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worksheets/sheet7.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omments1.xml" ContentType="application/vnd.openxmlformats-officedocument.spreadsheetml.comments+xml"/>
  <Override PartName="/xl/threadedComments/threadedComment1.xml" ContentType="application/vnd.ms-excel.threadedcomments+xml"/>
  <Override PartName="/xl/threadedComments/threadedComment2.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nezperce365-my.sharepoint.com/personal/billy_nezperce_org/Documents/Fall chinook/run recons/2022/PBT results/"/>
    </mc:Choice>
  </mc:AlternateContent>
  <xr:revisionPtr revIDLastSave="6" documentId="13_ncr:1_{F58A7330-0DDF-46CA-B629-925B85BF8758}" xr6:coauthVersionLast="47" xr6:coauthVersionMax="47" xr10:uidLastSave="{A64E2254-DB76-47D5-8843-FA90DF32FE69}"/>
  <bookViews>
    <workbookView xWindow="29940" yWindow="1140" windowWidth="25425" windowHeight="13500" tabRatio="911" activeTab="1" xr2:uid="{00000000-000D-0000-FFFF-FFFF00000000}"/>
  </bookViews>
  <sheets>
    <sheet name="Column Definitions" sheetId="2" r:id="rId1"/>
    <sheet name="pvt tbl" sheetId="9" r:id="rId2"/>
    <sheet name="Individual Data" sheetId="1" r:id="rId3"/>
    <sheet name="age-length prop" sheetId="13" r:id="rId4"/>
    <sheet name="age-length nat &amp; Unk AD" sheetId="8" r:id="rId5"/>
    <sheet name="final totals" sheetId="6" r:id="rId6"/>
    <sheet name="% Nat est" sheetId="18" r:id="rId7"/>
    <sheet name="hauled fish" sheetId="19" r:id="rId8"/>
    <sheet name="hauled Hat" sheetId="21" r:id="rId9"/>
    <sheet name="est abv LGR" sheetId="20" r:id="rId10"/>
    <sheet name="PBT Tag Rates" sheetId="3" r:id="rId11"/>
    <sheet name="cwt rel info" sheetId="14" r:id="rId12"/>
    <sheet name="LGD window" sheetId="22" r:id="rId13"/>
  </sheets>
  <externalReferences>
    <externalReference r:id="rId14"/>
  </externalReferences>
  <definedNames>
    <definedName name="_xlnm._FilterDatabase" localSheetId="6" hidden="1">'% Nat est'!$B$2:$E$45</definedName>
    <definedName name="_xlnm._FilterDatabase" localSheetId="11" hidden="1">'cwt rel info'!$A$5:$AG$217</definedName>
    <definedName name="_xlnm._FilterDatabase" localSheetId="9" hidden="1">'est abv LGR'!$B$8:$L$8</definedName>
    <definedName name="_xlnm._FilterDatabase" localSheetId="5" hidden="1">'final totals'!$K$5:$T$77</definedName>
    <definedName name="_xlnm._FilterDatabase" localSheetId="7" hidden="1">'hauled fish'!$A$2:$Q$3207</definedName>
    <definedName name="_xlnm._FilterDatabase" localSheetId="2" hidden="1">'Individual Data'!$A$1:$AB$3142</definedName>
  </definedNames>
  <calcPr calcId="191029"/>
  <pivotCaches>
    <pivotCache cacheId="22"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3" i="20" l="1"/>
  <c r="T55" i="20" s="1"/>
  <c r="U93" i="20"/>
  <c r="U55" i="20" s="1"/>
  <c r="S93" i="20"/>
  <c r="S55" i="20" s="1"/>
  <c r="T81" i="20"/>
  <c r="T42" i="20" s="1"/>
  <c r="U81" i="20"/>
  <c r="U42" i="20" s="1"/>
  <c r="S81" i="20"/>
  <c r="S42" i="20" s="1"/>
  <c r="BN3" i="21"/>
  <c r="BL51" i="21"/>
  <c r="BK51" i="21"/>
  <c r="BK2" i="21"/>
  <c r="BN2" i="21"/>
  <c r="BM6" i="21"/>
  <c r="BM7" i="21"/>
  <c r="BM8" i="21"/>
  <c r="BM9" i="21"/>
  <c r="BM10" i="21"/>
  <c r="BM11" i="21"/>
  <c r="BM12" i="21"/>
  <c r="BM13" i="21"/>
  <c r="BM14" i="21"/>
  <c r="BM15" i="21"/>
  <c r="BM16" i="21"/>
  <c r="BM17" i="21"/>
  <c r="BM18" i="21"/>
  <c r="BM19" i="21"/>
  <c r="BM20" i="21"/>
  <c r="BM21" i="21"/>
  <c r="BM22" i="21"/>
  <c r="BM23" i="21"/>
  <c r="BM24" i="21"/>
  <c r="BM25" i="21"/>
  <c r="BM26" i="21"/>
  <c r="BM27" i="21"/>
  <c r="BM28" i="21"/>
  <c r="BM29" i="21"/>
  <c r="BM30" i="21"/>
  <c r="BM31" i="21"/>
  <c r="BM32" i="21"/>
  <c r="BM33" i="21"/>
  <c r="BM34" i="21"/>
  <c r="BM35" i="21"/>
  <c r="BM36" i="21"/>
  <c r="BM37" i="21"/>
  <c r="BM38" i="21"/>
  <c r="BM39" i="21"/>
  <c r="BM40" i="21"/>
  <c r="BM41" i="21"/>
  <c r="BM42" i="21"/>
  <c r="BM43" i="21"/>
  <c r="BM44" i="21"/>
  <c r="BM45" i="21"/>
  <c r="BM46" i="21"/>
  <c r="BM47" i="21"/>
  <c r="BM48" i="21"/>
  <c r="BM49" i="21"/>
  <c r="BN6" i="21"/>
  <c r="BO6" i="21"/>
  <c r="BN7" i="21"/>
  <c r="BO7" i="21"/>
  <c r="BN8" i="21"/>
  <c r="BO8" i="21"/>
  <c r="BN9" i="21"/>
  <c r="BO9" i="21"/>
  <c r="BN10" i="21"/>
  <c r="BO10" i="21"/>
  <c r="BN11" i="21"/>
  <c r="BO11" i="21"/>
  <c r="BN12" i="21"/>
  <c r="BO12" i="21"/>
  <c r="BN13" i="21"/>
  <c r="BO13" i="21"/>
  <c r="BN14" i="21"/>
  <c r="BO14" i="21"/>
  <c r="BN15" i="21"/>
  <c r="BO15" i="21"/>
  <c r="BN16" i="21"/>
  <c r="BO16" i="21"/>
  <c r="BN17" i="21"/>
  <c r="BO17" i="21"/>
  <c r="BN18" i="21"/>
  <c r="BO18" i="21"/>
  <c r="BN19" i="21"/>
  <c r="BO19" i="21"/>
  <c r="BN20" i="21"/>
  <c r="BO20" i="21"/>
  <c r="BN21" i="21"/>
  <c r="BO21" i="21"/>
  <c r="BN22" i="21"/>
  <c r="BO22" i="21"/>
  <c r="BN23" i="21"/>
  <c r="BO23" i="21"/>
  <c r="BN24" i="21"/>
  <c r="BO24" i="21"/>
  <c r="BN25" i="21"/>
  <c r="BO25" i="21"/>
  <c r="BN26" i="21"/>
  <c r="BO26" i="21"/>
  <c r="BN27" i="21"/>
  <c r="BO27" i="21"/>
  <c r="BN28" i="21"/>
  <c r="BO28" i="21"/>
  <c r="BN29" i="21"/>
  <c r="BO29" i="21"/>
  <c r="BN30" i="21"/>
  <c r="BO30" i="21"/>
  <c r="BN31" i="21"/>
  <c r="BO31" i="21"/>
  <c r="BN32" i="21"/>
  <c r="BO32" i="21"/>
  <c r="BN33" i="21"/>
  <c r="BO33" i="21"/>
  <c r="BN34" i="21"/>
  <c r="BO34" i="21"/>
  <c r="BN35" i="21"/>
  <c r="BO35" i="21"/>
  <c r="BN36" i="21"/>
  <c r="BO36" i="21"/>
  <c r="BN37" i="21"/>
  <c r="BO37" i="21"/>
  <c r="BN38" i="21"/>
  <c r="BO38" i="21"/>
  <c r="BN39" i="21"/>
  <c r="BO39" i="21"/>
  <c r="BN40" i="21"/>
  <c r="BO40" i="21"/>
  <c r="BN41" i="21"/>
  <c r="BO41" i="21"/>
  <c r="BN42" i="21"/>
  <c r="BO42" i="21"/>
  <c r="BN43" i="21"/>
  <c r="BO43" i="21"/>
  <c r="BN44" i="21"/>
  <c r="BO44" i="21"/>
  <c r="BN45" i="21"/>
  <c r="BO45" i="21"/>
  <c r="BN46" i="21"/>
  <c r="BO46" i="21"/>
  <c r="BN47" i="21"/>
  <c r="BO47" i="21"/>
  <c r="BN48" i="21"/>
  <c r="BO48" i="21"/>
  <c r="BN49" i="21"/>
  <c r="BO49" i="21"/>
  <c r="BO5" i="21"/>
  <c r="BN5" i="21"/>
  <c r="BM5" i="21"/>
  <c r="BC10" i="13"/>
  <c r="AY9" i="13"/>
  <c r="T6" i="20" l="1"/>
  <c r="AJ5" i="6"/>
  <c r="J26" i="22" l="1"/>
  <c r="M36" i="22"/>
  <c r="N35" i="22"/>
  <c r="N36" i="22" s="1"/>
  <c r="S26" i="22"/>
  <c r="G26" i="22"/>
  <c r="S25" i="22"/>
  <c r="F25" i="22"/>
  <c r="G25" i="22" s="1"/>
  <c r="S24" i="22"/>
  <c r="F24" i="22"/>
  <c r="G24" i="22" s="1"/>
  <c r="S23" i="22"/>
  <c r="F23" i="22"/>
  <c r="G23" i="22" s="1"/>
  <c r="S22" i="22"/>
  <c r="G22" i="22"/>
  <c r="U21" i="22"/>
  <c r="S21" i="22"/>
  <c r="F21" i="22"/>
  <c r="G21" i="22" s="1"/>
  <c r="F20" i="22"/>
  <c r="G20" i="22" s="1"/>
  <c r="F19" i="22"/>
  <c r="G19" i="22" s="1"/>
  <c r="T18" i="22"/>
  <c r="S18" i="22"/>
  <c r="F18" i="22"/>
  <c r="G18" i="22" s="1"/>
  <c r="W17" i="22"/>
  <c r="T17" i="22"/>
  <c r="S17" i="22"/>
  <c r="G17" i="22"/>
  <c r="F16" i="22"/>
  <c r="G16" i="22" s="1"/>
  <c r="F15" i="22"/>
  <c r="G15" i="22" s="1"/>
  <c r="F14" i="22"/>
  <c r="G14" i="22" s="1"/>
  <c r="F13" i="22"/>
  <c r="G13" i="22" s="1"/>
  <c r="F12" i="22"/>
  <c r="G12" i="22" s="1"/>
  <c r="F11" i="22"/>
  <c r="G11" i="22" s="1"/>
  <c r="F10" i="22"/>
  <c r="G10" i="22" s="1"/>
  <c r="F9" i="22"/>
  <c r="G9" i="22" s="1"/>
  <c r="F8" i="22"/>
  <c r="G8" i="22" s="1"/>
  <c r="F7" i="22"/>
  <c r="G7" i="22" s="1"/>
  <c r="F6" i="22"/>
  <c r="G6" i="22" s="1"/>
  <c r="F5" i="22"/>
  <c r="G5" i="22" s="1"/>
  <c r="F4" i="22"/>
  <c r="G4" i="22" s="1"/>
  <c r="F38" i="20" l="1"/>
  <c r="F39" i="20"/>
  <c r="F40" i="20"/>
  <c r="F41" i="20"/>
  <c r="F42" i="20"/>
  <c r="F43" i="20"/>
  <c r="F44" i="20"/>
  <c r="F45" i="20"/>
  <c r="F46" i="20"/>
  <c r="F20" i="20"/>
  <c r="F21" i="20"/>
  <c r="F22" i="20"/>
  <c r="F23" i="20"/>
  <c r="F24" i="20"/>
  <c r="F25" i="20"/>
  <c r="F26" i="20"/>
  <c r="F27" i="20"/>
  <c r="F28" i="20"/>
  <c r="F29" i="20"/>
  <c r="F30" i="20"/>
  <c r="F9" i="20"/>
  <c r="F10" i="20"/>
  <c r="F11" i="20"/>
  <c r="F12" i="20"/>
  <c r="F13" i="20"/>
  <c r="F14" i="20"/>
  <c r="F15" i="20"/>
  <c r="F16" i="20"/>
  <c r="F17" i="20"/>
  <c r="F18" i="20"/>
  <c r="F56" i="20"/>
  <c r="F57" i="20"/>
  <c r="F58" i="20"/>
  <c r="F59" i="20"/>
  <c r="F47" i="20"/>
  <c r="F48" i="20"/>
  <c r="F49" i="20"/>
  <c r="F50" i="20"/>
  <c r="F31" i="20"/>
  <c r="F32" i="20"/>
  <c r="F33" i="20"/>
  <c r="F34" i="20"/>
  <c r="F19" i="20"/>
  <c r="F60" i="20"/>
  <c r="F61" i="20"/>
  <c r="F62" i="20"/>
  <c r="F51" i="20"/>
  <c r="F52" i="20"/>
  <c r="F53" i="20"/>
  <c r="F54" i="20"/>
  <c r="F35" i="20"/>
  <c r="F36" i="20"/>
  <c r="F37" i="20"/>
  <c r="F55" i="20"/>
  <c r="B75" i="20"/>
  <c r="W75" i="20" s="1"/>
  <c r="C75" i="20"/>
  <c r="B76" i="20"/>
  <c r="W76" i="20" s="1"/>
  <c r="C76" i="20"/>
  <c r="B77" i="20"/>
  <c r="W77" i="20" s="1"/>
  <c r="C77" i="20"/>
  <c r="B74" i="20"/>
  <c r="W74" i="20" s="1"/>
  <c r="C74" i="20"/>
  <c r="B71" i="20"/>
  <c r="W71" i="20" s="1"/>
  <c r="C71" i="20"/>
  <c r="B72" i="20"/>
  <c r="W72" i="20" s="1"/>
  <c r="C72" i="20"/>
  <c r="B73" i="20"/>
  <c r="W73" i="20" s="1"/>
  <c r="C73" i="20"/>
  <c r="B67" i="20"/>
  <c r="W67" i="20" s="1"/>
  <c r="C67" i="20"/>
  <c r="B68" i="20"/>
  <c r="W68" i="20" s="1"/>
  <c r="C68" i="20"/>
  <c r="B69" i="20"/>
  <c r="W69" i="20" s="1"/>
  <c r="C69" i="20"/>
  <c r="B70" i="20"/>
  <c r="W70" i="20" s="1"/>
  <c r="C70" i="20"/>
  <c r="B64" i="20"/>
  <c r="W64" i="20" s="1"/>
  <c r="C64" i="20"/>
  <c r="B65" i="20"/>
  <c r="W65" i="20" s="1"/>
  <c r="C65" i="20"/>
  <c r="B66" i="20"/>
  <c r="W66" i="20" s="1"/>
  <c r="C66" i="20"/>
  <c r="B63" i="20"/>
  <c r="W63" i="20" s="1"/>
  <c r="C63" i="20"/>
  <c r="I3" i="20"/>
  <c r="J3" i="20"/>
  <c r="K3" i="20"/>
  <c r="I4" i="20"/>
  <c r="J4" i="20"/>
  <c r="K4" i="20"/>
  <c r="J2" i="20"/>
  <c r="K2" i="20"/>
  <c r="BB4" i="13"/>
  <c r="BB3" i="13"/>
  <c r="BA4" i="13"/>
  <c r="BA3" i="13"/>
  <c r="AC25" i="20" l="1"/>
  <c r="AC26" i="20"/>
  <c r="AC27" i="20"/>
  <c r="AC28" i="20"/>
  <c r="AC29" i="20"/>
  <c r="AC10" i="20"/>
  <c r="AC11" i="20"/>
  <c r="AC12" i="20"/>
  <c r="AC13" i="20"/>
  <c r="AC14" i="20"/>
  <c r="AC15" i="20"/>
  <c r="AC16" i="20"/>
  <c r="AC17" i="20"/>
  <c r="AC18" i="20"/>
  <c r="AC19" i="20"/>
  <c r="AC20" i="20"/>
  <c r="AC21" i="20"/>
  <c r="AC22" i="20"/>
  <c r="AC23" i="20"/>
  <c r="AC24" i="20"/>
  <c r="C5" i="21" l="1"/>
  <c r="C54" i="21"/>
  <c r="C98" i="21"/>
  <c r="C97" i="21"/>
  <c r="C96" i="21"/>
  <c r="C95" i="21"/>
  <c r="C94" i="21"/>
  <c r="C93" i="21"/>
  <c r="C92" i="21"/>
  <c r="BG92" i="21" s="1"/>
  <c r="C91" i="21"/>
  <c r="C90" i="21"/>
  <c r="C89" i="21"/>
  <c r="C88" i="21"/>
  <c r="C87" i="21"/>
  <c r="C86" i="21"/>
  <c r="C85" i="21"/>
  <c r="C84" i="21"/>
  <c r="BG84" i="21" s="1"/>
  <c r="C83" i="21"/>
  <c r="C82" i="21"/>
  <c r="C81" i="21"/>
  <c r="C80" i="21"/>
  <c r="C79" i="21"/>
  <c r="C78" i="21"/>
  <c r="C77" i="21"/>
  <c r="C76" i="21"/>
  <c r="BG76" i="21" s="1"/>
  <c r="C75" i="21"/>
  <c r="C74" i="21"/>
  <c r="BI74" i="21" s="1"/>
  <c r="BJ74" i="21" s="1"/>
  <c r="C73" i="21"/>
  <c r="C72" i="21"/>
  <c r="C71" i="21"/>
  <c r="C70" i="21"/>
  <c r="C69" i="21"/>
  <c r="C68" i="21"/>
  <c r="C67" i="21"/>
  <c r="C66" i="21"/>
  <c r="C65" i="21"/>
  <c r="C64" i="21"/>
  <c r="C63" i="21"/>
  <c r="C62" i="21"/>
  <c r="C61" i="21"/>
  <c r="C60" i="21"/>
  <c r="C59" i="21"/>
  <c r="C58" i="21"/>
  <c r="C57" i="21"/>
  <c r="C56" i="21"/>
  <c r="C55" i="21"/>
  <c r="C6" i="21"/>
  <c r="C7" i="21"/>
  <c r="BG7" i="21" s="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BG39" i="21" s="1"/>
  <c r="C40" i="21"/>
  <c r="C41" i="21"/>
  <c r="C42" i="21"/>
  <c r="C43" i="21"/>
  <c r="C44" i="21"/>
  <c r="C45" i="21"/>
  <c r="C46" i="21"/>
  <c r="C47" i="21"/>
  <c r="C48" i="21"/>
  <c r="C49" i="21"/>
  <c r="BH30" i="21" l="1"/>
  <c r="BH22" i="21"/>
  <c r="BH14" i="21"/>
  <c r="BH78" i="21"/>
  <c r="BH94" i="21"/>
  <c r="BH44" i="21"/>
  <c r="BH36" i="21"/>
  <c r="BH28" i="21"/>
  <c r="BH20" i="21"/>
  <c r="BH56" i="21"/>
  <c r="BH96" i="21"/>
  <c r="BH43" i="21"/>
  <c r="BH73" i="21"/>
  <c r="BH42" i="21"/>
  <c r="BH34" i="21"/>
  <c r="BH26" i="21"/>
  <c r="BH18" i="21"/>
  <c r="BH10" i="21"/>
  <c r="BH58" i="21"/>
  <c r="BH66" i="21"/>
  <c r="BH74" i="21"/>
  <c r="BH82" i="21"/>
  <c r="BH90" i="21"/>
  <c r="BH98" i="21"/>
  <c r="BI66" i="21"/>
  <c r="BJ66" i="21" s="1"/>
  <c r="BH27" i="21"/>
  <c r="BH19" i="21"/>
  <c r="BH11" i="21"/>
  <c r="BH89" i="21"/>
  <c r="BH49" i="21"/>
  <c r="BH41" i="21"/>
  <c r="BH33" i="21"/>
  <c r="BH25" i="21"/>
  <c r="BH17" i="21"/>
  <c r="BH9" i="21"/>
  <c r="BH59" i="21"/>
  <c r="BH67" i="21"/>
  <c r="BH75" i="21"/>
  <c r="BH83" i="21"/>
  <c r="BH91" i="21"/>
  <c r="BH54" i="21"/>
  <c r="BI58" i="21"/>
  <c r="BJ58" i="21" s="1"/>
  <c r="BH12" i="21"/>
  <c r="BH80" i="21"/>
  <c r="BH88" i="21"/>
  <c r="BH57" i="21"/>
  <c r="BH65" i="21"/>
  <c r="BG48" i="21"/>
  <c r="BH48" i="21"/>
  <c r="BH32" i="21"/>
  <c r="BH24" i="21"/>
  <c r="BH16" i="21"/>
  <c r="BH8" i="21"/>
  <c r="BH60" i="21"/>
  <c r="BH68" i="21"/>
  <c r="BH76" i="21"/>
  <c r="BH84" i="21"/>
  <c r="BH92" i="21"/>
  <c r="BH5" i="21"/>
  <c r="BG68" i="21"/>
  <c r="BI42" i="21"/>
  <c r="BJ42" i="21" s="1"/>
  <c r="BH64" i="21"/>
  <c r="BH72" i="21"/>
  <c r="BH35" i="21"/>
  <c r="BH81" i="21"/>
  <c r="BH40" i="21"/>
  <c r="BH47" i="21"/>
  <c r="BH39" i="21"/>
  <c r="BH31" i="21"/>
  <c r="BH23" i="21"/>
  <c r="BH15" i="21"/>
  <c r="BH7" i="21"/>
  <c r="BH61" i="21"/>
  <c r="BH69" i="21"/>
  <c r="BH77" i="21"/>
  <c r="BH85" i="21"/>
  <c r="BH93" i="21"/>
  <c r="BG31" i="21"/>
  <c r="BG60" i="21"/>
  <c r="BI34" i="21"/>
  <c r="BJ34" i="21" s="1"/>
  <c r="BG23" i="21"/>
  <c r="BI98" i="21"/>
  <c r="BJ98" i="21" s="1"/>
  <c r="BI26" i="21"/>
  <c r="BJ26" i="21" s="1"/>
  <c r="BH38" i="21"/>
  <c r="BH6" i="21"/>
  <c r="BH62" i="21"/>
  <c r="BH70" i="21"/>
  <c r="BH86" i="21"/>
  <c r="BH45" i="21"/>
  <c r="BH37" i="21"/>
  <c r="BH29" i="21"/>
  <c r="BH21" i="21"/>
  <c r="BH13" i="21"/>
  <c r="BH55" i="21"/>
  <c r="BH63" i="21"/>
  <c r="BH71" i="21"/>
  <c r="BH79" i="21"/>
  <c r="BH87" i="21"/>
  <c r="BH95" i="21"/>
  <c r="BG15" i="21"/>
  <c r="BI90" i="21"/>
  <c r="BJ90" i="21" s="1"/>
  <c r="BI18" i="21"/>
  <c r="BJ18" i="21" s="1"/>
  <c r="BH46" i="21"/>
  <c r="BI82" i="21"/>
  <c r="BJ82" i="21" s="1"/>
  <c r="BI10" i="21"/>
  <c r="BJ10" i="21" s="1"/>
  <c r="BG47" i="21"/>
  <c r="BG46" i="21"/>
  <c r="BG38" i="21"/>
  <c r="BG30" i="21"/>
  <c r="BG22" i="21"/>
  <c r="BG14" i="21"/>
  <c r="BG6" i="21"/>
  <c r="BG91" i="21"/>
  <c r="BG83" i="21"/>
  <c r="BG75" i="21"/>
  <c r="BG67" i="21"/>
  <c r="BG59" i="21"/>
  <c r="BJ97" i="21"/>
  <c r="BI89" i="21"/>
  <c r="BJ89" i="21" s="1"/>
  <c r="BI81" i="21"/>
  <c r="BJ81" i="21" s="1"/>
  <c r="BI73" i="21"/>
  <c r="BJ73" i="21" s="1"/>
  <c r="BI65" i="21"/>
  <c r="BJ65" i="21" s="1"/>
  <c r="BI57" i="21"/>
  <c r="BJ57" i="21" s="1"/>
  <c r="BI49" i="21"/>
  <c r="BJ49" i="21" s="1"/>
  <c r="BI41" i="21"/>
  <c r="BJ41" i="21" s="1"/>
  <c r="BI33" i="21"/>
  <c r="BJ33" i="21" s="1"/>
  <c r="BI25" i="21"/>
  <c r="BJ25" i="21" s="1"/>
  <c r="BI17" i="21"/>
  <c r="BJ17" i="21" s="1"/>
  <c r="BI9" i="21"/>
  <c r="BJ9" i="21" s="1"/>
  <c r="BG45" i="21"/>
  <c r="BG37" i="21"/>
  <c r="BG29" i="21"/>
  <c r="BG21" i="21"/>
  <c r="BG13" i="21"/>
  <c r="BG98" i="21"/>
  <c r="BG90" i="21"/>
  <c r="BG82" i="21"/>
  <c r="BG74" i="21"/>
  <c r="BG66" i="21"/>
  <c r="BG58" i="21"/>
  <c r="BI96" i="21"/>
  <c r="BJ96" i="21" s="1"/>
  <c r="BI88" i="21"/>
  <c r="BJ88" i="21" s="1"/>
  <c r="BI80" i="21"/>
  <c r="BJ80" i="21" s="1"/>
  <c r="BI72" i="21"/>
  <c r="BJ72" i="21" s="1"/>
  <c r="BI64" i="21"/>
  <c r="BJ64" i="21" s="1"/>
  <c r="BI56" i="21"/>
  <c r="BJ56" i="21" s="1"/>
  <c r="BI48" i="21"/>
  <c r="BJ48" i="21" s="1"/>
  <c r="BI40" i="21"/>
  <c r="BJ40" i="21" s="1"/>
  <c r="BI32" i="21"/>
  <c r="BJ32" i="21" s="1"/>
  <c r="BI24" i="21"/>
  <c r="BJ24" i="21" s="1"/>
  <c r="BI16" i="21"/>
  <c r="BJ16" i="21" s="1"/>
  <c r="BI8" i="21"/>
  <c r="BJ8" i="21" s="1"/>
  <c r="BG44" i="21"/>
  <c r="BG36" i="21"/>
  <c r="BG28" i="21"/>
  <c r="BG20" i="21"/>
  <c r="BG12" i="21"/>
  <c r="BG89" i="21"/>
  <c r="BG81" i="21"/>
  <c r="BG73" i="21"/>
  <c r="BG65" i="21"/>
  <c r="BG57" i="21"/>
  <c r="BI95" i="21"/>
  <c r="BJ95" i="21" s="1"/>
  <c r="BI87" i="21"/>
  <c r="BJ87" i="21" s="1"/>
  <c r="BI79" i="21"/>
  <c r="BJ79" i="21" s="1"/>
  <c r="BI71" i="21"/>
  <c r="BJ71" i="21" s="1"/>
  <c r="BI63" i="21"/>
  <c r="BJ63" i="21" s="1"/>
  <c r="BI55" i="21"/>
  <c r="BJ55" i="21" s="1"/>
  <c r="BI47" i="21"/>
  <c r="BJ47" i="21" s="1"/>
  <c r="BI39" i="21"/>
  <c r="BJ39" i="21" s="1"/>
  <c r="BI31" i="21"/>
  <c r="BJ31" i="21" s="1"/>
  <c r="BI23" i="21"/>
  <c r="BJ23" i="21" s="1"/>
  <c r="BI15" i="21"/>
  <c r="BJ15" i="21" s="1"/>
  <c r="BI7" i="21"/>
  <c r="BJ7" i="21" s="1"/>
  <c r="BG43" i="21"/>
  <c r="BG35" i="21"/>
  <c r="BG27" i="21"/>
  <c r="BG19" i="21"/>
  <c r="BG11" i="21"/>
  <c r="BG96" i="21"/>
  <c r="BG88" i="21"/>
  <c r="BG80" i="21"/>
  <c r="BG72" i="21"/>
  <c r="BG64" i="21"/>
  <c r="BG56" i="21"/>
  <c r="BI94" i="21"/>
  <c r="BJ94" i="21" s="1"/>
  <c r="BI86" i="21"/>
  <c r="BJ86" i="21" s="1"/>
  <c r="BI78" i="21"/>
  <c r="BJ78" i="21" s="1"/>
  <c r="BI70" i="21"/>
  <c r="BJ70" i="21" s="1"/>
  <c r="BI62" i="21"/>
  <c r="BJ62" i="21" s="1"/>
  <c r="BI54" i="21"/>
  <c r="BJ54" i="21" s="1"/>
  <c r="BI46" i="21"/>
  <c r="BJ46" i="21" s="1"/>
  <c r="BI38" i="21"/>
  <c r="BJ38" i="21" s="1"/>
  <c r="BI30" i="21"/>
  <c r="BJ30" i="21" s="1"/>
  <c r="BI22" i="21"/>
  <c r="BJ22" i="21" s="1"/>
  <c r="BI14" i="21"/>
  <c r="BJ14" i="21" s="1"/>
  <c r="BI6" i="21"/>
  <c r="BJ6" i="21" s="1"/>
  <c r="BG5" i="21"/>
  <c r="BG42" i="21"/>
  <c r="BG34" i="21"/>
  <c r="BG26" i="21"/>
  <c r="BG18" i="21"/>
  <c r="BG10" i="21"/>
  <c r="BG95" i="21"/>
  <c r="BG87" i="21"/>
  <c r="BG79" i="21"/>
  <c r="BG71" i="21"/>
  <c r="BG63" i="21"/>
  <c r="BG55" i="21"/>
  <c r="BI93" i="21"/>
  <c r="BJ93" i="21" s="1"/>
  <c r="BI85" i="21"/>
  <c r="BJ85" i="21" s="1"/>
  <c r="BI77" i="21"/>
  <c r="BJ77" i="21" s="1"/>
  <c r="BI69" i="21"/>
  <c r="BJ69" i="21" s="1"/>
  <c r="BI61" i="21"/>
  <c r="BJ61" i="21" s="1"/>
  <c r="BI45" i="21"/>
  <c r="BJ45" i="21" s="1"/>
  <c r="BI37" i="21"/>
  <c r="BJ37" i="21" s="1"/>
  <c r="BI29" i="21"/>
  <c r="BJ29" i="21" s="1"/>
  <c r="BI21" i="21"/>
  <c r="BJ21" i="21" s="1"/>
  <c r="BI13" i="21"/>
  <c r="BJ13" i="21" s="1"/>
  <c r="BG49" i="21"/>
  <c r="BG41" i="21"/>
  <c r="BG33" i="21"/>
  <c r="BG25" i="21"/>
  <c r="BG17" i="21"/>
  <c r="BG9" i="21"/>
  <c r="BG94" i="21"/>
  <c r="BG86" i="21"/>
  <c r="BG78" i="21"/>
  <c r="BG70" i="21"/>
  <c r="BG62" i="21"/>
  <c r="BG54" i="21"/>
  <c r="BI92" i="21"/>
  <c r="BJ92" i="21" s="1"/>
  <c r="BI84" i="21"/>
  <c r="BJ84" i="21" s="1"/>
  <c r="BI76" i="21"/>
  <c r="BJ76" i="21" s="1"/>
  <c r="BI68" i="21"/>
  <c r="BJ68" i="21" s="1"/>
  <c r="BI60" i="21"/>
  <c r="BJ60" i="21" s="1"/>
  <c r="BI44" i="21"/>
  <c r="BJ44" i="21" s="1"/>
  <c r="BI36" i="21"/>
  <c r="BJ36" i="21" s="1"/>
  <c r="BI28" i="21"/>
  <c r="BJ28" i="21" s="1"/>
  <c r="BI20" i="21"/>
  <c r="BJ20" i="21" s="1"/>
  <c r="BI12" i="21"/>
  <c r="BJ12" i="21" s="1"/>
  <c r="BG40" i="21"/>
  <c r="BG32" i="21"/>
  <c r="BG24" i="21"/>
  <c r="BG16" i="21"/>
  <c r="BG8" i="21"/>
  <c r="BG93" i="21"/>
  <c r="BG85" i="21"/>
  <c r="BG77" i="21"/>
  <c r="BG69" i="21"/>
  <c r="BG61" i="21"/>
  <c r="BI5" i="21"/>
  <c r="BJ5" i="21" s="1"/>
  <c r="BI91" i="21"/>
  <c r="BJ91" i="21" s="1"/>
  <c r="BI83" i="21"/>
  <c r="BJ83" i="21" s="1"/>
  <c r="BI75" i="21"/>
  <c r="BJ75" i="21" s="1"/>
  <c r="BI67" i="21"/>
  <c r="BJ67" i="21" s="1"/>
  <c r="BI59" i="21"/>
  <c r="BJ59" i="21" s="1"/>
  <c r="BI43" i="21"/>
  <c r="BJ43" i="21" s="1"/>
  <c r="BI35" i="21"/>
  <c r="BJ35" i="21" s="1"/>
  <c r="BI27" i="21"/>
  <c r="BJ27" i="21" s="1"/>
  <c r="BI19" i="21"/>
  <c r="BJ19" i="21" s="1"/>
  <c r="BI11" i="21"/>
  <c r="BJ11" i="21" s="1"/>
  <c r="Q1" i="19"/>
  <c r="Q6" i="8"/>
  <c r="R6" i="8"/>
  <c r="Y7" i="19" s="1"/>
  <c r="S6" i="8"/>
  <c r="T6" i="8"/>
  <c r="U6" i="8"/>
  <c r="V6" i="8"/>
  <c r="W6" i="8"/>
  <c r="X6" i="8"/>
  <c r="AE7" i="19" s="1"/>
  <c r="Y6" i="8"/>
  <c r="Z6" i="8"/>
  <c r="AG7" i="19" s="1"/>
  <c r="R5" i="8"/>
  <c r="Y6" i="19" s="1"/>
  <c r="S5" i="8"/>
  <c r="T5" i="8"/>
  <c r="AA6" i="19" s="1"/>
  <c r="U5" i="8"/>
  <c r="V5" i="8"/>
  <c r="W5" i="8"/>
  <c r="AD6" i="19" s="1"/>
  <c r="X5" i="8"/>
  <c r="Y5" i="8"/>
  <c r="AF6" i="19" s="1"/>
  <c r="Z5" i="8"/>
  <c r="AG6" i="19" s="1"/>
  <c r="Q5" i="8"/>
  <c r="X6" i="19" s="1"/>
  <c r="X20" i="19"/>
  <c r="Y20" i="19"/>
  <c r="Z20" i="19"/>
  <c r="AA20" i="19"/>
  <c r="AB20" i="19"/>
  <c r="AC20" i="19"/>
  <c r="AD20" i="19"/>
  <c r="AE20" i="19"/>
  <c r="AF20" i="19"/>
  <c r="AG20" i="19"/>
  <c r="X21" i="19"/>
  <c r="Y21" i="19"/>
  <c r="Z21" i="19"/>
  <c r="AA21" i="19"/>
  <c r="AB21" i="19"/>
  <c r="AC21" i="19"/>
  <c r="AD21" i="19"/>
  <c r="AE21" i="19"/>
  <c r="AF21" i="19"/>
  <c r="AG21" i="19"/>
  <c r="X22" i="19"/>
  <c r="Y22" i="19"/>
  <c r="Z22" i="19"/>
  <c r="AA22" i="19"/>
  <c r="AB22" i="19"/>
  <c r="AC22" i="19"/>
  <c r="AD22" i="19"/>
  <c r="AE22" i="19"/>
  <c r="AF22" i="19"/>
  <c r="AG22" i="19"/>
  <c r="X23" i="19"/>
  <c r="Y23" i="19"/>
  <c r="Z23" i="19"/>
  <c r="AA23" i="19"/>
  <c r="AB23" i="19"/>
  <c r="AC23" i="19"/>
  <c r="AD23" i="19"/>
  <c r="AE23" i="19"/>
  <c r="AF23" i="19"/>
  <c r="AG23" i="19"/>
  <c r="X24" i="19"/>
  <c r="Y24" i="19"/>
  <c r="Z24" i="19"/>
  <c r="AA24" i="19"/>
  <c r="AB24" i="19"/>
  <c r="AC24" i="19"/>
  <c r="AD24" i="19"/>
  <c r="AE24" i="19"/>
  <c r="AF24" i="19"/>
  <c r="AG24" i="19"/>
  <c r="X25" i="19"/>
  <c r="Y25" i="19"/>
  <c r="Z25" i="19"/>
  <c r="AA25" i="19"/>
  <c r="AB25" i="19"/>
  <c r="AC25" i="19"/>
  <c r="AD25" i="19"/>
  <c r="AE25" i="19"/>
  <c r="AF25" i="19"/>
  <c r="AG25" i="19"/>
  <c r="X26" i="19"/>
  <c r="Y26" i="19"/>
  <c r="Z26" i="19"/>
  <c r="AA26" i="19"/>
  <c r="AB26" i="19"/>
  <c r="AC26" i="19"/>
  <c r="AD26" i="19"/>
  <c r="AE26" i="19"/>
  <c r="AF26" i="19"/>
  <c r="AG26" i="19"/>
  <c r="X27" i="19"/>
  <c r="Y27" i="19"/>
  <c r="Z27" i="19"/>
  <c r="AA27" i="19"/>
  <c r="AB27" i="19"/>
  <c r="AC27" i="19"/>
  <c r="AD27" i="19"/>
  <c r="AE27" i="19"/>
  <c r="AF27" i="19"/>
  <c r="AG27" i="19"/>
  <c r="X28" i="19"/>
  <c r="Y28" i="19"/>
  <c r="Z28" i="19"/>
  <c r="AA28" i="19"/>
  <c r="AB28" i="19"/>
  <c r="AC28" i="19"/>
  <c r="AD28" i="19"/>
  <c r="AE28" i="19"/>
  <c r="AF28" i="19"/>
  <c r="AG28" i="19"/>
  <c r="X29" i="19"/>
  <c r="Y29" i="19"/>
  <c r="Z29" i="19"/>
  <c r="AA29" i="19"/>
  <c r="AB29" i="19"/>
  <c r="AC29" i="19"/>
  <c r="AD29" i="19"/>
  <c r="AE29" i="19"/>
  <c r="AF29" i="19"/>
  <c r="AG29" i="19"/>
  <c r="X30" i="19"/>
  <c r="Y30" i="19"/>
  <c r="Z30" i="19"/>
  <c r="AA30" i="19"/>
  <c r="AB30" i="19"/>
  <c r="AC30" i="19"/>
  <c r="AD30" i="19"/>
  <c r="AE30" i="19"/>
  <c r="AF30" i="19"/>
  <c r="AG30" i="19"/>
  <c r="X31" i="19"/>
  <c r="Y31" i="19"/>
  <c r="Z31" i="19"/>
  <c r="AA31" i="19"/>
  <c r="AB31" i="19"/>
  <c r="AC31" i="19"/>
  <c r="AD31" i="19"/>
  <c r="AE31" i="19"/>
  <c r="AF31" i="19"/>
  <c r="AG31" i="19"/>
  <c r="Y19" i="19"/>
  <c r="Z19" i="19"/>
  <c r="AA19" i="19"/>
  <c r="AB19" i="19"/>
  <c r="AC19" i="19"/>
  <c r="AD19" i="19"/>
  <c r="AE19" i="19"/>
  <c r="AF19" i="19"/>
  <c r="AG19" i="19"/>
  <c r="X19" i="19"/>
  <c r="Z6" i="19"/>
  <c r="AB6" i="19"/>
  <c r="AC6" i="19"/>
  <c r="AE6" i="19"/>
  <c r="X7" i="19"/>
  <c r="Z7" i="19"/>
  <c r="AA7" i="19"/>
  <c r="AB7" i="19"/>
  <c r="AC7" i="19"/>
  <c r="AD7" i="19"/>
  <c r="AF7" i="19"/>
  <c r="X8" i="19"/>
  <c r="Y8" i="19"/>
  <c r="Z8" i="19"/>
  <c r="AA8" i="19"/>
  <c r="AB8" i="19"/>
  <c r="AC8" i="19"/>
  <c r="AD8" i="19"/>
  <c r="AE8" i="19"/>
  <c r="AF8" i="19"/>
  <c r="AG8" i="19"/>
  <c r="X9" i="19"/>
  <c r="Y9" i="19"/>
  <c r="Z9" i="19"/>
  <c r="AA9" i="19"/>
  <c r="AB9" i="19"/>
  <c r="AC9" i="19"/>
  <c r="AD9" i="19"/>
  <c r="AE9" i="19"/>
  <c r="AF9" i="19"/>
  <c r="AG9" i="19"/>
  <c r="X10" i="19"/>
  <c r="Y10" i="19"/>
  <c r="Z10" i="19"/>
  <c r="AA10" i="19"/>
  <c r="AB10" i="19"/>
  <c r="AC10" i="19"/>
  <c r="AD10" i="19"/>
  <c r="AE10" i="19"/>
  <c r="AF10" i="19"/>
  <c r="AG10" i="19"/>
  <c r="X11" i="19"/>
  <c r="Y11" i="19"/>
  <c r="Z11" i="19"/>
  <c r="AA11" i="19"/>
  <c r="AB11" i="19"/>
  <c r="AC11" i="19"/>
  <c r="AD11" i="19"/>
  <c r="AE11" i="19"/>
  <c r="AF11" i="19"/>
  <c r="AG11" i="19"/>
  <c r="X12" i="19"/>
  <c r="Y12" i="19"/>
  <c r="Z12" i="19"/>
  <c r="AA12" i="19"/>
  <c r="AB12" i="19"/>
  <c r="AC12" i="19"/>
  <c r="AD12" i="19"/>
  <c r="AE12" i="19"/>
  <c r="AF12" i="19"/>
  <c r="AG12" i="19"/>
  <c r="X13" i="19"/>
  <c r="Y13" i="19"/>
  <c r="Z13" i="19"/>
  <c r="AA13" i="19"/>
  <c r="AB13" i="19"/>
  <c r="AC13" i="19"/>
  <c r="AD13" i="19"/>
  <c r="AE13" i="19"/>
  <c r="AF13" i="19"/>
  <c r="AG13" i="19"/>
  <c r="X14" i="19"/>
  <c r="Y14" i="19"/>
  <c r="Z14" i="19"/>
  <c r="AA14" i="19"/>
  <c r="AB14" i="19"/>
  <c r="AC14" i="19"/>
  <c r="AD14" i="19"/>
  <c r="AE14" i="19"/>
  <c r="AF14" i="19"/>
  <c r="AG14" i="19"/>
  <c r="X15" i="19"/>
  <c r="Y15" i="19"/>
  <c r="Z15" i="19"/>
  <c r="AA15" i="19"/>
  <c r="AB15" i="19"/>
  <c r="AC15" i="19"/>
  <c r="AD15" i="19"/>
  <c r="AE15" i="19"/>
  <c r="AF15" i="19"/>
  <c r="AG15" i="19"/>
  <c r="X16" i="19"/>
  <c r="Y16" i="19"/>
  <c r="Z16" i="19"/>
  <c r="AA16" i="19"/>
  <c r="AB16" i="19"/>
  <c r="AC16" i="19"/>
  <c r="AD16" i="19"/>
  <c r="AE16" i="19"/>
  <c r="AF16" i="19"/>
  <c r="AG16" i="19"/>
  <c r="X17" i="19"/>
  <c r="Y17" i="19"/>
  <c r="Z17" i="19"/>
  <c r="AA17" i="19"/>
  <c r="AB17" i="19"/>
  <c r="AC17" i="19"/>
  <c r="AD17" i="19"/>
  <c r="AE17" i="19"/>
  <c r="AF17" i="19"/>
  <c r="AG17" i="19"/>
  <c r="X18" i="19"/>
  <c r="Y18" i="19"/>
  <c r="Z18" i="19"/>
  <c r="AA18" i="19"/>
  <c r="AB18" i="19"/>
  <c r="AC18" i="19"/>
  <c r="AD18" i="19"/>
  <c r="AE18" i="19"/>
  <c r="AF18" i="19"/>
  <c r="AG18" i="19"/>
  <c r="AG5" i="19"/>
  <c r="Y5" i="19"/>
  <c r="Z5" i="19"/>
  <c r="AA5" i="19"/>
  <c r="AB5" i="19"/>
  <c r="AC5" i="19"/>
  <c r="AD5" i="19"/>
  <c r="AE5" i="19"/>
  <c r="AF5" i="19"/>
  <c r="X5"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P1002" i="19"/>
  <c r="P1003" i="19"/>
  <c r="P1004" i="19"/>
  <c r="P1005" i="19"/>
  <c r="P1006" i="19"/>
  <c r="P1007" i="19"/>
  <c r="P1008" i="19"/>
  <c r="P1009" i="19"/>
  <c r="P1010" i="19"/>
  <c r="P1011" i="19"/>
  <c r="P1012" i="19"/>
  <c r="P1013" i="19"/>
  <c r="P1014" i="19"/>
  <c r="P1015" i="19"/>
  <c r="P1016" i="19"/>
  <c r="P1017" i="19"/>
  <c r="P1018" i="19"/>
  <c r="P1019" i="19"/>
  <c r="P1020" i="19"/>
  <c r="P1021" i="19"/>
  <c r="P1022" i="19"/>
  <c r="P1023" i="19"/>
  <c r="P1024" i="19"/>
  <c r="P1025" i="19"/>
  <c r="P1026" i="19"/>
  <c r="P1027" i="19"/>
  <c r="P1028" i="19"/>
  <c r="P1029" i="19"/>
  <c r="P1030" i="19"/>
  <c r="P1031" i="19"/>
  <c r="P1032" i="19"/>
  <c r="P1033" i="19"/>
  <c r="P1034" i="19"/>
  <c r="P1035" i="19"/>
  <c r="P1036" i="19"/>
  <c r="P1037" i="19"/>
  <c r="P1038" i="19"/>
  <c r="P1039" i="19"/>
  <c r="P1040" i="19"/>
  <c r="P1041" i="19"/>
  <c r="P1042" i="19"/>
  <c r="P1043" i="19"/>
  <c r="P1044" i="19"/>
  <c r="P1045" i="19"/>
  <c r="P1046" i="19"/>
  <c r="P1047" i="19"/>
  <c r="P1048" i="19"/>
  <c r="P1049" i="19"/>
  <c r="P1050" i="19"/>
  <c r="P1051" i="19"/>
  <c r="P1052" i="19"/>
  <c r="P1053" i="19"/>
  <c r="P1054" i="19"/>
  <c r="P1055" i="19"/>
  <c r="P1056" i="19"/>
  <c r="P1057" i="19"/>
  <c r="P1058" i="19"/>
  <c r="P1059" i="19"/>
  <c r="P1060" i="19"/>
  <c r="P1061" i="19"/>
  <c r="P1062" i="19"/>
  <c r="P1063" i="19"/>
  <c r="P1064" i="19"/>
  <c r="P1065" i="19"/>
  <c r="P1066" i="19"/>
  <c r="P1067" i="19"/>
  <c r="P1068" i="19"/>
  <c r="P1069" i="19"/>
  <c r="P1070" i="19"/>
  <c r="P1071" i="19"/>
  <c r="P1072" i="19"/>
  <c r="P1073" i="19"/>
  <c r="P1074" i="19"/>
  <c r="P1075" i="19"/>
  <c r="P1076" i="19"/>
  <c r="P1077" i="19"/>
  <c r="P1078" i="19"/>
  <c r="P1079" i="19"/>
  <c r="P1080" i="19"/>
  <c r="P1081" i="19"/>
  <c r="P1082" i="19"/>
  <c r="P1083" i="19"/>
  <c r="P1084" i="19"/>
  <c r="P1085" i="19"/>
  <c r="P1086" i="19"/>
  <c r="P1087" i="19"/>
  <c r="P1088" i="19"/>
  <c r="P1089" i="19"/>
  <c r="P1090" i="19"/>
  <c r="P1091" i="19"/>
  <c r="P1092" i="19"/>
  <c r="P1093" i="19"/>
  <c r="P1094" i="19"/>
  <c r="P1095" i="19"/>
  <c r="P1096" i="19"/>
  <c r="P1097" i="19"/>
  <c r="P1098" i="19"/>
  <c r="P1099" i="19"/>
  <c r="P1100" i="19"/>
  <c r="P1101" i="19"/>
  <c r="P1102" i="19"/>
  <c r="P1103" i="19"/>
  <c r="P1104" i="19"/>
  <c r="P1105" i="19"/>
  <c r="P1106" i="19"/>
  <c r="P1107" i="19"/>
  <c r="P1108" i="19"/>
  <c r="P1109" i="19"/>
  <c r="P1110" i="19"/>
  <c r="P1111" i="19"/>
  <c r="P1112" i="19"/>
  <c r="P1113" i="19"/>
  <c r="P1114" i="19"/>
  <c r="P1115" i="19"/>
  <c r="P1116" i="19"/>
  <c r="P1117" i="19"/>
  <c r="P1118"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P1151" i="19"/>
  <c r="P1152" i="19"/>
  <c r="P1153" i="19"/>
  <c r="P1154" i="19"/>
  <c r="P1155" i="19"/>
  <c r="P1156" i="19"/>
  <c r="P1157"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P1184" i="19"/>
  <c r="P1185" i="19"/>
  <c r="P1186" i="19"/>
  <c r="P1187" i="19"/>
  <c r="P1188" i="19"/>
  <c r="P1189" i="19"/>
  <c r="P1190" i="19"/>
  <c r="P1191" i="19"/>
  <c r="P1192" i="19"/>
  <c r="P1193" i="19"/>
  <c r="P1194" i="19"/>
  <c r="P1195" i="19"/>
  <c r="P1196" i="19"/>
  <c r="P1197" i="19"/>
  <c r="P1198" i="19"/>
  <c r="P1199" i="19"/>
  <c r="P1200" i="19"/>
  <c r="P1201" i="19"/>
  <c r="P1202" i="19"/>
  <c r="P1203" i="19"/>
  <c r="P1204" i="19"/>
  <c r="P1205" i="19"/>
  <c r="P1206" i="19"/>
  <c r="P1207" i="19"/>
  <c r="P1208" i="19"/>
  <c r="P1209" i="19"/>
  <c r="P1210" i="19"/>
  <c r="P1211" i="19"/>
  <c r="P1212" i="19"/>
  <c r="P1213" i="19"/>
  <c r="P1214" i="19"/>
  <c r="P1215" i="19"/>
  <c r="P1216" i="19"/>
  <c r="P1217" i="19"/>
  <c r="P1218" i="19"/>
  <c r="P1219" i="19"/>
  <c r="P1220" i="19"/>
  <c r="P1221" i="19"/>
  <c r="P1222" i="19"/>
  <c r="P1223" i="19"/>
  <c r="P1224" i="19"/>
  <c r="P1225" i="19"/>
  <c r="P1226" i="19"/>
  <c r="P1227" i="19"/>
  <c r="P1228" i="19"/>
  <c r="P1229" i="19"/>
  <c r="P1230" i="19"/>
  <c r="P1231" i="19"/>
  <c r="P1232" i="19"/>
  <c r="P1233" i="19"/>
  <c r="P1234" i="19"/>
  <c r="P1235" i="19"/>
  <c r="P1236" i="19"/>
  <c r="P1237" i="19"/>
  <c r="P1238" i="19"/>
  <c r="P1239" i="19"/>
  <c r="P1240" i="19"/>
  <c r="P1241" i="19"/>
  <c r="P1242" i="19"/>
  <c r="P1243" i="19"/>
  <c r="P1244" i="19"/>
  <c r="P1245" i="19"/>
  <c r="P1246" i="19"/>
  <c r="P1247" i="19"/>
  <c r="P1248" i="19"/>
  <c r="P1249" i="19"/>
  <c r="P1250" i="19"/>
  <c r="P1251" i="19"/>
  <c r="P1252" i="19"/>
  <c r="P1253" i="19"/>
  <c r="P1254" i="19"/>
  <c r="P1255" i="19"/>
  <c r="P1256" i="19"/>
  <c r="P1257" i="19"/>
  <c r="P1258" i="19"/>
  <c r="P1259" i="19"/>
  <c r="P1260" i="19"/>
  <c r="P1261" i="19"/>
  <c r="P1262" i="19"/>
  <c r="P1263" i="19"/>
  <c r="P1264" i="19"/>
  <c r="P1265" i="19"/>
  <c r="P1266" i="19"/>
  <c r="P1267" i="19"/>
  <c r="P1268" i="19"/>
  <c r="P1269" i="19"/>
  <c r="P1270" i="19"/>
  <c r="P1271" i="19"/>
  <c r="P1272" i="19"/>
  <c r="P1273" i="19"/>
  <c r="P1274" i="19"/>
  <c r="P1275" i="19"/>
  <c r="P1276" i="19"/>
  <c r="P1277" i="19"/>
  <c r="P1278" i="19"/>
  <c r="P1279" i="19"/>
  <c r="P1280" i="19"/>
  <c r="P1281" i="19"/>
  <c r="P1282" i="19"/>
  <c r="P1283" i="19"/>
  <c r="P1284" i="19"/>
  <c r="P1285" i="19"/>
  <c r="P1286" i="19"/>
  <c r="P1287" i="19"/>
  <c r="P1288" i="19"/>
  <c r="P1289" i="19"/>
  <c r="P1290" i="19"/>
  <c r="P1291" i="19"/>
  <c r="P1292" i="19"/>
  <c r="P1293" i="19"/>
  <c r="P1294" i="19"/>
  <c r="P1295" i="19"/>
  <c r="P1296" i="19"/>
  <c r="P1297" i="19"/>
  <c r="P1298" i="19"/>
  <c r="P1299" i="19"/>
  <c r="P1300" i="19"/>
  <c r="P1301" i="19"/>
  <c r="P1302" i="19"/>
  <c r="P1303" i="19"/>
  <c r="P1304" i="19"/>
  <c r="P1305" i="19"/>
  <c r="P1306" i="19"/>
  <c r="P1307" i="19"/>
  <c r="P1308" i="19"/>
  <c r="P1309" i="19"/>
  <c r="P1310" i="19"/>
  <c r="P1311" i="19"/>
  <c r="P1312" i="19"/>
  <c r="P1313" i="19"/>
  <c r="P1314" i="19"/>
  <c r="P1315" i="19"/>
  <c r="P1316" i="19"/>
  <c r="P1317" i="19"/>
  <c r="P1318" i="19"/>
  <c r="P1319" i="19"/>
  <c r="P1320" i="19"/>
  <c r="P1321" i="19"/>
  <c r="P1322" i="19"/>
  <c r="P1323" i="19"/>
  <c r="P1324" i="19"/>
  <c r="P1325" i="19"/>
  <c r="P1326" i="19"/>
  <c r="P1327" i="19"/>
  <c r="P1328" i="19"/>
  <c r="P1329" i="19"/>
  <c r="P1330" i="19"/>
  <c r="P1331" i="19"/>
  <c r="P1332" i="19"/>
  <c r="P1333" i="19"/>
  <c r="P1334" i="19"/>
  <c r="P1335" i="19"/>
  <c r="P1336" i="19"/>
  <c r="P1337" i="19"/>
  <c r="P1338" i="19"/>
  <c r="P1339" i="19"/>
  <c r="P1340" i="19"/>
  <c r="P1341" i="19"/>
  <c r="P1342" i="19"/>
  <c r="P1343" i="19"/>
  <c r="P1344" i="19"/>
  <c r="P1345" i="19"/>
  <c r="P1346" i="19"/>
  <c r="P1347" i="19"/>
  <c r="P1348" i="19"/>
  <c r="P1349" i="19"/>
  <c r="P1350" i="19"/>
  <c r="P1351" i="19"/>
  <c r="P1352" i="19"/>
  <c r="P1353" i="19"/>
  <c r="P1354" i="19"/>
  <c r="P1355" i="19"/>
  <c r="P1356" i="19"/>
  <c r="P1357" i="19"/>
  <c r="P1358" i="19"/>
  <c r="P1359" i="19"/>
  <c r="P1360" i="19"/>
  <c r="P1361" i="19"/>
  <c r="P1362" i="19"/>
  <c r="P1363" i="19"/>
  <c r="P1364" i="19"/>
  <c r="P1365" i="19"/>
  <c r="P1366" i="19"/>
  <c r="P1367" i="19"/>
  <c r="P1368" i="19"/>
  <c r="P1369" i="19"/>
  <c r="P1370" i="19"/>
  <c r="P1371" i="19"/>
  <c r="P1372" i="19"/>
  <c r="P1373" i="19"/>
  <c r="P1374" i="19"/>
  <c r="P1375" i="19"/>
  <c r="P1376" i="19"/>
  <c r="P1377" i="19"/>
  <c r="P1378" i="19"/>
  <c r="P1379" i="19"/>
  <c r="P1380" i="19"/>
  <c r="P1381" i="19"/>
  <c r="P1382" i="19"/>
  <c r="P1383" i="19"/>
  <c r="P1384" i="19"/>
  <c r="P1385" i="19"/>
  <c r="P1386" i="19"/>
  <c r="P1387" i="19"/>
  <c r="P1388" i="19"/>
  <c r="P1389" i="19"/>
  <c r="P1390" i="19"/>
  <c r="P1391" i="19"/>
  <c r="P1392" i="19"/>
  <c r="P1393" i="19"/>
  <c r="P1394" i="19"/>
  <c r="P1395" i="19"/>
  <c r="P1396" i="19"/>
  <c r="P1397" i="19"/>
  <c r="P1398" i="19"/>
  <c r="P1399" i="19"/>
  <c r="P1400" i="19"/>
  <c r="P1401" i="19"/>
  <c r="P1402" i="19"/>
  <c r="P1403" i="19"/>
  <c r="P1404" i="19"/>
  <c r="P1405" i="19"/>
  <c r="P1406" i="19"/>
  <c r="P1407" i="19"/>
  <c r="P1408" i="19"/>
  <c r="P1409" i="19"/>
  <c r="P1410" i="19"/>
  <c r="P1411" i="19"/>
  <c r="P1412" i="19"/>
  <c r="P1413" i="19"/>
  <c r="P1414" i="19"/>
  <c r="P1415" i="19"/>
  <c r="P1416" i="19"/>
  <c r="P1417" i="19"/>
  <c r="P1418" i="19"/>
  <c r="P1419" i="19"/>
  <c r="P1420" i="19"/>
  <c r="P1421" i="19"/>
  <c r="P1422" i="19"/>
  <c r="P1423" i="19"/>
  <c r="P1424" i="19"/>
  <c r="P1425" i="19"/>
  <c r="P1426" i="19"/>
  <c r="P1427" i="19"/>
  <c r="P1428" i="19"/>
  <c r="P1429" i="19"/>
  <c r="P1430" i="19"/>
  <c r="P1431" i="19"/>
  <c r="P1432" i="19"/>
  <c r="P1433" i="19"/>
  <c r="P1434" i="19"/>
  <c r="P1435" i="19"/>
  <c r="P1436" i="19"/>
  <c r="P1437" i="19"/>
  <c r="P1438" i="19"/>
  <c r="P1439" i="19"/>
  <c r="P1440" i="19"/>
  <c r="P1441" i="19"/>
  <c r="P1442" i="19"/>
  <c r="P1443" i="19"/>
  <c r="P1444" i="19"/>
  <c r="P1445" i="19"/>
  <c r="P1446" i="19"/>
  <c r="P1447" i="19"/>
  <c r="P1448" i="19"/>
  <c r="P1449" i="19"/>
  <c r="P1450" i="19"/>
  <c r="P1451" i="19"/>
  <c r="P1452" i="19"/>
  <c r="P1453" i="19"/>
  <c r="P1454" i="19"/>
  <c r="P1455" i="19"/>
  <c r="P1456" i="19"/>
  <c r="P1457" i="19"/>
  <c r="P1458" i="19"/>
  <c r="P1459" i="19"/>
  <c r="P1460" i="19"/>
  <c r="P1461" i="19"/>
  <c r="P1462" i="19"/>
  <c r="P1463" i="19"/>
  <c r="P1464" i="19"/>
  <c r="P1465" i="19"/>
  <c r="P1466" i="19"/>
  <c r="P1467" i="19"/>
  <c r="P1468" i="19"/>
  <c r="P1469" i="19"/>
  <c r="P1470" i="19"/>
  <c r="P1471" i="19"/>
  <c r="P1472" i="19"/>
  <c r="P1473" i="19"/>
  <c r="P1474" i="19"/>
  <c r="P1475" i="19"/>
  <c r="P1476" i="19"/>
  <c r="P1477" i="19"/>
  <c r="P1478" i="19"/>
  <c r="P1479" i="19"/>
  <c r="P1480" i="19"/>
  <c r="P1481" i="19"/>
  <c r="P1482" i="19"/>
  <c r="P1483" i="19"/>
  <c r="P1484" i="19"/>
  <c r="P1485" i="19"/>
  <c r="P1486" i="19"/>
  <c r="P1487" i="19"/>
  <c r="P1488" i="19"/>
  <c r="P1489" i="19"/>
  <c r="P1490" i="19"/>
  <c r="P1491" i="19"/>
  <c r="P1492" i="19"/>
  <c r="P1493" i="19"/>
  <c r="P1494" i="19"/>
  <c r="P1495" i="19"/>
  <c r="P1496" i="19"/>
  <c r="P1497" i="19"/>
  <c r="P1498" i="19"/>
  <c r="P1499" i="19"/>
  <c r="P1500" i="19"/>
  <c r="P1501" i="19"/>
  <c r="P1502" i="19"/>
  <c r="P1503" i="19"/>
  <c r="P1504" i="19"/>
  <c r="P1505" i="19"/>
  <c r="P1506" i="19"/>
  <c r="P1507" i="19"/>
  <c r="P1508" i="19"/>
  <c r="P1509" i="19"/>
  <c r="P1510" i="19"/>
  <c r="P1511" i="19"/>
  <c r="P1512" i="19"/>
  <c r="P1513" i="19"/>
  <c r="P1514" i="19"/>
  <c r="P1515" i="19"/>
  <c r="P1516" i="19"/>
  <c r="P1517" i="19"/>
  <c r="P1518" i="19"/>
  <c r="P1519" i="19"/>
  <c r="P1520" i="19"/>
  <c r="P1521" i="19"/>
  <c r="P1522" i="19"/>
  <c r="P1523" i="19"/>
  <c r="P1524" i="19"/>
  <c r="P1525" i="19"/>
  <c r="P1526" i="19"/>
  <c r="P1527" i="19"/>
  <c r="P1528" i="19"/>
  <c r="P1529" i="19"/>
  <c r="P1530" i="19"/>
  <c r="P1531" i="19"/>
  <c r="P1532" i="19"/>
  <c r="P1533" i="19"/>
  <c r="P1534" i="19"/>
  <c r="P1535" i="19"/>
  <c r="P1536" i="19"/>
  <c r="P1537" i="19"/>
  <c r="P1538" i="19"/>
  <c r="P1539" i="19"/>
  <c r="P1540" i="19"/>
  <c r="P1541" i="19"/>
  <c r="P1542" i="19"/>
  <c r="P1543" i="19"/>
  <c r="P1544" i="19"/>
  <c r="P1545" i="19"/>
  <c r="P1546" i="19"/>
  <c r="P1547" i="19"/>
  <c r="P1548" i="19"/>
  <c r="P1549" i="19"/>
  <c r="P1550" i="19"/>
  <c r="P1551" i="19"/>
  <c r="P1552" i="19"/>
  <c r="P1553" i="19"/>
  <c r="P1554" i="19"/>
  <c r="P1555" i="19"/>
  <c r="P1556" i="19"/>
  <c r="P1557" i="19"/>
  <c r="P1558" i="19"/>
  <c r="P1559" i="19"/>
  <c r="P1560" i="19"/>
  <c r="P1561" i="19"/>
  <c r="P1562" i="19"/>
  <c r="P1563" i="19"/>
  <c r="P1564" i="19"/>
  <c r="P1565" i="19"/>
  <c r="P1566" i="19"/>
  <c r="P1567" i="19"/>
  <c r="P1568" i="19"/>
  <c r="P1569" i="19"/>
  <c r="P1570" i="19"/>
  <c r="P1571" i="19"/>
  <c r="P1572" i="19"/>
  <c r="P1573" i="19"/>
  <c r="P1574" i="19"/>
  <c r="P1575" i="19"/>
  <c r="P1576" i="19"/>
  <c r="P1577" i="19"/>
  <c r="P1578" i="19"/>
  <c r="P1579" i="19"/>
  <c r="P1580" i="19"/>
  <c r="P1581" i="19"/>
  <c r="P1582" i="19"/>
  <c r="P1583" i="19"/>
  <c r="P1584" i="19"/>
  <c r="P1585" i="19"/>
  <c r="P1586" i="19"/>
  <c r="P1587" i="19"/>
  <c r="P1588" i="19"/>
  <c r="P1589" i="19"/>
  <c r="P1590" i="19"/>
  <c r="P1591" i="19"/>
  <c r="P1592" i="19"/>
  <c r="P1593" i="19"/>
  <c r="P1594" i="19"/>
  <c r="P1595" i="19"/>
  <c r="P1596" i="19"/>
  <c r="P1597" i="19"/>
  <c r="P1598" i="19"/>
  <c r="P1599" i="19"/>
  <c r="P1600" i="19"/>
  <c r="P1601" i="19"/>
  <c r="P1602" i="19"/>
  <c r="P1603" i="19"/>
  <c r="P1604" i="19"/>
  <c r="P1605" i="19"/>
  <c r="P1606" i="19"/>
  <c r="P1607" i="19"/>
  <c r="P1608" i="19"/>
  <c r="P1609" i="19"/>
  <c r="P1610" i="19"/>
  <c r="P1611" i="19"/>
  <c r="P1612" i="19"/>
  <c r="P1613" i="19"/>
  <c r="P1614" i="19"/>
  <c r="P1615" i="19"/>
  <c r="P1616" i="19"/>
  <c r="P1617" i="19"/>
  <c r="P1618" i="19"/>
  <c r="P1619" i="19"/>
  <c r="P1620" i="19"/>
  <c r="P1621" i="19"/>
  <c r="P1622" i="19"/>
  <c r="P1623" i="19"/>
  <c r="P1624" i="19"/>
  <c r="P1625" i="19"/>
  <c r="P1626" i="19"/>
  <c r="P1627" i="19"/>
  <c r="P1628" i="19"/>
  <c r="P1629" i="19"/>
  <c r="P1630" i="19"/>
  <c r="P1631" i="19"/>
  <c r="P1632" i="19"/>
  <c r="P1633" i="19"/>
  <c r="P1634" i="19"/>
  <c r="P1635" i="19"/>
  <c r="P1636" i="19"/>
  <c r="P1637" i="19"/>
  <c r="P1638" i="19"/>
  <c r="P1639" i="19"/>
  <c r="P1640" i="19"/>
  <c r="P1641" i="19"/>
  <c r="P1642" i="19"/>
  <c r="P1643" i="19"/>
  <c r="P1644" i="19"/>
  <c r="P1645" i="19"/>
  <c r="P1646" i="19"/>
  <c r="P1647" i="19"/>
  <c r="P1648" i="19"/>
  <c r="P1649" i="19"/>
  <c r="P1650" i="19"/>
  <c r="P1651" i="19"/>
  <c r="P1652" i="19"/>
  <c r="P1653" i="19"/>
  <c r="P1654" i="19"/>
  <c r="P1655" i="19"/>
  <c r="P1656" i="19"/>
  <c r="P1657" i="19"/>
  <c r="P1658" i="19"/>
  <c r="P1659" i="19"/>
  <c r="P1660" i="19"/>
  <c r="P1661" i="19"/>
  <c r="P1662" i="19"/>
  <c r="P1663" i="19"/>
  <c r="P1664" i="19"/>
  <c r="P1665" i="19"/>
  <c r="P1666" i="19"/>
  <c r="P1667" i="19"/>
  <c r="P1668" i="19"/>
  <c r="P1669" i="19"/>
  <c r="P1670" i="19"/>
  <c r="P1671" i="19"/>
  <c r="P1672" i="19"/>
  <c r="P1673" i="19"/>
  <c r="P1674" i="19"/>
  <c r="P1675" i="19"/>
  <c r="P1676" i="19"/>
  <c r="P1677" i="19"/>
  <c r="P1678" i="19"/>
  <c r="P1679" i="19"/>
  <c r="P1680" i="19"/>
  <c r="P1681" i="19"/>
  <c r="P1682" i="19"/>
  <c r="P1683" i="19"/>
  <c r="P1684" i="19"/>
  <c r="P1685" i="19"/>
  <c r="P1686" i="19"/>
  <c r="P1687" i="19"/>
  <c r="P1688" i="19"/>
  <c r="P1689" i="19"/>
  <c r="P1690" i="19"/>
  <c r="P1691" i="19"/>
  <c r="P1692" i="19"/>
  <c r="P1693" i="19"/>
  <c r="P1694" i="19"/>
  <c r="P1695" i="19"/>
  <c r="P1696" i="19"/>
  <c r="P1697" i="19"/>
  <c r="P1698" i="19"/>
  <c r="P1699" i="19"/>
  <c r="P1700" i="19"/>
  <c r="P1701" i="19"/>
  <c r="P1702" i="19"/>
  <c r="P1703" i="19"/>
  <c r="P1704" i="19"/>
  <c r="P1705" i="19"/>
  <c r="P1706" i="19"/>
  <c r="P1707" i="19"/>
  <c r="P1708" i="19"/>
  <c r="P1709" i="19"/>
  <c r="P1710" i="19"/>
  <c r="P1711" i="19"/>
  <c r="P1712" i="19"/>
  <c r="P1713" i="19"/>
  <c r="P1714" i="19"/>
  <c r="P1715" i="19"/>
  <c r="P1716" i="19"/>
  <c r="P1717" i="19"/>
  <c r="P1718" i="19"/>
  <c r="P1719" i="19"/>
  <c r="P1720" i="19"/>
  <c r="P1721" i="19"/>
  <c r="P1722" i="19"/>
  <c r="P1723" i="19"/>
  <c r="P1724" i="19"/>
  <c r="P1725" i="19"/>
  <c r="P1726" i="19"/>
  <c r="P1727" i="19"/>
  <c r="P1728" i="19"/>
  <c r="P1729" i="19"/>
  <c r="P1730" i="19"/>
  <c r="P1731" i="19"/>
  <c r="P1732" i="19"/>
  <c r="P1733" i="19"/>
  <c r="P1734" i="19"/>
  <c r="P1735" i="19"/>
  <c r="P1736" i="19"/>
  <c r="P1737" i="19"/>
  <c r="P1738" i="19"/>
  <c r="P1739" i="19"/>
  <c r="P1740" i="19"/>
  <c r="P1741" i="19"/>
  <c r="P1742" i="19"/>
  <c r="P1743" i="19"/>
  <c r="P1744" i="19"/>
  <c r="P1745" i="19"/>
  <c r="P1746" i="19"/>
  <c r="P1747" i="19"/>
  <c r="P1748" i="19"/>
  <c r="P1749" i="19"/>
  <c r="P1750" i="19"/>
  <c r="P1751" i="19"/>
  <c r="P1752" i="19"/>
  <c r="P1753" i="19"/>
  <c r="P1754" i="19"/>
  <c r="P1755" i="19"/>
  <c r="P1756" i="19"/>
  <c r="P1757" i="19"/>
  <c r="P1758" i="19"/>
  <c r="P1759" i="19"/>
  <c r="P1760" i="19"/>
  <c r="P1761" i="19"/>
  <c r="P1762" i="19"/>
  <c r="P1763" i="19"/>
  <c r="P1764" i="19"/>
  <c r="P1765" i="19"/>
  <c r="P1766" i="19"/>
  <c r="P1767" i="19"/>
  <c r="P1768" i="19"/>
  <c r="P1769" i="19"/>
  <c r="P1770" i="19"/>
  <c r="P1771" i="19"/>
  <c r="P1772" i="19"/>
  <c r="P1773" i="19"/>
  <c r="P1774" i="19"/>
  <c r="P1775" i="19"/>
  <c r="P1776" i="19"/>
  <c r="P1777" i="19"/>
  <c r="P1778" i="19"/>
  <c r="P1779" i="19"/>
  <c r="P1780" i="19"/>
  <c r="P1781" i="19"/>
  <c r="P1782" i="19"/>
  <c r="P1783" i="19"/>
  <c r="P1784" i="19"/>
  <c r="P1785" i="19"/>
  <c r="P1786" i="19"/>
  <c r="P1787" i="19"/>
  <c r="P1788" i="19"/>
  <c r="P1789" i="19"/>
  <c r="P1790" i="19"/>
  <c r="P1791" i="19"/>
  <c r="P1792" i="19"/>
  <c r="P1793" i="19"/>
  <c r="P1794" i="19"/>
  <c r="P1795" i="19"/>
  <c r="P1796" i="19"/>
  <c r="P1797" i="19"/>
  <c r="P1798" i="19"/>
  <c r="P1799" i="19"/>
  <c r="P1800" i="19"/>
  <c r="P1801" i="19"/>
  <c r="P1802" i="19"/>
  <c r="P1803" i="19"/>
  <c r="P1804" i="19"/>
  <c r="P1805" i="19"/>
  <c r="P1806" i="19"/>
  <c r="P1807" i="19"/>
  <c r="P1808" i="19"/>
  <c r="P1809" i="19"/>
  <c r="P1810" i="19"/>
  <c r="P1811" i="19"/>
  <c r="P1812" i="19"/>
  <c r="P1813" i="19"/>
  <c r="P1814" i="19"/>
  <c r="P1815" i="19"/>
  <c r="P1816" i="19"/>
  <c r="P1817" i="19"/>
  <c r="P1818" i="19"/>
  <c r="P1819" i="19"/>
  <c r="P1820" i="19"/>
  <c r="P1821" i="19"/>
  <c r="P1822" i="19"/>
  <c r="P1823" i="19"/>
  <c r="P1824" i="19"/>
  <c r="P1825" i="19"/>
  <c r="P1826" i="19"/>
  <c r="P1827" i="19"/>
  <c r="P1828" i="19"/>
  <c r="P1829" i="19"/>
  <c r="P1830" i="19"/>
  <c r="P1831" i="19"/>
  <c r="P1832" i="19"/>
  <c r="P1833" i="19"/>
  <c r="P1834" i="19"/>
  <c r="P1835" i="19"/>
  <c r="P1836" i="19"/>
  <c r="P1837" i="19"/>
  <c r="P1838" i="19"/>
  <c r="P1839" i="19"/>
  <c r="P1840" i="19"/>
  <c r="P1841" i="19"/>
  <c r="P1842" i="19"/>
  <c r="P1843" i="19"/>
  <c r="P1844" i="19"/>
  <c r="P1845" i="19"/>
  <c r="P1846" i="19"/>
  <c r="P1847" i="19"/>
  <c r="P1848" i="19"/>
  <c r="P1849" i="19"/>
  <c r="P1850" i="19"/>
  <c r="P1851" i="19"/>
  <c r="P1852" i="19"/>
  <c r="P1853" i="19"/>
  <c r="P1854" i="19"/>
  <c r="P1855" i="19"/>
  <c r="P1856" i="19"/>
  <c r="P1857" i="19"/>
  <c r="P1858" i="19"/>
  <c r="P1859" i="19"/>
  <c r="P1860" i="19"/>
  <c r="P1861" i="19"/>
  <c r="P1862" i="19"/>
  <c r="P1863" i="19"/>
  <c r="P1864" i="19"/>
  <c r="P1865" i="19"/>
  <c r="P1866" i="19"/>
  <c r="P1867" i="19"/>
  <c r="P1868" i="19"/>
  <c r="P1869" i="19"/>
  <c r="P1870" i="19"/>
  <c r="P1871" i="19"/>
  <c r="P1872" i="19"/>
  <c r="P1873" i="19"/>
  <c r="P1874" i="19"/>
  <c r="P1875" i="19"/>
  <c r="P1876" i="19"/>
  <c r="P1877" i="19"/>
  <c r="P1878" i="19"/>
  <c r="P1879" i="19"/>
  <c r="P1880" i="19"/>
  <c r="P1881" i="19"/>
  <c r="P1882" i="19"/>
  <c r="P1883" i="19"/>
  <c r="P1884" i="19"/>
  <c r="P1885" i="19"/>
  <c r="P1886" i="19"/>
  <c r="P1887" i="19"/>
  <c r="P1888" i="19"/>
  <c r="P1889" i="19"/>
  <c r="P1890" i="19"/>
  <c r="P1891" i="19"/>
  <c r="P1892" i="19"/>
  <c r="P1893" i="19"/>
  <c r="P1894" i="19"/>
  <c r="P1895" i="19"/>
  <c r="P1896" i="19"/>
  <c r="P1897" i="19"/>
  <c r="P1898" i="19"/>
  <c r="P1899" i="19"/>
  <c r="P1900" i="19"/>
  <c r="P1901" i="19"/>
  <c r="P1902" i="19"/>
  <c r="P1903" i="19"/>
  <c r="P1904" i="19"/>
  <c r="P1905" i="19"/>
  <c r="P1906" i="19"/>
  <c r="P1907" i="19"/>
  <c r="P1908" i="19"/>
  <c r="P1909" i="19"/>
  <c r="P1910" i="19"/>
  <c r="P1911" i="19"/>
  <c r="P1912" i="19"/>
  <c r="P1913" i="19"/>
  <c r="P1914" i="19"/>
  <c r="P1915" i="19"/>
  <c r="P1916" i="19"/>
  <c r="P1917" i="19"/>
  <c r="P1918" i="19"/>
  <c r="P1919" i="19"/>
  <c r="P1920" i="19"/>
  <c r="P1921" i="19"/>
  <c r="P1922" i="19"/>
  <c r="P1923" i="19"/>
  <c r="P1924" i="19"/>
  <c r="P1925" i="19"/>
  <c r="P1926" i="19"/>
  <c r="P1927" i="19"/>
  <c r="P1928" i="19"/>
  <c r="P1929" i="19"/>
  <c r="P1930" i="19"/>
  <c r="P1931" i="19"/>
  <c r="P1932" i="19"/>
  <c r="P1933" i="19"/>
  <c r="P1934" i="19"/>
  <c r="P1935" i="19"/>
  <c r="P1936" i="19"/>
  <c r="P1937" i="19"/>
  <c r="P1938" i="19"/>
  <c r="P1939" i="19"/>
  <c r="P1940" i="19"/>
  <c r="P1941" i="19"/>
  <c r="P1942" i="19"/>
  <c r="P1943" i="19"/>
  <c r="P1944" i="19"/>
  <c r="P1945" i="19"/>
  <c r="P1946" i="19"/>
  <c r="P1947" i="19"/>
  <c r="P1948" i="19"/>
  <c r="P1949" i="19"/>
  <c r="P1950" i="19"/>
  <c r="P1951" i="19"/>
  <c r="P1952" i="19"/>
  <c r="P1953" i="19"/>
  <c r="P1954" i="19"/>
  <c r="P1955" i="19"/>
  <c r="P1956" i="19"/>
  <c r="P1957" i="19"/>
  <c r="P1958" i="19"/>
  <c r="P1959" i="19"/>
  <c r="P1960" i="19"/>
  <c r="P1961" i="19"/>
  <c r="P1962" i="19"/>
  <c r="P1963" i="19"/>
  <c r="P1964" i="19"/>
  <c r="P1965" i="19"/>
  <c r="P1966" i="19"/>
  <c r="P1967" i="19"/>
  <c r="P1968" i="19"/>
  <c r="P1969" i="19"/>
  <c r="P1970" i="19"/>
  <c r="P1971" i="19"/>
  <c r="P1972" i="19"/>
  <c r="P1973" i="19"/>
  <c r="P1974" i="19"/>
  <c r="P1975" i="19"/>
  <c r="P1976" i="19"/>
  <c r="P1977" i="19"/>
  <c r="P1978" i="19"/>
  <c r="P1979" i="19"/>
  <c r="P1980" i="19"/>
  <c r="P1981" i="19"/>
  <c r="P1982" i="19"/>
  <c r="P1983" i="19"/>
  <c r="P1984" i="19"/>
  <c r="P1985" i="19"/>
  <c r="P1986" i="19"/>
  <c r="P1987" i="19"/>
  <c r="P1988" i="19"/>
  <c r="P1989" i="19"/>
  <c r="P1990" i="19"/>
  <c r="P1991" i="19"/>
  <c r="P1992" i="19"/>
  <c r="P1993" i="19"/>
  <c r="P1994" i="19"/>
  <c r="P1995" i="19"/>
  <c r="P1996" i="19"/>
  <c r="P1997" i="19"/>
  <c r="P1998" i="19"/>
  <c r="P1999" i="19"/>
  <c r="P2000" i="19"/>
  <c r="P2001" i="19"/>
  <c r="P2002" i="19"/>
  <c r="P2003" i="19"/>
  <c r="P2004" i="19"/>
  <c r="P2005" i="19"/>
  <c r="P2006" i="19"/>
  <c r="P2007" i="19"/>
  <c r="P2008" i="19"/>
  <c r="P2009" i="19"/>
  <c r="P2010" i="19"/>
  <c r="P2011" i="19"/>
  <c r="P2012" i="19"/>
  <c r="P2013" i="19"/>
  <c r="P2014" i="19"/>
  <c r="P2015" i="19"/>
  <c r="P2016" i="19"/>
  <c r="P2017" i="19"/>
  <c r="P2018" i="19"/>
  <c r="P2019" i="19"/>
  <c r="P2020" i="19"/>
  <c r="P2021" i="19"/>
  <c r="P2022" i="19"/>
  <c r="P2023" i="19"/>
  <c r="P2024" i="19"/>
  <c r="P2025" i="19"/>
  <c r="P2026" i="19"/>
  <c r="P2027" i="19"/>
  <c r="P2028" i="19"/>
  <c r="P2029" i="19"/>
  <c r="P2030" i="19"/>
  <c r="P2031" i="19"/>
  <c r="P2032" i="19"/>
  <c r="P2033" i="19"/>
  <c r="P2034" i="19"/>
  <c r="P2035" i="19"/>
  <c r="P2036" i="19"/>
  <c r="P2037" i="19"/>
  <c r="P2038" i="19"/>
  <c r="P2039" i="19"/>
  <c r="P2040" i="19"/>
  <c r="P2041" i="19"/>
  <c r="P2042" i="19"/>
  <c r="P2043" i="19"/>
  <c r="P2044" i="19"/>
  <c r="P2045" i="19"/>
  <c r="P2046" i="19"/>
  <c r="P2047" i="19"/>
  <c r="P2048" i="19"/>
  <c r="P2049" i="19"/>
  <c r="P2050" i="19"/>
  <c r="P2051" i="19"/>
  <c r="P2052" i="19"/>
  <c r="P2053" i="19"/>
  <c r="P2054" i="19"/>
  <c r="P2055" i="19"/>
  <c r="P2056" i="19"/>
  <c r="P2057" i="19"/>
  <c r="P2058" i="19"/>
  <c r="P2059" i="19"/>
  <c r="P2060" i="19"/>
  <c r="P2061" i="19"/>
  <c r="P2062" i="19"/>
  <c r="P2063" i="19"/>
  <c r="P2064" i="19"/>
  <c r="P2065" i="19"/>
  <c r="P2066" i="19"/>
  <c r="P2067" i="19"/>
  <c r="P2068" i="19"/>
  <c r="P2069" i="19"/>
  <c r="P2070" i="19"/>
  <c r="P2071" i="19"/>
  <c r="P2072" i="19"/>
  <c r="P2073" i="19"/>
  <c r="P2074" i="19"/>
  <c r="P2075" i="19"/>
  <c r="P2076" i="19"/>
  <c r="P2077" i="19"/>
  <c r="P2078" i="19"/>
  <c r="P2079" i="19"/>
  <c r="P2080" i="19"/>
  <c r="P2081" i="19"/>
  <c r="P2082" i="19"/>
  <c r="P2083" i="19"/>
  <c r="P2084" i="19"/>
  <c r="P2085" i="19"/>
  <c r="P2086" i="19"/>
  <c r="P2087" i="19"/>
  <c r="P2088" i="19"/>
  <c r="P2089" i="19"/>
  <c r="P2090" i="19"/>
  <c r="P2091" i="19"/>
  <c r="P2092" i="19"/>
  <c r="P2093" i="19"/>
  <c r="P2094" i="19"/>
  <c r="P2095" i="19"/>
  <c r="P2096" i="19"/>
  <c r="P2097" i="19"/>
  <c r="P2098" i="19"/>
  <c r="P2099" i="19"/>
  <c r="P2100" i="19"/>
  <c r="P2101" i="19"/>
  <c r="P2102" i="19"/>
  <c r="P2103" i="19"/>
  <c r="P2104" i="19"/>
  <c r="P2105" i="19"/>
  <c r="P2106" i="19"/>
  <c r="P2107" i="19"/>
  <c r="P2108" i="19"/>
  <c r="P2109" i="19"/>
  <c r="P2110" i="19"/>
  <c r="P2111" i="19"/>
  <c r="P2112" i="19"/>
  <c r="P2113" i="19"/>
  <c r="P2114" i="19"/>
  <c r="P2115" i="19"/>
  <c r="P2116" i="19"/>
  <c r="P2117" i="19"/>
  <c r="P2118" i="19"/>
  <c r="P2119" i="19"/>
  <c r="P2120" i="19"/>
  <c r="P2121" i="19"/>
  <c r="P2122" i="19"/>
  <c r="P2123" i="19"/>
  <c r="P2124" i="19"/>
  <c r="P2125" i="19"/>
  <c r="P2126" i="19"/>
  <c r="P2127" i="19"/>
  <c r="P2128" i="19"/>
  <c r="P2129" i="19"/>
  <c r="P2130" i="19"/>
  <c r="P2131" i="19"/>
  <c r="P2132" i="19"/>
  <c r="P2133" i="19"/>
  <c r="P2134" i="19"/>
  <c r="P2135" i="19"/>
  <c r="P2136" i="19"/>
  <c r="P2137" i="19"/>
  <c r="P2138" i="19"/>
  <c r="P2139" i="19"/>
  <c r="P2140" i="19"/>
  <c r="P2141" i="19"/>
  <c r="P2142" i="19"/>
  <c r="P2143" i="19"/>
  <c r="P2144" i="19"/>
  <c r="P2145" i="19"/>
  <c r="P2146" i="19"/>
  <c r="P2147" i="19"/>
  <c r="P2148" i="19"/>
  <c r="P2149" i="19"/>
  <c r="P2150" i="19"/>
  <c r="P2151" i="19"/>
  <c r="P2152" i="19"/>
  <c r="P2153" i="19"/>
  <c r="P2154" i="19"/>
  <c r="P2155" i="19"/>
  <c r="P2156" i="19"/>
  <c r="P2157" i="19"/>
  <c r="P2158" i="19"/>
  <c r="P2159" i="19"/>
  <c r="P2160" i="19"/>
  <c r="P2161" i="19"/>
  <c r="P2162" i="19"/>
  <c r="P2163" i="19"/>
  <c r="P2164" i="19"/>
  <c r="P2165" i="19"/>
  <c r="P2166" i="19"/>
  <c r="P2167" i="19"/>
  <c r="P2168" i="19"/>
  <c r="P2169" i="19"/>
  <c r="P2170" i="19"/>
  <c r="P2171" i="19"/>
  <c r="P2172" i="19"/>
  <c r="P2173" i="19"/>
  <c r="P2174" i="19"/>
  <c r="P2175" i="19"/>
  <c r="P2176" i="19"/>
  <c r="P2177" i="19"/>
  <c r="P2178" i="19"/>
  <c r="P2179" i="19"/>
  <c r="P2180" i="19"/>
  <c r="P2181" i="19"/>
  <c r="P2182" i="19"/>
  <c r="P2183" i="19"/>
  <c r="P2184" i="19"/>
  <c r="P2185" i="19"/>
  <c r="P2186" i="19"/>
  <c r="P2187" i="19"/>
  <c r="P2188" i="19"/>
  <c r="P2189" i="19"/>
  <c r="P2190" i="19"/>
  <c r="P2191" i="19"/>
  <c r="P2192" i="19"/>
  <c r="P2193" i="19"/>
  <c r="P2194" i="19"/>
  <c r="P2195" i="19"/>
  <c r="P2196" i="19"/>
  <c r="P2197" i="19"/>
  <c r="P2198" i="19"/>
  <c r="P2199" i="19"/>
  <c r="P2200" i="19"/>
  <c r="P2201" i="19"/>
  <c r="P2202" i="19"/>
  <c r="P2203" i="19"/>
  <c r="P2204" i="19"/>
  <c r="P2205" i="19"/>
  <c r="P2206" i="19"/>
  <c r="P2207" i="19"/>
  <c r="P2208" i="19"/>
  <c r="P2209" i="19"/>
  <c r="P2210" i="19"/>
  <c r="P2211" i="19"/>
  <c r="P2212" i="19"/>
  <c r="P2213" i="19"/>
  <c r="P2214" i="19"/>
  <c r="P2215" i="19"/>
  <c r="P2216" i="19"/>
  <c r="P2217" i="19"/>
  <c r="P2218" i="19"/>
  <c r="P2219" i="19"/>
  <c r="P2220" i="19"/>
  <c r="P2221" i="19"/>
  <c r="P2222" i="19"/>
  <c r="P2223" i="19"/>
  <c r="P2224" i="19"/>
  <c r="P2225" i="19"/>
  <c r="P2226" i="19"/>
  <c r="P2227" i="19"/>
  <c r="P2228" i="19"/>
  <c r="P2229" i="19"/>
  <c r="P2230" i="19"/>
  <c r="P2231" i="19"/>
  <c r="P2232" i="19"/>
  <c r="P2233" i="19"/>
  <c r="P2234" i="19"/>
  <c r="P2235" i="19"/>
  <c r="P2236" i="19"/>
  <c r="P2237" i="19"/>
  <c r="P2238" i="19"/>
  <c r="P2239" i="19"/>
  <c r="P2240" i="19"/>
  <c r="P2241" i="19"/>
  <c r="P2242" i="19"/>
  <c r="P2243" i="19"/>
  <c r="P2244" i="19"/>
  <c r="P2245" i="19"/>
  <c r="P2246" i="19"/>
  <c r="P2247" i="19"/>
  <c r="P2248" i="19"/>
  <c r="P2249" i="19"/>
  <c r="P2250" i="19"/>
  <c r="P2251" i="19"/>
  <c r="P2252" i="19"/>
  <c r="P2253" i="19"/>
  <c r="P2254" i="19"/>
  <c r="P2255" i="19"/>
  <c r="P2256" i="19"/>
  <c r="P2257" i="19"/>
  <c r="P2258" i="19"/>
  <c r="P2259" i="19"/>
  <c r="P2260" i="19"/>
  <c r="P2261" i="19"/>
  <c r="P2262" i="19"/>
  <c r="P2263" i="19"/>
  <c r="P2264" i="19"/>
  <c r="P2265" i="19"/>
  <c r="P2266" i="19"/>
  <c r="P2267" i="19"/>
  <c r="P2268" i="19"/>
  <c r="P2269" i="19"/>
  <c r="P2270" i="19"/>
  <c r="P2271" i="19"/>
  <c r="P2272" i="19"/>
  <c r="P2273" i="19"/>
  <c r="P2274" i="19"/>
  <c r="P2275" i="19"/>
  <c r="P2276" i="19"/>
  <c r="P2277" i="19"/>
  <c r="P2278" i="19"/>
  <c r="P2279" i="19"/>
  <c r="P2280" i="19"/>
  <c r="P2281" i="19"/>
  <c r="P2282" i="19"/>
  <c r="P2283" i="19"/>
  <c r="P2284" i="19"/>
  <c r="P2285" i="19"/>
  <c r="P2286" i="19"/>
  <c r="P2287" i="19"/>
  <c r="P2288" i="19"/>
  <c r="P2289" i="19"/>
  <c r="P2290" i="19"/>
  <c r="P2291" i="19"/>
  <c r="P2292" i="19"/>
  <c r="P2293" i="19"/>
  <c r="P2294" i="19"/>
  <c r="P2295" i="19"/>
  <c r="P2296" i="19"/>
  <c r="P2297" i="19"/>
  <c r="P2298" i="19"/>
  <c r="P2299" i="19"/>
  <c r="P2300" i="19"/>
  <c r="P2301" i="19"/>
  <c r="P2302" i="19"/>
  <c r="P2303" i="19"/>
  <c r="P2304" i="19"/>
  <c r="P2305" i="19"/>
  <c r="P2306" i="19"/>
  <c r="P2307" i="19"/>
  <c r="P2308" i="19"/>
  <c r="P2309" i="19"/>
  <c r="P2310" i="19"/>
  <c r="P2311" i="19"/>
  <c r="P2312" i="19"/>
  <c r="P2313" i="19"/>
  <c r="P2314" i="19"/>
  <c r="P2315" i="19"/>
  <c r="P2316" i="19"/>
  <c r="P2317" i="19"/>
  <c r="P2318" i="19"/>
  <c r="P2319" i="19"/>
  <c r="P2320" i="19"/>
  <c r="P2321" i="19"/>
  <c r="P2322" i="19"/>
  <c r="P2323" i="19"/>
  <c r="P2324" i="19"/>
  <c r="P2325" i="19"/>
  <c r="P2326" i="19"/>
  <c r="P2327" i="19"/>
  <c r="P2328" i="19"/>
  <c r="P2329" i="19"/>
  <c r="P2330" i="19"/>
  <c r="P2331" i="19"/>
  <c r="P2332" i="19"/>
  <c r="P2333" i="19"/>
  <c r="P2334" i="19"/>
  <c r="P2335" i="19"/>
  <c r="P2336" i="19"/>
  <c r="P2337" i="19"/>
  <c r="P2338" i="19"/>
  <c r="P2339" i="19"/>
  <c r="P2340" i="19"/>
  <c r="P2341" i="19"/>
  <c r="P2342" i="19"/>
  <c r="P2343" i="19"/>
  <c r="P2344" i="19"/>
  <c r="P2345" i="19"/>
  <c r="P2346" i="19"/>
  <c r="P2347" i="19"/>
  <c r="P2348" i="19"/>
  <c r="P2349" i="19"/>
  <c r="P2350" i="19"/>
  <c r="P2351" i="19"/>
  <c r="P2352" i="19"/>
  <c r="P2353" i="19"/>
  <c r="P2354" i="19"/>
  <c r="P2355" i="19"/>
  <c r="P2356" i="19"/>
  <c r="P2357" i="19"/>
  <c r="P2358" i="19"/>
  <c r="P2359" i="19"/>
  <c r="P2360" i="19"/>
  <c r="P2361" i="19"/>
  <c r="P2362" i="19"/>
  <c r="P2363" i="19"/>
  <c r="P2364" i="19"/>
  <c r="P2365" i="19"/>
  <c r="P2366" i="19"/>
  <c r="P2367" i="19"/>
  <c r="P2368" i="19"/>
  <c r="P2369" i="19"/>
  <c r="P2370" i="19"/>
  <c r="P2371" i="19"/>
  <c r="P2372" i="19"/>
  <c r="P2373" i="19"/>
  <c r="P2374" i="19"/>
  <c r="P2375" i="19"/>
  <c r="P2376" i="19"/>
  <c r="P2377" i="19"/>
  <c r="P2378" i="19"/>
  <c r="P2379" i="19"/>
  <c r="P2380" i="19"/>
  <c r="P2381" i="19"/>
  <c r="P2382" i="19"/>
  <c r="P2383" i="19"/>
  <c r="P2384" i="19"/>
  <c r="P2385" i="19"/>
  <c r="P2386" i="19"/>
  <c r="P2387" i="19"/>
  <c r="P2388" i="19"/>
  <c r="P2389" i="19"/>
  <c r="P2390" i="19"/>
  <c r="P2391" i="19"/>
  <c r="P2392" i="19"/>
  <c r="P2393" i="19"/>
  <c r="P2394" i="19"/>
  <c r="P2395" i="19"/>
  <c r="P2396" i="19"/>
  <c r="P2397" i="19"/>
  <c r="P2398" i="19"/>
  <c r="P2399" i="19"/>
  <c r="P2400" i="19"/>
  <c r="P2401" i="19"/>
  <c r="P2402" i="19"/>
  <c r="P2403" i="19"/>
  <c r="P2404" i="19"/>
  <c r="P2405" i="19"/>
  <c r="P2406" i="19"/>
  <c r="P2407" i="19"/>
  <c r="P2408" i="19"/>
  <c r="P2409" i="19"/>
  <c r="P2410" i="19"/>
  <c r="P2411" i="19"/>
  <c r="P2412" i="19"/>
  <c r="P2413" i="19"/>
  <c r="P2414" i="19"/>
  <c r="P2415" i="19"/>
  <c r="P2416" i="19"/>
  <c r="P2417" i="19"/>
  <c r="P2418" i="19"/>
  <c r="P2419" i="19"/>
  <c r="P2420" i="19"/>
  <c r="P2421" i="19"/>
  <c r="P2422" i="19"/>
  <c r="P2423" i="19"/>
  <c r="P2424" i="19"/>
  <c r="P2425" i="19"/>
  <c r="P2426" i="19"/>
  <c r="P2427" i="19"/>
  <c r="P2428" i="19"/>
  <c r="P2429" i="19"/>
  <c r="P2430" i="19"/>
  <c r="P2431" i="19"/>
  <c r="P2432" i="19"/>
  <c r="P2433" i="19"/>
  <c r="P2434" i="19"/>
  <c r="P2435" i="19"/>
  <c r="P2436" i="19"/>
  <c r="P2437" i="19"/>
  <c r="P2438" i="19"/>
  <c r="P2439" i="19"/>
  <c r="P2440" i="19"/>
  <c r="P2441" i="19"/>
  <c r="P2442" i="19"/>
  <c r="P2443" i="19"/>
  <c r="P2444" i="19"/>
  <c r="P2445" i="19"/>
  <c r="P2446" i="19"/>
  <c r="P2447" i="19"/>
  <c r="P2448" i="19"/>
  <c r="P2449" i="19"/>
  <c r="P2450" i="19"/>
  <c r="P2451" i="19"/>
  <c r="P2452" i="19"/>
  <c r="P2453" i="19"/>
  <c r="P2454" i="19"/>
  <c r="P2455" i="19"/>
  <c r="P2456" i="19"/>
  <c r="P2457" i="19"/>
  <c r="P2458" i="19"/>
  <c r="P2459" i="19"/>
  <c r="P2460" i="19"/>
  <c r="P2461" i="19"/>
  <c r="P2462" i="19"/>
  <c r="P2463" i="19"/>
  <c r="P2464" i="19"/>
  <c r="P2465" i="19"/>
  <c r="P2466" i="19"/>
  <c r="P2467" i="19"/>
  <c r="P2468" i="19"/>
  <c r="P2469" i="19"/>
  <c r="P2470" i="19"/>
  <c r="P2471" i="19"/>
  <c r="P2472" i="19"/>
  <c r="P2473" i="19"/>
  <c r="P2474" i="19"/>
  <c r="P2475" i="19"/>
  <c r="P2476" i="19"/>
  <c r="P2477" i="19"/>
  <c r="P2478" i="19"/>
  <c r="P2479" i="19"/>
  <c r="P2480" i="19"/>
  <c r="P2481" i="19"/>
  <c r="P2482" i="19"/>
  <c r="P2483" i="19"/>
  <c r="P2484" i="19"/>
  <c r="P2485" i="19"/>
  <c r="P2486" i="19"/>
  <c r="P2487" i="19"/>
  <c r="P2488" i="19"/>
  <c r="P2489" i="19"/>
  <c r="P2490" i="19"/>
  <c r="P2491" i="19"/>
  <c r="P2492" i="19"/>
  <c r="P2493" i="19"/>
  <c r="P2494" i="19"/>
  <c r="P2495" i="19"/>
  <c r="P2496" i="19"/>
  <c r="P2497" i="19"/>
  <c r="P2498" i="19"/>
  <c r="P2499" i="19"/>
  <c r="P2500" i="19"/>
  <c r="P2501" i="19"/>
  <c r="P2502" i="19"/>
  <c r="P2503" i="19"/>
  <c r="P2504" i="19"/>
  <c r="P2505" i="19"/>
  <c r="P2506" i="19"/>
  <c r="P2507" i="19"/>
  <c r="P2508" i="19"/>
  <c r="P2509" i="19"/>
  <c r="P2510" i="19"/>
  <c r="P2511" i="19"/>
  <c r="P2512" i="19"/>
  <c r="P2513" i="19"/>
  <c r="P2514" i="19"/>
  <c r="P2515" i="19"/>
  <c r="P2516" i="19"/>
  <c r="P2517" i="19"/>
  <c r="P2518" i="19"/>
  <c r="P2519" i="19"/>
  <c r="P2520" i="19"/>
  <c r="P2521" i="19"/>
  <c r="P2522" i="19"/>
  <c r="P2523" i="19"/>
  <c r="P2524" i="19"/>
  <c r="P2525" i="19"/>
  <c r="P2526" i="19"/>
  <c r="P2527" i="19"/>
  <c r="P2528" i="19"/>
  <c r="P2529" i="19"/>
  <c r="P2530" i="19"/>
  <c r="P2531" i="19"/>
  <c r="P2532" i="19"/>
  <c r="P2533" i="19"/>
  <c r="P2534" i="19"/>
  <c r="P2535" i="19"/>
  <c r="P2536" i="19"/>
  <c r="P2537" i="19"/>
  <c r="P2538" i="19"/>
  <c r="P2539" i="19"/>
  <c r="P2540" i="19"/>
  <c r="P2541" i="19"/>
  <c r="P2542" i="19"/>
  <c r="P2543" i="19"/>
  <c r="P2544" i="19"/>
  <c r="P2545" i="19"/>
  <c r="P2546" i="19"/>
  <c r="P2547" i="19"/>
  <c r="P2548" i="19"/>
  <c r="P2549" i="19"/>
  <c r="P2550" i="19"/>
  <c r="P2551" i="19"/>
  <c r="P2552" i="19"/>
  <c r="P2553" i="19"/>
  <c r="P2554" i="19"/>
  <c r="P2555" i="19"/>
  <c r="P2556" i="19"/>
  <c r="P2557" i="19"/>
  <c r="P2558" i="19"/>
  <c r="P2559" i="19"/>
  <c r="P2560" i="19"/>
  <c r="P2561" i="19"/>
  <c r="P2562" i="19"/>
  <c r="P2563" i="19"/>
  <c r="P2564" i="19"/>
  <c r="P2565" i="19"/>
  <c r="P2566" i="19"/>
  <c r="P2567" i="19"/>
  <c r="P2568" i="19"/>
  <c r="P2569" i="19"/>
  <c r="P2570" i="19"/>
  <c r="P2571" i="19"/>
  <c r="P2572" i="19"/>
  <c r="P2573" i="19"/>
  <c r="P2574" i="19"/>
  <c r="P2575" i="19"/>
  <c r="P2576" i="19"/>
  <c r="P2577" i="19"/>
  <c r="P2578" i="19"/>
  <c r="P2579" i="19"/>
  <c r="P2580" i="19"/>
  <c r="P2581" i="19"/>
  <c r="P2582" i="19"/>
  <c r="P2583" i="19"/>
  <c r="P2584" i="19"/>
  <c r="P2585" i="19"/>
  <c r="P2586" i="19"/>
  <c r="P2587" i="19"/>
  <c r="P2588" i="19"/>
  <c r="P2589" i="19"/>
  <c r="P2590" i="19"/>
  <c r="P2591" i="19"/>
  <c r="P2592" i="19"/>
  <c r="P2593" i="19"/>
  <c r="P2594" i="19"/>
  <c r="P2595" i="19"/>
  <c r="P2596" i="19"/>
  <c r="P2597" i="19"/>
  <c r="P2598" i="19"/>
  <c r="P2599" i="19"/>
  <c r="P2600" i="19"/>
  <c r="P2601" i="19"/>
  <c r="P2602" i="19"/>
  <c r="P2603" i="19"/>
  <c r="P2604" i="19"/>
  <c r="P2605" i="19"/>
  <c r="P2606" i="19"/>
  <c r="P2607" i="19"/>
  <c r="P2608" i="19"/>
  <c r="P2609" i="19"/>
  <c r="P2610" i="19"/>
  <c r="P2611" i="19"/>
  <c r="P2612" i="19"/>
  <c r="P2613" i="19"/>
  <c r="P2614" i="19"/>
  <c r="P2615" i="19"/>
  <c r="P2616" i="19"/>
  <c r="P2617" i="19"/>
  <c r="P2618" i="19"/>
  <c r="P2619" i="19"/>
  <c r="P2620" i="19"/>
  <c r="P2621" i="19"/>
  <c r="P2622" i="19"/>
  <c r="P2623" i="19"/>
  <c r="P2624" i="19"/>
  <c r="P2625" i="19"/>
  <c r="P2626" i="19"/>
  <c r="P2627" i="19"/>
  <c r="P2628" i="19"/>
  <c r="P2629" i="19"/>
  <c r="P2630" i="19"/>
  <c r="P2631" i="19"/>
  <c r="P2632" i="19"/>
  <c r="P2633" i="19"/>
  <c r="P2634" i="19"/>
  <c r="P2635" i="19"/>
  <c r="P2636" i="19"/>
  <c r="P2637" i="19"/>
  <c r="P2638" i="19"/>
  <c r="P2639" i="19"/>
  <c r="P2640" i="19"/>
  <c r="P2641" i="19"/>
  <c r="P2642" i="19"/>
  <c r="P2643" i="19"/>
  <c r="P2644" i="19"/>
  <c r="P2645" i="19"/>
  <c r="P2646" i="19"/>
  <c r="P2647" i="19"/>
  <c r="P2648" i="19"/>
  <c r="P2649" i="19"/>
  <c r="P2650" i="19"/>
  <c r="P2651" i="19"/>
  <c r="P2652" i="19"/>
  <c r="P2653" i="19"/>
  <c r="P2654" i="19"/>
  <c r="P2655" i="19"/>
  <c r="P2656" i="19"/>
  <c r="P2657" i="19"/>
  <c r="P2658" i="19"/>
  <c r="P2659" i="19"/>
  <c r="P2660" i="19"/>
  <c r="P2661" i="19"/>
  <c r="P2662" i="19"/>
  <c r="P2663" i="19"/>
  <c r="P2664" i="19"/>
  <c r="P2665" i="19"/>
  <c r="P2666" i="19"/>
  <c r="P2667" i="19"/>
  <c r="P2668" i="19"/>
  <c r="P2669" i="19"/>
  <c r="P2670" i="19"/>
  <c r="P2671" i="19"/>
  <c r="P2672" i="19"/>
  <c r="P2673" i="19"/>
  <c r="P2674" i="19"/>
  <c r="P2675" i="19"/>
  <c r="P2676" i="19"/>
  <c r="P2677" i="19"/>
  <c r="P2678" i="19"/>
  <c r="P2679" i="19"/>
  <c r="P2680" i="19"/>
  <c r="P2681" i="19"/>
  <c r="P2682" i="19"/>
  <c r="P2683" i="19"/>
  <c r="P2684" i="19"/>
  <c r="P2685" i="19"/>
  <c r="P2686" i="19"/>
  <c r="P2687" i="19"/>
  <c r="P2688" i="19"/>
  <c r="P2689" i="19"/>
  <c r="P2690" i="19"/>
  <c r="P2691" i="19"/>
  <c r="P2692" i="19"/>
  <c r="P2693" i="19"/>
  <c r="P2694" i="19"/>
  <c r="P2695" i="19"/>
  <c r="P2696" i="19"/>
  <c r="P2697" i="19"/>
  <c r="P2698" i="19"/>
  <c r="P2699" i="19"/>
  <c r="P2700" i="19"/>
  <c r="P2701" i="19"/>
  <c r="P2702" i="19"/>
  <c r="P2703" i="19"/>
  <c r="P2704" i="19"/>
  <c r="P2705" i="19"/>
  <c r="P2706" i="19"/>
  <c r="P2707" i="19"/>
  <c r="P2708" i="19"/>
  <c r="P2709" i="19"/>
  <c r="P2710" i="19"/>
  <c r="P2711" i="19"/>
  <c r="P2712" i="19"/>
  <c r="P2713" i="19"/>
  <c r="P2714" i="19"/>
  <c r="P2715" i="19"/>
  <c r="P2716" i="19"/>
  <c r="P2717" i="19"/>
  <c r="P2718" i="19"/>
  <c r="P2719" i="19"/>
  <c r="P2720" i="19"/>
  <c r="P2721" i="19"/>
  <c r="P2722" i="19"/>
  <c r="P2723" i="19"/>
  <c r="P2724" i="19"/>
  <c r="P2725" i="19"/>
  <c r="P2726" i="19"/>
  <c r="P2727" i="19"/>
  <c r="P2728" i="19"/>
  <c r="P2729" i="19"/>
  <c r="P2730" i="19"/>
  <c r="P2731" i="19"/>
  <c r="P2732" i="19"/>
  <c r="P2733" i="19"/>
  <c r="P2734" i="19"/>
  <c r="P2735" i="19"/>
  <c r="P2736" i="19"/>
  <c r="P2737" i="19"/>
  <c r="P2738" i="19"/>
  <c r="P2739" i="19"/>
  <c r="P2740" i="19"/>
  <c r="P2741" i="19"/>
  <c r="P2742" i="19"/>
  <c r="P2743" i="19"/>
  <c r="P2744" i="19"/>
  <c r="P2745" i="19"/>
  <c r="P2746" i="19"/>
  <c r="P2747" i="19"/>
  <c r="P2748" i="19"/>
  <c r="P2749" i="19"/>
  <c r="P2750" i="19"/>
  <c r="P2751" i="19"/>
  <c r="P2752" i="19"/>
  <c r="P2753" i="19"/>
  <c r="P2754" i="19"/>
  <c r="P2755" i="19"/>
  <c r="P2756" i="19"/>
  <c r="P2757" i="19"/>
  <c r="P2758" i="19"/>
  <c r="P2759" i="19"/>
  <c r="P2760" i="19"/>
  <c r="P2761" i="19"/>
  <c r="P2762" i="19"/>
  <c r="P2763" i="19"/>
  <c r="P2764" i="19"/>
  <c r="P2765" i="19"/>
  <c r="P2766" i="19"/>
  <c r="P2767" i="19"/>
  <c r="P2768" i="19"/>
  <c r="P2769" i="19"/>
  <c r="P2770" i="19"/>
  <c r="P2771" i="19"/>
  <c r="P2772" i="19"/>
  <c r="P2773" i="19"/>
  <c r="P2774" i="19"/>
  <c r="P2775" i="19"/>
  <c r="P2776" i="19"/>
  <c r="P2777" i="19"/>
  <c r="P2778" i="19"/>
  <c r="P2779" i="19"/>
  <c r="P2780" i="19"/>
  <c r="P2781" i="19"/>
  <c r="P2782" i="19"/>
  <c r="P2783" i="19"/>
  <c r="P2784" i="19"/>
  <c r="P2785" i="19"/>
  <c r="P2786" i="19"/>
  <c r="P2787" i="19"/>
  <c r="P2788" i="19"/>
  <c r="P2789" i="19"/>
  <c r="P2790" i="19"/>
  <c r="P2791" i="19"/>
  <c r="P2792" i="19"/>
  <c r="P2793" i="19"/>
  <c r="P2794" i="19"/>
  <c r="P2795" i="19"/>
  <c r="P2796" i="19"/>
  <c r="P2797" i="19"/>
  <c r="P2798" i="19"/>
  <c r="P2799" i="19"/>
  <c r="P2800" i="19"/>
  <c r="P2801" i="19"/>
  <c r="P2802" i="19"/>
  <c r="P2803" i="19"/>
  <c r="P2804" i="19"/>
  <c r="P2805" i="19"/>
  <c r="P2806" i="19"/>
  <c r="P2807" i="19"/>
  <c r="P2808" i="19"/>
  <c r="P2809" i="19"/>
  <c r="P2810" i="19"/>
  <c r="P2811" i="19"/>
  <c r="P2812" i="19"/>
  <c r="P2813" i="19"/>
  <c r="P2814" i="19"/>
  <c r="P2815" i="19"/>
  <c r="P2816" i="19"/>
  <c r="P2817" i="19"/>
  <c r="P2818" i="19"/>
  <c r="P2819" i="19"/>
  <c r="P2820" i="19"/>
  <c r="P2821" i="19"/>
  <c r="P2822" i="19"/>
  <c r="P2823" i="19"/>
  <c r="P2824" i="19"/>
  <c r="P2825" i="19"/>
  <c r="P2826" i="19"/>
  <c r="P2827" i="19"/>
  <c r="P2828" i="19"/>
  <c r="P2829" i="19"/>
  <c r="P2830" i="19"/>
  <c r="P2831" i="19"/>
  <c r="P2832" i="19"/>
  <c r="P2833" i="19"/>
  <c r="P2834" i="19"/>
  <c r="P2835" i="19"/>
  <c r="P2836" i="19"/>
  <c r="P2837" i="19"/>
  <c r="P2838" i="19"/>
  <c r="P2839" i="19"/>
  <c r="P2840" i="19"/>
  <c r="P2841" i="19"/>
  <c r="P2842" i="19"/>
  <c r="P2843" i="19"/>
  <c r="P2844" i="19"/>
  <c r="P2845" i="19"/>
  <c r="P2846" i="19"/>
  <c r="P2847" i="19"/>
  <c r="P2848" i="19"/>
  <c r="P2849" i="19"/>
  <c r="P2850" i="19"/>
  <c r="P2851" i="19"/>
  <c r="P2852" i="19"/>
  <c r="P2853" i="19"/>
  <c r="P2854" i="19"/>
  <c r="P2855" i="19"/>
  <c r="P2856" i="19"/>
  <c r="P2857" i="19"/>
  <c r="P2858" i="19"/>
  <c r="P2859" i="19"/>
  <c r="P2860" i="19"/>
  <c r="P2861" i="19"/>
  <c r="P2862" i="19"/>
  <c r="P2863" i="19"/>
  <c r="P2864" i="19"/>
  <c r="P2865" i="19"/>
  <c r="P2866" i="19"/>
  <c r="P2867" i="19"/>
  <c r="P2868" i="19"/>
  <c r="P2869" i="19"/>
  <c r="P2870" i="19"/>
  <c r="P2871" i="19"/>
  <c r="P2872" i="19"/>
  <c r="P2873" i="19"/>
  <c r="P2874" i="19"/>
  <c r="P2875" i="19"/>
  <c r="P2876" i="19"/>
  <c r="P2877" i="19"/>
  <c r="P2878" i="19"/>
  <c r="P2879" i="19"/>
  <c r="P2880" i="19"/>
  <c r="P2881" i="19"/>
  <c r="P2882" i="19"/>
  <c r="P2883" i="19"/>
  <c r="P2884" i="19"/>
  <c r="P2885" i="19"/>
  <c r="P2886" i="19"/>
  <c r="P2887" i="19"/>
  <c r="P2888" i="19"/>
  <c r="P2889" i="19"/>
  <c r="P2890" i="19"/>
  <c r="P2891" i="19"/>
  <c r="P2892" i="19"/>
  <c r="P2893" i="19"/>
  <c r="P2894" i="19"/>
  <c r="P2895" i="19"/>
  <c r="P2896" i="19"/>
  <c r="P2897" i="19"/>
  <c r="P2898" i="19"/>
  <c r="P2899" i="19"/>
  <c r="P2900" i="19"/>
  <c r="P2901" i="19"/>
  <c r="P2902" i="19"/>
  <c r="P2903" i="19"/>
  <c r="P2904" i="19"/>
  <c r="P2905" i="19"/>
  <c r="P2906" i="19"/>
  <c r="P2907" i="19"/>
  <c r="P2908" i="19"/>
  <c r="P2909" i="19"/>
  <c r="P2910" i="19"/>
  <c r="P2911" i="19"/>
  <c r="P2912" i="19"/>
  <c r="P2913" i="19"/>
  <c r="P2914" i="19"/>
  <c r="P2915" i="19"/>
  <c r="P2916" i="19"/>
  <c r="P2917" i="19"/>
  <c r="P2918" i="19"/>
  <c r="P2919" i="19"/>
  <c r="P2920" i="19"/>
  <c r="P2921" i="19"/>
  <c r="P2922" i="19"/>
  <c r="P2923" i="19"/>
  <c r="P2924" i="19"/>
  <c r="P2925" i="19"/>
  <c r="P2926" i="19"/>
  <c r="P2927" i="19"/>
  <c r="P2928" i="19"/>
  <c r="P2929" i="19"/>
  <c r="P2930" i="19"/>
  <c r="P2931" i="19"/>
  <c r="P2932" i="19"/>
  <c r="P2933" i="19"/>
  <c r="P2934" i="19"/>
  <c r="P2935" i="19"/>
  <c r="P2936" i="19"/>
  <c r="P2937" i="19"/>
  <c r="P2938" i="19"/>
  <c r="P2939" i="19"/>
  <c r="P2940" i="19"/>
  <c r="P2941" i="19"/>
  <c r="P2942" i="19"/>
  <c r="P2943" i="19"/>
  <c r="P2944" i="19"/>
  <c r="P2945" i="19"/>
  <c r="P2946" i="19"/>
  <c r="P2947" i="19"/>
  <c r="P2948" i="19"/>
  <c r="P2949" i="19"/>
  <c r="P2950" i="19"/>
  <c r="P2951" i="19"/>
  <c r="P2952" i="19"/>
  <c r="P2953" i="19"/>
  <c r="P2954" i="19"/>
  <c r="P2955" i="19"/>
  <c r="P2956" i="19"/>
  <c r="P2957" i="19"/>
  <c r="P2958" i="19"/>
  <c r="P2959" i="19"/>
  <c r="P2960" i="19"/>
  <c r="P2961" i="19"/>
  <c r="P2962" i="19"/>
  <c r="P2963" i="19"/>
  <c r="P2964" i="19"/>
  <c r="P2965" i="19"/>
  <c r="P2966" i="19"/>
  <c r="P2967" i="19"/>
  <c r="P2968" i="19"/>
  <c r="P2969" i="19"/>
  <c r="P2970" i="19"/>
  <c r="P2971" i="19"/>
  <c r="P2972" i="19"/>
  <c r="P2973" i="19"/>
  <c r="P2974" i="19"/>
  <c r="P2975" i="19"/>
  <c r="P2976" i="19"/>
  <c r="P2977" i="19"/>
  <c r="P2978" i="19"/>
  <c r="P2979" i="19"/>
  <c r="P2980" i="19"/>
  <c r="P2981" i="19"/>
  <c r="P2982" i="19"/>
  <c r="P2983" i="19"/>
  <c r="P2984" i="19"/>
  <c r="P2985" i="19"/>
  <c r="P2986" i="19"/>
  <c r="P2987" i="19"/>
  <c r="P2988" i="19"/>
  <c r="P2989" i="19"/>
  <c r="P2990" i="19"/>
  <c r="P2991" i="19"/>
  <c r="P2992" i="19"/>
  <c r="P2993" i="19"/>
  <c r="P2994" i="19"/>
  <c r="P2995" i="19"/>
  <c r="P2996" i="19"/>
  <c r="P2997" i="19"/>
  <c r="P2998" i="19"/>
  <c r="P2999" i="19"/>
  <c r="P3000" i="19"/>
  <c r="P3001" i="19"/>
  <c r="P3002" i="19"/>
  <c r="P3003" i="19"/>
  <c r="P3004" i="19"/>
  <c r="P3005" i="19"/>
  <c r="P3006" i="19"/>
  <c r="P3007" i="19"/>
  <c r="P3008" i="19"/>
  <c r="P3009" i="19"/>
  <c r="P3010" i="19"/>
  <c r="P3011" i="19"/>
  <c r="P3012" i="19"/>
  <c r="P3013" i="19"/>
  <c r="P3014" i="19"/>
  <c r="P3015" i="19"/>
  <c r="P3016" i="19"/>
  <c r="P3017" i="19"/>
  <c r="P3018" i="19"/>
  <c r="P3019" i="19"/>
  <c r="P3020" i="19"/>
  <c r="P3021" i="19"/>
  <c r="P3022" i="19"/>
  <c r="P3023" i="19"/>
  <c r="P3024" i="19"/>
  <c r="P3025" i="19"/>
  <c r="P3026" i="19"/>
  <c r="P3027" i="19"/>
  <c r="P3028" i="19"/>
  <c r="P3029" i="19"/>
  <c r="P3030" i="19"/>
  <c r="P3031" i="19"/>
  <c r="P3032" i="19"/>
  <c r="P3033" i="19"/>
  <c r="P3034" i="19"/>
  <c r="P3035" i="19"/>
  <c r="P3036" i="19"/>
  <c r="P3037" i="19"/>
  <c r="P3038" i="19"/>
  <c r="P3039" i="19"/>
  <c r="P3040" i="19"/>
  <c r="P3041" i="19"/>
  <c r="P3042" i="19"/>
  <c r="P3043" i="19"/>
  <c r="P3044" i="19"/>
  <c r="P3045" i="19"/>
  <c r="P3046" i="19"/>
  <c r="P3047" i="19"/>
  <c r="P3048" i="19"/>
  <c r="P3049" i="19"/>
  <c r="P3050" i="19"/>
  <c r="P3051" i="19"/>
  <c r="P3052" i="19"/>
  <c r="P3053" i="19"/>
  <c r="P3054" i="19"/>
  <c r="P3055" i="19"/>
  <c r="P3056" i="19"/>
  <c r="P3057" i="19"/>
  <c r="P3058" i="19"/>
  <c r="P3059" i="19"/>
  <c r="P3060" i="19"/>
  <c r="P3061" i="19"/>
  <c r="P3062" i="19"/>
  <c r="P3063" i="19"/>
  <c r="P3064" i="19"/>
  <c r="P3065" i="19"/>
  <c r="P3066" i="19"/>
  <c r="P3067" i="19"/>
  <c r="P3068" i="19"/>
  <c r="P3069" i="19"/>
  <c r="P3070" i="19"/>
  <c r="P3071" i="19"/>
  <c r="P3072" i="19"/>
  <c r="P3073" i="19"/>
  <c r="P3074" i="19"/>
  <c r="P3075" i="19"/>
  <c r="P3076" i="19"/>
  <c r="P3077" i="19"/>
  <c r="P3078" i="19"/>
  <c r="P3079" i="19"/>
  <c r="P3080" i="19"/>
  <c r="P3081" i="19"/>
  <c r="P3082" i="19"/>
  <c r="P3083" i="19"/>
  <c r="P3084" i="19"/>
  <c r="P3085" i="19"/>
  <c r="P3086" i="19"/>
  <c r="P3087" i="19"/>
  <c r="P3088" i="19"/>
  <c r="P3089" i="19"/>
  <c r="P3090" i="19"/>
  <c r="P3091" i="19"/>
  <c r="P3092" i="19"/>
  <c r="P3093" i="19"/>
  <c r="P3094" i="19"/>
  <c r="P3095" i="19"/>
  <c r="P3096" i="19"/>
  <c r="P3097" i="19"/>
  <c r="P3098" i="19"/>
  <c r="P3099" i="19"/>
  <c r="P3100" i="19"/>
  <c r="P3101" i="19"/>
  <c r="P3102" i="19"/>
  <c r="P3103" i="19"/>
  <c r="P3104" i="19"/>
  <c r="P3105" i="19"/>
  <c r="P3106" i="19"/>
  <c r="P3107" i="19"/>
  <c r="P3108" i="19"/>
  <c r="P3109" i="19"/>
  <c r="P3110" i="19"/>
  <c r="P3111" i="19"/>
  <c r="P3112" i="19"/>
  <c r="P3113" i="19"/>
  <c r="P3114" i="19"/>
  <c r="P3115" i="19"/>
  <c r="P3116" i="19"/>
  <c r="P3117" i="19"/>
  <c r="P3118" i="19"/>
  <c r="P3119" i="19"/>
  <c r="P3120" i="19"/>
  <c r="P3121" i="19"/>
  <c r="P3122" i="19"/>
  <c r="P3123" i="19"/>
  <c r="P3124" i="19"/>
  <c r="P3125" i="19"/>
  <c r="P3126" i="19"/>
  <c r="P3127" i="19"/>
  <c r="P3128" i="19"/>
  <c r="P3129" i="19"/>
  <c r="P3130" i="19"/>
  <c r="P3131" i="19"/>
  <c r="P3132" i="19"/>
  <c r="P3133" i="19"/>
  <c r="P3134" i="19"/>
  <c r="P3135" i="19"/>
  <c r="P3136" i="19"/>
  <c r="P3137" i="19"/>
  <c r="P3138" i="19"/>
  <c r="P3139" i="19"/>
  <c r="P3140" i="19"/>
  <c r="P3141" i="19"/>
  <c r="P3142" i="19"/>
  <c r="P3143" i="19"/>
  <c r="P3144" i="19"/>
  <c r="P3145" i="19"/>
  <c r="P3146" i="19"/>
  <c r="P3147" i="19"/>
  <c r="P3148" i="19"/>
  <c r="P3149" i="19"/>
  <c r="P3150" i="19"/>
  <c r="P3151" i="19"/>
  <c r="P3152" i="19"/>
  <c r="P3153" i="19"/>
  <c r="P3154" i="19"/>
  <c r="P3155" i="19"/>
  <c r="P3156" i="19"/>
  <c r="P3157" i="19"/>
  <c r="P3158" i="19"/>
  <c r="P3159" i="19"/>
  <c r="P3160" i="19"/>
  <c r="P3161" i="19"/>
  <c r="P3162" i="19"/>
  <c r="P3163" i="19"/>
  <c r="P3164" i="19"/>
  <c r="P3165" i="19"/>
  <c r="P3166" i="19"/>
  <c r="P3167" i="19"/>
  <c r="P3168" i="19"/>
  <c r="P3169" i="19"/>
  <c r="P3170" i="19"/>
  <c r="P3171" i="19"/>
  <c r="P3172" i="19"/>
  <c r="P3173" i="19"/>
  <c r="P3174" i="19"/>
  <c r="P3175" i="19"/>
  <c r="P3176" i="19"/>
  <c r="P3177" i="19"/>
  <c r="P3178" i="19"/>
  <c r="P3179" i="19"/>
  <c r="P3180" i="19"/>
  <c r="P3181" i="19"/>
  <c r="P3182" i="19"/>
  <c r="P3183" i="19"/>
  <c r="P3184" i="19"/>
  <c r="P3185" i="19"/>
  <c r="P3186" i="19"/>
  <c r="P3187" i="19"/>
  <c r="P3188" i="19"/>
  <c r="P3189" i="19"/>
  <c r="P3190" i="19"/>
  <c r="P3191" i="19"/>
  <c r="P3192" i="19"/>
  <c r="P3193" i="19"/>
  <c r="P3194" i="19"/>
  <c r="P3195" i="19"/>
  <c r="P3196" i="19"/>
  <c r="P3197" i="19"/>
  <c r="P3198" i="19"/>
  <c r="P3199" i="19"/>
  <c r="P3200" i="19"/>
  <c r="P3201" i="19"/>
  <c r="P3202" i="19"/>
  <c r="P3203" i="19"/>
  <c r="P3204" i="19"/>
  <c r="P3205" i="19"/>
  <c r="P3206" i="19"/>
  <c r="P3207" i="19"/>
  <c r="P3" i="19"/>
  <c r="BS14" i="21" l="1"/>
  <c r="AL14" i="20" s="1"/>
  <c r="BM7" i="19"/>
  <c r="BM31" i="19"/>
  <c r="BM23" i="19"/>
  <c r="BM15" i="19"/>
  <c r="BM30" i="19"/>
  <c r="BM22" i="19"/>
  <c r="BM14" i="19"/>
  <c r="BM6" i="19"/>
  <c r="BM29" i="19"/>
  <c r="BM21" i="19"/>
  <c r="BM13" i="19"/>
  <c r="V19" i="19"/>
  <c r="BM28" i="19"/>
  <c r="BM20" i="19"/>
  <c r="BM12" i="19"/>
  <c r="BM27" i="19"/>
  <c r="BM19" i="19"/>
  <c r="BM11" i="19"/>
  <c r="BM26" i="19"/>
  <c r="BM18" i="19"/>
  <c r="BM10" i="19"/>
  <c r="BM25" i="19"/>
  <c r="BM17" i="19"/>
  <c r="BM9" i="19"/>
  <c r="BM24" i="19"/>
  <c r="BM16" i="19"/>
  <c r="BM8" i="19"/>
  <c r="BU14" i="21"/>
  <c r="AN14" i="20" s="1"/>
  <c r="BT14" i="21"/>
  <c r="AM14" i="20" s="1"/>
  <c r="G99" i="21"/>
  <c r="O99" i="21"/>
  <c r="J50" i="21"/>
  <c r="L50" i="21"/>
  <c r="H99" i="21"/>
  <c r="P99" i="21"/>
  <c r="K50" i="21"/>
  <c r="D5" i="21"/>
  <c r="I99" i="21"/>
  <c r="D99" i="21"/>
  <c r="E5" i="21"/>
  <c r="J99" i="21"/>
  <c r="E50" i="21"/>
  <c r="M50" i="21"/>
  <c r="D50" i="21"/>
  <c r="F5" i="21"/>
  <c r="K99" i="21"/>
  <c r="F50" i="21"/>
  <c r="N50" i="21"/>
  <c r="G5" i="21"/>
  <c r="L99" i="21"/>
  <c r="G50" i="21"/>
  <c r="O50" i="21"/>
  <c r="F99" i="21"/>
  <c r="N99" i="21"/>
  <c r="I50" i="21"/>
  <c r="E99" i="21"/>
  <c r="M99" i="21"/>
  <c r="H50" i="21"/>
  <c r="P50" i="21"/>
  <c r="M81" i="21"/>
  <c r="N81" i="21"/>
  <c r="E81" i="21"/>
  <c r="F81" i="21"/>
  <c r="J81" i="21"/>
  <c r="K81" i="21"/>
  <c r="M96" i="21"/>
  <c r="N96" i="21"/>
  <c r="E96" i="21"/>
  <c r="F96" i="21"/>
  <c r="K96" i="21"/>
  <c r="J96" i="21"/>
  <c r="H89" i="21"/>
  <c r="I89" i="21"/>
  <c r="M89" i="21"/>
  <c r="N89" i="21"/>
  <c r="P89" i="21"/>
  <c r="F89" i="21"/>
  <c r="E89" i="21"/>
  <c r="G61" i="21"/>
  <c r="J61" i="21"/>
  <c r="O61" i="21"/>
  <c r="L70" i="21"/>
  <c r="M70" i="21"/>
  <c r="D70" i="21"/>
  <c r="E70" i="21"/>
  <c r="I70" i="21"/>
  <c r="J70" i="21"/>
  <c r="D68" i="21"/>
  <c r="G68" i="21"/>
  <c r="K68" i="21"/>
  <c r="L68" i="21"/>
  <c r="O68" i="21"/>
  <c r="P97" i="21"/>
  <c r="E97" i="21"/>
  <c r="F97" i="21"/>
  <c r="H97" i="21"/>
  <c r="I97" i="21"/>
  <c r="M97" i="21"/>
  <c r="N97" i="21"/>
  <c r="E55" i="21"/>
  <c r="M55" i="21"/>
  <c r="F58" i="21"/>
  <c r="I58" i="21"/>
  <c r="N58" i="21"/>
  <c r="O86" i="21"/>
  <c r="P86" i="21"/>
  <c r="D86" i="21"/>
  <c r="E86" i="21"/>
  <c r="G86" i="21"/>
  <c r="H86" i="21"/>
  <c r="L86" i="21"/>
  <c r="M86" i="21"/>
  <c r="F57" i="21"/>
  <c r="K57" i="21"/>
  <c r="N57" i="21"/>
  <c r="F77" i="21"/>
  <c r="G77" i="21"/>
  <c r="I77" i="21"/>
  <c r="J77" i="21"/>
  <c r="N77" i="21"/>
  <c r="O77" i="21"/>
  <c r="J95" i="21"/>
  <c r="K95" i="21"/>
  <c r="O95" i="21"/>
  <c r="P95" i="21"/>
  <c r="G95" i="21"/>
  <c r="H95" i="21"/>
  <c r="H56" i="21"/>
  <c r="P56" i="21"/>
  <c r="F92" i="21"/>
  <c r="G92" i="21"/>
  <c r="I92" i="21"/>
  <c r="J92" i="21"/>
  <c r="O92" i="21"/>
  <c r="N92" i="21"/>
  <c r="H64" i="21"/>
  <c r="K64" i="21"/>
  <c r="P64" i="21"/>
  <c r="G54" i="21"/>
  <c r="H54" i="21"/>
  <c r="L54" i="21"/>
  <c r="M54" i="21"/>
  <c r="O54" i="21"/>
  <c r="P54" i="21"/>
  <c r="E54" i="21"/>
  <c r="G94" i="21"/>
  <c r="H94" i="21"/>
  <c r="L94" i="21"/>
  <c r="M94" i="21"/>
  <c r="O94" i="21"/>
  <c r="P94" i="21"/>
  <c r="D94" i="21"/>
  <c r="E94" i="21"/>
  <c r="F84" i="21"/>
  <c r="G84" i="21"/>
  <c r="K84" i="21"/>
  <c r="L84" i="21"/>
  <c r="N84" i="21"/>
  <c r="O84" i="21"/>
  <c r="D84" i="21"/>
  <c r="I69" i="21"/>
  <c r="J69" i="21"/>
  <c r="N69" i="21"/>
  <c r="O69" i="21"/>
  <c r="F69" i="21"/>
  <c r="G69" i="21"/>
  <c r="D78" i="21"/>
  <c r="E78" i="21"/>
  <c r="I78" i="21"/>
  <c r="J78" i="21"/>
  <c r="L78" i="21"/>
  <c r="M78" i="21"/>
  <c r="D59" i="21"/>
  <c r="I59" i="21"/>
  <c r="L59" i="21"/>
  <c r="E63" i="21"/>
  <c r="H63" i="21"/>
  <c r="M63" i="21"/>
  <c r="P63" i="21"/>
  <c r="K90" i="21"/>
  <c r="L90" i="21"/>
  <c r="P90" i="21"/>
  <c r="D90" i="21"/>
  <c r="H90" i="21"/>
  <c r="I90" i="21"/>
  <c r="P67" i="21"/>
  <c r="D67" i="21"/>
  <c r="I67" i="21"/>
  <c r="L67" i="21"/>
  <c r="E73" i="21"/>
  <c r="F73" i="21"/>
  <c r="J73" i="21"/>
  <c r="K73" i="21"/>
  <c r="M73" i="21"/>
  <c r="N73" i="21"/>
  <c r="P82" i="21"/>
  <c r="E82" i="21"/>
  <c r="F82" i="21"/>
  <c r="H82" i="21"/>
  <c r="I82" i="21"/>
  <c r="N82" i="21"/>
  <c r="M82" i="21"/>
  <c r="D83" i="21"/>
  <c r="H83" i="21"/>
  <c r="I83" i="21"/>
  <c r="K83" i="21"/>
  <c r="L83" i="21"/>
  <c r="P83" i="21"/>
  <c r="D93" i="21"/>
  <c r="E93" i="21"/>
  <c r="I93" i="21"/>
  <c r="J93" i="21"/>
  <c r="L93" i="21"/>
  <c r="M93" i="21"/>
  <c r="D98" i="21"/>
  <c r="H98" i="21"/>
  <c r="I98" i="21"/>
  <c r="K98" i="21"/>
  <c r="L98" i="21"/>
  <c r="P98" i="21"/>
  <c r="N76" i="21"/>
  <c r="O76" i="21"/>
  <c r="D76" i="21"/>
  <c r="F76" i="21"/>
  <c r="G76" i="21"/>
  <c r="K76" i="21"/>
  <c r="L76" i="21"/>
  <c r="F66" i="21"/>
  <c r="I66" i="21"/>
  <c r="N66" i="21"/>
  <c r="O71" i="21"/>
  <c r="P71" i="21"/>
  <c r="D71" i="21"/>
  <c r="E71" i="21"/>
  <c r="G71" i="21"/>
  <c r="H71" i="21"/>
  <c r="M71" i="21"/>
  <c r="L71" i="21"/>
  <c r="G79" i="21"/>
  <c r="H79" i="21"/>
  <c r="L79" i="21"/>
  <c r="M79" i="21"/>
  <c r="O79" i="21"/>
  <c r="P79" i="21"/>
  <c r="E79" i="21"/>
  <c r="D79" i="21"/>
  <c r="E88" i="21"/>
  <c r="F88" i="21"/>
  <c r="J88" i="21"/>
  <c r="K88" i="21"/>
  <c r="M88" i="21"/>
  <c r="N88" i="21"/>
  <c r="N91" i="21"/>
  <c r="O91" i="21"/>
  <c r="D91" i="21"/>
  <c r="F91" i="21"/>
  <c r="G91" i="21"/>
  <c r="K91" i="21"/>
  <c r="L91" i="21"/>
  <c r="L60" i="21"/>
  <c r="O60" i="21"/>
  <c r="D60" i="21"/>
  <c r="G60" i="21"/>
  <c r="G72" i="21"/>
  <c r="H72" i="21"/>
  <c r="J72" i="21"/>
  <c r="K72" i="21"/>
  <c r="O72" i="21"/>
  <c r="P72" i="21"/>
  <c r="E62" i="21"/>
  <c r="J62" i="21"/>
  <c r="M62" i="21"/>
  <c r="F55" i="21"/>
  <c r="N55" i="21"/>
  <c r="I56" i="21"/>
  <c r="D57" i="21"/>
  <c r="L57" i="21"/>
  <c r="G58" i="21"/>
  <c r="O58" i="21"/>
  <c r="J59" i="21"/>
  <c r="E60" i="21"/>
  <c r="M60" i="21"/>
  <c r="H61" i="21"/>
  <c r="P61" i="21"/>
  <c r="K62" i="21"/>
  <c r="F63" i="21"/>
  <c r="N63" i="21"/>
  <c r="I64" i="21"/>
  <c r="D65" i="21"/>
  <c r="L65" i="21"/>
  <c r="G66" i="21"/>
  <c r="O66" i="21"/>
  <c r="J67" i="21"/>
  <c r="E68" i="21"/>
  <c r="M68" i="21"/>
  <c r="H69" i="21"/>
  <c r="P69" i="21"/>
  <c r="K70" i="21"/>
  <c r="F71" i="21"/>
  <c r="N71" i="21"/>
  <c r="I72" i="21"/>
  <c r="D73" i="21"/>
  <c r="L73" i="21"/>
  <c r="G74" i="21"/>
  <c r="O74" i="21"/>
  <c r="J75" i="21"/>
  <c r="E76" i="21"/>
  <c r="M76" i="21"/>
  <c r="H77" i="21"/>
  <c r="P77" i="21"/>
  <c r="K78" i="21"/>
  <c r="F79" i="21"/>
  <c r="N79" i="21"/>
  <c r="I80" i="21"/>
  <c r="D81" i="21"/>
  <c r="L81" i="21"/>
  <c r="G82" i="21"/>
  <c r="O82" i="21"/>
  <c r="J83" i="21"/>
  <c r="E84" i="21"/>
  <c r="M84" i="21"/>
  <c r="K85" i="21"/>
  <c r="F86" i="21"/>
  <c r="N86" i="21"/>
  <c r="I87" i="21"/>
  <c r="D88" i="21"/>
  <c r="L88" i="21"/>
  <c r="G89" i="21"/>
  <c r="O89" i="21"/>
  <c r="J90" i="21"/>
  <c r="E91" i="21"/>
  <c r="M91" i="21"/>
  <c r="H92" i="21"/>
  <c r="P92" i="21"/>
  <c r="K93" i="21"/>
  <c r="F94" i="21"/>
  <c r="N94" i="21"/>
  <c r="I95" i="21"/>
  <c r="D96" i="21"/>
  <c r="L96" i="21"/>
  <c r="G97" i="21"/>
  <c r="O97" i="21"/>
  <c r="J98" i="21"/>
  <c r="F54" i="21"/>
  <c r="N54" i="21"/>
  <c r="M57" i="21"/>
  <c r="K59" i="21"/>
  <c r="F60" i="21"/>
  <c r="D62" i="21"/>
  <c r="O63" i="21"/>
  <c r="J64" i="21"/>
  <c r="H66" i="21"/>
  <c r="K67" i="21"/>
  <c r="G55" i="21"/>
  <c r="O55" i="21"/>
  <c r="J56" i="21"/>
  <c r="E57" i="21"/>
  <c r="H58" i="21"/>
  <c r="P58" i="21"/>
  <c r="N60" i="21"/>
  <c r="I61" i="21"/>
  <c r="L62" i="21"/>
  <c r="G63" i="21"/>
  <c r="E65" i="21"/>
  <c r="M65" i="21"/>
  <c r="P66" i="21"/>
  <c r="F68" i="21"/>
  <c r="N68" i="21"/>
  <c r="H55" i="21"/>
  <c r="P55" i="21"/>
  <c r="K56" i="21"/>
  <c r="I55" i="21"/>
  <c r="D56" i="21"/>
  <c r="L56" i="21"/>
  <c r="G57" i="21"/>
  <c r="O57" i="21"/>
  <c r="J58" i="21"/>
  <c r="E59" i="21"/>
  <c r="M59" i="21"/>
  <c r="H60" i="21"/>
  <c r="P60" i="21"/>
  <c r="K61" i="21"/>
  <c r="F62" i="21"/>
  <c r="N62" i="21"/>
  <c r="I63" i="21"/>
  <c r="D64" i="21"/>
  <c r="L64" i="21"/>
  <c r="G65" i="21"/>
  <c r="O65" i="21"/>
  <c r="J66" i="21"/>
  <c r="E67" i="21"/>
  <c r="M67" i="21"/>
  <c r="H68" i="21"/>
  <c r="P68" i="21"/>
  <c r="K69" i="21"/>
  <c r="F70" i="21"/>
  <c r="N70" i="21"/>
  <c r="I71" i="21"/>
  <c r="D72" i="21"/>
  <c r="L72" i="21"/>
  <c r="G73" i="21"/>
  <c r="O73" i="21"/>
  <c r="J74" i="21"/>
  <c r="E75" i="21"/>
  <c r="M75" i="21"/>
  <c r="H76" i="21"/>
  <c r="P76" i="21"/>
  <c r="K77" i="21"/>
  <c r="F78" i="21"/>
  <c r="N78" i="21"/>
  <c r="I79" i="21"/>
  <c r="D80" i="21"/>
  <c r="L80" i="21"/>
  <c r="G81" i="21"/>
  <c r="O81" i="21"/>
  <c r="J82" i="21"/>
  <c r="E83" i="21"/>
  <c r="M83" i="21"/>
  <c r="H84" i="21"/>
  <c r="P84" i="21"/>
  <c r="F85" i="21"/>
  <c r="N85" i="21"/>
  <c r="I86" i="21"/>
  <c r="D87" i="21"/>
  <c r="L87" i="21"/>
  <c r="G88" i="21"/>
  <c r="O88" i="21"/>
  <c r="J89" i="21"/>
  <c r="E90" i="21"/>
  <c r="M90" i="21"/>
  <c r="H91" i="21"/>
  <c r="P91" i="21"/>
  <c r="K92" i="21"/>
  <c r="F93" i="21"/>
  <c r="N93" i="21"/>
  <c r="I94" i="21"/>
  <c r="D95" i="21"/>
  <c r="L95" i="21"/>
  <c r="G96" i="21"/>
  <c r="O96" i="21"/>
  <c r="J97" i="21"/>
  <c r="E98" i="21"/>
  <c r="M98" i="21"/>
  <c r="I54" i="21"/>
  <c r="D54" i="21"/>
  <c r="L55" i="21"/>
  <c r="O56" i="21"/>
  <c r="E58" i="21"/>
  <c r="P59" i="21"/>
  <c r="N61" i="21"/>
  <c r="D63" i="21"/>
  <c r="E66" i="21"/>
  <c r="J55" i="21"/>
  <c r="E56" i="21"/>
  <c r="M56" i="21"/>
  <c r="H57" i="21"/>
  <c r="P57" i="21"/>
  <c r="K58" i="21"/>
  <c r="F59" i="21"/>
  <c r="N59" i="21"/>
  <c r="I60" i="21"/>
  <c r="D61" i="21"/>
  <c r="L61" i="21"/>
  <c r="G62" i="21"/>
  <c r="O62" i="21"/>
  <c r="J63" i="21"/>
  <c r="E64" i="21"/>
  <c r="M64" i="21"/>
  <c r="H65" i="21"/>
  <c r="P65" i="21"/>
  <c r="K66" i="21"/>
  <c r="F67" i="21"/>
  <c r="N67" i="21"/>
  <c r="I68" i="21"/>
  <c r="D69" i="21"/>
  <c r="L69" i="21"/>
  <c r="G70" i="21"/>
  <c r="O70" i="21"/>
  <c r="J71" i="21"/>
  <c r="E72" i="21"/>
  <c r="M72" i="21"/>
  <c r="H73" i="21"/>
  <c r="P73" i="21"/>
  <c r="K74" i="21"/>
  <c r="F75" i="21"/>
  <c r="N75" i="21"/>
  <c r="I76" i="21"/>
  <c r="D77" i="21"/>
  <c r="L77" i="21"/>
  <c r="G78" i="21"/>
  <c r="O78" i="21"/>
  <c r="J79" i="21"/>
  <c r="E80" i="21"/>
  <c r="M80" i="21"/>
  <c r="H81" i="21"/>
  <c r="P81" i="21"/>
  <c r="K82" i="21"/>
  <c r="F83" i="21"/>
  <c r="N83" i="21"/>
  <c r="I84" i="21"/>
  <c r="G85" i="21"/>
  <c r="O85" i="21"/>
  <c r="J86" i="21"/>
  <c r="E87" i="21"/>
  <c r="M87" i="21"/>
  <c r="H88" i="21"/>
  <c r="P88" i="21"/>
  <c r="K89" i="21"/>
  <c r="F90" i="21"/>
  <c r="N90" i="21"/>
  <c r="I91" i="21"/>
  <c r="D92" i="21"/>
  <c r="L92" i="21"/>
  <c r="G93" i="21"/>
  <c r="O93" i="21"/>
  <c r="J94" i="21"/>
  <c r="E95" i="21"/>
  <c r="M95" i="21"/>
  <c r="H96" i="21"/>
  <c r="P96" i="21"/>
  <c r="K97" i="21"/>
  <c r="F98" i="21"/>
  <c r="N98" i="21"/>
  <c r="J54" i="21"/>
  <c r="D55" i="21"/>
  <c r="J57" i="21"/>
  <c r="M58" i="21"/>
  <c r="K60" i="21"/>
  <c r="I62" i="21"/>
  <c r="L63" i="21"/>
  <c r="O64" i="21"/>
  <c r="H67" i="21"/>
  <c r="K55" i="21"/>
  <c r="F56" i="21"/>
  <c r="N56" i="21"/>
  <c r="I57" i="21"/>
  <c r="D58" i="21"/>
  <c r="L58" i="21"/>
  <c r="G59" i="21"/>
  <c r="O59" i="21"/>
  <c r="J60" i="21"/>
  <c r="E61" i="21"/>
  <c r="M61" i="21"/>
  <c r="H62" i="21"/>
  <c r="P62" i="21"/>
  <c r="K63" i="21"/>
  <c r="F64" i="21"/>
  <c r="N64" i="21"/>
  <c r="I65" i="21"/>
  <c r="D66" i="21"/>
  <c r="L66" i="21"/>
  <c r="G67" i="21"/>
  <c r="O67" i="21"/>
  <c r="J68" i="21"/>
  <c r="E69" i="21"/>
  <c r="M69" i="21"/>
  <c r="H70" i="21"/>
  <c r="P70" i="21"/>
  <c r="K71" i="21"/>
  <c r="F72" i="21"/>
  <c r="N72" i="21"/>
  <c r="I73" i="21"/>
  <c r="D74" i="21"/>
  <c r="L74" i="21"/>
  <c r="G75" i="21"/>
  <c r="O75" i="21"/>
  <c r="J76" i="21"/>
  <c r="E77" i="21"/>
  <c r="M77" i="21"/>
  <c r="H78" i="21"/>
  <c r="P78" i="21"/>
  <c r="K79" i="21"/>
  <c r="F80" i="21"/>
  <c r="N80" i="21"/>
  <c r="I81" i="21"/>
  <c r="D82" i="21"/>
  <c r="L82" i="21"/>
  <c r="G83" i="21"/>
  <c r="O83" i="21"/>
  <c r="J84" i="21"/>
  <c r="H85" i="21"/>
  <c r="P85" i="21"/>
  <c r="K86" i="21"/>
  <c r="F87" i="21"/>
  <c r="N87" i="21"/>
  <c r="I88" i="21"/>
  <c r="D89" i="21"/>
  <c r="L89" i="21"/>
  <c r="G90" i="21"/>
  <c r="O90" i="21"/>
  <c r="J91" i="21"/>
  <c r="E92" i="21"/>
  <c r="M92" i="21"/>
  <c r="H93" i="21"/>
  <c r="P93" i="21"/>
  <c r="K94" i="21"/>
  <c r="F95" i="21"/>
  <c r="N95" i="21"/>
  <c r="I96" i="21"/>
  <c r="D97" i="21"/>
  <c r="L97" i="21"/>
  <c r="G98" i="21"/>
  <c r="O98" i="21"/>
  <c r="K54" i="21"/>
  <c r="G56" i="21"/>
  <c r="H59" i="21"/>
  <c r="F61" i="21"/>
  <c r="G64" i="21"/>
  <c r="J65" i="21"/>
  <c r="M66" i="21"/>
  <c r="K65" i="21"/>
  <c r="N65" i="21"/>
  <c r="F65" i="21"/>
  <c r="J80" i="21"/>
  <c r="K80" i="21"/>
  <c r="O80" i="21"/>
  <c r="P80" i="21"/>
  <c r="G80" i="21"/>
  <c r="H80" i="21"/>
  <c r="G87" i="21"/>
  <c r="H87" i="21"/>
  <c r="J87" i="21"/>
  <c r="K87" i="21"/>
  <c r="O87" i="21"/>
  <c r="P87" i="21"/>
  <c r="H74" i="21"/>
  <c r="I74" i="21"/>
  <c r="M74" i="21"/>
  <c r="N74" i="21"/>
  <c r="P74" i="21"/>
  <c r="E74" i="21"/>
  <c r="F74" i="21"/>
  <c r="K75" i="21"/>
  <c r="L75" i="21"/>
  <c r="P75" i="21"/>
  <c r="D75" i="21"/>
  <c r="I75" i="21"/>
  <c r="H75" i="21"/>
  <c r="L85" i="21"/>
  <c r="M85" i="21"/>
  <c r="D85" i="21"/>
  <c r="E85" i="21"/>
  <c r="J85" i="21"/>
  <c r="I85" i="21"/>
  <c r="J35" i="21"/>
  <c r="K35" i="21"/>
  <c r="I35" i="21"/>
  <c r="N35" i="21"/>
  <c r="N32" i="21"/>
  <c r="G32" i="21"/>
  <c r="O32" i="21"/>
  <c r="H32" i="21"/>
  <c r="I32" i="21"/>
  <c r="M47" i="21"/>
  <c r="L47" i="21"/>
  <c r="D47" i="21"/>
  <c r="E47" i="21"/>
  <c r="I47" i="21"/>
  <c r="F47" i="21"/>
  <c r="G47" i="21"/>
  <c r="H47" i="21"/>
  <c r="D40" i="21"/>
  <c r="O40" i="21"/>
  <c r="E40" i="21"/>
  <c r="P40" i="21"/>
  <c r="J40" i="21"/>
  <c r="K40" i="21"/>
  <c r="L40" i="21"/>
  <c r="M40" i="21"/>
  <c r="K27" i="21"/>
  <c r="J27" i="21"/>
  <c r="N27" i="21"/>
  <c r="I27" i="21"/>
  <c r="D18" i="21"/>
  <c r="E18" i="21"/>
  <c r="K18" i="21"/>
  <c r="M18" i="21"/>
  <c r="P18" i="21"/>
  <c r="L18" i="21"/>
  <c r="N16" i="21"/>
  <c r="G16" i="21"/>
  <c r="O16" i="21"/>
  <c r="H16" i="21"/>
  <c r="I16" i="21"/>
  <c r="G12" i="21"/>
  <c r="I12" i="21"/>
  <c r="H12" i="21"/>
  <c r="M48" i="21"/>
  <c r="K48" i="21"/>
  <c r="D48" i="21"/>
  <c r="G48" i="21"/>
  <c r="L48" i="21"/>
  <c r="O48" i="21"/>
  <c r="E48" i="21"/>
  <c r="P48" i="21"/>
  <c r="F48" i="21"/>
  <c r="J48" i="21"/>
  <c r="K6" i="21"/>
  <c r="L6" i="21"/>
  <c r="M6" i="21"/>
  <c r="E6" i="21"/>
  <c r="D6" i="21"/>
  <c r="E9" i="21"/>
  <c r="F9" i="21"/>
  <c r="G9" i="21"/>
  <c r="M9" i="21"/>
  <c r="I37" i="21"/>
  <c r="J37" i="21"/>
  <c r="K37" i="21"/>
  <c r="P37" i="21"/>
  <c r="O8" i="21"/>
  <c r="I8" i="21"/>
  <c r="H8" i="21"/>
  <c r="G8" i="21"/>
  <c r="O21" i="21"/>
  <c r="G21" i="21"/>
  <c r="P21" i="21"/>
  <c r="M21" i="21"/>
  <c r="E21" i="21"/>
  <c r="F21" i="21"/>
  <c r="G20" i="21"/>
  <c r="H20" i="21"/>
  <c r="I20" i="21"/>
  <c r="P29" i="21"/>
  <c r="E29" i="21"/>
  <c r="F29" i="21"/>
  <c r="O29" i="21"/>
  <c r="G29" i="21"/>
  <c r="M29" i="21"/>
  <c r="G28" i="21"/>
  <c r="H28" i="21"/>
  <c r="I28" i="21"/>
  <c r="N46" i="21"/>
  <c r="K46" i="21"/>
  <c r="O46" i="21"/>
  <c r="H46" i="21"/>
  <c r="F46" i="21"/>
  <c r="G46" i="21"/>
  <c r="I46" i="21"/>
  <c r="J23" i="21"/>
  <c r="K23" i="21"/>
  <c r="I23" i="21"/>
  <c r="M25" i="21"/>
  <c r="E25" i="21"/>
  <c r="G25" i="21"/>
  <c r="F25" i="21"/>
  <c r="I7" i="21"/>
  <c r="J7" i="21"/>
  <c r="K7" i="21"/>
  <c r="L5" i="21"/>
  <c r="H5" i="21"/>
  <c r="J5" i="21"/>
  <c r="K5" i="21"/>
  <c r="I5" i="21"/>
  <c r="M5" i="21"/>
  <c r="I45" i="21"/>
  <c r="J45" i="21"/>
  <c r="K45" i="21"/>
  <c r="P45" i="21"/>
  <c r="M45" i="21"/>
  <c r="H45" i="21"/>
  <c r="E45" i="21"/>
  <c r="D22" i="21"/>
  <c r="E22" i="21"/>
  <c r="K22" i="21"/>
  <c r="L22" i="21"/>
  <c r="M22" i="21"/>
  <c r="P10" i="21"/>
  <c r="L10" i="21"/>
  <c r="M10" i="21"/>
  <c r="D10" i="21"/>
  <c r="E10" i="21"/>
  <c r="K10" i="21"/>
  <c r="M14" i="21"/>
  <c r="L14" i="21"/>
  <c r="D14" i="21"/>
  <c r="E14" i="21"/>
  <c r="K14" i="21"/>
  <c r="D43" i="21"/>
  <c r="E43" i="21"/>
  <c r="F43" i="21"/>
  <c r="G43" i="21"/>
  <c r="I43" i="21"/>
  <c r="M43" i="21"/>
  <c r="N43" i="21"/>
  <c r="O43" i="21"/>
  <c r="L43" i="21"/>
  <c r="P43" i="21"/>
  <c r="I15" i="21"/>
  <c r="J15" i="21"/>
  <c r="K15" i="21"/>
  <c r="N36" i="21"/>
  <c r="N24" i="21"/>
  <c r="G24" i="21"/>
  <c r="O24" i="21"/>
  <c r="H24" i="21"/>
  <c r="I24" i="21"/>
  <c r="E33" i="21"/>
  <c r="F33" i="21"/>
  <c r="G33" i="21"/>
  <c r="M33" i="21"/>
  <c r="E34" i="21"/>
  <c r="K34" i="21"/>
  <c r="P34" i="21"/>
  <c r="L34" i="21"/>
  <c r="M34" i="21"/>
  <c r="D34" i="21"/>
  <c r="E44" i="21"/>
  <c r="G44" i="21"/>
  <c r="J44" i="21"/>
  <c r="L44" i="21"/>
  <c r="D44" i="21"/>
  <c r="K44" i="21"/>
  <c r="M44" i="21"/>
  <c r="D26" i="21"/>
  <c r="E26" i="21"/>
  <c r="K26" i="21"/>
  <c r="P26" i="21"/>
  <c r="L26" i="21"/>
  <c r="M26" i="21"/>
  <c r="M49" i="21"/>
  <c r="D49" i="21"/>
  <c r="E49" i="21"/>
  <c r="I49" i="21"/>
  <c r="J49" i="21"/>
  <c r="H49" i="21"/>
  <c r="N49" i="21"/>
  <c r="L49" i="21"/>
  <c r="K49" i="21"/>
  <c r="E36" i="21"/>
  <c r="F36" i="21"/>
  <c r="O36" i="21"/>
  <c r="G36" i="21"/>
  <c r="P36" i="21"/>
  <c r="M36" i="21"/>
  <c r="J41" i="21"/>
  <c r="K41" i="21"/>
  <c r="I41" i="21"/>
  <c r="M41" i="21"/>
  <c r="N41" i="21"/>
  <c r="H41" i="21"/>
  <c r="D30" i="21"/>
  <c r="E30" i="21"/>
  <c r="K30" i="21"/>
  <c r="L30" i="21"/>
  <c r="M30" i="21"/>
  <c r="M39" i="21"/>
  <c r="D39" i="21"/>
  <c r="E39" i="21"/>
  <c r="F39" i="21"/>
  <c r="G39" i="21"/>
  <c r="L39" i="21"/>
  <c r="N11" i="21"/>
  <c r="I11" i="21"/>
  <c r="J11" i="21"/>
  <c r="K11" i="21"/>
  <c r="E13" i="21"/>
  <c r="F13" i="21"/>
  <c r="O13" i="21"/>
  <c r="G13" i="21"/>
  <c r="P13" i="21"/>
  <c r="M13" i="21"/>
  <c r="N6" i="21"/>
  <c r="P8" i="21"/>
  <c r="O11" i="21"/>
  <c r="N14" i="21"/>
  <c r="P16" i="21"/>
  <c r="O19" i="21"/>
  <c r="N22" i="21"/>
  <c r="P24" i="21"/>
  <c r="O27" i="21"/>
  <c r="N30" i="21"/>
  <c r="P32" i="21"/>
  <c r="O35" i="21"/>
  <c r="P38" i="21"/>
  <c r="O41" i="21"/>
  <c r="N44" i="21"/>
  <c r="P46" i="21"/>
  <c r="O49" i="21"/>
  <c r="F6" i="21"/>
  <c r="D7" i="21"/>
  <c r="L7" i="21"/>
  <c r="J8" i="21"/>
  <c r="H9" i="21"/>
  <c r="F10" i="21"/>
  <c r="D11" i="21"/>
  <c r="L11" i="21"/>
  <c r="J12" i="21"/>
  <c r="H13" i="21"/>
  <c r="F14" i="21"/>
  <c r="D15" i="21"/>
  <c r="L15" i="21"/>
  <c r="J16" i="21"/>
  <c r="H17" i="21"/>
  <c r="F18" i="21"/>
  <c r="D19" i="21"/>
  <c r="L19" i="21"/>
  <c r="J20" i="21"/>
  <c r="H21" i="21"/>
  <c r="F22" i="21"/>
  <c r="D23" i="21"/>
  <c r="L23" i="21"/>
  <c r="J24" i="21"/>
  <c r="H25" i="21"/>
  <c r="F26" i="21"/>
  <c r="D27" i="21"/>
  <c r="L27" i="21"/>
  <c r="J28" i="21"/>
  <c r="H29" i="21"/>
  <c r="F30" i="21"/>
  <c r="D31" i="21"/>
  <c r="L31" i="21"/>
  <c r="J32" i="21"/>
  <c r="H33" i="21"/>
  <c r="F34" i="21"/>
  <c r="D35" i="21"/>
  <c r="L35" i="21"/>
  <c r="H36" i="21"/>
  <c r="D37" i="21"/>
  <c r="L37" i="21"/>
  <c r="J38" i="21"/>
  <c r="H39" i="21"/>
  <c r="F40" i="21"/>
  <c r="D41" i="21"/>
  <c r="L41" i="21"/>
  <c r="J42" i="21"/>
  <c r="H43" i="21"/>
  <c r="F44" i="21"/>
  <c r="D45" i="21"/>
  <c r="L45" i="21"/>
  <c r="J46" i="21"/>
  <c r="O6" i="21"/>
  <c r="N9" i="21"/>
  <c r="P11" i="21"/>
  <c r="O14" i="21"/>
  <c r="N17" i="21"/>
  <c r="P19" i="21"/>
  <c r="O22" i="21"/>
  <c r="N25" i="21"/>
  <c r="P27" i="21"/>
  <c r="O30" i="21"/>
  <c r="N33" i="21"/>
  <c r="P35" i="21"/>
  <c r="N39" i="21"/>
  <c r="P41" i="21"/>
  <c r="O44" i="21"/>
  <c r="N47" i="21"/>
  <c r="P49" i="21"/>
  <c r="G6" i="21"/>
  <c r="E7" i="21"/>
  <c r="M7" i="21"/>
  <c r="K8" i="21"/>
  <c r="I9" i="21"/>
  <c r="G10" i="21"/>
  <c r="E11" i="21"/>
  <c r="M11" i="21"/>
  <c r="K12" i="21"/>
  <c r="I13" i="21"/>
  <c r="G14" i="21"/>
  <c r="E15" i="21"/>
  <c r="M15" i="21"/>
  <c r="K16" i="21"/>
  <c r="I17" i="21"/>
  <c r="G18" i="21"/>
  <c r="E19" i="21"/>
  <c r="M19" i="21"/>
  <c r="K20" i="21"/>
  <c r="I21" i="21"/>
  <c r="G22" i="21"/>
  <c r="E23" i="21"/>
  <c r="M23" i="21"/>
  <c r="K24" i="21"/>
  <c r="I25" i="21"/>
  <c r="G26" i="21"/>
  <c r="E27" i="21"/>
  <c r="M27" i="21"/>
  <c r="K28" i="21"/>
  <c r="I29" i="21"/>
  <c r="G30" i="21"/>
  <c r="E31" i="21"/>
  <c r="M31" i="21"/>
  <c r="K32" i="21"/>
  <c r="I33" i="21"/>
  <c r="G34" i="21"/>
  <c r="E35" i="21"/>
  <c r="M35" i="21"/>
  <c r="I36" i="21"/>
  <c r="E37" i="21"/>
  <c r="M37" i="21"/>
  <c r="K38" i="21"/>
  <c r="I39" i="21"/>
  <c r="G40" i="21"/>
  <c r="E41" i="21"/>
  <c r="P6" i="21"/>
  <c r="O9" i="21"/>
  <c r="N12" i="21"/>
  <c r="P14" i="21"/>
  <c r="O17" i="21"/>
  <c r="N20" i="21"/>
  <c r="P22" i="21"/>
  <c r="O25" i="21"/>
  <c r="N28" i="21"/>
  <c r="P30" i="21"/>
  <c r="O33" i="21"/>
  <c r="O39" i="21"/>
  <c r="N42" i="21"/>
  <c r="P44" i="21"/>
  <c r="O47" i="21"/>
  <c r="N5" i="21"/>
  <c r="H6" i="21"/>
  <c r="F7" i="21"/>
  <c r="D8" i="21"/>
  <c r="L8" i="21"/>
  <c r="J9" i="21"/>
  <c r="H10" i="21"/>
  <c r="F11" i="21"/>
  <c r="D12" i="21"/>
  <c r="L12" i="21"/>
  <c r="J13" i="21"/>
  <c r="H14" i="21"/>
  <c r="F15" i="21"/>
  <c r="D16" i="21"/>
  <c r="L16" i="21"/>
  <c r="J17" i="21"/>
  <c r="H18" i="21"/>
  <c r="F19" i="21"/>
  <c r="D20" i="21"/>
  <c r="L20" i="21"/>
  <c r="J21" i="21"/>
  <c r="H22" i="21"/>
  <c r="F23" i="21"/>
  <c r="D24" i="21"/>
  <c r="L24" i="21"/>
  <c r="J25" i="21"/>
  <c r="H26" i="21"/>
  <c r="F27" i="21"/>
  <c r="D28" i="21"/>
  <c r="L28" i="21"/>
  <c r="J29" i="21"/>
  <c r="H30" i="21"/>
  <c r="F31" i="21"/>
  <c r="D32" i="21"/>
  <c r="L32" i="21"/>
  <c r="J33" i="21"/>
  <c r="H34" i="21"/>
  <c r="F35" i="21"/>
  <c r="J36" i="21"/>
  <c r="F37" i="21"/>
  <c r="D38" i="21"/>
  <c r="L38" i="21"/>
  <c r="J39" i="21"/>
  <c r="H40" i="21"/>
  <c r="F41" i="21"/>
  <c r="D42" i="21"/>
  <c r="L42" i="21"/>
  <c r="J43" i="21"/>
  <c r="H44" i="21"/>
  <c r="F45" i="21"/>
  <c r="D46" i="21"/>
  <c r="L46" i="21"/>
  <c r="J47" i="21"/>
  <c r="H48" i="21"/>
  <c r="F49" i="21"/>
  <c r="H27" i="21"/>
  <c r="D29" i="21"/>
  <c r="J30" i="21"/>
  <c r="D33" i="21"/>
  <c r="J34" i="21"/>
  <c r="L36" i="21"/>
  <c r="H37" i="21"/>
  <c r="N7" i="21"/>
  <c r="P9" i="21"/>
  <c r="O12" i="21"/>
  <c r="N15" i="21"/>
  <c r="P17" i="21"/>
  <c r="O20" i="21"/>
  <c r="N23" i="21"/>
  <c r="P25" i="21"/>
  <c r="O28" i="21"/>
  <c r="N31" i="21"/>
  <c r="P33" i="21"/>
  <c r="N37" i="21"/>
  <c r="P39" i="21"/>
  <c r="O42" i="21"/>
  <c r="N45" i="21"/>
  <c r="P47" i="21"/>
  <c r="O5" i="21"/>
  <c r="I6" i="21"/>
  <c r="G7" i="21"/>
  <c r="E8" i="21"/>
  <c r="M8" i="21"/>
  <c r="K9" i="21"/>
  <c r="I10" i="21"/>
  <c r="G11" i="21"/>
  <c r="E12" i="21"/>
  <c r="M12" i="21"/>
  <c r="K13" i="21"/>
  <c r="I14" i="21"/>
  <c r="G15" i="21"/>
  <c r="E16" i="21"/>
  <c r="M16" i="21"/>
  <c r="K17" i="21"/>
  <c r="I18" i="21"/>
  <c r="G19" i="21"/>
  <c r="E20" i="21"/>
  <c r="M20" i="21"/>
  <c r="K21" i="21"/>
  <c r="I22" i="21"/>
  <c r="G23" i="21"/>
  <c r="E24" i="21"/>
  <c r="M24" i="21"/>
  <c r="K25" i="21"/>
  <c r="I26" i="21"/>
  <c r="G27" i="21"/>
  <c r="E28" i="21"/>
  <c r="M28" i="21"/>
  <c r="K29" i="21"/>
  <c r="I30" i="21"/>
  <c r="G31" i="21"/>
  <c r="E32" i="21"/>
  <c r="M32" i="21"/>
  <c r="K33" i="21"/>
  <c r="I34" i="21"/>
  <c r="G35" i="21"/>
  <c r="K36" i="21"/>
  <c r="G37" i="21"/>
  <c r="E38" i="21"/>
  <c r="M38" i="21"/>
  <c r="K39" i="21"/>
  <c r="I40" i="21"/>
  <c r="G41" i="21"/>
  <c r="E42" i="21"/>
  <c r="M42" i="21"/>
  <c r="K43" i="21"/>
  <c r="I44" i="21"/>
  <c r="G45" i="21"/>
  <c r="E46" i="21"/>
  <c r="M46" i="21"/>
  <c r="K47" i="21"/>
  <c r="I48" i="21"/>
  <c r="G49" i="21"/>
  <c r="J26" i="21"/>
  <c r="F28" i="21"/>
  <c r="L29" i="21"/>
  <c r="H31" i="21"/>
  <c r="F32" i="21"/>
  <c r="L33" i="21"/>
  <c r="H35" i="21"/>
  <c r="D36" i="21"/>
  <c r="O7" i="21"/>
  <c r="N10" i="21"/>
  <c r="P12" i="21"/>
  <c r="O15" i="21"/>
  <c r="N18" i="21"/>
  <c r="P20" i="21"/>
  <c r="O23" i="21"/>
  <c r="N26" i="21"/>
  <c r="P28" i="21"/>
  <c r="O31" i="21"/>
  <c r="N34" i="21"/>
  <c r="O37" i="21"/>
  <c r="N40" i="21"/>
  <c r="P42" i="21"/>
  <c r="O45" i="21"/>
  <c r="N48" i="21"/>
  <c r="P5" i="21"/>
  <c r="J6" i="21"/>
  <c r="H7" i="21"/>
  <c r="F8" i="21"/>
  <c r="D9" i="21"/>
  <c r="L9" i="21"/>
  <c r="J10" i="21"/>
  <c r="H11" i="21"/>
  <c r="F12" i="21"/>
  <c r="D13" i="21"/>
  <c r="L13" i="21"/>
  <c r="J14" i="21"/>
  <c r="H15" i="21"/>
  <c r="F16" i="21"/>
  <c r="D17" i="21"/>
  <c r="L17" i="21"/>
  <c r="J18" i="21"/>
  <c r="H19" i="21"/>
  <c r="F20" i="21"/>
  <c r="D21" i="21"/>
  <c r="L21" i="21"/>
  <c r="J22" i="21"/>
  <c r="H23" i="21"/>
  <c r="F24" i="21"/>
  <c r="D25" i="21"/>
  <c r="L25" i="21"/>
  <c r="P7" i="21"/>
  <c r="O10" i="21"/>
  <c r="N13" i="21"/>
  <c r="P15" i="21"/>
  <c r="O18" i="21"/>
  <c r="N21" i="21"/>
  <c r="P23" i="21"/>
  <c r="O26" i="21"/>
  <c r="N29" i="21"/>
  <c r="P31" i="21"/>
  <c r="O34" i="21"/>
  <c r="N8" i="21"/>
  <c r="K31" i="21"/>
  <c r="I31" i="21"/>
  <c r="J31" i="21"/>
  <c r="O38" i="21"/>
  <c r="H38" i="21"/>
  <c r="I38" i="21"/>
  <c r="G38" i="21"/>
  <c r="N38" i="21"/>
  <c r="F38" i="21"/>
  <c r="G42" i="21"/>
  <c r="F42" i="21"/>
  <c r="H42" i="21"/>
  <c r="I42" i="21"/>
  <c r="K42" i="21"/>
  <c r="I19" i="21"/>
  <c r="J19" i="21"/>
  <c r="K19" i="21"/>
  <c r="N19" i="21"/>
  <c r="F17" i="21"/>
  <c r="G17" i="21"/>
  <c r="M17" i="21"/>
  <c r="E17" i="21"/>
  <c r="AB46" i="19"/>
  <c r="AG55" i="19"/>
  <c r="X47" i="19"/>
  <c r="AB35" i="19"/>
  <c r="AD45" i="19"/>
  <c r="AD44" i="19"/>
  <c r="AD41" i="19"/>
  <c r="AD37" i="19"/>
  <c r="AG59" i="19"/>
  <c r="X43" i="19"/>
  <c r="X39" i="19"/>
  <c r="AD48" i="19"/>
  <c r="AB42" i="19"/>
  <c r="AB38" i="19"/>
  <c r="AB60" i="19"/>
  <c r="AG43" i="19"/>
  <c r="Y47" i="19"/>
  <c r="AC45" i="19"/>
  <c r="AC41" i="19"/>
  <c r="AC37" i="19"/>
  <c r="AG57" i="19"/>
  <c r="AG35" i="19"/>
  <c r="AB45" i="19"/>
  <c r="AB41" i="19"/>
  <c r="AB37" i="19"/>
  <c r="AB56" i="19"/>
  <c r="AE58" i="19"/>
  <c r="AF35" i="19"/>
  <c r="AD40" i="19"/>
  <c r="AD36" i="19"/>
  <c r="AC51" i="19"/>
  <c r="AE46" i="19"/>
  <c r="Z47" i="19"/>
  <c r="AF54" i="19"/>
  <c r="X49" i="19"/>
  <c r="X54" i="19"/>
  <c r="AE40" i="19"/>
  <c r="AA42" i="19"/>
  <c r="Z39" i="19"/>
  <c r="Y53" i="19"/>
  <c r="Y35" i="19"/>
  <c r="X44" i="19"/>
  <c r="X40" i="19"/>
  <c r="X36" i="19"/>
  <c r="AG53" i="19"/>
  <c r="AA44" i="19"/>
  <c r="AA52" i="19"/>
  <c r="AD55" i="19"/>
  <c r="AE35" i="19"/>
  <c r="Z38" i="19"/>
  <c r="AE54" i="19"/>
  <c r="AC47" i="19"/>
  <c r="AC43" i="19"/>
  <c r="AC39" i="19"/>
  <c r="AG48" i="19"/>
  <c r="AG51" i="19"/>
  <c r="AG47" i="19"/>
  <c r="AE44" i="19"/>
  <c r="AA38" i="19"/>
  <c r="X48" i="19"/>
  <c r="AF47" i="19"/>
  <c r="Z46" i="19"/>
  <c r="AF43" i="19"/>
  <c r="Z42" i="19"/>
  <c r="AF39" i="19"/>
  <c r="Z60" i="19"/>
  <c r="AF57" i="19"/>
  <c r="AB55" i="19"/>
  <c r="AD54" i="19"/>
  <c r="AF53" i="19"/>
  <c r="X53" i="19"/>
  <c r="Z52" i="19"/>
  <c r="AD35" i="19"/>
  <c r="AE47" i="19"/>
  <c r="AG46" i="19"/>
  <c r="Y46" i="19"/>
  <c r="AA45" i="19"/>
  <c r="AC44" i="19"/>
  <c r="AE43" i="19"/>
  <c r="AG42" i="19"/>
  <c r="Y42" i="19"/>
  <c r="AA41" i="19"/>
  <c r="AC40" i="19"/>
  <c r="AE39" i="19"/>
  <c r="AG38" i="19"/>
  <c r="Y38" i="19"/>
  <c r="AA37" i="19"/>
  <c r="AC36" i="19"/>
  <c r="AF48" i="19"/>
  <c r="AG60" i="19"/>
  <c r="Y60" i="19"/>
  <c r="AA59" i="19"/>
  <c r="AC58" i="19"/>
  <c r="AE57" i="19"/>
  <c r="AG56" i="19"/>
  <c r="Y56" i="19"/>
  <c r="AA55" i="19"/>
  <c r="AC54" i="19"/>
  <c r="AE53" i="19"/>
  <c r="AG52" i="19"/>
  <c r="Y52" i="19"/>
  <c r="AA51" i="19"/>
  <c r="AC50" i="19"/>
  <c r="AE49" i="19"/>
  <c r="AF44" i="19"/>
  <c r="Y43" i="19"/>
  <c r="AG39" i="19"/>
  <c r="AA60" i="19"/>
  <c r="AC35" i="19"/>
  <c r="AD47" i="19"/>
  <c r="AF46" i="19"/>
  <c r="X46" i="19"/>
  <c r="Z45" i="19"/>
  <c r="AB44" i="19"/>
  <c r="AD43" i="19"/>
  <c r="AF42" i="19"/>
  <c r="X42" i="19"/>
  <c r="Z41" i="19"/>
  <c r="AB40" i="19"/>
  <c r="AD39" i="19"/>
  <c r="AF38" i="19"/>
  <c r="X38" i="19"/>
  <c r="Z37" i="19"/>
  <c r="AB36" i="19"/>
  <c r="AE48" i="19"/>
  <c r="AF60" i="19"/>
  <c r="X60" i="19"/>
  <c r="Z59" i="19"/>
  <c r="AB58" i="19"/>
  <c r="AD57" i="19"/>
  <c r="AF56" i="19"/>
  <c r="X56" i="19"/>
  <c r="Z55" i="19"/>
  <c r="AB54" i="19"/>
  <c r="AD53" i="19"/>
  <c r="AF52" i="19"/>
  <c r="X52" i="19"/>
  <c r="Z51" i="19"/>
  <c r="AB50" i="19"/>
  <c r="AD49" i="19"/>
  <c r="AG45" i="19"/>
  <c r="Y45" i="19"/>
  <c r="AE42" i="19"/>
  <c r="Y41" i="19"/>
  <c r="AG37" i="19"/>
  <c r="Y37" i="19"/>
  <c r="AA58" i="19"/>
  <c r="AC57" i="19"/>
  <c r="Y55" i="19"/>
  <c r="AC53" i="19"/>
  <c r="Y51" i="19"/>
  <c r="AA50" i="19"/>
  <c r="AA35" i="19"/>
  <c r="X45" i="19"/>
  <c r="Z44" i="19"/>
  <c r="AB43" i="19"/>
  <c r="Z40" i="19"/>
  <c r="AB39" i="19"/>
  <c r="AD38" i="19"/>
  <c r="AF37" i="19"/>
  <c r="X37" i="19"/>
  <c r="AC48" i="19"/>
  <c r="AD60" i="19"/>
  <c r="AF59" i="19"/>
  <c r="X59" i="19"/>
  <c r="Z58" i="19"/>
  <c r="AB57" i="19"/>
  <c r="AD56" i="19"/>
  <c r="AF55" i="19"/>
  <c r="X55" i="19"/>
  <c r="Z54" i="19"/>
  <c r="AB53" i="19"/>
  <c r="AD52" i="19"/>
  <c r="AF51" i="19"/>
  <c r="X51" i="19"/>
  <c r="Z50" i="19"/>
  <c r="AB49" i="19"/>
  <c r="AG41" i="19"/>
  <c r="AA40" i="19"/>
  <c r="AE38" i="19"/>
  <c r="AA36" i="19"/>
  <c r="AE60" i="19"/>
  <c r="Y59" i="19"/>
  <c r="AE56" i="19"/>
  <c r="AA54" i="19"/>
  <c r="AE52" i="19"/>
  <c r="AC49" i="19"/>
  <c r="AB47" i="19"/>
  <c r="AD46" i="19"/>
  <c r="AF45" i="19"/>
  <c r="AD42" i="19"/>
  <c r="AF41" i="19"/>
  <c r="X41" i="19"/>
  <c r="Z36" i="19"/>
  <c r="X35" i="19"/>
  <c r="Z35" i="19"/>
  <c r="AA47" i="19"/>
  <c r="AC46" i="19"/>
  <c r="AE45" i="19"/>
  <c r="AG44" i="19"/>
  <c r="Y44" i="19"/>
  <c r="AA43" i="19"/>
  <c r="AC42" i="19"/>
  <c r="AE41" i="19"/>
  <c r="AG40" i="19"/>
  <c r="Y40" i="19"/>
  <c r="AA39" i="19"/>
  <c r="AC38" i="19"/>
  <c r="AE37" i="19"/>
  <c r="AG36" i="19"/>
  <c r="Y36" i="19"/>
  <c r="AB48" i="19"/>
  <c r="AC60" i="19"/>
  <c r="AE59" i="19"/>
  <c r="AG58" i="19"/>
  <c r="Y58" i="19"/>
  <c r="AA57" i="19"/>
  <c r="AC56" i="19"/>
  <c r="AE55" i="19"/>
  <c r="AG54" i="19"/>
  <c r="Y54" i="19"/>
  <c r="AA53" i="19"/>
  <c r="AC52" i="19"/>
  <c r="AE51" i="19"/>
  <c r="AG50" i="19"/>
  <c r="Y50" i="19"/>
  <c r="AA49" i="19"/>
  <c r="AF40" i="19"/>
  <c r="AF36" i="19"/>
  <c r="AA48" i="19"/>
  <c r="AD59" i="19"/>
  <c r="AF58" i="19"/>
  <c r="X58" i="19"/>
  <c r="Z57" i="19"/>
  <c r="Z53" i="19"/>
  <c r="AB52" i="19"/>
  <c r="AD51" i="19"/>
  <c r="AF50" i="19"/>
  <c r="X50" i="19"/>
  <c r="Z49" i="19"/>
  <c r="Z43" i="19"/>
  <c r="AA46" i="19"/>
  <c r="Y39" i="19"/>
  <c r="AE36" i="19"/>
  <c r="AC59" i="19"/>
  <c r="Y57" i="19"/>
  <c r="AA56" i="19"/>
  <c r="AC55" i="19"/>
  <c r="AE50" i="19"/>
  <c r="AG49" i="19"/>
  <c r="Y49" i="19"/>
  <c r="Z48" i="19"/>
  <c r="Y48" i="19"/>
  <c r="AB59" i="19"/>
  <c r="AD58" i="19"/>
  <c r="X57" i="19"/>
  <c r="Z56" i="19"/>
  <c r="AB51" i="19"/>
  <c r="AD50" i="19"/>
  <c r="AF49" i="19"/>
  <c r="V29" i="19"/>
  <c r="V6" i="19"/>
  <c r="V7" i="19"/>
  <c r="U27" i="19"/>
  <c r="V11" i="19"/>
  <c r="V24" i="19"/>
  <c r="V28" i="19"/>
  <c r="V18" i="19"/>
  <c r="V17" i="19"/>
  <c r="V9" i="19"/>
  <c r="V27" i="19"/>
  <c r="V16" i="19"/>
  <c r="V8" i="19"/>
  <c r="V26" i="19"/>
  <c r="V25" i="19"/>
  <c r="V14" i="19"/>
  <c r="U20" i="19"/>
  <c r="V15" i="19"/>
  <c r="V13" i="19"/>
  <c r="V31" i="19"/>
  <c r="V23" i="19"/>
  <c r="V10" i="19"/>
  <c r="U17" i="19"/>
  <c r="V12" i="19"/>
  <c r="V30" i="19"/>
  <c r="V22" i="19"/>
  <c r="V21" i="19"/>
  <c r="V20" i="19"/>
  <c r="U8" i="19"/>
  <c r="U15" i="19"/>
  <c r="U7" i="19"/>
  <c r="U26" i="19"/>
  <c r="U16" i="19"/>
  <c r="U14" i="19"/>
  <c r="U6" i="19"/>
  <c r="U25" i="19"/>
  <c r="U13" i="19"/>
  <c r="U19" i="19"/>
  <c r="U24" i="19"/>
  <c r="U12" i="19"/>
  <c r="U31" i="19"/>
  <c r="U23" i="19"/>
  <c r="U11" i="19"/>
  <c r="U30" i="19"/>
  <c r="U22" i="19"/>
  <c r="U18" i="19"/>
  <c r="U10" i="19"/>
  <c r="U29" i="19"/>
  <c r="U21" i="19"/>
  <c r="U9" i="19"/>
  <c r="U28" i="19"/>
  <c r="T49" i="21" l="1"/>
  <c r="X36" i="21"/>
  <c r="U75" i="21"/>
  <c r="AC74" i="21"/>
  <c r="W87" i="21"/>
  <c r="AA95" i="21"/>
  <c r="AB90" i="21"/>
  <c r="Q82" i="21"/>
  <c r="R77" i="21"/>
  <c r="S72" i="21"/>
  <c r="T67" i="21"/>
  <c r="V57" i="21"/>
  <c r="X60" i="21"/>
  <c r="Y64" i="21"/>
  <c r="Z59" i="21"/>
  <c r="R12" i="21"/>
  <c r="R87" i="21"/>
  <c r="X58" i="21"/>
  <c r="W74" i="21"/>
  <c r="AB55" i="21"/>
  <c r="U77" i="21"/>
  <c r="Y57" i="21"/>
  <c r="AA91" i="21"/>
  <c r="AA76" i="21"/>
  <c r="Y67" i="21"/>
  <c r="S69" i="21"/>
  <c r="L52" i="21"/>
  <c r="Y54" i="21"/>
  <c r="T77" i="21"/>
  <c r="Q86" i="21"/>
  <c r="Z70" i="21"/>
  <c r="AA96" i="21"/>
  <c r="Z17" i="21"/>
  <c r="V42" i="21"/>
  <c r="U38" i="21"/>
  <c r="AA8" i="21"/>
  <c r="AC15" i="21"/>
  <c r="W22" i="21"/>
  <c r="S16" i="21"/>
  <c r="AB23" i="21"/>
  <c r="V75" i="21"/>
  <c r="AA74" i="21"/>
  <c r="U87" i="21"/>
  <c r="S65" i="21"/>
  <c r="T56" i="21"/>
  <c r="S95" i="21"/>
  <c r="T90" i="21"/>
  <c r="U85" i="21"/>
  <c r="V81" i="21"/>
  <c r="W76" i="21"/>
  <c r="X71" i="21"/>
  <c r="Y66" i="21"/>
  <c r="Z61" i="21"/>
  <c r="AA56" i="21"/>
  <c r="Z58" i="21"/>
  <c r="U96" i="21"/>
  <c r="V91" i="21"/>
  <c r="W86" i="21"/>
  <c r="X82" i="21"/>
  <c r="Y77" i="21"/>
  <c r="Z72" i="21"/>
  <c r="AA67" i="21"/>
  <c r="AB62" i="21"/>
  <c r="AC57" i="21"/>
  <c r="AC59" i="21"/>
  <c r="W97" i="21"/>
  <c r="X92" i="21"/>
  <c r="Y87" i="21"/>
  <c r="Z83" i="21"/>
  <c r="AA78" i="21"/>
  <c r="AB73" i="21"/>
  <c r="AC68" i="21"/>
  <c r="Q64" i="21"/>
  <c r="R59" i="21"/>
  <c r="AC55" i="21"/>
  <c r="Y62" i="21"/>
  <c r="T55" i="21"/>
  <c r="Z57" i="21"/>
  <c r="V95" i="21"/>
  <c r="W90" i="21"/>
  <c r="X85" i="21"/>
  <c r="Y81" i="21"/>
  <c r="Z76" i="21"/>
  <c r="AA71" i="21"/>
  <c r="AB66" i="21"/>
  <c r="AC61" i="21"/>
  <c r="Q57" i="21"/>
  <c r="AB72" i="21"/>
  <c r="Y60" i="21"/>
  <c r="AA88" i="21"/>
  <c r="AC79" i="21"/>
  <c r="U71" i="21"/>
  <c r="S66" i="21"/>
  <c r="AC98" i="21"/>
  <c r="W93" i="21"/>
  <c r="U83" i="21"/>
  <c r="AC82" i="21"/>
  <c r="V67" i="21"/>
  <c r="X90" i="21"/>
  <c r="Z78" i="21"/>
  <c r="AB69" i="21"/>
  <c r="X84" i="21"/>
  <c r="Y94" i="21"/>
  <c r="H52" i="21"/>
  <c r="U54" i="21"/>
  <c r="V92" i="21"/>
  <c r="AB95" i="21"/>
  <c r="S77" i="21"/>
  <c r="X57" i="21"/>
  <c r="AC86" i="21"/>
  <c r="Z97" i="21"/>
  <c r="X68" i="21"/>
  <c r="Y70" i="21"/>
  <c r="Z89" i="21"/>
  <c r="Z96" i="21"/>
  <c r="Q29" i="21"/>
  <c r="V68" i="21"/>
  <c r="U84" i="21"/>
  <c r="T63" i="21"/>
  <c r="V72" i="21"/>
  <c r="AB60" i="21"/>
  <c r="Z71" i="21"/>
  <c r="Y93" i="21"/>
  <c r="Y90" i="21"/>
  <c r="Y84" i="21"/>
  <c r="AC95" i="21"/>
  <c r="Y68" i="21"/>
  <c r="V85" i="21"/>
  <c r="Q75" i="21"/>
  <c r="Z74" i="21"/>
  <c r="T87" i="21"/>
  <c r="AA65" i="21"/>
  <c r="K52" i="21"/>
  <c r="X54" i="21"/>
  <c r="X94" i="21"/>
  <c r="Y89" i="21"/>
  <c r="AA80" i="21"/>
  <c r="AB75" i="21"/>
  <c r="AC70" i="21"/>
  <c r="Q66" i="21"/>
  <c r="R61" i="21"/>
  <c r="S56" i="21"/>
  <c r="W57" i="21"/>
  <c r="Z95" i="21"/>
  <c r="AA90" i="21"/>
  <c r="AB85" i="21"/>
  <c r="AC81" i="21"/>
  <c r="Q77" i="21"/>
  <c r="R72" i="21"/>
  <c r="S67" i="21"/>
  <c r="T62" i="21"/>
  <c r="U57" i="21"/>
  <c r="R58" i="21"/>
  <c r="AB96" i="21"/>
  <c r="AC91" i="21"/>
  <c r="Q87" i="21"/>
  <c r="R83" i="21"/>
  <c r="S78" i="21"/>
  <c r="T73" i="21"/>
  <c r="U68" i="21"/>
  <c r="V63" i="21"/>
  <c r="W58" i="21"/>
  <c r="U55" i="21"/>
  <c r="V61" i="21"/>
  <c r="X67" i="21"/>
  <c r="N52" i="21"/>
  <c r="AA54" i="21"/>
  <c r="AA94" i="21"/>
  <c r="AB89" i="21"/>
  <c r="Q81" i="21"/>
  <c r="R76" i="21"/>
  <c r="S71" i="21"/>
  <c r="T66" i="21"/>
  <c r="U61" i="21"/>
  <c r="V56" i="21"/>
  <c r="X72" i="21"/>
  <c r="Y91" i="21"/>
  <c r="Z88" i="21"/>
  <c r="AB79" i="21"/>
  <c r="T71" i="21"/>
  <c r="Y76" i="21"/>
  <c r="Y98" i="21"/>
  <c r="V93" i="21"/>
  <c r="Q83" i="21"/>
  <c r="AA73" i="21"/>
  <c r="Q67" i="21"/>
  <c r="AC63" i="21"/>
  <c r="Y78" i="21"/>
  <c r="AA69" i="21"/>
  <c r="T84" i="21"/>
  <c r="U94" i="21"/>
  <c r="G52" i="21"/>
  <c r="T54" i="21"/>
  <c r="T92" i="21"/>
  <c r="X95" i="21"/>
  <c r="S57" i="21"/>
  <c r="AB86" i="21"/>
  <c r="V97" i="21"/>
  <c r="T68" i="21"/>
  <c r="AB61" i="21"/>
  <c r="V89" i="21"/>
  <c r="X81" i="21"/>
  <c r="U59" i="21"/>
  <c r="S83" i="21"/>
  <c r="R98" i="21"/>
  <c r="R91" i="21"/>
  <c r="W67" i="21"/>
  <c r="AC72" i="21"/>
  <c r="R79" i="21"/>
  <c r="V66" i="21"/>
  <c r="V83" i="21"/>
  <c r="R82" i="21"/>
  <c r="Q59" i="21"/>
  <c r="Z94" i="21"/>
  <c r="W92" i="21"/>
  <c r="AA57" i="21"/>
  <c r="AA97" i="21"/>
  <c r="AA89" i="21"/>
  <c r="Y45" i="21"/>
  <c r="W85" i="21"/>
  <c r="AC75" i="21"/>
  <c r="V74" i="21"/>
  <c r="U80" i="21"/>
  <c r="X65" i="21"/>
  <c r="AB98" i="21"/>
  <c r="AC93" i="21"/>
  <c r="Q89" i="21"/>
  <c r="S80" i="21"/>
  <c r="T75" i="21"/>
  <c r="U70" i="21"/>
  <c r="V65" i="21"/>
  <c r="W60" i="21"/>
  <c r="X55" i="21"/>
  <c r="Q55" i="21"/>
  <c r="R95" i="21"/>
  <c r="S90" i="21"/>
  <c r="T85" i="21"/>
  <c r="U81" i="21"/>
  <c r="V76" i="21"/>
  <c r="W71" i="21"/>
  <c r="X66" i="21"/>
  <c r="Y61" i="21"/>
  <c r="Z56" i="21"/>
  <c r="AB56" i="21"/>
  <c r="T96" i="21"/>
  <c r="U91" i="21"/>
  <c r="V86" i="21"/>
  <c r="W82" i="21"/>
  <c r="X77" i="21"/>
  <c r="Y72" i="21"/>
  <c r="Z67" i="21"/>
  <c r="AA62" i="21"/>
  <c r="AB57" i="21"/>
  <c r="AA68" i="21"/>
  <c r="AA60" i="21"/>
  <c r="U66" i="21"/>
  <c r="F52" i="21"/>
  <c r="S54" i="21"/>
  <c r="S94" i="21"/>
  <c r="T89" i="21"/>
  <c r="V80" i="21"/>
  <c r="W75" i="21"/>
  <c r="X70" i="21"/>
  <c r="Y65" i="21"/>
  <c r="Z60" i="21"/>
  <c r="AA55" i="21"/>
  <c r="W72" i="21"/>
  <c r="X91" i="21"/>
  <c r="X88" i="21"/>
  <c r="Z79" i="21"/>
  <c r="R71" i="21"/>
  <c r="X76" i="21"/>
  <c r="X98" i="21"/>
  <c r="R93" i="21"/>
  <c r="Z82" i="21"/>
  <c r="Z73" i="21"/>
  <c r="AC67" i="21"/>
  <c r="Z63" i="21"/>
  <c r="W78" i="21"/>
  <c r="W69" i="21"/>
  <c r="S84" i="21"/>
  <c r="T94" i="21"/>
  <c r="AC64" i="21"/>
  <c r="S92" i="21"/>
  <c r="W95" i="21"/>
  <c r="Z86" i="21"/>
  <c r="AA58" i="21"/>
  <c r="U97" i="21"/>
  <c r="Q68" i="21"/>
  <c r="W61" i="21"/>
  <c r="U89" i="21"/>
  <c r="W81" i="21"/>
  <c r="AC85" i="21"/>
  <c r="U62" i="21"/>
  <c r="U73" i="21"/>
  <c r="T88" i="21"/>
  <c r="X56" i="21"/>
  <c r="T82" i="21"/>
  <c r="R85" i="21"/>
  <c r="Y75" i="21"/>
  <c r="U74" i="21"/>
  <c r="T80" i="21"/>
  <c r="Z66" i="21"/>
  <c r="T98" i="21"/>
  <c r="U93" i="21"/>
  <c r="V88" i="21"/>
  <c r="W84" i="21"/>
  <c r="X79" i="21"/>
  <c r="Y74" i="21"/>
  <c r="Z69" i="21"/>
  <c r="AA64" i="21"/>
  <c r="AB59" i="21"/>
  <c r="U67" i="21"/>
  <c r="J52" i="21"/>
  <c r="W54" i="21"/>
  <c r="W94" i="21"/>
  <c r="X89" i="21"/>
  <c r="Z80" i="21"/>
  <c r="AA75" i="21"/>
  <c r="AB70" i="21"/>
  <c r="AC65" i="21"/>
  <c r="Q61" i="21"/>
  <c r="R56" i="21"/>
  <c r="Y55" i="21"/>
  <c r="Y95" i="21"/>
  <c r="Z90" i="21"/>
  <c r="AA85" i="21"/>
  <c r="AB81" i="21"/>
  <c r="AC76" i="21"/>
  <c r="Q72" i="21"/>
  <c r="R67" i="21"/>
  <c r="S62" i="21"/>
  <c r="T57" i="21"/>
  <c r="S68" i="21"/>
  <c r="AC58" i="21"/>
  <c r="W64" i="21"/>
  <c r="W98" i="21"/>
  <c r="X93" i="21"/>
  <c r="Y88" i="21"/>
  <c r="Z84" i="21"/>
  <c r="AA79" i="21"/>
  <c r="AB74" i="21"/>
  <c r="AC69" i="21"/>
  <c r="Q65" i="21"/>
  <c r="R60" i="21"/>
  <c r="S55" i="21"/>
  <c r="U72" i="21"/>
  <c r="T91" i="21"/>
  <c r="W88" i="21"/>
  <c r="Y79" i="21"/>
  <c r="Q71" i="21"/>
  <c r="T76" i="21"/>
  <c r="V98" i="21"/>
  <c r="Q93" i="21"/>
  <c r="AA82" i="21"/>
  <c r="X73" i="21"/>
  <c r="V90" i="21"/>
  <c r="U63" i="21"/>
  <c r="V78" i="21"/>
  <c r="V69" i="21"/>
  <c r="R94" i="21"/>
  <c r="E52" i="21"/>
  <c r="R54" i="21"/>
  <c r="X64" i="21"/>
  <c r="AC56" i="21"/>
  <c r="AB77" i="21"/>
  <c r="Y86" i="21"/>
  <c r="V58" i="21"/>
  <c r="S97" i="21"/>
  <c r="W70" i="21"/>
  <c r="T61" i="21"/>
  <c r="W96" i="21"/>
  <c r="S81" i="21"/>
  <c r="AC96" i="21"/>
  <c r="W63" i="21"/>
  <c r="X69" i="21"/>
  <c r="Q96" i="21"/>
  <c r="X62" i="21"/>
  <c r="Q85" i="21"/>
  <c r="X75" i="21"/>
  <c r="AC87" i="21"/>
  <c r="AC80" i="21"/>
  <c r="W65" i="21"/>
  <c r="Y97" i="21"/>
  <c r="Z92" i="21"/>
  <c r="AA87" i="21"/>
  <c r="AB83" i="21"/>
  <c r="AC78" i="21"/>
  <c r="Q74" i="21"/>
  <c r="R69" i="21"/>
  <c r="S64" i="21"/>
  <c r="T59" i="21"/>
  <c r="AB64" i="21"/>
  <c r="AA98" i="21"/>
  <c r="AB93" i="21"/>
  <c r="AC88" i="21"/>
  <c r="R80" i="21"/>
  <c r="S75" i="21"/>
  <c r="T70" i="21"/>
  <c r="U65" i="21"/>
  <c r="V60" i="21"/>
  <c r="W55" i="21"/>
  <c r="D52" i="21"/>
  <c r="Q54" i="21"/>
  <c r="Q95" i="21"/>
  <c r="R90" i="21"/>
  <c r="S85" i="21"/>
  <c r="T81" i="21"/>
  <c r="U76" i="21"/>
  <c r="V71" i="21"/>
  <c r="W66" i="21"/>
  <c r="X61" i="21"/>
  <c r="Y56" i="21"/>
  <c r="AC66" i="21"/>
  <c r="U58" i="21"/>
  <c r="AB63" i="21"/>
  <c r="AB97" i="21"/>
  <c r="AC92" i="21"/>
  <c r="Q88" i="21"/>
  <c r="R84" i="21"/>
  <c r="S79" i="21"/>
  <c r="T74" i="21"/>
  <c r="U69" i="21"/>
  <c r="V64" i="21"/>
  <c r="W59" i="21"/>
  <c r="Z62" i="21"/>
  <c r="T72" i="21"/>
  <c r="S91" i="21"/>
  <c r="S88" i="21"/>
  <c r="U79" i="21"/>
  <c r="AC71" i="21"/>
  <c r="S76" i="21"/>
  <c r="U98" i="21"/>
  <c r="AC83" i="21"/>
  <c r="V82" i="21"/>
  <c r="W73" i="21"/>
  <c r="U90" i="21"/>
  <c r="R63" i="21"/>
  <c r="R78" i="21"/>
  <c r="Q84" i="21"/>
  <c r="Q94" i="21"/>
  <c r="P52" i="21"/>
  <c r="AC54" i="21"/>
  <c r="U64" i="21"/>
  <c r="U56" i="21"/>
  <c r="AA77" i="21"/>
  <c r="U86" i="21"/>
  <c r="S58" i="21"/>
  <c r="R97" i="21"/>
  <c r="V70" i="21"/>
  <c r="R89" i="21"/>
  <c r="X96" i="21"/>
  <c r="R81" i="21"/>
  <c r="T78" i="21"/>
  <c r="S93" i="21"/>
  <c r="S86" i="21"/>
  <c r="Z85" i="21"/>
  <c r="S74" i="21"/>
  <c r="AB87" i="21"/>
  <c r="AB80" i="21"/>
  <c r="T64" i="21"/>
  <c r="Q97" i="21"/>
  <c r="R92" i="21"/>
  <c r="S87" i="21"/>
  <c r="T83" i="21"/>
  <c r="U78" i="21"/>
  <c r="V73" i="21"/>
  <c r="W68" i="21"/>
  <c r="X63" i="21"/>
  <c r="Y58" i="21"/>
  <c r="Y63" i="21"/>
  <c r="S98" i="21"/>
  <c r="T93" i="21"/>
  <c r="U88" i="21"/>
  <c r="V84" i="21"/>
  <c r="W79" i="21"/>
  <c r="X74" i="21"/>
  <c r="Y69" i="21"/>
  <c r="Z64" i="21"/>
  <c r="AA59" i="21"/>
  <c r="R66" i="21"/>
  <c r="I52" i="21"/>
  <c r="V54" i="21"/>
  <c r="V94" i="21"/>
  <c r="W89" i="21"/>
  <c r="Y80" i="21"/>
  <c r="Z75" i="21"/>
  <c r="AA70" i="21"/>
  <c r="AB65" i="21"/>
  <c r="AC60" i="21"/>
  <c r="Q56" i="21"/>
  <c r="Z65" i="21"/>
  <c r="R57" i="21"/>
  <c r="Q62" i="21"/>
  <c r="T97" i="21"/>
  <c r="U92" i="21"/>
  <c r="V87" i="21"/>
  <c r="W83" i="21"/>
  <c r="X78" i="21"/>
  <c r="Y73" i="21"/>
  <c r="Z68" i="21"/>
  <c r="AA63" i="21"/>
  <c r="AB58" i="21"/>
  <c r="W62" i="21"/>
  <c r="T60" i="21"/>
  <c r="Q91" i="21"/>
  <c r="R88" i="21"/>
  <c r="T79" i="21"/>
  <c r="AB71" i="21"/>
  <c r="Q76" i="21"/>
  <c r="Q98" i="21"/>
  <c r="Y83" i="21"/>
  <c r="U82" i="21"/>
  <c r="S73" i="21"/>
  <c r="Q90" i="21"/>
  <c r="Y59" i="21"/>
  <c r="Q78" i="21"/>
  <c r="AB84" i="21"/>
  <c r="AC94" i="21"/>
  <c r="O52" i="21"/>
  <c r="AB54" i="21"/>
  <c r="AA92" i="21"/>
  <c r="U95" i="21"/>
  <c r="W77" i="21"/>
  <c r="T86" i="21"/>
  <c r="Z55" i="21"/>
  <c r="AC97" i="21"/>
  <c r="R70" i="21"/>
  <c r="S89" i="21"/>
  <c r="S96" i="21"/>
  <c r="AA81" i="21"/>
  <c r="W80" i="21"/>
  <c r="Q92" i="21"/>
  <c r="AA61" i="21"/>
  <c r="V79" i="21"/>
  <c r="X59" i="21"/>
  <c r="Y85" i="21"/>
  <c r="R74" i="21"/>
  <c r="X87" i="21"/>
  <c r="X80" i="21"/>
  <c r="S61" i="21"/>
  <c r="V96" i="21"/>
  <c r="W91" i="21"/>
  <c r="X86" i="21"/>
  <c r="Y82" i="21"/>
  <c r="Z77" i="21"/>
  <c r="AA72" i="21"/>
  <c r="AB67" i="21"/>
  <c r="AC62" i="21"/>
  <c r="Q58" i="21"/>
  <c r="V62" i="21"/>
  <c r="X97" i="21"/>
  <c r="Y92" i="21"/>
  <c r="Z87" i="21"/>
  <c r="AA83" i="21"/>
  <c r="AB78" i="21"/>
  <c r="AC73" i="21"/>
  <c r="Q69" i="21"/>
  <c r="R64" i="21"/>
  <c r="S59" i="21"/>
  <c r="Q63" i="21"/>
  <c r="Z98" i="21"/>
  <c r="AA93" i="21"/>
  <c r="AB88" i="21"/>
  <c r="AC84" i="21"/>
  <c r="Q80" i="21"/>
  <c r="R75" i="21"/>
  <c r="S70" i="21"/>
  <c r="T65" i="21"/>
  <c r="U60" i="21"/>
  <c r="V55" i="21"/>
  <c r="R65" i="21"/>
  <c r="W56" i="21"/>
  <c r="S60" i="21"/>
  <c r="Y96" i="21"/>
  <c r="Z91" i="21"/>
  <c r="AA86" i="21"/>
  <c r="AB82" i="21"/>
  <c r="AC77" i="21"/>
  <c r="Q73" i="21"/>
  <c r="R68" i="21"/>
  <c r="S63" i="21"/>
  <c r="T58" i="21"/>
  <c r="R62" i="21"/>
  <c r="Q60" i="21"/>
  <c r="AB91" i="21"/>
  <c r="Q79" i="21"/>
  <c r="Y71" i="21"/>
  <c r="AA66" i="21"/>
  <c r="AB76" i="21"/>
  <c r="Z93" i="21"/>
  <c r="X83" i="21"/>
  <c r="S82" i="21"/>
  <c r="R73" i="21"/>
  <c r="AC90" i="21"/>
  <c r="V59" i="21"/>
  <c r="T69" i="21"/>
  <c r="AA84" i="21"/>
  <c r="AB94" i="21"/>
  <c r="M52" i="21"/>
  <c r="Z54" i="21"/>
  <c r="AB92" i="21"/>
  <c r="T95" i="21"/>
  <c r="V77" i="21"/>
  <c r="R86" i="21"/>
  <c r="R55" i="21"/>
  <c r="AB68" i="21"/>
  <c r="Q70" i="21"/>
  <c r="AC89" i="21"/>
  <c r="R96" i="21"/>
  <c r="Z81" i="21"/>
  <c r="Z42" i="21"/>
  <c r="O3" i="21"/>
  <c r="AB5" i="21"/>
  <c r="W39" i="21"/>
  <c r="AB39" i="21"/>
  <c r="AA29" i="21"/>
  <c r="U7" i="21"/>
  <c r="U31" i="21"/>
  <c r="T35" i="21"/>
  <c r="AB42" i="21"/>
  <c r="W43" i="21"/>
  <c r="Y12" i="21"/>
  <c r="V36" i="21"/>
  <c r="T18" i="21"/>
  <c r="AB6" i="21"/>
  <c r="U29" i="21"/>
  <c r="AA44" i="21"/>
  <c r="AA11" i="21"/>
  <c r="Z49" i="21"/>
  <c r="V24" i="21"/>
  <c r="X22" i="21"/>
  <c r="X46" i="21"/>
  <c r="Q6" i="21"/>
  <c r="X27" i="21"/>
  <c r="U34" i="21"/>
  <c r="AA19" i="21"/>
  <c r="AC7" i="21"/>
  <c r="Z46" i="21"/>
  <c r="V22" i="21"/>
  <c r="Y36" i="21"/>
  <c r="W25" i="21"/>
  <c r="AC30" i="21"/>
  <c r="X24" i="21"/>
  <c r="AC27" i="21"/>
  <c r="S10" i="21"/>
  <c r="Y30" i="21"/>
  <c r="X44" i="21"/>
  <c r="X10" i="21"/>
  <c r="L3" i="21"/>
  <c r="Y5" i="21"/>
  <c r="S29" i="21"/>
  <c r="R48" i="21"/>
  <c r="X35" i="21"/>
  <c r="Y27" i="21"/>
  <c r="U35" i="21"/>
  <c r="V18" i="21"/>
  <c r="Q46" i="21"/>
  <c r="S15" i="21"/>
  <c r="T42" i="21"/>
  <c r="Y13" i="21"/>
  <c r="AB15" i="21"/>
  <c r="Z28" i="21"/>
  <c r="X9" i="21"/>
  <c r="E3" i="21"/>
  <c r="R5" i="21"/>
  <c r="Q32" i="21"/>
  <c r="U6" i="21"/>
  <c r="R31" i="21"/>
  <c r="AC49" i="21"/>
  <c r="Y35" i="21"/>
  <c r="W16" i="21"/>
  <c r="AC13" i="21"/>
  <c r="X49" i="21"/>
  <c r="V15" i="21"/>
  <c r="W45" i="21"/>
  <c r="Z21" i="21"/>
  <c r="AC18" i="21"/>
  <c r="Q40" i="21"/>
  <c r="AA38" i="21"/>
  <c r="AC23" i="21"/>
  <c r="W18" i="21"/>
  <c r="P3" i="21"/>
  <c r="AC5" i="21"/>
  <c r="AA10" i="21"/>
  <c r="T45" i="21"/>
  <c r="X33" i="21"/>
  <c r="Z20" i="21"/>
  <c r="R8" i="21"/>
  <c r="AC17" i="21"/>
  <c r="U48" i="21"/>
  <c r="W17" i="21"/>
  <c r="S11" i="21"/>
  <c r="AB25" i="21"/>
  <c r="Z35" i="21"/>
  <c r="X16" i="21"/>
  <c r="AB44" i="21"/>
  <c r="AB22" i="21"/>
  <c r="Q15" i="21"/>
  <c r="Y9" i="21"/>
  <c r="AA31" i="21"/>
  <c r="W21" i="21"/>
  <c r="S20" i="21"/>
  <c r="V40" i="21"/>
  <c r="R16" i="21"/>
  <c r="AA23" i="21"/>
  <c r="S37" i="21"/>
  <c r="S19" i="21"/>
  <c r="AB9" i="21"/>
  <c r="Z11" i="21"/>
  <c r="Q41" i="21"/>
  <c r="Q23" i="21"/>
  <c r="AA22" i="21"/>
  <c r="X41" i="21"/>
  <c r="Y34" i="21"/>
  <c r="S43" i="21"/>
  <c r="V23" i="21"/>
  <c r="AC37" i="21"/>
  <c r="V12" i="21"/>
  <c r="Z47" i="21"/>
  <c r="W19" i="21"/>
  <c r="W31" i="21"/>
  <c r="Q25" i="21"/>
  <c r="S12" i="21"/>
  <c r="AB31" i="21"/>
  <c r="S28" i="21"/>
  <c r="Z38" i="21"/>
  <c r="T27" i="21"/>
  <c r="V14" i="21"/>
  <c r="AA37" i="21"/>
  <c r="W34" i="21"/>
  <c r="Q42" i="21"/>
  <c r="U30" i="21"/>
  <c r="Q24" i="21"/>
  <c r="AB47" i="21"/>
  <c r="R41" i="21"/>
  <c r="V29" i="21"/>
  <c r="R23" i="21"/>
  <c r="T10" i="21"/>
  <c r="U39" i="21"/>
  <c r="T31" i="21"/>
  <c r="AC9" i="21"/>
  <c r="Q28" i="21"/>
  <c r="AB17" i="21"/>
  <c r="V33" i="21"/>
  <c r="X20" i="21"/>
  <c r="Z7" i="21"/>
  <c r="AB14" i="21"/>
  <c r="Q37" i="21"/>
  <c r="U25" i="21"/>
  <c r="W12" i="21"/>
  <c r="AA30" i="21"/>
  <c r="X11" i="21"/>
  <c r="AA41" i="21"/>
  <c r="V49" i="21"/>
  <c r="R44" i="21"/>
  <c r="AA36" i="21"/>
  <c r="Q14" i="21"/>
  <c r="Z45" i="21"/>
  <c r="T25" i="21"/>
  <c r="Z29" i="21"/>
  <c r="U8" i="21"/>
  <c r="W48" i="21"/>
  <c r="T16" i="21"/>
  <c r="AC40" i="21"/>
  <c r="AA32" i="21"/>
  <c r="AC42" i="21"/>
  <c r="Z24" i="21"/>
  <c r="Y8" i="21"/>
  <c r="X38" i="21"/>
  <c r="R27" i="21"/>
  <c r="T14" i="21"/>
  <c r="AC35" i="21"/>
  <c r="U43" i="21"/>
  <c r="Y31" i="21"/>
  <c r="Q19" i="21"/>
  <c r="S6" i="21"/>
  <c r="AC8" i="21"/>
  <c r="Q39" i="21"/>
  <c r="AB36" i="21"/>
  <c r="R26" i="21"/>
  <c r="T33" i="21"/>
  <c r="Z43" i="21"/>
  <c r="AC10" i="21"/>
  <c r="J3" i="21"/>
  <c r="W5" i="21"/>
  <c r="S46" i="21"/>
  <c r="T20" i="21"/>
  <c r="T9" i="21"/>
  <c r="X48" i="21"/>
  <c r="V27" i="21"/>
  <c r="R47" i="21"/>
  <c r="X19" i="21"/>
  <c r="S38" i="21"/>
  <c r="AB26" i="21"/>
  <c r="Y25" i="21"/>
  <c r="U19" i="21"/>
  <c r="Q13" i="21"/>
  <c r="W6" i="21"/>
  <c r="AA34" i="21"/>
  <c r="AC12" i="21"/>
  <c r="Y29" i="21"/>
  <c r="R46" i="21"/>
  <c r="X39" i="21"/>
  <c r="V34" i="21"/>
  <c r="R28" i="21"/>
  <c r="X21" i="21"/>
  <c r="T15" i="21"/>
  <c r="Z8" i="21"/>
  <c r="AC39" i="21"/>
  <c r="AB20" i="21"/>
  <c r="S49" i="21"/>
  <c r="Y42" i="21"/>
  <c r="W36" i="21"/>
  <c r="S31" i="21"/>
  <c r="Y24" i="21"/>
  <c r="U18" i="21"/>
  <c r="Q12" i="21"/>
  <c r="N3" i="21"/>
  <c r="AA5" i="21"/>
  <c r="AA28" i="21"/>
  <c r="AC6" i="21"/>
  <c r="T30" i="21"/>
  <c r="Z23" i="21"/>
  <c r="V17" i="21"/>
  <c r="R11" i="21"/>
  <c r="AA47" i="21"/>
  <c r="AA25" i="21"/>
  <c r="W46" i="21"/>
  <c r="S40" i="21"/>
  <c r="Q35" i="21"/>
  <c r="W28" i="21"/>
  <c r="S22" i="21"/>
  <c r="Y15" i="21"/>
  <c r="U9" i="21"/>
  <c r="AB41" i="21"/>
  <c r="AB19" i="21"/>
  <c r="T13" i="21"/>
  <c r="Y39" i="21"/>
  <c r="X30" i="21"/>
  <c r="W41" i="21"/>
  <c r="Y49" i="21"/>
  <c r="Z26" i="21"/>
  <c r="Q44" i="21"/>
  <c r="AC34" i="21"/>
  <c r="U24" i="21"/>
  <c r="AC43" i="21"/>
  <c r="R43" i="21"/>
  <c r="R10" i="21"/>
  <c r="R22" i="21"/>
  <c r="V45" i="21"/>
  <c r="X7" i="21"/>
  <c r="X23" i="21"/>
  <c r="AA46" i="21"/>
  <c r="R29" i="21"/>
  <c r="AC21" i="21"/>
  <c r="X37" i="21"/>
  <c r="R6" i="21"/>
  <c r="AB48" i="21"/>
  <c r="T12" i="21"/>
  <c r="Z18" i="21"/>
  <c r="Z40" i="21"/>
  <c r="U47" i="21"/>
  <c r="V32" i="21"/>
  <c r="W35" i="21"/>
  <c r="W8" i="21"/>
  <c r="AC16" i="21"/>
  <c r="T39" i="21"/>
  <c r="Y26" i="21"/>
  <c r="Y43" i="21"/>
  <c r="M3" i="21"/>
  <c r="Z5" i="21"/>
  <c r="V28" i="21"/>
  <c r="T21" i="21"/>
  <c r="Y48" i="21"/>
  <c r="X18" i="21"/>
  <c r="T47" i="21"/>
  <c r="U32" i="21"/>
  <c r="Z36" i="21"/>
  <c r="Y44" i="21"/>
  <c r="AB24" i="21"/>
  <c r="Q10" i="21"/>
  <c r="W7" i="21"/>
  <c r="AC29" i="21"/>
  <c r="Z6" i="21"/>
  <c r="V16" i="21"/>
  <c r="Y40" i="21"/>
  <c r="V19" i="21"/>
  <c r="T38" i="21"/>
  <c r="V31" i="21"/>
  <c r="AA21" i="21"/>
  <c r="S24" i="21"/>
  <c r="Y17" i="21"/>
  <c r="U11" i="21"/>
  <c r="AA48" i="21"/>
  <c r="AC28" i="21"/>
  <c r="AB7" i="21"/>
  <c r="W26" i="21"/>
  <c r="V44" i="21"/>
  <c r="R38" i="21"/>
  <c r="Z32" i="21"/>
  <c r="V26" i="21"/>
  <c r="R20" i="21"/>
  <c r="X13" i="21"/>
  <c r="T7" i="21"/>
  <c r="AA15" i="21"/>
  <c r="Q33" i="21"/>
  <c r="W47" i="21"/>
  <c r="S41" i="21"/>
  <c r="W29" i="21"/>
  <c r="S23" i="21"/>
  <c r="Y16" i="21"/>
  <c r="U10" i="21"/>
  <c r="AC44" i="21"/>
  <c r="AC22" i="21"/>
  <c r="T40" i="21"/>
  <c r="R35" i="21"/>
  <c r="X28" i="21"/>
  <c r="T22" i="21"/>
  <c r="Z15" i="21"/>
  <c r="V9" i="21"/>
  <c r="AC41" i="21"/>
  <c r="AC19" i="21"/>
  <c r="Q45" i="21"/>
  <c r="W38" i="21"/>
  <c r="U33" i="21"/>
  <c r="Q27" i="21"/>
  <c r="W20" i="21"/>
  <c r="S14" i="21"/>
  <c r="Y7" i="21"/>
  <c r="AB35" i="21"/>
  <c r="AA14" i="21"/>
  <c r="S13" i="21"/>
  <c r="S39" i="21"/>
  <c r="Q30" i="21"/>
  <c r="AC36" i="21"/>
  <c r="U49" i="21"/>
  <c r="AC26" i="21"/>
  <c r="W44" i="21"/>
  <c r="R34" i="21"/>
  <c r="T24" i="21"/>
  <c r="AB43" i="21"/>
  <c r="X14" i="21"/>
  <c r="Z10" i="21"/>
  <c r="R45" i="21"/>
  <c r="I3" i="21"/>
  <c r="V5" i="21"/>
  <c r="V7" i="21"/>
  <c r="V46" i="21"/>
  <c r="U28" i="21"/>
  <c r="V20" i="21"/>
  <c r="AB21" i="21"/>
  <c r="V37" i="21"/>
  <c r="Y6" i="21"/>
  <c r="T48" i="21"/>
  <c r="U16" i="21"/>
  <c r="R18" i="21"/>
  <c r="X40" i="21"/>
  <c r="S47" i="21"/>
  <c r="AB32" i="21"/>
  <c r="S34" i="21"/>
  <c r="U21" i="21"/>
  <c r="AC38" i="21"/>
  <c r="AB13" i="21"/>
  <c r="R30" i="21"/>
  <c r="AA49" i="21"/>
  <c r="X34" i="21"/>
  <c r="Q43" i="21"/>
  <c r="Q22" i="21"/>
  <c r="W23" i="21"/>
  <c r="W37" i="21"/>
  <c r="R17" i="21"/>
  <c r="X42" i="21"/>
  <c r="V38" i="21"/>
  <c r="X31" i="21"/>
  <c r="AB18" i="21"/>
  <c r="U23" i="21"/>
  <c r="Q17" i="21"/>
  <c r="W10" i="21"/>
  <c r="AB45" i="21"/>
  <c r="AA26" i="21"/>
  <c r="Q36" i="21"/>
  <c r="F3" i="21"/>
  <c r="S5" i="21"/>
  <c r="X43" i="21"/>
  <c r="T37" i="21"/>
  <c r="R32" i="21"/>
  <c r="X25" i="21"/>
  <c r="T19" i="21"/>
  <c r="Z12" i="21"/>
  <c r="V6" i="21"/>
  <c r="AC33" i="21"/>
  <c r="AB12" i="21"/>
  <c r="W30" i="21"/>
  <c r="Y46" i="21"/>
  <c r="U40" i="21"/>
  <c r="S35" i="21"/>
  <c r="Y28" i="21"/>
  <c r="U22" i="21"/>
  <c r="Q16" i="21"/>
  <c r="W9" i="21"/>
  <c r="AA42" i="21"/>
  <c r="AA20" i="21"/>
  <c r="V39" i="21"/>
  <c r="T34" i="21"/>
  <c r="Z27" i="21"/>
  <c r="V21" i="21"/>
  <c r="R15" i="21"/>
  <c r="X8" i="21"/>
  <c r="AA39" i="21"/>
  <c r="AA17" i="21"/>
  <c r="S44" i="21"/>
  <c r="Y37" i="21"/>
  <c r="W32" i="21"/>
  <c r="S26" i="21"/>
  <c r="Y19" i="21"/>
  <c r="U13" i="21"/>
  <c r="Q7" i="21"/>
  <c r="AC32" i="21"/>
  <c r="AB11" i="21"/>
  <c r="R13" i="21"/>
  <c r="R39" i="21"/>
  <c r="U41" i="21"/>
  <c r="T36" i="21"/>
  <c r="W49" i="21"/>
  <c r="X26" i="21"/>
  <c r="T44" i="21"/>
  <c r="Z33" i="21"/>
  <c r="AA24" i="21"/>
  <c r="AA43" i="21"/>
  <c r="R14" i="21"/>
  <c r="Y10" i="21"/>
  <c r="U45" i="21"/>
  <c r="K3" i="21"/>
  <c r="X5" i="21"/>
  <c r="S25" i="21"/>
  <c r="T46" i="21"/>
  <c r="T28" i="21"/>
  <c r="U20" i="21"/>
  <c r="T8" i="21"/>
  <c r="Z9" i="21"/>
  <c r="X6" i="21"/>
  <c r="Q48" i="21"/>
  <c r="AB16" i="21"/>
  <c r="Q18" i="21"/>
  <c r="W40" i="21"/>
  <c r="V47" i="21"/>
  <c r="T32" i="21"/>
  <c r="T17" i="21"/>
  <c r="U42" i="21"/>
  <c r="AB38" i="21"/>
  <c r="AB34" i="21"/>
  <c r="AA13" i="21"/>
  <c r="Y21" i="21"/>
  <c r="U15" i="21"/>
  <c r="Q9" i="21"/>
  <c r="AA40" i="21"/>
  <c r="AC20" i="21"/>
  <c r="Y33" i="21"/>
  <c r="V48" i="21"/>
  <c r="R42" i="21"/>
  <c r="V30" i="21"/>
  <c r="R24" i="21"/>
  <c r="X17" i="21"/>
  <c r="T11" i="21"/>
  <c r="AC47" i="21"/>
  <c r="AB28" i="21"/>
  <c r="AA7" i="21"/>
  <c r="U27" i="21"/>
  <c r="S45" i="21"/>
  <c r="Y38" i="21"/>
  <c r="W33" i="21"/>
  <c r="S27" i="21"/>
  <c r="Y20" i="21"/>
  <c r="U14" i="21"/>
  <c r="Q8" i="21"/>
  <c r="AC14" i="21"/>
  <c r="Z37" i="21"/>
  <c r="X32" i="21"/>
  <c r="T26" i="21"/>
  <c r="Z19" i="21"/>
  <c r="V13" i="21"/>
  <c r="R7" i="21"/>
  <c r="AA33" i="21"/>
  <c r="AC11" i="21"/>
  <c r="W42" i="21"/>
  <c r="U36" i="21"/>
  <c r="Q31" i="21"/>
  <c r="W24" i="21"/>
  <c r="S18" i="21"/>
  <c r="Y11" i="21"/>
  <c r="AB49" i="21"/>
  <c r="AB27" i="21"/>
  <c r="AA6" i="21"/>
  <c r="W11" i="21"/>
  <c r="Z39" i="21"/>
  <c r="Z41" i="21"/>
  <c r="S36" i="21"/>
  <c r="R49" i="21"/>
  <c r="Q26" i="21"/>
  <c r="Q34" i="21"/>
  <c r="S33" i="21"/>
  <c r="X15" i="21"/>
  <c r="V43" i="21"/>
  <c r="Y14" i="21"/>
  <c r="Z22" i="21"/>
  <c r="AC45" i="21"/>
  <c r="H3" i="21"/>
  <c r="U5" i="21"/>
  <c r="R25" i="21"/>
  <c r="U46" i="21"/>
  <c r="T29" i="21"/>
  <c r="S21" i="21"/>
  <c r="V8" i="21"/>
  <c r="S9" i="21"/>
  <c r="S48" i="21"/>
  <c r="Z48" i="21"/>
  <c r="AA16" i="21"/>
  <c r="AA27" i="21"/>
  <c r="R40" i="21"/>
  <c r="Q47" i="21"/>
  <c r="AA35" i="21"/>
  <c r="S17" i="21"/>
  <c r="S42" i="21"/>
  <c r="AC31" i="21"/>
  <c r="AB10" i="21"/>
  <c r="Q21" i="21"/>
  <c r="W14" i="21"/>
  <c r="S8" i="21"/>
  <c r="AB37" i="21"/>
  <c r="AA18" i="21"/>
  <c r="S32" i="21"/>
  <c r="X47" i="21"/>
  <c r="T41" i="21"/>
  <c r="X29" i="21"/>
  <c r="T23" i="21"/>
  <c r="Z16" i="21"/>
  <c r="V10" i="21"/>
  <c r="AA45" i="21"/>
  <c r="AC25" i="21"/>
  <c r="U37" i="21"/>
  <c r="D3" i="21"/>
  <c r="Q5" i="21"/>
  <c r="U44" i="21"/>
  <c r="Q38" i="21"/>
  <c r="Y32" i="21"/>
  <c r="U26" i="21"/>
  <c r="Q20" i="21"/>
  <c r="W13" i="21"/>
  <c r="S7" i="21"/>
  <c r="AB33" i="21"/>
  <c r="AA12" i="21"/>
  <c r="R37" i="21"/>
  <c r="Z31" i="21"/>
  <c r="V25" i="21"/>
  <c r="R19" i="21"/>
  <c r="X12" i="21"/>
  <c r="T6" i="21"/>
  <c r="AB30" i="21"/>
  <c r="AA9" i="21"/>
  <c r="Y41" i="21"/>
  <c r="S30" i="21"/>
  <c r="Y23" i="21"/>
  <c r="U17" i="21"/>
  <c r="Q11" i="21"/>
  <c r="AC46" i="21"/>
  <c r="AC24" i="21"/>
  <c r="Z13" i="21"/>
  <c r="V11" i="21"/>
  <c r="Z30" i="21"/>
  <c r="V41" i="21"/>
  <c r="R36" i="21"/>
  <c r="Q49" i="21"/>
  <c r="Z44" i="21"/>
  <c r="Z34" i="21"/>
  <c r="R33" i="21"/>
  <c r="W15" i="21"/>
  <c r="T43" i="21"/>
  <c r="Z14" i="21"/>
  <c r="Y22" i="21"/>
  <c r="X45" i="21"/>
  <c r="G3" i="21"/>
  <c r="T5" i="21"/>
  <c r="Z25" i="21"/>
  <c r="AB46" i="21"/>
  <c r="AB29" i="21"/>
  <c r="R21" i="21"/>
  <c r="AB8" i="21"/>
  <c r="R9" i="21"/>
  <c r="AC48" i="21"/>
  <c r="U12" i="21"/>
  <c r="Y18" i="21"/>
  <c r="W27" i="21"/>
  <c r="AB40" i="21"/>
  <c r="Y47" i="21"/>
  <c r="V35" i="21"/>
  <c r="W29" i="19"/>
  <c r="W25" i="19"/>
  <c r="W28" i="19"/>
  <c r="W7" i="19"/>
  <c r="W17" i="19"/>
  <c r="W22" i="19"/>
  <c r="W11" i="19"/>
  <c r="W31" i="19"/>
  <c r="W10" i="19"/>
  <c r="W8" i="19"/>
  <c r="W24" i="19"/>
  <c r="W19" i="19"/>
  <c r="W23" i="19"/>
  <c r="W26" i="19"/>
  <c r="W18" i="19"/>
  <c r="W14" i="19"/>
  <c r="AJ6" i="19"/>
  <c r="AH6" i="19"/>
  <c r="AK6" i="19"/>
  <c r="AL6" i="19"/>
  <c r="AM6" i="19"/>
  <c r="AN6" i="19"/>
  <c r="AO6" i="19"/>
  <c r="AP6" i="19"/>
  <c r="AI6" i="19"/>
  <c r="AQ6" i="19"/>
  <c r="AI12" i="19"/>
  <c r="AQ12" i="19"/>
  <c r="AJ12" i="19"/>
  <c r="AK12" i="19"/>
  <c r="AL12" i="19"/>
  <c r="AM12" i="19"/>
  <c r="AN12" i="19"/>
  <c r="AO12" i="19"/>
  <c r="AH12" i="19"/>
  <c r="AP12" i="19"/>
  <c r="AK19" i="19"/>
  <c r="AL19" i="19"/>
  <c r="AM19" i="19"/>
  <c r="AN19" i="19"/>
  <c r="AO19" i="19"/>
  <c r="AH19" i="19"/>
  <c r="AP19" i="19"/>
  <c r="AI19" i="19"/>
  <c r="AQ19" i="19"/>
  <c r="AJ19" i="19"/>
  <c r="AO17" i="19"/>
  <c r="AH17" i="19"/>
  <c r="AP17" i="19"/>
  <c r="AI17" i="19"/>
  <c r="AQ17" i="19"/>
  <c r="AJ17" i="19"/>
  <c r="AK17" i="19"/>
  <c r="AL17" i="19"/>
  <c r="AM17" i="19"/>
  <c r="AN17" i="19"/>
  <c r="AM14" i="19"/>
  <c r="AN14" i="19"/>
  <c r="AO14" i="19"/>
  <c r="AH14" i="19"/>
  <c r="AP14" i="19"/>
  <c r="AI14" i="19"/>
  <c r="AQ14" i="19"/>
  <c r="AJ14" i="19"/>
  <c r="AK14" i="19"/>
  <c r="AL14" i="19"/>
  <c r="AM18" i="19"/>
  <c r="AN18" i="19"/>
  <c r="AO18" i="19"/>
  <c r="AH18" i="19"/>
  <c r="AP18" i="19"/>
  <c r="AI18" i="19"/>
  <c r="AQ18" i="19"/>
  <c r="AJ18" i="19"/>
  <c r="AK18" i="19"/>
  <c r="AL18" i="19"/>
  <c r="AO9" i="19"/>
  <c r="AH9" i="19"/>
  <c r="AP9" i="19"/>
  <c r="AI9" i="19"/>
  <c r="AQ9" i="19"/>
  <c r="AJ9" i="19"/>
  <c r="AK9" i="19"/>
  <c r="AL9" i="19"/>
  <c r="AM9" i="19"/>
  <c r="AN9" i="19"/>
  <c r="AM10" i="19"/>
  <c r="AN10" i="19"/>
  <c r="AO10" i="19"/>
  <c r="AH10" i="19"/>
  <c r="AP10" i="19"/>
  <c r="AI10" i="19"/>
  <c r="AQ10" i="19"/>
  <c r="AJ10" i="19"/>
  <c r="AK10" i="19"/>
  <c r="AL10" i="19"/>
  <c r="AO25" i="19"/>
  <c r="AH25" i="19"/>
  <c r="AP25" i="19"/>
  <c r="AI25" i="19"/>
  <c r="AQ25" i="19"/>
  <c r="AJ25" i="19"/>
  <c r="AK25" i="19"/>
  <c r="AL25" i="19"/>
  <c r="AM25" i="19"/>
  <c r="AN25" i="19"/>
  <c r="AI28" i="19"/>
  <c r="AQ28" i="19"/>
  <c r="AJ28" i="19"/>
  <c r="AK28" i="19"/>
  <c r="AL28" i="19"/>
  <c r="AM28" i="19"/>
  <c r="AN28" i="19"/>
  <c r="AO28" i="19"/>
  <c r="AH28" i="19"/>
  <c r="AP28" i="19"/>
  <c r="AM30" i="19"/>
  <c r="AN30" i="19"/>
  <c r="AO30" i="19"/>
  <c r="AH30" i="19"/>
  <c r="AP30" i="19"/>
  <c r="AI30" i="19"/>
  <c r="AQ30" i="19"/>
  <c r="AJ30" i="19"/>
  <c r="AK30" i="19"/>
  <c r="AL30" i="19"/>
  <c r="AK23" i="19"/>
  <c r="AL23" i="19"/>
  <c r="AM23" i="19"/>
  <c r="AN23" i="19"/>
  <c r="AO23" i="19"/>
  <c r="AH23" i="19"/>
  <c r="AP23" i="19"/>
  <c r="AI23" i="19"/>
  <c r="AQ23" i="19"/>
  <c r="AJ23" i="19"/>
  <c r="AM26" i="19"/>
  <c r="AN26" i="19"/>
  <c r="AO26" i="19"/>
  <c r="AH26" i="19"/>
  <c r="AP26" i="19"/>
  <c r="AI26" i="19"/>
  <c r="AQ26" i="19"/>
  <c r="AJ26" i="19"/>
  <c r="AK26" i="19"/>
  <c r="AL26" i="19"/>
  <c r="AI24" i="19"/>
  <c r="AQ24" i="19"/>
  <c r="AJ24" i="19"/>
  <c r="AK24" i="19"/>
  <c r="AL24" i="19"/>
  <c r="AM24" i="19"/>
  <c r="AN24" i="19"/>
  <c r="AO24" i="19"/>
  <c r="AH24" i="19"/>
  <c r="AP24" i="19"/>
  <c r="AO29" i="19"/>
  <c r="AH29" i="19"/>
  <c r="AP29" i="19"/>
  <c r="AI29" i="19"/>
  <c r="AQ29" i="19"/>
  <c r="AJ29" i="19"/>
  <c r="AK29" i="19"/>
  <c r="AL29" i="19"/>
  <c r="AM29" i="19"/>
  <c r="AN29" i="19"/>
  <c r="AK31" i="19"/>
  <c r="AL31" i="19"/>
  <c r="AM31" i="19"/>
  <c r="AN31" i="19"/>
  <c r="AO31" i="19"/>
  <c r="AH31" i="19"/>
  <c r="AP31" i="19"/>
  <c r="AI31" i="19"/>
  <c r="AQ31" i="19"/>
  <c r="AJ31" i="19"/>
  <c r="AI8" i="19"/>
  <c r="AQ8" i="19"/>
  <c r="AJ8" i="19"/>
  <c r="AK8" i="19"/>
  <c r="AL8" i="19"/>
  <c r="AM8" i="19"/>
  <c r="AN8" i="19"/>
  <c r="AO8" i="19"/>
  <c r="AH8" i="19"/>
  <c r="AP8" i="19"/>
  <c r="AK11" i="19"/>
  <c r="AL11" i="19"/>
  <c r="AM11" i="19"/>
  <c r="AN11" i="19"/>
  <c r="AO11" i="19"/>
  <c r="AH11" i="19"/>
  <c r="AP11" i="19"/>
  <c r="AI11" i="19"/>
  <c r="AQ11" i="19"/>
  <c r="AJ11" i="19"/>
  <c r="AI20" i="19"/>
  <c r="AQ20" i="19"/>
  <c r="AJ20" i="19"/>
  <c r="AK20" i="19"/>
  <c r="AL20" i="19"/>
  <c r="AM20" i="19"/>
  <c r="AN20" i="19"/>
  <c r="AO20" i="19"/>
  <c r="AH20" i="19"/>
  <c r="AP20" i="19"/>
  <c r="W6" i="19"/>
  <c r="AO21" i="19"/>
  <c r="AH21" i="19"/>
  <c r="AP21" i="19"/>
  <c r="AI21" i="19"/>
  <c r="AQ21" i="19"/>
  <c r="AJ21" i="19"/>
  <c r="AK21" i="19"/>
  <c r="AL21" i="19"/>
  <c r="AM21" i="19"/>
  <c r="AN21" i="19"/>
  <c r="AO13" i="19"/>
  <c r="AH13" i="19"/>
  <c r="AP13" i="19"/>
  <c r="AI13" i="19"/>
  <c r="AQ13" i="19"/>
  <c r="AJ13" i="19"/>
  <c r="AK13" i="19"/>
  <c r="AL13" i="19"/>
  <c r="AM13" i="19"/>
  <c r="AN13" i="19"/>
  <c r="AI16" i="19"/>
  <c r="AQ16" i="19"/>
  <c r="AJ16" i="19"/>
  <c r="AK16" i="19"/>
  <c r="AL16" i="19"/>
  <c r="AM16" i="19"/>
  <c r="AN16" i="19"/>
  <c r="AO16" i="19"/>
  <c r="AH16" i="19"/>
  <c r="AP16" i="19"/>
  <c r="W27" i="19"/>
  <c r="W30" i="19"/>
  <c r="W9" i="19"/>
  <c r="AM22" i="19"/>
  <c r="AN22" i="19"/>
  <c r="AO22" i="19"/>
  <c r="AH22" i="19"/>
  <c r="AP22" i="19"/>
  <c r="AI22" i="19"/>
  <c r="AQ22" i="19"/>
  <c r="AJ22" i="19"/>
  <c r="AK22" i="19"/>
  <c r="AL22" i="19"/>
  <c r="AK15" i="19"/>
  <c r="AL15" i="19"/>
  <c r="AM15" i="19"/>
  <c r="AN15" i="19"/>
  <c r="AO15" i="19"/>
  <c r="AH15" i="19"/>
  <c r="AP15" i="19"/>
  <c r="AI15" i="19"/>
  <c r="AQ15" i="19"/>
  <c r="AJ15" i="19"/>
  <c r="AK27" i="19"/>
  <c r="AL27" i="19"/>
  <c r="AM27" i="19"/>
  <c r="AN27" i="19"/>
  <c r="AO27" i="19"/>
  <c r="AH27" i="19"/>
  <c r="AP27" i="19"/>
  <c r="AI27" i="19"/>
  <c r="AQ27" i="19"/>
  <c r="AJ27" i="19"/>
  <c r="AK7" i="19"/>
  <c r="AL7" i="19"/>
  <c r="AM7" i="19"/>
  <c r="AN7" i="19"/>
  <c r="AO7" i="19"/>
  <c r="AH7" i="19"/>
  <c r="AP7" i="19"/>
  <c r="AI7" i="19"/>
  <c r="AQ7" i="19"/>
  <c r="AJ7" i="19"/>
  <c r="W12" i="19"/>
  <c r="W15" i="19"/>
  <c r="W13" i="19"/>
  <c r="W21" i="19"/>
  <c r="W16" i="19"/>
  <c r="W20" i="19"/>
  <c r="AL97" i="21" l="1"/>
  <c r="AM97" i="21"/>
  <c r="AI97" i="21"/>
  <c r="AO48" i="21"/>
  <c r="AQ97" i="21"/>
  <c r="AH97" i="21"/>
  <c r="AN97" i="21"/>
  <c r="AL48" i="21"/>
  <c r="AE97" i="21"/>
  <c r="AJ97" i="21"/>
  <c r="AN48" i="21"/>
  <c r="AF48" i="21"/>
  <c r="AQ48" i="21"/>
  <c r="AG48" i="21"/>
  <c r="AJ48" i="21"/>
  <c r="AE48" i="21"/>
  <c r="AH48" i="21"/>
  <c r="AM48" i="21"/>
  <c r="AP48" i="21"/>
  <c r="AK48" i="21"/>
  <c r="AI48" i="21"/>
  <c r="AK97" i="21"/>
  <c r="AF97" i="21"/>
  <c r="AP97" i="21"/>
  <c r="AG97" i="21"/>
  <c r="AO97" i="21"/>
  <c r="V3" i="21"/>
  <c r="Y52" i="21"/>
  <c r="AA52" i="21"/>
  <c r="AC52" i="21"/>
  <c r="Q52" i="21"/>
  <c r="Z52" i="21"/>
  <c r="U52" i="21"/>
  <c r="X52" i="21"/>
  <c r="S52" i="21"/>
  <c r="R52" i="21"/>
  <c r="AB52" i="21"/>
  <c r="V52" i="21"/>
  <c r="T52" i="21"/>
  <c r="W52" i="21"/>
  <c r="Q3" i="21"/>
  <c r="X3" i="21"/>
  <c r="Y3" i="21"/>
  <c r="R3" i="21"/>
  <c r="AA3" i="21"/>
  <c r="S3" i="21"/>
  <c r="U3" i="21"/>
  <c r="Z3" i="21"/>
  <c r="AB3" i="21"/>
  <c r="W3" i="21"/>
  <c r="T3" i="21"/>
  <c r="AC3" i="21"/>
  <c r="S16" i="18"/>
  <c r="S15" i="18"/>
  <c r="S14" i="18"/>
  <c r="T13" i="18"/>
  <c r="S13" i="18"/>
  <c r="T12" i="18"/>
  <c r="S12" i="18"/>
  <c r="S10" i="18"/>
  <c r="S8" i="18"/>
  <c r="S9" i="18"/>
  <c r="T7" i="18"/>
  <c r="S7" i="18"/>
  <c r="T6" i="18"/>
  <c r="S6" i="18"/>
  <c r="AD10" i="13"/>
  <c r="Y6" i="1" l="1"/>
  <c r="Z6" i="1" s="1"/>
  <c r="P5" i="6" l="1"/>
  <c r="C8" i="20" s="1"/>
  <c r="Q5" i="6"/>
  <c r="R5" i="6"/>
  <c r="S5" i="6"/>
  <c r="K6" i="6"/>
  <c r="K7" i="6"/>
  <c r="K8" i="6"/>
  <c r="G23" i="6" s="1"/>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G19" i="6" l="1"/>
  <c r="F19" i="6"/>
  <c r="AC19" i="6"/>
  <c r="AC20" i="6"/>
  <c r="AC15" i="6"/>
  <c r="AA15" i="6"/>
  <c r="AB15" i="6"/>
  <c r="AA19" i="6"/>
  <c r="AA20" i="6"/>
  <c r="AB19" i="6"/>
  <c r="AB20" i="6"/>
  <c r="F23" i="6"/>
  <c r="E19" i="6"/>
  <c r="E23" i="6"/>
  <c r="BY8" i="13"/>
  <c r="BZ8" i="13"/>
  <c r="BY9" i="13"/>
  <c r="BZ9" i="13"/>
  <c r="BY10" i="13"/>
  <c r="BZ10" i="13"/>
  <c r="BY11" i="13"/>
  <c r="BZ11" i="13"/>
  <c r="BY12" i="13"/>
  <c r="BZ12" i="13"/>
  <c r="BY13" i="13"/>
  <c r="BZ13" i="13"/>
  <c r="BY14" i="13"/>
  <c r="BZ14" i="13"/>
  <c r="BY15" i="13"/>
  <c r="BZ15" i="13"/>
  <c r="BY16" i="13"/>
  <c r="BZ16" i="13"/>
  <c r="BY17" i="13"/>
  <c r="BZ17" i="13"/>
  <c r="BY18" i="13"/>
  <c r="BZ18" i="13"/>
  <c r="BY19" i="13"/>
  <c r="BZ19" i="13"/>
  <c r="BY20" i="13"/>
  <c r="BZ20" i="13"/>
  <c r="BY21" i="13"/>
  <c r="BZ21" i="13"/>
  <c r="BY22" i="13"/>
  <c r="BZ22" i="13"/>
  <c r="BY23" i="13"/>
  <c r="BZ23" i="13"/>
  <c r="BY24" i="13"/>
  <c r="BZ24" i="13"/>
  <c r="BY25" i="13"/>
  <c r="BZ25" i="13"/>
  <c r="BY26" i="13"/>
  <c r="BZ26" i="13"/>
  <c r="BY27" i="13"/>
  <c r="BZ27" i="13"/>
  <c r="BY28" i="13"/>
  <c r="BZ28" i="13"/>
  <c r="BY29" i="13"/>
  <c r="BZ29" i="13"/>
  <c r="BY30" i="13"/>
  <c r="BZ30" i="13"/>
  <c r="BY31" i="13"/>
  <c r="BZ31" i="13"/>
  <c r="BY32" i="13"/>
  <c r="BZ32" i="13"/>
  <c r="BY33" i="13"/>
  <c r="BZ33" i="13"/>
  <c r="BY34" i="13"/>
  <c r="BZ34" i="13"/>
  <c r="BY35" i="13"/>
  <c r="BZ35" i="13"/>
  <c r="BY36" i="13"/>
  <c r="BZ36" i="13"/>
  <c r="BY37" i="13"/>
  <c r="BZ37" i="13"/>
  <c r="BY38" i="13"/>
  <c r="BZ38" i="13"/>
  <c r="BY39" i="13"/>
  <c r="BZ39" i="13"/>
  <c r="BY40" i="13"/>
  <c r="BZ40" i="13"/>
  <c r="BY41" i="13"/>
  <c r="BZ41" i="13"/>
  <c r="BY42" i="13"/>
  <c r="BZ42" i="13"/>
  <c r="BY43" i="13"/>
  <c r="BZ43" i="13"/>
  <c r="BY44" i="13"/>
  <c r="BZ44" i="13"/>
  <c r="BY45" i="13"/>
  <c r="BZ45" i="13"/>
  <c r="BY46" i="13"/>
  <c r="BZ46" i="13"/>
  <c r="BY47" i="13"/>
  <c r="BZ47" i="13"/>
  <c r="BY48" i="13"/>
  <c r="BZ48" i="13"/>
  <c r="BY49" i="13"/>
  <c r="BZ49" i="13"/>
  <c r="BY50" i="13"/>
  <c r="BZ50" i="13"/>
  <c r="BY51" i="13"/>
  <c r="BZ51" i="13"/>
  <c r="BY52" i="13"/>
  <c r="BZ52" i="13"/>
  <c r="BY53" i="13"/>
  <c r="BZ53" i="13"/>
  <c r="BY54" i="13"/>
  <c r="BZ54" i="13"/>
  <c r="BY55" i="13"/>
  <c r="BZ55" i="13"/>
  <c r="BY56" i="13"/>
  <c r="BZ56" i="13"/>
  <c r="BY57" i="13"/>
  <c r="BZ57" i="13"/>
  <c r="BY58" i="13"/>
  <c r="BZ58" i="13"/>
  <c r="BY59" i="13"/>
  <c r="BZ59" i="13"/>
  <c r="BY60" i="13"/>
  <c r="BZ60" i="13"/>
  <c r="BY61" i="13"/>
  <c r="BZ61" i="13"/>
  <c r="BY72" i="13"/>
  <c r="BZ72" i="13"/>
  <c r="BY73" i="13"/>
  <c r="BZ73" i="13"/>
  <c r="BY74" i="13"/>
  <c r="BZ74" i="13"/>
  <c r="BY75" i="13"/>
  <c r="BZ75" i="13"/>
  <c r="BY76" i="13"/>
  <c r="BZ76" i="13"/>
  <c r="BY77" i="13"/>
  <c r="BZ77" i="13"/>
  <c r="BY78" i="13"/>
  <c r="BZ78" i="13"/>
  <c r="BY79" i="13"/>
  <c r="BZ79" i="13"/>
  <c r="BY80" i="13"/>
  <c r="BZ80" i="13"/>
  <c r="BY81" i="13"/>
  <c r="BZ81" i="13"/>
  <c r="BY82" i="13"/>
  <c r="BZ82" i="13"/>
  <c r="BY83" i="13"/>
  <c r="BZ83" i="13"/>
  <c r="BY84" i="13"/>
  <c r="BZ84" i="13"/>
  <c r="BY85" i="13"/>
  <c r="BZ85" i="13"/>
  <c r="BY86" i="13"/>
  <c r="BZ86" i="13"/>
  <c r="BY87" i="13"/>
  <c r="BZ87" i="13"/>
  <c r="BY88" i="13"/>
  <c r="BZ88" i="13"/>
  <c r="BY89" i="13"/>
  <c r="BZ89" i="13"/>
  <c r="BY90" i="13"/>
  <c r="BZ90" i="13"/>
  <c r="BY91" i="13"/>
  <c r="BZ91" i="13"/>
  <c r="BY92" i="13"/>
  <c r="BZ92" i="13"/>
  <c r="BY93" i="13"/>
  <c r="BZ93" i="13"/>
  <c r="BY94" i="13"/>
  <c r="BZ94" i="13"/>
  <c r="BY95" i="13"/>
  <c r="BZ95" i="13"/>
  <c r="BY96" i="13"/>
  <c r="BZ96" i="13"/>
  <c r="BY97" i="13"/>
  <c r="BZ97" i="13"/>
  <c r="BY98" i="13"/>
  <c r="BZ98" i="13"/>
  <c r="BY99" i="13"/>
  <c r="BZ99" i="13"/>
  <c r="BY100" i="13"/>
  <c r="BZ100" i="13"/>
  <c r="BY101" i="13"/>
  <c r="BZ101" i="13"/>
  <c r="BY102" i="13"/>
  <c r="BZ102" i="13"/>
  <c r="BY103" i="13"/>
  <c r="BZ103" i="13"/>
  <c r="BY104" i="13"/>
  <c r="BZ104" i="13"/>
  <c r="BY105" i="13"/>
  <c r="BZ105" i="13"/>
  <c r="BY106" i="13"/>
  <c r="BZ106" i="13"/>
  <c r="BY107" i="13"/>
  <c r="BZ107" i="13"/>
  <c r="BY108" i="13"/>
  <c r="BZ108" i="13"/>
  <c r="BY109" i="13"/>
  <c r="BZ109" i="13"/>
  <c r="BY110" i="13"/>
  <c r="BZ110" i="13"/>
  <c r="BY111" i="13"/>
  <c r="BZ111" i="13"/>
  <c r="BY112" i="13"/>
  <c r="BZ112" i="13"/>
  <c r="BY113" i="13"/>
  <c r="BZ113" i="13"/>
  <c r="BY114" i="13"/>
  <c r="BZ114" i="13"/>
  <c r="BY115" i="13"/>
  <c r="BZ115" i="13"/>
  <c r="BY116" i="13"/>
  <c r="BZ116" i="13"/>
  <c r="BY117" i="13"/>
  <c r="BZ117" i="13"/>
  <c r="BY118" i="13"/>
  <c r="BZ118" i="13"/>
  <c r="BY119" i="13"/>
  <c r="BZ119" i="13"/>
  <c r="BY120" i="13"/>
  <c r="BZ120" i="13"/>
  <c r="BY121" i="13"/>
  <c r="BZ121" i="13"/>
  <c r="BY122" i="13"/>
  <c r="BZ122" i="13"/>
  <c r="BY123" i="13"/>
  <c r="BZ123" i="13"/>
  <c r="BY124" i="13"/>
  <c r="BZ124" i="13"/>
  <c r="BY125" i="13"/>
  <c r="BZ125" i="13"/>
  <c r="AD125" i="13"/>
  <c r="AD124" i="13"/>
  <c r="AD123" i="13"/>
  <c r="AD122" i="13"/>
  <c r="AD121" i="13"/>
  <c r="AD120" i="13"/>
  <c r="AD119" i="13"/>
  <c r="AD118" i="13"/>
  <c r="AD117" i="13"/>
  <c r="AD116" i="13"/>
  <c r="AD115" i="13"/>
  <c r="AD114" i="13"/>
  <c r="AD113" i="13"/>
  <c r="AD112" i="13"/>
  <c r="AD111" i="13"/>
  <c r="AD110" i="13"/>
  <c r="AD109" i="13"/>
  <c r="AD108" i="13"/>
  <c r="AD107" i="13"/>
  <c r="AD106" i="13"/>
  <c r="AD105" i="13"/>
  <c r="AD104" i="13"/>
  <c r="AD103" i="13"/>
  <c r="AD102" i="13"/>
  <c r="AD101" i="13"/>
  <c r="AD100" i="13"/>
  <c r="AD99" i="13"/>
  <c r="AD98" i="13"/>
  <c r="AD97" i="13"/>
  <c r="AD96" i="13"/>
  <c r="AD95" i="13"/>
  <c r="AD94" i="13"/>
  <c r="AD93" i="13"/>
  <c r="AD92" i="13"/>
  <c r="AD91" i="13"/>
  <c r="AD90" i="13"/>
  <c r="AD89" i="13"/>
  <c r="AD88" i="13"/>
  <c r="AD87" i="13"/>
  <c r="AD86" i="13"/>
  <c r="AD85" i="13"/>
  <c r="AD84" i="13"/>
  <c r="AD83" i="13"/>
  <c r="AD82" i="13"/>
  <c r="AD81" i="13"/>
  <c r="AD80" i="13"/>
  <c r="AD79" i="13"/>
  <c r="AD78" i="13"/>
  <c r="AD77" i="13"/>
  <c r="AD76" i="13"/>
  <c r="AD75" i="13"/>
  <c r="AD74" i="13"/>
  <c r="AD73" i="13"/>
  <c r="AD72" i="13"/>
  <c r="BX8" i="13" l="1"/>
  <c r="AJ6" i="6" s="1"/>
  <c r="BX83" i="13"/>
  <c r="BX74" i="13"/>
  <c r="BX103" i="13"/>
  <c r="BX99" i="13"/>
  <c r="BX95" i="13"/>
  <c r="BX91" i="13"/>
  <c r="BX87" i="13"/>
  <c r="BX79" i="13"/>
  <c r="BX102" i="13"/>
  <c r="BX94" i="13"/>
  <c r="BX86" i="13"/>
  <c r="BX78" i="13"/>
  <c r="BX75" i="13"/>
  <c r="BX114" i="13"/>
  <c r="BX110" i="13"/>
  <c r="BX106" i="13"/>
  <c r="BX98" i="13"/>
  <c r="BX90" i="13"/>
  <c r="BX125" i="13"/>
  <c r="BX121" i="13"/>
  <c r="BX113" i="13"/>
  <c r="BX109" i="13"/>
  <c r="BX105" i="13"/>
  <c r="BX101" i="13"/>
  <c r="BX97" i="13"/>
  <c r="BX93" i="13"/>
  <c r="BX89" i="13"/>
  <c r="BX85" i="13"/>
  <c r="BX81" i="13"/>
  <c r="BX77" i="13"/>
  <c r="BX73" i="13"/>
  <c r="BX124" i="13"/>
  <c r="BX116" i="13"/>
  <c r="BX112" i="13"/>
  <c r="BX108" i="13"/>
  <c r="BX104" i="13"/>
  <c r="BX100" i="13"/>
  <c r="BX96" i="13"/>
  <c r="BX92" i="13"/>
  <c r="BX88" i="13"/>
  <c r="BX84" i="13"/>
  <c r="BX80" i="13"/>
  <c r="BX76" i="13"/>
  <c r="BX119" i="13"/>
  <c r="BX115" i="13"/>
  <c r="BX111" i="13"/>
  <c r="BX107" i="13"/>
  <c r="BX123" i="13"/>
  <c r="BX72" i="13"/>
  <c r="BX82" i="13"/>
  <c r="BX120" i="13"/>
  <c r="BX118" i="13"/>
  <c r="BX117" i="13"/>
  <c r="BX122" i="13"/>
  <c r="AW19" i="13" l="1"/>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9" i="13"/>
  <c r="AW10" i="13"/>
  <c r="AW11" i="13"/>
  <c r="AW12" i="13"/>
  <c r="AW13" i="13"/>
  <c r="AW14" i="13"/>
  <c r="AW15" i="13"/>
  <c r="AW16" i="13"/>
  <c r="AW17" i="13"/>
  <c r="AW18" i="13"/>
  <c r="AW8" i="13"/>
  <c r="BC50" i="13" l="1"/>
  <c r="O48" i="6"/>
  <c r="B34" i="20" s="1"/>
  <c r="W34" i="20" s="1"/>
  <c r="BC57" i="13"/>
  <c r="O55" i="6"/>
  <c r="B53" i="20" s="1"/>
  <c r="W53" i="20" s="1"/>
  <c r="BC33" i="13"/>
  <c r="O31" i="6"/>
  <c r="B13" i="20" s="1"/>
  <c r="W13" i="20" s="1"/>
  <c r="BC32" i="13"/>
  <c r="O30" i="6"/>
  <c r="B12" i="20" s="1"/>
  <c r="W12" i="20" s="1"/>
  <c r="BC18" i="13"/>
  <c r="O16" i="6"/>
  <c r="B20" i="20" s="1"/>
  <c r="W20" i="20" s="1"/>
  <c r="O8" i="6"/>
  <c r="B39" i="20" s="1"/>
  <c r="W39" i="20" s="1"/>
  <c r="BC55" i="13"/>
  <c r="O53" i="6"/>
  <c r="B51" i="20" s="1"/>
  <c r="W51" i="20" s="1"/>
  <c r="BC47" i="13"/>
  <c r="O45" i="6"/>
  <c r="B31" i="20" s="1"/>
  <c r="W31" i="20" s="1"/>
  <c r="BC39" i="13"/>
  <c r="O37" i="6"/>
  <c r="B56" i="20" s="1"/>
  <c r="W56" i="20" s="1"/>
  <c r="BC31" i="13"/>
  <c r="O29" i="6"/>
  <c r="B11" i="20" s="1"/>
  <c r="W11" i="20" s="1"/>
  <c r="BC23" i="13"/>
  <c r="O21" i="6"/>
  <c r="B25" i="20" s="1"/>
  <c r="W25" i="20" s="1"/>
  <c r="BC42" i="13"/>
  <c r="O40" i="6"/>
  <c r="B59" i="20" s="1"/>
  <c r="W59" i="20" s="1"/>
  <c r="BC49" i="13"/>
  <c r="O47" i="6"/>
  <c r="B33" i="20" s="1"/>
  <c r="W33" i="20" s="1"/>
  <c r="BC8" i="13"/>
  <c r="O6" i="6"/>
  <c r="B55" i="20" s="1"/>
  <c r="W55" i="20" s="1"/>
  <c r="BC56" i="13"/>
  <c r="O54" i="6"/>
  <c r="B52" i="20" s="1"/>
  <c r="W52" i="20" s="1"/>
  <c r="BC17" i="13"/>
  <c r="O15" i="6"/>
  <c r="B46" i="20" s="1"/>
  <c r="W46" i="20" s="1"/>
  <c r="BC9" i="13"/>
  <c r="O7" i="6"/>
  <c r="B38" i="20" s="1"/>
  <c r="W38" i="20" s="1"/>
  <c r="BC54" i="13"/>
  <c r="O52" i="6"/>
  <c r="B62" i="20" s="1"/>
  <c r="W62" i="20" s="1"/>
  <c r="BC46" i="13"/>
  <c r="O44" i="6"/>
  <c r="B50" i="20" s="1"/>
  <c r="W50" i="20" s="1"/>
  <c r="BC38" i="13"/>
  <c r="O36" i="6"/>
  <c r="B18" i="20" s="1"/>
  <c r="W18" i="20" s="1"/>
  <c r="BC30" i="13"/>
  <c r="O28" i="6"/>
  <c r="B10" i="20" s="1"/>
  <c r="W10" i="20" s="1"/>
  <c r="BC22" i="13"/>
  <c r="O20" i="6"/>
  <c r="B24" i="20" s="1"/>
  <c r="W24" i="20" s="1"/>
  <c r="BC58" i="13"/>
  <c r="O56" i="6"/>
  <c r="B54" i="20" s="1"/>
  <c r="W54" i="20" s="1"/>
  <c r="BC26" i="13"/>
  <c r="O24" i="6"/>
  <c r="B28" i="20" s="1"/>
  <c r="W28" i="20" s="1"/>
  <c r="BC24" i="13"/>
  <c r="O22" i="6"/>
  <c r="B26" i="20" s="1"/>
  <c r="W26" i="20" s="1"/>
  <c r="BC16" i="13"/>
  <c r="O14" i="6"/>
  <c r="B45" i="20" s="1"/>
  <c r="W45" i="20" s="1"/>
  <c r="BC61" i="13"/>
  <c r="O59" i="6"/>
  <c r="B37" i="20" s="1"/>
  <c r="W37" i="20" s="1"/>
  <c r="BC53" i="13"/>
  <c r="O51" i="6"/>
  <c r="B61" i="20" s="1"/>
  <c r="W61" i="20" s="1"/>
  <c r="BC45" i="13"/>
  <c r="O43" i="6"/>
  <c r="B49" i="20" s="1"/>
  <c r="W49" i="20" s="1"/>
  <c r="BC37" i="13"/>
  <c r="O35" i="6"/>
  <c r="B17" i="20" s="1"/>
  <c r="W17" i="20" s="1"/>
  <c r="BC29" i="13"/>
  <c r="O27" i="6"/>
  <c r="B9" i="20" s="1"/>
  <c r="W9" i="20" s="1"/>
  <c r="BC21" i="13"/>
  <c r="O19" i="6"/>
  <c r="B23" i="20" s="1"/>
  <c r="W23" i="20" s="1"/>
  <c r="BC34" i="13"/>
  <c r="O32" i="6"/>
  <c r="B14" i="20" s="1"/>
  <c r="W14" i="20" s="1"/>
  <c r="BC41" i="13"/>
  <c r="O39" i="6"/>
  <c r="B58" i="20" s="1"/>
  <c r="W58" i="20" s="1"/>
  <c r="BC11" i="13"/>
  <c r="O9" i="6"/>
  <c r="B40" i="20" s="1"/>
  <c r="W40" i="20" s="1"/>
  <c r="BC48" i="13"/>
  <c r="O46" i="6"/>
  <c r="B32" i="20" s="1"/>
  <c r="W32" i="20" s="1"/>
  <c r="BC15" i="13"/>
  <c r="O13" i="6"/>
  <c r="B44" i="20" s="1"/>
  <c r="W44" i="20" s="1"/>
  <c r="BC60" i="13"/>
  <c r="O58" i="6"/>
  <c r="B36" i="20" s="1"/>
  <c r="W36" i="20" s="1"/>
  <c r="BC52" i="13"/>
  <c r="O50" i="6"/>
  <c r="B60" i="20" s="1"/>
  <c r="W60" i="20" s="1"/>
  <c r="BC44" i="13"/>
  <c r="O42" i="6"/>
  <c r="B48" i="20" s="1"/>
  <c r="W48" i="20" s="1"/>
  <c r="BC36" i="13"/>
  <c r="O34" i="6"/>
  <c r="B16" i="20" s="1"/>
  <c r="W16" i="20" s="1"/>
  <c r="BC28" i="13"/>
  <c r="O26" i="6"/>
  <c r="B30" i="20" s="1"/>
  <c r="W30" i="20" s="1"/>
  <c r="BC20" i="13"/>
  <c r="O18" i="6"/>
  <c r="B22" i="20" s="1"/>
  <c r="W22" i="20" s="1"/>
  <c r="BC13" i="13"/>
  <c r="O11" i="6"/>
  <c r="B42" i="20" s="1"/>
  <c r="W42" i="20" s="1"/>
  <c r="BC12" i="13"/>
  <c r="O10" i="6"/>
  <c r="B41" i="20" s="1"/>
  <c r="W41" i="20" s="1"/>
  <c r="BC25" i="13"/>
  <c r="O23" i="6"/>
  <c r="B27" i="20" s="1"/>
  <c r="W27" i="20" s="1"/>
  <c r="BC40" i="13"/>
  <c r="O38" i="6"/>
  <c r="B57" i="20" s="1"/>
  <c r="W57" i="20" s="1"/>
  <c r="BC14" i="13"/>
  <c r="O12" i="6"/>
  <c r="B43" i="20" s="1"/>
  <c r="W43" i="20" s="1"/>
  <c r="BC59" i="13"/>
  <c r="O57" i="6"/>
  <c r="B35" i="20" s="1"/>
  <c r="W35" i="20" s="1"/>
  <c r="BC51" i="13"/>
  <c r="O49" i="6"/>
  <c r="B19" i="20" s="1"/>
  <c r="W19" i="20" s="1"/>
  <c r="BC43" i="13"/>
  <c r="O41" i="6"/>
  <c r="B47" i="20" s="1"/>
  <c r="W47" i="20" s="1"/>
  <c r="BC35" i="13"/>
  <c r="O33" i="6"/>
  <c r="B15" i="20" s="1"/>
  <c r="W15" i="20" s="1"/>
  <c r="BC27" i="13"/>
  <c r="O25" i="6"/>
  <c r="B29" i="20" s="1"/>
  <c r="W29" i="20" s="1"/>
  <c r="BC19" i="13"/>
  <c r="O17" i="6"/>
  <c r="B21" i="20" s="1"/>
  <c r="W21" i="20" s="1"/>
  <c r="Y13" i="1"/>
  <c r="Z13" i="1" s="1"/>
  <c r="I24" i="6" l="1"/>
  <c r="W2" i="1"/>
  <c r="L60" i="6"/>
  <c r="L61" i="6"/>
  <c r="L62" i="6"/>
  <c r="L63" i="6"/>
  <c r="L64" i="6"/>
  <c r="L74" i="6"/>
  <c r="L73" i="6"/>
  <c r="L72" i="6"/>
  <c r="L71" i="6"/>
  <c r="L70" i="6"/>
  <c r="L69" i="6"/>
  <c r="L68" i="6"/>
  <c r="L67" i="6"/>
  <c r="L66" i="6"/>
  <c r="L65" i="6"/>
  <c r="K5" i="6"/>
  <c r="O5" i="6" l="1"/>
  <c r="B8" i="20" s="1"/>
  <c r="N5" i="6"/>
  <c r="L5" i="6"/>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7" i="1"/>
  <c r="R8" i="1"/>
  <c r="R9" i="1"/>
  <c r="R10" i="1"/>
  <c r="R11" i="1"/>
  <c r="R12" i="1"/>
  <c r="R6" i="1"/>
  <c r="I19" i="6" l="1"/>
  <c r="I23" i="6"/>
  <c r="H19" i="6"/>
  <c r="H23" i="6"/>
  <c r="AV8" i="13"/>
  <c r="L6" i="6" s="1"/>
  <c r="AA217" i="14"/>
  <c r="AB217" i="14" s="1"/>
  <c r="X217" i="14"/>
  <c r="W217" i="14"/>
  <c r="V217" i="14"/>
  <c r="U217" i="14"/>
  <c r="AD217" i="14" s="1"/>
  <c r="AA216" i="14"/>
  <c r="AB216" i="14" s="1"/>
  <c r="X216" i="14"/>
  <c r="W216" i="14"/>
  <c r="V216" i="14"/>
  <c r="U216" i="14"/>
  <c r="AD216" i="14" s="1"/>
  <c r="AA215" i="14"/>
  <c r="AB215" i="14" s="1"/>
  <c r="X215" i="14"/>
  <c r="W215" i="14"/>
  <c r="V215" i="14"/>
  <c r="U215" i="14"/>
  <c r="AC215" i="14" s="1"/>
  <c r="AA214" i="14"/>
  <c r="AB214" i="14" s="1"/>
  <c r="X214" i="14"/>
  <c r="W214" i="14"/>
  <c r="V214" i="14"/>
  <c r="U214" i="14"/>
  <c r="AD214" i="14" s="1"/>
  <c r="AA213" i="14"/>
  <c r="AB213" i="14" s="1"/>
  <c r="X213" i="14"/>
  <c r="W213" i="14"/>
  <c r="V213" i="14"/>
  <c r="U213" i="14"/>
  <c r="AD213" i="14" s="1"/>
  <c r="AA212" i="14"/>
  <c r="AB212" i="14" s="1"/>
  <c r="X212" i="14"/>
  <c r="W212" i="14"/>
  <c r="V212" i="14"/>
  <c r="U212" i="14"/>
  <c r="AD212" i="14" s="1"/>
  <c r="AA211" i="14"/>
  <c r="AB211" i="14" s="1"/>
  <c r="X211" i="14"/>
  <c r="W211" i="14"/>
  <c r="V211" i="14"/>
  <c r="U211" i="14"/>
  <c r="AD211" i="14" s="1"/>
  <c r="AA210" i="14"/>
  <c r="AB210" i="14" s="1"/>
  <c r="X210" i="14"/>
  <c r="W210" i="14"/>
  <c r="V210" i="14"/>
  <c r="U210" i="14"/>
  <c r="AA209" i="14"/>
  <c r="AB209" i="14" s="1"/>
  <c r="X209" i="14"/>
  <c r="W209" i="14"/>
  <c r="V209" i="14"/>
  <c r="U209" i="14"/>
  <c r="AD209" i="14" s="1"/>
  <c r="AA208" i="14"/>
  <c r="AB208" i="14" s="1"/>
  <c r="X208" i="14"/>
  <c r="W208" i="14"/>
  <c r="V208" i="14"/>
  <c r="U208" i="14"/>
  <c r="AD208" i="14" s="1"/>
  <c r="AA207" i="14"/>
  <c r="AB207" i="14" s="1"/>
  <c r="X207" i="14"/>
  <c r="W207" i="14"/>
  <c r="V207" i="14"/>
  <c r="U207" i="14"/>
  <c r="AC207" i="14" s="1"/>
  <c r="AA206" i="14"/>
  <c r="AB206" i="14" s="1"/>
  <c r="X206" i="14"/>
  <c r="W206" i="14"/>
  <c r="V206" i="14"/>
  <c r="U206" i="14"/>
  <c r="AD206" i="14" s="1"/>
  <c r="AA205" i="14"/>
  <c r="AB205" i="14" s="1"/>
  <c r="X205" i="14"/>
  <c r="W205" i="14"/>
  <c r="V205" i="14"/>
  <c r="U205" i="14"/>
  <c r="AD205" i="14" s="1"/>
  <c r="AA204" i="14"/>
  <c r="AB204" i="14" s="1"/>
  <c r="X204" i="14"/>
  <c r="W204" i="14"/>
  <c r="V204" i="14"/>
  <c r="U204" i="14"/>
  <c r="AC204" i="14" s="1"/>
  <c r="AA203" i="14"/>
  <c r="AB203" i="14" s="1"/>
  <c r="X203" i="14"/>
  <c r="W203" i="14"/>
  <c r="V203" i="14"/>
  <c r="U203" i="14"/>
  <c r="AD203" i="14" s="1"/>
  <c r="AA202" i="14"/>
  <c r="AB202" i="14" s="1"/>
  <c r="X202" i="14"/>
  <c r="W202" i="14"/>
  <c r="V202" i="14"/>
  <c r="U202" i="14"/>
  <c r="AC202" i="14" s="1"/>
  <c r="AA201" i="14"/>
  <c r="AB201" i="14" s="1"/>
  <c r="X201" i="14"/>
  <c r="W201" i="14"/>
  <c r="V201" i="14"/>
  <c r="U201" i="14"/>
  <c r="AD201" i="14" s="1"/>
  <c r="AA200" i="14"/>
  <c r="AB200" i="14" s="1"/>
  <c r="X200" i="14"/>
  <c r="W200" i="14"/>
  <c r="V200" i="14"/>
  <c r="U200" i="14"/>
  <c r="AD200" i="14" s="1"/>
  <c r="AA199" i="14"/>
  <c r="AB199" i="14" s="1"/>
  <c r="X199" i="14"/>
  <c r="W199" i="14"/>
  <c r="V199" i="14"/>
  <c r="U199" i="14"/>
  <c r="AA198" i="14"/>
  <c r="AB198" i="14" s="1"/>
  <c r="X198" i="14"/>
  <c r="W198" i="14"/>
  <c r="V198" i="14"/>
  <c r="U198" i="14"/>
  <c r="AD198" i="14" s="1"/>
  <c r="AA197" i="14"/>
  <c r="AB197" i="14" s="1"/>
  <c r="X197" i="14"/>
  <c r="W197" i="14"/>
  <c r="V197" i="14"/>
  <c r="U197" i="14"/>
  <c r="AD197" i="14" s="1"/>
  <c r="AA196" i="14"/>
  <c r="AB196" i="14" s="1"/>
  <c r="X196" i="14"/>
  <c r="W196" i="14"/>
  <c r="V196" i="14"/>
  <c r="U196" i="14"/>
  <c r="AA195" i="14"/>
  <c r="AB195" i="14" s="1"/>
  <c r="X195" i="14"/>
  <c r="W195" i="14"/>
  <c r="V195" i="14"/>
  <c r="U195" i="14"/>
  <c r="AD195" i="14" s="1"/>
  <c r="AA194" i="14"/>
  <c r="AB194" i="14" s="1"/>
  <c r="X194" i="14"/>
  <c r="W194" i="14"/>
  <c r="V194" i="14"/>
  <c r="U194" i="14"/>
  <c r="AC194" i="14" s="1"/>
  <c r="AA193" i="14"/>
  <c r="AB193" i="14" s="1"/>
  <c r="X193" i="14"/>
  <c r="W193" i="14"/>
  <c r="V193" i="14"/>
  <c r="U193" i="14"/>
  <c r="AD193" i="14" s="1"/>
  <c r="AA192" i="14"/>
  <c r="AB192" i="14" s="1"/>
  <c r="X192" i="14"/>
  <c r="W192" i="14"/>
  <c r="V192" i="14"/>
  <c r="U192" i="14"/>
  <c r="AD192" i="14" s="1"/>
  <c r="AA191" i="14"/>
  <c r="AB191" i="14" s="1"/>
  <c r="X191" i="14"/>
  <c r="W191" i="14"/>
  <c r="V191" i="14"/>
  <c r="U191" i="14"/>
  <c r="AC191" i="14" s="1"/>
  <c r="AA190" i="14"/>
  <c r="AB190" i="14" s="1"/>
  <c r="X190" i="14"/>
  <c r="W190" i="14"/>
  <c r="V190" i="14"/>
  <c r="U190" i="14"/>
  <c r="AD190" i="14" s="1"/>
  <c r="AA189" i="14"/>
  <c r="AB189" i="14" s="1"/>
  <c r="X189" i="14"/>
  <c r="W189" i="14"/>
  <c r="V189" i="14"/>
  <c r="U189" i="14"/>
  <c r="AD189" i="14" s="1"/>
  <c r="AA188" i="14"/>
  <c r="AB188" i="14" s="1"/>
  <c r="X188" i="14"/>
  <c r="W188" i="14"/>
  <c r="V188" i="14"/>
  <c r="U188" i="14"/>
  <c r="AA187" i="14"/>
  <c r="AB187" i="14" s="1"/>
  <c r="X187" i="14"/>
  <c r="W187" i="14"/>
  <c r="V187" i="14"/>
  <c r="U187" i="14"/>
  <c r="AA186" i="14"/>
  <c r="AB186" i="14" s="1"/>
  <c r="X186" i="14"/>
  <c r="W186" i="14"/>
  <c r="V186" i="14"/>
  <c r="U186" i="14"/>
  <c r="AC186" i="14" s="1"/>
  <c r="AA185" i="14"/>
  <c r="AB185" i="14" s="1"/>
  <c r="X185" i="14"/>
  <c r="W185" i="14"/>
  <c r="V185" i="14"/>
  <c r="U185" i="14"/>
  <c r="AD185" i="14" s="1"/>
  <c r="AA184" i="14"/>
  <c r="AB184" i="14" s="1"/>
  <c r="X184" i="14"/>
  <c r="W184" i="14"/>
  <c r="V184" i="14"/>
  <c r="U184" i="14"/>
  <c r="AD184" i="14" s="1"/>
  <c r="AA183" i="14"/>
  <c r="AB183" i="14" s="1"/>
  <c r="X183" i="14"/>
  <c r="W183" i="14"/>
  <c r="V183" i="14"/>
  <c r="U183" i="14"/>
  <c r="AC183" i="14" s="1"/>
  <c r="AA182" i="14"/>
  <c r="AB182" i="14" s="1"/>
  <c r="X182" i="14"/>
  <c r="W182" i="14"/>
  <c r="V182" i="14"/>
  <c r="U182" i="14"/>
  <c r="AD182" i="14" s="1"/>
  <c r="AA181" i="14"/>
  <c r="AB181" i="14" s="1"/>
  <c r="X181" i="14"/>
  <c r="W181" i="14"/>
  <c r="V181" i="14"/>
  <c r="U181" i="14"/>
  <c r="AD181" i="14" s="1"/>
  <c r="AA180" i="14"/>
  <c r="AB180" i="14" s="1"/>
  <c r="X180" i="14"/>
  <c r="W180" i="14"/>
  <c r="V180" i="14"/>
  <c r="U180" i="14"/>
  <c r="AC180" i="14" s="1"/>
  <c r="AA179" i="14"/>
  <c r="AB179" i="14" s="1"/>
  <c r="X179" i="14"/>
  <c r="W179" i="14"/>
  <c r="V179" i="14"/>
  <c r="U179" i="14"/>
  <c r="AD179" i="14" s="1"/>
  <c r="AA178" i="14"/>
  <c r="AB178" i="14" s="1"/>
  <c r="X178" i="14"/>
  <c r="W178" i="14"/>
  <c r="V178" i="14"/>
  <c r="U178" i="14"/>
  <c r="AA177" i="14"/>
  <c r="AB177" i="14" s="1"/>
  <c r="X177" i="14"/>
  <c r="W177" i="14"/>
  <c r="V177" i="14"/>
  <c r="U177" i="14"/>
  <c r="AD177" i="14" s="1"/>
  <c r="AA176" i="14"/>
  <c r="AB176" i="14" s="1"/>
  <c r="X176" i="14"/>
  <c r="W176" i="14"/>
  <c r="V176" i="14"/>
  <c r="U176" i="14"/>
  <c r="AD176" i="14" s="1"/>
  <c r="AA175" i="14"/>
  <c r="AB175" i="14" s="1"/>
  <c r="X175" i="14"/>
  <c r="W175" i="14"/>
  <c r="V175" i="14"/>
  <c r="U175" i="14"/>
  <c r="AC175" i="14" s="1"/>
  <c r="AA174" i="14"/>
  <c r="AB174" i="14" s="1"/>
  <c r="X174" i="14"/>
  <c r="W174" i="14"/>
  <c r="V174" i="14"/>
  <c r="U174" i="14"/>
  <c r="AD174" i="14" s="1"/>
  <c r="AA173" i="14"/>
  <c r="AB173" i="14" s="1"/>
  <c r="X173" i="14"/>
  <c r="W173" i="14"/>
  <c r="V173" i="14"/>
  <c r="U173" i="14"/>
  <c r="AD173" i="14" s="1"/>
  <c r="AA172" i="14"/>
  <c r="AB172" i="14" s="1"/>
  <c r="X172" i="14"/>
  <c r="W172" i="14"/>
  <c r="V172" i="14"/>
  <c r="U172" i="14"/>
  <c r="AC172" i="14" s="1"/>
  <c r="AA171" i="14"/>
  <c r="AB171" i="14" s="1"/>
  <c r="X171" i="14"/>
  <c r="W171" i="14"/>
  <c r="V171" i="14"/>
  <c r="U171" i="14"/>
  <c r="AD171" i="14" s="1"/>
  <c r="AA170" i="14"/>
  <c r="AB170" i="14" s="1"/>
  <c r="X170" i="14"/>
  <c r="W170" i="14"/>
  <c r="V170" i="14"/>
  <c r="U170" i="14"/>
  <c r="AC170" i="14" s="1"/>
  <c r="AA169" i="14"/>
  <c r="AB169" i="14" s="1"/>
  <c r="X169" i="14"/>
  <c r="W169" i="14"/>
  <c r="V169" i="14"/>
  <c r="U169" i="14"/>
  <c r="AD169" i="14" s="1"/>
  <c r="AA168" i="14"/>
  <c r="AB168" i="14" s="1"/>
  <c r="X168" i="14"/>
  <c r="W168" i="14"/>
  <c r="V168" i="14"/>
  <c r="U168" i="14"/>
  <c r="AD168" i="14" s="1"/>
  <c r="AA167" i="14"/>
  <c r="AB167" i="14" s="1"/>
  <c r="X167" i="14"/>
  <c r="W167" i="14"/>
  <c r="V167" i="14"/>
  <c r="U167" i="14"/>
  <c r="AA166" i="14"/>
  <c r="AB166" i="14" s="1"/>
  <c r="X166" i="14"/>
  <c r="W166" i="14"/>
  <c r="V166" i="14"/>
  <c r="U166" i="14"/>
  <c r="AD166" i="14" s="1"/>
  <c r="AA165" i="14"/>
  <c r="AB165" i="14" s="1"/>
  <c r="X165" i="14"/>
  <c r="W165" i="14"/>
  <c r="V165" i="14"/>
  <c r="U165" i="14"/>
  <c r="AD165" i="14" s="1"/>
  <c r="AA164" i="14"/>
  <c r="AB164" i="14" s="1"/>
  <c r="X164" i="14"/>
  <c r="W164" i="14"/>
  <c r="V164" i="14"/>
  <c r="U164" i="14"/>
  <c r="AD164" i="14" s="1"/>
  <c r="AA163" i="14"/>
  <c r="AB163" i="14" s="1"/>
  <c r="X163" i="14"/>
  <c r="W163" i="14"/>
  <c r="V163" i="14"/>
  <c r="U163" i="14"/>
  <c r="AD163" i="14" s="1"/>
  <c r="AA162" i="14"/>
  <c r="AB162" i="14" s="1"/>
  <c r="X162" i="14"/>
  <c r="W162" i="14"/>
  <c r="V162" i="14"/>
  <c r="U162" i="14"/>
  <c r="AC162" i="14" s="1"/>
  <c r="AA161" i="14"/>
  <c r="AB161" i="14" s="1"/>
  <c r="X161" i="14"/>
  <c r="W161" i="14"/>
  <c r="V161" i="14"/>
  <c r="U161" i="14"/>
  <c r="AD161" i="14" s="1"/>
  <c r="AA160" i="14"/>
  <c r="AB160" i="14" s="1"/>
  <c r="X160" i="14"/>
  <c r="W160" i="14"/>
  <c r="V160" i="14"/>
  <c r="U160" i="14"/>
  <c r="AD160" i="14" s="1"/>
  <c r="AA159" i="14"/>
  <c r="AB159" i="14" s="1"/>
  <c r="X159" i="14"/>
  <c r="W159" i="14"/>
  <c r="V159" i="14"/>
  <c r="U159" i="14"/>
  <c r="AC159" i="14" s="1"/>
  <c r="AA158" i="14"/>
  <c r="AB158" i="14" s="1"/>
  <c r="X158" i="14"/>
  <c r="W158" i="14"/>
  <c r="V158" i="14"/>
  <c r="U158" i="14"/>
  <c r="AD158" i="14" s="1"/>
  <c r="AA157" i="14"/>
  <c r="AB157" i="14" s="1"/>
  <c r="X157" i="14"/>
  <c r="W157" i="14"/>
  <c r="V157" i="14"/>
  <c r="U157" i="14"/>
  <c r="AD157" i="14" s="1"/>
  <c r="AA156" i="14"/>
  <c r="AB156" i="14" s="1"/>
  <c r="X156" i="14"/>
  <c r="W156" i="14"/>
  <c r="V156" i="14"/>
  <c r="U156" i="14"/>
  <c r="AA155" i="14"/>
  <c r="AB155" i="14" s="1"/>
  <c r="X155" i="14"/>
  <c r="W155" i="14"/>
  <c r="V155" i="14"/>
  <c r="U155" i="14"/>
  <c r="AA154" i="14"/>
  <c r="AB154" i="14" s="1"/>
  <c r="X154" i="14"/>
  <c r="W154" i="14"/>
  <c r="V154" i="14"/>
  <c r="U154" i="14"/>
  <c r="AC154" i="14" s="1"/>
  <c r="AA153" i="14"/>
  <c r="AB153" i="14" s="1"/>
  <c r="X153" i="14"/>
  <c r="W153" i="14"/>
  <c r="V153" i="14"/>
  <c r="U153" i="14"/>
  <c r="AD153" i="14" s="1"/>
  <c r="AA152" i="14"/>
  <c r="AB152" i="14" s="1"/>
  <c r="X152" i="14"/>
  <c r="W152" i="14"/>
  <c r="V152" i="14"/>
  <c r="U152" i="14"/>
  <c r="AD152" i="14" s="1"/>
  <c r="AA151" i="14"/>
  <c r="AB151" i="14" s="1"/>
  <c r="X151" i="14"/>
  <c r="W151" i="14"/>
  <c r="V151" i="14"/>
  <c r="U151" i="14"/>
  <c r="AC151" i="14" s="1"/>
  <c r="AA150" i="14"/>
  <c r="AB150" i="14" s="1"/>
  <c r="X150" i="14"/>
  <c r="W150" i="14"/>
  <c r="V150" i="14"/>
  <c r="U150" i="14"/>
  <c r="AD150" i="14" s="1"/>
  <c r="AA149" i="14"/>
  <c r="AB149" i="14" s="1"/>
  <c r="X149" i="14"/>
  <c r="W149" i="14"/>
  <c r="V149" i="14"/>
  <c r="U149" i="14"/>
  <c r="AD149" i="14" s="1"/>
  <c r="AA148" i="14"/>
  <c r="AB148" i="14" s="1"/>
  <c r="X148" i="14"/>
  <c r="W148" i="14"/>
  <c r="V148" i="14"/>
  <c r="U148" i="14"/>
  <c r="AC148" i="14" s="1"/>
  <c r="AA147" i="14"/>
  <c r="AB147" i="14" s="1"/>
  <c r="X147" i="14"/>
  <c r="W147" i="14"/>
  <c r="V147" i="14"/>
  <c r="U147" i="14"/>
  <c r="AD147" i="14" s="1"/>
  <c r="AA146" i="14"/>
  <c r="AB146" i="14" s="1"/>
  <c r="X146" i="14"/>
  <c r="W146" i="14"/>
  <c r="V146" i="14"/>
  <c r="U146" i="14"/>
  <c r="AA145" i="14"/>
  <c r="AB145" i="14" s="1"/>
  <c r="X145" i="14"/>
  <c r="W145" i="14"/>
  <c r="V145" i="14"/>
  <c r="U145" i="14"/>
  <c r="AD145" i="14" s="1"/>
  <c r="AA144" i="14"/>
  <c r="AB144" i="14" s="1"/>
  <c r="X144" i="14"/>
  <c r="W144" i="14"/>
  <c r="V144" i="14"/>
  <c r="U144" i="14"/>
  <c r="AD144" i="14" s="1"/>
  <c r="AA143" i="14"/>
  <c r="AB143" i="14" s="1"/>
  <c r="X143" i="14"/>
  <c r="W143" i="14"/>
  <c r="V143" i="14"/>
  <c r="U143" i="14"/>
  <c r="AC143" i="14" s="1"/>
  <c r="AA142" i="14"/>
  <c r="AB142" i="14" s="1"/>
  <c r="X142" i="14"/>
  <c r="W142" i="14"/>
  <c r="V142" i="14"/>
  <c r="U142" i="14"/>
  <c r="AD142" i="14" s="1"/>
  <c r="AA141" i="14"/>
  <c r="AB141" i="14" s="1"/>
  <c r="X141" i="14"/>
  <c r="W141" i="14"/>
  <c r="V141" i="14"/>
  <c r="U141" i="14"/>
  <c r="AD141" i="14" s="1"/>
  <c r="AA140" i="14"/>
  <c r="AB140" i="14" s="1"/>
  <c r="X140" i="14"/>
  <c r="W140" i="14"/>
  <c r="V140" i="14"/>
  <c r="U140" i="14"/>
  <c r="AC140" i="14" s="1"/>
  <c r="AA139" i="14"/>
  <c r="AB139" i="14" s="1"/>
  <c r="W139" i="14"/>
  <c r="V139" i="14"/>
  <c r="U139" i="14"/>
  <c r="AD139" i="14" s="1"/>
  <c r="AA138" i="14"/>
  <c r="AB138" i="14" s="1"/>
  <c r="X138" i="14"/>
  <c r="W138" i="14"/>
  <c r="V138" i="14"/>
  <c r="U138" i="14"/>
  <c r="AD138" i="14" s="1"/>
  <c r="AA137" i="14"/>
  <c r="AB137" i="14" s="1"/>
  <c r="X137" i="14"/>
  <c r="W137" i="14"/>
  <c r="V137" i="14"/>
  <c r="U137" i="14"/>
  <c r="AC137" i="14" s="1"/>
  <c r="AA136" i="14"/>
  <c r="AB136" i="14" s="1"/>
  <c r="X136" i="14"/>
  <c r="W136" i="14"/>
  <c r="V136" i="14"/>
  <c r="U136" i="14"/>
  <c r="AD136" i="14" s="1"/>
  <c r="AA135" i="14"/>
  <c r="AB135" i="14" s="1"/>
  <c r="X135" i="14"/>
  <c r="W135" i="14"/>
  <c r="V135" i="14"/>
  <c r="U135" i="14"/>
  <c r="AD135" i="14" s="1"/>
  <c r="AA134" i="14"/>
  <c r="AB134" i="14" s="1"/>
  <c r="X134" i="14"/>
  <c r="W134" i="14"/>
  <c r="V134" i="14"/>
  <c r="U134" i="14"/>
  <c r="AA133" i="14"/>
  <c r="AB133" i="14" s="1"/>
  <c r="X133" i="14"/>
  <c r="W133" i="14"/>
  <c r="V133" i="14"/>
  <c r="U133" i="14"/>
  <c r="AD133" i="14" s="1"/>
  <c r="AA132" i="14"/>
  <c r="AB132" i="14" s="1"/>
  <c r="X132" i="14"/>
  <c r="W132" i="14"/>
  <c r="V132" i="14"/>
  <c r="U132" i="14"/>
  <c r="AD132" i="14" s="1"/>
  <c r="AA131" i="14"/>
  <c r="AB131" i="14" s="1"/>
  <c r="X131" i="14"/>
  <c r="W131" i="14"/>
  <c r="V131" i="14"/>
  <c r="U131" i="14"/>
  <c r="AA130" i="14"/>
  <c r="AB130" i="14" s="1"/>
  <c r="X130" i="14"/>
  <c r="W130" i="14"/>
  <c r="V130" i="14"/>
  <c r="U130" i="14"/>
  <c r="AC130" i="14" s="1"/>
  <c r="AA129" i="14"/>
  <c r="AB129" i="14" s="1"/>
  <c r="X129" i="14"/>
  <c r="W129" i="14"/>
  <c r="V129" i="14"/>
  <c r="U129" i="14"/>
  <c r="AC129" i="14" s="1"/>
  <c r="AA128" i="14"/>
  <c r="AB128" i="14" s="1"/>
  <c r="X128" i="14"/>
  <c r="W128" i="14"/>
  <c r="V128" i="14"/>
  <c r="U128" i="14"/>
  <c r="AD128" i="14" s="1"/>
  <c r="AA127" i="14"/>
  <c r="AB127" i="14" s="1"/>
  <c r="W127" i="14"/>
  <c r="V127" i="14"/>
  <c r="U127" i="14"/>
  <c r="AD127" i="14" s="1"/>
  <c r="AA126" i="14"/>
  <c r="AB126" i="14" s="1"/>
  <c r="W126" i="14"/>
  <c r="V126" i="14"/>
  <c r="U126" i="14"/>
  <c r="AD126" i="14" s="1"/>
  <c r="AA125" i="14"/>
  <c r="AB125" i="14" s="1"/>
  <c r="X125" i="14"/>
  <c r="W125" i="14"/>
  <c r="V125" i="14"/>
  <c r="U125" i="14"/>
  <c r="AD125" i="14" s="1"/>
  <c r="AA124" i="14"/>
  <c r="AB124" i="14" s="1"/>
  <c r="X124" i="14"/>
  <c r="W124" i="14"/>
  <c r="V124" i="14"/>
  <c r="U124" i="14"/>
  <c r="AC124" i="14" s="1"/>
  <c r="AA123" i="14"/>
  <c r="AB123" i="14" s="1"/>
  <c r="X123" i="14"/>
  <c r="W123" i="14"/>
  <c r="V123" i="14"/>
  <c r="U123" i="14"/>
  <c r="AD123" i="14" s="1"/>
  <c r="AA122" i="14"/>
  <c r="AB122" i="14" s="1"/>
  <c r="X122" i="14"/>
  <c r="W122" i="14"/>
  <c r="V122" i="14"/>
  <c r="U122" i="14"/>
  <c r="AD122" i="14" s="1"/>
  <c r="AA121" i="14"/>
  <c r="AB121" i="14" s="1"/>
  <c r="X121" i="14"/>
  <c r="W121" i="14"/>
  <c r="V121" i="14"/>
  <c r="U121" i="14"/>
  <c r="AD121" i="14" s="1"/>
  <c r="AA120" i="14"/>
  <c r="AB120" i="14" s="1"/>
  <c r="X120" i="14"/>
  <c r="W120" i="14"/>
  <c r="V120" i="14"/>
  <c r="U120" i="14"/>
  <c r="AC120" i="14" s="1"/>
  <c r="AA119" i="14"/>
  <c r="AB119" i="14" s="1"/>
  <c r="X119" i="14"/>
  <c r="W119" i="14"/>
  <c r="V119" i="14"/>
  <c r="U119" i="14"/>
  <c r="AC119" i="14" s="1"/>
  <c r="AA118" i="14"/>
  <c r="AB118" i="14" s="1"/>
  <c r="X118" i="14"/>
  <c r="W118" i="14"/>
  <c r="V118" i="14"/>
  <c r="U118" i="14"/>
  <c r="AD118" i="14" s="1"/>
  <c r="AA117" i="14"/>
  <c r="AB117" i="14" s="1"/>
  <c r="X117" i="14"/>
  <c r="W117" i="14"/>
  <c r="V117" i="14"/>
  <c r="U117" i="14"/>
  <c r="AD117" i="14" s="1"/>
  <c r="AA116" i="14"/>
  <c r="AB116" i="14" s="1"/>
  <c r="X116" i="14"/>
  <c r="W116" i="14"/>
  <c r="V116" i="14"/>
  <c r="U116" i="14"/>
  <c r="AC116" i="14" s="1"/>
  <c r="AA115" i="14"/>
  <c r="AB115" i="14" s="1"/>
  <c r="X115" i="14"/>
  <c r="W115" i="14"/>
  <c r="V115" i="14"/>
  <c r="U115" i="14"/>
  <c r="AD115" i="14" s="1"/>
  <c r="AA114" i="14"/>
  <c r="AB114" i="14" s="1"/>
  <c r="X114" i="14"/>
  <c r="W114" i="14"/>
  <c r="V114" i="14"/>
  <c r="U114" i="14"/>
  <c r="AD114" i="14" s="1"/>
  <c r="AA113" i="14"/>
  <c r="AB113" i="14" s="1"/>
  <c r="X113" i="14"/>
  <c r="W113" i="14"/>
  <c r="V113" i="14"/>
  <c r="U113" i="14"/>
  <c r="AA112" i="14"/>
  <c r="AB112" i="14" s="1"/>
  <c r="X112" i="14"/>
  <c r="W112" i="14"/>
  <c r="V112" i="14"/>
  <c r="U112" i="14"/>
  <c r="AD112" i="14" s="1"/>
  <c r="AA111" i="14"/>
  <c r="AB111" i="14" s="1"/>
  <c r="X111" i="14"/>
  <c r="W111" i="14"/>
  <c r="V111" i="14"/>
  <c r="U111" i="14"/>
  <c r="AA110" i="14"/>
  <c r="AB110" i="14" s="1"/>
  <c r="X110" i="14"/>
  <c r="W110" i="14"/>
  <c r="V110" i="14"/>
  <c r="U110" i="14"/>
  <c r="AD110" i="14" s="1"/>
  <c r="AA109" i="14"/>
  <c r="AB109" i="14" s="1"/>
  <c r="X109" i="14"/>
  <c r="W109" i="14"/>
  <c r="V109" i="14"/>
  <c r="U109" i="14"/>
  <c r="AD109" i="14" s="1"/>
  <c r="AA108" i="14"/>
  <c r="AB108" i="14" s="1"/>
  <c r="X108" i="14"/>
  <c r="W108" i="14"/>
  <c r="V108" i="14"/>
  <c r="U108" i="14"/>
  <c r="AC108" i="14" s="1"/>
  <c r="AA107" i="14"/>
  <c r="AB107" i="14" s="1"/>
  <c r="X107" i="14"/>
  <c r="W107" i="14"/>
  <c r="V107" i="14"/>
  <c r="U107" i="14"/>
  <c r="AD107" i="14" s="1"/>
  <c r="AA106" i="14"/>
  <c r="AB106" i="14" s="1"/>
  <c r="X106" i="14"/>
  <c r="W106" i="14"/>
  <c r="V106" i="14"/>
  <c r="U106" i="14"/>
  <c r="AD106" i="14" s="1"/>
  <c r="AA105" i="14"/>
  <c r="AB105" i="14" s="1"/>
  <c r="X105" i="14"/>
  <c r="W105" i="14"/>
  <c r="V105" i="14"/>
  <c r="U105" i="14"/>
  <c r="AD105" i="14" s="1"/>
  <c r="AA104" i="14"/>
  <c r="AB104" i="14" s="1"/>
  <c r="X104" i="14"/>
  <c r="W104" i="14"/>
  <c r="V104" i="14"/>
  <c r="U104" i="14"/>
  <c r="AD104" i="14" s="1"/>
  <c r="AA103" i="14"/>
  <c r="AB103" i="14" s="1"/>
  <c r="X103" i="14"/>
  <c r="W103" i="14"/>
  <c r="V103" i="14"/>
  <c r="U103" i="14"/>
  <c r="AC103" i="14" s="1"/>
  <c r="AA102" i="14"/>
  <c r="AB102" i="14" s="1"/>
  <c r="X102" i="14"/>
  <c r="W102" i="14"/>
  <c r="V102" i="14"/>
  <c r="U102" i="14"/>
  <c r="AD102" i="14" s="1"/>
  <c r="AA101" i="14"/>
  <c r="AB101" i="14" s="1"/>
  <c r="X101" i="14"/>
  <c r="W101" i="14"/>
  <c r="V101" i="14"/>
  <c r="U101" i="14"/>
  <c r="AD101" i="14" s="1"/>
  <c r="AA100" i="14"/>
  <c r="AB100" i="14" s="1"/>
  <c r="X100" i="14"/>
  <c r="W100" i="14"/>
  <c r="V100" i="14"/>
  <c r="U100" i="14"/>
  <c r="AA99" i="14"/>
  <c r="AB99" i="14" s="1"/>
  <c r="W99" i="14"/>
  <c r="V99" i="14"/>
  <c r="U99" i="14"/>
  <c r="AA98" i="14"/>
  <c r="AB98" i="14" s="1"/>
  <c r="X98" i="14"/>
  <c r="W98" i="14"/>
  <c r="V98" i="14"/>
  <c r="U98" i="14"/>
  <c r="AD98" i="14" s="1"/>
  <c r="AA97" i="14"/>
  <c r="AB97" i="14" s="1"/>
  <c r="X97" i="14"/>
  <c r="W97" i="14"/>
  <c r="V97" i="14"/>
  <c r="U97" i="14"/>
  <c r="AD97" i="14" s="1"/>
  <c r="AA96" i="14"/>
  <c r="AB96" i="14" s="1"/>
  <c r="X96" i="14"/>
  <c r="W96" i="14"/>
  <c r="V96" i="14"/>
  <c r="U96" i="14"/>
  <c r="AD96" i="14" s="1"/>
  <c r="AA95" i="14"/>
  <c r="AB95" i="14" s="1"/>
  <c r="X95" i="14"/>
  <c r="W95" i="14"/>
  <c r="V95" i="14"/>
  <c r="U95" i="14"/>
  <c r="AD95" i="14" s="1"/>
  <c r="AA94" i="14"/>
  <c r="AB94" i="14" s="1"/>
  <c r="X94" i="14"/>
  <c r="W94" i="14"/>
  <c r="V94" i="14"/>
  <c r="U94" i="14"/>
  <c r="AC94" i="14" s="1"/>
  <c r="AA93" i="14"/>
  <c r="AB93" i="14" s="1"/>
  <c r="X93" i="14"/>
  <c r="W93" i="14"/>
  <c r="V93" i="14"/>
  <c r="U93" i="14"/>
  <c r="AD93" i="14" s="1"/>
  <c r="AA92" i="14"/>
  <c r="AB92" i="14" s="1"/>
  <c r="X92" i="14"/>
  <c r="W92" i="14"/>
  <c r="V92" i="14"/>
  <c r="U92" i="14"/>
  <c r="AD92" i="14" s="1"/>
  <c r="AA91" i="14"/>
  <c r="AB91" i="14" s="1"/>
  <c r="X91" i="14"/>
  <c r="W91" i="14"/>
  <c r="V91" i="14"/>
  <c r="U91" i="14"/>
  <c r="AA90" i="14"/>
  <c r="AB90" i="14" s="1"/>
  <c r="X90" i="14"/>
  <c r="W90" i="14"/>
  <c r="V90" i="14"/>
  <c r="U90" i="14"/>
  <c r="AD90" i="14" s="1"/>
  <c r="AA89" i="14"/>
  <c r="AB89" i="14" s="1"/>
  <c r="X89" i="14"/>
  <c r="W89" i="14"/>
  <c r="V89" i="14"/>
  <c r="U89" i="14"/>
  <c r="AD89" i="14" s="1"/>
  <c r="AA88" i="14"/>
  <c r="AB88" i="14" s="1"/>
  <c r="X88" i="14"/>
  <c r="W88" i="14"/>
  <c r="V88" i="14"/>
  <c r="U88" i="14"/>
  <c r="AD88" i="14" s="1"/>
  <c r="AA87" i="14"/>
  <c r="AB87" i="14" s="1"/>
  <c r="X87" i="14"/>
  <c r="W87" i="14"/>
  <c r="V87" i="14"/>
  <c r="U87" i="14"/>
  <c r="AC87" i="14" s="1"/>
  <c r="AA86" i="14"/>
  <c r="AB86" i="14" s="1"/>
  <c r="X86" i="14"/>
  <c r="W86" i="14"/>
  <c r="V86" i="14"/>
  <c r="U86" i="14"/>
  <c r="AC86" i="14" s="1"/>
  <c r="AA85" i="14"/>
  <c r="AB85" i="14" s="1"/>
  <c r="X85" i="14"/>
  <c r="W85" i="14"/>
  <c r="V85" i="14"/>
  <c r="U85" i="14"/>
  <c r="AD85" i="14" s="1"/>
  <c r="AA84" i="14"/>
  <c r="AB84" i="14" s="1"/>
  <c r="X84" i="14"/>
  <c r="W84" i="14"/>
  <c r="V84" i="14"/>
  <c r="U84" i="14"/>
  <c r="AA83" i="14"/>
  <c r="AB83" i="14" s="1"/>
  <c r="X83" i="14"/>
  <c r="W83" i="14"/>
  <c r="V83" i="14"/>
  <c r="U83" i="14"/>
  <c r="AC83" i="14" s="1"/>
  <c r="AA82" i="14"/>
  <c r="AB82" i="14" s="1"/>
  <c r="X82" i="14"/>
  <c r="W82" i="14"/>
  <c r="V82" i="14"/>
  <c r="U82" i="14"/>
  <c r="AD82" i="14" s="1"/>
  <c r="AA81" i="14"/>
  <c r="AB81" i="14" s="1"/>
  <c r="X81" i="14"/>
  <c r="W81" i="14"/>
  <c r="V81" i="14"/>
  <c r="U81" i="14"/>
  <c r="AD81" i="14" s="1"/>
  <c r="AA80" i="14"/>
  <c r="AB80" i="14" s="1"/>
  <c r="X80" i="14"/>
  <c r="W80" i="14"/>
  <c r="V80" i="14"/>
  <c r="U80" i="14"/>
  <c r="AD80" i="14" s="1"/>
  <c r="AA79" i="14"/>
  <c r="AB79" i="14" s="1"/>
  <c r="X79" i="14"/>
  <c r="W79" i="14"/>
  <c r="V79" i="14"/>
  <c r="U79" i="14"/>
  <c r="AD79" i="14" s="1"/>
  <c r="AA78" i="14"/>
  <c r="AB78" i="14" s="1"/>
  <c r="X78" i="14"/>
  <c r="W78" i="14"/>
  <c r="V78" i="14"/>
  <c r="U78" i="14"/>
  <c r="AC78" i="14" s="1"/>
  <c r="AA77" i="14"/>
  <c r="AB77" i="14" s="1"/>
  <c r="X77" i="14"/>
  <c r="W77" i="14"/>
  <c r="V77" i="14"/>
  <c r="U77" i="14"/>
  <c r="AD77" i="14" s="1"/>
  <c r="AA76" i="14"/>
  <c r="AB76" i="14" s="1"/>
  <c r="X76" i="14"/>
  <c r="W76" i="14"/>
  <c r="V76" i="14"/>
  <c r="U76" i="14"/>
  <c r="AD76" i="14" s="1"/>
  <c r="AA75" i="14"/>
  <c r="AB75" i="14" s="1"/>
  <c r="X75" i="14"/>
  <c r="W75" i="14"/>
  <c r="V75" i="14"/>
  <c r="U75" i="14"/>
  <c r="AC75" i="14" s="1"/>
  <c r="AA74" i="14"/>
  <c r="AB74" i="14" s="1"/>
  <c r="X74" i="14"/>
  <c r="W74" i="14"/>
  <c r="V74" i="14"/>
  <c r="U74" i="14"/>
  <c r="AD74" i="14" s="1"/>
  <c r="AA73" i="14"/>
  <c r="AB73" i="14" s="1"/>
  <c r="X73" i="14"/>
  <c r="W73" i="14"/>
  <c r="V73" i="14"/>
  <c r="U73" i="14"/>
  <c r="AD73" i="14" s="1"/>
  <c r="AA72" i="14"/>
  <c r="AB72" i="14" s="1"/>
  <c r="X72" i="14"/>
  <c r="W72" i="14"/>
  <c r="V72" i="14"/>
  <c r="U72" i="14"/>
  <c r="AD72" i="14" s="1"/>
  <c r="AA71" i="14"/>
  <c r="AB71" i="14" s="1"/>
  <c r="X71" i="14"/>
  <c r="W71" i="14"/>
  <c r="V71" i="14"/>
  <c r="U71" i="14"/>
  <c r="AD71" i="14" s="1"/>
  <c r="AA70" i="14"/>
  <c r="AB70" i="14" s="1"/>
  <c r="X70" i="14"/>
  <c r="W70" i="14"/>
  <c r="V70" i="14"/>
  <c r="U70" i="14"/>
  <c r="AA69" i="14"/>
  <c r="AB69" i="14" s="1"/>
  <c r="X69" i="14"/>
  <c r="W69" i="14"/>
  <c r="V69" i="14"/>
  <c r="U69" i="14"/>
  <c r="AD69" i="14" s="1"/>
  <c r="AA68" i="14"/>
  <c r="AB68" i="14" s="1"/>
  <c r="X68" i="14"/>
  <c r="W68" i="14"/>
  <c r="V68" i="14"/>
  <c r="U68" i="14"/>
  <c r="AD68" i="14" s="1"/>
  <c r="AA67" i="14"/>
  <c r="AB67" i="14" s="1"/>
  <c r="X67" i="14"/>
  <c r="W67" i="14"/>
  <c r="V67" i="14"/>
  <c r="U67" i="14"/>
  <c r="AA66" i="14"/>
  <c r="AB66" i="14" s="1"/>
  <c r="X66" i="14"/>
  <c r="W66" i="14"/>
  <c r="V66" i="14"/>
  <c r="U66" i="14"/>
  <c r="AA65" i="14"/>
  <c r="AB65" i="14" s="1"/>
  <c r="X65" i="14"/>
  <c r="W65" i="14"/>
  <c r="V65" i="14"/>
  <c r="U65" i="14"/>
  <c r="AD65" i="14" s="1"/>
  <c r="AA64" i="14"/>
  <c r="AB64" i="14" s="1"/>
  <c r="X64" i="14"/>
  <c r="W64" i="14"/>
  <c r="V64" i="14"/>
  <c r="U64" i="14"/>
  <c r="AD64" i="14" s="1"/>
  <c r="AA63" i="14"/>
  <c r="AB63" i="14" s="1"/>
  <c r="X63" i="14"/>
  <c r="W63" i="14"/>
  <c r="V63" i="14"/>
  <c r="U63" i="14"/>
  <c r="AA62" i="14"/>
  <c r="AB62" i="14" s="1"/>
  <c r="X62" i="14"/>
  <c r="W62" i="14"/>
  <c r="V62" i="14"/>
  <c r="U62" i="14"/>
  <c r="AA61" i="14"/>
  <c r="AB61" i="14" s="1"/>
  <c r="X61" i="14"/>
  <c r="W61" i="14"/>
  <c r="V61" i="14"/>
  <c r="U61" i="14"/>
  <c r="AD61" i="14" s="1"/>
  <c r="AA60" i="14"/>
  <c r="AB60" i="14" s="1"/>
  <c r="X60" i="14"/>
  <c r="W60" i="14"/>
  <c r="V60" i="14"/>
  <c r="U60" i="14"/>
  <c r="AD60" i="14" s="1"/>
  <c r="AA59" i="14"/>
  <c r="AB59" i="14" s="1"/>
  <c r="X59" i="14"/>
  <c r="W59" i="14"/>
  <c r="V59" i="14"/>
  <c r="U59" i="14"/>
  <c r="AA58" i="14"/>
  <c r="AB58" i="14" s="1"/>
  <c r="X58" i="14"/>
  <c r="W58" i="14"/>
  <c r="V58" i="14"/>
  <c r="U58" i="14"/>
  <c r="AA57" i="14"/>
  <c r="AB57" i="14" s="1"/>
  <c r="X57" i="14"/>
  <c r="W57" i="14"/>
  <c r="V57" i="14"/>
  <c r="U57" i="14"/>
  <c r="AD57" i="14" s="1"/>
  <c r="AA56" i="14"/>
  <c r="AB56" i="14" s="1"/>
  <c r="X56" i="14"/>
  <c r="W56" i="14"/>
  <c r="V56" i="14"/>
  <c r="U56" i="14"/>
  <c r="AD56" i="14" s="1"/>
  <c r="AA55" i="14"/>
  <c r="AB55" i="14" s="1"/>
  <c r="X55" i="14"/>
  <c r="W55" i="14"/>
  <c r="V55" i="14"/>
  <c r="U55" i="14"/>
  <c r="AA54" i="14"/>
  <c r="AB54" i="14" s="1"/>
  <c r="X54" i="14"/>
  <c r="W54" i="14"/>
  <c r="V54" i="14"/>
  <c r="U54" i="14"/>
  <c r="AA53" i="14"/>
  <c r="AB53" i="14" s="1"/>
  <c r="X53" i="14"/>
  <c r="W53" i="14"/>
  <c r="V53" i="14"/>
  <c r="U53" i="14"/>
  <c r="AD53" i="14" s="1"/>
  <c r="AA52" i="14"/>
  <c r="AB52" i="14" s="1"/>
  <c r="X52" i="14"/>
  <c r="W52" i="14"/>
  <c r="V52" i="14"/>
  <c r="U52" i="14"/>
  <c r="AD52" i="14" s="1"/>
  <c r="AA51" i="14"/>
  <c r="AB51" i="14" s="1"/>
  <c r="X51" i="14"/>
  <c r="W51" i="14"/>
  <c r="V51" i="14"/>
  <c r="U51" i="14"/>
  <c r="AA50" i="14"/>
  <c r="AB50" i="14" s="1"/>
  <c r="X50" i="14"/>
  <c r="W50" i="14"/>
  <c r="V50" i="14"/>
  <c r="U50" i="14"/>
  <c r="AA49" i="14"/>
  <c r="AB49" i="14" s="1"/>
  <c r="X49" i="14"/>
  <c r="W49" i="14"/>
  <c r="V49" i="14"/>
  <c r="U49" i="14"/>
  <c r="AA48" i="14"/>
  <c r="AB48" i="14" s="1"/>
  <c r="X48" i="14"/>
  <c r="W48" i="14"/>
  <c r="V48" i="14"/>
  <c r="U48" i="14"/>
  <c r="AC48" i="14" s="1"/>
  <c r="AA47" i="14"/>
  <c r="AB47" i="14" s="1"/>
  <c r="X47" i="14"/>
  <c r="W47" i="14"/>
  <c r="V47" i="14"/>
  <c r="U47" i="14"/>
  <c r="AD47" i="14" s="1"/>
  <c r="AA46" i="14"/>
  <c r="AB46" i="14" s="1"/>
  <c r="X46" i="14"/>
  <c r="W46" i="14"/>
  <c r="V46" i="14"/>
  <c r="U46" i="14"/>
  <c r="AD46" i="14" s="1"/>
  <c r="AA45" i="14"/>
  <c r="AB45" i="14" s="1"/>
  <c r="X45" i="14"/>
  <c r="W45" i="14"/>
  <c r="V45" i="14"/>
  <c r="U45" i="14"/>
  <c r="AD45" i="14" s="1"/>
  <c r="AA44" i="14"/>
  <c r="AB44" i="14" s="1"/>
  <c r="X44" i="14"/>
  <c r="W44" i="14"/>
  <c r="V44" i="14"/>
  <c r="U44" i="14"/>
  <c r="AD44" i="14" s="1"/>
  <c r="AA43" i="14"/>
  <c r="AB43" i="14" s="1"/>
  <c r="X43" i="14"/>
  <c r="W43" i="14"/>
  <c r="V43" i="14"/>
  <c r="U43" i="14"/>
  <c r="AD43" i="14" s="1"/>
  <c r="AA42" i="14"/>
  <c r="AB42" i="14" s="1"/>
  <c r="X42" i="14"/>
  <c r="W42" i="14"/>
  <c r="V42" i="14"/>
  <c r="U42" i="14"/>
  <c r="AD42" i="14" s="1"/>
  <c r="AA41" i="14"/>
  <c r="AB41" i="14" s="1"/>
  <c r="X41" i="14"/>
  <c r="W41" i="14"/>
  <c r="V41" i="14"/>
  <c r="U41" i="14"/>
  <c r="AD41" i="14" s="1"/>
  <c r="AA40" i="14"/>
  <c r="AB40" i="14" s="1"/>
  <c r="X40" i="14"/>
  <c r="W40" i="14"/>
  <c r="V40" i="14"/>
  <c r="U40" i="14"/>
  <c r="AC40" i="14" s="1"/>
  <c r="AA39" i="14"/>
  <c r="AB39" i="14" s="1"/>
  <c r="X39" i="14"/>
  <c r="W39" i="14"/>
  <c r="V39" i="14"/>
  <c r="U39" i="14"/>
  <c r="AD39" i="14" s="1"/>
  <c r="AA38" i="14"/>
  <c r="AB38" i="14" s="1"/>
  <c r="X38" i="14"/>
  <c r="W38" i="14"/>
  <c r="V38" i="14"/>
  <c r="U38" i="14"/>
  <c r="AD38" i="14" s="1"/>
  <c r="AA37" i="14"/>
  <c r="AB37" i="14" s="1"/>
  <c r="X37" i="14"/>
  <c r="W37" i="14"/>
  <c r="V37" i="14"/>
  <c r="U37" i="14"/>
  <c r="AD37" i="14" s="1"/>
  <c r="AA36" i="14"/>
  <c r="AB36" i="14" s="1"/>
  <c r="X36" i="14"/>
  <c r="W36" i="14"/>
  <c r="V36" i="14"/>
  <c r="U36" i="14"/>
  <c r="AD36" i="14" s="1"/>
  <c r="AA35" i="14"/>
  <c r="AB35" i="14" s="1"/>
  <c r="X35" i="14"/>
  <c r="W35" i="14"/>
  <c r="V35" i="14"/>
  <c r="U35" i="14"/>
  <c r="AD35" i="14" s="1"/>
  <c r="AA34" i="14"/>
  <c r="AB34" i="14" s="1"/>
  <c r="X34" i="14"/>
  <c r="W34" i="14"/>
  <c r="V34" i="14"/>
  <c r="U34" i="14"/>
  <c r="AD34" i="14" s="1"/>
  <c r="AA33" i="14"/>
  <c r="AB33" i="14" s="1"/>
  <c r="X33" i="14"/>
  <c r="W33" i="14"/>
  <c r="V33" i="14"/>
  <c r="U33" i="14"/>
  <c r="AD33" i="14" s="1"/>
  <c r="AA32" i="14"/>
  <c r="AB32" i="14" s="1"/>
  <c r="X32" i="14"/>
  <c r="W32" i="14"/>
  <c r="V32" i="14"/>
  <c r="U32" i="14"/>
  <c r="AD32" i="14" s="1"/>
  <c r="AA31" i="14"/>
  <c r="AB31" i="14" s="1"/>
  <c r="X31" i="14"/>
  <c r="W31" i="14"/>
  <c r="V31" i="14"/>
  <c r="U31" i="14"/>
  <c r="AD31" i="14" s="1"/>
  <c r="AA30" i="14"/>
  <c r="AB30" i="14" s="1"/>
  <c r="X30" i="14"/>
  <c r="W30" i="14"/>
  <c r="V30" i="14"/>
  <c r="U30" i="14"/>
  <c r="AD30" i="14" s="1"/>
  <c r="AA29" i="14"/>
  <c r="AB29" i="14" s="1"/>
  <c r="X29" i="14"/>
  <c r="W29" i="14"/>
  <c r="V29" i="14"/>
  <c r="U29" i="14"/>
  <c r="AD29" i="14" s="1"/>
  <c r="AA28" i="14"/>
  <c r="AB28" i="14" s="1"/>
  <c r="X28" i="14"/>
  <c r="W28" i="14"/>
  <c r="V28" i="14"/>
  <c r="U28" i="14"/>
  <c r="AD28" i="14" s="1"/>
  <c r="AA27" i="14"/>
  <c r="AB27" i="14" s="1"/>
  <c r="X27" i="14"/>
  <c r="W27" i="14"/>
  <c r="V27" i="14"/>
  <c r="U27" i="14"/>
  <c r="AD27" i="14" s="1"/>
  <c r="AA26" i="14"/>
  <c r="AB26" i="14" s="1"/>
  <c r="X26" i="14"/>
  <c r="W26" i="14"/>
  <c r="V26" i="14"/>
  <c r="U26" i="14"/>
  <c r="AD26" i="14" s="1"/>
  <c r="AA25" i="14"/>
  <c r="AB25" i="14" s="1"/>
  <c r="X25" i="14"/>
  <c r="W25" i="14"/>
  <c r="V25" i="14"/>
  <c r="U25" i="14"/>
  <c r="AD25" i="14" s="1"/>
  <c r="AA24" i="14"/>
  <c r="AB24" i="14" s="1"/>
  <c r="X24" i="14"/>
  <c r="W24" i="14"/>
  <c r="V24" i="14"/>
  <c r="U24" i="14"/>
  <c r="AD24" i="14" s="1"/>
  <c r="AA23" i="14"/>
  <c r="AB23" i="14" s="1"/>
  <c r="X23" i="14"/>
  <c r="W23" i="14"/>
  <c r="V23" i="14"/>
  <c r="U23" i="14"/>
  <c r="AD23" i="14" s="1"/>
  <c r="AA22" i="14"/>
  <c r="AB22" i="14" s="1"/>
  <c r="X22" i="14"/>
  <c r="W22" i="14"/>
  <c r="V22" i="14"/>
  <c r="U22" i="14"/>
  <c r="AD22" i="14" s="1"/>
  <c r="AA21" i="14"/>
  <c r="AB21" i="14" s="1"/>
  <c r="X21" i="14"/>
  <c r="W21" i="14"/>
  <c r="V21" i="14"/>
  <c r="U21" i="14"/>
  <c r="AD21" i="14" s="1"/>
  <c r="AA20" i="14"/>
  <c r="AB20" i="14" s="1"/>
  <c r="X20" i="14"/>
  <c r="W20" i="14"/>
  <c r="V20" i="14"/>
  <c r="U20" i="14"/>
  <c r="AD20" i="14" s="1"/>
  <c r="AA19" i="14"/>
  <c r="AB19" i="14" s="1"/>
  <c r="X19" i="14"/>
  <c r="W19" i="14"/>
  <c r="V19" i="14"/>
  <c r="U19" i="14"/>
  <c r="AD19" i="14" s="1"/>
  <c r="AA18" i="14"/>
  <c r="AB18" i="14" s="1"/>
  <c r="X18" i="14"/>
  <c r="W18" i="14"/>
  <c r="V18" i="14"/>
  <c r="U18" i="14"/>
  <c r="AD18" i="14" s="1"/>
  <c r="AA17" i="14"/>
  <c r="AB17" i="14" s="1"/>
  <c r="X17" i="14"/>
  <c r="W17" i="14"/>
  <c r="V17" i="14"/>
  <c r="U17" i="14"/>
  <c r="AD17" i="14" s="1"/>
  <c r="AA16" i="14"/>
  <c r="AB16" i="14" s="1"/>
  <c r="X16" i="14"/>
  <c r="W16" i="14"/>
  <c r="V16" i="14"/>
  <c r="U16" i="14"/>
  <c r="AC16" i="14" s="1"/>
  <c r="AA15" i="14"/>
  <c r="AB15" i="14" s="1"/>
  <c r="X15" i="14"/>
  <c r="W15" i="14"/>
  <c r="V15" i="14"/>
  <c r="U15" i="14"/>
  <c r="AD15" i="14" s="1"/>
  <c r="AA14" i="14"/>
  <c r="AB14" i="14" s="1"/>
  <c r="X14" i="14"/>
  <c r="W14" i="14"/>
  <c r="V14" i="14"/>
  <c r="U14" i="14"/>
  <c r="AD14" i="14" s="1"/>
  <c r="AA13" i="14"/>
  <c r="AB13" i="14" s="1"/>
  <c r="X13" i="14"/>
  <c r="W13" i="14"/>
  <c r="V13" i="14"/>
  <c r="U13" i="14"/>
  <c r="AD13" i="14" s="1"/>
  <c r="AA12" i="14"/>
  <c r="AB12" i="14" s="1"/>
  <c r="X12" i="14"/>
  <c r="W12" i="14"/>
  <c r="V12" i="14"/>
  <c r="U12" i="14"/>
  <c r="AD12" i="14" s="1"/>
  <c r="AA11" i="14"/>
  <c r="AB11" i="14" s="1"/>
  <c r="X11" i="14"/>
  <c r="W11" i="14"/>
  <c r="V11" i="14"/>
  <c r="U11" i="14"/>
  <c r="AD11" i="14" s="1"/>
  <c r="AA10" i="14"/>
  <c r="AB10" i="14" s="1"/>
  <c r="X10" i="14"/>
  <c r="W10" i="14"/>
  <c r="V10" i="14"/>
  <c r="U10" i="14"/>
  <c r="AC10" i="14" s="1"/>
  <c r="AA9" i="14"/>
  <c r="AB9" i="14" s="1"/>
  <c r="X9" i="14"/>
  <c r="W9" i="14"/>
  <c r="V9" i="14"/>
  <c r="U9" i="14"/>
  <c r="AD9" i="14" s="1"/>
  <c r="AD8" i="14"/>
  <c r="Z8" i="14"/>
  <c r="X8" i="14"/>
  <c r="W8" i="14"/>
  <c r="AD7" i="14"/>
  <c r="Z7" i="14"/>
  <c r="X7" i="14"/>
  <c r="W7" i="14"/>
  <c r="AD6" i="14"/>
  <c r="Z6" i="14"/>
  <c r="X6" i="14"/>
  <c r="W6" i="14"/>
  <c r="AG4" i="14"/>
  <c r="AF4" i="14"/>
  <c r="AE4" i="14"/>
  <c r="AV9" i="13"/>
  <c r="L7" i="6" s="1"/>
  <c r="AV10" i="13"/>
  <c r="AV11" i="13"/>
  <c r="AV12" i="13"/>
  <c r="AV13" i="13"/>
  <c r="AV14" i="13"/>
  <c r="AV15" i="13"/>
  <c r="AV16" i="13"/>
  <c r="AV17" i="13"/>
  <c r="AV18" i="13"/>
  <c r="AV19" i="13"/>
  <c r="AV20" i="13"/>
  <c r="AV21" i="13"/>
  <c r="AV22" i="13"/>
  <c r="AV23" i="13"/>
  <c r="AV24" i="13"/>
  <c r="AV25" i="13"/>
  <c r="AV26" i="13"/>
  <c r="AV27" i="13"/>
  <c r="AV28" i="13"/>
  <c r="AV29" i="13"/>
  <c r="AV30" i="13"/>
  <c r="AV31" i="13"/>
  <c r="AV32" i="13"/>
  <c r="AV33" i="13"/>
  <c r="AV34" i="13"/>
  <c r="AV35" i="13"/>
  <c r="AV36" i="13"/>
  <c r="AV37" i="13"/>
  <c r="AV38" i="13"/>
  <c r="AV39" i="13"/>
  <c r="AV40" i="13"/>
  <c r="AV41" i="13"/>
  <c r="AV42" i="13"/>
  <c r="AV43" i="13"/>
  <c r="AV44" i="13"/>
  <c r="AV45" i="13"/>
  <c r="AV46" i="13"/>
  <c r="AV47" i="13"/>
  <c r="AV48" i="13"/>
  <c r="AV49" i="13"/>
  <c r="AV50" i="13"/>
  <c r="AV51" i="13"/>
  <c r="AV52" i="13"/>
  <c r="AV53" i="13"/>
  <c r="AV54" i="13"/>
  <c r="AV55" i="13"/>
  <c r="AV56" i="13"/>
  <c r="AV57" i="13"/>
  <c r="AV58" i="13"/>
  <c r="AV59" i="13"/>
  <c r="AV60" i="13"/>
  <c r="AV61" i="13"/>
  <c r="Z157" i="14" l="1"/>
  <c r="Z75" i="14"/>
  <c r="AY51" i="13"/>
  <c r="P49" i="6" s="1"/>
  <c r="C19" i="20" s="1"/>
  <c r="L49" i="6"/>
  <c r="AY27" i="13"/>
  <c r="P25" i="6" s="1"/>
  <c r="C29" i="20" s="1"/>
  <c r="L25" i="6"/>
  <c r="AY11" i="13"/>
  <c r="P9" i="6" s="1"/>
  <c r="C40" i="20" s="1"/>
  <c r="L9" i="6"/>
  <c r="AY58" i="13"/>
  <c r="P56" i="6" s="1"/>
  <c r="C54" i="20" s="1"/>
  <c r="L56" i="6"/>
  <c r="AY50" i="13"/>
  <c r="P48" i="6" s="1"/>
  <c r="C34" i="20" s="1"/>
  <c r="L48" i="6"/>
  <c r="AY34" i="13"/>
  <c r="P32" i="6" s="1"/>
  <c r="C14" i="20" s="1"/>
  <c r="L32" i="6"/>
  <c r="AY18" i="13"/>
  <c r="P16" i="6" s="1"/>
  <c r="C20" i="20" s="1"/>
  <c r="L16" i="6"/>
  <c r="AY57" i="13"/>
  <c r="P55" i="6" s="1"/>
  <c r="C53" i="20" s="1"/>
  <c r="L55" i="6"/>
  <c r="AY49" i="13"/>
  <c r="P47" i="6" s="1"/>
  <c r="C33" i="20" s="1"/>
  <c r="L47" i="6"/>
  <c r="AY41" i="13"/>
  <c r="P39" i="6" s="1"/>
  <c r="C58" i="20" s="1"/>
  <c r="L39" i="6"/>
  <c r="AY33" i="13"/>
  <c r="P31" i="6" s="1"/>
  <c r="C13" i="20" s="1"/>
  <c r="L31" i="6"/>
  <c r="AY25" i="13"/>
  <c r="P23" i="6" s="1"/>
  <c r="C27" i="20" s="1"/>
  <c r="L23" i="6"/>
  <c r="AY17" i="13"/>
  <c r="P15" i="6" s="1"/>
  <c r="C46" i="20" s="1"/>
  <c r="L15" i="6"/>
  <c r="AY59" i="13"/>
  <c r="P57" i="6" s="1"/>
  <c r="C35" i="20" s="1"/>
  <c r="L57" i="6"/>
  <c r="AY43" i="13"/>
  <c r="P41" i="6" s="1"/>
  <c r="C47" i="20" s="1"/>
  <c r="L41" i="6"/>
  <c r="AY35" i="13"/>
  <c r="P33" i="6" s="1"/>
  <c r="C15" i="20" s="1"/>
  <c r="L33" i="6"/>
  <c r="AY19" i="13"/>
  <c r="P17" i="6" s="1"/>
  <c r="C21" i="20" s="1"/>
  <c r="L17" i="6"/>
  <c r="AY42" i="13"/>
  <c r="P40" i="6" s="1"/>
  <c r="C59" i="20" s="1"/>
  <c r="L40" i="6"/>
  <c r="AY26" i="13"/>
  <c r="P24" i="6" s="1"/>
  <c r="C28" i="20" s="1"/>
  <c r="L24" i="6"/>
  <c r="AY10" i="13"/>
  <c r="P8" i="6" s="1"/>
  <c r="C39" i="20" s="1"/>
  <c r="L8" i="6"/>
  <c r="AY56" i="13"/>
  <c r="P54" i="6" s="1"/>
  <c r="C52" i="20" s="1"/>
  <c r="L54" i="6"/>
  <c r="AY48" i="13"/>
  <c r="P46" i="6" s="1"/>
  <c r="C32" i="20" s="1"/>
  <c r="L46" i="6"/>
  <c r="AY40" i="13"/>
  <c r="P38" i="6" s="1"/>
  <c r="C57" i="20" s="1"/>
  <c r="L38" i="6"/>
  <c r="AY32" i="13"/>
  <c r="P30" i="6" s="1"/>
  <c r="C12" i="20" s="1"/>
  <c r="L30" i="6"/>
  <c r="AY24" i="13"/>
  <c r="P22" i="6" s="1"/>
  <c r="C26" i="20" s="1"/>
  <c r="L22" i="6"/>
  <c r="AY16" i="13"/>
  <c r="P14" i="6" s="1"/>
  <c r="C45" i="20" s="1"/>
  <c r="L14" i="6"/>
  <c r="AY55" i="13"/>
  <c r="P53" i="6" s="1"/>
  <c r="C51" i="20" s="1"/>
  <c r="L53" i="6"/>
  <c r="AY39" i="13"/>
  <c r="P37" i="6" s="1"/>
  <c r="C56" i="20" s="1"/>
  <c r="L37" i="6"/>
  <c r="AY15" i="13"/>
  <c r="P13" i="6" s="1"/>
  <c r="C44" i="20" s="1"/>
  <c r="L13" i="6"/>
  <c r="AY54" i="13"/>
  <c r="P52" i="6" s="1"/>
  <c r="C62" i="20" s="1"/>
  <c r="L52" i="6"/>
  <c r="AY38" i="13"/>
  <c r="P36" i="6" s="1"/>
  <c r="C18" i="20" s="1"/>
  <c r="L36" i="6"/>
  <c r="AY22" i="13"/>
  <c r="P20" i="6" s="1"/>
  <c r="C24" i="20" s="1"/>
  <c r="L20" i="6"/>
  <c r="AY61" i="13"/>
  <c r="P59" i="6" s="1"/>
  <c r="C37" i="20" s="1"/>
  <c r="L59" i="6"/>
  <c r="P51" i="6"/>
  <c r="C61" i="20" s="1"/>
  <c r="L51" i="6"/>
  <c r="AY45" i="13"/>
  <c r="P43" i="6" s="1"/>
  <c r="C49" i="20" s="1"/>
  <c r="L43" i="6"/>
  <c r="AY37" i="13"/>
  <c r="P35" i="6" s="1"/>
  <c r="C17" i="20" s="1"/>
  <c r="L35" i="6"/>
  <c r="AY29" i="13"/>
  <c r="P27" i="6" s="1"/>
  <c r="C9" i="20" s="1"/>
  <c r="L27" i="6"/>
  <c r="AY21" i="13"/>
  <c r="P19" i="6" s="1"/>
  <c r="C23" i="20" s="1"/>
  <c r="L19" i="6"/>
  <c r="AY13" i="13"/>
  <c r="P11" i="6" s="1"/>
  <c r="C42" i="20" s="1"/>
  <c r="L11" i="6"/>
  <c r="AY47" i="13"/>
  <c r="P45" i="6" s="1"/>
  <c r="C31" i="20" s="1"/>
  <c r="L45" i="6"/>
  <c r="AY31" i="13"/>
  <c r="P29" i="6" s="1"/>
  <c r="C11" i="20" s="1"/>
  <c r="L29" i="6"/>
  <c r="AY23" i="13"/>
  <c r="P21" i="6" s="1"/>
  <c r="C25" i="20" s="1"/>
  <c r="L21" i="6"/>
  <c r="AY46" i="13"/>
  <c r="P44" i="6" s="1"/>
  <c r="C50" i="20" s="1"/>
  <c r="L44" i="6"/>
  <c r="AY30" i="13"/>
  <c r="P28" i="6" s="1"/>
  <c r="C10" i="20" s="1"/>
  <c r="L28" i="6"/>
  <c r="AY14" i="13"/>
  <c r="P12" i="6" s="1"/>
  <c r="C43" i="20" s="1"/>
  <c r="L12" i="6"/>
  <c r="AY60" i="13"/>
  <c r="P58" i="6" s="1"/>
  <c r="C36" i="20" s="1"/>
  <c r="L58" i="6"/>
  <c r="AY52" i="13"/>
  <c r="P50" i="6" s="1"/>
  <c r="C60" i="20" s="1"/>
  <c r="L50" i="6"/>
  <c r="AY44" i="13"/>
  <c r="P42" i="6" s="1"/>
  <c r="C48" i="20" s="1"/>
  <c r="L42" i="6"/>
  <c r="AY36" i="13"/>
  <c r="P34" i="6" s="1"/>
  <c r="C16" i="20" s="1"/>
  <c r="L34" i="6"/>
  <c r="AY28" i="13"/>
  <c r="P26" i="6" s="1"/>
  <c r="C30" i="20" s="1"/>
  <c r="L26" i="6"/>
  <c r="AY20" i="13"/>
  <c r="P18" i="6" s="1"/>
  <c r="C22" i="20" s="1"/>
  <c r="L18" i="6"/>
  <c r="AY12" i="13"/>
  <c r="P10" i="6" s="1"/>
  <c r="C41" i="20" s="1"/>
  <c r="L10" i="6"/>
  <c r="P7" i="6"/>
  <c r="C38" i="20" s="1"/>
  <c r="D38" i="20" s="1"/>
  <c r="AY8" i="13"/>
  <c r="P6" i="6" s="1"/>
  <c r="C55" i="20" s="1"/>
  <c r="Z183" i="14"/>
  <c r="Z196" i="14"/>
  <c r="AC216" i="14"/>
  <c r="Z214" i="14"/>
  <c r="AC102" i="14"/>
  <c r="Z47" i="14"/>
  <c r="Z46" i="14"/>
  <c r="Z101" i="14"/>
  <c r="Z104" i="14"/>
  <c r="Z116" i="14"/>
  <c r="Z37" i="14"/>
  <c r="Z115" i="14"/>
  <c r="Z126" i="14"/>
  <c r="AC135" i="14"/>
  <c r="Z193" i="14"/>
  <c r="AD129" i="14"/>
  <c r="Z44" i="14"/>
  <c r="AC19" i="14"/>
  <c r="Z57" i="14"/>
  <c r="Z76" i="14"/>
  <c r="AC118" i="14"/>
  <c r="Z152" i="14"/>
  <c r="Z168" i="14"/>
  <c r="Z18" i="14"/>
  <c r="Z108" i="14"/>
  <c r="Z139" i="14"/>
  <c r="Z144" i="14"/>
  <c r="Z147" i="14"/>
  <c r="Z195" i="14"/>
  <c r="Z179" i="14"/>
  <c r="Z129" i="14"/>
  <c r="Z80" i="14"/>
  <c r="Z127" i="14"/>
  <c r="Z135" i="14"/>
  <c r="AC11" i="14"/>
  <c r="Z107" i="14"/>
  <c r="AC164" i="14"/>
  <c r="AC168" i="14"/>
  <c r="AC18" i="14"/>
  <c r="AD130" i="14"/>
  <c r="AC136" i="14"/>
  <c r="AC195" i="14"/>
  <c r="AC201" i="14"/>
  <c r="Z11" i="14"/>
  <c r="Z71" i="14"/>
  <c r="Z109" i="14"/>
  <c r="Z131" i="14"/>
  <c r="AC26" i="14"/>
  <c r="Z59" i="14"/>
  <c r="Z53" i="14"/>
  <c r="AC57" i="14"/>
  <c r="Z82" i="14"/>
  <c r="AC101" i="14"/>
  <c r="Z106" i="14"/>
  <c r="AC117" i="14"/>
  <c r="Z122" i="14"/>
  <c r="Z138" i="14"/>
  <c r="Z150" i="14"/>
  <c r="Z153" i="14"/>
  <c r="AC157" i="14"/>
  <c r="Z169" i="14"/>
  <c r="AC192" i="14"/>
  <c r="AC196" i="14"/>
  <c r="AC200" i="14"/>
  <c r="Z208" i="14"/>
  <c r="Z211" i="14"/>
  <c r="Z141" i="14"/>
  <c r="Z191" i="14"/>
  <c r="Z203" i="14"/>
  <c r="Z12" i="14"/>
  <c r="AC163" i="14"/>
  <c r="AC197" i="14"/>
  <c r="Z215" i="14"/>
  <c r="AC29" i="14"/>
  <c r="AC37" i="14"/>
  <c r="AC77" i="14"/>
  <c r="Z84" i="14"/>
  <c r="Z96" i="14"/>
  <c r="AD183" i="14"/>
  <c r="AD196" i="14"/>
  <c r="Z31" i="14"/>
  <c r="Z98" i="14"/>
  <c r="Z120" i="14"/>
  <c r="Z173" i="14"/>
  <c r="Z206" i="14"/>
  <c r="Z209" i="14"/>
  <c r="AC110" i="14"/>
  <c r="AD170" i="14"/>
  <c r="AC12" i="14"/>
  <c r="Z20" i="14"/>
  <c r="Z25" i="14"/>
  <c r="AC76" i="14"/>
  <c r="AC88" i="14"/>
  <c r="AC131" i="14"/>
  <c r="Z174" i="14"/>
  <c r="AC212" i="14"/>
  <c r="Z110" i="14"/>
  <c r="AC17" i="14"/>
  <c r="AC106" i="14"/>
  <c r="AD131" i="14"/>
  <c r="AC165" i="14"/>
  <c r="AC169" i="14"/>
  <c r="AD175" i="14"/>
  <c r="AC211" i="14"/>
  <c r="Z9" i="14"/>
  <c r="AC27" i="14"/>
  <c r="Z93" i="14"/>
  <c r="Z159" i="14"/>
  <c r="AC13" i="14"/>
  <c r="AC20" i="14"/>
  <c r="AC42" i="14"/>
  <c r="AD83" i="14"/>
  <c r="Z89" i="14"/>
  <c r="AD94" i="14"/>
  <c r="AC105" i="14"/>
  <c r="Z136" i="14"/>
  <c r="Z192" i="14"/>
  <c r="Z213" i="14"/>
  <c r="AC14" i="14"/>
  <c r="AC21" i="14"/>
  <c r="AC32" i="14"/>
  <c r="Z81" i="14"/>
  <c r="Z95" i="14"/>
  <c r="Z102" i="14"/>
  <c r="AC104" i="14"/>
  <c r="AC109" i="14"/>
  <c r="AD116" i="14"/>
  <c r="Z142" i="14"/>
  <c r="Z145" i="14"/>
  <c r="AC147" i="14"/>
  <c r="Z189" i="14"/>
  <c r="Z216" i="14"/>
  <c r="AC15" i="14"/>
  <c r="AC23" i="14"/>
  <c r="AC38" i="14"/>
  <c r="AC65" i="14"/>
  <c r="Z67" i="14"/>
  <c r="AC69" i="14"/>
  <c r="Z77" i="14"/>
  <c r="AD86" i="14"/>
  <c r="AC93" i="14"/>
  <c r="Z113" i="14"/>
  <c r="Z148" i="14"/>
  <c r="AD159" i="14"/>
  <c r="AD162" i="14"/>
  <c r="Z164" i="14"/>
  <c r="AC9" i="14"/>
  <c r="AD16" i="14"/>
  <c r="Z17" i="14"/>
  <c r="AC61" i="14"/>
  <c r="AC122" i="14"/>
  <c r="AD137" i="14"/>
  <c r="AC181" i="14"/>
  <c r="AC193" i="14"/>
  <c r="AD10" i="14"/>
  <c r="AD78" i="14"/>
  <c r="AC89" i="14"/>
  <c r="AC132" i="14"/>
  <c r="AC213" i="14"/>
  <c r="AC97" i="14"/>
  <c r="AD108" i="14"/>
  <c r="AC145" i="14"/>
  <c r="AD191" i="14"/>
  <c r="AC203" i="14"/>
  <c r="AC209" i="14"/>
  <c r="AD215" i="14"/>
  <c r="Z74" i="14"/>
  <c r="AC85" i="14"/>
  <c r="AC139" i="14"/>
  <c r="AC22" i="14"/>
  <c r="Z23" i="14"/>
  <c r="Z24" i="14"/>
  <c r="AC25" i="14"/>
  <c r="AC28" i="14"/>
  <c r="Z29" i="14"/>
  <c r="Z30" i="14"/>
  <c r="AC31" i="14"/>
  <c r="AC34" i="14"/>
  <c r="Z38" i="14"/>
  <c r="AC43" i="14"/>
  <c r="AC73" i="14"/>
  <c r="AC79" i="14"/>
  <c r="AC84" i="14"/>
  <c r="AC95" i="14"/>
  <c r="AC96" i="14"/>
  <c r="Z103" i="14"/>
  <c r="Z114" i="14"/>
  <c r="Z117" i="14"/>
  <c r="AD119" i="14"/>
  <c r="Z128" i="14"/>
  <c r="AC138" i="14"/>
  <c r="AD143" i="14"/>
  <c r="AC144" i="14"/>
  <c r="AC149" i="14"/>
  <c r="Z161" i="14"/>
  <c r="AC171" i="14"/>
  <c r="AC177" i="14"/>
  <c r="Z185" i="14"/>
  <c r="Z200" i="14"/>
  <c r="AD202" i="14"/>
  <c r="Z204" i="14"/>
  <c r="Z205" i="14"/>
  <c r="AD207" i="14"/>
  <c r="AC208" i="14"/>
  <c r="Z217" i="14"/>
  <c r="Z140" i="14"/>
  <c r="Z172" i="14"/>
  <c r="AC176" i="14"/>
  <c r="Z34" i="14"/>
  <c r="Z36" i="14"/>
  <c r="Z45" i="14"/>
  <c r="Z97" i="14"/>
  <c r="Z125" i="14"/>
  <c r="Z133" i="14"/>
  <c r="Z151" i="14"/>
  <c r="Z160" i="14"/>
  <c r="Z166" i="14"/>
  <c r="Z177" i="14"/>
  <c r="Z184" i="14"/>
  <c r="AC189" i="14"/>
  <c r="Z198" i="14"/>
  <c r="Z85" i="14"/>
  <c r="Z15" i="14"/>
  <c r="Z16" i="14"/>
  <c r="Z21" i="14"/>
  <c r="Z22" i="14"/>
  <c r="Z27" i="14"/>
  <c r="Z28" i="14"/>
  <c r="Z33" i="14"/>
  <c r="Z43" i="14"/>
  <c r="Z65" i="14"/>
  <c r="Z73" i="14"/>
  <c r="AD75" i="14"/>
  <c r="AD87" i="14"/>
  <c r="AD103" i="14"/>
  <c r="Z119" i="14"/>
  <c r="Z132" i="14"/>
  <c r="Z149" i="14"/>
  <c r="AC153" i="14"/>
  <c r="Z158" i="14"/>
  <c r="Z165" i="14"/>
  <c r="AC179" i="14"/>
  <c r="AD194" i="14"/>
  <c r="AC205" i="14"/>
  <c r="AC53" i="14"/>
  <c r="AC24" i="14"/>
  <c r="Z26" i="14"/>
  <c r="AC30" i="14"/>
  <c r="Z32" i="14"/>
  <c r="Z39" i="14"/>
  <c r="Z42" i="14"/>
  <c r="AC45" i="14"/>
  <c r="AC46" i="14"/>
  <c r="Z61" i="14"/>
  <c r="Z69" i="14"/>
  <c r="Z78" i="14"/>
  <c r="AC81" i="14"/>
  <c r="Z83" i="14"/>
  <c r="Z88" i="14"/>
  <c r="Z90" i="14"/>
  <c r="Z94" i="14"/>
  <c r="Z105" i="14"/>
  <c r="Z112" i="14"/>
  <c r="AC114" i="14"/>
  <c r="Z118" i="14"/>
  <c r="Z123" i="14"/>
  <c r="AC126" i="14"/>
  <c r="AC127" i="14"/>
  <c r="AC128" i="14"/>
  <c r="Z130" i="14"/>
  <c r="Z137" i="14"/>
  <c r="AC141" i="14"/>
  <c r="AD151" i="14"/>
  <c r="AC152" i="14"/>
  <c r="AC161" i="14"/>
  <c r="Z163" i="14"/>
  <c r="Z170" i="14"/>
  <c r="AC173" i="14"/>
  <c r="Z180" i="14"/>
  <c r="Z181" i="14"/>
  <c r="AC185" i="14"/>
  <c r="Z190" i="14"/>
  <c r="Z197" i="14"/>
  <c r="Z201" i="14"/>
  <c r="Z35" i="14"/>
  <c r="Z55" i="14"/>
  <c r="Z13" i="14"/>
  <c r="Z19" i="14"/>
  <c r="AC33" i="14"/>
  <c r="AC35" i="14"/>
  <c r="Z79" i="14"/>
  <c r="AC125" i="14"/>
  <c r="AC160" i="14"/>
  <c r="Z171" i="14"/>
  <c r="Z176" i="14"/>
  <c r="Z182" i="14"/>
  <c r="AC184" i="14"/>
  <c r="AD51" i="14"/>
  <c r="AC51" i="14"/>
  <c r="AC66" i="14"/>
  <c r="AD66" i="14"/>
  <c r="AC167" i="14"/>
  <c r="AD167" i="14"/>
  <c r="Z167" i="14"/>
  <c r="AC62" i="14"/>
  <c r="AD62" i="14"/>
  <c r="Z62" i="14"/>
  <c r="AC70" i="14"/>
  <c r="AD70" i="14"/>
  <c r="Z10" i="14"/>
  <c r="Z54" i="14"/>
  <c r="AD155" i="14"/>
  <c r="AC155" i="14"/>
  <c r="AC178" i="14"/>
  <c r="AD178" i="14"/>
  <c r="AC210" i="14"/>
  <c r="AD210" i="14"/>
  <c r="Z50" i="14"/>
  <c r="AC56" i="14"/>
  <c r="Z56" i="14"/>
  <c r="AD120" i="14"/>
  <c r="Z155" i="14"/>
  <c r="Z178" i="14"/>
  <c r="Z210" i="14"/>
  <c r="Z41" i="14"/>
  <c r="AC58" i="14"/>
  <c r="AD58" i="14"/>
  <c r="AC100" i="14"/>
  <c r="AD100" i="14"/>
  <c r="Z100" i="14"/>
  <c r="AC146" i="14"/>
  <c r="AD146" i="14"/>
  <c r="Z58" i="14"/>
  <c r="AC64" i="14"/>
  <c r="Z64" i="14"/>
  <c r="Z146" i="14"/>
  <c r="AC50" i="14"/>
  <c r="AD50" i="14"/>
  <c r="AC68" i="14"/>
  <c r="Z68" i="14"/>
  <c r="AD48" i="14"/>
  <c r="AC52" i="14"/>
  <c r="Z52" i="14"/>
  <c r="AD63" i="14"/>
  <c r="AC63" i="14"/>
  <c r="AC111" i="14"/>
  <c r="AD111" i="14"/>
  <c r="Z121" i="14"/>
  <c r="AC121" i="14"/>
  <c r="AD187" i="14"/>
  <c r="AC187" i="14"/>
  <c r="AC91" i="14"/>
  <c r="AD91" i="14"/>
  <c r="Z156" i="14"/>
  <c r="AD156" i="14"/>
  <c r="AC156" i="14"/>
  <c r="Z48" i="14"/>
  <c r="Z66" i="14"/>
  <c r="Z14" i="14"/>
  <c r="AC41" i="14"/>
  <c r="AD49" i="14"/>
  <c r="AC49" i="14"/>
  <c r="AD59" i="14"/>
  <c r="AC59" i="14"/>
  <c r="Z63" i="14"/>
  <c r="AD67" i="14"/>
  <c r="AC67" i="14"/>
  <c r="Z87" i="14"/>
  <c r="Z187" i="14"/>
  <c r="Z51" i="14"/>
  <c r="Z91" i="14"/>
  <c r="AC199" i="14"/>
  <c r="AD199" i="14"/>
  <c r="Z199" i="14"/>
  <c r="AC54" i="14"/>
  <c r="AD54" i="14"/>
  <c r="Z70" i="14"/>
  <c r="Z188" i="14"/>
  <c r="AD188" i="14"/>
  <c r="AC188" i="14"/>
  <c r="Z40" i="14"/>
  <c r="AC60" i="14"/>
  <c r="Z60" i="14"/>
  <c r="AD40" i="14"/>
  <c r="AD55" i="14"/>
  <c r="AC55" i="14"/>
  <c r="AC134" i="14"/>
  <c r="AD134" i="14"/>
  <c r="Z134" i="14"/>
  <c r="Z49" i="14"/>
  <c r="AD84" i="14"/>
  <c r="Z111" i="14"/>
  <c r="AC36" i="14"/>
  <c r="AC44" i="14"/>
  <c r="Z72" i="14"/>
  <c r="AC80" i="14"/>
  <c r="Z86" i="14"/>
  <c r="Z92" i="14"/>
  <c r="AD99" i="14"/>
  <c r="AC99" i="14"/>
  <c r="Z124" i="14"/>
  <c r="AD140" i="14"/>
  <c r="Z154" i="14"/>
  <c r="AD172" i="14"/>
  <c r="Z186" i="14"/>
  <c r="AD204" i="14"/>
  <c r="AC71" i="14"/>
  <c r="AC112" i="14"/>
  <c r="AC113" i="14"/>
  <c r="AD124" i="14"/>
  <c r="AD148" i="14"/>
  <c r="Z162" i="14"/>
  <c r="AD180" i="14"/>
  <c r="Z194" i="14"/>
  <c r="AC39" i="14"/>
  <c r="AC47" i="14"/>
  <c r="AC72" i="14"/>
  <c r="AC92" i="14"/>
  <c r="Z99" i="14"/>
  <c r="AD113" i="14"/>
  <c r="Z143" i="14"/>
  <c r="Z175" i="14"/>
  <c r="Z207" i="14"/>
  <c r="AD154" i="14"/>
  <c r="AD186" i="14"/>
  <c r="Z202" i="14"/>
  <c r="Z212" i="14"/>
  <c r="AC74" i="14"/>
  <c r="AC82" i="14"/>
  <c r="AC90" i="14"/>
  <c r="AC98" i="14"/>
  <c r="AC107" i="14"/>
  <c r="AC115" i="14"/>
  <c r="AC123" i="14"/>
  <c r="AC133" i="14"/>
  <c r="AC142" i="14"/>
  <c r="AC150" i="14"/>
  <c r="AC158" i="14"/>
  <c r="AC166" i="14"/>
  <c r="AC174" i="14"/>
  <c r="AC182" i="14"/>
  <c r="AC190" i="14"/>
  <c r="AC198" i="14"/>
  <c r="AC206" i="14"/>
  <c r="AC214" i="14"/>
  <c r="AC217" i="14"/>
  <c r="E22" i="20" l="1"/>
  <c r="D22" i="20"/>
  <c r="E50" i="20"/>
  <c r="D50" i="20"/>
  <c r="E49" i="20"/>
  <c r="D49" i="20"/>
  <c r="E18" i="20"/>
  <c r="D18" i="20"/>
  <c r="E51" i="20"/>
  <c r="D51" i="20"/>
  <c r="E57" i="20"/>
  <c r="D57" i="20"/>
  <c r="E28" i="20"/>
  <c r="D28" i="20"/>
  <c r="E47" i="20"/>
  <c r="D47" i="20"/>
  <c r="E13" i="20"/>
  <c r="D13" i="20"/>
  <c r="E20" i="20"/>
  <c r="D20" i="20"/>
  <c r="E40" i="20"/>
  <c r="D40" i="20"/>
  <c r="E48" i="20"/>
  <c r="D48" i="20"/>
  <c r="E10" i="20"/>
  <c r="D10" i="20"/>
  <c r="E17" i="20"/>
  <c r="D17" i="20"/>
  <c r="E24" i="20"/>
  <c r="D24" i="20"/>
  <c r="E12" i="20"/>
  <c r="D12" i="20"/>
  <c r="E39" i="20"/>
  <c r="D39" i="20"/>
  <c r="E15" i="20"/>
  <c r="D15" i="20"/>
  <c r="E27" i="20"/>
  <c r="D27" i="20"/>
  <c r="E30" i="20"/>
  <c r="D30" i="20"/>
  <c r="E23" i="20"/>
  <c r="D23" i="20"/>
  <c r="E45" i="20"/>
  <c r="D45" i="20"/>
  <c r="E32" i="20"/>
  <c r="D32" i="20"/>
  <c r="E59" i="20"/>
  <c r="D59" i="20"/>
  <c r="E58" i="20"/>
  <c r="D58" i="20"/>
  <c r="E14" i="20"/>
  <c r="D14" i="20"/>
  <c r="E29" i="20"/>
  <c r="D29" i="20"/>
  <c r="E41" i="20"/>
  <c r="D41" i="20"/>
  <c r="E31" i="20"/>
  <c r="D31" i="20"/>
  <c r="E56" i="20"/>
  <c r="D56" i="20"/>
  <c r="E16" i="20"/>
  <c r="D16" i="20"/>
  <c r="E43" i="20"/>
  <c r="D43" i="20"/>
  <c r="E11" i="20"/>
  <c r="D11" i="20"/>
  <c r="E9" i="20"/>
  <c r="D9" i="20"/>
  <c r="E44" i="20"/>
  <c r="D44" i="20"/>
  <c r="E26" i="20"/>
  <c r="D26" i="20"/>
  <c r="E21" i="20"/>
  <c r="D21" i="20"/>
  <c r="E46" i="20"/>
  <c r="D46" i="20"/>
  <c r="E33" i="20"/>
  <c r="D33" i="20"/>
  <c r="E34" i="20"/>
  <c r="D34" i="20"/>
  <c r="E38" i="20"/>
  <c r="AD70" i="21"/>
  <c r="AD21" i="21"/>
  <c r="AD96" i="21"/>
  <c r="AD47" i="21"/>
  <c r="AD81" i="21"/>
  <c r="AD32" i="21"/>
  <c r="AD28" i="21"/>
  <c r="AD77" i="21"/>
  <c r="AD31" i="21"/>
  <c r="AD80" i="21"/>
  <c r="AD73" i="21"/>
  <c r="AD24" i="21"/>
  <c r="AD7" i="21"/>
  <c r="AD56" i="21"/>
  <c r="AD66" i="21"/>
  <c r="AD17" i="21"/>
  <c r="AD68" i="21"/>
  <c r="AD19" i="21"/>
  <c r="AD35" i="21"/>
  <c r="AD84" i="21"/>
  <c r="AD63" i="21"/>
  <c r="AD14" i="21"/>
  <c r="AD74" i="21"/>
  <c r="AD25" i="21"/>
  <c r="AD95" i="21"/>
  <c r="AD46" i="21"/>
  <c r="AD86" i="21"/>
  <c r="AD37" i="21"/>
  <c r="AD42" i="21"/>
  <c r="AD91" i="21"/>
  <c r="AD6" i="21"/>
  <c r="AD55" i="21"/>
  <c r="AD82" i="21"/>
  <c r="AD33" i="21"/>
  <c r="AD18" i="21"/>
  <c r="AD67" i="21"/>
  <c r="AD5" i="21"/>
  <c r="AD54" i="21"/>
  <c r="AD57" i="21"/>
  <c r="AD8" i="21"/>
  <c r="AD30" i="21"/>
  <c r="AD79" i="21"/>
  <c r="AD26" i="21"/>
  <c r="AD75" i="21"/>
  <c r="AD65" i="21"/>
  <c r="AD16" i="21"/>
  <c r="AD38" i="21"/>
  <c r="AD87" i="21"/>
  <c r="AD39" i="21"/>
  <c r="AD88" i="21"/>
  <c r="AD83" i="21"/>
  <c r="AD34" i="21"/>
  <c r="AD10" i="21"/>
  <c r="AD59" i="21"/>
  <c r="AD29" i="21"/>
  <c r="AD78" i="21"/>
  <c r="AD85" i="21"/>
  <c r="AD36" i="21"/>
  <c r="AD76" i="21"/>
  <c r="AD27" i="21"/>
  <c r="AD11" i="21"/>
  <c r="AD60" i="21"/>
  <c r="AD9" i="21"/>
  <c r="AD58" i="21"/>
  <c r="AD43" i="21"/>
  <c r="AD92" i="21"/>
  <c r="AD44" i="21"/>
  <c r="AD93" i="21"/>
  <c r="AD20" i="21"/>
  <c r="AD69" i="21"/>
  <c r="AD22" i="21"/>
  <c r="AD71" i="21"/>
  <c r="AD40" i="21"/>
  <c r="AD89" i="21"/>
  <c r="AD64" i="21"/>
  <c r="AD15" i="21"/>
  <c r="AD13" i="21"/>
  <c r="AD62" i="21"/>
  <c r="AD12" i="21"/>
  <c r="AD61" i="21"/>
  <c r="AD98" i="21"/>
  <c r="AD49" i="21"/>
  <c r="AD94" i="21"/>
  <c r="AD45" i="21"/>
  <c r="AD23" i="21"/>
  <c r="AD72" i="21"/>
  <c r="AD41" i="21"/>
  <c r="AD90" i="21"/>
  <c r="BX61" i="13"/>
  <c r="AJ59" i="6" s="1"/>
  <c r="AD61" i="13"/>
  <c r="BX60" i="13"/>
  <c r="AJ58" i="6" s="1"/>
  <c r="AD60" i="13"/>
  <c r="BX59" i="13"/>
  <c r="AJ57" i="6" s="1"/>
  <c r="AD59" i="13"/>
  <c r="BX58" i="13"/>
  <c r="AJ56" i="6" s="1"/>
  <c r="AD58" i="13"/>
  <c r="BX57" i="13"/>
  <c r="AJ55" i="6" s="1"/>
  <c r="AD57" i="13"/>
  <c r="BX56" i="13"/>
  <c r="AJ54" i="6" s="1"/>
  <c r="AD56" i="13"/>
  <c r="BX55" i="13"/>
  <c r="AJ53" i="6" s="1"/>
  <c r="AD55" i="13"/>
  <c r="BX54" i="13"/>
  <c r="AJ52" i="6" s="1"/>
  <c r="AD54" i="13"/>
  <c r="BX53" i="13"/>
  <c r="AJ51" i="6" s="1"/>
  <c r="AD53" i="13"/>
  <c r="BX52" i="13"/>
  <c r="AJ50" i="6" s="1"/>
  <c r="AD52" i="13"/>
  <c r="BX51" i="13"/>
  <c r="AJ49" i="6" s="1"/>
  <c r="AD51" i="13"/>
  <c r="BX50" i="13"/>
  <c r="AJ48" i="6" s="1"/>
  <c r="AD50" i="13"/>
  <c r="BX49" i="13"/>
  <c r="AJ47" i="6" s="1"/>
  <c r="AD49" i="13"/>
  <c r="BX48" i="13"/>
  <c r="AJ46" i="6" s="1"/>
  <c r="AD48" i="13"/>
  <c r="BX47" i="13"/>
  <c r="AJ45" i="6" s="1"/>
  <c r="AD47" i="13"/>
  <c r="BX46" i="13"/>
  <c r="AJ44" i="6" s="1"/>
  <c r="AD46" i="13"/>
  <c r="BX45" i="13"/>
  <c r="AJ43" i="6" s="1"/>
  <c r="AD45" i="13"/>
  <c r="BX44" i="13"/>
  <c r="AJ42" i="6" s="1"/>
  <c r="AD44" i="13"/>
  <c r="BX43" i="13"/>
  <c r="AJ41" i="6" s="1"/>
  <c r="AD43" i="13"/>
  <c r="BX42" i="13"/>
  <c r="AJ40" i="6" s="1"/>
  <c r="AD42" i="13"/>
  <c r="BX41" i="13"/>
  <c r="AJ39" i="6" s="1"/>
  <c r="AD41" i="13"/>
  <c r="BX40" i="13"/>
  <c r="AJ38" i="6" s="1"/>
  <c r="AD40" i="13"/>
  <c r="BX39" i="13"/>
  <c r="AJ37" i="6" s="1"/>
  <c r="AD39" i="13"/>
  <c r="BX38" i="13"/>
  <c r="AJ36" i="6" s="1"/>
  <c r="AD38" i="13"/>
  <c r="BX37" i="13"/>
  <c r="AJ35" i="6" s="1"/>
  <c r="AD37" i="13"/>
  <c r="BX36" i="13"/>
  <c r="AJ34" i="6" s="1"/>
  <c r="AD36" i="13"/>
  <c r="BX35" i="13"/>
  <c r="AJ33" i="6" s="1"/>
  <c r="AD35" i="13"/>
  <c r="BX34" i="13"/>
  <c r="AJ32" i="6" s="1"/>
  <c r="AD34" i="13"/>
  <c r="BX33" i="13"/>
  <c r="AJ31" i="6" s="1"/>
  <c r="AD33" i="13"/>
  <c r="BX32" i="13"/>
  <c r="AJ30" i="6" s="1"/>
  <c r="AD32" i="13"/>
  <c r="BX31" i="13"/>
  <c r="AJ29" i="6" s="1"/>
  <c r="AD31" i="13"/>
  <c r="BX30" i="13"/>
  <c r="AJ28" i="6" s="1"/>
  <c r="AD30" i="13"/>
  <c r="BX29" i="13"/>
  <c r="AJ27" i="6" s="1"/>
  <c r="AD29" i="13"/>
  <c r="BX28" i="13"/>
  <c r="AJ26" i="6" s="1"/>
  <c r="AD28" i="13"/>
  <c r="BX27" i="13"/>
  <c r="AJ25" i="6" s="1"/>
  <c r="AD27" i="13"/>
  <c r="BX26" i="13"/>
  <c r="AJ24" i="6" s="1"/>
  <c r="AD26" i="13"/>
  <c r="BX25" i="13"/>
  <c r="AJ23" i="6" s="1"/>
  <c r="AD25" i="13"/>
  <c r="BX24" i="13"/>
  <c r="AJ22" i="6" s="1"/>
  <c r="AD24" i="13"/>
  <c r="BX23" i="13"/>
  <c r="AJ21" i="6" s="1"/>
  <c r="AD23" i="13"/>
  <c r="BX22" i="13"/>
  <c r="AJ20" i="6" s="1"/>
  <c r="AD22" i="13"/>
  <c r="BX21" i="13"/>
  <c r="AJ19" i="6" s="1"/>
  <c r="AD21" i="13"/>
  <c r="BX20" i="13"/>
  <c r="AJ18" i="6" s="1"/>
  <c r="AD20" i="13"/>
  <c r="BX19" i="13"/>
  <c r="AJ17" i="6" s="1"/>
  <c r="AD19" i="13"/>
  <c r="BX18" i="13"/>
  <c r="AJ16" i="6" s="1"/>
  <c r="AD18" i="13"/>
  <c r="BX17" i="13"/>
  <c r="AJ15" i="6" s="1"/>
  <c r="AD17" i="13"/>
  <c r="BX16" i="13"/>
  <c r="AJ14" i="6" s="1"/>
  <c r="AD16" i="13"/>
  <c r="BX15" i="13"/>
  <c r="AJ13" i="6" s="1"/>
  <c r="AD15" i="13"/>
  <c r="BX14" i="13"/>
  <c r="AJ12" i="6" s="1"/>
  <c r="AD14" i="13"/>
  <c r="BX13" i="13"/>
  <c r="AJ11" i="6" s="1"/>
  <c r="AD13" i="13"/>
  <c r="BX12" i="13"/>
  <c r="AJ10" i="6" s="1"/>
  <c r="AD12" i="13"/>
  <c r="BX11" i="13"/>
  <c r="AJ9" i="6" s="1"/>
  <c r="AD11" i="13"/>
  <c r="BX10" i="13"/>
  <c r="AJ8" i="6" s="1"/>
  <c r="BX9" i="13"/>
  <c r="AJ7" i="6" s="1"/>
  <c r="AD9" i="13"/>
  <c r="AD8" i="13"/>
  <c r="Y7" i="1"/>
  <c r="Z7" i="1" s="1"/>
  <c r="Y8" i="1"/>
  <c r="Z8" i="1" s="1"/>
  <c r="Y9" i="1"/>
  <c r="Z9" i="1" s="1"/>
  <c r="Y10" i="1"/>
  <c r="Z10" i="1" s="1"/>
  <c r="Y11" i="1"/>
  <c r="Z11" i="1" s="1"/>
  <c r="Y12" i="1"/>
  <c r="Z12"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5" i="1"/>
  <c r="Z35" i="1" s="1"/>
  <c r="Y36" i="1"/>
  <c r="Z36" i="1" s="1"/>
  <c r="Y37" i="1"/>
  <c r="Z37" i="1" s="1"/>
  <c r="Y38" i="1"/>
  <c r="Z38" i="1" s="1"/>
  <c r="Y39" i="1"/>
  <c r="Z39" i="1" s="1"/>
  <c r="Y40" i="1"/>
  <c r="Z40" i="1" s="1"/>
  <c r="Y41" i="1"/>
  <c r="Z41" i="1" s="1"/>
  <c r="Y42" i="1"/>
  <c r="Z42" i="1" s="1"/>
  <c r="Y43" i="1"/>
  <c r="Z43" i="1" s="1"/>
  <c r="Y44" i="1"/>
  <c r="Z44" i="1" s="1"/>
  <c r="Y45" i="1"/>
  <c r="Z45" i="1" s="1"/>
  <c r="Y46" i="1"/>
  <c r="Z46" i="1" s="1"/>
  <c r="Y47" i="1"/>
  <c r="Z47" i="1" s="1"/>
  <c r="Y48" i="1"/>
  <c r="Z48" i="1" s="1"/>
  <c r="Y49" i="1"/>
  <c r="Z49" i="1" s="1"/>
  <c r="Y50" i="1"/>
  <c r="Z50" i="1" s="1"/>
  <c r="Y51" i="1"/>
  <c r="Z51" i="1" s="1"/>
  <c r="Y52" i="1"/>
  <c r="Z52" i="1" s="1"/>
  <c r="Y53" i="1"/>
  <c r="Z53" i="1" s="1"/>
  <c r="Y54" i="1"/>
  <c r="Z54" i="1" s="1"/>
  <c r="Y55" i="1"/>
  <c r="Z55" i="1" s="1"/>
  <c r="Y56" i="1"/>
  <c r="Z56" i="1" s="1"/>
  <c r="Y57" i="1"/>
  <c r="Z57" i="1" s="1"/>
  <c r="Y58" i="1"/>
  <c r="Z58" i="1" s="1"/>
  <c r="Y59" i="1"/>
  <c r="Z59" i="1" s="1"/>
  <c r="Y60" i="1"/>
  <c r="Z60" i="1" s="1"/>
  <c r="Y61" i="1"/>
  <c r="Z61" i="1" s="1"/>
  <c r="Y62" i="1"/>
  <c r="Z62" i="1" s="1"/>
  <c r="Y63" i="1"/>
  <c r="Z63" i="1" s="1"/>
  <c r="Y64" i="1"/>
  <c r="Z64" i="1" s="1"/>
  <c r="Y65" i="1"/>
  <c r="Z65" i="1" s="1"/>
  <c r="Y66" i="1"/>
  <c r="Z66" i="1" s="1"/>
  <c r="Y67" i="1"/>
  <c r="Z67" i="1" s="1"/>
  <c r="Y68" i="1"/>
  <c r="Z68" i="1" s="1"/>
  <c r="Y69" i="1"/>
  <c r="Z69" i="1" s="1"/>
  <c r="Y70" i="1"/>
  <c r="Z70" i="1" s="1"/>
  <c r="Y71" i="1"/>
  <c r="Z71" i="1" s="1"/>
  <c r="Y72" i="1"/>
  <c r="Z72" i="1" s="1"/>
  <c r="Y73" i="1"/>
  <c r="Z73" i="1" s="1"/>
  <c r="Y74" i="1"/>
  <c r="Z74" i="1" s="1"/>
  <c r="Y75" i="1"/>
  <c r="Z75" i="1" s="1"/>
  <c r="Y76" i="1"/>
  <c r="Z76" i="1" s="1"/>
  <c r="Y77" i="1"/>
  <c r="Z77" i="1" s="1"/>
  <c r="Y78" i="1"/>
  <c r="Z78" i="1" s="1"/>
  <c r="Y79" i="1"/>
  <c r="Z79" i="1" s="1"/>
  <c r="Y80" i="1"/>
  <c r="Z80" i="1" s="1"/>
  <c r="Y81" i="1"/>
  <c r="Z81" i="1" s="1"/>
  <c r="Y82" i="1"/>
  <c r="Z82" i="1" s="1"/>
  <c r="Y83" i="1"/>
  <c r="Z83" i="1" s="1"/>
  <c r="Y84" i="1"/>
  <c r="Z84" i="1" s="1"/>
  <c r="Y85" i="1"/>
  <c r="Z85" i="1" s="1"/>
  <c r="Y86" i="1"/>
  <c r="Z86" i="1" s="1"/>
  <c r="Y87" i="1"/>
  <c r="Z87" i="1" s="1"/>
  <c r="Y88" i="1"/>
  <c r="Z88" i="1" s="1"/>
  <c r="Y89" i="1"/>
  <c r="Z89" i="1" s="1"/>
  <c r="Y90" i="1"/>
  <c r="Z90" i="1" s="1"/>
  <c r="Y91" i="1"/>
  <c r="Z91" i="1" s="1"/>
  <c r="Y92" i="1"/>
  <c r="Z92" i="1" s="1"/>
  <c r="Y93" i="1"/>
  <c r="Z93" i="1" s="1"/>
  <c r="Y94" i="1"/>
  <c r="Z94" i="1" s="1"/>
  <c r="Y95" i="1"/>
  <c r="Z95" i="1" s="1"/>
  <c r="Y96" i="1"/>
  <c r="Z96" i="1" s="1"/>
  <c r="Y97" i="1"/>
  <c r="Z97" i="1" s="1"/>
  <c r="Y98" i="1"/>
  <c r="Z98" i="1" s="1"/>
  <c r="Y99" i="1"/>
  <c r="Z99" i="1" s="1"/>
  <c r="Y100" i="1"/>
  <c r="Z100" i="1" s="1"/>
  <c r="Y101" i="1"/>
  <c r="Z101" i="1" s="1"/>
  <c r="Y102" i="1"/>
  <c r="Z102" i="1" s="1"/>
  <c r="Y103" i="1"/>
  <c r="Z103" i="1" s="1"/>
  <c r="Y104" i="1"/>
  <c r="Z104" i="1" s="1"/>
  <c r="Y105" i="1"/>
  <c r="Z105" i="1" s="1"/>
  <c r="Y106" i="1"/>
  <c r="Z106" i="1" s="1"/>
  <c r="Y107" i="1"/>
  <c r="Z107" i="1" s="1"/>
  <c r="Y108" i="1"/>
  <c r="Z108" i="1" s="1"/>
  <c r="Y109" i="1"/>
  <c r="Z109" i="1" s="1"/>
  <c r="Y110" i="1"/>
  <c r="Z110" i="1" s="1"/>
  <c r="Y111" i="1"/>
  <c r="Z111" i="1" s="1"/>
  <c r="Y112" i="1"/>
  <c r="Z112" i="1" s="1"/>
  <c r="Y113" i="1"/>
  <c r="Z113" i="1" s="1"/>
  <c r="Y114" i="1"/>
  <c r="Z114" i="1" s="1"/>
  <c r="Y115" i="1"/>
  <c r="Z115" i="1" s="1"/>
  <c r="Y116" i="1"/>
  <c r="Z116" i="1" s="1"/>
  <c r="Y117" i="1"/>
  <c r="Z117" i="1" s="1"/>
  <c r="Y118" i="1"/>
  <c r="Z118" i="1" s="1"/>
  <c r="Y119" i="1"/>
  <c r="Z119" i="1" s="1"/>
  <c r="Y120" i="1"/>
  <c r="Z120" i="1" s="1"/>
  <c r="Y121" i="1"/>
  <c r="Z121" i="1" s="1"/>
  <c r="Y122" i="1"/>
  <c r="Z122" i="1" s="1"/>
  <c r="Y123" i="1"/>
  <c r="Z123" i="1" s="1"/>
  <c r="Y124" i="1"/>
  <c r="Z124" i="1" s="1"/>
  <c r="Y125" i="1"/>
  <c r="Z125" i="1" s="1"/>
  <c r="Y126" i="1"/>
  <c r="Z126" i="1" s="1"/>
  <c r="Y127" i="1"/>
  <c r="Z127" i="1" s="1"/>
  <c r="Y128" i="1"/>
  <c r="Z128" i="1" s="1"/>
  <c r="Y129" i="1"/>
  <c r="Z129" i="1" s="1"/>
  <c r="Y130" i="1"/>
  <c r="Z130" i="1" s="1"/>
  <c r="Y131" i="1"/>
  <c r="Z131" i="1" s="1"/>
  <c r="Y132" i="1"/>
  <c r="Z132" i="1" s="1"/>
  <c r="Y133" i="1"/>
  <c r="Z133" i="1" s="1"/>
  <c r="Y134" i="1"/>
  <c r="Z134" i="1" s="1"/>
  <c r="Y135" i="1"/>
  <c r="Z135" i="1" s="1"/>
  <c r="Y136" i="1"/>
  <c r="Z136" i="1" s="1"/>
  <c r="Y137" i="1"/>
  <c r="Z137" i="1" s="1"/>
  <c r="Y138" i="1"/>
  <c r="Z138" i="1" s="1"/>
  <c r="Y139" i="1"/>
  <c r="Z139" i="1" s="1"/>
  <c r="Y140" i="1"/>
  <c r="Z140" i="1" s="1"/>
  <c r="Y141" i="1"/>
  <c r="Z141" i="1" s="1"/>
  <c r="Y142" i="1"/>
  <c r="Z142" i="1" s="1"/>
  <c r="Y143" i="1"/>
  <c r="Z143" i="1" s="1"/>
  <c r="Y144" i="1"/>
  <c r="Z144" i="1" s="1"/>
  <c r="Y145" i="1"/>
  <c r="Z145" i="1" s="1"/>
  <c r="Y146" i="1"/>
  <c r="Z146" i="1" s="1"/>
  <c r="Y147" i="1"/>
  <c r="Z147" i="1" s="1"/>
  <c r="Y148" i="1"/>
  <c r="Z148" i="1" s="1"/>
  <c r="Y149" i="1"/>
  <c r="Z149" i="1" s="1"/>
  <c r="Y150" i="1"/>
  <c r="Z150" i="1" s="1"/>
  <c r="Y151" i="1"/>
  <c r="Z151" i="1" s="1"/>
  <c r="Y152" i="1"/>
  <c r="Z152" i="1" s="1"/>
  <c r="Y153" i="1"/>
  <c r="Z153" i="1" s="1"/>
  <c r="Y154" i="1"/>
  <c r="Z154" i="1" s="1"/>
  <c r="Y155" i="1"/>
  <c r="Z155" i="1" s="1"/>
  <c r="Y156" i="1"/>
  <c r="Z156" i="1" s="1"/>
  <c r="Y157" i="1"/>
  <c r="Z157" i="1" s="1"/>
  <c r="Y158" i="1"/>
  <c r="Z158" i="1" s="1"/>
  <c r="Y159" i="1"/>
  <c r="Z159" i="1" s="1"/>
  <c r="Y160" i="1"/>
  <c r="Z160" i="1" s="1"/>
  <c r="Y161" i="1"/>
  <c r="Z161" i="1" s="1"/>
  <c r="Y162" i="1"/>
  <c r="Z162" i="1" s="1"/>
  <c r="Y163" i="1"/>
  <c r="Z163" i="1" s="1"/>
  <c r="Y164" i="1"/>
  <c r="Z164" i="1" s="1"/>
  <c r="Y165" i="1"/>
  <c r="Z165" i="1" s="1"/>
  <c r="Y166" i="1"/>
  <c r="Z166" i="1" s="1"/>
  <c r="Y167" i="1"/>
  <c r="Z167" i="1" s="1"/>
  <c r="Y168" i="1"/>
  <c r="Z168" i="1" s="1"/>
  <c r="Y169" i="1"/>
  <c r="Z169" i="1" s="1"/>
  <c r="Y170" i="1"/>
  <c r="Z170" i="1" s="1"/>
  <c r="Y171" i="1"/>
  <c r="Z171" i="1" s="1"/>
  <c r="Y172" i="1"/>
  <c r="Z172" i="1" s="1"/>
  <c r="Y173" i="1"/>
  <c r="Z173" i="1" s="1"/>
  <c r="Y174" i="1"/>
  <c r="Z174" i="1" s="1"/>
  <c r="Y175" i="1"/>
  <c r="Z175" i="1" s="1"/>
  <c r="Y176" i="1"/>
  <c r="Z176" i="1" s="1"/>
  <c r="Y177" i="1"/>
  <c r="Z177" i="1" s="1"/>
  <c r="Y178" i="1"/>
  <c r="Z178" i="1" s="1"/>
  <c r="Y179" i="1"/>
  <c r="Z179" i="1" s="1"/>
  <c r="Y180" i="1"/>
  <c r="Z180" i="1" s="1"/>
  <c r="Y181" i="1"/>
  <c r="Z181" i="1" s="1"/>
  <c r="Y182" i="1"/>
  <c r="Z182" i="1" s="1"/>
  <c r="Y183" i="1"/>
  <c r="Z183" i="1" s="1"/>
  <c r="Y184" i="1"/>
  <c r="Z184" i="1" s="1"/>
  <c r="Y185" i="1"/>
  <c r="Z185" i="1" s="1"/>
  <c r="Y186" i="1"/>
  <c r="Z186" i="1" s="1"/>
  <c r="Y187" i="1"/>
  <c r="Z187" i="1" s="1"/>
  <c r="Y188" i="1"/>
  <c r="Z188" i="1" s="1"/>
  <c r="Y189" i="1"/>
  <c r="Z189" i="1" s="1"/>
  <c r="Y190" i="1"/>
  <c r="Z190" i="1" s="1"/>
  <c r="Y191" i="1"/>
  <c r="Z191" i="1" s="1"/>
  <c r="Y192" i="1"/>
  <c r="Z192" i="1" s="1"/>
  <c r="Y193" i="1"/>
  <c r="Z193" i="1" s="1"/>
  <c r="Y194" i="1"/>
  <c r="Z194" i="1" s="1"/>
  <c r="Y195" i="1"/>
  <c r="Z195" i="1" s="1"/>
  <c r="Y196" i="1"/>
  <c r="Z196" i="1" s="1"/>
  <c r="Y197" i="1"/>
  <c r="Z197" i="1" s="1"/>
  <c r="Y198" i="1"/>
  <c r="Z198" i="1" s="1"/>
  <c r="Y199" i="1"/>
  <c r="Z199" i="1" s="1"/>
  <c r="Y200" i="1"/>
  <c r="Z200" i="1" s="1"/>
  <c r="Y201" i="1"/>
  <c r="Z201" i="1" s="1"/>
  <c r="Y202" i="1"/>
  <c r="Z202" i="1" s="1"/>
  <c r="Y203" i="1"/>
  <c r="Z203" i="1" s="1"/>
  <c r="Y204" i="1"/>
  <c r="Z204" i="1" s="1"/>
  <c r="Y205" i="1"/>
  <c r="Z205" i="1" s="1"/>
  <c r="Y206" i="1"/>
  <c r="Z206" i="1" s="1"/>
  <c r="Y207" i="1"/>
  <c r="Z207" i="1" s="1"/>
  <c r="Y208" i="1"/>
  <c r="Z208" i="1" s="1"/>
  <c r="Y209" i="1"/>
  <c r="Z209" i="1" s="1"/>
  <c r="Y210" i="1"/>
  <c r="Z210" i="1" s="1"/>
  <c r="Y211" i="1"/>
  <c r="Z211" i="1" s="1"/>
  <c r="Y212" i="1"/>
  <c r="Z212" i="1" s="1"/>
  <c r="Y213" i="1"/>
  <c r="Z213" i="1" s="1"/>
  <c r="Y214" i="1"/>
  <c r="Z214" i="1" s="1"/>
  <c r="Y215" i="1"/>
  <c r="Z215" i="1" s="1"/>
  <c r="Y216" i="1"/>
  <c r="Z216" i="1" s="1"/>
  <c r="Y217" i="1"/>
  <c r="Z217" i="1" s="1"/>
  <c r="Y218" i="1"/>
  <c r="Z218" i="1" s="1"/>
  <c r="Y219" i="1"/>
  <c r="Z219" i="1" s="1"/>
  <c r="Y220" i="1"/>
  <c r="Z220" i="1" s="1"/>
  <c r="Y221" i="1"/>
  <c r="Z221" i="1" s="1"/>
  <c r="Y222" i="1"/>
  <c r="Z222" i="1" s="1"/>
  <c r="Y223" i="1"/>
  <c r="Z223" i="1" s="1"/>
  <c r="Y224" i="1"/>
  <c r="Z224" i="1" s="1"/>
  <c r="Y225" i="1"/>
  <c r="Z225" i="1" s="1"/>
  <c r="Y226" i="1"/>
  <c r="Z226" i="1" s="1"/>
  <c r="Y227" i="1"/>
  <c r="Z227" i="1" s="1"/>
  <c r="Y228" i="1"/>
  <c r="Z228" i="1" s="1"/>
  <c r="Y229" i="1"/>
  <c r="Z229" i="1" s="1"/>
  <c r="Y230" i="1"/>
  <c r="Z230" i="1" s="1"/>
  <c r="Y231" i="1"/>
  <c r="Z231" i="1" s="1"/>
  <c r="Y232" i="1"/>
  <c r="Z232" i="1" s="1"/>
  <c r="Y233" i="1"/>
  <c r="Z233" i="1" s="1"/>
  <c r="Y234" i="1"/>
  <c r="Z234" i="1" s="1"/>
  <c r="Y235" i="1"/>
  <c r="Z235" i="1" s="1"/>
  <c r="Y236" i="1"/>
  <c r="Z236" i="1" s="1"/>
  <c r="Y237" i="1"/>
  <c r="Z237" i="1" s="1"/>
  <c r="Y238" i="1"/>
  <c r="Z238" i="1" s="1"/>
  <c r="Y239" i="1"/>
  <c r="Z239" i="1" s="1"/>
  <c r="Y240" i="1"/>
  <c r="Z240" i="1" s="1"/>
  <c r="Y241" i="1"/>
  <c r="Z241" i="1" s="1"/>
  <c r="Y242" i="1"/>
  <c r="Z242" i="1" s="1"/>
  <c r="Y243" i="1"/>
  <c r="Z243" i="1" s="1"/>
  <c r="Y244" i="1"/>
  <c r="Z244" i="1" s="1"/>
  <c r="Y245" i="1"/>
  <c r="Z245" i="1" s="1"/>
  <c r="Y246" i="1"/>
  <c r="Z246" i="1" s="1"/>
  <c r="Y247" i="1"/>
  <c r="Z247" i="1" s="1"/>
  <c r="Y248" i="1"/>
  <c r="Z248" i="1" s="1"/>
  <c r="Y249" i="1"/>
  <c r="Z249" i="1" s="1"/>
  <c r="Y250" i="1"/>
  <c r="Z250" i="1" s="1"/>
  <c r="Y251" i="1"/>
  <c r="Z251" i="1" s="1"/>
  <c r="Y252" i="1"/>
  <c r="Z252" i="1" s="1"/>
  <c r="Y253" i="1"/>
  <c r="Z253" i="1" s="1"/>
  <c r="Y254" i="1"/>
  <c r="Z254" i="1" s="1"/>
  <c r="Y255" i="1"/>
  <c r="Z255" i="1" s="1"/>
  <c r="Y256" i="1"/>
  <c r="Z256" i="1" s="1"/>
  <c r="Y257" i="1"/>
  <c r="Z257" i="1" s="1"/>
  <c r="Y258" i="1"/>
  <c r="Z258" i="1" s="1"/>
  <c r="Y259" i="1"/>
  <c r="Z259" i="1" s="1"/>
  <c r="Y260" i="1"/>
  <c r="Z260" i="1" s="1"/>
  <c r="Y261" i="1"/>
  <c r="Z261" i="1" s="1"/>
  <c r="Y262" i="1"/>
  <c r="Z262" i="1" s="1"/>
  <c r="Y263" i="1"/>
  <c r="Z263" i="1" s="1"/>
  <c r="Y264" i="1"/>
  <c r="Z264" i="1" s="1"/>
  <c r="Y265" i="1"/>
  <c r="Z265" i="1" s="1"/>
  <c r="Y266" i="1"/>
  <c r="Z266" i="1" s="1"/>
  <c r="Y267" i="1"/>
  <c r="Z267" i="1" s="1"/>
  <c r="Y268" i="1"/>
  <c r="Z268" i="1" s="1"/>
  <c r="Y269" i="1"/>
  <c r="Z269" i="1" s="1"/>
  <c r="Y270" i="1"/>
  <c r="Z270" i="1" s="1"/>
  <c r="Y271" i="1"/>
  <c r="Z271" i="1" s="1"/>
  <c r="Y272" i="1"/>
  <c r="Z272" i="1" s="1"/>
  <c r="Y273" i="1"/>
  <c r="Z273" i="1" s="1"/>
  <c r="Y274" i="1"/>
  <c r="Z274" i="1" s="1"/>
  <c r="Y275" i="1"/>
  <c r="Z275" i="1" s="1"/>
  <c r="Y276" i="1"/>
  <c r="Z276" i="1" s="1"/>
  <c r="Y277" i="1"/>
  <c r="Z277" i="1" s="1"/>
  <c r="Y278" i="1"/>
  <c r="Z278" i="1" s="1"/>
  <c r="Y279" i="1"/>
  <c r="Z279" i="1" s="1"/>
  <c r="Y280" i="1"/>
  <c r="Z280" i="1" s="1"/>
  <c r="Y281" i="1"/>
  <c r="Z281" i="1" s="1"/>
  <c r="Y282" i="1"/>
  <c r="Z282" i="1" s="1"/>
  <c r="Y283" i="1"/>
  <c r="Z283" i="1" s="1"/>
  <c r="Y284" i="1"/>
  <c r="Z284" i="1" s="1"/>
  <c r="Y285" i="1"/>
  <c r="Z285" i="1" s="1"/>
  <c r="Y286" i="1"/>
  <c r="Z286" i="1" s="1"/>
  <c r="Y287" i="1"/>
  <c r="Z287" i="1" s="1"/>
  <c r="Y288" i="1"/>
  <c r="Z288" i="1" s="1"/>
  <c r="Y289" i="1"/>
  <c r="Z289" i="1" s="1"/>
  <c r="Y290" i="1"/>
  <c r="Z290" i="1" s="1"/>
  <c r="Y291" i="1"/>
  <c r="Z291" i="1" s="1"/>
  <c r="Y292" i="1"/>
  <c r="Z292" i="1" s="1"/>
  <c r="Y293" i="1"/>
  <c r="Z293" i="1" s="1"/>
  <c r="Y294" i="1"/>
  <c r="Z294" i="1" s="1"/>
  <c r="Y295" i="1"/>
  <c r="Z295" i="1" s="1"/>
  <c r="Y296" i="1"/>
  <c r="Z296" i="1" s="1"/>
  <c r="Y297" i="1"/>
  <c r="Z297" i="1" s="1"/>
  <c r="Y298" i="1"/>
  <c r="Z298" i="1" s="1"/>
  <c r="Y299" i="1"/>
  <c r="Z299" i="1" s="1"/>
  <c r="Y300" i="1"/>
  <c r="Z300" i="1" s="1"/>
  <c r="Y301" i="1"/>
  <c r="Z301" i="1" s="1"/>
  <c r="Y302" i="1"/>
  <c r="Z302" i="1" s="1"/>
  <c r="Y303" i="1"/>
  <c r="Z303" i="1" s="1"/>
  <c r="Y304" i="1"/>
  <c r="Z304" i="1" s="1"/>
  <c r="Y305" i="1"/>
  <c r="Z305" i="1" s="1"/>
  <c r="Y306" i="1"/>
  <c r="Z306" i="1" s="1"/>
  <c r="Y307" i="1"/>
  <c r="Z307" i="1" s="1"/>
  <c r="Y308" i="1"/>
  <c r="Z308" i="1" s="1"/>
  <c r="Y309" i="1"/>
  <c r="Z309" i="1" s="1"/>
  <c r="Y310" i="1"/>
  <c r="Z310" i="1" s="1"/>
  <c r="Y311" i="1"/>
  <c r="Z311" i="1" s="1"/>
  <c r="Y312" i="1"/>
  <c r="Z312" i="1" s="1"/>
  <c r="Y313" i="1"/>
  <c r="Z313" i="1" s="1"/>
  <c r="Y314" i="1"/>
  <c r="Z314" i="1" s="1"/>
  <c r="Y315" i="1"/>
  <c r="Z315" i="1" s="1"/>
  <c r="Y316" i="1"/>
  <c r="Z316" i="1" s="1"/>
  <c r="Y317" i="1"/>
  <c r="Z317" i="1" s="1"/>
  <c r="Y318" i="1"/>
  <c r="Z318" i="1" s="1"/>
  <c r="Y319" i="1"/>
  <c r="Z319" i="1" s="1"/>
  <c r="Y320" i="1"/>
  <c r="Z320" i="1" s="1"/>
  <c r="Y321" i="1"/>
  <c r="Z321" i="1" s="1"/>
  <c r="Y322" i="1"/>
  <c r="Z322" i="1" s="1"/>
  <c r="Y323" i="1"/>
  <c r="Z323" i="1" s="1"/>
  <c r="Y324" i="1"/>
  <c r="Z324" i="1" s="1"/>
  <c r="Y325" i="1"/>
  <c r="Z325" i="1" s="1"/>
  <c r="Y326" i="1"/>
  <c r="Z326" i="1" s="1"/>
  <c r="Y327" i="1"/>
  <c r="Z327" i="1" s="1"/>
  <c r="Y328" i="1"/>
  <c r="Z328" i="1" s="1"/>
  <c r="Y329" i="1"/>
  <c r="Z329" i="1" s="1"/>
  <c r="Y330" i="1"/>
  <c r="Z330" i="1" s="1"/>
  <c r="Y331" i="1"/>
  <c r="Z331" i="1" s="1"/>
  <c r="Y332" i="1"/>
  <c r="Z332" i="1" s="1"/>
  <c r="Y333" i="1"/>
  <c r="Z333" i="1" s="1"/>
  <c r="Y334" i="1"/>
  <c r="Z334" i="1" s="1"/>
  <c r="Y335" i="1"/>
  <c r="Z335" i="1" s="1"/>
  <c r="Y336" i="1"/>
  <c r="Z336" i="1" s="1"/>
  <c r="Y337" i="1"/>
  <c r="Z337" i="1" s="1"/>
  <c r="Y338" i="1"/>
  <c r="Z338" i="1" s="1"/>
  <c r="Y339" i="1"/>
  <c r="Z339" i="1" s="1"/>
  <c r="Y340" i="1"/>
  <c r="Z340" i="1" s="1"/>
  <c r="Y341" i="1"/>
  <c r="Z341" i="1" s="1"/>
  <c r="Y342" i="1"/>
  <c r="Z342" i="1" s="1"/>
  <c r="Y343" i="1"/>
  <c r="Z343" i="1" s="1"/>
  <c r="Y344" i="1"/>
  <c r="Z344" i="1" s="1"/>
  <c r="Y345" i="1"/>
  <c r="Z345" i="1" s="1"/>
  <c r="Y346" i="1"/>
  <c r="Z346" i="1" s="1"/>
  <c r="Y347" i="1"/>
  <c r="Z347" i="1" s="1"/>
  <c r="Y348" i="1"/>
  <c r="Z348" i="1" s="1"/>
  <c r="Y349" i="1"/>
  <c r="Z349" i="1" s="1"/>
  <c r="Y350" i="1"/>
  <c r="Z350" i="1" s="1"/>
  <c r="Y351" i="1"/>
  <c r="Z351" i="1" s="1"/>
  <c r="Y352" i="1"/>
  <c r="Z352" i="1" s="1"/>
  <c r="Y353" i="1"/>
  <c r="Z353" i="1" s="1"/>
  <c r="Y354" i="1"/>
  <c r="Z354" i="1" s="1"/>
  <c r="Y355" i="1"/>
  <c r="Z355" i="1" s="1"/>
  <c r="Y356" i="1"/>
  <c r="Z356" i="1" s="1"/>
  <c r="Y357" i="1"/>
  <c r="Z357" i="1" s="1"/>
  <c r="Y358" i="1"/>
  <c r="Z358" i="1" s="1"/>
  <c r="Y359" i="1"/>
  <c r="Z359" i="1" s="1"/>
  <c r="Y360" i="1"/>
  <c r="Z360" i="1" s="1"/>
  <c r="Y361" i="1"/>
  <c r="Z361" i="1" s="1"/>
  <c r="Y362" i="1"/>
  <c r="Z362" i="1" s="1"/>
  <c r="Y363" i="1"/>
  <c r="Z363" i="1" s="1"/>
  <c r="Y364" i="1"/>
  <c r="Z364" i="1" s="1"/>
  <c r="Y365" i="1"/>
  <c r="Z365" i="1" s="1"/>
  <c r="Y366" i="1"/>
  <c r="Z366" i="1" s="1"/>
  <c r="Y367" i="1"/>
  <c r="Z367" i="1" s="1"/>
  <c r="Y368" i="1"/>
  <c r="Z368" i="1" s="1"/>
  <c r="Y369" i="1"/>
  <c r="Z369" i="1" s="1"/>
  <c r="Y370" i="1"/>
  <c r="Z370" i="1" s="1"/>
  <c r="Y371" i="1"/>
  <c r="Z371" i="1" s="1"/>
  <c r="Y372" i="1"/>
  <c r="Z372" i="1" s="1"/>
  <c r="Y373" i="1"/>
  <c r="Z373" i="1" s="1"/>
  <c r="Y374" i="1"/>
  <c r="Z374" i="1" s="1"/>
  <c r="Y375" i="1"/>
  <c r="Z375" i="1" s="1"/>
  <c r="Y376" i="1"/>
  <c r="Z376" i="1" s="1"/>
  <c r="Y377" i="1"/>
  <c r="Z377" i="1" s="1"/>
  <c r="Y378" i="1"/>
  <c r="Z378" i="1" s="1"/>
  <c r="Y379" i="1"/>
  <c r="Z379" i="1" s="1"/>
  <c r="Y380" i="1"/>
  <c r="Z380" i="1" s="1"/>
  <c r="Y381" i="1"/>
  <c r="Z381" i="1" s="1"/>
  <c r="Y382" i="1"/>
  <c r="Z382" i="1" s="1"/>
  <c r="Y383" i="1"/>
  <c r="Z383" i="1" s="1"/>
  <c r="Y384" i="1"/>
  <c r="Z384" i="1" s="1"/>
  <c r="Y385" i="1"/>
  <c r="Z385" i="1" s="1"/>
  <c r="Y386" i="1"/>
  <c r="Z386" i="1" s="1"/>
  <c r="Y387" i="1"/>
  <c r="Z387" i="1" s="1"/>
  <c r="Y388" i="1"/>
  <c r="Z388" i="1" s="1"/>
  <c r="Y389" i="1"/>
  <c r="Z389" i="1" s="1"/>
  <c r="Y390" i="1"/>
  <c r="Z390" i="1" s="1"/>
  <c r="Y391" i="1"/>
  <c r="Z391" i="1" s="1"/>
  <c r="Y392" i="1"/>
  <c r="Z392" i="1" s="1"/>
  <c r="Y393" i="1"/>
  <c r="Z393" i="1" s="1"/>
  <c r="Y394" i="1"/>
  <c r="Z394" i="1" s="1"/>
  <c r="Y395" i="1"/>
  <c r="Z395" i="1" s="1"/>
  <c r="Y396" i="1"/>
  <c r="Z396" i="1" s="1"/>
  <c r="Y397" i="1"/>
  <c r="Z397" i="1" s="1"/>
  <c r="Y398" i="1"/>
  <c r="Z398" i="1" s="1"/>
  <c r="Y399" i="1"/>
  <c r="Z399" i="1" s="1"/>
  <c r="Y400" i="1"/>
  <c r="Z400" i="1" s="1"/>
  <c r="Y401" i="1"/>
  <c r="Z401" i="1" s="1"/>
  <c r="Y402" i="1"/>
  <c r="Z402" i="1" s="1"/>
  <c r="Y403" i="1"/>
  <c r="Z403" i="1" s="1"/>
  <c r="Y404" i="1"/>
  <c r="Z404" i="1" s="1"/>
  <c r="Y405" i="1"/>
  <c r="Z405" i="1" s="1"/>
  <c r="Y406" i="1"/>
  <c r="Z406" i="1" s="1"/>
  <c r="Y407" i="1"/>
  <c r="Z407" i="1" s="1"/>
  <c r="Y408" i="1"/>
  <c r="Z408" i="1" s="1"/>
  <c r="Y409" i="1"/>
  <c r="Z409" i="1" s="1"/>
  <c r="Y410" i="1"/>
  <c r="Z410" i="1" s="1"/>
  <c r="Y411" i="1"/>
  <c r="Z411" i="1" s="1"/>
  <c r="Y412" i="1"/>
  <c r="Z412" i="1" s="1"/>
  <c r="Y413" i="1"/>
  <c r="Z413" i="1" s="1"/>
  <c r="Y414" i="1"/>
  <c r="Z414" i="1" s="1"/>
  <c r="Y415" i="1"/>
  <c r="Z415" i="1" s="1"/>
  <c r="Y416" i="1"/>
  <c r="Z416" i="1" s="1"/>
  <c r="Y417" i="1"/>
  <c r="Z417" i="1" s="1"/>
  <c r="Y418" i="1"/>
  <c r="Z418" i="1" s="1"/>
  <c r="Y419" i="1"/>
  <c r="Z419" i="1" s="1"/>
  <c r="Y420" i="1"/>
  <c r="Z420" i="1" s="1"/>
  <c r="Y421" i="1"/>
  <c r="Z421" i="1" s="1"/>
  <c r="Y422" i="1"/>
  <c r="Z422" i="1" s="1"/>
  <c r="Y423" i="1"/>
  <c r="Z423" i="1" s="1"/>
  <c r="Y424" i="1"/>
  <c r="Z424" i="1" s="1"/>
  <c r="Y425" i="1"/>
  <c r="Z425" i="1" s="1"/>
  <c r="Y426" i="1"/>
  <c r="Z426" i="1" s="1"/>
  <c r="Y427" i="1"/>
  <c r="Z427" i="1" s="1"/>
  <c r="Y428" i="1"/>
  <c r="Z428" i="1" s="1"/>
  <c r="Y429" i="1"/>
  <c r="Z429" i="1" s="1"/>
  <c r="Y430" i="1"/>
  <c r="Z430" i="1" s="1"/>
  <c r="Y431" i="1"/>
  <c r="Z431" i="1" s="1"/>
  <c r="Y432" i="1"/>
  <c r="Z432" i="1" s="1"/>
  <c r="Y433" i="1"/>
  <c r="Z433" i="1" s="1"/>
  <c r="Y434" i="1"/>
  <c r="Z434" i="1" s="1"/>
  <c r="Y435" i="1"/>
  <c r="Z435" i="1" s="1"/>
  <c r="Y436" i="1"/>
  <c r="Z436" i="1" s="1"/>
  <c r="Y437" i="1"/>
  <c r="Z437" i="1" s="1"/>
  <c r="Y438" i="1"/>
  <c r="Z438" i="1" s="1"/>
  <c r="Y439" i="1"/>
  <c r="Z439" i="1" s="1"/>
  <c r="Y440" i="1"/>
  <c r="Z440" i="1" s="1"/>
  <c r="Y441" i="1"/>
  <c r="Z441" i="1" s="1"/>
  <c r="Y442" i="1"/>
  <c r="Z442" i="1" s="1"/>
  <c r="Y443" i="1"/>
  <c r="Z443" i="1" s="1"/>
  <c r="Y444" i="1"/>
  <c r="Z444" i="1" s="1"/>
  <c r="Y445" i="1"/>
  <c r="Z445" i="1" s="1"/>
  <c r="Y446" i="1"/>
  <c r="Z446" i="1" s="1"/>
  <c r="Y447" i="1"/>
  <c r="Z447" i="1" s="1"/>
  <c r="Y448" i="1"/>
  <c r="Z448" i="1" s="1"/>
  <c r="Y449" i="1"/>
  <c r="Z449" i="1" s="1"/>
  <c r="Y450" i="1"/>
  <c r="Z450" i="1" s="1"/>
  <c r="Y451" i="1"/>
  <c r="Z451" i="1" s="1"/>
  <c r="Y452" i="1"/>
  <c r="Z452" i="1" s="1"/>
  <c r="Y453" i="1"/>
  <c r="Z453" i="1" s="1"/>
  <c r="Y454" i="1"/>
  <c r="Z454" i="1" s="1"/>
  <c r="Y455" i="1"/>
  <c r="Z455" i="1" s="1"/>
  <c r="Y456" i="1"/>
  <c r="Z456" i="1" s="1"/>
  <c r="Y457" i="1"/>
  <c r="Z457" i="1" s="1"/>
  <c r="Y458" i="1"/>
  <c r="Z458" i="1" s="1"/>
  <c r="Y459" i="1"/>
  <c r="Z459" i="1" s="1"/>
  <c r="Y460" i="1"/>
  <c r="Z460" i="1" s="1"/>
  <c r="Y461" i="1"/>
  <c r="Z461" i="1" s="1"/>
  <c r="Y462" i="1"/>
  <c r="Z462" i="1" s="1"/>
  <c r="Y463" i="1"/>
  <c r="Z463" i="1" s="1"/>
  <c r="Y464" i="1"/>
  <c r="Z464" i="1" s="1"/>
  <c r="Y465" i="1"/>
  <c r="Z465" i="1" s="1"/>
  <c r="Y466" i="1"/>
  <c r="Z466" i="1" s="1"/>
  <c r="Y467" i="1"/>
  <c r="Z467" i="1" s="1"/>
  <c r="Y468" i="1"/>
  <c r="Z468" i="1" s="1"/>
  <c r="Y469" i="1"/>
  <c r="Z469" i="1" s="1"/>
  <c r="Y470" i="1"/>
  <c r="Z470" i="1" s="1"/>
  <c r="Y471" i="1"/>
  <c r="Z471" i="1" s="1"/>
  <c r="Y472" i="1"/>
  <c r="Z472" i="1" s="1"/>
  <c r="Y473" i="1"/>
  <c r="Z473" i="1" s="1"/>
  <c r="Y474" i="1"/>
  <c r="Z474" i="1" s="1"/>
  <c r="Y475" i="1"/>
  <c r="Z475" i="1" s="1"/>
  <c r="Y476" i="1"/>
  <c r="Z476" i="1" s="1"/>
  <c r="Y477" i="1"/>
  <c r="Z477" i="1" s="1"/>
  <c r="Y478" i="1"/>
  <c r="Z478" i="1" s="1"/>
  <c r="Y479" i="1"/>
  <c r="Z479" i="1" s="1"/>
  <c r="Y480" i="1"/>
  <c r="Z480" i="1" s="1"/>
  <c r="Y481" i="1"/>
  <c r="Z481" i="1" s="1"/>
  <c r="Y482" i="1"/>
  <c r="Z482" i="1" s="1"/>
  <c r="Y483" i="1"/>
  <c r="Z483" i="1" s="1"/>
  <c r="Y484" i="1"/>
  <c r="Z484" i="1" s="1"/>
  <c r="Y485" i="1"/>
  <c r="Z485" i="1" s="1"/>
  <c r="Y486" i="1"/>
  <c r="Z486" i="1" s="1"/>
  <c r="Y487" i="1"/>
  <c r="Z487" i="1" s="1"/>
  <c r="Y488" i="1"/>
  <c r="Z488" i="1" s="1"/>
  <c r="Y489" i="1"/>
  <c r="Z489" i="1" s="1"/>
  <c r="Y490" i="1"/>
  <c r="Z490" i="1" s="1"/>
  <c r="Y491" i="1"/>
  <c r="Z491" i="1" s="1"/>
  <c r="Y492" i="1"/>
  <c r="Z492" i="1" s="1"/>
  <c r="Y493" i="1"/>
  <c r="Z493" i="1" s="1"/>
  <c r="Y494" i="1"/>
  <c r="Z494" i="1" s="1"/>
  <c r="Y495" i="1"/>
  <c r="Z495" i="1" s="1"/>
  <c r="Y496" i="1"/>
  <c r="Z496" i="1" s="1"/>
  <c r="Y497" i="1"/>
  <c r="Z497" i="1" s="1"/>
  <c r="Y498" i="1"/>
  <c r="Z498" i="1" s="1"/>
  <c r="Y499" i="1"/>
  <c r="Z499" i="1" s="1"/>
  <c r="Y500" i="1"/>
  <c r="Z500" i="1" s="1"/>
  <c r="Y501" i="1"/>
  <c r="Z501" i="1" s="1"/>
  <c r="Y502" i="1"/>
  <c r="Z502" i="1" s="1"/>
  <c r="Y503" i="1"/>
  <c r="Z503" i="1" s="1"/>
  <c r="Y504" i="1"/>
  <c r="Z504" i="1" s="1"/>
  <c r="Y505" i="1"/>
  <c r="Z505" i="1" s="1"/>
  <c r="Y506" i="1"/>
  <c r="Z506" i="1" s="1"/>
  <c r="Y507" i="1"/>
  <c r="Z507" i="1" s="1"/>
  <c r="Y508" i="1"/>
  <c r="Z508" i="1" s="1"/>
  <c r="Y509" i="1"/>
  <c r="Z509" i="1" s="1"/>
  <c r="Y510" i="1"/>
  <c r="Z510" i="1" s="1"/>
  <c r="Y511" i="1"/>
  <c r="Z511" i="1" s="1"/>
  <c r="Y512" i="1"/>
  <c r="Z512" i="1" s="1"/>
  <c r="Y513" i="1"/>
  <c r="Z513" i="1" s="1"/>
  <c r="Y514" i="1"/>
  <c r="Z514" i="1" s="1"/>
  <c r="Y515" i="1"/>
  <c r="Z515" i="1" s="1"/>
  <c r="Y516" i="1"/>
  <c r="Z516" i="1" s="1"/>
  <c r="Y517" i="1"/>
  <c r="Z517" i="1" s="1"/>
  <c r="Y518" i="1"/>
  <c r="Z518" i="1" s="1"/>
  <c r="Y519" i="1"/>
  <c r="Z519" i="1" s="1"/>
  <c r="Y520" i="1"/>
  <c r="Z520" i="1" s="1"/>
  <c r="Y521" i="1"/>
  <c r="Z521" i="1" s="1"/>
  <c r="Y522" i="1"/>
  <c r="Z522" i="1" s="1"/>
  <c r="Y523" i="1"/>
  <c r="Z523" i="1" s="1"/>
  <c r="Y524" i="1"/>
  <c r="Z524" i="1" s="1"/>
  <c r="Y525" i="1"/>
  <c r="Z525" i="1" s="1"/>
  <c r="Y526" i="1"/>
  <c r="Z526" i="1" s="1"/>
  <c r="Y527" i="1"/>
  <c r="Z527" i="1" s="1"/>
  <c r="Y528" i="1"/>
  <c r="Z528" i="1" s="1"/>
  <c r="Y529" i="1"/>
  <c r="Z529" i="1" s="1"/>
  <c r="Y530" i="1"/>
  <c r="Z530" i="1" s="1"/>
  <c r="Y531" i="1"/>
  <c r="Z531" i="1" s="1"/>
  <c r="Y532" i="1"/>
  <c r="Z532" i="1" s="1"/>
  <c r="Y533" i="1"/>
  <c r="Z533" i="1" s="1"/>
  <c r="Y534" i="1"/>
  <c r="Z534" i="1" s="1"/>
  <c r="Y535" i="1"/>
  <c r="Z535" i="1" s="1"/>
  <c r="Y536" i="1"/>
  <c r="Z536" i="1" s="1"/>
  <c r="Y537" i="1"/>
  <c r="Z537" i="1" s="1"/>
  <c r="Y538" i="1"/>
  <c r="Z538" i="1" s="1"/>
  <c r="Y539" i="1"/>
  <c r="Z539" i="1" s="1"/>
  <c r="Y540" i="1"/>
  <c r="Z540" i="1" s="1"/>
  <c r="Y541" i="1"/>
  <c r="Z541" i="1" s="1"/>
  <c r="Y542" i="1"/>
  <c r="Z542" i="1" s="1"/>
  <c r="Y543" i="1"/>
  <c r="Z543" i="1" s="1"/>
  <c r="Y544" i="1"/>
  <c r="Z544" i="1" s="1"/>
  <c r="Y545" i="1"/>
  <c r="Z545" i="1" s="1"/>
  <c r="Y546" i="1"/>
  <c r="Z546" i="1" s="1"/>
  <c r="Y547" i="1"/>
  <c r="Z547" i="1" s="1"/>
  <c r="Y548" i="1"/>
  <c r="Z548" i="1" s="1"/>
  <c r="Y549" i="1"/>
  <c r="Z549" i="1" s="1"/>
  <c r="Y550" i="1"/>
  <c r="Z550" i="1" s="1"/>
  <c r="Y551" i="1"/>
  <c r="Z551" i="1" s="1"/>
  <c r="Y552" i="1"/>
  <c r="Z552" i="1" s="1"/>
  <c r="Y553" i="1"/>
  <c r="Z553" i="1" s="1"/>
  <c r="Y554" i="1"/>
  <c r="Z554" i="1" s="1"/>
  <c r="Y555" i="1"/>
  <c r="Z555" i="1" s="1"/>
  <c r="Y556" i="1"/>
  <c r="Z556" i="1" s="1"/>
  <c r="Y557" i="1"/>
  <c r="Z557" i="1" s="1"/>
  <c r="Y558" i="1"/>
  <c r="Z558" i="1" s="1"/>
  <c r="Y559" i="1"/>
  <c r="Z559" i="1" s="1"/>
  <c r="Y560" i="1"/>
  <c r="Z560" i="1" s="1"/>
  <c r="Y561" i="1"/>
  <c r="Z561" i="1" s="1"/>
  <c r="Y562" i="1"/>
  <c r="Z562" i="1" s="1"/>
  <c r="Y563" i="1"/>
  <c r="Z563" i="1" s="1"/>
  <c r="Y564" i="1"/>
  <c r="Z564" i="1" s="1"/>
  <c r="Y565" i="1"/>
  <c r="Z565" i="1" s="1"/>
  <c r="Y566" i="1"/>
  <c r="Z566" i="1" s="1"/>
  <c r="Y567" i="1"/>
  <c r="Z567" i="1" s="1"/>
  <c r="Y568" i="1"/>
  <c r="Z568" i="1" s="1"/>
  <c r="Y569" i="1"/>
  <c r="Z569" i="1" s="1"/>
  <c r="Y570" i="1"/>
  <c r="Z570" i="1" s="1"/>
  <c r="Y571" i="1"/>
  <c r="Z571" i="1" s="1"/>
  <c r="Y572" i="1"/>
  <c r="Z572" i="1" s="1"/>
  <c r="Y573" i="1"/>
  <c r="Z573" i="1" s="1"/>
  <c r="Y574" i="1"/>
  <c r="Z574" i="1" s="1"/>
  <c r="Y575" i="1"/>
  <c r="Z575" i="1" s="1"/>
  <c r="Y576" i="1"/>
  <c r="Z576" i="1" s="1"/>
  <c r="Y577" i="1"/>
  <c r="Z577" i="1" s="1"/>
  <c r="Y578" i="1"/>
  <c r="Z578" i="1" s="1"/>
  <c r="Y579" i="1"/>
  <c r="Z579" i="1" s="1"/>
  <c r="Y580" i="1"/>
  <c r="Z580" i="1" s="1"/>
  <c r="Y581" i="1"/>
  <c r="Z581" i="1" s="1"/>
  <c r="Y582" i="1"/>
  <c r="Z582" i="1" s="1"/>
  <c r="Y583" i="1"/>
  <c r="Z583" i="1" s="1"/>
  <c r="Y584" i="1"/>
  <c r="Z584" i="1" s="1"/>
  <c r="Y585" i="1"/>
  <c r="Z585" i="1" s="1"/>
  <c r="Y586" i="1"/>
  <c r="Z586" i="1" s="1"/>
  <c r="Y587" i="1"/>
  <c r="Z587" i="1" s="1"/>
  <c r="Y588" i="1"/>
  <c r="Z588" i="1" s="1"/>
  <c r="Y589" i="1"/>
  <c r="Z589" i="1" s="1"/>
  <c r="Y590" i="1"/>
  <c r="Z590" i="1" s="1"/>
  <c r="Y591" i="1"/>
  <c r="Z591" i="1" s="1"/>
  <c r="Y592" i="1"/>
  <c r="Z592" i="1" s="1"/>
  <c r="Y593" i="1"/>
  <c r="Z593" i="1" s="1"/>
  <c r="Y594" i="1"/>
  <c r="Z594" i="1" s="1"/>
  <c r="Y595" i="1"/>
  <c r="Z595" i="1" s="1"/>
  <c r="Y596" i="1"/>
  <c r="Z596" i="1" s="1"/>
  <c r="Y597" i="1"/>
  <c r="Z597" i="1" s="1"/>
  <c r="Y598" i="1"/>
  <c r="Z598" i="1" s="1"/>
  <c r="Y599" i="1"/>
  <c r="Z599" i="1" s="1"/>
  <c r="Y600" i="1"/>
  <c r="Z600" i="1" s="1"/>
  <c r="Y601" i="1"/>
  <c r="Z601" i="1" s="1"/>
  <c r="Y602" i="1"/>
  <c r="Z602" i="1" s="1"/>
  <c r="Y603" i="1"/>
  <c r="Z603" i="1" s="1"/>
  <c r="Y604" i="1"/>
  <c r="Z604" i="1" s="1"/>
  <c r="Y605" i="1"/>
  <c r="Z605" i="1" s="1"/>
  <c r="Y606" i="1"/>
  <c r="Z606" i="1" s="1"/>
  <c r="Y607" i="1"/>
  <c r="Z607" i="1" s="1"/>
  <c r="Y608" i="1"/>
  <c r="Z608" i="1" s="1"/>
  <c r="Y609" i="1"/>
  <c r="Z609" i="1" s="1"/>
  <c r="Y610" i="1"/>
  <c r="Z610" i="1" s="1"/>
  <c r="Y611" i="1"/>
  <c r="Z611" i="1" s="1"/>
  <c r="Y612" i="1"/>
  <c r="Z612" i="1" s="1"/>
  <c r="Y613" i="1"/>
  <c r="Z613" i="1" s="1"/>
  <c r="Y614" i="1"/>
  <c r="Z614" i="1" s="1"/>
  <c r="Y615" i="1"/>
  <c r="Z615" i="1" s="1"/>
  <c r="Y616" i="1"/>
  <c r="Z616" i="1" s="1"/>
  <c r="Y617" i="1"/>
  <c r="Z617" i="1" s="1"/>
  <c r="Y618" i="1"/>
  <c r="Z618" i="1" s="1"/>
  <c r="Y619" i="1"/>
  <c r="Z619" i="1" s="1"/>
  <c r="Y620" i="1"/>
  <c r="Z620" i="1" s="1"/>
  <c r="Y621" i="1"/>
  <c r="Z621" i="1" s="1"/>
  <c r="Y622" i="1"/>
  <c r="Z622" i="1" s="1"/>
  <c r="Y623" i="1"/>
  <c r="Z623" i="1" s="1"/>
  <c r="Y624" i="1"/>
  <c r="Z624" i="1" s="1"/>
  <c r="Y625" i="1"/>
  <c r="Z625" i="1" s="1"/>
  <c r="Y626" i="1"/>
  <c r="Z626" i="1" s="1"/>
  <c r="Y627" i="1"/>
  <c r="Z627" i="1" s="1"/>
  <c r="Y628" i="1"/>
  <c r="Z628" i="1" s="1"/>
  <c r="Y629" i="1"/>
  <c r="Z629" i="1" s="1"/>
  <c r="Y630" i="1"/>
  <c r="Z630" i="1" s="1"/>
  <c r="Y631" i="1"/>
  <c r="Z631" i="1" s="1"/>
  <c r="Y632" i="1"/>
  <c r="Z632" i="1" s="1"/>
  <c r="Y633" i="1"/>
  <c r="Z633" i="1" s="1"/>
  <c r="Y634" i="1"/>
  <c r="Z634" i="1" s="1"/>
  <c r="Y635" i="1"/>
  <c r="Z635" i="1" s="1"/>
  <c r="Y636" i="1"/>
  <c r="Z636" i="1" s="1"/>
  <c r="Y637" i="1"/>
  <c r="Z637" i="1" s="1"/>
  <c r="Y638" i="1"/>
  <c r="Z638" i="1" s="1"/>
  <c r="Y639" i="1"/>
  <c r="Z639" i="1" s="1"/>
  <c r="Y640" i="1"/>
  <c r="Z640" i="1" s="1"/>
  <c r="Y641" i="1"/>
  <c r="Z641" i="1" s="1"/>
  <c r="Y642" i="1"/>
  <c r="Z642" i="1" s="1"/>
  <c r="Y643" i="1"/>
  <c r="Z643" i="1" s="1"/>
  <c r="Y644" i="1"/>
  <c r="Z644" i="1" s="1"/>
  <c r="Y645" i="1"/>
  <c r="Z645" i="1" s="1"/>
  <c r="Y646" i="1"/>
  <c r="Z646" i="1" s="1"/>
  <c r="Y647" i="1"/>
  <c r="Z647" i="1" s="1"/>
  <c r="Y648" i="1"/>
  <c r="Z648" i="1" s="1"/>
  <c r="Y649" i="1"/>
  <c r="Z649" i="1" s="1"/>
  <c r="Y650" i="1"/>
  <c r="Z650" i="1" s="1"/>
  <c r="Y651" i="1"/>
  <c r="Z651" i="1" s="1"/>
  <c r="Y652" i="1"/>
  <c r="Z652" i="1" s="1"/>
  <c r="Y653" i="1"/>
  <c r="Z653" i="1" s="1"/>
  <c r="Y654" i="1"/>
  <c r="Z654" i="1" s="1"/>
  <c r="Y655" i="1"/>
  <c r="Z655" i="1" s="1"/>
  <c r="Y656" i="1"/>
  <c r="Z656" i="1" s="1"/>
  <c r="Y657" i="1"/>
  <c r="Z657" i="1" s="1"/>
  <c r="Y658" i="1"/>
  <c r="Z658" i="1" s="1"/>
  <c r="Y659" i="1"/>
  <c r="Z659" i="1" s="1"/>
  <c r="Y660" i="1"/>
  <c r="Z660" i="1" s="1"/>
  <c r="Y661" i="1"/>
  <c r="Z661" i="1" s="1"/>
  <c r="Y662" i="1"/>
  <c r="Z662" i="1" s="1"/>
  <c r="Y663" i="1"/>
  <c r="Z663" i="1" s="1"/>
  <c r="Y664" i="1"/>
  <c r="Z664" i="1" s="1"/>
  <c r="Y665" i="1"/>
  <c r="Z665" i="1" s="1"/>
  <c r="Y666" i="1"/>
  <c r="Z666" i="1" s="1"/>
  <c r="Y667" i="1"/>
  <c r="Z667" i="1" s="1"/>
  <c r="Y668" i="1"/>
  <c r="Z668" i="1" s="1"/>
  <c r="Y669" i="1"/>
  <c r="Z669" i="1" s="1"/>
  <c r="Y670" i="1"/>
  <c r="Z670" i="1" s="1"/>
  <c r="Y671" i="1"/>
  <c r="Z671" i="1" s="1"/>
  <c r="Y672" i="1"/>
  <c r="Z672" i="1" s="1"/>
  <c r="Y673" i="1"/>
  <c r="Z673" i="1" s="1"/>
  <c r="Y674" i="1"/>
  <c r="Z674" i="1" s="1"/>
  <c r="Y675" i="1"/>
  <c r="Z675" i="1" s="1"/>
  <c r="Y676" i="1"/>
  <c r="Z676" i="1" s="1"/>
  <c r="Y677" i="1"/>
  <c r="Z677" i="1" s="1"/>
  <c r="Y678" i="1"/>
  <c r="Z678" i="1" s="1"/>
  <c r="Y679" i="1"/>
  <c r="Z679" i="1" s="1"/>
  <c r="Y680" i="1"/>
  <c r="Z680" i="1" s="1"/>
  <c r="Y681" i="1"/>
  <c r="Z681" i="1" s="1"/>
  <c r="Y682" i="1"/>
  <c r="Z682" i="1" s="1"/>
  <c r="Y683" i="1"/>
  <c r="Z683" i="1" s="1"/>
  <c r="Y684" i="1"/>
  <c r="Z684" i="1" s="1"/>
  <c r="Y685" i="1"/>
  <c r="Z685" i="1" s="1"/>
  <c r="Y686" i="1"/>
  <c r="Z686" i="1" s="1"/>
  <c r="Y687" i="1"/>
  <c r="Z687" i="1" s="1"/>
  <c r="Y688" i="1"/>
  <c r="Z688" i="1" s="1"/>
  <c r="Y689" i="1"/>
  <c r="Z689" i="1" s="1"/>
  <c r="Y690" i="1"/>
  <c r="Z690" i="1" s="1"/>
  <c r="Y691" i="1"/>
  <c r="Z691" i="1" s="1"/>
  <c r="Y692" i="1"/>
  <c r="Z692" i="1" s="1"/>
  <c r="Y693" i="1"/>
  <c r="Z693" i="1" s="1"/>
  <c r="Y694" i="1"/>
  <c r="Z694" i="1" s="1"/>
  <c r="Y695" i="1"/>
  <c r="Z695" i="1" s="1"/>
  <c r="Y696" i="1"/>
  <c r="Z696" i="1" s="1"/>
  <c r="Y697" i="1"/>
  <c r="Z697" i="1" s="1"/>
  <c r="Y698" i="1"/>
  <c r="Z698" i="1" s="1"/>
  <c r="Y699" i="1"/>
  <c r="Z699" i="1" s="1"/>
  <c r="Y700" i="1"/>
  <c r="Z700" i="1" s="1"/>
  <c r="Y701" i="1"/>
  <c r="Z701" i="1" s="1"/>
  <c r="Y702" i="1"/>
  <c r="Z702" i="1" s="1"/>
  <c r="Y703" i="1"/>
  <c r="Z703" i="1" s="1"/>
  <c r="Y704" i="1"/>
  <c r="Z704" i="1" s="1"/>
  <c r="Y705" i="1"/>
  <c r="Z705" i="1" s="1"/>
  <c r="Y706" i="1"/>
  <c r="Z706" i="1" s="1"/>
  <c r="Y707" i="1"/>
  <c r="Z707" i="1" s="1"/>
  <c r="Y708" i="1"/>
  <c r="Z708" i="1" s="1"/>
  <c r="Y709" i="1"/>
  <c r="Z709" i="1" s="1"/>
  <c r="Y710" i="1"/>
  <c r="Z710" i="1" s="1"/>
  <c r="Y711" i="1"/>
  <c r="Z711" i="1" s="1"/>
  <c r="Y712" i="1"/>
  <c r="Z712" i="1" s="1"/>
  <c r="Y713" i="1"/>
  <c r="Z713" i="1" s="1"/>
  <c r="Y714" i="1"/>
  <c r="Z714" i="1" s="1"/>
  <c r="Y715" i="1"/>
  <c r="Z715" i="1" s="1"/>
  <c r="Y716" i="1"/>
  <c r="Z716" i="1" s="1"/>
  <c r="Y717" i="1"/>
  <c r="Z717" i="1" s="1"/>
  <c r="Y718" i="1"/>
  <c r="Z718" i="1" s="1"/>
  <c r="Y719" i="1"/>
  <c r="Z719" i="1" s="1"/>
  <c r="Y720" i="1"/>
  <c r="Z720" i="1" s="1"/>
  <c r="Y721" i="1"/>
  <c r="Z721" i="1" s="1"/>
  <c r="Y722" i="1"/>
  <c r="Z722" i="1" s="1"/>
  <c r="Y723" i="1"/>
  <c r="Z723" i="1" s="1"/>
  <c r="Y724" i="1"/>
  <c r="Z724" i="1" s="1"/>
  <c r="Y725" i="1"/>
  <c r="Z725" i="1" s="1"/>
  <c r="Y726" i="1"/>
  <c r="Z726" i="1" s="1"/>
  <c r="Y727" i="1"/>
  <c r="Z727" i="1" s="1"/>
  <c r="Y728" i="1"/>
  <c r="Z728" i="1" s="1"/>
  <c r="Y729" i="1"/>
  <c r="Z729" i="1" s="1"/>
  <c r="Y730" i="1"/>
  <c r="Z730" i="1" s="1"/>
  <c r="Y731" i="1"/>
  <c r="Z731" i="1" s="1"/>
  <c r="Y732" i="1"/>
  <c r="Z732" i="1" s="1"/>
  <c r="Y733" i="1"/>
  <c r="Z733" i="1" s="1"/>
  <c r="Y734" i="1"/>
  <c r="Z734" i="1" s="1"/>
  <c r="Y735" i="1"/>
  <c r="Z735" i="1" s="1"/>
  <c r="Y736" i="1"/>
  <c r="Z736" i="1" s="1"/>
  <c r="Y737" i="1"/>
  <c r="Z737" i="1" s="1"/>
  <c r="Y738" i="1"/>
  <c r="Z738" i="1" s="1"/>
  <c r="Y739" i="1"/>
  <c r="Z739" i="1" s="1"/>
  <c r="Y740" i="1"/>
  <c r="Z740" i="1" s="1"/>
  <c r="Y741" i="1"/>
  <c r="Z741" i="1" s="1"/>
  <c r="Y742" i="1"/>
  <c r="Z742" i="1" s="1"/>
  <c r="Y743" i="1"/>
  <c r="Z743" i="1" s="1"/>
  <c r="Y744" i="1"/>
  <c r="Z744" i="1" s="1"/>
  <c r="Y745" i="1"/>
  <c r="Z745" i="1" s="1"/>
  <c r="Y746" i="1"/>
  <c r="Z746" i="1" s="1"/>
  <c r="Y747" i="1"/>
  <c r="Z747" i="1" s="1"/>
  <c r="Y748" i="1"/>
  <c r="Z748" i="1" s="1"/>
  <c r="Y749" i="1"/>
  <c r="Z749" i="1" s="1"/>
  <c r="Y750" i="1"/>
  <c r="Z750" i="1" s="1"/>
  <c r="Y751" i="1"/>
  <c r="Z751" i="1" s="1"/>
  <c r="Y752" i="1"/>
  <c r="Z752" i="1" s="1"/>
  <c r="Y753" i="1"/>
  <c r="Z753" i="1" s="1"/>
  <c r="Y754" i="1"/>
  <c r="Z754" i="1" s="1"/>
  <c r="Y755" i="1"/>
  <c r="Z755" i="1" s="1"/>
  <c r="Y756" i="1"/>
  <c r="Z756" i="1" s="1"/>
  <c r="Y757" i="1"/>
  <c r="Z757" i="1" s="1"/>
  <c r="Y758" i="1"/>
  <c r="Z758" i="1" s="1"/>
  <c r="Y759" i="1"/>
  <c r="Z759" i="1" s="1"/>
  <c r="Y760" i="1"/>
  <c r="Z760" i="1" s="1"/>
  <c r="Y761" i="1"/>
  <c r="Z761" i="1" s="1"/>
  <c r="Y762" i="1"/>
  <c r="Z762" i="1" s="1"/>
  <c r="Y763" i="1"/>
  <c r="Z763" i="1" s="1"/>
  <c r="Y764" i="1"/>
  <c r="Z764" i="1" s="1"/>
  <c r="Y765" i="1"/>
  <c r="Z765" i="1" s="1"/>
  <c r="Y766" i="1"/>
  <c r="Z766" i="1" s="1"/>
  <c r="Y767" i="1"/>
  <c r="Z767" i="1" s="1"/>
  <c r="Y768" i="1"/>
  <c r="Z768" i="1" s="1"/>
  <c r="Y769" i="1"/>
  <c r="Z769" i="1" s="1"/>
  <c r="Y770" i="1"/>
  <c r="Z770" i="1" s="1"/>
  <c r="Y771" i="1"/>
  <c r="Z771" i="1" s="1"/>
  <c r="Y772" i="1"/>
  <c r="Z772" i="1" s="1"/>
  <c r="Y773" i="1"/>
  <c r="Z773" i="1" s="1"/>
  <c r="Y774" i="1"/>
  <c r="Z774" i="1" s="1"/>
  <c r="Y775" i="1"/>
  <c r="Z775" i="1" s="1"/>
  <c r="Y776" i="1"/>
  <c r="Z776" i="1" s="1"/>
  <c r="Y777" i="1"/>
  <c r="Z777" i="1" s="1"/>
  <c r="Y778" i="1"/>
  <c r="Z778" i="1" s="1"/>
  <c r="Y779" i="1"/>
  <c r="Z779" i="1" s="1"/>
  <c r="Y780" i="1"/>
  <c r="Z780" i="1" s="1"/>
  <c r="Y781" i="1"/>
  <c r="Z781" i="1" s="1"/>
  <c r="Y782" i="1"/>
  <c r="Z782" i="1" s="1"/>
  <c r="Y783" i="1"/>
  <c r="Z783" i="1" s="1"/>
  <c r="Y784" i="1"/>
  <c r="Z784" i="1" s="1"/>
  <c r="Y785" i="1"/>
  <c r="Z785" i="1" s="1"/>
  <c r="Y786" i="1"/>
  <c r="Z786" i="1" s="1"/>
  <c r="Y787" i="1"/>
  <c r="Z787" i="1" s="1"/>
  <c r="Y788" i="1"/>
  <c r="Z788" i="1" s="1"/>
  <c r="Y789" i="1"/>
  <c r="Z789" i="1" s="1"/>
  <c r="Y790" i="1"/>
  <c r="Z790" i="1" s="1"/>
  <c r="Y791" i="1"/>
  <c r="Z791" i="1" s="1"/>
  <c r="Y792" i="1"/>
  <c r="Z792" i="1" s="1"/>
  <c r="Y793" i="1"/>
  <c r="Z793" i="1" s="1"/>
  <c r="Y794" i="1"/>
  <c r="Z794" i="1" s="1"/>
  <c r="Y795" i="1"/>
  <c r="Z795" i="1" s="1"/>
  <c r="Y796" i="1"/>
  <c r="Z796" i="1" s="1"/>
  <c r="Y797" i="1"/>
  <c r="Z797" i="1" s="1"/>
  <c r="Y798" i="1"/>
  <c r="Z798" i="1" s="1"/>
  <c r="Y799" i="1"/>
  <c r="Z799" i="1" s="1"/>
  <c r="Y800" i="1"/>
  <c r="Z800" i="1" s="1"/>
  <c r="Y801" i="1"/>
  <c r="Z801" i="1" s="1"/>
  <c r="Y802" i="1"/>
  <c r="Z802" i="1" s="1"/>
  <c r="Y803" i="1"/>
  <c r="Z803" i="1" s="1"/>
  <c r="Y804" i="1"/>
  <c r="Z804" i="1" s="1"/>
  <c r="Y805" i="1"/>
  <c r="Z805" i="1" s="1"/>
  <c r="Y806" i="1"/>
  <c r="Z806" i="1" s="1"/>
  <c r="Y807" i="1"/>
  <c r="Z807" i="1" s="1"/>
  <c r="Y808" i="1"/>
  <c r="Z808" i="1" s="1"/>
  <c r="Y809" i="1"/>
  <c r="Z809" i="1" s="1"/>
  <c r="Y810" i="1"/>
  <c r="Z810" i="1" s="1"/>
  <c r="Y811" i="1"/>
  <c r="Z811" i="1" s="1"/>
  <c r="Y812" i="1"/>
  <c r="Z812" i="1" s="1"/>
  <c r="Y813" i="1"/>
  <c r="Z813" i="1" s="1"/>
  <c r="Y814" i="1"/>
  <c r="Z814" i="1" s="1"/>
  <c r="Y815" i="1"/>
  <c r="Z815" i="1" s="1"/>
  <c r="Y816" i="1"/>
  <c r="Z816" i="1" s="1"/>
  <c r="Y817" i="1"/>
  <c r="Z817" i="1" s="1"/>
  <c r="Y818" i="1"/>
  <c r="Z818" i="1" s="1"/>
  <c r="Y819" i="1"/>
  <c r="Z819" i="1" s="1"/>
  <c r="Y820" i="1"/>
  <c r="Z820" i="1" s="1"/>
  <c r="Y821" i="1"/>
  <c r="Z821" i="1" s="1"/>
  <c r="Y822" i="1"/>
  <c r="Z822" i="1" s="1"/>
  <c r="Y823" i="1"/>
  <c r="Z823" i="1" s="1"/>
  <c r="Y824" i="1"/>
  <c r="Z824" i="1" s="1"/>
  <c r="Y825" i="1"/>
  <c r="Z825" i="1" s="1"/>
  <c r="Y826" i="1"/>
  <c r="Z826" i="1" s="1"/>
  <c r="Y827" i="1"/>
  <c r="Z827" i="1" s="1"/>
  <c r="Y828" i="1"/>
  <c r="Z828" i="1" s="1"/>
  <c r="Y829" i="1"/>
  <c r="Z829" i="1" s="1"/>
  <c r="Y830" i="1"/>
  <c r="Z830" i="1" s="1"/>
  <c r="Y831" i="1"/>
  <c r="Z831" i="1" s="1"/>
  <c r="Y832" i="1"/>
  <c r="Z832" i="1" s="1"/>
  <c r="Y833" i="1"/>
  <c r="Z833" i="1" s="1"/>
  <c r="Y834" i="1"/>
  <c r="Z834" i="1" s="1"/>
  <c r="Y835" i="1"/>
  <c r="Z835" i="1" s="1"/>
  <c r="Y836" i="1"/>
  <c r="Z836" i="1" s="1"/>
  <c r="Y837" i="1"/>
  <c r="Z837" i="1" s="1"/>
  <c r="Y838" i="1"/>
  <c r="Z838" i="1" s="1"/>
  <c r="Y839" i="1"/>
  <c r="Z839" i="1" s="1"/>
  <c r="Y840" i="1"/>
  <c r="Z840" i="1" s="1"/>
  <c r="Y841" i="1"/>
  <c r="Z841" i="1" s="1"/>
  <c r="Y842" i="1"/>
  <c r="Z842" i="1" s="1"/>
  <c r="Y843" i="1"/>
  <c r="Z843" i="1" s="1"/>
  <c r="Y844" i="1"/>
  <c r="Z844" i="1" s="1"/>
  <c r="Y845" i="1"/>
  <c r="Z845" i="1" s="1"/>
  <c r="Y846" i="1"/>
  <c r="Z846" i="1" s="1"/>
  <c r="Y847" i="1"/>
  <c r="Z847" i="1" s="1"/>
  <c r="Y848" i="1"/>
  <c r="Z848" i="1" s="1"/>
  <c r="Y849" i="1"/>
  <c r="Z849" i="1" s="1"/>
  <c r="Y850" i="1"/>
  <c r="Z850" i="1" s="1"/>
  <c r="Y851" i="1"/>
  <c r="Z851" i="1" s="1"/>
  <c r="Y852" i="1"/>
  <c r="Z852" i="1" s="1"/>
  <c r="Y853" i="1"/>
  <c r="Z853" i="1" s="1"/>
  <c r="Y854" i="1"/>
  <c r="Z854" i="1" s="1"/>
  <c r="Y855" i="1"/>
  <c r="Z855" i="1" s="1"/>
  <c r="Y856" i="1"/>
  <c r="Z856" i="1" s="1"/>
  <c r="Y857" i="1"/>
  <c r="Z857" i="1" s="1"/>
  <c r="Y858" i="1"/>
  <c r="Z858" i="1" s="1"/>
  <c r="Y859" i="1"/>
  <c r="Z859" i="1" s="1"/>
  <c r="Y860" i="1"/>
  <c r="Z860" i="1" s="1"/>
  <c r="Y861" i="1"/>
  <c r="Z861" i="1" s="1"/>
  <c r="Y862" i="1"/>
  <c r="Z862" i="1" s="1"/>
  <c r="Y863" i="1"/>
  <c r="Z863" i="1" s="1"/>
  <c r="Y864" i="1"/>
  <c r="Z864" i="1" s="1"/>
  <c r="Y865" i="1"/>
  <c r="Z865" i="1" s="1"/>
  <c r="Y866" i="1"/>
  <c r="Z866" i="1" s="1"/>
  <c r="Y867" i="1"/>
  <c r="Z867" i="1" s="1"/>
  <c r="Y868" i="1"/>
  <c r="Z868" i="1" s="1"/>
  <c r="Y869" i="1"/>
  <c r="Z869" i="1" s="1"/>
  <c r="Y870" i="1"/>
  <c r="Z870" i="1" s="1"/>
  <c r="Y871" i="1"/>
  <c r="Z871" i="1" s="1"/>
  <c r="Y872" i="1"/>
  <c r="Z872" i="1" s="1"/>
  <c r="Y873" i="1"/>
  <c r="Z873" i="1" s="1"/>
  <c r="Y874" i="1"/>
  <c r="Z874" i="1" s="1"/>
  <c r="Y875" i="1"/>
  <c r="Z875" i="1" s="1"/>
  <c r="Y876" i="1"/>
  <c r="Z876" i="1" s="1"/>
  <c r="Y877" i="1"/>
  <c r="Z877" i="1" s="1"/>
  <c r="Y878" i="1"/>
  <c r="Z878" i="1" s="1"/>
  <c r="Y879" i="1"/>
  <c r="Z879" i="1" s="1"/>
  <c r="Y880" i="1"/>
  <c r="Z880" i="1" s="1"/>
  <c r="Y881" i="1"/>
  <c r="Z881" i="1" s="1"/>
  <c r="Y882" i="1"/>
  <c r="Z882" i="1" s="1"/>
  <c r="Y883" i="1"/>
  <c r="Z883" i="1" s="1"/>
  <c r="Y884" i="1"/>
  <c r="Z884" i="1" s="1"/>
  <c r="Y885" i="1"/>
  <c r="Z885" i="1" s="1"/>
  <c r="Y886" i="1"/>
  <c r="Z886" i="1" s="1"/>
  <c r="Y887" i="1"/>
  <c r="Z887" i="1" s="1"/>
  <c r="Y888" i="1"/>
  <c r="Z888" i="1" s="1"/>
  <c r="Y889" i="1"/>
  <c r="Z889" i="1" s="1"/>
  <c r="Y890" i="1"/>
  <c r="Z890" i="1" s="1"/>
  <c r="Y891" i="1"/>
  <c r="Z891" i="1" s="1"/>
  <c r="Y892" i="1"/>
  <c r="Z892" i="1" s="1"/>
  <c r="Y893" i="1"/>
  <c r="Z893" i="1" s="1"/>
  <c r="Y894" i="1"/>
  <c r="Z894" i="1" s="1"/>
  <c r="Y895" i="1"/>
  <c r="Z895" i="1" s="1"/>
  <c r="Y896" i="1"/>
  <c r="Z896" i="1" s="1"/>
  <c r="Y897" i="1"/>
  <c r="Z897" i="1" s="1"/>
  <c r="Y898" i="1"/>
  <c r="Z898" i="1" s="1"/>
  <c r="Y899" i="1"/>
  <c r="Z899" i="1" s="1"/>
  <c r="Y900" i="1"/>
  <c r="Z900" i="1" s="1"/>
  <c r="Y901" i="1"/>
  <c r="Z901" i="1" s="1"/>
  <c r="Y902" i="1"/>
  <c r="Z902" i="1" s="1"/>
  <c r="Y903" i="1"/>
  <c r="Z903" i="1" s="1"/>
  <c r="Y904" i="1"/>
  <c r="Z904" i="1" s="1"/>
  <c r="Y905" i="1"/>
  <c r="Z905" i="1" s="1"/>
  <c r="Y906" i="1"/>
  <c r="Z906" i="1" s="1"/>
  <c r="Y907" i="1"/>
  <c r="Z907" i="1" s="1"/>
  <c r="Y908" i="1"/>
  <c r="Z908" i="1" s="1"/>
  <c r="Y909" i="1"/>
  <c r="Z909" i="1" s="1"/>
  <c r="Y910" i="1"/>
  <c r="Z910" i="1" s="1"/>
  <c r="Y911" i="1"/>
  <c r="Z911" i="1" s="1"/>
  <c r="Y912" i="1"/>
  <c r="Z912" i="1" s="1"/>
  <c r="Y913" i="1"/>
  <c r="Z913" i="1" s="1"/>
  <c r="Y914" i="1"/>
  <c r="Z914" i="1" s="1"/>
  <c r="Y915" i="1"/>
  <c r="Z915" i="1" s="1"/>
  <c r="Y916" i="1"/>
  <c r="Z916" i="1" s="1"/>
  <c r="Y917" i="1"/>
  <c r="Z917" i="1" s="1"/>
  <c r="Y918" i="1"/>
  <c r="Z918" i="1" s="1"/>
  <c r="Y919" i="1"/>
  <c r="Z919" i="1" s="1"/>
  <c r="Y920" i="1"/>
  <c r="Z920" i="1" s="1"/>
  <c r="Y921" i="1"/>
  <c r="Z921" i="1" s="1"/>
  <c r="Y922" i="1"/>
  <c r="Z922" i="1" s="1"/>
  <c r="Y923" i="1"/>
  <c r="Z923" i="1" s="1"/>
  <c r="Y924" i="1"/>
  <c r="Z924" i="1" s="1"/>
  <c r="Y925" i="1"/>
  <c r="Z925" i="1" s="1"/>
  <c r="Y926" i="1"/>
  <c r="Z926" i="1" s="1"/>
  <c r="Y927" i="1"/>
  <c r="Z927" i="1" s="1"/>
  <c r="Y928" i="1"/>
  <c r="Z928" i="1" s="1"/>
  <c r="Y929" i="1"/>
  <c r="Z929" i="1" s="1"/>
  <c r="Y930" i="1"/>
  <c r="Z930" i="1" s="1"/>
  <c r="Y931" i="1"/>
  <c r="Z931" i="1" s="1"/>
  <c r="Y932" i="1"/>
  <c r="Z932" i="1" s="1"/>
  <c r="Y933" i="1"/>
  <c r="Z933" i="1" s="1"/>
  <c r="Y934" i="1"/>
  <c r="Z934" i="1" s="1"/>
  <c r="Y935" i="1"/>
  <c r="Z935" i="1" s="1"/>
  <c r="Y936" i="1"/>
  <c r="Z936" i="1" s="1"/>
  <c r="Y937" i="1"/>
  <c r="Z937" i="1" s="1"/>
  <c r="Y938" i="1"/>
  <c r="Z938" i="1" s="1"/>
  <c r="Y939" i="1"/>
  <c r="Z939" i="1" s="1"/>
  <c r="Y940" i="1"/>
  <c r="Z940" i="1" s="1"/>
  <c r="Y941" i="1"/>
  <c r="Z941" i="1" s="1"/>
  <c r="Y942" i="1"/>
  <c r="Z942" i="1" s="1"/>
  <c r="Y943" i="1"/>
  <c r="Z943" i="1" s="1"/>
  <c r="Y944" i="1"/>
  <c r="Z944" i="1" s="1"/>
  <c r="Y945" i="1"/>
  <c r="Z945" i="1" s="1"/>
  <c r="Y946" i="1"/>
  <c r="Z946" i="1" s="1"/>
  <c r="Y947" i="1"/>
  <c r="Z947" i="1" s="1"/>
  <c r="Y948" i="1"/>
  <c r="Z948" i="1" s="1"/>
  <c r="Y949" i="1"/>
  <c r="Z949" i="1" s="1"/>
  <c r="Y950" i="1"/>
  <c r="Z950" i="1" s="1"/>
  <c r="Y951" i="1"/>
  <c r="Z951" i="1" s="1"/>
  <c r="Y952" i="1"/>
  <c r="Z952" i="1" s="1"/>
  <c r="Y953" i="1"/>
  <c r="Z953" i="1" s="1"/>
  <c r="Y954" i="1"/>
  <c r="Z954" i="1" s="1"/>
  <c r="Y955" i="1"/>
  <c r="Z955" i="1" s="1"/>
  <c r="Y956" i="1"/>
  <c r="Z956" i="1" s="1"/>
  <c r="Y957" i="1"/>
  <c r="Z957" i="1" s="1"/>
  <c r="Y958" i="1"/>
  <c r="Z958" i="1" s="1"/>
  <c r="Y959" i="1"/>
  <c r="Z959" i="1" s="1"/>
  <c r="Y960" i="1"/>
  <c r="Z960" i="1" s="1"/>
  <c r="Y961" i="1"/>
  <c r="Z961" i="1" s="1"/>
  <c r="Y962" i="1"/>
  <c r="Z962" i="1" s="1"/>
  <c r="Y963" i="1"/>
  <c r="Z963" i="1" s="1"/>
  <c r="Y964" i="1"/>
  <c r="Z964" i="1" s="1"/>
  <c r="Y965" i="1"/>
  <c r="Z965" i="1" s="1"/>
  <c r="Y966" i="1"/>
  <c r="Z966" i="1" s="1"/>
  <c r="Y967" i="1"/>
  <c r="Z967" i="1" s="1"/>
  <c r="Y968" i="1"/>
  <c r="Z968" i="1" s="1"/>
  <c r="Y969" i="1"/>
  <c r="Z969" i="1" s="1"/>
  <c r="Y970" i="1"/>
  <c r="Z970" i="1" s="1"/>
  <c r="Y971" i="1"/>
  <c r="Z971" i="1" s="1"/>
  <c r="Y972" i="1"/>
  <c r="Z972" i="1" s="1"/>
  <c r="Y973" i="1"/>
  <c r="Z973" i="1" s="1"/>
  <c r="Y974" i="1"/>
  <c r="Z974" i="1" s="1"/>
  <c r="Y975" i="1"/>
  <c r="Z975" i="1" s="1"/>
  <c r="Y976" i="1"/>
  <c r="Z976" i="1" s="1"/>
  <c r="Y977" i="1"/>
  <c r="Z977" i="1" s="1"/>
  <c r="Y978" i="1"/>
  <c r="Z978" i="1" s="1"/>
  <c r="Y979" i="1"/>
  <c r="Z979" i="1" s="1"/>
  <c r="Y980" i="1"/>
  <c r="Z980" i="1" s="1"/>
  <c r="Y981" i="1"/>
  <c r="Z981" i="1" s="1"/>
  <c r="Y982" i="1"/>
  <c r="Z982" i="1" s="1"/>
  <c r="Y983" i="1"/>
  <c r="Z983" i="1" s="1"/>
  <c r="Y984" i="1"/>
  <c r="Z984" i="1" s="1"/>
  <c r="Y985" i="1"/>
  <c r="Z985" i="1" s="1"/>
  <c r="Y986" i="1"/>
  <c r="Z986" i="1" s="1"/>
  <c r="Y987" i="1"/>
  <c r="Z987" i="1" s="1"/>
  <c r="Y988" i="1"/>
  <c r="Z988" i="1" s="1"/>
  <c r="Y989" i="1"/>
  <c r="Z989" i="1" s="1"/>
  <c r="Y990" i="1"/>
  <c r="Z990" i="1" s="1"/>
  <c r="Y991" i="1"/>
  <c r="Z991" i="1" s="1"/>
  <c r="Y992" i="1"/>
  <c r="Z992" i="1" s="1"/>
  <c r="Y993" i="1"/>
  <c r="Z993" i="1" s="1"/>
  <c r="Y994" i="1"/>
  <c r="Z994" i="1" s="1"/>
  <c r="Y995" i="1"/>
  <c r="Z995" i="1" s="1"/>
  <c r="Y996" i="1"/>
  <c r="Z996" i="1" s="1"/>
  <c r="Y997" i="1"/>
  <c r="Z997" i="1" s="1"/>
  <c r="Y998" i="1"/>
  <c r="Z998" i="1" s="1"/>
  <c r="Y999" i="1"/>
  <c r="Z999" i="1" s="1"/>
  <c r="Y1000" i="1"/>
  <c r="Z1000" i="1" s="1"/>
  <c r="Y1001" i="1"/>
  <c r="Z1001" i="1" s="1"/>
  <c r="Y1002" i="1"/>
  <c r="Z1002" i="1" s="1"/>
  <c r="Y1003" i="1"/>
  <c r="Z1003" i="1" s="1"/>
  <c r="Y1004" i="1"/>
  <c r="Z1004" i="1" s="1"/>
  <c r="Y1005" i="1"/>
  <c r="Z1005" i="1" s="1"/>
  <c r="Y1006" i="1"/>
  <c r="Z1006" i="1" s="1"/>
  <c r="Y1007" i="1"/>
  <c r="Z1007" i="1" s="1"/>
  <c r="Y1008" i="1"/>
  <c r="Z1008" i="1" s="1"/>
  <c r="Y1009" i="1"/>
  <c r="Z1009" i="1" s="1"/>
  <c r="Y1010" i="1"/>
  <c r="Z1010" i="1" s="1"/>
  <c r="Y1011" i="1"/>
  <c r="Z1011" i="1" s="1"/>
  <c r="Y1012" i="1"/>
  <c r="Z1012" i="1" s="1"/>
  <c r="Y1013" i="1"/>
  <c r="Z1013" i="1" s="1"/>
  <c r="Y1014" i="1"/>
  <c r="Z1014" i="1" s="1"/>
  <c r="Y1015" i="1"/>
  <c r="Z1015" i="1" s="1"/>
  <c r="Y1016" i="1"/>
  <c r="Z1016" i="1" s="1"/>
  <c r="Y1017" i="1"/>
  <c r="Z1017" i="1" s="1"/>
  <c r="Y1018" i="1"/>
  <c r="Z1018" i="1" s="1"/>
  <c r="Y1019" i="1"/>
  <c r="Z1019" i="1" s="1"/>
  <c r="Y1020" i="1"/>
  <c r="Z1020" i="1" s="1"/>
  <c r="Y1021" i="1"/>
  <c r="Z1021" i="1" s="1"/>
  <c r="Y1022" i="1"/>
  <c r="Z1022" i="1" s="1"/>
  <c r="Y1023" i="1"/>
  <c r="Z1023" i="1" s="1"/>
  <c r="Y1024" i="1"/>
  <c r="Z1024" i="1" s="1"/>
  <c r="Y1025" i="1"/>
  <c r="Z1025" i="1" s="1"/>
  <c r="Y1026" i="1"/>
  <c r="Z1026" i="1" s="1"/>
  <c r="Y1027" i="1"/>
  <c r="Z1027" i="1" s="1"/>
  <c r="Y1028" i="1"/>
  <c r="Z1028" i="1" s="1"/>
  <c r="Y1029" i="1"/>
  <c r="Z1029" i="1" s="1"/>
  <c r="Y1030" i="1"/>
  <c r="Z1030" i="1" s="1"/>
  <c r="Y1031" i="1"/>
  <c r="Z1031" i="1" s="1"/>
  <c r="Y1032" i="1"/>
  <c r="Z1032" i="1" s="1"/>
  <c r="Y1033" i="1"/>
  <c r="Z1033" i="1" s="1"/>
  <c r="Y1034" i="1"/>
  <c r="Z1034" i="1" s="1"/>
  <c r="Y1035" i="1"/>
  <c r="Z1035" i="1" s="1"/>
  <c r="Y1036" i="1"/>
  <c r="Z1036" i="1" s="1"/>
  <c r="Y1037" i="1"/>
  <c r="Z1037" i="1" s="1"/>
  <c r="Y1038" i="1"/>
  <c r="Z1038" i="1" s="1"/>
  <c r="Y1039" i="1"/>
  <c r="Z1039" i="1" s="1"/>
  <c r="Y1040" i="1"/>
  <c r="Z1040" i="1" s="1"/>
  <c r="Y1041" i="1"/>
  <c r="Z1041" i="1" s="1"/>
  <c r="Y1042" i="1"/>
  <c r="Z1042" i="1" s="1"/>
  <c r="Y1043" i="1"/>
  <c r="Z1043" i="1" s="1"/>
  <c r="Y1044" i="1"/>
  <c r="Z1044" i="1" s="1"/>
  <c r="Y1045" i="1"/>
  <c r="Z1045" i="1" s="1"/>
  <c r="Y1046" i="1"/>
  <c r="Z1046" i="1" s="1"/>
  <c r="Y1047" i="1"/>
  <c r="Z1047" i="1" s="1"/>
  <c r="Y1048" i="1"/>
  <c r="Z1048" i="1" s="1"/>
  <c r="Y1049" i="1"/>
  <c r="Z1049" i="1" s="1"/>
  <c r="Y1050" i="1"/>
  <c r="Z1050" i="1" s="1"/>
  <c r="Y1051" i="1"/>
  <c r="Z1051" i="1" s="1"/>
  <c r="Y1052" i="1"/>
  <c r="Z1052" i="1" s="1"/>
  <c r="Y1053" i="1"/>
  <c r="Z1053" i="1" s="1"/>
  <c r="Y1054" i="1"/>
  <c r="Z1054" i="1" s="1"/>
  <c r="Y1055" i="1"/>
  <c r="Z1055" i="1" s="1"/>
  <c r="Y1056" i="1"/>
  <c r="Z1056" i="1" s="1"/>
  <c r="Y1057" i="1"/>
  <c r="Z1057" i="1" s="1"/>
  <c r="Y1058" i="1"/>
  <c r="Z1058" i="1" s="1"/>
  <c r="Y1059" i="1"/>
  <c r="Z1059" i="1" s="1"/>
  <c r="Y1060" i="1"/>
  <c r="Z1060" i="1" s="1"/>
  <c r="Y1061" i="1"/>
  <c r="Z1061" i="1" s="1"/>
  <c r="Y1062" i="1"/>
  <c r="Z1062" i="1" s="1"/>
  <c r="Y1063" i="1"/>
  <c r="Z1063" i="1" s="1"/>
  <c r="Y1064" i="1"/>
  <c r="Z1064" i="1" s="1"/>
  <c r="Y1065" i="1"/>
  <c r="Z1065" i="1" s="1"/>
  <c r="Y1066" i="1"/>
  <c r="Z1066" i="1" s="1"/>
  <c r="Y1067" i="1"/>
  <c r="Z1067" i="1" s="1"/>
  <c r="Y1068" i="1"/>
  <c r="Z1068" i="1" s="1"/>
  <c r="Y1069" i="1"/>
  <c r="Z1069" i="1" s="1"/>
  <c r="Y1070" i="1"/>
  <c r="Z1070" i="1" s="1"/>
  <c r="Y1071" i="1"/>
  <c r="Z1071" i="1" s="1"/>
  <c r="Y1072" i="1"/>
  <c r="Z1072" i="1" s="1"/>
  <c r="Y1073" i="1"/>
  <c r="Z1073" i="1" s="1"/>
  <c r="Y1074" i="1"/>
  <c r="Z1074" i="1" s="1"/>
  <c r="Y1075" i="1"/>
  <c r="Z1075" i="1" s="1"/>
  <c r="Y1076" i="1"/>
  <c r="Z1076" i="1" s="1"/>
  <c r="Y1077" i="1"/>
  <c r="Z1077" i="1" s="1"/>
  <c r="Y1078" i="1"/>
  <c r="Z1078" i="1" s="1"/>
  <c r="Y1079" i="1"/>
  <c r="Z1079" i="1" s="1"/>
  <c r="Y1080" i="1"/>
  <c r="Z1080" i="1" s="1"/>
  <c r="Y1081" i="1"/>
  <c r="Z1081" i="1" s="1"/>
  <c r="Y1082" i="1"/>
  <c r="Z1082" i="1" s="1"/>
  <c r="Y1083" i="1"/>
  <c r="Z1083" i="1" s="1"/>
  <c r="Y1084" i="1"/>
  <c r="Z1084" i="1" s="1"/>
  <c r="Y1085" i="1"/>
  <c r="Z1085" i="1" s="1"/>
  <c r="Y1086" i="1"/>
  <c r="Z1086" i="1" s="1"/>
  <c r="Y1087" i="1"/>
  <c r="Z1087" i="1" s="1"/>
  <c r="Y1088" i="1"/>
  <c r="Z1088" i="1" s="1"/>
  <c r="Y1089" i="1"/>
  <c r="Z1089" i="1" s="1"/>
  <c r="Y1090" i="1"/>
  <c r="Z1090" i="1" s="1"/>
  <c r="Y1091" i="1"/>
  <c r="Z1091" i="1" s="1"/>
  <c r="Y1092" i="1"/>
  <c r="Z1092" i="1" s="1"/>
  <c r="Y1093" i="1"/>
  <c r="Z1093" i="1" s="1"/>
  <c r="Y1094" i="1"/>
  <c r="Z1094" i="1" s="1"/>
  <c r="Y1095" i="1"/>
  <c r="Z1095" i="1" s="1"/>
  <c r="Y1096" i="1"/>
  <c r="Z1096" i="1" s="1"/>
  <c r="Y1097" i="1"/>
  <c r="Z1097" i="1" s="1"/>
  <c r="Y1098" i="1"/>
  <c r="Z1098" i="1" s="1"/>
  <c r="Y1099" i="1"/>
  <c r="Z1099" i="1" s="1"/>
  <c r="Y1100" i="1"/>
  <c r="Z1100" i="1" s="1"/>
  <c r="Y1101" i="1"/>
  <c r="Z1101" i="1" s="1"/>
  <c r="Y1102" i="1"/>
  <c r="Z1102" i="1" s="1"/>
  <c r="Y1103" i="1"/>
  <c r="Z1103" i="1" s="1"/>
  <c r="Y1104" i="1"/>
  <c r="Z1104" i="1" s="1"/>
  <c r="Y1105" i="1"/>
  <c r="Z1105" i="1" s="1"/>
  <c r="Y1106" i="1"/>
  <c r="Z1106" i="1" s="1"/>
  <c r="Y1107" i="1"/>
  <c r="Z1107" i="1" s="1"/>
  <c r="Y1108" i="1"/>
  <c r="Z1108" i="1" s="1"/>
  <c r="Y1109" i="1"/>
  <c r="Z1109" i="1" s="1"/>
  <c r="Y1110" i="1"/>
  <c r="Z1110" i="1" s="1"/>
  <c r="Y1111" i="1"/>
  <c r="Z1111" i="1" s="1"/>
  <c r="Y1112" i="1"/>
  <c r="Z1112" i="1" s="1"/>
  <c r="Y1113" i="1"/>
  <c r="Z1113" i="1" s="1"/>
  <c r="Y1114" i="1"/>
  <c r="Z1114" i="1" s="1"/>
  <c r="Y1115" i="1"/>
  <c r="Z1115" i="1" s="1"/>
  <c r="Y1116" i="1"/>
  <c r="Z1116" i="1" s="1"/>
  <c r="Y1117" i="1"/>
  <c r="Z1117" i="1" s="1"/>
  <c r="Y1118" i="1"/>
  <c r="Z1118" i="1" s="1"/>
  <c r="Y1119" i="1"/>
  <c r="Z1119" i="1" s="1"/>
  <c r="Y1120" i="1"/>
  <c r="Z1120" i="1" s="1"/>
  <c r="Y1121" i="1"/>
  <c r="Z1121" i="1" s="1"/>
  <c r="Y1122" i="1"/>
  <c r="Z1122" i="1" s="1"/>
  <c r="Y1123" i="1"/>
  <c r="Z1123" i="1" s="1"/>
  <c r="Y1124" i="1"/>
  <c r="Z1124" i="1" s="1"/>
  <c r="Y1125" i="1"/>
  <c r="Z1125" i="1" s="1"/>
  <c r="Y1126" i="1"/>
  <c r="Z1126" i="1" s="1"/>
  <c r="Y1127" i="1"/>
  <c r="Z1127" i="1" s="1"/>
  <c r="Y1128" i="1"/>
  <c r="Z1128" i="1" s="1"/>
  <c r="Y1129" i="1"/>
  <c r="Z1129" i="1" s="1"/>
  <c r="Y1130" i="1"/>
  <c r="Z1130" i="1" s="1"/>
  <c r="Y1131" i="1"/>
  <c r="Z1131" i="1" s="1"/>
  <c r="Y1132" i="1"/>
  <c r="Z1132" i="1" s="1"/>
  <c r="Y1133" i="1"/>
  <c r="Z1133" i="1" s="1"/>
  <c r="Y1134" i="1"/>
  <c r="Z1134" i="1" s="1"/>
  <c r="Y1135" i="1"/>
  <c r="Z1135" i="1" s="1"/>
  <c r="Y1136" i="1"/>
  <c r="Z1136" i="1" s="1"/>
  <c r="Y1137" i="1"/>
  <c r="Z1137" i="1" s="1"/>
  <c r="Y1138" i="1"/>
  <c r="Z1138" i="1" s="1"/>
  <c r="Y1139" i="1"/>
  <c r="Z1139" i="1" s="1"/>
  <c r="Y1140" i="1"/>
  <c r="Z1140" i="1" s="1"/>
  <c r="Y1141" i="1"/>
  <c r="Z1141" i="1" s="1"/>
  <c r="Y1142" i="1"/>
  <c r="Z1142" i="1" s="1"/>
  <c r="Y1143" i="1"/>
  <c r="Z1143" i="1" s="1"/>
  <c r="Y1144" i="1"/>
  <c r="Z1144" i="1" s="1"/>
  <c r="Y1145" i="1"/>
  <c r="Z1145" i="1" s="1"/>
  <c r="Y1146" i="1"/>
  <c r="Z1146" i="1" s="1"/>
  <c r="Y1147" i="1"/>
  <c r="Z1147" i="1" s="1"/>
  <c r="Y1148" i="1"/>
  <c r="Z1148" i="1" s="1"/>
  <c r="Y1149" i="1"/>
  <c r="Z1149" i="1" s="1"/>
  <c r="Y1150" i="1"/>
  <c r="Z1150" i="1" s="1"/>
  <c r="Y1151" i="1"/>
  <c r="Z1151" i="1" s="1"/>
  <c r="Y1152" i="1"/>
  <c r="Z1152" i="1" s="1"/>
  <c r="Y1153" i="1"/>
  <c r="Z1153" i="1" s="1"/>
  <c r="Y1154" i="1"/>
  <c r="Z1154" i="1" s="1"/>
  <c r="Y1155" i="1"/>
  <c r="Z1155" i="1" s="1"/>
  <c r="Y1156" i="1"/>
  <c r="Z1156" i="1" s="1"/>
  <c r="Y1157" i="1"/>
  <c r="Z1157" i="1" s="1"/>
  <c r="Y1158" i="1"/>
  <c r="Z1158" i="1" s="1"/>
  <c r="Y1159" i="1"/>
  <c r="Z1159" i="1" s="1"/>
  <c r="Y1160" i="1"/>
  <c r="Z1160" i="1" s="1"/>
  <c r="Y1161" i="1"/>
  <c r="Z1161" i="1" s="1"/>
  <c r="Y1162" i="1"/>
  <c r="Z1162" i="1" s="1"/>
  <c r="Y1163" i="1"/>
  <c r="Z1163" i="1" s="1"/>
  <c r="Y1164" i="1"/>
  <c r="Z1164" i="1" s="1"/>
  <c r="Y1165" i="1"/>
  <c r="Z1165" i="1" s="1"/>
  <c r="Y1166" i="1"/>
  <c r="Z1166" i="1" s="1"/>
  <c r="Y1167" i="1"/>
  <c r="Z1167" i="1" s="1"/>
  <c r="Y1168" i="1"/>
  <c r="Z1168" i="1" s="1"/>
  <c r="Y1169" i="1"/>
  <c r="Z1169" i="1" s="1"/>
  <c r="Y1170" i="1"/>
  <c r="Z1170" i="1" s="1"/>
  <c r="Y1171" i="1"/>
  <c r="Z1171" i="1" s="1"/>
  <c r="Y1172" i="1"/>
  <c r="Z1172" i="1" s="1"/>
  <c r="Y1173" i="1"/>
  <c r="Z1173" i="1" s="1"/>
  <c r="Y1174" i="1"/>
  <c r="Z1174" i="1" s="1"/>
  <c r="Y1175" i="1"/>
  <c r="Z1175" i="1" s="1"/>
  <c r="Y1176" i="1"/>
  <c r="Z1176" i="1" s="1"/>
  <c r="Y1177" i="1"/>
  <c r="Z1177" i="1" s="1"/>
  <c r="Y1178" i="1"/>
  <c r="Z1178" i="1" s="1"/>
  <c r="Y1179" i="1"/>
  <c r="Z1179" i="1" s="1"/>
  <c r="Y1180" i="1"/>
  <c r="Z1180" i="1" s="1"/>
  <c r="Y1181" i="1"/>
  <c r="Z1181" i="1" s="1"/>
  <c r="Y1182" i="1"/>
  <c r="Z1182" i="1" s="1"/>
  <c r="Y1183" i="1"/>
  <c r="Z1183" i="1" s="1"/>
  <c r="Y1184" i="1"/>
  <c r="Z1184" i="1" s="1"/>
  <c r="Y1185" i="1"/>
  <c r="Z1185" i="1" s="1"/>
  <c r="Y1186" i="1"/>
  <c r="Z1186" i="1" s="1"/>
  <c r="Y1187" i="1"/>
  <c r="Z1187" i="1" s="1"/>
  <c r="Y1188" i="1"/>
  <c r="Z1188" i="1" s="1"/>
  <c r="Y1189" i="1"/>
  <c r="Z1189" i="1" s="1"/>
  <c r="Y1190" i="1"/>
  <c r="Z1190" i="1" s="1"/>
  <c r="Y1191" i="1"/>
  <c r="Z1191" i="1" s="1"/>
  <c r="Y1192" i="1"/>
  <c r="Z1192" i="1" s="1"/>
  <c r="Y1193" i="1"/>
  <c r="Z1193" i="1" s="1"/>
  <c r="Y1194" i="1"/>
  <c r="Z1194" i="1" s="1"/>
  <c r="Y1195" i="1"/>
  <c r="Z1195" i="1" s="1"/>
  <c r="Y1196" i="1"/>
  <c r="Z1196" i="1" s="1"/>
  <c r="Y1197" i="1"/>
  <c r="Z1197" i="1" s="1"/>
  <c r="Y1198" i="1"/>
  <c r="Z1198" i="1" s="1"/>
  <c r="Y1199" i="1"/>
  <c r="Z1199" i="1" s="1"/>
  <c r="Y1200" i="1"/>
  <c r="Z1200" i="1" s="1"/>
  <c r="Y1201" i="1"/>
  <c r="Z1201" i="1" s="1"/>
  <c r="Y1202" i="1"/>
  <c r="Z1202" i="1" s="1"/>
  <c r="Y1203" i="1"/>
  <c r="Z1203" i="1" s="1"/>
  <c r="Y1204" i="1"/>
  <c r="Z1204" i="1" s="1"/>
  <c r="Y1205" i="1"/>
  <c r="Z1205" i="1" s="1"/>
  <c r="Y1206" i="1"/>
  <c r="Z1206" i="1" s="1"/>
  <c r="Y1207" i="1"/>
  <c r="Z1207" i="1" s="1"/>
  <c r="Y1208" i="1"/>
  <c r="Z1208" i="1" s="1"/>
  <c r="Y1209" i="1"/>
  <c r="Z1209" i="1" s="1"/>
  <c r="Y1210" i="1"/>
  <c r="Z1210" i="1" s="1"/>
  <c r="Y1211" i="1"/>
  <c r="Z1211" i="1" s="1"/>
  <c r="Y1212" i="1"/>
  <c r="Z1212" i="1" s="1"/>
  <c r="Y1213" i="1"/>
  <c r="Z1213" i="1" s="1"/>
  <c r="Y1214" i="1"/>
  <c r="Z1214" i="1" s="1"/>
  <c r="Y1215" i="1"/>
  <c r="Z1215" i="1" s="1"/>
  <c r="Y1216" i="1"/>
  <c r="Z1216" i="1" s="1"/>
  <c r="Y1217" i="1"/>
  <c r="Z1217" i="1" s="1"/>
  <c r="Y1218" i="1"/>
  <c r="Z1218" i="1" s="1"/>
  <c r="Y1219" i="1"/>
  <c r="Z1219" i="1" s="1"/>
  <c r="Y1220" i="1"/>
  <c r="Z1220" i="1" s="1"/>
  <c r="Y1221" i="1"/>
  <c r="Z1221" i="1" s="1"/>
  <c r="Y1222" i="1"/>
  <c r="Z1222" i="1" s="1"/>
  <c r="Y1223" i="1"/>
  <c r="Z1223" i="1" s="1"/>
  <c r="Y1224" i="1"/>
  <c r="Z1224" i="1" s="1"/>
  <c r="Y1225" i="1"/>
  <c r="Z1225" i="1" s="1"/>
  <c r="Y1226" i="1"/>
  <c r="Z1226" i="1" s="1"/>
  <c r="Y1227" i="1"/>
  <c r="Z1227" i="1" s="1"/>
  <c r="Y1228" i="1"/>
  <c r="Z1228" i="1" s="1"/>
  <c r="Y1229" i="1"/>
  <c r="Z1229" i="1" s="1"/>
  <c r="Y1230" i="1"/>
  <c r="Z1230" i="1" s="1"/>
  <c r="Y1231" i="1"/>
  <c r="Z1231" i="1" s="1"/>
  <c r="Y1232" i="1"/>
  <c r="Z1232" i="1" s="1"/>
  <c r="Y1233" i="1"/>
  <c r="Z1233" i="1" s="1"/>
  <c r="Y1234" i="1"/>
  <c r="Z1234" i="1" s="1"/>
  <c r="Y1235" i="1"/>
  <c r="Z1235" i="1" s="1"/>
  <c r="Y1236" i="1"/>
  <c r="Z1236" i="1" s="1"/>
  <c r="Y1237" i="1"/>
  <c r="Z1237" i="1" s="1"/>
  <c r="Y1238" i="1"/>
  <c r="Z1238" i="1" s="1"/>
  <c r="Y1239" i="1"/>
  <c r="Z1239" i="1" s="1"/>
  <c r="Y1240" i="1"/>
  <c r="Z1240" i="1" s="1"/>
  <c r="Y1241" i="1"/>
  <c r="Z1241" i="1" s="1"/>
  <c r="Y1242" i="1"/>
  <c r="Z1242" i="1" s="1"/>
  <c r="Y1243" i="1"/>
  <c r="Z1243" i="1" s="1"/>
  <c r="Y1244" i="1"/>
  <c r="Z1244" i="1" s="1"/>
  <c r="Y1245" i="1"/>
  <c r="Z1245" i="1" s="1"/>
  <c r="Y1246" i="1"/>
  <c r="Z1246" i="1" s="1"/>
  <c r="Y1247" i="1"/>
  <c r="Z1247" i="1" s="1"/>
  <c r="Y1248" i="1"/>
  <c r="Z1248" i="1" s="1"/>
  <c r="Y1249" i="1"/>
  <c r="Z1249" i="1" s="1"/>
  <c r="Y1250" i="1"/>
  <c r="Z1250" i="1" s="1"/>
  <c r="Y1251" i="1"/>
  <c r="Z1251" i="1" s="1"/>
  <c r="Y1252" i="1"/>
  <c r="Z1252" i="1" s="1"/>
  <c r="Y1253" i="1"/>
  <c r="Z1253" i="1" s="1"/>
  <c r="Y1254" i="1"/>
  <c r="Z1254" i="1" s="1"/>
  <c r="Y1255" i="1"/>
  <c r="Z1255" i="1" s="1"/>
  <c r="Y1256" i="1"/>
  <c r="Z1256" i="1" s="1"/>
  <c r="Y1257" i="1"/>
  <c r="Z1257" i="1" s="1"/>
  <c r="Y1258" i="1"/>
  <c r="Z1258" i="1" s="1"/>
  <c r="Y1259" i="1"/>
  <c r="Z1259" i="1" s="1"/>
  <c r="Y1260" i="1"/>
  <c r="Z1260" i="1" s="1"/>
  <c r="Y1261" i="1"/>
  <c r="Z1261" i="1" s="1"/>
  <c r="Y1262" i="1"/>
  <c r="Z1262" i="1" s="1"/>
  <c r="Y1263" i="1"/>
  <c r="Z1263" i="1" s="1"/>
  <c r="Y1264" i="1"/>
  <c r="Z1264" i="1" s="1"/>
  <c r="Y1265" i="1"/>
  <c r="Z1265" i="1" s="1"/>
  <c r="Y1266" i="1"/>
  <c r="Z1266" i="1" s="1"/>
  <c r="Y1267" i="1"/>
  <c r="Z1267" i="1" s="1"/>
  <c r="Y1268" i="1"/>
  <c r="Z1268" i="1" s="1"/>
  <c r="Y1269" i="1"/>
  <c r="Z1269" i="1" s="1"/>
  <c r="Y1270" i="1"/>
  <c r="Z1270" i="1" s="1"/>
  <c r="Y1271" i="1"/>
  <c r="Z1271" i="1" s="1"/>
  <c r="Y1272" i="1"/>
  <c r="Z1272" i="1" s="1"/>
  <c r="Y1273" i="1"/>
  <c r="Z1273" i="1" s="1"/>
  <c r="Y1274" i="1"/>
  <c r="Z1274" i="1" s="1"/>
  <c r="Y1275" i="1"/>
  <c r="Z1275" i="1" s="1"/>
  <c r="Y1276" i="1"/>
  <c r="Z1276" i="1" s="1"/>
  <c r="Y1277" i="1"/>
  <c r="Z1277" i="1" s="1"/>
  <c r="Y1278" i="1"/>
  <c r="Z1278" i="1" s="1"/>
  <c r="Y1279" i="1"/>
  <c r="Z1279" i="1" s="1"/>
  <c r="Y1280" i="1"/>
  <c r="Z1280" i="1" s="1"/>
  <c r="Y1281" i="1"/>
  <c r="Z1281" i="1" s="1"/>
  <c r="Y1282" i="1"/>
  <c r="Z1282" i="1" s="1"/>
  <c r="Y1283" i="1"/>
  <c r="Z1283" i="1" s="1"/>
  <c r="Y1284" i="1"/>
  <c r="Z1284" i="1" s="1"/>
  <c r="Y1285" i="1"/>
  <c r="Z1285" i="1" s="1"/>
  <c r="Y1286" i="1"/>
  <c r="Z1286" i="1" s="1"/>
  <c r="Y1287" i="1"/>
  <c r="Z1287" i="1" s="1"/>
  <c r="Y1288" i="1"/>
  <c r="Z1288" i="1" s="1"/>
  <c r="Y1289" i="1"/>
  <c r="Z1289" i="1" s="1"/>
  <c r="Y1290" i="1"/>
  <c r="Z1290" i="1" s="1"/>
  <c r="Y1291" i="1"/>
  <c r="Z1291" i="1" s="1"/>
  <c r="Y1292" i="1"/>
  <c r="Z1292" i="1" s="1"/>
  <c r="Y1293" i="1"/>
  <c r="Z1293" i="1" s="1"/>
  <c r="Y1294" i="1"/>
  <c r="Z1294" i="1" s="1"/>
  <c r="Y1295" i="1"/>
  <c r="Z1295" i="1" s="1"/>
  <c r="Y1296" i="1"/>
  <c r="Z1296" i="1" s="1"/>
  <c r="Y1297" i="1"/>
  <c r="Z1297" i="1" s="1"/>
  <c r="Y1298" i="1"/>
  <c r="Z1298" i="1" s="1"/>
  <c r="Y1299" i="1"/>
  <c r="Z1299" i="1" s="1"/>
  <c r="Y1300" i="1"/>
  <c r="Z1300" i="1" s="1"/>
  <c r="Y1301" i="1"/>
  <c r="Z1301" i="1" s="1"/>
  <c r="Y1302" i="1"/>
  <c r="Z1302" i="1" s="1"/>
  <c r="Y1303" i="1"/>
  <c r="Z1303" i="1" s="1"/>
  <c r="Y1304" i="1"/>
  <c r="Z1304" i="1" s="1"/>
  <c r="Y1305" i="1"/>
  <c r="Z1305" i="1" s="1"/>
  <c r="Y1306" i="1"/>
  <c r="Z1306" i="1" s="1"/>
  <c r="Y1307" i="1"/>
  <c r="Z1307" i="1" s="1"/>
  <c r="Y1308" i="1"/>
  <c r="Z1308" i="1" s="1"/>
  <c r="Y1309" i="1"/>
  <c r="Z1309" i="1" s="1"/>
  <c r="Y1310" i="1"/>
  <c r="Z1310" i="1" s="1"/>
  <c r="Y1311" i="1"/>
  <c r="Z1311" i="1" s="1"/>
  <c r="Y1312" i="1"/>
  <c r="Z1312" i="1" s="1"/>
  <c r="Y1313" i="1"/>
  <c r="Z1313" i="1" s="1"/>
  <c r="Y1314" i="1"/>
  <c r="Z1314" i="1" s="1"/>
  <c r="Y1315" i="1"/>
  <c r="Z1315" i="1" s="1"/>
  <c r="Y1316" i="1"/>
  <c r="Z1316" i="1" s="1"/>
  <c r="Y1317" i="1"/>
  <c r="Z1317" i="1" s="1"/>
  <c r="Y1318" i="1"/>
  <c r="Z1318" i="1" s="1"/>
  <c r="Y1319" i="1"/>
  <c r="Z1319" i="1" s="1"/>
  <c r="Y1320" i="1"/>
  <c r="Z1320" i="1" s="1"/>
  <c r="Y1321" i="1"/>
  <c r="Z1321" i="1" s="1"/>
  <c r="Y1322" i="1"/>
  <c r="Z1322" i="1" s="1"/>
  <c r="Y1323" i="1"/>
  <c r="Z1323" i="1" s="1"/>
  <c r="Y1324" i="1"/>
  <c r="Z1324" i="1" s="1"/>
  <c r="Y1325" i="1"/>
  <c r="Z1325" i="1" s="1"/>
  <c r="Y1326" i="1"/>
  <c r="Z1326" i="1" s="1"/>
  <c r="Y1327" i="1"/>
  <c r="Z1327" i="1" s="1"/>
  <c r="Y1328" i="1"/>
  <c r="Z1328" i="1" s="1"/>
  <c r="Y1329" i="1"/>
  <c r="Z1329" i="1" s="1"/>
  <c r="Y1330" i="1"/>
  <c r="Z1330" i="1" s="1"/>
  <c r="Y1331" i="1"/>
  <c r="Z1331" i="1" s="1"/>
  <c r="Y1332" i="1"/>
  <c r="Z1332" i="1" s="1"/>
  <c r="Y1333" i="1"/>
  <c r="Z1333" i="1" s="1"/>
  <c r="Y1334" i="1"/>
  <c r="Z1334" i="1" s="1"/>
  <c r="Y1335" i="1"/>
  <c r="Z1335" i="1" s="1"/>
  <c r="Y1336" i="1"/>
  <c r="Z1336" i="1" s="1"/>
  <c r="Y1337" i="1"/>
  <c r="Z1337" i="1" s="1"/>
  <c r="Y1338" i="1"/>
  <c r="Z1338" i="1" s="1"/>
  <c r="Y1339" i="1"/>
  <c r="Z1339" i="1" s="1"/>
  <c r="Y1340" i="1"/>
  <c r="Z1340" i="1" s="1"/>
  <c r="Y1341" i="1"/>
  <c r="Z1341" i="1" s="1"/>
  <c r="Y1342" i="1"/>
  <c r="Z1342" i="1" s="1"/>
  <c r="Y1343" i="1"/>
  <c r="Z1343" i="1" s="1"/>
  <c r="Y1344" i="1"/>
  <c r="Z1344" i="1" s="1"/>
  <c r="Y1345" i="1"/>
  <c r="Z1345" i="1" s="1"/>
  <c r="Y1346" i="1"/>
  <c r="Z1346" i="1" s="1"/>
  <c r="Y1347" i="1"/>
  <c r="Z1347" i="1" s="1"/>
  <c r="Y1348" i="1"/>
  <c r="Z1348" i="1" s="1"/>
  <c r="Y1349" i="1"/>
  <c r="Z1349" i="1" s="1"/>
  <c r="Y1350" i="1"/>
  <c r="Z1350" i="1" s="1"/>
  <c r="Y1351" i="1"/>
  <c r="Z1351" i="1" s="1"/>
  <c r="Y1352" i="1"/>
  <c r="Z1352" i="1" s="1"/>
  <c r="Y1353" i="1"/>
  <c r="Z1353" i="1" s="1"/>
  <c r="Y1354" i="1"/>
  <c r="Z1354" i="1" s="1"/>
  <c r="Y1355" i="1"/>
  <c r="Z1355" i="1" s="1"/>
  <c r="Y1356" i="1"/>
  <c r="Z1356" i="1" s="1"/>
  <c r="Y1357" i="1"/>
  <c r="Z1357" i="1" s="1"/>
  <c r="Y1358" i="1"/>
  <c r="Z1358" i="1" s="1"/>
  <c r="Y1359" i="1"/>
  <c r="Z1359" i="1" s="1"/>
  <c r="Y1360" i="1"/>
  <c r="Z1360" i="1" s="1"/>
  <c r="Y1361" i="1"/>
  <c r="Z1361" i="1" s="1"/>
  <c r="Y1362" i="1"/>
  <c r="Z1362" i="1" s="1"/>
  <c r="Y1363" i="1"/>
  <c r="Z1363" i="1" s="1"/>
  <c r="Y1364" i="1"/>
  <c r="Z1364" i="1" s="1"/>
  <c r="Y1365" i="1"/>
  <c r="Z1365" i="1" s="1"/>
  <c r="Y1366" i="1"/>
  <c r="Z1366" i="1" s="1"/>
  <c r="Y1367" i="1"/>
  <c r="Z1367" i="1" s="1"/>
  <c r="Y1368" i="1"/>
  <c r="Z1368" i="1" s="1"/>
  <c r="Y1369" i="1"/>
  <c r="Z1369" i="1" s="1"/>
  <c r="Y1370" i="1"/>
  <c r="Z1370" i="1" s="1"/>
  <c r="Y1371" i="1"/>
  <c r="Z1371" i="1" s="1"/>
  <c r="Y1372" i="1"/>
  <c r="Z1372" i="1" s="1"/>
  <c r="Y1373" i="1"/>
  <c r="Z1373" i="1" s="1"/>
  <c r="Y1374" i="1"/>
  <c r="Z1374" i="1" s="1"/>
  <c r="Y1375" i="1"/>
  <c r="Z1375" i="1" s="1"/>
  <c r="Y1376" i="1"/>
  <c r="Z1376" i="1" s="1"/>
  <c r="Y1377" i="1"/>
  <c r="Z1377" i="1" s="1"/>
  <c r="Y1378" i="1"/>
  <c r="Z1378" i="1" s="1"/>
  <c r="Y1379" i="1"/>
  <c r="Z1379" i="1" s="1"/>
  <c r="Y1380" i="1"/>
  <c r="Z1380" i="1" s="1"/>
  <c r="Y1381" i="1"/>
  <c r="Z1381" i="1" s="1"/>
  <c r="Y1382" i="1"/>
  <c r="Z1382" i="1" s="1"/>
  <c r="Y1383" i="1"/>
  <c r="Z1383" i="1" s="1"/>
  <c r="Y1384" i="1"/>
  <c r="Z1384" i="1" s="1"/>
  <c r="Y1385" i="1"/>
  <c r="Z1385" i="1" s="1"/>
  <c r="Y1386" i="1"/>
  <c r="Z1386" i="1" s="1"/>
  <c r="Y1387" i="1"/>
  <c r="Z1387" i="1" s="1"/>
  <c r="Y1388" i="1"/>
  <c r="Z1388" i="1" s="1"/>
  <c r="Y1389" i="1"/>
  <c r="Z1389" i="1" s="1"/>
  <c r="Y1390" i="1"/>
  <c r="Z1390" i="1" s="1"/>
  <c r="Y1391" i="1"/>
  <c r="Z1391" i="1" s="1"/>
  <c r="Y1392" i="1"/>
  <c r="Z1392" i="1" s="1"/>
  <c r="Y1393" i="1"/>
  <c r="Z1393" i="1" s="1"/>
  <c r="Y1394" i="1"/>
  <c r="Z1394" i="1" s="1"/>
  <c r="Y1395" i="1"/>
  <c r="Z1395" i="1" s="1"/>
  <c r="Y1396" i="1"/>
  <c r="Z1396" i="1" s="1"/>
  <c r="Y1397" i="1"/>
  <c r="Z1397" i="1" s="1"/>
  <c r="Y1398" i="1"/>
  <c r="Z1398" i="1" s="1"/>
  <c r="Y1399" i="1"/>
  <c r="Z1399" i="1" s="1"/>
  <c r="Y1400" i="1"/>
  <c r="Z1400" i="1" s="1"/>
  <c r="Y1401" i="1"/>
  <c r="Z1401" i="1" s="1"/>
  <c r="Y1402" i="1"/>
  <c r="Z1402" i="1" s="1"/>
  <c r="Y1403" i="1"/>
  <c r="Z1403" i="1" s="1"/>
  <c r="Y1404" i="1"/>
  <c r="Z1404" i="1" s="1"/>
  <c r="Y1405" i="1"/>
  <c r="Z1405" i="1" s="1"/>
  <c r="Y1406" i="1"/>
  <c r="Z1406" i="1" s="1"/>
  <c r="Y1407" i="1"/>
  <c r="Z1407" i="1" s="1"/>
  <c r="Y1408" i="1"/>
  <c r="Z1408" i="1" s="1"/>
  <c r="Y1409" i="1"/>
  <c r="Z1409" i="1" s="1"/>
  <c r="Y1410" i="1"/>
  <c r="Z1410" i="1" s="1"/>
  <c r="Y1411" i="1"/>
  <c r="Z1411" i="1" s="1"/>
  <c r="Y1412" i="1"/>
  <c r="Z1412" i="1" s="1"/>
  <c r="Y1413" i="1"/>
  <c r="Z1413" i="1" s="1"/>
  <c r="Y1414" i="1"/>
  <c r="Z1414" i="1" s="1"/>
  <c r="Y1415" i="1"/>
  <c r="Z1415" i="1" s="1"/>
  <c r="Y1416" i="1"/>
  <c r="Z1416" i="1" s="1"/>
  <c r="Y1417" i="1"/>
  <c r="Z1417" i="1" s="1"/>
  <c r="Y1418" i="1"/>
  <c r="Z1418" i="1" s="1"/>
  <c r="Y1419" i="1"/>
  <c r="Z1419" i="1" s="1"/>
  <c r="Y1420" i="1"/>
  <c r="Z1420" i="1" s="1"/>
  <c r="Y1421" i="1"/>
  <c r="Z1421" i="1" s="1"/>
  <c r="Y1422" i="1"/>
  <c r="Z1422" i="1" s="1"/>
  <c r="Y1423" i="1"/>
  <c r="Z1423" i="1" s="1"/>
  <c r="Y1424" i="1"/>
  <c r="Z1424" i="1" s="1"/>
  <c r="Y1425" i="1"/>
  <c r="Z1425" i="1" s="1"/>
  <c r="Y1426" i="1"/>
  <c r="Z1426" i="1" s="1"/>
  <c r="Y1427" i="1"/>
  <c r="Z1427" i="1" s="1"/>
  <c r="Y1428" i="1"/>
  <c r="Z1428" i="1" s="1"/>
  <c r="Y1429" i="1"/>
  <c r="Z1429" i="1" s="1"/>
  <c r="Y1430" i="1"/>
  <c r="Z1430" i="1" s="1"/>
  <c r="Y1431" i="1"/>
  <c r="Z1431" i="1" s="1"/>
  <c r="Y1432" i="1"/>
  <c r="Z1432" i="1" s="1"/>
  <c r="Y1433" i="1"/>
  <c r="Z1433" i="1" s="1"/>
  <c r="Y1434" i="1"/>
  <c r="Z1434" i="1" s="1"/>
  <c r="Y1435" i="1"/>
  <c r="Z1435" i="1" s="1"/>
  <c r="Y1436" i="1"/>
  <c r="Z1436" i="1" s="1"/>
  <c r="Y1437" i="1"/>
  <c r="Z1437" i="1" s="1"/>
  <c r="Y1438" i="1"/>
  <c r="Z1438" i="1" s="1"/>
  <c r="Y1439" i="1"/>
  <c r="Z1439" i="1" s="1"/>
  <c r="Y1440" i="1"/>
  <c r="Z1440" i="1" s="1"/>
  <c r="Y1441" i="1"/>
  <c r="Z1441" i="1" s="1"/>
  <c r="Y1442" i="1"/>
  <c r="Z1442" i="1" s="1"/>
  <c r="Y1443" i="1"/>
  <c r="Z1443" i="1" s="1"/>
  <c r="Y1444" i="1"/>
  <c r="Z1444" i="1" s="1"/>
  <c r="Y1445" i="1"/>
  <c r="Z1445" i="1" s="1"/>
  <c r="Y1446" i="1"/>
  <c r="Z1446" i="1" s="1"/>
  <c r="Y1447" i="1"/>
  <c r="Z1447" i="1" s="1"/>
  <c r="Y1448" i="1"/>
  <c r="Z1448" i="1" s="1"/>
  <c r="Y1449" i="1"/>
  <c r="Z1449" i="1" s="1"/>
  <c r="Y1450" i="1"/>
  <c r="Z1450" i="1" s="1"/>
  <c r="Y1451" i="1"/>
  <c r="Z1451" i="1" s="1"/>
  <c r="Y1452" i="1"/>
  <c r="Z1452" i="1" s="1"/>
  <c r="Y1453" i="1"/>
  <c r="Z1453" i="1" s="1"/>
  <c r="Y1454" i="1"/>
  <c r="Z1454" i="1" s="1"/>
  <c r="Y1455" i="1"/>
  <c r="Z1455" i="1" s="1"/>
  <c r="Y1456" i="1"/>
  <c r="Z1456" i="1" s="1"/>
  <c r="Y1457" i="1"/>
  <c r="Z1457" i="1" s="1"/>
  <c r="Y1458" i="1"/>
  <c r="Z1458" i="1" s="1"/>
  <c r="Y1459" i="1"/>
  <c r="Z1459" i="1" s="1"/>
  <c r="Y1460" i="1"/>
  <c r="Z1460" i="1" s="1"/>
  <c r="Y1461" i="1"/>
  <c r="Z1461" i="1" s="1"/>
  <c r="Y1462" i="1"/>
  <c r="Z1462" i="1" s="1"/>
  <c r="Y1463" i="1"/>
  <c r="Z1463" i="1" s="1"/>
  <c r="Y1464" i="1"/>
  <c r="Z1464" i="1" s="1"/>
  <c r="Y1465" i="1"/>
  <c r="Z1465" i="1" s="1"/>
  <c r="Y1466" i="1"/>
  <c r="Z1466" i="1" s="1"/>
  <c r="Y1467" i="1"/>
  <c r="Z1467" i="1" s="1"/>
  <c r="Y1468" i="1"/>
  <c r="Z1468" i="1" s="1"/>
  <c r="Y1469" i="1"/>
  <c r="Z1469" i="1" s="1"/>
  <c r="Y1470" i="1"/>
  <c r="Z1470" i="1" s="1"/>
  <c r="Y1471" i="1"/>
  <c r="Z1471" i="1" s="1"/>
  <c r="Y1472" i="1"/>
  <c r="Z1472" i="1" s="1"/>
  <c r="Y1473" i="1"/>
  <c r="Z1473" i="1" s="1"/>
  <c r="Y1474" i="1"/>
  <c r="Z1474" i="1" s="1"/>
  <c r="Y1475" i="1"/>
  <c r="Z1475" i="1" s="1"/>
  <c r="Y1476" i="1"/>
  <c r="Z1476" i="1" s="1"/>
  <c r="Y1477" i="1"/>
  <c r="Z1477" i="1" s="1"/>
  <c r="Y1478" i="1"/>
  <c r="Z1478" i="1" s="1"/>
  <c r="Y1479" i="1"/>
  <c r="Z1479" i="1" s="1"/>
  <c r="Y1480" i="1"/>
  <c r="Z1480" i="1" s="1"/>
  <c r="Y1481" i="1"/>
  <c r="Z1481" i="1" s="1"/>
  <c r="Y1482" i="1"/>
  <c r="Z1482" i="1" s="1"/>
  <c r="Y1483" i="1"/>
  <c r="Z1483" i="1" s="1"/>
  <c r="Y1484" i="1"/>
  <c r="Z1484" i="1" s="1"/>
  <c r="Y1485" i="1"/>
  <c r="Z1485" i="1" s="1"/>
  <c r="Y1486" i="1"/>
  <c r="Z1486" i="1" s="1"/>
  <c r="Y1487" i="1"/>
  <c r="Z1487" i="1" s="1"/>
  <c r="Y1488" i="1"/>
  <c r="Z1488" i="1" s="1"/>
  <c r="Y1489" i="1"/>
  <c r="Z1489" i="1" s="1"/>
  <c r="Y1490" i="1"/>
  <c r="Z1490" i="1" s="1"/>
  <c r="Y1491" i="1"/>
  <c r="Z1491" i="1" s="1"/>
  <c r="Y1492" i="1"/>
  <c r="Z1492" i="1" s="1"/>
  <c r="Y1493" i="1"/>
  <c r="Z1493" i="1" s="1"/>
  <c r="Y1494" i="1"/>
  <c r="Z1494" i="1" s="1"/>
  <c r="Y1495" i="1"/>
  <c r="Z1495" i="1" s="1"/>
  <c r="Y1496" i="1"/>
  <c r="Z1496" i="1" s="1"/>
  <c r="Y1497" i="1"/>
  <c r="Z1497" i="1" s="1"/>
  <c r="Y1498" i="1"/>
  <c r="Z1498" i="1" s="1"/>
  <c r="Y1499" i="1"/>
  <c r="Z1499" i="1" s="1"/>
  <c r="Y1500" i="1"/>
  <c r="Z1500" i="1" s="1"/>
  <c r="Y1501" i="1"/>
  <c r="Z1501" i="1" s="1"/>
  <c r="Y1502" i="1"/>
  <c r="Z1502" i="1" s="1"/>
  <c r="Y1503" i="1"/>
  <c r="Z1503" i="1" s="1"/>
  <c r="Y1504" i="1"/>
  <c r="Z1504" i="1" s="1"/>
  <c r="Y1505" i="1"/>
  <c r="Z1505" i="1" s="1"/>
  <c r="Y1506" i="1"/>
  <c r="Z1506" i="1" s="1"/>
  <c r="Y1507" i="1"/>
  <c r="Z1507" i="1" s="1"/>
  <c r="Y1508" i="1"/>
  <c r="Z1508" i="1" s="1"/>
  <c r="Y1509" i="1"/>
  <c r="Z1509" i="1" s="1"/>
  <c r="Y1510" i="1"/>
  <c r="Z1510" i="1" s="1"/>
  <c r="Y1511" i="1"/>
  <c r="Z1511" i="1" s="1"/>
  <c r="Y1512" i="1"/>
  <c r="Z1512" i="1" s="1"/>
  <c r="Y1513" i="1"/>
  <c r="Z1513" i="1" s="1"/>
  <c r="Y1514" i="1"/>
  <c r="Z1514" i="1" s="1"/>
  <c r="Y1515" i="1"/>
  <c r="Z1515" i="1" s="1"/>
  <c r="Y1516" i="1"/>
  <c r="Z1516" i="1" s="1"/>
  <c r="Y1517" i="1"/>
  <c r="Z1517" i="1" s="1"/>
  <c r="Y1518" i="1"/>
  <c r="Z1518" i="1" s="1"/>
  <c r="Y1519" i="1"/>
  <c r="Z1519" i="1" s="1"/>
  <c r="Y1520" i="1"/>
  <c r="Z1520" i="1" s="1"/>
  <c r="Y1521" i="1"/>
  <c r="Z1521" i="1" s="1"/>
  <c r="Y1522" i="1"/>
  <c r="Z1522" i="1" s="1"/>
  <c r="Y1523" i="1"/>
  <c r="Z1523" i="1" s="1"/>
  <c r="Y1524" i="1"/>
  <c r="Z1524" i="1" s="1"/>
  <c r="Y1525" i="1"/>
  <c r="Z1525" i="1" s="1"/>
  <c r="Y1526" i="1"/>
  <c r="Z1526" i="1" s="1"/>
  <c r="Y1527" i="1"/>
  <c r="Z1527" i="1" s="1"/>
  <c r="Y1528" i="1"/>
  <c r="Z1528" i="1" s="1"/>
  <c r="Y1529" i="1"/>
  <c r="Z1529" i="1" s="1"/>
  <c r="Y1530" i="1"/>
  <c r="Z1530" i="1" s="1"/>
  <c r="Y1531" i="1"/>
  <c r="Z1531" i="1" s="1"/>
  <c r="Y1532" i="1"/>
  <c r="Z1532" i="1" s="1"/>
  <c r="Y1533" i="1"/>
  <c r="Z1533" i="1" s="1"/>
  <c r="Y1534" i="1"/>
  <c r="Z1534" i="1" s="1"/>
  <c r="Y1535" i="1"/>
  <c r="Z1535" i="1" s="1"/>
  <c r="Y1536" i="1"/>
  <c r="Z1536" i="1" s="1"/>
  <c r="Y1537" i="1"/>
  <c r="Z1537" i="1" s="1"/>
  <c r="Y1538" i="1"/>
  <c r="Z1538" i="1" s="1"/>
  <c r="Y1539" i="1"/>
  <c r="Z1539" i="1" s="1"/>
  <c r="Y1540" i="1"/>
  <c r="Z1540" i="1" s="1"/>
  <c r="Y1541" i="1"/>
  <c r="Z1541" i="1" s="1"/>
  <c r="Y1542" i="1"/>
  <c r="Z1542" i="1" s="1"/>
  <c r="Y1543" i="1"/>
  <c r="Z1543" i="1" s="1"/>
  <c r="Y1544" i="1"/>
  <c r="Z1544" i="1" s="1"/>
  <c r="Y1545" i="1"/>
  <c r="Z1545" i="1" s="1"/>
  <c r="Y1546" i="1"/>
  <c r="Z1546" i="1" s="1"/>
  <c r="Y1547" i="1"/>
  <c r="Z1547" i="1" s="1"/>
  <c r="Y1548" i="1"/>
  <c r="Z1548" i="1" s="1"/>
  <c r="Y1549" i="1"/>
  <c r="Z1549" i="1" s="1"/>
  <c r="Y1550" i="1"/>
  <c r="Z1550" i="1" s="1"/>
  <c r="Y1551" i="1"/>
  <c r="Z1551" i="1" s="1"/>
  <c r="Y1552" i="1"/>
  <c r="Z1552" i="1" s="1"/>
  <c r="Y1553" i="1"/>
  <c r="Z1553" i="1" s="1"/>
  <c r="Y1554" i="1"/>
  <c r="Z1554" i="1" s="1"/>
  <c r="Y1555" i="1"/>
  <c r="Z1555" i="1" s="1"/>
  <c r="Y1556" i="1"/>
  <c r="Z1556" i="1" s="1"/>
  <c r="Y1557" i="1"/>
  <c r="Z1557" i="1" s="1"/>
  <c r="Y1558" i="1"/>
  <c r="Z1558" i="1" s="1"/>
  <c r="Y1559" i="1"/>
  <c r="Z1559" i="1" s="1"/>
  <c r="Y1560" i="1"/>
  <c r="Z1560" i="1" s="1"/>
  <c r="Y1561" i="1"/>
  <c r="Z1561" i="1" s="1"/>
  <c r="Y1562" i="1"/>
  <c r="Z1562" i="1" s="1"/>
  <c r="Y1563" i="1"/>
  <c r="Z1563" i="1" s="1"/>
  <c r="Y1564" i="1"/>
  <c r="Z1564" i="1" s="1"/>
  <c r="Y1565" i="1"/>
  <c r="Z1565" i="1" s="1"/>
  <c r="Y1566" i="1"/>
  <c r="Z1566" i="1" s="1"/>
  <c r="Y1567" i="1"/>
  <c r="Z1567" i="1" s="1"/>
  <c r="Y1568" i="1"/>
  <c r="Z1568" i="1" s="1"/>
  <c r="Y1569" i="1"/>
  <c r="Z1569" i="1" s="1"/>
  <c r="Y1570" i="1"/>
  <c r="Z1570" i="1" s="1"/>
  <c r="Y1571" i="1"/>
  <c r="Z1571" i="1" s="1"/>
  <c r="Y1572" i="1"/>
  <c r="Z1572" i="1" s="1"/>
  <c r="Y1573" i="1"/>
  <c r="Z1573" i="1" s="1"/>
  <c r="Y1574" i="1"/>
  <c r="Z1574" i="1" s="1"/>
  <c r="Y1575" i="1"/>
  <c r="Z1575" i="1" s="1"/>
  <c r="Y1576" i="1"/>
  <c r="Z1576" i="1" s="1"/>
  <c r="Y1577" i="1"/>
  <c r="Z1577" i="1" s="1"/>
  <c r="Y1578" i="1"/>
  <c r="Z1578" i="1" s="1"/>
  <c r="Y1579" i="1"/>
  <c r="Z1579" i="1" s="1"/>
  <c r="Y1580" i="1"/>
  <c r="Z1580" i="1" s="1"/>
  <c r="Y1581" i="1"/>
  <c r="Z1581" i="1" s="1"/>
  <c r="Y1582" i="1"/>
  <c r="Z1582" i="1" s="1"/>
  <c r="Y1583" i="1"/>
  <c r="Z1583" i="1" s="1"/>
  <c r="Y1584" i="1"/>
  <c r="Z1584" i="1" s="1"/>
  <c r="Y1585" i="1"/>
  <c r="Z1585" i="1" s="1"/>
  <c r="Y1586" i="1"/>
  <c r="Z1586" i="1" s="1"/>
  <c r="Y1587" i="1"/>
  <c r="Z1587" i="1" s="1"/>
  <c r="Y1588" i="1"/>
  <c r="Z1588" i="1" s="1"/>
  <c r="Y1589" i="1"/>
  <c r="Z1589" i="1" s="1"/>
  <c r="Y1590" i="1"/>
  <c r="Z1590" i="1" s="1"/>
  <c r="Y1591" i="1"/>
  <c r="Z1591" i="1" s="1"/>
  <c r="Y1592" i="1"/>
  <c r="Z1592" i="1" s="1"/>
  <c r="Y1593" i="1"/>
  <c r="Z1593" i="1" s="1"/>
  <c r="Y1594" i="1"/>
  <c r="Z1594" i="1" s="1"/>
  <c r="Y1595" i="1"/>
  <c r="Z1595" i="1" s="1"/>
  <c r="Y1596" i="1"/>
  <c r="Z1596" i="1" s="1"/>
  <c r="Y1597" i="1"/>
  <c r="Z1597" i="1" s="1"/>
  <c r="Y1598" i="1"/>
  <c r="Z1598" i="1" s="1"/>
  <c r="Y1599" i="1"/>
  <c r="Z1599" i="1" s="1"/>
  <c r="Y1600" i="1"/>
  <c r="Z1600" i="1" s="1"/>
  <c r="Y1601" i="1"/>
  <c r="Z1601" i="1" s="1"/>
  <c r="Y1602" i="1"/>
  <c r="Z1602" i="1" s="1"/>
  <c r="Y1603" i="1"/>
  <c r="Z1603" i="1" s="1"/>
  <c r="Y1604" i="1"/>
  <c r="Z1604" i="1" s="1"/>
  <c r="Y1605" i="1"/>
  <c r="Z1605" i="1" s="1"/>
  <c r="Y1606" i="1"/>
  <c r="Z1606" i="1" s="1"/>
  <c r="Y1607" i="1"/>
  <c r="Z1607" i="1" s="1"/>
  <c r="Y1608" i="1"/>
  <c r="Z1608" i="1" s="1"/>
  <c r="Y1609" i="1"/>
  <c r="Z1609" i="1" s="1"/>
  <c r="Y1610" i="1"/>
  <c r="Z1610" i="1" s="1"/>
  <c r="Y1611" i="1"/>
  <c r="Z1611" i="1" s="1"/>
  <c r="Y1612" i="1"/>
  <c r="Z1612" i="1" s="1"/>
  <c r="Y1613" i="1"/>
  <c r="Z1613" i="1" s="1"/>
  <c r="Y1614" i="1"/>
  <c r="Z1614" i="1" s="1"/>
  <c r="Y1615" i="1"/>
  <c r="Z1615" i="1" s="1"/>
  <c r="Y1616" i="1"/>
  <c r="Z1616" i="1" s="1"/>
  <c r="Y1617" i="1"/>
  <c r="Z1617" i="1" s="1"/>
  <c r="Y1618" i="1"/>
  <c r="Z1618" i="1" s="1"/>
  <c r="Y1619" i="1"/>
  <c r="Z1619" i="1" s="1"/>
  <c r="Y1620" i="1"/>
  <c r="Z1620" i="1" s="1"/>
  <c r="Y1621" i="1"/>
  <c r="Z1621" i="1" s="1"/>
  <c r="Y1622" i="1"/>
  <c r="Z1622" i="1" s="1"/>
  <c r="Y1623" i="1"/>
  <c r="Z1623" i="1" s="1"/>
  <c r="Y1624" i="1"/>
  <c r="Z1624" i="1" s="1"/>
  <c r="Y1625" i="1"/>
  <c r="Z1625" i="1" s="1"/>
  <c r="Y1626" i="1"/>
  <c r="Z1626" i="1" s="1"/>
  <c r="Y1627" i="1"/>
  <c r="Z1627" i="1" s="1"/>
  <c r="Y1628" i="1"/>
  <c r="Z1628" i="1" s="1"/>
  <c r="Y1629" i="1"/>
  <c r="Z1629" i="1" s="1"/>
  <c r="Y1630" i="1"/>
  <c r="Z1630" i="1" s="1"/>
  <c r="Y1631" i="1"/>
  <c r="Z1631" i="1" s="1"/>
  <c r="Y1632" i="1"/>
  <c r="Z1632" i="1" s="1"/>
  <c r="Y1633" i="1"/>
  <c r="Z1633" i="1" s="1"/>
  <c r="Y1634" i="1"/>
  <c r="Z1634" i="1" s="1"/>
  <c r="Y1635" i="1"/>
  <c r="Z1635" i="1" s="1"/>
  <c r="Y1636" i="1"/>
  <c r="Z1636" i="1" s="1"/>
  <c r="Y1637" i="1"/>
  <c r="Z1637" i="1" s="1"/>
  <c r="Y1638" i="1"/>
  <c r="Z1638" i="1" s="1"/>
  <c r="Y1639" i="1"/>
  <c r="Z1639" i="1" s="1"/>
  <c r="Y1640" i="1"/>
  <c r="Z1640" i="1" s="1"/>
  <c r="Y1641" i="1"/>
  <c r="Z1641" i="1" s="1"/>
  <c r="Y1642" i="1"/>
  <c r="Z1642" i="1" s="1"/>
  <c r="Y1643" i="1"/>
  <c r="Z1643" i="1" s="1"/>
  <c r="Y1644" i="1"/>
  <c r="Z1644" i="1" s="1"/>
  <c r="Y1645" i="1"/>
  <c r="Z1645" i="1" s="1"/>
  <c r="Y1646" i="1"/>
  <c r="Z1646" i="1" s="1"/>
  <c r="Y1647" i="1"/>
  <c r="Z1647" i="1" s="1"/>
  <c r="Y1648" i="1"/>
  <c r="Z1648" i="1" s="1"/>
  <c r="Y1649" i="1"/>
  <c r="Z1649" i="1" s="1"/>
  <c r="Y1650" i="1"/>
  <c r="Z1650" i="1" s="1"/>
  <c r="Y1651" i="1"/>
  <c r="Z1651" i="1" s="1"/>
  <c r="Y1652" i="1"/>
  <c r="Z1652" i="1" s="1"/>
  <c r="Y1653" i="1"/>
  <c r="Z1653" i="1" s="1"/>
  <c r="Y1654" i="1"/>
  <c r="Z1654" i="1" s="1"/>
  <c r="Y1655" i="1"/>
  <c r="Z1655" i="1" s="1"/>
  <c r="Y1656" i="1"/>
  <c r="Z1656" i="1" s="1"/>
  <c r="Y1657" i="1"/>
  <c r="Z1657" i="1" s="1"/>
  <c r="Y1658" i="1"/>
  <c r="Z1658" i="1" s="1"/>
  <c r="Y1659" i="1"/>
  <c r="Z1659" i="1" s="1"/>
  <c r="Y1660" i="1"/>
  <c r="Z1660" i="1" s="1"/>
  <c r="Y1661" i="1"/>
  <c r="Z1661" i="1" s="1"/>
  <c r="Y1662" i="1"/>
  <c r="Z1662" i="1" s="1"/>
  <c r="Y1663" i="1"/>
  <c r="Z1663" i="1" s="1"/>
  <c r="Y1664" i="1"/>
  <c r="Z1664" i="1" s="1"/>
  <c r="Y1665" i="1"/>
  <c r="Z1665" i="1" s="1"/>
  <c r="Y1666" i="1"/>
  <c r="Z1666" i="1" s="1"/>
  <c r="Y1667" i="1"/>
  <c r="Z1667" i="1" s="1"/>
  <c r="Y1668" i="1"/>
  <c r="Z1668" i="1" s="1"/>
  <c r="Y1669" i="1"/>
  <c r="Z1669" i="1" s="1"/>
  <c r="Y1670" i="1"/>
  <c r="Z1670" i="1" s="1"/>
  <c r="Y1671" i="1"/>
  <c r="Z1671" i="1" s="1"/>
  <c r="Y1672" i="1"/>
  <c r="Z1672" i="1" s="1"/>
  <c r="Y1673" i="1"/>
  <c r="Z1673" i="1" s="1"/>
  <c r="Y1674" i="1"/>
  <c r="Z1674" i="1" s="1"/>
  <c r="Y1675" i="1"/>
  <c r="Z1675" i="1" s="1"/>
  <c r="Y1676" i="1"/>
  <c r="Z1676" i="1" s="1"/>
  <c r="Y1677" i="1"/>
  <c r="Z1677" i="1" s="1"/>
  <c r="Y1678" i="1"/>
  <c r="Z1678" i="1" s="1"/>
  <c r="Y1679" i="1"/>
  <c r="Z1679" i="1" s="1"/>
  <c r="Y1680" i="1"/>
  <c r="Z1680" i="1" s="1"/>
  <c r="Y1681" i="1"/>
  <c r="Z1681" i="1" s="1"/>
  <c r="Y1682" i="1"/>
  <c r="Z1682" i="1" s="1"/>
  <c r="Y1683" i="1"/>
  <c r="Z1683" i="1" s="1"/>
  <c r="Y1684" i="1"/>
  <c r="Z1684" i="1" s="1"/>
  <c r="Y1685" i="1"/>
  <c r="Z1685" i="1" s="1"/>
  <c r="Y1686" i="1"/>
  <c r="Z1686" i="1" s="1"/>
  <c r="Y1687" i="1"/>
  <c r="Z1687" i="1" s="1"/>
  <c r="Y1688" i="1"/>
  <c r="Z1688" i="1" s="1"/>
  <c r="Y1689" i="1"/>
  <c r="Z1689" i="1" s="1"/>
  <c r="Y1690" i="1"/>
  <c r="Z1690" i="1" s="1"/>
  <c r="Y1691" i="1"/>
  <c r="Z1691" i="1" s="1"/>
  <c r="Y1692" i="1"/>
  <c r="Z1692" i="1" s="1"/>
  <c r="Y1693" i="1"/>
  <c r="Z1693" i="1" s="1"/>
  <c r="Y1694" i="1"/>
  <c r="Z1694" i="1" s="1"/>
  <c r="Y1695" i="1"/>
  <c r="Z1695" i="1" s="1"/>
  <c r="Y1696" i="1"/>
  <c r="Z1696" i="1" s="1"/>
  <c r="Y1697" i="1"/>
  <c r="Z1697" i="1" s="1"/>
  <c r="Y1698" i="1"/>
  <c r="Z1698" i="1" s="1"/>
  <c r="Y1699" i="1"/>
  <c r="Z1699" i="1" s="1"/>
  <c r="Y1700" i="1"/>
  <c r="Z1700" i="1" s="1"/>
  <c r="Y1701" i="1"/>
  <c r="Z1701" i="1" s="1"/>
  <c r="Y1702" i="1"/>
  <c r="Z1702" i="1" s="1"/>
  <c r="Y1703" i="1"/>
  <c r="Z1703" i="1" s="1"/>
  <c r="Y1704" i="1"/>
  <c r="Z1704" i="1" s="1"/>
  <c r="Y1705" i="1"/>
  <c r="Z1705" i="1" s="1"/>
  <c r="Y1706" i="1"/>
  <c r="Z1706" i="1" s="1"/>
  <c r="Y1707" i="1"/>
  <c r="Z1707" i="1" s="1"/>
  <c r="Y1708" i="1"/>
  <c r="Z1708" i="1" s="1"/>
  <c r="Y1709" i="1"/>
  <c r="Z1709" i="1" s="1"/>
  <c r="Y1710" i="1"/>
  <c r="Z1710" i="1" s="1"/>
  <c r="Y1711" i="1"/>
  <c r="Z1711" i="1" s="1"/>
  <c r="Y1712" i="1"/>
  <c r="Z1712" i="1" s="1"/>
  <c r="Y1713" i="1"/>
  <c r="Z1713" i="1" s="1"/>
  <c r="Y1714" i="1"/>
  <c r="Z1714" i="1" s="1"/>
  <c r="Y1715" i="1"/>
  <c r="Z1715" i="1" s="1"/>
  <c r="Y1716" i="1"/>
  <c r="Z1716" i="1" s="1"/>
  <c r="Y1717" i="1"/>
  <c r="Z1717" i="1" s="1"/>
  <c r="Y1718" i="1"/>
  <c r="Z1718" i="1" s="1"/>
  <c r="Y1719" i="1"/>
  <c r="Z1719" i="1" s="1"/>
  <c r="Y1720" i="1"/>
  <c r="Z1720" i="1" s="1"/>
  <c r="Y1721" i="1"/>
  <c r="Z1721" i="1" s="1"/>
  <c r="Y1722" i="1"/>
  <c r="Z1722" i="1" s="1"/>
  <c r="Y1723" i="1"/>
  <c r="Z1723" i="1" s="1"/>
  <c r="Y1724" i="1"/>
  <c r="Z1724" i="1" s="1"/>
  <c r="Y1725" i="1"/>
  <c r="Z1725" i="1" s="1"/>
  <c r="Y1726" i="1"/>
  <c r="Z1726" i="1" s="1"/>
  <c r="Y1727" i="1"/>
  <c r="Z1727" i="1" s="1"/>
  <c r="Y1728" i="1"/>
  <c r="Z1728" i="1" s="1"/>
  <c r="Y1729" i="1"/>
  <c r="Z1729" i="1" s="1"/>
  <c r="Y1730" i="1"/>
  <c r="Z1730" i="1" s="1"/>
  <c r="Y1731" i="1"/>
  <c r="Z1731" i="1" s="1"/>
  <c r="Y1732" i="1"/>
  <c r="Z1732" i="1" s="1"/>
  <c r="Y1733" i="1"/>
  <c r="Z1733" i="1" s="1"/>
  <c r="Y1734" i="1"/>
  <c r="Z1734" i="1" s="1"/>
  <c r="Y1735" i="1"/>
  <c r="Z1735" i="1" s="1"/>
  <c r="Y1736" i="1"/>
  <c r="Z1736" i="1" s="1"/>
  <c r="Y1737" i="1"/>
  <c r="Z1737" i="1" s="1"/>
  <c r="Y1738" i="1"/>
  <c r="Z1738" i="1" s="1"/>
  <c r="Y1739" i="1"/>
  <c r="Z1739" i="1" s="1"/>
  <c r="Y1740" i="1"/>
  <c r="Z1740" i="1" s="1"/>
  <c r="Y1741" i="1"/>
  <c r="Z1741" i="1" s="1"/>
  <c r="Y1742" i="1"/>
  <c r="Z1742" i="1" s="1"/>
  <c r="Y1743" i="1"/>
  <c r="Z1743" i="1" s="1"/>
  <c r="Y1744" i="1"/>
  <c r="Z1744" i="1" s="1"/>
  <c r="Y1745" i="1"/>
  <c r="Z1745" i="1" s="1"/>
  <c r="Y1746" i="1"/>
  <c r="Z1746" i="1" s="1"/>
  <c r="Y1747" i="1"/>
  <c r="Z1747" i="1" s="1"/>
  <c r="Y1748" i="1"/>
  <c r="Z1748" i="1" s="1"/>
  <c r="Y1749" i="1"/>
  <c r="Z1749" i="1" s="1"/>
  <c r="Y1750" i="1"/>
  <c r="Z1750" i="1" s="1"/>
  <c r="Y1751" i="1"/>
  <c r="Z1751" i="1" s="1"/>
  <c r="Y1752" i="1"/>
  <c r="Z1752" i="1" s="1"/>
  <c r="Y1753" i="1"/>
  <c r="Z1753" i="1" s="1"/>
  <c r="Y1754" i="1"/>
  <c r="Z1754" i="1" s="1"/>
  <c r="Y1755" i="1"/>
  <c r="Z1755" i="1" s="1"/>
  <c r="Y1756" i="1"/>
  <c r="Z1756" i="1" s="1"/>
  <c r="Y1757" i="1"/>
  <c r="Z1757" i="1" s="1"/>
  <c r="Y1758" i="1"/>
  <c r="Z1758" i="1" s="1"/>
  <c r="Y1759" i="1"/>
  <c r="Z1759" i="1" s="1"/>
  <c r="Y1760" i="1"/>
  <c r="Z1760" i="1" s="1"/>
  <c r="Y1761" i="1"/>
  <c r="Z1761" i="1" s="1"/>
  <c r="Y1762" i="1"/>
  <c r="Z1762" i="1" s="1"/>
  <c r="Y1763" i="1"/>
  <c r="Z1763" i="1" s="1"/>
  <c r="Y1764" i="1"/>
  <c r="Z1764" i="1" s="1"/>
  <c r="Y1765" i="1"/>
  <c r="Z1765" i="1" s="1"/>
  <c r="Y1766" i="1"/>
  <c r="Z1766" i="1" s="1"/>
  <c r="Y1767" i="1"/>
  <c r="Z1767" i="1" s="1"/>
  <c r="Y1768" i="1"/>
  <c r="Z1768" i="1" s="1"/>
  <c r="Y1769" i="1"/>
  <c r="Z1769" i="1" s="1"/>
  <c r="Y1770" i="1"/>
  <c r="Z1770" i="1" s="1"/>
  <c r="Y1771" i="1"/>
  <c r="Z1771" i="1" s="1"/>
  <c r="Y1772" i="1"/>
  <c r="Z1772" i="1" s="1"/>
  <c r="Y1773" i="1"/>
  <c r="Z1773" i="1" s="1"/>
  <c r="Y1774" i="1"/>
  <c r="Z1774" i="1" s="1"/>
  <c r="Y1775" i="1"/>
  <c r="Z1775" i="1" s="1"/>
  <c r="Y1776" i="1"/>
  <c r="Z1776" i="1" s="1"/>
  <c r="Y1777" i="1"/>
  <c r="Z1777" i="1" s="1"/>
  <c r="Y1778" i="1"/>
  <c r="Z1778" i="1" s="1"/>
  <c r="Y1779" i="1"/>
  <c r="Z1779" i="1" s="1"/>
  <c r="Y1780" i="1"/>
  <c r="Z1780" i="1" s="1"/>
  <c r="Y1781" i="1"/>
  <c r="Z1781" i="1" s="1"/>
  <c r="Y1782" i="1"/>
  <c r="Z1782" i="1" s="1"/>
  <c r="Y1783" i="1"/>
  <c r="Z1783" i="1" s="1"/>
  <c r="Y1784" i="1"/>
  <c r="Z1784" i="1" s="1"/>
  <c r="Y1785" i="1"/>
  <c r="Z1785" i="1" s="1"/>
  <c r="Y1786" i="1"/>
  <c r="Z1786" i="1" s="1"/>
  <c r="Y1787" i="1"/>
  <c r="Z1787" i="1" s="1"/>
  <c r="Y1788" i="1"/>
  <c r="Z1788" i="1" s="1"/>
  <c r="Y1789" i="1"/>
  <c r="Z1789" i="1" s="1"/>
  <c r="Y1790" i="1"/>
  <c r="Z1790" i="1" s="1"/>
  <c r="Y1791" i="1"/>
  <c r="Z1791" i="1" s="1"/>
  <c r="Y1792" i="1"/>
  <c r="Z1792" i="1" s="1"/>
  <c r="Y1793" i="1"/>
  <c r="Z1793" i="1" s="1"/>
  <c r="Y1794" i="1"/>
  <c r="Z1794" i="1" s="1"/>
  <c r="Y1795" i="1"/>
  <c r="Z1795" i="1" s="1"/>
  <c r="Y1796" i="1"/>
  <c r="Z1796" i="1" s="1"/>
  <c r="Y1797" i="1"/>
  <c r="Z1797" i="1" s="1"/>
  <c r="Y1798" i="1"/>
  <c r="Z1798" i="1" s="1"/>
  <c r="Y1799" i="1"/>
  <c r="Z1799" i="1" s="1"/>
  <c r="Y1800" i="1"/>
  <c r="Z1800" i="1" s="1"/>
  <c r="Y1801" i="1"/>
  <c r="Z1801" i="1" s="1"/>
  <c r="Y1802" i="1"/>
  <c r="Z1802" i="1" s="1"/>
  <c r="Y1803" i="1"/>
  <c r="Z1803" i="1" s="1"/>
  <c r="Y1804" i="1"/>
  <c r="Z1804" i="1" s="1"/>
  <c r="Y1805" i="1"/>
  <c r="Z1805" i="1" s="1"/>
  <c r="Y1806" i="1"/>
  <c r="Z1806" i="1" s="1"/>
  <c r="Y1807" i="1"/>
  <c r="Z1807" i="1" s="1"/>
  <c r="Y1808" i="1"/>
  <c r="Z1808" i="1" s="1"/>
  <c r="Y1809" i="1"/>
  <c r="Z1809" i="1" s="1"/>
  <c r="Y1810" i="1"/>
  <c r="Z1810" i="1" s="1"/>
  <c r="Y1811" i="1"/>
  <c r="Z1811" i="1" s="1"/>
  <c r="Y1812" i="1"/>
  <c r="Z1812" i="1" s="1"/>
  <c r="Y1813" i="1"/>
  <c r="Z1813" i="1" s="1"/>
  <c r="Y1814" i="1"/>
  <c r="Z1814" i="1" s="1"/>
  <c r="Y1815" i="1"/>
  <c r="Z1815" i="1" s="1"/>
  <c r="Y1816" i="1"/>
  <c r="Z1816" i="1" s="1"/>
  <c r="Y1817" i="1"/>
  <c r="Z1817" i="1" s="1"/>
  <c r="Y1818" i="1"/>
  <c r="Z1818" i="1" s="1"/>
  <c r="Y1819" i="1"/>
  <c r="Z1819" i="1" s="1"/>
  <c r="Y1820" i="1"/>
  <c r="Z1820" i="1" s="1"/>
  <c r="Y1821" i="1"/>
  <c r="Z1821" i="1" s="1"/>
  <c r="Y1822" i="1"/>
  <c r="Z1822" i="1" s="1"/>
  <c r="Y1823" i="1"/>
  <c r="Z1823" i="1" s="1"/>
  <c r="Y1824" i="1"/>
  <c r="Z1824" i="1" s="1"/>
  <c r="Y1825" i="1"/>
  <c r="Z1825" i="1" s="1"/>
  <c r="Y1826" i="1"/>
  <c r="Z1826" i="1" s="1"/>
  <c r="Y1827" i="1"/>
  <c r="Z1827" i="1" s="1"/>
  <c r="Y1828" i="1"/>
  <c r="Z1828" i="1" s="1"/>
  <c r="Y1829" i="1"/>
  <c r="Z1829" i="1" s="1"/>
  <c r="Y1830" i="1"/>
  <c r="Z1830" i="1" s="1"/>
  <c r="Y1831" i="1"/>
  <c r="Z1831" i="1" s="1"/>
  <c r="Y1832" i="1"/>
  <c r="Z1832" i="1" s="1"/>
  <c r="Y1833" i="1"/>
  <c r="Z1833" i="1" s="1"/>
  <c r="Y1834" i="1"/>
  <c r="Z1834" i="1" s="1"/>
  <c r="Y1835" i="1"/>
  <c r="Z1835" i="1" s="1"/>
  <c r="Y1836" i="1"/>
  <c r="Z1836" i="1" s="1"/>
  <c r="Y1837" i="1"/>
  <c r="Z1837" i="1" s="1"/>
  <c r="Y1838" i="1"/>
  <c r="Z1838" i="1" s="1"/>
  <c r="Y1839" i="1"/>
  <c r="Z1839" i="1" s="1"/>
  <c r="Y1840" i="1"/>
  <c r="Z1840" i="1" s="1"/>
  <c r="Y1841" i="1"/>
  <c r="Z1841" i="1" s="1"/>
  <c r="Y1842" i="1"/>
  <c r="Z1842" i="1" s="1"/>
  <c r="Y1843" i="1"/>
  <c r="Z1843" i="1" s="1"/>
  <c r="Y1844" i="1"/>
  <c r="Z1844" i="1" s="1"/>
  <c r="Y1845" i="1"/>
  <c r="Z1845" i="1" s="1"/>
  <c r="Y1846" i="1"/>
  <c r="Z1846" i="1" s="1"/>
  <c r="Y1847" i="1"/>
  <c r="Z1847" i="1" s="1"/>
  <c r="Y1848" i="1"/>
  <c r="Z1848" i="1" s="1"/>
  <c r="Y1849" i="1"/>
  <c r="Z1849" i="1" s="1"/>
  <c r="Y1850" i="1"/>
  <c r="Z1850" i="1" s="1"/>
  <c r="Y1851" i="1"/>
  <c r="Z1851" i="1" s="1"/>
  <c r="Y1852" i="1"/>
  <c r="Z1852" i="1" s="1"/>
  <c r="Y1853" i="1"/>
  <c r="Z1853" i="1" s="1"/>
  <c r="Y1854" i="1"/>
  <c r="Z1854" i="1" s="1"/>
  <c r="Y1855" i="1"/>
  <c r="Z1855" i="1" s="1"/>
  <c r="Y1856" i="1"/>
  <c r="Z1856" i="1" s="1"/>
  <c r="Y1857" i="1"/>
  <c r="Z1857" i="1" s="1"/>
  <c r="Y1858" i="1"/>
  <c r="Z1858" i="1" s="1"/>
  <c r="Y1859" i="1"/>
  <c r="Z1859" i="1" s="1"/>
  <c r="Y1860" i="1"/>
  <c r="Z1860" i="1" s="1"/>
  <c r="Y1861" i="1"/>
  <c r="Z1861" i="1" s="1"/>
  <c r="Y1862" i="1"/>
  <c r="Z1862" i="1" s="1"/>
  <c r="Y1863" i="1"/>
  <c r="Z1863" i="1" s="1"/>
  <c r="Y1864" i="1"/>
  <c r="Z1864" i="1" s="1"/>
  <c r="Y1865" i="1"/>
  <c r="Z1865" i="1" s="1"/>
  <c r="Y1866" i="1"/>
  <c r="Z1866" i="1" s="1"/>
  <c r="Y1867" i="1"/>
  <c r="Z1867" i="1" s="1"/>
  <c r="Y1868" i="1"/>
  <c r="Z1868" i="1" s="1"/>
  <c r="Y1869" i="1"/>
  <c r="Z1869" i="1" s="1"/>
  <c r="Y1870" i="1"/>
  <c r="Z1870" i="1" s="1"/>
  <c r="Y1871" i="1"/>
  <c r="Z1871" i="1" s="1"/>
  <c r="Y1872" i="1"/>
  <c r="Z1872" i="1" s="1"/>
  <c r="Y1873" i="1"/>
  <c r="Z1873" i="1" s="1"/>
  <c r="Y1874" i="1"/>
  <c r="Z1874" i="1" s="1"/>
  <c r="Y1875" i="1"/>
  <c r="Z1875" i="1" s="1"/>
  <c r="Y1876" i="1"/>
  <c r="Z1876" i="1" s="1"/>
  <c r="Y1877" i="1"/>
  <c r="Z1877" i="1" s="1"/>
  <c r="Y1878" i="1"/>
  <c r="Z1878" i="1" s="1"/>
  <c r="Y1879" i="1"/>
  <c r="Z1879" i="1" s="1"/>
  <c r="Y1880" i="1"/>
  <c r="Z1880" i="1" s="1"/>
  <c r="Y1881" i="1"/>
  <c r="Z1881" i="1" s="1"/>
  <c r="Y1882" i="1"/>
  <c r="Z1882" i="1" s="1"/>
  <c r="Y1883" i="1"/>
  <c r="Z1883" i="1" s="1"/>
  <c r="Y1884" i="1"/>
  <c r="Z1884" i="1" s="1"/>
  <c r="Y1885" i="1"/>
  <c r="Z1885" i="1" s="1"/>
  <c r="Y1886" i="1"/>
  <c r="Z1886" i="1" s="1"/>
  <c r="Y1887" i="1"/>
  <c r="Z1887" i="1" s="1"/>
  <c r="Y1888" i="1"/>
  <c r="Z1888" i="1" s="1"/>
  <c r="Y1889" i="1"/>
  <c r="Z1889" i="1" s="1"/>
  <c r="Y1890" i="1"/>
  <c r="Z1890" i="1" s="1"/>
  <c r="Y1891" i="1"/>
  <c r="Z1891" i="1" s="1"/>
  <c r="Y1892" i="1"/>
  <c r="Z1892" i="1" s="1"/>
  <c r="Y1893" i="1"/>
  <c r="Z1893" i="1" s="1"/>
  <c r="Y1894" i="1"/>
  <c r="Z1894" i="1" s="1"/>
  <c r="Y1895" i="1"/>
  <c r="Z1895" i="1" s="1"/>
  <c r="Y1896" i="1"/>
  <c r="Z1896" i="1" s="1"/>
  <c r="Y1897" i="1"/>
  <c r="Z1897" i="1" s="1"/>
  <c r="Y1898" i="1"/>
  <c r="Z1898" i="1" s="1"/>
  <c r="Y1899" i="1"/>
  <c r="Z1899" i="1" s="1"/>
  <c r="Y1900" i="1"/>
  <c r="Z1900" i="1" s="1"/>
  <c r="Y1901" i="1"/>
  <c r="Z1901" i="1" s="1"/>
  <c r="Y1902" i="1"/>
  <c r="Z1902" i="1" s="1"/>
  <c r="Y1903" i="1"/>
  <c r="Z1903" i="1" s="1"/>
  <c r="Y1904" i="1"/>
  <c r="Z1904" i="1" s="1"/>
  <c r="Y1905" i="1"/>
  <c r="Z1905" i="1" s="1"/>
  <c r="Y1906" i="1"/>
  <c r="Z1906" i="1" s="1"/>
  <c r="Y1907" i="1"/>
  <c r="Z1907" i="1" s="1"/>
  <c r="Y1908" i="1"/>
  <c r="Z1908" i="1" s="1"/>
  <c r="Y1909" i="1"/>
  <c r="Z1909" i="1" s="1"/>
  <c r="Y1910" i="1"/>
  <c r="Z1910" i="1" s="1"/>
  <c r="Y1911" i="1"/>
  <c r="Z1911" i="1" s="1"/>
  <c r="Y1912" i="1"/>
  <c r="Z1912" i="1" s="1"/>
  <c r="Y1913" i="1"/>
  <c r="Z1913" i="1" s="1"/>
  <c r="Y1914" i="1"/>
  <c r="Z1914" i="1" s="1"/>
  <c r="Y1915" i="1"/>
  <c r="Z1915" i="1" s="1"/>
  <c r="Y1916" i="1"/>
  <c r="Z1916" i="1" s="1"/>
  <c r="Y1917" i="1"/>
  <c r="Z1917" i="1" s="1"/>
  <c r="Y1918" i="1"/>
  <c r="Z1918" i="1" s="1"/>
  <c r="Y1919" i="1"/>
  <c r="Z1919" i="1" s="1"/>
  <c r="Y1920" i="1"/>
  <c r="Z1920" i="1" s="1"/>
  <c r="Y1921" i="1"/>
  <c r="Z1921" i="1" s="1"/>
  <c r="Y1922" i="1"/>
  <c r="Z1922" i="1" s="1"/>
  <c r="Y1923" i="1"/>
  <c r="Z1923" i="1" s="1"/>
  <c r="Y1924" i="1"/>
  <c r="Z1924" i="1" s="1"/>
  <c r="Y1925" i="1"/>
  <c r="Z1925" i="1" s="1"/>
  <c r="Y1926" i="1"/>
  <c r="Z1926" i="1" s="1"/>
  <c r="Y1927" i="1"/>
  <c r="Z1927" i="1" s="1"/>
  <c r="Y1928" i="1"/>
  <c r="Z1928" i="1" s="1"/>
  <c r="Y1929" i="1"/>
  <c r="Z1929" i="1" s="1"/>
  <c r="Y1930" i="1"/>
  <c r="Z1930" i="1" s="1"/>
  <c r="Y1931" i="1"/>
  <c r="Z1931" i="1" s="1"/>
  <c r="Y1932" i="1"/>
  <c r="Z1932" i="1" s="1"/>
  <c r="Y1933" i="1"/>
  <c r="Z1933" i="1" s="1"/>
  <c r="Y1934" i="1"/>
  <c r="Z1934" i="1" s="1"/>
  <c r="Y1935" i="1"/>
  <c r="Z1935" i="1" s="1"/>
  <c r="Y1936" i="1"/>
  <c r="Z1936" i="1" s="1"/>
  <c r="Y1937" i="1"/>
  <c r="Z1937" i="1" s="1"/>
  <c r="Y1938" i="1"/>
  <c r="Z1938" i="1" s="1"/>
  <c r="Y1939" i="1"/>
  <c r="Z1939" i="1" s="1"/>
  <c r="Y1940" i="1"/>
  <c r="Z1940" i="1" s="1"/>
  <c r="Y1941" i="1"/>
  <c r="Z1941" i="1" s="1"/>
  <c r="Y1942" i="1"/>
  <c r="Z1942" i="1" s="1"/>
  <c r="Y1943" i="1"/>
  <c r="Z1943" i="1" s="1"/>
  <c r="Y1944" i="1"/>
  <c r="Z1944" i="1" s="1"/>
  <c r="Y1945" i="1"/>
  <c r="Z1945" i="1" s="1"/>
  <c r="Y1946" i="1"/>
  <c r="Z1946" i="1" s="1"/>
  <c r="Y1947" i="1"/>
  <c r="Z1947" i="1" s="1"/>
  <c r="Y1948" i="1"/>
  <c r="Z1948" i="1" s="1"/>
  <c r="Y1949" i="1"/>
  <c r="Z1949" i="1" s="1"/>
  <c r="Y1950" i="1"/>
  <c r="Z1950" i="1" s="1"/>
  <c r="Y1951" i="1"/>
  <c r="Z1951" i="1" s="1"/>
  <c r="Y1952" i="1"/>
  <c r="Z1952" i="1" s="1"/>
  <c r="Y1953" i="1"/>
  <c r="Z1953" i="1" s="1"/>
  <c r="Y1954" i="1"/>
  <c r="Z1954" i="1" s="1"/>
  <c r="Y1955" i="1"/>
  <c r="Z1955" i="1" s="1"/>
  <c r="Y1956" i="1"/>
  <c r="Z1956" i="1" s="1"/>
  <c r="Y1957" i="1"/>
  <c r="Z1957" i="1" s="1"/>
  <c r="Y1958" i="1"/>
  <c r="Z1958" i="1" s="1"/>
  <c r="Y1959" i="1"/>
  <c r="Z1959" i="1" s="1"/>
  <c r="Y1960" i="1"/>
  <c r="Z1960" i="1" s="1"/>
  <c r="Y1961" i="1"/>
  <c r="Z1961" i="1" s="1"/>
  <c r="Y1962" i="1"/>
  <c r="Z1962" i="1" s="1"/>
  <c r="Y1963" i="1"/>
  <c r="Z1963" i="1" s="1"/>
  <c r="Y1964" i="1"/>
  <c r="Z1964" i="1" s="1"/>
  <c r="Y1965" i="1"/>
  <c r="Z1965" i="1" s="1"/>
  <c r="Y1966" i="1"/>
  <c r="Z1966" i="1" s="1"/>
  <c r="Y1967" i="1"/>
  <c r="Z1967" i="1" s="1"/>
  <c r="Y1968" i="1"/>
  <c r="Z1968" i="1" s="1"/>
  <c r="Y1969" i="1"/>
  <c r="Z1969" i="1" s="1"/>
  <c r="Y1970" i="1"/>
  <c r="Z1970" i="1" s="1"/>
  <c r="Y1971" i="1"/>
  <c r="Z1971" i="1" s="1"/>
  <c r="Y1972" i="1"/>
  <c r="Z1972" i="1" s="1"/>
  <c r="Y1973" i="1"/>
  <c r="Z1973" i="1" s="1"/>
  <c r="Y1974" i="1"/>
  <c r="Z1974" i="1" s="1"/>
  <c r="Y1975" i="1"/>
  <c r="Z1975" i="1" s="1"/>
  <c r="Y1976" i="1"/>
  <c r="Z1976" i="1" s="1"/>
  <c r="Y1977" i="1"/>
  <c r="Z1977" i="1" s="1"/>
  <c r="Y1978" i="1"/>
  <c r="Z1978" i="1" s="1"/>
  <c r="Y1979" i="1"/>
  <c r="Z1979" i="1" s="1"/>
  <c r="Y1980" i="1"/>
  <c r="Z1980" i="1" s="1"/>
  <c r="Y1981" i="1"/>
  <c r="Z1981" i="1" s="1"/>
  <c r="Y1982" i="1"/>
  <c r="Z1982" i="1" s="1"/>
  <c r="Y1983" i="1"/>
  <c r="Z1983" i="1" s="1"/>
  <c r="Y1984" i="1"/>
  <c r="Z1984" i="1" s="1"/>
  <c r="Y1985" i="1"/>
  <c r="Z1985" i="1" s="1"/>
  <c r="Y1986" i="1"/>
  <c r="Z1986" i="1" s="1"/>
  <c r="Y1987" i="1"/>
  <c r="Z1987" i="1" s="1"/>
  <c r="Y1988" i="1"/>
  <c r="Z1988" i="1" s="1"/>
  <c r="Y1989" i="1"/>
  <c r="Z1989" i="1" s="1"/>
  <c r="Y1990" i="1"/>
  <c r="Z1990" i="1" s="1"/>
  <c r="Y1991" i="1"/>
  <c r="Z1991" i="1" s="1"/>
  <c r="Y1992" i="1"/>
  <c r="Z1992" i="1" s="1"/>
  <c r="Y1993" i="1"/>
  <c r="Z1993" i="1" s="1"/>
  <c r="Y1994" i="1"/>
  <c r="Z1994" i="1" s="1"/>
  <c r="Y1995" i="1"/>
  <c r="Z1995" i="1" s="1"/>
  <c r="Y1996" i="1"/>
  <c r="Z1996" i="1" s="1"/>
  <c r="Y1997" i="1"/>
  <c r="Z1997" i="1" s="1"/>
  <c r="Y1998" i="1"/>
  <c r="Z1998" i="1" s="1"/>
  <c r="Y1999" i="1"/>
  <c r="Z1999" i="1" s="1"/>
  <c r="Y2000" i="1"/>
  <c r="Z2000" i="1" s="1"/>
  <c r="Y2001" i="1"/>
  <c r="Z2001" i="1" s="1"/>
  <c r="Y2002" i="1"/>
  <c r="Z2002" i="1" s="1"/>
  <c r="Y2003" i="1"/>
  <c r="Z2003" i="1" s="1"/>
  <c r="Y2004" i="1"/>
  <c r="Z2004" i="1" s="1"/>
  <c r="Y2005" i="1"/>
  <c r="Z2005" i="1" s="1"/>
  <c r="Y2006" i="1"/>
  <c r="Z2006" i="1" s="1"/>
  <c r="Y2007" i="1"/>
  <c r="Z2007" i="1" s="1"/>
  <c r="Y2008" i="1"/>
  <c r="Z2008" i="1" s="1"/>
  <c r="Y2009" i="1"/>
  <c r="Z2009" i="1" s="1"/>
  <c r="Y2010" i="1"/>
  <c r="Z2010" i="1" s="1"/>
  <c r="Y2011" i="1"/>
  <c r="Z2011" i="1" s="1"/>
  <c r="Y2012" i="1"/>
  <c r="Z2012" i="1" s="1"/>
  <c r="Y2013" i="1"/>
  <c r="Z2013" i="1" s="1"/>
  <c r="Y2014" i="1"/>
  <c r="Z2014" i="1" s="1"/>
  <c r="Y2015" i="1"/>
  <c r="Z2015" i="1" s="1"/>
  <c r="Y2016" i="1"/>
  <c r="Z2016" i="1" s="1"/>
  <c r="Y2017" i="1"/>
  <c r="Z2017" i="1" s="1"/>
  <c r="Y2018" i="1"/>
  <c r="Z2018" i="1" s="1"/>
  <c r="Y2019" i="1"/>
  <c r="Z2019" i="1" s="1"/>
  <c r="Y2020" i="1"/>
  <c r="Z2020" i="1" s="1"/>
  <c r="Y2021" i="1"/>
  <c r="Z2021" i="1" s="1"/>
  <c r="Y2022" i="1"/>
  <c r="Z2022" i="1" s="1"/>
  <c r="Y2023" i="1"/>
  <c r="Z2023" i="1" s="1"/>
  <c r="Y2024" i="1"/>
  <c r="Z2024" i="1" s="1"/>
  <c r="Y2025" i="1"/>
  <c r="Z2025" i="1" s="1"/>
  <c r="Y2026" i="1"/>
  <c r="Z2026" i="1" s="1"/>
  <c r="Y2027" i="1"/>
  <c r="Z2027" i="1" s="1"/>
  <c r="Y2028" i="1"/>
  <c r="Z2028" i="1" s="1"/>
  <c r="Y2029" i="1"/>
  <c r="Z2029" i="1" s="1"/>
  <c r="Y2030" i="1"/>
  <c r="Z2030" i="1" s="1"/>
  <c r="Y2031" i="1"/>
  <c r="Z2031" i="1" s="1"/>
  <c r="Y2032" i="1"/>
  <c r="Z2032" i="1" s="1"/>
  <c r="Y2033" i="1"/>
  <c r="Z2033" i="1" s="1"/>
  <c r="Y2034" i="1"/>
  <c r="Z2034" i="1" s="1"/>
  <c r="Y2035" i="1"/>
  <c r="Z2035" i="1" s="1"/>
  <c r="Y2036" i="1"/>
  <c r="Z2036" i="1" s="1"/>
  <c r="Y2037" i="1"/>
  <c r="Z2037" i="1" s="1"/>
  <c r="Y2038" i="1"/>
  <c r="Z2038" i="1" s="1"/>
  <c r="Y2039" i="1"/>
  <c r="Z2039" i="1" s="1"/>
  <c r="Y2040" i="1"/>
  <c r="Z2040" i="1" s="1"/>
  <c r="Y2041" i="1"/>
  <c r="Z2041" i="1" s="1"/>
  <c r="Y2042" i="1"/>
  <c r="Z2042" i="1" s="1"/>
  <c r="Y2043" i="1"/>
  <c r="Z2043" i="1" s="1"/>
  <c r="Y2044" i="1"/>
  <c r="Z2044" i="1" s="1"/>
  <c r="Y2045" i="1"/>
  <c r="Z2045" i="1" s="1"/>
  <c r="Y2046" i="1"/>
  <c r="Z2046" i="1" s="1"/>
  <c r="Y2047" i="1"/>
  <c r="Z2047" i="1" s="1"/>
  <c r="Y2048" i="1"/>
  <c r="Z2048" i="1" s="1"/>
  <c r="Y2049" i="1"/>
  <c r="Z2049" i="1" s="1"/>
  <c r="Y2050" i="1"/>
  <c r="Z2050" i="1" s="1"/>
  <c r="Y2051" i="1"/>
  <c r="Z2051" i="1" s="1"/>
  <c r="Y2052" i="1"/>
  <c r="Z2052" i="1" s="1"/>
  <c r="Y2053" i="1"/>
  <c r="Z2053" i="1" s="1"/>
  <c r="Y2054" i="1"/>
  <c r="Z2054" i="1" s="1"/>
  <c r="Y2055" i="1"/>
  <c r="Z2055" i="1" s="1"/>
  <c r="Y2056" i="1"/>
  <c r="Z2056" i="1" s="1"/>
  <c r="Y2057" i="1"/>
  <c r="Z2057" i="1" s="1"/>
  <c r="Y2058" i="1"/>
  <c r="Z2058" i="1" s="1"/>
  <c r="Y2059" i="1"/>
  <c r="Z2059" i="1" s="1"/>
  <c r="Y2060" i="1"/>
  <c r="Z2060" i="1" s="1"/>
  <c r="Y2061" i="1"/>
  <c r="Z2061" i="1" s="1"/>
  <c r="Y2062" i="1"/>
  <c r="Z2062" i="1" s="1"/>
  <c r="Y2063" i="1"/>
  <c r="Z2063" i="1" s="1"/>
  <c r="Y2064" i="1"/>
  <c r="Z2064" i="1" s="1"/>
  <c r="Y2065" i="1"/>
  <c r="Z2065" i="1" s="1"/>
  <c r="Y2066" i="1"/>
  <c r="Z2066" i="1" s="1"/>
  <c r="Y2067" i="1"/>
  <c r="Z2067" i="1" s="1"/>
  <c r="Y2068" i="1"/>
  <c r="Z2068" i="1" s="1"/>
  <c r="Y2069" i="1"/>
  <c r="Z2069" i="1" s="1"/>
  <c r="Y2070" i="1"/>
  <c r="Z2070" i="1" s="1"/>
  <c r="Y2071" i="1"/>
  <c r="Z2071" i="1" s="1"/>
  <c r="Y2072" i="1"/>
  <c r="Z2072" i="1" s="1"/>
  <c r="Y2073" i="1"/>
  <c r="Z2073" i="1" s="1"/>
  <c r="Y2074" i="1"/>
  <c r="Z2074" i="1" s="1"/>
  <c r="Y2075" i="1"/>
  <c r="Z2075" i="1" s="1"/>
  <c r="Y2076" i="1"/>
  <c r="Z2076" i="1" s="1"/>
  <c r="Y2077" i="1"/>
  <c r="Z2077" i="1" s="1"/>
  <c r="Y2078" i="1"/>
  <c r="Z2078" i="1" s="1"/>
  <c r="Y2079" i="1"/>
  <c r="Z2079" i="1" s="1"/>
  <c r="Y2080" i="1"/>
  <c r="Z2080" i="1" s="1"/>
  <c r="Y2081" i="1"/>
  <c r="Z2081" i="1" s="1"/>
  <c r="Y2082" i="1"/>
  <c r="Z2082" i="1" s="1"/>
  <c r="Y2083" i="1"/>
  <c r="Z2083" i="1" s="1"/>
  <c r="Y2084" i="1"/>
  <c r="Z2084" i="1" s="1"/>
  <c r="Y2085" i="1"/>
  <c r="Z2085" i="1" s="1"/>
  <c r="Y2086" i="1"/>
  <c r="Z2086" i="1" s="1"/>
  <c r="Y2087" i="1"/>
  <c r="Z2087" i="1" s="1"/>
  <c r="Y2088" i="1"/>
  <c r="Z2088" i="1" s="1"/>
  <c r="Y2089" i="1"/>
  <c r="Z2089" i="1" s="1"/>
  <c r="Y2090" i="1"/>
  <c r="Z2090" i="1" s="1"/>
  <c r="Y2091" i="1"/>
  <c r="Z2091" i="1" s="1"/>
  <c r="Y2092" i="1"/>
  <c r="Z2092" i="1" s="1"/>
  <c r="Y2093" i="1"/>
  <c r="Z2093" i="1" s="1"/>
  <c r="Y2094" i="1"/>
  <c r="Z2094" i="1" s="1"/>
  <c r="Y2095" i="1"/>
  <c r="Z2095" i="1" s="1"/>
  <c r="Y2096" i="1"/>
  <c r="Z2096" i="1" s="1"/>
  <c r="Y2097" i="1"/>
  <c r="Z2097" i="1" s="1"/>
  <c r="Y2098" i="1"/>
  <c r="Z2098" i="1" s="1"/>
  <c r="Y2099" i="1"/>
  <c r="Z2099" i="1" s="1"/>
  <c r="Y2100" i="1"/>
  <c r="Z2100" i="1" s="1"/>
  <c r="Y2101" i="1"/>
  <c r="Z2101" i="1" s="1"/>
  <c r="Y2102" i="1"/>
  <c r="Z2102" i="1" s="1"/>
  <c r="Y2103" i="1"/>
  <c r="Z2103" i="1" s="1"/>
  <c r="Y2104" i="1"/>
  <c r="Z2104" i="1" s="1"/>
  <c r="Y2105" i="1"/>
  <c r="Z2105" i="1" s="1"/>
  <c r="Y2106" i="1"/>
  <c r="Z2106" i="1" s="1"/>
  <c r="Y2107" i="1"/>
  <c r="Z2107" i="1" s="1"/>
  <c r="Y2108" i="1"/>
  <c r="Z2108" i="1" s="1"/>
  <c r="Y2109" i="1"/>
  <c r="Z2109" i="1" s="1"/>
  <c r="Y2110" i="1"/>
  <c r="Z2110" i="1" s="1"/>
  <c r="Y2111" i="1"/>
  <c r="Z2111" i="1" s="1"/>
  <c r="Y2112" i="1"/>
  <c r="Z2112" i="1" s="1"/>
  <c r="Y2113" i="1"/>
  <c r="Z2113" i="1" s="1"/>
  <c r="Y2114" i="1"/>
  <c r="Z2114" i="1" s="1"/>
  <c r="Y2115" i="1"/>
  <c r="Z2115" i="1" s="1"/>
  <c r="Y2116" i="1"/>
  <c r="Z2116" i="1" s="1"/>
  <c r="Y2117" i="1"/>
  <c r="Z2117" i="1" s="1"/>
  <c r="Y2118" i="1"/>
  <c r="Z2118" i="1" s="1"/>
  <c r="Y2119" i="1"/>
  <c r="Z2119" i="1" s="1"/>
  <c r="Y2120" i="1"/>
  <c r="Z2120" i="1" s="1"/>
  <c r="Y2121" i="1"/>
  <c r="Z2121" i="1" s="1"/>
  <c r="Y2122" i="1"/>
  <c r="Z2122" i="1" s="1"/>
  <c r="Y2123" i="1"/>
  <c r="Z2123" i="1" s="1"/>
  <c r="Y2124" i="1"/>
  <c r="Z2124" i="1" s="1"/>
  <c r="Y2125" i="1"/>
  <c r="Z2125" i="1" s="1"/>
  <c r="Y2126" i="1"/>
  <c r="Z2126" i="1" s="1"/>
  <c r="Y2127" i="1"/>
  <c r="Z2127" i="1" s="1"/>
  <c r="Y2128" i="1"/>
  <c r="Z2128" i="1" s="1"/>
  <c r="Y2129" i="1"/>
  <c r="Z2129" i="1" s="1"/>
  <c r="Y2130" i="1"/>
  <c r="Z2130" i="1" s="1"/>
  <c r="Y2131" i="1"/>
  <c r="Z2131" i="1" s="1"/>
  <c r="Y2132" i="1"/>
  <c r="Z2132" i="1" s="1"/>
  <c r="Y2133" i="1"/>
  <c r="Z2133" i="1" s="1"/>
  <c r="Y2134" i="1"/>
  <c r="Z2134" i="1" s="1"/>
  <c r="Y2135" i="1"/>
  <c r="Z2135" i="1" s="1"/>
  <c r="Y2136" i="1"/>
  <c r="Z2136" i="1" s="1"/>
  <c r="Y2137" i="1"/>
  <c r="Z2137" i="1" s="1"/>
  <c r="Y2138" i="1"/>
  <c r="Z2138" i="1" s="1"/>
  <c r="Y2139" i="1"/>
  <c r="Z2139" i="1" s="1"/>
  <c r="Y2140" i="1"/>
  <c r="Z2140" i="1" s="1"/>
  <c r="Y2141" i="1"/>
  <c r="Z2141" i="1" s="1"/>
  <c r="Y2142" i="1"/>
  <c r="Z2142" i="1" s="1"/>
  <c r="Y2143" i="1"/>
  <c r="Z2143" i="1" s="1"/>
  <c r="Y2144" i="1"/>
  <c r="Z2144" i="1" s="1"/>
  <c r="Y2145" i="1"/>
  <c r="Z2145" i="1" s="1"/>
  <c r="Y2146" i="1"/>
  <c r="Z2146" i="1" s="1"/>
  <c r="Y2147" i="1"/>
  <c r="Z2147" i="1" s="1"/>
  <c r="Y2148" i="1"/>
  <c r="Z2148" i="1" s="1"/>
  <c r="Y2149" i="1"/>
  <c r="Z2149" i="1" s="1"/>
  <c r="Y2150" i="1"/>
  <c r="Z2150" i="1" s="1"/>
  <c r="Y2151" i="1"/>
  <c r="Z2151" i="1" s="1"/>
  <c r="Y2152" i="1"/>
  <c r="Z2152" i="1" s="1"/>
  <c r="Y2153" i="1"/>
  <c r="Z2153" i="1" s="1"/>
  <c r="Y2154" i="1"/>
  <c r="Z2154" i="1" s="1"/>
  <c r="Y2155" i="1"/>
  <c r="Z2155" i="1" s="1"/>
  <c r="Y2156" i="1"/>
  <c r="Z2156" i="1" s="1"/>
  <c r="Y2157" i="1"/>
  <c r="Z2157" i="1" s="1"/>
  <c r="Y2158" i="1"/>
  <c r="Z2158" i="1" s="1"/>
  <c r="Y2159" i="1"/>
  <c r="Z2159" i="1" s="1"/>
  <c r="Y2160" i="1"/>
  <c r="Z2160" i="1" s="1"/>
  <c r="Y2161" i="1"/>
  <c r="Z2161" i="1" s="1"/>
  <c r="Y2162" i="1"/>
  <c r="Z2162" i="1" s="1"/>
  <c r="Y2163" i="1"/>
  <c r="Z2163" i="1" s="1"/>
  <c r="Y2164" i="1"/>
  <c r="Z2164" i="1" s="1"/>
  <c r="Y2165" i="1"/>
  <c r="Z2165" i="1" s="1"/>
  <c r="Y2166" i="1"/>
  <c r="Z2166" i="1" s="1"/>
  <c r="Y2167" i="1"/>
  <c r="Z2167" i="1" s="1"/>
  <c r="Y2168" i="1"/>
  <c r="Z2168" i="1" s="1"/>
  <c r="Y2169" i="1"/>
  <c r="Z2169" i="1" s="1"/>
  <c r="Y2170" i="1"/>
  <c r="Z2170" i="1" s="1"/>
  <c r="Y2171" i="1"/>
  <c r="Z2171" i="1" s="1"/>
  <c r="Y2172" i="1"/>
  <c r="Z2172" i="1" s="1"/>
  <c r="Y2173" i="1"/>
  <c r="Z2173" i="1" s="1"/>
  <c r="Y2174" i="1"/>
  <c r="Z2174" i="1" s="1"/>
  <c r="Y2175" i="1"/>
  <c r="Z2175" i="1" s="1"/>
  <c r="Y2176" i="1"/>
  <c r="Z2176" i="1" s="1"/>
  <c r="Y2177" i="1"/>
  <c r="Z2177" i="1" s="1"/>
  <c r="Y2178" i="1"/>
  <c r="Z2178" i="1" s="1"/>
  <c r="Y2179" i="1"/>
  <c r="Z2179" i="1" s="1"/>
  <c r="Y2180" i="1"/>
  <c r="Z2180" i="1" s="1"/>
  <c r="Y2181" i="1"/>
  <c r="Z2181" i="1" s="1"/>
  <c r="Y2182" i="1"/>
  <c r="Z2182" i="1" s="1"/>
  <c r="Y2183" i="1"/>
  <c r="Z2183" i="1" s="1"/>
  <c r="Y2184" i="1"/>
  <c r="Z2184" i="1" s="1"/>
  <c r="Y2185" i="1"/>
  <c r="Z2185" i="1" s="1"/>
  <c r="Y2186" i="1"/>
  <c r="Z2186" i="1" s="1"/>
  <c r="Y2187" i="1"/>
  <c r="Z2187" i="1" s="1"/>
  <c r="Y2188" i="1"/>
  <c r="Z2188" i="1" s="1"/>
  <c r="Y2189" i="1"/>
  <c r="Z2189" i="1" s="1"/>
  <c r="Y2190" i="1"/>
  <c r="Z2190" i="1" s="1"/>
  <c r="Y2191" i="1"/>
  <c r="Z2191" i="1" s="1"/>
  <c r="Y2192" i="1"/>
  <c r="Z2192" i="1" s="1"/>
  <c r="Y2193" i="1"/>
  <c r="Z2193" i="1" s="1"/>
  <c r="Y2194" i="1"/>
  <c r="Z2194" i="1" s="1"/>
  <c r="Y2195" i="1"/>
  <c r="Z2195" i="1" s="1"/>
  <c r="Y2196" i="1"/>
  <c r="Z2196" i="1" s="1"/>
  <c r="Y2197" i="1"/>
  <c r="Z2197" i="1" s="1"/>
  <c r="Y2198" i="1"/>
  <c r="Z2198" i="1" s="1"/>
  <c r="Y2199" i="1"/>
  <c r="Z2199" i="1" s="1"/>
  <c r="Y2200" i="1"/>
  <c r="Z2200" i="1" s="1"/>
  <c r="Y2201" i="1"/>
  <c r="Z2201" i="1" s="1"/>
  <c r="Y2202" i="1"/>
  <c r="Z2202" i="1" s="1"/>
  <c r="Y2203" i="1"/>
  <c r="Z2203" i="1" s="1"/>
  <c r="Y2204" i="1"/>
  <c r="Z2204" i="1" s="1"/>
  <c r="Y2205" i="1"/>
  <c r="Z2205" i="1" s="1"/>
  <c r="Y2206" i="1"/>
  <c r="Z2206" i="1" s="1"/>
  <c r="Y2207" i="1"/>
  <c r="Z2207" i="1" s="1"/>
  <c r="Y2208" i="1"/>
  <c r="Z2208" i="1" s="1"/>
  <c r="Y2209" i="1"/>
  <c r="Z2209" i="1" s="1"/>
  <c r="Y2210" i="1"/>
  <c r="Z2210" i="1" s="1"/>
  <c r="Y2211" i="1"/>
  <c r="Z2211" i="1" s="1"/>
  <c r="Y2212" i="1"/>
  <c r="Z2212" i="1" s="1"/>
  <c r="Y2213" i="1"/>
  <c r="Z2213" i="1" s="1"/>
  <c r="Y2214" i="1"/>
  <c r="Z2214" i="1" s="1"/>
  <c r="Y2215" i="1"/>
  <c r="Z2215" i="1" s="1"/>
  <c r="Y2216" i="1"/>
  <c r="Z2216" i="1" s="1"/>
  <c r="Y2217" i="1"/>
  <c r="Z2217" i="1" s="1"/>
  <c r="Y2218" i="1"/>
  <c r="Z2218" i="1" s="1"/>
  <c r="Y2219" i="1"/>
  <c r="Z2219" i="1" s="1"/>
  <c r="Y2220" i="1"/>
  <c r="Z2220" i="1" s="1"/>
  <c r="Y2221" i="1"/>
  <c r="Z2221" i="1" s="1"/>
  <c r="Y2222" i="1"/>
  <c r="Z2222" i="1" s="1"/>
  <c r="Y2223" i="1"/>
  <c r="Z2223" i="1" s="1"/>
  <c r="Y2224" i="1"/>
  <c r="Z2224" i="1" s="1"/>
  <c r="Y2225" i="1"/>
  <c r="Z2225" i="1" s="1"/>
  <c r="Y2226" i="1"/>
  <c r="Z2226" i="1" s="1"/>
  <c r="Y2227" i="1"/>
  <c r="Z2227" i="1" s="1"/>
  <c r="Y2228" i="1"/>
  <c r="Z2228" i="1" s="1"/>
  <c r="Y2229" i="1"/>
  <c r="Z2229" i="1" s="1"/>
  <c r="Y2230" i="1"/>
  <c r="Z2230" i="1" s="1"/>
  <c r="Y2231" i="1"/>
  <c r="Z2231" i="1" s="1"/>
  <c r="Y2232" i="1"/>
  <c r="Z2232" i="1" s="1"/>
  <c r="Y2233" i="1"/>
  <c r="Z2233" i="1" s="1"/>
  <c r="Y2234" i="1"/>
  <c r="Z2234" i="1" s="1"/>
  <c r="Y2235" i="1"/>
  <c r="Z2235" i="1" s="1"/>
  <c r="Y2236" i="1"/>
  <c r="Z2236" i="1" s="1"/>
  <c r="Y2237" i="1"/>
  <c r="Z2237" i="1" s="1"/>
  <c r="Y2238" i="1"/>
  <c r="Z2238" i="1" s="1"/>
  <c r="Y2239" i="1"/>
  <c r="Z2239" i="1" s="1"/>
  <c r="Y2240" i="1"/>
  <c r="Z2240" i="1" s="1"/>
  <c r="Y2241" i="1"/>
  <c r="Z2241" i="1" s="1"/>
  <c r="Y2242" i="1"/>
  <c r="Z2242" i="1" s="1"/>
  <c r="Y2243" i="1"/>
  <c r="Z2243" i="1" s="1"/>
  <c r="Y2244" i="1"/>
  <c r="Z2244" i="1" s="1"/>
  <c r="Y2245" i="1"/>
  <c r="Z2245" i="1" s="1"/>
  <c r="Y2246" i="1"/>
  <c r="Z2246" i="1" s="1"/>
  <c r="Y2247" i="1"/>
  <c r="Z2247" i="1" s="1"/>
  <c r="Y2248" i="1"/>
  <c r="Z2248" i="1" s="1"/>
  <c r="Y2249" i="1"/>
  <c r="Z2249" i="1" s="1"/>
  <c r="Y2250" i="1"/>
  <c r="Z2250" i="1" s="1"/>
  <c r="Y2251" i="1"/>
  <c r="Z2251" i="1" s="1"/>
  <c r="Y2252" i="1"/>
  <c r="Z2252" i="1" s="1"/>
  <c r="Y2253" i="1"/>
  <c r="Z2253" i="1" s="1"/>
  <c r="Y2254" i="1"/>
  <c r="Z2254" i="1" s="1"/>
  <c r="Y2255" i="1"/>
  <c r="Z2255" i="1" s="1"/>
  <c r="Y2256" i="1"/>
  <c r="Z2256" i="1" s="1"/>
  <c r="Y2257" i="1"/>
  <c r="Z2257" i="1" s="1"/>
  <c r="Y2258" i="1"/>
  <c r="Z2258" i="1" s="1"/>
  <c r="Y2259" i="1"/>
  <c r="Z2259" i="1" s="1"/>
  <c r="Y2260" i="1"/>
  <c r="Z2260" i="1" s="1"/>
  <c r="Y2261" i="1"/>
  <c r="Z2261" i="1" s="1"/>
  <c r="Y2262" i="1"/>
  <c r="Z2262" i="1" s="1"/>
  <c r="Y2263" i="1"/>
  <c r="Z2263" i="1" s="1"/>
  <c r="Y2264" i="1"/>
  <c r="Z2264" i="1" s="1"/>
  <c r="Y2265" i="1"/>
  <c r="Z2265" i="1" s="1"/>
  <c r="Y2266" i="1"/>
  <c r="Z2266" i="1" s="1"/>
  <c r="Y2267" i="1"/>
  <c r="Z2267" i="1" s="1"/>
  <c r="Y2268" i="1"/>
  <c r="Z2268" i="1" s="1"/>
  <c r="Y2269" i="1"/>
  <c r="Z2269" i="1" s="1"/>
  <c r="Y2270" i="1"/>
  <c r="Z2270" i="1" s="1"/>
  <c r="Y2271" i="1"/>
  <c r="Z2271" i="1" s="1"/>
  <c r="Y2272" i="1"/>
  <c r="Z2272" i="1" s="1"/>
  <c r="Y2273" i="1"/>
  <c r="Z2273" i="1" s="1"/>
  <c r="Y2274" i="1"/>
  <c r="Z2274" i="1" s="1"/>
  <c r="Y2275" i="1"/>
  <c r="Z2275" i="1" s="1"/>
  <c r="Y2276" i="1"/>
  <c r="Z2276" i="1" s="1"/>
  <c r="Y2277" i="1"/>
  <c r="Z2277" i="1" s="1"/>
  <c r="Y2278" i="1"/>
  <c r="Z2278" i="1" s="1"/>
  <c r="Y2279" i="1"/>
  <c r="Z2279" i="1" s="1"/>
  <c r="Y2280" i="1"/>
  <c r="Z2280" i="1" s="1"/>
  <c r="Y2281" i="1"/>
  <c r="Z2281" i="1" s="1"/>
  <c r="Y2282" i="1"/>
  <c r="Z2282" i="1" s="1"/>
  <c r="Y2283" i="1"/>
  <c r="Z2283" i="1" s="1"/>
  <c r="Y2284" i="1"/>
  <c r="Z2284" i="1" s="1"/>
  <c r="Y2285" i="1"/>
  <c r="Z2285" i="1" s="1"/>
  <c r="Y2286" i="1"/>
  <c r="Z2286" i="1" s="1"/>
  <c r="Y2287" i="1"/>
  <c r="Z2287" i="1" s="1"/>
  <c r="Y2288" i="1"/>
  <c r="Z2288" i="1" s="1"/>
  <c r="Y2289" i="1"/>
  <c r="Z2289" i="1" s="1"/>
  <c r="Y2290" i="1"/>
  <c r="Z2290" i="1" s="1"/>
  <c r="Y2291" i="1"/>
  <c r="Z2291" i="1" s="1"/>
  <c r="Y2292" i="1"/>
  <c r="Z2292" i="1" s="1"/>
  <c r="Y2293" i="1"/>
  <c r="Z2293" i="1" s="1"/>
  <c r="Y2294" i="1"/>
  <c r="Z2294" i="1" s="1"/>
  <c r="Y2295" i="1"/>
  <c r="Z2295" i="1" s="1"/>
  <c r="Y2296" i="1"/>
  <c r="Z2296" i="1" s="1"/>
  <c r="Y2297" i="1"/>
  <c r="Z2297" i="1" s="1"/>
  <c r="Y2298" i="1"/>
  <c r="Z2298" i="1" s="1"/>
  <c r="Y2299" i="1"/>
  <c r="Z2299" i="1" s="1"/>
  <c r="Y2300" i="1"/>
  <c r="Z2300" i="1" s="1"/>
  <c r="Y2301" i="1"/>
  <c r="Z2301" i="1" s="1"/>
  <c r="Y2302" i="1"/>
  <c r="Z2302" i="1" s="1"/>
  <c r="Y2303" i="1"/>
  <c r="Z2303" i="1" s="1"/>
  <c r="Y2304" i="1"/>
  <c r="Z2304" i="1" s="1"/>
  <c r="Y2305" i="1"/>
  <c r="Z2305" i="1" s="1"/>
  <c r="Y2306" i="1"/>
  <c r="Z2306" i="1" s="1"/>
  <c r="Y2307" i="1"/>
  <c r="Z2307" i="1" s="1"/>
  <c r="Y2308" i="1"/>
  <c r="Z2308" i="1" s="1"/>
  <c r="Y2309" i="1"/>
  <c r="Z2309" i="1" s="1"/>
  <c r="Y2310" i="1"/>
  <c r="Z2310" i="1" s="1"/>
  <c r="Y2311" i="1"/>
  <c r="Z2311" i="1" s="1"/>
  <c r="Y2312" i="1"/>
  <c r="Z2312" i="1" s="1"/>
  <c r="Y2313" i="1"/>
  <c r="Z2313" i="1" s="1"/>
  <c r="Y2314" i="1"/>
  <c r="Z2314" i="1" s="1"/>
  <c r="Y2315" i="1"/>
  <c r="Z2315" i="1" s="1"/>
  <c r="Y2316" i="1"/>
  <c r="Z2316" i="1" s="1"/>
  <c r="Y2317" i="1"/>
  <c r="Z2317" i="1" s="1"/>
  <c r="Y2318" i="1"/>
  <c r="Z2318" i="1" s="1"/>
  <c r="Y2319" i="1"/>
  <c r="Z2319" i="1" s="1"/>
  <c r="Y2320" i="1"/>
  <c r="Z2320" i="1" s="1"/>
  <c r="Y2321" i="1"/>
  <c r="Z2321" i="1" s="1"/>
  <c r="Y2322" i="1"/>
  <c r="Z2322" i="1" s="1"/>
  <c r="Y2323" i="1"/>
  <c r="Z2323" i="1" s="1"/>
  <c r="Y2324" i="1"/>
  <c r="Z2324" i="1" s="1"/>
  <c r="Y2325" i="1"/>
  <c r="Z2325" i="1" s="1"/>
  <c r="Y2326" i="1"/>
  <c r="Z2326" i="1" s="1"/>
  <c r="Y2327" i="1"/>
  <c r="Z2327" i="1" s="1"/>
  <c r="Y2328" i="1"/>
  <c r="Z2328" i="1" s="1"/>
  <c r="Y2329" i="1"/>
  <c r="Z2329" i="1" s="1"/>
  <c r="Y2330" i="1"/>
  <c r="Z2330" i="1" s="1"/>
  <c r="Y2331" i="1"/>
  <c r="Z2331" i="1" s="1"/>
  <c r="Y2332" i="1"/>
  <c r="Z2332" i="1" s="1"/>
  <c r="Y2333" i="1"/>
  <c r="Z2333" i="1" s="1"/>
  <c r="Y2334" i="1"/>
  <c r="Z2334" i="1" s="1"/>
  <c r="Y2335" i="1"/>
  <c r="Z2335" i="1" s="1"/>
  <c r="Y2336" i="1"/>
  <c r="Z2336" i="1" s="1"/>
  <c r="Y2337" i="1"/>
  <c r="Z2337" i="1" s="1"/>
  <c r="Y2338" i="1"/>
  <c r="Z2338" i="1" s="1"/>
  <c r="Y2339" i="1"/>
  <c r="Z2339" i="1" s="1"/>
  <c r="Y2340" i="1"/>
  <c r="Z2340" i="1" s="1"/>
  <c r="Y2341" i="1"/>
  <c r="Z2341" i="1" s="1"/>
  <c r="Y2342" i="1"/>
  <c r="Z2342" i="1" s="1"/>
  <c r="Y2343" i="1"/>
  <c r="Z2343" i="1" s="1"/>
  <c r="Y2344" i="1"/>
  <c r="Z2344" i="1" s="1"/>
  <c r="Y2345" i="1"/>
  <c r="Z2345" i="1" s="1"/>
  <c r="Y2346" i="1"/>
  <c r="Z2346" i="1" s="1"/>
  <c r="Y2347" i="1"/>
  <c r="Z2347" i="1" s="1"/>
  <c r="Y2348" i="1"/>
  <c r="Z2348" i="1" s="1"/>
  <c r="Y2349" i="1"/>
  <c r="Z2349" i="1" s="1"/>
  <c r="Y2350" i="1"/>
  <c r="Z2350" i="1" s="1"/>
  <c r="Y2351" i="1"/>
  <c r="Z2351" i="1" s="1"/>
  <c r="Y2352" i="1"/>
  <c r="Z2352" i="1" s="1"/>
  <c r="Y2353" i="1"/>
  <c r="Z2353" i="1" s="1"/>
  <c r="Y2354" i="1"/>
  <c r="Z2354" i="1" s="1"/>
  <c r="Y2355" i="1"/>
  <c r="Z2355" i="1" s="1"/>
  <c r="Y2356" i="1"/>
  <c r="Z2356" i="1" s="1"/>
  <c r="Y2357" i="1"/>
  <c r="Z2357" i="1" s="1"/>
  <c r="Y2358" i="1"/>
  <c r="Z2358" i="1" s="1"/>
  <c r="Y2359" i="1"/>
  <c r="Z2359" i="1" s="1"/>
  <c r="Y2360" i="1"/>
  <c r="Z2360" i="1" s="1"/>
  <c r="Y2361" i="1"/>
  <c r="Z2361" i="1" s="1"/>
  <c r="Y2362" i="1"/>
  <c r="Z2362" i="1" s="1"/>
  <c r="Y2363" i="1"/>
  <c r="Z2363" i="1" s="1"/>
  <c r="Y2364" i="1"/>
  <c r="Z2364" i="1" s="1"/>
  <c r="Y2365" i="1"/>
  <c r="Z2365" i="1" s="1"/>
  <c r="Y2366" i="1"/>
  <c r="Z2366" i="1" s="1"/>
  <c r="Y2367" i="1"/>
  <c r="Z2367" i="1" s="1"/>
  <c r="Y2368" i="1"/>
  <c r="Z2368" i="1" s="1"/>
  <c r="Y2369" i="1"/>
  <c r="Z2369" i="1" s="1"/>
  <c r="Y2370" i="1"/>
  <c r="Z2370" i="1" s="1"/>
  <c r="Y2371" i="1"/>
  <c r="Z2371" i="1" s="1"/>
  <c r="Y2372" i="1"/>
  <c r="Z2372" i="1" s="1"/>
  <c r="Y2373" i="1"/>
  <c r="Z2373" i="1" s="1"/>
  <c r="Y2374" i="1"/>
  <c r="Z2374" i="1" s="1"/>
  <c r="Y2375" i="1"/>
  <c r="Z2375" i="1" s="1"/>
  <c r="Y2376" i="1"/>
  <c r="Z2376" i="1" s="1"/>
  <c r="Y2377" i="1"/>
  <c r="Z2377" i="1" s="1"/>
  <c r="Y2378" i="1"/>
  <c r="Z2378" i="1" s="1"/>
  <c r="Y2379" i="1"/>
  <c r="Z2379" i="1" s="1"/>
  <c r="Y2380" i="1"/>
  <c r="Z2380" i="1" s="1"/>
  <c r="Y2381" i="1"/>
  <c r="Z2381" i="1" s="1"/>
  <c r="Y2382" i="1"/>
  <c r="Z2382" i="1" s="1"/>
  <c r="Y2383" i="1"/>
  <c r="Z2383" i="1" s="1"/>
  <c r="Y2384" i="1"/>
  <c r="Z2384" i="1" s="1"/>
  <c r="Y2385" i="1"/>
  <c r="Z2385" i="1" s="1"/>
  <c r="Y2386" i="1"/>
  <c r="Z2386" i="1" s="1"/>
  <c r="Y2387" i="1"/>
  <c r="Z2387" i="1" s="1"/>
  <c r="Y2388" i="1"/>
  <c r="Z2388" i="1" s="1"/>
  <c r="Y2389" i="1"/>
  <c r="Z2389" i="1" s="1"/>
  <c r="Y2390" i="1"/>
  <c r="Z2390" i="1" s="1"/>
  <c r="Y2391" i="1"/>
  <c r="Z2391" i="1" s="1"/>
  <c r="Y2392" i="1"/>
  <c r="Z2392" i="1" s="1"/>
  <c r="Y2393" i="1"/>
  <c r="Z2393" i="1" s="1"/>
  <c r="Y2394" i="1"/>
  <c r="Z2394" i="1" s="1"/>
  <c r="Y2395" i="1"/>
  <c r="Z2395" i="1" s="1"/>
  <c r="Y2396" i="1"/>
  <c r="Z2396" i="1" s="1"/>
  <c r="Y2397" i="1"/>
  <c r="Z2397" i="1" s="1"/>
  <c r="Y2398" i="1"/>
  <c r="Z2398" i="1" s="1"/>
  <c r="Y2399" i="1"/>
  <c r="Z2399" i="1" s="1"/>
  <c r="Y2400" i="1"/>
  <c r="Z2400" i="1" s="1"/>
  <c r="Y2401" i="1"/>
  <c r="Z2401" i="1" s="1"/>
  <c r="Y2402" i="1"/>
  <c r="Z2402" i="1" s="1"/>
  <c r="Y2403" i="1"/>
  <c r="Z2403" i="1" s="1"/>
  <c r="Y2404" i="1"/>
  <c r="Z2404" i="1" s="1"/>
  <c r="Y2405" i="1"/>
  <c r="Z2405" i="1" s="1"/>
  <c r="Y2406" i="1"/>
  <c r="Z2406" i="1" s="1"/>
  <c r="Y2407" i="1"/>
  <c r="Z2407" i="1" s="1"/>
  <c r="Y2408" i="1"/>
  <c r="Z2408" i="1" s="1"/>
  <c r="Y2409" i="1"/>
  <c r="Z2409" i="1" s="1"/>
  <c r="Y2410" i="1"/>
  <c r="Z2410" i="1" s="1"/>
  <c r="Y2411" i="1"/>
  <c r="Z2411" i="1" s="1"/>
  <c r="Y2412" i="1"/>
  <c r="Z2412" i="1" s="1"/>
  <c r="Y2413" i="1"/>
  <c r="Z2413" i="1" s="1"/>
  <c r="Y2414" i="1"/>
  <c r="Z2414" i="1" s="1"/>
  <c r="Y2415" i="1"/>
  <c r="Z2415" i="1" s="1"/>
  <c r="Y2416" i="1"/>
  <c r="Z2416" i="1" s="1"/>
  <c r="Y2417" i="1"/>
  <c r="Z2417" i="1" s="1"/>
  <c r="Y2418" i="1"/>
  <c r="Z2418" i="1" s="1"/>
  <c r="Y2419" i="1"/>
  <c r="Z2419" i="1" s="1"/>
  <c r="Y2420" i="1"/>
  <c r="Z2420" i="1" s="1"/>
  <c r="Y2421" i="1"/>
  <c r="Z2421" i="1" s="1"/>
  <c r="Y2422" i="1"/>
  <c r="Z2422" i="1" s="1"/>
  <c r="Y2423" i="1"/>
  <c r="Z2423" i="1" s="1"/>
  <c r="Y2424" i="1"/>
  <c r="Z2424" i="1" s="1"/>
  <c r="Y2425" i="1"/>
  <c r="Z2425" i="1" s="1"/>
  <c r="Y2426" i="1"/>
  <c r="Z2426" i="1" s="1"/>
  <c r="Y2427" i="1"/>
  <c r="Z2427" i="1" s="1"/>
  <c r="Y2428" i="1"/>
  <c r="Z2428" i="1" s="1"/>
  <c r="Y2429" i="1"/>
  <c r="Z2429" i="1" s="1"/>
  <c r="Y2430" i="1"/>
  <c r="Z2430" i="1" s="1"/>
  <c r="Y2431" i="1"/>
  <c r="Z2431" i="1" s="1"/>
  <c r="Y2432" i="1"/>
  <c r="Z2432" i="1" s="1"/>
  <c r="Y2433" i="1"/>
  <c r="Z2433" i="1" s="1"/>
  <c r="Y2434" i="1"/>
  <c r="Z2434" i="1" s="1"/>
  <c r="Y2435" i="1"/>
  <c r="Z2435" i="1" s="1"/>
  <c r="Y2436" i="1"/>
  <c r="Z2436" i="1" s="1"/>
  <c r="Y2437" i="1"/>
  <c r="Z2437" i="1" s="1"/>
  <c r="Y2438" i="1"/>
  <c r="Z2438" i="1" s="1"/>
  <c r="Y2439" i="1"/>
  <c r="Z2439" i="1" s="1"/>
  <c r="Y2440" i="1"/>
  <c r="Z2440" i="1" s="1"/>
  <c r="Y2441" i="1"/>
  <c r="Z2441" i="1" s="1"/>
  <c r="Y2442" i="1"/>
  <c r="Z2442" i="1" s="1"/>
  <c r="Y2443" i="1"/>
  <c r="Z2443" i="1" s="1"/>
  <c r="Y2444" i="1"/>
  <c r="Z2444" i="1" s="1"/>
  <c r="Y2445" i="1"/>
  <c r="Z2445" i="1" s="1"/>
  <c r="Y2446" i="1"/>
  <c r="Z2446" i="1" s="1"/>
  <c r="Y2447" i="1"/>
  <c r="Z2447" i="1" s="1"/>
  <c r="Y2448" i="1"/>
  <c r="Z2448" i="1" s="1"/>
  <c r="Y2449" i="1"/>
  <c r="Z2449" i="1" s="1"/>
  <c r="Y2450" i="1"/>
  <c r="Z2450" i="1" s="1"/>
  <c r="Y2451" i="1"/>
  <c r="Z2451" i="1" s="1"/>
  <c r="Y2452" i="1"/>
  <c r="Z2452" i="1" s="1"/>
  <c r="Y2453" i="1"/>
  <c r="Z2453" i="1" s="1"/>
  <c r="Y2454" i="1"/>
  <c r="Z2454" i="1" s="1"/>
  <c r="Y2455" i="1"/>
  <c r="Z2455" i="1" s="1"/>
  <c r="Y2456" i="1"/>
  <c r="Z2456" i="1" s="1"/>
  <c r="Y2457" i="1"/>
  <c r="Z2457" i="1" s="1"/>
  <c r="Y2458" i="1"/>
  <c r="Z2458" i="1" s="1"/>
  <c r="Y2459" i="1"/>
  <c r="Z2459" i="1" s="1"/>
  <c r="Y2460" i="1"/>
  <c r="Z2460" i="1" s="1"/>
  <c r="Y2461" i="1"/>
  <c r="Z2461" i="1" s="1"/>
  <c r="Y2462" i="1"/>
  <c r="Z2462" i="1" s="1"/>
  <c r="Y2463" i="1"/>
  <c r="Z2463" i="1" s="1"/>
  <c r="Y2464" i="1"/>
  <c r="Z2464" i="1" s="1"/>
  <c r="Y2465" i="1"/>
  <c r="Z2465" i="1" s="1"/>
  <c r="Y2466" i="1"/>
  <c r="Z2466" i="1" s="1"/>
  <c r="Y2467" i="1"/>
  <c r="Z2467" i="1" s="1"/>
  <c r="Y2468" i="1"/>
  <c r="Z2468" i="1" s="1"/>
  <c r="Y2469" i="1"/>
  <c r="Z2469" i="1" s="1"/>
  <c r="Y2470" i="1"/>
  <c r="Z2470" i="1" s="1"/>
  <c r="Y2471" i="1"/>
  <c r="Z2471" i="1" s="1"/>
  <c r="Y2472" i="1"/>
  <c r="Z2472" i="1" s="1"/>
  <c r="Y2473" i="1"/>
  <c r="Z2473" i="1" s="1"/>
  <c r="Y2474" i="1"/>
  <c r="Z2474" i="1" s="1"/>
  <c r="Y2475" i="1"/>
  <c r="Z2475" i="1" s="1"/>
  <c r="Y2476" i="1"/>
  <c r="Z2476" i="1" s="1"/>
  <c r="Y2477" i="1"/>
  <c r="Z2477" i="1" s="1"/>
  <c r="Y2478" i="1"/>
  <c r="Z2478" i="1" s="1"/>
  <c r="Y2479" i="1"/>
  <c r="Z2479" i="1" s="1"/>
  <c r="Y2480" i="1"/>
  <c r="Z2480" i="1" s="1"/>
  <c r="Y2481" i="1"/>
  <c r="Z2481" i="1" s="1"/>
  <c r="Y2482" i="1"/>
  <c r="Z2482" i="1" s="1"/>
  <c r="Y2483" i="1"/>
  <c r="Z2483" i="1" s="1"/>
  <c r="Y2484" i="1"/>
  <c r="Z2484" i="1" s="1"/>
  <c r="Y2485" i="1"/>
  <c r="Z2485" i="1" s="1"/>
  <c r="Y2486" i="1"/>
  <c r="Z2486" i="1" s="1"/>
  <c r="Y2487" i="1"/>
  <c r="Z2487" i="1" s="1"/>
  <c r="Y2488" i="1"/>
  <c r="Z2488" i="1" s="1"/>
  <c r="Y2489" i="1"/>
  <c r="Z2489" i="1" s="1"/>
  <c r="Y2490" i="1"/>
  <c r="Z2490" i="1" s="1"/>
  <c r="Y2491" i="1"/>
  <c r="Z2491" i="1" s="1"/>
  <c r="Y2492" i="1"/>
  <c r="Z2492" i="1" s="1"/>
  <c r="Y2493" i="1"/>
  <c r="Z2493" i="1" s="1"/>
  <c r="Y2494" i="1"/>
  <c r="Z2494" i="1" s="1"/>
  <c r="Y2495" i="1"/>
  <c r="Z2495" i="1" s="1"/>
  <c r="Y2496" i="1"/>
  <c r="Z2496" i="1" s="1"/>
  <c r="Y2497" i="1"/>
  <c r="Z2497" i="1" s="1"/>
  <c r="Y2498" i="1"/>
  <c r="Z2498" i="1" s="1"/>
  <c r="Y2499" i="1"/>
  <c r="Z2499" i="1" s="1"/>
  <c r="Y2500" i="1"/>
  <c r="Z2500" i="1" s="1"/>
  <c r="Y2501" i="1"/>
  <c r="Z2501" i="1" s="1"/>
  <c r="Y2502" i="1"/>
  <c r="Z2502" i="1" s="1"/>
  <c r="Y2503" i="1"/>
  <c r="Z2503" i="1" s="1"/>
  <c r="Y2504" i="1"/>
  <c r="Z2504" i="1" s="1"/>
  <c r="Y2505" i="1"/>
  <c r="Z2505" i="1" s="1"/>
  <c r="Y2506" i="1"/>
  <c r="Z2506" i="1" s="1"/>
  <c r="Y2507" i="1"/>
  <c r="Z2507" i="1" s="1"/>
  <c r="Y2508" i="1"/>
  <c r="Z2508" i="1" s="1"/>
  <c r="Y2509" i="1"/>
  <c r="Z2509" i="1" s="1"/>
  <c r="Y2510" i="1"/>
  <c r="Z2510" i="1" s="1"/>
  <c r="Y2511" i="1"/>
  <c r="Z2511" i="1" s="1"/>
  <c r="Y2512" i="1"/>
  <c r="Z2512" i="1" s="1"/>
  <c r="Y2513" i="1"/>
  <c r="Z2513" i="1" s="1"/>
  <c r="Y2514" i="1"/>
  <c r="Z2514" i="1" s="1"/>
  <c r="Y2515" i="1"/>
  <c r="Z2515" i="1" s="1"/>
  <c r="Y2516" i="1"/>
  <c r="Z2516" i="1" s="1"/>
  <c r="Y2517" i="1"/>
  <c r="Z2517" i="1" s="1"/>
  <c r="Y2518" i="1"/>
  <c r="Z2518" i="1" s="1"/>
  <c r="Y2519" i="1"/>
  <c r="Z2519" i="1" s="1"/>
  <c r="Y2520" i="1"/>
  <c r="Z2520" i="1" s="1"/>
  <c r="Y2521" i="1"/>
  <c r="Z2521" i="1" s="1"/>
  <c r="Y2522" i="1"/>
  <c r="Z2522" i="1" s="1"/>
  <c r="Y2523" i="1"/>
  <c r="Z2523" i="1" s="1"/>
  <c r="Y2524" i="1"/>
  <c r="Z2524" i="1" s="1"/>
  <c r="Y2525" i="1"/>
  <c r="Z2525" i="1" s="1"/>
  <c r="Y2526" i="1"/>
  <c r="Z2526" i="1" s="1"/>
  <c r="Y2527" i="1"/>
  <c r="Z2527" i="1" s="1"/>
  <c r="Y2528" i="1"/>
  <c r="Z2528" i="1" s="1"/>
  <c r="Y2529" i="1"/>
  <c r="Z2529" i="1" s="1"/>
  <c r="Y2530" i="1"/>
  <c r="Z2530" i="1" s="1"/>
  <c r="Y2531" i="1"/>
  <c r="Z2531" i="1" s="1"/>
  <c r="Y2532" i="1"/>
  <c r="Z2532" i="1" s="1"/>
  <c r="Y2533" i="1"/>
  <c r="Z2533" i="1" s="1"/>
  <c r="Y2534" i="1"/>
  <c r="Z2534" i="1" s="1"/>
  <c r="Y2535" i="1"/>
  <c r="Z2535" i="1" s="1"/>
  <c r="Y2536" i="1"/>
  <c r="Z2536" i="1" s="1"/>
  <c r="Y2537" i="1"/>
  <c r="Z2537" i="1" s="1"/>
  <c r="Y2538" i="1"/>
  <c r="Z2538" i="1" s="1"/>
  <c r="Y2539" i="1"/>
  <c r="Z2539" i="1" s="1"/>
  <c r="Y2540" i="1"/>
  <c r="Z2540" i="1" s="1"/>
  <c r="Y2541" i="1"/>
  <c r="Z2541" i="1" s="1"/>
  <c r="Y2542" i="1"/>
  <c r="Z2542" i="1" s="1"/>
  <c r="Y2543" i="1"/>
  <c r="Z2543" i="1" s="1"/>
  <c r="Y2544" i="1"/>
  <c r="Z2544" i="1" s="1"/>
  <c r="Y2545" i="1"/>
  <c r="Z2545" i="1" s="1"/>
  <c r="Y2546" i="1"/>
  <c r="Z2546" i="1" s="1"/>
  <c r="Y2547" i="1"/>
  <c r="Z2547" i="1" s="1"/>
  <c r="Y2548" i="1"/>
  <c r="Z2548" i="1" s="1"/>
  <c r="Y2549" i="1"/>
  <c r="Z2549" i="1" s="1"/>
  <c r="Y2550" i="1"/>
  <c r="Z2550" i="1" s="1"/>
  <c r="Y2551" i="1"/>
  <c r="Z2551" i="1" s="1"/>
  <c r="Y2552" i="1"/>
  <c r="Z2552" i="1" s="1"/>
  <c r="Y2553" i="1"/>
  <c r="Z2553" i="1" s="1"/>
  <c r="Y2554" i="1"/>
  <c r="Z2554" i="1" s="1"/>
  <c r="Y2555" i="1"/>
  <c r="Z2555" i="1" s="1"/>
  <c r="Y2556" i="1"/>
  <c r="Z2556" i="1" s="1"/>
  <c r="Y2557" i="1"/>
  <c r="Z2557" i="1" s="1"/>
  <c r="Y2558" i="1"/>
  <c r="Z2558" i="1" s="1"/>
  <c r="Y2559" i="1"/>
  <c r="Z2559" i="1" s="1"/>
  <c r="Y2560" i="1"/>
  <c r="Z2560" i="1" s="1"/>
  <c r="Y2561" i="1"/>
  <c r="Z2561" i="1" s="1"/>
  <c r="Y2562" i="1"/>
  <c r="Z2562" i="1" s="1"/>
  <c r="Y2563" i="1"/>
  <c r="Z2563" i="1" s="1"/>
  <c r="Y2564" i="1"/>
  <c r="Z2564" i="1" s="1"/>
  <c r="Y2565" i="1"/>
  <c r="Z2565" i="1" s="1"/>
  <c r="Y2566" i="1"/>
  <c r="Z2566" i="1" s="1"/>
  <c r="Y2567" i="1"/>
  <c r="Z2567" i="1" s="1"/>
  <c r="Y2568" i="1"/>
  <c r="Z2568" i="1" s="1"/>
  <c r="Y2569" i="1"/>
  <c r="Z2569" i="1" s="1"/>
  <c r="Y2570" i="1"/>
  <c r="Z2570" i="1" s="1"/>
  <c r="Y2571" i="1"/>
  <c r="Z2571" i="1" s="1"/>
  <c r="Y2572" i="1"/>
  <c r="Z2572" i="1" s="1"/>
  <c r="Y2573" i="1"/>
  <c r="Z2573" i="1" s="1"/>
  <c r="Y2574" i="1"/>
  <c r="Z2574" i="1" s="1"/>
  <c r="Y2575" i="1"/>
  <c r="Z2575" i="1" s="1"/>
  <c r="Y2576" i="1"/>
  <c r="Z2576" i="1" s="1"/>
  <c r="Y2577" i="1"/>
  <c r="Z2577" i="1" s="1"/>
  <c r="Y2578" i="1"/>
  <c r="Z2578" i="1" s="1"/>
  <c r="Y2579" i="1"/>
  <c r="Z2579" i="1" s="1"/>
  <c r="Y2580" i="1"/>
  <c r="Z2580" i="1" s="1"/>
  <c r="Y2581" i="1"/>
  <c r="Z2581" i="1" s="1"/>
  <c r="Y2582" i="1"/>
  <c r="Z2582" i="1" s="1"/>
  <c r="Y2583" i="1"/>
  <c r="Z2583" i="1" s="1"/>
  <c r="Y2584" i="1"/>
  <c r="Z2584" i="1" s="1"/>
  <c r="Y2585" i="1"/>
  <c r="Z2585" i="1" s="1"/>
  <c r="Y2586" i="1"/>
  <c r="Z2586" i="1" s="1"/>
  <c r="Y2587" i="1"/>
  <c r="Z2587" i="1" s="1"/>
  <c r="Y2588" i="1"/>
  <c r="Z2588" i="1" s="1"/>
  <c r="Y2589" i="1"/>
  <c r="Z2589" i="1" s="1"/>
  <c r="Y2590" i="1"/>
  <c r="Z2590" i="1" s="1"/>
  <c r="Y2591" i="1"/>
  <c r="Z2591" i="1" s="1"/>
  <c r="Y2592" i="1"/>
  <c r="Z2592" i="1" s="1"/>
  <c r="Y2593" i="1"/>
  <c r="Z2593" i="1" s="1"/>
  <c r="Y2594" i="1"/>
  <c r="Z2594" i="1" s="1"/>
  <c r="Y2595" i="1"/>
  <c r="Z2595" i="1" s="1"/>
  <c r="Y2596" i="1"/>
  <c r="Z2596" i="1" s="1"/>
  <c r="Y2597" i="1"/>
  <c r="Z2597" i="1" s="1"/>
  <c r="Y2598" i="1"/>
  <c r="Z2598" i="1" s="1"/>
  <c r="Y2599" i="1"/>
  <c r="Z2599" i="1" s="1"/>
  <c r="Y2600" i="1"/>
  <c r="Z2600" i="1" s="1"/>
  <c r="Y2601" i="1"/>
  <c r="Z2601" i="1" s="1"/>
  <c r="Y2602" i="1"/>
  <c r="Z2602" i="1" s="1"/>
  <c r="Y2603" i="1"/>
  <c r="Z2603" i="1" s="1"/>
  <c r="Y2604" i="1"/>
  <c r="Z2604" i="1" s="1"/>
  <c r="Y2605" i="1"/>
  <c r="Z2605" i="1" s="1"/>
  <c r="Y2606" i="1"/>
  <c r="Z2606" i="1" s="1"/>
  <c r="Y2607" i="1"/>
  <c r="Z2607" i="1" s="1"/>
  <c r="Y2608" i="1"/>
  <c r="Z2608" i="1" s="1"/>
  <c r="Y2609" i="1"/>
  <c r="Z2609" i="1" s="1"/>
  <c r="Y2610" i="1"/>
  <c r="Z2610" i="1" s="1"/>
  <c r="Y2611" i="1"/>
  <c r="Z2611" i="1" s="1"/>
  <c r="Y2612" i="1"/>
  <c r="Z2612" i="1" s="1"/>
  <c r="Y2613" i="1"/>
  <c r="Z2613" i="1" s="1"/>
  <c r="Y2614" i="1"/>
  <c r="Z2614" i="1" s="1"/>
  <c r="Y2615" i="1"/>
  <c r="Z2615" i="1" s="1"/>
  <c r="Y2616" i="1"/>
  <c r="Z2616" i="1" s="1"/>
  <c r="Y2617" i="1"/>
  <c r="Z2617" i="1" s="1"/>
  <c r="Y2618" i="1"/>
  <c r="Z2618" i="1" s="1"/>
  <c r="Y2619" i="1"/>
  <c r="Z2619" i="1" s="1"/>
  <c r="Y2620" i="1"/>
  <c r="Z2620" i="1" s="1"/>
  <c r="Y2621" i="1"/>
  <c r="Z2621" i="1" s="1"/>
  <c r="Y2622" i="1"/>
  <c r="Z2622" i="1" s="1"/>
  <c r="Y2623" i="1"/>
  <c r="Z2623" i="1" s="1"/>
  <c r="Y2624" i="1"/>
  <c r="Z2624" i="1" s="1"/>
  <c r="Y2625" i="1"/>
  <c r="Z2625" i="1" s="1"/>
  <c r="Y2626" i="1"/>
  <c r="Z2626" i="1" s="1"/>
  <c r="Y2627" i="1"/>
  <c r="Z2627" i="1" s="1"/>
  <c r="Y2628" i="1"/>
  <c r="Z2628" i="1" s="1"/>
  <c r="Y2629" i="1"/>
  <c r="Z2629" i="1" s="1"/>
  <c r="Y2630" i="1"/>
  <c r="Z2630" i="1" s="1"/>
  <c r="Y2631" i="1"/>
  <c r="Z2631" i="1" s="1"/>
  <c r="Y2632" i="1"/>
  <c r="Z2632" i="1" s="1"/>
  <c r="Y2633" i="1"/>
  <c r="Z2633" i="1" s="1"/>
  <c r="Y2634" i="1"/>
  <c r="Z2634" i="1" s="1"/>
  <c r="Y2635" i="1"/>
  <c r="Z2635" i="1" s="1"/>
  <c r="Y2636" i="1"/>
  <c r="Z2636" i="1" s="1"/>
  <c r="Y2637" i="1"/>
  <c r="Z2637" i="1" s="1"/>
  <c r="Y2638" i="1"/>
  <c r="Z2638" i="1" s="1"/>
  <c r="Y2639" i="1"/>
  <c r="Z2639" i="1" s="1"/>
  <c r="Y2640" i="1"/>
  <c r="Z2640" i="1" s="1"/>
  <c r="Y2641" i="1"/>
  <c r="Z2641" i="1" s="1"/>
  <c r="Y2642" i="1"/>
  <c r="Z2642" i="1" s="1"/>
  <c r="Y2643" i="1"/>
  <c r="Z2643" i="1" s="1"/>
  <c r="Y2644" i="1"/>
  <c r="Z2644" i="1" s="1"/>
  <c r="Y2645" i="1"/>
  <c r="Z2645" i="1" s="1"/>
  <c r="Y2646" i="1"/>
  <c r="Z2646" i="1" s="1"/>
  <c r="Y2647" i="1"/>
  <c r="Z2647" i="1" s="1"/>
  <c r="Y2648" i="1"/>
  <c r="Z2648" i="1" s="1"/>
  <c r="Y2649" i="1"/>
  <c r="Z2649" i="1" s="1"/>
  <c r="Y2650" i="1"/>
  <c r="Z2650" i="1" s="1"/>
  <c r="Y2651" i="1"/>
  <c r="Z2651" i="1" s="1"/>
  <c r="Y2652" i="1"/>
  <c r="Z2652" i="1" s="1"/>
  <c r="Y2653" i="1"/>
  <c r="Z2653" i="1" s="1"/>
  <c r="Y2654" i="1"/>
  <c r="Z2654" i="1" s="1"/>
  <c r="Y2655" i="1"/>
  <c r="Z2655" i="1" s="1"/>
  <c r="Y2656" i="1"/>
  <c r="Z2656" i="1" s="1"/>
  <c r="Y2657" i="1"/>
  <c r="Z2657" i="1" s="1"/>
  <c r="Y2658" i="1"/>
  <c r="Z2658" i="1" s="1"/>
  <c r="Y2659" i="1"/>
  <c r="Z2659" i="1" s="1"/>
  <c r="Y2660" i="1"/>
  <c r="Z2660" i="1" s="1"/>
  <c r="Y2661" i="1"/>
  <c r="Z2661" i="1" s="1"/>
  <c r="Y2662" i="1"/>
  <c r="Z2662" i="1" s="1"/>
  <c r="Y2663" i="1"/>
  <c r="Z2663" i="1" s="1"/>
  <c r="Y2664" i="1"/>
  <c r="Z2664" i="1" s="1"/>
  <c r="Y2665" i="1"/>
  <c r="Z2665" i="1" s="1"/>
  <c r="Y2666" i="1"/>
  <c r="Z2666" i="1" s="1"/>
  <c r="Y2667" i="1"/>
  <c r="Z2667" i="1" s="1"/>
  <c r="Y2668" i="1"/>
  <c r="Z2668" i="1" s="1"/>
  <c r="Y2669" i="1"/>
  <c r="Z2669" i="1" s="1"/>
  <c r="Y2670" i="1"/>
  <c r="Z2670" i="1" s="1"/>
  <c r="Y2671" i="1"/>
  <c r="Z2671" i="1" s="1"/>
  <c r="Y2672" i="1"/>
  <c r="Z2672" i="1" s="1"/>
  <c r="Y2673" i="1"/>
  <c r="Z2673" i="1" s="1"/>
  <c r="Y2674" i="1"/>
  <c r="Z2674" i="1" s="1"/>
  <c r="Y2675" i="1"/>
  <c r="Z2675" i="1" s="1"/>
  <c r="Y2676" i="1"/>
  <c r="Z2676" i="1" s="1"/>
  <c r="Y2677" i="1"/>
  <c r="Z2677" i="1" s="1"/>
  <c r="Y2678" i="1"/>
  <c r="Z2678" i="1" s="1"/>
  <c r="Y2679" i="1"/>
  <c r="Z2679" i="1" s="1"/>
  <c r="Y2680" i="1"/>
  <c r="Z2680" i="1" s="1"/>
  <c r="Y2681" i="1"/>
  <c r="Z2681" i="1" s="1"/>
  <c r="Y2682" i="1"/>
  <c r="Z2682" i="1" s="1"/>
  <c r="Y2683" i="1"/>
  <c r="Z2683" i="1" s="1"/>
  <c r="Y2684" i="1"/>
  <c r="Z2684" i="1" s="1"/>
  <c r="Y2685" i="1"/>
  <c r="Z2685" i="1" s="1"/>
  <c r="Y2686" i="1"/>
  <c r="Z2686" i="1" s="1"/>
  <c r="Y2687" i="1"/>
  <c r="Z2687" i="1" s="1"/>
  <c r="Y2688" i="1"/>
  <c r="Z2688" i="1" s="1"/>
  <c r="Y2689" i="1"/>
  <c r="Z2689" i="1" s="1"/>
  <c r="Y2690" i="1"/>
  <c r="Z2690" i="1" s="1"/>
  <c r="Y2691" i="1"/>
  <c r="Z2691" i="1" s="1"/>
  <c r="Y2692" i="1"/>
  <c r="Z2692" i="1" s="1"/>
  <c r="Y2693" i="1"/>
  <c r="Z2693" i="1" s="1"/>
  <c r="Y2694" i="1"/>
  <c r="Z2694" i="1" s="1"/>
  <c r="Y2695" i="1"/>
  <c r="Z2695" i="1" s="1"/>
  <c r="Y2696" i="1"/>
  <c r="Z2696" i="1" s="1"/>
  <c r="Y2697" i="1"/>
  <c r="Z2697" i="1" s="1"/>
  <c r="Y2698" i="1"/>
  <c r="Z2698" i="1" s="1"/>
  <c r="Y2699" i="1"/>
  <c r="Z2699" i="1" s="1"/>
  <c r="Y2700" i="1"/>
  <c r="Z2700" i="1" s="1"/>
  <c r="Y2701" i="1"/>
  <c r="Z2701" i="1" s="1"/>
  <c r="Y2702" i="1"/>
  <c r="Z2702" i="1" s="1"/>
  <c r="Y2703" i="1"/>
  <c r="Z2703" i="1" s="1"/>
  <c r="Y2704" i="1"/>
  <c r="Z2704" i="1" s="1"/>
  <c r="Y2705" i="1"/>
  <c r="Z2705" i="1" s="1"/>
  <c r="Y2706" i="1"/>
  <c r="Z2706" i="1" s="1"/>
  <c r="Y2707" i="1"/>
  <c r="Z2707" i="1" s="1"/>
  <c r="Y2708" i="1"/>
  <c r="Z2708" i="1" s="1"/>
  <c r="Y2709" i="1"/>
  <c r="Z2709" i="1" s="1"/>
  <c r="Y2710" i="1"/>
  <c r="Z2710" i="1" s="1"/>
  <c r="Y2711" i="1"/>
  <c r="Z2711" i="1" s="1"/>
  <c r="Y2712" i="1"/>
  <c r="Z2712" i="1" s="1"/>
  <c r="Y2713" i="1"/>
  <c r="Z2713" i="1" s="1"/>
  <c r="Y2714" i="1"/>
  <c r="Z2714" i="1" s="1"/>
  <c r="Y2715" i="1"/>
  <c r="Z2715" i="1" s="1"/>
  <c r="Y2716" i="1"/>
  <c r="Z2716" i="1" s="1"/>
  <c r="Y2717" i="1"/>
  <c r="Z2717" i="1" s="1"/>
  <c r="Y2718" i="1"/>
  <c r="Z2718" i="1" s="1"/>
  <c r="Y2719" i="1"/>
  <c r="Z2719" i="1" s="1"/>
  <c r="Y2720" i="1"/>
  <c r="Z2720" i="1" s="1"/>
  <c r="Y2721" i="1"/>
  <c r="Z2721" i="1" s="1"/>
  <c r="Y2722" i="1"/>
  <c r="Z2722" i="1" s="1"/>
  <c r="Y2723" i="1"/>
  <c r="Z2723" i="1" s="1"/>
  <c r="Y2724" i="1"/>
  <c r="Z2724" i="1" s="1"/>
  <c r="Y2725" i="1"/>
  <c r="Z2725" i="1" s="1"/>
  <c r="Y2726" i="1"/>
  <c r="Z2726" i="1" s="1"/>
  <c r="Y2727" i="1"/>
  <c r="Z2727" i="1" s="1"/>
  <c r="Y2728" i="1"/>
  <c r="Z2728" i="1" s="1"/>
  <c r="Y2729" i="1"/>
  <c r="Z2729" i="1" s="1"/>
  <c r="Y2730" i="1"/>
  <c r="Z2730" i="1" s="1"/>
  <c r="Y2731" i="1"/>
  <c r="Z2731" i="1" s="1"/>
  <c r="Y2732" i="1"/>
  <c r="Z2732" i="1" s="1"/>
  <c r="Y2733" i="1"/>
  <c r="Z2733" i="1" s="1"/>
  <c r="Y2734" i="1"/>
  <c r="Z2734" i="1" s="1"/>
  <c r="Y2735" i="1"/>
  <c r="Z2735" i="1" s="1"/>
  <c r="Y2736" i="1"/>
  <c r="Z2736" i="1" s="1"/>
  <c r="Y2737" i="1"/>
  <c r="Z2737" i="1" s="1"/>
  <c r="Y2738" i="1"/>
  <c r="Z2738" i="1" s="1"/>
  <c r="Y2739" i="1"/>
  <c r="Z2739" i="1" s="1"/>
  <c r="Y2740" i="1"/>
  <c r="Z2740" i="1" s="1"/>
  <c r="Y2741" i="1"/>
  <c r="Z2741" i="1" s="1"/>
  <c r="Y2742" i="1"/>
  <c r="Z2742" i="1" s="1"/>
  <c r="Y2743" i="1"/>
  <c r="Z2743" i="1" s="1"/>
  <c r="Y2744" i="1"/>
  <c r="Z2744" i="1" s="1"/>
  <c r="Y2745" i="1"/>
  <c r="Z2745" i="1" s="1"/>
  <c r="Y2746" i="1"/>
  <c r="Z2746" i="1" s="1"/>
  <c r="Y2747" i="1"/>
  <c r="Z2747" i="1" s="1"/>
  <c r="Y2748" i="1"/>
  <c r="Z2748" i="1" s="1"/>
  <c r="Y2749" i="1"/>
  <c r="Z2749" i="1" s="1"/>
  <c r="Y2750" i="1"/>
  <c r="Z2750" i="1" s="1"/>
  <c r="Y2751" i="1"/>
  <c r="Z2751" i="1" s="1"/>
  <c r="Y2752" i="1"/>
  <c r="Z2752" i="1" s="1"/>
  <c r="Y2753" i="1"/>
  <c r="Z2753" i="1" s="1"/>
  <c r="Y2754" i="1"/>
  <c r="Z2754" i="1" s="1"/>
  <c r="Y2755" i="1"/>
  <c r="Z2755" i="1" s="1"/>
  <c r="Y2756" i="1"/>
  <c r="Z2756" i="1" s="1"/>
  <c r="Y2757" i="1"/>
  <c r="Z2757" i="1" s="1"/>
  <c r="Y2758" i="1"/>
  <c r="Z2758" i="1" s="1"/>
  <c r="Y2759" i="1"/>
  <c r="Z2759" i="1" s="1"/>
  <c r="Y2760" i="1"/>
  <c r="Z2760" i="1" s="1"/>
  <c r="Y2761" i="1"/>
  <c r="Z2761" i="1" s="1"/>
  <c r="Y2762" i="1"/>
  <c r="Z2762" i="1" s="1"/>
  <c r="Y2763" i="1"/>
  <c r="Z2763" i="1" s="1"/>
  <c r="Y2764" i="1"/>
  <c r="Z2764" i="1" s="1"/>
  <c r="Y2765" i="1"/>
  <c r="Z2765" i="1" s="1"/>
  <c r="Y2766" i="1"/>
  <c r="Z2766" i="1" s="1"/>
  <c r="Y2767" i="1"/>
  <c r="Z2767" i="1" s="1"/>
  <c r="Y2768" i="1"/>
  <c r="Z2768" i="1" s="1"/>
  <c r="Y2769" i="1"/>
  <c r="Z2769" i="1" s="1"/>
  <c r="Y2770" i="1"/>
  <c r="Z2770" i="1" s="1"/>
  <c r="Y2771" i="1"/>
  <c r="Z2771" i="1" s="1"/>
  <c r="Y2772" i="1"/>
  <c r="Z2772" i="1" s="1"/>
  <c r="Y2773" i="1"/>
  <c r="Z2773" i="1" s="1"/>
  <c r="Y2774" i="1"/>
  <c r="Z2774" i="1" s="1"/>
  <c r="Y2775" i="1"/>
  <c r="Z2775" i="1" s="1"/>
  <c r="Y2776" i="1"/>
  <c r="Z2776" i="1" s="1"/>
  <c r="Y2777" i="1"/>
  <c r="Z2777" i="1" s="1"/>
  <c r="Y2778" i="1"/>
  <c r="Z2778" i="1" s="1"/>
  <c r="Y2779" i="1"/>
  <c r="Z2779" i="1" s="1"/>
  <c r="Y2780" i="1"/>
  <c r="Z2780" i="1" s="1"/>
  <c r="Y2781" i="1"/>
  <c r="Z2781" i="1" s="1"/>
  <c r="Y2782" i="1"/>
  <c r="Z2782" i="1" s="1"/>
  <c r="Y2783" i="1"/>
  <c r="Z2783" i="1" s="1"/>
  <c r="Y2784" i="1"/>
  <c r="Z2784" i="1" s="1"/>
  <c r="Y2785" i="1"/>
  <c r="Z2785" i="1" s="1"/>
  <c r="Y2786" i="1"/>
  <c r="Z2786" i="1" s="1"/>
  <c r="Y2787" i="1"/>
  <c r="Z2787" i="1" s="1"/>
  <c r="Y2788" i="1"/>
  <c r="Z2788" i="1" s="1"/>
  <c r="Y2789" i="1"/>
  <c r="Z2789" i="1" s="1"/>
  <c r="Y2790" i="1"/>
  <c r="Z2790" i="1" s="1"/>
  <c r="Y2791" i="1"/>
  <c r="Z2791" i="1" s="1"/>
  <c r="Y2792" i="1"/>
  <c r="Z2792" i="1" s="1"/>
  <c r="Y2793" i="1"/>
  <c r="Z2793" i="1" s="1"/>
  <c r="Y2794" i="1"/>
  <c r="Z2794" i="1" s="1"/>
  <c r="Y2795" i="1"/>
  <c r="Z2795" i="1" s="1"/>
  <c r="Y2796" i="1"/>
  <c r="Z2796" i="1" s="1"/>
  <c r="Y2797" i="1"/>
  <c r="Z2797" i="1" s="1"/>
  <c r="Y2798" i="1"/>
  <c r="Z2798" i="1" s="1"/>
  <c r="Y2799" i="1"/>
  <c r="Z2799" i="1" s="1"/>
  <c r="Y2800" i="1"/>
  <c r="Z2800" i="1" s="1"/>
  <c r="Y2801" i="1"/>
  <c r="Z2801" i="1" s="1"/>
  <c r="Y2802" i="1"/>
  <c r="Z2802" i="1" s="1"/>
  <c r="Y2803" i="1"/>
  <c r="Z2803" i="1" s="1"/>
  <c r="Y2804" i="1"/>
  <c r="Z2804" i="1" s="1"/>
  <c r="Y2805" i="1"/>
  <c r="Z2805" i="1" s="1"/>
  <c r="Y2806" i="1"/>
  <c r="Z2806" i="1" s="1"/>
  <c r="Y2807" i="1"/>
  <c r="Z2807" i="1" s="1"/>
  <c r="Y2808" i="1"/>
  <c r="Z2808" i="1" s="1"/>
  <c r="Y2809" i="1"/>
  <c r="Z2809" i="1" s="1"/>
  <c r="Y2810" i="1"/>
  <c r="Z2810" i="1" s="1"/>
  <c r="Y2811" i="1"/>
  <c r="Z2811" i="1" s="1"/>
  <c r="Y2812" i="1"/>
  <c r="Z2812" i="1" s="1"/>
  <c r="Y2813" i="1"/>
  <c r="Z2813" i="1" s="1"/>
  <c r="Y2814" i="1"/>
  <c r="Z2814" i="1" s="1"/>
  <c r="Y2815" i="1"/>
  <c r="Z2815" i="1" s="1"/>
  <c r="Y2816" i="1"/>
  <c r="Z2816" i="1" s="1"/>
  <c r="Y2817" i="1"/>
  <c r="Z2817" i="1" s="1"/>
  <c r="Y2818" i="1"/>
  <c r="Z2818" i="1" s="1"/>
  <c r="Y2819" i="1"/>
  <c r="Z2819" i="1" s="1"/>
  <c r="Y2820" i="1"/>
  <c r="Z2820" i="1" s="1"/>
  <c r="Y2821" i="1"/>
  <c r="Z2821" i="1" s="1"/>
  <c r="Y2822" i="1"/>
  <c r="Z2822" i="1" s="1"/>
  <c r="Y2823" i="1"/>
  <c r="Z2823" i="1" s="1"/>
  <c r="Y2824" i="1"/>
  <c r="Z2824" i="1" s="1"/>
  <c r="Y2825" i="1"/>
  <c r="Z2825" i="1" s="1"/>
  <c r="Y2826" i="1"/>
  <c r="Z2826" i="1" s="1"/>
  <c r="Y2827" i="1"/>
  <c r="Z2827" i="1" s="1"/>
  <c r="Y2828" i="1"/>
  <c r="Z2828" i="1" s="1"/>
  <c r="Y2829" i="1"/>
  <c r="Z2829" i="1" s="1"/>
  <c r="Y2830" i="1"/>
  <c r="Z2830" i="1" s="1"/>
  <c r="Y2831" i="1"/>
  <c r="Z2831" i="1" s="1"/>
  <c r="Y2832" i="1"/>
  <c r="Z2832" i="1" s="1"/>
  <c r="Y2833" i="1"/>
  <c r="Z2833" i="1" s="1"/>
  <c r="Y2834" i="1"/>
  <c r="Z2834" i="1" s="1"/>
  <c r="Y2835" i="1"/>
  <c r="Z2835" i="1" s="1"/>
  <c r="Y2836" i="1"/>
  <c r="Z2836" i="1" s="1"/>
  <c r="Y2837" i="1"/>
  <c r="Z2837" i="1" s="1"/>
  <c r="Y2838" i="1"/>
  <c r="Z2838" i="1" s="1"/>
  <c r="Y2839" i="1"/>
  <c r="Z2839" i="1" s="1"/>
  <c r="Y2840" i="1"/>
  <c r="Z2840" i="1" s="1"/>
  <c r="Y2841" i="1"/>
  <c r="Z2841" i="1" s="1"/>
  <c r="Y2842" i="1"/>
  <c r="Z2842" i="1" s="1"/>
  <c r="Y2843" i="1"/>
  <c r="Z2843" i="1" s="1"/>
  <c r="Y2844" i="1"/>
  <c r="Z2844" i="1" s="1"/>
  <c r="Y2845" i="1"/>
  <c r="Z2845" i="1" s="1"/>
  <c r="Y2846" i="1"/>
  <c r="Z2846" i="1" s="1"/>
  <c r="Y2847" i="1"/>
  <c r="Z2847" i="1" s="1"/>
  <c r="Y2848" i="1"/>
  <c r="Z2848" i="1" s="1"/>
  <c r="Y2849" i="1"/>
  <c r="Z2849" i="1" s="1"/>
  <c r="Y2850" i="1"/>
  <c r="Z2850" i="1" s="1"/>
  <c r="Y2851" i="1"/>
  <c r="Z2851" i="1" s="1"/>
  <c r="Y2852" i="1"/>
  <c r="Z2852" i="1" s="1"/>
  <c r="Y2853" i="1"/>
  <c r="Z2853" i="1" s="1"/>
  <c r="Y2854" i="1"/>
  <c r="Z2854" i="1" s="1"/>
  <c r="Y2855" i="1"/>
  <c r="Z2855" i="1" s="1"/>
  <c r="Y2856" i="1"/>
  <c r="Z2856" i="1" s="1"/>
  <c r="Y2857" i="1"/>
  <c r="Z2857" i="1" s="1"/>
  <c r="Y2858" i="1"/>
  <c r="Z2858" i="1" s="1"/>
  <c r="Y2859" i="1"/>
  <c r="Z2859" i="1" s="1"/>
  <c r="Y2860" i="1"/>
  <c r="Z2860" i="1" s="1"/>
  <c r="Y2861" i="1"/>
  <c r="Z2861" i="1" s="1"/>
  <c r="Y2862" i="1"/>
  <c r="Z2862" i="1" s="1"/>
  <c r="Y2863" i="1"/>
  <c r="Z2863" i="1" s="1"/>
  <c r="Y2864" i="1"/>
  <c r="Z2864" i="1" s="1"/>
  <c r="Y2865" i="1"/>
  <c r="Z2865" i="1" s="1"/>
  <c r="Y2866" i="1"/>
  <c r="Z2866" i="1" s="1"/>
  <c r="Y2867" i="1"/>
  <c r="Z2867" i="1" s="1"/>
  <c r="Y2868" i="1"/>
  <c r="Z2868" i="1" s="1"/>
  <c r="Y2869" i="1"/>
  <c r="Z2869" i="1" s="1"/>
  <c r="Y2870" i="1"/>
  <c r="Z2870" i="1" s="1"/>
  <c r="Y2871" i="1"/>
  <c r="Z2871" i="1" s="1"/>
  <c r="Y2872" i="1"/>
  <c r="Z2872" i="1" s="1"/>
  <c r="Y2873" i="1"/>
  <c r="Z2873" i="1" s="1"/>
  <c r="Y2874" i="1"/>
  <c r="Z2874" i="1" s="1"/>
  <c r="Y2875" i="1"/>
  <c r="Z2875" i="1" s="1"/>
  <c r="Y2876" i="1"/>
  <c r="Z2876" i="1" s="1"/>
  <c r="Y2877" i="1"/>
  <c r="Z2877" i="1" s="1"/>
  <c r="Y2878" i="1"/>
  <c r="Z2878" i="1" s="1"/>
  <c r="Y2879" i="1"/>
  <c r="Z2879" i="1" s="1"/>
  <c r="Y2880" i="1"/>
  <c r="Z2880" i="1" s="1"/>
  <c r="Y2881" i="1"/>
  <c r="Z2881" i="1" s="1"/>
  <c r="Y2882" i="1"/>
  <c r="Z2882" i="1" s="1"/>
  <c r="Y2883" i="1"/>
  <c r="Z2883" i="1" s="1"/>
  <c r="Y2884" i="1"/>
  <c r="Z2884" i="1" s="1"/>
  <c r="Y2885" i="1"/>
  <c r="Z2885" i="1" s="1"/>
  <c r="Y2886" i="1"/>
  <c r="Z2886" i="1" s="1"/>
  <c r="Y2887" i="1"/>
  <c r="Z2887" i="1" s="1"/>
  <c r="Y2888" i="1"/>
  <c r="Z2888" i="1" s="1"/>
  <c r="Y2889" i="1"/>
  <c r="Z2889" i="1" s="1"/>
  <c r="Y2890" i="1"/>
  <c r="Z2890" i="1" s="1"/>
  <c r="Y2891" i="1"/>
  <c r="Z2891" i="1" s="1"/>
  <c r="Y2892" i="1"/>
  <c r="Z2892" i="1" s="1"/>
  <c r="Y2893" i="1"/>
  <c r="Z2893" i="1" s="1"/>
  <c r="Y2894" i="1"/>
  <c r="Z2894" i="1" s="1"/>
  <c r="Y2895" i="1"/>
  <c r="Z2895" i="1" s="1"/>
  <c r="Y2896" i="1"/>
  <c r="Z2896" i="1" s="1"/>
  <c r="Y2897" i="1"/>
  <c r="Z2897" i="1" s="1"/>
  <c r="Y2898" i="1"/>
  <c r="Z2898" i="1" s="1"/>
  <c r="Y2899" i="1"/>
  <c r="Z2899" i="1" s="1"/>
  <c r="Y2900" i="1"/>
  <c r="Z2900" i="1" s="1"/>
  <c r="Y2901" i="1"/>
  <c r="Z2901" i="1" s="1"/>
  <c r="Y2902" i="1"/>
  <c r="Z2902" i="1" s="1"/>
  <c r="Y2903" i="1"/>
  <c r="Z2903" i="1" s="1"/>
  <c r="Y2904" i="1"/>
  <c r="Z2904" i="1" s="1"/>
  <c r="Y2905" i="1"/>
  <c r="Z2905" i="1" s="1"/>
  <c r="Y2906" i="1"/>
  <c r="Z2906" i="1" s="1"/>
  <c r="Y2907" i="1"/>
  <c r="Z2907" i="1" s="1"/>
  <c r="Y2908" i="1"/>
  <c r="Z2908" i="1" s="1"/>
  <c r="Y2909" i="1"/>
  <c r="Z2909" i="1" s="1"/>
  <c r="Y2910" i="1"/>
  <c r="Z2910" i="1" s="1"/>
  <c r="Y2911" i="1"/>
  <c r="Z2911" i="1" s="1"/>
  <c r="Y2912" i="1"/>
  <c r="Z2912" i="1" s="1"/>
  <c r="Y2913" i="1"/>
  <c r="Z2913" i="1" s="1"/>
  <c r="Y2914" i="1"/>
  <c r="Z2914" i="1" s="1"/>
  <c r="Y2915" i="1"/>
  <c r="Z2915" i="1" s="1"/>
  <c r="Y2916" i="1"/>
  <c r="Z2916" i="1" s="1"/>
  <c r="Y2917" i="1"/>
  <c r="Z2917" i="1" s="1"/>
  <c r="Y2918" i="1"/>
  <c r="Z2918" i="1" s="1"/>
  <c r="Y2919" i="1"/>
  <c r="Z2919" i="1" s="1"/>
  <c r="Y2920" i="1"/>
  <c r="Z2920" i="1" s="1"/>
  <c r="Y2921" i="1"/>
  <c r="Z2921" i="1" s="1"/>
  <c r="Y2922" i="1"/>
  <c r="Z2922" i="1" s="1"/>
  <c r="Y2923" i="1"/>
  <c r="Z2923" i="1" s="1"/>
  <c r="Y2924" i="1"/>
  <c r="Z2924" i="1" s="1"/>
  <c r="Y2925" i="1"/>
  <c r="Z2925" i="1" s="1"/>
  <c r="Y2926" i="1"/>
  <c r="Z2926" i="1" s="1"/>
  <c r="Y2927" i="1"/>
  <c r="Z2927" i="1" s="1"/>
  <c r="Y2928" i="1"/>
  <c r="Z2928" i="1" s="1"/>
  <c r="Y2929" i="1"/>
  <c r="Z2929" i="1" s="1"/>
  <c r="Y2930" i="1"/>
  <c r="Z2930" i="1" s="1"/>
  <c r="Y2931" i="1"/>
  <c r="Z2931" i="1" s="1"/>
  <c r="Y2932" i="1"/>
  <c r="Z2932" i="1" s="1"/>
  <c r="Y2933" i="1"/>
  <c r="Z2933" i="1" s="1"/>
  <c r="Y2934" i="1"/>
  <c r="Z2934" i="1" s="1"/>
  <c r="Y2935" i="1"/>
  <c r="Z2935" i="1" s="1"/>
  <c r="Y2936" i="1"/>
  <c r="Z2936" i="1" s="1"/>
  <c r="Y2937" i="1"/>
  <c r="Z2937" i="1" s="1"/>
  <c r="Y2938" i="1"/>
  <c r="Z2938" i="1" s="1"/>
  <c r="Y2939" i="1"/>
  <c r="Z2939" i="1" s="1"/>
  <c r="Y2940" i="1"/>
  <c r="Z2940" i="1" s="1"/>
  <c r="Y2941" i="1"/>
  <c r="Z2941" i="1" s="1"/>
  <c r="Y2942" i="1"/>
  <c r="Z2942" i="1" s="1"/>
  <c r="Y2943" i="1"/>
  <c r="Z2943" i="1" s="1"/>
  <c r="Y2944" i="1"/>
  <c r="Z2944" i="1" s="1"/>
  <c r="Y2945" i="1"/>
  <c r="Z2945" i="1" s="1"/>
  <c r="Y2946" i="1"/>
  <c r="Z2946" i="1" s="1"/>
  <c r="Y2947" i="1"/>
  <c r="Z2947" i="1" s="1"/>
  <c r="Y2948" i="1"/>
  <c r="Z2948" i="1" s="1"/>
  <c r="Y2949" i="1"/>
  <c r="Z2949" i="1" s="1"/>
  <c r="Y2950" i="1"/>
  <c r="Z2950" i="1" s="1"/>
  <c r="Y2951" i="1"/>
  <c r="Z2951" i="1" s="1"/>
  <c r="Y2952" i="1"/>
  <c r="Z2952" i="1" s="1"/>
  <c r="Y2953" i="1"/>
  <c r="Z2953" i="1" s="1"/>
  <c r="Y2954" i="1"/>
  <c r="Z2954" i="1" s="1"/>
  <c r="Y2955" i="1"/>
  <c r="Z2955" i="1" s="1"/>
  <c r="Y2956" i="1"/>
  <c r="Z2956" i="1" s="1"/>
  <c r="Y2957" i="1"/>
  <c r="Z2957" i="1" s="1"/>
  <c r="Y2958" i="1"/>
  <c r="Z2958" i="1" s="1"/>
  <c r="Y2959" i="1"/>
  <c r="Z2959" i="1" s="1"/>
  <c r="Y2960" i="1"/>
  <c r="Z2960" i="1" s="1"/>
  <c r="Y2961" i="1"/>
  <c r="Z2961" i="1" s="1"/>
  <c r="Y2962" i="1"/>
  <c r="Z2962" i="1" s="1"/>
  <c r="Y2963" i="1"/>
  <c r="Z2963" i="1" s="1"/>
  <c r="Y2964" i="1"/>
  <c r="Z2964" i="1" s="1"/>
  <c r="Y2965" i="1"/>
  <c r="Z2965" i="1" s="1"/>
  <c r="Y2966" i="1"/>
  <c r="Z2966" i="1" s="1"/>
  <c r="Y2967" i="1"/>
  <c r="Z2967" i="1" s="1"/>
  <c r="Y2968" i="1"/>
  <c r="Z2968" i="1" s="1"/>
  <c r="Y2969" i="1"/>
  <c r="Z2969" i="1" s="1"/>
  <c r="Y2970" i="1"/>
  <c r="Z2970" i="1" s="1"/>
  <c r="Y2971" i="1"/>
  <c r="Z2971" i="1" s="1"/>
  <c r="Y2972" i="1"/>
  <c r="Z2972" i="1" s="1"/>
  <c r="Y2973" i="1"/>
  <c r="Z2973" i="1" s="1"/>
  <c r="Y2974" i="1"/>
  <c r="Z2974" i="1" s="1"/>
  <c r="Y2975" i="1"/>
  <c r="Z2975" i="1" s="1"/>
  <c r="Y2976" i="1"/>
  <c r="Z2976" i="1" s="1"/>
  <c r="Y2977" i="1"/>
  <c r="Z2977" i="1" s="1"/>
  <c r="Y2978" i="1"/>
  <c r="Z2978" i="1" s="1"/>
  <c r="Y2979" i="1"/>
  <c r="Z2979" i="1" s="1"/>
  <c r="Y2980" i="1"/>
  <c r="Z2980" i="1" s="1"/>
  <c r="Y2981" i="1"/>
  <c r="Z2981" i="1" s="1"/>
  <c r="Y2982" i="1"/>
  <c r="Z2982" i="1" s="1"/>
  <c r="Y2983" i="1"/>
  <c r="Z2983" i="1" s="1"/>
  <c r="Y2984" i="1"/>
  <c r="Z2984" i="1" s="1"/>
  <c r="Y2985" i="1"/>
  <c r="Z2985" i="1" s="1"/>
  <c r="Y2986" i="1"/>
  <c r="Z2986" i="1" s="1"/>
  <c r="Y2987" i="1"/>
  <c r="Z2987" i="1" s="1"/>
  <c r="Y2988" i="1"/>
  <c r="Z2988" i="1" s="1"/>
  <c r="Y2989" i="1"/>
  <c r="Z2989" i="1" s="1"/>
  <c r="Y2990" i="1"/>
  <c r="Z2990" i="1" s="1"/>
  <c r="Y2991" i="1"/>
  <c r="Z2991" i="1" s="1"/>
  <c r="Y2992" i="1"/>
  <c r="Z2992" i="1" s="1"/>
  <c r="Y2993" i="1"/>
  <c r="Z2993" i="1" s="1"/>
  <c r="Y2994" i="1"/>
  <c r="Z2994" i="1" s="1"/>
  <c r="Y2995" i="1"/>
  <c r="Z2995" i="1" s="1"/>
  <c r="Y2996" i="1"/>
  <c r="Z2996" i="1" s="1"/>
  <c r="Y2997" i="1"/>
  <c r="Z2997" i="1" s="1"/>
  <c r="Y2998" i="1"/>
  <c r="Z2998" i="1" s="1"/>
  <c r="Y2999" i="1"/>
  <c r="Z2999" i="1" s="1"/>
  <c r="Y3000" i="1"/>
  <c r="Z3000" i="1" s="1"/>
  <c r="Y3001" i="1"/>
  <c r="Z3001" i="1" s="1"/>
  <c r="Y3002" i="1"/>
  <c r="Z3002" i="1" s="1"/>
  <c r="Y3003" i="1"/>
  <c r="Z3003" i="1" s="1"/>
  <c r="Y3004" i="1"/>
  <c r="Z3004" i="1" s="1"/>
  <c r="Y3005" i="1"/>
  <c r="Z3005" i="1" s="1"/>
  <c r="Y3006" i="1"/>
  <c r="Z3006" i="1" s="1"/>
  <c r="Y3007" i="1"/>
  <c r="Z3007" i="1" s="1"/>
  <c r="Y3008" i="1"/>
  <c r="Z3008" i="1" s="1"/>
  <c r="Y3009" i="1"/>
  <c r="Z3009" i="1" s="1"/>
  <c r="Y3010" i="1"/>
  <c r="Z3010" i="1" s="1"/>
  <c r="Y3011" i="1"/>
  <c r="Z3011" i="1" s="1"/>
  <c r="Y3012" i="1"/>
  <c r="Z3012" i="1" s="1"/>
  <c r="Y3013" i="1"/>
  <c r="Z3013" i="1" s="1"/>
  <c r="Y3014" i="1"/>
  <c r="Z3014" i="1" s="1"/>
  <c r="Y3015" i="1"/>
  <c r="Z3015" i="1" s="1"/>
  <c r="Y3016" i="1"/>
  <c r="Z3016" i="1" s="1"/>
  <c r="Y3017" i="1"/>
  <c r="Z3017" i="1" s="1"/>
  <c r="Y3018" i="1"/>
  <c r="Z3018" i="1" s="1"/>
  <c r="Y3019" i="1"/>
  <c r="Z3019" i="1" s="1"/>
  <c r="Y3020" i="1"/>
  <c r="Z3020" i="1" s="1"/>
  <c r="Y3021" i="1"/>
  <c r="Z3021" i="1" s="1"/>
  <c r="Y3022" i="1"/>
  <c r="Z3022" i="1" s="1"/>
  <c r="Y3023" i="1"/>
  <c r="Z3023" i="1" s="1"/>
  <c r="Y3024" i="1"/>
  <c r="Z3024" i="1" s="1"/>
  <c r="Y3025" i="1"/>
  <c r="Z3025" i="1" s="1"/>
  <c r="Y3026" i="1"/>
  <c r="Z3026" i="1" s="1"/>
  <c r="Y3027" i="1"/>
  <c r="Z3027" i="1" s="1"/>
  <c r="Y3028" i="1"/>
  <c r="Z3028" i="1" s="1"/>
  <c r="Y3029" i="1"/>
  <c r="Z3029" i="1" s="1"/>
  <c r="Y3030" i="1"/>
  <c r="Z3030" i="1" s="1"/>
  <c r="Y3031" i="1"/>
  <c r="Z3031" i="1" s="1"/>
  <c r="Y3032" i="1"/>
  <c r="Z3032" i="1" s="1"/>
  <c r="Y3033" i="1"/>
  <c r="Z3033" i="1" s="1"/>
  <c r="Y3034" i="1"/>
  <c r="Z3034" i="1" s="1"/>
  <c r="Y3035" i="1"/>
  <c r="Z3035" i="1" s="1"/>
  <c r="Y3036" i="1"/>
  <c r="Z3036" i="1" s="1"/>
  <c r="Y3037" i="1"/>
  <c r="Z3037" i="1" s="1"/>
  <c r="Y3038" i="1"/>
  <c r="Z3038" i="1" s="1"/>
  <c r="Y3039" i="1"/>
  <c r="Z3039" i="1" s="1"/>
  <c r="Y3040" i="1"/>
  <c r="Z3040" i="1" s="1"/>
  <c r="Y3041" i="1"/>
  <c r="Z3041" i="1" s="1"/>
  <c r="Y3042" i="1"/>
  <c r="Z3042" i="1" s="1"/>
  <c r="Y3043" i="1"/>
  <c r="Z3043" i="1" s="1"/>
  <c r="Y3044" i="1"/>
  <c r="Z3044" i="1" s="1"/>
  <c r="Y3045" i="1"/>
  <c r="Z3045" i="1" s="1"/>
  <c r="Y3046" i="1"/>
  <c r="Z3046" i="1" s="1"/>
  <c r="Y3047" i="1"/>
  <c r="Z3047" i="1" s="1"/>
  <c r="Y3048" i="1"/>
  <c r="Z3048" i="1" s="1"/>
  <c r="Y3049" i="1"/>
  <c r="Z3049" i="1" s="1"/>
  <c r="Y3050" i="1"/>
  <c r="Z3050" i="1" s="1"/>
  <c r="Y3051" i="1"/>
  <c r="Z3051" i="1" s="1"/>
  <c r="Y3052" i="1"/>
  <c r="Z3052" i="1" s="1"/>
  <c r="Y3053" i="1"/>
  <c r="Z3053" i="1" s="1"/>
  <c r="Y3054" i="1"/>
  <c r="Z3054" i="1" s="1"/>
  <c r="Y3055" i="1"/>
  <c r="Z3055" i="1" s="1"/>
  <c r="Y3056" i="1"/>
  <c r="Z3056" i="1" s="1"/>
  <c r="Y3057" i="1"/>
  <c r="Z3057" i="1" s="1"/>
  <c r="Y3058" i="1"/>
  <c r="Z3058" i="1" s="1"/>
  <c r="Y3059" i="1"/>
  <c r="Z3059" i="1" s="1"/>
  <c r="Y3060" i="1"/>
  <c r="Z3060" i="1" s="1"/>
  <c r="Y3061" i="1"/>
  <c r="Z3061" i="1" s="1"/>
  <c r="Y3062" i="1"/>
  <c r="Z3062" i="1" s="1"/>
  <c r="Y3063" i="1"/>
  <c r="Z3063" i="1" s="1"/>
  <c r="Y3064" i="1"/>
  <c r="Z3064" i="1" s="1"/>
  <c r="Y3065" i="1"/>
  <c r="Z3065" i="1" s="1"/>
  <c r="Y3066" i="1"/>
  <c r="Z3066" i="1" s="1"/>
  <c r="Y3067" i="1"/>
  <c r="Z3067" i="1" s="1"/>
  <c r="Y3068" i="1"/>
  <c r="Z3068" i="1" s="1"/>
  <c r="Y3069" i="1"/>
  <c r="Z3069" i="1" s="1"/>
  <c r="Y3070" i="1"/>
  <c r="Z3070" i="1" s="1"/>
  <c r="Y3071" i="1"/>
  <c r="Z3071" i="1" s="1"/>
  <c r="Y3072" i="1"/>
  <c r="Z3072" i="1" s="1"/>
  <c r="Y3073" i="1"/>
  <c r="Z3073" i="1" s="1"/>
  <c r="Y3074" i="1"/>
  <c r="Z3074" i="1" s="1"/>
  <c r="Y3075" i="1"/>
  <c r="Z3075" i="1" s="1"/>
  <c r="Y3076" i="1"/>
  <c r="Z3076" i="1" s="1"/>
  <c r="Y3077" i="1"/>
  <c r="Z3077" i="1" s="1"/>
  <c r="Y3078" i="1"/>
  <c r="Z3078" i="1" s="1"/>
  <c r="Y3079" i="1"/>
  <c r="Z3079" i="1" s="1"/>
  <c r="Y3080" i="1"/>
  <c r="Z3080" i="1" s="1"/>
  <c r="Y3081" i="1"/>
  <c r="Z3081" i="1" s="1"/>
  <c r="Y3082" i="1"/>
  <c r="Z3082" i="1" s="1"/>
  <c r="Y3083" i="1"/>
  <c r="Z3083" i="1" s="1"/>
  <c r="Y3084" i="1"/>
  <c r="Z3084" i="1" s="1"/>
  <c r="Y3085" i="1"/>
  <c r="Z3085" i="1" s="1"/>
  <c r="Y3086" i="1"/>
  <c r="Z3086" i="1" s="1"/>
  <c r="Y3087" i="1"/>
  <c r="Z3087" i="1" s="1"/>
  <c r="Y3088" i="1"/>
  <c r="Z3088" i="1" s="1"/>
  <c r="Y3089" i="1"/>
  <c r="Z3089" i="1" s="1"/>
  <c r="Y3090" i="1"/>
  <c r="Z3090" i="1" s="1"/>
  <c r="Y3091" i="1"/>
  <c r="Z3091" i="1" s="1"/>
  <c r="Y3092" i="1"/>
  <c r="Z3092" i="1" s="1"/>
  <c r="Y3093" i="1"/>
  <c r="Z3093" i="1" s="1"/>
  <c r="Y3094" i="1"/>
  <c r="Z3094" i="1" s="1"/>
  <c r="Y3095" i="1"/>
  <c r="Z3095" i="1" s="1"/>
  <c r="Y3096" i="1"/>
  <c r="Z3096" i="1" s="1"/>
  <c r="Y3097" i="1"/>
  <c r="Z3097" i="1" s="1"/>
  <c r="Y3098" i="1"/>
  <c r="Z3098" i="1" s="1"/>
  <c r="Y3099" i="1"/>
  <c r="Z3099" i="1" s="1"/>
  <c r="Y3100" i="1"/>
  <c r="Z3100" i="1" s="1"/>
  <c r="Y3101" i="1"/>
  <c r="Z3101" i="1" s="1"/>
  <c r="Y3102" i="1"/>
  <c r="Z3102" i="1" s="1"/>
  <c r="Y3103" i="1"/>
  <c r="Z3103" i="1" s="1"/>
  <c r="Y3104" i="1"/>
  <c r="Z3104" i="1" s="1"/>
  <c r="Y3105" i="1"/>
  <c r="Z3105" i="1" s="1"/>
  <c r="Y3106" i="1"/>
  <c r="Z3106" i="1" s="1"/>
  <c r="Y3107" i="1"/>
  <c r="Z3107" i="1" s="1"/>
  <c r="Y3108" i="1"/>
  <c r="Z3108" i="1" s="1"/>
  <c r="Y3109" i="1"/>
  <c r="Z3109" i="1" s="1"/>
  <c r="Y3110" i="1"/>
  <c r="Z3110" i="1" s="1"/>
  <c r="Y3111" i="1"/>
  <c r="Z3111" i="1" s="1"/>
  <c r="Y3112" i="1"/>
  <c r="Z3112" i="1" s="1"/>
  <c r="Y3113" i="1"/>
  <c r="Z3113" i="1" s="1"/>
  <c r="Y3114" i="1"/>
  <c r="Z3114" i="1" s="1"/>
  <c r="Y3115" i="1"/>
  <c r="Z3115" i="1" s="1"/>
  <c r="Y3116" i="1"/>
  <c r="Z3116" i="1" s="1"/>
  <c r="Y3117" i="1"/>
  <c r="Z3117" i="1" s="1"/>
  <c r="Y3118" i="1"/>
  <c r="Z3118" i="1" s="1"/>
  <c r="Y3119" i="1"/>
  <c r="Z3119" i="1" s="1"/>
  <c r="Y3120" i="1"/>
  <c r="Z3120" i="1" s="1"/>
  <c r="Y3121" i="1"/>
  <c r="Z3121" i="1" s="1"/>
  <c r="Y3122" i="1"/>
  <c r="Z3122" i="1" s="1"/>
  <c r="Y3123" i="1"/>
  <c r="Z3123" i="1" s="1"/>
  <c r="Y3124" i="1"/>
  <c r="Z3124" i="1" s="1"/>
  <c r="Y3125" i="1"/>
  <c r="Z3125" i="1" s="1"/>
  <c r="Y3126" i="1"/>
  <c r="Z3126" i="1" s="1"/>
  <c r="Y3127" i="1"/>
  <c r="Z3127" i="1" s="1"/>
  <c r="Y3128" i="1"/>
  <c r="Z3128" i="1" s="1"/>
  <c r="Y3129" i="1"/>
  <c r="Z3129" i="1" s="1"/>
  <c r="Y3130" i="1"/>
  <c r="Z3130" i="1" s="1"/>
  <c r="Y3131" i="1"/>
  <c r="Z3131" i="1" s="1"/>
  <c r="Y3132" i="1"/>
  <c r="Z3132" i="1" s="1"/>
  <c r="Y3133" i="1"/>
  <c r="Z3133" i="1" s="1"/>
  <c r="Y3134" i="1"/>
  <c r="Z3134" i="1" s="1"/>
  <c r="Y3135" i="1"/>
  <c r="Z3135" i="1" s="1"/>
  <c r="Y3136" i="1"/>
  <c r="Z3136" i="1" s="1"/>
  <c r="Y3137" i="1"/>
  <c r="Z3137" i="1" s="1"/>
  <c r="Y3138" i="1"/>
  <c r="Z3138" i="1" s="1"/>
  <c r="Y3139" i="1"/>
  <c r="Z3139" i="1" s="1"/>
  <c r="Y3140" i="1"/>
  <c r="Z3140" i="1" s="1"/>
  <c r="Y3141" i="1"/>
  <c r="Z3141" i="1" s="1"/>
  <c r="Y3142" i="1"/>
  <c r="Z3142" i="1" s="1"/>
  <c r="V13"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 i="1"/>
  <c r="AI90" i="21" l="1"/>
  <c r="AG90" i="21"/>
  <c r="AK90" i="21"/>
  <c r="AN90" i="21"/>
  <c r="AH90" i="21"/>
  <c r="AJ90" i="21"/>
  <c r="AE90" i="21"/>
  <c r="AM90" i="21"/>
  <c r="AP90" i="21"/>
  <c r="AQ90" i="21"/>
  <c r="AO90" i="21"/>
  <c r="AF90" i="21"/>
  <c r="AL90" i="21"/>
  <c r="AG61" i="21"/>
  <c r="AP61" i="21"/>
  <c r="AJ61" i="21"/>
  <c r="AQ61" i="21"/>
  <c r="AE61" i="21"/>
  <c r="AI61" i="21"/>
  <c r="AN61" i="21"/>
  <c r="AF61" i="21"/>
  <c r="AM61" i="21"/>
  <c r="AO61" i="21"/>
  <c r="AL61" i="21"/>
  <c r="AH61" i="21"/>
  <c r="AK61" i="21"/>
  <c r="AQ71" i="21"/>
  <c r="AK71" i="21"/>
  <c r="AP71" i="21"/>
  <c r="AI71" i="21"/>
  <c r="AO71" i="21"/>
  <c r="AF71" i="21"/>
  <c r="AN71" i="21"/>
  <c r="AM71" i="21"/>
  <c r="AH71" i="21"/>
  <c r="AL71" i="21"/>
  <c r="AE71" i="21"/>
  <c r="AG71" i="21"/>
  <c r="AJ71" i="21"/>
  <c r="AP58" i="21"/>
  <c r="AN58" i="21"/>
  <c r="AH58" i="21"/>
  <c r="AQ58" i="21"/>
  <c r="AJ58" i="21"/>
  <c r="AL58" i="21"/>
  <c r="AI58" i="21"/>
  <c r="AO58" i="21"/>
  <c r="AM58" i="21"/>
  <c r="AG58" i="21"/>
  <c r="AE58" i="21"/>
  <c r="AK58" i="21"/>
  <c r="AF58" i="21"/>
  <c r="AO78" i="21"/>
  <c r="AP78" i="21"/>
  <c r="AF78" i="21"/>
  <c r="AH78" i="21"/>
  <c r="AJ78" i="21"/>
  <c r="AE78" i="21"/>
  <c r="AN78" i="21"/>
  <c r="AQ78" i="21"/>
  <c r="AK78" i="21"/>
  <c r="AI78" i="21"/>
  <c r="AM78" i="21"/>
  <c r="AG78" i="21"/>
  <c r="AL78" i="21"/>
  <c r="AG87" i="21"/>
  <c r="AQ87" i="21"/>
  <c r="AE87" i="21"/>
  <c r="AL87" i="21"/>
  <c r="AP87" i="21"/>
  <c r="AH87" i="21"/>
  <c r="AM87" i="21"/>
  <c r="AF87" i="21"/>
  <c r="AK87" i="21"/>
  <c r="AI87" i="21"/>
  <c r="AN87" i="21"/>
  <c r="AO87" i="21"/>
  <c r="AJ87" i="21"/>
  <c r="AP8" i="21"/>
  <c r="AO8" i="21"/>
  <c r="AH8" i="21"/>
  <c r="AI8" i="21"/>
  <c r="AK8" i="21"/>
  <c r="AG8" i="21"/>
  <c r="AN8" i="21"/>
  <c r="AL8" i="21"/>
  <c r="AE8" i="21"/>
  <c r="AQ8" i="21"/>
  <c r="AJ8" i="21"/>
  <c r="AF8" i="21"/>
  <c r="AM8" i="21"/>
  <c r="AN55" i="21"/>
  <c r="AM55" i="21"/>
  <c r="AF55" i="21"/>
  <c r="AG55" i="21"/>
  <c r="AH55" i="21"/>
  <c r="AP55" i="21"/>
  <c r="AK55" i="21"/>
  <c r="AQ55" i="21"/>
  <c r="AO55" i="21"/>
  <c r="AJ55" i="21"/>
  <c r="AE55" i="21"/>
  <c r="AI55" i="21"/>
  <c r="AL55" i="21"/>
  <c r="AH25" i="21"/>
  <c r="AQ25" i="21"/>
  <c r="AN25" i="21"/>
  <c r="AL25" i="21"/>
  <c r="AM25" i="21"/>
  <c r="AP25" i="21"/>
  <c r="AG25" i="21"/>
  <c r="AF25" i="21"/>
  <c r="AE25" i="21"/>
  <c r="AJ25" i="21"/>
  <c r="AO25" i="21"/>
  <c r="AI25" i="21"/>
  <c r="AK25" i="21"/>
  <c r="AM17" i="21"/>
  <c r="AP17" i="21"/>
  <c r="AL17" i="21"/>
  <c r="AI17" i="21"/>
  <c r="AK17" i="21"/>
  <c r="AO17" i="21"/>
  <c r="AG17" i="21"/>
  <c r="AF17" i="21"/>
  <c r="AH17" i="21"/>
  <c r="AN17" i="21"/>
  <c r="AE17" i="21"/>
  <c r="AQ17" i="21"/>
  <c r="AJ17" i="21"/>
  <c r="AO77" i="21"/>
  <c r="AH77" i="21"/>
  <c r="AI77" i="21"/>
  <c r="AP77" i="21"/>
  <c r="AE77" i="21"/>
  <c r="AN77" i="21"/>
  <c r="AQ77" i="21"/>
  <c r="AJ77" i="21"/>
  <c r="AK77" i="21"/>
  <c r="AM77" i="21"/>
  <c r="AL77" i="21"/>
  <c r="AF77" i="21"/>
  <c r="AG77" i="21"/>
  <c r="AI41" i="21"/>
  <c r="AF41" i="21"/>
  <c r="AE41" i="21"/>
  <c r="AG41" i="21"/>
  <c r="AH41" i="21"/>
  <c r="AJ41" i="21"/>
  <c r="AO41" i="21"/>
  <c r="AP41" i="21"/>
  <c r="AL41" i="21"/>
  <c r="AN41" i="21"/>
  <c r="AK41" i="21"/>
  <c r="AQ41" i="21"/>
  <c r="AM41" i="21"/>
  <c r="AI12" i="21"/>
  <c r="AF12" i="21"/>
  <c r="AK12" i="21"/>
  <c r="AM12" i="21"/>
  <c r="AH12" i="21"/>
  <c r="AG12" i="21"/>
  <c r="AN12" i="21"/>
  <c r="AO12" i="21"/>
  <c r="AL12" i="21"/>
  <c r="AP12" i="21"/>
  <c r="AQ12" i="21"/>
  <c r="AJ12" i="21"/>
  <c r="AE12" i="21"/>
  <c r="AL22" i="21"/>
  <c r="AM22" i="21"/>
  <c r="AI22" i="21"/>
  <c r="AN22" i="21"/>
  <c r="AP22" i="21"/>
  <c r="AJ22" i="21"/>
  <c r="AH22" i="21"/>
  <c r="AQ22" i="21"/>
  <c r="AK22" i="21"/>
  <c r="AF22" i="21"/>
  <c r="AO22" i="21"/>
  <c r="AE22" i="21"/>
  <c r="AG22" i="21"/>
  <c r="AO9" i="21"/>
  <c r="AE9" i="21"/>
  <c r="AL9" i="21"/>
  <c r="AQ9" i="21"/>
  <c r="AF9" i="21"/>
  <c r="AG9" i="21"/>
  <c r="AP9" i="21"/>
  <c r="AI9" i="21"/>
  <c r="AK9" i="21"/>
  <c r="AJ9" i="21"/>
  <c r="AN9" i="21"/>
  <c r="AM9" i="21"/>
  <c r="AH9" i="21"/>
  <c r="AK29" i="21"/>
  <c r="AL29" i="21"/>
  <c r="AH29" i="21"/>
  <c r="AG29" i="21"/>
  <c r="AQ29" i="21"/>
  <c r="AM29" i="21"/>
  <c r="AJ29" i="21"/>
  <c r="AO29" i="21"/>
  <c r="AF29" i="21"/>
  <c r="AP29" i="21"/>
  <c r="AE29" i="21"/>
  <c r="AI29" i="21"/>
  <c r="AN29" i="21"/>
  <c r="AJ38" i="21"/>
  <c r="AO38" i="21"/>
  <c r="AM38" i="21"/>
  <c r="AL38" i="21"/>
  <c r="AF38" i="21"/>
  <c r="AP38" i="21"/>
  <c r="AE38" i="21"/>
  <c r="AK38" i="21"/>
  <c r="AN38" i="21"/>
  <c r="AQ38" i="21"/>
  <c r="AI38" i="21"/>
  <c r="AH38" i="21"/>
  <c r="AG38" i="21"/>
  <c r="AL57" i="21"/>
  <c r="AI57" i="21"/>
  <c r="AF57" i="21"/>
  <c r="AO57" i="21"/>
  <c r="AQ57" i="21"/>
  <c r="AE57" i="21"/>
  <c r="AP57" i="21"/>
  <c r="AH57" i="21"/>
  <c r="AJ57" i="21"/>
  <c r="AK57" i="21"/>
  <c r="AN57" i="21"/>
  <c r="AG57" i="21"/>
  <c r="AM57" i="21"/>
  <c r="AO6" i="21"/>
  <c r="AN6" i="21"/>
  <c r="AI6" i="21"/>
  <c r="AQ6" i="21"/>
  <c r="AH6" i="21"/>
  <c r="AK6" i="21"/>
  <c r="AL6" i="21"/>
  <c r="AE6" i="21"/>
  <c r="AJ6" i="21"/>
  <c r="AP6" i="21"/>
  <c r="AF6" i="21"/>
  <c r="AG6" i="21"/>
  <c r="AM6" i="21"/>
  <c r="AM74" i="21"/>
  <c r="AI74" i="21"/>
  <c r="AL74" i="21"/>
  <c r="AE74" i="21"/>
  <c r="AK74" i="21"/>
  <c r="AJ74" i="21"/>
  <c r="AP74" i="21"/>
  <c r="AQ74" i="21"/>
  <c r="AF74" i="21"/>
  <c r="AH74" i="21"/>
  <c r="AG74" i="21"/>
  <c r="AN74" i="21"/>
  <c r="AO74" i="21"/>
  <c r="AH66" i="21"/>
  <c r="AN66" i="21"/>
  <c r="AG66" i="21"/>
  <c r="AP66" i="21"/>
  <c r="AK66" i="21"/>
  <c r="AJ66" i="21"/>
  <c r="AO66" i="21"/>
  <c r="AE66" i="21"/>
  <c r="AL66" i="21"/>
  <c r="AI66" i="21"/>
  <c r="AQ66" i="21"/>
  <c r="AM66" i="21"/>
  <c r="AF66" i="21"/>
  <c r="AH28" i="21"/>
  <c r="AO28" i="21"/>
  <c r="AE28" i="21"/>
  <c r="AI28" i="21"/>
  <c r="AQ28" i="21"/>
  <c r="AM28" i="21"/>
  <c r="AP28" i="21"/>
  <c r="AN28" i="21"/>
  <c r="AG28" i="21"/>
  <c r="AK28" i="21"/>
  <c r="AF28" i="21"/>
  <c r="AJ28" i="21"/>
  <c r="AL28" i="21"/>
  <c r="AP72" i="21"/>
  <c r="AQ72" i="21"/>
  <c r="AO72" i="21"/>
  <c r="AI72" i="21"/>
  <c r="AL72" i="21"/>
  <c r="AJ72" i="21"/>
  <c r="AN72" i="21"/>
  <c r="AM72" i="21"/>
  <c r="AG72" i="21"/>
  <c r="AE72" i="21"/>
  <c r="AH72" i="21"/>
  <c r="AK72" i="21"/>
  <c r="AF72" i="21"/>
  <c r="AG32" i="21"/>
  <c r="AO32" i="21"/>
  <c r="AJ32" i="21"/>
  <c r="AL32" i="21"/>
  <c r="AK32" i="21"/>
  <c r="AH32" i="21"/>
  <c r="AN32" i="21"/>
  <c r="AE32" i="21"/>
  <c r="AF32" i="21"/>
  <c r="AM32" i="21"/>
  <c r="AP32" i="21"/>
  <c r="AQ32" i="21"/>
  <c r="AI32" i="21"/>
  <c r="AN23" i="21"/>
  <c r="AE23" i="21"/>
  <c r="AP23" i="21"/>
  <c r="AH23" i="21"/>
  <c r="AK23" i="21"/>
  <c r="AO23" i="21"/>
  <c r="AL23" i="21"/>
  <c r="AJ23" i="21"/>
  <c r="AF23" i="21"/>
  <c r="AG23" i="21"/>
  <c r="AM23" i="21"/>
  <c r="AI23" i="21"/>
  <c r="AQ23" i="21"/>
  <c r="AF13" i="21"/>
  <c r="AH13" i="21"/>
  <c r="AG13" i="21"/>
  <c r="AJ13" i="21"/>
  <c r="AN13" i="21"/>
  <c r="AE13" i="21"/>
  <c r="AK13" i="21"/>
  <c r="AQ13" i="21"/>
  <c r="AI13" i="21"/>
  <c r="AL13" i="21"/>
  <c r="AP13" i="21"/>
  <c r="AO13" i="21"/>
  <c r="AM13" i="21"/>
  <c r="AI20" i="21"/>
  <c r="AF20" i="21"/>
  <c r="AG20" i="21"/>
  <c r="AN20" i="21"/>
  <c r="AJ20" i="21"/>
  <c r="AK20" i="21"/>
  <c r="AH20" i="21"/>
  <c r="AP20" i="21"/>
  <c r="AO20" i="21"/>
  <c r="AE20" i="21"/>
  <c r="AL20" i="21"/>
  <c r="AM20" i="21"/>
  <c r="AQ20" i="21"/>
  <c r="AK11" i="21"/>
  <c r="AN11" i="21"/>
  <c r="AG11" i="21"/>
  <c r="AO11" i="21"/>
  <c r="AI11" i="21"/>
  <c r="AQ11" i="21"/>
  <c r="AF11" i="21"/>
  <c r="AJ11" i="21"/>
  <c r="AP11" i="21"/>
  <c r="AE11" i="21"/>
  <c r="AH11" i="21"/>
  <c r="AL11" i="21"/>
  <c r="AM11" i="21"/>
  <c r="AN10" i="21"/>
  <c r="AG10" i="21"/>
  <c r="AO10" i="21"/>
  <c r="AP10" i="21"/>
  <c r="AH10" i="21"/>
  <c r="AM10" i="21"/>
  <c r="AQ10" i="21"/>
  <c r="AK10" i="21"/>
  <c r="AJ10" i="21"/>
  <c r="AE10" i="21"/>
  <c r="AL10" i="21"/>
  <c r="AI10" i="21"/>
  <c r="AF10" i="21"/>
  <c r="AK65" i="21"/>
  <c r="AN65" i="21"/>
  <c r="AL65" i="21"/>
  <c r="AE65" i="21"/>
  <c r="AI65" i="21"/>
  <c r="AJ65" i="21"/>
  <c r="AM65" i="21"/>
  <c r="AF65" i="21"/>
  <c r="AO65" i="21"/>
  <c r="AQ65" i="21"/>
  <c r="AH65" i="21"/>
  <c r="AG65" i="21"/>
  <c r="AP65" i="21"/>
  <c r="AG5" i="21"/>
  <c r="AQ5" i="21"/>
  <c r="AN5" i="21"/>
  <c r="AH5" i="21"/>
  <c r="AP5" i="21"/>
  <c r="AO5" i="21"/>
  <c r="AE5" i="21"/>
  <c r="AJ5" i="21"/>
  <c r="AM5" i="21"/>
  <c r="AL5" i="21"/>
  <c r="AK5" i="21"/>
  <c r="AI5" i="21"/>
  <c r="AF5" i="21"/>
  <c r="AQ42" i="21"/>
  <c r="AN42" i="21"/>
  <c r="AK42" i="21"/>
  <c r="AM42" i="21"/>
  <c r="AP42" i="21"/>
  <c r="AG42" i="21"/>
  <c r="AE42" i="21"/>
  <c r="AF42" i="21"/>
  <c r="AH42" i="21"/>
  <c r="AL42" i="21"/>
  <c r="AO42" i="21"/>
  <c r="AI42" i="21"/>
  <c r="AJ42" i="21"/>
  <c r="AP63" i="21"/>
  <c r="AK63" i="21"/>
  <c r="AH63" i="21"/>
  <c r="AG63" i="21"/>
  <c r="AO63" i="21"/>
  <c r="AF63" i="21"/>
  <c r="AI63" i="21"/>
  <c r="AL63" i="21"/>
  <c r="AQ63" i="21"/>
  <c r="AN63" i="21"/>
  <c r="AM63" i="21"/>
  <c r="AJ63" i="21"/>
  <c r="AE63" i="21"/>
  <c r="AO7" i="21"/>
  <c r="AQ7" i="21"/>
  <c r="AL7" i="21"/>
  <c r="AJ7" i="21"/>
  <c r="AK7" i="21"/>
  <c r="AN7" i="21"/>
  <c r="AM7" i="21"/>
  <c r="AE7" i="21"/>
  <c r="AI7" i="21"/>
  <c r="AG7" i="21"/>
  <c r="AH7" i="21"/>
  <c r="AF7" i="21"/>
  <c r="AP7" i="21"/>
  <c r="AG81" i="21"/>
  <c r="AK81" i="21"/>
  <c r="AH81" i="21"/>
  <c r="AP81" i="21"/>
  <c r="AI81" i="21"/>
  <c r="AN81" i="21"/>
  <c r="AQ81" i="21"/>
  <c r="AM81" i="21"/>
  <c r="AF81" i="21"/>
  <c r="AE81" i="21"/>
  <c r="AJ81" i="21"/>
  <c r="AO81" i="21"/>
  <c r="AL81" i="21"/>
  <c r="AH56" i="21"/>
  <c r="AQ56" i="21"/>
  <c r="AJ56" i="21"/>
  <c r="AO56" i="21"/>
  <c r="AM56" i="21"/>
  <c r="AG56" i="21"/>
  <c r="AP56" i="21"/>
  <c r="AF56" i="21"/>
  <c r="AK56" i="21"/>
  <c r="AI56" i="21"/>
  <c r="AL56" i="21"/>
  <c r="AE56" i="21"/>
  <c r="AN56" i="21"/>
  <c r="AN45" i="21"/>
  <c r="AK45" i="21"/>
  <c r="AE45" i="21"/>
  <c r="AP45" i="21"/>
  <c r="AO45" i="21"/>
  <c r="AM45" i="21"/>
  <c r="AG45" i="21"/>
  <c r="AH45" i="21"/>
  <c r="AL45" i="21"/>
  <c r="AQ45" i="21"/>
  <c r="AJ45" i="21"/>
  <c r="AF45" i="21"/>
  <c r="AI45" i="21"/>
  <c r="AL15" i="21"/>
  <c r="AQ15" i="21"/>
  <c r="AF15" i="21"/>
  <c r="AH15" i="21"/>
  <c r="AN15" i="21"/>
  <c r="AJ15" i="21"/>
  <c r="AM15" i="21"/>
  <c r="AG15" i="21"/>
  <c r="AP15" i="21"/>
  <c r="AI15" i="21"/>
  <c r="AO15" i="21"/>
  <c r="AE15" i="21"/>
  <c r="AK15" i="21"/>
  <c r="AJ93" i="21"/>
  <c r="AG93" i="21"/>
  <c r="AF93" i="21"/>
  <c r="AM93" i="21"/>
  <c r="AE93" i="21"/>
  <c r="AH93" i="21"/>
  <c r="AL93" i="21"/>
  <c r="AO93" i="21"/>
  <c r="AQ93" i="21"/>
  <c r="AP93" i="21"/>
  <c r="AK93" i="21"/>
  <c r="AN93" i="21"/>
  <c r="AI93" i="21"/>
  <c r="AI27" i="21"/>
  <c r="AP27" i="21"/>
  <c r="AH27" i="21"/>
  <c r="AQ27" i="21"/>
  <c r="AJ27" i="21"/>
  <c r="AO27" i="21"/>
  <c r="AE27" i="21"/>
  <c r="AM27" i="21"/>
  <c r="AF27" i="21"/>
  <c r="AL27" i="21"/>
  <c r="AK27" i="21"/>
  <c r="AN27" i="21"/>
  <c r="AG27" i="21"/>
  <c r="AL34" i="21"/>
  <c r="AF34" i="21"/>
  <c r="AN34" i="21"/>
  <c r="AH34" i="21"/>
  <c r="AP34" i="21"/>
  <c r="AO34" i="21"/>
  <c r="AJ34" i="21"/>
  <c r="AK34" i="21"/>
  <c r="AI34" i="21"/>
  <c r="AQ34" i="21"/>
  <c r="AM34" i="21"/>
  <c r="AE34" i="21"/>
  <c r="AG34" i="21"/>
  <c r="AO75" i="21"/>
  <c r="AG75" i="21"/>
  <c r="AM75" i="21"/>
  <c r="AF75" i="21"/>
  <c r="AK75" i="21"/>
  <c r="AH75" i="21"/>
  <c r="AN75" i="21"/>
  <c r="AQ75" i="21"/>
  <c r="AL75" i="21"/>
  <c r="AE75" i="21"/>
  <c r="AJ75" i="21"/>
  <c r="AP75" i="21"/>
  <c r="AI75" i="21"/>
  <c r="AO67" i="21"/>
  <c r="AP67" i="21"/>
  <c r="AL67" i="21"/>
  <c r="AK67" i="21"/>
  <c r="AH67" i="21"/>
  <c r="AN67" i="21"/>
  <c r="AE67" i="21"/>
  <c r="AF67" i="21"/>
  <c r="AG67" i="21"/>
  <c r="AI67" i="21"/>
  <c r="AJ67" i="21"/>
  <c r="AM67" i="21"/>
  <c r="AQ67" i="21"/>
  <c r="AQ37" i="21"/>
  <c r="AM37" i="21"/>
  <c r="AE37" i="21"/>
  <c r="AN37" i="21"/>
  <c r="AI37" i="21"/>
  <c r="AK37" i="21"/>
  <c r="AG37" i="21"/>
  <c r="AP37" i="21"/>
  <c r="AO37" i="21"/>
  <c r="AH37" i="21"/>
  <c r="AL37" i="21"/>
  <c r="AJ37" i="21"/>
  <c r="AF37" i="21"/>
  <c r="AQ84" i="21"/>
  <c r="AP84" i="21"/>
  <c r="AF84" i="21"/>
  <c r="AH84" i="21"/>
  <c r="AI84" i="21"/>
  <c r="AM84" i="21"/>
  <c r="AL84" i="21"/>
  <c r="AJ84" i="21"/>
  <c r="AO84" i="21"/>
  <c r="AE84" i="21"/>
  <c r="AG84" i="21"/>
  <c r="AK84" i="21"/>
  <c r="AN84" i="21"/>
  <c r="AI24" i="21"/>
  <c r="AM24" i="21"/>
  <c r="AJ24" i="21"/>
  <c r="AH24" i="21"/>
  <c r="AQ24" i="21"/>
  <c r="AE24" i="21"/>
  <c r="AO24" i="21"/>
  <c r="AL24" i="21"/>
  <c r="AG24" i="21"/>
  <c r="AF24" i="21"/>
  <c r="AP24" i="21"/>
  <c r="AN24" i="21"/>
  <c r="AK24" i="21"/>
  <c r="AG47" i="21"/>
  <c r="AH47" i="21"/>
  <c r="AF47" i="21"/>
  <c r="AI47" i="21"/>
  <c r="AK47" i="21"/>
  <c r="AM47" i="21"/>
  <c r="AP47" i="21"/>
  <c r="AL47" i="21"/>
  <c r="AO47" i="21"/>
  <c r="AE47" i="21"/>
  <c r="AN47" i="21"/>
  <c r="AJ47" i="21"/>
  <c r="AQ47" i="21"/>
  <c r="AJ69" i="21"/>
  <c r="AF69" i="21"/>
  <c r="AP69" i="21"/>
  <c r="AK69" i="21"/>
  <c r="AI69" i="21"/>
  <c r="AN69" i="21"/>
  <c r="AL69" i="21"/>
  <c r="AM69" i="21"/>
  <c r="AH69" i="21"/>
  <c r="AE69" i="21"/>
  <c r="AO69" i="21"/>
  <c r="AG69" i="21"/>
  <c r="AQ69" i="21"/>
  <c r="AL16" i="21"/>
  <c r="AE16" i="21"/>
  <c r="AK16" i="21"/>
  <c r="AG16" i="21"/>
  <c r="AJ16" i="21"/>
  <c r="AP16" i="21"/>
  <c r="AO16" i="21"/>
  <c r="AQ16" i="21"/>
  <c r="AH16" i="21"/>
  <c r="AM16" i="21"/>
  <c r="AI16" i="21"/>
  <c r="AF16" i="21"/>
  <c r="AN16" i="21"/>
  <c r="AL54" i="21"/>
  <c r="AO54" i="21"/>
  <c r="AE54" i="21"/>
  <c r="AJ54" i="21"/>
  <c r="AM54" i="21"/>
  <c r="AK54" i="21"/>
  <c r="AG54" i="21"/>
  <c r="AN54" i="21"/>
  <c r="AQ54" i="21"/>
  <c r="AH54" i="21"/>
  <c r="AI54" i="21"/>
  <c r="AF54" i="21"/>
  <c r="AP54" i="21"/>
  <c r="AI94" i="21"/>
  <c r="AJ94" i="21"/>
  <c r="AM94" i="21"/>
  <c r="AK94" i="21"/>
  <c r="AO94" i="21"/>
  <c r="AN94" i="21"/>
  <c r="AG94" i="21"/>
  <c r="AQ94" i="21"/>
  <c r="AL94" i="21"/>
  <c r="AF94" i="21"/>
  <c r="AH94" i="21"/>
  <c r="AP94" i="21"/>
  <c r="AE94" i="21"/>
  <c r="AJ64" i="21"/>
  <c r="AL64" i="21"/>
  <c r="AO64" i="21"/>
  <c r="AF64" i="21"/>
  <c r="AK64" i="21"/>
  <c r="AM64" i="21"/>
  <c r="AQ64" i="21"/>
  <c r="AH64" i="21"/>
  <c r="AG64" i="21"/>
  <c r="AI64" i="21"/>
  <c r="AN64" i="21"/>
  <c r="AE64" i="21"/>
  <c r="AP64" i="21"/>
  <c r="AM44" i="21"/>
  <c r="AN44" i="21"/>
  <c r="AK44" i="21"/>
  <c r="AL44" i="21"/>
  <c r="AG44" i="21"/>
  <c r="AF44" i="21"/>
  <c r="AO44" i="21"/>
  <c r="AE44" i="21"/>
  <c r="AH44" i="21"/>
  <c r="AQ44" i="21"/>
  <c r="AI44" i="21"/>
  <c r="AJ44" i="21"/>
  <c r="AP44" i="21"/>
  <c r="AO76" i="21"/>
  <c r="AP76" i="21"/>
  <c r="AM76" i="21"/>
  <c r="AH76" i="21"/>
  <c r="AJ76" i="21"/>
  <c r="AE76" i="21"/>
  <c r="AL76" i="21"/>
  <c r="AN76" i="21"/>
  <c r="AI76" i="21"/>
  <c r="AQ76" i="21"/>
  <c r="AG76" i="21"/>
  <c r="AF76" i="21"/>
  <c r="AK76" i="21"/>
  <c r="AF83" i="21"/>
  <c r="AL83" i="21"/>
  <c r="AM83" i="21"/>
  <c r="AE83" i="21"/>
  <c r="AJ83" i="21"/>
  <c r="AK83" i="21"/>
  <c r="AN83" i="21"/>
  <c r="AG83" i="21"/>
  <c r="AP83" i="21"/>
  <c r="AH83" i="21"/>
  <c r="AO83" i="21"/>
  <c r="AQ83" i="21"/>
  <c r="AI83" i="21"/>
  <c r="AJ26" i="21"/>
  <c r="AG26" i="21"/>
  <c r="AM26" i="21"/>
  <c r="AF26" i="21"/>
  <c r="AK26" i="21"/>
  <c r="AL26" i="21"/>
  <c r="AP26" i="21"/>
  <c r="AO26" i="21"/>
  <c r="AQ26" i="21"/>
  <c r="AE26" i="21"/>
  <c r="AN26" i="21"/>
  <c r="AH26" i="21"/>
  <c r="AI26" i="21"/>
  <c r="AF18" i="21"/>
  <c r="AL18" i="21"/>
  <c r="AO18" i="21"/>
  <c r="AN18" i="21"/>
  <c r="AP18" i="21"/>
  <c r="AK18" i="21"/>
  <c r="AQ18" i="21"/>
  <c r="AM18" i="21"/>
  <c r="AE18" i="21"/>
  <c r="AJ18" i="21"/>
  <c r="AG18" i="21"/>
  <c r="AH18" i="21"/>
  <c r="AI18" i="21"/>
  <c r="AI86" i="21"/>
  <c r="AJ86" i="21"/>
  <c r="AL86" i="21"/>
  <c r="AM86" i="21"/>
  <c r="AQ86" i="21"/>
  <c r="AF86" i="21"/>
  <c r="AG86" i="21"/>
  <c r="AP86" i="21"/>
  <c r="AK86" i="21"/>
  <c r="AH86" i="21"/>
  <c r="AN86" i="21"/>
  <c r="AO86" i="21"/>
  <c r="AE86" i="21"/>
  <c r="AE35" i="21"/>
  <c r="AL35" i="21"/>
  <c r="AH35" i="21"/>
  <c r="AN35" i="21"/>
  <c r="AJ35" i="21"/>
  <c r="AG35" i="21"/>
  <c r="AM35" i="21"/>
  <c r="AQ35" i="21"/>
  <c r="AI35" i="21"/>
  <c r="AP35" i="21"/>
  <c r="AK35" i="21"/>
  <c r="AF35" i="21"/>
  <c r="AO35" i="21"/>
  <c r="AQ73" i="21"/>
  <c r="AL73" i="21"/>
  <c r="AI73" i="21"/>
  <c r="AE73" i="21"/>
  <c r="AM73" i="21"/>
  <c r="AH73" i="21"/>
  <c r="AP73" i="21"/>
  <c r="AN73" i="21"/>
  <c r="AJ73" i="21"/>
  <c r="AF73" i="21"/>
  <c r="AK73" i="21"/>
  <c r="AO73" i="21"/>
  <c r="AG73" i="21"/>
  <c r="AM96" i="21"/>
  <c r="AH96" i="21"/>
  <c r="AQ96" i="21"/>
  <c r="AI96" i="21"/>
  <c r="AO96" i="21"/>
  <c r="AF96" i="21"/>
  <c r="AL96" i="21"/>
  <c r="AK96" i="21"/>
  <c r="AJ96" i="21"/>
  <c r="AP96" i="21"/>
  <c r="AE96" i="21"/>
  <c r="AN96" i="21"/>
  <c r="AG96" i="21"/>
  <c r="AK60" i="21"/>
  <c r="AO60" i="21"/>
  <c r="AG60" i="21"/>
  <c r="AI60" i="21"/>
  <c r="AL60" i="21"/>
  <c r="AQ60" i="21"/>
  <c r="AF60" i="21"/>
  <c r="AM60" i="21"/>
  <c r="AJ60" i="21"/>
  <c r="AP60" i="21"/>
  <c r="AE60" i="21"/>
  <c r="AN60" i="21"/>
  <c r="AH60" i="21"/>
  <c r="AF91" i="21"/>
  <c r="AG91" i="21"/>
  <c r="AI91" i="21"/>
  <c r="AQ91" i="21"/>
  <c r="AE91" i="21"/>
  <c r="AK91" i="21"/>
  <c r="AO91" i="21"/>
  <c r="AH91" i="21"/>
  <c r="AL91" i="21"/>
  <c r="AJ91" i="21"/>
  <c r="AM91" i="21"/>
  <c r="AP91" i="21"/>
  <c r="AN91" i="21"/>
  <c r="AG49" i="21"/>
  <c r="AO49" i="21"/>
  <c r="AN49" i="21"/>
  <c r="AE49" i="21"/>
  <c r="AL49" i="21"/>
  <c r="AQ49" i="21"/>
  <c r="AP49" i="21"/>
  <c r="AF49" i="21"/>
  <c r="AI49" i="21"/>
  <c r="AH49" i="21"/>
  <c r="AJ49" i="21"/>
  <c r="AM49" i="21"/>
  <c r="AK49" i="21"/>
  <c r="AK89" i="21"/>
  <c r="AM89" i="21"/>
  <c r="AF89" i="21"/>
  <c r="AL89" i="21"/>
  <c r="AG89" i="21"/>
  <c r="AJ89" i="21"/>
  <c r="AQ89" i="21"/>
  <c r="AI89" i="21"/>
  <c r="AP89" i="21"/>
  <c r="AO89" i="21"/>
  <c r="AH89" i="21"/>
  <c r="AN89" i="21"/>
  <c r="AE89" i="21"/>
  <c r="AF92" i="21"/>
  <c r="AQ92" i="21"/>
  <c r="AI92" i="21"/>
  <c r="AG92" i="21"/>
  <c r="AL92" i="21"/>
  <c r="AP92" i="21"/>
  <c r="AE92" i="21"/>
  <c r="AH92" i="21"/>
  <c r="AN92" i="21"/>
  <c r="AO92" i="21"/>
  <c r="AJ92" i="21"/>
  <c r="AM92" i="21"/>
  <c r="AK92" i="21"/>
  <c r="AH36" i="21"/>
  <c r="AJ36" i="21"/>
  <c r="AO36" i="21"/>
  <c r="AQ36" i="21"/>
  <c r="AI36" i="21"/>
  <c r="AN36" i="21"/>
  <c r="AP36" i="21"/>
  <c r="AG36" i="21"/>
  <c r="AE36" i="21"/>
  <c r="AK36" i="21"/>
  <c r="AL36" i="21"/>
  <c r="AM36" i="21"/>
  <c r="AF36" i="21"/>
  <c r="AH88" i="21"/>
  <c r="AG88" i="21"/>
  <c r="AK88" i="21"/>
  <c r="AE88" i="21"/>
  <c r="AQ88" i="21"/>
  <c r="AM88" i="21"/>
  <c r="AP88" i="21"/>
  <c r="AI88" i="21"/>
  <c r="AO88" i="21"/>
  <c r="AN88" i="21"/>
  <c r="AJ88" i="21"/>
  <c r="AL88" i="21"/>
  <c r="AF88" i="21"/>
  <c r="AN79" i="21"/>
  <c r="AG79" i="21"/>
  <c r="AQ79" i="21"/>
  <c r="AK79" i="21"/>
  <c r="AJ79" i="21"/>
  <c r="AM79" i="21"/>
  <c r="AO79" i="21"/>
  <c r="AL79" i="21"/>
  <c r="AE79" i="21"/>
  <c r="AI79" i="21"/>
  <c r="AF79" i="21"/>
  <c r="AP79" i="21"/>
  <c r="AH79" i="21"/>
  <c r="AG33" i="21"/>
  <c r="AH33" i="21"/>
  <c r="AF33" i="21"/>
  <c r="AL33" i="21"/>
  <c r="AP33" i="21"/>
  <c r="AQ33" i="21"/>
  <c r="AN33" i="21"/>
  <c r="AM33" i="21"/>
  <c r="AK33" i="21"/>
  <c r="AI33" i="21"/>
  <c r="AE33" i="21"/>
  <c r="AJ33" i="21"/>
  <c r="AO33" i="21"/>
  <c r="AN46" i="21"/>
  <c r="AK46" i="21"/>
  <c r="AJ46" i="21"/>
  <c r="AH46" i="21"/>
  <c r="AF46" i="21"/>
  <c r="AO46" i="21"/>
  <c r="AQ46" i="21"/>
  <c r="AM46" i="21"/>
  <c r="AG46" i="21"/>
  <c r="AI46" i="21"/>
  <c r="AE46" i="21"/>
  <c r="AP46" i="21"/>
  <c r="AL46" i="21"/>
  <c r="AJ19" i="21"/>
  <c r="AO19" i="21"/>
  <c r="AM19" i="21"/>
  <c r="AF19" i="21"/>
  <c r="AH19" i="21"/>
  <c r="AQ19" i="21"/>
  <c r="AE19" i="21"/>
  <c r="AP19" i="21"/>
  <c r="AL19" i="21"/>
  <c r="AK19" i="21"/>
  <c r="AI19" i="21"/>
  <c r="AN19" i="21"/>
  <c r="AG19" i="21"/>
  <c r="AG80" i="21"/>
  <c r="AQ80" i="21"/>
  <c r="AN80" i="21"/>
  <c r="AE80" i="21"/>
  <c r="AM80" i="21"/>
  <c r="AJ80" i="21"/>
  <c r="AL80" i="21"/>
  <c r="AP80" i="21"/>
  <c r="AH80" i="21"/>
  <c r="AK80" i="21"/>
  <c r="AO80" i="21"/>
  <c r="AF80" i="21"/>
  <c r="AI80" i="21"/>
  <c r="AP21" i="21"/>
  <c r="AK21" i="21"/>
  <c r="AL21" i="21"/>
  <c r="AN21" i="21"/>
  <c r="AQ21" i="21"/>
  <c r="AJ21" i="21"/>
  <c r="AI21" i="21"/>
  <c r="AE21" i="21"/>
  <c r="AF21" i="21"/>
  <c r="AH21" i="21"/>
  <c r="AM21" i="21"/>
  <c r="AG21" i="21"/>
  <c r="AO21" i="21"/>
  <c r="AP62" i="21"/>
  <c r="AQ62" i="21"/>
  <c r="AJ62" i="21"/>
  <c r="AN62" i="21"/>
  <c r="AK62" i="21"/>
  <c r="AH62" i="21"/>
  <c r="AM62" i="21"/>
  <c r="AF62" i="21"/>
  <c r="AI62" i="21"/>
  <c r="AO62" i="21"/>
  <c r="AG62" i="21"/>
  <c r="AE62" i="21"/>
  <c r="AL62" i="21"/>
  <c r="AG59" i="21"/>
  <c r="AO59" i="21"/>
  <c r="AL59" i="21"/>
  <c r="AH59" i="21"/>
  <c r="AE59" i="21"/>
  <c r="AP59" i="21"/>
  <c r="AN59" i="21"/>
  <c r="AI59" i="21"/>
  <c r="AM59" i="21"/>
  <c r="AF59" i="21"/>
  <c r="AQ59" i="21"/>
  <c r="AK59" i="21"/>
  <c r="AJ59" i="21"/>
  <c r="AP14" i="21"/>
  <c r="AF14" i="21"/>
  <c r="AO14" i="21"/>
  <c r="AK14" i="21"/>
  <c r="AL14" i="21"/>
  <c r="AE14" i="21"/>
  <c r="AQ14" i="21"/>
  <c r="AI14" i="21"/>
  <c r="AH14" i="21"/>
  <c r="AN14" i="21"/>
  <c r="AG14" i="21"/>
  <c r="AJ14" i="21"/>
  <c r="AM14" i="21"/>
  <c r="AE98" i="21"/>
  <c r="AG98" i="21"/>
  <c r="AM98" i="21"/>
  <c r="AN98" i="21"/>
  <c r="AQ98" i="21"/>
  <c r="AF98" i="21"/>
  <c r="AH98" i="21"/>
  <c r="AO98" i="21"/>
  <c r="AK98" i="21"/>
  <c r="AL98" i="21"/>
  <c r="AJ98" i="21"/>
  <c r="AP98" i="21"/>
  <c r="AI98" i="21"/>
  <c r="AQ40" i="21"/>
  <c r="AI40" i="21"/>
  <c r="AF40" i="21"/>
  <c r="AM40" i="21"/>
  <c r="AL40" i="21"/>
  <c r="AG40" i="21"/>
  <c r="AE40" i="21"/>
  <c r="AH40" i="21"/>
  <c r="AJ40" i="21"/>
  <c r="AN40" i="21"/>
  <c r="AO40" i="21"/>
  <c r="AK40" i="21"/>
  <c r="AP40" i="21"/>
  <c r="AJ43" i="21"/>
  <c r="AO43" i="21"/>
  <c r="AI43" i="21"/>
  <c r="AQ43" i="21"/>
  <c r="AM43" i="21"/>
  <c r="AF43" i="21"/>
  <c r="AN43" i="21"/>
  <c r="AP43" i="21"/>
  <c r="AE43" i="21"/>
  <c r="AG43" i="21"/>
  <c r="AK43" i="21"/>
  <c r="AH43" i="21"/>
  <c r="AL43" i="21"/>
  <c r="AH85" i="21"/>
  <c r="AQ85" i="21"/>
  <c r="AJ85" i="21"/>
  <c r="AO85" i="21"/>
  <c r="AK85" i="21"/>
  <c r="AP85" i="21"/>
  <c r="AG85" i="21"/>
  <c r="AE85" i="21"/>
  <c r="AM85" i="21"/>
  <c r="AL85" i="21"/>
  <c r="AF85" i="21"/>
  <c r="AN85" i="21"/>
  <c r="AI85" i="21"/>
  <c r="AJ39" i="21"/>
  <c r="AH39" i="21"/>
  <c r="AL39" i="21"/>
  <c r="AI39" i="21"/>
  <c r="AP39" i="21"/>
  <c r="AF39" i="21"/>
  <c r="AK39" i="21"/>
  <c r="AM39" i="21"/>
  <c r="AN39" i="21"/>
  <c r="AO39" i="21"/>
  <c r="AQ39" i="21"/>
  <c r="AG39" i="21"/>
  <c r="AE39" i="21"/>
  <c r="AO30" i="21"/>
  <c r="AH30" i="21"/>
  <c r="AE30" i="21"/>
  <c r="AN30" i="21"/>
  <c r="AP30" i="21"/>
  <c r="AG30" i="21"/>
  <c r="AL30" i="21"/>
  <c r="AI30" i="21"/>
  <c r="AM30" i="21"/>
  <c r="AJ30" i="21"/>
  <c r="AQ30" i="21"/>
  <c r="AF30" i="21"/>
  <c r="AK30" i="21"/>
  <c r="AE82" i="21"/>
  <c r="AN82" i="21"/>
  <c r="AF82" i="21"/>
  <c r="AL82" i="21"/>
  <c r="AM82" i="21"/>
  <c r="AG82" i="21"/>
  <c r="AJ82" i="21"/>
  <c r="AK82" i="21"/>
  <c r="AP82" i="21"/>
  <c r="AI82" i="21"/>
  <c r="AO82" i="21"/>
  <c r="AH82" i="21"/>
  <c r="AQ82" i="21"/>
  <c r="AO95" i="21"/>
  <c r="AQ95" i="21"/>
  <c r="AN95" i="21"/>
  <c r="AG95" i="21"/>
  <c r="AK95" i="21"/>
  <c r="AJ95" i="21"/>
  <c r="AH95" i="21"/>
  <c r="AI95" i="21"/>
  <c r="AL95" i="21"/>
  <c r="AM95" i="21"/>
  <c r="AF95" i="21"/>
  <c r="AE95" i="21"/>
  <c r="AP95" i="21"/>
  <c r="AI68" i="21"/>
  <c r="AM68" i="21"/>
  <c r="AG68" i="21"/>
  <c r="AN68" i="21"/>
  <c r="AQ68" i="21"/>
  <c r="AO68" i="21"/>
  <c r="AH68" i="21"/>
  <c r="AJ68" i="21"/>
  <c r="AK68" i="21"/>
  <c r="AF68" i="21"/>
  <c r="AL68" i="21"/>
  <c r="AP68" i="21"/>
  <c r="AE68" i="21"/>
  <c r="AO31" i="21"/>
  <c r="AG31" i="21"/>
  <c r="AH31" i="21"/>
  <c r="AJ31" i="21"/>
  <c r="AL31" i="21"/>
  <c r="AP31" i="21"/>
  <c r="AM31" i="21"/>
  <c r="AE31" i="21"/>
  <c r="AN31" i="21"/>
  <c r="AI31" i="21"/>
  <c r="AQ31" i="21"/>
  <c r="AK31" i="21"/>
  <c r="AF31" i="21"/>
  <c r="AO70" i="21"/>
  <c r="AE70" i="21"/>
  <c r="AF70" i="21"/>
  <c r="AI70" i="21"/>
  <c r="AP70" i="21"/>
  <c r="AN70" i="21"/>
  <c r="AH70" i="21"/>
  <c r="AL70" i="21"/>
  <c r="AK70" i="21"/>
  <c r="AJ70" i="21"/>
  <c r="AQ70" i="21"/>
  <c r="AM70" i="21"/>
  <c r="AG70" i="21"/>
  <c r="AA2208" i="1"/>
  <c r="AA2307" i="1"/>
  <c r="AA2513" i="1"/>
  <c r="AA2671" i="1"/>
  <c r="AA2262" i="1"/>
  <c r="AA1739" i="1"/>
  <c r="AA1546" i="1"/>
  <c r="AA1497" i="1"/>
  <c r="AA1847" i="1"/>
  <c r="AA1551" i="1"/>
  <c r="AA1966" i="1"/>
  <c r="AA1710" i="1"/>
  <c r="AA1454" i="1"/>
  <c r="AA1028" i="1"/>
  <c r="AA772" i="1"/>
  <c r="AA1027" i="1"/>
  <c r="AA771" i="1"/>
  <c r="AA1194" i="1"/>
  <c r="AA938" i="1"/>
  <c r="AA1353" i="1"/>
  <c r="AA1097" i="1"/>
  <c r="AA841" i="1"/>
  <c r="AA648" i="1"/>
  <c r="AA392" i="1"/>
  <c r="AA1111" i="1"/>
  <c r="AA863" i="1"/>
  <c r="AA703" i="1"/>
  <c r="AA1214" i="1"/>
  <c r="AA1030" i="1"/>
  <c r="AA870" i="1"/>
  <c r="AA702" i="1"/>
  <c r="AA524" i="1"/>
  <c r="AA364" i="1"/>
  <c r="AA196" i="1"/>
  <c r="AA11" i="1"/>
  <c r="AA531" i="1"/>
  <c r="AA427" i="1"/>
  <c r="AA363" i="1"/>
  <c r="AA179" i="1"/>
  <c r="AA19" i="1"/>
  <c r="AA530" i="1"/>
  <c r="AA410" i="1"/>
  <c r="AA346" i="1"/>
  <c r="AA186" i="1"/>
  <c r="AA18" i="1"/>
  <c r="AA577" i="1"/>
  <c r="AA513" i="1"/>
  <c r="AA417" i="1"/>
  <c r="AA353" i="1"/>
  <c r="AA185" i="1"/>
  <c r="AA376" i="1"/>
  <c r="AA304" i="1"/>
  <c r="AA248" i="1"/>
  <c r="AA120" i="1"/>
  <c r="AA24" i="1"/>
  <c r="AA647" i="1"/>
  <c r="AA615" i="1"/>
  <c r="AA559" i="1"/>
  <c r="AA535" i="1"/>
  <c r="AA479" i="1"/>
  <c r="AA447" i="1"/>
  <c r="AA399" i="1"/>
  <c r="AA375" i="1"/>
  <c r="AA335" i="1"/>
  <c r="AA311" i="1"/>
  <c r="AA271" i="1"/>
  <c r="AA247" i="1"/>
  <c r="AA207" i="1"/>
  <c r="AA183" i="1"/>
  <c r="AA143" i="1"/>
  <c r="AA119" i="1"/>
  <c r="AA79" i="1"/>
  <c r="AA55" i="1"/>
  <c r="AA15" i="1"/>
  <c r="AA662" i="1"/>
  <c r="AA638" i="1"/>
  <c r="AA622" i="1"/>
  <c r="AA598" i="1"/>
  <c r="AA574" i="1"/>
  <c r="AA558" i="1"/>
  <c r="AA534" i="1"/>
  <c r="AA510" i="1"/>
  <c r="AA494" i="1"/>
  <c r="AA470" i="1"/>
  <c r="AA446" i="1"/>
  <c r="AA430" i="1"/>
  <c r="AA406" i="1"/>
  <c r="AA382" i="1"/>
  <c r="AA366" i="1"/>
  <c r="AA342" i="1"/>
  <c r="AA318" i="1"/>
  <c r="AA302" i="1"/>
  <c r="AA278" i="1"/>
  <c r="AA238" i="1"/>
  <c r="AA214" i="1"/>
  <c r="AA190" i="1"/>
  <c r="AA174" i="1"/>
  <c r="AA150" i="1"/>
  <c r="AA110" i="1"/>
  <c r="AA86" i="1"/>
  <c r="AA46" i="1"/>
  <c r="AA22" i="1"/>
  <c r="AA4" i="1"/>
  <c r="AA2915" i="1" s="1"/>
  <c r="AA3" i="1"/>
  <c r="AA140" i="1" s="1"/>
  <c r="AU70" i="21" l="1"/>
  <c r="BD70" i="21"/>
  <c r="AW31" i="21"/>
  <c r="AU31" i="21"/>
  <c r="AV68" i="21"/>
  <c r="AS95" i="21"/>
  <c r="BE39" i="21"/>
  <c r="AZ39" i="21"/>
  <c r="BB40" i="21"/>
  <c r="AX14" i="21"/>
  <c r="AY14" i="21"/>
  <c r="BA59" i="21"/>
  <c r="AV19" i="21"/>
  <c r="AY79" i="21"/>
  <c r="BC88" i="21"/>
  <c r="AX92" i="21"/>
  <c r="AW92" i="21"/>
  <c r="AW89" i="21"/>
  <c r="AT60" i="21"/>
  <c r="BB96" i="21"/>
  <c r="BE73" i="21"/>
  <c r="AZ86" i="21"/>
  <c r="BD21" i="21"/>
  <c r="AT30" i="21"/>
  <c r="AZ43" i="21"/>
  <c r="BA18" i="21"/>
  <c r="AS31" i="21"/>
  <c r="BC33" i="21"/>
  <c r="AZ21" i="21"/>
  <c r="AY49" i="21"/>
  <c r="AW96" i="21"/>
  <c r="AT70" i="21"/>
  <c r="BB30" i="21"/>
  <c r="AV40" i="21"/>
  <c r="BB59" i="21"/>
  <c r="AW19" i="21"/>
  <c r="AU79" i="21"/>
  <c r="AX89" i="21"/>
  <c r="AV96" i="21"/>
  <c r="BA26" i="21"/>
  <c r="BD94" i="21"/>
  <c r="BD69" i="21"/>
  <c r="BA67" i="21"/>
  <c r="AY27" i="21"/>
  <c r="AY45" i="21"/>
  <c r="BC42" i="21"/>
  <c r="BD65" i="21"/>
  <c r="BA20" i="21"/>
  <c r="AT13" i="21"/>
  <c r="BC23" i="21"/>
  <c r="BD32" i="21"/>
  <c r="AX32" i="21"/>
  <c r="BA72" i="21"/>
  <c r="BE28" i="21"/>
  <c r="AW66" i="21"/>
  <c r="AX57" i="21"/>
  <c r="AZ57" i="21"/>
  <c r="BD38" i="21"/>
  <c r="AS29" i="21"/>
  <c r="AV29" i="21"/>
  <c r="AW9" i="21"/>
  <c r="AU22" i="21"/>
  <c r="BD22" i="21"/>
  <c r="BD12" i="21"/>
  <c r="AT12" i="21"/>
  <c r="BC41" i="21"/>
  <c r="AT77" i="21"/>
  <c r="BD77" i="21"/>
  <c r="AV17" i="21"/>
  <c r="BA17" i="21"/>
  <c r="BD25" i="21"/>
  <c r="AS55" i="21"/>
  <c r="AT55" i="21"/>
  <c r="AZ8" i="21"/>
  <c r="AX87" i="21"/>
  <c r="BD87" i="21"/>
  <c r="AW78" i="21"/>
  <c r="BD78" i="21"/>
  <c r="AW58" i="21"/>
  <c r="AU71" i="21"/>
  <c r="AW71" i="21"/>
  <c r="BA61" i="21"/>
  <c r="AU61" i="21"/>
  <c r="AX90" i="21"/>
  <c r="AU59" i="21"/>
  <c r="BD80" i="21"/>
  <c r="AU35" i="21"/>
  <c r="BE70" i="21"/>
  <c r="BE68" i="21"/>
  <c r="BB39" i="21"/>
  <c r="AW98" i="21"/>
  <c r="BA46" i="21"/>
  <c r="BD88" i="21"/>
  <c r="AT92" i="21"/>
  <c r="AZ60" i="21"/>
  <c r="BB35" i="21"/>
  <c r="AY76" i="21"/>
  <c r="AY94" i="21"/>
  <c r="AL52" i="21"/>
  <c r="AZ54" i="21"/>
  <c r="AZ97" i="21"/>
  <c r="AZ47" i="21"/>
  <c r="AU37" i="21"/>
  <c r="BC34" i="21"/>
  <c r="BB15" i="21"/>
  <c r="BC7" i="21"/>
  <c r="AW65" i="21"/>
  <c r="BB20" i="21"/>
  <c r="BB66" i="21"/>
  <c r="BA31" i="21"/>
  <c r="AZ95" i="21"/>
  <c r="AS30" i="21"/>
  <c r="AU43" i="21"/>
  <c r="BD14" i="21"/>
  <c r="AX62" i="21"/>
  <c r="BC19" i="21"/>
  <c r="AS79" i="21"/>
  <c r="AV92" i="21"/>
  <c r="AV49" i="21"/>
  <c r="AW60" i="21"/>
  <c r="AV73" i="21"/>
  <c r="AV35" i="21"/>
  <c r="BD86" i="21"/>
  <c r="AW18" i="21"/>
  <c r="BD18" i="21"/>
  <c r="AS26" i="21"/>
  <c r="AV76" i="21"/>
  <c r="AV44" i="21"/>
  <c r="BA44" i="21"/>
  <c r="BA64" i="21"/>
  <c r="AV94" i="21"/>
  <c r="BA94" i="21"/>
  <c r="AN52" i="21"/>
  <c r="BB54" i="21"/>
  <c r="BB97" i="21"/>
  <c r="BB16" i="21"/>
  <c r="AX16" i="21"/>
  <c r="AS69" i="21"/>
  <c r="AT69" i="21"/>
  <c r="BD47" i="21"/>
  <c r="BB24" i="21"/>
  <c r="AV24" i="21"/>
  <c r="BC84" i="21"/>
  <c r="AU30" i="21"/>
  <c r="BA43" i="21"/>
  <c r="AV98" i="21"/>
  <c r="AV62" i="21"/>
  <c r="AW46" i="21"/>
  <c r="BD79" i="21"/>
  <c r="AV88" i="21"/>
  <c r="AZ49" i="21"/>
  <c r="AS68" i="21"/>
  <c r="AX82" i="21"/>
  <c r="AX39" i="21"/>
  <c r="BB14" i="21"/>
  <c r="BA36" i="21"/>
  <c r="AV60" i="21"/>
  <c r="AT35" i="21"/>
  <c r="AY18" i="21"/>
  <c r="BE44" i="21"/>
  <c r="BC69" i="21"/>
  <c r="BD84" i="21"/>
  <c r="BC75" i="21"/>
  <c r="BE45" i="21"/>
  <c r="BD81" i="21"/>
  <c r="AY42" i="21"/>
  <c r="AU10" i="21"/>
  <c r="BE6" i="21"/>
  <c r="BD68" i="21"/>
  <c r="AU82" i="21"/>
  <c r="AY85" i="21"/>
  <c r="BD98" i="21"/>
  <c r="AW80" i="21"/>
  <c r="AX33" i="21"/>
  <c r="BA88" i="21"/>
  <c r="AU89" i="21"/>
  <c r="BC49" i="21"/>
  <c r="AX96" i="21"/>
  <c r="BB83" i="21"/>
  <c r="BC70" i="21"/>
  <c r="BD31" i="21"/>
  <c r="AZ68" i="21"/>
  <c r="AU68" i="21"/>
  <c r="AW95" i="21"/>
  <c r="BE82" i="21"/>
  <c r="BA82" i="21"/>
  <c r="AX30" i="21"/>
  <c r="AV30" i="21"/>
  <c r="AU95" i="21"/>
  <c r="BA21" i="21"/>
  <c r="AY46" i="21"/>
  <c r="BE95" i="21"/>
  <c r="AW43" i="21"/>
  <c r="AT14" i="21"/>
  <c r="AT21" i="21"/>
  <c r="BA19" i="21"/>
  <c r="BE36" i="21"/>
  <c r="AV91" i="21"/>
  <c r="BD73" i="21"/>
  <c r="BB26" i="21"/>
  <c r="AX76" i="21"/>
  <c r="AQ52" i="21"/>
  <c r="BE97" i="21"/>
  <c r="BE54" i="21"/>
  <c r="BE24" i="21"/>
  <c r="AZ75" i="21"/>
  <c r="BC93" i="21"/>
  <c r="BC81" i="21"/>
  <c r="AW7" i="21"/>
  <c r="AX5" i="21"/>
  <c r="AJ3" i="21"/>
  <c r="AX48" i="21"/>
  <c r="AT11" i="21"/>
  <c r="AU6" i="21"/>
  <c r="BB68" i="21"/>
  <c r="BA39" i="21"/>
  <c r="AS40" i="21"/>
  <c r="BD59" i="21"/>
  <c r="AS21" i="21"/>
  <c r="BE46" i="21"/>
  <c r="BB79" i="21"/>
  <c r="AS89" i="21"/>
  <c r="BC91" i="21"/>
  <c r="BA96" i="21"/>
  <c r="AU26" i="21"/>
  <c r="AY70" i="21"/>
  <c r="AT31" i="21"/>
  <c r="AT68" i="21"/>
  <c r="AV95" i="21"/>
  <c r="BC30" i="21"/>
  <c r="BD82" i="21"/>
  <c r="AW40" i="21"/>
  <c r="AU19" i="21"/>
  <c r="BB36" i="21"/>
  <c r="AX73" i="21"/>
  <c r="BA95" i="21"/>
  <c r="AY43" i="21"/>
  <c r="BB62" i="21"/>
  <c r="BD33" i="21"/>
  <c r="BB49" i="21"/>
  <c r="AY86" i="21"/>
  <c r="BB44" i="21"/>
  <c r="AS84" i="21"/>
  <c r="AY15" i="21"/>
  <c r="AZ28" i="21"/>
  <c r="AX70" i="21"/>
  <c r="BE30" i="21"/>
  <c r="AV14" i="21"/>
  <c r="BA80" i="21"/>
  <c r="AZ36" i="21"/>
  <c r="BB60" i="21"/>
  <c r="AT76" i="21"/>
  <c r="AZ70" i="21"/>
  <c r="AZ31" i="21"/>
  <c r="BA68" i="21"/>
  <c r="AV82" i="21"/>
  <c r="AZ82" i="21"/>
  <c r="BA30" i="21"/>
  <c r="AT85" i="21"/>
  <c r="AS82" i="21"/>
  <c r="AS85" i="21"/>
  <c r="BB33" i="21"/>
  <c r="AX91" i="21"/>
  <c r="AU91" i="21"/>
  <c r="BB86" i="21"/>
  <c r="BD85" i="21"/>
  <c r="BE98" i="21"/>
  <c r="AS62" i="21"/>
  <c r="AX80" i="21"/>
  <c r="AW79" i="21"/>
  <c r="BB92" i="21"/>
  <c r="AX49" i="21"/>
  <c r="BD96" i="21"/>
  <c r="AW86" i="21"/>
  <c r="AU83" i="21"/>
  <c r="BE64" i="21"/>
  <c r="BD16" i="21"/>
  <c r="AY24" i="21"/>
  <c r="AY67" i="21"/>
  <c r="AV27" i="21"/>
  <c r="BD56" i="21"/>
  <c r="AT63" i="21"/>
  <c r="AS10" i="21"/>
  <c r="AW13" i="21"/>
  <c r="BD74" i="21"/>
  <c r="AS70" i="21"/>
  <c r="BC95" i="21"/>
  <c r="AW85" i="21"/>
  <c r="BC43" i="21"/>
  <c r="BB98" i="21"/>
  <c r="AU62" i="21"/>
  <c r="AY19" i="21"/>
  <c r="AZ33" i="21"/>
  <c r="BC36" i="21"/>
  <c r="AY35" i="21"/>
  <c r="BB70" i="21"/>
  <c r="BE31" i="21"/>
  <c r="AV31" i="21"/>
  <c r="AX68" i="21"/>
  <c r="BD95" i="21"/>
  <c r="AY95" i="21"/>
  <c r="AW82" i="21"/>
  <c r="BB82" i="21"/>
  <c r="AZ30" i="21"/>
  <c r="AU39" i="21"/>
  <c r="AW39" i="21"/>
  <c r="BA85" i="21"/>
  <c r="AV85" i="21"/>
  <c r="AT43" i="21"/>
  <c r="BC40" i="21"/>
  <c r="AT40" i="21"/>
  <c r="BC98" i="21"/>
  <c r="BA14" i="21"/>
  <c r="AZ14" i="21"/>
  <c r="AY26" i="21"/>
  <c r="AZ83" i="21"/>
  <c r="AZ76" i="21"/>
  <c r="AX44" i="21"/>
  <c r="AZ44" i="21"/>
  <c r="AU64" i="21"/>
  <c r="AX64" i="21"/>
  <c r="BB94" i="21"/>
  <c r="AI52" i="21"/>
  <c r="AW97" i="21"/>
  <c r="AW54" i="21"/>
  <c r="AE52" i="21"/>
  <c r="AS97" i="21"/>
  <c r="AS54" i="21"/>
  <c r="BE69" i="21"/>
  <c r="AW69" i="21"/>
  <c r="AS47" i="21"/>
  <c r="AV47" i="21"/>
  <c r="BC24" i="21"/>
  <c r="AY84" i="21"/>
  <c r="AV84" i="21"/>
  <c r="BC37" i="21"/>
  <c r="BE37" i="21"/>
  <c r="BB67" i="21"/>
  <c r="AX75" i="21"/>
  <c r="BA75" i="21"/>
  <c r="AY34" i="21"/>
  <c r="AU27" i="21"/>
  <c r="AX27" i="21"/>
  <c r="BD93" i="21"/>
  <c r="AU93" i="21"/>
  <c r="BA15" i="21"/>
  <c r="AT45" i="21"/>
  <c r="BD45" i="21"/>
  <c r="AY56" i="21"/>
  <c r="AV56" i="21"/>
  <c r="BB81" i="21"/>
  <c r="AV7" i="21"/>
  <c r="AZ7" i="21"/>
  <c r="AZ63" i="21"/>
  <c r="AX42" i="21"/>
  <c r="BD42" i="21"/>
  <c r="AZ5" i="21"/>
  <c r="AL3" i="21"/>
  <c r="AZ48" i="21"/>
  <c r="AQ3" i="21"/>
  <c r="BE48" i="21"/>
  <c r="BE5" i="21"/>
  <c r="BA65" i="21"/>
  <c r="AW10" i="21"/>
  <c r="BD10" i="21"/>
  <c r="BD11" i="21"/>
  <c r="AY11" i="21"/>
  <c r="AY20" i="21"/>
  <c r="BD13" i="21"/>
  <c r="AU13" i="21"/>
  <c r="AX23" i="21"/>
  <c r="AW32" i="21"/>
  <c r="AY32" i="21"/>
  <c r="AS72" i="21"/>
  <c r="BE72" i="21"/>
  <c r="BD28" i="21"/>
  <c r="BA66" i="21"/>
  <c r="BD66" i="21"/>
  <c r="AT74" i="21"/>
  <c r="BA74" i="21"/>
  <c r="AY6" i="21"/>
  <c r="BB57" i="21"/>
  <c r="AT57" i="21"/>
  <c r="AY38" i="21"/>
  <c r="BB29" i="21"/>
  <c r="BE29" i="21"/>
  <c r="AX9" i="21"/>
  <c r="AS9" i="21"/>
  <c r="AV22" i="21"/>
  <c r="AX12" i="21"/>
  <c r="BA12" i="21"/>
  <c r="AZ41" i="21"/>
  <c r="AW41" i="21"/>
  <c r="BB77" i="21"/>
  <c r="AS17" i="21"/>
  <c r="AZ17" i="21"/>
  <c r="AT25" i="21"/>
  <c r="AZ55" i="21"/>
  <c r="AV55" i="21"/>
  <c r="BE8" i="21"/>
  <c r="BC8" i="21"/>
  <c r="BA87" i="21"/>
  <c r="AU78" i="21"/>
  <c r="AV78" i="21"/>
  <c r="BA58" i="21"/>
  <c r="BD58" i="21"/>
  <c r="AT71" i="21"/>
  <c r="AZ61" i="21"/>
  <c r="AX61" i="21"/>
  <c r="BA90" i="21"/>
  <c r="AW26" i="21"/>
  <c r="AV83" i="21"/>
  <c r="BE16" i="21"/>
  <c r="BA70" i="21"/>
  <c r="AW70" i="21"/>
  <c r="BB31" i="21"/>
  <c r="BC31" i="21"/>
  <c r="BC68" i="21"/>
  <c r="AT95" i="21"/>
  <c r="BB95" i="21"/>
  <c r="AY82" i="21"/>
  <c r="AY30" i="21"/>
  <c r="BD30" i="21"/>
  <c r="BC39" i="21"/>
  <c r="AV39" i="21"/>
  <c r="AU85" i="21"/>
  <c r="AV43" i="21"/>
  <c r="BE43" i="21"/>
  <c r="AX40" i="21"/>
  <c r="BE40" i="21"/>
  <c r="AT98" i="21"/>
  <c r="AU14" i="21"/>
  <c r="BC14" i="21"/>
  <c r="AW59" i="21"/>
  <c r="AZ62" i="21"/>
  <c r="AY62" i="21"/>
  <c r="AV21" i="21"/>
  <c r="AY21" i="21"/>
  <c r="AZ80" i="21"/>
  <c r="BB19" i="21"/>
  <c r="AT19" i="21"/>
  <c r="AU46" i="21"/>
  <c r="BB46" i="21"/>
  <c r="BE33" i="21"/>
  <c r="AT79" i="21"/>
  <c r="BE79" i="21"/>
  <c r="AW88" i="21"/>
  <c r="AT36" i="21"/>
  <c r="AW36" i="21"/>
  <c r="BC92" i="21"/>
  <c r="BE92" i="21"/>
  <c r="BE89" i="21"/>
  <c r="BA49" i="21"/>
  <c r="AS49" i="21"/>
  <c r="AZ91" i="21"/>
  <c r="AT91" i="21"/>
  <c r="BE60" i="21"/>
  <c r="AS96" i="21"/>
  <c r="BE96" i="21"/>
  <c r="BB73" i="21"/>
  <c r="BC35" i="21"/>
  <c r="AX35" i="21"/>
  <c r="AV86" i="21"/>
  <c r="AX86" i="21"/>
  <c r="BE18" i="21"/>
  <c r="AV26" i="21"/>
  <c r="AT26" i="21"/>
  <c r="BD83" i="21"/>
  <c r="AY39" i="21"/>
  <c r="BB85" i="21"/>
  <c r="BC85" i="21"/>
  <c r="AS43" i="21"/>
  <c r="AX43" i="21"/>
  <c r="AU40" i="21"/>
  <c r="AX98" i="21"/>
  <c r="BA98" i="21"/>
  <c r="AW14" i="21"/>
  <c r="AX59" i="21"/>
  <c r="AS59" i="21"/>
  <c r="BC62" i="21"/>
  <c r="BE62" i="21"/>
  <c r="AW21" i="21"/>
  <c r="AT80" i="21"/>
  <c r="AS80" i="21"/>
  <c r="AZ19" i="21"/>
  <c r="AX19" i="21"/>
  <c r="BC46" i="21"/>
  <c r="AS33" i="21"/>
  <c r="AT33" i="21"/>
  <c r="AZ79" i="21"/>
  <c r="AT88" i="21"/>
  <c r="BE88" i="21"/>
  <c r="AY36" i="21"/>
  <c r="AX36" i="21"/>
  <c r="AS92" i="21"/>
  <c r="BB89" i="21"/>
  <c r="AZ89" i="21"/>
  <c r="AW49" i="21"/>
  <c r="AU49" i="21"/>
  <c r="AY91" i="21"/>
  <c r="AS60" i="21"/>
  <c r="AU60" i="21"/>
  <c r="AY96" i="21"/>
  <c r="AU73" i="21"/>
  <c r="BA73" i="21"/>
  <c r="BD35" i="21"/>
  <c r="AZ35" i="21"/>
  <c r="AU86" i="21"/>
  <c r="AV18" i="21"/>
  <c r="BB18" i="21"/>
  <c r="BE26" i="21"/>
  <c r="AX26" i="21"/>
  <c r="AY83" i="21"/>
  <c r="AU76" i="21"/>
  <c r="BA76" i="21"/>
  <c r="AS44" i="21"/>
  <c r="BD64" i="21"/>
  <c r="AY64" i="21"/>
  <c r="AT94" i="21"/>
  <c r="AX94" i="21"/>
  <c r="AU97" i="21"/>
  <c r="AU54" i="21"/>
  <c r="AG52" i="21"/>
  <c r="AT16" i="21"/>
  <c r="AU16" i="21"/>
  <c r="AV69" i="21"/>
  <c r="AX69" i="21"/>
  <c r="BA47" i="21"/>
  <c r="BD24" i="21"/>
  <c r="AX24" i="21"/>
  <c r="AX84" i="21"/>
  <c r="AT39" i="21"/>
  <c r="AX85" i="21"/>
  <c r="BD43" i="21"/>
  <c r="BD40" i="21"/>
  <c r="AZ40" i="21"/>
  <c r="AZ98" i="21"/>
  <c r="AU98" i="21"/>
  <c r="BE14" i="21"/>
  <c r="AY59" i="21"/>
  <c r="AV59" i="21"/>
  <c r="AW62" i="21"/>
  <c r="BD62" i="21"/>
  <c r="AX21" i="21"/>
  <c r="BC80" i="21"/>
  <c r="BB80" i="21"/>
  <c r="BD19" i="21"/>
  <c r="AZ46" i="21"/>
  <c r="AT46" i="21"/>
  <c r="AW33" i="21"/>
  <c r="AV33" i="21"/>
  <c r="BC79" i="21"/>
  <c r="AZ88" i="21"/>
  <c r="AS88" i="21"/>
  <c r="AS36" i="21"/>
  <c r="AV36" i="21"/>
  <c r="BD92" i="21"/>
  <c r="AV89" i="21"/>
  <c r="AT89" i="21"/>
  <c r="AT49" i="21"/>
  <c r="BB91" i="21"/>
  <c r="AS91" i="21"/>
  <c r="BD60" i="21"/>
  <c r="BC60" i="21"/>
  <c r="AZ96" i="21"/>
  <c r="BC73" i="21"/>
  <c r="AS73" i="21"/>
  <c r="AW35" i="21"/>
  <c r="AS35" i="21"/>
  <c r="AT86" i="21"/>
  <c r="AU18" i="21"/>
  <c r="BC18" i="21"/>
  <c r="BC26" i="21"/>
  <c r="AW83" i="21"/>
  <c r="AV70" i="21"/>
  <c r="AY31" i="21"/>
  <c r="AX31" i="21"/>
  <c r="AY68" i="21"/>
  <c r="AW68" i="21"/>
  <c r="AX95" i="21"/>
  <c r="BC82" i="21"/>
  <c r="AT82" i="21"/>
  <c r="AW30" i="21"/>
  <c r="AS39" i="21"/>
  <c r="BD39" i="21"/>
  <c r="AZ85" i="21"/>
  <c r="BE85" i="21"/>
  <c r="BB43" i="21"/>
  <c r="AY40" i="21"/>
  <c r="BA40" i="21"/>
  <c r="AY98" i="21"/>
  <c r="AS98" i="21"/>
  <c r="AS14" i="21"/>
  <c r="BE59" i="21"/>
  <c r="AZ59" i="21"/>
  <c r="AT62" i="21"/>
  <c r="BC21" i="21"/>
  <c r="BE21" i="21"/>
  <c r="AY80" i="21"/>
  <c r="BE80" i="21"/>
  <c r="AS19" i="21"/>
  <c r="BD46" i="21"/>
  <c r="AV46" i="21"/>
  <c r="AY33" i="21"/>
  <c r="AU33" i="21"/>
  <c r="BA79" i="21"/>
  <c r="AX88" i="21"/>
  <c r="AY88" i="21"/>
  <c r="AU36" i="21"/>
  <c r="AY92" i="21"/>
  <c r="AZ92" i="21"/>
  <c r="BC89" i="21"/>
  <c r="BA89" i="21"/>
  <c r="BD49" i="21"/>
  <c r="BD91" i="21"/>
  <c r="BE91" i="21"/>
  <c r="AX60" i="21"/>
  <c r="AY60" i="21"/>
  <c r="AT96" i="21"/>
  <c r="AY73" i="21"/>
  <c r="AW73" i="21"/>
  <c r="BE35" i="21"/>
  <c r="AS86" i="21"/>
  <c r="BE86" i="21"/>
  <c r="AX18" i="21"/>
  <c r="AZ18" i="21"/>
  <c r="BD26" i="21"/>
  <c r="BE83" i="21"/>
  <c r="AS83" i="21"/>
  <c r="AW76" i="21"/>
  <c r="BC76" i="21"/>
  <c r="AT44" i="21"/>
  <c r="BB64" i="21"/>
  <c r="BC64" i="21"/>
  <c r="BE94" i="21"/>
  <c r="BD97" i="21"/>
  <c r="BD54" i="21"/>
  <c r="AP52" i="21"/>
  <c r="AM52" i="21"/>
  <c r="BA54" i="21"/>
  <c r="BA97" i="21"/>
  <c r="BA16" i="21"/>
  <c r="AS16" i="21"/>
  <c r="AZ69" i="21"/>
  <c r="AX47" i="21"/>
  <c r="AW47" i="21"/>
  <c r="AU24" i="21"/>
  <c r="AW24" i="21"/>
  <c r="BA84" i="21"/>
  <c r="AZ37" i="21"/>
  <c r="AS37" i="21"/>
  <c r="AT67" i="21"/>
  <c r="AW75" i="21"/>
  <c r="AY75" i="21"/>
  <c r="BE34" i="21"/>
  <c r="AT34" i="21"/>
  <c r="AS27" i="21"/>
  <c r="BB93" i="21"/>
  <c r="BA93" i="21"/>
  <c r="BD15" i="21"/>
  <c r="AZ15" i="21"/>
  <c r="AT59" i="21"/>
  <c r="BC59" i="21"/>
  <c r="BA62" i="21"/>
  <c r="AU21" i="21"/>
  <c r="BB21" i="21"/>
  <c r="AV80" i="21"/>
  <c r="AU80" i="21"/>
  <c r="BE19" i="21"/>
  <c r="AS46" i="21"/>
  <c r="AX46" i="21"/>
  <c r="BA33" i="21"/>
  <c r="AV79" i="21"/>
  <c r="AX79" i="21"/>
  <c r="BB88" i="21"/>
  <c r="AU88" i="21"/>
  <c r="BD36" i="21"/>
  <c r="BA92" i="21"/>
  <c r="AU92" i="21"/>
  <c r="BD89" i="21"/>
  <c r="AY89" i="21"/>
  <c r="BE49" i="21"/>
  <c r="BA91" i="21"/>
  <c r="AW91" i="21"/>
  <c r="BA60" i="21"/>
  <c r="AU96" i="21"/>
  <c r="BC96" i="21"/>
  <c r="AT73" i="21"/>
  <c r="AZ73" i="21"/>
  <c r="BA35" i="21"/>
  <c r="BC86" i="21"/>
  <c r="BA86" i="21"/>
  <c r="AS18" i="21"/>
  <c r="AT18" i="21"/>
  <c r="AZ26" i="21"/>
  <c r="BC83" i="21"/>
  <c r="BA83" i="21"/>
  <c r="BB76" i="21"/>
  <c r="BD44" i="21"/>
  <c r="AU44" i="21"/>
  <c r="AW64" i="21"/>
  <c r="AZ64" i="21"/>
  <c r="AU94" i="21"/>
  <c r="AF52" i="21"/>
  <c r="AT54" i="21"/>
  <c r="AT97" i="21"/>
  <c r="AX54" i="21"/>
  <c r="AJ52" i="21"/>
  <c r="AX97" i="21"/>
  <c r="AV16" i="21"/>
  <c r="AZ16" i="21"/>
  <c r="AT83" i="21"/>
  <c r="AS76" i="21"/>
  <c r="AW44" i="21"/>
  <c r="AY44" i="21"/>
  <c r="AV64" i="21"/>
  <c r="AS94" i="21"/>
  <c r="BC94" i="21"/>
  <c r="AV54" i="21"/>
  <c r="AH52" i="21"/>
  <c r="AV97" i="21"/>
  <c r="AO52" i="21"/>
  <c r="BC97" i="21"/>
  <c r="BC54" i="21"/>
  <c r="BC16" i="21"/>
  <c r="AU69" i="21"/>
  <c r="AY69" i="21"/>
  <c r="BC47" i="21"/>
  <c r="AU47" i="21"/>
  <c r="AS24" i="21"/>
  <c r="AU84" i="21"/>
  <c r="AT84" i="21"/>
  <c r="BD37" i="21"/>
  <c r="BE67" i="21"/>
  <c r="AV67" i="21"/>
  <c r="AS75" i="21"/>
  <c r="AU75" i="21"/>
  <c r="AX34" i="21"/>
  <c r="BB27" i="21"/>
  <c r="BE27" i="21"/>
  <c r="BE93" i="21"/>
  <c r="AX93" i="21"/>
  <c r="AX15" i="21"/>
  <c r="AX45" i="21"/>
  <c r="AS45" i="21"/>
  <c r="AT56" i="21"/>
  <c r="AZ81" i="21"/>
  <c r="AW81" i="21"/>
  <c r="AU7" i="21"/>
  <c r="BE7" i="21"/>
  <c r="AW63" i="21"/>
  <c r="AW42" i="21"/>
  <c r="BA42" i="21"/>
  <c r="AM3" i="21"/>
  <c r="BA48" i="21"/>
  <c r="BA5" i="21"/>
  <c r="AG3" i="21"/>
  <c r="AU5" i="21"/>
  <c r="AU48" i="21"/>
  <c r="AX65" i="21"/>
  <c r="AZ10" i="21"/>
  <c r="BC10" i="21"/>
  <c r="AX11" i="21"/>
  <c r="BE20" i="21"/>
  <c r="AX20" i="21"/>
  <c r="AZ13" i="21"/>
  <c r="AV13" i="21"/>
  <c r="AZ23" i="21"/>
  <c r="BE32" i="21"/>
  <c r="AZ32" i="21"/>
  <c r="AU72" i="21"/>
  <c r="BD72" i="21"/>
  <c r="BA28" i="21"/>
  <c r="BE66" i="21"/>
  <c r="AU66" i="21"/>
  <c r="BE74" i="21"/>
  <c r="BA6" i="21"/>
  <c r="AV6" i="21"/>
  <c r="AY57" i="21"/>
  <c r="AW57" i="21"/>
  <c r="AS38" i="21"/>
  <c r="AW29" i="21"/>
  <c r="AU29" i="21"/>
  <c r="AY9" i="21"/>
  <c r="BC9" i="21"/>
  <c r="AX22" i="21"/>
  <c r="BE12" i="21"/>
  <c r="AY12" i="21"/>
  <c r="BD41" i="21"/>
  <c r="AU77" i="21"/>
  <c r="AS77" i="21"/>
  <c r="BB17" i="21"/>
  <c r="BD17" i="21"/>
  <c r="AU25" i="21"/>
  <c r="AW55" i="21"/>
  <c r="AU55" i="21"/>
  <c r="AS8" i="21"/>
  <c r="BD8" i="21"/>
  <c r="AV87" i="21"/>
  <c r="BA78" i="21"/>
  <c r="AT78" i="21"/>
  <c r="BC58" i="21"/>
  <c r="AX71" i="21"/>
  <c r="BC71" i="21"/>
  <c r="BC61" i="21"/>
  <c r="BD61" i="21"/>
  <c r="AS90" i="21"/>
  <c r="BE84" i="21"/>
  <c r="AY37" i="21"/>
  <c r="AX67" i="21"/>
  <c r="AZ67" i="21"/>
  <c r="BE75" i="21"/>
  <c r="AU34" i="21"/>
  <c r="BD34" i="21"/>
  <c r="AZ27" i="21"/>
  <c r="BD27" i="21"/>
  <c r="AZ93" i="21"/>
  <c r="AS15" i="21"/>
  <c r="AV15" i="21"/>
  <c r="AZ45" i="21"/>
  <c r="BB45" i="21"/>
  <c r="AU56" i="21"/>
  <c r="AX81" i="21"/>
  <c r="AV81" i="21"/>
  <c r="AS7" i="21"/>
  <c r="AS63" i="21"/>
  <c r="BC63" i="21"/>
  <c r="AZ42" i="21"/>
  <c r="BB42" i="21"/>
  <c r="AS48" i="21"/>
  <c r="AS5" i="21"/>
  <c r="AE3" i="21"/>
  <c r="AU65" i="21"/>
  <c r="AS65" i="21"/>
  <c r="AX10" i="21"/>
  <c r="BB10" i="21"/>
  <c r="BE11" i="21"/>
  <c r="AZ20" i="21"/>
  <c r="AU20" i="21"/>
  <c r="BE13" i="21"/>
  <c r="BE23" i="21"/>
  <c r="AY23" i="21"/>
  <c r="BA32" i="21"/>
  <c r="BC32" i="21"/>
  <c r="BB72" i="21"/>
  <c r="AX28" i="21"/>
  <c r="AW28" i="21"/>
  <c r="AZ66" i="21"/>
  <c r="AV66" i="21"/>
  <c r="AX74" i="21"/>
  <c r="AT6" i="21"/>
  <c r="AW6" i="21"/>
  <c r="AV57" i="21"/>
  <c r="AU38" i="21"/>
  <c r="AT38" i="21"/>
  <c r="BD29" i="21"/>
  <c r="AZ29" i="21"/>
  <c r="BD9" i="21"/>
  <c r="AS22" i="21"/>
  <c r="BB22" i="21"/>
  <c r="AZ12" i="21"/>
  <c r="AW12" i="21"/>
  <c r="AX41" i="21"/>
  <c r="AZ77" i="21"/>
  <c r="AW77" i="21"/>
  <c r="AT17" i="21"/>
  <c r="AY25" i="21"/>
  <c r="BA25" i="21"/>
  <c r="AX55" i="21"/>
  <c r="BA55" i="21"/>
  <c r="BB8" i="21"/>
  <c r="BC87" i="21"/>
  <c r="AZ87" i="21"/>
  <c r="AY78" i="21"/>
  <c r="BC78" i="21"/>
  <c r="AZ58" i="21"/>
  <c r="AS71" i="21"/>
  <c r="BD71" i="21"/>
  <c r="AT61" i="21"/>
  <c r="AZ90" i="21"/>
  <c r="AV90" i="21"/>
  <c r="AT37" i="21"/>
  <c r="AW37" i="21"/>
  <c r="AW67" i="21"/>
  <c r="BD67" i="21"/>
  <c r="BB75" i="21"/>
  <c r="AS34" i="21"/>
  <c r="AV34" i="21"/>
  <c r="AT27" i="21"/>
  <c r="AW27" i="21"/>
  <c r="AV93" i="21"/>
  <c r="BC15" i="21"/>
  <c r="AT15" i="21"/>
  <c r="AV45" i="21"/>
  <c r="BB56" i="21"/>
  <c r="BA56" i="21"/>
  <c r="AS81" i="21"/>
  <c r="AY81" i="21"/>
  <c r="BA7" i="21"/>
  <c r="AX63" i="21"/>
  <c r="AU63" i="21"/>
  <c r="AV42" i="21"/>
  <c r="BE42" i="21"/>
  <c r="BC5" i="21"/>
  <c r="AO3" i="21"/>
  <c r="BC48" i="21"/>
  <c r="AV65" i="21"/>
  <c r="AZ65" i="21"/>
  <c r="AY10" i="21"/>
  <c r="BA11" i="21"/>
  <c r="AW11" i="21"/>
  <c r="AS20" i="21"/>
  <c r="AT20" i="21"/>
  <c r="AY13" i="21"/>
  <c r="AW23" i="21"/>
  <c r="AV23" i="21"/>
  <c r="AT32" i="21"/>
  <c r="AU32" i="21"/>
  <c r="AX72" i="21"/>
  <c r="AT28" i="21"/>
  <c r="AS28" i="21"/>
  <c r="AS66" i="21"/>
  <c r="BC74" i="21"/>
  <c r="AY74" i="21"/>
  <c r="BD6" i="21"/>
  <c r="BB6" i="21"/>
  <c r="BD57" i="21"/>
  <c r="AV38" i="21"/>
  <c r="AZ38" i="21"/>
  <c r="AT29" i="21"/>
  <c r="AY29" i="21"/>
  <c r="AU9" i="21"/>
  <c r="BC22" i="21"/>
  <c r="AW22" i="21"/>
  <c r="BC12" i="21"/>
  <c r="BA41" i="21"/>
  <c r="AV41" i="21"/>
  <c r="BA77" i="21"/>
  <c r="AV77" i="21"/>
  <c r="AU17" i="21"/>
  <c r="AW25" i="21"/>
  <c r="AZ25" i="21"/>
  <c r="BC55" i="21"/>
  <c r="BB55" i="21"/>
  <c r="AU8" i="21"/>
  <c r="BB87" i="21"/>
  <c r="AS87" i="21"/>
  <c r="BE78" i="21"/>
  <c r="AT58" i="21"/>
  <c r="AX58" i="21"/>
  <c r="AZ71" i="21"/>
  <c r="AY71" i="21"/>
  <c r="BB61" i="21"/>
  <c r="AT90" i="21"/>
  <c r="BB90" i="21"/>
  <c r="AX83" i="21"/>
  <c r="BE76" i="21"/>
  <c r="BD76" i="21"/>
  <c r="BC44" i="21"/>
  <c r="AS64" i="21"/>
  <c r="AT64" i="21"/>
  <c r="AZ94" i="21"/>
  <c r="AW94" i="21"/>
  <c r="AY54" i="21"/>
  <c r="AK52" i="21"/>
  <c r="AY97" i="21"/>
  <c r="AW16" i="21"/>
  <c r="AY16" i="21"/>
  <c r="BA69" i="21"/>
  <c r="BE47" i="21"/>
  <c r="AY47" i="21"/>
  <c r="AT24" i="21"/>
  <c r="BA24" i="21"/>
  <c r="AZ84" i="21"/>
  <c r="AX37" i="21"/>
  <c r="BB37" i="21"/>
  <c r="AU67" i="21"/>
  <c r="BC67" i="21"/>
  <c r="AV75" i="21"/>
  <c r="BA34" i="21"/>
  <c r="BB34" i="21"/>
  <c r="BA27" i="21"/>
  <c r="AW93" i="21"/>
  <c r="AS93" i="21"/>
  <c r="AW15" i="21"/>
  <c r="BE15" i="21"/>
  <c r="AU45" i="21"/>
  <c r="AS56" i="21"/>
  <c r="BC56" i="21"/>
  <c r="AT81" i="21"/>
  <c r="AU81" i="21"/>
  <c r="BB7" i="21"/>
  <c r="BA63" i="21"/>
  <c r="AV63" i="21"/>
  <c r="AT42" i="21"/>
  <c r="AF3" i="21"/>
  <c r="AT5" i="21"/>
  <c r="AT48" i="21"/>
  <c r="AP3" i="21"/>
  <c r="BD48" i="21"/>
  <c r="BD5" i="21"/>
  <c r="BE65" i="21"/>
  <c r="BB65" i="21"/>
  <c r="BE10" i="21"/>
  <c r="AZ11" i="21"/>
  <c r="BC11" i="21"/>
  <c r="BC20" i="21"/>
  <c r="AW20" i="21"/>
  <c r="AS13" i="21"/>
  <c r="BA23" i="21"/>
  <c r="BD23" i="21"/>
  <c r="AS32" i="21"/>
  <c r="AT72" i="21"/>
  <c r="AZ72" i="21"/>
  <c r="AY28" i="21"/>
  <c r="BC28" i="21"/>
  <c r="BC66" i="21"/>
  <c r="BB74" i="21"/>
  <c r="AS74" i="21"/>
  <c r="AX6" i="21"/>
  <c r="BC6" i="21"/>
  <c r="AS57" i="21"/>
  <c r="AW38" i="21"/>
  <c r="BA38" i="21"/>
  <c r="BC29" i="21"/>
  <c r="AV9" i="21"/>
  <c r="AT9" i="21"/>
  <c r="AT22" i="21"/>
  <c r="BA22" i="21"/>
  <c r="BB12" i="21"/>
  <c r="BE41" i="21"/>
  <c r="AU41" i="21"/>
  <c r="AY77" i="21"/>
  <c r="BC77" i="21"/>
  <c r="BC17" i="21"/>
  <c r="BC25" i="21"/>
  <c r="BB25" i="21"/>
  <c r="BE55" i="21"/>
  <c r="BA8" i="21"/>
  <c r="AY8" i="21"/>
  <c r="AW87" i="21"/>
  <c r="BE87" i="21"/>
  <c r="BB78" i="21"/>
  <c r="AY58" i="21"/>
  <c r="BE58" i="21"/>
  <c r="AV71" i="21"/>
  <c r="BE71" i="21"/>
  <c r="AW61" i="21"/>
  <c r="BC90" i="21"/>
  <c r="AY90" i="21"/>
  <c r="BA45" i="21"/>
  <c r="AZ56" i="21"/>
  <c r="AX56" i="21"/>
  <c r="BA81" i="21"/>
  <c r="BD7" i="21"/>
  <c r="AY7" i="21"/>
  <c r="BB63" i="21"/>
  <c r="AY63" i="21"/>
  <c r="AS42" i="21"/>
  <c r="AI3" i="21"/>
  <c r="AW48" i="21"/>
  <c r="AW5" i="21"/>
  <c r="AV48" i="21"/>
  <c r="AH3" i="21"/>
  <c r="AV5" i="21"/>
  <c r="BC65" i="21"/>
  <c r="AY65" i="21"/>
  <c r="BA10" i="21"/>
  <c r="AV11" i="21"/>
  <c r="AU11" i="21"/>
  <c r="BD20" i="21"/>
  <c r="BA13" i="21"/>
  <c r="BB13" i="21"/>
  <c r="AU23" i="21"/>
  <c r="AS23" i="21"/>
  <c r="BB32" i="21"/>
  <c r="AY72" i="21"/>
  <c r="AW72" i="21"/>
  <c r="AU28" i="21"/>
  <c r="AV28" i="21"/>
  <c r="AX66" i="21"/>
  <c r="AU74" i="21"/>
  <c r="AZ74" i="21"/>
  <c r="AS6" i="21"/>
  <c r="BA57" i="21"/>
  <c r="BE57" i="21"/>
  <c r="BE38" i="21"/>
  <c r="BC38" i="21"/>
  <c r="AX29" i="21"/>
  <c r="BA9" i="21"/>
  <c r="BE9" i="21"/>
  <c r="AY22" i="21"/>
  <c r="AZ22" i="21"/>
  <c r="AU12" i="21"/>
  <c r="AY41" i="21"/>
  <c r="AS41" i="21"/>
  <c r="AX77" i="21"/>
  <c r="AX17" i="21"/>
  <c r="AY17" i="21"/>
  <c r="AX25" i="21"/>
  <c r="BE25" i="21"/>
  <c r="AY55" i="21"/>
  <c r="AT8" i="21"/>
  <c r="AW8" i="21"/>
  <c r="AY87" i="21"/>
  <c r="AU87" i="21"/>
  <c r="AS78" i="21"/>
  <c r="AS58" i="21"/>
  <c r="AV58" i="21"/>
  <c r="BA71" i="21"/>
  <c r="AY61" i="21"/>
  <c r="AS61" i="21"/>
  <c r="BE90" i="21"/>
  <c r="AU90" i="21"/>
  <c r="BB69" i="21"/>
  <c r="BB47" i="21"/>
  <c r="AT47" i="21"/>
  <c r="AZ24" i="21"/>
  <c r="BB84" i="21"/>
  <c r="AW84" i="21"/>
  <c r="AV37" i="21"/>
  <c r="BA37" i="21"/>
  <c r="AS67" i="21"/>
  <c r="BD75" i="21"/>
  <c r="AT75" i="21"/>
  <c r="AW34" i="21"/>
  <c r="AZ34" i="21"/>
  <c r="BC27" i="21"/>
  <c r="AY93" i="21"/>
  <c r="AT93" i="21"/>
  <c r="AU15" i="21"/>
  <c r="AW45" i="21"/>
  <c r="BC45" i="21"/>
  <c r="AW56" i="21"/>
  <c r="BE56" i="21"/>
  <c r="BE81" i="21"/>
  <c r="AT7" i="21"/>
  <c r="AX7" i="21"/>
  <c r="BE63" i="21"/>
  <c r="BD63" i="21"/>
  <c r="AU42" i="21"/>
  <c r="AY5" i="21"/>
  <c r="AY48" i="21"/>
  <c r="AK3" i="21"/>
  <c r="BB48" i="21"/>
  <c r="BB5" i="21"/>
  <c r="AN3" i="21"/>
  <c r="AT65" i="21"/>
  <c r="AT10" i="21"/>
  <c r="AV10" i="21"/>
  <c r="AS11" i="21"/>
  <c r="BB11" i="21"/>
  <c r="AV20" i="21"/>
  <c r="BC13" i="21"/>
  <c r="AX13" i="21"/>
  <c r="AT23" i="21"/>
  <c r="BB23" i="21"/>
  <c r="AV32" i="21"/>
  <c r="AV72" i="21"/>
  <c r="BC72" i="21"/>
  <c r="BB28" i="21"/>
  <c r="AT66" i="21"/>
  <c r="AY66" i="21"/>
  <c r="AV74" i="21"/>
  <c r="AW74" i="21"/>
  <c r="AZ6" i="21"/>
  <c r="AU57" i="21"/>
  <c r="BC57" i="21"/>
  <c r="BB38" i="21"/>
  <c r="AX38" i="21"/>
  <c r="BA29" i="21"/>
  <c r="BB9" i="21"/>
  <c r="AZ9" i="21"/>
  <c r="BE22" i="21"/>
  <c r="AS12" i="21"/>
  <c r="AV12" i="21"/>
  <c r="BB41" i="21"/>
  <c r="AT41" i="21"/>
  <c r="BE77" i="21"/>
  <c r="BE17" i="21"/>
  <c r="AW17" i="21"/>
  <c r="AS25" i="21"/>
  <c r="AV25" i="21"/>
  <c r="BD55" i="21"/>
  <c r="AX8" i="21"/>
  <c r="AV8" i="21"/>
  <c r="AT87" i="21"/>
  <c r="AZ78" i="21"/>
  <c r="AX78" i="21"/>
  <c r="AU58" i="21"/>
  <c r="BB58" i="21"/>
  <c r="BB71" i="21"/>
  <c r="AV61" i="21"/>
  <c r="BE61" i="21"/>
  <c r="BD90" i="21"/>
  <c r="AW90" i="21"/>
  <c r="AA30" i="1"/>
  <c r="AA94" i="1"/>
  <c r="AA158" i="1"/>
  <c r="AA222" i="1"/>
  <c r="AA286" i="1"/>
  <c r="AA350" i="1"/>
  <c r="AA414" i="1"/>
  <c r="AA478" i="1"/>
  <c r="AA542" i="1"/>
  <c r="AA606" i="1"/>
  <c r="AA670" i="1"/>
  <c r="AA63" i="1"/>
  <c r="AA127" i="1"/>
  <c r="AA191" i="1"/>
  <c r="AA255" i="1"/>
  <c r="AA319" i="1"/>
  <c r="AA383" i="1"/>
  <c r="AA455" i="1"/>
  <c r="AA543" i="1"/>
  <c r="AA623" i="1"/>
  <c r="AA32" i="1"/>
  <c r="AA136" i="1"/>
  <c r="AA264" i="1"/>
  <c r="AA33" i="1"/>
  <c r="AA193" i="1"/>
  <c r="AA377" i="1"/>
  <c r="AA545" i="1"/>
  <c r="AA26" i="1"/>
  <c r="AA210" i="1"/>
  <c r="AA378" i="1"/>
  <c r="AA538" i="1"/>
  <c r="AA43" i="1"/>
  <c r="AA211" i="1"/>
  <c r="AA371" i="1"/>
  <c r="AA555" i="1"/>
  <c r="AA44" i="1"/>
  <c r="AA204" i="1"/>
  <c r="AA388" i="1"/>
  <c r="AA556" i="1"/>
  <c r="AA710" i="1"/>
  <c r="AA894" i="1"/>
  <c r="AA1062" i="1"/>
  <c r="AA1222" i="1"/>
  <c r="AA727" i="1"/>
  <c r="AA895" i="1"/>
  <c r="AA1119" i="1"/>
  <c r="AA400" i="1"/>
  <c r="AA656" i="1"/>
  <c r="AA849" i="1"/>
  <c r="AA1105" i="1"/>
  <c r="AA690" i="1"/>
  <c r="AA946" i="1"/>
  <c r="AA1202" i="1"/>
  <c r="AA779" i="1"/>
  <c r="AA1035" i="1"/>
  <c r="AA780" i="1"/>
  <c r="AA1036" i="1"/>
  <c r="AA1462" i="1"/>
  <c r="AA1718" i="1"/>
  <c r="AA1974" i="1"/>
  <c r="AA1559" i="1"/>
  <c r="AA1855" i="1"/>
  <c r="AA1513" i="1"/>
  <c r="AA1602" i="1"/>
  <c r="AA1795" i="1"/>
  <c r="AA2318" i="1"/>
  <c r="AA1120" i="1"/>
  <c r="AA2569" i="1"/>
  <c r="AA1892" i="1"/>
  <c r="AA2272" i="1"/>
  <c r="AA38" i="1"/>
  <c r="AA102" i="1"/>
  <c r="AA166" i="1"/>
  <c r="AA230" i="1"/>
  <c r="AA294" i="1"/>
  <c r="AA358" i="1"/>
  <c r="AA422" i="1"/>
  <c r="AA486" i="1"/>
  <c r="AA550" i="1"/>
  <c r="AA614" i="1"/>
  <c r="AA678" i="1"/>
  <c r="AA71" i="1"/>
  <c r="AA135" i="1"/>
  <c r="AA199" i="1"/>
  <c r="AA263" i="1"/>
  <c r="AA327" i="1"/>
  <c r="AA391" i="1"/>
  <c r="AA471" i="1"/>
  <c r="AA551" i="1"/>
  <c r="AA639" i="1"/>
  <c r="AA48" i="1"/>
  <c r="AA152" i="1"/>
  <c r="AA280" i="1"/>
  <c r="AA57" i="1"/>
  <c r="AA225" i="1"/>
  <c r="AA385" i="1"/>
  <c r="AA569" i="1"/>
  <c r="AA58" i="1"/>
  <c r="AA218" i="1"/>
  <c r="AA402" i="1"/>
  <c r="AA570" i="1"/>
  <c r="AA51" i="1"/>
  <c r="AA235" i="1"/>
  <c r="AA403" i="1"/>
  <c r="AA563" i="1"/>
  <c r="AA68" i="1"/>
  <c r="AA236" i="1"/>
  <c r="AA396" i="1"/>
  <c r="AA580" i="1"/>
  <c r="AA742" i="1"/>
  <c r="AA902" i="1"/>
  <c r="AA1086" i="1"/>
  <c r="AA1254" i="1"/>
  <c r="AA735" i="1"/>
  <c r="AA919" i="1"/>
  <c r="AA1175" i="1"/>
  <c r="AA456" i="1"/>
  <c r="AA712" i="1"/>
  <c r="AA905" i="1"/>
  <c r="AA1161" i="1"/>
  <c r="AA746" i="1"/>
  <c r="AA1002" i="1"/>
  <c r="AA1258" i="1"/>
  <c r="AA835" i="1"/>
  <c r="AA1091" i="1"/>
  <c r="AA836" i="1"/>
  <c r="AA1092" i="1"/>
  <c r="AA1518" i="1"/>
  <c r="AA1774" i="1"/>
  <c r="AA1359" i="1"/>
  <c r="AA1615" i="1"/>
  <c r="AA1959" i="1"/>
  <c r="AA1681" i="1"/>
  <c r="AA1802" i="1"/>
  <c r="AA1308" i="1"/>
  <c r="AA2518" i="1"/>
  <c r="AA1320" i="1"/>
  <c r="AA2162" i="1"/>
  <c r="AA2678" i="1"/>
  <c r="AA2938" i="1"/>
  <c r="AA176" i="1"/>
  <c r="AA65" i="1"/>
  <c r="AA82" i="1"/>
  <c r="AA250" i="1"/>
  <c r="AA594" i="1"/>
  <c r="AA83" i="1"/>
  <c r="AA243" i="1"/>
  <c r="AA595" i="1"/>
  <c r="AA76" i="1"/>
  <c r="AA260" i="1"/>
  <c r="AA428" i="1"/>
  <c r="AA588" i="1"/>
  <c r="AA766" i="1"/>
  <c r="AA934" i="1"/>
  <c r="AA1094" i="1"/>
  <c r="AA1278" i="1"/>
  <c r="AA767" i="1"/>
  <c r="AA927" i="1"/>
  <c r="AA1183" i="1"/>
  <c r="AA464" i="1"/>
  <c r="AA720" i="1"/>
  <c r="AA913" i="1"/>
  <c r="AA1169" i="1"/>
  <c r="AA754" i="1"/>
  <c r="AA1010" i="1"/>
  <c r="AA1266" i="1"/>
  <c r="AA843" i="1"/>
  <c r="AA1099" i="1"/>
  <c r="AA844" i="1"/>
  <c r="AA1100" i="1"/>
  <c r="AA1526" i="1"/>
  <c r="AA1782" i="1"/>
  <c r="AA1367" i="1"/>
  <c r="AA1623" i="1"/>
  <c r="AA1975" i="1"/>
  <c r="AA1689" i="1"/>
  <c r="AA1858" i="1"/>
  <c r="AA1364" i="1"/>
  <c r="AA2574" i="1"/>
  <c r="AA1376" i="1"/>
  <c r="AA2218" i="1"/>
  <c r="AA2742" i="1"/>
  <c r="AA3026" i="1"/>
  <c r="AA56" i="1"/>
  <c r="AA249" i="1"/>
  <c r="AA54" i="1"/>
  <c r="AA118" i="1"/>
  <c r="AA182" i="1"/>
  <c r="AA246" i="1"/>
  <c r="AA310" i="1"/>
  <c r="AA374" i="1"/>
  <c r="AA438" i="1"/>
  <c r="AA502" i="1"/>
  <c r="AA566" i="1"/>
  <c r="AA630" i="1"/>
  <c r="AA23" i="1"/>
  <c r="AA87" i="1"/>
  <c r="AA151" i="1"/>
  <c r="AA215" i="1"/>
  <c r="AA279" i="1"/>
  <c r="AA343" i="1"/>
  <c r="AA407" i="1"/>
  <c r="AA487" i="1"/>
  <c r="AA575" i="1"/>
  <c r="AA663" i="1"/>
  <c r="AA64" i="1"/>
  <c r="AA184" i="1"/>
  <c r="AA312" i="1"/>
  <c r="AA97" i="1"/>
  <c r="AA257" i="1"/>
  <c r="AA441" i="1"/>
  <c r="AA609" i="1"/>
  <c r="AA90" i="1"/>
  <c r="AA274" i="1"/>
  <c r="AA442" i="1"/>
  <c r="AA602" i="1"/>
  <c r="AA107" i="1"/>
  <c r="AA275" i="1"/>
  <c r="AA435" i="1"/>
  <c r="AA619" i="1"/>
  <c r="AA108" i="1"/>
  <c r="AA268" i="1"/>
  <c r="AA452" i="1"/>
  <c r="AA620" i="1"/>
  <c r="AA774" i="1"/>
  <c r="AA958" i="1"/>
  <c r="AA1126" i="1"/>
  <c r="AA1286" i="1"/>
  <c r="AA791" i="1"/>
  <c r="AA983" i="1"/>
  <c r="AA1239" i="1"/>
  <c r="AA520" i="1"/>
  <c r="AA713" i="1"/>
  <c r="AA969" i="1"/>
  <c r="AA1225" i="1"/>
  <c r="AA810" i="1"/>
  <c r="AA1066" i="1"/>
  <c r="AA1322" i="1"/>
  <c r="AA899" i="1"/>
  <c r="AA1155" i="1"/>
  <c r="AA900" i="1"/>
  <c r="AA1156" i="1"/>
  <c r="AA1582" i="1"/>
  <c r="AA1838" i="1"/>
  <c r="AA1423" i="1"/>
  <c r="AA1679" i="1"/>
  <c r="AA888" i="1"/>
  <c r="AA1833" i="1"/>
  <c r="AA1227" i="1"/>
  <c r="AA1564" i="1"/>
  <c r="AA2159" i="1"/>
  <c r="AA1576" i="1"/>
  <c r="AA2418" i="1"/>
  <c r="AA2727" i="1"/>
  <c r="AA2795" i="1"/>
  <c r="AA95" i="1"/>
  <c r="AA287" i="1"/>
  <c r="AA351" i="1"/>
  <c r="AA415" i="1"/>
  <c r="AA495" i="1"/>
  <c r="AA583" i="1"/>
  <c r="AA671" i="1"/>
  <c r="AA72" i="1"/>
  <c r="AA200" i="1"/>
  <c r="AA328" i="1"/>
  <c r="AA121" i="1"/>
  <c r="AA289" i="1"/>
  <c r="AA449" i="1"/>
  <c r="AA633" i="1"/>
  <c r="AA122" i="1"/>
  <c r="AA282" i="1"/>
  <c r="AA466" i="1"/>
  <c r="AA634" i="1"/>
  <c r="AA115" i="1"/>
  <c r="AA299" i="1"/>
  <c r="AA467" i="1"/>
  <c r="AA627" i="1"/>
  <c r="AA132" i="1"/>
  <c r="AA300" i="1"/>
  <c r="AA460" i="1"/>
  <c r="AA644" i="1"/>
  <c r="AA806" i="1"/>
  <c r="AA966" i="1"/>
  <c r="AA1150" i="1"/>
  <c r="AA1318" i="1"/>
  <c r="AA799" i="1"/>
  <c r="AA991" i="1"/>
  <c r="AA1247" i="1"/>
  <c r="AA528" i="1"/>
  <c r="AA721" i="1"/>
  <c r="AA977" i="1"/>
  <c r="AA1233" i="1"/>
  <c r="AA818" i="1"/>
  <c r="AA1074" i="1"/>
  <c r="AA1330" i="1"/>
  <c r="AA907" i="1"/>
  <c r="AA1163" i="1"/>
  <c r="AA908" i="1"/>
  <c r="AA1164" i="1"/>
  <c r="AA1590" i="1"/>
  <c r="AA1846" i="1"/>
  <c r="AA1431" i="1"/>
  <c r="AA1687" i="1"/>
  <c r="AA896" i="1"/>
  <c r="AA1873" i="1"/>
  <c r="AA1283" i="1"/>
  <c r="AA1620" i="1"/>
  <c r="AA2215" i="1"/>
  <c r="AA2057" i="1"/>
  <c r="AA2474" i="1"/>
  <c r="AA2791" i="1"/>
  <c r="AA62" i="1"/>
  <c r="AA254" i="1"/>
  <c r="AA159" i="1"/>
  <c r="AA773" i="1"/>
  <c r="AA2789" i="1"/>
  <c r="AA2469" i="1"/>
  <c r="AA2181" i="1"/>
  <c r="AA1837" i="1"/>
  <c r="AA1509" i="1"/>
  <c r="AA1141" i="1"/>
  <c r="AA3045" i="1"/>
  <c r="AA2701" i="1"/>
  <c r="AA2397" i="1"/>
  <c r="AA2069" i="1"/>
  <c r="AA1701" i="1"/>
  <c r="AA1333" i="1"/>
  <c r="AA965" i="1"/>
  <c r="AA2821" i="1"/>
  <c r="AA2389" i="1"/>
  <c r="AA1917" i="1"/>
  <c r="AA1445" i="1"/>
  <c r="AA941" i="1"/>
  <c r="AA2893" i="1"/>
  <c r="AA2445" i="1"/>
  <c r="AA1997" i="1"/>
  <c r="AA1493" i="1"/>
  <c r="AA1005" i="1"/>
  <c r="AA2925" i="1"/>
  <c r="AA1749" i="1"/>
  <c r="AA1229" i="1"/>
  <c r="AA797" i="1"/>
  <c r="AA2757" i="1"/>
  <c r="AA2309" i="1"/>
  <c r="AA1853" i="1"/>
  <c r="AA1349" i="1"/>
  <c r="AA877" i="1"/>
  <c r="AA2957" i="1"/>
  <c r="AA2477" i="1"/>
  <c r="AA2029" i="1"/>
  <c r="AA1525" i="1"/>
  <c r="AA1045" i="1"/>
  <c r="AA661" i="1"/>
  <c r="AA3140" i="1"/>
  <c r="AA3076" i="1"/>
  <c r="AA3012" i="1"/>
  <c r="AA2924" i="1"/>
  <c r="AA2860" i="1"/>
  <c r="AA2796" i="1"/>
  <c r="AA2732" i="1"/>
  <c r="AA2668" i="1"/>
  <c r="AA2604" i="1"/>
  <c r="AA2540" i="1"/>
  <c r="AA493" i="1"/>
  <c r="AA3091" i="1"/>
  <c r="AA3027" i="1"/>
  <c r="AA2963" i="1"/>
  <c r="AA541" i="1"/>
  <c r="AA517" i="1"/>
  <c r="AA3105" i="1"/>
  <c r="AA3041" i="1"/>
  <c r="AA2977" i="1"/>
  <c r="AA2913" i="1"/>
  <c r="AA397" i="1"/>
  <c r="AA3136" i="1"/>
  <c r="AA3072" i="1"/>
  <c r="AA3008" i="1"/>
  <c r="AA2944" i="1"/>
  <c r="AA2880" i="1"/>
  <c r="AA2816" i="1"/>
  <c r="AA2752" i="1"/>
  <c r="AA2688" i="1"/>
  <c r="AA2624" i="1"/>
  <c r="AA2560" i="1"/>
  <c r="AA2496" i="1"/>
  <c r="AA2432" i="1"/>
  <c r="AA2368" i="1"/>
  <c r="AA2304" i="1"/>
  <c r="AA421" i="1"/>
  <c r="AA653" i="1"/>
  <c r="AA2476" i="1"/>
  <c r="AA2412" i="1"/>
  <c r="AA2348" i="1"/>
  <c r="AA2284" i="1"/>
  <c r="AA2867" i="1"/>
  <c r="AA2803" i="1"/>
  <c r="AA2739" i="1"/>
  <c r="AA2675" i="1"/>
  <c r="AA2611" i="1"/>
  <c r="AA2547" i="1"/>
  <c r="AA2483" i="1"/>
  <c r="AA2419" i="1"/>
  <c r="AA2355" i="1"/>
  <c r="AA3114" i="1"/>
  <c r="AA3050" i="1"/>
  <c r="AA2986" i="1"/>
  <c r="AA2922" i="1"/>
  <c r="AA2858" i="1"/>
  <c r="AA2794" i="1"/>
  <c r="AA2730" i="1"/>
  <c r="AA2881" i="1"/>
  <c r="AA3093" i="1"/>
  <c r="AA2741" i="1"/>
  <c r="AA2453" i="1"/>
  <c r="AA2133" i="1"/>
  <c r="AA1813" i="1"/>
  <c r="AA1469" i="1"/>
  <c r="AA1109" i="1"/>
  <c r="AA3013" i="1"/>
  <c r="AA2677" i="1"/>
  <c r="AA2349" i="1"/>
  <c r="AA2013" i="1"/>
  <c r="AA1661" i="1"/>
  <c r="AA1293" i="1"/>
  <c r="AA893" i="1"/>
  <c r="AA2773" i="1"/>
  <c r="AA2333" i="1"/>
  <c r="AA1861" i="1"/>
  <c r="AA1389" i="1"/>
  <c r="AA901" i="1"/>
  <c r="AA2845" i="1"/>
  <c r="AA2381" i="1"/>
  <c r="AA1941" i="1"/>
  <c r="AA1437" i="1"/>
  <c r="AA949" i="1"/>
  <c r="AA2805" i="1"/>
  <c r="AA1669" i="1"/>
  <c r="AA1165" i="1"/>
  <c r="AA733" i="1"/>
  <c r="AA2717" i="1"/>
  <c r="AA2245" i="1"/>
  <c r="AA1781" i="1"/>
  <c r="AA1277" i="1"/>
  <c r="AA853" i="1"/>
  <c r="AA2901" i="1"/>
  <c r="AA2421" i="1"/>
  <c r="AA1973" i="1"/>
  <c r="AA1453" i="1"/>
  <c r="AA989" i="1"/>
  <c r="AA605" i="1"/>
  <c r="AA3132" i="1"/>
  <c r="AA3068" i="1"/>
  <c r="AA2988" i="1"/>
  <c r="AA2916" i="1"/>
  <c r="AA2852" i="1"/>
  <c r="AA2788" i="1"/>
  <c r="AA2724" i="1"/>
  <c r="AA2660" i="1"/>
  <c r="AA2596" i="1"/>
  <c r="AA2532" i="1"/>
  <c r="AA413" i="1"/>
  <c r="AA3004" i="1"/>
  <c r="AA3083" i="1"/>
  <c r="AA3019" i="1"/>
  <c r="AA2955" i="1"/>
  <c r="AA509" i="1"/>
  <c r="AA469" i="1"/>
  <c r="AA3097" i="1"/>
  <c r="AA3033" i="1"/>
  <c r="AA2969" i="1"/>
  <c r="AA2905" i="1"/>
  <c r="AA341" i="1"/>
  <c r="AA3128" i="1"/>
  <c r="AA3064" i="1"/>
  <c r="AA3000" i="1"/>
  <c r="AA2936" i="1"/>
  <c r="AA2872" i="1"/>
  <c r="AA2808" i="1"/>
  <c r="AA2744" i="1"/>
  <c r="AA2680" i="1"/>
  <c r="AA3037" i="1"/>
  <c r="AA2693" i="1"/>
  <c r="AA2405" i="1"/>
  <c r="AA2109" i="1"/>
  <c r="AA1765" i="1"/>
  <c r="AA1421" i="1"/>
  <c r="AA1053" i="1"/>
  <c r="AA2973" i="1"/>
  <c r="AA2629" i="1"/>
  <c r="AA2301" i="1"/>
  <c r="AA1965" i="1"/>
  <c r="AA1621" i="1"/>
  <c r="AA1245" i="1"/>
  <c r="AA749" i="1"/>
  <c r="AA2725" i="1"/>
  <c r="AA2269" i="1"/>
  <c r="AA1797" i="1"/>
  <c r="AA1317" i="1"/>
  <c r="AA821" i="1"/>
  <c r="AA2781" i="1"/>
  <c r="AA2317" i="1"/>
  <c r="AA1869" i="1"/>
  <c r="AA1381" i="1"/>
  <c r="AA909" i="1"/>
  <c r="AA2621" i="1"/>
  <c r="AA1605" i="1"/>
  <c r="AA1085" i="1"/>
  <c r="AA3109" i="1"/>
  <c r="AA2653" i="1"/>
  <c r="AA2205" i="1"/>
  <c r="AA1717" i="1"/>
  <c r="AA1221" i="1"/>
  <c r="AA813" i="1"/>
  <c r="AA2837" i="1"/>
  <c r="AA2373" i="1"/>
  <c r="AA1901" i="1"/>
  <c r="AA1397" i="1"/>
  <c r="AA925" i="1"/>
  <c r="AA549" i="1"/>
  <c r="AA3124" i="1"/>
  <c r="AA3060" i="1"/>
  <c r="AA2972" i="1"/>
  <c r="AA2908" i="1"/>
  <c r="AA2844" i="1"/>
  <c r="AA2780" i="1"/>
  <c r="AA2716" i="1"/>
  <c r="AA2652" i="1"/>
  <c r="AA2588" i="1"/>
  <c r="AA2524" i="1"/>
  <c r="AA357" i="1"/>
  <c r="AA3139" i="1"/>
  <c r="AA3075" i="1"/>
  <c r="AA3011" i="1"/>
  <c r="AA2947" i="1"/>
  <c r="AA445" i="1"/>
  <c r="AA437" i="1"/>
  <c r="AA3089" i="1"/>
  <c r="AA3025" i="1"/>
  <c r="AA2961" i="1"/>
  <c r="AA669" i="1"/>
  <c r="AA309" i="1"/>
  <c r="AA3120" i="1"/>
  <c r="AA3056" i="1"/>
  <c r="AA2992" i="1"/>
  <c r="AA2928" i="1"/>
  <c r="AA2864" i="1"/>
  <c r="AA2997" i="1"/>
  <c r="AA2685" i="1"/>
  <c r="AA2365" i="1"/>
  <c r="AA2061" i="1"/>
  <c r="AA1725" i="1"/>
  <c r="AA1373" i="1"/>
  <c r="AA1013" i="1"/>
  <c r="AA2917" i="1"/>
  <c r="AA2573" i="1"/>
  <c r="AA2285" i="1"/>
  <c r="AA1925" i="1"/>
  <c r="AA1573" i="1"/>
  <c r="AA1205" i="1"/>
  <c r="AA3125" i="1"/>
  <c r="AA2669" i="1"/>
  <c r="AA2213" i="1"/>
  <c r="AA1741" i="1"/>
  <c r="AA1261" i="1"/>
  <c r="AA717" i="1"/>
  <c r="AA2733" i="1"/>
  <c r="AA2253" i="1"/>
  <c r="AA1805" i="1"/>
  <c r="AA1309" i="1"/>
  <c r="AA829" i="1"/>
  <c r="AA2077" i="1"/>
  <c r="AA1541" i="1"/>
  <c r="AA1029" i="1"/>
  <c r="AA3061" i="1"/>
  <c r="AA2597" i="1"/>
  <c r="AA2173" i="1"/>
  <c r="AA1645" i="1"/>
  <c r="AA1173" i="1"/>
  <c r="AA789" i="1"/>
  <c r="AA2765" i="1"/>
  <c r="AA2325" i="1"/>
  <c r="AA1845" i="1"/>
  <c r="AA1341" i="1"/>
  <c r="AA869" i="1"/>
  <c r="AA461" i="1"/>
  <c r="AA3116" i="1"/>
  <c r="AA3052" i="1"/>
  <c r="AA2964" i="1"/>
  <c r="AA2900" i="1"/>
  <c r="AA2836" i="1"/>
  <c r="AA2772" i="1"/>
  <c r="AA2708" i="1"/>
  <c r="AA2644" i="1"/>
  <c r="AA2580" i="1"/>
  <c r="AA2516" i="1"/>
  <c r="AA301" i="1"/>
  <c r="AA3131" i="1"/>
  <c r="AA3067" i="1"/>
  <c r="AA3003" i="1"/>
  <c r="AA2939" i="1"/>
  <c r="AA381" i="1"/>
  <c r="AA389" i="1"/>
  <c r="AA2980" i="1"/>
  <c r="AA3081" i="1"/>
  <c r="AA3017" i="1"/>
  <c r="AA2953" i="1"/>
  <c r="AA637" i="1"/>
  <c r="AA3112" i="1"/>
  <c r="AA3048" i="1"/>
  <c r="AA2984" i="1"/>
  <c r="AA2920" i="1"/>
  <c r="AA2856" i="1"/>
  <c r="AA2792" i="1"/>
  <c r="AA2728" i="1"/>
  <c r="AA2664" i="1"/>
  <c r="AA2600" i="1"/>
  <c r="AA2536" i="1"/>
  <c r="AA2472" i="1"/>
  <c r="AA2408" i="1"/>
  <c r="AA2344" i="1"/>
  <c r="AA2280" i="1"/>
  <c r="AA477" i="1"/>
  <c r="AA2452" i="1"/>
  <c r="AA2388" i="1"/>
  <c r="AA2324" i="1"/>
  <c r="AA2907" i="1"/>
  <c r="AA2965" i="1"/>
  <c r="AA2637" i="1"/>
  <c r="AA2341" i="1"/>
  <c r="AA2005" i="1"/>
  <c r="AA1685" i="1"/>
  <c r="AA1325" i="1"/>
  <c r="AA957" i="1"/>
  <c r="AA2869" i="1"/>
  <c r="AA2557" i="1"/>
  <c r="AA2237" i="1"/>
  <c r="AA1877" i="1"/>
  <c r="AA1517" i="1"/>
  <c r="AA1149" i="1"/>
  <c r="AA3069" i="1"/>
  <c r="AA2613" i="1"/>
  <c r="AA2149" i="1"/>
  <c r="AA1693" i="1"/>
  <c r="AA1197" i="1"/>
  <c r="AA3141" i="1"/>
  <c r="AA2661" i="1"/>
  <c r="AA2197" i="1"/>
  <c r="AA1733" i="1"/>
  <c r="AA1253" i="1"/>
  <c r="AA741" i="1"/>
  <c r="AA2021" i="1"/>
  <c r="AA1485" i="1"/>
  <c r="AA973" i="1"/>
  <c r="AA2989" i="1"/>
  <c r="AA2533" i="1"/>
  <c r="AA2125" i="1"/>
  <c r="AA1581" i="1"/>
  <c r="AA1101" i="1"/>
  <c r="AA757" i="1"/>
  <c r="AA2709" i="1"/>
  <c r="AA2277" i="1"/>
  <c r="AA1773" i="1"/>
  <c r="AA1269" i="1"/>
  <c r="AA845" i="1"/>
  <c r="AA405" i="1"/>
  <c r="AA3108" i="1"/>
  <c r="AA3044" i="1"/>
  <c r="AA2956" i="1"/>
  <c r="AA2892" i="1"/>
  <c r="AA2828" i="1"/>
  <c r="AA2764" i="1"/>
  <c r="AA2700" i="1"/>
  <c r="AA2636" i="1"/>
  <c r="AA2572" i="1"/>
  <c r="AA2508" i="1"/>
  <c r="AA3123" i="1"/>
  <c r="AA3059" i="1"/>
  <c r="AA2995" i="1"/>
  <c r="AA2931" i="1"/>
  <c r="AA317" i="1"/>
  <c r="AA2996" i="1"/>
  <c r="AA333" i="1"/>
  <c r="AA3137" i="1"/>
  <c r="AA3073" i="1"/>
  <c r="AA3009" i="1"/>
  <c r="AA2945" i="1"/>
  <c r="AA573" i="1"/>
  <c r="AA3104" i="1"/>
  <c r="AA3040" i="1"/>
  <c r="AA2976" i="1"/>
  <c r="AA2912" i="1"/>
  <c r="AA2848" i="1"/>
  <c r="AA2784" i="1"/>
  <c r="AA2720" i="1"/>
  <c r="AA2656" i="1"/>
  <c r="AA2592" i="1"/>
  <c r="AA2528" i="1"/>
  <c r="AA2464" i="1"/>
  <c r="AA2400" i="1"/>
  <c r="AA2336" i="1"/>
  <c r="AA685" i="1"/>
  <c r="AA429" i="1"/>
  <c r="AA2444" i="1"/>
  <c r="AA2380" i="1"/>
  <c r="AA2316" i="1"/>
  <c r="AA2899" i="1"/>
  <c r="AA2835" i="1"/>
  <c r="AA2909" i="1"/>
  <c r="AA2581" i="1"/>
  <c r="AA2293" i="1"/>
  <c r="AA1957" i="1"/>
  <c r="AA1637" i="1"/>
  <c r="AA1285" i="1"/>
  <c r="AA885" i="1"/>
  <c r="AA2853" i="1"/>
  <c r="AA2509" i="1"/>
  <c r="AA2189" i="1"/>
  <c r="AA1829" i="1"/>
  <c r="AA1477" i="1"/>
  <c r="AA1117" i="1"/>
  <c r="AA3005" i="1"/>
  <c r="AA2541" i="1"/>
  <c r="AA2085" i="1"/>
  <c r="AA1629" i="1"/>
  <c r="AA1125" i="1"/>
  <c r="AA3085" i="1"/>
  <c r="AA2605" i="1"/>
  <c r="AA2157" i="1"/>
  <c r="AA1677" i="1"/>
  <c r="AA1189" i="1"/>
  <c r="AA3117" i="1"/>
  <c r="AA1949" i="1"/>
  <c r="AA1413" i="1"/>
  <c r="AA917" i="1"/>
  <c r="AA2933" i="1"/>
  <c r="AA2485" i="1"/>
  <c r="AA2053" i="1"/>
  <c r="AA1533" i="1"/>
  <c r="AA1037" i="1"/>
  <c r="AA3133" i="1"/>
  <c r="AA2645" i="1"/>
  <c r="AA2221" i="1"/>
  <c r="AA1709" i="1"/>
  <c r="AA1213" i="1"/>
  <c r="AA805" i="1"/>
  <c r="AA349" i="1"/>
  <c r="AA3100" i="1"/>
  <c r="AA3036" i="1"/>
  <c r="AA2948" i="1"/>
  <c r="AA2884" i="1"/>
  <c r="AA2820" i="1"/>
  <c r="AA2756" i="1"/>
  <c r="AA2692" i="1"/>
  <c r="AA2628" i="1"/>
  <c r="AA2564" i="1"/>
  <c r="AA693" i="1"/>
  <c r="AA3115" i="1"/>
  <c r="AA3051" i="1"/>
  <c r="AA2987" i="1"/>
  <c r="AA677" i="1"/>
  <c r="AA701" i="1"/>
  <c r="AA3129" i="1"/>
  <c r="AA3065" i="1"/>
  <c r="AA3001" i="1"/>
  <c r="AA2937" i="1"/>
  <c r="AA525" i="1"/>
  <c r="AA3096" i="1"/>
  <c r="AA3032" i="1"/>
  <c r="AA2968" i="1"/>
  <c r="AA2904" i="1"/>
  <c r="AA2840" i="1"/>
  <c r="AA2776" i="1"/>
  <c r="AA2712" i="1"/>
  <c r="AA2648" i="1"/>
  <c r="AA2584" i="1"/>
  <c r="AA2520" i="1"/>
  <c r="AA2456" i="1"/>
  <c r="AA2392" i="1"/>
  <c r="AA2328" i="1"/>
  <c r="AA613" i="1"/>
  <c r="AA373" i="1"/>
  <c r="AA2500" i="1"/>
  <c r="AA2436" i="1"/>
  <c r="AA2372" i="1"/>
  <c r="AA2308" i="1"/>
  <c r="AA2891" i="1"/>
  <c r="AA2827" i="1"/>
  <c r="AA2763" i="1"/>
  <c r="AA2699" i="1"/>
  <c r="AA2635" i="1"/>
  <c r="AA2571" i="1"/>
  <c r="AA2507" i="1"/>
  <c r="AA2443" i="1"/>
  <c r="AA2379" i="1"/>
  <c r="AA3138" i="1"/>
  <c r="AA3074" i="1"/>
  <c r="AA3010" i="1"/>
  <c r="AA2946" i="1"/>
  <c r="AA2882" i="1"/>
  <c r="AA2818" i="1"/>
  <c r="AA2754" i="1"/>
  <c r="AA2690" i="1"/>
  <c r="AA2861" i="1"/>
  <c r="AA2565" i="1"/>
  <c r="AA2261" i="1"/>
  <c r="AA1933" i="1"/>
  <c r="AA1597" i="1"/>
  <c r="AA1237" i="1"/>
  <c r="AA725" i="1"/>
  <c r="AA2797" i="1"/>
  <c r="AA2461" i="1"/>
  <c r="AA2141" i="1"/>
  <c r="AA1789" i="1"/>
  <c r="AA1429" i="1"/>
  <c r="AA1061" i="1"/>
  <c r="AA2941" i="1"/>
  <c r="AA2493" i="1"/>
  <c r="AA2037" i="1"/>
  <c r="AA1565" i="1"/>
  <c r="AA1077" i="1"/>
  <c r="AA3021" i="1"/>
  <c r="AA2549" i="1"/>
  <c r="AA2093" i="1"/>
  <c r="AA1613" i="1"/>
  <c r="AA1133" i="1"/>
  <c r="AA3053" i="1"/>
  <c r="AA1893" i="1"/>
  <c r="AA1357" i="1"/>
  <c r="AA861" i="1"/>
  <c r="AA2877" i="1"/>
  <c r="AA2429" i="1"/>
  <c r="AA1981" i="1"/>
  <c r="AA1461" i="1"/>
  <c r="AA981" i="1"/>
  <c r="AA3077" i="1"/>
  <c r="AA2589" i="1"/>
  <c r="AA2165" i="1"/>
  <c r="AA1653" i="1"/>
  <c r="AA1157" i="1"/>
  <c r="AA781" i="1"/>
  <c r="AA3092" i="1"/>
  <c r="AA3028" i="1"/>
  <c r="AA2940" i="1"/>
  <c r="AA2876" i="1"/>
  <c r="AA2812" i="1"/>
  <c r="AA2748" i="1"/>
  <c r="AA2684" i="1"/>
  <c r="AA2620" i="1"/>
  <c r="AA2556" i="1"/>
  <c r="AA621" i="1"/>
  <c r="AA3107" i="1"/>
  <c r="AA3043" i="1"/>
  <c r="AA2979" i="1"/>
  <c r="AA629" i="1"/>
  <c r="AA645" i="1"/>
  <c r="AA3121" i="1"/>
  <c r="AA3057" i="1"/>
  <c r="AA2993" i="1"/>
  <c r="AA2929" i="1"/>
  <c r="AA501" i="1"/>
  <c r="AA3088" i="1"/>
  <c r="AA3024" i="1"/>
  <c r="AA2960" i="1"/>
  <c r="AA2896" i="1"/>
  <c r="AA2832" i="1"/>
  <c r="AA2768" i="1"/>
  <c r="AA2704" i="1"/>
  <c r="AA2640" i="1"/>
  <c r="AA2576" i="1"/>
  <c r="AA2512" i="1"/>
  <c r="AA2448" i="1"/>
  <c r="AA2384" i="1"/>
  <c r="AA2829" i="1"/>
  <c r="AA2413" i="1"/>
  <c r="AA1501" i="1"/>
  <c r="AA1821" i="1"/>
  <c r="AA3029" i="1"/>
  <c r="AA3020" i="1"/>
  <c r="AA565" i="1"/>
  <c r="AA3016" i="1"/>
  <c r="AA2672" i="1"/>
  <c r="AA2488" i="1"/>
  <c r="AA2320" i="1"/>
  <c r="AA2492" i="1"/>
  <c r="AA2364" i="1"/>
  <c r="AA2883" i="1"/>
  <c r="AA2787" i="1"/>
  <c r="AA2707" i="1"/>
  <c r="AA2619" i="1"/>
  <c r="AA2531" i="1"/>
  <c r="AA2451" i="1"/>
  <c r="AA2363" i="1"/>
  <c r="AA3098" i="1"/>
  <c r="AA3018" i="1"/>
  <c r="AA2930" i="1"/>
  <c r="AA2842" i="1"/>
  <c r="AA2762" i="1"/>
  <c r="AA2889" i="1"/>
  <c r="AA2817" i="1"/>
  <c r="AA2753" i="1"/>
  <c r="AA2689" i="1"/>
  <c r="AA2264" i="1"/>
  <c r="AA2200" i="1"/>
  <c r="AA2136" i="1"/>
  <c r="AA2072" i="1"/>
  <c r="AA2008" i="1"/>
  <c r="AA1944" i="1"/>
  <c r="AA1880" i="1"/>
  <c r="AA1816" i="1"/>
  <c r="AA1752" i="1"/>
  <c r="AA1688" i="1"/>
  <c r="AA1624" i="1"/>
  <c r="AA3103" i="1"/>
  <c r="AA3039" i="1"/>
  <c r="AA2975" i="1"/>
  <c r="AA2911" i="1"/>
  <c r="AA2847" i="1"/>
  <c r="AA2783" i="1"/>
  <c r="AA2719" i="1"/>
  <c r="AA3118" i="1"/>
  <c r="AA3054" i="1"/>
  <c r="AA2990" i="1"/>
  <c r="AA2926" i="1"/>
  <c r="AA2862" i="1"/>
  <c r="AA2798" i="1"/>
  <c r="AA2734" i="1"/>
  <c r="AA2670" i="1"/>
  <c r="AA2268" i="1"/>
  <c r="AA2204" i="1"/>
  <c r="AA2140" i="1"/>
  <c r="AA2076" i="1"/>
  <c r="AA2012" i="1"/>
  <c r="AA1948" i="1"/>
  <c r="AA1884" i="1"/>
  <c r="AA2299" i="1"/>
  <c r="AA2235" i="1"/>
  <c r="AA2171" i="1"/>
  <c r="AA2107" i="1"/>
  <c r="AA2043" i="1"/>
  <c r="AA1979" i="1"/>
  <c r="AA1915" i="1"/>
  <c r="AA2658" i="1"/>
  <c r="AA2594" i="1"/>
  <c r="AA2530" i="1"/>
  <c r="AA2466" i="1"/>
  <c r="AA2402" i="1"/>
  <c r="AA2338" i="1"/>
  <c r="AA2274" i="1"/>
  <c r="AA2210" i="1"/>
  <c r="AA2146" i="1"/>
  <c r="AA2082" i="1"/>
  <c r="AA2625" i="1"/>
  <c r="AA2561" i="1"/>
  <c r="AA2497" i="1"/>
  <c r="AA2433" i="1"/>
  <c r="AA2369" i="1"/>
  <c r="AA2305" i="1"/>
  <c r="AA2241" i="1"/>
  <c r="AA2177" i="1"/>
  <c r="AA2113" i="1"/>
  <c r="AA2049" i="1"/>
  <c r="AA1560" i="1"/>
  <c r="AA1496" i="1"/>
  <c r="AA1432" i="1"/>
  <c r="AA1368" i="1"/>
  <c r="AA1304" i="1"/>
  <c r="AA1240" i="1"/>
  <c r="AA1176" i="1"/>
  <c r="AA1112" i="1"/>
  <c r="AA2655" i="1"/>
  <c r="AA2591" i="1"/>
  <c r="AA2527" i="1"/>
  <c r="AA2463" i="1"/>
  <c r="AA2399" i="1"/>
  <c r="AA2335" i="1"/>
  <c r="AA2271" i="1"/>
  <c r="AA2207" i="1"/>
  <c r="AA2143" i="1"/>
  <c r="AA2079" i="1"/>
  <c r="AA2015" i="1"/>
  <c r="AA2566" i="1"/>
  <c r="AA2502" i="1"/>
  <c r="AA2438" i="1"/>
  <c r="AA2374" i="1"/>
  <c r="AA2310" i="1"/>
  <c r="AA2246" i="1"/>
  <c r="AA2182" i="1"/>
  <c r="AA2118" i="1"/>
  <c r="AA2054" i="1"/>
  <c r="AA1804" i="1"/>
  <c r="AA1740" i="1"/>
  <c r="AA1676" i="1"/>
  <c r="AA1612" i="1"/>
  <c r="AA1548" i="1"/>
  <c r="AA1484" i="1"/>
  <c r="AA1420" i="1"/>
  <c r="AA1356" i="1"/>
  <c r="AA1292" i="1"/>
  <c r="AA1228" i="1"/>
  <c r="AA1851" i="1"/>
  <c r="AA1787" i="1"/>
  <c r="AA1723" i="1"/>
  <c r="AA1659" i="1"/>
  <c r="AA1595" i="1"/>
  <c r="AA1531" i="1"/>
  <c r="AA1467" i="1"/>
  <c r="AA1403" i="1"/>
  <c r="AA1339" i="1"/>
  <c r="AA1275" i="1"/>
  <c r="AA1211" i="1"/>
  <c r="AA1978" i="1"/>
  <c r="AA1914" i="1"/>
  <c r="AA1850" i="1"/>
  <c r="AA1786" i="1"/>
  <c r="AA1722" i="1"/>
  <c r="AA1658" i="1"/>
  <c r="AA1594" i="1"/>
  <c r="AA1530" i="1"/>
  <c r="AA1466" i="1"/>
  <c r="AA1402" i="1"/>
  <c r="AA1993" i="1"/>
  <c r="AA1929" i="1"/>
  <c r="AA1865" i="1"/>
  <c r="AA1801" i="1"/>
  <c r="AA1737" i="1"/>
  <c r="AA1673" i="1"/>
  <c r="AA1609" i="1"/>
  <c r="AA1545" i="1"/>
  <c r="AA1481" i="1"/>
  <c r="AA1417" i="1"/>
  <c r="AA1072" i="1"/>
  <c r="AA1008" i="1"/>
  <c r="AA944" i="1"/>
  <c r="AA880" i="1"/>
  <c r="AA816" i="1"/>
  <c r="AA752" i="1"/>
  <c r="AA2517" i="1"/>
  <c r="AA2117" i="1"/>
  <c r="AA997" i="1"/>
  <c r="AA1301" i="1"/>
  <c r="AA2525" i="1"/>
  <c r="AA2932" i="1"/>
  <c r="AA3113" i="1"/>
  <c r="AA2952" i="1"/>
  <c r="AA2632" i="1"/>
  <c r="AA2480" i="1"/>
  <c r="AA2312" i="1"/>
  <c r="AA709" i="1"/>
  <c r="AA2484" i="1"/>
  <c r="AA2356" i="1"/>
  <c r="AA2875" i="1"/>
  <c r="AA2779" i="1"/>
  <c r="AA2691" i="1"/>
  <c r="AA2603" i="1"/>
  <c r="AA2523" i="1"/>
  <c r="AA2435" i="1"/>
  <c r="AA2347" i="1"/>
  <c r="AA3090" i="1"/>
  <c r="AA3002" i="1"/>
  <c r="AA2914" i="1"/>
  <c r="AA2834" i="1"/>
  <c r="AA2746" i="1"/>
  <c r="AA2873" i="1"/>
  <c r="AA2809" i="1"/>
  <c r="AA2745" i="1"/>
  <c r="AA2681" i="1"/>
  <c r="AA2256" i="1"/>
  <c r="AA2192" i="1"/>
  <c r="AA2128" i="1"/>
  <c r="AA2064" i="1"/>
  <c r="AA2000" i="1"/>
  <c r="AA1936" i="1"/>
  <c r="AA1872" i="1"/>
  <c r="AA1808" i="1"/>
  <c r="AA1744" i="1"/>
  <c r="AA1680" i="1"/>
  <c r="AA1616" i="1"/>
  <c r="AA3095" i="1"/>
  <c r="AA3031" i="1"/>
  <c r="AA2967" i="1"/>
  <c r="AA2903" i="1"/>
  <c r="AA2839" i="1"/>
  <c r="AA2775" i="1"/>
  <c r="AA2711" i="1"/>
  <c r="AA3110" i="1"/>
  <c r="AA3046" i="1"/>
  <c r="AA2982" i="1"/>
  <c r="AA2918" i="1"/>
  <c r="AA2854" i="1"/>
  <c r="AA2790" i="1"/>
  <c r="AA2726" i="1"/>
  <c r="AA2662" i="1"/>
  <c r="AA2260" i="1"/>
  <c r="AA2196" i="1"/>
  <c r="AA2132" i="1"/>
  <c r="AA2068" i="1"/>
  <c r="AA2004" i="1"/>
  <c r="AA1940" i="1"/>
  <c r="AA1876" i="1"/>
  <c r="AA2291" i="1"/>
  <c r="AA2227" i="1"/>
  <c r="AA2163" i="1"/>
  <c r="AA2099" i="1"/>
  <c r="AA2035" i="1"/>
  <c r="AA1971" i="1"/>
  <c r="AA1907" i="1"/>
  <c r="AA2650" i="1"/>
  <c r="AA2586" i="1"/>
  <c r="AA2522" i="1"/>
  <c r="AA2458" i="1"/>
  <c r="AA2394" i="1"/>
  <c r="AA2330" i="1"/>
  <c r="AA2266" i="1"/>
  <c r="AA2202" i="1"/>
  <c r="AA2138" i="1"/>
  <c r="AA2074" i="1"/>
  <c r="AA2617" i="1"/>
  <c r="AA2553" i="1"/>
  <c r="AA2489" i="1"/>
  <c r="AA2425" i="1"/>
  <c r="AA2361" i="1"/>
  <c r="AA2297" i="1"/>
  <c r="AA2233" i="1"/>
  <c r="AA2169" i="1"/>
  <c r="AA2105" i="1"/>
  <c r="AA2041" i="1"/>
  <c r="AA1552" i="1"/>
  <c r="AA1488" i="1"/>
  <c r="AA1424" i="1"/>
  <c r="AA1360" i="1"/>
  <c r="AA1296" i="1"/>
  <c r="AA1232" i="1"/>
  <c r="AA1168" i="1"/>
  <c r="AA1104" i="1"/>
  <c r="AA2647" i="1"/>
  <c r="AA2583" i="1"/>
  <c r="AA2519" i="1"/>
  <c r="AA2455" i="1"/>
  <c r="AA2391" i="1"/>
  <c r="AA2327" i="1"/>
  <c r="AA2263" i="1"/>
  <c r="AA2199" i="1"/>
  <c r="AA2135" i="1"/>
  <c r="AA2071" i="1"/>
  <c r="AA2007" i="1"/>
  <c r="AA2558" i="1"/>
  <c r="AA2494" i="1"/>
  <c r="AA2430" i="1"/>
  <c r="AA2366" i="1"/>
  <c r="AA2302" i="1"/>
  <c r="AA2238" i="1"/>
  <c r="AA2174" i="1"/>
  <c r="AA2110" i="1"/>
  <c r="AA2046" i="1"/>
  <c r="AA1796" i="1"/>
  <c r="AA1732" i="1"/>
  <c r="AA1668" i="1"/>
  <c r="AA1604" i="1"/>
  <c r="AA1540" i="1"/>
  <c r="AA1476" i="1"/>
  <c r="AA1412" i="1"/>
  <c r="AA1348" i="1"/>
  <c r="AA1284" i="1"/>
  <c r="AA1220" i="1"/>
  <c r="AA1843" i="1"/>
  <c r="AA1779" i="1"/>
  <c r="AA1715" i="1"/>
  <c r="AA1651" i="1"/>
  <c r="AA1587" i="1"/>
  <c r="AA1523" i="1"/>
  <c r="AA1459" i="1"/>
  <c r="AA1395" i="1"/>
  <c r="AA1331" i="1"/>
  <c r="AA1267" i="1"/>
  <c r="AA1203" i="1"/>
  <c r="AA1970" i="1"/>
  <c r="AA1906" i="1"/>
  <c r="AA1842" i="1"/>
  <c r="AA1778" i="1"/>
  <c r="AA1714" i="1"/>
  <c r="AA1650" i="1"/>
  <c r="AA1586" i="1"/>
  <c r="AA1522" i="1"/>
  <c r="AA1458" i="1"/>
  <c r="AA1394" i="1"/>
  <c r="AA1985" i="1"/>
  <c r="AA1921" i="1"/>
  <c r="AA1857" i="1"/>
  <c r="AA1793" i="1"/>
  <c r="AA1729" i="1"/>
  <c r="AA1665" i="1"/>
  <c r="AA1601" i="1"/>
  <c r="AA1537" i="1"/>
  <c r="AA1473" i="1"/>
  <c r="AA1409" i="1"/>
  <c r="AA1064" i="1"/>
  <c r="AA1000" i="1"/>
  <c r="AA936" i="1"/>
  <c r="AA872" i="1"/>
  <c r="AA808" i="1"/>
  <c r="AA1999" i="1"/>
  <c r="AA1935" i="1"/>
  <c r="AA1871" i="1"/>
  <c r="AA1807" i="1"/>
  <c r="AA1743" i="1"/>
  <c r="AA2229" i="1"/>
  <c r="AA1757" i="1"/>
  <c r="AA2949" i="1"/>
  <c r="AA837" i="1"/>
  <c r="AA2101" i="1"/>
  <c r="AA2868" i="1"/>
  <c r="AA3099" i="1"/>
  <c r="AA3049" i="1"/>
  <c r="AA2888" i="1"/>
  <c r="AA2616" i="1"/>
  <c r="AA2440" i="1"/>
  <c r="AA2296" i="1"/>
  <c r="AA597" i="1"/>
  <c r="AA2468" i="1"/>
  <c r="AA2340" i="1"/>
  <c r="AA2859" i="1"/>
  <c r="AA2771" i="1"/>
  <c r="AA2683" i="1"/>
  <c r="AA2595" i="1"/>
  <c r="AA2515" i="1"/>
  <c r="AA2427" i="1"/>
  <c r="AA2339" i="1"/>
  <c r="AA3082" i="1"/>
  <c r="AA2994" i="1"/>
  <c r="AA2906" i="1"/>
  <c r="AA2826" i="1"/>
  <c r="AA2738" i="1"/>
  <c r="AA2865" i="1"/>
  <c r="AA2801" i="1"/>
  <c r="AA2737" i="1"/>
  <c r="AA2673" i="1"/>
  <c r="AA2248" i="1"/>
  <c r="AA2184" i="1"/>
  <c r="AA2120" i="1"/>
  <c r="AA2056" i="1"/>
  <c r="AA1992" i="1"/>
  <c r="AA1928" i="1"/>
  <c r="AA1864" i="1"/>
  <c r="AA1800" i="1"/>
  <c r="AA1736" i="1"/>
  <c r="AA1672" i="1"/>
  <c r="AA1608" i="1"/>
  <c r="AA3087" i="1"/>
  <c r="AA3023" i="1"/>
  <c r="AA2959" i="1"/>
  <c r="AA2895" i="1"/>
  <c r="AA2831" i="1"/>
  <c r="AA2767" i="1"/>
  <c r="AA2703" i="1"/>
  <c r="AA3102" i="1"/>
  <c r="AA3038" i="1"/>
  <c r="AA2974" i="1"/>
  <c r="AA2910" i="1"/>
  <c r="AA2846" i="1"/>
  <c r="AA2782" i="1"/>
  <c r="AA2718" i="1"/>
  <c r="AA2654" i="1"/>
  <c r="AA2252" i="1"/>
  <c r="AA2188" i="1"/>
  <c r="AA2124" i="1"/>
  <c r="AA2060" i="1"/>
  <c r="AA1996" i="1"/>
  <c r="AA1932" i="1"/>
  <c r="AA1868" i="1"/>
  <c r="AA2283" i="1"/>
  <c r="AA2219" i="1"/>
  <c r="AA2155" i="1"/>
  <c r="AA2091" i="1"/>
  <c r="AA2027" i="1"/>
  <c r="AA1963" i="1"/>
  <c r="AA1899" i="1"/>
  <c r="AA2642" i="1"/>
  <c r="AA2578" i="1"/>
  <c r="AA2514" i="1"/>
  <c r="AA2450" i="1"/>
  <c r="AA2386" i="1"/>
  <c r="AA2322" i="1"/>
  <c r="AA2258" i="1"/>
  <c r="AA2194" i="1"/>
  <c r="AA2130" i="1"/>
  <c r="AA2066" i="1"/>
  <c r="AA2609" i="1"/>
  <c r="AA2545" i="1"/>
  <c r="AA2481" i="1"/>
  <c r="AA2417" i="1"/>
  <c r="AA2353" i="1"/>
  <c r="AA2289" i="1"/>
  <c r="AA2225" i="1"/>
  <c r="AA2161" i="1"/>
  <c r="AA2097" i="1"/>
  <c r="AA2033" i="1"/>
  <c r="AA1544" i="1"/>
  <c r="AA1480" i="1"/>
  <c r="AA1416" i="1"/>
  <c r="AA1352" i="1"/>
  <c r="AA1288" i="1"/>
  <c r="AA1224" i="1"/>
  <c r="AA1160" i="1"/>
  <c r="AA1096" i="1"/>
  <c r="AA2639" i="1"/>
  <c r="AA2575" i="1"/>
  <c r="AA2511" i="1"/>
  <c r="AA2447" i="1"/>
  <c r="AA2383" i="1"/>
  <c r="AA2319" i="1"/>
  <c r="AA2255" i="1"/>
  <c r="AA2191" i="1"/>
  <c r="AA2127" i="1"/>
  <c r="AA2063" i="1"/>
  <c r="AA2614" i="1"/>
  <c r="AA2550" i="1"/>
  <c r="AA2486" i="1"/>
  <c r="AA2422" i="1"/>
  <c r="AA2358" i="1"/>
  <c r="AA2294" i="1"/>
  <c r="AA2230" i="1"/>
  <c r="AA2166" i="1"/>
  <c r="AA2102" i="1"/>
  <c r="AA2038" i="1"/>
  <c r="AA1788" i="1"/>
  <c r="AA1724" i="1"/>
  <c r="AA1660" i="1"/>
  <c r="AA1596" i="1"/>
  <c r="AA1532" i="1"/>
  <c r="AA1468" i="1"/>
  <c r="AA1404" i="1"/>
  <c r="AA1340" i="1"/>
  <c r="AA1276" i="1"/>
  <c r="AA1212" i="1"/>
  <c r="AA1835" i="1"/>
  <c r="AA1771" i="1"/>
  <c r="AA1707" i="1"/>
  <c r="AA1643" i="1"/>
  <c r="AA1579" i="1"/>
  <c r="AA1515" i="1"/>
  <c r="AA1451" i="1"/>
  <c r="AA1387" i="1"/>
  <c r="AA1323" i="1"/>
  <c r="AA1259" i="1"/>
  <c r="AA2026" i="1"/>
  <c r="AA1962" i="1"/>
  <c r="AA1898" i="1"/>
  <c r="AA1834" i="1"/>
  <c r="AA1770" i="1"/>
  <c r="AA1706" i="1"/>
  <c r="AA1642" i="1"/>
  <c r="AA1578" i="1"/>
  <c r="AA1514" i="1"/>
  <c r="AA1450" i="1"/>
  <c r="AA1386" i="1"/>
  <c r="AA1977" i="1"/>
  <c r="AA1913" i="1"/>
  <c r="AA1849" i="1"/>
  <c r="AA1785" i="1"/>
  <c r="AA1721" i="1"/>
  <c r="AA1657" i="1"/>
  <c r="AA1593" i="1"/>
  <c r="AA1529" i="1"/>
  <c r="AA1465" i="1"/>
  <c r="AA1401" i="1"/>
  <c r="AA1056" i="1"/>
  <c r="AA992" i="1"/>
  <c r="AA928" i="1"/>
  <c r="AA864" i="1"/>
  <c r="AA800" i="1"/>
  <c r="AA1991" i="1"/>
  <c r="AA1927" i="1"/>
  <c r="AA1863" i="1"/>
  <c r="AA1885" i="1"/>
  <c r="AA1365" i="1"/>
  <c r="AA2501" i="1"/>
  <c r="AA2813" i="1"/>
  <c r="AA1589" i="1"/>
  <c r="AA2804" i="1"/>
  <c r="AA3035" i="1"/>
  <c r="AA2985" i="1"/>
  <c r="AA2824" i="1"/>
  <c r="AA2608" i="1"/>
  <c r="AA2424" i="1"/>
  <c r="AA2288" i="1"/>
  <c r="AA533" i="1"/>
  <c r="AA2460" i="1"/>
  <c r="AA2332" i="1"/>
  <c r="AA2851" i="1"/>
  <c r="AA2755" i="1"/>
  <c r="AA2667" i="1"/>
  <c r="AA2587" i="1"/>
  <c r="AA2499" i="1"/>
  <c r="AA2411" i="1"/>
  <c r="AA2331" i="1"/>
  <c r="AA3066" i="1"/>
  <c r="AA2978" i="1"/>
  <c r="AA2898" i="1"/>
  <c r="AA2810" i="1"/>
  <c r="AA2722" i="1"/>
  <c r="AA2857" i="1"/>
  <c r="AA2793" i="1"/>
  <c r="AA2729" i="1"/>
  <c r="AA2665" i="1"/>
  <c r="AA2240" i="1"/>
  <c r="AA2176" i="1"/>
  <c r="AA2112" i="1"/>
  <c r="AA2048" i="1"/>
  <c r="AA1984" i="1"/>
  <c r="AA1920" i="1"/>
  <c r="AA1856" i="1"/>
  <c r="AA1792" i="1"/>
  <c r="AA1728" i="1"/>
  <c r="AA1664" i="1"/>
  <c r="AA1600" i="1"/>
  <c r="AA3079" i="1"/>
  <c r="AA3015" i="1"/>
  <c r="AA2951" i="1"/>
  <c r="AA2887" i="1"/>
  <c r="AA2823" i="1"/>
  <c r="AA2759" i="1"/>
  <c r="AA2695" i="1"/>
  <c r="AA3094" i="1"/>
  <c r="AA3030" i="1"/>
  <c r="AA2966" i="1"/>
  <c r="AA2902" i="1"/>
  <c r="AA2838" i="1"/>
  <c r="AA2774" i="1"/>
  <c r="AA2710" i="1"/>
  <c r="AA2646" i="1"/>
  <c r="AA2244" i="1"/>
  <c r="AA2180" i="1"/>
  <c r="AA2116" i="1"/>
  <c r="AA2052" i="1"/>
  <c r="AA1988" i="1"/>
  <c r="AA1924" i="1"/>
  <c r="AA1860" i="1"/>
  <c r="AA2275" i="1"/>
  <c r="AA2211" i="1"/>
  <c r="AA2147" i="1"/>
  <c r="AA2083" i="1"/>
  <c r="AA2019" i="1"/>
  <c r="AA1955" i="1"/>
  <c r="AA1891" i="1"/>
  <c r="AA2634" i="1"/>
  <c r="AA2570" i="1"/>
  <c r="AA2506" i="1"/>
  <c r="AA2442" i="1"/>
  <c r="AA2378" i="1"/>
  <c r="AA2314" i="1"/>
  <c r="AA2250" i="1"/>
  <c r="AA2186" i="1"/>
  <c r="AA2122" i="1"/>
  <c r="AA2058" i="1"/>
  <c r="AA2601" i="1"/>
  <c r="AA2537" i="1"/>
  <c r="AA2473" i="1"/>
  <c r="AA2409" i="1"/>
  <c r="AA2345" i="1"/>
  <c r="AA2281" i="1"/>
  <c r="AA2217" i="1"/>
  <c r="AA2153" i="1"/>
  <c r="AA2089" i="1"/>
  <c r="AA2025" i="1"/>
  <c r="AA1536" i="1"/>
  <c r="AA1472" i="1"/>
  <c r="AA1408" i="1"/>
  <c r="AA1344" i="1"/>
  <c r="AA1280" i="1"/>
  <c r="AA1216" i="1"/>
  <c r="AA1152" i="1"/>
  <c r="AA1088" i="1"/>
  <c r="AA2631" i="1"/>
  <c r="AA2567" i="1"/>
  <c r="AA2503" i="1"/>
  <c r="AA2439" i="1"/>
  <c r="AA2375" i="1"/>
  <c r="AA2311" i="1"/>
  <c r="AA2247" i="1"/>
  <c r="AA2183" i="1"/>
  <c r="AA2119" i="1"/>
  <c r="AA2055" i="1"/>
  <c r="AA2606" i="1"/>
  <c r="AA2542" i="1"/>
  <c r="AA2478" i="1"/>
  <c r="AA2414" i="1"/>
  <c r="AA2350" i="1"/>
  <c r="AA2286" i="1"/>
  <c r="AA2222" i="1"/>
  <c r="AA2158" i="1"/>
  <c r="AA2094" i="1"/>
  <c r="AA2030" i="1"/>
  <c r="AA1780" i="1"/>
  <c r="AA1716" i="1"/>
  <c r="AA1652" i="1"/>
  <c r="AA1588" i="1"/>
  <c r="AA1524" i="1"/>
  <c r="AA1460" i="1"/>
  <c r="AA1396" i="1"/>
  <c r="AA1332" i="1"/>
  <c r="AA1268" i="1"/>
  <c r="AA1204" i="1"/>
  <c r="AA1827" i="1"/>
  <c r="AA1763" i="1"/>
  <c r="AA1699" i="1"/>
  <c r="AA1635" i="1"/>
  <c r="AA1571" i="1"/>
  <c r="AA1507" i="1"/>
  <c r="AA1443" i="1"/>
  <c r="AA1379" i="1"/>
  <c r="AA1315" i="1"/>
  <c r="AA1251" i="1"/>
  <c r="AA2018" i="1"/>
  <c r="AA1954" i="1"/>
  <c r="AA1890" i="1"/>
  <c r="AA1826" i="1"/>
  <c r="AA1762" i="1"/>
  <c r="AA1698" i="1"/>
  <c r="AA1634" i="1"/>
  <c r="AA1570" i="1"/>
  <c r="AA1506" i="1"/>
  <c r="AA1442" i="1"/>
  <c r="AA1378" i="1"/>
  <c r="AA1969" i="1"/>
  <c r="AA1905" i="1"/>
  <c r="AA1841" i="1"/>
  <c r="AA1777" i="1"/>
  <c r="AA1713" i="1"/>
  <c r="AA1649" i="1"/>
  <c r="AA1585" i="1"/>
  <c r="AA1521" i="1"/>
  <c r="AA1457" i="1"/>
  <c r="AA1393" i="1"/>
  <c r="AA1048" i="1"/>
  <c r="AA984" i="1"/>
  <c r="AA920" i="1"/>
  <c r="AA856" i="1"/>
  <c r="AA792" i="1"/>
  <c r="AA1983" i="1"/>
  <c r="AA1919" i="1"/>
  <c r="AA1549" i="1"/>
  <c r="AA1021" i="1"/>
  <c r="AA2045" i="1"/>
  <c r="AA2357" i="1"/>
  <c r="AA1093" i="1"/>
  <c r="AA2740" i="1"/>
  <c r="AA2971" i="1"/>
  <c r="AA2921" i="1"/>
  <c r="AA2800" i="1"/>
  <c r="AA2568" i="1"/>
  <c r="AA2416" i="1"/>
  <c r="AA557" i="1"/>
  <c r="AA325" i="1"/>
  <c r="AA2428" i="1"/>
  <c r="AA2300" i="1"/>
  <c r="AA2843" i="1"/>
  <c r="AA2747" i="1"/>
  <c r="AA2659" i="1"/>
  <c r="AA2579" i="1"/>
  <c r="AA2491" i="1"/>
  <c r="AA2403" i="1"/>
  <c r="AA2323" i="1"/>
  <c r="AA3058" i="1"/>
  <c r="AA2970" i="1"/>
  <c r="AA2890" i="1"/>
  <c r="AA2802" i="1"/>
  <c r="AA2714" i="1"/>
  <c r="AA2849" i="1"/>
  <c r="AA2785" i="1"/>
  <c r="AA2721" i="1"/>
  <c r="AA2657" i="1"/>
  <c r="AA2232" i="1"/>
  <c r="AA2168" i="1"/>
  <c r="AA2104" i="1"/>
  <c r="AA2040" i="1"/>
  <c r="AA1976" i="1"/>
  <c r="AA1912" i="1"/>
  <c r="AA1848" i="1"/>
  <c r="AA1784" i="1"/>
  <c r="AA1720" i="1"/>
  <c r="AA1656" i="1"/>
  <c r="AA3135" i="1"/>
  <c r="AA3071" i="1"/>
  <c r="AA3007" i="1"/>
  <c r="AA2943" i="1"/>
  <c r="AA2879" i="1"/>
  <c r="AA2815" i="1"/>
  <c r="AA2751" i="1"/>
  <c r="AA2687" i="1"/>
  <c r="AA3086" i="1"/>
  <c r="AA3022" i="1"/>
  <c r="AA2958" i="1"/>
  <c r="AA2894" i="1"/>
  <c r="AA2830" i="1"/>
  <c r="AA2766" i="1"/>
  <c r="AA2702" i="1"/>
  <c r="AA2638" i="1"/>
  <c r="AA2236" i="1"/>
  <c r="AA2172" i="1"/>
  <c r="AA2108" i="1"/>
  <c r="AA2044" i="1"/>
  <c r="AA1980" i="1"/>
  <c r="AA1916" i="1"/>
  <c r="AA1852" i="1"/>
  <c r="AA2267" i="1"/>
  <c r="AA2203" i="1"/>
  <c r="AA2139" i="1"/>
  <c r="AA2075" i="1"/>
  <c r="AA2011" i="1"/>
  <c r="AA1947" i="1"/>
  <c r="AA1883" i="1"/>
  <c r="AA2626" i="1"/>
  <c r="AA2562" i="1"/>
  <c r="AA2498" i="1"/>
  <c r="AA2434" i="1"/>
  <c r="AA2370" i="1"/>
  <c r="AA2306" i="1"/>
  <c r="AA2242" i="1"/>
  <c r="AA2178" i="1"/>
  <c r="AA2114" i="1"/>
  <c r="AA2050" i="1"/>
  <c r="AA2593" i="1"/>
  <c r="AA2529" i="1"/>
  <c r="AA2465" i="1"/>
  <c r="AA2401" i="1"/>
  <c r="AA2337" i="1"/>
  <c r="AA2273" i="1"/>
  <c r="AA2209" i="1"/>
  <c r="AA2145" i="1"/>
  <c r="AA2081" i="1"/>
  <c r="AA1592" i="1"/>
  <c r="AA1528" i="1"/>
  <c r="AA1464" i="1"/>
  <c r="AA1400" i="1"/>
  <c r="AA1336" i="1"/>
  <c r="AA1272" i="1"/>
  <c r="AA1208" i="1"/>
  <c r="AA1144" i="1"/>
  <c r="AA1080" i="1"/>
  <c r="AA2623" i="1"/>
  <c r="AA2559" i="1"/>
  <c r="AA2495" i="1"/>
  <c r="AA2431" i="1"/>
  <c r="AA2367" i="1"/>
  <c r="AA2303" i="1"/>
  <c r="AA2239" i="1"/>
  <c r="AA2175" i="1"/>
  <c r="AA2111" i="1"/>
  <c r="AA2047" i="1"/>
  <c r="AA2598" i="1"/>
  <c r="AA2534" i="1"/>
  <c r="AA2470" i="1"/>
  <c r="AA2406" i="1"/>
  <c r="AA2342" i="1"/>
  <c r="AA2278" i="1"/>
  <c r="AA2214" i="1"/>
  <c r="AA2150" i="1"/>
  <c r="AA2086" i="1"/>
  <c r="AA1836" i="1"/>
  <c r="AA1772" i="1"/>
  <c r="AA1708" i="1"/>
  <c r="AA1644" i="1"/>
  <c r="AA1580" i="1"/>
  <c r="AA1516" i="1"/>
  <c r="AA1452" i="1"/>
  <c r="AA1388" i="1"/>
  <c r="AA1324" i="1"/>
  <c r="AA1260" i="1"/>
  <c r="AA1196" i="1"/>
  <c r="AA1819" i="1"/>
  <c r="AA1755" i="1"/>
  <c r="AA1691" i="1"/>
  <c r="AA1627" i="1"/>
  <c r="AA1563" i="1"/>
  <c r="AA1499" i="1"/>
  <c r="AA1435" i="1"/>
  <c r="AA1371" i="1"/>
  <c r="AA1307" i="1"/>
  <c r="AA1243" i="1"/>
  <c r="AA2010" i="1"/>
  <c r="AA1946" i="1"/>
  <c r="AA1882" i="1"/>
  <c r="AA1818" i="1"/>
  <c r="AA1754" i="1"/>
  <c r="AA1690" i="1"/>
  <c r="AA1626" i="1"/>
  <c r="AA1562" i="1"/>
  <c r="AA1498" i="1"/>
  <c r="AA1181" i="1"/>
  <c r="AA2885" i="1"/>
  <c r="AA1557" i="1"/>
  <c r="AA1909" i="1"/>
  <c r="AA765" i="1"/>
  <c r="AA2676" i="1"/>
  <c r="AA581" i="1"/>
  <c r="AA453" i="1"/>
  <c r="AA2760" i="1"/>
  <c r="AA2552" i="1"/>
  <c r="AA2376" i="1"/>
  <c r="AA485" i="1"/>
  <c r="AA2420" i="1"/>
  <c r="AA2292" i="1"/>
  <c r="AA2819" i="1"/>
  <c r="AA2731" i="1"/>
  <c r="AA2651" i="1"/>
  <c r="AA2563" i="1"/>
  <c r="AA2475" i="1"/>
  <c r="AA2395" i="1"/>
  <c r="AA3130" i="1"/>
  <c r="AA3042" i="1"/>
  <c r="AA2962" i="1"/>
  <c r="AA2874" i="1"/>
  <c r="AA2786" i="1"/>
  <c r="AA2706" i="1"/>
  <c r="AA2841" i="1"/>
  <c r="AA2777" i="1"/>
  <c r="AA2713" i="1"/>
  <c r="AA2649" i="1"/>
  <c r="AA2224" i="1"/>
  <c r="AA2160" i="1"/>
  <c r="AA2096" i="1"/>
  <c r="AA2032" i="1"/>
  <c r="AA1968" i="1"/>
  <c r="AA1904" i="1"/>
  <c r="AA1840" i="1"/>
  <c r="AA1776" i="1"/>
  <c r="AA1712" i="1"/>
  <c r="AA1648" i="1"/>
  <c r="AA3127" i="1"/>
  <c r="AA3063" i="1"/>
  <c r="AA2999" i="1"/>
  <c r="AA2935" i="1"/>
  <c r="AA2871" i="1"/>
  <c r="AA2807" i="1"/>
  <c r="AA2743" i="1"/>
  <c r="AA3142" i="1"/>
  <c r="AA3078" i="1"/>
  <c r="AA3014" i="1"/>
  <c r="AA2950" i="1"/>
  <c r="AA2886" i="1"/>
  <c r="AA2822" i="1"/>
  <c r="AA2758" i="1"/>
  <c r="AA2694" i="1"/>
  <c r="AA2630" i="1"/>
  <c r="AA2228" i="1"/>
  <c r="AA2164" i="1"/>
  <c r="AA2100" i="1"/>
  <c r="AA2036" i="1"/>
  <c r="AA1972" i="1"/>
  <c r="AA1908" i="1"/>
  <c r="AA1844" i="1"/>
  <c r="AA2259" i="1"/>
  <c r="AA2195" i="1"/>
  <c r="AA2131" i="1"/>
  <c r="AA2067" i="1"/>
  <c r="AA2003" i="1"/>
  <c r="AA1939" i="1"/>
  <c r="AA2682" i="1"/>
  <c r="AA2618" i="1"/>
  <c r="AA2554" i="1"/>
  <c r="AA2490" i="1"/>
  <c r="AA2426" i="1"/>
  <c r="AA2362" i="1"/>
  <c r="AA2298" i="1"/>
  <c r="AA2234" i="1"/>
  <c r="AA2170" i="1"/>
  <c r="AA2106" i="1"/>
  <c r="AA2042" i="1"/>
  <c r="AA2585" i="1"/>
  <c r="AA2521" i="1"/>
  <c r="AA2457" i="1"/>
  <c r="AA2393" i="1"/>
  <c r="AA2329" i="1"/>
  <c r="AA2265" i="1"/>
  <c r="AA2201" i="1"/>
  <c r="AA2137" i="1"/>
  <c r="AA2073" i="1"/>
  <c r="AA1584" i="1"/>
  <c r="AA1520" i="1"/>
  <c r="AA1456" i="1"/>
  <c r="AA1392" i="1"/>
  <c r="AA1328" i="1"/>
  <c r="AA1264" i="1"/>
  <c r="AA1200" i="1"/>
  <c r="AA1136" i="1"/>
  <c r="AA2679" i="1"/>
  <c r="AA2615" i="1"/>
  <c r="AA2551" i="1"/>
  <c r="AA2487" i="1"/>
  <c r="AA2423" i="1"/>
  <c r="AA2359" i="1"/>
  <c r="AA2295" i="1"/>
  <c r="AA2231" i="1"/>
  <c r="AA2167" i="1"/>
  <c r="AA2103" i="1"/>
  <c r="AA2039" i="1"/>
  <c r="AA2590" i="1"/>
  <c r="AA2526" i="1"/>
  <c r="AA2462" i="1"/>
  <c r="AA2398" i="1"/>
  <c r="AA2334" i="1"/>
  <c r="AA2270" i="1"/>
  <c r="AA2206" i="1"/>
  <c r="AA2142" i="1"/>
  <c r="AA2078" i="1"/>
  <c r="AA1828" i="1"/>
  <c r="AA1764" i="1"/>
  <c r="AA1700" i="1"/>
  <c r="AA1636" i="1"/>
  <c r="AA1572" i="1"/>
  <c r="AA1508" i="1"/>
  <c r="AA1444" i="1"/>
  <c r="AA1380" i="1"/>
  <c r="AA1316" i="1"/>
  <c r="AA1252" i="1"/>
  <c r="AA1875" i="1"/>
  <c r="AA1811" i="1"/>
  <c r="AA1747" i="1"/>
  <c r="AA1683" i="1"/>
  <c r="AA1619" i="1"/>
  <c r="AA1555" i="1"/>
  <c r="AA1491" i="1"/>
  <c r="AA1427" i="1"/>
  <c r="AA1363" i="1"/>
  <c r="AA1299" i="1"/>
  <c r="AA1235" i="1"/>
  <c r="AA2002" i="1"/>
  <c r="AA1938" i="1"/>
  <c r="AA1874" i="1"/>
  <c r="AA1810" i="1"/>
  <c r="AA1746" i="1"/>
  <c r="AA1682" i="1"/>
  <c r="AA1618" i="1"/>
  <c r="AA1554" i="1"/>
  <c r="AA1490" i="1"/>
  <c r="AA1426" i="1"/>
  <c r="AA2017" i="1"/>
  <c r="AA1953" i="1"/>
  <c r="AA1889" i="1"/>
  <c r="AA1825" i="1"/>
  <c r="AA1761" i="1"/>
  <c r="AA1697" i="1"/>
  <c r="AA1633" i="1"/>
  <c r="AA1569" i="1"/>
  <c r="AA1505" i="1"/>
  <c r="AA1441" i="1"/>
  <c r="AA1377" i="1"/>
  <c r="AA1032" i="1"/>
  <c r="AA968" i="1"/>
  <c r="AA904" i="1"/>
  <c r="AA840" i="1"/>
  <c r="AA776" i="1"/>
  <c r="AA1967" i="1"/>
  <c r="AA1903" i="1"/>
  <c r="AA1839" i="1"/>
  <c r="AA1775" i="1"/>
  <c r="AA1711" i="1"/>
  <c r="AA3101" i="1"/>
  <c r="AA2437" i="1"/>
  <c r="AA1069" i="1"/>
  <c r="AA1405" i="1"/>
  <c r="AA2612" i="1"/>
  <c r="AA2736" i="1"/>
  <c r="AA2544" i="1"/>
  <c r="AA2360" i="1"/>
  <c r="AA365" i="1"/>
  <c r="AA2404" i="1"/>
  <c r="AA2923" i="1"/>
  <c r="AA2811" i="1"/>
  <c r="AA2723" i="1"/>
  <c r="AA2643" i="1"/>
  <c r="AA2555" i="1"/>
  <c r="AA2467" i="1"/>
  <c r="AA2387" i="1"/>
  <c r="AA3122" i="1"/>
  <c r="AA3034" i="1"/>
  <c r="AA2954" i="1"/>
  <c r="AA2866" i="1"/>
  <c r="AA2778" i="1"/>
  <c r="AA2698" i="1"/>
  <c r="AA2833" i="1"/>
  <c r="AA2769" i="1"/>
  <c r="AA2705" i="1"/>
  <c r="AA2641" i="1"/>
  <c r="AA2216" i="1"/>
  <c r="AA2152" i="1"/>
  <c r="AA2088" i="1"/>
  <c r="AA2024" i="1"/>
  <c r="AA1960" i="1"/>
  <c r="AA1896" i="1"/>
  <c r="AA1832" i="1"/>
  <c r="AA1768" i="1"/>
  <c r="AA1704" i="1"/>
  <c r="AA1640" i="1"/>
  <c r="AA3119" i="1"/>
  <c r="AA3055" i="1"/>
  <c r="AA2991" i="1"/>
  <c r="AA2927" i="1"/>
  <c r="AA2863" i="1"/>
  <c r="AA2799" i="1"/>
  <c r="AA2735" i="1"/>
  <c r="AA3134" i="1"/>
  <c r="AA3070" i="1"/>
  <c r="AA3006" i="1"/>
  <c r="AA2942" i="1"/>
  <c r="AA2878" i="1"/>
  <c r="AA2814" i="1"/>
  <c r="AA2750" i="1"/>
  <c r="AA2686" i="1"/>
  <c r="AA2622" i="1"/>
  <c r="AA2220" i="1"/>
  <c r="AA2156" i="1"/>
  <c r="AA2092" i="1"/>
  <c r="AA2028" i="1"/>
  <c r="AA1964" i="1"/>
  <c r="AA1900" i="1"/>
  <c r="AA2315" i="1"/>
  <c r="AA2251" i="1"/>
  <c r="AA2187" i="1"/>
  <c r="AA2123" i="1"/>
  <c r="AA2059" i="1"/>
  <c r="AA1995" i="1"/>
  <c r="AA2749" i="1"/>
  <c r="AA2696" i="1"/>
  <c r="AA2715" i="1"/>
  <c r="AA2850" i="1"/>
  <c r="AA2144" i="1"/>
  <c r="AA1632" i="1"/>
  <c r="AA3126" i="1"/>
  <c r="AA2276" i="1"/>
  <c r="AA2243" i="1"/>
  <c r="AA2666" i="1"/>
  <c r="AA2410" i="1"/>
  <c r="AA2154" i="1"/>
  <c r="AA2505" i="1"/>
  <c r="AA2249" i="1"/>
  <c r="AA1568" i="1"/>
  <c r="AA1312" i="1"/>
  <c r="AA2663" i="1"/>
  <c r="AA2407" i="1"/>
  <c r="AA2151" i="1"/>
  <c r="AA2510" i="1"/>
  <c r="AA2254" i="1"/>
  <c r="AA1812" i="1"/>
  <c r="AA1556" i="1"/>
  <c r="AA1300" i="1"/>
  <c r="AA1731" i="1"/>
  <c r="AA1475" i="1"/>
  <c r="AA1219" i="1"/>
  <c r="AA1794" i="1"/>
  <c r="AA1538" i="1"/>
  <c r="AA2001" i="1"/>
  <c r="AA1817" i="1"/>
  <c r="AA1641" i="1"/>
  <c r="AA1489" i="1"/>
  <c r="AA1024" i="1"/>
  <c r="AA848" i="1"/>
  <c r="AA1951" i="1"/>
  <c r="AA1831" i="1"/>
  <c r="AA1751" i="1"/>
  <c r="AA1671" i="1"/>
  <c r="AA1607" i="1"/>
  <c r="AA1543" i="1"/>
  <c r="AA1479" i="1"/>
  <c r="AA1415" i="1"/>
  <c r="AA2022" i="1"/>
  <c r="AA1958" i="1"/>
  <c r="AA1894" i="1"/>
  <c r="AA1830" i="1"/>
  <c r="AA1766" i="1"/>
  <c r="AA1702" i="1"/>
  <c r="AA1638" i="1"/>
  <c r="AA1574" i="1"/>
  <c r="AA1510" i="1"/>
  <c r="AA1446" i="1"/>
  <c r="AA1382" i="1"/>
  <c r="AA1148" i="1"/>
  <c r="AA1084" i="1"/>
  <c r="AA1020" i="1"/>
  <c r="AA956" i="1"/>
  <c r="AA892" i="1"/>
  <c r="AA828" i="1"/>
  <c r="AA764" i="1"/>
  <c r="AA700" i="1"/>
  <c r="AA1147" i="1"/>
  <c r="AA1083" i="1"/>
  <c r="AA1019" i="1"/>
  <c r="AA955" i="1"/>
  <c r="AA891" i="1"/>
  <c r="AA827" i="1"/>
  <c r="AA763" i="1"/>
  <c r="AA699" i="1"/>
  <c r="AA1314" i="1"/>
  <c r="AA1250" i="1"/>
  <c r="AA1186" i="1"/>
  <c r="AA1122" i="1"/>
  <c r="AA1058" i="1"/>
  <c r="AA994" i="1"/>
  <c r="AA930" i="1"/>
  <c r="AA866" i="1"/>
  <c r="AA802" i="1"/>
  <c r="AA738" i="1"/>
  <c r="AA1345" i="1"/>
  <c r="AA1281" i="1"/>
  <c r="AA1217" i="1"/>
  <c r="AA1153" i="1"/>
  <c r="AA1089" i="1"/>
  <c r="AA1025" i="1"/>
  <c r="AA961" i="1"/>
  <c r="AA897" i="1"/>
  <c r="AA833" i="1"/>
  <c r="AA769" i="1"/>
  <c r="AA705" i="1"/>
  <c r="AA704" i="1"/>
  <c r="AA640" i="1"/>
  <c r="AA576" i="1"/>
  <c r="AA512" i="1"/>
  <c r="AA448" i="1"/>
  <c r="AA384" i="1"/>
  <c r="AA1295" i="1"/>
  <c r="AA1231" i="1"/>
  <c r="AA1167" i="1"/>
  <c r="AA1103" i="1"/>
  <c r="AA1039" i="1"/>
  <c r="AA975" i="1"/>
  <c r="AA911" i="1"/>
  <c r="AA847" i="1"/>
  <c r="AA783" i="1"/>
  <c r="AA719" i="1"/>
  <c r="AA1334" i="1"/>
  <c r="AA1270" i="1"/>
  <c r="AA1206" i="1"/>
  <c r="AA1142" i="1"/>
  <c r="AA1078" i="1"/>
  <c r="AA1014" i="1"/>
  <c r="AA950" i="1"/>
  <c r="AA886" i="1"/>
  <c r="AA822" i="1"/>
  <c r="AA758" i="1"/>
  <c r="AA694" i="1"/>
  <c r="AA636" i="1"/>
  <c r="AA572" i="1"/>
  <c r="AA508" i="1"/>
  <c r="AA444" i="1"/>
  <c r="AA380" i="1"/>
  <c r="AA316" i="1"/>
  <c r="AA675" i="1"/>
  <c r="AA611" i="1"/>
  <c r="AA547" i="1"/>
  <c r="AA483" i="1"/>
  <c r="AA419" i="1"/>
  <c r="AA355" i="1"/>
  <c r="AA650" i="1"/>
  <c r="AA586" i="1"/>
  <c r="AA522" i="1"/>
  <c r="AA458" i="1"/>
  <c r="AA394" i="1"/>
  <c r="AA330" i="1"/>
  <c r="AA625" i="1"/>
  <c r="AA561" i="1"/>
  <c r="AA497" i="1"/>
  <c r="AA433" i="1"/>
  <c r="AA369" i="1"/>
  <c r="AA305" i="1"/>
  <c r="AA360" i="1"/>
  <c r="AA655" i="1"/>
  <c r="AA591" i="1"/>
  <c r="AA527" i="1"/>
  <c r="AA463" i="1"/>
  <c r="AA1989" i="1"/>
  <c r="AA2504" i="1"/>
  <c r="AA2627" i="1"/>
  <c r="AA2770" i="1"/>
  <c r="AA2080" i="1"/>
  <c r="AA3111" i="1"/>
  <c r="AA3062" i="1"/>
  <c r="AA2212" i="1"/>
  <c r="AA2179" i="1"/>
  <c r="AA2610" i="1"/>
  <c r="AA2354" i="1"/>
  <c r="AA2098" i="1"/>
  <c r="AA2449" i="1"/>
  <c r="AA2193" i="1"/>
  <c r="AA1512" i="1"/>
  <c r="AA1256" i="1"/>
  <c r="AA2607" i="1"/>
  <c r="AA2351" i="1"/>
  <c r="AA2095" i="1"/>
  <c r="AA2454" i="1"/>
  <c r="AA2198" i="1"/>
  <c r="AA1756" i="1"/>
  <c r="AA1500" i="1"/>
  <c r="AA1244" i="1"/>
  <c r="AA1675" i="1"/>
  <c r="AA1419" i="1"/>
  <c r="AA1994" i="1"/>
  <c r="AA1738" i="1"/>
  <c r="AA1482" i="1"/>
  <c r="AA1961" i="1"/>
  <c r="AA1809" i="1"/>
  <c r="AA1625" i="1"/>
  <c r="AA1449" i="1"/>
  <c r="AA1016" i="1"/>
  <c r="AA832" i="1"/>
  <c r="AA1943" i="1"/>
  <c r="AA1823" i="1"/>
  <c r="AA1735" i="1"/>
  <c r="AA1663" i="1"/>
  <c r="AA1599" i="1"/>
  <c r="AA1535" i="1"/>
  <c r="AA1471" i="1"/>
  <c r="AA1407" i="1"/>
  <c r="AA2014" i="1"/>
  <c r="AA1950" i="1"/>
  <c r="AA1886" i="1"/>
  <c r="AA1822" i="1"/>
  <c r="AA1758" i="1"/>
  <c r="AA1694" i="1"/>
  <c r="AA1630" i="1"/>
  <c r="AA1566" i="1"/>
  <c r="AA1502" i="1"/>
  <c r="AA1438" i="1"/>
  <c r="AA1374" i="1"/>
  <c r="AA1140" i="1"/>
  <c r="AA1076" i="1"/>
  <c r="AA1012" i="1"/>
  <c r="AA948" i="1"/>
  <c r="AA884" i="1"/>
  <c r="AA820" i="1"/>
  <c r="AA756" i="1"/>
  <c r="AA692" i="1"/>
  <c r="AA1139" i="1"/>
  <c r="AA1075" i="1"/>
  <c r="AA1011" i="1"/>
  <c r="AA947" i="1"/>
  <c r="AA883" i="1"/>
  <c r="AA819" i="1"/>
  <c r="AA755" i="1"/>
  <c r="AA691" i="1"/>
  <c r="AA1306" i="1"/>
  <c r="AA1242" i="1"/>
  <c r="AA1178" i="1"/>
  <c r="AA1114" i="1"/>
  <c r="AA1050" i="1"/>
  <c r="AA986" i="1"/>
  <c r="AA922" i="1"/>
  <c r="AA858" i="1"/>
  <c r="AA794" i="1"/>
  <c r="AA730" i="1"/>
  <c r="AA1337" i="1"/>
  <c r="AA1273" i="1"/>
  <c r="AA1209" i="1"/>
  <c r="AA1145" i="1"/>
  <c r="AA1081" i="1"/>
  <c r="AA1017" i="1"/>
  <c r="AA953" i="1"/>
  <c r="AA889" i="1"/>
  <c r="AA825" i="1"/>
  <c r="AA761" i="1"/>
  <c r="AA697" i="1"/>
  <c r="AA696" i="1"/>
  <c r="AA632" i="1"/>
  <c r="AA568" i="1"/>
  <c r="AA504" i="1"/>
  <c r="AA440" i="1"/>
  <c r="AA1351" i="1"/>
  <c r="AA1287" i="1"/>
  <c r="AA1223" i="1"/>
  <c r="AA1159" i="1"/>
  <c r="AA1095" i="1"/>
  <c r="AA1031" i="1"/>
  <c r="AA967" i="1"/>
  <c r="AA903" i="1"/>
  <c r="AA839" i="1"/>
  <c r="AA775" i="1"/>
  <c r="AA711" i="1"/>
  <c r="AA1326" i="1"/>
  <c r="AA1262" i="1"/>
  <c r="AA1198" i="1"/>
  <c r="AA1134" i="1"/>
  <c r="AA1070" i="1"/>
  <c r="AA1006" i="1"/>
  <c r="AA942" i="1"/>
  <c r="AA878" i="1"/>
  <c r="AA814" i="1"/>
  <c r="AA750" i="1"/>
  <c r="AA686" i="1"/>
  <c r="AA628" i="1"/>
  <c r="AA564" i="1"/>
  <c r="AA500" i="1"/>
  <c r="AA436" i="1"/>
  <c r="AA372" i="1"/>
  <c r="AA308" i="1"/>
  <c r="AA667" i="1"/>
  <c r="AA603" i="1"/>
  <c r="AA539" i="1"/>
  <c r="AA475" i="1"/>
  <c r="AA411" i="1"/>
  <c r="AA347" i="1"/>
  <c r="AA642" i="1"/>
  <c r="AA578" i="1"/>
  <c r="AA514" i="1"/>
  <c r="AA450" i="1"/>
  <c r="AA386" i="1"/>
  <c r="AA322" i="1"/>
  <c r="AA681" i="1"/>
  <c r="AA617" i="1"/>
  <c r="AA553" i="1"/>
  <c r="AA489" i="1"/>
  <c r="AA425" i="1"/>
  <c r="AA361" i="1"/>
  <c r="AA352" i="1"/>
  <c r="AA2981" i="1"/>
  <c r="AA2352" i="1"/>
  <c r="AA2539" i="1"/>
  <c r="AA2897" i="1"/>
  <c r="AA2016" i="1"/>
  <c r="AA3047" i="1"/>
  <c r="AA2998" i="1"/>
  <c r="AA2148" i="1"/>
  <c r="AA2115" i="1"/>
  <c r="AA2602" i="1"/>
  <c r="AA2346" i="1"/>
  <c r="AA2090" i="1"/>
  <c r="AA2441" i="1"/>
  <c r="AA2185" i="1"/>
  <c r="AA1504" i="1"/>
  <c r="AA1248" i="1"/>
  <c r="AA2599" i="1"/>
  <c r="AA2343" i="1"/>
  <c r="AA2087" i="1"/>
  <c r="AA2446" i="1"/>
  <c r="AA2190" i="1"/>
  <c r="AA1748" i="1"/>
  <c r="AA1492" i="1"/>
  <c r="AA1236" i="1"/>
  <c r="AA1667" i="1"/>
  <c r="AA1411" i="1"/>
  <c r="AA1986" i="1"/>
  <c r="AA1730" i="1"/>
  <c r="AA1474" i="1"/>
  <c r="AA1945" i="1"/>
  <c r="AA1769" i="1"/>
  <c r="AA1617" i="1"/>
  <c r="AA1433" i="1"/>
  <c r="AA976" i="1"/>
  <c r="AA824" i="1"/>
  <c r="AA1911" i="1"/>
  <c r="AA1815" i="1"/>
  <c r="AA1727" i="1"/>
  <c r="AA1655" i="1"/>
  <c r="AA1591" i="1"/>
  <c r="AA1527" i="1"/>
  <c r="AA1463" i="1"/>
  <c r="AA1399" i="1"/>
  <c r="AA2006" i="1"/>
  <c r="AA1942" i="1"/>
  <c r="AA1878" i="1"/>
  <c r="AA1814" i="1"/>
  <c r="AA1750" i="1"/>
  <c r="AA1686" i="1"/>
  <c r="AA1622" i="1"/>
  <c r="AA1558" i="1"/>
  <c r="AA1494" i="1"/>
  <c r="AA1430" i="1"/>
  <c r="AA1366" i="1"/>
  <c r="AA1132" i="1"/>
  <c r="AA1068" i="1"/>
  <c r="AA1004" i="1"/>
  <c r="AA940" i="1"/>
  <c r="AA876" i="1"/>
  <c r="AA812" i="1"/>
  <c r="AA748" i="1"/>
  <c r="AA1195" i="1"/>
  <c r="AA1131" i="1"/>
  <c r="AA1067" i="1"/>
  <c r="AA1003" i="1"/>
  <c r="AA939" i="1"/>
  <c r="AA875" i="1"/>
  <c r="AA811" i="1"/>
  <c r="AA747" i="1"/>
  <c r="AA1362" i="1"/>
  <c r="AA1298" i="1"/>
  <c r="AA1234" i="1"/>
  <c r="AA1170" i="1"/>
  <c r="AA1106" i="1"/>
  <c r="AA1042" i="1"/>
  <c r="AA978" i="1"/>
  <c r="AA914" i="1"/>
  <c r="AA850" i="1"/>
  <c r="AA786" i="1"/>
  <c r="AA722" i="1"/>
  <c r="AA1329" i="1"/>
  <c r="AA1265" i="1"/>
  <c r="AA1201" i="1"/>
  <c r="AA1137" i="1"/>
  <c r="AA1073" i="1"/>
  <c r="AA1009" i="1"/>
  <c r="AA945" i="1"/>
  <c r="AA881" i="1"/>
  <c r="AA817" i="1"/>
  <c r="AA753" i="1"/>
  <c r="AA689" i="1"/>
  <c r="AA688" i="1"/>
  <c r="AA624" i="1"/>
  <c r="AA560" i="1"/>
  <c r="AA496" i="1"/>
  <c r="AA432" i="1"/>
  <c r="AA1343" i="1"/>
  <c r="AA1279" i="1"/>
  <c r="AA1215" i="1"/>
  <c r="AA1151" i="1"/>
  <c r="AA1087" i="1"/>
  <c r="AA1023" i="1"/>
  <c r="AA959" i="1"/>
  <c r="AA933" i="1"/>
  <c r="AA2459" i="1"/>
  <c r="AA2825" i="1"/>
  <c r="AA1952" i="1"/>
  <c r="AA2983" i="1"/>
  <c r="AA2934" i="1"/>
  <c r="AA2084" i="1"/>
  <c r="AA2051" i="1"/>
  <c r="AA2546" i="1"/>
  <c r="AA2290" i="1"/>
  <c r="AA2034" i="1"/>
  <c r="AA2385" i="1"/>
  <c r="AA2129" i="1"/>
  <c r="AA1448" i="1"/>
  <c r="AA1192" i="1"/>
  <c r="AA2543" i="1"/>
  <c r="AA2287" i="1"/>
  <c r="AA2031" i="1"/>
  <c r="AA2390" i="1"/>
  <c r="AA2134" i="1"/>
  <c r="AA1692" i="1"/>
  <c r="AA1436" i="1"/>
  <c r="AA1867" i="1"/>
  <c r="AA1611" i="1"/>
  <c r="AA1355" i="1"/>
  <c r="AA1930" i="1"/>
  <c r="AA1674" i="1"/>
  <c r="AA1434" i="1"/>
  <c r="AA1937" i="1"/>
  <c r="AA1753" i="1"/>
  <c r="AA1577" i="1"/>
  <c r="AA1425" i="1"/>
  <c r="AA960" i="1"/>
  <c r="AA784" i="1"/>
  <c r="AA1895" i="1"/>
  <c r="AA1799" i="1"/>
  <c r="AA1719" i="1"/>
  <c r="AA1647" i="1"/>
  <c r="AA1583" i="1"/>
  <c r="AA1519" i="1"/>
  <c r="AA1455" i="1"/>
  <c r="AA1391" i="1"/>
  <c r="AA1998" i="1"/>
  <c r="AA1934" i="1"/>
  <c r="AA1870" i="1"/>
  <c r="AA1806" i="1"/>
  <c r="AA1742" i="1"/>
  <c r="AA1678" i="1"/>
  <c r="AA1614" i="1"/>
  <c r="AA1550" i="1"/>
  <c r="AA1486" i="1"/>
  <c r="AA1422" i="1"/>
  <c r="AA1188" i="1"/>
  <c r="AA1124" i="1"/>
  <c r="AA1060" i="1"/>
  <c r="AA996" i="1"/>
  <c r="AA932" i="1"/>
  <c r="AA868" i="1"/>
  <c r="AA804" i="1"/>
  <c r="AA740" i="1"/>
  <c r="AA1187" i="1"/>
  <c r="AA1123" i="1"/>
  <c r="AA1059" i="1"/>
  <c r="AA995" i="1"/>
  <c r="AA931" i="1"/>
  <c r="AA867" i="1"/>
  <c r="AA803" i="1"/>
  <c r="AA739" i="1"/>
  <c r="AA1354" i="1"/>
  <c r="AA1290" i="1"/>
  <c r="AA1226" i="1"/>
  <c r="AA1162" i="1"/>
  <c r="AA1098" i="1"/>
  <c r="AA1034" i="1"/>
  <c r="AA970" i="1"/>
  <c r="AA906" i="1"/>
  <c r="AA842" i="1"/>
  <c r="AA778" i="1"/>
  <c r="AA714" i="1"/>
  <c r="AA1321" i="1"/>
  <c r="AA1257" i="1"/>
  <c r="AA1193" i="1"/>
  <c r="AA1129" i="1"/>
  <c r="AA1065" i="1"/>
  <c r="AA1001" i="1"/>
  <c r="AA937" i="1"/>
  <c r="AA873" i="1"/>
  <c r="AA809" i="1"/>
  <c r="AA745" i="1"/>
  <c r="AA744" i="1"/>
  <c r="AA680" i="1"/>
  <c r="AA616" i="1"/>
  <c r="AA552" i="1"/>
  <c r="AA488" i="1"/>
  <c r="AA424" i="1"/>
  <c r="AA1335" i="1"/>
  <c r="AA1271" i="1"/>
  <c r="AA1207" i="1"/>
  <c r="AA1143" i="1"/>
  <c r="AA1079" i="1"/>
  <c r="AA1015" i="1"/>
  <c r="AA951" i="1"/>
  <c r="AA887" i="1"/>
  <c r="AA823" i="1"/>
  <c r="AA759" i="1"/>
  <c r="AA695" i="1"/>
  <c r="AA1310" i="1"/>
  <c r="AA1246" i="1"/>
  <c r="AA1182" i="1"/>
  <c r="AA1118" i="1"/>
  <c r="AA1054" i="1"/>
  <c r="AA990" i="1"/>
  <c r="AA926" i="1"/>
  <c r="AA862" i="1"/>
  <c r="AA798" i="1"/>
  <c r="AA734" i="1"/>
  <c r="AA676" i="1"/>
  <c r="AA612" i="1"/>
  <c r="AA548" i="1"/>
  <c r="AA484" i="1"/>
  <c r="AA420" i="1"/>
  <c r="AA356" i="1"/>
  <c r="AA651" i="1"/>
  <c r="AA587" i="1"/>
  <c r="AA523" i="1"/>
  <c r="AA459" i="1"/>
  <c r="AA395" i="1"/>
  <c r="AA331" i="1"/>
  <c r="AA626" i="1"/>
  <c r="AA562" i="1"/>
  <c r="AA498" i="1"/>
  <c r="AA434" i="1"/>
  <c r="AA370" i="1"/>
  <c r="AA306" i="1"/>
  <c r="AA665" i="1"/>
  <c r="AA601" i="1"/>
  <c r="AA537" i="1"/>
  <c r="AA473" i="1"/>
  <c r="AA409" i="1"/>
  <c r="AA345" i="1"/>
  <c r="AA336" i="1"/>
  <c r="AA631" i="1"/>
  <c r="AA567" i="1"/>
  <c r="AA503" i="1"/>
  <c r="AA439" i="1"/>
  <c r="AA3084" i="1"/>
  <c r="AA2371" i="1"/>
  <c r="AA2761" i="1"/>
  <c r="AA1888" i="1"/>
  <c r="AA2919" i="1"/>
  <c r="AA2870" i="1"/>
  <c r="AA2020" i="1"/>
  <c r="AA1987" i="1"/>
  <c r="AA2538" i="1"/>
  <c r="AA2282" i="1"/>
  <c r="AA2633" i="1"/>
  <c r="AA2377" i="1"/>
  <c r="AA2121" i="1"/>
  <c r="AA1440" i="1"/>
  <c r="AA1184" i="1"/>
  <c r="AA2535" i="1"/>
  <c r="AA2279" i="1"/>
  <c r="AA2023" i="1"/>
  <c r="AA2382" i="1"/>
  <c r="AA2126" i="1"/>
  <c r="AA1684" i="1"/>
  <c r="AA1428" i="1"/>
  <c r="AA1859" i="1"/>
  <c r="AA1603" i="1"/>
  <c r="AA1347" i="1"/>
  <c r="AA1922" i="1"/>
  <c r="AA1666" i="1"/>
  <c r="AA1418" i="1"/>
  <c r="AA1897" i="1"/>
  <c r="AA1745" i="1"/>
  <c r="AA1561" i="1"/>
  <c r="AA1385" i="1"/>
  <c r="AA952" i="1"/>
  <c r="AA768" i="1"/>
  <c r="AA1887" i="1"/>
  <c r="AA1791" i="1"/>
  <c r="AA1703" i="1"/>
  <c r="AA1639" i="1"/>
  <c r="AA1575" i="1"/>
  <c r="AA1511" i="1"/>
  <c r="AA1447" i="1"/>
  <c r="AA1383" i="1"/>
  <c r="AA1990" i="1"/>
  <c r="AA1926" i="1"/>
  <c r="AA1862" i="1"/>
  <c r="AA1798" i="1"/>
  <c r="AA1734" i="1"/>
  <c r="AA1670" i="1"/>
  <c r="AA1606" i="1"/>
  <c r="AA1542" i="1"/>
  <c r="AA1478" i="1"/>
  <c r="AA1414" i="1"/>
  <c r="AA1180" i="1"/>
  <c r="AA1116" i="1"/>
  <c r="AA1052" i="1"/>
  <c r="AA988" i="1"/>
  <c r="AA924" i="1"/>
  <c r="AA860" i="1"/>
  <c r="AA796" i="1"/>
  <c r="AA732" i="1"/>
  <c r="AA1179" i="1"/>
  <c r="AA1115" i="1"/>
  <c r="AA1051" i="1"/>
  <c r="AA987" i="1"/>
  <c r="AA923" i="1"/>
  <c r="AA859" i="1"/>
  <c r="AA795" i="1"/>
  <c r="AA731" i="1"/>
  <c r="AA1346" i="1"/>
  <c r="AA1282" i="1"/>
  <c r="AA1218" i="1"/>
  <c r="AA1154" i="1"/>
  <c r="AA1090" i="1"/>
  <c r="AA1026" i="1"/>
  <c r="AA962" i="1"/>
  <c r="AA898" i="1"/>
  <c r="AA834" i="1"/>
  <c r="AA770" i="1"/>
  <c r="AA706" i="1"/>
  <c r="AA1313" i="1"/>
  <c r="AA1249" i="1"/>
  <c r="AA1185" i="1"/>
  <c r="AA1121" i="1"/>
  <c r="AA1057" i="1"/>
  <c r="AA993" i="1"/>
  <c r="AA929" i="1"/>
  <c r="AA865" i="1"/>
  <c r="AA801" i="1"/>
  <c r="AA737" i="1"/>
  <c r="AA736" i="1"/>
  <c r="AA672" i="1"/>
  <c r="AA608" i="1"/>
  <c r="AA544" i="1"/>
  <c r="AA480" i="1"/>
  <c r="AA416" i="1"/>
  <c r="AA1327" i="1"/>
  <c r="AA1263" i="1"/>
  <c r="AA1199" i="1"/>
  <c r="AA1135" i="1"/>
  <c r="AA1071" i="1"/>
  <c r="AA1007" i="1"/>
  <c r="AA943" i="1"/>
  <c r="AA879" i="1"/>
  <c r="AA815" i="1"/>
  <c r="AA751" i="1"/>
  <c r="AA687" i="1"/>
  <c r="AA1302" i="1"/>
  <c r="AA1238" i="1"/>
  <c r="AA1174" i="1"/>
  <c r="AA1110" i="1"/>
  <c r="AA1046" i="1"/>
  <c r="AA982" i="1"/>
  <c r="AA918" i="1"/>
  <c r="AA854" i="1"/>
  <c r="AA790" i="1"/>
  <c r="AA726" i="1"/>
  <c r="AA668" i="1"/>
  <c r="AA604" i="1"/>
  <c r="AA540" i="1"/>
  <c r="AA476" i="1"/>
  <c r="AA412" i="1"/>
  <c r="AA348" i="1"/>
  <c r="AA643" i="1"/>
  <c r="AA579" i="1"/>
  <c r="AA515" i="1"/>
  <c r="AA451" i="1"/>
  <c r="AA387" i="1"/>
  <c r="AA323" i="1"/>
  <c r="AA682" i="1"/>
  <c r="AA618" i="1"/>
  <c r="AA554" i="1"/>
  <c r="AA490" i="1"/>
  <c r="AA426" i="1"/>
  <c r="AA362" i="1"/>
  <c r="AA657" i="1"/>
  <c r="AA593" i="1"/>
  <c r="AA529" i="1"/>
  <c r="AA465" i="1"/>
  <c r="AA401" i="1"/>
  <c r="AA337" i="1"/>
  <c r="AA2548" i="1"/>
  <c r="AA2396" i="1"/>
  <c r="AA3106" i="1"/>
  <c r="AA2697" i="1"/>
  <c r="AA1824" i="1"/>
  <c r="AA2855" i="1"/>
  <c r="AA2806" i="1"/>
  <c r="AA1956" i="1"/>
  <c r="AA1931" i="1"/>
  <c r="AA2482" i="1"/>
  <c r="AA2226" i="1"/>
  <c r="AA2577" i="1"/>
  <c r="AA2321" i="1"/>
  <c r="AA2065" i="1"/>
  <c r="AA1384" i="1"/>
  <c r="AA1128" i="1"/>
  <c r="AA2479" i="1"/>
  <c r="AA2223" i="1"/>
  <c r="AA2582" i="1"/>
  <c r="AA2326" i="1"/>
  <c r="AA2070" i="1"/>
  <c r="AA1628" i="1"/>
  <c r="AA1372" i="1"/>
  <c r="AA1803" i="1"/>
  <c r="AA1547" i="1"/>
  <c r="AA1291" i="1"/>
  <c r="AA1866" i="1"/>
  <c r="AA1610" i="1"/>
  <c r="AA1410" i="1"/>
  <c r="AA1881" i="1"/>
  <c r="AA1705" i="1"/>
  <c r="AA1553" i="1"/>
  <c r="AA1369" i="1"/>
  <c r="AA912" i="1"/>
  <c r="AA760" i="1"/>
  <c r="AA1879" i="1"/>
  <c r="AA1783" i="1"/>
  <c r="AA1695" i="1"/>
  <c r="AA1631" i="1"/>
  <c r="AA1567" i="1"/>
  <c r="AA1503" i="1"/>
  <c r="AA1439" i="1"/>
  <c r="AA1375" i="1"/>
  <c r="AA1982" i="1"/>
  <c r="AA1918" i="1"/>
  <c r="AA1854" i="1"/>
  <c r="AA1790" i="1"/>
  <c r="AA1726" i="1"/>
  <c r="AA1662" i="1"/>
  <c r="AA1598" i="1"/>
  <c r="AA1534" i="1"/>
  <c r="AA1470" i="1"/>
  <c r="AA1406" i="1"/>
  <c r="AA1172" i="1"/>
  <c r="AA1108" i="1"/>
  <c r="AA1044" i="1"/>
  <c r="AA980" i="1"/>
  <c r="AA916" i="1"/>
  <c r="AA852" i="1"/>
  <c r="AA788" i="1"/>
  <c r="AA724" i="1"/>
  <c r="AA1171" i="1"/>
  <c r="AA1107" i="1"/>
  <c r="AA1043" i="1"/>
  <c r="AA979" i="1"/>
  <c r="AA915" i="1"/>
  <c r="AA851" i="1"/>
  <c r="AA787" i="1"/>
  <c r="AA723" i="1"/>
  <c r="AA1338" i="1"/>
  <c r="AA1274" i="1"/>
  <c r="AA1210" i="1"/>
  <c r="AA1146" i="1"/>
  <c r="AA1082" i="1"/>
  <c r="AA1018" i="1"/>
  <c r="AA954" i="1"/>
  <c r="AA890" i="1"/>
  <c r="AA826" i="1"/>
  <c r="AA762" i="1"/>
  <c r="AA698" i="1"/>
  <c r="AA1305" i="1"/>
  <c r="AA1241" i="1"/>
  <c r="AA1177" i="1"/>
  <c r="AA1113" i="1"/>
  <c r="AA1049" i="1"/>
  <c r="AA985" i="1"/>
  <c r="AA921" i="1"/>
  <c r="AA857" i="1"/>
  <c r="AA793" i="1"/>
  <c r="AA729" i="1"/>
  <c r="AA728" i="1"/>
  <c r="AA664" i="1"/>
  <c r="AA600" i="1"/>
  <c r="AA536" i="1"/>
  <c r="AA472" i="1"/>
  <c r="AA408" i="1"/>
  <c r="AA1319" i="1"/>
  <c r="AA1255" i="1"/>
  <c r="AA1191" i="1"/>
  <c r="AA1127" i="1"/>
  <c r="AA1063" i="1"/>
  <c r="AA999" i="1"/>
  <c r="AA935" i="1"/>
  <c r="AA871" i="1"/>
  <c r="AA807" i="1"/>
  <c r="AA743" i="1"/>
  <c r="AA1358" i="1"/>
  <c r="AA1294" i="1"/>
  <c r="AA1230" i="1"/>
  <c r="AA1166" i="1"/>
  <c r="AA1102" i="1"/>
  <c r="AA1038" i="1"/>
  <c r="AA974" i="1"/>
  <c r="AA910" i="1"/>
  <c r="AA846" i="1"/>
  <c r="AA782" i="1"/>
  <c r="AA718" i="1"/>
  <c r="AA660" i="1"/>
  <c r="AA596" i="1"/>
  <c r="AA532" i="1"/>
  <c r="AA468" i="1"/>
  <c r="AA404" i="1"/>
  <c r="AA340" i="1"/>
  <c r="AA635" i="1"/>
  <c r="AA571" i="1"/>
  <c r="AA507" i="1"/>
  <c r="AA443" i="1"/>
  <c r="AA379" i="1"/>
  <c r="AA315" i="1"/>
  <c r="AA674" i="1"/>
  <c r="AA610" i="1"/>
  <c r="AA546" i="1"/>
  <c r="AA482" i="1"/>
  <c r="AA418" i="1"/>
  <c r="AA354" i="1"/>
  <c r="AA649" i="1"/>
  <c r="AA585" i="1"/>
  <c r="AA521" i="1"/>
  <c r="AA457" i="1"/>
  <c r="AA393" i="1"/>
  <c r="AA329" i="1"/>
  <c r="AA320" i="1"/>
  <c r="AA70" i="1"/>
  <c r="AA134" i="1"/>
  <c r="AA198" i="1"/>
  <c r="AA262" i="1"/>
  <c r="AA326" i="1"/>
  <c r="AA390" i="1"/>
  <c r="AA454" i="1"/>
  <c r="AA518" i="1"/>
  <c r="AA582" i="1"/>
  <c r="AA646" i="1"/>
  <c r="AA39" i="1"/>
  <c r="AA103" i="1"/>
  <c r="AA167" i="1"/>
  <c r="AA231" i="1"/>
  <c r="AA295" i="1"/>
  <c r="AA359" i="1"/>
  <c r="AA423" i="1"/>
  <c r="AA511" i="1"/>
  <c r="AA599" i="1"/>
  <c r="AA679" i="1"/>
  <c r="AA88" i="1"/>
  <c r="AA216" i="1"/>
  <c r="AA344" i="1"/>
  <c r="AA129" i="1"/>
  <c r="AA313" i="1"/>
  <c r="AA481" i="1"/>
  <c r="AA641" i="1"/>
  <c r="AA146" i="1"/>
  <c r="AA314" i="1"/>
  <c r="AA474" i="1"/>
  <c r="AA658" i="1"/>
  <c r="AA147" i="1"/>
  <c r="AA307" i="1"/>
  <c r="AA491" i="1"/>
  <c r="AA659" i="1"/>
  <c r="AA324" i="1"/>
  <c r="AA492" i="1"/>
  <c r="AA652" i="1"/>
  <c r="AA830" i="1"/>
  <c r="AA998" i="1"/>
  <c r="AA1158" i="1"/>
  <c r="AA1342" i="1"/>
  <c r="AA831" i="1"/>
  <c r="AA1047" i="1"/>
  <c r="AA1303" i="1"/>
  <c r="AA584" i="1"/>
  <c r="AA777" i="1"/>
  <c r="AA1033" i="1"/>
  <c r="AA1289" i="1"/>
  <c r="AA874" i="1"/>
  <c r="AA1130" i="1"/>
  <c r="AA707" i="1"/>
  <c r="AA963" i="1"/>
  <c r="AA708" i="1"/>
  <c r="AA964" i="1"/>
  <c r="AA1390" i="1"/>
  <c r="AA1646" i="1"/>
  <c r="AA1902" i="1"/>
  <c r="AA1487" i="1"/>
  <c r="AA1759" i="1"/>
  <c r="AA1040" i="1"/>
  <c r="AA2009" i="1"/>
  <c r="AA1483" i="1"/>
  <c r="AA1820" i="1"/>
  <c r="AA2415" i="1"/>
  <c r="AA2257" i="1"/>
  <c r="AA2674" i="1"/>
  <c r="AA1696" i="1"/>
  <c r="AA3080" i="1"/>
  <c r="AA6" i="1"/>
  <c r="AA13" i="1"/>
  <c r="AA12" i="1"/>
  <c r="AA149" i="1"/>
  <c r="AA133" i="1"/>
  <c r="AA229" i="1"/>
  <c r="AA101" i="1"/>
  <c r="AA77" i="1"/>
  <c r="AA61" i="1"/>
  <c r="AA29" i="1"/>
  <c r="AA21" i="1"/>
  <c r="AA253" i="1"/>
  <c r="AA213" i="1"/>
  <c r="AA85" i="1"/>
  <c r="AA221" i="1"/>
  <c r="AA205" i="1"/>
  <c r="AA157" i="1"/>
  <c r="AA45" i="1"/>
  <c r="AA173" i="1"/>
  <c r="AA269" i="1"/>
  <c r="AA293" i="1"/>
  <c r="AA141" i="1"/>
  <c r="AA93" i="1"/>
  <c r="AA261" i="1"/>
  <c r="AA117" i="1"/>
  <c r="AA237" i="1"/>
  <c r="AA245" i="1"/>
  <c r="AA109" i="1"/>
  <c r="AA189" i="1"/>
  <c r="AA37" i="1"/>
  <c r="AA69" i="1"/>
  <c r="AA277" i="1"/>
  <c r="AA165" i="1"/>
  <c r="AA197" i="1"/>
  <c r="AA53" i="1"/>
  <c r="AA181" i="1"/>
  <c r="AA252" i="1"/>
  <c r="AA188" i="1"/>
  <c r="AA124" i="1"/>
  <c r="AA60" i="1"/>
  <c r="AA291" i="1"/>
  <c r="AA227" i="1"/>
  <c r="AA163" i="1"/>
  <c r="AA99" i="1"/>
  <c r="AA35" i="1"/>
  <c r="AA266" i="1"/>
  <c r="AA202" i="1"/>
  <c r="AA138" i="1"/>
  <c r="AA74" i="1"/>
  <c r="AA9" i="1"/>
  <c r="AA241" i="1"/>
  <c r="AA177" i="1"/>
  <c r="AA113" i="1"/>
  <c r="AA49" i="1"/>
  <c r="AA296" i="1"/>
  <c r="AA232" i="1"/>
  <c r="AA168" i="1"/>
  <c r="AA104" i="1"/>
  <c r="AA40" i="1"/>
  <c r="AA244" i="1"/>
  <c r="AA180" i="1"/>
  <c r="AA116" i="1"/>
  <c r="AA52" i="1"/>
  <c r="AA283" i="1"/>
  <c r="AA219" i="1"/>
  <c r="AA155" i="1"/>
  <c r="AA91" i="1"/>
  <c r="AA27" i="1"/>
  <c r="AA258" i="1"/>
  <c r="AA194" i="1"/>
  <c r="AA130" i="1"/>
  <c r="AA66" i="1"/>
  <c r="AA297" i="1"/>
  <c r="AA233" i="1"/>
  <c r="AA169" i="1"/>
  <c r="AA105" i="1"/>
  <c r="AA41" i="1"/>
  <c r="AA288" i="1"/>
  <c r="AA224" i="1"/>
  <c r="AA160" i="1"/>
  <c r="AA96" i="1"/>
  <c r="AA285" i="1"/>
  <c r="AA292" i="1"/>
  <c r="AA228" i="1"/>
  <c r="AA164" i="1"/>
  <c r="AA100" i="1"/>
  <c r="AA36" i="1"/>
  <c r="AA267" i="1"/>
  <c r="AA203" i="1"/>
  <c r="AA139" i="1"/>
  <c r="AA75" i="1"/>
  <c r="AA10" i="1"/>
  <c r="AA242" i="1"/>
  <c r="AA178" i="1"/>
  <c r="AA114" i="1"/>
  <c r="AA50" i="1"/>
  <c r="AA281" i="1"/>
  <c r="AA217" i="1"/>
  <c r="AA153" i="1"/>
  <c r="AA89" i="1"/>
  <c r="AA25" i="1"/>
  <c r="AA272" i="1"/>
  <c r="AA208" i="1"/>
  <c r="AA144" i="1"/>
  <c r="AA80" i="1"/>
  <c r="AA16" i="1"/>
  <c r="AA125" i="1"/>
  <c r="AA284" i="1"/>
  <c r="AA220" i="1"/>
  <c r="AA156" i="1"/>
  <c r="AA92" i="1"/>
  <c r="AA28" i="1"/>
  <c r="AA259" i="1"/>
  <c r="AA195" i="1"/>
  <c r="AA131" i="1"/>
  <c r="AA67" i="1"/>
  <c r="AA298" i="1"/>
  <c r="AA234" i="1"/>
  <c r="AA170" i="1"/>
  <c r="AA106" i="1"/>
  <c r="AA42" i="1"/>
  <c r="AA273" i="1"/>
  <c r="AA209" i="1"/>
  <c r="AA145" i="1"/>
  <c r="AA81" i="1"/>
  <c r="AA17" i="1"/>
  <c r="AA276" i="1"/>
  <c r="AA212" i="1"/>
  <c r="AA148" i="1"/>
  <c r="AA84" i="1"/>
  <c r="AA20" i="1"/>
  <c r="AA251" i="1"/>
  <c r="AA187" i="1"/>
  <c r="AA123" i="1"/>
  <c r="AA59" i="1"/>
  <c r="AA290" i="1"/>
  <c r="AA226" i="1"/>
  <c r="AA162" i="1"/>
  <c r="AA98" i="1"/>
  <c r="AA34" i="1"/>
  <c r="AA265" i="1"/>
  <c r="AA201" i="1"/>
  <c r="AA137" i="1"/>
  <c r="AA73" i="1"/>
  <c r="AA8" i="1"/>
  <c r="AA256" i="1"/>
  <c r="AA192" i="1"/>
  <c r="AA128" i="1"/>
  <c r="AA126" i="1"/>
  <c r="AA31" i="1"/>
  <c r="AA223" i="1"/>
  <c r="AA14" i="1"/>
  <c r="AA78" i="1"/>
  <c r="AA142" i="1"/>
  <c r="AA206" i="1"/>
  <c r="AA270" i="1"/>
  <c r="AA334" i="1"/>
  <c r="AA398" i="1"/>
  <c r="AA462" i="1"/>
  <c r="AA526" i="1"/>
  <c r="AA590" i="1"/>
  <c r="AA654" i="1"/>
  <c r="AA47" i="1"/>
  <c r="AA111" i="1"/>
  <c r="AA175" i="1"/>
  <c r="AA239" i="1"/>
  <c r="AA303" i="1"/>
  <c r="AA367" i="1"/>
  <c r="AA431" i="1"/>
  <c r="AA519" i="1"/>
  <c r="AA607" i="1"/>
  <c r="AA7" i="1"/>
  <c r="AA112" i="1"/>
  <c r="AA240" i="1"/>
  <c r="AA368" i="1"/>
  <c r="AA161" i="1"/>
  <c r="AA321" i="1"/>
  <c r="AA505" i="1"/>
  <c r="AA673" i="1"/>
  <c r="AA154" i="1"/>
  <c r="AA338" i="1"/>
  <c r="AA506" i="1"/>
  <c r="AA666" i="1"/>
  <c r="AA171" i="1"/>
  <c r="AA339" i="1"/>
  <c r="AA499" i="1"/>
  <c r="AA683" i="1"/>
  <c r="AA172" i="1"/>
  <c r="AA332" i="1"/>
  <c r="AA516" i="1"/>
  <c r="AA684" i="1"/>
  <c r="AA838" i="1"/>
  <c r="AA1022" i="1"/>
  <c r="AA1190" i="1"/>
  <c r="AA1350" i="1"/>
  <c r="AA855" i="1"/>
  <c r="AA1055" i="1"/>
  <c r="AA1311" i="1"/>
  <c r="AA592" i="1"/>
  <c r="AA785" i="1"/>
  <c r="AA1041" i="1"/>
  <c r="AA1297" i="1"/>
  <c r="AA882" i="1"/>
  <c r="AA1138" i="1"/>
  <c r="AA715" i="1"/>
  <c r="AA971" i="1"/>
  <c r="AA716" i="1"/>
  <c r="AA972" i="1"/>
  <c r="AA1398" i="1"/>
  <c r="AA1654" i="1"/>
  <c r="AA1910" i="1"/>
  <c r="AA1495" i="1"/>
  <c r="AA1767" i="1"/>
  <c r="AA1361" i="1"/>
  <c r="AA1370" i="1"/>
  <c r="AA1539" i="1"/>
  <c r="AA2062" i="1"/>
  <c r="AA2471" i="1"/>
  <c r="AA2313" i="1"/>
  <c r="AA1923" i="1"/>
  <c r="AA1760" i="1"/>
  <c r="AA589" i="1"/>
  <c r="M2663"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6" i="1"/>
  <c r="M1187" i="1"/>
  <c r="M1188" i="1"/>
  <c r="M1189" i="1"/>
  <c r="M1190" i="1"/>
  <c r="M1191" i="1"/>
  <c r="M1192" i="1"/>
  <c r="M1193" i="1"/>
  <c r="M1194" i="1"/>
  <c r="M1195" i="1"/>
  <c r="M1196" i="1"/>
  <c r="M1197" i="1"/>
  <c r="M1198" i="1"/>
  <c r="M1199" i="1"/>
  <c r="M1200" i="1"/>
  <c r="M1201" i="1"/>
  <c r="M1202"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9" i="1"/>
  <c r="M1930" i="1"/>
  <c r="M1931" i="1"/>
  <c r="M1932" i="1"/>
  <c r="M1934" i="1"/>
  <c r="M1935" i="1"/>
  <c r="M1936" i="1"/>
  <c r="M1937" i="1"/>
  <c r="M1938" i="1"/>
  <c r="M1939" i="1"/>
  <c r="M1940" i="1"/>
  <c r="M1941" i="1"/>
  <c r="M1942" i="1"/>
  <c r="M1944" i="1"/>
  <c r="M1945" i="1"/>
  <c r="M1946" i="1"/>
  <c r="M1947" i="1"/>
  <c r="M1948" i="1"/>
  <c r="M1949" i="1"/>
  <c r="M1950" i="1"/>
  <c r="M1951" i="1"/>
  <c r="M1952" i="1"/>
  <c r="M1953" i="1"/>
  <c r="M1954" i="1"/>
  <c r="M1955" i="1"/>
  <c r="M1957" i="1"/>
  <c r="M1958" i="1"/>
  <c r="M1959" i="1"/>
  <c r="M1960" i="1"/>
  <c r="M1961" i="1"/>
  <c r="M1962" i="1"/>
  <c r="M1963" i="1"/>
  <c r="M1964" i="1"/>
  <c r="M1965" i="1"/>
  <c r="M1966"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3" i="1"/>
  <c r="M2014" i="1"/>
  <c r="M2015" i="1"/>
  <c r="M2016" i="1"/>
  <c r="M2017" i="1"/>
  <c r="M2018" i="1"/>
  <c r="M2019"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2" i="1"/>
  <c r="M2053" i="1"/>
  <c r="M2054" i="1"/>
  <c r="M2055" i="1"/>
  <c r="M2056" i="1"/>
  <c r="M2057" i="1"/>
  <c r="M2058" i="1"/>
  <c r="M2059" i="1"/>
  <c r="M2061" i="1"/>
  <c r="M2062" i="1"/>
  <c r="M2063" i="1"/>
  <c r="M2064" i="1"/>
  <c r="M2065" i="1"/>
  <c r="M2066" i="1"/>
  <c r="M2067" i="1"/>
  <c r="M2068" i="1"/>
  <c r="M2069" i="1"/>
  <c r="M2070" i="1"/>
  <c r="M2071"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2" i="1"/>
  <c r="M2113" i="1"/>
  <c r="M2114" i="1"/>
  <c r="M2115" i="1"/>
  <c r="M2116" i="1"/>
  <c r="M2117" i="1"/>
  <c r="M2118" i="1"/>
  <c r="M2119" i="1"/>
  <c r="M2120" i="1"/>
  <c r="M2121" i="1"/>
  <c r="M2122" i="1"/>
  <c r="M2123" i="1"/>
  <c r="M2124" i="1"/>
  <c r="M2125" i="1"/>
  <c r="M2126" i="1"/>
  <c r="M2127" i="1"/>
  <c r="M2129" i="1"/>
  <c r="M2130" i="1"/>
  <c r="M2131" i="1"/>
  <c r="M2132" i="1"/>
  <c r="M2133" i="1"/>
  <c r="M2134" i="1"/>
  <c r="M2135" i="1"/>
  <c r="M2136"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3" i="1"/>
  <c r="M2174" i="1"/>
  <c r="M2175" i="1"/>
  <c r="M2176" i="1"/>
  <c r="M2177" i="1"/>
  <c r="M2178" i="1"/>
  <c r="M2179" i="1"/>
  <c r="M2180" i="1"/>
  <c r="M2181" i="1"/>
  <c r="M2182"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6" i="1"/>
  <c r="M2277" i="1"/>
  <c r="M2278" i="1"/>
  <c r="M2279" i="1"/>
  <c r="M2281" i="1"/>
  <c r="M2283" i="1"/>
  <c r="M2284" i="1"/>
  <c r="M2285" i="1"/>
  <c r="M2287" i="1"/>
  <c r="M2288" i="1"/>
  <c r="M2289" i="1"/>
  <c r="M2290" i="1"/>
  <c r="M2291" i="1"/>
  <c r="M2292" i="1"/>
  <c r="M2294" i="1"/>
  <c r="M2295" i="1"/>
  <c r="M2296" i="1"/>
  <c r="M2297" i="1"/>
  <c r="M2298" i="1"/>
  <c r="M2300" i="1"/>
  <c r="M2301" i="1"/>
  <c r="M2302" i="1"/>
  <c r="M2303" i="1"/>
  <c r="M2304" i="1"/>
  <c r="M2305" i="1"/>
  <c r="M2306" i="1"/>
  <c r="M2307" i="1"/>
  <c r="M2308" i="1"/>
  <c r="M2309" i="1"/>
  <c r="M2310" i="1"/>
  <c r="M2311" i="1"/>
  <c r="M2312" i="1"/>
  <c r="M2313" i="1"/>
  <c r="M2314" i="1"/>
  <c r="M2315" i="1"/>
  <c r="M2316" i="1"/>
  <c r="M2317"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50" i="1"/>
  <c r="M2351" i="1"/>
  <c r="M2352" i="1"/>
  <c r="M2353" i="1"/>
  <c r="M2355" i="1"/>
  <c r="M2356" i="1"/>
  <c r="M2357" i="1"/>
  <c r="M2358" i="1"/>
  <c r="M2359" i="1"/>
  <c r="M2360" i="1"/>
  <c r="M2361" i="1"/>
  <c r="M2362" i="1"/>
  <c r="M2363" i="1"/>
  <c r="M2364"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2" i="1"/>
  <c r="M2443" i="1"/>
  <c r="M2444" i="1"/>
  <c r="M2445" i="1"/>
  <c r="M2447" i="1"/>
  <c r="M2448" i="1"/>
  <c r="M2449" i="1"/>
  <c r="M2450" i="1"/>
  <c r="M2451" i="1"/>
  <c r="M2452" i="1"/>
  <c r="M2453" i="1"/>
  <c r="M2454" i="1"/>
  <c r="M2455" i="1"/>
  <c r="M2457" i="1"/>
  <c r="M2458"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10" i="1"/>
  <c r="M2511" i="1"/>
  <c r="M2512" i="1"/>
  <c r="M2513" i="1"/>
  <c r="M2514" i="1"/>
  <c r="M2515" i="1"/>
  <c r="M2516" i="1"/>
  <c r="M2518" i="1"/>
  <c r="M2520" i="1"/>
  <c r="M2521" i="1"/>
  <c r="M2522" i="1"/>
  <c r="M2524" i="1"/>
  <c r="M2525" i="1"/>
  <c r="M2526" i="1"/>
  <c r="M2527" i="1"/>
  <c r="M2528" i="1"/>
  <c r="M2529" i="1"/>
  <c r="M2530" i="1"/>
  <c r="M2531" i="1"/>
  <c r="M2532" i="1"/>
  <c r="M2533" i="1"/>
  <c r="M2534" i="1"/>
  <c r="M2535" i="1"/>
  <c r="M2536" i="1"/>
  <c r="M2537"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6" i="1"/>
  <c r="M2627" i="1"/>
  <c r="M2628"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60" i="1"/>
  <c r="M2661" i="1"/>
  <c r="M2662" i="1"/>
  <c r="M2664" i="1"/>
  <c r="M2665" i="1"/>
  <c r="M2666" i="1"/>
  <c r="M2667" i="1"/>
  <c r="M2668" i="1"/>
  <c r="M2669" i="1"/>
  <c r="M2670" i="1"/>
  <c r="M2671" i="1"/>
  <c r="M2672" i="1"/>
  <c r="M2673" i="1"/>
  <c r="M2674" i="1"/>
  <c r="M2675" i="1"/>
  <c r="M2676" i="1"/>
  <c r="M2677" i="1"/>
  <c r="M2678" i="1"/>
  <c r="M2679" i="1"/>
  <c r="M2681" i="1"/>
  <c r="M2682" i="1"/>
  <c r="M2684" i="1"/>
  <c r="M2685" i="1"/>
  <c r="M2686" i="1"/>
  <c r="M2687" i="1"/>
  <c r="M2688" i="1"/>
  <c r="M2689" i="1"/>
  <c r="M2690" i="1"/>
  <c r="M2691" i="1"/>
  <c r="M2692" i="1"/>
  <c r="M2694" i="1"/>
  <c r="M2695" i="1"/>
  <c r="M2696" i="1"/>
  <c r="M2697" i="1"/>
  <c r="M2698" i="1"/>
  <c r="M2699" i="1"/>
  <c r="M2700" i="1"/>
  <c r="M2701" i="1"/>
  <c r="M2702" i="1"/>
  <c r="M2703" i="1"/>
  <c r="M2704" i="1"/>
  <c r="M2705" i="1"/>
  <c r="M2706" i="1"/>
  <c r="M2707" i="1"/>
  <c r="M2708" i="1"/>
  <c r="M2709" i="1"/>
  <c r="M2710" i="1"/>
  <c r="M2711" i="1"/>
  <c r="M2712" i="1"/>
  <c r="M2713" i="1"/>
  <c r="M2714"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6" i="1"/>
  <c r="BL76" i="21" l="1"/>
  <c r="BL70" i="21"/>
  <c r="BU17" i="21" s="1"/>
  <c r="AN17" i="20" s="1"/>
  <c r="BL95" i="21"/>
  <c r="BL91" i="21"/>
  <c r="BK14" i="21"/>
  <c r="BL68" i="21"/>
  <c r="BK74" i="21"/>
  <c r="BL58" i="21"/>
  <c r="BL56" i="21"/>
  <c r="BL74" i="21"/>
  <c r="BK68" i="21"/>
  <c r="BK94" i="21"/>
  <c r="BK61" i="21"/>
  <c r="BL81" i="21"/>
  <c r="BK7" i="21"/>
  <c r="BK45" i="21"/>
  <c r="BK97" i="21"/>
  <c r="BK79" i="21"/>
  <c r="BK19" i="21"/>
  <c r="BK31" i="21"/>
  <c r="BK35" i="21"/>
  <c r="BS15" i="21" s="1"/>
  <c r="AL15" i="20" s="1"/>
  <c r="BK40" i="21"/>
  <c r="BK12" i="21"/>
  <c r="BK72" i="21"/>
  <c r="BK11" i="21"/>
  <c r="BL90" i="21"/>
  <c r="BL77" i="21"/>
  <c r="BU16" i="21" s="1"/>
  <c r="AN16" i="20" s="1"/>
  <c r="BK67" i="21"/>
  <c r="BK54" i="21"/>
  <c r="BL86" i="21"/>
  <c r="BK70" i="21"/>
  <c r="BT17" i="21" s="1"/>
  <c r="AM17" i="20" s="1"/>
  <c r="BL73" i="21"/>
  <c r="BL59" i="21"/>
  <c r="BK13" i="21"/>
  <c r="BS18" i="21" s="1"/>
  <c r="AL18" i="20" s="1"/>
  <c r="BK28" i="21"/>
  <c r="BS16" i="21" s="1"/>
  <c r="AL16" i="20" s="1"/>
  <c r="BK90" i="21"/>
  <c r="BK66" i="21"/>
  <c r="BK27" i="21"/>
  <c r="BK98" i="21"/>
  <c r="BL61" i="21"/>
  <c r="BK41" i="21"/>
  <c r="BL93" i="21"/>
  <c r="BL64" i="21"/>
  <c r="BK20" i="21"/>
  <c r="BK81" i="21"/>
  <c r="BL75" i="21"/>
  <c r="BL98" i="21"/>
  <c r="BK39" i="21"/>
  <c r="BK33" i="21"/>
  <c r="BK43" i="21"/>
  <c r="BL54" i="21"/>
  <c r="BK82" i="21"/>
  <c r="BL69" i="21"/>
  <c r="BK29" i="21"/>
  <c r="BK55" i="21"/>
  <c r="BK84" i="21"/>
  <c r="BK25" i="21"/>
  <c r="BK71" i="21"/>
  <c r="BL57" i="21"/>
  <c r="BK48" i="21"/>
  <c r="BK46" i="21"/>
  <c r="BK89" i="21"/>
  <c r="BK69" i="21"/>
  <c r="BK49" i="21"/>
  <c r="BL72" i="21"/>
  <c r="BK56" i="21"/>
  <c r="BL89" i="21"/>
  <c r="BK91" i="21"/>
  <c r="BK30" i="21"/>
  <c r="BL92" i="21"/>
  <c r="BK86" i="21"/>
  <c r="BL97" i="21"/>
  <c r="BK73" i="21"/>
  <c r="BK58" i="21"/>
  <c r="BL71" i="21"/>
  <c r="BK57" i="21"/>
  <c r="BK8" i="21"/>
  <c r="BK38" i="21"/>
  <c r="BL94" i="21"/>
  <c r="BK18" i="21"/>
  <c r="BL83" i="21"/>
  <c r="BK59" i="21"/>
  <c r="BL60" i="21"/>
  <c r="BL85" i="21"/>
  <c r="BK95" i="21"/>
  <c r="BK88" i="21"/>
  <c r="BK76" i="21"/>
  <c r="BL55" i="21"/>
  <c r="BK6" i="21"/>
  <c r="BK32" i="21"/>
  <c r="BK64" i="21"/>
  <c r="BK44" i="21"/>
  <c r="BL80" i="21"/>
  <c r="BK83" i="21"/>
  <c r="BK78" i="21"/>
  <c r="BK9" i="21"/>
  <c r="BK85" i="21"/>
  <c r="BL62" i="21"/>
  <c r="BL82" i="21"/>
  <c r="BK60" i="21"/>
  <c r="BK26" i="21"/>
  <c r="BK92" i="21"/>
  <c r="BK96" i="21"/>
  <c r="BL67" i="21"/>
  <c r="BL78" i="21"/>
  <c r="BK23" i="21"/>
  <c r="BK42" i="21"/>
  <c r="BK75" i="21"/>
  <c r="BL87" i="21"/>
  <c r="BK77" i="21"/>
  <c r="BT16" i="21" s="1"/>
  <c r="AM16" i="20" s="1"/>
  <c r="BK65" i="21"/>
  <c r="BK93" i="21"/>
  <c r="BK22" i="21"/>
  <c r="BK80" i="21"/>
  <c r="BK37" i="21"/>
  <c r="BK16" i="21"/>
  <c r="BK36" i="21"/>
  <c r="BK17" i="21"/>
  <c r="BK47" i="21"/>
  <c r="BK10" i="21"/>
  <c r="BL84" i="21"/>
  <c r="BK21" i="21"/>
  <c r="BS17" i="21" s="1"/>
  <c r="AL17" i="20" s="1"/>
  <c r="BL79" i="21"/>
  <c r="BK34" i="21"/>
  <c r="BK5" i="21"/>
  <c r="BK87" i="21"/>
  <c r="BT19" i="21"/>
  <c r="AM19" i="20" s="1"/>
  <c r="BK63" i="21"/>
  <c r="BL66" i="21"/>
  <c r="BL65" i="21"/>
  <c r="BL63" i="21"/>
  <c r="BK15" i="21"/>
  <c r="BK24" i="21"/>
  <c r="BL88" i="21"/>
  <c r="BL96" i="21"/>
  <c r="BK62" i="21"/>
  <c r="BT18" i="21" s="1"/>
  <c r="AM18" i="20" s="1"/>
  <c r="Q20" i="8"/>
  <c r="Z32" i="8"/>
  <c r="Y32" i="8"/>
  <c r="X32" i="8"/>
  <c r="W32" i="8"/>
  <c r="V32" i="8"/>
  <c r="U32" i="8"/>
  <c r="T32" i="8"/>
  <c r="S32" i="8"/>
  <c r="R32" i="8"/>
  <c r="Q32" i="8"/>
  <c r="Z31" i="8"/>
  <c r="Y31" i="8"/>
  <c r="X31" i="8"/>
  <c r="W31" i="8"/>
  <c r="V31" i="8"/>
  <c r="U31" i="8"/>
  <c r="T31" i="8"/>
  <c r="S31" i="8"/>
  <c r="R31" i="8"/>
  <c r="Q31" i="8"/>
  <c r="Z30" i="8"/>
  <c r="Y30" i="8"/>
  <c r="X30" i="8"/>
  <c r="W30" i="8"/>
  <c r="V30" i="8"/>
  <c r="U30" i="8"/>
  <c r="T30" i="8"/>
  <c r="S30" i="8"/>
  <c r="R30" i="8"/>
  <c r="Q30" i="8"/>
  <c r="Z29" i="8"/>
  <c r="Y29" i="8"/>
  <c r="X29" i="8"/>
  <c r="W29" i="8"/>
  <c r="V29" i="8"/>
  <c r="U29" i="8"/>
  <c r="T29" i="8"/>
  <c r="S29" i="8"/>
  <c r="R29" i="8"/>
  <c r="Q29" i="8"/>
  <c r="Z28" i="8"/>
  <c r="Y28" i="8"/>
  <c r="X28" i="8"/>
  <c r="W28" i="8"/>
  <c r="V28" i="8"/>
  <c r="U28" i="8"/>
  <c r="T28" i="8"/>
  <c r="S28" i="8"/>
  <c r="R28" i="8"/>
  <c r="Q28" i="8"/>
  <c r="Z27" i="8"/>
  <c r="Y27" i="8"/>
  <c r="X27" i="8"/>
  <c r="W27" i="8"/>
  <c r="V27" i="8"/>
  <c r="U27" i="8"/>
  <c r="T27" i="8"/>
  <c r="S27" i="8"/>
  <c r="R27" i="8"/>
  <c r="Q27" i="8"/>
  <c r="Z26" i="8"/>
  <c r="Y26" i="8"/>
  <c r="X26" i="8"/>
  <c r="W26" i="8"/>
  <c r="V26" i="8"/>
  <c r="U26" i="8"/>
  <c r="T26" i="8"/>
  <c r="S26" i="8"/>
  <c r="R26" i="8"/>
  <c r="Q26" i="8"/>
  <c r="Z25" i="8"/>
  <c r="Y25" i="8"/>
  <c r="X25" i="8"/>
  <c r="W25" i="8"/>
  <c r="V25" i="8"/>
  <c r="U25" i="8"/>
  <c r="T25" i="8"/>
  <c r="S25" i="8"/>
  <c r="R25" i="8"/>
  <c r="Q25" i="8"/>
  <c r="Z24" i="8"/>
  <c r="Y24" i="8"/>
  <c r="X24" i="8"/>
  <c r="W24" i="8"/>
  <c r="V24" i="8"/>
  <c r="U24" i="8"/>
  <c r="T24" i="8"/>
  <c r="S24" i="8"/>
  <c r="R24" i="8"/>
  <c r="Q24" i="8"/>
  <c r="Z23" i="8"/>
  <c r="Y23" i="8"/>
  <c r="X23" i="8"/>
  <c r="W23" i="8"/>
  <c r="V23" i="8"/>
  <c r="U23" i="8"/>
  <c r="T23" i="8"/>
  <c r="S23" i="8"/>
  <c r="R23" i="8"/>
  <c r="Q23" i="8"/>
  <c r="Z22" i="8"/>
  <c r="Y22" i="8"/>
  <c r="X22" i="8"/>
  <c r="W22" i="8"/>
  <c r="V22" i="8"/>
  <c r="U22" i="8"/>
  <c r="T22" i="8"/>
  <c r="S22" i="8"/>
  <c r="R22" i="8"/>
  <c r="Q22" i="8"/>
  <c r="Z21" i="8"/>
  <c r="Y21" i="8"/>
  <c r="X21" i="8"/>
  <c r="W21" i="8"/>
  <c r="V21" i="8"/>
  <c r="U21" i="8"/>
  <c r="T21" i="8"/>
  <c r="S21" i="8"/>
  <c r="R21" i="8"/>
  <c r="Q21" i="8"/>
  <c r="Z20" i="8"/>
  <c r="Y20" i="8"/>
  <c r="X20" i="8"/>
  <c r="W20" i="8"/>
  <c r="V20" i="8"/>
  <c r="U20" i="8"/>
  <c r="T20" i="8"/>
  <c r="S20" i="8"/>
  <c r="R20" i="8"/>
  <c r="R7" i="8"/>
  <c r="S7" i="8"/>
  <c r="T7" i="8"/>
  <c r="U7" i="8"/>
  <c r="V7" i="8"/>
  <c r="W7" i="8"/>
  <c r="X7" i="8"/>
  <c r="Y7" i="8"/>
  <c r="Z7" i="8"/>
  <c r="R8" i="8"/>
  <c r="S8" i="8"/>
  <c r="T8" i="8"/>
  <c r="U8" i="8"/>
  <c r="V8" i="8"/>
  <c r="W8" i="8"/>
  <c r="X8" i="8"/>
  <c r="Y8" i="8"/>
  <c r="Z8" i="8"/>
  <c r="R9" i="8"/>
  <c r="S9" i="8"/>
  <c r="T9" i="8"/>
  <c r="U9" i="8"/>
  <c r="V9" i="8"/>
  <c r="W9" i="8"/>
  <c r="X9" i="8"/>
  <c r="Y9" i="8"/>
  <c r="Z9" i="8"/>
  <c r="R10" i="8"/>
  <c r="S10" i="8"/>
  <c r="T10" i="8"/>
  <c r="U10" i="8"/>
  <c r="V10" i="8"/>
  <c r="W10" i="8"/>
  <c r="X10" i="8"/>
  <c r="Y10" i="8"/>
  <c r="Z10" i="8"/>
  <c r="R11" i="8"/>
  <c r="S11" i="8"/>
  <c r="T11" i="8"/>
  <c r="U11" i="8"/>
  <c r="V11" i="8"/>
  <c r="W11" i="8"/>
  <c r="X11" i="8"/>
  <c r="Y11" i="8"/>
  <c r="Z11" i="8"/>
  <c r="R12" i="8"/>
  <c r="S12" i="8"/>
  <c r="T12" i="8"/>
  <c r="U12" i="8"/>
  <c r="V12" i="8"/>
  <c r="W12" i="8"/>
  <c r="X12" i="8"/>
  <c r="Y12" i="8"/>
  <c r="Z12" i="8"/>
  <c r="R13" i="8"/>
  <c r="S13" i="8"/>
  <c r="T13" i="8"/>
  <c r="U13" i="8"/>
  <c r="V13" i="8"/>
  <c r="W13" i="8"/>
  <c r="X13" i="8"/>
  <c r="Y13" i="8"/>
  <c r="Z13" i="8"/>
  <c r="R14" i="8"/>
  <c r="S14" i="8"/>
  <c r="T14" i="8"/>
  <c r="U14" i="8"/>
  <c r="V14" i="8"/>
  <c r="W14" i="8"/>
  <c r="X14" i="8"/>
  <c r="Y14" i="8"/>
  <c r="Z14" i="8"/>
  <c r="R15" i="8"/>
  <c r="S15" i="8"/>
  <c r="T15" i="8"/>
  <c r="U15" i="8"/>
  <c r="V15" i="8"/>
  <c r="W15" i="8"/>
  <c r="X15" i="8"/>
  <c r="Y15" i="8"/>
  <c r="Z15" i="8"/>
  <c r="R16" i="8"/>
  <c r="S16" i="8"/>
  <c r="T16" i="8"/>
  <c r="U16" i="8"/>
  <c r="V16" i="8"/>
  <c r="W16" i="8"/>
  <c r="X16" i="8"/>
  <c r="Y16" i="8"/>
  <c r="Z16" i="8"/>
  <c r="R17" i="8"/>
  <c r="S17" i="8"/>
  <c r="T17" i="8"/>
  <c r="U17" i="8"/>
  <c r="V17" i="8"/>
  <c r="W17" i="8"/>
  <c r="X17" i="8"/>
  <c r="Y17" i="8"/>
  <c r="Z17" i="8"/>
  <c r="Q7" i="8"/>
  <c r="Q8" i="8"/>
  <c r="Q9" i="8"/>
  <c r="Q10" i="8"/>
  <c r="Q11" i="8"/>
  <c r="Q12" i="8"/>
  <c r="Q13" i="8"/>
  <c r="Q14" i="8"/>
  <c r="Q15" i="8"/>
  <c r="Q16" i="8"/>
  <c r="Q17" i="8"/>
  <c r="BT10" i="21" l="1"/>
  <c r="AM10" i="20" s="1"/>
  <c r="BT22" i="21"/>
  <c r="BU13" i="21"/>
  <c r="AN13" i="20" s="1"/>
  <c r="BS13" i="21"/>
  <c r="AL13" i="20" s="1"/>
  <c r="BT15" i="21"/>
  <c r="AM15" i="20" s="1"/>
  <c r="BU15" i="21"/>
  <c r="AN15" i="20" s="1"/>
  <c r="BS12" i="21"/>
  <c r="AL12" i="20" s="1"/>
  <c r="BS19" i="21"/>
  <c r="AL19" i="20" s="1"/>
  <c r="BS22" i="21"/>
  <c r="BS10" i="21"/>
  <c r="BT12" i="21"/>
  <c r="AM12" i="20" s="1"/>
  <c r="BU18" i="21"/>
  <c r="AN18" i="20" s="1"/>
  <c r="BU11" i="21"/>
  <c r="AN11" i="20" s="1"/>
  <c r="BS11" i="21"/>
  <c r="AL11" i="20" s="1"/>
  <c r="BU10" i="21"/>
  <c r="BU19" i="21"/>
  <c r="AN19" i="20" s="1"/>
  <c r="BU22" i="21"/>
  <c r="BU12" i="21"/>
  <c r="AN12" i="20" s="1"/>
  <c r="BT13" i="21"/>
  <c r="AM13" i="20" s="1"/>
  <c r="BT11" i="21"/>
  <c r="AM11" i="20" s="1"/>
  <c r="H7" i="1"/>
  <c r="X7" i="1" s="1"/>
  <c r="H8" i="1"/>
  <c r="X8" i="1" s="1"/>
  <c r="H9" i="1"/>
  <c r="X9" i="1" s="1"/>
  <c r="H10" i="1"/>
  <c r="X10" i="1" s="1"/>
  <c r="H11" i="1"/>
  <c r="X11" i="1" s="1"/>
  <c r="H12" i="1"/>
  <c r="X12" i="1" s="1"/>
  <c r="H13" i="1"/>
  <c r="X13" i="1" s="1"/>
  <c r="H14" i="1"/>
  <c r="X14" i="1" s="1"/>
  <c r="H15" i="1"/>
  <c r="X15" i="1" s="1"/>
  <c r="H16" i="1"/>
  <c r="X16" i="1" s="1"/>
  <c r="H17" i="1"/>
  <c r="X17" i="1" s="1"/>
  <c r="H18" i="1"/>
  <c r="X18" i="1" s="1"/>
  <c r="H19" i="1"/>
  <c r="X19" i="1" s="1"/>
  <c r="H20" i="1"/>
  <c r="X20" i="1" s="1"/>
  <c r="H21" i="1"/>
  <c r="X21" i="1" s="1"/>
  <c r="H22" i="1"/>
  <c r="X22" i="1" s="1"/>
  <c r="H23" i="1"/>
  <c r="X23" i="1" s="1"/>
  <c r="H24" i="1"/>
  <c r="X24" i="1" s="1"/>
  <c r="H25" i="1"/>
  <c r="X25" i="1" s="1"/>
  <c r="H26" i="1"/>
  <c r="X26" i="1" s="1"/>
  <c r="H27" i="1"/>
  <c r="X27" i="1" s="1"/>
  <c r="H28" i="1"/>
  <c r="X28" i="1" s="1"/>
  <c r="H29" i="1"/>
  <c r="X29" i="1" s="1"/>
  <c r="H30" i="1"/>
  <c r="X30" i="1" s="1"/>
  <c r="H31" i="1"/>
  <c r="X31" i="1" s="1"/>
  <c r="H32" i="1"/>
  <c r="X32" i="1" s="1"/>
  <c r="H33" i="1"/>
  <c r="X33" i="1" s="1"/>
  <c r="H34" i="1"/>
  <c r="X34" i="1" s="1"/>
  <c r="H35" i="1"/>
  <c r="X35" i="1" s="1"/>
  <c r="H36" i="1"/>
  <c r="X36" i="1" s="1"/>
  <c r="H37" i="1"/>
  <c r="X37" i="1" s="1"/>
  <c r="H38" i="1"/>
  <c r="X38" i="1" s="1"/>
  <c r="H39" i="1"/>
  <c r="X39" i="1" s="1"/>
  <c r="H40" i="1"/>
  <c r="X40" i="1" s="1"/>
  <c r="H41" i="1"/>
  <c r="X41" i="1" s="1"/>
  <c r="H42" i="1"/>
  <c r="X42" i="1" s="1"/>
  <c r="H43" i="1"/>
  <c r="X43" i="1" s="1"/>
  <c r="H44" i="1"/>
  <c r="X44" i="1" s="1"/>
  <c r="H45" i="1"/>
  <c r="X45" i="1" s="1"/>
  <c r="H46" i="1"/>
  <c r="X46" i="1" s="1"/>
  <c r="H47" i="1"/>
  <c r="X47" i="1" s="1"/>
  <c r="H48" i="1"/>
  <c r="X48" i="1" s="1"/>
  <c r="H49" i="1"/>
  <c r="X49" i="1" s="1"/>
  <c r="H50" i="1"/>
  <c r="X50" i="1" s="1"/>
  <c r="H51" i="1"/>
  <c r="X51" i="1" s="1"/>
  <c r="H52" i="1"/>
  <c r="X52" i="1" s="1"/>
  <c r="H53" i="1"/>
  <c r="X53" i="1" s="1"/>
  <c r="H54" i="1"/>
  <c r="X54" i="1" s="1"/>
  <c r="H55" i="1"/>
  <c r="X55" i="1" s="1"/>
  <c r="H56" i="1"/>
  <c r="X56" i="1" s="1"/>
  <c r="H57" i="1"/>
  <c r="X57" i="1" s="1"/>
  <c r="H58" i="1"/>
  <c r="X58" i="1" s="1"/>
  <c r="H59" i="1"/>
  <c r="X59" i="1" s="1"/>
  <c r="H60" i="1"/>
  <c r="X60" i="1" s="1"/>
  <c r="H61" i="1"/>
  <c r="X61" i="1" s="1"/>
  <c r="H62" i="1"/>
  <c r="X62" i="1" s="1"/>
  <c r="H63" i="1"/>
  <c r="X63" i="1" s="1"/>
  <c r="H64" i="1"/>
  <c r="X64" i="1" s="1"/>
  <c r="H65" i="1"/>
  <c r="X65" i="1" s="1"/>
  <c r="H66" i="1"/>
  <c r="X66" i="1" s="1"/>
  <c r="H67" i="1"/>
  <c r="X67" i="1" s="1"/>
  <c r="H68" i="1"/>
  <c r="X68" i="1" s="1"/>
  <c r="H69" i="1"/>
  <c r="X69" i="1" s="1"/>
  <c r="H70" i="1"/>
  <c r="X70" i="1" s="1"/>
  <c r="H71" i="1"/>
  <c r="X71" i="1" s="1"/>
  <c r="H72" i="1"/>
  <c r="X72" i="1" s="1"/>
  <c r="H73" i="1"/>
  <c r="X73" i="1" s="1"/>
  <c r="H74" i="1"/>
  <c r="X74" i="1" s="1"/>
  <c r="H75" i="1"/>
  <c r="X75" i="1" s="1"/>
  <c r="H76" i="1"/>
  <c r="X76" i="1" s="1"/>
  <c r="H77" i="1"/>
  <c r="X77" i="1" s="1"/>
  <c r="H78" i="1"/>
  <c r="X78" i="1" s="1"/>
  <c r="H79" i="1"/>
  <c r="X79" i="1" s="1"/>
  <c r="H80" i="1"/>
  <c r="X80" i="1" s="1"/>
  <c r="H81" i="1"/>
  <c r="X81" i="1" s="1"/>
  <c r="H82" i="1"/>
  <c r="X82" i="1" s="1"/>
  <c r="H83" i="1"/>
  <c r="X83" i="1" s="1"/>
  <c r="H84" i="1"/>
  <c r="X84" i="1" s="1"/>
  <c r="H85" i="1"/>
  <c r="X85" i="1" s="1"/>
  <c r="H86" i="1"/>
  <c r="X86" i="1" s="1"/>
  <c r="H87" i="1"/>
  <c r="X87" i="1" s="1"/>
  <c r="H88" i="1"/>
  <c r="X88" i="1" s="1"/>
  <c r="H89" i="1"/>
  <c r="X89" i="1" s="1"/>
  <c r="H90" i="1"/>
  <c r="X90" i="1" s="1"/>
  <c r="H91" i="1"/>
  <c r="X91" i="1" s="1"/>
  <c r="H92" i="1"/>
  <c r="X92" i="1" s="1"/>
  <c r="H93" i="1"/>
  <c r="X93" i="1" s="1"/>
  <c r="H94" i="1"/>
  <c r="X94" i="1" s="1"/>
  <c r="H95" i="1"/>
  <c r="X95" i="1" s="1"/>
  <c r="H96" i="1"/>
  <c r="X96" i="1" s="1"/>
  <c r="H97" i="1"/>
  <c r="X97" i="1" s="1"/>
  <c r="H98" i="1"/>
  <c r="X98" i="1" s="1"/>
  <c r="H99" i="1"/>
  <c r="X99" i="1" s="1"/>
  <c r="H100" i="1"/>
  <c r="X100" i="1" s="1"/>
  <c r="H101" i="1"/>
  <c r="X101" i="1" s="1"/>
  <c r="H102" i="1"/>
  <c r="X102" i="1" s="1"/>
  <c r="H103" i="1"/>
  <c r="X103" i="1" s="1"/>
  <c r="H104" i="1"/>
  <c r="X104" i="1" s="1"/>
  <c r="H105" i="1"/>
  <c r="X105" i="1" s="1"/>
  <c r="H106" i="1"/>
  <c r="X106" i="1" s="1"/>
  <c r="H107" i="1"/>
  <c r="X107" i="1" s="1"/>
  <c r="H108" i="1"/>
  <c r="X108" i="1" s="1"/>
  <c r="H109" i="1"/>
  <c r="X109" i="1" s="1"/>
  <c r="H110" i="1"/>
  <c r="X110" i="1" s="1"/>
  <c r="H111" i="1"/>
  <c r="X111" i="1" s="1"/>
  <c r="H112" i="1"/>
  <c r="X112" i="1" s="1"/>
  <c r="H113" i="1"/>
  <c r="X113" i="1" s="1"/>
  <c r="H114" i="1"/>
  <c r="X114" i="1" s="1"/>
  <c r="H115" i="1"/>
  <c r="X115" i="1" s="1"/>
  <c r="H116" i="1"/>
  <c r="X116" i="1" s="1"/>
  <c r="H117" i="1"/>
  <c r="X117" i="1" s="1"/>
  <c r="H118" i="1"/>
  <c r="X118" i="1" s="1"/>
  <c r="H119" i="1"/>
  <c r="X119" i="1" s="1"/>
  <c r="H120" i="1"/>
  <c r="X120" i="1" s="1"/>
  <c r="H121" i="1"/>
  <c r="X121" i="1" s="1"/>
  <c r="H122" i="1"/>
  <c r="X122" i="1" s="1"/>
  <c r="H123" i="1"/>
  <c r="X123" i="1" s="1"/>
  <c r="H124" i="1"/>
  <c r="X124" i="1" s="1"/>
  <c r="H125" i="1"/>
  <c r="X125" i="1" s="1"/>
  <c r="H126" i="1"/>
  <c r="X126" i="1" s="1"/>
  <c r="H127" i="1"/>
  <c r="X127" i="1" s="1"/>
  <c r="H128" i="1"/>
  <c r="X128" i="1" s="1"/>
  <c r="H129" i="1"/>
  <c r="X129" i="1" s="1"/>
  <c r="H130" i="1"/>
  <c r="X130" i="1" s="1"/>
  <c r="H131" i="1"/>
  <c r="X131" i="1" s="1"/>
  <c r="H132" i="1"/>
  <c r="X132" i="1" s="1"/>
  <c r="H133" i="1"/>
  <c r="X133" i="1" s="1"/>
  <c r="H134" i="1"/>
  <c r="X134" i="1" s="1"/>
  <c r="H135" i="1"/>
  <c r="X135" i="1" s="1"/>
  <c r="H136" i="1"/>
  <c r="X136" i="1" s="1"/>
  <c r="H137" i="1"/>
  <c r="X137" i="1" s="1"/>
  <c r="H138" i="1"/>
  <c r="X138" i="1" s="1"/>
  <c r="H139" i="1"/>
  <c r="X139" i="1" s="1"/>
  <c r="H140" i="1"/>
  <c r="X140" i="1" s="1"/>
  <c r="H141" i="1"/>
  <c r="X141" i="1" s="1"/>
  <c r="H142" i="1"/>
  <c r="X142" i="1" s="1"/>
  <c r="H143" i="1"/>
  <c r="X143" i="1" s="1"/>
  <c r="H144" i="1"/>
  <c r="X144" i="1" s="1"/>
  <c r="H145" i="1"/>
  <c r="X145" i="1" s="1"/>
  <c r="H146" i="1"/>
  <c r="X146" i="1" s="1"/>
  <c r="H147" i="1"/>
  <c r="X147" i="1" s="1"/>
  <c r="H148" i="1"/>
  <c r="X148" i="1" s="1"/>
  <c r="H149" i="1"/>
  <c r="X149" i="1" s="1"/>
  <c r="H150" i="1"/>
  <c r="X150" i="1" s="1"/>
  <c r="H151" i="1"/>
  <c r="X151" i="1" s="1"/>
  <c r="H152" i="1"/>
  <c r="X152" i="1" s="1"/>
  <c r="H153" i="1"/>
  <c r="X153" i="1" s="1"/>
  <c r="H154" i="1"/>
  <c r="X154" i="1" s="1"/>
  <c r="H155" i="1"/>
  <c r="X155" i="1" s="1"/>
  <c r="H156" i="1"/>
  <c r="X156" i="1" s="1"/>
  <c r="H157" i="1"/>
  <c r="X157" i="1" s="1"/>
  <c r="H158" i="1"/>
  <c r="X158" i="1" s="1"/>
  <c r="H159" i="1"/>
  <c r="X159" i="1" s="1"/>
  <c r="H160" i="1"/>
  <c r="X160" i="1" s="1"/>
  <c r="H161" i="1"/>
  <c r="X161" i="1" s="1"/>
  <c r="H162" i="1"/>
  <c r="X162" i="1" s="1"/>
  <c r="H163" i="1"/>
  <c r="X163" i="1" s="1"/>
  <c r="H164" i="1"/>
  <c r="X164" i="1" s="1"/>
  <c r="H165" i="1"/>
  <c r="X165" i="1" s="1"/>
  <c r="H166" i="1"/>
  <c r="X166" i="1" s="1"/>
  <c r="H167" i="1"/>
  <c r="X167" i="1" s="1"/>
  <c r="H168" i="1"/>
  <c r="X168" i="1" s="1"/>
  <c r="H169" i="1"/>
  <c r="X169" i="1" s="1"/>
  <c r="H170" i="1"/>
  <c r="X170" i="1" s="1"/>
  <c r="H171" i="1"/>
  <c r="X171" i="1" s="1"/>
  <c r="H172" i="1"/>
  <c r="X172" i="1" s="1"/>
  <c r="H173" i="1"/>
  <c r="X173" i="1" s="1"/>
  <c r="H174" i="1"/>
  <c r="X174" i="1" s="1"/>
  <c r="H175" i="1"/>
  <c r="X175" i="1" s="1"/>
  <c r="H176" i="1"/>
  <c r="X176" i="1" s="1"/>
  <c r="H177" i="1"/>
  <c r="X177" i="1" s="1"/>
  <c r="H178" i="1"/>
  <c r="X178" i="1" s="1"/>
  <c r="H179" i="1"/>
  <c r="X179" i="1" s="1"/>
  <c r="H180" i="1"/>
  <c r="X180" i="1" s="1"/>
  <c r="H181" i="1"/>
  <c r="X181" i="1" s="1"/>
  <c r="H182" i="1"/>
  <c r="X182" i="1" s="1"/>
  <c r="H183" i="1"/>
  <c r="X183" i="1" s="1"/>
  <c r="H184" i="1"/>
  <c r="X184" i="1" s="1"/>
  <c r="H185" i="1"/>
  <c r="X185" i="1" s="1"/>
  <c r="H186" i="1"/>
  <c r="X186" i="1" s="1"/>
  <c r="H187" i="1"/>
  <c r="X187" i="1" s="1"/>
  <c r="H188" i="1"/>
  <c r="X188" i="1" s="1"/>
  <c r="H189" i="1"/>
  <c r="X189" i="1" s="1"/>
  <c r="H190" i="1"/>
  <c r="X190" i="1" s="1"/>
  <c r="H191" i="1"/>
  <c r="X191" i="1" s="1"/>
  <c r="H192" i="1"/>
  <c r="X192" i="1" s="1"/>
  <c r="H193" i="1"/>
  <c r="X193" i="1" s="1"/>
  <c r="H194" i="1"/>
  <c r="X194" i="1" s="1"/>
  <c r="H195" i="1"/>
  <c r="X195" i="1" s="1"/>
  <c r="H196" i="1"/>
  <c r="X196" i="1" s="1"/>
  <c r="H197" i="1"/>
  <c r="X197" i="1" s="1"/>
  <c r="H198" i="1"/>
  <c r="X198" i="1" s="1"/>
  <c r="H199" i="1"/>
  <c r="X199" i="1" s="1"/>
  <c r="H200" i="1"/>
  <c r="X200" i="1" s="1"/>
  <c r="H201" i="1"/>
  <c r="X201" i="1" s="1"/>
  <c r="H202" i="1"/>
  <c r="X202" i="1" s="1"/>
  <c r="H203" i="1"/>
  <c r="X203" i="1" s="1"/>
  <c r="H204" i="1"/>
  <c r="X204" i="1" s="1"/>
  <c r="H205" i="1"/>
  <c r="X205" i="1" s="1"/>
  <c r="H206" i="1"/>
  <c r="X206" i="1" s="1"/>
  <c r="H207" i="1"/>
  <c r="X207" i="1" s="1"/>
  <c r="H208" i="1"/>
  <c r="X208" i="1" s="1"/>
  <c r="H209" i="1"/>
  <c r="X209" i="1" s="1"/>
  <c r="H210" i="1"/>
  <c r="X210" i="1" s="1"/>
  <c r="H211" i="1"/>
  <c r="X211" i="1" s="1"/>
  <c r="H212" i="1"/>
  <c r="X212" i="1" s="1"/>
  <c r="H213" i="1"/>
  <c r="X213" i="1" s="1"/>
  <c r="H214" i="1"/>
  <c r="X214" i="1" s="1"/>
  <c r="H215" i="1"/>
  <c r="X215" i="1" s="1"/>
  <c r="H216" i="1"/>
  <c r="X216" i="1" s="1"/>
  <c r="H217" i="1"/>
  <c r="X217" i="1" s="1"/>
  <c r="H218" i="1"/>
  <c r="X218" i="1" s="1"/>
  <c r="H219" i="1"/>
  <c r="X219" i="1" s="1"/>
  <c r="H220" i="1"/>
  <c r="X220" i="1" s="1"/>
  <c r="H221" i="1"/>
  <c r="X221" i="1" s="1"/>
  <c r="H222" i="1"/>
  <c r="X222" i="1" s="1"/>
  <c r="H223" i="1"/>
  <c r="X223" i="1" s="1"/>
  <c r="H224" i="1"/>
  <c r="X224" i="1" s="1"/>
  <c r="H225" i="1"/>
  <c r="X225" i="1" s="1"/>
  <c r="H226" i="1"/>
  <c r="X226" i="1" s="1"/>
  <c r="H227" i="1"/>
  <c r="X227" i="1" s="1"/>
  <c r="H228" i="1"/>
  <c r="X228" i="1" s="1"/>
  <c r="H229" i="1"/>
  <c r="X229" i="1" s="1"/>
  <c r="H230" i="1"/>
  <c r="X230" i="1" s="1"/>
  <c r="H231" i="1"/>
  <c r="X231" i="1" s="1"/>
  <c r="H232" i="1"/>
  <c r="X232" i="1" s="1"/>
  <c r="H233" i="1"/>
  <c r="X233" i="1" s="1"/>
  <c r="H234" i="1"/>
  <c r="X234" i="1" s="1"/>
  <c r="H235" i="1"/>
  <c r="X235" i="1" s="1"/>
  <c r="H236" i="1"/>
  <c r="X236" i="1" s="1"/>
  <c r="H237" i="1"/>
  <c r="X237" i="1" s="1"/>
  <c r="H238" i="1"/>
  <c r="X238" i="1" s="1"/>
  <c r="H239" i="1"/>
  <c r="X239" i="1" s="1"/>
  <c r="H240" i="1"/>
  <c r="X240" i="1" s="1"/>
  <c r="H241" i="1"/>
  <c r="X241" i="1" s="1"/>
  <c r="H242" i="1"/>
  <c r="X242" i="1" s="1"/>
  <c r="H243" i="1"/>
  <c r="X243" i="1" s="1"/>
  <c r="H244" i="1"/>
  <c r="X244" i="1" s="1"/>
  <c r="H245" i="1"/>
  <c r="X245" i="1" s="1"/>
  <c r="H246" i="1"/>
  <c r="X246" i="1" s="1"/>
  <c r="H247" i="1"/>
  <c r="X247" i="1" s="1"/>
  <c r="H248" i="1"/>
  <c r="X248" i="1" s="1"/>
  <c r="H249" i="1"/>
  <c r="X249" i="1" s="1"/>
  <c r="H250" i="1"/>
  <c r="X250" i="1" s="1"/>
  <c r="H251" i="1"/>
  <c r="X251" i="1" s="1"/>
  <c r="H252" i="1"/>
  <c r="X252" i="1" s="1"/>
  <c r="H253" i="1"/>
  <c r="X253" i="1" s="1"/>
  <c r="H254" i="1"/>
  <c r="X254" i="1" s="1"/>
  <c r="H255" i="1"/>
  <c r="X255" i="1" s="1"/>
  <c r="H256" i="1"/>
  <c r="X256" i="1" s="1"/>
  <c r="H257" i="1"/>
  <c r="X257" i="1" s="1"/>
  <c r="H258" i="1"/>
  <c r="X258" i="1" s="1"/>
  <c r="H259" i="1"/>
  <c r="X259" i="1" s="1"/>
  <c r="H260" i="1"/>
  <c r="X260" i="1" s="1"/>
  <c r="H261" i="1"/>
  <c r="X261" i="1" s="1"/>
  <c r="H262" i="1"/>
  <c r="X262" i="1" s="1"/>
  <c r="H263" i="1"/>
  <c r="X263" i="1" s="1"/>
  <c r="H264" i="1"/>
  <c r="X264" i="1" s="1"/>
  <c r="H265" i="1"/>
  <c r="X265" i="1" s="1"/>
  <c r="H266" i="1"/>
  <c r="X266" i="1" s="1"/>
  <c r="H267" i="1"/>
  <c r="X267" i="1" s="1"/>
  <c r="H268" i="1"/>
  <c r="X268" i="1" s="1"/>
  <c r="H269" i="1"/>
  <c r="X269" i="1" s="1"/>
  <c r="H270" i="1"/>
  <c r="X270" i="1" s="1"/>
  <c r="H271" i="1"/>
  <c r="X271" i="1" s="1"/>
  <c r="H272" i="1"/>
  <c r="X272" i="1" s="1"/>
  <c r="H273" i="1"/>
  <c r="X273" i="1" s="1"/>
  <c r="H274" i="1"/>
  <c r="X274" i="1" s="1"/>
  <c r="H275" i="1"/>
  <c r="X275" i="1" s="1"/>
  <c r="H276" i="1"/>
  <c r="X276" i="1" s="1"/>
  <c r="H277" i="1"/>
  <c r="X277" i="1" s="1"/>
  <c r="H278" i="1"/>
  <c r="X278" i="1" s="1"/>
  <c r="H279" i="1"/>
  <c r="X279" i="1" s="1"/>
  <c r="H280" i="1"/>
  <c r="X280" i="1" s="1"/>
  <c r="H281" i="1"/>
  <c r="X281" i="1" s="1"/>
  <c r="H282" i="1"/>
  <c r="X282" i="1" s="1"/>
  <c r="H283" i="1"/>
  <c r="X283" i="1" s="1"/>
  <c r="H284" i="1"/>
  <c r="X284" i="1" s="1"/>
  <c r="H285" i="1"/>
  <c r="X285" i="1" s="1"/>
  <c r="H286" i="1"/>
  <c r="X286" i="1" s="1"/>
  <c r="H287" i="1"/>
  <c r="X287" i="1" s="1"/>
  <c r="H288" i="1"/>
  <c r="X288" i="1" s="1"/>
  <c r="H289" i="1"/>
  <c r="X289" i="1" s="1"/>
  <c r="H290" i="1"/>
  <c r="X290" i="1" s="1"/>
  <c r="H291" i="1"/>
  <c r="X291" i="1" s="1"/>
  <c r="H292" i="1"/>
  <c r="X292" i="1" s="1"/>
  <c r="H293" i="1"/>
  <c r="X293" i="1" s="1"/>
  <c r="H294" i="1"/>
  <c r="X294" i="1" s="1"/>
  <c r="H295" i="1"/>
  <c r="X295" i="1" s="1"/>
  <c r="H296" i="1"/>
  <c r="X296" i="1" s="1"/>
  <c r="H297" i="1"/>
  <c r="X297" i="1" s="1"/>
  <c r="H298" i="1"/>
  <c r="X298" i="1" s="1"/>
  <c r="H299" i="1"/>
  <c r="X299" i="1" s="1"/>
  <c r="H300" i="1"/>
  <c r="X300" i="1" s="1"/>
  <c r="H301" i="1"/>
  <c r="X301" i="1" s="1"/>
  <c r="H302" i="1"/>
  <c r="X302" i="1" s="1"/>
  <c r="H303" i="1"/>
  <c r="X303" i="1" s="1"/>
  <c r="H304" i="1"/>
  <c r="X304" i="1" s="1"/>
  <c r="H305" i="1"/>
  <c r="X305" i="1" s="1"/>
  <c r="H306" i="1"/>
  <c r="X306" i="1" s="1"/>
  <c r="H307" i="1"/>
  <c r="X307" i="1" s="1"/>
  <c r="H308" i="1"/>
  <c r="X308" i="1" s="1"/>
  <c r="H309" i="1"/>
  <c r="X309" i="1" s="1"/>
  <c r="H310" i="1"/>
  <c r="X310" i="1" s="1"/>
  <c r="H311" i="1"/>
  <c r="X311" i="1" s="1"/>
  <c r="H312" i="1"/>
  <c r="X312" i="1" s="1"/>
  <c r="H313" i="1"/>
  <c r="X313" i="1" s="1"/>
  <c r="H314" i="1"/>
  <c r="X314" i="1" s="1"/>
  <c r="H315" i="1"/>
  <c r="X315" i="1" s="1"/>
  <c r="H316" i="1"/>
  <c r="X316" i="1" s="1"/>
  <c r="H317" i="1"/>
  <c r="X317" i="1" s="1"/>
  <c r="H318" i="1"/>
  <c r="X318" i="1" s="1"/>
  <c r="H319" i="1"/>
  <c r="X319" i="1" s="1"/>
  <c r="H320" i="1"/>
  <c r="X320" i="1" s="1"/>
  <c r="H321" i="1"/>
  <c r="X321" i="1" s="1"/>
  <c r="H322" i="1"/>
  <c r="X322" i="1" s="1"/>
  <c r="H323" i="1"/>
  <c r="X323" i="1" s="1"/>
  <c r="H324" i="1"/>
  <c r="X324" i="1" s="1"/>
  <c r="H325" i="1"/>
  <c r="X325" i="1" s="1"/>
  <c r="H326" i="1"/>
  <c r="X326" i="1" s="1"/>
  <c r="H327" i="1"/>
  <c r="X327" i="1" s="1"/>
  <c r="H328" i="1"/>
  <c r="X328" i="1" s="1"/>
  <c r="H329" i="1"/>
  <c r="X329" i="1" s="1"/>
  <c r="H330" i="1"/>
  <c r="X330" i="1" s="1"/>
  <c r="H331" i="1"/>
  <c r="X331" i="1" s="1"/>
  <c r="H332" i="1"/>
  <c r="X332" i="1" s="1"/>
  <c r="H333" i="1"/>
  <c r="X333" i="1" s="1"/>
  <c r="H334" i="1"/>
  <c r="X334" i="1" s="1"/>
  <c r="H335" i="1"/>
  <c r="X335" i="1" s="1"/>
  <c r="H336" i="1"/>
  <c r="X336" i="1" s="1"/>
  <c r="H337" i="1"/>
  <c r="X337" i="1" s="1"/>
  <c r="H338" i="1"/>
  <c r="X338" i="1" s="1"/>
  <c r="H339" i="1"/>
  <c r="X339" i="1" s="1"/>
  <c r="H340" i="1"/>
  <c r="X340" i="1" s="1"/>
  <c r="H341" i="1"/>
  <c r="X341" i="1" s="1"/>
  <c r="H342" i="1"/>
  <c r="X342" i="1" s="1"/>
  <c r="H343" i="1"/>
  <c r="X343" i="1" s="1"/>
  <c r="H344" i="1"/>
  <c r="X344" i="1" s="1"/>
  <c r="H345" i="1"/>
  <c r="X345" i="1" s="1"/>
  <c r="H346" i="1"/>
  <c r="X346" i="1" s="1"/>
  <c r="H347" i="1"/>
  <c r="X347" i="1" s="1"/>
  <c r="H348" i="1"/>
  <c r="X348" i="1" s="1"/>
  <c r="H349" i="1"/>
  <c r="X349" i="1" s="1"/>
  <c r="H350" i="1"/>
  <c r="X350" i="1" s="1"/>
  <c r="H351" i="1"/>
  <c r="X351" i="1" s="1"/>
  <c r="H352" i="1"/>
  <c r="X352" i="1" s="1"/>
  <c r="H353" i="1"/>
  <c r="X353" i="1" s="1"/>
  <c r="H354" i="1"/>
  <c r="X354" i="1" s="1"/>
  <c r="H355" i="1"/>
  <c r="X355" i="1" s="1"/>
  <c r="H356" i="1"/>
  <c r="X356" i="1" s="1"/>
  <c r="H357" i="1"/>
  <c r="X357" i="1" s="1"/>
  <c r="H358" i="1"/>
  <c r="X358" i="1" s="1"/>
  <c r="H359" i="1"/>
  <c r="X359" i="1" s="1"/>
  <c r="H360" i="1"/>
  <c r="X360" i="1" s="1"/>
  <c r="H361" i="1"/>
  <c r="X361" i="1" s="1"/>
  <c r="H362" i="1"/>
  <c r="X362" i="1" s="1"/>
  <c r="H363" i="1"/>
  <c r="X363" i="1" s="1"/>
  <c r="H364" i="1"/>
  <c r="X364" i="1" s="1"/>
  <c r="H365" i="1"/>
  <c r="X365" i="1" s="1"/>
  <c r="H366" i="1"/>
  <c r="X366" i="1" s="1"/>
  <c r="H367" i="1"/>
  <c r="X367" i="1" s="1"/>
  <c r="H368" i="1"/>
  <c r="X368" i="1" s="1"/>
  <c r="H369" i="1"/>
  <c r="X369" i="1" s="1"/>
  <c r="H370" i="1"/>
  <c r="X370" i="1" s="1"/>
  <c r="H371" i="1"/>
  <c r="X371" i="1" s="1"/>
  <c r="H372" i="1"/>
  <c r="X372" i="1" s="1"/>
  <c r="H373" i="1"/>
  <c r="X373" i="1" s="1"/>
  <c r="H374" i="1"/>
  <c r="X374" i="1" s="1"/>
  <c r="H375" i="1"/>
  <c r="X375" i="1" s="1"/>
  <c r="H376" i="1"/>
  <c r="X376" i="1" s="1"/>
  <c r="H377" i="1"/>
  <c r="X377" i="1" s="1"/>
  <c r="H378" i="1"/>
  <c r="X378" i="1" s="1"/>
  <c r="H379" i="1"/>
  <c r="X379" i="1" s="1"/>
  <c r="H380" i="1"/>
  <c r="X380" i="1" s="1"/>
  <c r="H381" i="1"/>
  <c r="X381" i="1" s="1"/>
  <c r="H382" i="1"/>
  <c r="X382" i="1" s="1"/>
  <c r="H383" i="1"/>
  <c r="X383" i="1" s="1"/>
  <c r="H384" i="1"/>
  <c r="X384" i="1" s="1"/>
  <c r="H385" i="1"/>
  <c r="X385" i="1" s="1"/>
  <c r="H386" i="1"/>
  <c r="X386" i="1" s="1"/>
  <c r="H387" i="1"/>
  <c r="X387" i="1" s="1"/>
  <c r="H388" i="1"/>
  <c r="X388" i="1" s="1"/>
  <c r="H389" i="1"/>
  <c r="X389" i="1" s="1"/>
  <c r="H390" i="1"/>
  <c r="X390" i="1" s="1"/>
  <c r="H391" i="1"/>
  <c r="X391" i="1" s="1"/>
  <c r="H392" i="1"/>
  <c r="X392" i="1" s="1"/>
  <c r="H393" i="1"/>
  <c r="X393" i="1" s="1"/>
  <c r="H394" i="1"/>
  <c r="X394" i="1" s="1"/>
  <c r="H395" i="1"/>
  <c r="X395" i="1" s="1"/>
  <c r="H396" i="1"/>
  <c r="X396" i="1" s="1"/>
  <c r="H397" i="1"/>
  <c r="X397" i="1" s="1"/>
  <c r="H398" i="1"/>
  <c r="X398" i="1" s="1"/>
  <c r="H399" i="1"/>
  <c r="X399" i="1" s="1"/>
  <c r="H400" i="1"/>
  <c r="X400" i="1" s="1"/>
  <c r="H401" i="1"/>
  <c r="X401" i="1" s="1"/>
  <c r="H402" i="1"/>
  <c r="X402" i="1" s="1"/>
  <c r="H403" i="1"/>
  <c r="X403" i="1" s="1"/>
  <c r="H404" i="1"/>
  <c r="X404" i="1" s="1"/>
  <c r="H405" i="1"/>
  <c r="X405" i="1" s="1"/>
  <c r="H406" i="1"/>
  <c r="X406" i="1" s="1"/>
  <c r="H407" i="1"/>
  <c r="X407" i="1" s="1"/>
  <c r="H408" i="1"/>
  <c r="X408" i="1" s="1"/>
  <c r="H409" i="1"/>
  <c r="X409" i="1" s="1"/>
  <c r="H410" i="1"/>
  <c r="X410" i="1" s="1"/>
  <c r="H411" i="1"/>
  <c r="X411" i="1" s="1"/>
  <c r="H412" i="1"/>
  <c r="X412" i="1" s="1"/>
  <c r="H413" i="1"/>
  <c r="X413" i="1" s="1"/>
  <c r="H414" i="1"/>
  <c r="X414" i="1" s="1"/>
  <c r="H415" i="1"/>
  <c r="X415" i="1" s="1"/>
  <c r="H416" i="1"/>
  <c r="X416" i="1" s="1"/>
  <c r="H417" i="1"/>
  <c r="X417" i="1" s="1"/>
  <c r="H418" i="1"/>
  <c r="X418" i="1" s="1"/>
  <c r="H419" i="1"/>
  <c r="X419" i="1" s="1"/>
  <c r="H420" i="1"/>
  <c r="X420" i="1" s="1"/>
  <c r="H421" i="1"/>
  <c r="X421" i="1" s="1"/>
  <c r="H422" i="1"/>
  <c r="X422" i="1" s="1"/>
  <c r="H423" i="1"/>
  <c r="X423" i="1" s="1"/>
  <c r="H424" i="1"/>
  <c r="X424" i="1" s="1"/>
  <c r="H425" i="1"/>
  <c r="X425" i="1" s="1"/>
  <c r="H426" i="1"/>
  <c r="X426" i="1" s="1"/>
  <c r="H427" i="1"/>
  <c r="X427" i="1" s="1"/>
  <c r="H428" i="1"/>
  <c r="X428" i="1" s="1"/>
  <c r="H429" i="1"/>
  <c r="X429" i="1" s="1"/>
  <c r="H430" i="1"/>
  <c r="X430" i="1" s="1"/>
  <c r="H431" i="1"/>
  <c r="X431" i="1" s="1"/>
  <c r="H432" i="1"/>
  <c r="X432" i="1" s="1"/>
  <c r="H433" i="1"/>
  <c r="X433" i="1" s="1"/>
  <c r="H434" i="1"/>
  <c r="X434" i="1" s="1"/>
  <c r="H435" i="1"/>
  <c r="X435" i="1" s="1"/>
  <c r="H436" i="1"/>
  <c r="X436" i="1" s="1"/>
  <c r="H437" i="1"/>
  <c r="X437" i="1" s="1"/>
  <c r="H438" i="1"/>
  <c r="X438" i="1" s="1"/>
  <c r="H439" i="1"/>
  <c r="X439" i="1" s="1"/>
  <c r="H440" i="1"/>
  <c r="X440" i="1" s="1"/>
  <c r="H441" i="1"/>
  <c r="X441" i="1" s="1"/>
  <c r="H442" i="1"/>
  <c r="X442" i="1" s="1"/>
  <c r="H443" i="1"/>
  <c r="X443" i="1" s="1"/>
  <c r="H444" i="1"/>
  <c r="X444" i="1" s="1"/>
  <c r="H445" i="1"/>
  <c r="X445" i="1" s="1"/>
  <c r="H446" i="1"/>
  <c r="X446" i="1" s="1"/>
  <c r="H447" i="1"/>
  <c r="X447" i="1" s="1"/>
  <c r="H448" i="1"/>
  <c r="X448" i="1" s="1"/>
  <c r="H449" i="1"/>
  <c r="X449" i="1" s="1"/>
  <c r="H450" i="1"/>
  <c r="X450" i="1" s="1"/>
  <c r="H451" i="1"/>
  <c r="X451" i="1" s="1"/>
  <c r="H452" i="1"/>
  <c r="X452" i="1" s="1"/>
  <c r="H453" i="1"/>
  <c r="X453" i="1" s="1"/>
  <c r="H454" i="1"/>
  <c r="X454" i="1" s="1"/>
  <c r="H455" i="1"/>
  <c r="X455" i="1" s="1"/>
  <c r="H456" i="1"/>
  <c r="X456" i="1" s="1"/>
  <c r="H457" i="1"/>
  <c r="X457" i="1" s="1"/>
  <c r="H458" i="1"/>
  <c r="X458" i="1" s="1"/>
  <c r="H459" i="1"/>
  <c r="X459" i="1" s="1"/>
  <c r="H460" i="1"/>
  <c r="X460" i="1" s="1"/>
  <c r="H461" i="1"/>
  <c r="X461" i="1" s="1"/>
  <c r="H462" i="1"/>
  <c r="X462" i="1" s="1"/>
  <c r="H463" i="1"/>
  <c r="X463" i="1" s="1"/>
  <c r="H464" i="1"/>
  <c r="X464" i="1" s="1"/>
  <c r="H465" i="1"/>
  <c r="X465" i="1" s="1"/>
  <c r="H466" i="1"/>
  <c r="X466" i="1" s="1"/>
  <c r="H467" i="1"/>
  <c r="X467" i="1" s="1"/>
  <c r="H468" i="1"/>
  <c r="X468" i="1" s="1"/>
  <c r="H469" i="1"/>
  <c r="X469" i="1" s="1"/>
  <c r="H470" i="1"/>
  <c r="X470" i="1" s="1"/>
  <c r="H471" i="1"/>
  <c r="X471" i="1" s="1"/>
  <c r="H472" i="1"/>
  <c r="X472" i="1" s="1"/>
  <c r="H473" i="1"/>
  <c r="X473" i="1" s="1"/>
  <c r="H474" i="1"/>
  <c r="X474" i="1" s="1"/>
  <c r="H475" i="1"/>
  <c r="X475" i="1" s="1"/>
  <c r="H476" i="1"/>
  <c r="X476" i="1" s="1"/>
  <c r="H477" i="1"/>
  <c r="X477" i="1" s="1"/>
  <c r="H478" i="1"/>
  <c r="X478" i="1" s="1"/>
  <c r="H479" i="1"/>
  <c r="X479" i="1" s="1"/>
  <c r="H480" i="1"/>
  <c r="X480" i="1" s="1"/>
  <c r="H481" i="1"/>
  <c r="X481" i="1" s="1"/>
  <c r="H482" i="1"/>
  <c r="X482" i="1" s="1"/>
  <c r="H483" i="1"/>
  <c r="X483" i="1" s="1"/>
  <c r="H484" i="1"/>
  <c r="X484" i="1" s="1"/>
  <c r="H485" i="1"/>
  <c r="X485" i="1" s="1"/>
  <c r="H486" i="1"/>
  <c r="X486" i="1" s="1"/>
  <c r="H487" i="1"/>
  <c r="X487" i="1" s="1"/>
  <c r="H488" i="1"/>
  <c r="X488" i="1" s="1"/>
  <c r="H489" i="1"/>
  <c r="X489" i="1" s="1"/>
  <c r="H490" i="1"/>
  <c r="X490" i="1" s="1"/>
  <c r="H491" i="1"/>
  <c r="X491" i="1" s="1"/>
  <c r="H492" i="1"/>
  <c r="X492" i="1" s="1"/>
  <c r="H493" i="1"/>
  <c r="X493" i="1" s="1"/>
  <c r="H494" i="1"/>
  <c r="X494" i="1" s="1"/>
  <c r="H495" i="1"/>
  <c r="X495" i="1" s="1"/>
  <c r="H496" i="1"/>
  <c r="X496" i="1" s="1"/>
  <c r="H497" i="1"/>
  <c r="X497" i="1" s="1"/>
  <c r="H498" i="1"/>
  <c r="X498" i="1" s="1"/>
  <c r="H499" i="1"/>
  <c r="X499" i="1" s="1"/>
  <c r="H500" i="1"/>
  <c r="X500" i="1" s="1"/>
  <c r="H501" i="1"/>
  <c r="X501" i="1" s="1"/>
  <c r="H502" i="1"/>
  <c r="X502" i="1" s="1"/>
  <c r="H503" i="1"/>
  <c r="X503" i="1" s="1"/>
  <c r="H504" i="1"/>
  <c r="X504" i="1" s="1"/>
  <c r="H505" i="1"/>
  <c r="X505" i="1" s="1"/>
  <c r="H506" i="1"/>
  <c r="X506" i="1" s="1"/>
  <c r="H507" i="1"/>
  <c r="X507" i="1" s="1"/>
  <c r="H508" i="1"/>
  <c r="X508" i="1" s="1"/>
  <c r="H509" i="1"/>
  <c r="X509" i="1" s="1"/>
  <c r="H510" i="1"/>
  <c r="X510" i="1" s="1"/>
  <c r="H511" i="1"/>
  <c r="X511" i="1" s="1"/>
  <c r="H512" i="1"/>
  <c r="X512" i="1" s="1"/>
  <c r="H513" i="1"/>
  <c r="X513" i="1" s="1"/>
  <c r="H514" i="1"/>
  <c r="X514" i="1" s="1"/>
  <c r="H515" i="1"/>
  <c r="X515" i="1" s="1"/>
  <c r="H516" i="1"/>
  <c r="X516" i="1" s="1"/>
  <c r="H517" i="1"/>
  <c r="X517" i="1" s="1"/>
  <c r="H518" i="1"/>
  <c r="X518" i="1" s="1"/>
  <c r="H519" i="1"/>
  <c r="X519" i="1" s="1"/>
  <c r="H520" i="1"/>
  <c r="X520" i="1" s="1"/>
  <c r="H521" i="1"/>
  <c r="X521" i="1" s="1"/>
  <c r="H522" i="1"/>
  <c r="X522" i="1" s="1"/>
  <c r="H523" i="1"/>
  <c r="X523" i="1" s="1"/>
  <c r="H524" i="1"/>
  <c r="X524" i="1" s="1"/>
  <c r="H525" i="1"/>
  <c r="X525" i="1" s="1"/>
  <c r="H526" i="1"/>
  <c r="X526" i="1" s="1"/>
  <c r="H527" i="1"/>
  <c r="X527" i="1" s="1"/>
  <c r="H528" i="1"/>
  <c r="X528" i="1" s="1"/>
  <c r="H529" i="1"/>
  <c r="X529" i="1" s="1"/>
  <c r="H530" i="1"/>
  <c r="X530" i="1" s="1"/>
  <c r="H531" i="1"/>
  <c r="X531" i="1" s="1"/>
  <c r="H532" i="1"/>
  <c r="X532" i="1" s="1"/>
  <c r="H533" i="1"/>
  <c r="X533" i="1" s="1"/>
  <c r="H534" i="1"/>
  <c r="X534" i="1" s="1"/>
  <c r="H535" i="1"/>
  <c r="X535" i="1" s="1"/>
  <c r="H536" i="1"/>
  <c r="X536" i="1" s="1"/>
  <c r="H537" i="1"/>
  <c r="X537" i="1" s="1"/>
  <c r="H538" i="1"/>
  <c r="X538" i="1" s="1"/>
  <c r="H539" i="1"/>
  <c r="X539" i="1" s="1"/>
  <c r="H540" i="1"/>
  <c r="X540" i="1" s="1"/>
  <c r="H541" i="1"/>
  <c r="X541" i="1" s="1"/>
  <c r="H542" i="1"/>
  <c r="X542" i="1" s="1"/>
  <c r="H543" i="1"/>
  <c r="X543" i="1" s="1"/>
  <c r="H544" i="1"/>
  <c r="X544" i="1" s="1"/>
  <c r="H545" i="1"/>
  <c r="X545" i="1" s="1"/>
  <c r="H546" i="1"/>
  <c r="X546" i="1" s="1"/>
  <c r="H547" i="1"/>
  <c r="X547" i="1" s="1"/>
  <c r="H548" i="1"/>
  <c r="X548" i="1" s="1"/>
  <c r="H549" i="1"/>
  <c r="X549" i="1" s="1"/>
  <c r="H550" i="1"/>
  <c r="X550" i="1" s="1"/>
  <c r="H551" i="1"/>
  <c r="X551" i="1" s="1"/>
  <c r="H552" i="1"/>
  <c r="X552" i="1" s="1"/>
  <c r="H553" i="1"/>
  <c r="X553" i="1" s="1"/>
  <c r="H554" i="1"/>
  <c r="X554" i="1" s="1"/>
  <c r="H555" i="1"/>
  <c r="X555" i="1" s="1"/>
  <c r="H556" i="1"/>
  <c r="X556" i="1" s="1"/>
  <c r="H557" i="1"/>
  <c r="X557" i="1" s="1"/>
  <c r="H558" i="1"/>
  <c r="X558" i="1" s="1"/>
  <c r="H559" i="1"/>
  <c r="X559" i="1" s="1"/>
  <c r="H560" i="1"/>
  <c r="X560" i="1" s="1"/>
  <c r="H561" i="1"/>
  <c r="X561" i="1" s="1"/>
  <c r="H562" i="1"/>
  <c r="X562" i="1" s="1"/>
  <c r="H563" i="1"/>
  <c r="X563" i="1" s="1"/>
  <c r="H564" i="1"/>
  <c r="X564" i="1" s="1"/>
  <c r="H565" i="1"/>
  <c r="X565" i="1" s="1"/>
  <c r="H566" i="1"/>
  <c r="X566" i="1" s="1"/>
  <c r="H567" i="1"/>
  <c r="X567" i="1" s="1"/>
  <c r="H568" i="1"/>
  <c r="X568" i="1" s="1"/>
  <c r="H569" i="1"/>
  <c r="X569" i="1" s="1"/>
  <c r="H570" i="1"/>
  <c r="X570" i="1" s="1"/>
  <c r="H571" i="1"/>
  <c r="X571" i="1" s="1"/>
  <c r="H572" i="1"/>
  <c r="X572" i="1" s="1"/>
  <c r="H573" i="1"/>
  <c r="X573" i="1" s="1"/>
  <c r="H574" i="1"/>
  <c r="X574" i="1" s="1"/>
  <c r="H575" i="1"/>
  <c r="X575" i="1" s="1"/>
  <c r="H576" i="1"/>
  <c r="X576" i="1" s="1"/>
  <c r="H577" i="1"/>
  <c r="X577" i="1" s="1"/>
  <c r="H578" i="1"/>
  <c r="X578" i="1" s="1"/>
  <c r="H579" i="1"/>
  <c r="X579" i="1" s="1"/>
  <c r="H580" i="1"/>
  <c r="X580" i="1" s="1"/>
  <c r="H581" i="1"/>
  <c r="X581" i="1" s="1"/>
  <c r="H582" i="1"/>
  <c r="X582" i="1" s="1"/>
  <c r="H583" i="1"/>
  <c r="X583" i="1" s="1"/>
  <c r="H584" i="1"/>
  <c r="X584" i="1" s="1"/>
  <c r="H585" i="1"/>
  <c r="X585" i="1" s="1"/>
  <c r="H586" i="1"/>
  <c r="X586" i="1" s="1"/>
  <c r="H587" i="1"/>
  <c r="X587" i="1" s="1"/>
  <c r="H588" i="1"/>
  <c r="X588" i="1" s="1"/>
  <c r="H589" i="1"/>
  <c r="X589" i="1" s="1"/>
  <c r="H590" i="1"/>
  <c r="X590" i="1" s="1"/>
  <c r="H591" i="1"/>
  <c r="X591" i="1" s="1"/>
  <c r="H592" i="1"/>
  <c r="X592" i="1" s="1"/>
  <c r="H593" i="1"/>
  <c r="X593" i="1" s="1"/>
  <c r="H594" i="1"/>
  <c r="X594" i="1" s="1"/>
  <c r="H595" i="1"/>
  <c r="X595" i="1" s="1"/>
  <c r="H596" i="1"/>
  <c r="X596" i="1" s="1"/>
  <c r="H597" i="1"/>
  <c r="X597" i="1" s="1"/>
  <c r="H598" i="1"/>
  <c r="X598" i="1" s="1"/>
  <c r="H599" i="1"/>
  <c r="X599" i="1" s="1"/>
  <c r="H600" i="1"/>
  <c r="X600" i="1" s="1"/>
  <c r="H601" i="1"/>
  <c r="X601" i="1" s="1"/>
  <c r="H602" i="1"/>
  <c r="X602" i="1" s="1"/>
  <c r="H603" i="1"/>
  <c r="X603" i="1" s="1"/>
  <c r="H604" i="1"/>
  <c r="X604" i="1" s="1"/>
  <c r="H605" i="1"/>
  <c r="X605" i="1" s="1"/>
  <c r="H606" i="1"/>
  <c r="X606" i="1" s="1"/>
  <c r="H607" i="1"/>
  <c r="X607" i="1" s="1"/>
  <c r="H608" i="1"/>
  <c r="X608" i="1" s="1"/>
  <c r="H609" i="1"/>
  <c r="X609" i="1" s="1"/>
  <c r="H610" i="1"/>
  <c r="X610" i="1" s="1"/>
  <c r="H611" i="1"/>
  <c r="X611" i="1" s="1"/>
  <c r="H612" i="1"/>
  <c r="X612" i="1" s="1"/>
  <c r="H613" i="1"/>
  <c r="X613" i="1" s="1"/>
  <c r="H614" i="1"/>
  <c r="X614" i="1" s="1"/>
  <c r="H615" i="1"/>
  <c r="X615" i="1" s="1"/>
  <c r="H616" i="1"/>
  <c r="X616" i="1" s="1"/>
  <c r="H617" i="1"/>
  <c r="X617" i="1" s="1"/>
  <c r="H618" i="1"/>
  <c r="X618" i="1" s="1"/>
  <c r="H619" i="1"/>
  <c r="X619" i="1" s="1"/>
  <c r="H620" i="1"/>
  <c r="X620" i="1" s="1"/>
  <c r="H621" i="1"/>
  <c r="X621" i="1" s="1"/>
  <c r="H622" i="1"/>
  <c r="X622" i="1" s="1"/>
  <c r="H623" i="1"/>
  <c r="X623" i="1" s="1"/>
  <c r="H624" i="1"/>
  <c r="X624" i="1" s="1"/>
  <c r="H625" i="1"/>
  <c r="X625" i="1" s="1"/>
  <c r="H626" i="1"/>
  <c r="X626" i="1" s="1"/>
  <c r="H627" i="1"/>
  <c r="X627" i="1" s="1"/>
  <c r="H628" i="1"/>
  <c r="X628" i="1" s="1"/>
  <c r="H629" i="1"/>
  <c r="X629" i="1" s="1"/>
  <c r="H630" i="1"/>
  <c r="X630" i="1" s="1"/>
  <c r="H631" i="1"/>
  <c r="X631" i="1" s="1"/>
  <c r="H632" i="1"/>
  <c r="X632" i="1" s="1"/>
  <c r="H633" i="1"/>
  <c r="X633" i="1" s="1"/>
  <c r="H634" i="1"/>
  <c r="X634" i="1" s="1"/>
  <c r="H635" i="1"/>
  <c r="X635" i="1" s="1"/>
  <c r="H636" i="1"/>
  <c r="X636" i="1" s="1"/>
  <c r="H637" i="1"/>
  <c r="X637" i="1" s="1"/>
  <c r="H638" i="1"/>
  <c r="X638" i="1" s="1"/>
  <c r="H639" i="1"/>
  <c r="X639" i="1" s="1"/>
  <c r="H640" i="1"/>
  <c r="X640" i="1" s="1"/>
  <c r="H641" i="1"/>
  <c r="X641" i="1" s="1"/>
  <c r="H642" i="1"/>
  <c r="X642" i="1" s="1"/>
  <c r="H643" i="1"/>
  <c r="X643" i="1" s="1"/>
  <c r="H644" i="1"/>
  <c r="X644" i="1" s="1"/>
  <c r="H645" i="1"/>
  <c r="X645" i="1" s="1"/>
  <c r="H646" i="1"/>
  <c r="X646" i="1" s="1"/>
  <c r="H647" i="1"/>
  <c r="X647" i="1" s="1"/>
  <c r="H648" i="1"/>
  <c r="X648" i="1" s="1"/>
  <c r="H649" i="1"/>
  <c r="X649" i="1" s="1"/>
  <c r="H650" i="1"/>
  <c r="X650" i="1" s="1"/>
  <c r="H651" i="1"/>
  <c r="X651" i="1" s="1"/>
  <c r="H652" i="1"/>
  <c r="X652" i="1" s="1"/>
  <c r="H653" i="1"/>
  <c r="X653" i="1" s="1"/>
  <c r="H654" i="1"/>
  <c r="X654" i="1" s="1"/>
  <c r="H655" i="1"/>
  <c r="X655" i="1" s="1"/>
  <c r="H656" i="1"/>
  <c r="X656" i="1" s="1"/>
  <c r="H657" i="1"/>
  <c r="X657" i="1" s="1"/>
  <c r="H658" i="1"/>
  <c r="X658" i="1" s="1"/>
  <c r="H659" i="1"/>
  <c r="X659" i="1" s="1"/>
  <c r="H660" i="1"/>
  <c r="X660" i="1" s="1"/>
  <c r="H661" i="1"/>
  <c r="X661" i="1" s="1"/>
  <c r="H662" i="1"/>
  <c r="X662" i="1" s="1"/>
  <c r="H663" i="1"/>
  <c r="X663" i="1" s="1"/>
  <c r="H664" i="1"/>
  <c r="X664" i="1" s="1"/>
  <c r="H665" i="1"/>
  <c r="X665" i="1" s="1"/>
  <c r="H666" i="1"/>
  <c r="X666" i="1" s="1"/>
  <c r="H667" i="1"/>
  <c r="X667" i="1" s="1"/>
  <c r="H668" i="1"/>
  <c r="X668" i="1" s="1"/>
  <c r="H669" i="1"/>
  <c r="X669" i="1" s="1"/>
  <c r="H670" i="1"/>
  <c r="X670" i="1" s="1"/>
  <c r="H671" i="1"/>
  <c r="X671" i="1" s="1"/>
  <c r="H672" i="1"/>
  <c r="X672" i="1" s="1"/>
  <c r="H673" i="1"/>
  <c r="X673" i="1" s="1"/>
  <c r="H674" i="1"/>
  <c r="X674" i="1" s="1"/>
  <c r="H675" i="1"/>
  <c r="X675" i="1" s="1"/>
  <c r="H676" i="1"/>
  <c r="X676" i="1" s="1"/>
  <c r="H677" i="1"/>
  <c r="X677" i="1" s="1"/>
  <c r="H678" i="1"/>
  <c r="X678" i="1" s="1"/>
  <c r="H679" i="1"/>
  <c r="X679" i="1" s="1"/>
  <c r="H680" i="1"/>
  <c r="X680" i="1" s="1"/>
  <c r="H681" i="1"/>
  <c r="X681" i="1" s="1"/>
  <c r="H682" i="1"/>
  <c r="X682" i="1" s="1"/>
  <c r="H683" i="1"/>
  <c r="X683" i="1" s="1"/>
  <c r="H684" i="1"/>
  <c r="X684" i="1" s="1"/>
  <c r="H685" i="1"/>
  <c r="X685" i="1" s="1"/>
  <c r="H686" i="1"/>
  <c r="X686" i="1" s="1"/>
  <c r="H687" i="1"/>
  <c r="X687" i="1" s="1"/>
  <c r="H688" i="1"/>
  <c r="X688" i="1" s="1"/>
  <c r="H689" i="1"/>
  <c r="X689" i="1" s="1"/>
  <c r="H690" i="1"/>
  <c r="X690" i="1" s="1"/>
  <c r="H691" i="1"/>
  <c r="X691" i="1" s="1"/>
  <c r="H692" i="1"/>
  <c r="X692" i="1" s="1"/>
  <c r="H693" i="1"/>
  <c r="X693" i="1" s="1"/>
  <c r="H694" i="1"/>
  <c r="X694" i="1" s="1"/>
  <c r="H695" i="1"/>
  <c r="X695" i="1" s="1"/>
  <c r="H696" i="1"/>
  <c r="X696" i="1" s="1"/>
  <c r="H697" i="1"/>
  <c r="X697" i="1" s="1"/>
  <c r="H698" i="1"/>
  <c r="X698" i="1" s="1"/>
  <c r="H699" i="1"/>
  <c r="X699" i="1" s="1"/>
  <c r="H700" i="1"/>
  <c r="X700" i="1" s="1"/>
  <c r="H701" i="1"/>
  <c r="X701" i="1" s="1"/>
  <c r="H702" i="1"/>
  <c r="X702" i="1" s="1"/>
  <c r="H703" i="1"/>
  <c r="X703" i="1" s="1"/>
  <c r="H704" i="1"/>
  <c r="X704" i="1" s="1"/>
  <c r="H705" i="1"/>
  <c r="X705" i="1" s="1"/>
  <c r="H706" i="1"/>
  <c r="X706" i="1" s="1"/>
  <c r="H707" i="1"/>
  <c r="X707" i="1" s="1"/>
  <c r="H708" i="1"/>
  <c r="X708" i="1" s="1"/>
  <c r="H709" i="1"/>
  <c r="X709" i="1" s="1"/>
  <c r="H710" i="1"/>
  <c r="X710" i="1" s="1"/>
  <c r="H711" i="1"/>
  <c r="X711" i="1" s="1"/>
  <c r="H712" i="1"/>
  <c r="X712" i="1" s="1"/>
  <c r="H713" i="1"/>
  <c r="X713" i="1" s="1"/>
  <c r="H714" i="1"/>
  <c r="X714" i="1" s="1"/>
  <c r="H715" i="1"/>
  <c r="X715" i="1" s="1"/>
  <c r="H716" i="1"/>
  <c r="X716" i="1" s="1"/>
  <c r="H717" i="1"/>
  <c r="X717" i="1" s="1"/>
  <c r="H718" i="1"/>
  <c r="X718" i="1" s="1"/>
  <c r="H719" i="1"/>
  <c r="X719" i="1" s="1"/>
  <c r="H720" i="1"/>
  <c r="X720" i="1" s="1"/>
  <c r="H721" i="1"/>
  <c r="X721" i="1" s="1"/>
  <c r="H722" i="1"/>
  <c r="X722" i="1" s="1"/>
  <c r="H723" i="1"/>
  <c r="X723" i="1" s="1"/>
  <c r="H724" i="1"/>
  <c r="X724" i="1" s="1"/>
  <c r="H725" i="1"/>
  <c r="X725" i="1" s="1"/>
  <c r="H726" i="1"/>
  <c r="X726" i="1" s="1"/>
  <c r="H727" i="1"/>
  <c r="X727" i="1" s="1"/>
  <c r="H728" i="1"/>
  <c r="X728" i="1" s="1"/>
  <c r="H729" i="1"/>
  <c r="X729" i="1" s="1"/>
  <c r="H730" i="1"/>
  <c r="X730" i="1" s="1"/>
  <c r="H731" i="1"/>
  <c r="X731" i="1" s="1"/>
  <c r="H732" i="1"/>
  <c r="X732" i="1" s="1"/>
  <c r="H733" i="1"/>
  <c r="X733" i="1" s="1"/>
  <c r="H734" i="1"/>
  <c r="X734" i="1" s="1"/>
  <c r="H735" i="1"/>
  <c r="X735" i="1" s="1"/>
  <c r="H736" i="1"/>
  <c r="X736" i="1" s="1"/>
  <c r="H737" i="1"/>
  <c r="X737" i="1" s="1"/>
  <c r="H738" i="1"/>
  <c r="X738" i="1" s="1"/>
  <c r="H739" i="1"/>
  <c r="X739" i="1" s="1"/>
  <c r="H740" i="1"/>
  <c r="X740" i="1" s="1"/>
  <c r="H741" i="1"/>
  <c r="X741" i="1" s="1"/>
  <c r="H742" i="1"/>
  <c r="X742" i="1" s="1"/>
  <c r="H743" i="1"/>
  <c r="X743" i="1" s="1"/>
  <c r="H744" i="1"/>
  <c r="X744" i="1" s="1"/>
  <c r="H745" i="1"/>
  <c r="X745" i="1" s="1"/>
  <c r="H746" i="1"/>
  <c r="X746" i="1" s="1"/>
  <c r="H747" i="1"/>
  <c r="X747" i="1" s="1"/>
  <c r="H748" i="1"/>
  <c r="X748" i="1" s="1"/>
  <c r="H749" i="1"/>
  <c r="X749" i="1" s="1"/>
  <c r="H750" i="1"/>
  <c r="X750" i="1" s="1"/>
  <c r="H751" i="1"/>
  <c r="X751" i="1" s="1"/>
  <c r="H752" i="1"/>
  <c r="X752" i="1" s="1"/>
  <c r="H753" i="1"/>
  <c r="X753" i="1" s="1"/>
  <c r="H754" i="1"/>
  <c r="X754" i="1" s="1"/>
  <c r="H755" i="1"/>
  <c r="X755" i="1" s="1"/>
  <c r="H756" i="1"/>
  <c r="X756" i="1" s="1"/>
  <c r="H757" i="1"/>
  <c r="X757" i="1" s="1"/>
  <c r="H758" i="1"/>
  <c r="X758" i="1" s="1"/>
  <c r="H759" i="1"/>
  <c r="X759" i="1" s="1"/>
  <c r="H760" i="1"/>
  <c r="X760" i="1" s="1"/>
  <c r="H761" i="1"/>
  <c r="X761" i="1" s="1"/>
  <c r="H762" i="1"/>
  <c r="X762" i="1" s="1"/>
  <c r="H763" i="1"/>
  <c r="X763" i="1" s="1"/>
  <c r="H764" i="1"/>
  <c r="X764" i="1" s="1"/>
  <c r="H765" i="1"/>
  <c r="X765" i="1" s="1"/>
  <c r="H766" i="1"/>
  <c r="X766" i="1" s="1"/>
  <c r="H767" i="1"/>
  <c r="X767" i="1" s="1"/>
  <c r="H768" i="1"/>
  <c r="X768" i="1" s="1"/>
  <c r="H769" i="1"/>
  <c r="X769" i="1" s="1"/>
  <c r="H770" i="1"/>
  <c r="X770" i="1" s="1"/>
  <c r="H771" i="1"/>
  <c r="X771" i="1" s="1"/>
  <c r="H772" i="1"/>
  <c r="X772" i="1" s="1"/>
  <c r="H773" i="1"/>
  <c r="X773" i="1" s="1"/>
  <c r="H774" i="1"/>
  <c r="X774" i="1" s="1"/>
  <c r="H775" i="1"/>
  <c r="X775" i="1" s="1"/>
  <c r="H776" i="1"/>
  <c r="X776" i="1" s="1"/>
  <c r="H777" i="1"/>
  <c r="X777" i="1" s="1"/>
  <c r="H778" i="1"/>
  <c r="X778" i="1" s="1"/>
  <c r="H779" i="1"/>
  <c r="X779" i="1" s="1"/>
  <c r="H780" i="1"/>
  <c r="X780" i="1" s="1"/>
  <c r="H781" i="1"/>
  <c r="X781" i="1" s="1"/>
  <c r="H782" i="1"/>
  <c r="X782" i="1" s="1"/>
  <c r="H783" i="1"/>
  <c r="X783" i="1" s="1"/>
  <c r="H784" i="1"/>
  <c r="X784" i="1" s="1"/>
  <c r="H785" i="1"/>
  <c r="X785" i="1" s="1"/>
  <c r="H786" i="1"/>
  <c r="X786" i="1" s="1"/>
  <c r="H787" i="1"/>
  <c r="X787" i="1" s="1"/>
  <c r="H788" i="1"/>
  <c r="X788" i="1" s="1"/>
  <c r="H789" i="1"/>
  <c r="X789" i="1" s="1"/>
  <c r="H790" i="1"/>
  <c r="X790" i="1" s="1"/>
  <c r="H791" i="1"/>
  <c r="X791" i="1" s="1"/>
  <c r="H792" i="1"/>
  <c r="X792" i="1" s="1"/>
  <c r="H793" i="1"/>
  <c r="X793" i="1" s="1"/>
  <c r="H794" i="1"/>
  <c r="X794" i="1" s="1"/>
  <c r="H795" i="1"/>
  <c r="X795" i="1" s="1"/>
  <c r="H796" i="1"/>
  <c r="X796" i="1" s="1"/>
  <c r="H797" i="1"/>
  <c r="X797" i="1" s="1"/>
  <c r="H798" i="1"/>
  <c r="X798" i="1" s="1"/>
  <c r="H799" i="1"/>
  <c r="X799" i="1" s="1"/>
  <c r="H800" i="1"/>
  <c r="X800" i="1" s="1"/>
  <c r="H801" i="1"/>
  <c r="X801" i="1" s="1"/>
  <c r="H802" i="1"/>
  <c r="X802" i="1" s="1"/>
  <c r="H803" i="1"/>
  <c r="X803" i="1" s="1"/>
  <c r="H804" i="1"/>
  <c r="X804" i="1" s="1"/>
  <c r="H805" i="1"/>
  <c r="X805" i="1" s="1"/>
  <c r="H806" i="1"/>
  <c r="X806" i="1" s="1"/>
  <c r="H807" i="1"/>
  <c r="X807" i="1" s="1"/>
  <c r="H808" i="1"/>
  <c r="X808" i="1" s="1"/>
  <c r="H809" i="1"/>
  <c r="X809" i="1" s="1"/>
  <c r="H810" i="1"/>
  <c r="X810" i="1" s="1"/>
  <c r="H811" i="1"/>
  <c r="X811" i="1" s="1"/>
  <c r="H812" i="1"/>
  <c r="X812" i="1" s="1"/>
  <c r="H813" i="1"/>
  <c r="X813" i="1" s="1"/>
  <c r="H814" i="1"/>
  <c r="X814" i="1" s="1"/>
  <c r="H815" i="1"/>
  <c r="X815" i="1" s="1"/>
  <c r="H816" i="1"/>
  <c r="X816" i="1" s="1"/>
  <c r="H817" i="1"/>
  <c r="X817" i="1" s="1"/>
  <c r="H818" i="1"/>
  <c r="X818" i="1" s="1"/>
  <c r="H819" i="1"/>
  <c r="X819" i="1" s="1"/>
  <c r="H820" i="1"/>
  <c r="X820" i="1" s="1"/>
  <c r="H821" i="1"/>
  <c r="X821" i="1" s="1"/>
  <c r="H822" i="1"/>
  <c r="X822" i="1" s="1"/>
  <c r="H823" i="1"/>
  <c r="X823" i="1" s="1"/>
  <c r="H824" i="1"/>
  <c r="X824" i="1" s="1"/>
  <c r="H825" i="1"/>
  <c r="X825" i="1" s="1"/>
  <c r="H826" i="1"/>
  <c r="X826" i="1" s="1"/>
  <c r="H827" i="1"/>
  <c r="X827" i="1" s="1"/>
  <c r="H828" i="1"/>
  <c r="X828" i="1" s="1"/>
  <c r="H829" i="1"/>
  <c r="X829" i="1" s="1"/>
  <c r="H830" i="1"/>
  <c r="X830" i="1" s="1"/>
  <c r="H831" i="1"/>
  <c r="X831" i="1" s="1"/>
  <c r="H832" i="1"/>
  <c r="X832" i="1" s="1"/>
  <c r="H833" i="1"/>
  <c r="X833" i="1" s="1"/>
  <c r="H834" i="1"/>
  <c r="X834" i="1" s="1"/>
  <c r="H835" i="1"/>
  <c r="X835" i="1" s="1"/>
  <c r="H836" i="1"/>
  <c r="X836" i="1" s="1"/>
  <c r="H837" i="1"/>
  <c r="X837" i="1" s="1"/>
  <c r="H838" i="1"/>
  <c r="X838" i="1" s="1"/>
  <c r="H839" i="1"/>
  <c r="X839" i="1" s="1"/>
  <c r="H840" i="1"/>
  <c r="X840" i="1" s="1"/>
  <c r="H841" i="1"/>
  <c r="X841" i="1" s="1"/>
  <c r="H842" i="1"/>
  <c r="X842" i="1" s="1"/>
  <c r="H843" i="1"/>
  <c r="X843" i="1" s="1"/>
  <c r="H844" i="1"/>
  <c r="X844" i="1" s="1"/>
  <c r="H845" i="1"/>
  <c r="X845" i="1" s="1"/>
  <c r="H846" i="1"/>
  <c r="X846" i="1" s="1"/>
  <c r="H847" i="1"/>
  <c r="X847" i="1" s="1"/>
  <c r="H848" i="1"/>
  <c r="X848" i="1" s="1"/>
  <c r="H849" i="1"/>
  <c r="X849" i="1" s="1"/>
  <c r="H850" i="1"/>
  <c r="X850" i="1" s="1"/>
  <c r="H851" i="1"/>
  <c r="X851" i="1" s="1"/>
  <c r="H852" i="1"/>
  <c r="X852" i="1" s="1"/>
  <c r="H853" i="1"/>
  <c r="X853" i="1" s="1"/>
  <c r="H854" i="1"/>
  <c r="X854" i="1" s="1"/>
  <c r="H855" i="1"/>
  <c r="X855" i="1" s="1"/>
  <c r="H856" i="1"/>
  <c r="X856" i="1" s="1"/>
  <c r="H857" i="1"/>
  <c r="X857" i="1" s="1"/>
  <c r="H858" i="1"/>
  <c r="X858" i="1" s="1"/>
  <c r="H859" i="1"/>
  <c r="X859" i="1" s="1"/>
  <c r="H860" i="1"/>
  <c r="X860" i="1" s="1"/>
  <c r="H861" i="1"/>
  <c r="X861" i="1" s="1"/>
  <c r="H862" i="1"/>
  <c r="X862" i="1" s="1"/>
  <c r="H863" i="1"/>
  <c r="X863" i="1" s="1"/>
  <c r="H864" i="1"/>
  <c r="X864" i="1" s="1"/>
  <c r="H865" i="1"/>
  <c r="X865" i="1" s="1"/>
  <c r="H866" i="1"/>
  <c r="X866" i="1" s="1"/>
  <c r="H867" i="1"/>
  <c r="X867" i="1" s="1"/>
  <c r="H868" i="1"/>
  <c r="X868" i="1" s="1"/>
  <c r="H869" i="1"/>
  <c r="X869" i="1" s="1"/>
  <c r="H870" i="1"/>
  <c r="X870" i="1" s="1"/>
  <c r="H871" i="1"/>
  <c r="X871" i="1" s="1"/>
  <c r="H872" i="1"/>
  <c r="X872" i="1" s="1"/>
  <c r="H873" i="1"/>
  <c r="X873" i="1" s="1"/>
  <c r="H874" i="1"/>
  <c r="X874" i="1" s="1"/>
  <c r="H875" i="1"/>
  <c r="X875" i="1" s="1"/>
  <c r="H876" i="1"/>
  <c r="X876" i="1" s="1"/>
  <c r="H877" i="1"/>
  <c r="X877" i="1" s="1"/>
  <c r="H878" i="1"/>
  <c r="X878" i="1" s="1"/>
  <c r="H879" i="1"/>
  <c r="X879" i="1" s="1"/>
  <c r="H880" i="1"/>
  <c r="X880" i="1" s="1"/>
  <c r="H881" i="1"/>
  <c r="X881" i="1" s="1"/>
  <c r="H882" i="1"/>
  <c r="X882" i="1" s="1"/>
  <c r="H883" i="1"/>
  <c r="X883" i="1" s="1"/>
  <c r="H884" i="1"/>
  <c r="X884" i="1" s="1"/>
  <c r="H885" i="1"/>
  <c r="X885" i="1" s="1"/>
  <c r="H886" i="1"/>
  <c r="X886" i="1" s="1"/>
  <c r="H887" i="1"/>
  <c r="X887" i="1" s="1"/>
  <c r="H888" i="1"/>
  <c r="X888" i="1" s="1"/>
  <c r="H889" i="1"/>
  <c r="X889" i="1" s="1"/>
  <c r="H890" i="1"/>
  <c r="X890" i="1" s="1"/>
  <c r="H891" i="1"/>
  <c r="X891" i="1" s="1"/>
  <c r="H892" i="1"/>
  <c r="X892" i="1" s="1"/>
  <c r="H893" i="1"/>
  <c r="X893" i="1" s="1"/>
  <c r="H894" i="1"/>
  <c r="X894" i="1" s="1"/>
  <c r="H895" i="1"/>
  <c r="X895" i="1" s="1"/>
  <c r="H896" i="1"/>
  <c r="X896" i="1" s="1"/>
  <c r="H897" i="1"/>
  <c r="X897" i="1" s="1"/>
  <c r="H898" i="1"/>
  <c r="X898" i="1" s="1"/>
  <c r="H899" i="1"/>
  <c r="X899" i="1" s="1"/>
  <c r="H900" i="1"/>
  <c r="X900" i="1" s="1"/>
  <c r="H901" i="1"/>
  <c r="X901" i="1" s="1"/>
  <c r="H902" i="1"/>
  <c r="X902" i="1" s="1"/>
  <c r="H903" i="1"/>
  <c r="X903" i="1" s="1"/>
  <c r="H904" i="1"/>
  <c r="X904" i="1" s="1"/>
  <c r="H905" i="1"/>
  <c r="X905" i="1" s="1"/>
  <c r="H906" i="1"/>
  <c r="X906" i="1" s="1"/>
  <c r="H907" i="1"/>
  <c r="X907" i="1" s="1"/>
  <c r="H908" i="1"/>
  <c r="X908" i="1" s="1"/>
  <c r="H909" i="1"/>
  <c r="X909" i="1" s="1"/>
  <c r="H910" i="1"/>
  <c r="X910" i="1" s="1"/>
  <c r="H911" i="1"/>
  <c r="X911" i="1" s="1"/>
  <c r="H912" i="1"/>
  <c r="X912" i="1" s="1"/>
  <c r="H913" i="1"/>
  <c r="X913" i="1" s="1"/>
  <c r="H914" i="1"/>
  <c r="X914" i="1" s="1"/>
  <c r="H915" i="1"/>
  <c r="X915" i="1" s="1"/>
  <c r="H916" i="1"/>
  <c r="X916" i="1" s="1"/>
  <c r="H917" i="1"/>
  <c r="X917" i="1" s="1"/>
  <c r="H918" i="1"/>
  <c r="X918" i="1" s="1"/>
  <c r="H919" i="1"/>
  <c r="X919" i="1" s="1"/>
  <c r="H920" i="1"/>
  <c r="X920" i="1" s="1"/>
  <c r="H921" i="1"/>
  <c r="X921" i="1" s="1"/>
  <c r="H922" i="1"/>
  <c r="X922" i="1" s="1"/>
  <c r="H923" i="1"/>
  <c r="X923" i="1" s="1"/>
  <c r="H924" i="1"/>
  <c r="X924" i="1" s="1"/>
  <c r="H925" i="1"/>
  <c r="X925" i="1" s="1"/>
  <c r="H926" i="1"/>
  <c r="X926" i="1" s="1"/>
  <c r="H927" i="1"/>
  <c r="X927" i="1" s="1"/>
  <c r="H928" i="1"/>
  <c r="X928" i="1" s="1"/>
  <c r="H929" i="1"/>
  <c r="X929" i="1" s="1"/>
  <c r="H930" i="1"/>
  <c r="X930" i="1" s="1"/>
  <c r="H931" i="1"/>
  <c r="X931" i="1" s="1"/>
  <c r="H932" i="1"/>
  <c r="X932" i="1" s="1"/>
  <c r="H933" i="1"/>
  <c r="X933" i="1" s="1"/>
  <c r="H934" i="1"/>
  <c r="X934" i="1" s="1"/>
  <c r="H935" i="1"/>
  <c r="X935" i="1" s="1"/>
  <c r="H936" i="1"/>
  <c r="X936" i="1" s="1"/>
  <c r="H937" i="1"/>
  <c r="X937" i="1" s="1"/>
  <c r="H938" i="1"/>
  <c r="X938" i="1" s="1"/>
  <c r="H939" i="1"/>
  <c r="X939" i="1" s="1"/>
  <c r="H940" i="1"/>
  <c r="X940" i="1" s="1"/>
  <c r="H941" i="1"/>
  <c r="X941" i="1" s="1"/>
  <c r="H942" i="1"/>
  <c r="X942" i="1" s="1"/>
  <c r="H943" i="1"/>
  <c r="X943" i="1" s="1"/>
  <c r="H944" i="1"/>
  <c r="X944" i="1" s="1"/>
  <c r="H945" i="1"/>
  <c r="X945" i="1" s="1"/>
  <c r="H946" i="1"/>
  <c r="X946" i="1" s="1"/>
  <c r="H947" i="1"/>
  <c r="X947" i="1" s="1"/>
  <c r="H948" i="1"/>
  <c r="X948" i="1" s="1"/>
  <c r="H949" i="1"/>
  <c r="X949" i="1" s="1"/>
  <c r="H950" i="1"/>
  <c r="X950" i="1" s="1"/>
  <c r="H951" i="1"/>
  <c r="X951" i="1" s="1"/>
  <c r="H952" i="1"/>
  <c r="X952" i="1" s="1"/>
  <c r="H953" i="1"/>
  <c r="X953" i="1" s="1"/>
  <c r="H954" i="1"/>
  <c r="X954" i="1" s="1"/>
  <c r="H955" i="1"/>
  <c r="X955" i="1" s="1"/>
  <c r="H956" i="1"/>
  <c r="X956" i="1" s="1"/>
  <c r="H957" i="1"/>
  <c r="X957" i="1" s="1"/>
  <c r="H958" i="1"/>
  <c r="X958" i="1" s="1"/>
  <c r="H959" i="1"/>
  <c r="X959" i="1" s="1"/>
  <c r="H960" i="1"/>
  <c r="X960" i="1" s="1"/>
  <c r="H961" i="1"/>
  <c r="X961" i="1" s="1"/>
  <c r="H962" i="1"/>
  <c r="X962" i="1" s="1"/>
  <c r="H963" i="1"/>
  <c r="X963" i="1" s="1"/>
  <c r="H964" i="1"/>
  <c r="X964" i="1" s="1"/>
  <c r="H965" i="1"/>
  <c r="X965" i="1" s="1"/>
  <c r="H966" i="1"/>
  <c r="X966" i="1" s="1"/>
  <c r="H967" i="1"/>
  <c r="X967" i="1" s="1"/>
  <c r="H968" i="1"/>
  <c r="X968" i="1" s="1"/>
  <c r="H969" i="1"/>
  <c r="X969" i="1" s="1"/>
  <c r="H970" i="1"/>
  <c r="X970" i="1" s="1"/>
  <c r="H971" i="1"/>
  <c r="X971" i="1" s="1"/>
  <c r="H972" i="1"/>
  <c r="X972" i="1" s="1"/>
  <c r="H973" i="1"/>
  <c r="X973" i="1" s="1"/>
  <c r="H974" i="1"/>
  <c r="X974" i="1" s="1"/>
  <c r="H975" i="1"/>
  <c r="X975" i="1" s="1"/>
  <c r="H976" i="1"/>
  <c r="X976" i="1" s="1"/>
  <c r="H977" i="1"/>
  <c r="X977" i="1" s="1"/>
  <c r="H978" i="1"/>
  <c r="X978" i="1" s="1"/>
  <c r="H979" i="1"/>
  <c r="X979" i="1" s="1"/>
  <c r="H980" i="1"/>
  <c r="X980" i="1" s="1"/>
  <c r="H981" i="1"/>
  <c r="X981" i="1" s="1"/>
  <c r="H982" i="1"/>
  <c r="X982" i="1" s="1"/>
  <c r="H983" i="1"/>
  <c r="X983" i="1" s="1"/>
  <c r="H984" i="1"/>
  <c r="X984" i="1" s="1"/>
  <c r="H985" i="1"/>
  <c r="X985" i="1" s="1"/>
  <c r="H986" i="1"/>
  <c r="X986" i="1" s="1"/>
  <c r="H987" i="1"/>
  <c r="X987" i="1" s="1"/>
  <c r="H988" i="1"/>
  <c r="X988" i="1" s="1"/>
  <c r="H989" i="1"/>
  <c r="X989" i="1" s="1"/>
  <c r="H990" i="1"/>
  <c r="X990" i="1" s="1"/>
  <c r="H991" i="1"/>
  <c r="X991" i="1" s="1"/>
  <c r="H992" i="1"/>
  <c r="X992" i="1" s="1"/>
  <c r="H993" i="1"/>
  <c r="X993" i="1" s="1"/>
  <c r="H994" i="1"/>
  <c r="X994" i="1" s="1"/>
  <c r="H995" i="1"/>
  <c r="X995" i="1" s="1"/>
  <c r="H996" i="1"/>
  <c r="X996" i="1" s="1"/>
  <c r="H997" i="1"/>
  <c r="X997" i="1" s="1"/>
  <c r="H998" i="1"/>
  <c r="X998" i="1" s="1"/>
  <c r="H999" i="1"/>
  <c r="X999" i="1" s="1"/>
  <c r="H1000" i="1"/>
  <c r="X1000" i="1" s="1"/>
  <c r="H1001" i="1"/>
  <c r="X1001" i="1" s="1"/>
  <c r="H1002" i="1"/>
  <c r="X1002" i="1" s="1"/>
  <c r="H1003" i="1"/>
  <c r="X1003" i="1" s="1"/>
  <c r="H1004" i="1"/>
  <c r="X1004" i="1" s="1"/>
  <c r="H1005" i="1"/>
  <c r="X1005" i="1" s="1"/>
  <c r="H1006" i="1"/>
  <c r="X1006" i="1" s="1"/>
  <c r="H1007" i="1"/>
  <c r="X1007" i="1" s="1"/>
  <c r="H1008" i="1"/>
  <c r="X1008" i="1" s="1"/>
  <c r="H1009" i="1"/>
  <c r="X1009" i="1" s="1"/>
  <c r="H1010" i="1"/>
  <c r="X1010" i="1" s="1"/>
  <c r="H1011" i="1"/>
  <c r="X1011" i="1" s="1"/>
  <c r="H1012" i="1"/>
  <c r="X1012" i="1" s="1"/>
  <c r="H1013" i="1"/>
  <c r="X1013" i="1" s="1"/>
  <c r="H1014" i="1"/>
  <c r="X1014" i="1" s="1"/>
  <c r="H1015" i="1"/>
  <c r="X1015" i="1" s="1"/>
  <c r="H1016" i="1"/>
  <c r="X1016" i="1" s="1"/>
  <c r="H1017" i="1"/>
  <c r="X1017" i="1" s="1"/>
  <c r="H1018" i="1"/>
  <c r="X1018" i="1" s="1"/>
  <c r="H1019" i="1"/>
  <c r="X1019" i="1" s="1"/>
  <c r="H1020" i="1"/>
  <c r="X1020" i="1" s="1"/>
  <c r="H1021" i="1"/>
  <c r="X1021" i="1" s="1"/>
  <c r="H1022" i="1"/>
  <c r="X1022" i="1" s="1"/>
  <c r="H1023" i="1"/>
  <c r="X1023" i="1" s="1"/>
  <c r="H1024" i="1"/>
  <c r="X1024" i="1" s="1"/>
  <c r="H1025" i="1"/>
  <c r="X1025" i="1" s="1"/>
  <c r="H1026" i="1"/>
  <c r="X1026" i="1" s="1"/>
  <c r="H1027" i="1"/>
  <c r="X1027" i="1" s="1"/>
  <c r="H1028" i="1"/>
  <c r="X1028" i="1" s="1"/>
  <c r="H1029" i="1"/>
  <c r="X1029" i="1" s="1"/>
  <c r="H1030" i="1"/>
  <c r="X1030" i="1" s="1"/>
  <c r="H1031" i="1"/>
  <c r="X1031" i="1" s="1"/>
  <c r="H1032" i="1"/>
  <c r="X1032" i="1" s="1"/>
  <c r="H1033" i="1"/>
  <c r="X1033" i="1" s="1"/>
  <c r="H1034" i="1"/>
  <c r="X1034" i="1" s="1"/>
  <c r="H1035" i="1"/>
  <c r="X1035" i="1" s="1"/>
  <c r="H1036" i="1"/>
  <c r="X1036" i="1" s="1"/>
  <c r="H1037" i="1"/>
  <c r="X1037" i="1" s="1"/>
  <c r="H1038" i="1"/>
  <c r="X1038" i="1" s="1"/>
  <c r="H1039" i="1"/>
  <c r="X1039" i="1" s="1"/>
  <c r="H1040" i="1"/>
  <c r="X1040" i="1" s="1"/>
  <c r="H1041" i="1"/>
  <c r="X1041" i="1" s="1"/>
  <c r="H1042" i="1"/>
  <c r="X1042" i="1" s="1"/>
  <c r="H1043" i="1"/>
  <c r="X1043" i="1" s="1"/>
  <c r="H1044" i="1"/>
  <c r="X1044" i="1" s="1"/>
  <c r="H1045" i="1"/>
  <c r="X1045" i="1" s="1"/>
  <c r="H1046" i="1"/>
  <c r="X1046" i="1" s="1"/>
  <c r="H1047" i="1"/>
  <c r="X1047" i="1" s="1"/>
  <c r="H1048" i="1"/>
  <c r="X1048" i="1" s="1"/>
  <c r="H1049" i="1"/>
  <c r="X1049" i="1" s="1"/>
  <c r="H1050" i="1"/>
  <c r="X1050" i="1" s="1"/>
  <c r="H1051" i="1"/>
  <c r="X1051" i="1" s="1"/>
  <c r="H1052" i="1"/>
  <c r="X1052" i="1" s="1"/>
  <c r="H1053" i="1"/>
  <c r="X1053" i="1" s="1"/>
  <c r="H1054" i="1"/>
  <c r="X1054" i="1" s="1"/>
  <c r="H1055" i="1"/>
  <c r="X1055" i="1" s="1"/>
  <c r="H1056" i="1"/>
  <c r="X1056" i="1" s="1"/>
  <c r="H1057" i="1"/>
  <c r="X1057" i="1" s="1"/>
  <c r="H1058" i="1"/>
  <c r="X1058" i="1" s="1"/>
  <c r="H1059" i="1"/>
  <c r="X1059" i="1" s="1"/>
  <c r="H1060" i="1"/>
  <c r="X1060" i="1" s="1"/>
  <c r="H1061" i="1"/>
  <c r="X1061" i="1" s="1"/>
  <c r="H1062" i="1"/>
  <c r="X1062" i="1" s="1"/>
  <c r="H1063" i="1"/>
  <c r="X1063" i="1" s="1"/>
  <c r="H1064" i="1"/>
  <c r="X1064" i="1" s="1"/>
  <c r="H1065" i="1"/>
  <c r="X1065" i="1" s="1"/>
  <c r="H1066" i="1"/>
  <c r="X1066" i="1" s="1"/>
  <c r="H1067" i="1"/>
  <c r="X1067" i="1" s="1"/>
  <c r="H1068" i="1"/>
  <c r="X1068" i="1" s="1"/>
  <c r="H1069" i="1"/>
  <c r="X1069" i="1" s="1"/>
  <c r="H1070" i="1"/>
  <c r="X1070" i="1" s="1"/>
  <c r="H1071" i="1"/>
  <c r="X1071" i="1" s="1"/>
  <c r="H1072" i="1"/>
  <c r="X1072" i="1" s="1"/>
  <c r="H1073" i="1"/>
  <c r="X1073" i="1" s="1"/>
  <c r="H1074" i="1"/>
  <c r="X1074" i="1" s="1"/>
  <c r="H1075" i="1"/>
  <c r="X1075" i="1" s="1"/>
  <c r="H1076" i="1"/>
  <c r="X1076" i="1" s="1"/>
  <c r="H1077" i="1"/>
  <c r="X1077" i="1" s="1"/>
  <c r="H1078" i="1"/>
  <c r="X1078" i="1" s="1"/>
  <c r="H1079" i="1"/>
  <c r="X1079" i="1" s="1"/>
  <c r="H1080" i="1"/>
  <c r="X1080" i="1" s="1"/>
  <c r="H1081" i="1"/>
  <c r="X1081" i="1" s="1"/>
  <c r="H1082" i="1"/>
  <c r="X1082" i="1" s="1"/>
  <c r="H1083" i="1"/>
  <c r="X1083" i="1" s="1"/>
  <c r="H1084" i="1"/>
  <c r="X1084" i="1" s="1"/>
  <c r="H1085" i="1"/>
  <c r="X1085" i="1" s="1"/>
  <c r="H1086" i="1"/>
  <c r="X1086" i="1" s="1"/>
  <c r="H1087" i="1"/>
  <c r="X1087" i="1" s="1"/>
  <c r="H1088" i="1"/>
  <c r="X1088" i="1" s="1"/>
  <c r="H1089" i="1"/>
  <c r="X1089" i="1" s="1"/>
  <c r="H1090" i="1"/>
  <c r="X1090" i="1" s="1"/>
  <c r="H1091" i="1"/>
  <c r="X1091" i="1" s="1"/>
  <c r="H1092" i="1"/>
  <c r="X1092" i="1" s="1"/>
  <c r="H1093" i="1"/>
  <c r="X1093" i="1" s="1"/>
  <c r="H1094" i="1"/>
  <c r="X1094" i="1" s="1"/>
  <c r="H1095" i="1"/>
  <c r="X1095" i="1" s="1"/>
  <c r="H1096" i="1"/>
  <c r="X1096" i="1" s="1"/>
  <c r="H1097" i="1"/>
  <c r="X1097" i="1" s="1"/>
  <c r="H1098" i="1"/>
  <c r="X1098" i="1" s="1"/>
  <c r="H1099" i="1"/>
  <c r="X1099" i="1" s="1"/>
  <c r="H1100" i="1"/>
  <c r="X1100" i="1" s="1"/>
  <c r="H1101" i="1"/>
  <c r="X1101" i="1" s="1"/>
  <c r="H1102" i="1"/>
  <c r="X1102" i="1" s="1"/>
  <c r="H1103" i="1"/>
  <c r="X1103" i="1" s="1"/>
  <c r="H1104" i="1"/>
  <c r="X1104" i="1" s="1"/>
  <c r="H1105" i="1"/>
  <c r="X1105" i="1" s="1"/>
  <c r="H1106" i="1"/>
  <c r="X1106" i="1" s="1"/>
  <c r="H1107" i="1"/>
  <c r="X1107" i="1" s="1"/>
  <c r="H1108" i="1"/>
  <c r="X1108" i="1" s="1"/>
  <c r="H1109" i="1"/>
  <c r="X1109" i="1" s="1"/>
  <c r="H1110" i="1"/>
  <c r="X1110" i="1" s="1"/>
  <c r="H1111" i="1"/>
  <c r="X1111" i="1" s="1"/>
  <c r="H1112" i="1"/>
  <c r="X1112" i="1" s="1"/>
  <c r="H1113" i="1"/>
  <c r="X1113" i="1" s="1"/>
  <c r="H1114" i="1"/>
  <c r="X1114" i="1" s="1"/>
  <c r="H1115" i="1"/>
  <c r="X1115" i="1" s="1"/>
  <c r="H1116" i="1"/>
  <c r="X1116" i="1" s="1"/>
  <c r="H1117" i="1"/>
  <c r="X1117" i="1" s="1"/>
  <c r="H1118" i="1"/>
  <c r="X1118" i="1" s="1"/>
  <c r="H1119" i="1"/>
  <c r="X1119" i="1" s="1"/>
  <c r="H1120" i="1"/>
  <c r="X1120" i="1" s="1"/>
  <c r="H1121" i="1"/>
  <c r="X1121" i="1" s="1"/>
  <c r="H1122" i="1"/>
  <c r="X1122" i="1" s="1"/>
  <c r="H1123" i="1"/>
  <c r="X1123" i="1" s="1"/>
  <c r="H1124" i="1"/>
  <c r="X1124" i="1" s="1"/>
  <c r="H1125" i="1"/>
  <c r="X1125" i="1" s="1"/>
  <c r="H1126" i="1"/>
  <c r="X1126" i="1" s="1"/>
  <c r="H1127" i="1"/>
  <c r="X1127" i="1" s="1"/>
  <c r="H1128" i="1"/>
  <c r="X1128" i="1" s="1"/>
  <c r="H1129" i="1"/>
  <c r="X1129" i="1" s="1"/>
  <c r="H1130" i="1"/>
  <c r="X1130" i="1" s="1"/>
  <c r="H1131" i="1"/>
  <c r="X1131" i="1" s="1"/>
  <c r="H1132" i="1"/>
  <c r="X1132" i="1" s="1"/>
  <c r="H1133" i="1"/>
  <c r="X1133" i="1" s="1"/>
  <c r="H1134" i="1"/>
  <c r="X1134" i="1" s="1"/>
  <c r="H1135" i="1"/>
  <c r="X1135" i="1" s="1"/>
  <c r="H1136" i="1"/>
  <c r="X1136" i="1" s="1"/>
  <c r="H1137" i="1"/>
  <c r="X1137" i="1" s="1"/>
  <c r="H1138" i="1"/>
  <c r="X1138" i="1" s="1"/>
  <c r="H1139" i="1"/>
  <c r="X1139" i="1" s="1"/>
  <c r="H1140" i="1"/>
  <c r="X1140" i="1" s="1"/>
  <c r="H1141" i="1"/>
  <c r="X1141" i="1" s="1"/>
  <c r="H1142" i="1"/>
  <c r="X1142" i="1" s="1"/>
  <c r="H1143" i="1"/>
  <c r="X1143" i="1" s="1"/>
  <c r="H1144" i="1"/>
  <c r="X1144" i="1" s="1"/>
  <c r="H1145" i="1"/>
  <c r="X1145" i="1" s="1"/>
  <c r="H1146" i="1"/>
  <c r="X1146" i="1" s="1"/>
  <c r="H1147" i="1"/>
  <c r="X1147" i="1" s="1"/>
  <c r="H1148" i="1"/>
  <c r="X1148" i="1" s="1"/>
  <c r="H1149" i="1"/>
  <c r="X1149" i="1" s="1"/>
  <c r="H1150" i="1"/>
  <c r="X1150" i="1" s="1"/>
  <c r="H1151" i="1"/>
  <c r="X1151" i="1" s="1"/>
  <c r="H1152" i="1"/>
  <c r="X1152" i="1" s="1"/>
  <c r="H1153" i="1"/>
  <c r="X1153" i="1" s="1"/>
  <c r="H1154" i="1"/>
  <c r="X1154" i="1" s="1"/>
  <c r="H1155" i="1"/>
  <c r="X1155" i="1" s="1"/>
  <c r="H1156" i="1"/>
  <c r="X1156" i="1" s="1"/>
  <c r="H1157" i="1"/>
  <c r="X1157" i="1" s="1"/>
  <c r="H1158" i="1"/>
  <c r="X1158" i="1" s="1"/>
  <c r="H1159" i="1"/>
  <c r="X1159" i="1" s="1"/>
  <c r="H1160" i="1"/>
  <c r="X1160" i="1" s="1"/>
  <c r="H1161" i="1"/>
  <c r="X1161" i="1" s="1"/>
  <c r="H1162" i="1"/>
  <c r="X1162" i="1" s="1"/>
  <c r="H1163" i="1"/>
  <c r="X1163" i="1" s="1"/>
  <c r="H1164" i="1"/>
  <c r="X1164" i="1" s="1"/>
  <c r="H1165" i="1"/>
  <c r="X1165" i="1" s="1"/>
  <c r="H1166" i="1"/>
  <c r="X1166" i="1" s="1"/>
  <c r="H1167" i="1"/>
  <c r="X1167" i="1" s="1"/>
  <c r="H1168" i="1"/>
  <c r="X1168" i="1" s="1"/>
  <c r="H1169" i="1"/>
  <c r="X1169" i="1" s="1"/>
  <c r="H1170" i="1"/>
  <c r="X1170" i="1" s="1"/>
  <c r="H1171" i="1"/>
  <c r="X1171" i="1" s="1"/>
  <c r="H1172" i="1"/>
  <c r="X1172" i="1" s="1"/>
  <c r="H1173" i="1"/>
  <c r="X1173" i="1" s="1"/>
  <c r="H1174" i="1"/>
  <c r="X1174" i="1" s="1"/>
  <c r="H1175" i="1"/>
  <c r="X1175" i="1" s="1"/>
  <c r="H1176" i="1"/>
  <c r="X1176" i="1" s="1"/>
  <c r="H1177" i="1"/>
  <c r="X1177" i="1" s="1"/>
  <c r="H1178" i="1"/>
  <c r="X1178" i="1" s="1"/>
  <c r="H1179" i="1"/>
  <c r="X1179" i="1" s="1"/>
  <c r="H1180" i="1"/>
  <c r="X1180" i="1" s="1"/>
  <c r="H1181" i="1"/>
  <c r="X1181" i="1" s="1"/>
  <c r="H1182" i="1"/>
  <c r="X1182" i="1" s="1"/>
  <c r="H1183" i="1"/>
  <c r="X1183" i="1" s="1"/>
  <c r="H1184" i="1"/>
  <c r="X1184" i="1" s="1"/>
  <c r="H1185" i="1"/>
  <c r="X1185" i="1" s="1"/>
  <c r="H1186" i="1"/>
  <c r="X1186" i="1" s="1"/>
  <c r="H1187" i="1"/>
  <c r="X1187" i="1" s="1"/>
  <c r="H1188" i="1"/>
  <c r="X1188" i="1" s="1"/>
  <c r="H1189" i="1"/>
  <c r="X1189" i="1" s="1"/>
  <c r="H1190" i="1"/>
  <c r="X1190" i="1" s="1"/>
  <c r="H1191" i="1"/>
  <c r="X1191" i="1" s="1"/>
  <c r="H1192" i="1"/>
  <c r="X1192" i="1" s="1"/>
  <c r="H1193" i="1"/>
  <c r="X1193" i="1" s="1"/>
  <c r="H1194" i="1"/>
  <c r="X1194" i="1" s="1"/>
  <c r="H1195" i="1"/>
  <c r="X1195" i="1" s="1"/>
  <c r="H1196" i="1"/>
  <c r="X1196" i="1" s="1"/>
  <c r="H1197" i="1"/>
  <c r="X1197" i="1" s="1"/>
  <c r="H1198" i="1"/>
  <c r="X1198" i="1" s="1"/>
  <c r="H1199" i="1"/>
  <c r="X1199" i="1" s="1"/>
  <c r="H1200" i="1"/>
  <c r="X1200" i="1" s="1"/>
  <c r="H1201" i="1"/>
  <c r="X1201" i="1" s="1"/>
  <c r="H1202" i="1"/>
  <c r="X1202" i="1" s="1"/>
  <c r="H1203" i="1"/>
  <c r="X1203" i="1" s="1"/>
  <c r="H1204" i="1"/>
  <c r="X1204" i="1" s="1"/>
  <c r="H1205" i="1"/>
  <c r="X1205" i="1" s="1"/>
  <c r="H1206" i="1"/>
  <c r="X1206" i="1" s="1"/>
  <c r="H1207" i="1"/>
  <c r="X1207" i="1" s="1"/>
  <c r="H1208" i="1"/>
  <c r="X1208" i="1" s="1"/>
  <c r="H1209" i="1"/>
  <c r="X1209" i="1" s="1"/>
  <c r="H1210" i="1"/>
  <c r="X1210" i="1" s="1"/>
  <c r="H1211" i="1"/>
  <c r="X1211" i="1" s="1"/>
  <c r="H1212" i="1"/>
  <c r="X1212" i="1" s="1"/>
  <c r="H1213" i="1"/>
  <c r="X1213" i="1" s="1"/>
  <c r="H1214" i="1"/>
  <c r="X1214" i="1" s="1"/>
  <c r="H1215" i="1"/>
  <c r="X1215" i="1" s="1"/>
  <c r="H1216" i="1"/>
  <c r="X1216" i="1" s="1"/>
  <c r="H1217" i="1"/>
  <c r="X1217" i="1" s="1"/>
  <c r="H1218" i="1"/>
  <c r="X1218" i="1" s="1"/>
  <c r="H1219" i="1"/>
  <c r="X1219" i="1" s="1"/>
  <c r="H1220" i="1"/>
  <c r="X1220" i="1" s="1"/>
  <c r="H1221" i="1"/>
  <c r="X1221" i="1" s="1"/>
  <c r="H1222" i="1"/>
  <c r="X1222" i="1" s="1"/>
  <c r="H1223" i="1"/>
  <c r="X1223" i="1" s="1"/>
  <c r="H1224" i="1"/>
  <c r="X1224" i="1" s="1"/>
  <c r="H1225" i="1"/>
  <c r="X1225" i="1" s="1"/>
  <c r="H1226" i="1"/>
  <c r="X1226" i="1" s="1"/>
  <c r="H1227" i="1"/>
  <c r="X1227" i="1" s="1"/>
  <c r="H1228" i="1"/>
  <c r="X1228" i="1" s="1"/>
  <c r="H1229" i="1"/>
  <c r="X1229" i="1" s="1"/>
  <c r="H1230" i="1"/>
  <c r="X1230" i="1" s="1"/>
  <c r="H1231" i="1"/>
  <c r="X1231" i="1" s="1"/>
  <c r="H1232" i="1"/>
  <c r="X1232" i="1" s="1"/>
  <c r="H1233" i="1"/>
  <c r="X1233" i="1" s="1"/>
  <c r="H1234" i="1"/>
  <c r="X1234" i="1" s="1"/>
  <c r="H1235" i="1"/>
  <c r="X1235" i="1" s="1"/>
  <c r="H1236" i="1"/>
  <c r="X1236" i="1" s="1"/>
  <c r="H1237" i="1"/>
  <c r="X1237" i="1" s="1"/>
  <c r="H1238" i="1"/>
  <c r="X1238" i="1" s="1"/>
  <c r="H1239" i="1"/>
  <c r="X1239" i="1" s="1"/>
  <c r="H1240" i="1"/>
  <c r="X1240" i="1" s="1"/>
  <c r="H1241" i="1"/>
  <c r="X1241" i="1" s="1"/>
  <c r="H1242" i="1"/>
  <c r="X1242" i="1" s="1"/>
  <c r="H1243" i="1"/>
  <c r="X1243" i="1" s="1"/>
  <c r="H1244" i="1"/>
  <c r="X1244" i="1" s="1"/>
  <c r="H1245" i="1"/>
  <c r="X1245" i="1" s="1"/>
  <c r="H1246" i="1"/>
  <c r="X1246" i="1" s="1"/>
  <c r="H1247" i="1"/>
  <c r="X1247" i="1" s="1"/>
  <c r="H1248" i="1"/>
  <c r="X1248" i="1" s="1"/>
  <c r="H1249" i="1"/>
  <c r="X1249" i="1" s="1"/>
  <c r="H1250" i="1"/>
  <c r="X1250" i="1" s="1"/>
  <c r="H1251" i="1"/>
  <c r="X1251" i="1" s="1"/>
  <c r="H1252" i="1"/>
  <c r="X1252" i="1" s="1"/>
  <c r="H1253" i="1"/>
  <c r="X1253" i="1" s="1"/>
  <c r="H1254" i="1"/>
  <c r="X1254" i="1" s="1"/>
  <c r="H1255" i="1"/>
  <c r="X1255" i="1" s="1"/>
  <c r="H1256" i="1"/>
  <c r="X1256" i="1" s="1"/>
  <c r="H1257" i="1"/>
  <c r="X1257" i="1" s="1"/>
  <c r="H1258" i="1"/>
  <c r="X1258" i="1" s="1"/>
  <c r="H1259" i="1"/>
  <c r="X1259" i="1" s="1"/>
  <c r="H1260" i="1"/>
  <c r="X1260" i="1" s="1"/>
  <c r="H1261" i="1"/>
  <c r="X1261" i="1" s="1"/>
  <c r="H1262" i="1"/>
  <c r="X1262" i="1" s="1"/>
  <c r="H1263" i="1"/>
  <c r="X1263" i="1" s="1"/>
  <c r="H1264" i="1"/>
  <c r="X1264" i="1" s="1"/>
  <c r="H1265" i="1"/>
  <c r="X1265" i="1" s="1"/>
  <c r="H1266" i="1"/>
  <c r="X1266" i="1" s="1"/>
  <c r="H1267" i="1"/>
  <c r="X1267" i="1" s="1"/>
  <c r="H1268" i="1"/>
  <c r="X1268" i="1" s="1"/>
  <c r="H1269" i="1"/>
  <c r="X1269" i="1" s="1"/>
  <c r="H1270" i="1"/>
  <c r="X1270" i="1" s="1"/>
  <c r="H1271" i="1"/>
  <c r="X1271" i="1" s="1"/>
  <c r="H1272" i="1"/>
  <c r="X1272" i="1" s="1"/>
  <c r="H1273" i="1"/>
  <c r="X1273" i="1" s="1"/>
  <c r="H1274" i="1"/>
  <c r="X1274" i="1" s="1"/>
  <c r="H1275" i="1"/>
  <c r="X1275" i="1" s="1"/>
  <c r="H1276" i="1"/>
  <c r="X1276" i="1" s="1"/>
  <c r="H1277" i="1"/>
  <c r="X1277" i="1" s="1"/>
  <c r="H1278" i="1"/>
  <c r="X1278" i="1" s="1"/>
  <c r="H1279" i="1"/>
  <c r="X1279" i="1" s="1"/>
  <c r="H1280" i="1"/>
  <c r="X1280" i="1" s="1"/>
  <c r="H1281" i="1"/>
  <c r="X1281" i="1" s="1"/>
  <c r="H1282" i="1"/>
  <c r="X1282" i="1" s="1"/>
  <c r="H1283" i="1"/>
  <c r="X1283" i="1" s="1"/>
  <c r="H1284" i="1"/>
  <c r="X1284" i="1" s="1"/>
  <c r="H1285" i="1"/>
  <c r="X1285" i="1" s="1"/>
  <c r="H1286" i="1"/>
  <c r="X1286" i="1" s="1"/>
  <c r="H1287" i="1"/>
  <c r="X1287" i="1" s="1"/>
  <c r="H1288" i="1"/>
  <c r="X1288" i="1" s="1"/>
  <c r="H1289" i="1"/>
  <c r="X1289" i="1" s="1"/>
  <c r="H1290" i="1"/>
  <c r="X1290" i="1" s="1"/>
  <c r="H1291" i="1"/>
  <c r="X1291" i="1" s="1"/>
  <c r="H1292" i="1"/>
  <c r="X1292" i="1" s="1"/>
  <c r="H1293" i="1"/>
  <c r="X1293" i="1" s="1"/>
  <c r="H1294" i="1"/>
  <c r="X1294" i="1" s="1"/>
  <c r="H1295" i="1"/>
  <c r="X1295" i="1" s="1"/>
  <c r="H1296" i="1"/>
  <c r="X1296" i="1" s="1"/>
  <c r="H1297" i="1"/>
  <c r="X1297" i="1" s="1"/>
  <c r="H1298" i="1"/>
  <c r="X1298" i="1" s="1"/>
  <c r="H1299" i="1"/>
  <c r="X1299" i="1" s="1"/>
  <c r="H1300" i="1"/>
  <c r="X1300" i="1" s="1"/>
  <c r="H1301" i="1"/>
  <c r="X1301" i="1" s="1"/>
  <c r="H1302" i="1"/>
  <c r="X1302" i="1" s="1"/>
  <c r="H1303" i="1"/>
  <c r="X1303" i="1" s="1"/>
  <c r="H1304" i="1"/>
  <c r="X1304" i="1" s="1"/>
  <c r="H1305" i="1"/>
  <c r="X1305" i="1" s="1"/>
  <c r="H1306" i="1"/>
  <c r="X1306" i="1" s="1"/>
  <c r="H1307" i="1"/>
  <c r="X1307" i="1" s="1"/>
  <c r="H1308" i="1"/>
  <c r="X1308" i="1" s="1"/>
  <c r="H1309" i="1"/>
  <c r="X1309" i="1" s="1"/>
  <c r="H1310" i="1"/>
  <c r="X1310" i="1" s="1"/>
  <c r="H1311" i="1"/>
  <c r="X1311" i="1" s="1"/>
  <c r="H1312" i="1"/>
  <c r="X1312" i="1" s="1"/>
  <c r="H1313" i="1"/>
  <c r="X1313" i="1" s="1"/>
  <c r="H1314" i="1"/>
  <c r="X1314" i="1" s="1"/>
  <c r="H1315" i="1"/>
  <c r="X1315" i="1" s="1"/>
  <c r="H1316" i="1"/>
  <c r="X1316" i="1" s="1"/>
  <c r="H1317" i="1"/>
  <c r="X1317" i="1" s="1"/>
  <c r="H1318" i="1"/>
  <c r="X1318" i="1" s="1"/>
  <c r="H1319" i="1"/>
  <c r="X1319" i="1" s="1"/>
  <c r="H1320" i="1"/>
  <c r="X1320" i="1" s="1"/>
  <c r="H1321" i="1"/>
  <c r="X1321" i="1" s="1"/>
  <c r="H1322" i="1"/>
  <c r="X1322" i="1" s="1"/>
  <c r="H1323" i="1"/>
  <c r="X1323" i="1" s="1"/>
  <c r="H1324" i="1"/>
  <c r="X1324" i="1" s="1"/>
  <c r="H1325" i="1"/>
  <c r="X1325" i="1" s="1"/>
  <c r="H1326" i="1"/>
  <c r="X1326" i="1" s="1"/>
  <c r="H1327" i="1"/>
  <c r="X1327" i="1" s="1"/>
  <c r="H1328" i="1"/>
  <c r="X1328" i="1" s="1"/>
  <c r="H1329" i="1"/>
  <c r="X1329" i="1" s="1"/>
  <c r="H1330" i="1"/>
  <c r="X1330" i="1" s="1"/>
  <c r="H1331" i="1"/>
  <c r="X1331" i="1" s="1"/>
  <c r="H1332" i="1"/>
  <c r="X1332" i="1" s="1"/>
  <c r="H1333" i="1"/>
  <c r="X1333" i="1" s="1"/>
  <c r="H1334" i="1"/>
  <c r="X1334" i="1" s="1"/>
  <c r="H1335" i="1"/>
  <c r="X1335" i="1" s="1"/>
  <c r="H1336" i="1"/>
  <c r="X1336" i="1" s="1"/>
  <c r="H1337" i="1"/>
  <c r="X1337" i="1" s="1"/>
  <c r="H1338" i="1"/>
  <c r="X1338" i="1" s="1"/>
  <c r="H1339" i="1"/>
  <c r="X1339" i="1" s="1"/>
  <c r="H1340" i="1"/>
  <c r="X1340" i="1" s="1"/>
  <c r="H1341" i="1"/>
  <c r="X1341" i="1" s="1"/>
  <c r="H1342" i="1"/>
  <c r="X1342" i="1" s="1"/>
  <c r="H1343" i="1"/>
  <c r="X1343" i="1" s="1"/>
  <c r="H1344" i="1"/>
  <c r="X1344" i="1" s="1"/>
  <c r="H1345" i="1"/>
  <c r="X1345" i="1" s="1"/>
  <c r="H1346" i="1"/>
  <c r="X1346" i="1" s="1"/>
  <c r="H1347" i="1"/>
  <c r="X1347" i="1" s="1"/>
  <c r="H1348" i="1"/>
  <c r="X1348" i="1" s="1"/>
  <c r="H1349" i="1"/>
  <c r="X1349" i="1" s="1"/>
  <c r="H1350" i="1"/>
  <c r="X1350" i="1" s="1"/>
  <c r="H1351" i="1"/>
  <c r="X1351" i="1" s="1"/>
  <c r="H1352" i="1"/>
  <c r="X1352" i="1" s="1"/>
  <c r="H1353" i="1"/>
  <c r="X1353" i="1" s="1"/>
  <c r="H1354" i="1"/>
  <c r="X1354" i="1" s="1"/>
  <c r="H1355" i="1"/>
  <c r="X1355" i="1" s="1"/>
  <c r="H1356" i="1"/>
  <c r="X1356" i="1" s="1"/>
  <c r="H1357" i="1"/>
  <c r="X1357" i="1" s="1"/>
  <c r="H1358" i="1"/>
  <c r="X1358" i="1" s="1"/>
  <c r="H1359" i="1"/>
  <c r="X1359" i="1" s="1"/>
  <c r="H1360" i="1"/>
  <c r="X1360" i="1" s="1"/>
  <c r="H1361" i="1"/>
  <c r="X1361" i="1" s="1"/>
  <c r="H1362" i="1"/>
  <c r="X1362" i="1" s="1"/>
  <c r="H1363" i="1"/>
  <c r="X1363" i="1" s="1"/>
  <c r="H1364" i="1"/>
  <c r="X1364" i="1" s="1"/>
  <c r="H1365" i="1"/>
  <c r="X1365" i="1" s="1"/>
  <c r="H1366" i="1"/>
  <c r="X1366" i="1" s="1"/>
  <c r="H1367" i="1"/>
  <c r="X1367" i="1" s="1"/>
  <c r="H1368" i="1"/>
  <c r="X1368" i="1" s="1"/>
  <c r="H1369" i="1"/>
  <c r="X1369" i="1" s="1"/>
  <c r="H1370" i="1"/>
  <c r="X1370" i="1" s="1"/>
  <c r="H1371" i="1"/>
  <c r="X1371" i="1" s="1"/>
  <c r="H1372" i="1"/>
  <c r="X1372" i="1" s="1"/>
  <c r="H1373" i="1"/>
  <c r="X1373" i="1" s="1"/>
  <c r="H1374" i="1"/>
  <c r="X1374" i="1" s="1"/>
  <c r="H1375" i="1"/>
  <c r="X1375" i="1" s="1"/>
  <c r="H1376" i="1"/>
  <c r="X1376" i="1" s="1"/>
  <c r="H1377" i="1"/>
  <c r="X1377" i="1" s="1"/>
  <c r="H1378" i="1"/>
  <c r="X1378" i="1" s="1"/>
  <c r="H1379" i="1"/>
  <c r="X1379" i="1" s="1"/>
  <c r="H1380" i="1"/>
  <c r="X1380" i="1" s="1"/>
  <c r="H1381" i="1"/>
  <c r="X1381" i="1" s="1"/>
  <c r="H1382" i="1"/>
  <c r="X1382" i="1" s="1"/>
  <c r="H1383" i="1"/>
  <c r="X1383" i="1" s="1"/>
  <c r="H1384" i="1"/>
  <c r="X1384" i="1" s="1"/>
  <c r="H1385" i="1"/>
  <c r="X1385" i="1" s="1"/>
  <c r="H1386" i="1"/>
  <c r="X1386" i="1" s="1"/>
  <c r="H1387" i="1"/>
  <c r="X1387" i="1" s="1"/>
  <c r="H1388" i="1"/>
  <c r="X1388" i="1" s="1"/>
  <c r="H1389" i="1"/>
  <c r="X1389" i="1" s="1"/>
  <c r="H1390" i="1"/>
  <c r="X1390" i="1" s="1"/>
  <c r="H1391" i="1"/>
  <c r="X1391" i="1" s="1"/>
  <c r="H1392" i="1"/>
  <c r="X1392" i="1" s="1"/>
  <c r="H1393" i="1"/>
  <c r="X1393" i="1" s="1"/>
  <c r="H1394" i="1"/>
  <c r="X1394" i="1" s="1"/>
  <c r="H1395" i="1"/>
  <c r="X1395" i="1" s="1"/>
  <c r="H1396" i="1"/>
  <c r="X1396" i="1" s="1"/>
  <c r="H1397" i="1"/>
  <c r="X1397" i="1" s="1"/>
  <c r="H1398" i="1"/>
  <c r="X1398" i="1" s="1"/>
  <c r="H1399" i="1"/>
  <c r="X1399" i="1" s="1"/>
  <c r="H1400" i="1"/>
  <c r="X1400" i="1" s="1"/>
  <c r="H1401" i="1"/>
  <c r="X1401" i="1" s="1"/>
  <c r="H1402" i="1"/>
  <c r="X1402" i="1" s="1"/>
  <c r="H1403" i="1"/>
  <c r="X1403" i="1" s="1"/>
  <c r="H1404" i="1"/>
  <c r="X1404" i="1" s="1"/>
  <c r="H1405" i="1"/>
  <c r="X1405" i="1" s="1"/>
  <c r="H1406" i="1"/>
  <c r="X1406" i="1" s="1"/>
  <c r="H1407" i="1"/>
  <c r="X1407" i="1" s="1"/>
  <c r="H1408" i="1"/>
  <c r="X1408" i="1" s="1"/>
  <c r="H1409" i="1"/>
  <c r="X1409" i="1" s="1"/>
  <c r="H1410" i="1"/>
  <c r="X1410" i="1" s="1"/>
  <c r="H1411" i="1"/>
  <c r="X1411" i="1" s="1"/>
  <c r="H1412" i="1"/>
  <c r="X1412" i="1" s="1"/>
  <c r="H1413" i="1"/>
  <c r="X1413" i="1" s="1"/>
  <c r="H1414" i="1"/>
  <c r="X1414" i="1" s="1"/>
  <c r="H1415" i="1"/>
  <c r="X1415" i="1" s="1"/>
  <c r="H1416" i="1"/>
  <c r="X1416" i="1" s="1"/>
  <c r="H1417" i="1"/>
  <c r="X1417" i="1" s="1"/>
  <c r="H1418" i="1"/>
  <c r="X1418" i="1" s="1"/>
  <c r="H1419" i="1"/>
  <c r="X1419" i="1" s="1"/>
  <c r="H1420" i="1"/>
  <c r="X1420" i="1" s="1"/>
  <c r="H1421" i="1"/>
  <c r="X1421" i="1" s="1"/>
  <c r="H1422" i="1"/>
  <c r="X1422" i="1" s="1"/>
  <c r="H1423" i="1"/>
  <c r="X1423" i="1" s="1"/>
  <c r="H1424" i="1"/>
  <c r="X1424" i="1" s="1"/>
  <c r="H1425" i="1"/>
  <c r="X1425" i="1" s="1"/>
  <c r="H1426" i="1"/>
  <c r="X1426" i="1" s="1"/>
  <c r="H1427" i="1"/>
  <c r="X1427" i="1" s="1"/>
  <c r="H1428" i="1"/>
  <c r="X1428" i="1" s="1"/>
  <c r="H1429" i="1"/>
  <c r="X1429" i="1" s="1"/>
  <c r="H1430" i="1"/>
  <c r="X1430" i="1" s="1"/>
  <c r="H1431" i="1"/>
  <c r="X1431" i="1" s="1"/>
  <c r="H1432" i="1"/>
  <c r="X1432" i="1" s="1"/>
  <c r="H1433" i="1"/>
  <c r="X1433" i="1" s="1"/>
  <c r="H1434" i="1"/>
  <c r="X1434" i="1" s="1"/>
  <c r="H1435" i="1"/>
  <c r="X1435" i="1" s="1"/>
  <c r="H1436" i="1"/>
  <c r="X1436" i="1" s="1"/>
  <c r="H1437" i="1"/>
  <c r="X1437" i="1" s="1"/>
  <c r="H1438" i="1"/>
  <c r="X1438" i="1" s="1"/>
  <c r="H1439" i="1"/>
  <c r="X1439" i="1" s="1"/>
  <c r="H1440" i="1"/>
  <c r="X1440" i="1" s="1"/>
  <c r="H1441" i="1"/>
  <c r="X1441" i="1" s="1"/>
  <c r="H1442" i="1"/>
  <c r="X1442" i="1" s="1"/>
  <c r="H1443" i="1"/>
  <c r="X1443" i="1" s="1"/>
  <c r="H1444" i="1"/>
  <c r="X1444" i="1" s="1"/>
  <c r="H1445" i="1"/>
  <c r="X1445" i="1" s="1"/>
  <c r="H1446" i="1"/>
  <c r="X1446" i="1" s="1"/>
  <c r="H1447" i="1"/>
  <c r="X1447" i="1" s="1"/>
  <c r="H1448" i="1"/>
  <c r="X1448" i="1" s="1"/>
  <c r="H1449" i="1"/>
  <c r="X1449" i="1" s="1"/>
  <c r="H1450" i="1"/>
  <c r="X1450" i="1" s="1"/>
  <c r="H1451" i="1"/>
  <c r="X1451" i="1" s="1"/>
  <c r="H1452" i="1"/>
  <c r="X1452" i="1" s="1"/>
  <c r="H1453" i="1"/>
  <c r="X1453" i="1" s="1"/>
  <c r="H1454" i="1"/>
  <c r="X1454" i="1" s="1"/>
  <c r="H1455" i="1"/>
  <c r="X1455" i="1" s="1"/>
  <c r="H1456" i="1"/>
  <c r="X1456" i="1" s="1"/>
  <c r="H1457" i="1"/>
  <c r="X1457" i="1" s="1"/>
  <c r="H1458" i="1"/>
  <c r="X1458" i="1" s="1"/>
  <c r="H1459" i="1"/>
  <c r="X1459" i="1" s="1"/>
  <c r="H1460" i="1"/>
  <c r="X1460" i="1" s="1"/>
  <c r="H1461" i="1"/>
  <c r="X1461" i="1" s="1"/>
  <c r="H1462" i="1"/>
  <c r="X1462" i="1" s="1"/>
  <c r="H1463" i="1"/>
  <c r="X1463" i="1" s="1"/>
  <c r="H1464" i="1"/>
  <c r="X1464" i="1" s="1"/>
  <c r="H1465" i="1"/>
  <c r="X1465" i="1" s="1"/>
  <c r="H1466" i="1"/>
  <c r="X1466" i="1" s="1"/>
  <c r="H1467" i="1"/>
  <c r="X1467" i="1" s="1"/>
  <c r="H1468" i="1"/>
  <c r="X1468" i="1" s="1"/>
  <c r="H1469" i="1"/>
  <c r="X1469" i="1" s="1"/>
  <c r="H1470" i="1"/>
  <c r="X1470" i="1" s="1"/>
  <c r="H1471" i="1"/>
  <c r="X1471" i="1" s="1"/>
  <c r="H1472" i="1"/>
  <c r="X1472" i="1" s="1"/>
  <c r="H1473" i="1"/>
  <c r="X1473" i="1" s="1"/>
  <c r="H1474" i="1"/>
  <c r="X1474" i="1" s="1"/>
  <c r="H1475" i="1"/>
  <c r="X1475" i="1" s="1"/>
  <c r="H1476" i="1"/>
  <c r="X1476" i="1" s="1"/>
  <c r="H1477" i="1"/>
  <c r="X1477" i="1" s="1"/>
  <c r="H1478" i="1"/>
  <c r="X1478" i="1" s="1"/>
  <c r="H1479" i="1"/>
  <c r="X1479" i="1" s="1"/>
  <c r="H1480" i="1"/>
  <c r="X1480" i="1" s="1"/>
  <c r="H1481" i="1"/>
  <c r="X1481" i="1" s="1"/>
  <c r="H1482" i="1"/>
  <c r="X1482" i="1" s="1"/>
  <c r="H1483" i="1"/>
  <c r="X1483" i="1" s="1"/>
  <c r="H1484" i="1"/>
  <c r="X1484" i="1" s="1"/>
  <c r="H1485" i="1"/>
  <c r="X1485" i="1" s="1"/>
  <c r="H1486" i="1"/>
  <c r="X1486" i="1" s="1"/>
  <c r="H1487" i="1"/>
  <c r="X1487" i="1" s="1"/>
  <c r="H1488" i="1"/>
  <c r="X1488" i="1" s="1"/>
  <c r="H1489" i="1"/>
  <c r="X1489" i="1" s="1"/>
  <c r="H1490" i="1"/>
  <c r="X1490" i="1" s="1"/>
  <c r="H1491" i="1"/>
  <c r="X1491" i="1" s="1"/>
  <c r="H1492" i="1"/>
  <c r="X1492" i="1" s="1"/>
  <c r="H1493" i="1"/>
  <c r="X1493" i="1" s="1"/>
  <c r="H1494" i="1"/>
  <c r="X1494" i="1" s="1"/>
  <c r="H1495" i="1"/>
  <c r="X1495" i="1" s="1"/>
  <c r="H1496" i="1"/>
  <c r="X1496" i="1" s="1"/>
  <c r="H1497" i="1"/>
  <c r="X1497" i="1" s="1"/>
  <c r="H1498" i="1"/>
  <c r="X1498" i="1" s="1"/>
  <c r="H1499" i="1"/>
  <c r="X1499" i="1" s="1"/>
  <c r="H1500" i="1"/>
  <c r="X1500" i="1" s="1"/>
  <c r="H1501" i="1"/>
  <c r="X1501" i="1" s="1"/>
  <c r="H1502" i="1"/>
  <c r="X1502" i="1" s="1"/>
  <c r="H1503" i="1"/>
  <c r="X1503" i="1" s="1"/>
  <c r="H1504" i="1"/>
  <c r="X1504" i="1" s="1"/>
  <c r="H1505" i="1"/>
  <c r="X1505" i="1" s="1"/>
  <c r="H1506" i="1"/>
  <c r="X1506" i="1" s="1"/>
  <c r="H1507" i="1"/>
  <c r="X1507" i="1" s="1"/>
  <c r="H1508" i="1"/>
  <c r="X1508" i="1" s="1"/>
  <c r="H1509" i="1"/>
  <c r="X1509" i="1" s="1"/>
  <c r="H1510" i="1"/>
  <c r="X1510" i="1" s="1"/>
  <c r="H1511" i="1"/>
  <c r="X1511" i="1" s="1"/>
  <c r="H1512" i="1"/>
  <c r="X1512" i="1" s="1"/>
  <c r="H1513" i="1"/>
  <c r="X1513" i="1" s="1"/>
  <c r="H1514" i="1"/>
  <c r="X1514" i="1" s="1"/>
  <c r="H1515" i="1"/>
  <c r="X1515" i="1" s="1"/>
  <c r="H1516" i="1"/>
  <c r="X1516" i="1" s="1"/>
  <c r="H1517" i="1"/>
  <c r="X1517" i="1" s="1"/>
  <c r="H1518" i="1"/>
  <c r="X1518" i="1" s="1"/>
  <c r="H1519" i="1"/>
  <c r="X1519" i="1" s="1"/>
  <c r="H1520" i="1"/>
  <c r="X1520" i="1" s="1"/>
  <c r="H1521" i="1"/>
  <c r="X1521" i="1" s="1"/>
  <c r="H1522" i="1"/>
  <c r="X1522" i="1" s="1"/>
  <c r="H1523" i="1"/>
  <c r="X1523" i="1" s="1"/>
  <c r="H1524" i="1"/>
  <c r="X1524" i="1" s="1"/>
  <c r="H1525" i="1"/>
  <c r="X1525" i="1" s="1"/>
  <c r="H1526" i="1"/>
  <c r="X1526" i="1" s="1"/>
  <c r="H1527" i="1"/>
  <c r="X1527" i="1" s="1"/>
  <c r="H1528" i="1"/>
  <c r="X1528" i="1" s="1"/>
  <c r="H1529" i="1"/>
  <c r="X1529" i="1" s="1"/>
  <c r="H1530" i="1"/>
  <c r="X1530" i="1" s="1"/>
  <c r="H1531" i="1"/>
  <c r="X1531" i="1" s="1"/>
  <c r="H1532" i="1"/>
  <c r="X1532" i="1" s="1"/>
  <c r="H1533" i="1"/>
  <c r="X1533" i="1" s="1"/>
  <c r="H1534" i="1"/>
  <c r="X1534" i="1" s="1"/>
  <c r="H1535" i="1"/>
  <c r="X1535" i="1" s="1"/>
  <c r="H1536" i="1"/>
  <c r="X1536" i="1" s="1"/>
  <c r="H1537" i="1"/>
  <c r="X1537" i="1" s="1"/>
  <c r="H1538" i="1"/>
  <c r="X1538" i="1" s="1"/>
  <c r="H1539" i="1"/>
  <c r="X1539" i="1" s="1"/>
  <c r="H1540" i="1"/>
  <c r="X1540" i="1" s="1"/>
  <c r="H1541" i="1"/>
  <c r="X1541" i="1" s="1"/>
  <c r="H1542" i="1"/>
  <c r="X1542" i="1" s="1"/>
  <c r="H1543" i="1"/>
  <c r="X1543" i="1" s="1"/>
  <c r="H1544" i="1"/>
  <c r="X1544" i="1" s="1"/>
  <c r="H1545" i="1"/>
  <c r="X1545" i="1" s="1"/>
  <c r="H1546" i="1"/>
  <c r="X1546" i="1" s="1"/>
  <c r="H1547" i="1"/>
  <c r="X1547" i="1" s="1"/>
  <c r="H1548" i="1"/>
  <c r="X1548" i="1" s="1"/>
  <c r="H1549" i="1"/>
  <c r="X1549" i="1" s="1"/>
  <c r="H1550" i="1"/>
  <c r="X1550" i="1" s="1"/>
  <c r="H1551" i="1"/>
  <c r="X1551" i="1" s="1"/>
  <c r="H1552" i="1"/>
  <c r="X1552" i="1" s="1"/>
  <c r="H1553" i="1"/>
  <c r="X1553" i="1" s="1"/>
  <c r="H1554" i="1"/>
  <c r="X1554" i="1" s="1"/>
  <c r="H1555" i="1"/>
  <c r="X1555" i="1" s="1"/>
  <c r="H1556" i="1"/>
  <c r="X1556" i="1" s="1"/>
  <c r="H1557" i="1"/>
  <c r="X1557" i="1" s="1"/>
  <c r="H1558" i="1"/>
  <c r="X1558" i="1" s="1"/>
  <c r="H1559" i="1"/>
  <c r="X1559" i="1" s="1"/>
  <c r="H1560" i="1"/>
  <c r="X1560" i="1" s="1"/>
  <c r="H1561" i="1"/>
  <c r="X1561" i="1" s="1"/>
  <c r="H1562" i="1"/>
  <c r="X1562" i="1" s="1"/>
  <c r="H1563" i="1"/>
  <c r="X1563" i="1" s="1"/>
  <c r="H1564" i="1"/>
  <c r="X1564" i="1" s="1"/>
  <c r="H1565" i="1"/>
  <c r="X1565" i="1" s="1"/>
  <c r="H1566" i="1"/>
  <c r="X1566" i="1" s="1"/>
  <c r="H1567" i="1"/>
  <c r="X1567" i="1" s="1"/>
  <c r="H1568" i="1"/>
  <c r="X1568" i="1" s="1"/>
  <c r="H1569" i="1"/>
  <c r="X1569" i="1" s="1"/>
  <c r="H1570" i="1"/>
  <c r="X1570" i="1" s="1"/>
  <c r="H1571" i="1"/>
  <c r="X1571" i="1" s="1"/>
  <c r="H1572" i="1"/>
  <c r="X1572" i="1" s="1"/>
  <c r="H1573" i="1"/>
  <c r="X1573" i="1" s="1"/>
  <c r="H1574" i="1"/>
  <c r="X1574" i="1" s="1"/>
  <c r="H1575" i="1"/>
  <c r="X1575" i="1" s="1"/>
  <c r="H1576" i="1"/>
  <c r="X1576" i="1" s="1"/>
  <c r="H1577" i="1"/>
  <c r="X1577" i="1" s="1"/>
  <c r="H1578" i="1"/>
  <c r="X1578" i="1" s="1"/>
  <c r="H1579" i="1"/>
  <c r="X1579" i="1" s="1"/>
  <c r="H1580" i="1"/>
  <c r="X1580" i="1" s="1"/>
  <c r="H1581" i="1"/>
  <c r="X1581" i="1" s="1"/>
  <c r="H1582" i="1"/>
  <c r="X1582" i="1" s="1"/>
  <c r="H1583" i="1"/>
  <c r="X1583" i="1" s="1"/>
  <c r="H1584" i="1"/>
  <c r="X1584" i="1" s="1"/>
  <c r="H1585" i="1"/>
  <c r="X1585" i="1" s="1"/>
  <c r="H1586" i="1"/>
  <c r="X1586" i="1" s="1"/>
  <c r="H1587" i="1"/>
  <c r="X1587" i="1" s="1"/>
  <c r="H1588" i="1"/>
  <c r="X1588" i="1" s="1"/>
  <c r="H1589" i="1"/>
  <c r="X1589" i="1" s="1"/>
  <c r="H1590" i="1"/>
  <c r="X1590" i="1" s="1"/>
  <c r="H1591" i="1"/>
  <c r="X1591" i="1" s="1"/>
  <c r="H1592" i="1"/>
  <c r="X1592" i="1" s="1"/>
  <c r="H1593" i="1"/>
  <c r="X1593" i="1" s="1"/>
  <c r="H1594" i="1"/>
  <c r="X1594" i="1" s="1"/>
  <c r="H1595" i="1"/>
  <c r="X1595" i="1" s="1"/>
  <c r="H1596" i="1"/>
  <c r="X1596" i="1" s="1"/>
  <c r="H1597" i="1"/>
  <c r="X1597" i="1" s="1"/>
  <c r="H1598" i="1"/>
  <c r="X1598" i="1" s="1"/>
  <c r="H1599" i="1"/>
  <c r="X1599" i="1" s="1"/>
  <c r="H1600" i="1"/>
  <c r="X1600" i="1" s="1"/>
  <c r="H1601" i="1"/>
  <c r="X1601" i="1" s="1"/>
  <c r="H1602" i="1"/>
  <c r="X1602" i="1" s="1"/>
  <c r="H1603" i="1"/>
  <c r="X1603" i="1" s="1"/>
  <c r="H1604" i="1"/>
  <c r="X1604" i="1" s="1"/>
  <c r="H1605" i="1"/>
  <c r="X1605" i="1" s="1"/>
  <c r="H1606" i="1"/>
  <c r="X1606" i="1" s="1"/>
  <c r="H1607" i="1"/>
  <c r="X1607" i="1" s="1"/>
  <c r="H1608" i="1"/>
  <c r="X1608" i="1" s="1"/>
  <c r="H1609" i="1"/>
  <c r="X1609" i="1" s="1"/>
  <c r="H1610" i="1"/>
  <c r="X1610" i="1" s="1"/>
  <c r="H1611" i="1"/>
  <c r="X1611" i="1" s="1"/>
  <c r="H1612" i="1"/>
  <c r="X1612" i="1" s="1"/>
  <c r="H1613" i="1"/>
  <c r="X1613" i="1" s="1"/>
  <c r="H1614" i="1"/>
  <c r="X1614" i="1" s="1"/>
  <c r="H1615" i="1"/>
  <c r="X1615" i="1" s="1"/>
  <c r="H1616" i="1"/>
  <c r="X1616" i="1" s="1"/>
  <c r="H1617" i="1"/>
  <c r="X1617" i="1" s="1"/>
  <c r="H1618" i="1"/>
  <c r="X1618" i="1" s="1"/>
  <c r="H1619" i="1"/>
  <c r="X1619" i="1" s="1"/>
  <c r="H1620" i="1"/>
  <c r="X1620" i="1" s="1"/>
  <c r="H1621" i="1"/>
  <c r="X1621" i="1" s="1"/>
  <c r="H1622" i="1"/>
  <c r="X1622" i="1" s="1"/>
  <c r="H1623" i="1"/>
  <c r="X1623" i="1" s="1"/>
  <c r="H1624" i="1"/>
  <c r="X1624" i="1" s="1"/>
  <c r="H1625" i="1"/>
  <c r="X1625" i="1" s="1"/>
  <c r="H1626" i="1"/>
  <c r="X1626" i="1" s="1"/>
  <c r="H1627" i="1"/>
  <c r="X1627" i="1" s="1"/>
  <c r="H1628" i="1"/>
  <c r="X1628" i="1" s="1"/>
  <c r="H1629" i="1"/>
  <c r="X1629" i="1" s="1"/>
  <c r="H1630" i="1"/>
  <c r="X1630" i="1" s="1"/>
  <c r="H1631" i="1"/>
  <c r="X1631" i="1" s="1"/>
  <c r="H1632" i="1"/>
  <c r="X1632" i="1" s="1"/>
  <c r="H1633" i="1"/>
  <c r="X1633" i="1" s="1"/>
  <c r="H1634" i="1"/>
  <c r="X1634" i="1" s="1"/>
  <c r="H1635" i="1"/>
  <c r="X1635" i="1" s="1"/>
  <c r="H1636" i="1"/>
  <c r="X1636" i="1" s="1"/>
  <c r="H1637" i="1"/>
  <c r="X1637" i="1" s="1"/>
  <c r="H1638" i="1"/>
  <c r="X1638" i="1" s="1"/>
  <c r="H1639" i="1"/>
  <c r="X1639" i="1" s="1"/>
  <c r="H1640" i="1"/>
  <c r="X1640" i="1" s="1"/>
  <c r="H1641" i="1"/>
  <c r="X1641" i="1" s="1"/>
  <c r="H1642" i="1"/>
  <c r="X1642" i="1" s="1"/>
  <c r="H1643" i="1"/>
  <c r="X1643" i="1" s="1"/>
  <c r="H1644" i="1"/>
  <c r="X1644" i="1" s="1"/>
  <c r="H1645" i="1"/>
  <c r="X1645" i="1" s="1"/>
  <c r="H1646" i="1"/>
  <c r="X1646" i="1" s="1"/>
  <c r="H1647" i="1"/>
  <c r="X1647" i="1" s="1"/>
  <c r="H1648" i="1"/>
  <c r="X1648" i="1" s="1"/>
  <c r="H1649" i="1"/>
  <c r="X1649" i="1" s="1"/>
  <c r="H1650" i="1"/>
  <c r="X1650" i="1" s="1"/>
  <c r="H1651" i="1"/>
  <c r="X1651" i="1" s="1"/>
  <c r="H1652" i="1"/>
  <c r="X1652" i="1" s="1"/>
  <c r="H1653" i="1"/>
  <c r="X1653" i="1" s="1"/>
  <c r="H1654" i="1"/>
  <c r="X1654" i="1" s="1"/>
  <c r="H1655" i="1"/>
  <c r="X1655" i="1" s="1"/>
  <c r="H1656" i="1"/>
  <c r="X1656" i="1" s="1"/>
  <c r="H1657" i="1"/>
  <c r="X1657" i="1" s="1"/>
  <c r="H1658" i="1"/>
  <c r="X1658" i="1" s="1"/>
  <c r="H1659" i="1"/>
  <c r="X1659" i="1" s="1"/>
  <c r="H1660" i="1"/>
  <c r="X1660" i="1" s="1"/>
  <c r="H1661" i="1"/>
  <c r="X1661" i="1" s="1"/>
  <c r="H1662" i="1"/>
  <c r="X1662" i="1" s="1"/>
  <c r="H1663" i="1"/>
  <c r="X1663" i="1" s="1"/>
  <c r="H1664" i="1"/>
  <c r="X1664" i="1" s="1"/>
  <c r="H1665" i="1"/>
  <c r="X1665" i="1" s="1"/>
  <c r="H1666" i="1"/>
  <c r="X1666" i="1" s="1"/>
  <c r="H1667" i="1"/>
  <c r="X1667" i="1" s="1"/>
  <c r="H1668" i="1"/>
  <c r="X1668" i="1" s="1"/>
  <c r="H1669" i="1"/>
  <c r="X1669" i="1" s="1"/>
  <c r="H1670" i="1"/>
  <c r="X1670" i="1" s="1"/>
  <c r="H1671" i="1"/>
  <c r="X1671" i="1" s="1"/>
  <c r="H1672" i="1"/>
  <c r="X1672" i="1" s="1"/>
  <c r="H1673" i="1"/>
  <c r="X1673" i="1" s="1"/>
  <c r="H1674" i="1"/>
  <c r="X1674" i="1" s="1"/>
  <c r="H1675" i="1"/>
  <c r="X1675" i="1" s="1"/>
  <c r="H1676" i="1"/>
  <c r="X1676" i="1" s="1"/>
  <c r="H1677" i="1"/>
  <c r="X1677" i="1" s="1"/>
  <c r="H1678" i="1"/>
  <c r="X1678" i="1" s="1"/>
  <c r="H1679" i="1"/>
  <c r="X1679" i="1" s="1"/>
  <c r="H1680" i="1"/>
  <c r="X1680" i="1" s="1"/>
  <c r="H1681" i="1"/>
  <c r="X1681" i="1" s="1"/>
  <c r="H1682" i="1"/>
  <c r="X1682" i="1" s="1"/>
  <c r="H1683" i="1"/>
  <c r="X1683" i="1" s="1"/>
  <c r="H1684" i="1"/>
  <c r="X1684" i="1" s="1"/>
  <c r="H1685" i="1"/>
  <c r="X1685" i="1" s="1"/>
  <c r="H1686" i="1"/>
  <c r="X1686" i="1" s="1"/>
  <c r="H1687" i="1"/>
  <c r="X1687" i="1" s="1"/>
  <c r="H1688" i="1"/>
  <c r="X1688" i="1" s="1"/>
  <c r="H1689" i="1"/>
  <c r="X1689" i="1" s="1"/>
  <c r="H1690" i="1"/>
  <c r="X1690" i="1" s="1"/>
  <c r="H1691" i="1"/>
  <c r="X1691" i="1" s="1"/>
  <c r="H1692" i="1"/>
  <c r="X1692" i="1" s="1"/>
  <c r="H1693" i="1"/>
  <c r="X1693" i="1" s="1"/>
  <c r="H1694" i="1"/>
  <c r="X1694" i="1" s="1"/>
  <c r="H1695" i="1"/>
  <c r="X1695" i="1" s="1"/>
  <c r="H1696" i="1"/>
  <c r="X1696" i="1" s="1"/>
  <c r="H1697" i="1"/>
  <c r="X1697" i="1" s="1"/>
  <c r="H1698" i="1"/>
  <c r="X1698" i="1" s="1"/>
  <c r="H1699" i="1"/>
  <c r="X1699" i="1" s="1"/>
  <c r="H1700" i="1"/>
  <c r="X1700" i="1" s="1"/>
  <c r="H1701" i="1"/>
  <c r="X1701" i="1" s="1"/>
  <c r="H1702" i="1"/>
  <c r="X1702" i="1" s="1"/>
  <c r="H1703" i="1"/>
  <c r="X1703" i="1" s="1"/>
  <c r="H1704" i="1"/>
  <c r="X1704" i="1" s="1"/>
  <c r="H1705" i="1"/>
  <c r="X1705" i="1" s="1"/>
  <c r="H1706" i="1"/>
  <c r="X1706" i="1" s="1"/>
  <c r="H1707" i="1"/>
  <c r="X1707" i="1" s="1"/>
  <c r="H1708" i="1"/>
  <c r="X1708" i="1" s="1"/>
  <c r="H1709" i="1"/>
  <c r="X1709" i="1" s="1"/>
  <c r="H1710" i="1"/>
  <c r="X1710" i="1" s="1"/>
  <c r="H1711" i="1"/>
  <c r="X1711" i="1" s="1"/>
  <c r="H1712" i="1"/>
  <c r="X1712" i="1" s="1"/>
  <c r="H1713" i="1"/>
  <c r="X1713" i="1" s="1"/>
  <c r="H1714" i="1"/>
  <c r="X1714" i="1" s="1"/>
  <c r="H1715" i="1"/>
  <c r="X1715" i="1" s="1"/>
  <c r="H1716" i="1"/>
  <c r="X1716" i="1" s="1"/>
  <c r="H1717" i="1"/>
  <c r="X1717" i="1" s="1"/>
  <c r="H1718" i="1"/>
  <c r="X1718" i="1" s="1"/>
  <c r="H1719" i="1"/>
  <c r="X1719" i="1" s="1"/>
  <c r="H1720" i="1"/>
  <c r="X1720" i="1" s="1"/>
  <c r="H1721" i="1"/>
  <c r="X1721" i="1" s="1"/>
  <c r="H1722" i="1"/>
  <c r="X1722" i="1" s="1"/>
  <c r="H1723" i="1"/>
  <c r="X1723" i="1" s="1"/>
  <c r="H1724" i="1"/>
  <c r="X1724" i="1" s="1"/>
  <c r="H1725" i="1"/>
  <c r="X1725" i="1" s="1"/>
  <c r="H1726" i="1"/>
  <c r="X1726" i="1" s="1"/>
  <c r="H1727" i="1"/>
  <c r="X1727" i="1" s="1"/>
  <c r="H1728" i="1"/>
  <c r="X1728" i="1" s="1"/>
  <c r="H1729" i="1"/>
  <c r="X1729" i="1" s="1"/>
  <c r="H1730" i="1"/>
  <c r="X1730" i="1" s="1"/>
  <c r="H1731" i="1"/>
  <c r="X1731" i="1" s="1"/>
  <c r="H1732" i="1"/>
  <c r="X1732" i="1" s="1"/>
  <c r="H1733" i="1"/>
  <c r="X1733" i="1" s="1"/>
  <c r="H1734" i="1"/>
  <c r="X1734" i="1" s="1"/>
  <c r="H1735" i="1"/>
  <c r="X1735" i="1" s="1"/>
  <c r="H1736" i="1"/>
  <c r="X1736" i="1" s="1"/>
  <c r="H1737" i="1"/>
  <c r="X1737" i="1" s="1"/>
  <c r="H1738" i="1"/>
  <c r="X1738" i="1" s="1"/>
  <c r="H1739" i="1"/>
  <c r="X1739" i="1" s="1"/>
  <c r="H1740" i="1"/>
  <c r="X1740" i="1" s="1"/>
  <c r="H1741" i="1"/>
  <c r="X1741" i="1" s="1"/>
  <c r="H1742" i="1"/>
  <c r="X1742" i="1" s="1"/>
  <c r="H1743" i="1"/>
  <c r="X1743" i="1" s="1"/>
  <c r="H1744" i="1"/>
  <c r="X1744" i="1" s="1"/>
  <c r="H1745" i="1"/>
  <c r="X1745" i="1" s="1"/>
  <c r="H1746" i="1"/>
  <c r="X1746" i="1" s="1"/>
  <c r="H1747" i="1"/>
  <c r="X1747" i="1" s="1"/>
  <c r="H1748" i="1"/>
  <c r="X1748" i="1" s="1"/>
  <c r="H1749" i="1"/>
  <c r="X1749" i="1" s="1"/>
  <c r="H1750" i="1"/>
  <c r="X1750" i="1" s="1"/>
  <c r="H1751" i="1"/>
  <c r="X1751" i="1" s="1"/>
  <c r="H1752" i="1"/>
  <c r="X1752" i="1" s="1"/>
  <c r="H1753" i="1"/>
  <c r="X1753" i="1" s="1"/>
  <c r="H1754" i="1"/>
  <c r="X1754" i="1" s="1"/>
  <c r="H1755" i="1"/>
  <c r="X1755" i="1" s="1"/>
  <c r="H1756" i="1"/>
  <c r="X1756" i="1" s="1"/>
  <c r="H1757" i="1"/>
  <c r="X1757" i="1" s="1"/>
  <c r="H1758" i="1"/>
  <c r="X1758" i="1" s="1"/>
  <c r="H1759" i="1"/>
  <c r="X1759" i="1" s="1"/>
  <c r="H1760" i="1"/>
  <c r="X1760" i="1" s="1"/>
  <c r="H1761" i="1"/>
  <c r="X1761" i="1" s="1"/>
  <c r="H1762" i="1"/>
  <c r="X1762" i="1" s="1"/>
  <c r="H1763" i="1"/>
  <c r="X1763" i="1" s="1"/>
  <c r="H1764" i="1"/>
  <c r="X1764" i="1" s="1"/>
  <c r="H1765" i="1"/>
  <c r="X1765" i="1" s="1"/>
  <c r="H1766" i="1"/>
  <c r="X1766" i="1" s="1"/>
  <c r="H1767" i="1"/>
  <c r="X1767" i="1" s="1"/>
  <c r="H1768" i="1"/>
  <c r="X1768" i="1" s="1"/>
  <c r="H1769" i="1"/>
  <c r="X1769" i="1" s="1"/>
  <c r="H1770" i="1"/>
  <c r="X1770" i="1" s="1"/>
  <c r="H1771" i="1"/>
  <c r="X1771" i="1" s="1"/>
  <c r="H1772" i="1"/>
  <c r="X1772" i="1" s="1"/>
  <c r="H1773" i="1"/>
  <c r="X1773" i="1" s="1"/>
  <c r="H1774" i="1"/>
  <c r="X1774" i="1" s="1"/>
  <c r="H1775" i="1"/>
  <c r="X1775" i="1" s="1"/>
  <c r="H1776" i="1"/>
  <c r="X1776" i="1" s="1"/>
  <c r="H1777" i="1"/>
  <c r="X1777" i="1" s="1"/>
  <c r="H1778" i="1"/>
  <c r="X1778" i="1" s="1"/>
  <c r="H1779" i="1"/>
  <c r="X1779" i="1" s="1"/>
  <c r="H1780" i="1"/>
  <c r="X1780" i="1" s="1"/>
  <c r="H1781" i="1"/>
  <c r="X1781" i="1" s="1"/>
  <c r="H1782" i="1"/>
  <c r="X1782" i="1" s="1"/>
  <c r="H1783" i="1"/>
  <c r="X1783" i="1" s="1"/>
  <c r="H1784" i="1"/>
  <c r="X1784" i="1" s="1"/>
  <c r="H1785" i="1"/>
  <c r="X1785" i="1" s="1"/>
  <c r="H1786" i="1"/>
  <c r="X1786" i="1" s="1"/>
  <c r="H1787" i="1"/>
  <c r="X1787" i="1" s="1"/>
  <c r="H1788" i="1"/>
  <c r="X1788" i="1" s="1"/>
  <c r="H1789" i="1"/>
  <c r="X1789" i="1" s="1"/>
  <c r="H1790" i="1"/>
  <c r="X1790" i="1" s="1"/>
  <c r="H1791" i="1"/>
  <c r="X1791" i="1" s="1"/>
  <c r="H1792" i="1"/>
  <c r="X1792" i="1" s="1"/>
  <c r="H1793" i="1"/>
  <c r="X1793" i="1" s="1"/>
  <c r="H1794" i="1"/>
  <c r="X1794" i="1" s="1"/>
  <c r="H1795" i="1"/>
  <c r="X1795" i="1" s="1"/>
  <c r="H1796" i="1"/>
  <c r="X1796" i="1" s="1"/>
  <c r="H1797" i="1"/>
  <c r="X1797" i="1" s="1"/>
  <c r="H1798" i="1"/>
  <c r="X1798" i="1" s="1"/>
  <c r="H1799" i="1"/>
  <c r="X1799" i="1" s="1"/>
  <c r="H1800" i="1"/>
  <c r="X1800" i="1" s="1"/>
  <c r="H1801" i="1"/>
  <c r="X1801" i="1" s="1"/>
  <c r="H1802" i="1"/>
  <c r="X1802" i="1" s="1"/>
  <c r="H1803" i="1"/>
  <c r="X1803" i="1" s="1"/>
  <c r="H1804" i="1"/>
  <c r="X1804" i="1" s="1"/>
  <c r="H1805" i="1"/>
  <c r="X1805" i="1" s="1"/>
  <c r="H1806" i="1"/>
  <c r="X1806" i="1" s="1"/>
  <c r="H1807" i="1"/>
  <c r="X1807" i="1" s="1"/>
  <c r="H1808" i="1"/>
  <c r="X1808" i="1" s="1"/>
  <c r="H1809" i="1"/>
  <c r="X1809" i="1" s="1"/>
  <c r="H1810" i="1"/>
  <c r="X1810" i="1" s="1"/>
  <c r="H1811" i="1"/>
  <c r="X1811" i="1" s="1"/>
  <c r="H1812" i="1"/>
  <c r="X1812" i="1" s="1"/>
  <c r="H1813" i="1"/>
  <c r="X1813" i="1" s="1"/>
  <c r="H1814" i="1"/>
  <c r="X1814" i="1" s="1"/>
  <c r="H1815" i="1"/>
  <c r="X1815" i="1" s="1"/>
  <c r="H1816" i="1"/>
  <c r="X1816" i="1" s="1"/>
  <c r="H1817" i="1"/>
  <c r="X1817" i="1" s="1"/>
  <c r="H1818" i="1"/>
  <c r="X1818" i="1" s="1"/>
  <c r="H1819" i="1"/>
  <c r="X1819" i="1" s="1"/>
  <c r="H1820" i="1"/>
  <c r="X1820" i="1" s="1"/>
  <c r="H1821" i="1"/>
  <c r="X1821" i="1" s="1"/>
  <c r="H1822" i="1"/>
  <c r="X1822" i="1" s="1"/>
  <c r="H1823" i="1"/>
  <c r="X1823" i="1" s="1"/>
  <c r="H1824" i="1"/>
  <c r="X1824" i="1" s="1"/>
  <c r="H1825" i="1"/>
  <c r="X1825" i="1" s="1"/>
  <c r="H1826" i="1"/>
  <c r="X1826" i="1" s="1"/>
  <c r="H1827" i="1"/>
  <c r="X1827" i="1" s="1"/>
  <c r="H1828" i="1"/>
  <c r="X1828" i="1" s="1"/>
  <c r="H1829" i="1"/>
  <c r="X1829" i="1" s="1"/>
  <c r="H1830" i="1"/>
  <c r="X1830" i="1" s="1"/>
  <c r="H1831" i="1"/>
  <c r="X1831" i="1" s="1"/>
  <c r="H1832" i="1"/>
  <c r="X1832" i="1" s="1"/>
  <c r="H1833" i="1"/>
  <c r="X1833" i="1" s="1"/>
  <c r="H1834" i="1"/>
  <c r="X1834" i="1" s="1"/>
  <c r="H1835" i="1"/>
  <c r="X1835" i="1" s="1"/>
  <c r="H1836" i="1"/>
  <c r="X1836" i="1" s="1"/>
  <c r="H1837" i="1"/>
  <c r="X1837" i="1" s="1"/>
  <c r="H1838" i="1"/>
  <c r="X1838" i="1" s="1"/>
  <c r="H1839" i="1"/>
  <c r="X1839" i="1" s="1"/>
  <c r="H1840" i="1"/>
  <c r="X1840" i="1" s="1"/>
  <c r="H1841" i="1"/>
  <c r="X1841" i="1" s="1"/>
  <c r="H1842" i="1"/>
  <c r="X1842" i="1" s="1"/>
  <c r="H1843" i="1"/>
  <c r="X1843" i="1" s="1"/>
  <c r="H1844" i="1"/>
  <c r="X1844" i="1" s="1"/>
  <c r="H1845" i="1"/>
  <c r="X1845" i="1" s="1"/>
  <c r="H1846" i="1"/>
  <c r="X1846" i="1" s="1"/>
  <c r="H1847" i="1"/>
  <c r="X1847" i="1" s="1"/>
  <c r="H1848" i="1"/>
  <c r="X1848" i="1" s="1"/>
  <c r="H1849" i="1"/>
  <c r="X1849" i="1" s="1"/>
  <c r="H1850" i="1"/>
  <c r="X1850" i="1" s="1"/>
  <c r="H1851" i="1"/>
  <c r="X1851" i="1" s="1"/>
  <c r="H1852" i="1"/>
  <c r="X1852" i="1" s="1"/>
  <c r="H1853" i="1"/>
  <c r="X1853" i="1" s="1"/>
  <c r="H1854" i="1"/>
  <c r="X1854" i="1" s="1"/>
  <c r="H1855" i="1"/>
  <c r="X1855" i="1" s="1"/>
  <c r="H1856" i="1"/>
  <c r="X1856" i="1" s="1"/>
  <c r="H1857" i="1"/>
  <c r="X1857" i="1" s="1"/>
  <c r="H1858" i="1"/>
  <c r="X1858" i="1" s="1"/>
  <c r="H1859" i="1"/>
  <c r="X1859" i="1" s="1"/>
  <c r="H1860" i="1"/>
  <c r="X1860" i="1" s="1"/>
  <c r="H1861" i="1"/>
  <c r="X1861" i="1" s="1"/>
  <c r="H1862" i="1"/>
  <c r="X1862" i="1" s="1"/>
  <c r="H1863" i="1"/>
  <c r="X1863" i="1" s="1"/>
  <c r="H1864" i="1"/>
  <c r="X1864" i="1" s="1"/>
  <c r="H1865" i="1"/>
  <c r="X1865" i="1" s="1"/>
  <c r="H1866" i="1"/>
  <c r="X1866" i="1" s="1"/>
  <c r="H1867" i="1"/>
  <c r="X1867" i="1" s="1"/>
  <c r="H1868" i="1"/>
  <c r="X1868" i="1" s="1"/>
  <c r="H1869" i="1"/>
  <c r="X1869" i="1" s="1"/>
  <c r="H1870" i="1"/>
  <c r="X1870" i="1" s="1"/>
  <c r="H1871" i="1"/>
  <c r="X1871" i="1" s="1"/>
  <c r="H1872" i="1"/>
  <c r="X1872" i="1" s="1"/>
  <c r="H1873" i="1"/>
  <c r="X1873" i="1" s="1"/>
  <c r="H1874" i="1"/>
  <c r="X1874" i="1" s="1"/>
  <c r="H1875" i="1"/>
  <c r="X1875" i="1" s="1"/>
  <c r="H1876" i="1"/>
  <c r="X1876" i="1" s="1"/>
  <c r="H1877" i="1"/>
  <c r="X1877" i="1" s="1"/>
  <c r="H1878" i="1"/>
  <c r="X1878" i="1" s="1"/>
  <c r="H1879" i="1"/>
  <c r="X1879" i="1" s="1"/>
  <c r="H1880" i="1"/>
  <c r="X1880" i="1" s="1"/>
  <c r="H1881" i="1"/>
  <c r="X1881" i="1" s="1"/>
  <c r="H1882" i="1"/>
  <c r="X1882" i="1" s="1"/>
  <c r="H1883" i="1"/>
  <c r="X1883" i="1" s="1"/>
  <c r="H1884" i="1"/>
  <c r="X1884" i="1" s="1"/>
  <c r="H1885" i="1"/>
  <c r="X1885" i="1" s="1"/>
  <c r="H1886" i="1"/>
  <c r="X1886" i="1" s="1"/>
  <c r="H1887" i="1"/>
  <c r="X1887" i="1" s="1"/>
  <c r="H1888" i="1"/>
  <c r="X1888" i="1" s="1"/>
  <c r="H1889" i="1"/>
  <c r="X1889" i="1" s="1"/>
  <c r="H1890" i="1"/>
  <c r="X1890" i="1" s="1"/>
  <c r="H1891" i="1"/>
  <c r="X1891" i="1" s="1"/>
  <c r="H1892" i="1"/>
  <c r="X1892" i="1" s="1"/>
  <c r="H1893" i="1"/>
  <c r="X1893" i="1" s="1"/>
  <c r="H1894" i="1"/>
  <c r="X1894" i="1" s="1"/>
  <c r="H1895" i="1"/>
  <c r="X1895" i="1" s="1"/>
  <c r="H1896" i="1"/>
  <c r="X1896" i="1" s="1"/>
  <c r="H1897" i="1"/>
  <c r="X1897" i="1" s="1"/>
  <c r="H1898" i="1"/>
  <c r="X1898" i="1" s="1"/>
  <c r="H1899" i="1"/>
  <c r="X1899" i="1" s="1"/>
  <c r="H1900" i="1"/>
  <c r="X1900" i="1" s="1"/>
  <c r="H1901" i="1"/>
  <c r="X1901" i="1" s="1"/>
  <c r="H1902" i="1"/>
  <c r="X1902" i="1" s="1"/>
  <c r="H1903" i="1"/>
  <c r="X1903" i="1" s="1"/>
  <c r="H1904" i="1"/>
  <c r="X1904" i="1" s="1"/>
  <c r="H1905" i="1"/>
  <c r="X1905" i="1" s="1"/>
  <c r="H1906" i="1"/>
  <c r="X1906" i="1" s="1"/>
  <c r="H1907" i="1"/>
  <c r="X1907" i="1" s="1"/>
  <c r="H1908" i="1"/>
  <c r="X1908" i="1" s="1"/>
  <c r="H1909" i="1"/>
  <c r="X1909" i="1" s="1"/>
  <c r="H1910" i="1"/>
  <c r="X1910" i="1" s="1"/>
  <c r="H1911" i="1"/>
  <c r="X1911" i="1" s="1"/>
  <c r="H1912" i="1"/>
  <c r="X1912" i="1" s="1"/>
  <c r="H1913" i="1"/>
  <c r="X1913" i="1" s="1"/>
  <c r="H1914" i="1"/>
  <c r="X1914" i="1" s="1"/>
  <c r="H1915" i="1"/>
  <c r="X1915" i="1" s="1"/>
  <c r="H1916" i="1"/>
  <c r="X1916" i="1" s="1"/>
  <c r="H1917" i="1"/>
  <c r="X1917" i="1" s="1"/>
  <c r="H1918" i="1"/>
  <c r="X1918" i="1" s="1"/>
  <c r="H1919" i="1"/>
  <c r="X1919" i="1" s="1"/>
  <c r="H1920" i="1"/>
  <c r="X1920" i="1" s="1"/>
  <c r="H1921" i="1"/>
  <c r="X1921" i="1" s="1"/>
  <c r="H1922" i="1"/>
  <c r="X1922" i="1" s="1"/>
  <c r="H1923" i="1"/>
  <c r="X1923" i="1" s="1"/>
  <c r="H1924" i="1"/>
  <c r="X1924" i="1" s="1"/>
  <c r="H1925" i="1"/>
  <c r="X1925" i="1" s="1"/>
  <c r="H1926" i="1"/>
  <c r="X1926" i="1" s="1"/>
  <c r="H1927" i="1"/>
  <c r="X1927" i="1" s="1"/>
  <c r="H1928" i="1"/>
  <c r="X1928" i="1" s="1"/>
  <c r="H1929" i="1"/>
  <c r="X1929" i="1" s="1"/>
  <c r="H1930" i="1"/>
  <c r="X1930" i="1" s="1"/>
  <c r="H1931" i="1"/>
  <c r="X1931" i="1" s="1"/>
  <c r="H1932" i="1"/>
  <c r="X1932" i="1" s="1"/>
  <c r="H1933" i="1"/>
  <c r="X1933" i="1" s="1"/>
  <c r="H1934" i="1"/>
  <c r="X1934" i="1" s="1"/>
  <c r="H1935" i="1"/>
  <c r="X1935" i="1" s="1"/>
  <c r="H1936" i="1"/>
  <c r="X1936" i="1" s="1"/>
  <c r="H1937" i="1"/>
  <c r="X1937" i="1" s="1"/>
  <c r="H1938" i="1"/>
  <c r="X1938" i="1" s="1"/>
  <c r="H1939" i="1"/>
  <c r="X1939" i="1" s="1"/>
  <c r="H1940" i="1"/>
  <c r="X1940" i="1" s="1"/>
  <c r="H1941" i="1"/>
  <c r="X1941" i="1" s="1"/>
  <c r="H1942" i="1"/>
  <c r="X1942" i="1" s="1"/>
  <c r="H1943" i="1"/>
  <c r="X1943" i="1" s="1"/>
  <c r="H1944" i="1"/>
  <c r="X1944" i="1" s="1"/>
  <c r="H1945" i="1"/>
  <c r="X1945" i="1" s="1"/>
  <c r="H1946" i="1"/>
  <c r="X1946" i="1" s="1"/>
  <c r="H1947" i="1"/>
  <c r="X1947" i="1" s="1"/>
  <c r="H1948" i="1"/>
  <c r="X1948" i="1" s="1"/>
  <c r="H1949" i="1"/>
  <c r="X1949" i="1" s="1"/>
  <c r="H1950" i="1"/>
  <c r="X1950" i="1" s="1"/>
  <c r="H1951" i="1"/>
  <c r="X1951" i="1" s="1"/>
  <c r="H1952" i="1"/>
  <c r="X1952" i="1" s="1"/>
  <c r="H1953" i="1"/>
  <c r="X1953" i="1" s="1"/>
  <c r="H1954" i="1"/>
  <c r="X1954" i="1" s="1"/>
  <c r="H1955" i="1"/>
  <c r="X1955" i="1" s="1"/>
  <c r="H1956" i="1"/>
  <c r="X1956" i="1" s="1"/>
  <c r="H1957" i="1"/>
  <c r="X1957" i="1" s="1"/>
  <c r="H1958" i="1"/>
  <c r="X1958" i="1" s="1"/>
  <c r="H1959" i="1"/>
  <c r="X1959" i="1" s="1"/>
  <c r="H1960" i="1"/>
  <c r="X1960" i="1" s="1"/>
  <c r="H1961" i="1"/>
  <c r="X1961" i="1" s="1"/>
  <c r="H1962" i="1"/>
  <c r="X1962" i="1" s="1"/>
  <c r="H1963" i="1"/>
  <c r="X1963" i="1" s="1"/>
  <c r="H1964" i="1"/>
  <c r="X1964" i="1" s="1"/>
  <c r="H1965" i="1"/>
  <c r="X1965" i="1" s="1"/>
  <c r="H1966" i="1"/>
  <c r="X1966" i="1" s="1"/>
  <c r="H1967" i="1"/>
  <c r="X1967" i="1" s="1"/>
  <c r="H1968" i="1"/>
  <c r="X1968" i="1" s="1"/>
  <c r="H1969" i="1"/>
  <c r="X1969" i="1" s="1"/>
  <c r="H1970" i="1"/>
  <c r="X1970" i="1" s="1"/>
  <c r="H1971" i="1"/>
  <c r="X1971" i="1" s="1"/>
  <c r="H1972" i="1"/>
  <c r="X1972" i="1" s="1"/>
  <c r="H1973" i="1"/>
  <c r="X1973" i="1" s="1"/>
  <c r="H1974" i="1"/>
  <c r="X1974" i="1" s="1"/>
  <c r="H1975" i="1"/>
  <c r="X1975" i="1" s="1"/>
  <c r="H1976" i="1"/>
  <c r="X1976" i="1" s="1"/>
  <c r="H1977" i="1"/>
  <c r="X1977" i="1" s="1"/>
  <c r="H1978" i="1"/>
  <c r="X1978" i="1" s="1"/>
  <c r="H1979" i="1"/>
  <c r="X1979" i="1" s="1"/>
  <c r="H1980" i="1"/>
  <c r="X1980" i="1" s="1"/>
  <c r="H1981" i="1"/>
  <c r="X1981" i="1" s="1"/>
  <c r="H1982" i="1"/>
  <c r="X1982" i="1" s="1"/>
  <c r="H1983" i="1"/>
  <c r="X1983" i="1" s="1"/>
  <c r="H1984" i="1"/>
  <c r="X1984" i="1" s="1"/>
  <c r="H1985" i="1"/>
  <c r="X1985" i="1" s="1"/>
  <c r="H1986" i="1"/>
  <c r="X1986" i="1" s="1"/>
  <c r="H1987" i="1"/>
  <c r="X1987" i="1" s="1"/>
  <c r="H1988" i="1"/>
  <c r="X1988" i="1" s="1"/>
  <c r="H1989" i="1"/>
  <c r="X1989" i="1" s="1"/>
  <c r="H1990" i="1"/>
  <c r="X1990" i="1" s="1"/>
  <c r="H1991" i="1"/>
  <c r="X1991" i="1" s="1"/>
  <c r="H1992" i="1"/>
  <c r="X1992" i="1" s="1"/>
  <c r="H1993" i="1"/>
  <c r="X1993" i="1" s="1"/>
  <c r="H1994" i="1"/>
  <c r="X1994" i="1" s="1"/>
  <c r="H1995" i="1"/>
  <c r="X1995" i="1" s="1"/>
  <c r="H1996" i="1"/>
  <c r="X1996" i="1" s="1"/>
  <c r="H1997" i="1"/>
  <c r="X1997" i="1" s="1"/>
  <c r="H1998" i="1"/>
  <c r="X1998" i="1" s="1"/>
  <c r="H1999" i="1"/>
  <c r="X1999" i="1" s="1"/>
  <c r="H2000" i="1"/>
  <c r="X2000" i="1" s="1"/>
  <c r="H2001" i="1"/>
  <c r="X2001" i="1" s="1"/>
  <c r="H2002" i="1"/>
  <c r="X2002" i="1" s="1"/>
  <c r="H2003" i="1"/>
  <c r="X2003" i="1" s="1"/>
  <c r="H2004" i="1"/>
  <c r="X2004" i="1" s="1"/>
  <c r="H2005" i="1"/>
  <c r="X2005" i="1" s="1"/>
  <c r="H2006" i="1"/>
  <c r="X2006" i="1" s="1"/>
  <c r="H2007" i="1"/>
  <c r="X2007" i="1" s="1"/>
  <c r="H2008" i="1"/>
  <c r="X2008" i="1" s="1"/>
  <c r="H2009" i="1"/>
  <c r="X2009" i="1" s="1"/>
  <c r="H2010" i="1"/>
  <c r="X2010" i="1" s="1"/>
  <c r="H2011" i="1"/>
  <c r="X2011" i="1" s="1"/>
  <c r="H2012" i="1"/>
  <c r="X2012" i="1" s="1"/>
  <c r="H2013" i="1"/>
  <c r="X2013" i="1" s="1"/>
  <c r="H2014" i="1"/>
  <c r="X2014" i="1" s="1"/>
  <c r="H2015" i="1"/>
  <c r="X2015" i="1" s="1"/>
  <c r="H2016" i="1"/>
  <c r="X2016" i="1" s="1"/>
  <c r="H2017" i="1"/>
  <c r="X2017" i="1" s="1"/>
  <c r="H2018" i="1"/>
  <c r="X2018" i="1" s="1"/>
  <c r="H2019" i="1"/>
  <c r="X2019" i="1" s="1"/>
  <c r="H2020" i="1"/>
  <c r="X2020" i="1" s="1"/>
  <c r="H2021" i="1"/>
  <c r="X2021" i="1" s="1"/>
  <c r="H2022" i="1"/>
  <c r="X2022" i="1" s="1"/>
  <c r="H2023" i="1"/>
  <c r="X2023" i="1" s="1"/>
  <c r="H2024" i="1"/>
  <c r="X2024" i="1" s="1"/>
  <c r="H2025" i="1"/>
  <c r="X2025" i="1" s="1"/>
  <c r="H2026" i="1"/>
  <c r="X2026" i="1" s="1"/>
  <c r="H2027" i="1"/>
  <c r="X2027" i="1" s="1"/>
  <c r="H2028" i="1"/>
  <c r="X2028" i="1" s="1"/>
  <c r="H2029" i="1"/>
  <c r="X2029" i="1" s="1"/>
  <c r="H2030" i="1"/>
  <c r="X2030" i="1" s="1"/>
  <c r="H2031" i="1"/>
  <c r="X2031" i="1" s="1"/>
  <c r="H2032" i="1"/>
  <c r="X2032" i="1" s="1"/>
  <c r="H2033" i="1"/>
  <c r="X2033" i="1" s="1"/>
  <c r="H2034" i="1"/>
  <c r="X2034" i="1" s="1"/>
  <c r="H2035" i="1"/>
  <c r="X2035" i="1" s="1"/>
  <c r="H2036" i="1"/>
  <c r="X2036" i="1" s="1"/>
  <c r="H2037" i="1"/>
  <c r="X2037" i="1" s="1"/>
  <c r="H2038" i="1"/>
  <c r="X2038" i="1" s="1"/>
  <c r="H2039" i="1"/>
  <c r="X2039" i="1" s="1"/>
  <c r="H2040" i="1"/>
  <c r="X2040" i="1" s="1"/>
  <c r="H2041" i="1"/>
  <c r="X2041" i="1" s="1"/>
  <c r="H2042" i="1"/>
  <c r="X2042" i="1" s="1"/>
  <c r="H2043" i="1"/>
  <c r="X2043" i="1" s="1"/>
  <c r="H2044" i="1"/>
  <c r="X2044" i="1" s="1"/>
  <c r="H2045" i="1"/>
  <c r="X2045" i="1" s="1"/>
  <c r="H2046" i="1"/>
  <c r="X2046" i="1" s="1"/>
  <c r="H2047" i="1"/>
  <c r="X2047" i="1" s="1"/>
  <c r="H2048" i="1"/>
  <c r="X2048" i="1" s="1"/>
  <c r="H2049" i="1"/>
  <c r="X2049" i="1" s="1"/>
  <c r="H2050" i="1"/>
  <c r="X2050" i="1" s="1"/>
  <c r="H2051" i="1"/>
  <c r="X2051" i="1" s="1"/>
  <c r="H2052" i="1"/>
  <c r="X2052" i="1" s="1"/>
  <c r="H2053" i="1"/>
  <c r="X2053" i="1" s="1"/>
  <c r="H2054" i="1"/>
  <c r="X2054" i="1" s="1"/>
  <c r="H2055" i="1"/>
  <c r="X2055" i="1" s="1"/>
  <c r="H2056" i="1"/>
  <c r="X2056" i="1" s="1"/>
  <c r="H2057" i="1"/>
  <c r="X2057" i="1" s="1"/>
  <c r="H2058" i="1"/>
  <c r="X2058" i="1" s="1"/>
  <c r="H2059" i="1"/>
  <c r="X2059" i="1" s="1"/>
  <c r="H2060" i="1"/>
  <c r="X2060" i="1" s="1"/>
  <c r="H2061" i="1"/>
  <c r="X2061" i="1" s="1"/>
  <c r="H2062" i="1"/>
  <c r="X2062" i="1" s="1"/>
  <c r="H2063" i="1"/>
  <c r="X2063" i="1" s="1"/>
  <c r="H2064" i="1"/>
  <c r="X2064" i="1" s="1"/>
  <c r="H2065" i="1"/>
  <c r="X2065" i="1" s="1"/>
  <c r="H2066" i="1"/>
  <c r="X2066" i="1" s="1"/>
  <c r="H2067" i="1"/>
  <c r="X2067" i="1" s="1"/>
  <c r="H2068" i="1"/>
  <c r="X2068" i="1" s="1"/>
  <c r="H2069" i="1"/>
  <c r="X2069" i="1" s="1"/>
  <c r="H2070" i="1"/>
  <c r="X2070" i="1" s="1"/>
  <c r="H2071" i="1"/>
  <c r="X2071" i="1" s="1"/>
  <c r="H2072" i="1"/>
  <c r="X2072" i="1" s="1"/>
  <c r="H2073" i="1"/>
  <c r="X2073" i="1" s="1"/>
  <c r="H2074" i="1"/>
  <c r="X2074" i="1" s="1"/>
  <c r="H2075" i="1"/>
  <c r="X2075" i="1" s="1"/>
  <c r="H2076" i="1"/>
  <c r="X2076" i="1" s="1"/>
  <c r="H2077" i="1"/>
  <c r="X2077" i="1" s="1"/>
  <c r="H2078" i="1"/>
  <c r="X2078" i="1" s="1"/>
  <c r="H2079" i="1"/>
  <c r="X2079" i="1" s="1"/>
  <c r="H2080" i="1"/>
  <c r="X2080" i="1" s="1"/>
  <c r="H2081" i="1"/>
  <c r="X2081" i="1" s="1"/>
  <c r="H2082" i="1"/>
  <c r="X2082" i="1" s="1"/>
  <c r="H2083" i="1"/>
  <c r="X2083" i="1" s="1"/>
  <c r="H2084" i="1"/>
  <c r="X2084" i="1" s="1"/>
  <c r="H2085" i="1"/>
  <c r="X2085" i="1" s="1"/>
  <c r="H2086" i="1"/>
  <c r="X2086" i="1" s="1"/>
  <c r="H2087" i="1"/>
  <c r="X2087" i="1" s="1"/>
  <c r="H2088" i="1"/>
  <c r="X2088" i="1" s="1"/>
  <c r="H2089" i="1"/>
  <c r="X2089" i="1" s="1"/>
  <c r="H2090" i="1"/>
  <c r="X2090" i="1" s="1"/>
  <c r="H2091" i="1"/>
  <c r="X2091" i="1" s="1"/>
  <c r="H2092" i="1"/>
  <c r="X2092" i="1" s="1"/>
  <c r="H2093" i="1"/>
  <c r="X2093" i="1" s="1"/>
  <c r="H2094" i="1"/>
  <c r="X2094" i="1" s="1"/>
  <c r="H2095" i="1"/>
  <c r="X2095" i="1" s="1"/>
  <c r="H2096" i="1"/>
  <c r="X2096" i="1" s="1"/>
  <c r="H2097" i="1"/>
  <c r="X2097" i="1" s="1"/>
  <c r="H2098" i="1"/>
  <c r="X2098" i="1" s="1"/>
  <c r="H2099" i="1"/>
  <c r="X2099" i="1" s="1"/>
  <c r="H2100" i="1"/>
  <c r="X2100" i="1" s="1"/>
  <c r="H2101" i="1"/>
  <c r="X2101" i="1" s="1"/>
  <c r="H2102" i="1"/>
  <c r="X2102" i="1" s="1"/>
  <c r="H2103" i="1"/>
  <c r="X2103" i="1" s="1"/>
  <c r="H2104" i="1"/>
  <c r="X2104" i="1" s="1"/>
  <c r="H2105" i="1"/>
  <c r="X2105" i="1" s="1"/>
  <c r="H2106" i="1"/>
  <c r="X2106" i="1" s="1"/>
  <c r="H2107" i="1"/>
  <c r="X2107" i="1" s="1"/>
  <c r="H2108" i="1"/>
  <c r="X2108" i="1" s="1"/>
  <c r="H2109" i="1"/>
  <c r="X2109" i="1" s="1"/>
  <c r="H2110" i="1"/>
  <c r="X2110" i="1" s="1"/>
  <c r="H2111" i="1"/>
  <c r="X2111" i="1" s="1"/>
  <c r="H2112" i="1"/>
  <c r="X2112" i="1" s="1"/>
  <c r="H2113" i="1"/>
  <c r="X2113" i="1" s="1"/>
  <c r="H2114" i="1"/>
  <c r="X2114" i="1" s="1"/>
  <c r="H2115" i="1"/>
  <c r="X2115" i="1" s="1"/>
  <c r="H2116" i="1"/>
  <c r="X2116" i="1" s="1"/>
  <c r="H2117" i="1"/>
  <c r="X2117" i="1" s="1"/>
  <c r="H2118" i="1"/>
  <c r="X2118" i="1" s="1"/>
  <c r="H2119" i="1"/>
  <c r="X2119" i="1" s="1"/>
  <c r="H2120" i="1"/>
  <c r="X2120" i="1" s="1"/>
  <c r="H2121" i="1"/>
  <c r="X2121" i="1" s="1"/>
  <c r="H2122" i="1"/>
  <c r="X2122" i="1" s="1"/>
  <c r="H2123" i="1"/>
  <c r="X2123" i="1" s="1"/>
  <c r="H2124" i="1"/>
  <c r="X2124" i="1" s="1"/>
  <c r="H2125" i="1"/>
  <c r="X2125" i="1" s="1"/>
  <c r="H2126" i="1"/>
  <c r="X2126" i="1" s="1"/>
  <c r="H2127" i="1"/>
  <c r="X2127" i="1" s="1"/>
  <c r="H2128" i="1"/>
  <c r="X2128" i="1" s="1"/>
  <c r="H2129" i="1"/>
  <c r="X2129" i="1" s="1"/>
  <c r="H2130" i="1"/>
  <c r="X2130" i="1" s="1"/>
  <c r="H2131" i="1"/>
  <c r="X2131" i="1" s="1"/>
  <c r="H2132" i="1"/>
  <c r="X2132" i="1" s="1"/>
  <c r="H2133" i="1"/>
  <c r="X2133" i="1" s="1"/>
  <c r="H2134" i="1"/>
  <c r="X2134" i="1" s="1"/>
  <c r="H2135" i="1"/>
  <c r="X2135" i="1" s="1"/>
  <c r="H2136" i="1"/>
  <c r="X2136" i="1" s="1"/>
  <c r="H2137" i="1"/>
  <c r="X2137" i="1" s="1"/>
  <c r="H2138" i="1"/>
  <c r="X2138" i="1" s="1"/>
  <c r="H2139" i="1"/>
  <c r="X2139" i="1" s="1"/>
  <c r="H2140" i="1"/>
  <c r="X2140" i="1" s="1"/>
  <c r="H2141" i="1"/>
  <c r="X2141" i="1" s="1"/>
  <c r="H2142" i="1"/>
  <c r="X2142" i="1" s="1"/>
  <c r="H2143" i="1"/>
  <c r="X2143" i="1" s="1"/>
  <c r="H2144" i="1"/>
  <c r="X2144" i="1" s="1"/>
  <c r="H2145" i="1"/>
  <c r="X2145" i="1" s="1"/>
  <c r="H2146" i="1"/>
  <c r="X2146" i="1" s="1"/>
  <c r="H2147" i="1"/>
  <c r="X2147" i="1" s="1"/>
  <c r="H2148" i="1"/>
  <c r="X2148" i="1" s="1"/>
  <c r="H2149" i="1"/>
  <c r="X2149" i="1" s="1"/>
  <c r="H2150" i="1"/>
  <c r="X2150" i="1" s="1"/>
  <c r="H2151" i="1"/>
  <c r="X2151" i="1" s="1"/>
  <c r="H2152" i="1"/>
  <c r="X2152" i="1" s="1"/>
  <c r="H2153" i="1"/>
  <c r="X2153" i="1" s="1"/>
  <c r="H2154" i="1"/>
  <c r="X2154" i="1" s="1"/>
  <c r="H2155" i="1"/>
  <c r="X2155" i="1" s="1"/>
  <c r="H2156" i="1"/>
  <c r="X2156" i="1" s="1"/>
  <c r="H2157" i="1"/>
  <c r="X2157" i="1" s="1"/>
  <c r="H2158" i="1"/>
  <c r="X2158" i="1" s="1"/>
  <c r="H2159" i="1"/>
  <c r="X2159" i="1" s="1"/>
  <c r="H2160" i="1"/>
  <c r="X2160" i="1" s="1"/>
  <c r="H2161" i="1"/>
  <c r="X2161" i="1" s="1"/>
  <c r="H2162" i="1"/>
  <c r="X2162" i="1" s="1"/>
  <c r="H2163" i="1"/>
  <c r="X2163" i="1" s="1"/>
  <c r="H2164" i="1"/>
  <c r="X2164" i="1" s="1"/>
  <c r="H2165" i="1"/>
  <c r="X2165" i="1" s="1"/>
  <c r="H2166" i="1"/>
  <c r="X2166" i="1" s="1"/>
  <c r="H2167" i="1"/>
  <c r="X2167" i="1" s="1"/>
  <c r="H2168" i="1"/>
  <c r="X2168" i="1" s="1"/>
  <c r="H2169" i="1"/>
  <c r="X2169" i="1" s="1"/>
  <c r="H2170" i="1"/>
  <c r="X2170" i="1" s="1"/>
  <c r="H2171" i="1"/>
  <c r="X2171" i="1" s="1"/>
  <c r="H2172" i="1"/>
  <c r="X2172" i="1" s="1"/>
  <c r="H2173" i="1"/>
  <c r="X2173" i="1" s="1"/>
  <c r="H2174" i="1"/>
  <c r="X2174" i="1" s="1"/>
  <c r="H2175" i="1"/>
  <c r="X2175" i="1" s="1"/>
  <c r="H2176" i="1"/>
  <c r="X2176" i="1" s="1"/>
  <c r="H2177" i="1"/>
  <c r="X2177" i="1" s="1"/>
  <c r="H2178" i="1"/>
  <c r="X2178" i="1" s="1"/>
  <c r="H2179" i="1"/>
  <c r="X2179" i="1" s="1"/>
  <c r="H2180" i="1"/>
  <c r="X2180" i="1" s="1"/>
  <c r="H2181" i="1"/>
  <c r="X2181" i="1" s="1"/>
  <c r="H2182" i="1"/>
  <c r="X2182" i="1" s="1"/>
  <c r="H2183" i="1"/>
  <c r="X2183" i="1" s="1"/>
  <c r="H2184" i="1"/>
  <c r="X2184" i="1" s="1"/>
  <c r="H2185" i="1"/>
  <c r="X2185" i="1" s="1"/>
  <c r="H2186" i="1"/>
  <c r="X2186" i="1" s="1"/>
  <c r="H2187" i="1"/>
  <c r="X2187" i="1" s="1"/>
  <c r="H2188" i="1"/>
  <c r="X2188" i="1" s="1"/>
  <c r="H2189" i="1"/>
  <c r="X2189" i="1" s="1"/>
  <c r="H2190" i="1"/>
  <c r="X2190" i="1" s="1"/>
  <c r="H2191" i="1"/>
  <c r="X2191" i="1" s="1"/>
  <c r="H2192" i="1"/>
  <c r="X2192" i="1" s="1"/>
  <c r="H2193" i="1"/>
  <c r="X2193" i="1" s="1"/>
  <c r="H2194" i="1"/>
  <c r="X2194" i="1" s="1"/>
  <c r="H2195" i="1"/>
  <c r="X2195" i="1" s="1"/>
  <c r="H2196" i="1"/>
  <c r="X2196" i="1" s="1"/>
  <c r="H2197" i="1"/>
  <c r="X2197" i="1" s="1"/>
  <c r="H2198" i="1"/>
  <c r="X2198" i="1" s="1"/>
  <c r="H2199" i="1"/>
  <c r="X2199" i="1" s="1"/>
  <c r="H2200" i="1"/>
  <c r="X2200" i="1" s="1"/>
  <c r="H2201" i="1"/>
  <c r="X2201" i="1" s="1"/>
  <c r="H2202" i="1"/>
  <c r="X2202" i="1" s="1"/>
  <c r="H2203" i="1"/>
  <c r="X2203" i="1" s="1"/>
  <c r="H2204" i="1"/>
  <c r="X2204" i="1" s="1"/>
  <c r="H2205" i="1"/>
  <c r="X2205" i="1" s="1"/>
  <c r="H2206" i="1"/>
  <c r="X2206" i="1" s="1"/>
  <c r="H2207" i="1"/>
  <c r="X2207" i="1" s="1"/>
  <c r="H2208" i="1"/>
  <c r="X2208" i="1" s="1"/>
  <c r="H2209" i="1"/>
  <c r="X2209" i="1" s="1"/>
  <c r="H2210" i="1"/>
  <c r="X2210" i="1" s="1"/>
  <c r="H2211" i="1"/>
  <c r="X2211" i="1" s="1"/>
  <c r="H2212" i="1"/>
  <c r="X2212" i="1" s="1"/>
  <c r="H2213" i="1"/>
  <c r="X2213" i="1" s="1"/>
  <c r="H2214" i="1"/>
  <c r="X2214" i="1" s="1"/>
  <c r="H2215" i="1"/>
  <c r="X2215" i="1" s="1"/>
  <c r="H2216" i="1"/>
  <c r="X2216" i="1" s="1"/>
  <c r="H2217" i="1"/>
  <c r="X2217" i="1" s="1"/>
  <c r="H2218" i="1"/>
  <c r="X2218" i="1" s="1"/>
  <c r="H2219" i="1"/>
  <c r="X2219" i="1" s="1"/>
  <c r="H2220" i="1"/>
  <c r="X2220" i="1" s="1"/>
  <c r="H2221" i="1"/>
  <c r="X2221" i="1" s="1"/>
  <c r="H2222" i="1"/>
  <c r="X2222" i="1" s="1"/>
  <c r="H2223" i="1"/>
  <c r="X2223" i="1" s="1"/>
  <c r="H2224" i="1"/>
  <c r="X2224" i="1" s="1"/>
  <c r="H2225" i="1"/>
  <c r="X2225" i="1" s="1"/>
  <c r="H2226" i="1"/>
  <c r="X2226" i="1" s="1"/>
  <c r="H2227" i="1"/>
  <c r="X2227" i="1" s="1"/>
  <c r="H2228" i="1"/>
  <c r="X2228" i="1" s="1"/>
  <c r="H2229" i="1"/>
  <c r="X2229" i="1" s="1"/>
  <c r="H2230" i="1"/>
  <c r="X2230" i="1" s="1"/>
  <c r="H2231" i="1"/>
  <c r="X2231" i="1" s="1"/>
  <c r="H2232" i="1"/>
  <c r="X2232" i="1" s="1"/>
  <c r="H2233" i="1"/>
  <c r="X2233" i="1" s="1"/>
  <c r="H2234" i="1"/>
  <c r="X2234" i="1" s="1"/>
  <c r="H2235" i="1"/>
  <c r="X2235" i="1" s="1"/>
  <c r="H2236" i="1"/>
  <c r="X2236" i="1" s="1"/>
  <c r="H2237" i="1"/>
  <c r="X2237" i="1" s="1"/>
  <c r="H2238" i="1"/>
  <c r="X2238" i="1" s="1"/>
  <c r="H2239" i="1"/>
  <c r="X2239" i="1" s="1"/>
  <c r="H2240" i="1"/>
  <c r="X2240" i="1" s="1"/>
  <c r="H2241" i="1"/>
  <c r="X2241" i="1" s="1"/>
  <c r="H2242" i="1"/>
  <c r="X2242" i="1" s="1"/>
  <c r="H2243" i="1"/>
  <c r="X2243" i="1" s="1"/>
  <c r="H2244" i="1"/>
  <c r="X2244" i="1" s="1"/>
  <c r="H2245" i="1"/>
  <c r="X2245" i="1" s="1"/>
  <c r="H2246" i="1"/>
  <c r="X2246" i="1" s="1"/>
  <c r="H2247" i="1"/>
  <c r="X2247" i="1" s="1"/>
  <c r="H2248" i="1"/>
  <c r="X2248" i="1" s="1"/>
  <c r="H2249" i="1"/>
  <c r="X2249" i="1" s="1"/>
  <c r="H2250" i="1"/>
  <c r="X2250" i="1" s="1"/>
  <c r="H2251" i="1"/>
  <c r="X2251" i="1" s="1"/>
  <c r="H2252" i="1"/>
  <c r="X2252" i="1" s="1"/>
  <c r="H2253" i="1"/>
  <c r="X2253" i="1" s="1"/>
  <c r="H2254" i="1"/>
  <c r="X2254" i="1" s="1"/>
  <c r="H2255" i="1"/>
  <c r="X2255" i="1" s="1"/>
  <c r="H2256" i="1"/>
  <c r="X2256" i="1" s="1"/>
  <c r="H2257" i="1"/>
  <c r="X2257" i="1" s="1"/>
  <c r="H2258" i="1"/>
  <c r="X2258" i="1" s="1"/>
  <c r="H2259" i="1"/>
  <c r="X2259" i="1" s="1"/>
  <c r="H2260" i="1"/>
  <c r="X2260" i="1" s="1"/>
  <c r="H2261" i="1"/>
  <c r="X2261" i="1" s="1"/>
  <c r="H2262" i="1"/>
  <c r="X2262" i="1" s="1"/>
  <c r="H2263" i="1"/>
  <c r="X2263" i="1" s="1"/>
  <c r="H2264" i="1"/>
  <c r="X2264" i="1" s="1"/>
  <c r="H2265" i="1"/>
  <c r="X2265" i="1" s="1"/>
  <c r="H2266" i="1"/>
  <c r="X2266" i="1" s="1"/>
  <c r="H2267" i="1"/>
  <c r="X2267" i="1" s="1"/>
  <c r="H2268" i="1"/>
  <c r="X2268" i="1" s="1"/>
  <c r="H2269" i="1"/>
  <c r="X2269" i="1" s="1"/>
  <c r="H2270" i="1"/>
  <c r="X2270" i="1" s="1"/>
  <c r="H2271" i="1"/>
  <c r="X2271" i="1" s="1"/>
  <c r="H2272" i="1"/>
  <c r="X2272" i="1" s="1"/>
  <c r="H2273" i="1"/>
  <c r="X2273" i="1" s="1"/>
  <c r="H2274" i="1"/>
  <c r="X2274" i="1" s="1"/>
  <c r="H2275" i="1"/>
  <c r="X2275" i="1" s="1"/>
  <c r="H2276" i="1"/>
  <c r="X2276" i="1" s="1"/>
  <c r="H2277" i="1"/>
  <c r="X2277" i="1" s="1"/>
  <c r="H2278" i="1"/>
  <c r="X2278" i="1" s="1"/>
  <c r="H2279" i="1"/>
  <c r="X2279" i="1" s="1"/>
  <c r="H2280" i="1"/>
  <c r="X2280" i="1" s="1"/>
  <c r="H2281" i="1"/>
  <c r="X2281" i="1" s="1"/>
  <c r="H2282" i="1"/>
  <c r="X2282" i="1" s="1"/>
  <c r="H2283" i="1"/>
  <c r="X2283" i="1" s="1"/>
  <c r="H2284" i="1"/>
  <c r="X2284" i="1" s="1"/>
  <c r="H2285" i="1"/>
  <c r="X2285" i="1" s="1"/>
  <c r="H2286" i="1"/>
  <c r="X2286" i="1" s="1"/>
  <c r="H2287" i="1"/>
  <c r="X2287" i="1" s="1"/>
  <c r="H2288" i="1"/>
  <c r="X2288" i="1" s="1"/>
  <c r="H2289" i="1"/>
  <c r="X2289" i="1" s="1"/>
  <c r="H2290" i="1"/>
  <c r="X2290" i="1" s="1"/>
  <c r="H2291" i="1"/>
  <c r="X2291" i="1" s="1"/>
  <c r="H2292" i="1"/>
  <c r="X2292" i="1" s="1"/>
  <c r="H2293" i="1"/>
  <c r="X2293" i="1" s="1"/>
  <c r="H2294" i="1"/>
  <c r="X2294" i="1" s="1"/>
  <c r="H2295" i="1"/>
  <c r="X2295" i="1" s="1"/>
  <c r="H2296" i="1"/>
  <c r="X2296" i="1" s="1"/>
  <c r="H2297" i="1"/>
  <c r="X2297" i="1" s="1"/>
  <c r="H2298" i="1"/>
  <c r="X2298" i="1" s="1"/>
  <c r="H2299" i="1"/>
  <c r="X2299" i="1" s="1"/>
  <c r="H2300" i="1"/>
  <c r="X2300" i="1" s="1"/>
  <c r="H2301" i="1"/>
  <c r="X2301" i="1" s="1"/>
  <c r="H2302" i="1"/>
  <c r="X2302" i="1" s="1"/>
  <c r="H2303" i="1"/>
  <c r="X2303" i="1" s="1"/>
  <c r="H2304" i="1"/>
  <c r="X2304" i="1" s="1"/>
  <c r="H2305" i="1"/>
  <c r="X2305" i="1" s="1"/>
  <c r="H2306" i="1"/>
  <c r="X2306" i="1" s="1"/>
  <c r="H2307" i="1"/>
  <c r="X2307" i="1" s="1"/>
  <c r="H2308" i="1"/>
  <c r="X2308" i="1" s="1"/>
  <c r="H2309" i="1"/>
  <c r="X2309" i="1" s="1"/>
  <c r="H2310" i="1"/>
  <c r="X2310" i="1" s="1"/>
  <c r="H2311" i="1"/>
  <c r="X2311" i="1" s="1"/>
  <c r="H2312" i="1"/>
  <c r="X2312" i="1" s="1"/>
  <c r="H2313" i="1"/>
  <c r="X2313" i="1" s="1"/>
  <c r="H2314" i="1"/>
  <c r="X2314" i="1" s="1"/>
  <c r="H2315" i="1"/>
  <c r="X2315" i="1" s="1"/>
  <c r="H2316" i="1"/>
  <c r="X2316" i="1" s="1"/>
  <c r="H2317" i="1"/>
  <c r="X2317" i="1" s="1"/>
  <c r="H2318" i="1"/>
  <c r="X2318" i="1" s="1"/>
  <c r="H2319" i="1"/>
  <c r="X2319" i="1" s="1"/>
  <c r="H2320" i="1"/>
  <c r="X2320" i="1" s="1"/>
  <c r="H2321" i="1"/>
  <c r="X2321" i="1" s="1"/>
  <c r="H2322" i="1"/>
  <c r="X2322" i="1" s="1"/>
  <c r="H2323" i="1"/>
  <c r="X2323" i="1" s="1"/>
  <c r="H2324" i="1"/>
  <c r="X2324" i="1" s="1"/>
  <c r="H2325" i="1"/>
  <c r="X2325" i="1" s="1"/>
  <c r="H2326" i="1"/>
  <c r="X2326" i="1" s="1"/>
  <c r="H2327" i="1"/>
  <c r="X2327" i="1" s="1"/>
  <c r="H2328" i="1"/>
  <c r="X2328" i="1" s="1"/>
  <c r="H2329" i="1"/>
  <c r="X2329" i="1" s="1"/>
  <c r="H2330" i="1"/>
  <c r="X2330" i="1" s="1"/>
  <c r="H2331" i="1"/>
  <c r="X2331" i="1" s="1"/>
  <c r="H2332" i="1"/>
  <c r="X2332" i="1" s="1"/>
  <c r="H2333" i="1"/>
  <c r="X2333" i="1" s="1"/>
  <c r="H2334" i="1"/>
  <c r="X2334" i="1" s="1"/>
  <c r="H2335" i="1"/>
  <c r="X2335" i="1" s="1"/>
  <c r="H2336" i="1"/>
  <c r="X2336" i="1" s="1"/>
  <c r="H2337" i="1"/>
  <c r="X2337" i="1" s="1"/>
  <c r="H2338" i="1"/>
  <c r="X2338" i="1" s="1"/>
  <c r="H2339" i="1"/>
  <c r="X2339" i="1" s="1"/>
  <c r="H2340" i="1"/>
  <c r="X2340" i="1" s="1"/>
  <c r="H2341" i="1"/>
  <c r="X2341" i="1" s="1"/>
  <c r="H2342" i="1"/>
  <c r="X2342" i="1" s="1"/>
  <c r="H2343" i="1"/>
  <c r="X2343" i="1" s="1"/>
  <c r="H2344" i="1"/>
  <c r="X2344" i="1" s="1"/>
  <c r="H2345" i="1"/>
  <c r="X2345" i="1" s="1"/>
  <c r="H2346" i="1"/>
  <c r="X2346" i="1" s="1"/>
  <c r="H2347" i="1"/>
  <c r="X2347" i="1" s="1"/>
  <c r="H2348" i="1"/>
  <c r="X2348" i="1" s="1"/>
  <c r="H2349" i="1"/>
  <c r="X2349" i="1" s="1"/>
  <c r="H2350" i="1"/>
  <c r="X2350" i="1" s="1"/>
  <c r="H2351" i="1"/>
  <c r="X2351" i="1" s="1"/>
  <c r="H2352" i="1"/>
  <c r="X2352" i="1" s="1"/>
  <c r="H2353" i="1"/>
  <c r="X2353" i="1" s="1"/>
  <c r="H2354" i="1"/>
  <c r="X2354" i="1" s="1"/>
  <c r="H2355" i="1"/>
  <c r="X2355" i="1" s="1"/>
  <c r="H2356" i="1"/>
  <c r="X2356" i="1" s="1"/>
  <c r="H2357" i="1"/>
  <c r="X2357" i="1" s="1"/>
  <c r="H2358" i="1"/>
  <c r="X2358" i="1" s="1"/>
  <c r="H2359" i="1"/>
  <c r="X2359" i="1" s="1"/>
  <c r="H2360" i="1"/>
  <c r="X2360" i="1" s="1"/>
  <c r="H2361" i="1"/>
  <c r="X2361" i="1" s="1"/>
  <c r="H2362" i="1"/>
  <c r="X2362" i="1" s="1"/>
  <c r="H2363" i="1"/>
  <c r="X2363" i="1" s="1"/>
  <c r="H2364" i="1"/>
  <c r="X2364" i="1" s="1"/>
  <c r="H2365" i="1"/>
  <c r="X2365" i="1" s="1"/>
  <c r="H2366" i="1"/>
  <c r="X2366" i="1" s="1"/>
  <c r="H2367" i="1"/>
  <c r="X2367" i="1" s="1"/>
  <c r="H2368" i="1"/>
  <c r="X2368" i="1" s="1"/>
  <c r="H2369" i="1"/>
  <c r="X2369" i="1" s="1"/>
  <c r="H2370" i="1"/>
  <c r="X2370" i="1" s="1"/>
  <c r="H2371" i="1"/>
  <c r="X2371" i="1" s="1"/>
  <c r="H2372" i="1"/>
  <c r="X2372" i="1" s="1"/>
  <c r="H2373" i="1"/>
  <c r="X2373" i="1" s="1"/>
  <c r="H2374" i="1"/>
  <c r="X2374" i="1" s="1"/>
  <c r="H2375" i="1"/>
  <c r="X2375" i="1" s="1"/>
  <c r="H2376" i="1"/>
  <c r="X2376" i="1" s="1"/>
  <c r="H2377" i="1"/>
  <c r="X2377" i="1" s="1"/>
  <c r="H2378" i="1"/>
  <c r="X2378" i="1" s="1"/>
  <c r="H2379" i="1"/>
  <c r="X2379" i="1" s="1"/>
  <c r="H2380" i="1"/>
  <c r="X2380" i="1" s="1"/>
  <c r="H2381" i="1"/>
  <c r="X2381" i="1" s="1"/>
  <c r="H2382" i="1"/>
  <c r="X2382" i="1" s="1"/>
  <c r="H2383" i="1"/>
  <c r="X2383" i="1" s="1"/>
  <c r="H2384" i="1"/>
  <c r="X2384" i="1" s="1"/>
  <c r="H2385" i="1"/>
  <c r="X2385" i="1" s="1"/>
  <c r="H2386" i="1"/>
  <c r="X2386" i="1" s="1"/>
  <c r="H2387" i="1"/>
  <c r="X2387" i="1" s="1"/>
  <c r="H2388" i="1"/>
  <c r="X2388" i="1" s="1"/>
  <c r="H2389" i="1"/>
  <c r="X2389" i="1" s="1"/>
  <c r="H2390" i="1"/>
  <c r="X2390" i="1" s="1"/>
  <c r="H2391" i="1"/>
  <c r="X2391" i="1" s="1"/>
  <c r="H2392" i="1"/>
  <c r="X2392" i="1" s="1"/>
  <c r="H2393" i="1"/>
  <c r="X2393" i="1" s="1"/>
  <c r="H2394" i="1"/>
  <c r="X2394" i="1" s="1"/>
  <c r="H2395" i="1"/>
  <c r="X2395" i="1" s="1"/>
  <c r="H2396" i="1"/>
  <c r="X2396" i="1" s="1"/>
  <c r="H2397" i="1"/>
  <c r="X2397" i="1" s="1"/>
  <c r="H2398" i="1"/>
  <c r="X2398" i="1" s="1"/>
  <c r="H2399" i="1"/>
  <c r="X2399" i="1" s="1"/>
  <c r="H2400" i="1"/>
  <c r="X2400" i="1" s="1"/>
  <c r="H2401" i="1"/>
  <c r="X2401" i="1" s="1"/>
  <c r="H2402" i="1"/>
  <c r="X2402" i="1" s="1"/>
  <c r="H2403" i="1"/>
  <c r="X2403" i="1" s="1"/>
  <c r="H2404" i="1"/>
  <c r="X2404" i="1" s="1"/>
  <c r="H2405" i="1"/>
  <c r="X2405" i="1" s="1"/>
  <c r="H2406" i="1"/>
  <c r="X2406" i="1" s="1"/>
  <c r="H2407" i="1"/>
  <c r="X2407" i="1" s="1"/>
  <c r="H2408" i="1"/>
  <c r="X2408" i="1" s="1"/>
  <c r="H2409" i="1"/>
  <c r="X2409" i="1" s="1"/>
  <c r="H2410" i="1"/>
  <c r="X2410" i="1" s="1"/>
  <c r="H2411" i="1"/>
  <c r="X2411" i="1" s="1"/>
  <c r="H2412" i="1"/>
  <c r="X2412" i="1" s="1"/>
  <c r="H2413" i="1"/>
  <c r="X2413" i="1" s="1"/>
  <c r="H2414" i="1"/>
  <c r="X2414" i="1" s="1"/>
  <c r="H2415" i="1"/>
  <c r="X2415" i="1" s="1"/>
  <c r="H2416" i="1"/>
  <c r="X2416" i="1" s="1"/>
  <c r="H2417" i="1"/>
  <c r="X2417" i="1" s="1"/>
  <c r="H2418" i="1"/>
  <c r="X2418" i="1" s="1"/>
  <c r="H2419" i="1"/>
  <c r="X2419" i="1" s="1"/>
  <c r="H2420" i="1"/>
  <c r="X2420" i="1" s="1"/>
  <c r="H2421" i="1"/>
  <c r="X2421" i="1" s="1"/>
  <c r="H2422" i="1"/>
  <c r="X2422" i="1" s="1"/>
  <c r="H2423" i="1"/>
  <c r="X2423" i="1" s="1"/>
  <c r="H2424" i="1"/>
  <c r="X2424" i="1" s="1"/>
  <c r="H2425" i="1"/>
  <c r="X2425" i="1" s="1"/>
  <c r="H2426" i="1"/>
  <c r="X2426" i="1" s="1"/>
  <c r="H2427" i="1"/>
  <c r="X2427" i="1" s="1"/>
  <c r="H2428" i="1"/>
  <c r="X2428" i="1" s="1"/>
  <c r="H2429" i="1"/>
  <c r="X2429" i="1" s="1"/>
  <c r="H2430" i="1"/>
  <c r="X2430" i="1" s="1"/>
  <c r="H2431" i="1"/>
  <c r="X2431" i="1" s="1"/>
  <c r="H2432" i="1"/>
  <c r="X2432" i="1" s="1"/>
  <c r="H2433" i="1"/>
  <c r="X2433" i="1" s="1"/>
  <c r="H2434" i="1"/>
  <c r="X2434" i="1" s="1"/>
  <c r="H2435" i="1"/>
  <c r="X2435" i="1" s="1"/>
  <c r="H2436" i="1"/>
  <c r="X2436" i="1" s="1"/>
  <c r="H2437" i="1"/>
  <c r="X2437" i="1" s="1"/>
  <c r="H2438" i="1"/>
  <c r="X2438" i="1" s="1"/>
  <c r="H2439" i="1"/>
  <c r="X2439" i="1" s="1"/>
  <c r="H2440" i="1"/>
  <c r="X2440" i="1" s="1"/>
  <c r="H2441" i="1"/>
  <c r="X2441" i="1" s="1"/>
  <c r="H2442" i="1"/>
  <c r="X2442" i="1" s="1"/>
  <c r="H2443" i="1"/>
  <c r="X2443" i="1" s="1"/>
  <c r="H2444" i="1"/>
  <c r="X2444" i="1" s="1"/>
  <c r="H2445" i="1"/>
  <c r="X2445" i="1" s="1"/>
  <c r="H2446" i="1"/>
  <c r="X2446" i="1" s="1"/>
  <c r="H2447" i="1"/>
  <c r="X2447" i="1" s="1"/>
  <c r="H2448" i="1"/>
  <c r="X2448" i="1" s="1"/>
  <c r="H2449" i="1"/>
  <c r="X2449" i="1" s="1"/>
  <c r="H2450" i="1"/>
  <c r="X2450" i="1" s="1"/>
  <c r="H2451" i="1"/>
  <c r="X2451" i="1" s="1"/>
  <c r="H2452" i="1"/>
  <c r="X2452" i="1" s="1"/>
  <c r="H2453" i="1"/>
  <c r="X2453" i="1" s="1"/>
  <c r="H2454" i="1"/>
  <c r="X2454" i="1" s="1"/>
  <c r="H2455" i="1"/>
  <c r="X2455" i="1" s="1"/>
  <c r="H2456" i="1"/>
  <c r="X2456" i="1" s="1"/>
  <c r="H2457" i="1"/>
  <c r="X2457" i="1" s="1"/>
  <c r="H2458" i="1"/>
  <c r="X2458" i="1" s="1"/>
  <c r="H2459" i="1"/>
  <c r="X2459" i="1" s="1"/>
  <c r="H2460" i="1"/>
  <c r="X2460" i="1" s="1"/>
  <c r="H2461" i="1"/>
  <c r="X2461" i="1" s="1"/>
  <c r="H2462" i="1"/>
  <c r="X2462" i="1" s="1"/>
  <c r="H2463" i="1"/>
  <c r="X2463" i="1" s="1"/>
  <c r="H2464" i="1"/>
  <c r="X2464" i="1" s="1"/>
  <c r="H2465" i="1"/>
  <c r="X2465" i="1" s="1"/>
  <c r="H2466" i="1"/>
  <c r="X2466" i="1" s="1"/>
  <c r="H2467" i="1"/>
  <c r="X2467" i="1" s="1"/>
  <c r="H2468" i="1"/>
  <c r="X2468" i="1" s="1"/>
  <c r="H2469" i="1"/>
  <c r="X2469" i="1" s="1"/>
  <c r="H2470" i="1"/>
  <c r="X2470" i="1" s="1"/>
  <c r="H2471" i="1"/>
  <c r="X2471" i="1" s="1"/>
  <c r="H2472" i="1"/>
  <c r="X2472" i="1" s="1"/>
  <c r="H2473" i="1"/>
  <c r="X2473" i="1" s="1"/>
  <c r="H2474" i="1"/>
  <c r="X2474" i="1" s="1"/>
  <c r="H2475" i="1"/>
  <c r="X2475" i="1" s="1"/>
  <c r="H2476" i="1"/>
  <c r="X2476" i="1" s="1"/>
  <c r="H2477" i="1"/>
  <c r="X2477" i="1" s="1"/>
  <c r="H2478" i="1"/>
  <c r="X2478" i="1" s="1"/>
  <c r="H2479" i="1"/>
  <c r="X2479" i="1" s="1"/>
  <c r="H2480" i="1"/>
  <c r="X2480" i="1" s="1"/>
  <c r="H2481" i="1"/>
  <c r="X2481" i="1" s="1"/>
  <c r="H2482" i="1"/>
  <c r="X2482" i="1" s="1"/>
  <c r="H2483" i="1"/>
  <c r="X2483" i="1" s="1"/>
  <c r="H2484" i="1"/>
  <c r="X2484" i="1" s="1"/>
  <c r="H2485" i="1"/>
  <c r="X2485" i="1" s="1"/>
  <c r="H2486" i="1"/>
  <c r="X2486" i="1" s="1"/>
  <c r="H2487" i="1"/>
  <c r="X2487" i="1" s="1"/>
  <c r="H2488" i="1"/>
  <c r="X2488" i="1" s="1"/>
  <c r="H2489" i="1"/>
  <c r="X2489" i="1" s="1"/>
  <c r="H2490" i="1"/>
  <c r="X2490" i="1" s="1"/>
  <c r="H2491" i="1"/>
  <c r="X2491" i="1" s="1"/>
  <c r="H2492" i="1"/>
  <c r="X2492" i="1" s="1"/>
  <c r="H2493" i="1"/>
  <c r="X2493" i="1" s="1"/>
  <c r="H2494" i="1"/>
  <c r="X2494" i="1" s="1"/>
  <c r="H2495" i="1"/>
  <c r="X2495" i="1" s="1"/>
  <c r="H2496" i="1"/>
  <c r="X2496" i="1" s="1"/>
  <c r="H2497" i="1"/>
  <c r="X2497" i="1" s="1"/>
  <c r="H2498" i="1"/>
  <c r="X2498" i="1" s="1"/>
  <c r="H2499" i="1"/>
  <c r="X2499" i="1" s="1"/>
  <c r="H2500" i="1"/>
  <c r="X2500" i="1" s="1"/>
  <c r="H2501" i="1"/>
  <c r="X2501" i="1" s="1"/>
  <c r="H2502" i="1"/>
  <c r="X2502" i="1" s="1"/>
  <c r="H2503" i="1"/>
  <c r="X2503" i="1" s="1"/>
  <c r="H2504" i="1"/>
  <c r="X2504" i="1" s="1"/>
  <c r="H2505" i="1"/>
  <c r="X2505" i="1" s="1"/>
  <c r="H2506" i="1"/>
  <c r="X2506" i="1" s="1"/>
  <c r="H2507" i="1"/>
  <c r="X2507" i="1" s="1"/>
  <c r="H2508" i="1"/>
  <c r="X2508" i="1" s="1"/>
  <c r="H2509" i="1"/>
  <c r="X2509" i="1" s="1"/>
  <c r="H2510" i="1"/>
  <c r="X2510" i="1" s="1"/>
  <c r="H2511" i="1"/>
  <c r="X2511" i="1" s="1"/>
  <c r="H2512" i="1"/>
  <c r="X2512" i="1" s="1"/>
  <c r="H2513" i="1"/>
  <c r="X2513" i="1" s="1"/>
  <c r="H2514" i="1"/>
  <c r="X2514" i="1" s="1"/>
  <c r="H2515" i="1"/>
  <c r="X2515" i="1" s="1"/>
  <c r="H2516" i="1"/>
  <c r="X2516" i="1" s="1"/>
  <c r="H2517" i="1"/>
  <c r="X2517" i="1" s="1"/>
  <c r="H2518" i="1"/>
  <c r="X2518" i="1" s="1"/>
  <c r="H2519" i="1"/>
  <c r="X2519" i="1" s="1"/>
  <c r="H2520" i="1"/>
  <c r="X2520" i="1" s="1"/>
  <c r="H2521" i="1"/>
  <c r="X2521" i="1" s="1"/>
  <c r="H2522" i="1"/>
  <c r="X2522" i="1" s="1"/>
  <c r="H2523" i="1"/>
  <c r="X2523" i="1" s="1"/>
  <c r="H2524" i="1"/>
  <c r="X2524" i="1" s="1"/>
  <c r="H2525" i="1"/>
  <c r="X2525" i="1" s="1"/>
  <c r="H2526" i="1"/>
  <c r="X2526" i="1" s="1"/>
  <c r="H2527" i="1"/>
  <c r="X2527" i="1" s="1"/>
  <c r="H2528" i="1"/>
  <c r="X2528" i="1" s="1"/>
  <c r="H2529" i="1"/>
  <c r="X2529" i="1" s="1"/>
  <c r="H2530" i="1"/>
  <c r="X2530" i="1" s="1"/>
  <c r="H2531" i="1"/>
  <c r="X2531" i="1" s="1"/>
  <c r="H2532" i="1"/>
  <c r="X2532" i="1" s="1"/>
  <c r="H2533" i="1"/>
  <c r="X2533" i="1" s="1"/>
  <c r="H2534" i="1"/>
  <c r="X2534" i="1" s="1"/>
  <c r="H2535" i="1"/>
  <c r="X2535" i="1" s="1"/>
  <c r="H2536" i="1"/>
  <c r="X2536" i="1" s="1"/>
  <c r="H2537" i="1"/>
  <c r="X2537" i="1" s="1"/>
  <c r="H2538" i="1"/>
  <c r="X2538" i="1" s="1"/>
  <c r="H2539" i="1"/>
  <c r="X2539" i="1" s="1"/>
  <c r="H2540" i="1"/>
  <c r="X2540" i="1" s="1"/>
  <c r="H2541" i="1"/>
  <c r="X2541" i="1" s="1"/>
  <c r="H2542" i="1"/>
  <c r="X2542" i="1" s="1"/>
  <c r="H2543" i="1"/>
  <c r="X2543" i="1" s="1"/>
  <c r="H2544" i="1"/>
  <c r="X2544" i="1" s="1"/>
  <c r="H2545" i="1"/>
  <c r="X2545" i="1" s="1"/>
  <c r="H2546" i="1"/>
  <c r="X2546" i="1" s="1"/>
  <c r="H2547" i="1"/>
  <c r="X2547" i="1" s="1"/>
  <c r="H2548" i="1"/>
  <c r="X2548" i="1" s="1"/>
  <c r="H2549" i="1"/>
  <c r="X2549" i="1" s="1"/>
  <c r="H2550" i="1"/>
  <c r="X2550" i="1" s="1"/>
  <c r="H2551" i="1"/>
  <c r="X2551" i="1" s="1"/>
  <c r="H2552" i="1"/>
  <c r="X2552" i="1" s="1"/>
  <c r="H2553" i="1"/>
  <c r="X2553" i="1" s="1"/>
  <c r="H2554" i="1"/>
  <c r="X2554" i="1" s="1"/>
  <c r="H2555" i="1"/>
  <c r="X2555" i="1" s="1"/>
  <c r="H2556" i="1"/>
  <c r="X2556" i="1" s="1"/>
  <c r="H2557" i="1"/>
  <c r="X2557" i="1" s="1"/>
  <c r="H2558" i="1"/>
  <c r="X2558" i="1" s="1"/>
  <c r="H2559" i="1"/>
  <c r="X2559" i="1" s="1"/>
  <c r="H2560" i="1"/>
  <c r="X2560" i="1" s="1"/>
  <c r="H2561" i="1"/>
  <c r="X2561" i="1" s="1"/>
  <c r="H2562" i="1"/>
  <c r="X2562" i="1" s="1"/>
  <c r="H2563" i="1"/>
  <c r="X2563" i="1" s="1"/>
  <c r="H2564" i="1"/>
  <c r="X2564" i="1" s="1"/>
  <c r="H2565" i="1"/>
  <c r="X2565" i="1" s="1"/>
  <c r="H2566" i="1"/>
  <c r="X2566" i="1" s="1"/>
  <c r="H2567" i="1"/>
  <c r="X2567" i="1" s="1"/>
  <c r="H2568" i="1"/>
  <c r="X2568" i="1" s="1"/>
  <c r="H2569" i="1"/>
  <c r="X2569" i="1" s="1"/>
  <c r="H2570" i="1"/>
  <c r="X2570" i="1" s="1"/>
  <c r="H2571" i="1"/>
  <c r="X2571" i="1" s="1"/>
  <c r="H2572" i="1"/>
  <c r="X2572" i="1" s="1"/>
  <c r="H2573" i="1"/>
  <c r="X2573" i="1" s="1"/>
  <c r="H2574" i="1"/>
  <c r="X2574" i="1" s="1"/>
  <c r="H2575" i="1"/>
  <c r="X2575" i="1" s="1"/>
  <c r="H2576" i="1"/>
  <c r="X2576" i="1" s="1"/>
  <c r="H2577" i="1"/>
  <c r="X2577" i="1" s="1"/>
  <c r="H2578" i="1"/>
  <c r="X2578" i="1" s="1"/>
  <c r="H2579" i="1"/>
  <c r="X2579" i="1" s="1"/>
  <c r="H2580" i="1"/>
  <c r="X2580" i="1" s="1"/>
  <c r="H2581" i="1"/>
  <c r="X2581" i="1" s="1"/>
  <c r="H2582" i="1"/>
  <c r="X2582" i="1" s="1"/>
  <c r="H2583" i="1"/>
  <c r="X2583" i="1" s="1"/>
  <c r="H2584" i="1"/>
  <c r="X2584" i="1" s="1"/>
  <c r="H2585" i="1"/>
  <c r="X2585" i="1" s="1"/>
  <c r="H2586" i="1"/>
  <c r="X2586" i="1" s="1"/>
  <c r="H2587" i="1"/>
  <c r="X2587" i="1" s="1"/>
  <c r="H2588" i="1"/>
  <c r="X2588" i="1" s="1"/>
  <c r="H2589" i="1"/>
  <c r="X2589" i="1" s="1"/>
  <c r="H2590" i="1"/>
  <c r="X2590" i="1" s="1"/>
  <c r="H2591" i="1"/>
  <c r="X2591" i="1" s="1"/>
  <c r="H2592" i="1"/>
  <c r="X2592" i="1" s="1"/>
  <c r="H2593" i="1"/>
  <c r="X2593" i="1" s="1"/>
  <c r="H2594" i="1"/>
  <c r="X2594" i="1" s="1"/>
  <c r="H2595" i="1"/>
  <c r="X2595" i="1" s="1"/>
  <c r="H2596" i="1"/>
  <c r="X2596" i="1" s="1"/>
  <c r="H2597" i="1"/>
  <c r="X2597" i="1" s="1"/>
  <c r="H2598" i="1"/>
  <c r="X2598" i="1" s="1"/>
  <c r="H2599" i="1"/>
  <c r="X2599" i="1" s="1"/>
  <c r="H2600" i="1"/>
  <c r="X2600" i="1" s="1"/>
  <c r="H2601" i="1"/>
  <c r="X2601" i="1" s="1"/>
  <c r="H2602" i="1"/>
  <c r="X2602" i="1" s="1"/>
  <c r="H2603" i="1"/>
  <c r="X2603" i="1" s="1"/>
  <c r="H2604" i="1"/>
  <c r="X2604" i="1" s="1"/>
  <c r="H2605" i="1"/>
  <c r="X2605" i="1" s="1"/>
  <c r="H2606" i="1"/>
  <c r="X2606" i="1" s="1"/>
  <c r="H2607" i="1"/>
  <c r="X2607" i="1" s="1"/>
  <c r="H2608" i="1"/>
  <c r="X2608" i="1" s="1"/>
  <c r="H2609" i="1"/>
  <c r="X2609" i="1" s="1"/>
  <c r="H2610" i="1"/>
  <c r="X2610" i="1" s="1"/>
  <c r="H2611" i="1"/>
  <c r="X2611" i="1" s="1"/>
  <c r="H2612" i="1"/>
  <c r="X2612" i="1" s="1"/>
  <c r="H2613" i="1"/>
  <c r="X2613" i="1" s="1"/>
  <c r="H2614" i="1"/>
  <c r="X2614" i="1" s="1"/>
  <c r="H2615" i="1"/>
  <c r="X2615" i="1" s="1"/>
  <c r="H2616" i="1"/>
  <c r="X2616" i="1" s="1"/>
  <c r="H2617" i="1"/>
  <c r="X2617" i="1" s="1"/>
  <c r="H2618" i="1"/>
  <c r="X2618" i="1" s="1"/>
  <c r="H2619" i="1"/>
  <c r="X2619" i="1" s="1"/>
  <c r="H2620" i="1"/>
  <c r="X2620" i="1" s="1"/>
  <c r="H2621" i="1"/>
  <c r="X2621" i="1" s="1"/>
  <c r="H2622" i="1"/>
  <c r="X2622" i="1" s="1"/>
  <c r="H2623" i="1"/>
  <c r="X2623" i="1" s="1"/>
  <c r="H2624" i="1"/>
  <c r="X2624" i="1" s="1"/>
  <c r="H2625" i="1"/>
  <c r="X2625" i="1" s="1"/>
  <c r="H2626" i="1"/>
  <c r="X2626" i="1" s="1"/>
  <c r="H2627" i="1"/>
  <c r="X2627" i="1" s="1"/>
  <c r="H2628" i="1"/>
  <c r="X2628" i="1" s="1"/>
  <c r="H2629" i="1"/>
  <c r="X2629" i="1" s="1"/>
  <c r="H2630" i="1"/>
  <c r="X2630" i="1" s="1"/>
  <c r="H2631" i="1"/>
  <c r="X2631" i="1" s="1"/>
  <c r="H2632" i="1"/>
  <c r="X2632" i="1" s="1"/>
  <c r="H2633" i="1"/>
  <c r="X2633" i="1" s="1"/>
  <c r="H2634" i="1"/>
  <c r="X2634" i="1" s="1"/>
  <c r="H2635" i="1"/>
  <c r="X2635" i="1" s="1"/>
  <c r="H2636" i="1"/>
  <c r="X2636" i="1" s="1"/>
  <c r="H2637" i="1"/>
  <c r="X2637" i="1" s="1"/>
  <c r="H2638" i="1"/>
  <c r="X2638" i="1" s="1"/>
  <c r="H2639" i="1"/>
  <c r="X2639" i="1" s="1"/>
  <c r="H2640" i="1"/>
  <c r="X2640" i="1" s="1"/>
  <c r="H2641" i="1"/>
  <c r="X2641" i="1" s="1"/>
  <c r="H2642" i="1"/>
  <c r="X2642" i="1" s="1"/>
  <c r="H2643" i="1"/>
  <c r="X2643" i="1" s="1"/>
  <c r="H2644" i="1"/>
  <c r="X2644" i="1" s="1"/>
  <c r="H2645" i="1"/>
  <c r="X2645" i="1" s="1"/>
  <c r="H2646" i="1"/>
  <c r="X2646" i="1" s="1"/>
  <c r="H2647" i="1"/>
  <c r="X2647" i="1" s="1"/>
  <c r="H2648" i="1"/>
  <c r="X2648" i="1" s="1"/>
  <c r="H2649" i="1"/>
  <c r="X2649" i="1" s="1"/>
  <c r="H2650" i="1"/>
  <c r="X2650" i="1" s="1"/>
  <c r="H2651" i="1"/>
  <c r="X2651" i="1" s="1"/>
  <c r="H2652" i="1"/>
  <c r="X2652" i="1" s="1"/>
  <c r="H2653" i="1"/>
  <c r="X2653" i="1" s="1"/>
  <c r="H2654" i="1"/>
  <c r="X2654" i="1" s="1"/>
  <c r="H2655" i="1"/>
  <c r="X2655" i="1" s="1"/>
  <c r="H2656" i="1"/>
  <c r="X2656" i="1" s="1"/>
  <c r="H2657" i="1"/>
  <c r="X2657" i="1" s="1"/>
  <c r="H2658" i="1"/>
  <c r="X2658" i="1" s="1"/>
  <c r="H2659" i="1"/>
  <c r="X2659" i="1" s="1"/>
  <c r="H2660" i="1"/>
  <c r="X2660" i="1" s="1"/>
  <c r="H2661" i="1"/>
  <c r="X2661" i="1" s="1"/>
  <c r="H2662" i="1"/>
  <c r="X2662" i="1" s="1"/>
  <c r="H2663" i="1"/>
  <c r="X2663" i="1" s="1"/>
  <c r="H2664" i="1"/>
  <c r="X2664" i="1" s="1"/>
  <c r="H2665" i="1"/>
  <c r="X2665" i="1" s="1"/>
  <c r="H2666" i="1"/>
  <c r="X2666" i="1" s="1"/>
  <c r="H2667" i="1"/>
  <c r="X2667" i="1" s="1"/>
  <c r="H2668" i="1"/>
  <c r="X2668" i="1" s="1"/>
  <c r="H2669" i="1"/>
  <c r="X2669" i="1" s="1"/>
  <c r="H2670" i="1"/>
  <c r="X2670" i="1" s="1"/>
  <c r="H2671" i="1"/>
  <c r="X2671" i="1" s="1"/>
  <c r="H2672" i="1"/>
  <c r="X2672" i="1" s="1"/>
  <c r="H2673" i="1"/>
  <c r="X2673" i="1" s="1"/>
  <c r="H2674" i="1"/>
  <c r="X2674" i="1" s="1"/>
  <c r="H2675" i="1"/>
  <c r="X2675" i="1" s="1"/>
  <c r="H2676" i="1"/>
  <c r="X2676" i="1" s="1"/>
  <c r="H2677" i="1"/>
  <c r="X2677" i="1" s="1"/>
  <c r="H2678" i="1"/>
  <c r="X2678" i="1" s="1"/>
  <c r="H2679" i="1"/>
  <c r="X2679" i="1" s="1"/>
  <c r="H2680" i="1"/>
  <c r="X2680" i="1" s="1"/>
  <c r="H2681" i="1"/>
  <c r="X2681" i="1" s="1"/>
  <c r="H2682" i="1"/>
  <c r="X2682" i="1" s="1"/>
  <c r="H2683" i="1"/>
  <c r="X2683" i="1" s="1"/>
  <c r="H2684" i="1"/>
  <c r="X2684" i="1" s="1"/>
  <c r="H2685" i="1"/>
  <c r="X2685" i="1" s="1"/>
  <c r="H2686" i="1"/>
  <c r="X2686" i="1" s="1"/>
  <c r="H2687" i="1"/>
  <c r="X2687" i="1" s="1"/>
  <c r="H2688" i="1"/>
  <c r="X2688" i="1" s="1"/>
  <c r="H2689" i="1"/>
  <c r="X2689" i="1" s="1"/>
  <c r="H2690" i="1"/>
  <c r="X2690" i="1" s="1"/>
  <c r="H2691" i="1"/>
  <c r="X2691" i="1" s="1"/>
  <c r="H2692" i="1"/>
  <c r="X2692" i="1" s="1"/>
  <c r="H2693" i="1"/>
  <c r="X2693" i="1" s="1"/>
  <c r="H2694" i="1"/>
  <c r="X2694" i="1" s="1"/>
  <c r="H2695" i="1"/>
  <c r="X2695" i="1" s="1"/>
  <c r="H2696" i="1"/>
  <c r="X2696" i="1" s="1"/>
  <c r="H2697" i="1"/>
  <c r="X2697" i="1" s="1"/>
  <c r="H2698" i="1"/>
  <c r="X2698" i="1" s="1"/>
  <c r="H2699" i="1"/>
  <c r="X2699" i="1" s="1"/>
  <c r="H2700" i="1"/>
  <c r="X2700" i="1" s="1"/>
  <c r="H2701" i="1"/>
  <c r="X2701" i="1" s="1"/>
  <c r="H2702" i="1"/>
  <c r="X2702" i="1" s="1"/>
  <c r="H2703" i="1"/>
  <c r="X2703" i="1" s="1"/>
  <c r="H2704" i="1"/>
  <c r="X2704" i="1" s="1"/>
  <c r="H2705" i="1"/>
  <c r="X2705" i="1" s="1"/>
  <c r="H2706" i="1"/>
  <c r="X2706" i="1" s="1"/>
  <c r="H2707" i="1"/>
  <c r="X2707" i="1" s="1"/>
  <c r="H2708" i="1"/>
  <c r="X2708" i="1" s="1"/>
  <c r="H2709" i="1"/>
  <c r="X2709" i="1" s="1"/>
  <c r="H2710" i="1"/>
  <c r="X2710" i="1" s="1"/>
  <c r="H2711" i="1"/>
  <c r="X2711" i="1" s="1"/>
  <c r="H2712" i="1"/>
  <c r="X2712" i="1" s="1"/>
  <c r="H2713" i="1"/>
  <c r="X2713" i="1" s="1"/>
  <c r="H2714" i="1"/>
  <c r="X2714" i="1" s="1"/>
  <c r="H2715" i="1"/>
  <c r="X2715" i="1" s="1"/>
  <c r="H2716" i="1"/>
  <c r="X2716" i="1" s="1"/>
  <c r="H2717" i="1"/>
  <c r="X2717" i="1" s="1"/>
  <c r="H2718" i="1"/>
  <c r="X2718" i="1" s="1"/>
  <c r="H2719" i="1"/>
  <c r="X2719" i="1" s="1"/>
  <c r="H2720" i="1"/>
  <c r="X2720" i="1" s="1"/>
  <c r="H2721" i="1"/>
  <c r="X2721" i="1" s="1"/>
  <c r="H2722" i="1"/>
  <c r="X2722" i="1" s="1"/>
  <c r="H2723" i="1"/>
  <c r="X2723" i="1" s="1"/>
  <c r="H2724" i="1"/>
  <c r="X2724" i="1" s="1"/>
  <c r="H2725" i="1"/>
  <c r="X2725" i="1" s="1"/>
  <c r="H2726" i="1"/>
  <c r="X2726" i="1" s="1"/>
  <c r="H2727" i="1"/>
  <c r="X2727" i="1" s="1"/>
  <c r="H2728" i="1"/>
  <c r="X2728" i="1" s="1"/>
  <c r="H2729" i="1"/>
  <c r="X2729" i="1" s="1"/>
  <c r="H2730" i="1"/>
  <c r="X2730" i="1" s="1"/>
  <c r="H2731" i="1"/>
  <c r="X2731" i="1" s="1"/>
  <c r="H2732" i="1"/>
  <c r="X2732" i="1" s="1"/>
  <c r="H2733" i="1"/>
  <c r="X2733" i="1" s="1"/>
  <c r="H2734" i="1"/>
  <c r="X2734" i="1" s="1"/>
  <c r="H2735" i="1"/>
  <c r="X2735" i="1" s="1"/>
  <c r="H2736" i="1"/>
  <c r="X2736" i="1" s="1"/>
  <c r="H2737" i="1"/>
  <c r="X2737" i="1" s="1"/>
  <c r="H2738" i="1"/>
  <c r="X2738" i="1" s="1"/>
  <c r="H2739" i="1"/>
  <c r="X2739" i="1" s="1"/>
  <c r="H2740" i="1"/>
  <c r="X2740" i="1" s="1"/>
  <c r="H2741" i="1"/>
  <c r="X2741" i="1" s="1"/>
  <c r="H2742" i="1"/>
  <c r="X2742" i="1" s="1"/>
  <c r="H2743" i="1"/>
  <c r="X2743" i="1" s="1"/>
  <c r="H2744" i="1"/>
  <c r="X2744" i="1" s="1"/>
  <c r="H2745" i="1"/>
  <c r="X2745" i="1" s="1"/>
  <c r="H2746" i="1"/>
  <c r="X2746" i="1" s="1"/>
  <c r="H2747" i="1"/>
  <c r="X2747" i="1" s="1"/>
  <c r="H2748" i="1"/>
  <c r="X2748" i="1" s="1"/>
  <c r="H2749" i="1"/>
  <c r="X2749" i="1" s="1"/>
  <c r="H2750" i="1"/>
  <c r="X2750" i="1" s="1"/>
  <c r="H2751" i="1"/>
  <c r="X2751" i="1" s="1"/>
  <c r="H2752" i="1"/>
  <c r="X2752" i="1" s="1"/>
  <c r="H2753" i="1"/>
  <c r="X2753" i="1" s="1"/>
  <c r="H2754" i="1"/>
  <c r="X2754" i="1" s="1"/>
  <c r="H2755" i="1"/>
  <c r="X2755" i="1" s="1"/>
  <c r="H2756" i="1"/>
  <c r="X2756" i="1" s="1"/>
  <c r="H2757" i="1"/>
  <c r="X2757" i="1" s="1"/>
  <c r="H2758" i="1"/>
  <c r="X2758" i="1" s="1"/>
  <c r="H2759" i="1"/>
  <c r="X2759" i="1" s="1"/>
  <c r="H2760" i="1"/>
  <c r="X2760" i="1" s="1"/>
  <c r="H2761" i="1"/>
  <c r="X2761" i="1" s="1"/>
  <c r="H2762" i="1"/>
  <c r="X2762" i="1" s="1"/>
  <c r="H2763" i="1"/>
  <c r="X2763" i="1" s="1"/>
  <c r="H2764" i="1"/>
  <c r="X2764" i="1" s="1"/>
  <c r="H2765" i="1"/>
  <c r="X2765" i="1" s="1"/>
  <c r="H2766" i="1"/>
  <c r="X2766" i="1" s="1"/>
  <c r="H2767" i="1"/>
  <c r="X2767" i="1" s="1"/>
  <c r="H2768" i="1"/>
  <c r="X2768" i="1" s="1"/>
  <c r="H2769" i="1"/>
  <c r="X2769" i="1" s="1"/>
  <c r="H2770" i="1"/>
  <c r="X2770" i="1" s="1"/>
  <c r="H2771" i="1"/>
  <c r="X2771" i="1" s="1"/>
  <c r="H2772" i="1"/>
  <c r="X2772" i="1" s="1"/>
  <c r="H2773" i="1"/>
  <c r="X2773" i="1" s="1"/>
  <c r="H2774" i="1"/>
  <c r="X2774" i="1" s="1"/>
  <c r="H2775" i="1"/>
  <c r="X2775" i="1" s="1"/>
  <c r="H2776" i="1"/>
  <c r="X2776" i="1" s="1"/>
  <c r="H2777" i="1"/>
  <c r="X2777" i="1" s="1"/>
  <c r="H2778" i="1"/>
  <c r="X2778" i="1" s="1"/>
  <c r="H2779" i="1"/>
  <c r="X2779" i="1" s="1"/>
  <c r="H2780" i="1"/>
  <c r="X2780" i="1" s="1"/>
  <c r="H2781" i="1"/>
  <c r="X2781" i="1" s="1"/>
  <c r="H2782" i="1"/>
  <c r="X2782" i="1" s="1"/>
  <c r="H2783" i="1"/>
  <c r="X2783" i="1" s="1"/>
  <c r="H2784" i="1"/>
  <c r="X2784" i="1" s="1"/>
  <c r="H2785" i="1"/>
  <c r="X2785" i="1" s="1"/>
  <c r="H2786" i="1"/>
  <c r="X2786" i="1" s="1"/>
  <c r="H2787" i="1"/>
  <c r="X2787" i="1" s="1"/>
  <c r="H2788" i="1"/>
  <c r="X2788" i="1" s="1"/>
  <c r="H2789" i="1"/>
  <c r="X2789" i="1" s="1"/>
  <c r="H2790" i="1"/>
  <c r="X2790" i="1" s="1"/>
  <c r="H2791" i="1"/>
  <c r="X2791" i="1" s="1"/>
  <c r="H2792" i="1"/>
  <c r="X2792" i="1" s="1"/>
  <c r="H2793" i="1"/>
  <c r="X2793" i="1" s="1"/>
  <c r="H2794" i="1"/>
  <c r="X2794" i="1" s="1"/>
  <c r="H2795" i="1"/>
  <c r="X2795" i="1" s="1"/>
  <c r="H2796" i="1"/>
  <c r="X2796" i="1" s="1"/>
  <c r="H2797" i="1"/>
  <c r="X2797" i="1" s="1"/>
  <c r="H2798" i="1"/>
  <c r="X2798" i="1" s="1"/>
  <c r="H2799" i="1"/>
  <c r="X2799" i="1" s="1"/>
  <c r="H2800" i="1"/>
  <c r="X2800" i="1" s="1"/>
  <c r="H2801" i="1"/>
  <c r="X2801" i="1" s="1"/>
  <c r="H2802" i="1"/>
  <c r="X2802" i="1" s="1"/>
  <c r="H2803" i="1"/>
  <c r="X2803" i="1" s="1"/>
  <c r="H2804" i="1"/>
  <c r="X2804" i="1" s="1"/>
  <c r="H2805" i="1"/>
  <c r="X2805" i="1" s="1"/>
  <c r="H2806" i="1"/>
  <c r="X2806" i="1" s="1"/>
  <c r="H2807" i="1"/>
  <c r="X2807" i="1" s="1"/>
  <c r="H2808" i="1"/>
  <c r="X2808" i="1" s="1"/>
  <c r="H2809" i="1"/>
  <c r="X2809" i="1" s="1"/>
  <c r="H2810" i="1"/>
  <c r="X2810" i="1" s="1"/>
  <c r="H2811" i="1"/>
  <c r="X2811" i="1" s="1"/>
  <c r="H2812" i="1"/>
  <c r="X2812" i="1" s="1"/>
  <c r="H2813" i="1"/>
  <c r="X2813" i="1" s="1"/>
  <c r="H2814" i="1"/>
  <c r="X2814" i="1" s="1"/>
  <c r="H2815" i="1"/>
  <c r="X2815" i="1" s="1"/>
  <c r="H2816" i="1"/>
  <c r="X2816" i="1" s="1"/>
  <c r="H2817" i="1"/>
  <c r="X2817" i="1" s="1"/>
  <c r="H2818" i="1"/>
  <c r="X2818" i="1" s="1"/>
  <c r="H2819" i="1"/>
  <c r="X2819" i="1" s="1"/>
  <c r="H2820" i="1"/>
  <c r="X2820" i="1" s="1"/>
  <c r="H2821" i="1"/>
  <c r="X2821" i="1" s="1"/>
  <c r="H2822" i="1"/>
  <c r="X2822" i="1" s="1"/>
  <c r="H2823" i="1"/>
  <c r="X2823" i="1" s="1"/>
  <c r="H2824" i="1"/>
  <c r="X2824" i="1" s="1"/>
  <c r="H2825" i="1"/>
  <c r="X2825" i="1" s="1"/>
  <c r="H2826" i="1"/>
  <c r="X2826" i="1" s="1"/>
  <c r="H2827" i="1"/>
  <c r="X2827" i="1" s="1"/>
  <c r="H2828" i="1"/>
  <c r="X2828" i="1" s="1"/>
  <c r="H2829" i="1"/>
  <c r="X2829" i="1" s="1"/>
  <c r="H2830" i="1"/>
  <c r="X2830" i="1" s="1"/>
  <c r="H2831" i="1"/>
  <c r="X2831" i="1" s="1"/>
  <c r="H2832" i="1"/>
  <c r="X2832" i="1" s="1"/>
  <c r="H2833" i="1"/>
  <c r="X2833" i="1" s="1"/>
  <c r="H2834" i="1"/>
  <c r="X2834" i="1" s="1"/>
  <c r="H2835" i="1"/>
  <c r="X2835" i="1" s="1"/>
  <c r="H2836" i="1"/>
  <c r="X2836" i="1" s="1"/>
  <c r="H2837" i="1"/>
  <c r="X2837" i="1" s="1"/>
  <c r="H2838" i="1"/>
  <c r="X2838" i="1" s="1"/>
  <c r="H2839" i="1"/>
  <c r="X2839" i="1" s="1"/>
  <c r="H2840" i="1"/>
  <c r="X2840" i="1" s="1"/>
  <c r="H2841" i="1"/>
  <c r="X2841" i="1" s="1"/>
  <c r="H2842" i="1"/>
  <c r="X2842" i="1" s="1"/>
  <c r="H2843" i="1"/>
  <c r="X2843" i="1" s="1"/>
  <c r="H2844" i="1"/>
  <c r="X2844" i="1" s="1"/>
  <c r="H2845" i="1"/>
  <c r="X2845" i="1" s="1"/>
  <c r="H2846" i="1"/>
  <c r="X2846" i="1" s="1"/>
  <c r="H2847" i="1"/>
  <c r="X2847" i="1" s="1"/>
  <c r="H2848" i="1"/>
  <c r="X2848" i="1" s="1"/>
  <c r="H2849" i="1"/>
  <c r="X2849" i="1" s="1"/>
  <c r="H2850" i="1"/>
  <c r="X2850" i="1" s="1"/>
  <c r="H2851" i="1"/>
  <c r="X2851" i="1" s="1"/>
  <c r="H2852" i="1"/>
  <c r="X2852" i="1" s="1"/>
  <c r="H2853" i="1"/>
  <c r="X2853" i="1" s="1"/>
  <c r="H2854" i="1"/>
  <c r="X2854" i="1" s="1"/>
  <c r="H2855" i="1"/>
  <c r="X2855" i="1" s="1"/>
  <c r="H2856" i="1"/>
  <c r="X2856" i="1" s="1"/>
  <c r="H2857" i="1"/>
  <c r="X2857" i="1" s="1"/>
  <c r="H2858" i="1"/>
  <c r="X2858" i="1" s="1"/>
  <c r="H2859" i="1"/>
  <c r="X2859" i="1" s="1"/>
  <c r="H2860" i="1"/>
  <c r="X2860" i="1" s="1"/>
  <c r="H2861" i="1"/>
  <c r="X2861" i="1" s="1"/>
  <c r="H2862" i="1"/>
  <c r="X2862" i="1" s="1"/>
  <c r="H2863" i="1"/>
  <c r="X2863" i="1" s="1"/>
  <c r="H2864" i="1"/>
  <c r="X2864" i="1" s="1"/>
  <c r="H2865" i="1"/>
  <c r="X2865" i="1" s="1"/>
  <c r="H2866" i="1"/>
  <c r="X2866" i="1" s="1"/>
  <c r="H2867" i="1"/>
  <c r="X2867" i="1" s="1"/>
  <c r="H2868" i="1"/>
  <c r="X2868" i="1" s="1"/>
  <c r="H2869" i="1"/>
  <c r="X2869" i="1" s="1"/>
  <c r="H2870" i="1"/>
  <c r="X2870" i="1" s="1"/>
  <c r="H2871" i="1"/>
  <c r="X2871" i="1" s="1"/>
  <c r="H2872" i="1"/>
  <c r="X2872" i="1" s="1"/>
  <c r="H2873" i="1"/>
  <c r="X2873" i="1" s="1"/>
  <c r="H2874" i="1"/>
  <c r="X2874" i="1" s="1"/>
  <c r="H2875" i="1"/>
  <c r="X2875" i="1" s="1"/>
  <c r="H2876" i="1"/>
  <c r="X2876" i="1" s="1"/>
  <c r="H2877" i="1"/>
  <c r="X2877" i="1" s="1"/>
  <c r="H2878" i="1"/>
  <c r="X2878" i="1" s="1"/>
  <c r="H2879" i="1"/>
  <c r="X2879" i="1" s="1"/>
  <c r="H2880" i="1"/>
  <c r="X2880" i="1" s="1"/>
  <c r="H2881" i="1"/>
  <c r="X2881" i="1" s="1"/>
  <c r="H2882" i="1"/>
  <c r="X2882" i="1" s="1"/>
  <c r="H2883" i="1"/>
  <c r="X2883" i="1" s="1"/>
  <c r="H2884" i="1"/>
  <c r="X2884" i="1" s="1"/>
  <c r="H2885" i="1"/>
  <c r="X2885" i="1" s="1"/>
  <c r="H2886" i="1"/>
  <c r="X2886" i="1" s="1"/>
  <c r="H2887" i="1"/>
  <c r="X2887" i="1" s="1"/>
  <c r="H2888" i="1"/>
  <c r="X2888" i="1" s="1"/>
  <c r="H2889" i="1"/>
  <c r="X2889" i="1" s="1"/>
  <c r="H2890" i="1"/>
  <c r="X2890" i="1" s="1"/>
  <c r="H2891" i="1"/>
  <c r="X2891" i="1" s="1"/>
  <c r="H2892" i="1"/>
  <c r="X2892" i="1" s="1"/>
  <c r="H2893" i="1"/>
  <c r="X2893" i="1" s="1"/>
  <c r="H2894" i="1"/>
  <c r="X2894" i="1" s="1"/>
  <c r="H2895" i="1"/>
  <c r="X2895" i="1" s="1"/>
  <c r="H2896" i="1"/>
  <c r="X2896" i="1" s="1"/>
  <c r="H2897" i="1"/>
  <c r="X2897" i="1" s="1"/>
  <c r="H2898" i="1"/>
  <c r="X2898" i="1" s="1"/>
  <c r="H2899" i="1"/>
  <c r="X2899" i="1" s="1"/>
  <c r="H2900" i="1"/>
  <c r="X2900" i="1" s="1"/>
  <c r="H2901" i="1"/>
  <c r="X2901" i="1" s="1"/>
  <c r="H2902" i="1"/>
  <c r="X2902" i="1" s="1"/>
  <c r="H2903" i="1"/>
  <c r="X2903" i="1" s="1"/>
  <c r="H2904" i="1"/>
  <c r="X2904" i="1" s="1"/>
  <c r="H2905" i="1"/>
  <c r="X2905" i="1" s="1"/>
  <c r="H2906" i="1"/>
  <c r="X2906" i="1" s="1"/>
  <c r="H2907" i="1"/>
  <c r="X2907" i="1" s="1"/>
  <c r="H2908" i="1"/>
  <c r="X2908" i="1" s="1"/>
  <c r="H2909" i="1"/>
  <c r="X2909" i="1" s="1"/>
  <c r="H2910" i="1"/>
  <c r="X2910" i="1" s="1"/>
  <c r="H2911" i="1"/>
  <c r="X2911" i="1" s="1"/>
  <c r="H2912" i="1"/>
  <c r="X2912" i="1" s="1"/>
  <c r="H2913" i="1"/>
  <c r="X2913" i="1" s="1"/>
  <c r="H2914" i="1"/>
  <c r="X2914" i="1" s="1"/>
  <c r="H2915" i="1"/>
  <c r="X2915" i="1" s="1"/>
  <c r="H2916" i="1"/>
  <c r="X2916" i="1" s="1"/>
  <c r="H2917" i="1"/>
  <c r="X2917" i="1" s="1"/>
  <c r="H2918" i="1"/>
  <c r="X2918" i="1" s="1"/>
  <c r="H2919" i="1"/>
  <c r="X2919" i="1" s="1"/>
  <c r="H2920" i="1"/>
  <c r="X2920" i="1" s="1"/>
  <c r="H2921" i="1"/>
  <c r="X2921" i="1" s="1"/>
  <c r="H2922" i="1"/>
  <c r="X2922" i="1" s="1"/>
  <c r="H2923" i="1"/>
  <c r="X2923" i="1" s="1"/>
  <c r="H2924" i="1"/>
  <c r="X2924" i="1" s="1"/>
  <c r="H2925" i="1"/>
  <c r="X2925" i="1" s="1"/>
  <c r="H2926" i="1"/>
  <c r="X2926" i="1" s="1"/>
  <c r="H2927" i="1"/>
  <c r="X2927" i="1" s="1"/>
  <c r="H2928" i="1"/>
  <c r="X2928" i="1" s="1"/>
  <c r="H2929" i="1"/>
  <c r="X2929" i="1" s="1"/>
  <c r="H2930" i="1"/>
  <c r="X2930" i="1" s="1"/>
  <c r="H2931" i="1"/>
  <c r="X2931" i="1" s="1"/>
  <c r="H2932" i="1"/>
  <c r="X2932" i="1" s="1"/>
  <c r="H2933" i="1"/>
  <c r="X2933" i="1" s="1"/>
  <c r="H2934" i="1"/>
  <c r="X2934" i="1" s="1"/>
  <c r="H2935" i="1"/>
  <c r="X2935" i="1" s="1"/>
  <c r="H2936" i="1"/>
  <c r="X2936" i="1" s="1"/>
  <c r="H2937" i="1"/>
  <c r="X2937" i="1" s="1"/>
  <c r="H2938" i="1"/>
  <c r="X2938" i="1" s="1"/>
  <c r="H2939" i="1"/>
  <c r="X2939" i="1" s="1"/>
  <c r="H2940" i="1"/>
  <c r="X2940" i="1" s="1"/>
  <c r="H2941" i="1"/>
  <c r="X2941" i="1" s="1"/>
  <c r="H2942" i="1"/>
  <c r="X2942" i="1" s="1"/>
  <c r="H2943" i="1"/>
  <c r="X2943" i="1" s="1"/>
  <c r="H2944" i="1"/>
  <c r="X2944" i="1" s="1"/>
  <c r="H2945" i="1"/>
  <c r="X2945" i="1" s="1"/>
  <c r="H2946" i="1"/>
  <c r="X2946" i="1" s="1"/>
  <c r="H2947" i="1"/>
  <c r="X2947" i="1" s="1"/>
  <c r="H2948" i="1"/>
  <c r="X2948" i="1" s="1"/>
  <c r="H2949" i="1"/>
  <c r="X2949" i="1" s="1"/>
  <c r="H2950" i="1"/>
  <c r="X2950" i="1" s="1"/>
  <c r="H2951" i="1"/>
  <c r="X2951" i="1" s="1"/>
  <c r="H2952" i="1"/>
  <c r="X2952" i="1" s="1"/>
  <c r="H2953" i="1"/>
  <c r="X2953" i="1" s="1"/>
  <c r="H2954" i="1"/>
  <c r="X2954" i="1" s="1"/>
  <c r="H2955" i="1"/>
  <c r="X2955" i="1" s="1"/>
  <c r="H2956" i="1"/>
  <c r="X2956" i="1" s="1"/>
  <c r="H2957" i="1"/>
  <c r="X2957" i="1" s="1"/>
  <c r="H2958" i="1"/>
  <c r="X2958" i="1" s="1"/>
  <c r="H2959" i="1"/>
  <c r="X2959" i="1" s="1"/>
  <c r="H2960" i="1"/>
  <c r="X2960" i="1" s="1"/>
  <c r="H2961" i="1"/>
  <c r="X2961" i="1" s="1"/>
  <c r="H2962" i="1"/>
  <c r="X2962" i="1" s="1"/>
  <c r="H2963" i="1"/>
  <c r="X2963" i="1" s="1"/>
  <c r="H2964" i="1"/>
  <c r="X2964" i="1" s="1"/>
  <c r="H2965" i="1"/>
  <c r="X2965" i="1" s="1"/>
  <c r="H2966" i="1"/>
  <c r="X2966" i="1" s="1"/>
  <c r="H2967" i="1"/>
  <c r="X2967" i="1" s="1"/>
  <c r="H2968" i="1"/>
  <c r="X2968" i="1" s="1"/>
  <c r="H2969" i="1"/>
  <c r="X2969" i="1" s="1"/>
  <c r="H2970" i="1"/>
  <c r="X2970" i="1" s="1"/>
  <c r="H2971" i="1"/>
  <c r="X2971" i="1" s="1"/>
  <c r="H2972" i="1"/>
  <c r="X2972" i="1" s="1"/>
  <c r="H2973" i="1"/>
  <c r="X2973" i="1" s="1"/>
  <c r="H2974" i="1"/>
  <c r="X2974" i="1" s="1"/>
  <c r="H2975" i="1"/>
  <c r="X2975" i="1" s="1"/>
  <c r="H2976" i="1"/>
  <c r="X2976" i="1" s="1"/>
  <c r="H2977" i="1"/>
  <c r="X2977" i="1" s="1"/>
  <c r="H2978" i="1"/>
  <c r="X2978" i="1" s="1"/>
  <c r="H2979" i="1"/>
  <c r="X2979" i="1" s="1"/>
  <c r="H2980" i="1"/>
  <c r="X2980" i="1" s="1"/>
  <c r="H2981" i="1"/>
  <c r="X2981" i="1" s="1"/>
  <c r="H2982" i="1"/>
  <c r="X2982" i="1" s="1"/>
  <c r="H2983" i="1"/>
  <c r="X2983" i="1" s="1"/>
  <c r="H2984" i="1"/>
  <c r="X2984" i="1" s="1"/>
  <c r="H2985" i="1"/>
  <c r="X2985" i="1" s="1"/>
  <c r="H2986" i="1"/>
  <c r="X2986" i="1" s="1"/>
  <c r="H2987" i="1"/>
  <c r="X2987" i="1" s="1"/>
  <c r="H2988" i="1"/>
  <c r="X2988" i="1" s="1"/>
  <c r="H2989" i="1"/>
  <c r="X2989" i="1" s="1"/>
  <c r="H2990" i="1"/>
  <c r="X2990" i="1" s="1"/>
  <c r="H2991" i="1"/>
  <c r="X2991" i="1" s="1"/>
  <c r="H2992" i="1"/>
  <c r="X2992" i="1" s="1"/>
  <c r="H2993" i="1"/>
  <c r="X2993" i="1" s="1"/>
  <c r="H2994" i="1"/>
  <c r="X2994" i="1" s="1"/>
  <c r="H2995" i="1"/>
  <c r="X2995" i="1" s="1"/>
  <c r="H2996" i="1"/>
  <c r="X2996" i="1" s="1"/>
  <c r="H2997" i="1"/>
  <c r="X2997" i="1" s="1"/>
  <c r="H2998" i="1"/>
  <c r="X2998" i="1" s="1"/>
  <c r="H2999" i="1"/>
  <c r="X2999" i="1" s="1"/>
  <c r="H3000" i="1"/>
  <c r="X3000" i="1" s="1"/>
  <c r="H3001" i="1"/>
  <c r="X3001" i="1" s="1"/>
  <c r="H3002" i="1"/>
  <c r="X3002" i="1" s="1"/>
  <c r="H3003" i="1"/>
  <c r="X3003" i="1" s="1"/>
  <c r="H3004" i="1"/>
  <c r="X3004" i="1" s="1"/>
  <c r="H3005" i="1"/>
  <c r="X3005" i="1" s="1"/>
  <c r="H3006" i="1"/>
  <c r="X3006" i="1" s="1"/>
  <c r="H3007" i="1"/>
  <c r="X3007" i="1" s="1"/>
  <c r="H3008" i="1"/>
  <c r="X3008" i="1" s="1"/>
  <c r="H3009" i="1"/>
  <c r="X3009" i="1" s="1"/>
  <c r="H3010" i="1"/>
  <c r="X3010" i="1" s="1"/>
  <c r="H3011" i="1"/>
  <c r="X3011" i="1" s="1"/>
  <c r="H3012" i="1"/>
  <c r="X3012" i="1" s="1"/>
  <c r="H3013" i="1"/>
  <c r="X3013" i="1" s="1"/>
  <c r="H3014" i="1"/>
  <c r="X3014" i="1" s="1"/>
  <c r="H3015" i="1"/>
  <c r="X3015" i="1" s="1"/>
  <c r="H3016" i="1"/>
  <c r="X3016" i="1" s="1"/>
  <c r="H3017" i="1"/>
  <c r="X3017" i="1" s="1"/>
  <c r="H3018" i="1"/>
  <c r="X3018" i="1" s="1"/>
  <c r="H3019" i="1"/>
  <c r="X3019" i="1" s="1"/>
  <c r="H3020" i="1"/>
  <c r="X3020" i="1" s="1"/>
  <c r="H3021" i="1"/>
  <c r="X3021" i="1" s="1"/>
  <c r="H3022" i="1"/>
  <c r="X3022" i="1" s="1"/>
  <c r="H3023" i="1"/>
  <c r="X3023" i="1" s="1"/>
  <c r="H3024" i="1"/>
  <c r="X3024" i="1" s="1"/>
  <c r="H3025" i="1"/>
  <c r="X3025" i="1" s="1"/>
  <c r="H3026" i="1"/>
  <c r="X3026" i="1" s="1"/>
  <c r="H3027" i="1"/>
  <c r="X3027" i="1" s="1"/>
  <c r="H3028" i="1"/>
  <c r="X3028" i="1" s="1"/>
  <c r="H3029" i="1"/>
  <c r="X3029" i="1" s="1"/>
  <c r="H3030" i="1"/>
  <c r="X3030" i="1" s="1"/>
  <c r="H3031" i="1"/>
  <c r="X3031" i="1" s="1"/>
  <c r="H3032" i="1"/>
  <c r="X3032" i="1" s="1"/>
  <c r="H3033" i="1"/>
  <c r="X3033" i="1" s="1"/>
  <c r="H3034" i="1"/>
  <c r="X3034" i="1" s="1"/>
  <c r="H3035" i="1"/>
  <c r="X3035" i="1" s="1"/>
  <c r="H3036" i="1"/>
  <c r="X3036" i="1" s="1"/>
  <c r="H3037" i="1"/>
  <c r="X3037" i="1" s="1"/>
  <c r="H3038" i="1"/>
  <c r="X3038" i="1" s="1"/>
  <c r="H3039" i="1"/>
  <c r="X3039" i="1" s="1"/>
  <c r="H3040" i="1"/>
  <c r="X3040" i="1" s="1"/>
  <c r="H3041" i="1"/>
  <c r="X3041" i="1" s="1"/>
  <c r="H3042" i="1"/>
  <c r="X3042" i="1" s="1"/>
  <c r="H3043" i="1"/>
  <c r="X3043" i="1" s="1"/>
  <c r="H3044" i="1"/>
  <c r="X3044" i="1" s="1"/>
  <c r="H3045" i="1"/>
  <c r="X3045" i="1" s="1"/>
  <c r="H3046" i="1"/>
  <c r="X3046" i="1" s="1"/>
  <c r="H3047" i="1"/>
  <c r="X3047" i="1" s="1"/>
  <c r="H3048" i="1"/>
  <c r="X3048" i="1" s="1"/>
  <c r="H3049" i="1"/>
  <c r="X3049" i="1" s="1"/>
  <c r="H3050" i="1"/>
  <c r="X3050" i="1" s="1"/>
  <c r="H3051" i="1"/>
  <c r="X3051" i="1" s="1"/>
  <c r="H3052" i="1"/>
  <c r="X3052" i="1" s="1"/>
  <c r="H3053" i="1"/>
  <c r="X3053" i="1" s="1"/>
  <c r="H3054" i="1"/>
  <c r="X3054" i="1" s="1"/>
  <c r="H3055" i="1"/>
  <c r="X3055" i="1" s="1"/>
  <c r="H3056" i="1"/>
  <c r="X3056" i="1" s="1"/>
  <c r="H3057" i="1"/>
  <c r="X3057" i="1" s="1"/>
  <c r="H3058" i="1"/>
  <c r="X3058" i="1" s="1"/>
  <c r="H3059" i="1"/>
  <c r="X3059" i="1" s="1"/>
  <c r="H3060" i="1"/>
  <c r="X3060" i="1" s="1"/>
  <c r="H3061" i="1"/>
  <c r="X3061" i="1" s="1"/>
  <c r="H3062" i="1"/>
  <c r="X3062" i="1" s="1"/>
  <c r="H3063" i="1"/>
  <c r="X3063" i="1" s="1"/>
  <c r="H3064" i="1"/>
  <c r="X3064" i="1" s="1"/>
  <c r="H3065" i="1"/>
  <c r="X3065" i="1" s="1"/>
  <c r="H3066" i="1"/>
  <c r="X3066" i="1" s="1"/>
  <c r="H3067" i="1"/>
  <c r="X3067" i="1" s="1"/>
  <c r="H3068" i="1"/>
  <c r="X3068" i="1" s="1"/>
  <c r="H3069" i="1"/>
  <c r="X3069" i="1" s="1"/>
  <c r="H3070" i="1"/>
  <c r="X3070" i="1" s="1"/>
  <c r="H3071" i="1"/>
  <c r="X3071" i="1" s="1"/>
  <c r="H3072" i="1"/>
  <c r="X3072" i="1" s="1"/>
  <c r="H3073" i="1"/>
  <c r="X3073" i="1" s="1"/>
  <c r="H3074" i="1"/>
  <c r="X3074" i="1" s="1"/>
  <c r="H3075" i="1"/>
  <c r="X3075" i="1" s="1"/>
  <c r="H3076" i="1"/>
  <c r="X3076" i="1" s="1"/>
  <c r="H3077" i="1"/>
  <c r="X3077" i="1" s="1"/>
  <c r="H3078" i="1"/>
  <c r="X3078" i="1" s="1"/>
  <c r="H3079" i="1"/>
  <c r="X3079" i="1" s="1"/>
  <c r="H3080" i="1"/>
  <c r="X3080" i="1" s="1"/>
  <c r="H3081" i="1"/>
  <c r="X3081" i="1" s="1"/>
  <c r="H3082" i="1"/>
  <c r="X3082" i="1" s="1"/>
  <c r="H3083" i="1"/>
  <c r="X3083" i="1" s="1"/>
  <c r="H3084" i="1"/>
  <c r="X3084" i="1" s="1"/>
  <c r="H3085" i="1"/>
  <c r="X3085" i="1" s="1"/>
  <c r="H3086" i="1"/>
  <c r="X3086" i="1" s="1"/>
  <c r="H3087" i="1"/>
  <c r="X3087" i="1" s="1"/>
  <c r="H3088" i="1"/>
  <c r="X3088" i="1" s="1"/>
  <c r="H3089" i="1"/>
  <c r="X3089" i="1" s="1"/>
  <c r="H3090" i="1"/>
  <c r="X3090" i="1" s="1"/>
  <c r="H3091" i="1"/>
  <c r="X3091" i="1" s="1"/>
  <c r="H3092" i="1"/>
  <c r="X3092" i="1" s="1"/>
  <c r="H3093" i="1"/>
  <c r="X3093" i="1" s="1"/>
  <c r="H3094" i="1"/>
  <c r="X3094" i="1" s="1"/>
  <c r="H3095" i="1"/>
  <c r="X3095" i="1" s="1"/>
  <c r="H3096" i="1"/>
  <c r="X3096" i="1" s="1"/>
  <c r="H3097" i="1"/>
  <c r="X3097" i="1" s="1"/>
  <c r="H3098" i="1"/>
  <c r="X3098" i="1" s="1"/>
  <c r="H3099" i="1"/>
  <c r="X3099" i="1" s="1"/>
  <c r="H3100" i="1"/>
  <c r="X3100" i="1" s="1"/>
  <c r="H3101" i="1"/>
  <c r="X3101" i="1" s="1"/>
  <c r="H3102" i="1"/>
  <c r="X3102" i="1" s="1"/>
  <c r="H3103" i="1"/>
  <c r="X3103" i="1" s="1"/>
  <c r="H3104" i="1"/>
  <c r="X3104" i="1" s="1"/>
  <c r="H3105" i="1"/>
  <c r="X3105" i="1" s="1"/>
  <c r="H3106" i="1"/>
  <c r="X3106" i="1" s="1"/>
  <c r="H3107" i="1"/>
  <c r="X3107" i="1" s="1"/>
  <c r="H3108" i="1"/>
  <c r="X3108" i="1" s="1"/>
  <c r="H3109" i="1"/>
  <c r="X3109" i="1" s="1"/>
  <c r="H3110" i="1"/>
  <c r="X3110" i="1" s="1"/>
  <c r="H3111" i="1"/>
  <c r="X3111" i="1" s="1"/>
  <c r="H3112" i="1"/>
  <c r="X3112" i="1" s="1"/>
  <c r="H3113" i="1"/>
  <c r="X3113" i="1" s="1"/>
  <c r="H3114" i="1"/>
  <c r="X3114" i="1" s="1"/>
  <c r="H3115" i="1"/>
  <c r="X3115" i="1" s="1"/>
  <c r="H3116" i="1"/>
  <c r="X3116" i="1" s="1"/>
  <c r="H3117" i="1"/>
  <c r="X3117" i="1" s="1"/>
  <c r="H3118" i="1"/>
  <c r="X3118" i="1" s="1"/>
  <c r="H3119" i="1"/>
  <c r="X3119" i="1" s="1"/>
  <c r="H3120" i="1"/>
  <c r="X3120" i="1" s="1"/>
  <c r="H3121" i="1"/>
  <c r="X3121" i="1" s="1"/>
  <c r="H3122" i="1"/>
  <c r="X3122" i="1" s="1"/>
  <c r="H3123" i="1"/>
  <c r="X3123" i="1" s="1"/>
  <c r="H3124" i="1"/>
  <c r="X3124" i="1" s="1"/>
  <c r="H3125" i="1"/>
  <c r="X3125" i="1" s="1"/>
  <c r="H3126" i="1"/>
  <c r="X3126" i="1" s="1"/>
  <c r="H3127" i="1"/>
  <c r="X3127" i="1" s="1"/>
  <c r="H3128" i="1"/>
  <c r="X3128" i="1" s="1"/>
  <c r="H3129" i="1"/>
  <c r="X3129" i="1" s="1"/>
  <c r="H3130" i="1"/>
  <c r="X3130" i="1" s="1"/>
  <c r="H3131" i="1"/>
  <c r="X3131" i="1" s="1"/>
  <c r="H3132" i="1"/>
  <c r="X3132" i="1" s="1"/>
  <c r="H3133" i="1"/>
  <c r="X3133" i="1" s="1"/>
  <c r="H3134" i="1"/>
  <c r="X3134" i="1" s="1"/>
  <c r="H3135" i="1"/>
  <c r="X3135" i="1" s="1"/>
  <c r="H3136" i="1"/>
  <c r="X3136" i="1" s="1"/>
  <c r="H3137" i="1"/>
  <c r="X3137" i="1" s="1"/>
  <c r="H3138" i="1"/>
  <c r="X3138" i="1" s="1"/>
  <c r="H3139" i="1"/>
  <c r="X3139" i="1" s="1"/>
  <c r="H3140" i="1"/>
  <c r="X3140" i="1" s="1"/>
  <c r="H3141" i="1"/>
  <c r="X3141" i="1" s="1"/>
  <c r="H3142" i="1"/>
  <c r="X3142" i="1" s="1"/>
  <c r="H6" i="1"/>
  <c r="X6" i="1" s="1"/>
  <c r="V7" i="1"/>
  <c r="V8" i="1"/>
  <c r="V9" i="1"/>
  <c r="V10" i="1"/>
  <c r="V11" i="1"/>
  <c r="V12"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6" i="1"/>
  <c r="F125" i="13" l="1"/>
  <c r="G9" i="13"/>
  <c r="BT21" i="21"/>
  <c r="AL10" i="20"/>
  <c r="BS21" i="21"/>
  <c r="AN10" i="20"/>
  <c r="BU21" i="21"/>
  <c r="E9" i="18"/>
  <c r="M9" i="18"/>
  <c r="I10" i="18"/>
  <c r="E15" i="18"/>
  <c r="M15" i="18"/>
  <c r="I16" i="18"/>
  <c r="D16" i="18"/>
  <c r="N9" i="18"/>
  <c r="F15" i="18"/>
  <c r="D15" i="18"/>
  <c r="D10" i="18"/>
  <c r="G9" i="18"/>
  <c r="O9" i="18"/>
  <c r="K10" i="18"/>
  <c r="G15" i="18"/>
  <c r="O15" i="18"/>
  <c r="K16" i="18"/>
  <c r="M10" i="18"/>
  <c r="I15" i="18"/>
  <c r="O16" i="18"/>
  <c r="H9" i="18"/>
  <c r="P9" i="18"/>
  <c r="L10" i="18"/>
  <c r="H15" i="18"/>
  <c r="P15" i="18"/>
  <c r="L16" i="18"/>
  <c r="I9" i="18"/>
  <c r="E10" i="18"/>
  <c r="E16" i="18"/>
  <c r="M16" i="18"/>
  <c r="J9" i="18"/>
  <c r="F10" i="18"/>
  <c r="N10" i="18"/>
  <c r="J15" i="18"/>
  <c r="F16" i="18"/>
  <c r="N16" i="18"/>
  <c r="K9" i="18"/>
  <c r="G10" i="18"/>
  <c r="O10" i="18"/>
  <c r="K15" i="18"/>
  <c r="G16" i="18"/>
  <c r="L9" i="18"/>
  <c r="H10" i="18"/>
  <c r="P10" i="18"/>
  <c r="L15" i="18"/>
  <c r="H16" i="18"/>
  <c r="P16" i="18"/>
  <c r="D9" i="18"/>
  <c r="F9" i="18"/>
  <c r="J10" i="18"/>
  <c r="N15" i="18"/>
  <c r="J16" i="18"/>
  <c r="I6" i="18"/>
  <c r="I12" i="18"/>
  <c r="J12" i="18"/>
  <c r="J6" i="18"/>
  <c r="K6" i="18"/>
  <c r="K12" i="18"/>
  <c r="D6" i="18"/>
  <c r="D12" i="18"/>
  <c r="L6" i="18"/>
  <c r="L12" i="18"/>
  <c r="E12" i="18"/>
  <c r="M12" i="18"/>
  <c r="E6" i="18"/>
  <c r="M6" i="18"/>
  <c r="F6" i="18"/>
  <c r="N6" i="18"/>
  <c r="F12" i="18"/>
  <c r="N12" i="18"/>
  <c r="G12" i="18"/>
  <c r="O12" i="18"/>
  <c r="G6" i="18"/>
  <c r="O6" i="18"/>
  <c r="H6" i="18"/>
  <c r="P6" i="18"/>
  <c r="H12" i="18"/>
  <c r="P12" i="18"/>
  <c r="E7" i="18"/>
  <c r="M7" i="18"/>
  <c r="I8" i="18"/>
  <c r="Z6" i="18" s="1"/>
  <c r="E13" i="18"/>
  <c r="M13" i="18"/>
  <c r="I14" i="18"/>
  <c r="Z12" i="18" s="1"/>
  <c r="D8" i="18"/>
  <c r="F7" i="18"/>
  <c r="J8" i="18"/>
  <c r="AA6" i="18" s="1"/>
  <c r="J14" i="18"/>
  <c r="AA12" i="18" s="1"/>
  <c r="G7" i="18"/>
  <c r="O7" i="18"/>
  <c r="K8" i="18"/>
  <c r="AB6" i="18" s="1"/>
  <c r="G13" i="18"/>
  <c r="O13" i="18"/>
  <c r="K14" i="18"/>
  <c r="AB12" i="18" s="1"/>
  <c r="D14" i="18"/>
  <c r="E14" i="18"/>
  <c r="V12" i="18" s="1"/>
  <c r="H7" i="18"/>
  <c r="P7" i="18"/>
  <c r="L8" i="18"/>
  <c r="AC6" i="18" s="1"/>
  <c r="H13" i="18"/>
  <c r="P13" i="18"/>
  <c r="L14" i="18"/>
  <c r="AC12" i="18" s="1"/>
  <c r="D13" i="18"/>
  <c r="I13" i="18"/>
  <c r="M14" i="18"/>
  <c r="AD12" i="18" s="1"/>
  <c r="I7" i="18"/>
  <c r="E8" i="18"/>
  <c r="V6" i="18" s="1"/>
  <c r="M8" i="18"/>
  <c r="AD6" i="18" s="1"/>
  <c r="J7" i="18"/>
  <c r="F8" i="18"/>
  <c r="W6" i="18" s="1"/>
  <c r="N8" i="18"/>
  <c r="AE6" i="18" s="1"/>
  <c r="J13" i="18"/>
  <c r="F14" i="18"/>
  <c r="W12" i="18" s="1"/>
  <c r="N14" i="18"/>
  <c r="AE12" i="18" s="1"/>
  <c r="K13" i="18"/>
  <c r="G14" i="18"/>
  <c r="X12" i="18" s="1"/>
  <c r="O14" i="18"/>
  <c r="AF12" i="18" s="1"/>
  <c r="K7" i="18"/>
  <c r="G8" i="18"/>
  <c r="X6" i="18" s="1"/>
  <c r="L7" i="18"/>
  <c r="H8" i="18"/>
  <c r="Y6" i="18" s="1"/>
  <c r="P8" i="18"/>
  <c r="AG6" i="18" s="1"/>
  <c r="L13" i="18"/>
  <c r="H14" i="18"/>
  <c r="Y12" i="18" s="1"/>
  <c r="P14" i="18"/>
  <c r="AG12" i="18" s="1"/>
  <c r="N7" i="18"/>
  <c r="F13" i="18"/>
  <c r="N13" i="18"/>
  <c r="D7" i="18"/>
  <c r="E5" i="18"/>
  <c r="V7" i="18" s="1"/>
  <c r="M5" i="18"/>
  <c r="AD7" i="18" s="1"/>
  <c r="E11" i="18"/>
  <c r="V13" i="18" s="1"/>
  <c r="M11" i="18"/>
  <c r="AD13" i="18" s="1"/>
  <c r="F11" i="18"/>
  <c r="W13" i="18" s="1"/>
  <c r="N11" i="18"/>
  <c r="AE13" i="18" s="1"/>
  <c r="F5" i="18"/>
  <c r="W7" i="18" s="1"/>
  <c r="N5" i="18"/>
  <c r="AE7" i="18" s="1"/>
  <c r="G5" i="18"/>
  <c r="X7" i="18" s="1"/>
  <c r="O5" i="18"/>
  <c r="AF7" i="18" s="1"/>
  <c r="G11" i="18"/>
  <c r="X13" i="18" s="1"/>
  <c r="O11" i="18"/>
  <c r="AF13" i="18" s="1"/>
  <c r="H5" i="18"/>
  <c r="Y7" i="18" s="1"/>
  <c r="P5" i="18"/>
  <c r="AG7" i="18" s="1"/>
  <c r="H11" i="18"/>
  <c r="Y13" i="18" s="1"/>
  <c r="P11" i="18"/>
  <c r="AG13" i="18" s="1"/>
  <c r="D5" i="18"/>
  <c r="I11" i="18"/>
  <c r="Z13" i="18" s="1"/>
  <c r="I5" i="18"/>
  <c r="Z7" i="18" s="1"/>
  <c r="J5" i="18"/>
  <c r="AA7" i="18" s="1"/>
  <c r="J11" i="18"/>
  <c r="AA13" i="18" s="1"/>
  <c r="D11" i="18"/>
  <c r="K11" i="18"/>
  <c r="AB13" i="18" s="1"/>
  <c r="K5" i="18"/>
  <c r="AB7" i="18" s="1"/>
  <c r="L5" i="18"/>
  <c r="AC7" i="18" s="1"/>
  <c r="L11" i="18"/>
  <c r="AC13" i="18" s="1"/>
  <c r="O8" i="18"/>
  <c r="AF6" i="18" s="1"/>
  <c r="L101" i="13"/>
  <c r="P101" i="13"/>
  <c r="D101" i="13"/>
  <c r="H101" i="13"/>
  <c r="J124" i="13"/>
  <c r="K124" i="13"/>
  <c r="L124" i="13"/>
  <c r="M124" i="13"/>
  <c r="E124" i="13"/>
  <c r="N124" i="13"/>
  <c r="G124" i="13"/>
  <c r="O124" i="13"/>
  <c r="H124" i="13"/>
  <c r="P124" i="13"/>
  <c r="I124" i="13"/>
  <c r="D97" i="13"/>
  <c r="H97" i="13"/>
  <c r="L97" i="13"/>
  <c r="P97" i="13"/>
  <c r="F103" i="13"/>
  <c r="J103" i="13"/>
  <c r="N103" i="13"/>
  <c r="J120" i="13"/>
  <c r="D120" i="13"/>
  <c r="L120" i="13"/>
  <c r="F120" i="13"/>
  <c r="N120" i="13"/>
  <c r="G120" i="13"/>
  <c r="O120" i="13"/>
  <c r="H120" i="13"/>
  <c r="P120" i="13"/>
  <c r="I120" i="13"/>
  <c r="K120" i="13"/>
  <c r="M120" i="13"/>
  <c r="E120" i="13"/>
  <c r="G102" i="13"/>
  <c r="K102" i="13"/>
  <c r="O102" i="13"/>
  <c r="I77" i="13"/>
  <c r="G87" i="13"/>
  <c r="O87" i="13"/>
  <c r="J77" i="13"/>
  <c r="H87" i="13"/>
  <c r="P87" i="13"/>
  <c r="K77" i="13"/>
  <c r="I87" i="13"/>
  <c r="E77" i="13"/>
  <c r="K87" i="13"/>
  <c r="F77" i="13"/>
  <c r="N77" i="13"/>
  <c r="D87" i="13"/>
  <c r="L87" i="13"/>
  <c r="G77" i="13"/>
  <c r="O77" i="13"/>
  <c r="E87" i="13"/>
  <c r="M87" i="13"/>
  <c r="D77" i="13"/>
  <c r="H77" i="13"/>
  <c r="L77" i="13"/>
  <c r="P77" i="13"/>
  <c r="F87" i="13"/>
  <c r="J87" i="13"/>
  <c r="N87" i="13"/>
  <c r="O121" i="13"/>
  <c r="P121" i="13"/>
  <c r="D121" i="13"/>
  <c r="F121" i="13"/>
  <c r="H121" i="13"/>
  <c r="L121" i="13"/>
  <c r="N121" i="13"/>
  <c r="K115" i="13"/>
  <c r="D115" i="13"/>
  <c r="L115" i="13"/>
  <c r="E115" i="13"/>
  <c r="M115" i="13"/>
  <c r="G115" i="13"/>
  <c r="O115" i="13"/>
  <c r="H115" i="13"/>
  <c r="P115" i="13"/>
  <c r="I115" i="13"/>
  <c r="F115" i="13"/>
  <c r="J115" i="13"/>
  <c r="N115" i="13"/>
  <c r="E104" i="13"/>
  <c r="I104" i="13"/>
  <c r="M104" i="13"/>
  <c r="E100" i="13"/>
  <c r="I100" i="13"/>
  <c r="M100" i="13"/>
  <c r="G90" i="13"/>
  <c r="K90" i="13"/>
  <c r="O90" i="13"/>
  <c r="D78" i="13"/>
  <c r="L78" i="13"/>
  <c r="J88" i="13"/>
  <c r="H98" i="13"/>
  <c r="P98" i="13"/>
  <c r="E78" i="13"/>
  <c r="M78" i="13"/>
  <c r="K88" i="13"/>
  <c r="I98" i="13"/>
  <c r="F78" i="13"/>
  <c r="N78" i="13"/>
  <c r="D88" i="13"/>
  <c r="L88" i="13"/>
  <c r="J98" i="13"/>
  <c r="H78" i="13"/>
  <c r="P78" i="13"/>
  <c r="F88" i="13"/>
  <c r="N88" i="13"/>
  <c r="D98" i="13"/>
  <c r="L98" i="13"/>
  <c r="I78" i="13"/>
  <c r="G88" i="13"/>
  <c r="O88" i="13"/>
  <c r="E98" i="13"/>
  <c r="M98" i="13"/>
  <c r="J78" i="13"/>
  <c r="H88" i="13"/>
  <c r="P88" i="13"/>
  <c r="F98" i="13"/>
  <c r="N98" i="13"/>
  <c r="G78" i="13"/>
  <c r="K78" i="13"/>
  <c r="O78" i="13"/>
  <c r="D86" i="13"/>
  <c r="L86" i="13"/>
  <c r="E97" i="13"/>
  <c r="M97" i="13"/>
  <c r="E86" i="13"/>
  <c r="M86" i="13"/>
  <c r="F97" i="13"/>
  <c r="N97" i="13"/>
  <c r="F86" i="13"/>
  <c r="N86" i="13"/>
  <c r="G97" i="13"/>
  <c r="O97" i="13"/>
  <c r="H86" i="13"/>
  <c r="P86" i="13"/>
  <c r="I97" i="13"/>
  <c r="I86" i="13"/>
  <c r="J97" i="13"/>
  <c r="J86" i="13"/>
  <c r="K97" i="13"/>
  <c r="O86" i="13"/>
  <c r="G86" i="13"/>
  <c r="K86" i="13"/>
  <c r="G98" i="13"/>
  <c r="K98" i="13"/>
  <c r="O98" i="13"/>
  <c r="G114" i="13"/>
  <c r="K114" i="13"/>
  <c r="O114" i="13"/>
  <c r="E112" i="13"/>
  <c r="I112" i="13"/>
  <c r="M112" i="13"/>
  <c r="G72" i="13"/>
  <c r="O72" i="13"/>
  <c r="H72" i="13"/>
  <c r="P72" i="13"/>
  <c r="I72" i="13"/>
  <c r="D72" i="13"/>
  <c r="J72" i="13"/>
  <c r="K72" i="13"/>
  <c r="L72" i="13"/>
  <c r="E72" i="13"/>
  <c r="M72" i="13"/>
  <c r="F72" i="13"/>
  <c r="N72" i="13"/>
  <c r="J80" i="13"/>
  <c r="H90" i="13"/>
  <c r="P90" i="13"/>
  <c r="F100" i="13"/>
  <c r="N100" i="13"/>
  <c r="K80" i="13"/>
  <c r="G100" i="13"/>
  <c r="O100" i="13"/>
  <c r="D80" i="13"/>
  <c r="L80" i="13"/>
  <c r="J90" i="13"/>
  <c r="H100" i="13"/>
  <c r="P100" i="13"/>
  <c r="F80" i="13"/>
  <c r="N80" i="13"/>
  <c r="D90" i="13"/>
  <c r="L90" i="13"/>
  <c r="J100" i="13"/>
  <c r="G80" i="13"/>
  <c r="O80" i="13"/>
  <c r="E90" i="13"/>
  <c r="M90" i="13"/>
  <c r="K100" i="13"/>
  <c r="H80" i="13"/>
  <c r="P80" i="13"/>
  <c r="F90" i="13"/>
  <c r="N90" i="13"/>
  <c r="D100" i="13"/>
  <c r="L100" i="13"/>
  <c r="E80" i="13"/>
  <c r="I80" i="13"/>
  <c r="O74" i="13"/>
  <c r="F95" i="13"/>
  <c r="J95" i="13"/>
  <c r="N95" i="13"/>
  <c r="D85" i="13"/>
  <c r="H85" i="13"/>
  <c r="L85" i="13"/>
  <c r="P85" i="13"/>
  <c r="E81" i="13"/>
  <c r="M81" i="13"/>
  <c r="K91" i="13"/>
  <c r="I101" i="13"/>
  <c r="F81" i="13"/>
  <c r="N81" i="13"/>
  <c r="D91" i="13"/>
  <c r="L91" i="13"/>
  <c r="J101" i="13"/>
  <c r="G81" i="13"/>
  <c r="O81" i="13"/>
  <c r="E91" i="13"/>
  <c r="M91" i="13"/>
  <c r="K101" i="13"/>
  <c r="I81" i="13"/>
  <c r="G91" i="13"/>
  <c r="O91" i="13"/>
  <c r="E101" i="13"/>
  <c r="M101" i="13"/>
  <c r="J81" i="13"/>
  <c r="H91" i="13"/>
  <c r="P91" i="13"/>
  <c r="F101" i="13"/>
  <c r="N101" i="13"/>
  <c r="K81" i="13"/>
  <c r="I91" i="13"/>
  <c r="G101" i="13"/>
  <c r="O101" i="13"/>
  <c r="P81" i="13"/>
  <c r="D81" i="13"/>
  <c r="H81" i="13"/>
  <c r="L81" i="13"/>
  <c r="H122" i="13"/>
  <c r="P122" i="13"/>
  <c r="D122" i="13"/>
  <c r="E122" i="13"/>
  <c r="F122" i="13"/>
  <c r="N122" i="13"/>
  <c r="O122" i="13"/>
  <c r="G122" i="13"/>
  <c r="I122" i="13"/>
  <c r="J122" i="13"/>
  <c r="K122" i="13"/>
  <c r="L122" i="13"/>
  <c r="M122" i="13"/>
  <c r="F76" i="13"/>
  <c r="N76" i="13"/>
  <c r="I85" i="13"/>
  <c r="J96" i="13"/>
  <c r="G76" i="13"/>
  <c r="O76" i="13"/>
  <c r="J85" i="13"/>
  <c r="K96" i="13"/>
  <c r="H76" i="13"/>
  <c r="P76" i="13"/>
  <c r="K85" i="13"/>
  <c r="D96" i="13"/>
  <c r="L96" i="13"/>
  <c r="J76" i="13"/>
  <c r="E85" i="13"/>
  <c r="M85" i="13"/>
  <c r="F96" i="13"/>
  <c r="N96" i="13"/>
  <c r="K76" i="13"/>
  <c r="F85" i="13"/>
  <c r="N85" i="13"/>
  <c r="G96" i="13"/>
  <c r="O96" i="13"/>
  <c r="D76" i="13"/>
  <c r="L76" i="13"/>
  <c r="G85" i="13"/>
  <c r="O85" i="13"/>
  <c r="H96" i="13"/>
  <c r="P96" i="13"/>
  <c r="E76" i="13"/>
  <c r="I76" i="13"/>
  <c r="M76" i="13"/>
  <c r="I84" i="13"/>
  <c r="M84" i="13"/>
  <c r="E84" i="13"/>
  <c r="G110" i="13"/>
  <c r="O110" i="13"/>
  <c r="K127" i="13"/>
  <c r="D127" i="13"/>
  <c r="L127" i="13"/>
  <c r="E127" i="13"/>
  <c r="F127" i="13"/>
  <c r="N127" i="13"/>
  <c r="G127" i="13"/>
  <c r="O127" i="13"/>
  <c r="P127" i="13"/>
  <c r="I127" i="13"/>
  <c r="J127" i="13"/>
  <c r="I117" i="13"/>
  <c r="G119" i="13"/>
  <c r="O119" i="13"/>
  <c r="F124" i="13"/>
  <c r="J117" i="13"/>
  <c r="K117" i="13"/>
  <c r="I119" i="13"/>
  <c r="E117" i="13"/>
  <c r="M117" i="13"/>
  <c r="K119" i="13"/>
  <c r="F117" i="13"/>
  <c r="N117" i="13"/>
  <c r="D119" i="13"/>
  <c r="L119" i="13"/>
  <c r="G117" i="13"/>
  <c r="O117" i="13"/>
  <c r="E119" i="13"/>
  <c r="M119" i="13"/>
  <c r="D124" i="13"/>
  <c r="D117" i="13"/>
  <c r="H117" i="13"/>
  <c r="L117" i="13"/>
  <c r="P117" i="13"/>
  <c r="G94" i="13"/>
  <c r="K94" i="13"/>
  <c r="O94" i="13"/>
  <c r="D118" i="13"/>
  <c r="L118" i="13"/>
  <c r="E121" i="13"/>
  <c r="M121" i="13"/>
  <c r="E118" i="13"/>
  <c r="F118" i="13"/>
  <c r="N118" i="13"/>
  <c r="G121" i="13"/>
  <c r="H118" i="13"/>
  <c r="P118" i="13"/>
  <c r="I121" i="13"/>
  <c r="I118" i="13"/>
  <c r="J121" i="13"/>
  <c r="J118" i="13"/>
  <c r="K121" i="13"/>
  <c r="E125" i="13"/>
  <c r="M125" i="13"/>
  <c r="N125" i="13"/>
  <c r="G125" i="13"/>
  <c r="O125" i="13"/>
  <c r="H125" i="13"/>
  <c r="P125" i="13"/>
  <c r="I125" i="13"/>
  <c r="J125" i="13"/>
  <c r="K125" i="13"/>
  <c r="D125" i="13"/>
  <c r="L125" i="13"/>
  <c r="M96" i="13"/>
  <c r="E96" i="13"/>
  <c r="I96" i="13"/>
  <c r="J111" i="13"/>
  <c r="N111" i="13"/>
  <c r="F111" i="13"/>
  <c r="D93" i="13"/>
  <c r="H93" i="13"/>
  <c r="L93" i="13"/>
  <c r="P93" i="13"/>
  <c r="G74" i="13"/>
  <c r="H74" i="13"/>
  <c r="P74" i="13"/>
  <c r="K83" i="13"/>
  <c r="D94" i="13"/>
  <c r="L94" i="13"/>
  <c r="I74" i="13"/>
  <c r="D83" i="13"/>
  <c r="L83" i="13"/>
  <c r="E94" i="13"/>
  <c r="M94" i="13"/>
  <c r="J74" i="13"/>
  <c r="E83" i="13"/>
  <c r="M83" i="13"/>
  <c r="F94" i="13"/>
  <c r="N94" i="13"/>
  <c r="K74" i="13"/>
  <c r="D74" i="13"/>
  <c r="L74" i="13"/>
  <c r="G83" i="13"/>
  <c r="O83" i="13"/>
  <c r="H94" i="13"/>
  <c r="P94" i="13"/>
  <c r="E74" i="13"/>
  <c r="M74" i="13"/>
  <c r="H83" i="13"/>
  <c r="P83" i="13"/>
  <c r="I94" i="13"/>
  <c r="F74" i="13"/>
  <c r="N74" i="13"/>
  <c r="I83" i="13"/>
  <c r="J94" i="13"/>
  <c r="F83" i="13"/>
  <c r="J83" i="13"/>
  <c r="N83" i="13"/>
  <c r="F92" i="13"/>
  <c r="N92" i="13"/>
  <c r="D102" i="13"/>
  <c r="L102" i="13"/>
  <c r="G92" i="13"/>
  <c r="O92" i="13"/>
  <c r="E102" i="13"/>
  <c r="M102" i="13"/>
  <c r="H92" i="13"/>
  <c r="P92" i="13"/>
  <c r="F102" i="13"/>
  <c r="N102" i="13"/>
  <c r="J92" i="13"/>
  <c r="H102" i="13"/>
  <c r="P102" i="13"/>
  <c r="K92" i="13"/>
  <c r="I102" i="13"/>
  <c r="D92" i="13"/>
  <c r="L92" i="13"/>
  <c r="J102" i="13"/>
  <c r="E92" i="13"/>
  <c r="I92" i="13"/>
  <c r="M92" i="13"/>
  <c r="P113" i="13"/>
  <c r="D113" i="13"/>
  <c r="H113" i="13"/>
  <c r="L113" i="13"/>
  <c r="K75" i="13"/>
  <c r="F84" i="13"/>
  <c r="N84" i="13"/>
  <c r="G95" i="13"/>
  <c r="O95" i="13"/>
  <c r="D75" i="13"/>
  <c r="G84" i="13"/>
  <c r="O84" i="13"/>
  <c r="H95" i="13"/>
  <c r="P95" i="13"/>
  <c r="E75" i="13"/>
  <c r="H84" i="13"/>
  <c r="P84" i="13"/>
  <c r="I95" i="13"/>
  <c r="F75" i="13"/>
  <c r="G75" i="13"/>
  <c r="O75" i="13"/>
  <c r="J84" i="13"/>
  <c r="K95" i="13"/>
  <c r="H75" i="13"/>
  <c r="P75" i="13"/>
  <c r="K84" i="13"/>
  <c r="D95" i="13"/>
  <c r="L95" i="13"/>
  <c r="I75" i="13"/>
  <c r="D84" i="13"/>
  <c r="L84" i="13"/>
  <c r="E95" i="13"/>
  <c r="M95" i="13"/>
  <c r="J75" i="13"/>
  <c r="N75" i="13"/>
  <c r="J104" i="13"/>
  <c r="F108" i="13"/>
  <c r="N108" i="13"/>
  <c r="J112" i="13"/>
  <c r="K104" i="13"/>
  <c r="G108" i="13"/>
  <c r="O108" i="13"/>
  <c r="K112" i="13"/>
  <c r="D104" i="13"/>
  <c r="L104" i="13"/>
  <c r="H108" i="13"/>
  <c r="P108" i="13"/>
  <c r="D112" i="13"/>
  <c r="L112" i="13"/>
  <c r="F104" i="13"/>
  <c r="N104" i="13"/>
  <c r="J108" i="13"/>
  <c r="F112" i="13"/>
  <c r="N112" i="13"/>
  <c r="G104" i="13"/>
  <c r="O104" i="13"/>
  <c r="K108" i="13"/>
  <c r="G112" i="13"/>
  <c r="O112" i="13"/>
  <c r="H104" i="13"/>
  <c r="P104" i="13"/>
  <c r="D108" i="13"/>
  <c r="L108" i="13"/>
  <c r="H112" i="13"/>
  <c r="P112" i="13"/>
  <c r="E108" i="13"/>
  <c r="I108" i="13"/>
  <c r="M108" i="13"/>
  <c r="F119" i="13"/>
  <c r="H119" i="13"/>
  <c r="J119" i="13"/>
  <c r="N119" i="13"/>
  <c r="P119" i="13"/>
  <c r="M118" i="13"/>
  <c r="O118" i="13"/>
  <c r="G118" i="13"/>
  <c r="K118" i="13"/>
  <c r="F116" i="13"/>
  <c r="N116" i="13"/>
  <c r="K123" i="13"/>
  <c r="G116" i="13"/>
  <c r="O116" i="13"/>
  <c r="H116" i="13"/>
  <c r="P116" i="13"/>
  <c r="J116" i="13"/>
  <c r="K116" i="13"/>
  <c r="D116" i="13"/>
  <c r="L116" i="13"/>
  <c r="I123" i="13"/>
  <c r="I116" i="13"/>
  <c r="M123" i="13"/>
  <c r="M116" i="13"/>
  <c r="D123" i="13"/>
  <c r="N123" i="13"/>
  <c r="E123" i="13"/>
  <c r="O123" i="13"/>
  <c r="F123" i="13"/>
  <c r="P123" i="13"/>
  <c r="G123" i="13"/>
  <c r="H123" i="13"/>
  <c r="J123" i="13"/>
  <c r="E116" i="13"/>
  <c r="L123" i="13"/>
  <c r="H89" i="13"/>
  <c r="L89" i="13"/>
  <c r="P89" i="13"/>
  <c r="D89" i="13"/>
  <c r="G103" i="13"/>
  <c r="O103" i="13"/>
  <c r="K107" i="13"/>
  <c r="G111" i="13"/>
  <c r="O111" i="13"/>
  <c r="H103" i="13"/>
  <c r="P103" i="13"/>
  <c r="D107" i="13"/>
  <c r="L107" i="13"/>
  <c r="H111" i="13"/>
  <c r="P111" i="13"/>
  <c r="I103" i="13"/>
  <c r="E107" i="13"/>
  <c r="M107" i="13"/>
  <c r="I111" i="13"/>
  <c r="K103" i="13"/>
  <c r="G107" i="13"/>
  <c r="O107" i="13"/>
  <c r="K111" i="13"/>
  <c r="D103" i="13"/>
  <c r="L103" i="13"/>
  <c r="H107" i="13"/>
  <c r="P107" i="13"/>
  <c r="D111" i="13"/>
  <c r="L111" i="13"/>
  <c r="E103" i="13"/>
  <c r="M103" i="13"/>
  <c r="I107" i="13"/>
  <c r="E111" i="13"/>
  <c r="M111" i="13"/>
  <c r="F107" i="13"/>
  <c r="J107" i="13"/>
  <c r="N107" i="13"/>
  <c r="H126" i="13"/>
  <c r="P126" i="13"/>
  <c r="I126" i="13"/>
  <c r="J126" i="13"/>
  <c r="K126" i="13"/>
  <c r="D126" i="13"/>
  <c r="L126" i="13"/>
  <c r="E126" i="13"/>
  <c r="F126" i="13"/>
  <c r="N126" i="13"/>
  <c r="G126" i="13"/>
  <c r="O126" i="13"/>
  <c r="D73" i="13"/>
  <c r="L73" i="13"/>
  <c r="E73" i="13"/>
  <c r="M73" i="13"/>
  <c r="H82" i="13"/>
  <c r="P82" i="13"/>
  <c r="I93" i="13"/>
  <c r="F73" i="13"/>
  <c r="N73" i="13"/>
  <c r="J93" i="13"/>
  <c r="G73" i="13"/>
  <c r="O73" i="13"/>
  <c r="J82" i="13"/>
  <c r="K93" i="13"/>
  <c r="H73" i="13"/>
  <c r="P73" i="13"/>
  <c r="I73" i="13"/>
  <c r="D82" i="13"/>
  <c r="L82" i="13"/>
  <c r="E93" i="13"/>
  <c r="M93" i="13"/>
  <c r="J73" i="13"/>
  <c r="E82" i="13"/>
  <c r="M82" i="13"/>
  <c r="F93" i="13"/>
  <c r="N93" i="13"/>
  <c r="K73" i="13"/>
  <c r="F82" i="13"/>
  <c r="N82" i="13"/>
  <c r="G93" i="13"/>
  <c r="O93" i="13"/>
  <c r="F99" i="13"/>
  <c r="J99" i="13"/>
  <c r="N99" i="13"/>
  <c r="N91" i="13"/>
  <c r="F91" i="13"/>
  <c r="J91" i="13"/>
  <c r="D105" i="13"/>
  <c r="H105" i="13"/>
  <c r="L105" i="13"/>
  <c r="P105" i="13"/>
  <c r="E88" i="13"/>
  <c r="I88" i="13"/>
  <c r="M88" i="13"/>
  <c r="E105" i="13"/>
  <c r="M105" i="13"/>
  <c r="I109" i="13"/>
  <c r="E113" i="13"/>
  <c r="M113" i="13"/>
  <c r="F105" i="13"/>
  <c r="N105" i="13"/>
  <c r="J109" i="13"/>
  <c r="F113" i="13"/>
  <c r="N113" i="13"/>
  <c r="G105" i="13"/>
  <c r="O105" i="13"/>
  <c r="K109" i="13"/>
  <c r="G113" i="13"/>
  <c r="O113" i="13"/>
  <c r="I105" i="13"/>
  <c r="E109" i="13"/>
  <c r="M109" i="13"/>
  <c r="I113" i="13"/>
  <c r="J105" i="13"/>
  <c r="F109" i="13"/>
  <c r="N109" i="13"/>
  <c r="J113" i="13"/>
  <c r="K105" i="13"/>
  <c r="G109" i="13"/>
  <c r="O109" i="13"/>
  <c r="K113" i="13"/>
  <c r="D109" i="13"/>
  <c r="H109" i="13"/>
  <c r="L109" i="13"/>
  <c r="P109" i="13"/>
  <c r="G79" i="13"/>
  <c r="O79" i="13"/>
  <c r="E89" i="13"/>
  <c r="M89" i="13"/>
  <c r="K99" i="13"/>
  <c r="H79" i="13"/>
  <c r="P79" i="13"/>
  <c r="F89" i="13"/>
  <c r="N89" i="13"/>
  <c r="D99" i="13"/>
  <c r="L99" i="13"/>
  <c r="I79" i="13"/>
  <c r="G89" i="13"/>
  <c r="O89" i="13"/>
  <c r="E99" i="13"/>
  <c r="M99" i="13"/>
  <c r="K79" i="13"/>
  <c r="I89" i="13"/>
  <c r="G99" i="13"/>
  <c r="O99" i="13"/>
  <c r="D79" i="13"/>
  <c r="L79" i="13"/>
  <c r="J89" i="13"/>
  <c r="H99" i="13"/>
  <c r="P99" i="13"/>
  <c r="E79" i="13"/>
  <c r="M79" i="13"/>
  <c r="K89" i="13"/>
  <c r="I99" i="13"/>
  <c r="J79" i="13"/>
  <c r="N79" i="13"/>
  <c r="F79" i="13"/>
  <c r="H106" i="13"/>
  <c r="P106" i="13"/>
  <c r="D110" i="13"/>
  <c r="L110" i="13"/>
  <c r="H114" i="13"/>
  <c r="P114" i="13"/>
  <c r="I106" i="13"/>
  <c r="E110" i="13"/>
  <c r="M110" i="13"/>
  <c r="I114" i="13"/>
  <c r="J106" i="13"/>
  <c r="F110" i="13"/>
  <c r="N110" i="13"/>
  <c r="J114" i="13"/>
  <c r="D106" i="13"/>
  <c r="L106" i="13"/>
  <c r="H110" i="13"/>
  <c r="P110" i="13"/>
  <c r="D114" i="13"/>
  <c r="L114" i="13"/>
  <c r="E106" i="13"/>
  <c r="M106" i="13"/>
  <c r="I110" i="13"/>
  <c r="E114" i="13"/>
  <c r="M114" i="13"/>
  <c r="F106" i="13"/>
  <c r="N106" i="13"/>
  <c r="J110" i="13"/>
  <c r="F114" i="13"/>
  <c r="N114" i="13"/>
  <c r="K106" i="13"/>
  <c r="O106" i="13"/>
  <c r="G106" i="13"/>
  <c r="G82" i="13"/>
  <c r="K82" i="13"/>
  <c r="O82" i="13"/>
  <c r="I37" i="13"/>
  <c r="J37" i="13"/>
  <c r="K37" i="13"/>
  <c r="D37" i="13"/>
  <c r="L37" i="13"/>
  <c r="E37" i="13"/>
  <c r="M37" i="13"/>
  <c r="F37" i="13"/>
  <c r="N37" i="13"/>
  <c r="G37" i="13"/>
  <c r="O37" i="13"/>
  <c r="H37" i="13"/>
  <c r="P37" i="13"/>
  <c r="N60" i="13"/>
  <c r="H60" i="13"/>
  <c r="G60" i="13"/>
  <c r="O60" i="13"/>
  <c r="I60" i="13"/>
  <c r="J60" i="13"/>
  <c r="K60" i="13"/>
  <c r="D60" i="13"/>
  <c r="L60" i="13"/>
  <c r="E60" i="13"/>
  <c r="M60" i="13"/>
  <c r="F60" i="13"/>
  <c r="P60" i="13"/>
  <c r="E33" i="13"/>
  <c r="M33" i="13"/>
  <c r="F33" i="13"/>
  <c r="N33" i="13"/>
  <c r="G33" i="13"/>
  <c r="O33" i="13"/>
  <c r="H33" i="13"/>
  <c r="P33" i="13"/>
  <c r="I33" i="13"/>
  <c r="J33" i="13"/>
  <c r="K33" i="13"/>
  <c r="D33" i="13"/>
  <c r="L33" i="13"/>
  <c r="G39" i="13"/>
  <c r="O39" i="13"/>
  <c r="H39" i="13"/>
  <c r="P39" i="13"/>
  <c r="I39" i="13"/>
  <c r="J39" i="13"/>
  <c r="K39" i="13"/>
  <c r="D39" i="13"/>
  <c r="L39" i="13"/>
  <c r="E39" i="13"/>
  <c r="M39" i="13"/>
  <c r="F39" i="13"/>
  <c r="N39" i="13"/>
  <c r="J56" i="13"/>
  <c r="K56" i="13"/>
  <c r="D56" i="13"/>
  <c r="L56" i="13"/>
  <c r="E56" i="13"/>
  <c r="M56" i="13"/>
  <c r="F56" i="13"/>
  <c r="N56" i="13"/>
  <c r="G56" i="13"/>
  <c r="O56" i="13"/>
  <c r="H56" i="13"/>
  <c r="P56" i="13"/>
  <c r="I56" i="13"/>
  <c r="D38" i="13"/>
  <c r="L38" i="13"/>
  <c r="E38" i="13"/>
  <c r="M38" i="13"/>
  <c r="F38" i="13"/>
  <c r="N38" i="13"/>
  <c r="G38" i="13"/>
  <c r="O38" i="13"/>
  <c r="H38" i="13"/>
  <c r="P38" i="13"/>
  <c r="I38" i="13"/>
  <c r="J38" i="13"/>
  <c r="K38" i="13"/>
  <c r="K13" i="13"/>
  <c r="D13" i="13"/>
  <c r="E13" i="13"/>
  <c r="M13" i="13"/>
  <c r="F13" i="13"/>
  <c r="N13" i="13"/>
  <c r="H13" i="13"/>
  <c r="P13" i="13"/>
  <c r="I13" i="13"/>
  <c r="J13" i="13"/>
  <c r="G13" i="13"/>
  <c r="O13" i="13"/>
  <c r="I23" i="13"/>
  <c r="J23" i="13"/>
  <c r="D23" i="13"/>
  <c r="L23" i="13"/>
  <c r="F23" i="13"/>
  <c r="N23" i="13"/>
  <c r="G23" i="13"/>
  <c r="O23" i="13"/>
  <c r="H23" i="13"/>
  <c r="P23" i="13"/>
  <c r="E23" i="13"/>
  <c r="K23" i="13"/>
  <c r="M23" i="13"/>
  <c r="E57" i="13"/>
  <c r="M57" i="13"/>
  <c r="O57" i="13"/>
  <c r="F57" i="13"/>
  <c r="N57" i="13"/>
  <c r="G57" i="13"/>
  <c r="H57" i="13"/>
  <c r="P57" i="13"/>
  <c r="I57" i="13"/>
  <c r="J57" i="13"/>
  <c r="K57" i="13"/>
  <c r="D57" i="13"/>
  <c r="L57" i="13"/>
  <c r="K51" i="13"/>
  <c r="D51" i="13"/>
  <c r="L51" i="13"/>
  <c r="M51" i="13"/>
  <c r="F51" i="13"/>
  <c r="N51" i="13"/>
  <c r="G51" i="13"/>
  <c r="O51" i="13"/>
  <c r="H51" i="13"/>
  <c r="P51" i="13"/>
  <c r="I51" i="13"/>
  <c r="E51" i="13"/>
  <c r="J51" i="13"/>
  <c r="J40" i="13"/>
  <c r="K40" i="13"/>
  <c r="L40" i="13"/>
  <c r="D40" i="13"/>
  <c r="E40" i="13"/>
  <c r="M40" i="13"/>
  <c r="F40" i="13"/>
  <c r="N40" i="13"/>
  <c r="G40" i="13"/>
  <c r="O40" i="13"/>
  <c r="H40" i="13"/>
  <c r="P40" i="13"/>
  <c r="I40" i="13"/>
  <c r="F36" i="13"/>
  <c r="N36" i="13"/>
  <c r="G36" i="13"/>
  <c r="O36" i="13"/>
  <c r="P36" i="13"/>
  <c r="H36" i="13"/>
  <c r="I36" i="13"/>
  <c r="J36" i="13"/>
  <c r="K36" i="13"/>
  <c r="D36" i="13"/>
  <c r="L36" i="13"/>
  <c r="E36" i="13"/>
  <c r="M36" i="13"/>
  <c r="J26" i="13"/>
  <c r="E26" i="13"/>
  <c r="M26" i="13"/>
  <c r="G26" i="13"/>
  <c r="O26" i="13"/>
  <c r="H26" i="13"/>
  <c r="P26" i="13"/>
  <c r="I26" i="13"/>
  <c r="K26" i="13"/>
  <c r="L26" i="13"/>
  <c r="N26" i="13"/>
  <c r="D26" i="13"/>
  <c r="F26" i="13"/>
  <c r="F14" i="13"/>
  <c r="N14" i="13"/>
  <c r="G14" i="13"/>
  <c r="O14" i="13"/>
  <c r="H14" i="13"/>
  <c r="P14" i="13"/>
  <c r="I14" i="13"/>
  <c r="K14" i="13"/>
  <c r="D14" i="13"/>
  <c r="L14" i="13"/>
  <c r="E14" i="13"/>
  <c r="M14" i="13"/>
  <c r="J14" i="13"/>
  <c r="F22" i="13"/>
  <c r="N22" i="13"/>
  <c r="G22" i="13"/>
  <c r="O22" i="13"/>
  <c r="I22" i="13"/>
  <c r="K22" i="13"/>
  <c r="D22" i="13"/>
  <c r="L22" i="13"/>
  <c r="E22" i="13"/>
  <c r="M22" i="13"/>
  <c r="P22" i="13"/>
  <c r="H22" i="13"/>
  <c r="J22" i="13"/>
  <c r="H34" i="13"/>
  <c r="P34" i="13"/>
  <c r="I34" i="13"/>
  <c r="J34" i="13"/>
  <c r="K34" i="13"/>
  <c r="D34" i="13"/>
  <c r="L34" i="13"/>
  <c r="E34" i="13"/>
  <c r="M34" i="13"/>
  <c r="F34" i="13"/>
  <c r="N34" i="13"/>
  <c r="G34" i="13"/>
  <c r="O34" i="13"/>
  <c r="H50" i="13"/>
  <c r="P50" i="13"/>
  <c r="I50" i="13"/>
  <c r="K50" i="13"/>
  <c r="D50" i="13"/>
  <c r="L50" i="13"/>
  <c r="E50" i="13"/>
  <c r="M50" i="13"/>
  <c r="F50" i="13"/>
  <c r="N50" i="13"/>
  <c r="G50" i="13"/>
  <c r="O50" i="13"/>
  <c r="J50" i="13"/>
  <c r="J48" i="13"/>
  <c r="K48" i="13"/>
  <c r="L48" i="13"/>
  <c r="E48" i="13"/>
  <c r="M48" i="13"/>
  <c r="F48" i="13"/>
  <c r="N48" i="13"/>
  <c r="G48" i="13"/>
  <c r="O48" i="13"/>
  <c r="H48" i="13"/>
  <c r="P48" i="13"/>
  <c r="D48" i="13"/>
  <c r="I48" i="13"/>
  <c r="K8" i="13"/>
  <c r="L8" i="13"/>
  <c r="F8" i="13"/>
  <c r="N8" i="13"/>
  <c r="O8" i="13"/>
  <c r="P8" i="13"/>
  <c r="G8" i="13"/>
  <c r="H8" i="13"/>
  <c r="I8" i="13"/>
  <c r="D8" i="13"/>
  <c r="J8" i="13"/>
  <c r="E8" i="13"/>
  <c r="M8" i="13"/>
  <c r="D16" i="13"/>
  <c r="L16" i="13"/>
  <c r="E16" i="13"/>
  <c r="M16" i="13"/>
  <c r="G16" i="13"/>
  <c r="O16" i="13"/>
  <c r="I16" i="13"/>
  <c r="J16" i="13"/>
  <c r="F16" i="13"/>
  <c r="H16" i="13"/>
  <c r="N16" i="13"/>
  <c r="P16" i="13"/>
  <c r="G67" i="13"/>
  <c r="O67" i="13"/>
  <c r="H67" i="13"/>
  <c r="P67" i="13"/>
  <c r="I67" i="13"/>
  <c r="L67" i="13"/>
  <c r="E67" i="13"/>
  <c r="M67" i="13"/>
  <c r="F67" i="13"/>
  <c r="N67" i="13"/>
  <c r="D67" i="13"/>
  <c r="I3" i="13"/>
  <c r="J3" i="13"/>
  <c r="K67" i="13"/>
  <c r="L3" i="13"/>
  <c r="E3" i="13"/>
  <c r="F3" i="13"/>
  <c r="N3" i="13"/>
  <c r="M3" i="13"/>
  <c r="G3" i="13"/>
  <c r="O3" i="13"/>
  <c r="D3" i="13"/>
  <c r="H3" i="13"/>
  <c r="P3" i="13"/>
  <c r="K3" i="13"/>
  <c r="J10" i="13"/>
  <c r="K10" i="13"/>
  <c r="D10" i="13"/>
  <c r="L10" i="13"/>
  <c r="E10" i="13"/>
  <c r="M10" i="13"/>
  <c r="G10" i="13"/>
  <c r="O10" i="13"/>
  <c r="H10" i="13"/>
  <c r="P10" i="13"/>
  <c r="I10" i="13"/>
  <c r="F10" i="13"/>
  <c r="N10" i="13"/>
  <c r="G31" i="13"/>
  <c r="O31" i="13"/>
  <c r="H31" i="13"/>
  <c r="P31" i="13"/>
  <c r="I31" i="13"/>
  <c r="J31" i="13"/>
  <c r="K31" i="13"/>
  <c r="D31" i="13"/>
  <c r="L31" i="13"/>
  <c r="E31" i="13"/>
  <c r="M31" i="13"/>
  <c r="F31" i="13"/>
  <c r="N31" i="13"/>
  <c r="K21" i="13"/>
  <c r="D21" i="13"/>
  <c r="L21" i="13"/>
  <c r="F21" i="13"/>
  <c r="N21" i="13"/>
  <c r="H21" i="13"/>
  <c r="P21" i="13"/>
  <c r="I21" i="13"/>
  <c r="J21" i="13"/>
  <c r="E21" i="13"/>
  <c r="G21" i="13"/>
  <c r="M21" i="13"/>
  <c r="O21" i="13"/>
  <c r="G17" i="13"/>
  <c r="O17" i="13"/>
  <c r="H17" i="13"/>
  <c r="P17" i="13"/>
  <c r="J17" i="13"/>
  <c r="D17" i="13"/>
  <c r="L17" i="13"/>
  <c r="E17" i="13"/>
  <c r="M17" i="13"/>
  <c r="F17" i="13"/>
  <c r="N17" i="13"/>
  <c r="I17" i="13"/>
  <c r="K17" i="13"/>
  <c r="H58" i="13"/>
  <c r="P58" i="13"/>
  <c r="I58" i="13"/>
  <c r="J58" i="13"/>
  <c r="K58" i="13"/>
  <c r="D58" i="13"/>
  <c r="L58" i="13"/>
  <c r="E58" i="13"/>
  <c r="M58" i="13"/>
  <c r="F58" i="13"/>
  <c r="N58" i="13"/>
  <c r="G58" i="13"/>
  <c r="O58" i="13"/>
  <c r="H12" i="13"/>
  <c r="P12" i="13"/>
  <c r="I12" i="13"/>
  <c r="J12" i="13"/>
  <c r="K12" i="13"/>
  <c r="E12" i="13"/>
  <c r="M12" i="13"/>
  <c r="F12" i="13"/>
  <c r="N12" i="13"/>
  <c r="G12" i="13"/>
  <c r="O12" i="13"/>
  <c r="D12" i="13"/>
  <c r="L12" i="13"/>
  <c r="H20" i="13"/>
  <c r="P20" i="13"/>
  <c r="I20" i="13"/>
  <c r="K20" i="13"/>
  <c r="E20" i="13"/>
  <c r="M20" i="13"/>
  <c r="F20" i="13"/>
  <c r="N20" i="13"/>
  <c r="G20" i="13"/>
  <c r="O20" i="13"/>
  <c r="J20" i="13"/>
  <c r="L20" i="13"/>
  <c r="D20" i="13"/>
  <c r="D46" i="13"/>
  <c r="L46" i="13"/>
  <c r="E46" i="13"/>
  <c r="M46" i="13"/>
  <c r="N46" i="13"/>
  <c r="G46" i="13"/>
  <c r="O46" i="13"/>
  <c r="H46" i="13"/>
  <c r="P46" i="13"/>
  <c r="I46" i="13"/>
  <c r="J46" i="13"/>
  <c r="K46" i="13"/>
  <c r="F46" i="13"/>
  <c r="H63" i="13"/>
  <c r="P63" i="13"/>
  <c r="J63" i="13"/>
  <c r="K63" i="13"/>
  <c r="D63" i="13"/>
  <c r="L63" i="13"/>
  <c r="E63" i="13"/>
  <c r="M63" i="13"/>
  <c r="F63" i="13"/>
  <c r="N63" i="13"/>
  <c r="G63" i="13"/>
  <c r="O63" i="13"/>
  <c r="I63" i="13"/>
  <c r="I53" i="13"/>
  <c r="J53" i="13"/>
  <c r="K53" i="13"/>
  <c r="D53" i="13"/>
  <c r="L53" i="13"/>
  <c r="E53" i="13"/>
  <c r="M53" i="13"/>
  <c r="F53" i="13"/>
  <c r="N53" i="13"/>
  <c r="G53" i="13"/>
  <c r="O53" i="13"/>
  <c r="H53" i="13"/>
  <c r="P53" i="13"/>
  <c r="K68" i="13"/>
  <c r="L68" i="13"/>
  <c r="E68" i="13"/>
  <c r="M68" i="13"/>
  <c r="F68" i="13"/>
  <c r="N68" i="13"/>
  <c r="H68" i="13"/>
  <c r="P68" i="13"/>
  <c r="I68" i="13"/>
  <c r="D68" i="13"/>
  <c r="J68" i="13"/>
  <c r="G4" i="13"/>
  <c r="O4" i="13"/>
  <c r="G68" i="13"/>
  <c r="I4" i="13"/>
  <c r="D4" i="13"/>
  <c r="O68" i="13"/>
  <c r="J4" i="13"/>
  <c r="K4" i="13"/>
  <c r="L4" i="13"/>
  <c r="E4" i="13"/>
  <c r="M4" i="13"/>
  <c r="F4" i="13"/>
  <c r="N4" i="13"/>
  <c r="P4" i="13"/>
  <c r="H4" i="13"/>
  <c r="D30" i="13"/>
  <c r="L30" i="13"/>
  <c r="E30" i="13"/>
  <c r="M30" i="13"/>
  <c r="F30" i="13"/>
  <c r="N30" i="13"/>
  <c r="G30" i="13"/>
  <c r="O30" i="13"/>
  <c r="H30" i="13"/>
  <c r="P30" i="13"/>
  <c r="I30" i="13"/>
  <c r="J30" i="13"/>
  <c r="K30" i="13"/>
  <c r="J61" i="13"/>
  <c r="D61" i="13"/>
  <c r="L61" i="13"/>
  <c r="E61" i="13"/>
  <c r="M61" i="13"/>
  <c r="F61" i="13"/>
  <c r="N61" i="13"/>
  <c r="G61" i="13"/>
  <c r="O61" i="13"/>
  <c r="H61" i="13"/>
  <c r="P61" i="13"/>
  <c r="I61" i="13"/>
  <c r="K61" i="13"/>
  <c r="J32" i="13"/>
  <c r="K32" i="13"/>
  <c r="D32" i="13"/>
  <c r="L32" i="13"/>
  <c r="E32" i="13"/>
  <c r="M32" i="13"/>
  <c r="F32" i="13"/>
  <c r="N32" i="13"/>
  <c r="G32" i="13"/>
  <c r="O32" i="13"/>
  <c r="H32" i="13"/>
  <c r="P32" i="13"/>
  <c r="I32" i="13"/>
  <c r="G47" i="13"/>
  <c r="O47" i="13"/>
  <c r="H47" i="13"/>
  <c r="P47" i="13"/>
  <c r="I47" i="13"/>
  <c r="J47" i="13"/>
  <c r="K47" i="13"/>
  <c r="D47" i="13"/>
  <c r="L47" i="13"/>
  <c r="E47" i="13"/>
  <c r="M47" i="13"/>
  <c r="F47" i="13"/>
  <c r="N47" i="13"/>
  <c r="I29" i="13"/>
  <c r="J29" i="13"/>
  <c r="K29" i="13"/>
  <c r="D29" i="13"/>
  <c r="L29" i="13"/>
  <c r="E29" i="13"/>
  <c r="M29" i="13"/>
  <c r="F29" i="13"/>
  <c r="N29" i="13"/>
  <c r="G29" i="13"/>
  <c r="O29" i="13"/>
  <c r="H29" i="13"/>
  <c r="P29" i="13"/>
  <c r="E19" i="13"/>
  <c r="M19" i="13"/>
  <c r="F19" i="13"/>
  <c r="N19" i="13"/>
  <c r="H19" i="13"/>
  <c r="P19" i="13"/>
  <c r="J19" i="13"/>
  <c r="K19" i="13"/>
  <c r="D19" i="13"/>
  <c r="L19" i="13"/>
  <c r="G19" i="13"/>
  <c r="I19" i="13"/>
  <c r="O19" i="13"/>
  <c r="F28" i="13"/>
  <c r="G28" i="13"/>
  <c r="O28" i="13"/>
  <c r="M28" i="13"/>
  <c r="D28" i="13"/>
  <c r="N28" i="13"/>
  <c r="E28" i="13"/>
  <c r="P28" i="13"/>
  <c r="H28" i="13"/>
  <c r="I28" i="13"/>
  <c r="J28" i="13"/>
  <c r="K28" i="13"/>
  <c r="L28" i="13"/>
  <c r="E49" i="13"/>
  <c r="M49" i="13"/>
  <c r="G49" i="13"/>
  <c r="F49" i="13"/>
  <c r="N49" i="13"/>
  <c r="O49" i="13"/>
  <c r="H49" i="13"/>
  <c r="P49" i="13"/>
  <c r="I49" i="13"/>
  <c r="J49" i="13"/>
  <c r="K49" i="13"/>
  <c r="D49" i="13"/>
  <c r="L49" i="13"/>
  <c r="E11" i="13"/>
  <c r="M11" i="13"/>
  <c r="F11" i="13"/>
  <c r="N11" i="13"/>
  <c r="G11" i="13"/>
  <c r="O11" i="13"/>
  <c r="H11" i="13"/>
  <c r="P11" i="13"/>
  <c r="J11" i="13"/>
  <c r="K11" i="13"/>
  <c r="D11" i="13"/>
  <c r="L11" i="13"/>
  <c r="I11" i="13"/>
  <c r="F44" i="13"/>
  <c r="N44" i="13"/>
  <c r="G44" i="13"/>
  <c r="O44" i="13"/>
  <c r="H44" i="13"/>
  <c r="I44" i="13"/>
  <c r="J44" i="13"/>
  <c r="D44" i="13"/>
  <c r="P44" i="13"/>
  <c r="E44" i="13"/>
  <c r="M44" i="13"/>
  <c r="G55" i="13"/>
  <c r="O55" i="13"/>
  <c r="H55" i="13"/>
  <c r="P55" i="13"/>
  <c r="J55" i="13"/>
  <c r="K55" i="13"/>
  <c r="D55" i="13"/>
  <c r="L55" i="13"/>
  <c r="E55" i="13"/>
  <c r="M55" i="13"/>
  <c r="I55" i="13"/>
  <c r="F55" i="13"/>
  <c r="N55" i="13"/>
  <c r="D54" i="13"/>
  <c r="L54" i="13"/>
  <c r="N54" i="13"/>
  <c r="E54" i="13"/>
  <c r="M54" i="13"/>
  <c r="G54" i="13"/>
  <c r="O54" i="13"/>
  <c r="P54" i="13"/>
  <c r="H54" i="13"/>
  <c r="I54" i="13"/>
  <c r="J54" i="13"/>
  <c r="K54" i="13"/>
  <c r="F54" i="13"/>
  <c r="F52" i="13"/>
  <c r="N52" i="13"/>
  <c r="P52" i="13"/>
  <c r="G52" i="13"/>
  <c r="O52" i="13"/>
  <c r="D59" i="13"/>
  <c r="L59" i="13"/>
  <c r="M59" i="13"/>
  <c r="I52" i="13"/>
  <c r="F59" i="13"/>
  <c r="N59" i="13"/>
  <c r="G59" i="13"/>
  <c r="O59" i="13"/>
  <c r="J52" i="13"/>
  <c r="K52" i="13"/>
  <c r="H59" i="13"/>
  <c r="P59" i="13"/>
  <c r="D52" i="13"/>
  <c r="L52" i="13"/>
  <c r="I59" i="13"/>
  <c r="E52" i="13"/>
  <c r="M52" i="13"/>
  <c r="J59" i="13"/>
  <c r="K59" i="13"/>
  <c r="H52" i="13"/>
  <c r="E59" i="13"/>
  <c r="G25" i="13"/>
  <c r="O25" i="13"/>
  <c r="J25" i="13"/>
  <c r="D25" i="13"/>
  <c r="L25" i="13"/>
  <c r="E25" i="13"/>
  <c r="M25" i="13"/>
  <c r="F25" i="13"/>
  <c r="N25" i="13"/>
  <c r="H25" i="13"/>
  <c r="I25" i="13"/>
  <c r="K25" i="13"/>
  <c r="P25" i="13"/>
  <c r="K43" i="13"/>
  <c r="E43" i="13"/>
  <c r="D43" i="13"/>
  <c r="L43" i="13"/>
  <c r="M43" i="13"/>
  <c r="F43" i="13"/>
  <c r="N43" i="13"/>
  <c r="G43" i="13"/>
  <c r="O43" i="13"/>
  <c r="H43" i="13"/>
  <c r="P43" i="13"/>
  <c r="I43" i="13"/>
  <c r="J43" i="13"/>
  <c r="D62" i="13"/>
  <c r="E62" i="13"/>
  <c r="M62" i="13"/>
  <c r="G62" i="13"/>
  <c r="O62" i="13"/>
  <c r="H62" i="13"/>
  <c r="P62" i="13"/>
  <c r="I62" i="13"/>
  <c r="K62" i="13"/>
  <c r="F62" i="13"/>
  <c r="N62" i="13"/>
  <c r="O9" i="13"/>
  <c r="H9" i="13"/>
  <c r="P9" i="13"/>
  <c r="I9" i="13"/>
  <c r="J9" i="13"/>
  <c r="D9" i="13"/>
  <c r="L9" i="13"/>
  <c r="E9" i="13"/>
  <c r="M9" i="13"/>
  <c r="F9" i="13"/>
  <c r="N9" i="13"/>
  <c r="K9" i="13"/>
  <c r="K35" i="13"/>
  <c r="D35" i="13"/>
  <c r="L35" i="13"/>
  <c r="M35" i="13"/>
  <c r="E35" i="13"/>
  <c r="F35" i="13"/>
  <c r="N35" i="13"/>
  <c r="G35" i="13"/>
  <c r="O35" i="13"/>
  <c r="H35" i="13"/>
  <c r="P35" i="13"/>
  <c r="I35" i="13"/>
  <c r="J35" i="13"/>
  <c r="E27" i="13"/>
  <c r="M27" i="13"/>
  <c r="H27" i="13"/>
  <c r="P27" i="13"/>
  <c r="K27" i="13"/>
  <c r="D27" i="13"/>
  <c r="L27" i="13"/>
  <c r="O27" i="13"/>
  <c r="F27" i="13"/>
  <c r="G27" i="13"/>
  <c r="I27" i="13"/>
  <c r="J27" i="13"/>
  <c r="N27" i="13"/>
  <c r="E41" i="13"/>
  <c r="M41" i="13"/>
  <c r="F41" i="13"/>
  <c r="N41" i="13"/>
  <c r="G41" i="13"/>
  <c r="O41" i="13"/>
  <c r="H41" i="13"/>
  <c r="P41" i="13"/>
  <c r="I41" i="13"/>
  <c r="J41" i="13"/>
  <c r="K41" i="13"/>
  <c r="D41" i="13"/>
  <c r="L41" i="13"/>
  <c r="D24" i="13"/>
  <c r="L24" i="13"/>
  <c r="G24" i="13"/>
  <c r="O24" i="13"/>
  <c r="I24" i="13"/>
  <c r="J24" i="13"/>
  <c r="K24" i="13"/>
  <c r="N24" i="13"/>
  <c r="P24" i="13"/>
  <c r="E24" i="13"/>
  <c r="F24" i="13"/>
  <c r="H24" i="13"/>
  <c r="M24" i="13"/>
  <c r="I45" i="13"/>
  <c r="K45" i="13"/>
  <c r="J45" i="13"/>
  <c r="D45" i="13"/>
  <c r="L45" i="13"/>
  <c r="E45" i="13"/>
  <c r="M45" i="13"/>
  <c r="F45" i="13"/>
  <c r="N45" i="13"/>
  <c r="G45" i="13"/>
  <c r="O45" i="13"/>
  <c r="H45" i="13"/>
  <c r="P45" i="13"/>
  <c r="I15" i="13"/>
  <c r="J15" i="13"/>
  <c r="K15" i="13"/>
  <c r="D15" i="13"/>
  <c r="L15" i="13"/>
  <c r="F15" i="13"/>
  <c r="N15" i="13"/>
  <c r="G15" i="13"/>
  <c r="O15" i="13"/>
  <c r="H15" i="13"/>
  <c r="P15" i="13"/>
  <c r="E15" i="13"/>
  <c r="M15" i="13"/>
  <c r="H42" i="13"/>
  <c r="P42" i="13"/>
  <c r="I42" i="13"/>
  <c r="K42" i="13"/>
  <c r="D42" i="13"/>
  <c r="L42" i="13"/>
  <c r="E42" i="13"/>
  <c r="M42" i="13"/>
  <c r="F42" i="13"/>
  <c r="G42" i="13"/>
  <c r="O42" i="13"/>
  <c r="J42" i="13"/>
  <c r="J18" i="13"/>
  <c r="K18" i="13"/>
  <c r="E18" i="13"/>
  <c r="M18" i="13"/>
  <c r="G18" i="13"/>
  <c r="O18" i="13"/>
  <c r="H18" i="13"/>
  <c r="P18" i="13"/>
  <c r="I18" i="13"/>
  <c r="D18" i="13"/>
  <c r="F18" i="13"/>
  <c r="L18" i="13"/>
  <c r="N18" i="13"/>
  <c r="I90" i="13"/>
  <c r="J62" i="13"/>
  <c r="M80" i="13"/>
  <c r="K44" i="13"/>
  <c r="M126" i="13"/>
  <c r="M77" i="13"/>
  <c r="K110" i="13"/>
  <c r="M127" i="13"/>
  <c r="L62" i="13"/>
  <c r="L13" i="13"/>
  <c r="H127" i="13"/>
  <c r="I82" i="13"/>
  <c r="Q12" i="18" l="1"/>
  <c r="Q7" i="18"/>
  <c r="Q9" i="18"/>
  <c r="U13" i="18"/>
  <c r="Q11" i="18"/>
  <c r="Q13" i="18"/>
  <c r="U12" i="18"/>
  <c r="Q14" i="18"/>
  <c r="Q16" i="18"/>
  <c r="U6" i="18"/>
  <c r="Q8" i="18"/>
  <c r="Q6" i="18"/>
  <c r="Q10" i="18"/>
  <c r="U7" i="18"/>
  <c r="Q5" i="18"/>
  <c r="Q15" i="18"/>
  <c r="J5" i="13"/>
  <c r="M75" i="13"/>
  <c r="M70" i="13" s="1"/>
  <c r="L75" i="13"/>
  <c r="L70" i="13" s="1"/>
  <c r="K69" i="13"/>
  <c r="L44" i="13"/>
  <c r="K70" i="13"/>
  <c r="I69" i="13"/>
  <c r="P70" i="13"/>
  <c r="G70" i="13"/>
  <c r="D69" i="13"/>
  <c r="P69" i="13"/>
  <c r="N70" i="13"/>
  <c r="N69" i="13"/>
  <c r="H69" i="13"/>
  <c r="K16" i="13"/>
  <c r="K6" i="13" s="1"/>
  <c r="H70" i="13"/>
  <c r="F70" i="13"/>
  <c r="N42" i="13"/>
  <c r="N6" i="13" s="1"/>
  <c r="F69" i="13"/>
  <c r="O69" i="13"/>
  <c r="M69" i="13"/>
  <c r="G69" i="13"/>
  <c r="J70" i="13"/>
  <c r="E70" i="13"/>
  <c r="E69" i="13"/>
  <c r="D70" i="13"/>
  <c r="I70" i="13"/>
  <c r="L69" i="13"/>
  <c r="J67" i="13"/>
  <c r="J69" i="13" s="1"/>
  <c r="O70" i="13"/>
  <c r="F5" i="13"/>
  <c r="O6" i="13"/>
  <c r="E6" i="13"/>
  <c r="I5" i="13"/>
  <c r="M5" i="13"/>
  <c r="G6" i="13"/>
  <c r="P5" i="13"/>
  <c r="E5" i="13"/>
  <c r="H5" i="13"/>
  <c r="O5" i="13"/>
  <c r="F6" i="13"/>
  <c r="D6" i="13"/>
  <c r="G5" i="13"/>
  <c r="L5" i="13"/>
  <c r="D5" i="13"/>
  <c r="P6" i="13"/>
  <c r="K5" i="13"/>
  <c r="N5" i="13"/>
  <c r="AA2" i="1"/>
  <c r="Y2" i="1"/>
  <c r="Q21" i="18" l="1"/>
  <c r="Q20" i="18"/>
  <c r="Q22" i="18"/>
  <c r="T62" i="13"/>
  <c r="U77" i="13"/>
  <c r="AI77" i="13" s="1"/>
  <c r="BO77" i="13" s="1"/>
  <c r="U85" i="13"/>
  <c r="AI85" i="13" s="1"/>
  <c r="BO85" i="13" s="1"/>
  <c r="U93" i="13"/>
  <c r="AI93" i="13" s="1"/>
  <c r="BO93" i="13" s="1"/>
  <c r="U101" i="13"/>
  <c r="AI101" i="13" s="1"/>
  <c r="BO101" i="13" s="1"/>
  <c r="U109" i="13"/>
  <c r="AI109" i="13" s="1"/>
  <c r="BO109" i="13" s="1"/>
  <c r="U117" i="13"/>
  <c r="AI117" i="13" s="1"/>
  <c r="BO117" i="13" s="1"/>
  <c r="U125" i="13"/>
  <c r="AI125" i="13" s="1"/>
  <c r="BO125" i="13" s="1"/>
  <c r="U78" i="13"/>
  <c r="AI78" i="13" s="1"/>
  <c r="BO78" i="13" s="1"/>
  <c r="U80" i="13"/>
  <c r="AI80" i="13" s="1"/>
  <c r="BO80" i="13" s="1"/>
  <c r="U88" i="13"/>
  <c r="AI88" i="13" s="1"/>
  <c r="BO88" i="13" s="1"/>
  <c r="U96" i="13"/>
  <c r="AI96" i="13" s="1"/>
  <c r="BO96" i="13" s="1"/>
  <c r="U104" i="13"/>
  <c r="AI104" i="13" s="1"/>
  <c r="BO104" i="13" s="1"/>
  <c r="U112" i="13"/>
  <c r="AI112" i="13" s="1"/>
  <c r="BO112" i="13" s="1"/>
  <c r="U120" i="13"/>
  <c r="AI120" i="13" s="1"/>
  <c r="BO120" i="13" s="1"/>
  <c r="U72" i="13"/>
  <c r="AI72" i="13" s="1"/>
  <c r="BO72" i="13" s="1"/>
  <c r="CE72" i="13" s="1"/>
  <c r="U75" i="13"/>
  <c r="AI75" i="13" s="1"/>
  <c r="BO75" i="13" s="1"/>
  <c r="U83" i="13"/>
  <c r="AI83" i="13" s="1"/>
  <c r="BO83" i="13" s="1"/>
  <c r="U91" i="13"/>
  <c r="AI91" i="13" s="1"/>
  <c r="BO91" i="13" s="1"/>
  <c r="U99" i="13"/>
  <c r="AI99" i="13" s="1"/>
  <c r="BO99" i="13" s="1"/>
  <c r="U107" i="13"/>
  <c r="AI107" i="13" s="1"/>
  <c r="BO107" i="13" s="1"/>
  <c r="U115" i="13"/>
  <c r="AI115" i="13" s="1"/>
  <c r="BO115" i="13" s="1"/>
  <c r="U123" i="13"/>
  <c r="AI123" i="13" s="1"/>
  <c r="BO123" i="13" s="1"/>
  <c r="U79" i="13"/>
  <c r="AI79" i="13" s="1"/>
  <c r="BO79" i="13" s="1"/>
  <c r="U86" i="13"/>
  <c r="AI86" i="13" s="1"/>
  <c r="BO86" i="13" s="1"/>
  <c r="U87" i="13"/>
  <c r="AI87" i="13" s="1"/>
  <c r="BO87" i="13" s="1"/>
  <c r="U108" i="13"/>
  <c r="AI108" i="13" s="1"/>
  <c r="BO108" i="13" s="1"/>
  <c r="U82" i="13"/>
  <c r="AI82" i="13" s="1"/>
  <c r="BO82" i="13" s="1"/>
  <c r="U100" i="13"/>
  <c r="AI100" i="13" s="1"/>
  <c r="BO100" i="13" s="1"/>
  <c r="U121" i="13"/>
  <c r="AI121" i="13" s="1"/>
  <c r="BO121" i="13" s="1"/>
  <c r="U122" i="13"/>
  <c r="AI122" i="13" s="1"/>
  <c r="BO122" i="13" s="1"/>
  <c r="U81" i="13"/>
  <c r="AI81" i="13" s="1"/>
  <c r="BO81" i="13" s="1"/>
  <c r="U92" i="13"/>
  <c r="AI92" i="13" s="1"/>
  <c r="BO92" i="13" s="1"/>
  <c r="U113" i="13"/>
  <c r="AI113" i="13" s="1"/>
  <c r="BO113" i="13" s="1"/>
  <c r="U114" i="13"/>
  <c r="AI114" i="13" s="1"/>
  <c r="BO114" i="13" s="1"/>
  <c r="U124" i="13"/>
  <c r="AI124" i="13" s="1"/>
  <c r="BO124" i="13" s="1"/>
  <c r="U95" i="13"/>
  <c r="AI95" i="13" s="1"/>
  <c r="BO95" i="13" s="1"/>
  <c r="U84" i="13"/>
  <c r="AI84" i="13" s="1"/>
  <c r="BO84" i="13" s="1"/>
  <c r="U105" i="13"/>
  <c r="AI105" i="13" s="1"/>
  <c r="BO105" i="13" s="1"/>
  <c r="U106" i="13"/>
  <c r="AI106" i="13" s="1"/>
  <c r="BO106" i="13" s="1"/>
  <c r="U126" i="13"/>
  <c r="U127" i="13"/>
  <c r="U103" i="13"/>
  <c r="AI103" i="13" s="1"/>
  <c r="BO103" i="13" s="1"/>
  <c r="U94" i="13"/>
  <c r="AI94" i="13" s="1"/>
  <c r="BO94" i="13" s="1"/>
  <c r="U97" i="13"/>
  <c r="AI97" i="13" s="1"/>
  <c r="BO97" i="13" s="1"/>
  <c r="U98" i="13"/>
  <c r="AI98" i="13" s="1"/>
  <c r="BO98" i="13" s="1"/>
  <c r="U118" i="13"/>
  <c r="AI118" i="13" s="1"/>
  <c r="BO118" i="13" s="1"/>
  <c r="U119" i="13"/>
  <c r="AI119" i="13" s="1"/>
  <c r="BO119" i="13" s="1"/>
  <c r="U73" i="13"/>
  <c r="AI73" i="13" s="1"/>
  <c r="BO73" i="13" s="1"/>
  <c r="U116" i="13"/>
  <c r="AI116" i="13" s="1"/>
  <c r="BO116" i="13" s="1"/>
  <c r="U74" i="13"/>
  <c r="AI74" i="13" s="1"/>
  <c r="BO74" i="13" s="1"/>
  <c r="U89" i="13"/>
  <c r="AI89" i="13" s="1"/>
  <c r="BO89" i="13" s="1"/>
  <c r="U90" i="13"/>
  <c r="AI90" i="13" s="1"/>
  <c r="BO90" i="13" s="1"/>
  <c r="U110" i="13"/>
  <c r="AI110" i="13" s="1"/>
  <c r="BO110" i="13" s="1"/>
  <c r="U111" i="13"/>
  <c r="AI111" i="13" s="1"/>
  <c r="BO111" i="13" s="1"/>
  <c r="U102" i="13"/>
  <c r="AI102" i="13" s="1"/>
  <c r="BO102" i="13" s="1"/>
  <c r="U76" i="13"/>
  <c r="AI76" i="13" s="1"/>
  <c r="BO76" i="13" s="1"/>
  <c r="Z78" i="13"/>
  <c r="AN78" i="13" s="1"/>
  <c r="BT78" i="13" s="1"/>
  <c r="Z86" i="13"/>
  <c r="AN86" i="13" s="1"/>
  <c r="BT86" i="13" s="1"/>
  <c r="Z94" i="13"/>
  <c r="AN94" i="13" s="1"/>
  <c r="BT94" i="13" s="1"/>
  <c r="Z102" i="13"/>
  <c r="AN102" i="13" s="1"/>
  <c r="BT102" i="13" s="1"/>
  <c r="Z110" i="13"/>
  <c r="AN110" i="13" s="1"/>
  <c r="BT110" i="13" s="1"/>
  <c r="Z118" i="13"/>
  <c r="AN118" i="13" s="1"/>
  <c r="BT118" i="13" s="1"/>
  <c r="Z126" i="13"/>
  <c r="Z79" i="13"/>
  <c r="AN79" i="13" s="1"/>
  <c r="BT79" i="13" s="1"/>
  <c r="Z73" i="13"/>
  <c r="AN73" i="13" s="1"/>
  <c r="BT73" i="13" s="1"/>
  <c r="Z81" i="13"/>
  <c r="AN81" i="13" s="1"/>
  <c r="BT81" i="13" s="1"/>
  <c r="Z89" i="13"/>
  <c r="AN89" i="13" s="1"/>
  <c r="BT89" i="13" s="1"/>
  <c r="Z97" i="13"/>
  <c r="AN97" i="13" s="1"/>
  <c r="BT97" i="13" s="1"/>
  <c r="Z105" i="13"/>
  <c r="AN105" i="13" s="1"/>
  <c r="BT105" i="13" s="1"/>
  <c r="Z113" i="13"/>
  <c r="AN113" i="13" s="1"/>
  <c r="BT113" i="13" s="1"/>
  <c r="Z121" i="13"/>
  <c r="AN121" i="13" s="1"/>
  <c r="BT121" i="13" s="1"/>
  <c r="Z76" i="13"/>
  <c r="AN76" i="13" s="1"/>
  <c r="BT76" i="13" s="1"/>
  <c r="Z84" i="13"/>
  <c r="AN84" i="13" s="1"/>
  <c r="BT84" i="13" s="1"/>
  <c r="Z92" i="13"/>
  <c r="AN92" i="13" s="1"/>
  <c r="BT92" i="13" s="1"/>
  <c r="Z100" i="13"/>
  <c r="AN100" i="13" s="1"/>
  <c r="BT100" i="13" s="1"/>
  <c r="Z108" i="13"/>
  <c r="AN108" i="13" s="1"/>
  <c r="BT108" i="13" s="1"/>
  <c r="Z116" i="13"/>
  <c r="AN116" i="13" s="1"/>
  <c r="BT116" i="13" s="1"/>
  <c r="Z124" i="13"/>
  <c r="AN124" i="13" s="1"/>
  <c r="BT124" i="13" s="1"/>
  <c r="Z80" i="13"/>
  <c r="AN80" i="13" s="1"/>
  <c r="BT80" i="13" s="1"/>
  <c r="Z103" i="13"/>
  <c r="AN103" i="13" s="1"/>
  <c r="BT103" i="13" s="1"/>
  <c r="Z104" i="13"/>
  <c r="AN104" i="13" s="1"/>
  <c r="BT104" i="13" s="1"/>
  <c r="Z125" i="13"/>
  <c r="AN125" i="13" s="1"/>
  <c r="BT125" i="13" s="1"/>
  <c r="Z83" i="13"/>
  <c r="AN83" i="13" s="1"/>
  <c r="BT83" i="13" s="1"/>
  <c r="Z95" i="13"/>
  <c r="AN95" i="13" s="1"/>
  <c r="BT95" i="13" s="1"/>
  <c r="Z96" i="13"/>
  <c r="AN96" i="13" s="1"/>
  <c r="BT96" i="13" s="1"/>
  <c r="Z117" i="13"/>
  <c r="AN117" i="13" s="1"/>
  <c r="BT117" i="13" s="1"/>
  <c r="Z82" i="13"/>
  <c r="AN82" i="13" s="1"/>
  <c r="BT82" i="13" s="1"/>
  <c r="Z87" i="13"/>
  <c r="AN87" i="13" s="1"/>
  <c r="BT87" i="13" s="1"/>
  <c r="Z88" i="13"/>
  <c r="AN88" i="13" s="1"/>
  <c r="BT88" i="13" s="1"/>
  <c r="Z109" i="13"/>
  <c r="AN109" i="13" s="1"/>
  <c r="BT109" i="13" s="1"/>
  <c r="Z98" i="13"/>
  <c r="AN98" i="13" s="1"/>
  <c r="BT98" i="13" s="1"/>
  <c r="Z77" i="13"/>
  <c r="AN77" i="13" s="1"/>
  <c r="BT77" i="13" s="1"/>
  <c r="Z111" i="13"/>
  <c r="AN111" i="13" s="1"/>
  <c r="BT111" i="13" s="1"/>
  <c r="Z101" i="13"/>
  <c r="AN101" i="13" s="1"/>
  <c r="BT101" i="13" s="1"/>
  <c r="Z122" i="13"/>
  <c r="AN122" i="13" s="1"/>
  <c r="BT122" i="13" s="1"/>
  <c r="Z123" i="13"/>
  <c r="AN123" i="13" s="1"/>
  <c r="BT123" i="13" s="1"/>
  <c r="Z74" i="13"/>
  <c r="AN74" i="13" s="1"/>
  <c r="BT74" i="13" s="1"/>
  <c r="Z99" i="13"/>
  <c r="AN99" i="13" s="1"/>
  <c r="BT99" i="13" s="1"/>
  <c r="Z112" i="13"/>
  <c r="AN112" i="13" s="1"/>
  <c r="BT112" i="13" s="1"/>
  <c r="Z93" i="13"/>
  <c r="AN93" i="13" s="1"/>
  <c r="BT93" i="13" s="1"/>
  <c r="Z114" i="13"/>
  <c r="AN114" i="13" s="1"/>
  <c r="BT114" i="13" s="1"/>
  <c r="Z115" i="13"/>
  <c r="AN115" i="13" s="1"/>
  <c r="BT115" i="13" s="1"/>
  <c r="Z120" i="13"/>
  <c r="AN120" i="13" s="1"/>
  <c r="BT120" i="13" s="1"/>
  <c r="Z90" i="13"/>
  <c r="AN90" i="13" s="1"/>
  <c r="BT90" i="13" s="1"/>
  <c r="Z75" i="13"/>
  <c r="AN75" i="13" s="1"/>
  <c r="BT75" i="13" s="1"/>
  <c r="Z85" i="13"/>
  <c r="AN85" i="13" s="1"/>
  <c r="BT85" i="13" s="1"/>
  <c r="Z106" i="13"/>
  <c r="AN106" i="13" s="1"/>
  <c r="BT106" i="13" s="1"/>
  <c r="Z107" i="13"/>
  <c r="AN107" i="13" s="1"/>
  <c r="BT107" i="13" s="1"/>
  <c r="Z127" i="13"/>
  <c r="Z72" i="13"/>
  <c r="AN72" i="13" s="1"/>
  <c r="BT72" i="13" s="1"/>
  <c r="Z119" i="13"/>
  <c r="AN119" i="13" s="1"/>
  <c r="BT119" i="13" s="1"/>
  <c r="Z91" i="13"/>
  <c r="AN91" i="13" s="1"/>
  <c r="BT91" i="13" s="1"/>
  <c r="T80" i="13"/>
  <c r="AH80" i="13" s="1"/>
  <c r="BN80" i="13" s="1"/>
  <c r="T88" i="13"/>
  <c r="AH88" i="13" s="1"/>
  <c r="BN88" i="13" s="1"/>
  <c r="T96" i="13"/>
  <c r="AH96" i="13" s="1"/>
  <c r="BN96" i="13" s="1"/>
  <c r="T104" i="13"/>
  <c r="AH104" i="13" s="1"/>
  <c r="BN104" i="13" s="1"/>
  <c r="T112" i="13"/>
  <c r="AH112" i="13" s="1"/>
  <c r="BN112" i="13" s="1"/>
  <c r="T120" i="13"/>
  <c r="AH120" i="13" s="1"/>
  <c r="BN120" i="13" s="1"/>
  <c r="T72" i="13"/>
  <c r="AH72" i="13" s="1"/>
  <c r="BN72" i="13" s="1"/>
  <c r="T81" i="13"/>
  <c r="AH81" i="13" s="1"/>
  <c r="BN81" i="13" s="1"/>
  <c r="T75" i="13"/>
  <c r="AH75" i="13" s="1"/>
  <c r="BN75" i="13" s="1"/>
  <c r="T83" i="13"/>
  <c r="AH83" i="13" s="1"/>
  <c r="BN83" i="13" s="1"/>
  <c r="T91" i="13"/>
  <c r="AH91" i="13" s="1"/>
  <c r="BN91" i="13" s="1"/>
  <c r="T99" i="13"/>
  <c r="AH99" i="13" s="1"/>
  <c r="BN99" i="13" s="1"/>
  <c r="T107" i="13"/>
  <c r="AH107" i="13" s="1"/>
  <c r="BN107" i="13" s="1"/>
  <c r="T115" i="13"/>
  <c r="AH115" i="13" s="1"/>
  <c r="BN115" i="13" s="1"/>
  <c r="T123" i="13"/>
  <c r="AH123" i="13" s="1"/>
  <c r="BN123" i="13" s="1"/>
  <c r="T73" i="13"/>
  <c r="AH73" i="13" s="1"/>
  <c r="BN73" i="13" s="1"/>
  <c r="T78" i="13"/>
  <c r="AH78" i="13" s="1"/>
  <c r="BN78" i="13" s="1"/>
  <c r="T86" i="13"/>
  <c r="AH86" i="13" s="1"/>
  <c r="BN86" i="13" s="1"/>
  <c r="T94" i="13"/>
  <c r="AH94" i="13" s="1"/>
  <c r="BN94" i="13" s="1"/>
  <c r="T102" i="13"/>
  <c r="AH102" i="13" s="1"/>
  <c r="BN102" i="13" s="1"/>
  <c r="T110" i="13"/>
  <c r="AH110" i="13" s="1"/>
  <c r="BN110" i="13" s="1"/>
  <c r="T118" i="13"/>
  <c r="AH118" i="13" s="1"/>
  <c r="BN118" i="13" s="1"/>
  <c r="T126" i="13"/>
  <c r="T82" i="13"/>
  <c r="AH82" i="13" s="1"/>
  <c r="BN82" i="13" s="1"/>
  <c r="T100" i="13"/>
  <c r="AH100" i="13" s="1"/>
  <c r="BN100" i="13" s="1"/>
  <c r="T101" i="13"/>
  <c r="AH101" i="13" s="1"/>
  <c r="BN101" i="13" s="1"/>
  <c r="T121" i="13"/>
  <c r="AH121" i="13" s="1"/>
  <c r="BN121" i="13" s="1"/>
  <c r="T122" i="13"/>
  <c r="AH122" i="13" s="1"/>
  <c r="BN122" i="13" s="1"/>
  <c r="T92" i="13"/>
  <c r="AH92" i="13" s="1"/>
  <c r="BN92" i="13" s="1"/>
  <c r="T93" i="13"/>
  <c r="AH93" i="13" s="1"/>
  <c r="BN93" i="13" s="1"/>
  <c r="T113" i="13"/>
  <c r="AH113" i="13" s="1"/>
  <c r="BN113" i="13" s="1"/>
  <c r="T114" i="13"/>
  <c r="AH114" i="13" s="1"/>
  <c r="BN114" i="13" s="1"/>
  <c r="T84" i="13"/>
  <c r="AH84" i="13" s="1"/>
  <c r="BN84" i="13" s="1"/>
  <c r="T85" i="13"/>
  <c r="AH85" i="13" s="1"/>
  <c r="BN85" i="13" s="1"/>
  <c r="T105" i="13"/>
  <c r="AH105" i="13" s="1"/>
  <c r="BN105" i="13" s="1"/>
  <c r="T106" i="13"/>
  <c r="AH106" i="13" s="1"/>
  <c r="BN106" i="13" s="1"/>
  <c r="T127" i="13"/>
  <c r="T76" i="13"/>
  <c r="AH76" i="13" s="1"/>
  <c r="BN76" i="13" s="1"/>
  <c r="T117" i="13"/>
  <c r="AH117" i="13" s="1"/>
  <c r="BN117" i="13" s="1"/>
  <c r="T97" i="13"/>
  <c r="AH97" i="13" s="1"/>
  <c r="BN97" i="13" s="1"/>
  <c r="T98" i="13"/>
  <c r="AH98" i="13" s="1"/>
  <c r="BN98" i="13" s="1"/>
  <c r="T119" i="13"/>
  <c r="AH119" i="13" s="1"/>
  <c r="BN119" i="13" s="1"/>
  <c r="T95" i="13"/>
  <c r="AH95" i="13" s="1"/>
  <c r="BN95" i="13" s="1"/>
  <c r="T79" i="13"/>
  <c r="AH79" i="13" s="1"/>
  <c r="BN79" i="13" s="1"/>
  <c r="T87" i="13"/>
  <c r="AH87" i="13" s="1"/>
  <c r="BN87" i="13" s="1"/>
  <c r="T108" i="13"/>
  <c r="AH108" i="13" s="1"/>
  <c r="BN108" i="13" s="1"/>
  <c r="T74" i="13"/>
  <c r="AH74" i="13" s="1"/>
  <c r="BN74" i="13" s="1"/>
  <c r="T89" i="13"/>
  <c r="AH89" i="13" s="1"/>
  <c r="BN89" i="13" s="1"/>
  <c r="T90" i="13"/>
  <c r="AH90" i="13" s="1"/>
  <c r="BN90" i="13" s="1"/>
  <c r="T111" i="13"/>
  <c r="AH111" i="13" s="1"/>
  <c r="BN111" i="13" s="1"/>
  <c r="T116" i="13"/>
  <c r="AH116" i="13" s="1"/>
  <c r="BN116" i="13" s="1"/>
  <c r="T77" i="13"/>
  <c r="AH77" i="13" s="1"/>
  <c r="BN77" i="13" s="1"/>
  <c r="T103" i="13"/>
  <c r="AH103" i="13" s="1"/>
  <c r="BN103" i="13" s="1"/>
  <c r="T124" i="13"/>
  <c r="AH124" i="13" s="1"/>
  <c r="BN124" i="13" s="1"/>
  <c r="T125" i="13"/>
  <c r="AH125" i="13" s="1"/>
  <c r="BN125" i="13" s="1"/>
  <c r="T109" i="13"/>
  <c r="AH109" i="13" s="1"/>
  <c r="BN109" i="13" s="1"/>
  <c r="V74" i="13"/>
  <c r="AJ74" i="13" s="1"/>
  <c r="BP74" i="13" s="1"/>
  <c r="V82" i="13"/>
  <c r="AJ82" i="13" s="1"/>
  <c r="BP82" i="13" s="1"/>
  <c r="V90" i="13"/>
  <c r="AJ90" i="13" s="1"/>
  <c r="BP90" i="13" s="1"/>
  <c r="V98" i="13"/>
  <c r="AJ98" i="13" s="1"/>
  <c r="BP98" i="13" s="1"/>
  <c r="V106" i="13"/>
  <c r="AJ106" i="13" s="1"/>
  <c r="BP106" i="13" s="1"/>
  <c r="V114" i="13"/>
  <c r="AJ114" i="13" s="1"/>
  <c r="BP114" i="13" s="1"/>
  <c r="V122" i="13"/>
  <c r="AJ122" i="13" s="1"/>
  <c r="BP122" i="13" s="1"/>
  <c r="V77" i="13"/>
  <c r="AJ77" i="13" s="1"/>
  <c r="BP77" i="13" s="1"/>
  <c r="V85" i="13"/>
  <c r="AJ85" i="13" s="1"/>
  <c r="BP85" i="13" s="1"/>
  <c r="V93" i="13"/>
  <c r="AJ93" i="13" s="1"/>
  <c r="BP93" i="13" s="1"/>
  <c r="V101" i="13"/>
  <c r="AJ101" i="13" s="1"/>
  <c r="BP101" i="13" s="1"/>
  <c r="V109" i="13"/>
  <c r="AJ109" i="13" s="1"/>
  <c r="BP109" i="13" s="1"/>
  <c r="V117" i="13"/>
  <c r="AJ117" i="13" s="1"/>
  <c r="BP117" i="13" s="1"/>
  <c r="V125" i="13"/>
  <c r="AJ125" i="13" s="1"/>
  <c r="BP125" i="13" s="1"/>
  <c r="V75" i="13"/>
  <c r="AJ75" i="13" s="1"/>
  <c r="BP75" i="13" s="1"/>
  <c r="V83" i="13"/>
  <c r="AJ83" i="13" s="1"/>
  <c r="BP83" i="13" s="1"/>
  <c r="V80" i="13"/>
  <c r="AJ80" i="13" s="1"/>
  <c r="BP80" i="13" s="1"/>
  <c r="V88" i="13"/>
  <c r="AJ88" i="13" s="1"/>
  <c r="BP88" i="13" s="1"/>
  <c r="V96" i="13"/>
  <c r="AJ96" i="13" s="1"/>
  <c r="BP96" i="13" s="1"/>
  <c r="V104" i="13"/>
  <c r="AJ104" i="13" s="1"/>
  <c r="BP104" i="13" s="1"/>
  <c r="V112" i="13"/>
  <c r="AJ112" i="13" s="1"/>
  <c r="BP112" i="13" s="1"/>
  <c r="V120" i="13"/>
  <c r="AJ120" i="13" s="1"/>
  <c r="BP120" i="13" s="1"/>
  <c r="V72" i="13"/>
  <c r="AJ72" i="13" s="1"/>
  <c r="BP72" i="13" s="1"/>
  <c r="V76" i="13"/>
  <c r="AJ76" i="13" s="1"/>
  <c r="BP76" i="13" s="1"/>
  <c r="V94" i="13"/>
  <c r="AJ94" i="13" s="1"/>
  <c r="BP94" i="13" s="1"/>
  <c r="V95" i="13"/>
  <c r="AJ95" i="13" s="1"/>
  <c r="BP95" i="13" s="1"/>
  <c r="V115" i="13"/>
  <c r="AJ115" i="13" s="1"/>
  <c r="BP115" i="13" s="1"/>
  <c r="V116" i="13"/>
  <c r="AJ116" i="13" s="1"/>
  <c r="BP116" i="13" s="1"/>
  <c r="V79" i="13"/>
  <c r="AJ79" i="13" s="1"/>
  <c r="BP79" i="13" s="1"/>
  <c r="V86" i="13"/>
  <c r="AJ86" i="13" s="1"/>
  <c r="BP86" i="13" s="1"/>
  <c r="V87" i="13"/>
  <c r="AJ87" i="13" s="1"/>
  <c r="BP87" i="13" s="1"/>
  <c r="V107" i="13"/>
  <c r="AJ107" i="13" s="1"/>
  <c r="BP107" i="13" s="1"/>
  <c r="V108" i="13"/>
  <c r="AJ108" i="13" s="1"/>
  <c r="BP108" i="13" s="1"/>
  <c r="V78" i="13"/>
  <c r="AJ78" i="13" s="1"/>
  <c r="BP78" i="13" s="1"/>
  <c r="V99" i="13"/>
  <c r="AJ99" i="13" s="1"/>
  <c r="BP99" i="13" s="1"/>
  <c r="V100" i="13"/>
  <c r="AJ100" i="13" s="1"/>
  <c r="BP100" i="13" s="1"/>
  <c r="V121" i="13"/>
  <c r="AJ121" i="13" s="1"/>
  <c r="BP121" i="13" s="1"/>
  <c r="V89" i="13"/>
  <c r="AJ89" i="13" s="1"/>
  <c r="BP89" i="13" s="1"/>
  <c r="V123" i="13"/>
  <c r="AJ123" i="13" s="1"/>
  <c r="BP123" i="13" s="1"/>
  <c r="V81" i="13"/>
  <c r="AJ81" i="13" s="1"/>
  <c r="BP81" i="13" s="1"/>
  <c r="V91" i="13"/>
  <c r="AJ91" i="13" s="1"/>
  <c r="BP91" i="13" s="1"/>
  <c r="V92" i="13"/>
  <c r="AJ92" i="13" s="1"/>
  <c r="BP92" i="13" s="1"/>
  <c r="V113" i="13"/>
  <c r="AJ113" i="13" s="1"/>
  <c r="BP113" i="13" s="1"/>
  <c r="V111" i="13"/>
  <c r="AJ111" i="13" s="1"/>
  <c r="BP111" i="13" s="1"/>
  <c r="V73" i="13"/>
  <c r="AJ73" i="13" s="1"/>
  <c r="BP73" i="13" s="1"/>
  <c r="V124" i="13"/>
  <c r="AJ124" i="13" s="1"/>
  <c r="BP124" i="13" s="1"/>
  <c r="V84" i="13"/>
  <c r="AJ84" i="13" s="1"/>
  <c r="BP84" i="13" s="1"/>
  <c r="V105" i="13"/>
  <c r="AJ105" i="13" s="1"/>
  <c r="BP105" i="13" s="1"/>
  <c r="V126" i="13"/>
  <c r="V127" i="13"/>
  <c r="V110" i="13"/>
  <c r="AJ110" i="13" s="1"/>
  <c r="BP110" i="13" s="1"/>
  <c r="V102" i="13"/>
  <c r="AJ102" i="13" s="1"/>
  <c r="BP102" i="13" s="1"/>
  <c r="V97" i="13"/>
  <c r="AJ97" i="13" s="1"/>
  <c r="BP97" i="13" s="1"/>
  <c r="V118" i="13"/>
  <c r="AJ118" i="13" s="1"/>
  <c r="BP118" i="13" s="1"/>
  <c r="V119" i="13"/>
  <c r="AJ119" i="13" s="1"/>
  <c r="BP119" i="13" s="1"/>
  <c r="V103" i="13"/>
  <c r="AJ103" i="13" s="1"/>
  <c r="BP103" i="13" s="1"/>
  <c r="X76" i="13"/>
  <c r="AL76" i="13" s="1"/>
  <c r="BR76" i="13" s="1"/>
  <c r="X84" i="13"/>
  <c r="AL84" i="13" s="1"/>
  <c r="BR84" i="13" s="1"/>
  <c r="X92" i="13"/>
  <c r="AL92" i="13" s="1"/>
  <c r="BR92" i="13" s="1"/>
  <c r="X100" i="13"/>
  <c r="AL100" i="13" s="1"/>
  <c r="BR100" i="13" s="1"/>
  <c r="X108" i="13"/>
  <c r="AL108" i="13" s="1"/>
  <c r="BR108" i="13" s="1"/>
  <c r="X116" i="13"/>
  <c r="AL116" i="13" s="1"/>
  <c r="BR116" i="13" s="1"/>
  <c r="X124" i="13"/>
  <c r="AL124" i="13" s="1"/>
  <c r="BR124" i="13" s="1"/>
  <c r="X79" i="13"/>
  <c r="AL79" i="13" s="1"/>
  <c r="BR79" i="13" s="1"/>
  <c r="X87" i="13"/>
  <c r="AL87" i="13" s="1"/>
  <c r="BR87" i="13" s="1"/>
  <c r="X95" i="13"/>
  <c r="AL95" i="13" s="1"/>
  <c r="BR95" i="13" s="1"/>
  <c r="X103" i="13"/>
  <c r="AL103" i="13" s="1"/>
  <c r="BR103" i="13" s="1"/>
  <c r="X111" i="13"/>
  <c r="AL111" i="13" s="1"/>
  <c r="BR111" i="13" s="1"/>
  <c r="X119" i="13"/>
  <c r="AL119" i="13" s="1"/>
  <c r="BR119" i="13" s="1"/>
  <c r="X127" i="13"/>
  <c r="X77" i="13"/>
  <c r="AL77" i="13" s="1"/>
  <c r="BR77" i="13" s="1"/>
  <c r="X74" i="13"/>
  <c r="AL74" i="13" s="1"/>
  <c r="BR74" i="13" s="1"/>
  <c r="X82" i="13"/>
  <c r="AL82" i="13" s="1"/>
  <c r="BR82" i="13" s="1"/>
  <c r="X90" i="13"/>
  <c r="AL90" i="13" s="1"/>
  <c r="BR90" i="13" s="1"/>
  <c r="X98" i="13"/>
  <c r="AL98" i="13" s="1"/>
  <c r="BR98" i="13" s="1"/>
  <c r="X106" i="13"/>
  <c r="AL106" i="13" s="1"/>
  <c r="BR106" i="13" s="1"/>
  <c r="X114" i="13"/>
  <c r="AL114" i="13" s="1"/>
  <c r="BR114" i="13" s="1"/>
  <c r="X122" i="13"/>
  <c r="AL122" i="13" s="1"/>
  <c r="BR122" i="13" s="1"/>
  <c r="X88" i="13"/>
  <c r="AL88" i="13" s="1"/>
  <c r="BR88" i="13" s="1"/>
  <c r="X89" i="13"/>
  <c r="AL89" i="13" s="1"/>
  <c r="BR89" i="13" s="1"/>
  <c r="X109" i="13"/>
  <c r="AL109" i="13" s="1"/>
  <c r="BR109" i="13" s="1"/>
  <c r="X110" i="13"/>
  <c r="AL110" i="13" s="1"/>
  <c r="BR110" i="13" s="1"/>
  <c r="X73" i="13"/>
  <c r="AL73" i="13" s="1"/>
  <c r="BR73" i="13" s="1"/>
  <c r="X101" i="13"/>
  <c r="AL101" i="13" s="1"/>
  <c r="BR101" i="13" s="1"/>
  <c r="X102" i="13"/>
  <c r="AL102" i="13" s="1"/>
  <c r="BR102" i="13" s="1"/>
  <c r="X123" i="13"/>
  <c r="AL123" i="13" s="1"/>
  <c r="BR123" i="13" s="1"/>
  <c r="X93" i="13"/>
  <c r="AL93" i="13" s="1"/>
  <c r="BR93" i="13" s="1"/>
  <c r="X94" i="13"/>
  <c r="AL94" i="13" s="1"/>
  <c r="BR94" i="13" s="1"/>
  <c r="X115" i="13"/>
  <c r="AL115" i="13" s="1"/>
  <c r="BR115" i="13" s="1"/>
  <c r="X80" i="13"/>
  <c r="AL80" i="13" s="1"/>
  <c r="BR80" i="13" s="1"/>
  <c r="X104" i="13"/>
  <c r="AL104" i="13" s="1"/>
  <c r="BR104" i="13" s="1"/>
  <c r="X83" i="13"/>
  <c r="AL83" i="13" s="1"/>
  <c r="BR83" i="13" s="1"/>
  <c r="X118" i="13"/>
  <c r="AL118" i="13" s="1"/>
  <c r="BR118" i="13" s="1"/>
  <c r="X75" i="13"/>
  <c r="AL75" i="13" s="1"/>
  <c r="BR75" i="13" s="1"/>
  <c r="X85" i="13"/>
  <c r="AL85" i="13" s="1"/>
  <c r="BR85" i="13" s="1"/>
  <c r="X86" i="13"/>
  <c r="AL86" i="13" s="1"/>
  <c r="BR86" i="13" s="1"/>
  <c r="X107" i="13"/>
  <c r="AL107" i="13" s="1"/>
  <c r="BR107" i="13" s="1"/>
  <c r="X72" i="13"/>
  <c r="AL72" i="13" s="1"/>
  <c r="BR72" i="13" s="1"/>
  <c r="X126" i="13"/>
  <c r="X117" i="13"/>
  <c r="AL117" i="13" s="1"/>
  <c r="BR117" i="13" s="1"/>
  <c r="X78" i="13"/>
  <c r="AL78" i="13" s="1"/>
  <c r="BR78" i="13" s="1"/>
  <c r="X99" i="13"/>
  <c r="AL99" i="13" s="1"/>
  <c r="BR99" i="13" s="1"/>
  <c r="X120" i="13"/>
  <c r="AL120" i="13" s="1"/>
  <c r="BR120" i="13" s="1"/>
  <c r="X121" i="13"/>
  <c r="AL121" i="13" s="1"/>
  <c r="BR121" i="13" s="1"/>
  <c r="X105" i="13"/>
  <c r="AL105" i="13" s="1"/>
  <c r="BR105" i="13" s="1"/>
  <c r="X96" i="13"/>
  <c r="AL96" i="13" s="1"/>
  <c r="BR96" i="13" s="1"/>
  <c r="X81" i="13"/>
  <c r="AL81" i="13" s="1"/>
  <c r="BR81" i="13" s="1"/>
  <c r="X91" i="13"/>
  <c r="AL91" i="13" s="1"/>
  <c r="BR91" i="13" s="1"/>
  <c r="X112" i="13"/>
  <c r="AL112" i="13" s="1"/>
  <c r="BR112" i="13" s="1"/>
  <c r="X113" i="13"/>
  <c r="AL113" i="13" s="1"/>
  <c r="BR113" i="13" s="1"/>
  <c r="X125" i="13"/>
  <c r="AL125" i="13" s="1"/>
  <c r="BR125" i="13" s="1"/>
  <c r="X97" i="13"/>
  <c r="AL97" i="13" s="1"/>
  <c r="BR97" i="13" s="1"/>
  <c r="AC77" i="13"/>
  <c r="AQ77" i="13" s="1"/>
  <c r="BW77" i="13" s="1"/>
  <c r="AC85" i="13"/>
  <c r="AQ85" i="13" s="1"/>
  <c r="BW85" i="13" s="1"/>
  <c r="AC93" i="13"/>
  <c r="AQ93" i="13" s="1"/>
  <c r="BW93" i="13" s="1"/>
  <c r="AC101" i="13"/>
  <c r="AQ101" i="13" s="1"/>
  <c r="BW101" i="13" s="1"/>
  <c r="AC109" i="13"/>
  <c r="AQ109" i="13" s="1"/>
  <c r="BW109" i="13" s="1"/>
  <c r="AC117" i="13"/>
  <c r="AQ117" i="13" s="1"/>
  <c r="BW117" i="13" s="1"/>
  <c r="AC125" i="13"/>
  <c r="AQ125" i="13" s="1"/>
  <c r="BW125" i="13" s="1"/>
  <c r="AC80" i="13"/>
  <c r="AQ80" i="13" s="1"/>
  <c r="BW80" i="13" s="1"/>
  <c r="AC88" i="13"/>
  <c r="AQ88" i="13" s="1"/>
  <c r="BW88" i="13" s="1"/>
  <c r="AC96" i="13"/>
  <c r="AQ96" i="13" s="1"/>
  <c r="BW96" i="13" s="1"/>
  <c r="AC104" i="13"/>
  <c r="AQ104" i="13" s="1"/>
  <c r="BW104" i="13" s="1"/>
  <c r="AC112" i="13"/>
  <c r="AQ112" i="13" s="1"/>
  <c r="BW112" i="13" s="1"/>
  <c r="AC120" i="13"/>
  <c r="AQ120" i="13" s="1"/>
  <c r="BW120" i="13" s="1"/>
  <c r="AC78" i="13"/>
  <c r="AQ78" i="13" s="1"/>
  <c r="BW78" i="13" s="1"/>
  <c r="AC75" i="13"/>
  <c r="AQ75" i="13" s="1"/>
  <c r="BW75" i="13" s="1"/>
  <c r="AC83" i="13"/>
  <c r="AQ83" i="13" s="1"/>
  <c r="BW83" i="13" s="1"/>
  <c r="AC91" i="13"/>
  <c r="AQ91" i="13" s="1"/>
  <c r="BW91" i="13" s="1"/>
  <c r="AC99" i="13"/>
  <c r="AQ99" i="13" s="1"/>
  <c r="BW99" i="13" s="1"/>
  <c r="AC107" i="13"/>
  <c r="AQ107" i="13" s="1"/>
  <c r="BW107" i="13" s="1"/>
  <c r="AC115" i="13"/>
  <c r="AQ115" i="13" s="1"/>
  <c r="BW115" i="13" s="1"/>
  <c r="AC123" i="13"/>
  <c r="AQ123" i="13" s="1"/>
  <c r="BW123" i="13" s="1"/>
  <c r="AC84" i="13"/>
  <c r="AQ84" i="13" s="1"/>
  <c r="BW84" i="13" s="1"/>
  <c r="AC105" i="13"/>
  <c r="AQ105" i="13" s="1"/>
  <c r="BW105" i="13" s="1"/>
  <c r="AC106" i="13"/>
  <c r="AQ106" i="13" s="1"/>
  <c r="BW106" i="13" s="1"/>
  <c r="AC126" i="13"/>
  <c r="AC127" i="13"/>
  <c r="AC74" i="13"/>
  <c r="AQ74" i="13" s="1"/>
  <c r="BW74" i="13" s="1"/>
  <c r="AC97" i="13"/>
  <c r="AQ97" i="13" s="1"/>
  <c r="BW97" i="13" s="1"/>
  <c r="AC98" i="13"/>
  <c r="AQ98" i="13" s="1"/>
  <c r="BW98" i="13" s="1"/>
  <c r="AC118" i="13"/>
  <c r="AQ118" i="13" s="1"/>
  <c r="BW118" i="13" s="1"/>
  <c r="AC119" i="13"/>
  <c r="AQ119" i="13" s="1"/>
  <c r="BW119" i="13" s="1"/>
  <c r="AC73" i="13"/>
  <c r="AQ73" i="13" s="1"/>
  <c r="BW73" i="13" s="1"/>
  <c r="AC89" i="13"/>
  <c r="AQ89" i="13" s="1"/>
  <c r="BW89" i="13" s="1"/>
  <c r="AC90" i="13"/>
  <c r="AQ90" i="13" s="1"/>
  <c r="BW90" i="13" s="1"/>
  <c r="AC110" i="13"/>
  <c r="AQ110" i="13" s="1"/>
  <c r="BW110" i="13" s="1"/>
  <c r="AC111" i="13"/>
  <c r="AQ111" i="13" s="1"/>
  <c r="BW111" i="13" s="1"/>
  <c r="AC121" i="13"/>
  <c r="AQ121" i="13" s="1"/>
  <c r="BW121" i="13" s="1"/>
  <c r="AC92" i="13"/>
  <c r="AQ92" i="13" s="1"/>
  <c r="BW92" i="13" s="1"/>
  <c r="AC114" i="13"/>
  <c r="AQ114" i="13" s="1"/>
  <c r="BW114" i="13" s="1"/>
  <c r="AC76" i="13"/>
  <c r="AQ76" i="13" s="1"/>
  <c r="BW76" i="13" s="1"/>
  <c r="AC102" i="13"/>
  <c r="AQ102" i="13" s="1"/>
  <c r="BW102" i="13" s="1"/>
  <c r="AC103" i="13"/>
  <c r="AQ103" i="13" s="1"/>
  <c r="BW103" i="13" s="1"/>
  <c r="AC124" i="13"/>
  <c r="AQ124" i="13" s="1"/>
  <c r="BW124" i="13" s="1"/>
  <c r="AC122" i="13"/>
  <c r="AQ122" i="13" s="1"/>
  <c r="BW122" i="13" s="1"/>
  <c r="AC79" i="13"/>
  <c r="AQ79" i="13" s="1"/>
  <c r="BW79" i="13" s="1"/>
  <c r="AC94" i="13"/>
  <c r="AQ94" i="13" s="1"/>
  <c r="BW94" i="13" s="1"/>
  <c r="AC95" i="13"/>
  <c r="AQ95" i="13" s="1"/>
  <c r="BW95" i="13" s="1"/>
  <c r="AC116" i="13"/>
  <c r="AQ116" i="13" s="1"/>
  <c r="BW116" i="13" s="1"/>
  <c r="AC81" i="13"/>
  <c r="AQ81" i="13" s="1"/>
  <c r="BW81" i="13" s="1"/>
  <c r="AC100" i="13"/>
  <c r="AQ100" i="13" s="1"/>
  <c r="BW100" i="13" s="1"/>
  <c r="AC82" i="13"/>
  <c r="AQ82" i="13" s="1"/>
  <c r="BW82" i="13" s="1"/>
  <c r="AC86" i="13"/>
  <c r="AQ86" i="13" s="1"/>
  <c r="BW86" i="13" s="1"/>
  <c r="AC87" i="13"/>
  <c r="AQ87" i="13" s="1"/>
  <c r="BW87" i="13" s="1"/>
  <c r="AC108" i="13"/>
  <c r="AQ108" i="13" s="1"/>
  <c r="BW108" i="13" s="1"/>
  <c r="AC113" i="13"/>
  <c r="AQ113" i="13" s="1"/>
  <c r="BW113" i="13" s="1"/>
  <c r="AC72" i="13"/>
  <c r="AQ72" i="13" s="1"/>
  <c r="BW72" i="13" s="1"/>
  <c r="AA75" i="13"/>
  <c r="AO75" i="13" s="1"/>
  <c r="BU75" i="13" s="1"/>
  <c r="AA83" i="13"/>
  <c r="AO83" i="13" s="1"/>
  <c r="BU83" i="13" s="1"/>
  <c r="AA91" i="13"/>
  <c r="AO91" i="13" s="1"/>
  <c r="BU91" i="13" s="1"/>
  <c r="AA99" i="13"/>
  <c r="AO99" i="13" s="1"/>
  <c r="BU99" i="13" s="1"/>
  <c r="AA107" i="13"/>
  <c r="AO107" i="13" s="1"/>
  <c r="BU107" i="13" s="1"/>
  <c r="AA115" i="13"/>
  <c r="AO115" i="13" s="1"/>
  <c r="BU115" i="13" s="1"/>
  <c r="AA123" i="13"/>
  <c r="AO123" i="13" s="1"/>
  <c r="BU123" i="13" s="1"/>
  <c r="AA78" i="13"/>
  <c r="AO78" i="13" s="1"/>
  <c r="BU78" i="13" s="1"/>
  <c r="AA86" i="13"/>
  <c r="AO86" i="13" s="1"/>
  <c r="BU86" i="13" s="1"/>
  <c r="AA94" i="13"/>
  <c r="AO94" i="13" s="1"/>
  <c r="BU94" i="13" s="1"/>
  <c r="AA102" i="13"/>
  <c r="AO102" i="13" s="1"/>
  <c r="BU102" i="13" s="1"/>
  <c r="AA110" i="13"/>
  <c r="AO110" i="13" s="1"/>
  <c r="BU110" i="13" s="1"/>
  <c r="AA118" i="13"/>
  <c r="AO118" i="13" s="1"/>
  <c r="BU118" i="13" s="1"/>
  <c r="AA126" i="13"/>
  <c r="AA76" i="13"/>
  <c r="AO76" i="13" s="1"/>
  <c r="BU76" i="13" s="1"/>
  <c r="AA73" i="13"/>
  <c r="AO73" i="13" s="1"/>
  <c r="BU73" i="13" s="1"/>
  <c r="AA81" i="13"/>
  <c r="AO81" i="13" s="1"/>
  <c r="BU81" i="13" s="1"/>
  <c r="AA89" i="13"/>
  <c r="AO89" i="13" s="1"/>
  <c r="BU89" i="13" s="1"/>
  <c r="AA97" i="13"/>
  <c r="AO97" i="13" s="1"/>
  <c r="BU97" i="13" s="1"/>
  <c r="AA105" i="13"/>
  <c r="AO105" i="13" s="1"/>
  <c r="BU105" i="13" s="1"/>
  <c r="AA113" i="13"/>
  <c r="AO113" i="13" s="1"/>
  <c r="BU113" i="13" s="1"/>
  <c r="AA121" i="13"/>
  <c r="AO121" i="13" s="1"/>
  <c r="BU121" i="13" s="1"/>
  <c r="AA77" i="13"/>
  <c r="AO77" i="13" s="1"/>
  <c r="BU77" i="13" s="1"/>
  <c r="AA90" i="13"/>
  <c r="AO90" i="13" s="1"/>
  <c r="BU90" i="13" s="1"/>
  <c r="AA111" i="13"/>
  <c r="AO111" i="13" s="1"/>
  <c r="BU111" i="13" s="1"/>
  <c r="AA112" i="13"/>
  <c r="AO112" i="13" s="1"/>
  <c r="BU112" i="13" s="1"/>
  <c r="AA80" i="13"/>
  <c r="AO80" i="13" s="1"/>
  <c r="BU80" i="13" s="1"/>
  <c r="AA103" i="13"/>
  <c r="AO103" i="13" s="1"/>
  <c r="BU103" i="13" s="1"/>
  <c r="AA104" i="13"/>
  <c r="AO104" i="13" s="1"/>
  <c r="BU104" i="13" s="1"/>
  <c r="AA124" i="13"/>
  <c r="AO124" i="13" s="1"/>
  <c r="BU124" i="13" s="1"/>
  <c r="AA125" i="13"/>
  <c r="AO125" i="13" s="1"/>
  <c r="BU125" i="13" s="1"/>
  <c r="AA79" i="13"/>
  <c r="AO79" i="13" s="1"/>
  <c r="BU79" i="13" s="1"/>
  <c r="AA95" i="13"/>
  <c r="AO95" i="13" s="1"/>
  <c r="BU95" i="13" s="1"/>
  <c r="AA96" i="13"/>
  <c r="AO96" i="13" s="1"/>
  <c r="BU96" i="13" s="1"/>
  <c r="AA116" i="13"/>
  <c r="AO116" i="13" s="1"/>
  <c r="BU116" i="13" s="1"/>
  <c r="AA117" i="13"/>
  <c r="AO117" i="13" s="1"/>
  <c r="BU117" i="13" s="1"/>
  <c r="AA85" i="13"/>
  <c r="AO85" i="13" s="1"/>
  <c r="BU85" i="13" s="1"/>
  <c r="AA72" i="13"/>
  <c r="AO72" i="13" s="1"/>
  <c r="BU72" i="13" s="1"/>
  <c r="AA82" i="13"/>
  <c r="AO82" i="13" s="1"/>
  <c r="BU82" i="13" s="1"/>
  <c r="AA87" i="13"/>
  <c r="AO87" i="13" s="1"/>
  <c r="BU87" i="13" s="1"/>
  <c r="AA88" i="13"/>
  <c r="AO88" i="13" s="1"/>
  <c r="BU88" i="13" s="1"/>
  <c r="AA108" i="13"/>
  <c r="AO108" i="13" s="1"/>
  <c r="BU108" i="13" s="1"/>
  <c r="AA109" i="13"/>
  <c r="AO109" i="13" s="1"/>
  <c r="BU109" i="13" s="1"/>
  <c r="AA84" i="13"/>
  <c r="AO84" i="13" s="1"/>
  <c r="BU84" i="13" s="1"/>
  <c r="AA106" i="13"/>
  <c r="AO106" i="13" s="1"/>
  <c r="BU106" i="13" s="1"/>
  <c r="AA98" i="13"/>
  <c r="AO98" i="13" s="1"/>
  <c r="BU98" i="13" s="1"/>
  <c r="AA120" i="13"/>
  <c r="AO120" i="13" s="1"/>
  <c r="BU120" i="13" s="1"/>
  <c r="AA100" i="13"/>
  <c r="AO100" i="13" s="1"/>
  <c r="BU100" i="13" s="1"/>
  <c r="AA101" i="13"/>
  <c r="AO101" i="13" s="1"/>
  <c r="BU101" i="13" s="1"/>
  <c r="AA122" i="13"/>
  <c r="AO122" i="13" s="1"/>
  <c r="BU122" i="13" s="1"/>
  <c r="AA127" i="13"/>
  <c r="AA74" i="13"/>
  <c r="AO74" i="13" s="1"/>
  <c r="BU74" i="13" s="1"/>
  <c r="AA92" i="13"/>
  <c r="AO92" i="13" s="1"/>
  <c r="BU92" i="13" s="1"/>
  <c r="AA93" i="13"/>
  <c r="AO93" i="13" s="1"/>
  <c r="BU93" i="13" s="1"/>
  <c r="AA114" i="13"/>
  <c r="AO114" i="13" s="1"/>
  <c r="BU114" i="13" s="1"/>
  <c r="AA119" i="13"/>
  <c r="AO119" i="13" s="1"/>
  <c r="BU119" i="13" s="1"/>
  <c r="Y73" i="13"/>
  <c r="AM73" i="13" s="1"/>
  <c r="BS73" i="13" s="1"/>
  <c r="Y81" i="13"/>
  <c r="AM81" i="13" s="1"/>
  <c r="BS81" i="13" s="1"/>
  <c r="Y89" i="13"/>
  <c r="AM89" i="13" s="1"/>
  <c r="BS89" i="13" s="1"/>
  <c r="Y97" i="13"/>
  <c r="AM97" i="13" s="1"/>
  <c r="BS97" i="13" s="1"/>
  <c r="Y105" i="13"/>
  <c r="AM105" i="13" s="1"/>
  <c r="BS105" i="13" s="1"/>
  <c r="Y113" i="13"/>
  <c r="AM113" i="13" s="1"/>
  <c r="BS113" i="13" s="1"/>
  <c r="Y121" i="13"/>
  <c r="AM121" i="13" s="1"/>
  <c r="BS121" i="13" s="1"/>
  <c r="Y74" i="13"/>
  <c r="AM74" i="13" s="1"/>
  <c r="BS74" i="13" s="1"/>
  <c r="Y82" i="13"/>
  <c r="AM82" i="13" s="1"/>
  <c r="BS82" i="13" s="1"/>
  <c r="Y76" i="13"/>
  <c r="AM76" i="13" s="1"/>
  <c r="BS76" i="13" s="1"/>
  <c r="Y84" i="13"/>
  <c r="AM84" i="13" s="1"/>
  <c r="BS84" i="13" s="1"/>
  <c r="Y92" i="13"/>
  <c r="AM92" i="13" s="1"/>
  <c r="BS92" i="13" s="1"/>
  <c r="Y100" i="13"/>
  <c r="AM100" i="13" s="1"/>
  <c r="BS100" i="13" s="1"/>
  <c r="Y108" i="13"/>
  <c r="AM108" i="13" s="1"/>
  <c r="BS108" i="13" s="1"/>
  <c r="Y116" i="13"/>
  <c r="AM116" i="13" s="1"/>
  <c r="BS116" i="13" s="1"/>
  <c r="Y124" i="13"/>
  <c r="AM124" i="13" s="1"/>
  <c r="BS124" i="13" s="1"/>
  <c r="Y79" i="13"/>
  <c r="AM79" i="13" s="1"/>
  <c r="BS79" i="13" s="1"/>
  <c r="Y87" i="13"/>
  <c r="AM87" i="13" s="1"/>
  <c r="BS87" i="13" s="1"/>
  <c r="Y95" i="13"/>
  <c r="AM95" i="13" s="1"/>
  <c r="BS95" i="13" s="1"/>
  <c r="Y103" i="13"/>
  <c r="AM103" i="13" s="1"/>
  <c r="BS103" i="13" s="1"/>
  <c r="Y111" i="13"/>
  <c r="AM111" i="13" s="1"/>
  <c r="BS111" i="13" s="1"/>
  <c r="Y119" i="13"/>
  <c r="AM119" i="13" s="1"/>
  <c r="BS119" i="13" s="1"/>
  <c r="Y127" i="13"/>
  <c r="Y83" i="13"/>
  <c r="AM83" i="13" s="1"/>
  <c r="BS83" i="13" s="1"/>
  <c r="Y96" i="13"/>
  <c r="AM96" i="13" s="1"/>
  <c r="BS96" i="13" s="1"/>
  <c r="Y117" i="13"/>
  <c r="AM117" i="13" s="1"/>
  <c r="BS117" i="13" s="1"/>
  <c r="Y118" i="13"/>
  <c r="AM118" i="13" s="1"/>
  <c r="BS118" i="13" s="1"/>
  <c r="Y125" i="13"/>
  <c r="AM125" i="13" s="1"/>
  <c r="BS125" i="13" s="1"/>
  <c r="Y88" i="13"/>
  <c r="AM88" i="13" s="1"/>
  <c r="BS88" i="13" s="1"/>
  <c r="Y109" i="13"/>
  <c r="AM109" i="13" s="1"/>
  <c r="BS109" i="13" s="1"/>
  <c r="Y110" i="13"/>
  <c r="AM110" i="13" s="1"/>
  <c r="BS110" i="13" s="1"/>
  <c r="Y126" i="13"/>
  <c r="Y101" i="13"/>
  <c r="AM101" i="13" s="1"/>
  <c r="BS101" i="13" s="1"/>
  <c r="Y102" i="13"/>
  <c r="AM102" i="13" s="1"/>
  <c r="BS102" i="13" s="1"/>
  <c r="Y122" i="13"/>
  <c r="AM122" i="13" s="1"/>
  <c r="BS122" i="13" s="1"/>
  <c r="Y123" i="13"/>
  <c r="AM123" i="13" s="1"/>
  <c r="BS123" i="13" s="1"/>
  <c r="Y112" i="13"/>
  <c r="AM112" i="13" s="1"/>
  <c r="BS112" i="13" s="1"/>
  <c r="Y80" i="13"/>
  <c r="AM80" i="13" s="1"/>
  <c r="BS80" i="13" s="1"/>
  <c r="Y104" i="13"/>
  <c r="AM104" i="13" s="1"/>
  <c r="BS104" i="13" s="1"/>
  <c r="Y93" i="13"/>
  <c r="AM93" i="13" s="1"/>
  <c r="BS93" i="13" s="1"/>
  <c r="Y94" i="13"/>
  <c r="AM94" i="13" s="1"/>
  <c r="BS94" i="13" s="1"/>
  <c r="Y114" i="13"/>
  <c r="AM114" i="13" s="1"/>
  <c r="BS114" i="13" s="1"/>
  <c r="Y115" i="13"/>
  <c r="AM115" i="13" s="1"/>
  <c r="BS115" i="13" s="1"/>
  <c r="Y90" i="13"/>
  <c r="AM90" i="13" s="1"/>
  <c r="BS90" i="13" s="1"/>
  <c r="Y75" i="13"/>
  <c r="AM75" i="13" s="1"/>
  <c r="BS75" i="13" s="1"/>
  <c r="Y85" i="13"/>
  <c r="AM85" i="13" s="1"/>
  <c r="BS85" i="13" s="1"/>
  <c r="Y86" i="13"/>
  <c r="AM86" i="13" s="1"/>
  <c r="BS86" i="13" s="1"/>
  <c r="Y106" i="13"/>
  <c r="AM106" i="13" s="1"/>
  <c r="BS106" i="13" s="1"/>
  <c r="Y107" i="13"/>
  <c r="AM107" i="13" s="1"/>
  <c r="BS107" i="13" s="1"/>
  <c r="Y72" i="13"/>
  <c r="AM72" i="13" s="1"/>
  <c r="BS72" i="13" s="1"/>
  <c r="Y91" i="13"/>
  <c r="AM91" i="13" s="1"/>
  <c r="BS91" i="13" s="1"/>
  <c r="Y78" i="13"/>
  <c r="AM78" i="13" s="1"/>
  <c r="BS78" i="13" s="1"/>
  <c r="Y98" i="13"/>
  <c r="AM98" i="13" s="1"/>
  <c r="BS98" i="13" s="1"/>
  <c r="Y99" i="13"/>
  <c r="AM99" i="13" s="1"/>
  <c r="BS99" i="13" s="1"/>
  <c r="Y120" i="13"/>
  <c r="AM120" i="13" s="1"/>
  <c r="BS120" i="13" s="1"/>
  <c r="Y77" i="13"/>
  <c r="AM77" i="13" s="1"/>
  <c r="BS77" i="13" s="1"/>
  <c r="AB80" i="13"/>
  <c r="AP80" i="13" s="1"/>
  <c r="BV80" i="13" s="1"/>
  <c r="AB88" i="13"/>
  <c r="AP88" i="13" s="1"/>
  <c r="BV88" i="13" s="1"/>
  <c r="AB96" i="13"/>
  <c r="AP96" i="13" s="1"/>
  <c r="BV96" i="13" s="1"/>
  <c r="AB104" i="13"/>
  <c r="AP104" i="13" s="1"/>
  <c r="BV104" i="13" s="1"/>
  <c r="AB112" i="13"/>
  <c r="AP112" i="13" s="1"/>
  <c r="BV112" i="13" s="1"/>
  <c r="AB120" i="13"/>
  <c r="AP120" i="13" s="1"/>
  <c r="BV120" i="13" s="1"/>
  <c r="AB73" i="13"/>
  <c r="AP73" i="13" s="1"/>
  <c r="BV73" i="13" s="1"/>
  <c r="AB75" i="13"/>
  <c r="AP75" i="13" s="1"/>
  <c r="BV75" i="13" s="1"/>
  <c r="AB83" i="13"/>
  <c r="AP83" i="13" s="1"/>
  <c r="BV83" i="13" s="1"/>
  <c r="AB91" i="13"/>
  <c r="AP91" i="13" s="1"/>
  <c r="BV91" i="13" s="1"/>
  <c r="AB99" i="13"/>
  <c r="AP99" i="13" s="1"/>
  <c r="BV99" i="13" s="1"/>
  <c r="AB107" i="13"/>
  <c r="AP107" i="13" s="1"/>
  <c r="BV107" i="13" s="1"/>
  <c r="AB115" i="13"/>
  <c r="AP115" i="13" s="1"/>
  <c r="BV115" i="13" s="1"/>
  <c r="AB123" i="13"/>
  <c r="AP123" i="13" s="1"/>
  <c r="BV123" i="13" s="1"/>
  <c r="AB81" i="13"/>
  <c r="AP81" i="13" s="1"/>
  <c r="BV81" i="13" s="1"/>
  <c r="AB78" i="13"/>
  <c r="AP78" i="13" s="1"/>
  <c r="BV78" i="13" s="1"/>
  <c r="AB86" i="13"/>
  <c r="AP86" i="13" s="1"/>
  <c r="BV86" i="13" s="1"/>
  <c r="AB94" i="13"/>
  <c r="AP94" i="13" s="1"/>
  <c r="BV94" i="13" s="1"/>
  <c r="AB102" i="13"/>
  <c r="AP102" i="13" s="1"/>
  <c r="BV102" i="13" s="1"/>
  <c r="AB110" i="13"/>
  <c r="AP110" i="13" s="1"/>
  <c r="BV110" i="13" s="1"/>
  <c r="AB118" i="13"/>
  <c r="AP118" i="13" s="1"/>
  <c r="BV118" i="13" s="1"/>
  <c r="AB126" i="13"/>
  <c r="AB74" i="13"/>
  <c r="AP74" i="13" s="1"/>
  <c r="BV74" i="13" s="1"/>
  <c r="AB97" i="13"/>
  <c r="AP97" i="13" s="1"/>
  <c r="BV97" i="13" s="1"/>
  <c r="AB98" i="13"/>
  <c r="AP98" i="13" s="1"/>
  <c r="BV98" i="13" s="1"/>
  <c r="AB119" i="13"/>
  <c r="AP119" i="13" s="1"/>
  <c r="BV119" i="13" s="1"/>
  <c r="AB77" i="13"/>
  <c r="AP77" i="13" s="1"/>
  <c r="BV77" i="13" s="1"/>
  <c r="AB89" i="13"/>
  <c r="AP89" i="13" s="1"/>
  <c r="BV89" i="13" s="1"/>
  <c r="AB90" i="13"/>
  <c r="AP90" i="13" s="1"/>
  <c r="BV90" i="13" s="1"/>
  <c r="AB111" i="13"/>
  <c r="AP111" i="13" s="1"/>
  <c r="BV111" i="13" s="1"/>
  <c r="AB76" i="13"/>
  <c r="AP76" i="13" s="1"/>
  <c r="BV76" i="13" s="1"/>
  <c r="AB103" i="13"/>
  <c r="AP103" i="13" s="1"/>
  <c r="BV103" i="13" s="1"/>
  <c r="AB124" i="13"/>
  <c r="AP124" i="13" s="1"/>
  <c r="BV124" i="13" s="1"/>
  <c r="AB125" i="13"/>
  <c r="AP125" i="13" s="1"/>
  <c r="BV125" i="13" s="1"/>
  <c r="AB93" i="13"/>
  <c r="AP93" i="13" s="1"/>
  <c r="BV93" i="13" s="1"/>
  <c r="AB106" i="13"/>
  <c r="AP106" i="13" s="1"/>
  <c r="BV106" i="13" s="1"/>
  <c r="AB79" i="13"/>
  <c r="AP79" i="13" s="1"/>
  <c r="BV79" i="13" s="1"/>
  <c r="AB95" i="13"/>
  <c r="AP95" i="13" s="1"/>
  <c r="BV95" i="13" s="1"/>
  <c r="AB116" i="13"/>
  <c r="AP116" i="13" s="1"/>
  <c r="BV116" i="13" s="1"/>
  <c r="AB117" i="13"/>
  <c r="AP117" i="13" s="1"/>
  <c r="BV117" i="13" s="1"/>
  <c r="AB114" i="13"/>
  <c r="AP114" i="13" s="1"/>
  <c r="BV114" i="13" s="1"/>
  <c r="AB105" i="13"/>
  <c r="AP105" i="13" s="1"/>
  <c r="BV105" i="13" s="1"/>
  <c r="AB82" i="13"/>
  <c r="AP82" i="13" s="1"/>
  <c r="BV82" i="13" s="1"/>
  <c r="AB87" i="13"/>
  <c r="AP87" i="13" s="1"/>
  <c r="BV87" i="13" s="1"/>
  <c r="AB108" i="13"/>
  <c r="AP108" i="13" s="1"/>
  <c r="BV108" i="13" s="1"/>
  <c r="AB109" i="13"/>
  <c r="AP109" i="13" s="1"/>
  <c r="BV109" i="13" s="1"/>
  <c r="AB85" i="13"/>
  <c r="AP85" i="13" s="1"/>
  <c r="BV85" i="13" s="1"/>
  <c r="AB100" i="13"/>
  <c r="AP100" i="13" s="1"/>
  <c r="BV100" i="13" s="1"/>
  <c r="AB101" i="13"/>
  <c r="AP101" i="13" s="1"/>
  <c r="BV101" i="13" s="1"/>
  <c r="AB121" i="13"/>
  <c r="AP121" i="13" s="1"/>
  <c r="BV121" i="13" s="1"/>
  <c r="AB122" i="13"/>
  <c r="AP122" i="13" s="1"/>
  <c r="BV122" i="13" s="1"/>
  <c r="AB92" i="13"/>
  <c r="AP92" i="13" s="1"/>
  <c r="BV92" i="13" s="1"/>
  <c r="AB113" i="13"/>
  <c r="AP113" i="13" s="1"/>
  <c r="BV113" i="13" s="1"/>
  <c r="AB84" i="13"/>
  <c r="AP84" i="13" s="1"/>
  <c r="BV84" i="13" s="1"/>
  <c r="AB127" i="13"/>
  <c r="AB72" i="13"/>
  <c r="AP72" i="13" s="1"/>
  <c r="BV72" i="13" s="1"/>
  <c r="W79" i="13"/>
  <c r="AK79" i="13" s="1"/>
  <c r="BQ79" i="13" s="1"/>
  <c r="W87" i="13"/>
  <c r="AK87" i="13" s="1"/>
  <c r="BQ87" i="13" s="1"/>
  <c r="W95" i="13"/>
  <c r="AK95" i="13" s="1"/>
  <c r="BQ95" i="13" s="1"/>
  <c r="W103" i="13"/>
  <c r="AK103" i="13" s="1"/>
  <c r="BQ103" i="13" s="1"/>
  <c r="W111" i="13"/>
  <c r="AK111" i="13" s="1"/>
  <c r="BQ111" i="13" s="1"/>
  <c r="W119" i="13"/>
  <c r="AK119" i="13" s="1"/>
  <c r="BQ119" i="13" s="1"/>
  <c r="W127" i="13"/>
  <c r="W74" i="13"/>
  <c r="AK74" i="13" s="1"/>
  <c r="BQ74" i="13" s="1"/>
  <c r="W82" i="13"/>
  <c r="AK82" i="13" s="1"/>
  <c r="BQ82" i="13" s="1"/>
  <c r="W90" i="13"/>
  <c r="AK90" i="13" s="1"/>
  <c r="BQ90" i="13" s="1"/>
  <c r="W98" i="13"/>
  <c r="AK98" i="13" s="1"/>
  <c r="BQ98" i="13" s="1"/>
  <c r="W106" i="13"/>
  <c r="AK106" i="13" s="1"/>
  <c r="BQ106" i="13" s="1"/>
  <c r="W114" i="13"/>
  <c r="AK114" i="13" s="1"/>
  <c r="BQ114" i="13" s="1"/>
  <c r="W122" i="13"/>
  <c r="AK122" i="13" s="1"/>
  <c r="BQ122" i="13" s="1"/>
  <c r="W80" i="13"/>
  <c r="AK80" i="13" s="1"/>
  <c r="BQ80" i="13" s="1"/>
  <c r="W77" i="13"/>
  <c r="AK77" i="13" s="1"/>
  <c r="BQ77" i="13" s="1"/>
  <c r="W85" i="13"/>
  <c r="AK85" i="13" s="1"/>
  <c r="BQ85" i="13" s="1"/>
  <c r="W93" i="13"/>
  <c r="AK93" i="13" s="1"/>
  <c r="BQ93" i="13" s="1"/>
  <c r="W101" i="13"/>
  <c r="AK101" i="13" s="1"/>
  <c r="BQ101" i="13" s="1"/>
  <c r="W109" i="13"/>
  <c r="AK109" i="13" s="1"/>
  <c r="BQ109" i="13" s="1"/>
  <c r="W117" i="13"/>
  <c r="AK117" i="13" s="1"/>
  <c r="BQ117" i="13" s="1"/>
  <c r="W125" i="13"/>
  <c r="AK125" i="13" s="1"/>
  <c r="BQ125" i="13" s="1"/>
  <c r="W73" i="13"/>
  <c r="AK73" i="13" s="1"/>
  <c r="BQ73" i="13" s="1"/>
  <c r="W102" i="13"/>
  <c r="AK102" i="13" s="1"/>
  <c r="BQ102" i="13" s="1"/>
  <c r="W123" i="13"/>
  <c r="AK123" i="13" s="1"/>
  <c r="BQ123" i="13" s="1"/>
  <c r="W124" i="13"/>
  <c r="AK124" i="13" s="1"/>
  <c r="BQ124" i="13" s="1"/>
  <c r="W76" i="13"/>
  <c r="AK76" i="13" s="1"/>
  <c r="BQ76" i="13" s="1"/>
  <c r="W94" i="13"/>
  <c r="AK94" i="13" s="1"/>
  <c r="BQ94" i="13" s="1"/>
  <c r="W115" i="13"/>
  <c r="AK115" i="13" s="1"/>
  <c r="BQ115" i="13" s="1"/>
  <c r="W116" i="13"/>
  <c r="AK116" i="13" s="1"/>
  <c r="BQ116" i="13" s="1"/>
  <c r="W75" i="13"/>
  <c r="AK75" i="13" s="1"/>
  <c r="BQ75" i="13" s="1"/>
  <c r="W86" i="13"/>
  <c r="AK86" i="13" s="1"/>
  <c r="BQ86" i="13" s="1"/>
  <c r="W107" i="13"/>
  <c r="AK107" i="13" s="1"/>
  <c r="BQ107" i="13" s="1"/>
  <c r="W108" i="13"/>
  <c r="AK108" i="13" s="1"/>
  <c r="BQ108" i="13" s="1"/>
  <c r="W72" i="13"/>
  <c r="AK72" i="13" s="1"/>
  <c r="BQ72" i="13" s="1"/>
  <c r="W88" i="13"/>
  <c r="AK88" i="13" s="1"/>
  <c r="BQ88" i="13" s="1"/>
  <c r="W78" i="13"/>
  <c r="AK78" i="13" s="1"/>
  <c r="BQ78" i="13" s="1"/>
  <c r="W99" i="13"/>
  <c r="AK99" i="13" s="1"/>
  <c r="BQ99" i="13" s="1"/>
  <c r="W100" i="13"/>
  <c r="AK100" i="13" s="1"/>
  <c r="BQ100" i="13" s="1"/>
  <c r="W120" i="13"/>
  <c r="AK120" i="13" s="1"/>
  <c r="BQ120" i="13" s="1"/>
  <c r="W121" i="13"/>
  <c r="AK121" i="13" s="1"/>
  <c r="BQ121" i="13" s="1"/>
  <c r="W118" i="13"/>
  <c r="AK118" i="13" s="1"/>
  <c r="BQ118" i="13" s="1"/>
  <c r="W89" i="13"/>
  <c r="AK89" i="13" s="1"/>
  <c r="BQ89" i="13" s="1"/>
  <c r="W81" i="13"/>
  <c r="AK81" i="13" s="1"/>
  <c r="BQ81" i="13" s="1"/>
  <c r="W91" i="13"/>
  <c r="AK91" i="13" s="1"/>
  <c r="BQ91" i="13" s="1"/>
  <c r="W92" i="13"/>
  <c r="AK92" i="13" s="1"/>
  <c r="BQ92" i="13" s="1"/>
  <c r="W112" i="13"/>
  <c r="AK112" i="13" s="1"/>
  <c r="BQ112" i="13" s="1"/>
  <c r="W113" i="13"/>
  <c r="AK113" i="13" s="1"/>
  <c r="BQ113" i="13" s="1"/>
  <c r="W96" i="13"/>
  <c r="AK96" i="13" s="1"/>
  <c r="BQ96" i="13" s="1"/>
  <c r="W110" i="13"/>
  <c r="AK110" i="13" s="1"/>
  <c r="BQ110" i="13" s="1"/>
  <c r="W84" i="13"/>
  <c r="AK84" i="13" s="1"/>
  <c r="BQ84" i="13" s="1"/>
  <c r="W104" i="13"/>
  <c r="AK104" i="13" s="1"/>
  <c r="BQ104" i="13" s="1"/>
  <c r="W105" i="13"/>
  <c r="AK105" i="13" s="1"/>
  <c r="BQ105" i="13" s="1"/>
  <c r="W126" i="13"/>
  <c r="W83" i="13"/>
  <c r="AK83" i="13" s="1"/>
  <c r="BQ83" i="13" s="1"/>
  <c r="W97" i="13"/>
  <c r="AK97" i="13" s="1"/>
  <c r="BQ97" i="13" s="1"/>
  <c r="S75" i="13"/>
  <c r="AG75" i="13" s="1"/>
  <c r="BM75" i="13" s="1"/>
  <c r="S83" i="13"/>
  <c r="AG83" i="13" s="1"/>
  <c r="BM83" i="13" s="1"/>
  <c r="S91" i="13"/>
  <c r="AG91" i="13" s="1"/>
  <c r="BM91" i="13" s="1"/>
  <c r="S99" i="13"/>
  <c r="AG99" i="13" s="1"/>
  <c r="BM99" i="13" s="1"/>
  <c r="S107" i="13"/>
  <c r="AG107" i="13" s="1"/>
  <c r="BM107" i="13" s="1"/>
  <c r="S115" i="13"/>
  <c r="AG115" i="13" s="1"/>
  <c r="BM115" i="13" s="1"/>
  <c r="S123" i="13"/>
  <c r="AG123" i="13" s="1"/>
  <c r="BM123" i="13" s="1"/>
  <c r="S76" i="13"/>
  <c r="AG76" i="13" s="1"/>
  <c r="BM76" i="13" s="1"/>
  <c r="S84" i="13"/>
  <c r="AG84" i="13" s="1"/>
  <c r="BM84" i="13" s="1"/>
  <c r="S78" i="13"/>
  <c r="AG78" i="13" s="1"/>
  <c r="BM78" i="13" s="1"/>
  <c r="S86" i="13"/>
  <c r="AG86" i="13" s="1"/>
  <c r="BM86" i="13" s="1"/>
  <c r="S94" i="13"/>
  <c r="AG94" i="13" s="1"/>
  <c r="BM94" i="13" s="1"/>
  <c r="S102" i="13"/>
  <c r="AG102" i="13" s="1"/>
  <c r="BM102" i="13" s="1"/>
  <c r="S110" i="13"/>
  <c r="AG110" i="13" s="1"/>
  <c r="BM110" i="13" s="1"/>
  <c r="S118" i="13"/>
  <c r="AG118" i="13" s="1"/>
  <c r="BM118" i="13" s="1"/>
  <c r="S126" i="13"/>
  <c r="S73" i="13"/>
  <c r="AG73" i="13" s="1"/>
  <c r="BM73" i="13" s="1"/>
  <c r="S81" i="13"/>
  <c r="AG81" i="13" s="1"/>
  <c r="BM81" i="13" s="1"/>
  <c r="S89" i="13"/>
  <c r="AG89" i="13" s="1"/>
  <c r="BM89" i="13" s="1"/>
  <c r="S97" i="13"/>
  <c r="AG97" i="13" s="1"/>
  <c r="BM97" i="13" s="1"/>
  <c r="S105" i="13"/>
  <c r="AG105" i="13" s="1"/>
  <c r="BM105" i="13" s="1"/>
  <c r="S113" i="13"/>
  <c r="AG113" i="13" s="1"/>
  <c r="BM113" i="13" s="1"/>
  <c r="S121" i="13"/>
  <c r="AG121" i="13" s="1"/>
  <c r="BM121" i="13" s="1"/>
  <c r="S92" i="13"/>
  <c r="AG92" i="13" s="1"/>
  <c r="BM92" i="13" s="1"/>
  <c r="S93" i="13"/>
  <c r="AG93" i="13" s="1"/>
  <c r="BM93" i="13" s="1"/>
  <c r="S114" i="13"/>
  <c r="AG114" i="13" s="1"/>
  <c r="BM114" i="13" s="1"/>
  <c r="S85" i="13"/>
  <c r="AG85" i="13" s="1"/>
  <c r="BM85" i="13" s="1"/>
  <c r="S106" i="13"/>
  <c r="AG106" i="13" s="1"/>
  <c r="BM106" i="13" s="1"/>
  <c r="S127" i="13"/>
  <c r="S72" i="13"/>
  <c r="AG72" i="13" s="1"/>
  <c r="BM72" i="13" s="1"/>
  <c r="S98" i="13"/>
  <c r="AG98" i="13" s="1"/>
  <c r="BM98" i="13" s="1"/>
  <c r="S119" i="13"/>
  <c r="AG119" i="13" s="1"/>
  <c r="BM119" i="13" s="1"/>
  <c r="S120" i="13"/>
  <c r="AG120" i="13" s="1"/>
  <c r="BM120" i="13" s="1"/>
  <c r="S109" i="13"/>
  <c r="AG109" i="13" s="1"/>
  <c r="BM109" i="13" s="1"/>
  <c r="S100" i="13"/>
  <c r="AG100" i="13" s="1"/>
  <c r="BM100" i="13" s="1"/>
  <c r="S74" i="13"/>
  <c r="AG74" i="13" s="1"/>
  <c r="BM74" i="13" s="1"/>
  <c r="S90" i="13"/>
  <c r="AG90" i="13" s="1"/>
  <c r="BM90" i="13" s="1"/>
  <c r="S111" i="13"/>
  <c r="AG111" i="13" s="1"/>
  <c r="BM111" i="13" s="1"/>
  <c r="S112" i="13"/>
  <c r="AG112" i="13" s="1"/>
  <c r="BM112" i="13" s="1"/>
  <c r="S79" i="13"/>
  <c r="AG79" i="13" s="1"/>
  <c r="BM79" i="13" s="1"/>
  <c r="S82" i="13"/>
  <c r="AG82" i="13" s="1"/>
  <c r="BM82" i="13" s="1"/>
  <c r="S101" i="13"/>
  <c r="AG101" i="13" s="1"/>
  <c r="BM101" i="13" s="1"/>
  <c r="S77" i="13"/>
  <c r="AG77" i="13" s="1"/>
  <c r="BM77" i="13" s="1"/>
  <c r="S103" i="13"/>
  <c r="AG103" i="13" s="1"/>
  <c r="BM103" i="13" s="1"/>
  <c r="S104" i="13"/>
  <c r="AG104" i="13" s="1"/>
  <c r="BM104" i="13" s="1"/>
  <c r="S124" i="13"/>
  <c r="AG124" i="13" s="1"/>
  <c r="BM124" i="13" s="1"/>
  <c r="S125" i="13"/>
  <c r="AG125" i="13" s="1"/>
  <c r="BM125" i="13" s="1"/>
  <c r="S87" i="13"/>
  <c r="AG87" i="13" s="1"/>
  <c r="BM87" i="13" s="1"/>
  <c r="S122" i="13"/>
  <c r="AG122" i="13" s="1"/>
  <c r="BM122" i="13" s="1"/>
  <c r="S80" i="13"/>
  <c r="AG80" i="13" s="1"/>
  <c r="BM80" i="13" s="1"/>
  <c r="S95" i="13"/>
  <c r="AG95" i="13" s="1"/>
  <c r="BM95" i="13" s="1"/>
  <c r="S96" i="13"/>
  <c r="AG96" i="13" s="1"/>
  <c r="BM96" i="13" s="1"/>
  <c r="S116" i="13"/>
  <c r="AG116" i="13" s="1"/>
  <c r="BM116" i="13" s="1"/>
  <c r="S117" i="13"/>
  <c r="AG117" i="13" s="1"/>
  <c r="BM117" i="13" s="1"/>
  <c r="S88" i="13"/>
  <c r="AG88" i="13" s="1"/>
  <c r="BM88" i="13" s="1"/>
  <c r="S108" i="13"/>
  <c r="AG108" i="13" s="1"/>
  <c r="BM108" i="13" s="1"/>
  <c r="Q109" i="13"/>
  <c r="AE109" i="13" s="1"/>
  <c r="BK109" i="13" s="1"/>
  <c r="Q73" i="13"/>
  <c r="AE73" i="13" s="1"/>
  <c r="BK73" i="13" s="1"/>
  <c r="Q75" i="13"/>
  <c r="AE75" i="13" s="1"/>
  <c r="BK75" i="13" s="1"/>
  <c r="Q77" i="13"/>
  <c r="AE77" i="13" s="1"/>
  <c r="BK77" i="13" s="1"/>
  <c r="Q79" i="13"/>
  <c r="AE79" i="13" s="1"/>
  <c r="BK79" i="13" s="1"/>
  <c r="Q81" i="13"/>
  <c r="AE81" i="13" s="1"/>
  <c r="BK81" i="13" s="1"/>
  <c r="Q83" i="13"/>
  <c r="AE83" i="13" s="1"/>
  <c r="BK83" i="13" s="1"/>
  <c r="Q85" i="13"/>
  <c r="AE85" i="13" s="1"/>
  <c r="BK85" i="13" s="1"/>
  <c r="Q87" i="13"/>
  <c r="AE87" i="13" s="1"/>
  <c r="BK87" i="13" s="1"/>
  <c r="Q89" i="13"/>
  <c r="AE89" i="13" s="1"/>
  <c r="BK89" i="13" s="1"/>
  <c r="Q91" i="13"/>
  <c r="AE91" i="13" s="1"/>
  <c r="BK91" i="13" s="1"/>
  <c r="Q93" i="13"/>
  <c r="AE93" i="13" s="1"/>
  <c r="BK93" i="13" s="1"/>
  <c r="Q95" i="13"/>
  <c r="AE95" i="13" s="1"/>
  <c r="BK95" i="13" s="1"/>
  <c r="Q97" i="13"/>
  <c r="AE97" i="13" s="1"/>
  <c r="BK97" i="13" s="1"/>
  <c r="Q99" i="13"/>
  <c r="AE99" i="13" s="1"/>
  <c r="BK99" i="13" s="1"/>
  <c r="Q101" i="13"/>
  <c r="AE101" i="13" s="1"/>
  <c r="BK101" i="13" s="1"/>
  <c r="Q103" i="13"/>
  <c r="AE103" i="13" s="1"/>
  <c r="BK103" i="13" s="1"/>
  <c r="Q105" i="13"/>
  <c r="AE105" i="13" s="1"/>
  <c r="BK105" i="13" s="1"/>
  <c r="Q107" i="13"/>
  <c r="AE107" i="13" s="1"/>
  <c r="BK107" i="13" s="1"/>
  <c r="Q111" i="13"/>
  <c r="AE111" i="13" s="1"/>
  <c r="BK111" i="13" s="1"/>
  <c r="Q113" i="13"/>
  <c r="AE113" i="13" s="1"/>
  <c r="BK113" i="13" s="1"/>
  <c r="Q115" i="13"/>
  <c r="AE115" i="13" s="1"/>
  <c r="BK115" i="13" s="1"/>
  <c r="Q121" i="13"/>
  <c r="AE121" i="13" s="1"/>
  <c r="BK121" i="13" s="1"/>
  <c r="Q123" i="13"/>
  <c r="AE123" i="13" s="1"/>
  <c r="BK123" i="13" s="1"/>
  <c r="Q127" i="13"/>
  <c r="Q90" i="13"/>
  <c r="AE90" i="13" s="1"/>
  <c r="BK90" i="13" s="1"/>
  <c r="Q100" i="13"/>
  <c r="AE100" i="13" s="1"/>
  <c r="BK100" i="13" s="1"/>
  <c r="Q106" i="13"/>
  <c r="AE106" i="13" s="1"/>
  <c r="BK106" i="13" s="1"/>
  <c r="Q110" i="13"/>
  <c r="AE110" i="13" s="1"/>
  <c r="BK110" i="13" s="1"/>
  <c r="Q112" i="13"/>
  <c r="AE112" i="13" s="1"/>
  <c r="BK112" i="13" s="1"/>
  <c r="Q114" i="13"/>
  <c r="AE114" i="13" s="1"/>
  <c r="BK114" i="13" s="1"/>
  <c r="Q120" i="13"/>
  <c r="AE120" i="13" s="1"/>
  <c r="BK120" i="13" s="1"/>
  <c r="Q124" i="13"/>
  <c r="AE124" i="13" s="1"/>
  <c r="BK124" i="13" s="1"/>
  <c r="Q104" i="13"/>
  <c r="AE104" i="13" s="1"/>
  <c r="BK104" i="13" s="1"/>
  <c r="Q116" i="13"/>
  <c r="AE116" i="13" s="1"/>
  <c r="BK116" i="13" s="1"/>
  <c r="Q74" i="13"/>
  <c r="AE74" i="13" s="1"/>
  <c r="BK74" i="13" s="1"/>
  <c r="Q76" i="13"/>
  <c r="AE76" i="13" s="1"/>
  <c r="BK76" i="13" s="1"/>
  <c r="Q78" i="13"/>
  <c r="AE78" i="13" s="1"/>
  <c r="BK78" i="13" s="1"/>
  <c r="Q80" i="13"/>
  <c r="AE80" i="13" s="1"/>
  <c r="BK80" i="13" s="1"/>
  <c r="Q82" i="13"/>
  <c r="AE82" i="13" s="1"/>
  <c r="BK82" i="13" s="1"/>
  <c r="Q84" i="13"/>
  <c r="AE84" i="13" s="1"/>
  <c r="BK84" i="13" s="1"/>
  <c r="Q86" i="13"/>
  <c r="AE86" i="13" s="1"/>
  <c r="BK86" i="13" s="1"/>
  <c r="Q88" i="13"/>
  <c r="AE88" i="13" s="1"/>
  <c r="BK88" i="13" s="1"/>
  <c r="Q92" i="13"/>
  <c r="AE92" i="13" s="1"/>
  <c r="BK92" i="13" s="1"/>
  <c r="Q94" i="13"/>
  <c r="AE94" i="13" s="1"/>
  <c r="BK94" i="13" s="1"/>
  <c r="Q96" i="13"/>
  <c r="AE96" i="13" s="1"/>
  <c r="BK96" i="13" s="1"/>
  <c r="Q98" i="13"/>
  <c r="AE98" i="13" s="1"/>
  <c r="BK98" i="13" s="1"/>
  <c r="Q102" i="13"/>
  <c r="AE102" i="13" s="1"/>
  <c r="BK102" i="13" s="1"/>
  <c r="Q108" i="13"/>
  <c r="AE108" i="13" s="1"/>
  <c r="BK108" i="13" s="1"/>
  <c r="Q118" i="13"/>
  <c r="AE118" i="13" s="1"/>
  <c r="BK118" i="13" s="1"/>
  <c r="Q122" i="13"/>
  <c r="AE122" i="13" s="1"/>
  <c r="BK122" i="13" s="1"/>
  <c r="Q126" i="13"/>
  <c r="Q117" i="13"/>
  <c r="AE117" i="13" s="1"/>
  <c r="BK117" i="13" s="1"/>
  <c r="Q119" i="13"/>
  <c r="AE119" i="13" s="1"/>
  <c r="BK119" i="13" s="1"/>
  <c r="Q125" i="13"/>
  <c r="AE125" i="13" s="1"/>
  <c r="BK125" i="13" s="1"/>
  <c r="Q72" i="13"/>
  <c r="R76" i="13"/>
  <c r="AF76" i="13" s="1"/>
  <c r="BL76" i="13" s="1"/>
  <c r="R84" i="13"/>
  <c r="AF84" i="13" s="1"/>
  <c r="BL84" i="13" s="1"/>
  <c r="R92" i="13"/>
  <c r="AF92" i="13" s="1"/>
  <c r="BL92" i="13" s="1"/>
  <c r="R100" i="13"/>
  <c r="AF100" i="13" s="1"/>
  <c r="BL100" i="13" s="1"/>
  <c r="R108" i="13"/>
  <c r="AF108" i="13" s="1"/>
  <c r="BL108" i="13" s="1"/>
  <c r="R116" i="13"/>
  <c r="AF116" i="13" s="1"/>
  <c r="BL116" i="13" s="1"/>
  <c r="R124" i="13"/>
  <c r="AF124" i="13" s="1"/>
  <c r="BL124" i="13" s="1"/>
  <c r="R89" i="13"/>
  <c r="AF89" i="13" s="1"/>
  <c r="BL89" i="13" s="1"/>
  <c r="R105" i="13"/>
  <c r="AF105" i="13" s="1"/>
  <c r="BL105" i="13" s="1"/>
  <c r="R113" i="13"/>
  <c r="AF113" i="13" s="1"/>
  <c r="BL113" i="13" s="1"/>
  <c r="R81" i="13"/>
  <c r="AF81" i="13" s="1"/>
  <c r="BL81" i="13" s="1"/>
  <c r="R97" i="13"/>
  <c r="AF97" i="13" s="1"/>
  <c r="BL97" i="13" s="1"/>
  <c r="R121" i="13"/>
  <c r="AF121" i="13" s="1"/>
  <c r="BL121" i="13" s="1"/>
  <c r="R78" i="13"/>
  <c r="AF78" i="13" s="1"/>
  <c r="BL78" i="13" s="1"/>
  <c r="R86" i="13"/>
  <c r="AF86" i="13" s="1"/>
  <c r="BL86" i="13" s="1"/>
  <c r="R94" i="13"/>
  <c r="AF94" i="13" s="1"/>
  <c r="BL94" i="13" s="1"/>
  <c r="R102" i="13"/>
  <c r="AF102" i="13" s="1"/>
  <c r="BL102" i="13" s="1"/>
  <c r="R110" i="13"/>
  <c r="AF110" i="13" s="1"/>
  <c r="BL110" i="13" s="1"/>
  <c r="R118" i="13"/>
  <c r="AF118" i="13" s="1"/>
  <c r="BL118" i="13" s="1"/>
  <c r="R126" i="13"/>
  <c r="R85" i="13"/>
  <c r="AF85" i="13" s="1"/>
  <c r="BL85" i="13" s="1"/>
  <c r="R75" i="13"/>
  <c r="AF75" i="13" s="1"/>
  <c r="BL75" i="13" s="1"/>
  <c r="R83" i="13"/>
  <c r="AF83" i="13" s="1"/>
  <c r="BL83" i="13" s="1"/>
  <c r="R91" i="13"/>
  <c r="AF91" i="13" s="1"/>
  <c r="BL91" i="13" s="1"/>
  <c r="R99" i="13"/>
  <c r="AF99" i="13" s="1"/>
  <c r="BL99" i="13" s="1"/>
  <c r="R107" i="13"/>
  <c r="AF107" i="13" s="1"/>
  <c r="BL107" i="13" s="1"/>
  <c r="R115" i="13"/>
  <c r="AF115" i="13" s="1"/>
  <c r="BL115" i="13" s="1"/>
  <c r="R123" i="13"/>
  <c r="AF123" i="13" s="1"/>
  <c r="BL123" i="13" s="1"/>
  <c r="R72" i="13"/>
  <c r="AF72" i="13" s="1"/>
  <c r="BL72" i="13" s="1"/>
  <c r="R93" i="13"/>
  <c r="AF93" i="13" s="1"/>
  <c r="BL93" i="13" s="1"/>
  <c r="R101" i="13"/>
  <c r="AF101" i="13" s="1"/>
  <c r="BL101" i="13" s="1"/>
  <c r="R80" i="13"/>
  <c r="AF80" i="13" s="1"/>
  <c r="BL80" i="13" s="1"/>
  <c r="R88" i="13"/>
  <c r="AF88" i="13" s="1"/>
  <c r="BL88" i="13" s="1"/>
  <c r="R96" i="13"/>
  <c r="AF96" i="13" s="1"/>
  <c r="BL96" i="13" s="1"/>
  <c r="R104" i="13"/>
  <c r="AF104" i="13" s="1"/>
  <c r="BL104" i="13" s="1"/>
  <c r="R112" i="13"/>
  <c r="AF112" i="13" s="1"/>
  <c r="BL112" i="13" s="1"/>
  <c r="R120" i="13"/>
  <c r="AF120" i="13" s="1"/>
  <c r="BL120" i="13" s="1"/>
  <c r="R117" i="13"/>
  <c r="AF117" i="13" s="1"/>
  <c r="BL117" i="13" s="1"/>
  <c r="R125" i="13"/>
  <c r="AF125" i="13" s="1"/>
  <c r="BL125" i="13" s="1"/>
  <c r="R77" i="13"/>
  <c r="AF77" i="13" s="1"/>
  <c r="BL77" i="13" s="1"/>
  <c r="R109" i="13"/>
  <c r="AF109" i="13" s="1"/>
  <c r="BL109" i="13" s="1"/>
  <c r="R74" i="13"/>
  <c r="AF74" i="13" s="1"/>
  <c r="BL74" i="13" s="1"/>
  <c r="R82" i="13"/>
  <c r="AF82" i="13" s="1"/>
  <c r="BL82" i="13" s="1"/>
  <c r="R90" i="13"/>
  <c r="AF90" i="13" s="1"/>
  <c r="BL90" i="13" s="1"/>
  <c r="R98" i="13"/>
  <c r="AF98" i="13" s="1"/>
  <c r="BL98" i="13" s="1"/>
  <c r="R106" i="13"/>
  <c r="AF106" i="13" s="1"/>
  <c r="BL106" i="13" s="1"/>
  <c r="R114" i="13"/>
  <c r="AF114" i="13" s="1"/>
  <c r="BL114" i="13" s="1"/>
  <c r="R122" i="13"/>
  <c r="AF122" i="13" s="1"/>
  <c r="BL122" i="13" s="1"/>
  <c r="R79" i="13"/>
  <c r="AF79" i="13" s="1"/>
  <c r="BL79" i="13" s="1"/>
  <c r="R87" i="13"/>
  <c r="AF87" i="13" s="1"/>
  <c r="BL87" i="13" s="1"/>
  <c r="R95" i="13"/>
  <c r="AF95" i="13" s="1"/>
  <c r="BL95" i="13" s="1"/>
  <c r="R103" i="13"/>
  <c r="AF103" i="13" s="1"/>
  <c r="BL103" i="13" s="1"/>
  <c r="R111" i="13"/>
  <c r="AF111" i="13" s="1"/>
  <c r="BL111" i="13" s="1"/>
  <c r="R119" i="13"/>
  <c r="AF119" i="13" s="1"/>
  <c r="BL119" i="13" s="1"/>
  <c r="R127" i="13"/>
  <c r="R73" i="13"/>
  <c r="AF73" i="13" s="1"/>
  <c r="BL73" i="13" s="1"/>
  <c r="I65" i="13"/>
  <c r="R13" i="13"/>
  <c r="AF13" i="13" s="1"/>
  <c r="BL13" i="13" s="1"/>
  <c r="R42" i="13"/>
  <c r="AF42" i="13" s="1"/>
  <c r="BL42" i="13" s="1"/>
  <c r="R59" i="13"/>
  <c r="AF59" i="13" s="1"/>
  <c r="BL59" i="13" s="1"/>
  <c r="R56" i="13"/>
  <c r="AF56" i="13" s="1"/>
  <c r="BL56" i="13" s="1"/>
  <c r="R61" i="13"/>
  <c r="AF61" i="13" s="1"/>
  <c r="BL61" i="13" s="1"/>
  <c r="R48" i="13"/>
  <c r="AF48" i="13" s="1"/>
  <c r="BL48" i="13" s="1"/>
  <c r="R54" i="13"/>
  <c r="AF54" i="13" s="1"/>
  <c r="BL54" i="13" s="1"/>
  <c r="R44" i="13"/>
  <c r="AF44" i="13" s="1"/>
  <c r="BL44" i="13" s="1"/>
  <c r="R36" i="13"/>
  <c r="AF36" i="13" s="1"/>
  <c r="BL36" i="13" s="1"/>
  <c r="R39" i="13"/>
  <c r="AF39" i="13" s="1"/>
  <c r="BL39" i="13" s="1"/>
  <c r="R34" i="13"/>
  <c r="AF34" i="13" s="1"/>
  <c r="BL34" i="13" s="1"/>
  <c r="R26" i="13"/>
  <c r="AF26" i="13" s="1"/>
  <c r="BL26" i="13" s="1"/>
  <c r="R55" i="13"/>
  <c r="AF55" i="13" s="1"/>
  <c r="BL55" i="13" s="1"/>
  <c r="R46" i="13"/>
  <c r="AF46" i="13" s="1"/>
  <c r="BL46" i="13" s="1"/>
  <c r="R32" i="13"/>
  <c r="AF32" i="13" s="1"/>
  <c r="BL32" i="13" s="1"/>
  <c r="R60" i="13"/>
  <c r="AF60" i="13" s="1"/>
  <c r="BL60" i="13" s="1"/>
  <c r="R28" i="13"/>
  <c r="AF28" i="13" s="1"/>
  <c r="BL28" i="13" s="1"/>
  <c r="R31" i="13"/>
  <c r="AF31" i="13" s="1"/>
  <c r="BL31" i="13" s="1"/>
  <c r="R23" i="13"/>
  <c r="AF23" i="13" s="1"/>
  <c r="BL23" i="13" s="1"/>
  <c r="R18" i="13"/>
  <c r="AF18" i="13" s="1"/>
  <c r="BL18" i="13" s="1"/>
  <c r="R21" i="13"/>
  <c r="AF21" i="13" s="1"/>
  <c r="BL21" i="13" s="1"/>
  <c r="R51" i="13"/>
  <c r="AF51" i="13" s="1"/>
  <c r="BL51" i="13" s="1"/>
  <c r="R24" i="13"/>
  <c r="AF24" i="13" s="1"/>
  <c r="BL24" i="13" s="1"/>
  <c r="R62" i="13"/>
  <c r="R37" i="13"/>
  <c r="AF37" i="13" s="1"/>
  <c r="BL37" i="13" s="1"/>
  <c r="R11" i="13"/>
  <c r="AF11" i="13" s="1"/>
  <c r="BL11" i="13" s="1"/>
  <c r="R35" i="13"/>
  <c r="AF35" i="13" s="1"/>
  <c r="BL35" i="13" s="1"/>
  <c r="R38" i="13"/>
  <c r="AF38" i="13" s="1"/>
  <c r="BL38" i="13" s="1"/>
  <c r="R22" i="13"/>
  <c r="AF22" i="13" s="1"/>
  <c r="BL22" i="13" s="1"/>
  <c r="R52" i="13"/>
  <c r="AF52" i="13" s="1"/>
  <c r="BL52" i="13" s="1"/>
  <c r="R47" i="13"/>
  <c r="AF47" i="13" s="1"/>
  <c r="BL47" i="13" s="1"/>
  <c r="R50" i="13"/>
  <c r="AF50" i="13" s="1"/>
  <c r="BL50" i="13" s="1"/>
  <c r="CP50" i="13" s="1"/>
  <c r="R53" i="13"/>
  <c r="AF53" i="13" s="1"/>
  <c r="BL53" i="13" s="1"/>
  <c r="R49" i="13"/>
  <c r="AF49" i="13" s="1"/>
  <c r="BL49" i="13" s="1"/>
  <c r="R43" i="13"/>
  <c r="AF43" i="13" s="1"/>
  <c r="BL43" i="13" s="1"/>
  <c r="R57" i="13"/>
  <c r="AF57" i="13" s="1"/>
  <c r="BL57" i="13" s="1"/>
  <c r="R33" i="13"/>
  <c r="AF33" i="13" s="1"/>
  <c r="BL33" i="13" s="1"/>
  <c r="R12" i="13"/>
  <c r="AF12" i="13" s="1"/>
  <c r="BL12" i="13" s="1"/>
  <c r="R16" i="13"/>
  <c r="AF16" i="13" s="1"/>
  <c r="BL16" i="13" s="1"/>
  <c r="R41" i="13"/>
  <c r="AF41" i="13" s="1"/>
  <c r="BL41" i="13" s="1"/>
  <c r="R14" i="13"/>
  <c r="AF14" i="13" s="1"/>
  <c r="BL14" i="13" s="1"/>
  <c r="R19" i="13"/>
  <c r="AF19" i="13" s="1"/>
  <c r="BL19" i="13" s="1"/>
  <c r="R58" i="13"/>
  <c r="AF58" i="13" s="1"/>
  <c r="BL58" i="13" s="1"/>
  <c r="R17" i="13"/>
  <c r="AF17" i="13" s="1"/>
  <c r="BL17" i="13" s="1"/>
  <c r="R9" i="13"/>
  <c r="AF9" i="13" s="1"/>
  <c r="BL9" i="13" s="1"/>
  <c r="CP9" i="13" s="1"/>
  <c r="R10" i="13"/>
  <c r="AF10" i="13" s="1"/>
  <c r="BL10" i="13" s="1"/>
  <c r="R27" i="13"/>
  <c r="AF27" i="13" s="1"/>
  <c r="BL27" i="13" s="1"/>
  <c r="R40" i="13"/>
  <c r="AF40" i="13" s="1"/>
  <c r="BL40" i="13" s="1"/>
  <c r="R29" i="13"/>
  <c r="AF29" i="13" s="1"/>
  <c r="BL29" i="13" s="1"/>
  <c r="R30" i="13"/>
  <c r="AF30" i="13" s="1"/>
  <c r="BL30" i="13" s="1"/>
  <c r="R63" i="13"/>
  <c r="R45" i="13"/>
  <c r="AF45" i="13" s="1"/>
  <c r="BL45" i="13" s="1"/>
  <c r="R8" i="13"/>
  <c r="AF8" i="13" s="1"/>
  <c r="BL8" i="13" s="1"/>
  <c r="R20" i="13"/>
  <c r="AF20" i="13" s="1"/>
  <c r="BL20" i="13" s="1"/>
  <c r="R25" i="13"/>
  <c r="AF25" i="13" s="1"/>
  <c r="BL25" i="13" s="1"/>
  <c r="R15" i="13"/>
  <c r="AF15" i="13" s="1"/>
  <c r="BL15" i="13" s="1"/>
  <c r="Q10" i="13"/>
  <c r="AE10" i="13" s="1"/>
  <c r="BK10" i="13" s="1"/>
  <c r="Q13" i="13"/>
  <c r="AE13" i="13" s="1"/>
  <c r="BK13" i="13" s="1"/>
  <c r="Q12" i="13"/>
  <c r="AE12" i="13" s="1"/>
  <c r="Q18" i="13"/>
  <c r="AE18" i="13" s="1"/>
  <c r="BK18" i="13" s="1"/>
  <c r="Q59" i="13"/>
  <c r="AE59" i="13" s="1"/>
  <c r="BK59" i="13" s="1"/>
  <c r="Q56" i="13"/>
  <c r="AE56" i="13" s="1"/>
  <c r="BK56" i="13" s="1"/>
  <c r="Q51" i="13"/>
  <c r="AE51" i="13" s="1"/>
  <c r="BK51" i="13" s="1"/>
  <c r="Q49" i="13"/>
  <c r="AE49" i="13" s="1"/>
  <c r="BK49" i="13" s="1"/>
  <c r="Q63" i="13"/>
  <c r="Q47" i="13"/>
  <c r="AE47" i="13" s="1"/>
  <c r="Q30" i="13"/>
  <c r="AE30" i="13" s="1"/>
  <c r="Q32" i="13"/>
  <c r="AE32" i="13" s="1"/>
  <c r="BK32" i="13" s="1"/>
  <c r="Q54" i="13"/>
  <c r="AE54" i="13" s="1"/>
  <c r="BK54" i="13" s="1"/>
  <c r="Q46" i="13"/>
  <c r="AE46" i="13" s="1"/>
  <c r="Q19" i="13"/>
  <c r="AE19" i="13" s="1"/>
  <c r="BK19" i="13" s="1"/>
  <c r="Q22" i="13"/>
  <c r="AE22" i="13" s="1"/>
  <c r="BK22" i="13" s="1"/>
  <c r="Q14" i="13"/>
  <c r="AE14" i="13" s="1"/>
  <c r="BK14" i="13" s="1"/>
  <c r="Q9" i="13"/>
  <c r="AE9" i="13" s="1"/>
  <c r="BK9" i="13" s="1"/>
  <c r="Q58" i="13"/>
  <c r="AE58" i="13" s="1"/>
  <c r="BK58" i="13" s="1"/>
  <c r="Q48" i="13"/>
  <c r="AE48" i="13" s="1"/>
  <c r="Q8" i="13"/>
  <c r="Q42" i="13"/>
  <c r="AE42" i="13" s="1"/>
  <c r="Q60" i="13"/>
  <c r="AE60" i="13" s="1"/>
  <c r="BK60" i="13" s="1"/>
  <c r="Q55" i="13"/>
  <c r="AE55" i="13" s="1"/>
  <c r="BK55" i="13" s="1"/>
  <c r="Q39" i="13"/>
  <c r="AE39" i="13" s="1"/>
  <c r="Q31" i="13"/>
  <c r="AE31" i="13" s="1"/>
  <c r="Q23" i="13"/>
  <c r="AE23" i="13" s="1"/>
  <c r="BK23" i="13" s="1"/>
  <c r="Q29" i="13"/>
  <c r="AE29" i="13" s="1"/>
  <c r="BK29" i="13" s="1"/>
  <c r="Q35" i="13"/>
  <c r="AE35" i="13" s="1"/>
  <c r="BK35" i="13" s="1"/>
  <c r="Q52" i="13"/>
  <c r="AE52" i="13" s="1"/>
  <c r="Q27" i="13"/>
  <c r="AE27" i="13" s="1"/>
  <c r="BK27" i="13" s="1"/>
  <c r="Q41" i="13"/>
  <c r="AE41" i="13" s="1"/>
  <c r="Q33" i="13"/>
  <c r="AE33" i="13" s="1"/>
  <c r="Q25" i="13"/>
  <c r="AE25" i="13" s="1"/>
  <c r="BK25" i="13" s="1"/>
  <c r="Q44" i="13"/>
  <c r="AE44" i="13" s="1"/>
  <c r="BK44" i="13" s="1"/>
  <c r="Q36" i="13"/>
  <c r="AE36" i="13" s="1"/>
  <c r="BK36" i="13" s="1"/>
  <c r="Q28" i="13"/>
  <c r="AE28" i="13" s="1"/>
  <c r="BK28" i="13" s="1"/>
  <c r="Q26" i="13"/>
  <c r="AE26" i="13" s="1"/>
  <c r="BK26" i="13" s="1"/>
  <c r="Q61" i="13"/>
  <c r="AE61" i="13" s="1"/>
  <c r="Q50" i="13"/>
  <c r="AE50" i="13" s="1"/>
  <c r="Q40" i="13"/>
  <c r="AE40" i="13" s="1"/>
  <c r="Q53" i="13"/>
  <c r="AE53" i="13" s="1"/>
  <c r="Q24" i="13"/>
  <c r="AE24" i="13" s="1"/>
  <c r="BK24" i="13" s="1"/>
  <c r="Q17" i="13"/>
  <c r="AE17" i="13" s="1"/>
  <c r="BK17" i="13" s="1"/>
  <c r="Q16" i="13"/>
  <c r="AE16" i="13" s="1"/>
  <c r="BK16" i="13" s="1"/>
  <c r="Q20" i="13"/>
  <c r="AE20" i="13" s="1"/>
  <c r="Q15" i="13"/>
  <c r="AE15" i="13" s="1"/>
  <c r="BK15" i="13" s="1"/>
  <c r="Q11" i="13"/>
  <c r="AE11" i="13" s="1"/>
  <c r="BK11" i="13" s="1"/>
  <c r="Q45" i="13"/>
  <c r="AE45" i="13" s="1"/>
  <c r="Q34" i="13"/>
  <c r="AE34" i="13" s="1"/>
  <c r="Q38" i="13"/>
  <c r="AE38" i="13" s="1"/>
  <c r="BK38" i="13" s="1"/>
  <c r="Q37" i="13"/>
  <c r="AE37" i="13" s="1"/>
  <c r="Q43" i="13"/>
  <c r="AE43" i="13" s="1"/>
  <c r="Q62" i="13"/>
  <c r="Q57" i="13"/>
  <c r="AE57" i="13" s="1"/>
  <c r="Q21" i="13"/>
  <c r="AE21" i="13" s="1"/>
  <c r="BK21" i="13" s="1"/>
  <c r="T11" i="13"/>
  <c r="AH11" i="13" s="1"/>
  <c r="BN11" i="13" s="1"/>
  <c r="T15" i="13"/>
  <c r="AH15" i="13" s="1"/>
  <c r="BN15" i="13" s="1"/>
  <c r="T9" i="13"/>
  <c r="AH9" i="13" s="1"/>
  <c r="T53" i="13"/>
  <c r="AH53" i="13" s="1"/>
  <c r="T38" i="13"/>
  <c r="AH38" i="13" s="1"/>
  <c r="T14" i="13"/>
  <c r="AH14" i="13" s="1"/>
  <c r="BN14" i="13" s="1"/>
  <c r="T47" i="13"/>
  <c r="AH47" i="13" s="1"/>
  <c r="T17" i="13"/>
  <c r="AH17" i="13" s="1"/>
  <c r="T36" i="13"/>
  <c r="AH36" i="13" s="1"/>
  <c r="BN36" i="13" s="1"/>
  <c r="T20" i="13"/>
  <c r="AH20" i="13" s="1"/>
  <c r="T23" i="13"/>
  <c r="AH23" i="13" s="1"/>
  <c r="T43" i="13"/>
  <c r="AH43" i="13" s="1"/>
  <c r="T54" i="13"/>
  <c r="AH54" i="13" s="1"/>
  <c r="T59" i="13"/>
  <c r="AH59" i="13" s="1"/>
  <c r="BN59" i="13" s="1"/>
  <c r="T19" i="13"/>
  <c r="AH19" i="13" s="1"/>
  <c r="BN19" i="13" s="1"/>
  <c r="T61" i="13"/>
  <c r="AH61" i="13" s="1"/>
  <c r="BN61" i="13" s="1"/>
  <c r="T52" i="13"/>
  <c r="AH52" i="13" s="1"/>
  <c r="BN52" i="13" s="1"/>
  <c r="T56" i="13"/>
  <c r="AH56" i="13" s="1"/>
  <c r="T32" i="13"/>
  <c r="AH32" i="13" s="1"/>
  <c r="T51" i="13"/>
  <c r="AH51" i="13" s="1"/>
  <c r="BN51" i="13" s="1"/>
  <c r="T30" i="13"/>
  <c r="AH30" i="13" s="1"/>
  <c r="BN30" i="13" s="1"/>
  <c r="T60" i="13"/>
  <c r="AH60" i="13" s="1"/>
  <c r="T42" i="13"/>
  <c r="AH42" i="13" s="1"/>
  <c r="T26" i="13"/>
  <c r="AH26" i="13" s="1"/>
  <c r="BN26" i="13" s="1"/>
  <c r="T29" i="13"/>
  <c r="AH29" i="13" s="1"/>
  <c r="T40" i="13"/>
  <c r="AH40" i="13" s="1"/>
  <c r="BN40" i="13" s="1"/>
  <c r="T24" i="13"/>
  <c r="AH24" i="13" s="1"/>
  <c r="T27" i="13"/>
  <c r="AH27" i="13" s="1"/>
  <c r="T46" i="13"/>
  <c r="AH46" i="13" s="1"/>
  <c r="BN46" i="13" s="1"/>
  <c r="T63" i="13"/>
  <c r="T28" i="13"/>
  <c r="AH28" i="13" s="1"/>
  <c r="BN28" i="13" s="1"/>
  <c r="T34" i="13"/>
  <c r="AH34" i="13" s="1"/>
  <c r="BN34" i="13" s="1"/>
  <c r="T37" i="13"/>
  <c r="AH37" i="13" s="1"/>
  <c r="T25" i="13"/>
  <c r="AH25" i="13" s="1"/>
  <c r="BN25" i="13" s="1"/>
  <c r="T58" i="13"/>
  <c r="AH58" i="13" s="1"/>
  <c r="BN58" i="13" s="1"/>
  <c r="T44" i="13"/>
  <c r="AH44" i="13" s="1"/>
  <c r="T21" i="13"/>
  <c r="AH21" i="13" s="1"/>
  <c r="BN21" i="13" s="1"/>
  <c r="T16" i="13"/>
  <c r="AH16" i="13" s="1"/>
  <c r="BN16" i="13" s="1"/>
  <c r="T12" i="13"/>
  <c r="AH12" i="13" s="1"/>
  <c r="BN12" i="13" s="1"/>
  <c r="T33" i="13"/>
  <c r="AH33" i="13" s="1"/>
  <c r="T41" i="13"/>
  <c r="AH41" i="13" s="1"/>
  <c r="BN41" i="13" s="1"/>
  <c r="T8" i="13"/>
  <c r="AH8" i="13" s="1"/>
  <c r="T50" i="13"/>
  <c r="AH50" i="13" s="1"/>
  <c r="T48" i="13"/>
  <c r="AH48" i="13" s="1"/>
  <c r="T55" i="13"/>
  <c r="AH55" i="13" s="1"/>
  <c r="T18" i="13"/>
  <c r="AH18" i="13" s="1"/>
  <c r="BN18" i="13" s="1"/>
  <c r="T49" i="13"/>
  <c r="AH49" i="13" s="1"/>
  <c r="T22" i="13"/>
  <c r="AH22" i="13" s="1"/>
  <c r="BN22" i="13" s="1"/>
  <c r="T31" i="13"/>
  <c r="AH31" i="13" s="1"/>
  <c r="T10" i="13"/>
  <c r="AH10" i="13" s="1"/>
  <c r="BN10" i="13" s="1"/>
  <c r="T13" i="13"/>
  <c r="AH13" i="13" s="1"/>
  <c r="BN13" i="13" s="1"/>
  <c r="T45" i="13"/>
  <c r="AH45" i="13" s="1"/>
  <c r="BN45" i="13" s="1"/>
  <c r="T39" i="13"/>
  <c r="AH39" i="13" s="1"/>
  <c r="T35" i="13"/>
  <c r="AH35" i="13" s="1"/>
  <c r="T57" i="13"/>
  <c r="AH57" i="13" s="1"/>
  <c r="BN57" i="13" s="1"/>
  <c r="AC9" i="13"/>
  <c r="AQ9" i="13" s="1"/>
  <c r="BW9" i="13" s="1"/>
  <c r="AC63" i="13"/>
  <c r="AC60" i="13"/>
  <c r="AQ60" i="13" s="1"/>
  <c r="BW60" i="13" s="1"/>
  <c r="AC36" i="13"/>
  <c r="AQ36" i="13" s="1"/>
  <c r="BW36" i="13" s="1"/>
  <c r="AC48" i="13"/>
  <c r="AQ48" i="13" s="1"/>
  <c r="BW48" i="13" s="1"/>
  <c r="AC40" i="13"/>
  <c r="AQ40" i="13" s="1"/>
  <c r="BW40" i="13" s="1"/>
  <c r="AC12" i="13"/>
  <c r="AQ12" i="13" s="1"/>
  <c r="BW12" i="13" s="1"/>
  <c r="AC51" i="13"/>
  <c r="AQ51" i="13" s="1"/>
  <c r="BW51" i="13" s="1"/>
  <c r="CM51" i="13" s="1"/>
  <c r="AC58" i="13"/>
  <c r="AQ58" i="13" s="1"/>
  <c r="BW58" i="13" s="1"/>
  <c r="AC53" i="13"/>
  <c r="AQ53" i="13" s="1"/>
  <c r="BW53" i="13" s="1"/>
  <c r="CM53" i="13" s="1"/>
  <c r="AC19" i="13"/>
  <c r="AQ19" i="13" s="1"/>
  <c r="BW19" i="13" s="1"/>
  <c r="AC21" i="13"/>
  <c r="AQ21" i="13" s="1"/>
  <c r="BW21" i="13" s="1"/>
  <c r="AC13" i="13"/>
  <c r="AQ13" i="13" s="1"/>
  <c r="BW13" i="13" s="1"/>
  <c r="DA13" i="13" s="1"/>
  <c r="AC14" i="13"/>
  <c r="AQ14" i="13" s="1"/>
  <c r="BW14" i="13" s="1"/>
  <c r="DA14" i="13" s="1"/>
  <c r="AC39" i="13"/>
  <c r="AQ39" i="13" s="1"/>
  <c r="BW39" i="13" s="1"/>
  <c r="AC46" i="13"/>
  <c r="AQ46" i="13" s="1"/>
  <c r="BW46" i="13" s="1"/>
  <c r="CM46" i="13" s="1"/>
  <c r="AC52" i="13"/>
  <c r="AQ52" i="13" s="1"/>
  <c r="BW52" i="13" s="1"/>
  <c r="CM52" i="13" s="1"/>
  <c r="AC54" i="13"/>
  <c r="AQ54" i="13" s="1"/>
  <c r="BW54" i="13" s="1"/>
  <c r="CM54" i="13" s="1"/>
  <c r="AC50" i="13"/>
  <c r="AQ50" i="13" s="1"/>
  <c r="BW50" i="13" s="1"/>
  <c r="AC17" i="13"/>
  <c r="AQ17" i="13" s="1"/>
  <c r="BW17" i="13" s="1"/>
  <c r="AC55" i="13"/>
  <c r="AQ55" i="13" s="1"/>
  <c r="BW55" i="13" s="1"/>
  <c r="AC47" i="13"/>
  <c r="AQ47" i="13" s="1"/>
  <c r="BW47" i="13" s="1"/>
  <c r="AC42" i="13"/>
  <c r="AQ42" i="13" s="1"/>
  <c r="BW42" i="13" s="1"/>
  <c r="DA42" i="13" s="1"/>
  <c r="AC34" i="13"/>
  <c r="AQ34" i="13" s="1"/>
  <c r="BW34" i="13" s="1"/>
  <c r="CM34" i="13" s="1"/>
  <c r="AC26" i="13"/>
  <c r="AQ26" i="13" s="1"/>
  <c r="BW26" i="13" s="1"/>
  <c r="DA26" i="13" s="1"/>
  <c r="AC16" i="13"/>
  <c r="AQ16" i="13" s="1"/>
  <c r="BW16" i="13" s="1"/>
  <c r="AC11" i="13"/>
  <c r="AQ11" i="13" s="1"/>
  <c r="BW11" i="13" s="1"/>
  <c r="AC49" i="13"/>
  <c r="AQ49" i="13" s="1"/>
  <c r="BW49" i="13" s="1"/>
  <c r="AC25" i="13"/>
  <c r="AQ25" i="13" s="1"/>
  <c r="BW25" i="13" s="1"/>
  <c r="AC44" i="13"/>
  <c r="AQ44" i="13" s="1"/>
  <c r="BW44" i="13" s="1"/>
  <c r="AC28" i="13"/>
  <c r="AQ28" i="13" s="1"/>
  <c r="BW28" i="13" s="1"/>
  <c r="AC59" i="13"/>
  <c r="AQ59" i="13" s="1"/>
  <c r="BW59" i="13" s="1"/>
  <c r="DA59" i="13" s="1"/>
  <c r="AC18" i="13"/>
  <c r="AQ18" i="13" s="1"/>
  <c r="BW18" i="13" s="1"/>
  <c r="CM18" i="13" s="1"/>
  <c r="AC30" i="13"/>
  <c r="AQ30" i="13" s="1"/>
  <c r="BW30" i="13" s="1"/>
  <c r="CM30" i="13" s="1"/>
  <c r="AC33" i="13"/>
  <c r="AQ33" i="13" s="1"/>
  <c r="BW33" i="13" s="1"/>
  <c r="DA33" i="13" s="1"/>
  <c r="AC20" i="13"/>
  <c r="AQ20" i="13" s="1"/>
  <c r="BW20" i="13" s="1"/>
  <c r="AC31" i="13"/>
  <c r="AQ31" i="13" s="1"/>
  <c r="BW31" i="13" s="1"/>
  <c r="CM31" i="13" s="1"/>
  <c r="AC23" i="13"/>
  <c r="AQ23" i="13" s="1"/>
  <c r="BW23" i="13" s="1"/>
  <c r="DA23" i="13" s="1"/>
  <c r="AC8" i="13"/>
  <c r="AQ8" i="13" s="1"/>
  <c r="BW8" i="13" s="1"/>
  <c r="AC35" i="13"/>
  <c r="AQ35" i="13" s="1"/>
  <c r="BW35" i="13" s="1"/>
  <c r="CM35" i="13" s="1"/>
  <c r="AC32" i="13"/>
  <c r="AQ32" i="13" s="1"/>
  <c r="BW32" i="13" s="1"/>
  <c r="AC62" i="13"/>
  <c r="AC10" i="13"/>
  <c r="AQ10" i="13" s="1"/>
  <c r="BW10" i="13" s="1"/>
  <c r="DA10" i="13" s="1"/>
  <c r="AC41" i="13"/>
  <c r="AQ41" i="13" s="1"/>
  <c r="BW41" i="13" s="1"/>
  <c r="AC45" i="13"/>
  <c r="AQ45" i="13" s="1"/>
  <c r="BW45" i="13" s="1"/>
  <c r="AC24" i="13"/>
  <c r="AQ24" i="13" s="1"/>
  <c r="BW24" i="13" s="1"/>
  <c r="AC56" i="13"/>
  <c r="AQ56" i="13" s="1"/>
  <c r="BW56" i="13" s="1"/>
  <c r="CM56" i="13" s="1"/>
  <c r="AC27" i="13"/>
  <c r="AQ27" i="13" s="1"/>
  <c r="BW27" i="13" s="1"/>
  <c r="CM27" i="13" s="1"/>
  <c r="AC37" i="13"/>
  <c r="AQ37" i="13" s="1"/>
  <c r="BW37" i="13" s="1"/>
  <c r="AC22" i="13"/>
  <c r="AQ22" i="13" s="1"/>
  <c r="BW22" i="13" s="1"/>
  <c r="DA22" i="13" s="1"/>
  <c r="AC29" i="13"/>
  <c r="AQ29" i="13" s="1"/>
  <c r="BW29" i="13" s="1"/>
  <c r="AC38" i="13"/>
  <c r="AQ38" i="13" s="1"/>
  <c r="BW38" i="13" s="1"/>
  <c r="CM38" i="13" s="1"/>
  <c r="AC15" i="13"/>
  <c r="AQ15" i="13" s="1"/>
  <c r="BW15" i="13" s="1"/>
  <c r="AC57" i="13"/>
  <c r="AQ57" i="13" s="1"/>
  <c r="BW57" i="13" s="1"/>
  <c r="AC61" i="13"/>
  <c r="AQ61" i="13" s="1"/>
  <c r="BW61" i="13" s="1"/>
  <c r="DA61" i="13" s="1"/>
  <c r="AC43" i="13"/>
  <c r="AQ43" i="13" s="1"/>
  <c r="BW43" i="13" s="1"/>
  <c r="AA11" i="13"/>
  <c r="AO11" i="13" s="1"/>
  <c r="BU11" i="13" s="1"/>
  <c r="CY11" i="13" s="1"/>
  <c r="AA29" i="13"/>
  <c r="AO29" i="13" s="1"/>
  <c r="BU29" i="13" s="1"/>
  <c r="CK29" i="13" s="1"/>
  <c r="AA31" i="13"/>
  <c r="AO31" i="13" s="1"/>
  <c r="BU31" i="13" s="1"/>
  <c r="AA37" i="13"/>
  <c r="AO37" i="13" s="1"/>
  <c r="BU37" i="13" s="1"/>
  <c r="CY37" i="13" s="1"/>
  <c r="AA26" i="13"/>
  <c r="AO26" i="13" s="1"/>
  <c r="BU26" i="13" s="1"/>
  <c r="CK26" i="13" s="1"/>
  <c r="AA24" i="13"/>
  <c r="AO24" i="13" s="1"/>
  <c r="BU24" i="13" s="1"/>
  <c r="CK24" i="13" s="1"/>
  <c r="AA34" i="13"/>
  <c r="AO34" i="13" s="1"/>
  <c r="BU34" i="13" s="1"/>
  <c r="CK34" i="13" s="1"/>
  <c r="AA54" i="13"/>
  <c r="AO54" i="13" s="1"/>
  <c r="BU54" i="13" s="1"/>
  <c r="CK54" i="13" s="1"/>
  <c r="AA18" i="13"/>
  <c r="AO18" i="13" s="1"/>
  <c r="BU18" i="13" s="1"/>
  <c r="CY18" i="13" s="1"/>
  <c r="AA13" i="13"/>
  <c r="AO13" i="13" s="1"/>
  <c r="BU13" i="13" s="1"/>
  <c r="CK13" i="13" s="1"/>
  <c r="AA9" i="13"/>
  <c r="AO9" i="13" s="1"/>
  <c r="BU9" i="13" s="1"/>
  <c r="CK9" i="13" s="1"/>
  <c r="AA50" i="13"/>
  <c r="AO50" i="13" s="1"/>
  <c r="BU50" i="13" s="1"/>
  <c r="CY50" i="13" s="1"/>
  <c r="AA35" i="13"/>
  <c r="AO35" i="13" s="1"/>
  <c r="BU35" i="13" s="1"/>
  <c r="CK35" i="13" s="1"/>
  <c r="AA38" i="13"/>
  <c r="AO38" i="13" s="1"/>
  <c r="BU38" i="13" s="1"/>
  <c r="CK38" i="13" s="1"/>
  <c r="AA19" i="13"/>
  <c r="AO19" i="13" s="1"/>
  <c r="BU19" i="13" s="1"/>
  <c r="CK19" i="13" s="1"/>
  <c r="AA41" i="13"/>
  <c r="AO41" i="13" s="1"/>
  <c r="BU41" i="13" s="1"/>
  <c r="AA14" i="13"/>
  <c r="AO14" i="13" s="1"/>
  <c r="BU14" i="13" s="1"/>
  <c r="AA30" i="13"/>
  <c r="AO30" i="13" s="1"/>
  <c r="BU30" i="13" s="1"/>
  <c r="AA61" i="13"/>
  <c r="AO61" i="13" s="1"/>
  <c r="BU61" i="13" s="1"/>
  <c r="CK61" i="13" s="1"/>
  <c r="AA36" i="13"/>
  <c r="AO36" i="13" s="1"/>
  <c r="BU36" i="13" s="1"/>
  <c r="AA32" i="13"/>
  <c r="AO32" i="13" s="1"/>
  <c r="BU32" i="13" s="1"/>
  <c r="CK32" i="13" s="1"/>
  <c r="AA60" i="13"/>
  <c r="AO60" i="13" s="1"/>
  <c r="BU60" i="13" s="1"/>
  <c r="CK60" i="13" s="1"/>
  <c r="AA52" i="13"/>
  <c r="AO52" i="13" s="1"/>
  <c r="BU52" i="13" s="1"/>
  <c r="CY52" i="13" s="1"/>
  <c r="AA57" i="13"/>
  <c r="AO57" i="13" s="1"/>
  <c r="BU57" i="13" s="1"/>
  <c r="CY57" i="13" s="1"/>
  <c r="AA47" i="13"/>
  <c r="AO47" i="13" s="1"/>
  <c r="BU47" i="13" s="1"/>
  <c r="AA49" i="13"/>
  <c r="AO49" i="13" s="1"/>
  <c r="BU49" i="13" s="1"/>
  <c r="CK49" i="13" s="1"/>
  <c r="AA45" i="13"/>
  <c r="AO45" i="13" s="1"/>
  <c r="BU45" i="13" s="1"/>
  <c r="CK45" i="13" s="1"/>
  <c r="AA20" i="13"/>
  <c r="AO20" i="13" s="1"/>
  <c r="BU20" i="13" s="1"/>
  <c r="CK20" i="13" s="1"/>
  <c r="AA51" i="13"/>
  <c r="AO51" i="13" s="1"/>
  <c r="BU51" i="13" s="1"/>
  <c r="CK51" i="13" s="1"/>
  <c r="AA27" i="13"/>
  <c r="AO27" i="13" s="1"/>
  <c r="BU27" i="13" s="1"/>
  <c r="CY27" i="13" s="1"/>
  <c r="AA44" i="13"/>
  <c r="AO44" i="13" s="1"/>
  <c r="BU44" i="13" s="1"/>
  <c r="AA12" i="13"/>
  <c r="AO12" i="13" s="1"/>
  <c r="BU12" i="13" s="1"/>
  <c r="CY12" i="13" s="1"/>
  <c r="AA8" i="13"/>
  <c r="AO8" i="13" s="1"/>
  <c r="BU8" i="13" s="1"/>
  <c r="AA40" i="13"/>
  <c r="AO40" i="13" s="1"/>
  <c r="BU40" i="13" s="1"/>
  <c r="CY40" i="13" s="1"/>
  <c r="AA56" i="13"/>
  <c r="AO56" i="13" s="1"/>
  <c r="BU56" i="13" s="1"/>
  <c r="CK56" i="13" s="1"/>
  <c r="AA46" i="13"/>
  <c r="AO46" i="13" s="1"/>
  <c r="BU46" i="13" s="1"/>
  <c r="CK46" i="13" s="1"/>
  <c r="AA43" i="13"/>
  <c r="AO43" i="13" s="1"/>
  <c r="BU43" i="13" s="1"/>
  <c r="AA48" i="13"/>
  <c r="AO48" i="13" s="1"/>
  <c r="BU48" i="13" s="1"/>
  <c r="CK48" i="13" s="1"/>
  <c r="AA10" i="13"/>
  <c r="AO10" i="13" s="1"/>
  <c r="BU10" i="13" s="1"/>
  <c r="AA23" i="13"/>
  <c r="AO23" i="13" s="1"/>
  <c r="BU23" i="13" s="1"/>
  <c r="AA16" i="13"/>
  <c r="AO16" i="13" s="1"/>
  <c r="BU16" i="13" s="1"/>
  <c r="CY16" i="13" s="1"/>
  <c r="AA59" i="13"/>
  <c r="AO59" i="13" s="1"/>
  <c r="BU59" i="13" s="1"/>
  <c r="CY59" i="13" s="1"/>
  <c r="AA42" i="13"/>
  <c r="AO42" i="13" s="1"/>
  <c r="BU42" i="13" s="1"/>
  <c r="AA25" i="13"/>
  <c r="AO25" i="13" s="1"/>
  <c r="BU25" i="13" s="1"/>
  <c r="AA33" i="13"/>
  <c r="AO33" i="13" s="1"/>
  <c r="BU33" i="13" s="1"/>
  <c r="CY33" i="13" s="1"/>
  <c r="AA62" i="13"/>
  <c r="AA58" i="13"/>
  <c r="AO58" i="13" s="1"/>
  <c r="BU58" i="13" s="1"/>
  <c r="CK58" i="13" s="1"/>
  <c r="AA39" i="13"/>
  <c r="AO39" i="13" s="1"/>
  <c r="BU39" i="13" s="1"/>
  <c r="AA17" i="13"/>
  <c r="AO17" i="13" s="1"/>
  <c r="BU17" i="13" s="1"/>
  <c r="CY17" i="13" s="1"/>
  <c r="AA63" i="13"/>
  <c r="AA22" i="13"/>
  <c r="AO22" i="13" s="1"/>
  <c r="BU22" i="13" s="1"/>
  <c r="CY22" i="13" s="1"/>
  <c r="AA28" i="13"/>
  <c r="AO28" i="13" s="1"/>
  <c r="BU28" i="13" s="1"/>
  <c r="CY28" i="13" s="1"/>
  <c r="AA21" i="13"/>
  <c r="AO21" i="13" s="1"/>
  <c r="BU21" i="13" s="1"/>
  <c r="CY21" i="13" s="1"/>
  <c r="AA55" i="13"/>
  <c r="AO55" i="13" s="1"/>
  <c r="BU55" i="13" s="1"/>
  <c r="CK55" i="13" s="1"/>
  <c r="AA15" i="13"/>
  <c r="AO15" i="13" s="1"/>
  <c r="BU15" i="13" s="1"/>
  <c r="CY15" i="13" s="1"/>
  <c r="AA53" i="13"/>
  <c r="AO53" i="13" s="1"/>
  <c r="BU53" i="13" s="1"/>
  <c r="AB9" i="13"/>
  <c r="AP9" i="13" s="1"/>
  <c r="BV9" i="13" s="1"/>
  <c r="CL9" i="13" s="1"/>
  <c r="AB26" i="13"/>
  <c r="AP26" i="13" s="1"/>
  <c r="BV26" i="13" s="1"/>
  <c r="AB29" i="13"/>
  <c r="AP29" i="13" s="1"/>
  <c r="BV29" i="13" s="1"/>
  <c r="AB20" i="13"/>
  <c r="AP20" i="13" s="1"/>
  <c r="BV20" i="13" s="1"/>
  <c r="AB54" i="13"/>
  <c r="AP54" i="13" s="1"/>
  <c r="BV54" i="13" s="1"/>
  <c r="AB28" i="13"/>
  <c r="AP28" i="13" s="1"/>
  <c r="BV28" i="13" s="1"/>
  <c r="AB61" i="13"/>
  <c r="AP61" i="13" s="1"/>
  <c r="BV61" i="13" s="1"/>
  <c r="AB56" i="13"/>
  <c r="AP56" i="13" s="1"/>
  <c r="BV56" i="13" s="1"/>
  <c r="CZ56" i="13" s="1"/>
  <c r="AB24" i="13"/>
  <c r="AP24" i="13" s="1"/>
  <c r="BV24" i="13" s="1"/>
  <c r="CZ24" i="13" s="1"/>
  <c r="AB57" i="13"/>
  <c r="AP57" i="13" s="1"/>
  <c r="BV57" i="13" s="1"/>
  <c r="AB59" i="13"/>
  <c r="AP59" i="13" s="1"/>
  <c r="BV59" i="13" s="1"/>
  <c r="AB60" i="13"/>
  <c r="AP60" i="13" s="1"/>
  <c r="BV60" i="13" s="1"/>
  <c r="AB40" i="13"/>
  <c r="AP40" i="13" s="1"/>
  <c r="BV40" i="13" s="1"/>
  <c r="AB27" i="13"/>
  <c r="AP27" i="13" s="1"/>
  <c r="BV27" i="13" s="1"/>
  <c r="AB8" i="13"/>
  <c r="AP8" i="13" s="1"/>
  <c r="BV8" i="13" s="1"/>
  <c r="AB49" i="13"/>
  <c r="AP49" i="13" s="1"/>
  <c r="BV49" i="13" s="1"/>
  <c r="CL49" i="13" s="1"/>
  <c r="AB63" i="13"/>
  <c r="AB36" i="13"/>
  <c r="AP36" i="13" s="1"/>
  <c r="BV36" i="13" s="1"/>
  <c r="AB53" i="13"/>
  <c r="AP53" i="13" s="1"/>
  <c r="BV53" i="13" s="1"/>
  <c r="AB34" i="13"/>
  <c r="AP34" i="13" s="1"/>
  <c r="BV34" i="13" s="1"/>
  <c r="AB37" i="13"/>
  <c r="AP37" i="13" s="1"/>
  <c r="BV37" i="13" s="1"/>
  <c r="AB11" i="13"/>
  <c r="AP11" i="13" s="1"/>
  <c r="BV11" i="13" s="1"/>
  <c r="AB30" i="13"/>
  <c r="AP30" i="13" s="1"/>
  <c r="BV30" i="13" s="1"/>
  <c r="AB58" i="13"/>
  <c r="AP58" i="13" s="1"/>
  <c r="BV58" i="13" s="1"/>
  <c r="AB25" i="13"/>
  <c r="AP25" i="13" s="1"/>
  <c r="BV25" i="13" s="1"/>
  <c r="AB21" i="13"/>
  <c r="AP21" i="13" s="1"/>
  <c r="BV21" i="13" s="1"/>
  <c r="AB16" i="13"/>
  <c r="AP16" i="13" s="1"/>
  <c r="BV16" i="13" s="1"/>
  <c r="AB19" i="13"/>
  <c r="AP19" i="13" s="1"/>
  <c r="BV19" i="13" s="1"/>
  <c r="AB46" i="13"/>
  <c r="AP46" i="13" s="1"/>
  <c r="BV46" i="13" s="1"/>
  <c r="CZ46" i="13" s="1"/>
  <c r="AB38" i="13"/>
  <c r="AP38" i="13" s="1"/>
  <c r="BV38" i="13" s="1"/>
  <c r="AB22" i="13"/>
  <c r="AP22" i="13" s="1"/>
  <c r="BV22" i="13" s="1"/>
  <c r="AB45" i="13"/>
  <c r="AP45" i="13" s="1"/>
  <c r="BV45" i="13" s="1"/>
  <c r="CL45" i="13" s="1"/>
  <c r="AB18" i="13"/>
  <c r="AP18" i="13" s="1"/>
  <c r="BV18" i="13" s="1"/>
  <c r="AB35" i="13"/>
  <c r="AP35" i="13" s="1"/>
  <c r="BV35" i="13" s="1"/>
  <c r="AB14" i="13"/>
  <c r="AP14" i="13" s="1"/>
  <c r="BV14" i="13" s="1"/>
  <c r="AB55" i="13"/>
  <c r="AP55" i="13" s="1"/>
  <c r="BV55" i="13" s="1"/>
  <c r="CZ55" i="13" s="1"/>
  <c r="AB44" i="13"/>
  <c r="AP44" i="13" s="1"/>
  <c r="BV44" i="13" s="1"/>
  <c r="AB52" i="13"/>
  <c r="AP52" i="13" s="1"/>
  <c r="BV52" i="13" s="1"/>
  <c r="CZ52" i="13" s="1"/>
  <c r="AB39" i="13"/>
  <c r="AP39" i="13" s="1"/>
  <c r="BV39" i="13" s="1"/>
  <c r="AB31" i="13"/>
  <c r="AP31" i="13" s="1"/>
  <c r="BV31" i="13" s="1"/>
  <c r="AB10" i="13"/>
  <c r="AP10" i="13" s="1"/>
  <c r="BV10" i="13" s="1"/>
  <c r="AB13" i="13"/>
  <c r="AP13" i="13" s="1"/>
  <c r="BV13" i="13" s="1"/>
  <c r="AB51" i="13"/>
  <c r="AP51" i="13" s="1"/>
  <c r="BV51" i="13" s="1"/>
  <c r="AB50" i="13"/>
  <c r="AP50" i="13" s="1"/>
  <c r="BV50" i="13" s="1"/>
  <c r="AB15" i="13"/>
  <c r="AP15" i="13" s="1"/>
  <c r="BV15" i="13" s="1"/>
  <c r="AB48" i="13"/>
  <c r="AP48" i="13" s="1"/>
  <c r="BV48" i="13" s="1"/>
  <c r="AB41" i="13"/>
  <c r="AP41" i="13" s="1"/>
  <c r="BV41" i="13" s="1"/>
  <c r="AB47" i="13"/>
  <c r="AP47" i="13" s="1"/>
  <c r="BV47" i="13" s="1"/>
  <c r="AB42" i="13"/>
  <c r="AP42" i="13" s="1"/>
  <c r="BV42" i="13" s="1"/>
  <c r="AB17" i="13"/>
  <c r="AP17" i="13" s="1"/>
  <c r="BV17" i="13" s="1"/>
  <c r="AB32" i="13"/>
  <c r="AP32" i="13" s="1"/>
  <c r="BV32" i="13" s="1"/>
  <c r="AB43" i="13"/>
  <c r="AP43" i="13" s="1"/>
  <c r="BV43" i="13" s="1"/>
  <c r="AB62" i="13"/>
  <c r="AB33" i="13"/>
  <c r="AP33" i="13" s="1"/>
  <c r="BV33" i="13" s="1"/>
  <c r="AB23" i="13"/>
  <c r="AP23" i="13" s="1"/>
  <c r="BV23" i="13" s="1"/>
  <c r="AB12" i="13"/>
  <c r="AP12" i="13" s="1"/>
  <c r="BV12" i="13" s="1"/>
  <c r="CL12" i="13" s="1"/>
  <c r="X10" i="13"/>
  <c r="AL10" i="13" s="1"/>
  <c r="BR10" i="13" s="1"/>
  <c r="CV10" i="13" s="1"/>
  <c r="X14" i="13"/>
  <c r="AL14" i="13" s="1"/>
  <c r="BR14" i="13" s="1"/>
  <c r="X57" i="13"/>
  <c r="AL57" i="13" s="1"/>
  <c r="BR57" i="13" s="1"/>
  <c r="X44" i="13"/>
  <c r="AL44" i="13" s="1"/>
  <c r="BR44" i="13" s="1"/>
  <c r="X62" i="13"/>
  <c r="X48" i="13"/>
  <c r="AL48" i="13" s="1"/>
  <c r="BR48" i="13" s="1"/>
  <c r="X34" i="13"/>
  <c r="AL34" i="13" s="1"/>
  <c r="BR34" i="13" s="1"/>
  <c r="CH34" i="13" s="1"/>
  <c r="X53" i="13"/>
  <c r="AL53" i="13" s="1"/>
  <c r="BR53" i="13" s="1"/>
  <c r="X59" i="13"/>
  <c r="AL59" i="13" s="1"/>
  <c r="BR59" i="13" s="1"/>
  <c r="CH59" i="13" s="1"/>
  <c r="X54" i="13"/>
  <c r="AL54" i="13" s="1"/>
  <c r="BR54" i="13" s="1"/>
  <c r="X13" i="13"/>
  <c r="X29" i="13"/>
  <c r="AL29" i="13" s="1"/>
  <c r="BR29" i="13" s="1"/>
  <c r="X22" i="13"/>
  <c r="AL22" i="13" s="1"/>
  <c r="BR22" i="13" s="1"/>
  <c r="X15" i="13"/>
  <c r="AL15" i="13" s="1"/>
  <c r="BR15" i="13" s="1"/>
  <c r="X58" i="13"/>
  <c r="AL58" i="13" s="1"/>
  <c r="BR58" i="13" s="1"/>
  <c r="X26" i="13"/>
  <c r="AL26" i="13" s="1"/>
  <c r="BR26" i="13" s="1"/>
  <c r="X8" i="13"/>
  <c r="AL8" i="13" s="1"/>
  <c r="BR8" i="13" s="1"/>
  <c r="X35" i="13"/>
  <c r="AL35" i="13" s="1"/>
  <c r="BR35" i="13" s="1"/>
  <c r="CH35" i="13" s="1"/>
  <c r="X38" i="13"/>
  <c r="AL38" i="13" s="1"/>
  <c r="BR38" i="13" s="1"/>
  <c r="X47" i="13"/>
  <c r="AL47" i="13" s="1"/>
  <c r="BR47" i="13" s="1"/>
  <c r="X24" i="13"/>
  <c r="AL24" i="13" s="1"/>
  <c r="BR24" i="13" s="1"/>
  <c r="X27" i="13"/>
  <c r="AL27" i="13" s="1"/>
  <c r="BR27" i="13" s="1"/>
  <c r="CH27" i="13" s="1"/>
  <c r="X17" i="13"/>
  <c r="AL17" i="13" s="1"/>
  <c r="BR17" i="13" s="1"/>
  <c r="CH17" i="13" s="1"/>
  <c r="X12" i="13"/>
  <c r="AL12" i="13" s="1"/>
  <c r="BR12" i="13" s="1"/>
  <c r="X32" i="13"/>
  <c r="AL32" i="13" s="1"/>
  <c r="BR32" i="13" s="1"/>
  <c r="X55" i="13"/>
  <c r="AL55" i="13" s="1"/>
  <c r="BR55" i="13" s="1"/>
  <c r="X45" i="13"/>
  <c r="AL45" i="13" s="1"/>
  <c r="BR45" i="13" s="1"/>
  <c r="X18" i="13"/>
  <c r="AL18" i="13" s="1"/>
  <c r="BR18" i="13" s="1"/>
  <c r="CH18" i="13" s="1"/>
  <c r="X60" i="13"/>
  <c r="AL60" i="13" s="1"/>
  <c r="BR60" i="13" s="1"/>
  <c r="CH60" i="13" s="1"/>
  <c r="X19" i="13"/>
  <c r="AL19" i="13" s="1"/>
  <c r="BR19" i="13" s="1"/>
  <c r="X9" i="13"/>
  <c r="AL9" i="13" s="1"/>
  <c r="BR9" i="13" s="1"/>
  <c r="X31" i="13"/>
  <c r="AL31" i="13" s="1"/>
  <c r="BR31" i="13" s="1"/>
  <c r="CH31" i="13" s="1"/>
  <c r="X51" i="13"/>
  <c r="AL51" i="13" s="1"/>
  <c r="BR51" i="13" s="1"/>
  <c r="X43" i="13"/>
  <c r="AL43" i="13" s="1"/>
  <c r="BR43" i="13" s="1"/>
  <c r="X46" i="13"/>
  <c r="AL46" i="13" s="1"/>
  <c r="BR46" i="13" s="1"/>
  <c r="X25" i="13"/>
  <c r="AL25" i="13" s="1"/>
  <c r="BR25" i="13" s="1"/>
  <c r="CH25" i="13" s="1"/>
  <c r="X11" i="13"/>
  <c r="AL11" i="13" s="1"/>
  <c r="BR11" i="13" s="1"/>
  <c r="X42" i="13"/>
  <c r="AL42" i="13" s="1"/>
  <c r="BR42" i="13" s="1"/>
  <c r="X61" i="13"/>
  <c r="AL61" i="13" s="1"/>
  <c r="BR61" i="13" s="1"/>
  <c r="X16" i="13"/>
  <c r="AL16" i="13" s="1"/>
  <c r="BR16" i="13" s="1"/>
  <c r="X40" i="13"/>
  <c r="AL40" i="13" s="1"/>
  <c r="BR40" i="13" s="1"/>
  <c r="X28" i="13"/>
  <c r="AL28" i="13" s="1"/>
  <c r="BR28" i="13" s="1"/>
  <c r="X30" i="13"/>
  <c r="AL30" i="13" s="1"/>
  <c r="BR30" i="13" s="1"/>
  <c r="CV30" i="13" s="1"/>
  <c r="X41" i="13"/>
  <c r="AL41" i="13" s="1"/>
  <c r="BR41" i="13" s="1"/>
  <c r="X33" i="13"/>
  <c r="AL33" i="13" s="1"/>
  <c r="BR33" i="13" s="1"/>
  <c r="X39" i="13"/>
  <c r="AL39" i="13" s="1"/>
  <c r="BR39" i="13" s="1"/>
  <c r="X52" i="13"/>
  <c r="AL52" i="13" s="1"/>
  <c r="BR52" i="13" s="1"/>
  <c r="X36" i="13"/>
  <c r="AL36" i="13" s="1"/>
  <c r="BR36" i="13" s="1"/>
  <c r="X23" i="13"/>
  <c r="AL23" i="13" s="1"/>
  <c r="BR23" i="13" s="1"/>
  <c r="X49" i="13"/>
  <c r="AL49" i="13" s="1"/>
  <c r="BR49" i="13" s="1"/>
  <c r="X56" i="13"/>
  <c r="AL56" i="13" s="1"/>
  <c r="BR56" i="13" s="1"/>
  <c r="X20" i="13"/>
  <c r="AL20" i="13" s="1"/>
  <c r="BR20" i="13" s="1"/>
  <c r="X50" i="13"/>
  <c r="AL50" i="13" s="1"/>
  <c r="BR50" i="13" s="1"/>
  <c r="CV50" i="13" s="1"/>
  <c r="X63" i="13"/>
  <c r="X37" i="13"/>
  <c r="AL37" i="13" s="1"/>
  <c r="BR37" i="13" s="1"/>
  <c r="X21" i="13"/>
  <c r="AL21" i="13" s="1"/>
  <c r="BR21" i="13" s="1"/>
  <c r="S12" i="13"/>
  <c r="AG12" i="13" s="1"/>
  <c r="BM12" i="13" s="1"/>
  <c r="S20" i="13"/>
  <c r="AG20" i="13" s="1"/>
  <c r="BM20" i="13" s="1"/>
  <c r="S41" i="13"/>
  <c r="AG41" i="13" s="1"/>
  <c r="BM41" i="13" s="1"/>
  <c r="S25" i="13"/>
  <c r="AG25" i="13" s="1"/>
  <c r="BM25" i="13" s="1"/>
  <c r="S15" i="13"/>
  <c r="AG15" i="13" s="1"/>
  <c r="BM15" i="13" s="1"/>
  <c r="S48" i="13"/>
  <c r="AG48" i="13" s="1"/>
  <c r="BM48" i="13" s="1"/>
  <c r="S35" i="13"/>
  <c r="AG35" i="13" s="1"/>
  <c r="BM35" i="13" s="1"/>
  <c r="S54" i="13"/>
  <c r="AG54" i="13" s="1"/>
  <c r="BM54" i="13" s="1"/>
  <c r="S28" i="13"/>
  <c r="AG28" i="13" s="1"/>
  <c r="BM28" i="13" s="1"/>
  <c r="S18" i="13"/>
  <c r="AG18" i="13" s="1"/>
  <c r="BM18" i="13" s="1"/>
  <c r="S13" i="13"/>
  <c r="AG13" i="13" s="1"/>
  <c r="BM13" i="13" s="1"/>
  <c r="S9" i="13"/>
  <c r="AG9" i="13" s="1"/>
  <c r="BM9" i="13" s="1"/>
  <c r="S51" i="13"/>
  <c r="AG51" i="13" s="1"/>
  <c r="BM51" i="13" s="1"/>
  <c r="S43" i="13"/>
  <c r="AG43" i="13" s="1"/>
  <c r="BM43" i="13" s="1"/>
  <c r="S55" i="13"/>
  <c r="AG55" i="13" s="1"/>
  <c r="BM55" i="13" s="1"/>
  <c r="S19" i="13"/>
  <c r="AG19" i="13" s="1"/>
  <c r="BM19" i="13" s="1"/>
  <c r="S30" i="13"/>
  <c r="AG30" i="13" s="1"/>
  <c r="BM30" i="13" s="1"/>
  <c r="S61" i="13"/>
  <c r="AG61" i="13" s="1"/>
  <c r="BM61" i="13" s="1"/>
  <c r="S36" i="13"/>
  <c r="AG36" i="13" s="1"/>
  <c r="BM36" i="13" s="1"/>
  <c r="S10" i="13"/>
  <c r="AG10" i="13" s="1"/>
  <c r="BM10" i="13" s="1"/>
  <c r="S32" i="13"/>
  <c r="AG32" i="13" s="1"/>
  <c r="BM32" i="13" s="1"/>
  <c r="S52" i="13"/>
  <c r="AG52" i="13" s="1"/>
  <c r="BM52" i="13" s="1"/>
  <c r="S47" i="13"/>
  <c r="AG47" i="13" s="1"/>
  <c r="BM47" i="13" s="1"/>
  <c r="S22" i="13"/>
  <c r="AG22" i="13" s="1"/>
  <c r="BM22" i="13" s="1"/>
  <c r="S46" i="13"/>
  <c r="AG46" i="13" s="1"/>
  <c r="BM46" i="13" s="1"/>
  <c r="S49" i="13"/>
  <c r="AG49" i="13" s="1"/>
  <c r="BM49" i="13" s="1"/>
  <c r="S33" i="13"/>
  <c r="AG33" i="13" s="1"/>
  <c r="BM33" i="13" s="1"/>
  <c r="S17" i="13"/>
  <c r="AG17" i="13" s="1"/>
  <c r="BM17" i="13" s="1"/>
  <c r="CQ17" i="13" s="1"/>
  <c r="S57" i="13"/>
  <c r="AG57" i="13" s="1"/>
  <c r="BM57" i="13" s="1"/>
  <c r="S45" i="13"/>
  <c r="AG45" i="13" s="1"/>
  <c r="BM45" i="13" s="1"/>
  <c r="S37" i="13"/>
  <c r="AG37" i="13" s="1"/>
  <c r="BM37" i="13" s="1"/>
  <c r="S59" i="13"/>
  <c r="AG59" i="13" s="1"/>
  <c r="BM59" i="13" s="1"/>
  <c r="S63" i="13"/>
  <c r="S58" i="13"/>
  <c r="AG58" i="13" s="1"/>
  <c r="BM58" i="13" s="1"/>
  <c r="S50" i="13"/>
  <c r="AG50" i="13" s="1"/>
  <c r="BM50" i="13" s="1"/>
  <c r="CQ50" i="13" s="1"/>
  <c r="S53" i="13"/>
  <c r="AG53" i="13" s="1"/>
  <c r="BM53" i="13" s="1"/>
  <c r="S39" i="13"/>
  <c r="AG39" i="13" s="1"/>
  <c r="BM39" i="13" s="1"/>
  <c r="S26" i="13"/>
  <c r="AG26" i="13" s="1"/>
  <c r="BM26" i="13" s="1"/>
  <c r="S21" i="13"/>
  <c r="AG21" i="13" s="1"/>
  <c r="BM21" i="13" s="1"/>
  <c r="S24" i="13"/>
  <c r="AG24" i="13" s="1"/>
  <c r="BM24" i="13" s="1"/>
  <c r="S44" i="13"/>
  <c r="AG44" i="13" s="1"/>
  <c r="BM44" i="13" s="1"/>
  <c r="S62" i="13"/>
  <c r="S23" i="13"/>
  <c r="AG23" i="13" s="1"/>
  <c r="BM23" i="13" s="1"/>
  <c r="S8" i="13"/>
  <c r="AG8" i="13" s="1"/>
  <c r="BM8" i="13" s="1"/>
  <c r="S27" i="13"/>
  <c r="AG27" i="13" s="1"/>
  <c r="BM27" i="13" s="1"/>
  <c r="CC27" i="13" s="1"/>
  <c r="S11" i="13"/>
  <c r="AG11" i="13" s="1"/>
  <c r="BM11" i="13" s="1"/>
  <c r="CQ11" i="13" s="1"/>
  <c r="S29" i="13"/>
  <c r="AG29" i="13" s="1"/>
  <c r="BM29" i="13" s="1"/>
  <c r="S14" i="13"/>
  <c r="AG14" i="13" s="1"/>
  <c r="BM14" i="13" s="1"/>
  <c r="S16" i="13"/>
  <c r="AG16" i="13" s="1"/>
  <c r="BM16" i="13" s="1"/>
  <c r="S56" i="13"/>
  <c r="AG56" i="13" s="1"/>
  <c r="BM56" i="13" s="1"/>
  <c r="S60" i="13"/>
  <c r="AG60" i="13" s="1"/>
  <c r="BM60" i="13" s="1"/>
  <c r="CC60" i="13" s="1"/>
  <c r="S31" i="13"/>
  <c r="AG31" i="13" s="1"/>
  <c r="BM31" i="13" s="1"/>
  <c r="S40" i="13"/>
  <c r="AG40" i="13" s="1"/>
  <c r="BM40" i="13" s="1"/>
  <c r="S38" i="13"/>
  <c r="AG38" i="13" s="1"/>
  <c r="BM38" i="13" s="1"/>
  <c r="CC38" i="13" s="1"/>
  <c r="S42" i="13"/>
  <c r="AG42" i="13" s="1"/>
  <c r="BM42" i="13" s="1"/>
  <c r="S34" i="13"/>
  <c r="AG34" i="13" s="1"/>
  <c r="BM34" i="13" s="1"/>
  <c r="L6" i="13"/>
  <c r="J6" i="13"/>
  <c r="I6" i="13"/>
  <c r="M6" i="13"/>
  <c r="H6" i="13"/>
  <c r="CM8" i="13" l="1"/>
  <c r="BW6" i="13"/>
  <c r="CB8" i="13"/>
  <c r="BL6" i="13"/>
  <c r="CQ8" i="13"/>
  <c r="BM6" i="13"/>
  <c r="BV6" i="13"/>
  <c r="AL13" i="13"/>
  <c r="BR13" i="13" s="1"/>
  <c r="CK8" i="13"/>
  <c r="BU6" i="13"/>
  <c r="CL37" i="13"/>
  <c r="CZ37" i="13"/>
  <c r="AE72" i="13"/>
  <c r="AJ65" i="13" s="1"/>
  <c r="V66" i="13"/>
  <c r="AP66" i="13"/>
  <c r="AE8" i="13"/>
  <c r="BK8" i="13" s="1"/>
  <c r="CA8" i="13" s="1"/>
  <c r="BN8" i="13"/>
  <c r="CK28" i="13"/>
  <c r="CM61" i="13"/>
  <c r="CK31" i="13"/>
  <c r="CY31" i="13"/>
  <c r="CZ12" i="13"/>
  <c r="CF91" i="13"/>
  <c r="V9" i="13"/>
  <c r="AJ9" i="13" s="1"/>
  <c r="BP9" i="13" s="1"/>
  <c r="CF9" i="13" s="1"/>
  <c r="CV60" i="13"/>
  <c r="CY58" i="13"/>
  <c r="Z56" i="13"/>
  <c r="AN56" i="13" s="1"/>
  <c r="BT56" i="13" s="1"/>
  <c r="CX56" i="13" s="1"/>
  <c r="Z11" i="13"/>
  <c r="AN11" i="13" s="1"/>
  <c r="BT11" i="13" s="1"/>
  <c r="CJ11" i="13" s="1"/>
  <c r="CK23" i="13"/>
  <c r="CY23" i="13"/>
  <c r="CM24" i="13"/>
  <c r="DA24" i="13"/>
  <c r="DA9" i="13"/>
  <c r="CM9" i="13"/>
  <c r="CW115" i="13"/>
  <c r="V10" i="13"/>
  <c r="AJ10" i="13" s="1"/>
  <c r="BP10" i="13" s="1"/>
  <c r="CF10" i="13" s="1"/>
  <c r="V33" i="13"/>
  <c r="AJ33" i="13" s="1"/>
  <c r="BP33" i="13" s="1"/>
  <c r="CF82" i="13"/>
  <c r="Z42" i="13"/>
  <c r="Z31" i="13"/>
  <c r="AN31" i="13" s="1"/>
  <c r="BT31" i="13" s="1"/>
  <c r="Z13" i="13"/>
  <c r="AN13" i="13" s="1"/>
  <c r="BT13" i="13" s="1"/>
  <c r="CJ13" i="13" s="1"/>
  <c r="Y22" i="13"/>
  <c r="AM22" i="13" s="1"/>
  <c r="BS22" i="13" s="1"/>
  <c r="CW22" i="13" s="1"/>
  <c r="Y11" i="13"/>
  <c r="AM11" i="13" s="1"/>
  <c r="BS11" i="13" s="1"/>
  <c r="CI11" i="13" s="1"/>
  <c r="Y28" i="13"/>
  <c r="AM28" i="13" s="1"/>
  <c r="BS28" i="13" s="1"/>
  <c r="CI28" i="13" s="1"/>
  <c r="Y24" i="13"/>
  <c r="AM24" i="13" s="1"/>
  <c r="BS24" i="13" s="1"/>
  <c r="CI24" i="13" s="1"/>
  <c r="Y37" i="13"/>
  <c r="AM37" i="13" s="1"/>
  <c r="BS37" i="13" s="1"/>
  <c r="CI37" i="13" s="1"/>
  <c r="Y40" i="13"/>
  <c r="AM40" i="13" s="1"/>
  <c r="BS40" i="13" s="1"/>
  <c r="CI40" i="13" s="1"/>
  <c r="CT73" i="13"/>
  <c r="V27" i="13"/>
  <c r="AJ27" i="13" s="1"/>
  <c r="BP27" i="13" s="1"/>
  <c r="CT27" i="13" s="1"/>
  <c r="V60" i="13"/>
  <c r="AJ60" i="13" s="1"/>
  <c r="BP60" i="13" s="1"/>
  <c r="CT124" i="13"/>
  <c r="CT105" i="13"/>
  <c r="CF97" i="13"/>
  <c r="Z49" i="13"/>
  <c r="AN49" i="13" s="1"/>
  <c r="BT49" i="13" s="1"/>
  <c r="Z37" i="13"/>
  <c r="AN37" i="13" s="1"/>
  <c r="BT37" i="13" s="1"/>
  <c r="CX37" i="13" s="1"/>
  <c r="CJ86" i="13"/>
  <c r="Y15" i="13"/>
  <c r="AM15" i="13" s="1"/>
  <c r="BS15" i="13" s="1"/>
  <c r="CW15" i="13" s="1"/>
  <c r="Y16" i="13"/>
  <c r="AM16" i="13" s="1"/>
  <c r="BS16" i="13" s="1"/>
  <c r="CI16" i="13" s="1"/>
  <c r="Y44" i="13"/>
  <c r="AM44" i="13" s="1"/>
  <c r="BS44" i="13" s="1"/>
  <c r="CI44" i="13" s="1"/>
  <c r="Y60" i="13"/>
  <c r="AM60" i="13" s="1"/>
  <c r="BS60" i="13" s="1"/>
  <c r="Y39" i="13"/>
  <c r="AM39" i="13" s="1"/>
  <c r="BS39" i="13" s="1"/>
  <c r="CI39" i="13" s="1"/>
  <c r="CI91" i="13"/>
  <c r="Y55" i="13"/>
  <c r="AM55" i="13" s="1"/>
  <c r="BS55" i="13" s="1"/>
  <c r="CI55" i="13" s="1"/>
  <c r="CW123" i="13"/>
  <c r="V17" i="13"/>
  <c r="AJ17" i="13" s="1"/>
  <c r="BP17" i="13" s="1"/>
  <c r="V61" i="13"/>
  <c r="AJ61" i="13" s="1"/>
  <c r="BP61" i="13" s="1"/>
  <c r="V47" i="13"/>
  <c r="AJ47" i="13" s="1"/>
  <c r="BP47" i="13" s="1"/>
  <c r="CF47" i="13" s="1"/>
  <c r="V12" i="13"/>
  <c r="CF85" i="13"/>
  <c r="CX115" i="13"/>
  <c r="CX83" i="13"/>
  <c r="CW124" i="13"/>
  <c r="Y41" i="13"/>
  <c r="Y42" i="13"/>
  <c r="AM42" i="13" s="1"/>
  <c r="BS42" i="13" s="1"/>
  <c r="CI42" i="13" s="1"/>
  <c r="Y23" i="13"/>
  <c r="AM23" i="13" s="1"/>
  <c r="BS23" i="13" s="1"/>
  <c r="CI23" i="13" s="1"/>
  <c r="CI89" i="13"/>
  <c r="CI103" i="13"/>
  <c r="Y26" i="13"/>
  <c r="AM26" i="13" s="1"/>
  <c r="BS26" i="13" s="1"/>
  <c r="CI26" i="13" s="1"/>
  <c r="V24" i="13"/>
  <c r="CF95" i="13"/>
  <c r="V57" i="13"/>
  <c r="AJ57" i="13" s="1"/>
  <c r="BP57" i="13" s="1"/>
  <c r="CF57" i="13" s="1"/>
  <c r="V53" i="13"/>
  <c r="AJ53" i="13" s="1"/>
  <c r="BP53" i="13" s="1"/>
  <c r="CF53" i="13" s="1"/>
  <c r="CF93" i="13"/>
  <c r="CJ87" i="13"/>
  <c r="Z8" i="13"/>
  <c r="AN8" i="13" s="1"/>
  <c r="BT8" i="13" s="1"/>
  <c r="Z23" i="13"/>
  <c r="AN23" i="13" s="1"/>
  <c r="BT23" i="13" s="1"/>
  <c r="CJ23" i="13" s="1"/>
  <c r="CX124" i="13"/>
  <c r="Y20" i="13"/>
  <c r="AM20" i="13" s="1"/>
  <c r="BS20" i="13" s="1"/>
  <c r="CI20" i="13" s="1"/>
  <c r="CW120" i="13"/>
  <c r="Y35" i="13"/>
  <c r="AM35" i="13" s="1"/>
  <c r="BS35" i="13" s="1"/>
  <c r="CW35" i="13" s="1"/>
  <c r="Y12" i="13"/>
  <c r="AM12" i="13" s="1"/>
  <c r="BS12" i="13" s="1"/>
  <c r="CI12" i="13" s="1"/>
  <c r="Y13" i="13"/>
  <c r="AM13" i="13" s="1"/>
  <c r="BS13" i="13" s="1"/>
  <c r="CI13" i="13" s="1"/>
  <c r="CW98" i="13"/>
  <c r="CI105" i="13"/>
  <c r="Y27" i="13"/>
  <c r="AM27" i="13" s="1"/>
  <c r="BS27" i="13" s="1"/>
  <c r="CI27" i="13" s="1"/>
  <c r="CT107" i="13"/>
  <c r="V39" i="13"/>
  <c r="AJ39" i="13" s="1"/>
  <c r="BP39" i="13" s="1"/>
  <c r="CT39" i="13" s="1"/>
  <c r="V55" i="13"/>
  <c r="AJ55" i="13" s="1"/>
  <c r="BP55" i="13" s="1"/>
  <c r="V62" i="13"/>
  <c r="CT90" i="13"/>
  <c r="Z58" i="13"/>
  <c r="AN58" i="13" s="1"/>
  <c r="BT58" i="13" s="1"/>
  <c r="Z53" i="13"/>
  <c r="AN53" i="13" s="1"/>
  <c r="BT53" i="13" s="1"/>
  <c r="CX53" i="13" s="1"/>
  <c r="Z14" i="13"/>
  <c r="AN14" i="13" s="1"/>
  <c r="BT14" i="13" s="1"/>
  <c r="Y47" i="13"/>
  <c r="AM47" i="13" s="1"/>
  <c r="BS47" i="13" s="1"/>
  <c r="CW47" i="13" s="1"/>
  <c r="Y21" i="13"/>
  <c r="AM21" i="13" s="1"/>
  <c r="BS21" i="13" s="1"/>
  <c r="CW21" i="13" s="1"/>
  <c r="CW112" i="13"/>
  <c r="Y9" i="13"/>
  <c r="AM9" i="13" s="1"/>
  <c r="BS9" i="13" s="1"/>
  <c r="CI9" i="13" s="1"/>
  <c r="Y10" i="13"/>
  <c r="AM10" i="13" s="1"/>
  <c r="BS10" i="13" s="1"/>
  <c r="CW10" i="13" s="1"/>
  <c r="CW113" i="13"/>
  <c r="CI116" i="13"/>
  <c r="V19" i="13"/>
  <c r="V23" i="13"/>
  <c r="AJ23" i="13" s="1"/>
  <c r="BP23" i="13" s="1"/>
  <c r="V11" i="13"/>
  <c r="AJ11" i="13" s="1"/>
  <c r="BP11" i="13" s="1"/>
  <c r="CF11" i="13" s="1"/>
  <c r="CT76" i="13"/>
  <c r="CF80" i="13"/>
  <c r="Z41" i="13"/>
  <c r="Z27" i="13"/>
  <c r="AN27" i="13" s="1"/>
  <c r="BT27" i="13" s="1"/>
  <c r="Z18" i="13"/>
  <c r="AN18" i="13" s="1"/>
  <c r="BT18" i="13" s="1"/>
  <c r="CJ97" i="13"/>
  <c r="Y32" i="13"/>
  <c r="AM32" i="13" s="1"/>
  <c r="BS32" i="13" s="1"/>
  <c r="CI32" i="13" s="1"/>
  <c r="CW125" i="13"/>
  <c r="Y48" i="13"/>
  <c r="AM48" i="13" s="1"/>
  <c r="BS48" i="13" s="1"/>
  <c r="CW48" i="13" s="1"/>
  <c r="Y14" i="13"/>
  <c r="AM14" i="13" s="1"/>
  <c r="BS14" i="13" s="1"/>
  <c r="CW14" i="13" s="1"/>
  <c r="CW93" i="13"/>
  <c r="V63" i="13"/>
  <c r="V44" i="13"/>
  <c r="AJ44" i="13" s="1"/>
  <c r="BP44" i="13" s="1"/>
  <c r="CT44" i="13" s="1"/>
  <c r="V52" i="13"/>
  <c r="AJ52" i="13" s="1"/>
  <c r="BP52" i="13" s="1"/>
  <c r="CF89" i="13"/>
  <c r="CF84" i="13"/>
  <c r="Z40" i="13"/>
  <c r="AN40" i="13" s="1"/>
  <c r="BT40" i="13" s="1"/>
  <c r="CJ40" i="13" s="1"/>
  <c r="CJ78" i="13"/>
  <c r="CX98" i="13"/>
  <c r="Y49" i="13"/>
  <c r="AM49" i="13" s="1"/>
  <c r="BS49" i="13" s="1"/>
  <c r="CW49" i="13" s="1"/>
  <c r="Y30" i="13"/>
  <c r="AM30" i="13" s="1"/>
  <c r="BS30" i="13" s="1"/>
  <c r="CI30" i="13" s="1"/>
  <c r="CI100" i="13"/>
  <c r="Y54" i="13"/>
  <c r="AM54" i="13" s="1"/>
  <c r="BS54" i="13" s="1"/>
  <c r="CW54" i="13" s="1"/>
  <c r="CW110" i="13"/>
  <c r="CY36" i="13"/>
  <c r="CK36" i="13"/>
  <c r="CM29" i="13"/>
  <c r="DA29" i="13"/>
  <c r="DA12" i="13"/>
  <c r="CM12" i="13"/>
  <c r="CE113" i="13"/>
  <c r="CS113" i="13"/>
  <c r="CI90" i="13"/>
  <c r="CW90" i="13"/>
  <c r="CT120" i="13"/>
  <c r="CF120" i="13"/>
  <c r="CM17" i="13"/>
  <c r="DA17" i="13"/>
  <c r="CK53" i="13"/>
  <c r="CY53" i="13"/>
  <c r="CV49" i="13"/>
  <c r="CH49" i="13"/>
  <c r="CY25" i="13"/>
  <c r="CK25" i="13"/>
  <c r="CM21" i="13"/>
  <c r="DA21" i="13"/>
  <c r="CX112" i="13"/>
  <c r="CJ112" i="13"/>
  <c r="CY41" i="13"/>
  <c r="CK41" i="13"/>
  <c r="CK30" i="13"/>
  <c r="CY30" i="13"/>
  <c r="CM37" i="13"/>
  <c r="DA37" i="13"/>
  <c r="CC84" i="13"/>
  <c r="CQ84" i="13"/>
  <c r="U8" i="13"/>
  <c r="CH125" i="13"/>
  <c r="CV125" i="13"/>
  <c r="CZ122" i="13"/>
  <c r="CL122" i="13"/>
  <c r="CY110" i="13"/>
  <c r="CK110" i="13"/>
  <c r="DA100" i="13"/>
  <c r="CM100" i="13"/>
  <c r="DA125" i="13"/>
  <c r="CM125" i="13"/>
  <c r="CF94" i="13"/>
  <c r="CT94" i="13"/>
  <c r="CW116" i="13"/>
  <c r="AS73" i="13"/>
  <c r="BB9" i="13" s="1"/>
  <c r="U36" i="13"/>
  <c r="AI36" i="13" s="1"/>
  <c r="CH110" i="13"/>
  <c r="CV110" i="13"/>
  <c r="CL121" i="13"/>
  <c r="CZ121" i="13"/>
  <c r="CL108" i="13"/>
  <c r="CZ108" i="13"/>
  <c r="CM96" i="13"/>
  <c r="DA96" i="13"/>
  <c r="CQ97" i="13"/>
  <c r="CC97" i="13"/>
  <c r="U34" i="13"/>
  <c r="AI34" i="13" s="1"/>
  <c r="CV121" i="13"/>
  <c r="CH121" i="13"/>
  <c r="CV91" i="13"/>
  <c r="CH91" i="13"/>
  <c r="CL83" i="13"/>
  <c r="CZ83" i="13"/>
  <c r="CY90" i="13"/>
  <c r="CK90" i="13"/>
  <c r="CY124" i="13"/>
  <c r="CK124" i="13"/>
  <c r="CY84" i="13"/>
  <c r="CK84" i="13"/>
  <c r="CM114" i="13"/>
  <c r="DA114" i="13"/>
  <c r="CW105" i="13"/>
  <c r="AS94" i="13"/>
  <c r="BB30" i="13" s="1"/>
  <c r="CB105" i="13"/>
  <c r="CP105" i="13"/>
  <c r="CY49" i="13"/>
  <c r="CC110" i="13"/>
  <c r="CQ110" i="13"/>
  <c r="CC101" i="13"/>
  <c r="CQ101" i="13"/>
  <c r="U46" i="13"/>
  <c r="CH98" i="13"/>
  <c r="CV98" i="13"/>
  <c r="CY89" i="13"/>
  <c r="CK89" i="13"/>
  <c r="DA91" i="13"/>
  <c r="CM91" i="13"/>
  <c r="CI74" i="13"/>
  <c r="CW74" i="13"/>
  <c r="AS89" i="13"/>
  <c r="BB25" i="13" s="1"/>
  <c r="CB101" i="13"/>
  <c r="CP101" i="13"/>
  <c r="CQ78" i="13"/>
  <c r="CC78" i="13"/>
  <c r="CC106" i="13"/>
  <c r="CQ106" i="13"/>
  <c r="CC112" i="13"/>
  <c r="CQ112" i="13"/>
  <c r="U44" i="13"/>
  <c r="AI44" i="13" s="1"/>
  <c r="BO44" i="13" s="1"/>
  <c r="U55" i="13"/>
  <c r="CH109" i="13"/>
  <c r="CV109" i="13"/>
  <c r="CV78" i="13"/>
  <c r="CH78" i="13"/>
  <c r="CZ113" i="13"/>
  <c r="CL113" i="13"/>
  <c r="CL92" i="13"/>
  <c r="CZ92" i="13"/>
  <c r="CK91" i="13"/>
  <c r="CY91" i="13"/>
  <c r="CM95" i="13"/>
  <c r="DA95" i="13"/>
  <c r="CF105" i="13"/>
  <c r="Z51" i="13"/>
  <c r="AN51" i="13" s="1"/>
  <c r="BT51" i="13" s="1"/>
  <c r="CJ51" i="13" s="1"/>
  <c r="CW97" i="13"/>
  <c r="CI97" i="13"/>
  <c r="CW95" i="13"/>
  <c r="CI95" i="13"/>
  <c r="CI76" i="13"/>
  <c r="CW76" i="13"/>
  <c r="AS76" i="13"/>
  <c r="BB12" i="13" s="1"/>
  <c r="AS80" i="13"/>
  <c r="BB16" i="13" s="1"/>
  <c r="AS93" i="13"/>
  <c r="BB29" i="13" s="1"/>
  <c r="AS108" i="13"/>
  <c r="BB44" i="13" s="1"/>
  <c r="CB119" i="13"/>
  <c r="CP119" i="13"/>
  <c r="CB86" i="13"/>
  <c r="CP86" i="13"/>
  <c r="CB113" i="13"/>
  <c r="CP113" i="13"/>
  <c r="CP121" i="13"/>
  <c r="CB121" i="13"/>
  <c r="CB110" i="13"/>
  <c r="CP110" i="13"/>
  <c r="CP82" i="13"/>
  <c r="CB82" i="13"/>
  <c r="CQ74" i="13"/>
  <c r="CC74" i="13"/>
  <c r="CC80" i="13"/>
  <c r="CQ80" i="13"/>
  <c r="CC119" i="13"/>
  <c r="CQ119" i="13"/>
  <c r="CQ107" i="13"/>
  <c r="CC107" i="13"/>
  <c r="CC105" i="13"/>
  <c r="CQ105" i="13"/>
  <c r="U18" i="13"/>
  <c r="AI18" i="13" s="1"/>
  <c r="BO18" i="13" s="1"/>
  <c r="CS18" i="13" s="1"/>
  <c r="U59" i="13"/>
  <c r="AI59" i="13" s="1"/>
  <c r="U43" i="13"/>
  <c r="AI43" i="13" s="1"/>
  <c r="BO43" i="13" s="1"/>
  <c r="U26" i="13"/>
  <c r="AI26" i="13" s="1"/>
  <c r="U62" i="13"/>
  <c r="U33" i="13"/>
  <c r="AI33" i="13" s="1"/>
  <c r="BO33" i="13" s="1"/>
  <c r="U52" i="13"/>
  <c r="AI52" i="13" s="1"/>
  <c r="U61" i="13"/>
  <c r="AI61" i="13" s="1"/>
  <c r="U40" i="13"/>
  <c r="AI40" i="13" s="1"/>
  <c r="CH97" i="13"/>
  <c r="CV97" i="13"/>
  <c r="CH122" i="13"/>
  <c r="CV122" i="13"/>
  <c r="CH80" i="13"/>
  <c r="CV80" i="13"/>
  <c r="CH77" i="13"/>
  <c r="CV77" i="13"/>
  <c r="CH102" i="13"/>
  <c r="CV102" i="13"/>
  <c r="CV114" i="13"/>
  <c r="CH114" i="13"/>
  <c r="CV103" i="13"/>
  <c r="CH103" i="13"/>
  <c r="CL98" i="13"/>
  <c r="CZ98" i="13"/>
  <c r="CL74" i="13"/>
  <c r="CZ74" i="13"/>
  <c r="CL84" i="13"/>
  <c r="CZ84" i="13"/>
  <c r="CZ100" i="13"/>
  <c r="CL100" i="13"/>
  <c r="CZ112" i="13"/>
  <c r="CL112" i="13"/>
  <c r="CY98" i="13"/>
  <c r="CK98" i="13"/>
  <c r="CY78" i="13"/>
  <c r="CK78" i="13"/>
  <c r="CY100" i="13"/>
  <c r="CK100" i="13"/>
  <c r="CY87" i="13"/>
  <c r="CK87" i="13"/>
  <c r="CY108" i="13"/>
  <c r="CK108" i="13"/>
  <c r="CK104" i="13"/>
  <c r="CY104" i="13"/>
  <c r="DA124" i="13"/>
  <c r="CM124" i="13"/>
  <c r="DA108" i="13"/>
  <c r="CM108" i="13"/>
  <c r="DA85" i="13"/>
  <c r="CM85" i="13"/>
  <c r="CM117" i="13"/>
  <c r="DA117" i="13"/>
  <c r="DA97" i="13"/>
  <c r="CM97" i="13"/>
  <c r="DA101" i="13"/>
  <c r="CM101" i="13"/>
  <c r="DA109" i="13"/>
  <c r="CM109" i="13"/>
  <c r="V42" i="13"/>
  <c r="AJ42" i="13" s="1"/>
  <c r="BP42" i="13" s="1"/>
  <c r="CF42" i="13" s="1"/>
  <c r="V25" i="13"/>
  <c r="AJ25" i="13" s="1"/>
  <c r="BP25" i="13" s="1"/>
  <c r="CF25" i="13" s="1"/>
  <c r="V14" i="13"/>
  <c r="AJ14" i="13" s="1"/>
  <c r="BP14" i="13" s="1"/>
  <c r="V22" i="13"/>
  <c r="AJ22" i="13" s="1"/>
  <c r="BP22" i="13" s="1"/>
  <c r="CF22" i="13" s="1"/>
  <c r="V41" i="13"/>
  <c r="AJ41" i="13" s="1"/>
  <c r="BP41" i="13" s="1"/>
  <c r="CF41" i="13" s="1"/>
  <c r="V28" i="13"/>
  <c r="AJ28" i="13" s="1"/>
  <c r="BP28" i="13" s="1"/>
  <c r="CF28" i="13" s="1"/>
  <c r="V46" i="13"/>
  <c r="AJ46" i="13" s="1"/>
  <c r="BP46" i="13" s="1"/>
  <c r="CF46" i="13" s="1"/>
  <c r="V37" i="13"/>
  <c r="AJ37" i="13" s="1"/>
  <c r="BP37" i="13" s="1"/>
  <c r="CF37" i="13" s="1"/>
  <c r="V35" i="13"/>
  <c r="AJ35" i="13" s="1"/>
  <c r="BP35" i="13" s="1"/>
  <c r="Z22" i="13"/>
  <c r="AN22" i="13" s="1"/>
  <c r="BT22" i="13" s="1"/>
  <c r="Z24" i="13"/>
  <c r="AN24" i="13" s="1"/>
  <c r="BT24" i="13" s="1"/>
  <c r="CX24" i="13" s="1"/>
  <c r="Z36" i="13"/>
  <c r="AN36" i="13" s="1"/>
  <c r="BT36" i="13" s="1"/>
  <c r="Z62" i="13"/>
  <c r="Z55" i="13"/>
  <c r="AN55" i="13" s="1"/>
  <c r="BT55" i="13" s="1"/>
  <c r="CJ55" i="13" s="1"/>
  <c r="Y50" i="13"/>
  <c r="AM50" i="13" s="1"/>
  <c r="BS50" i="13" s="1"/>
  <c r="CI50" i="13" s="1"/>
  <c r="Y51" i="13"/>
  <c r="AM51" i="13" s="1"/>
  <c r="BS51" i="13" s="1"/>
  <c r="CI51" i="13" s="1"/>
  <c r="Y18" i="13"/>
  <c r="AM18" i="13" s="1"/>
  <c r="BS18" i="13" s="1"/>
  <c r="CW18" i="13" s="1"/>
  <c r="Y25" i="13"/>
  <c r="AM25" i="13" s="1"/>
  <c r="BS25" i="13" s="1"/>
  <c r="CW25" i="13" s="1"/>
  <c r="Y53" i="13"/>
  <c r="AM53" i="13" s="1"/>
  <c r="BS53" i="13" s="1"/>
  <c r="CW53" i="13" s="1"/>
  <c r="Y38" i="13"/>
  <c r="AM38" i="13" s="1"/>
  <c r="BS38" i="13" s="1"/>
  <c r="CW38" i="13" s="1"/>
  <c r="AS125" i="13"/>
  <c r="BB61" i="13" s="1"/>
  <c r="AS105" i="13"/>
  <c r="BB41" i="13" s="1"/>
  <c r="AS85" i="13"/>
  <c r="BB21" i="13" s="1"/>
  <c r="AS95" i="13"/>
  <c r="BB31" i="13" s="1"/>
  <c r="AS97" i="13"/>
  <c r="BB33" i="13" s="1"/>
  <c r="AS118" i="13"/>
  <c r="BB54" i="13" s="1"/>
  <c r="CP103" i="13"/>
  <c r="CB103" i="13"/>
  <c r="CP123" i="13"/>
  <c r="CB123" i="13"/>
  <c r="CB120" i="13"/>
  <c r="CP120" i="13"/>
  <c r="CP76" i="13"/>
  <c r="CB76" i="13"/>
  <c r="CP89" i="13"/>
  <c r="CB89" i="13"/>
  <c r="CB117" i="13"/>
  <c r="CP117" i="13"/>
  <c r="CB85" i="13"/>
  <c r="CP85" i="13"/>
  <c r="CC82" i="13"/>
  <c r="CQ82" i="13"/>
  <c r="U25" i="13"/>
  <c r="AI25" i="13" s="1"/>
  <c r="CH101" i="13"/>
  <c r="CV101" i="13"/>
  <c r="CH83" i="13"/>
  <c r="CV83" i="13"/>
  <c r="CZ75" i="13"/>
  <c r="CL75" i="13"/>
  <c r="CY119" i="13"/>
  <c r="CK119" i="13"/>
  <c r="DA121" i="13"/>
  <c r="CM121" i="13"/>
  <c r="DA77" i="13"/>
  <c r="CM77" i="13"/>
  <c r="AS86" i="13"/>
  <c r="BB22" i="13" s="1"/>
  <c r="CP97" i="13"/>
  <c r="CB97" i="13"/>
  <c r="CC98" i="13"/>
  <c r="CQ98" i="13"/>
  <c r="CC115" i="13"/>
  <c r="CQ115" i="13"/>
  <c r="U39" i="13"/>
  <c r="AI39" i="13" s="1"/>
  <c r="BO39" i="13" s="1"/>
  <c r="CV73" i="13"/>
  <c r="CH73" i="13"/>
  <c r="CL87" i="13"/>
  <c r="CZ87" i="13"/>
  <c r="CY120" i="13"/>
  <c r="CK120" i="13"/>
  <c r="CM94" i="13"/>
  <c r="DA94" i="13"/>
  <c r="CT97" i="13"/>
  <c r="AS78" i="13"/>
  <c r="BB14" i="13" s="1"/>
  <c r="AS115" i="13"/>
  <c r="BB51" i="13" s="1"/>
  <c r="CP109" i="13"/>
  <c r="CB109" i="13"/>
  <c r="CC94" i="13"/>
  <c r="CQ94" i="13"/>
  <c r="CC99" i="13"/>
  <c r="CQ99" i="13"/>
  <c r="U16" i="13"/>
  <c r="AI16" i="13" s="1"/>
  <c r="CH99" i="13"/>
  <c r="CV99" i="13"/>
  <c r="CL82" i="13"/>
  <c r="CZ82" i="13"/>
  <c r="CY123" i="13"/>
  <c r="CK123" i="13"/>
  <c r="CM72" i="13"/>
  <c r="DA72" i="13"/>
  <c r="CM123" i="13"/>
  <c r="DA123" i="13"/>
  <c r="Z38" i="13"/>
  <c r="Z47" i="13"/>
  <c r="AN47" i="13" s="1"/>
  <c r="BT47" i="13" s="1"/>
  <c r="W27" i="13"/>
  <c r="AK27" i="13" s="1"/>
  <c r="BQ27" i="13" s="1"/>
  <c r="W63" i="13"/>
  <c r="W19" i="13"/>
  <c r="AK19" i="13" s="1"/>
  <c r="BQ19" i="13" s="1"/>
  <c r="W53" i="13"/>
  <c r="AK53" i="13" s="1"/>
  <c r="BQ53" i="13" s="1"/>
  <c r="W24" i="13"/>
  <c r="AK24" i="13" s="1"/>
  <c r="BQ24" i="13" s="1"/>
  <c r="W57" i="13"/>
  <c r="AK57" i="13" s="1"/>
  <c r="BQ57" i="13" s="1"/>
  <c r="W48" i="13"/>
  <c r="AK48" i="13" s="1"/>
  <c r="BQ48" i="13" s="1"/>
  <c r="W54" i="13"/>
  <c r="AK54" i="13" s="1"/>
  <c r="BQ54" i="13" s="1"/>
  <c r="W16" i="13"/>
  <c r="AK16" i="13" s="1"/>
  <c r="BQ16" i="13" s="1"/>
  <c r="W36" i="13"/>
  <c r="AK36" i="13" s="1"/>
  <c r="BQ36" i="13" s="1"/>
  <c r="W8" i="13"/>
  <c r="W44" i="13"/>
  <c r="AK44" i="13" s="1"/>
  <c r="BQ44" i="13" s="1"/>
  <c r="W47" i="13"/>
  <c r="AK47" i="13" s="1"/>
  <c r="BQ47" i="13" s="1"/>
  <c r="W13" i="13"/>
  <c r="AK13" i="13" s="1"/>
  <c r="BQ13" i="13" s="1"/>
  <c r="W26" i="13"/>
  <c r="AK26" i="13" s="1"/>
  <c r="BQ26" i="13" s="1"/>
  <c r="W21" i="13"/>
  <c r="AK21" i="13" s="1"/>
  <c r="BQ21" i="13" s="1"/>
  <c r="W51" i="13"/>
  <c r="AK51" i="13" s="1"/>
  <c r="BQ51" i="13" s="1"/>
  <c r="W56" i="13"/>
  <c r="AK56" i="13" s="1"/>
  <c r="BQ56" i="13" s="1"/>
  <c r="W9" i="13"/>
  <c r="AK9" i="13" s="1"/>
  <c r="BQ9" i="13" s="1"/>
  <c r="W38" i="13"/>
  <c r="AK38" i="13" s="1"/>
  <c r="BQ38" i="13" s="1"/>
  <c r="W18" i="13"/>
  <c r="AK18" i="13" s="1"/>
  <c r="BQ18" i="13" s="1"/>
  <c r="W52" i="13"/>
  <c r="AK52" i="13" s="1"/>
  <c r="BQ52" i="13" s="1"/>
  <c r="W30" i="13"/>
  <c r="AK30" i="13" s="1"/>
  <c r="BQ30" i="13" s="1"/>
  <c r="W39" i="13"/>
  <c r="AK39" i="13" s="1"/>
  <c r="BQ39" i="13" s="1"/>
  <c r="W55" i="13"/>
  <c r="AK55" i="13" s="1"/>
  <c r="BQ55" i="13" s="1"/>
  <c r="W50" i="13"/>
  <c r="W20" i="13"/>
  <c r="AK20" i="13" s="1"/>
  <c r="BQ20" i="13" s="1"/>
  <c r="W12" i="13"/>
  <c r="AK12" i="13" s="1"/>
  <c r="BQ12" i="13" s="1"/>
  <c r="W43" i="13"/>
  <c r="AK43" i="13" s="1"/>
  <c r="BQ43" i="13" s="1"/>
  <c r="W59" i="13"/>
  <c r="AK59" i="13" s="1"/>
  <c r="BQ59" i="13" s="1"/>
  <c r="W49" i="13"/>
  <c r="AK49" i="13" s="1"/>
  <c r="BQ49" i="13" s="1"/>
  <c r="W31" i="13"/>
  <c r="AK31" i="13" s="1"/>
  <c r="BQ31" i="13" s="1"/>
  <c r="W41" i="13"/>
  <c r="AK41" i="13" s="1"/>
  <c r="BQ41" i="13" s="1"/>
  <c r="W35" i="13"/>
  <c r="AK35" i="13" s="1"/>
  <c r="BQ35" i="13" s="1"/>
  <c r="W46" i="13"/>
  <c r="AK46" i="13" s="1"/>
  <c r="BQ46" i="13" s="1"/>
  <c r="W23" i="13"/>
  <c r="AK23" i="13" s="1"/>
  <c r="BQ23" i="13" s="1"/>
  <c r="W33" i="13"/>
  <c r="AK33" i="13" s="1"/>
  <c r="BQ33" i="13" s="1"/>
  <c r="W45" i="13"/>
  <c r="AK45" i="13" s="1"/>
  <c r="BQ45" i="13" s="1"/>
  <c r="W32" i="13"/>
  <c r="AK32" i="13" s="1"/>
  <c r="BQ32" i="13" s="1"/>
  <c r="W61" i="13"/>
  <c r="AK61" i="13" s="1"/>
  <c r="BQ61" i="13" s="1"/>
  <c r="W28" i="13"/>
  <c r="AK28" i="13" s="1"/>
  <c r="BQ28" i="13" s="1"/>
  <c r="W22" i="13"/>
  <c r="AK22" i="13" s="1"/>
  <c r="BQ22" i="13" s="1"/>
  <c r="W60" i="13"/>
  <c r="AK60" i="13" s="1"/>
  <c r="BQ60" i="13" s="1"/>
  <c r="W14" i="13"/>
  <c r="AK14" i="13" s="1"/>
  <c r="BQ14" i="13" s="1"/>
  <c r="W11" i="13"/>
  <c r="AK11" i="13" s="1"/>
  <c r="BQ11" i="13" s="1"/>
  <c r="W62" i="13"/>
  <c r="W25" i="13"/>
  <c r="W17" i="13"/>
  <c r="AK17" i="13" s="1"/>
  <c r="BQ17" i="13" s="1"/>
  <c r="W34" i="13"/>
  <c r="AK34" i="13" s="1"/>
  <c r="BQ34" i="13" s="1"/>
  <c r="W40" i="13"/>
  <c r="AK40" i="13" s="1"/>
  <c r="BQ40" i="13" s="1"/>
  <c r="W15" i="13"/>
  <c r="AK15" i="13" s="1"/>
  <c r="BQ15" i="13" s="1"/>
  <c r="W37" i="13"/>
  <c r="AK37" i="13" s="1"/>
  <c r="BQ37" i="13" s="1"/>
  <c r="W10" i="13"/>
  <c r="AK10" i="13" s="1"/>
  <c r="BQ10" i="13" s="1"/>
  <c r="W29" i="13"/>
  <c r="AK29" i="13" s="1"/>
  <c r="BQ29" i="13" s="1"/>
  <c r="W42" i="13"/>
  <c r="AK42" i="13" s="1"/>
  <c r="BQ42" i="13" s="1"/>
  <c r="W58" i="13"/>
  <c r="AK58" i="13" s="1"/>
  <c r="BQ58" i="13" s="1"/>
  <c r="CQ100" i="13"/>
  <c r="CC100" i="13"/>
  <c r="CC96" i="13"/>
  <c r="CQ96" i="13"/>
  <c r="U45" i="13"/>
  <c r="AI45" i="13" s="1"/>
  <c r="U10" i="13"/>
  <c r="AI10" i="13" s="1"/>
  <c r="U37" i="13"/>
  <c r="AI37" i="13" s="1"/>
  <c r="BO37" i="13" s="1"/>
  <c r="CV93" i="13"/>
  <c r="CH93" i="13"/>
  <c r="CH100" i="13"/>
  <c r="CV100" i="13"/>
  <c r="CH104" i="13"/>
  <c r="CV104" i="13"/>
  <c r="CH115" i="13"/>
  <c r="CV115" i="13"/>
  <c r="CV106" i="13"/>
  <c r="CH106" i="13"/>
  <c r="CL115" i="13"/>
  <c r="CZ115" i="13"/>
  <c r="CL109" i="13"/>
  <c r="CZ109" i="13"/>
  <c r="CL99" i="13"/>
  <c r="CZ99" i="13"/>
  <c r="CZ123" i="13"/>
  <c r="CL123" i="13"/>
  <c r="CZ110" i="13"/>
  <c r="CL110" i="13"/>
  <c r="CL95" i="13"/>
  <c r="CZ95" i="13"/>
  <c r="CY102" i="13"/>
  <c r="CK102" i="13"/>
  <c r="CY76" i="13"/>
  <c r="CK76" i="13"/>
  <c r="CK77" i="13"/>
  <c r="CY77" i="13"/>
  <c r="CY92" i="13"/>
  <c r="CK92" i="13"/>
  <c r="CK111" i="13"/>
  <c r="CY111" i="13"/>
  <c r="CY113" i="13"/>
  <c r="CK113" i="13"/>
  <c r="DA112" i="13"/>
  <c r="CM112" i="13"/>
  <c r="CM116" i="13"/>
  <c r="DA116" i="13"/>
  <c r="CM90" i="13"/>
  <c r="DA90" i="13"/>
  <c r="DA81" i="13"/>
  <c r="CM81" i="13"/>
  <c r="DA76" i="13"/>
  <c r="CM76" i="13"/>
  <c r="CM74" i="13"/>
  <c r="DA74" i="13"/>
  <c r="DA111" i="13"/>
  <c r="CM111" i="13"/>
  <c r="V51" i="13"/>
  <c r="AJ51" i="13" s="1"/>
  <c r="BP51" i="13" s="1"/>
  <c r="CT51" i="13" s="1"/>
  <c r="V30" i="13"/>
  <c r="AJ30" i="13" s="1"/>
  <c r="BP30" i="13" s="1"/>
  <c r="CT30" i="13" s="1"/>
  <c r="V38" i="13"/>
  <c r="AJ38" i="13" s="1"/>
  <c r="BP38" i="13" s="1"/>
  <c r="CT38" i="13" s="1"/>
  <c r="V49" i="13"/>
  <c r="AJ49" i="13" s="1"/>
  <c r="BP49" i="13" s="1"/>
  <c r="V34" i="13"/>
  <c r="AJ34" i="13" s="1"/>
  <c r="BP34" i="13" s="1"/>
  <c r="CF34" i="13" s="1"/>
  <c r="V40" i="13"/>
  <c r="AJ40" i="13" s="1"/>
  <c r="BP40" i="13" s="1"/>
  <c r="CT40" i="13" s="1"/>
  <c r="V29" i="13"/>
  <c r="AJ29" i="13" s="1"/>
  <c r="BP29" i="13" s="1"/>
  <c r="V21" i="13"/>
  <c r="AJ21" i="13" s="1"/>
  <c r="BP21" i="13" s="1"/>
  <c r="CF21" i="13" s="1"/>
  <c r="Z39" i="13"/>
  <c r="AN39" i="13" s="1"/>
  <c r="BT39" i="13" s="1"/>
  <c r="CJ39" i="13" s="1"/>
  <c r="Z46" i="13"/>
  <c r="AN46" i="13" s="1"/>
  <c r="BT46" i="13" s="1"/>
  <c r="CJ46" i="13" s="1"/>
  <c r="Z45" i="13"/>
  <c r="AN45" i="13" s="1"/>
  <c r="BT45" i="13" s="1"/>
  <c r="CX45" i="13" s="1"/>
  <c r="Z15" i="13"/>
  <c r="AN15" i="13" s="1"/>
  <c r="BT15" i="13" s="1"/>
  <c r="Z9" i="13"/>
  <c r="AN9" i="13" s="1"/>
  <c r="BT9" i="13" s="1"/>
  <c r="CW80" i="13"/>
  <c r="CI80" i="13"/>
  <c r="CW86" i="13"/>
  <c r="CI86" i="13"/>
  <c r="AS112" i="13"/>
  <c r="BB48" i="13" s="1"/>
  <c r="AS88" i="13"/>
  <c r="BB24" i="13" s="1"/>
  <c r="AS77" i="13"/>
  <c r="BB13" i="13" s="1"/>
  <c r="AS82" i="13"/>
  <c r="BB18" i="13" s="1"/>
  <c r="AS113" i="13"/>
  <c r="BB49" i="13" s="1"/>
  <c r="AS102" i="13"/>
  <c r="BB38" i="13" s="1"/>
  <c r="CB72" i="13"/>
  <c r="CP72" i="13"/>
  <c r="CP81" i="13"/>
  <c r="CB81" i="13"/>
  <c r="CP75" i="13"/>
  <c r="CB75" i="13"/>
  <c r="CP80" i="13"/>
  <c r="CB80" i="13"/>
  <c r="CP90" i="13"/>
  <c r="CB90" i="13"/>
  <c r="CP122" i="13"/>
  <c r="CB122" i="13"/>
  <c r="CP88" i="13"/>
  <c r="CB88" i="13"/>
  <c r="U23" i="13"/>
  <c r="AI23" i="13" s="1"/>
  <c r="BO23" i="13" s="1"/>
  <c r="CH118" i="13"/>
  <c r="CV118" i="13"/>
  <c r="CK86" i="13"/>
  <c r="CY86" i="13"/>
  <c r="CK121" i="13"/>
  <c r="CY121" i="13"/>
  <c r="CM75" i="13"/>
  <c r="DA75" i="13"/>
  <c r="CF72" i="13"/>
  <c r="CT72" i="13"/>
  <c r="CJ80" i="13"/>
  <c r="CX80" i="13"/>
  <c r="CI120" i="13"/>
  <c r="AS74" i="13"/>
  <c r="BB10" i="13" s="1"/>
  <c r="CB106" i="13"/>
  <c r="CP106" i="13"/>
  <c r="CQ124" i="13"/>
  <c r="CC124" i="13"/>
  <c r="CC91" i="13"/>
  <c r="CQ91" i="13"/>
  <c r="CV112" i="13"/>
  <c r="CH112" i="13"/>
  <c r="CL76" i="13"/>
  <c r="CZ76" i="13"/>
  <c r="CY101" i="13"/>
  <c r="CK101" i="13"/>
  <c r="CM92" i="13"/>
  <c r="DA92" i="13"/>
  <c r="CJ99" i="13"/>
  <c r="CX99" i="13"/>
  <c r="CX78" i="13"/>
  <c r="AS79" i="13"/>
  <c r="BB15" i="13" s="1"/>
  <c r="CB118" i="13"/>
  <c r="CP118" i="13"/>
  <c r="CQ27" i="13"/>
  <c r="CQ123" i="13"/>
  <c r="CC123" i="13"/>
  <c r="CC92" i="13"/>
  <c r="CQ92" i="13"/>
  <c r="U27" i="13"/>
  <c r="AI27" i="13" s="1"/>
  <c r="BO27" i="13" s="1"/>
  <c r="U56" i="13"/>
  <c r="AI56" i="13" s="1"/>
  <c r="BO56" i="13" s="1"/>
  <c r="CH72" i="13"/>
  <c r="CV72" i="13"/>
  <c r="CZ105" i="13"/>
  <c r="CL105" i="13"/>
  <c r="CZ120" i="13"/>
  <c r="CL120" i="13"/>
  <c r="CK96" i="13"/>
  <c r="CY96" i="13"/>
  <c r="CM99" i="13"/>
  <c r="DA99" i="13"/>
  <c r="CF117" i="13"/>
  <c r="CT117" i="13"/>
  <c r="Z59" i="13"/>
  <c r="AN59" i="13" s="1"/>
  <c r="BT59" i="13" s="1"/>
  <c r="CX59" i="13" s="1"/>
  <c r="Z61" i="13"/>
  <c r="AN61" i="13" s="1"/>
  <c r="BT61" i="13" s="1"/>
  <c r="CJ61" i="13" s="1"/>
  <c r="CQ121" i="13"/>
  <c r="CC121" i="13"/>
  <c r="U35" i="13"/>
  <c r="AI35" i="13" s="1"/>
  <c r="BO35" i="13" s="1"/>
  <c r="CV85" i="13"/>
  <c r="CH85" i="13"/>
  <c r="CH89" i="13"/>
  <c r="CV89" i="13"/>
  <c r="CH75" i="13"/>
  <c r="CV75" i="13"/>
  <c r="DA46" i="13"/>
  <c r="CK27" i="13"/>
  <c r="CQ118" i="13"/>
  <c r="CC118" i="13"/>
  <c r="CC108" i="13"/>
  <c r="CQ108" i="13"/>
  <c r="CC85" i="13"/>
  <c r="CQ85" i="13"/>
  <c r="CC79" i="13"/>
  <c r="CQ79" i="13"/>
  <c r="CC77" i="13"/>
  <c r="CQ77" i="13"/>
  <c r="CQ104" i="13"/>
  <c r="CC104" i="13"/>
  <c r="U50" i="13"/>
  <c r="AI50" i="13" s="1"/>
  <c r="BO50" i="13" s="1"/>
  <c r="U47" i="13"/>
  <c r="AI47" i="13" s="1"/>
  <c r="BO47" i="13" s="1"/>
  <c r="U63" i="13"/>
  <c r="U13" i="13"/>
  <c r="AI13" i="13" s="1"/>
  <c r="U51" i="13"/>
  <c r="AI51" i="13" s="1"/>
  <c r="U38" i="13"/>
  <c r="AI38" i="13" s="1"/>
  <c r="BO38" i="13" s="1"/>
  <c r="U22" i="13"/>
  <c r="AI22" i="13" s="1"/>
  <c r="U14" i="13"/>
  <c r="AI14" i="13" s="1"/>
  <c r="CV105" i="13"/>
  <c r="CH105" i="13"/>
  <c r="CV108" i="13"/>
  <c r="CH108" i="13"/>
  <c r="CH84" i="13"/>
  <c r="CV84" i="13"/>
  <c r="CH88" i="13"/>
  <c r="CV88" i="13"/>
  <c r="CV79" i="13"/>
  <c r="CH79" i="13"/>
  <c r="CH96" i="13"/>
  <c r="CV96" i="13"/>
  <c r="CH116" i="13"/>
  <c r="CV116" i="13"/>
  <c r="CL125" i="13"/>
  <c r="CZ125" i="13"/>
  <c r="CL97" i="13"/>
  <c r="CZ97" i="13"/>
  <c r="CL90" i="13"/>
  <c r="CZ90" i="13"/>
  <c r="CL73" i="13"/>
  <c r="CZ73" i="13"/>
  <c r="CL86" i="13"/>
  <c r="CZ86" i="13"/>
  <c r="CL78" i="13"/>
  <c r="CZ78" i="13"/>
  <c r="CL106" i="13"/>
  <c r="CZ106" i="13"/>
  <c r="CY114" i="13"/>
  <c r="CK114" i="13"/>
  <c r="CK106" i="13"/>
  <c r="CY106" i="13"/>
  <c r="CK118" i="13"/>
  <c r="CY118" i="13"/>
  <c r="CK99" i="13"/>
  <c r="CY99" i="13"/>
  <c r="CK95" i="13"/>
  <c r="CY95" i="13"/>
  <c r="CY109" i="13"/>
  <c r="CK109" i="13"/>
  <c r="CY112" i="13"/>
  <c r="CK112" i="13"/>
  <c r="CK81" i="13"/>
  <c r="CY81" i="13"/>
  <c r="DA122" i="13"/>
  <c r="CM122" i="13"/>
  <c r="DA98" i="13"/>
  <c r="CM98" i="13"/>
  <c r="CM113" i="13"/>
  <c r="DA113" i="13"/>
  <c r="CM80" i="13"/>
  <c r="DA80" i="13"/>
  <c r="DA87" i="13"/>
  <c r="CM87" i="13"/>
  <c r="DA102" i="13"/>
  <c r="CM102" i="13"/>
  <c r="V16" i="13"/>
  <c r="AJ16" i="13" s="1"/>
  <c r="BP16" i="13" s="1"/>
  <c r="V58" i="13"/>
  <c r="AJ58" i="13" s="1"/>
  <c r="BP58" i="13" s="1"/>
  <c r="CF58" i="13" s="1"/>
  <c r="V8" i="13"/>
  <c r="AJ8" i="13" s="1"/>
  <c r="BP8" i="13" s="1"/>
  <c r="V48" i="13"/>
  <c r="AJ48" i="13" s="1"/>
  <c r="BP48" i="13" s="1"/>
  <c r="CT48" i="13" s="1"/>
  <c r="V15" i="13"/>
  <c r="AJ15" i="13" s="1"/>
  <c r="BP15" i="13" s="1"/>
  <c r="CF15" i="13" s="1"/>
  <c r="Z16" i="13"/>
  <c r="AN16" i="13" s="1"/>
  <c r="BT16" i="13" s="1"/>
  <c r="CJ16" i="13" s="1"/>
  <c r="Z29" i="13"/>
  <c r="AN29" i="13" s="1"/>
  <c r="BT29" i="13" s="1"/>
  <c r="CJ29" i="13" s="1"/>
  <c r="Z63" i="13"/>
  <c r="Z12" i="13"/>
  <c r="AN12" i="13" s="1"/>
  <c r="BT12" i="13" s="1"/>
  <c r="Z20" i="13"/>
  <c r="AN20" i="13" s="1"/>
  <c r="BT20" i="13" s="1"/>
  <c r="Z32" i="13"/>
  <c r="AN32" i="13" s="1"/>
  <c r="BT32" i="13" s="1"/>
  <c r="Y63" i="13"/>
  <c r="Y62" i="13"/>
  <c r="Y52" i="13"/>
  <c r="AM52" i="13" s="1"/>
  <c r="BS52" i="13" s="1"/>
  <c r="CW52" i="13" s="1"/>
  <c r="Y36" i="13"/>
  <c r="AM36" i="13" s="1"/>
  <c r="BS36" i="13" s="1"/>
  <c r="Y43" i="13"/>
  <c r="AM43" i="13" s="1"/>
  <c r="BS43" i="13" s="1"/>
  <c r="CI43" i="13" s="1"/>
  <c r="Y57" i="13"/>
  <c r="AM57" i="13" s="1"/>
  <c r="BS57" i="13" s="1"/>
  <c r="CW57" i="13" s="1"/>
  <c r="AS116" i="13"/>
  <c r="BB52" i="13" s="1"/>
  <c r="AS75" i="13"/>
  <c r="BB11" i="13" s="1"/>
  <c r="AS83" i="13"/>
  <c r="BB19" i="13" s="1"/>
  <c r="AS91" i="13"/>
  <c r="BB27" i="13" s="1"/>
  <c r="AS98" i="13"/>
  <c r="BB34" i="13" s="1"/>
  <c r="AS114" i="13"/>
  <c r="BB50" i="13" s="1"/>
  <c r="AS103" i="13"/>
  <c r="BB39" i="13" s="1"/>
  <c r="CP107" i="13"/>
  <c r="CB107" i="13"/>
  <c r="CP91" i="13"/>
  <c r="CB91" i="13"/>
  <c r="CP84" i="13"/>
  <c r="CB84" i="13"/>
  <c r="CB74" i="13"/>
  <c r="CP74" i="13"/>
  <c r="CB100" i="13"/>
  <c r="CP100" i="13"/>
  <c r="CP73" i="13"/>
  <c r="CB73" i="13"/>
  <c r="CB102" i="13"/>
  <c r="CP102" i="13"/>
  <c r="CQ125" i="13"/>
  <c r="CC125" i="13"/>
  <c r="U20" i="13"/>
  <c r="AI20" i="13" s="1"/>
  <c r="BO20" i="13" s="1"/>
  <c r="CV92" i="13"/>
  <c r="CH92" i="13"/>
  <c r="CL91" i="13"/>
  <c r="CZ91" i="13"/>
  <c r="CK97" i="13"/>
  <c r="CY97" i="13"/>
  <c r="CM118" i="13"/>
  <c r="DA118" i="13"/>
  <c r="CF73" i="13"/>
  <c r="CJ124" i="13"/>
  <c r="AS124" i="13"/>
  <c r="BB60" i="13" s="1"/>
  <c r="AS122" i="13"/>
  <c r="BB58" i="13" s="1"/>
  <c r="CB78" i="13"/>
  <c r="CP78" i="13"/>
  <c r="CQ89" i="13"/>
  <c r="CC89" i="13"/>
  <c r="U11" i="13"/>
  <c r="AI11" i="13" s="1"/>
  <c r="U24" i="13"/>
  <c r="AI24" i="13" s="1"/>
  <c r="BO24" i="13" s="1"/>
  <c r="CH94" i="13"/>
  <c r="CV94" i="13"/>
  <c r="CZ116" i="13"/>
  <c r="CL116" i="13"/>
  <c r="CY88" i="13"/>
  <c r="CK88" i="13"/>
  <c r="DA107" i="13"/>
  <c r="CM107" i="13"/>
  <c r="CT122" i="13"/>
  <c r="CF122" i="13"/>
  <c r="CT82" i="13"/>
  <c r="CX100" i="13"/>
  <c r="CJ100" i="13"/>
  <c r="CI79" i="13"/>
  <c r="CW79" i="13"/>
  <c r="CP115" i="13"/>
  <c r="CB115" i="13"/>
  <c r="CB96" i="13"/>
  <c r="CP96" i="13"/>
  <c r="CQ116" i="13"/>
  <c r="CC116" i="13"/>
  <c r="U41" i="13"/>
  <c r="AI41" i="13" s="1"/>
  <c r="CV74" i="13"/>
  <c r="CH74" i="13"/>
  <c r="CZ72" i="13"/>
  <c r="CL72" i="13"/>
  <c r="CL111" i="13"/>
  <c r="CZ111" i="13"/>
  <c r="CY74" i="13"/>
  <c r="CK74" i="13"/>
  <c r="DA115" i="13"/>
  <c r="CM115" i="13"/>
  <c r="Z44" i="13"/>
  <c r="Z48" i="13"/>
  <c r="AN48" i="13" s="1"/>
  <c r="BT48" i="13" s="1"/>
  <c r="CX48" i="13" s="1"/>
  <c r="AS111" i="13"/>
  <c r="BB47" i="13" s="1"/>
  <c r="CY60" i="13"/>
  <c r="CQ90" i="13"/>
  <c r="CC90" i="13"/>
  <c r="CQ75" i="13"/>
  <c r="CC75" i="13"/>
  <c r="U15" i="13"/>
  <c r="AI15" i="13" s="1"/>
  <c r="CL103" i="13"/>
  <c r="CZ103" i="13"/>
  <c r="CQ102" i="13"/>
  <c r="CC102" i="13"/>
  <c r="CC86" i="13"/>
  <c r="CQ86" i="13"/>
  <c r="CC109" i="13"/>
  <c r="CQ109" i="13"/>
  <c r="CQ88" i="13"/>
  <c r="CC88" i="13"/>
  <c r="CC103" i="13"/>
  <c r="CQ103" i="13"/>
  <c r="CC114" i="13"/>
  <c r="CQ114" i="13"/>
  <c r="CQ111" i="13"/>
  <c r="CC111" i="13"/>
  <c r="U17" i="13"/>
  <c r="AI17" i="13" s="1"/>
  <c r="BO17" i="13" s="1"/>
  <c r="U28" i="13"/>
  <c r="AI28" i="13" s="1"/>
  <c r="U12" i="13"/>
  <c r="AI12" i="13" s="1"/>
  <c r="U19" i="13"/>
  <c r="AI19" i="13" s="1"/>
  <c r="U54" i="13"/>
  <c r="AI54" i="13" s="1"/>
  <c r="BO54" i="13" s="1"/>
  <c r="CV117" i="13"/>
  <c r="CH117" i="13"/>
  <c r="CH81" i="13"/>
  <c r="CV81" i="13"/>
  <c r="CV119" i="13"/>
  <c r="CH119" i="13"/>
  <c r="CV86" i="13"/>
  <c r="CH86" i="13"/>
  <c r="CV82" i="13"/>
  <c r="CH82" i="13"/>
  <c r="CH120" i="13"/>
  <c r="CV120" i="13"/>
  <c r="CH124" i="13"/>
  <c r="CV124" i="13"/>
  <c r="CZ101" i="13"/>
  <c r="CL101" i="13"/>
  <c r="CZ93" i="13"/>
  <c r="CL93" i="13"/>
  <c r="CL124" i="13"/>
  <c r="CZ124" i="13"/>
  <c r="CL77" i="13"/>
  <c r="CZ77" i="13"/>
  <c r="CZ88" i="13"/>
  <c r="CL88" i="13"/>
  <c r="CZ79" i="13"/>
  <c r="CL79" i="13"/>
  <c r="CL114" i="13"/>
  <c r="CZ114" i="13"/>
  <c r="CY72" i="13"/>
  <c r="CK72" i="13"/>
  <c r="CY85" i="13"/>
  <c r="CK85" i="13"/>
  <c r="CK73" i="13"/>
  <c r="CY73" i="13"/>
  <c r="CK105" i="13"/>
  <c r="CY105" i="13"/>
  <c r="CY115" i="13"/>
  <c r="CK115" i="13"/>
  <c r="CY103" i="13"/>
  <c r="CK103" i="13"/>
  <c r="DA104" i="13"/>
  <c r="CM104" i="13"/>
  <c r="DA84" i="13"/>
  <c r="CM84" i="13"/>
  <c r="DA82" i="13"/>
  <c r="CM82" i="13"/>
  <c r="CM89" i="13"/>
  <c r="DA89" i="13"/>
  <c r="DA105" i="13"/>
  <c r="CM105" i="13"/>
  <c r="V50" i="13"/>
  <c r="AJ50" i="13" s="1"/>
  <c r="BP50" i="13" s="1"/>
  <c r="V43" i="13"/>
  <c r="AJ43" i="13" s="1"/>
  <c r="BP43" i="13" s="1"/>
  <c r="CF43" i="13" s="1"/>
  <c r="V54" i="13"/>
  <c r="AJ54" i="13" s="1"/>
  <c r="BP54" i="13" s="1"/>
  <c r="V18" i="13"/>
  <c r="AJ18" i="13" s="1"/>
  <c r="BP18" i="13" s="1"/>
  <c r="CF18" i="13" s="1"/>
  <c r="V13" i="13"/>
  <c r="AJ13" i="13" s="1"/>
  <c r="BP13" i="13" s="1"/>
  <c r="V26" i="13"/>
  <c r="AJ26" i="13" s="1"/>
  <c r="BP26" i="13" s="1"/>
  <c r="CF26" i="13" s="1"/>
  <c r="V32" i="13"/>
  <c r="AJ32" i="13" s="1"/>
  <c r="BP32" i="13" s="1"/>
  <c r="Z43" i="13"/>
  <c r="AN43" i="13" s="1"/>
  <c r="BT43" i="13" s="1"/>
  <c r="CJ43" i="13" s="1"/>
  <c r="Z10" i="13"/>
  <c r="AN10" i="13" s="1"/>
  <c r="BT10" i="13" s="1"/>
  <c r="CJ10" i="13" s="1"/>
  <c r="Z19" i="13"/>
  <c r="AN19" i="13" s="1"/>
  <c r="BT19" i="13" s="1"/>
  <c r="CX19" i="13" s="1"/>
  <c r="Z33" i="13"/>
  <c r="AN33" i="13" s="1"/>
  <c r="BT33" i="13" s="1"/>
  <c r="CJ33" i="13" s="1"/>
  <c r="Z50" i="13"/>
  <c r="AN50" i="13" s="1"/>
  <c r="BT50" i="13" s="1"/>
  <c r="CX50" i="13" s="1"/>
  <c r="Z35" i="13"/>
  <c r="AN35" i="13" s="1"/>
  <c r="BT35" i="13" s="1"/>
  <c r="Z60" i="13"/>
  <c r="AN60" i="13" s="1"/>
  <c r="BT60" i="13" s="1"/>
  <c r="Z52" i="13"/>
  <c r="AN52" i="13" s="1"/>
  <c r="BT52" i="13" s="1"/>
  <c r="Y58" i="13"/>
  <c r="AM58" i="13" s="1"/>
  <c r="BS58" i="13" s="1"/>
  <c r="Y56" i="13"/>
  <c r="AM56" i="13" s="1"/>
  <c r="BS56" i="13" s="1"/>
  <c r="CW56" i="13" s="1"/>
  <c r="Y34" i="13"/>
  <c r="AM34" i="13" s="1"/>
  <c r="BS34" i="13" s="1"/>
  <c r="CW34" i="13" s="1"/>
  <c r="Y19" i="13"/>
  <c r="AM19" i="13" s="1"/>
  <c r="BS19" i="13" s="1"/>
  <c r="CW19" i="13" s="1"/>
  <c r="Y59" i="13"/>
  <c r="AM59" i="13" s="1"/>
  <c r="BS59" i="13" s="1"/>
  <c r="CW59" i="13" s="1"/>
  <c r="Y31" i="13"/>
  <c r="AM31" i="13" s="1"/>
  <c r="BS31" i="13" s="1"/>
  <c r="CI31" i="13" s="1"/>
  <c r="Y8" i="13"/>
  <c r="AM8" i="13" s="1"/>
  <c r="BS8" i="13" s="1"/>
  <c r="Y29" i="13"/>
  <c r="AM29" i="13" s="1"/>
  <c r="BS29" i="13" s="1"/>
  <c r="CI29" i="13" s="1"/>
  <c r="Y46" i="13"/>
  <c r="AM46" i="13" s="1"/>
  <c r="BS46" i="13" s="1"/>
  <c r="CI46" i="13" s="1"/>
  <c r="AS96" i="13"/>
  <c r="BB32" i="13" s="1"/>
  <c r="AS92" i="13"/>
  <c r="BB28" i="13" s="1"/>
  <c r="AS84" i="13"/>
  <c r="BB20" i="13" s="1"/>
  <c r="AS104" i="13"/>
  <c r="BB40" i="13" s="1"/>
  <c r="AS107" i="13"/>
  <c r="BB43" i="13" s="1"/>
  <c r="AS99" i="13"/>
  <c r="BB35" i="13" s="1"/>
  <c r="AS81" i="13"/>
  <c r="BB17" i="13" s="1"/>
  <c r="AS106" i="13"/>
  <c r="BB42" i="13" s="1"/>
  <c r="AS119" i="13"/>
  <c r="BB55" i="13" s="1"/>
  <c r="AS110" i="13"/>
  <c r="BB46" i="13" s="1"/>
  <c r="CB111" i="13"/>
  <c r="CP111" i="13"/>
  <c r="CB99" i="13"/>
  <c r="CP99" i="13"/>
  <c r="CP98" i="13"/>
  <c r="CB98" i="13"/>
  <c r="CP79" i="13"/>
  <c r="CB79" i="13"/>
  <c r="CP77" i="13"/>
  <c r="CB77" i="13"/>
  <c r="CB108" i="13"/>
  <c r="CP108" i="13"/>
  <c r="CP93" i="13"/>
  <c r="CB93" i="13"/>
  <c r="CP114" i="13"/>
  <c r="CB114" i="13"/>
  <c r="CQ120" i="13"/>
  <c r="CC120" i="13"/>
  <c r="CQ73" i="13"/>
  <c r="CC73" i="13"/>
  <c r="U29" i="13"/>
  <c r="AI29" i="13" s="1"/>
  <c r="BO29" i="13" s="1"/>
  <c r="CL85" i="13"/>
  <c r="CZ85" i="13"/>
  <c r="CL107" i="13"/>
  <c r="CZ107" i="13"/>
  <c r="CY122" i="13"/>
  <c r="CK122" i="13"/>
  <c r="CY79" i="13"/>
  <c r="CK79" i="13"/>
  <c r="CM103" i="13"/>
  <c r="DA103" i="13"/>
  <c r="CX87" i="13"/>
  <c r="AS120" i="13"/>
  <c r="BB56" i="13" s="1"/>
  <c r="CB87" i="13"/>
  <c r="CP87" i="13"/>
  <c r="CB116" i="13"/>
  <c r="CP116" i="13"/>
  <c r="CC122" i="13"/>
  <c r="CQ122" i="13"/>
  <c r="CQ83" i="13"/>
  <c r="CC83" i="13"/>
  <c r="U58" i="13"/>
  <c r="CZ81" i="13"/>
  <c r="CL81" i="13"/>
  <c r="CY94" i="13"/>
  <c r="CK94" i="13"/>
  <c r="CK83" i="13"/>
  <c r="CY83" i="13"/>
  <c r="DA88" i="13"/>
  <c r="CM88" i="13"/>
  <c r="CM78" i="13"/>
  <c r="DA78" i="13"/>
  <c r="CW73" i="13"/>
  <c r="CI73" i="13"/>
  <c r="AS101" i="13"/>
  <c r="BB37" i="13" s="1"/>
  <c r="CQ87" i="13"/>
  <c r="CC87" i="13"/>
  <c r="U49" i="13"/>
  <c r="AI49" i="13" s="1"/>
  <c r="BO49" i="13" s="1"/>
  <c r="CV107" i="13"/>
  <c r="CH107" i="13"/>
  <c r="CK80" i="13"/>
  <c r="CY80" i="13"/>
  <c r="CM79" i="13"/>
  <c r="DA79" i="13"/>
  <c r="Z17" i="13"/>
  <c r="AN17" i="13" s="1"/>
  <c r="BT17" i="13" s="1"/>
  <c r="AS90" i="13"/>
  <c r="BB26" i="13" s="1"/>
  <c r="CQ76" i="13"/>
  <c r="CC76" i="13"/>
  <c r="U42" i="13"/>
  <c r="AI42" i="13" s="1"/>
  <c r="BO42" i="13" s="1"/>
  <c r="U9" i="13"/>
  <c r="AI9" i="13" s="1"/>
  <c r="BO9" i="13" s="1"/>
  <c r="CQ72" i="13"/>
  <c r="CC72" i="13"/>
  <c r="CC81" i="13"/>
  <c r="CQ81" i="13"/>
  <c r="CQ95" i="13"/>
  <c r="CC95" i="13"/>
  <c r="CC93" i="13"/>
  <c r="CQ93" i="13"/>
  <c r="CC117" i="13"/>
  <c r="CQ117" i="13"/>
  <c r="CQ113" i="13"/>
  <c r="CC113" i="13"/>
  <c r="U31" i="13"/>
  <c r="AI31" i="13" s="1"/>
  <c r="BO31" i="13" s="1"/>
  <c r="U30" i="13"/>
  <c r="AI30" i="13" s="1"/>
  <c r="U60" i="13"/>
  <c r="AI60" i="13" s="1"/>
  <c r="BO60" i="13" s="1"/>
  <c r="U57" i="13"/>
  <c r="AI57" i="13" s="1"/>
  <c r="U53" i="13"/>
  <c r="AI53" i="13" s="1"/>
  <c r="BO53" i="13" s="1"/>
  <c r="U48" i="13"/>
  <c r="AI48" i="13" s="1"/>
  <c r="BO48" i="13" s="1"/>
  <c r="U32" i="13"/>
  <c r="AI32" i="13" s="1"/>
  <c r="BO32" i="13" s="1"/>
  <c r="U21" i="13"/>
  <c r="AI21" i="13" s="1"/>
  <c r="CH113" i="13"/>
  <c r="CV113" i="13"/>
  <c r="CV123" i="13"/>
  <c r="CH123" i="13"/>
  <c r="CV76" i="13"/>
  <c r="CH76" i="13"/>
  <c r="CH87" i="13"/>
  <c r="CV87" i="13"/>
  <c r="CH111" i="13"/>
  <c r="CV111" i="13"/>
  <c r="CV90" i="13"/>
  <c r="CH90" i="13"/>
  <c r="CH95" i="13"/>
  <c r="CV95" i="13"/>
  <c r="CZ118" i="13"/>
  <c r="CL118" i="13"/>
  <c r="CZ117" i="13"/>
  <c r="CL117" i="13"/>
  <c r="CZ89" i="13"/>
  <c r="CL89" i="13"/>
  <c r="CZ104" i="13"/>
  <c r="CL104" i="13"/>
  <c r="CZ102" i="13"/>
  <c r="CL102" i="13"/>
  <c r="CL94" i="13"/>
  <c r="CZ94" i="13"/>
  <c r="CZ96" i="13"/>
  <c r="CL96" i="13"/>
  <c r="CL80" i="13"/>
  <c r="CZ80" i="13"/>
  <c r="CZ119" i="13"/>
  <c r="CL119" i="13"/>
  <c r="CK82" i="13"/>
  <c r="CY82" i="13"/>
  <c r="CK107" i="13"/>
  <c r="CY107" i="13"/>
  <c r="CY75" i="13"/>
  <c r="CK75" i="13"/>
  <c r="CY93" i="13"/>
  <c r="CK93" i="13"/>
  <c r="CK117" i="13"/>
  <c r="CY117" i="13"/>
  <c r="CY125" i="13"/>
  <c r="CK125" i="13"/>
  <c r="CK116" i="13"/>
  <c r="CY116" i="13"/>
  <c r="DA120" i="13"/>
  <c r="CM120" i="13"/>
  <c r="CM119" i="13"/>
  <c r="DA119" i="13"/>
  <c r="CM83" i="13"/>
  <c r="DA83" i="13"/>
  <c r="DA86" i="13"/>
  <c r="CM86" i="13"/>
  <c r="DA73" i="13"/>
  <c r="CM73" i="13"/>
  <c r="CM106" i="13"/>
  <c r="DA106" i="13"/>
  <c r="DA93" i="13"/>
  <c r="CM93" i="13"/>
  <c r="CM110" i="13"/>
  <c r="DA110" i="13"/>
  <c r="V36" i="13"/>
  <c r="AJ36" i="13" s="1"/>
  <c r="BP36" i="13" s="1"/>
  <c r="CF36" i="13" s="1"/>
  <c r="V56" i="13"/>
  <c r="AJ56" i="13" s="1"/>
  <c r="BP56" i="13" s="1"/>
  <c r="V59" i="13"/>
  <c r="AJ59" i="13" s="1"/>
  <c r="BP59" i="13" s="1"/>
  <c r="V31" i="13"/>
  <c r="AJ31" i="13" s="1"/>
  <c r="BP31" i="13" s="1"/>
  <c r="V45" i="13"/>
  <c r="AJ45" i="13" s="1"/>
  <c r="BP45" i="13" s="1"/>
  <c r="V20" i="13"/>
  <c r="AJ20" i="13" s="1"/>
  <c r="BP20" i="13" s="1"/>
  <c r="Z26" i="13"/>
  <c r="AN26" i="13" s="1"/>
  <c r="BT26" i="13" s="1"/>
  <c r="Z54" i="13"/>
  <c r="AN54" i="13" s="1"/>
  <c r="BT54" i="13" s="1"/>
  <c r="Z25" i="13"/>
  <c r="AN25" i="13" s="1"/>
  <c r="BT25" i="13" s="1"/>
  <c r="CJ25" i="13" s="1"/>
  <c r="Z28" i="13"/>
  <c r="AN28" i="13" s="1"/>
  <c r="BT28" i="13" s="1"/>
  <c r="CJ28" i="13" s="1"/>
  <c r="Z57" i="13"/>
  <c r="AN57" i="13" s="1"/>
  <c r="BT57" i="13" s="1"/>
  <c r="CX57" i="13" s="1"/>
  <c r="Z30" i="13"/>
  <c r="AN30" i="13" s="1"/>
  <c r="BT30" i="13" s="1"/>
  <c r="CJ30" i="13" s="1"/>
  <c r="Z21" i="13"/>
  <c r="AN21" i="13" s="1"/>
  <c r="BT21" i="13" s="1"/>
  <c r="CJ21" i="13" s="1"/>
  <c r="Z34" i="13"/>
  <c r="AN34" i="13" s="1"/>
  <c r="BT34" i="13" s="1"/>
  <c r="CX34" i="13" s="1"/>
  <c r="Y17" i="13"/>
  <c r="AM17" i="13" s="1"/>
  <c r="BS17" i="13" s="1"/>
  <c r="CW17" i="13" s="1"/>
  <c r="Y33" i="13"/>
  <c r="AM33" i="13" s="1"/>
  <c r="BS33" i="13" s="1"/>
  <c r="CW33" i="13" s="1"/>
  <c r="Y45" i="13"/>
  <c r="AM45" i="13" s="1"/>
  <c r="BS45" i="13" s="1"/>
  <c r="CW45" i="13" s="1"/>
  <c r="Y61" i="13"/>
  <c r="AM61" i="13" s="1"/>
  <c r="BS61" i="13" s="1"/>
  <c r="CW61" i="13" s="1"/>
  <c r="AS100" i="13"/>
  <c r="BB36" i="13" s="1"/>
  <c r="AS117" i="13"/>
  <c r="BB53" i="13" s="1"/>
  <c r="AS87" i="13"/>
  <c r="BB23" i="13" s="1"/>
  <c r="AS109" i="13"/>
  <c r="BB45" i="13" s="1"/>
  <c r="AS123" i="13"/>
  <c r="BB59" i="13" s="1"/>
  <c r="AS121" i="13"/>
  <c r="BB57" i="13" s="1"/>
  <c r="CB83" i="13"/>
  <c r="CP83" i="13"/>
  <c r="CP125" i="13"/>
  <c r="CB125" i="13"/>
  <c r="CB95" i="13"/>
  <c r="CP95" i="13"/>
  <c r="CB92" i="13"/>
  <c r="CP92" i="13"/>
  <c r="CP94" i="13"/>
  <c r="CB94" i="13"/>
  <c r="CB112" i="13"/>
  <c r="CP112" i="13"/>
  <c r="CP104" i="13"/>
  <c r="CB104" i="13"/>
  <c r="CP124" i="13"/>
  <c r="CB124" i="13"/>
  <c r="CK11" i="13"/>
  <c r="CK17" i="13"/>
  <c r="CK12" i="13"/>
  <c r="CY8" i="13"/>
  <c r="CV17" i="13"/>
  <c r="CL56" i="13"/>
  <c r="CQ60" i="13"/>
  <c r="DA35" i="13"/>
  <c r="CY29" i="13"/>
  <c r="CZ49" i="13"/>
  <c r="CK21" i="13"/>
  <c r="CV31" i="13"/>
  <c r="CY54" i="13"/>
  <c r="CL46" i="13"/>
  <c r="CY61" i="13"/>
  <c r="DA38" i="13"/>
  <c r="DA56" i="13"/>
  <c r="CY38" i="13"/>
  <c r="CQ38" i="13"/>
  <c r="CB50" i="13"/>
  <c r="CY45" i="13"/>
  <c r="CC50" i="13"/>
  <c r="CM14" i="13"/>
  <c r="CK57" i="13"/>
  <c r="CM22" i="13"/>
  <c r="AS60" i="13"/>
  <c r="CM26" i="13"/>
  <c r="CL24" i="13"/>
  <c r="DA52" i="13"/>
  <c r="CY51" i="13"/>
  <c r="AS50" i="13"/>
  <c r="CY46" i="13"/>
  <c r="CL55" i="13"/>
  <c r="DA30" i="13"/>
  <c r="AM41" i="13"/>
  <c r="BS41" i="13" s="1"/>
  <c r="CW41" i="13" s="1"/>
  <c r="CM33" i="13"/>
  <c r="CY56" i="13"/>
  <c r="DA18" i="13"/>
  <c r="CH10" i="13"/>
  <c r="CY55" i="13"/>
  <c r="CM59" i="13"/>
  <c r="CM42" i="13"/>
  <c r="AS25" i="13"/>
  <c r="CV27" i="13"/>
  <c r="CM10" i="13"/>
  <c r="DA27" i="13"/>
  <c r="CM23" i="13"/>
  <c r="CV25" i="13"/>
  <c r="CY48" i="13"/>
  <c r="CY35" i="13"/>
  <c r="CK50" i="13"/>
  <c r="CY20" i="13"/>
  <c r="DA54" i="13"/>
  <c r="DA31" i="13"/>
  <c r="CV35" i="13"/>
  <c r="CK52" i="13"/>
  <c r="CY13" i="13"/>
  <c r="DA51" i="13"/>
  <c r="CK37" i="13"/>
  <c r="CZ9" i="13"/>
  <c r="CV34" i="13"/>
  <c r="CY24" i="13"/>
  <c r="CK15" i="13"/>
  <c r="DA8" i="13"/>
  <c r="CV59" i="13"/>
  <c r="CK22" i="13"/>
  <c r="DA53" i="13"/>
  <c r="CC11" i="13"/>
  <c r="CY26" i="13"/>
  <c r="CK40" i="13"/>
  <c r="DA34" i="13"/>
  <c r="CH50" i="13"/>
  <c r="AS22" i="13"/>
  <c r="BK50" i="13"/>
  <c r="CO50" i="13" s="1"/>
  <c r="CK16" i="13"/>
  <c r="CK33" i="13"/>
  <c r="CL52" i="13"/>
  <c r="CK59" i="13"/>
  <c r="CH30" i="13"/>
  <c r="CC8" i="13"/>
  <c r="CV18" i="13"/>
  <c r="AS32" i="13"/>
  <c r="CK18" i="13"/>
  <c r="CY19" i="13"/>
  <c r="CM13" i="13"/>
  <c r="CY32" i="13"/>
  <c r="AS59" i="13"/>
  <c r="CZ45" i="13"/>
  <c r="AS16" i="13"/>
  <c r="CY9" i="13"/>
  <c r="AN41" i="13"/>
  <c r="BT41" i="13" s="1"/>
  <c r="CX41" i="13" s="1"/>
  <c r="CC17" i="13"/>
  <c r="AS17" i="13"/>
  <c r="AS26" i="13"/>
  <c r="CY34" i="13"/>
  <c r="AS58" i="13"/>
  <c r="AS36" i="13"/>
  <c r="CV46" i="13"/>
  <c r="CH46" i="13"/>
  <c r="CM39" i="13"/>
  <c r="DA39" i="13"/>
  <c r="BK57" i="13"/>
  <c r="AS57" i="13"/>
  <c r="CC9" i="13"/>
  <c r="CQ9" i="13"/>
  <c r="CY10" i="13"/>
  <c r="CK10" i="13"/>
  <c r="BN48" i="13"/>
  <c r="BK53" i="13"/>
  <c r="AS53" i="13"/>
  <c r="CC13" i="13"/>
  <c r="CQ13" i="13"/>
  <c r="BK41" i="13"/>
  <c r="AS41" i="13"/>
  <c r="BK61" i="13"/>
  <c r="AS61" i="13"/>
  <c r="CC43" i="13"/>
  <c r="CQ43" i="13"/>
  <c r="BK42" i="13"/>
  <c r="AS42" i="13"/>
  <c r="BK37" i="13"/>
  <c r="AS37" i="13"/>
  <c r="CA29" i="13"/>
  <c r="CO29" i="13"/>
  <c r="CZ59" i="13"/>
  <c r="CL59" i="13"/>
  <c r="CL14" i="13"/>
  <c r="CZ14" i="13"/>
  <c r="CL33" i="13"/>
  <c r="CZ33" i="13"/>
  <c r="CL28" i="13"/>
  <c r="CZ28" i="13"/>
  <c r="CL39" i="13"/>
  <c r="CZ39" i="13"/>
  <c r="CA10" i="13"/>
  <c r="CO10" i="13"/>
  <c r="CH58" i="13"/>
  <c r="CV58" i="13"/>
  <c r="CO55" i="13"/>
  <c r="CA55" i="13"/>
  <c r="CR21" i="13"/>
  <c r="CD21" i="13"/>
  <c r="CC10" i="13"/>
  <c r="CQ10" i="13"/>
  <c r="CC29" i="13"/>
  <c r="CQ29" i="13"/>
  <c r="CC46" i="13"/>
  <c r="CQ46" i="13"/>
  <c r="CP14" i="13"/>
  <c r="CB14" i="13"/>
  <c r="CB54" i="13"/>
  <c r="CP54" i="13"/>
  <c r="CB32" i="13"/>
  <c r="CP32" i="13"/>
  <c r="CP11" i="13"/>
  <c r="CB11" i="13"/>
  <c r="CB10" i="13"/>
  <c r="CP10" i="13"/>
  <c r="CH28" i="13"/>
  <c r="CV28" i="13"/>
  <c r="CD59" i="13"/>
  <c r="CR59" i="13"/>
  <c r="CQ35" i="13"/>
  <c r="CC35" i="13"/>
  <c r="AS35" i="13"/>
  <c r="CV29" i="13"/>
  <c r="CH29" i="13"/>
  <c r="CH42" i="13"/>
  <c r="CV42" i="13"/>
  <c r="CH20" i="13"/>
  <c r="CV20" i="13"/>
  <c r="CV61" i="13"/>
  <c r="CH61" i="13"/>
  <c r="CH39" i="13"/>
  <c r="CV39" i="13"/>
  <c r="CH44" i="13"/>
  <c r="CV44" i="13"/>
  <c r="CY44" i="13"/>
  <c r="CK44" i="13"/>
  <c r="AI58" i="13"/>
  <c r="AI46" i="13"/>
  <c r="AI55" i="13"/>
  <c r="BO55" i="13" s="1"/>
  <c r="BN20" i="13"/>
  <c r="CA32" i="13"/>
  <c r="CO32" i="13"/>
  <c r="BN24" i="13"/>
  <c r="CY14" i="13"/>
  <c r="CK14" i="13"/>
  <c r="BK52" i="13"/>
  <c r="AS52" i="13"/>
  <c r="BN60" i="13"/>
  <c r="CM28" i="13"/>
  <c r="DA28" i="13"/>
  <c r="CA58" i="13"/>
  <c r="CO58" i="13"/>
  <c r="CM44" i="13"/>
  <c r="DA44" i="13"/>
  <c r="CM57" i="13"/>
  <c r="DA57" i="13"/>
  <c r="CM58" i="13"/>
  <c r="DA58" i="13"/>
  <c r="CC47" i="13"/>
  <c r="CQ47" i="13"/>
  <c r="CM55" i="13"/>
  <c r="DA55" i="13"/>
  <c r="CL60" i="13"/>
  <c r="CZ60" i="13"/>
  <c r="CZ20" i="13"/>
  <c r="CL20" i="13"/>
  <c r="CZ8" i="13"/>
  <c r="CL8" i="13"/>
  <c r="CL35" i="13"/>
  <c r="CZ35" i="13"/>
  <c r="CL31" i="13"/>
  <c r="CZ31" i="13"/>
  <c r="CL47" i="13"/>
  <c r="CZ47" i="13"/>
  <c r="CO36" i="13"/>
  <c r="CA36" i="13"/>
  <c r="CD41" i="13"/>
  <c r="CR41" i="13"/>
  <c r="CR13" i="13"/>
  <c r="CD13" i="13"/>
  <c r="CD12" i="13"/>
  <c r="CR12" i="13"/>
  <c r="AS10" i="13"/>
  <c r="CH22" i="13"/>
  <c r="CV22" i="13"/>
  <c r="CB27" i="13"/>
  <c r="CP27" i="13"/>
  <c r="CB35" i="13"/>
  <c r="CP35" i="13"/>
  <c r="CC19" i="13"/>
  <c r="CQ19" i="13"/>
  <c r="CQ58" i="13"/>
  <c r="CC58" i="13"/>
  <c r="CQ32" i="13"/>
  <c r="CC32" i="13"/>
  <c r="CC21" i="13"/>
  <c r="CQ21" i="13"/>
  <c r="CB46" i="13"/>
  <c r="CP46" i="13"/>
  <c r="CP52" i="13"/>
  <c r="CB52" i="13"/>
  <c r="CB21" i="13"/>
  <c r="CP21" i="13"/>
  <c r="CB9" i="13"/>
  <c r="CP40" i="13"/>
  <c r="CB40" i="13"/>
  <c r="CC26" i="13"/>
  <c r="CQ26" i="13"/>
  <c r="AS14" i="13"/>
  <c r="CR19" i="13"/>
  <c r="CD19" i="13"/>
  <c r="CD58" i="13"/>
  <c r="CR58" i="13"/>
  <c r="CA35" i="13"/>
  <c r="CO35" i="13"/>
  <c r="CH11" i="13"/>
  <c r="CV11" i="13"/>
  <c r="CH8" i="13"/>
  <c r="CV8" i="13"/>
  <c r="CH52" i="13"/>
  <c r="CV52" i="13"/>
  <c r="CH56" i="13"/>
  <c r="CV56" i="13"/>
  <c r="AS23" i="13"/>
  <c r="AS27" i="13"/>
  <c r="CV16" i="13"/>
  <c r="CH16" i="13"/>
  <c r="CC44" i="13"/>
  <c r="CQ44" i="13"/>
  <c r="BN42" i="13"/>
  <c r="CK42" i="13"/>
  <c r="CY42" i="13"/>
  <c r="BN29" i="13"/>
  <c r="BN39" i="13"/>
  <c r="BN50" i="13"/>
  <c r="BK39" i="13"/>
  <c r="AS39" i="13"/>
  <c r="DA48" i="13"/>
  <c r="CM48" i="13"/>
  <c r="CQ41" i="13"/>
  <c r="CC41" i="13"/>
  <c r="CZ17" i="13"/>
  <c r="CL17" i="13"/>
  <c r="CZ10" i="13"/>
  <c r="CL10" i="13"/>
  <c r="CL44" i="13"/>
  <c r="CZ44" i="13"/>
  <c r="CL43" i="13"/>
  <c r="CZ43" i="13"/>
  <c r="CB33" i="13"/>
  <c r="CP33" i="13"/>
  <c r="CD22" i="13"/>
  <c r="CR22" i="13"/>
  <c r="CH53" i="13"/>
  <c r="CV53" i="13"/>
  <c r="CZ32" i="13"/>
  <c r="CL32" i="13"/>
  <c r="CA59" i="13"/>
  <c r="CO59" i="13"/>
  <c r="CO26" i="13"/>
  <c r="CA26" i="13"/>
  <c r="CQ49" i="13"/>
  <c r="CC49" i="13"/>
  <c r="CC34" i="13"/>
  <c r="CQ34" i="13"/>
  <c r="CQ23" i="13"/>
  <c r="CC23" i="13"/>
  <c r="CB13" i="13"/>
  <c r="CP13" i="13"/>
  <c r="CP16" i="13"/>
  <c r="CB16" i="13"/>
  <c r="CP51" i="13"/>
  <c r="CB51" i="13"/>
  <c r="CP20" i="13"/>
  <c r="CB20" i="13"/>
  <c r="CP31" i="13"/>
  <c r="CB31" i="13"/>
  <c r="CL23" i="13"/>
  <c r="CZ23" i="13"/>
  <c r="CA14" i="13"/>
  <c r="CO14" i="13"/>
  <c r="CH14" i="13"/>
  <c r="CV14" i="13"/>
  <c r="CC12" i="13"/>
  <c r="CQ12" i="13"/>
  <c r="AS18" i="13"/>
  <c r="CH12" i="13"/>
  <c r="CV12" i="13"/>
  <c r="CH33" i="13"/>
  <c r="CV33" i="13"/>
  <c r="CV36" i="13"/>
  <c r="CH36" i="13"/>
  <c r="CA23" i="13"/>
  <c r="CO23" i="13"/>
  <c r="CO27" i="13"/>
  <c r="CA27" i="13"/>
  <c r="CI60" i="13"/>
  <c r="CW60" i="13"/>
  <c r="BN49" i="13"/>
  <c r="BN27" i="13"/>
  <c r="CM16" i="13"/>
  <c r="DA16" i="13"/>
  <c r="CC55" i="13"/>
  <c r="CQ55" i="13"/>
  <c r="AS44" i="13"/>
  <c r="CA22" i="13"/>
  <c r="CO22" i="13"/>
  <c r="BN31" i="13"/>
  <c r="BN47" i="13"/>
  <c r="BN35" i="13"/>
  <c r="CM50" i="13"/>
  <c r="DA50" i="13"/>
  <c r="BN53" i="13"/>
  <c r="BK43" i="13"/>
  <c r="AS43" i="13"/>
  <c r="CD16" i="13"/>
  <c r="CR16" i="13"/>
  <c r="CA60" i="13"/>
  <c r="CO60" i="13"/>
  <c r="CL38" i="13"/>
  <c r="CZ38" i="13"/>
  <c r="CL50" i="13"/>
  <c r="CZ50" i="13"/>
  <c r="CZ51" i="13"/>
  <c r="CL51" i="13"/>
  <c r="CL19" i="13"/>
  <c r="CZ19" i="13"/>
  <c r="CL57" i="13"/>
  <c r="CZ57" i="13"/>
  <c r="CL15" i="13"/>
  <c r="CZ15" i="13"/>
  <c r="AS15" i="13"/>
  <c r="CB34" i="13"/>
  <c r="CP34" i="13"/>
  <c r="CD34" i="13"/>
  <c r="CR34" i="13"/>
  <c r="CC37" i="13"/>
  <c r="CQ37" i="13"/>
  <c r="CC57" i="13"/>
  <c r="CQ57" i="13"/>
  <c r="CB57" i="13"/>
  <c r="CP57" i="13"/>
  <c r="CB12" i="13"/>
  <c r="CP12" i="13"/>
  <c r="CB30" i="13"/>
  <c r="CP30" i="13"/>
  <c r="CB55" i="13"/>
  <c r="CP55" i="13"/>
  <c r="CP47" i="13"/>
  <c r="CB47" i="13"/>
  <c r="AS54" i="13"/>
  <c r="CA18" i="13"/>
  <c r="CO18" i="13"/>
  <c r="CH24" i="13"/>
  <c r="CV24" i="13"/>
  <c r="CH15" i="13"/>
  <c r="CV15" i="13"/>
  <c r="CH37" i="13"/>
  <c r="CV37" i="13"/>
  <c r="CV26" i="13"/>
  <c r="CH26" i="13"/>
  <c r="CB45" i="13"/>
  <c r="CP45" i="13"/>
  <c r="AN38" i="13"/>
  <c r="BT38" i="13" s="1"/>
  <c r="BN17" i="13"/>
  <c r="CM11" i="13"/>
  <c r="DA11" i="13"/>
  <c r="AS28" i="13"/>
  <c r="BN33" i="13"/>
  <c r="AS19" i="13"/>
  <c r="AS51" i="13"/>
  <c r="CM45" i="13"/>
  <c r="DA45" i="13"/>
  <c r="CQ33" i="13"/>
  <c r="CC33" i="13"/>
  <c r="CK39" i="13"/>
  <c r="CY39" i="13"/>
  <c r="CA44" i="13"/>
  <c r="CO44" i="13"/>
  <c r="BN43" i="13"/>
  <c r="AS9" i="13"/>
  <c r="CM49" i="13"/>
  <c r="DA49" i="13"/>
  <c r="BK46" i="13"/>
  <c r="AS46" i="13"/>
  <c r="CM36" i="13"/>
  <c r="DA36" i="13"/>
  <c r="BK47" i="13"/>
  <c r="AS47" i="13"/>
  <c r="AJ24" i="13"/>
  <c r="BP24" i="13" s="1"/>
  <c r="AJ12" i="13"/>
  <c r="BP12" i="13" s="1"/>
  <c r="AJ19" i="13"/>
  <c r="BP19" i="13" s="1"/>
  <c r="AN44" i="13"/>
  <c r="BT44" i="13" s="1"/>
  <c r="CL11" i="13"/>
  <c r="CZ11" i="13"/>
  <c r="CZ13" i="13"/>
  <c r="CL13" i="13"/>
  <c r="CL34" i="13"/>
  <c r="CZ34" i="13"/>
  <c r="CL21" i="13"/>
  <c r="CZ21" i="13"/>
  <c r="CL22" i="13"/>
  <c r="CZ22" i="13"/>
  <c r="CA15" i="13"/>
  <c r="CO15" i="13"/>
  <c r="CD11" i="13"/>
  <c r="CR11" i="13"/>
  <c r="AS49" i="13"/>
  <c r="CC18" i="13"/>
  <c r="CQ18" i="13"/>
  <c r="CC25" i="13"/>
  <c r="CQ25" i="13"/>
  <c r="CR61" i="13"/>
  <c r="CD61" i="13"/>
  <c r="CD46" i="13"/>
  <c r="CR46" i="13"/>
  <c r="CP15" i="13"/>
  <c r="CB15" i="13"/>
  <c r="CC59" i="13"/>
  <c r="CQ59" i="13"/>
  <c r="CC40" i="13"/>
  <c r="CQ40" i="13"/>
  <c r="CC14" i="13"/>
  <c r="CQ14" i="13"/>
  <c r="CB37" i="13"/>
  <c r="CP37" i="13"/>
  <c r="CB28" i="13"/>
  <c r="CP28" i="13"/>
  <c r="CB42" i="13"/>
  <c r="CP42" i="13"/>
  <c r="CP59" i="13"/>
  <c r="CB59" i="13"/>
  <c r="CP43" i="13"/>
  <c r="CB43" i="13"/>
  <c r="AS38" i="13"/>
  <c r="CD30" i="13"/>
  <c r="CR30" i="13"/>
  <c r="CA54" i="13"/>
  <c r="CO54" i="13"/>
  <c r="CV32" i="13"/>
  <c r="CH32" i="13"/>
  <c r="CH48" i="13"/>
  <c r="CV48" i="13"/>
  <c r="CH45" i="13"/>
  <c r="CV45" i="13"/>
  <c r="CH57" i="13"/>
  <c r="CV57" i="13"/>
  <c r="CC20" i="13"/>
  <c r="CQ20" i="13"/>
  <c r="BN55" i="13"/>
  <c r="CO28" i="13"/>
  <c r="CA28" i="13"/>
  <c r="BN9" i="13"/>
  <c r="CA19" i="13"/>
  <c r="CO19" i="13"/>
  <c r="CA51" i="13"/>
  <c r="CO51" i="13"/>
  <c r="BN37" i="13"/>
  <c r="BN23" i="13"/>
  <c r="DA20" i="13"/>
  <c r="CM20" i="13"/>
  <c r="CK43" i="13"/>
  <c r="CY43" i="13"/>
  <c r="BN54" i="13"/>
  <c r="CA25" i="13"/>
  <c r="CO25" i="13"/>
  <c r="BK40" i="13"/>
  <c r="AS40" i="13"/>
  <c r="BK45" i="13"/>
  <c r="AS45" i="13"/>
  <c r="DA40" i="13"/>
  <c r="CM40" i="13"/>
  <c r="CM32" i="13"/>
  <c r="DA32" i="13"/>
  <c r="I1" i="13"/>
  <c r="P1" i="13" s="1"/>
  <c r="CD25" i="13"/>
  <c r="CR25" i="13"/>
  <c r="CZ26" i="13"/>
  <c r="CL26" i="13"/>
  <c r="CL30" i="13"/>
  <c r="CZ30" i="13"/>
  <c r="CL41" i="13"/>
  <c r="CZ41" i="13"/>
  <c r="CZ36" i="13"/>
  <c r="CL36" i="13"/>
  <c r="CL53" i="13"/>
  <c r="CZ53" i="13"/>
  <c r="CO49" i="13"/>
  <c r="CA49" i="13"/>
  <c r="CP36" i="13"/>
  <c r="CB36" i="13"/>
  <c r="CB49" i="13"/>
  <c r="CP49" i="13"/>
  <c r="CB58" i="13"/>
  <c r="CP58" i="13"/>
  <c r="CC42" i="13"/>
  <c r="CQ42" i="13"/>
  <c r="CQ56" i="13"/>
  <c r="CC56" i="13"/>
  <c r="CC51" i="13"/>
  <c r="CQ51" i="13"/>
  <c r="CB41" i="13"/>
  <c r="CP41" i="13"/>
  <c r="CP24" i="13"/>
  <c r="CB24" i="13"/>
  <c r="CB44" i="13"/>
  <c r="CP44" i="13"/>
  <c r="CB29" i="13"/>
  <c r="CP29" i="13"/>
  <c r="CB23" i="13"/>
  <c r="CP23" i="13"/>
  <c r="CB39" i="13"/>
  <c r="CP39" i="13"/>
  <c r="CA38" i="13"/>
  <c r="CO38" i="13"/>
  <c r="AS24" i="13"/>
  <c r="AS21" i="13"/>
  <c r="CD51" i="13"/>
  <c r="CR51" i="13"/>
  <c r="CZ27" i="13"/>
  <c r="CL27" i="13"/>
  <c r="AS56" i="13"/>
  <c r="CD15" i="13"/>
  <c r="CR15" i="13"/>
  <c r="CH9" i="13"/>
  <c r="CV9" i="13"/>
  <c r="CH19" i="13"/>
  <c r="CV19" i="13"/>
  <c r="CV21" i="13"/>
  <c r="CH21" i="13"/>
  <c r="CV38" i="13"/>
  <c r="CH38" i="13"/>
  <c r="BK30" i="13"/>
  <c r="AS30" i="13"/>
  <c r="CM47" i="13"/>
  <c r="DA47" i="13"/>
  <c r="BN38" i="13"/>
  <c r="BN56" i="13"/>
  <c r="CY47" i="13"/>
  <c r="CK47" i="13"/>
  <c r="BN44" i="13"/>
  <c r="BK31" i="13"/>
  <c r="AS31" i="13"/>
  <c r="BK34" i="13"/>
  <c r="AS34" i="13"/>
  <c r="DA60" i="13"/>
  <c r="CM60" i="13"/>
  <c r="BN32" i="13"/>
  <c r="CM41" i="13"/>
  <c r="DA41" i="13"/>
  <c r="CD36" i="13"/>
  <c r="CR36" i="13"/>
  <c r="CA16" i="13"/>
  <c r="CO16" i="13"/>
  <c r="CB56" i="13"/>
  <c r="CP56" i="13"/>
  <c r="CL48" i="13"/>
  <c r="CZ48" i="13"/>
  <c r="CL18" i="13"/>
  <c r="CZ18" i="13"/>
  <c r="CZ58" i="13"/>
  <c r="CL58" i="13"/>
  <c r="CZ16" i="13"/>
  <c r="CL16" i="13"/>
  <c r="CL42" i="13"/>
  <c r="CZ42" i="13"/>
  <c r="CR26" i="13"/>
  <c r="CD26" i="13"/>
  <c r="AS13" i="13"/>
  <c r="CC28" i="13"/>
  <c r="CQ28" i="13"/>
  <c r="CD18" i="13"/>
  <c r="CR18" i="13"/>
  <c r="CC36" i="13"/>
  <c r="CQ36" i="13"/>
  <c r="CQ22" i="13"/>
  <c r="CC22" i="13"/>
  <c r="CQ61" i="13"/>
  <c r="CC61" i="13"/>
  <c r="AS11" i="13"/>
  <c r="CP8" i="13"/>
  <c r="CB18" i="13"/>
  <c r="CP18" i="13"/>
  <c r="CB53" i="13"/>
  <c r="CP53" i="13"/>
  <c r="CB38" i="13"/>
  <c r="CP38" i="13"/>
  <c r="CB26" i="13"/>
  <c r="CP26" i="13"/>
  <c r="CA24" i="13"/>
  <c r="CO24" i="13"/>
  <c r="CA21" i="13"/>
  <c r="CO21" i="13"/>
  <c r="CO17" i="13"/>
  <c r="CA17" i="13"/>
  <c r="CA56" i="13"/>
  <c r="CO56" i="13"/>
  <c r="CH23" i="13"/>
  <c r="CV23" i="13"/>
  <c r="CH55" i="13"/>
  <c r="CV55" i="13"/>
  <c r="CH47" i="13"/>
  <c r="CV47" i="13"/>
  <c r="CI53" i="13"/>
  <c r="BK48" i="13"/>
  <c r="AS48" i="13"/>
  <c r="DA15" i="13"/>
  <c r="CM15" i="13"/>
  <c r="DA43" i="13"/>
  <c r="CM43" i="13"/>
  <c r="CC54" i="13"/>
  <c r="CQ54" i="13"/>
  <c r="CC30" i="13"/>
  <c r="CQ30" i="13"/>
  <c r="CC53" i="13"/>
  <c r="CQ53" i="13"/>
  <c r="CC15" i="13"/>
  <c r="CQ15" i="13"/>
  <c r="BK20" i="13"/>
  <c r="AS20" i="13"/>
  <c r="AN42" i="13"/>
  <c r="BT42" i="13" s="1"/>
  <c r="CR52" i="13"/>
  <c r="CD52" i="13"/>
  <c r="DA19" i="13"/>
  <c r="CM19" i="13"/>
  <c r="BK33" i="13"/>
  <c r="AS33" i="13"/>
  <c r="CM25" i="13"/>
  <c r="DA25" i="13"/>
  <c r="BK12" i="13"/>
  <c r="AS12" i="13"/>
  <c r="CC39" i="13"/>
  <c r="CQ39" i="13"/>
  <c r="CD57" i="13"/>
  <c r="CR57" i="13"/>
  <c r="AS29" i="13"/>
  <c r="CL54" i="13"/>
  <c r="CZ54" i="13"/>
  <c r="CL25" i="13"/>
  <c r="CZ25" i="13"/>
  <c r="CL29" i="13"/>
  <c r="CZ29" i="13"/>
  <c r="CL40" i="13"/>
  <c r="CZ40" i="13"/>
  <c r="CL61" i="13"/>
  <c r="CZ61" i="13"/>
  <c r="CQ16" i="13"/>
  <c r="CC16" i="13"/>
  <c r="CD40" i="13"/>
  <c r="CR40" i="13"/>
  <c r="CA13" i="13"/>
  <c r="CO13" i="13"/>
  <c r="CV41" i="13"/>
  <c r="CH41" i="13"/>
  <c r="CD10" i="13"/>
  <c r="CR10" i="13"/>
  <c r="CD28" i="13"/>
  <c r="CR28" i="13"/>
  <c r="AS55" i="13"/>
  <c r="CC48" i="13"/>
  <c r="CQ48" i="13"/>
  <c r="CC31" i="13"/>
  <c r="CQ31" i="13"/>
  <c r="CC45" i="13"/>
  <c r="CQ45" i="13"/>
  <c r="CA11" i="13"/>
  <c r="CO11" i="13"/>
  <c r="CB19" i="13"/>
  <c r="CP19" i="13"/>
  <c r="CB60" i="13"/>
  <c r="CP60" i="13"/>
  <c r="CB25" i="13"/>
  <c r="CP25" i="13"/>
  <c r="CB17" i="13"/>
  <c r="CP17" i="13"/>
  <c r="CB48" i="13"/>
  <c r="CP48" i="13"/>
  <c r="CB22" i="13"/>
  <c r="CP22" i="13"/>
  <c r="CC24" i="13"/>
  <c r="CQ24" i="13"/>
  <c r="CD45" i="13"/>
  <c r="CR45" i="13"/>
  <c r="CD14" i="13"/>
  <c r="CR14" i="13"/>
  <c r="CB61" i="13"/>
  <c r="CP61" i="13"/>
  <c r="CQ52" i="13"/>
  <c r="CC52" i="13"/>
  <c r="CV51" i="13"/>
  <c r="CH51" i="13"/>
  <c r="CV54" i="13"/>
  <c r="CH54" i="13"/>
  <c r="CH40" i="13"/>
  <c r="CV40" i="13"/>
  <c r="CV43" i="13"/>
  <c r="CH43" i="13"/>
  <c r="AK25" i="13"/>
  <c r="BQ25" i="13" s="1"/>
  <c r="AK50" i="13"/>
  <c r="BQ50" i="13" s="1"/>
  <c r="CW50" i="13" l="1"/>
  <c r="CW37" i="13"/>
  <c r="BF22" i="13"/>
  <c r="S20" i="6" s="1"/>
  <c r="I24" i="20" s="1"/>
  <c r="L24" i="20" s="1"/>
  <c r="Z24" i="20" s="1"/>
  <c r="BF31" i="13"/>
  <c r="S29" i="6" s="1"/>
  <c r="I11" i="20" s="1"/>
  <c r="L11" i="20" s="1"/>
  <c r="Z11" i="20" s="1"/>
  <c r="BF9" i="13"/>
  <c r="S7" i="6" s="1"/>
  <c r="BF26" i="13"/>
  <c r="S24" i="6" s="1"/>
  <c r="I28" i="20" s="1"/>
  <c r="L28" i="20" s="1"/>
  <c r="Z28" i="20" s="1"/>
  <c r="BF40" i="13"/>
  <c r="S38" i="6" s="1"/>
  <c r="I57" i="20" s="1"/>
  <c r="L57" i="20" s="1"/>
  <c r="Z57" i="20" s="1"/>
  <c r="BF50" i="13"/>
  <c r="S48" i="6" s="1"/>
  <c r="I34" i="20" s="1"/>
  <c r="L34" i="20" s="1"/>
  <c r="Z34" i="20" s="1"/>
  <c r="BF24" i="13"/>
  <c r="S22" i="6" s="1"/>
  <c r="I26" i="20" s="1"/>
  <c r="L26" i="20" s="1"/>
  <c r="Z26" i="20" s="1"/>
  <c r="BF21" i="13"/>
  <c r="S19" i="6" s="1"/>
  <c r="I23" i="20" s="1"/>
  <c r="L23" i="20" s="1"/>
  <c r="Z23" i="20" s="1"/>
  <c r="BF44" i="13"/>
  <c r="S42" i="6" s="1"/>
  <c r="I48" i="20" s="1"/>
  <c r="L48" i="20" s="1"/>
  <c r="Z48" i="20" s="1"/>
  <c r="BF56" i="13"/>
  <c r="S54" i="6" s="1"/>
  <c r="I52" i="20" s="1"/>
  <c r="L52" i="20" s="1"/>
  <c r="Z52" i="20" s="1"/>
  <c r="BF20" i="13"/>
  <c r="S18" i="6" s="1"/>
  <c r="I22" i="20" s="1"/>
  <c r="L22" i="20" s="1"/>
  <c r="Z22" i="20" s="1"/>
  <c r="BF47" i="13"/>
  <c r="S45" i="6" s="1"/>
  <c r="I31" i="20" s="1"/>
  <c r="L31" i="20" s="1"/>
  <c r="Z31" i="20" s="1"/>
  <c r="BF34" i="13"/>
  <c r="S32" i="6" s="1"/>
  <c r="I14" i="20" s="1"/>
  <c r="L14" i="20" s="1"/>
  <c r="Z14" i="20" s="1"/>
  <c r="BF48" i="13"/>
  <c r="S46" i="6" s="1"/>
  <c r="I32" i="20" s="1"/>
  <c r="L32" i="20" s="1"/>
  <c r="Z32" i="20" s="1"/>
  <c r="BF41" i="13"/>
  <c r="S39" i="6" s="1"/>
  <c r="I58" i="20" s="1"/>
  <c r="L58" i="20" s="1"/>
  <c r="Z58" i="20" s="1"/>
  <c r="BF29" i="13"/>
  <c r="S27" i="6" s="1"/>
  <c r="BF10" i="13"/>
  <c r="S8" i="6" s="1"/>
  <c r="I39" i="20" s="1"/>
  <c r="L39" i="20" s="1"/>
  <c r="Z39" i="20" s="1"/>
  <c r="BF57" i="13"/>
  <c r="S55" i="6" s="1"/>
  <c r="I53" i="20" s="1"/>
  <c r="L53" i="20" s="1"/>
  <c r="Z53" i="20" s="1"/>
  <c r="BF46" i="13"/>
  <c r="S44" i="6" s="1"/>
  <c r="I50" i="20" s="1"/>
  <c r="L50" i="20" s="1"/>
  <c r="Z50" i="20" s="1"/>
  <c r="BF28" i="13"/>
  <c r="S26" i="6" s="1"/>
  <c r="I30" i="20" s="1"/>
  <c r="L30" i="20" s="1"/>
  <c r="Z30" i="20" s="1"/>
  <c r="BF58" i="13"/>
  <c r="S56" i="6" s="1"/>
  <c r="I54" i="20" s="1"/>
  <c r="L54" i="20" s="1"/>
  <c r="Z54" i="20" s="1"/>
  <c r="BF27" i="13"/>
  <c r="S25" i="6" s="1"/>
  <c r="I29" i="20" s="1"/>
  <c r="L29" i="20" s="1"/>
  <c r="Z29" i="20" s="1"/>
  <c r="BF61" i="13"/>
  <c r="S59" i="6" s="1"/>
  <c r="I37" i="20" s="1"/>
  <c r="L37" i="20" s="1"/>
  <c r="Z37" i="20" s="1"/>
  <c r="BF16" i="13"/>
  <c r="S14" i="6" s="1"/>
  <c r="BF25" i="13"/>
  <c r="S23" i="6" s="1"/>
  <c r="I27" i="20" s="1"/>
  <c r="L27" i="20" s="1"/>
  <c r="Z27" i="20" s="1"/>
  <c r="BF13" i="13"/>
  <c r="S11" i="6" s="1"/>
  <c r="I42" i="20" s="1"/>
  <c r="L42" i="20" s="1"/>
  <c r="Z42" i="20" s="1"/>
  <c r="BF59" i="13"/>
  <c r="S57" i="6" s="1"/>
  <c r="BF37" i="13"/>
  <c r="S35" i="6" s="1"/>
  <c r="I17" i="20" s="1"/>
  <c r="L17" i="20" s="1"/>
  <c r="Z17" i="20" s="1"/>
  <c r="BF55" i="13"/>
  <c r="S53" i="6" s="1"/>
  <c r="BF32" i="13"/>
  <c r="S30" i="6" s="1"/>
  <c r="I12" i="20" s="1"/>
  <c r="L12" i="20" s="1"/>
  <c r="Z12" i="20" s="1"/>
  <c r="BF60" i="13"/>
  <c r="S58" i="6" s="1"/>
  <c r="I36" i="20" s="1"/>
  <c r="L36" i="20" s="1"/>
  <c r="Z36" i="20" s="1"/>
  <c r="BF19" i="13"/>
  <c r="S17" i="6" s="1"/>
  <c r="I21" i="20" s="1"/>
  <c r="L21" i="20" s="1"/>
  <c r="Z21" i="20" s="1"/>
  <c r="BF12" i="13"/>
  <c r="S10" i="6" s="1"/>
  <c r="I41" i="20" s="1"/>
  <c r="L41" i="20" s="1"/>
  <c r="Z41" i="20" s="1"/>
  <c r="BF30" i="13"/>
  <c r="S28" i="6" s="1"/>
  <c r="I10" i="20" s="1"/>
  <c r="L10" i="20" s="1"/>
  <c r="Z10" i="20" s="1"/>
  <c r="BF36" i="13"/>
  <c r="S34" i="6" s="1"/>
  <c r="I16" i="20" s="1"/>
  <c r="L16" i="20" s="1"/>
  <c r="Z16" i="20" s="1"/>
  <c r="BF43" i="13"/>
  <c r="S41" i="6" s="1"/>
  <c r="I47" i="20" s="1"/>
  <c r="L47" i="20" s="1"/>
  <c r="Z47" i="20" s="1"/>
  <c r="BF45" i="13"/>
  <c r="S43" i="6" s="1"/>
  <c r="I49" i="20" s="1"/>
  <c r="L49" i="20" s="1"/>
  <c r="Z49" i="20" s="1"/>
  <c r="BF42" i="13"/>
  <c r="S40" i="6" s="1"/>
  <c r="I59" i="20" s="1"/>
  <c r="L59" i="20" s="1"/>
  <c r="Z59" i="20" s="1"/>
  <c r="BF11" i="13"/>
  <c r="S9" i="6" s="1"/>
  <c r="I40" i="20" s="1"/>
  <c r="L40" i="20" s="1"/>
  <c r="Z40" i="20" s="1"/>
  <c r="BF38" i="13"/>
  <c r="S36" i="6" s="1"/>
  <c r="BF39" i="13"/>
  <c r="S37" i="6" s="1"/>
  <c r="I56" i="20" s="1"/>
  <c r="L56" i="20" s="1"/>
  <c r="Z56" i="20" s="1"/>
  <c r="BF23" i="13"/>
  <c r="S21" i="6" s="1"/>
  <c r="I25" i="20" s="1"/>
  <c r="L25" i="20" s="1"/>
  <c r="Z25" i="20" s="1"/>
  <c r="BF17" i="13"/>
  <c r="S15" i="6" s="1"/>
  <c r="I46" i="20" s="1"/>
  <c r="L46" i="20" s="1"/>
  <c r="Z46" i="20" s="1"/>
  <c r="BF52" i="13"/>
  <c r="S50" i="6" s="1"/>
  <c r="BF15" i="13"/>
  <c r="S13" i="6" s="1"/>
  <c r="I44" i="20" s="1"/>
  <c r="L44" i="20" s="1"/>
  <c r="Z44" i="20" s="1"/>
  <c r="BF49" i="13"/>
  <c r="S47" i="6" s="1"/>
  <c r="I33" i="20" s="1"/>
  <c r="L33" i="20" s="1"/>
  <c r="Z33" i="20" s="1"/>
  <c r="BF51" i="13"/>
  <c r="S49" i="6" s="1"/>
  <c r="I19" i="20" s="1"/>
  <c r="L19" i="20" s="1"/>
  <c r="Z19" i="20" s="1"/>
  <c r="BF54" i="13"/>
  <c r="S52" i="6" s="1"/>
  <c r="I62" i="20" s="1"/>
  <c r="L62" i="20" s="1"/>
  <c r="Z62" i="20" s="1"/>
  <c r="BF53" i="13"/>
  <c r="S51" i="6" s="1"/>
  <c r="I61" i="20" s="1"/>
  <c r="L61" i="20" s="1"/>
  <c r="Z61" i="20" s="1"/>
  <c r="BF35" i="13"/>
  <c r="S33" i="6" s="1"/>
  <c r="I15" i="20" s="1"/>
  <c r="L15" i="20" s="1"/>
  <c r="Z15" i="20" s="1"/>
  <c r="BF18" i="13"/>
  <c r="S16" i="6" s="1"/>
  <c r="BF14" i="13"/>
  <c r="S12" i="6" s="1"/>
  <c r="I43" i="20" s="1"/>
  <c r="L43" i="20" s="1"/>
  <c r="Z43" i="20" s="1"/>
  <c r="BF33" i="13"/>
  <c r="S31" i="6" s="1"/>
  <c r="I13" i="20" s="1"/>
  <c r="L13" i="20" s="1"/>
  <c r="Z13" i="20" s="1"/>
  <c r="BR6" i="13"/>
  <c r="CH13" i="13"/>
  <c r="CH62" i="13" s="1"/>
  <c r="CH63" i="13" s="1"/>
  <c r="AD27" i="8" s="1"/>
  <c r="CV13" i="13"/>
  <c r="CV62" i="13" s="1"/>
  <c r="BT6" i="13"/>
  <c r="BP6" i="13"/>
  <c r="CI8" i="13"/>
  <c r="BS6" i="13"/>
  <c r="CR8" i="13"/>
  <c r="BN6" i="13"/>
  <c r="BK6" i="13"/>
  <c r="CM62" i="13"/>
  <c r="CM63" i="13" s="1"/>
  <c r="AD32" i="8" s="1"/>
  <c r="CQ62" i="13"/>
  <c r="CC126" i="13"/>
  <c r="CC127" i="13" s="1"/>
  <c r="AE22" i="8" s="1"/>
  <c r="CK62" i="13"/>
  <c r="CK63" i="13" s="1"/>
  <c r="AD30" i="8" s="1"/>
  <c r="CZ62" i="13"/>
  <c r="CQ126" i="13"/>
  <c r="CZ126" i="13"/>
  <c r="CH126" i="13"/>
  <c r="CH127" i="13" s="1"/>
  <c r="AE27" i="8" s="1"/>
  <c r="CB126" i="13"/>
  <c r="CB127" i="13" s="1"/>
  <c r="AE21" i="8" s="1"/>
  <c r="CL126" i="13"/>
  <c r="CL127" i="13" s="1"/>
  <c r="AE31" i="8" s="1"/>
  <c r="CL62" i="13"/>
  <c r="CL63" i="13" s="1"/>
  <c r="AD31" i="8" s="1"/>
  <c r="CV126" i="13"/>
  <c r="CI49" i="13"/>
  <c r="CW39" i="13"/>
  <c r="CC62" i="13"/>
  <c r="CC63" i="13" s="1"/>
  <c r="AD22" i="8" s="1"/>
  <c r="CY62" i="13"/>
  <c r="DA126" i="13"/>
  <c r="AK8" i="13"/>
  <c r="BQ8" i="13" s="1"/>
  <c r="BQ6" i="13" s="1"/>
  <c r="CM126" i="13"/>
  <c r="CM127" i="13" s="1"/>
  <c r="AE32" i="8" s="1"/>
  <c r="CP126" i="13"/>
  <c r="CB62" i="13"/>
  <c r="CB63" i="13" s="1"/>
  <c r="AD21" i="8" s="1"/>
  <c r="CP62" i="13"/>
  <c r="DA62" i="13"/>
  <c r="CK126" i="13"/>
  <c r="CK127" i="13" s="1"/>
  <c r="AE30" i="8" s="1"/>
  <c r="CY126" i="13"/>
  <c r="CW46" i="13"/>
  <c r="CI33" i="13"/>
  <c r="CI17" i="13"/>
  <c r="CW26" i="13"/>
  <c r="CD8" i="13"/>
  <c r="CI21" i="13"/>
  <c r="CI57" i="13"/>
  <c r="CI47" i="13"/>
  <c r="CI18" i="13"/>
  <c r="CI35" i="13"/>
  <c r="CW42" i="13"/>
  <c r="CT60" i="13"/>
  <c r="CF60" i="13"/>
  <c r="V3" i="13"/>
  <c r="CI22" i="13"/>
  <c r="CW16" i="13"/>
  <c r="CW51" i="13"/>
  <c r="V2" i="13"/>
  <c r="CW8" i="13"/>
  <c r="AS8" i="13"/>
  <c r="AS6" i="13" s="1"/>
  <c r="BK72" i="13"/>
  <c r="CW11" i="13"/>
  <c r="CW44" i="13"/>
  <c r="AT105" i="13"/>
  <c r="AT120" i="13"/>
  <c r="BA56" i="13" s="1"/>
  <c r="CT91" i="13"/>
  <c r="CJ83" i="13"/>
  <c r="CF107" i="13"/>
  <c r="CX97" i="13"/>
  <c r="CF124" i="13"/>
  <c r="CJ98" i="13"/>
  <c r="CT95" i="13"/>
  <c r="CW91" i="13"/>
  <c r="CI110" i="13"/>
  <c r="CI34" i="13"/>
  <c r="CW43" i="13"/>
  <c r="CW89" i="13"/>
  <c r="CI115" i="13"/>
  <c r="CX14" i="13"/>
  <c r="CJ14" i="13"/>
  <c r="AT118" i="13"/>
  <c r="BA54" i="13" s="1"/>
  <c r="CW24" i="13"/>
  <c r="CI123" i="13"/>
  <c r="CI124" i="13"/>
  <c r="CI98" i="13"/>
  <c r="CI45" i="13"/>
  <c r="CW31" i="13"/>
  <c r="CW103" i="13"/>
  <c r="CW27" i="13"/>
  <c r="CI15" i="13"/>
  <c r="CT80" i="13"/>
  <c r="CF51" i="13"/>
  <c r="CT93" i="13"/>
  <c r="CW40" i="13"/>
  <c r="AT80" i="13"/>
  <c r="BA16" i="13" s="1"/>
  <c r="CW23" i="13"/>
  <c r="AT112" i="13"/>
  <c r="BA48" i="13" s="1"/>
  <c r="CT85" i="13"/>
  <c r="CW29" i="13"/>
  <c r="CW12" i="13"/>
  <c r="CI112" i="13"/>
  <c r="CI125" i="13"/>
  <c r="CI48" i="13"/>
  <c r="CW55" i="13"/>
  <c r="CI41" i="13"/>
  <c r="AT97" i="13"/>
  <c r="BA33" i="13" s="1"/>
  <c r="AT116" i="13"/>
  <c r="CI113" i="13"/>
  <c r="CJ115" i="13"/>
  <c r="CW13" i="13"/>
  <c r="CC70" i="13"/>
  <c r="AT86" i="13"/>
  <c r="BA22" i="13" s="1"/>
  <c r="CF90" i="13"/>
  <c r="CI93" i="13"/>
  <c r="CT84" i="13"/>
  <c r="AT91" i="13"/>
  <c r="BA27" i="13" s="1"/>
  <c r="AT76" i="13"/>
  <c r="BA12" i="13" s="1"/>
  <c r="AT121" i="13"/>
  <c r="AT101" i="13"/>
  <c r="AT73" i="13"/>
  <c r="CF76" i="13"/>
  <c r="CW100" i="13"/>
  <c r="CX86" i="13"/>
  <c r="AT109" i="13"/>
  <c r="BA45" i="13" s="1"/>
  <c r="CT89" i="13"/>
  <c r="CW9" i="13"/>
  <c r="AT103" i="13"/>
  <c r="AT108" i="13"/>
  <c r="BA44" i="13" s="1"/>
  <c r="CT20" i="13"/>
  <c r="CF20" i="13"/>
  <c r="CW58" i="13"/>
  <c r="CI58" i="13"/>
  <c r="CI36" i="13"/>
  <c r="CW36" i="13"/>
  <c r="CF45" i="13"/>
  <c r="CT45" i="13"/>
  <c r="CS48" i="13"/>
  <c r="CE48" i="13"/>
  <c r="CA123" i="13"/>
  <c r="CO123" i="13"/>
  <c r="CX117" i="13"/>
  <c r="CJ117" i="13"/>
  <c r="CS104" i="13"/>
  <c r="CE104" i="13"/>
  <c r="CY70" i="13"/>
  <c r="CE77" i="13"/>
  <c r="CS77" i="13"/>
  <c r="CE100" i="13"/>
  <c r="CS100" i="13"/>
  <c r="CZ70" i="13"/>
  <c r="CE102" i="13"/>
  <c r="CS102" i="13"/>
  <c r="CO116" i="13"/>
  <c r="CA116" i="13"/>
  <c r="CX122" i="13"/>
  <c r="CJ122" i="13"/>
  <c r="CF79" i="13"/>
  <c r="CT79" i="13"/>
  <c r="CA79" i="13"/>
  <c r="CO79" i="13"/>
  <c r="CS120" i="13"/>
  <c r="CE120" i="13"/>
  <c r="CO74" i="13"/>
  <c r="CA74" i="13"/>
  <c r="CA82" i="13"/>
  <c r="CO82" i="13"/>
  <c r="CD114" i="13"/>
  <c r="CR114" i="13"/>
  <c r="CR72" i="13"/>
  <c r="CD72" i="13"/>
  <c r="CS94" i="13"/>
  <c r="CE94" i="13"/>
  <c r="CG102" i="13"/>
  <c r="CU102" i="13"/>
  <c r="CG88" i="13"/>
  <c r="CU88" i="13"/>
  <c r="CG93" i="13"/>
  <c r="CU93" i="13"/>
  <c r="CU83" i="13"/>
  <c r="CG83" i="13"/>
  <c r="CR88" i="13"/>
  <c r="CD88" i="13"/>
  <c r="CE96" i="13"/>
  <c r="CS96" i="13"/>
  <c r="CA118" i="13"/>
  <c r="CO118" i="13"/>
  <c r="CO105" i="13"/>
  <c r="CA105" i="13"/>
  <c r="CI94" i="13"/>
  <c r="CW94" i="13"/>
  <c r="CD84" i="13"/>
  <c r="CR84" i="13"/>
  <c r="CJ82" i="13"/>
  <c r="CX82" i="13"/>
  <c r="CJ79" i="13"/>
  <c r="CX79" i="13"/>
  <c r="CE87" i="13"/>
  <c r="CS87" i="13"/>
  <c r="CD87" i="13"/>
  <c r="CR87" i="13"/>
  <c r="CO73" i="13"/>
  <c r="CA73" i="13"/>
  <c r="CI82" i="13"/>
  <c r="CW82" i="13"/>
  <c r="CW108" i="13"/>
  <c r="CI108" i="13"/>
  <c r="CD91" i="13"/>
  <c r="CR91" i="13"/>
  <c r="CD105" i="13"/>
  <c r="CR105" i="13"/>
  <c r="CJ109" i="13"/>
  <c r="CX109" i="13"/>
  <c r="CF108" i="13"/>
  <c r="CT108" i="13"/>
  <c r="CE97" i="13"/>
  <c r="CS97" i="13"/>
  <c r="CQ70" i="13"/>
  <c r="CD86" i="13"/>
  <c r="CR86" i="13"/>
  <c r="CA84" i="13"/>
  <c r="CO84" i="13"/>
  <c r="CI85" i="13"/>
  <c r="CW85" i="13"/>
  <c r="AT111" i="13"/>
  <c r="CJ116" i="13"/>
  <c r="CX116" i="13"/>
  <c r="CT116" i="13"/>
  <c r="CF116" i="13"/>
  <c r="CE81" i="13"/>
  <c r="CS81" i="13"/>
  <c r="CE121" i="13"/>
  <c r="CS121" i="13"/>
  <c r="AT77" i="13"/>
  <c r="AT104" i="13"/>
  <c r="BA40" i="13" s="1"/>
  <c r="CS105" i="13"/>
  <c r="CE105" i="13"/>
  <c r="CI111" i="13"/>
  <c r="CW111" i="13"/>
  <c r="CD116" i="13"/>
  <c r="CR116" i="13"/>
  <c r="CD80" i="13"/>
  <c r="CR80" i="13"/>
  <c r="CJ114" i="13"/>
  <c r="CX114" i="13"/>
  <c r="CF125" i="13"/>
  <c r="CT125" i="13"/>
  <c r="CF75" i="13"/>
  <c r="CT75" i="13"/>
  <c r="AT114" i="13"/>
  <c r="AT72" i="13"/>
  <c r="CG80" i="13"/>
  <c r="CU80" i="13"/>
  <c r="CG96" i="13"/>
  <c r="CU96" i="13"/>
  <c r="CU101" i="13"/>
  <c r="CG101" i="13"/>
  <c r="CU82" i="13"/>
  <c r="CG82" i="13"/>
  <c r="CU112" i="13"/>
  <c r="CG112" i="13"/>
  <c r="CG94" i="13"/>
  <c r="CU94" i="13"/>
  <c r="CG100" i="13"/>
  <c r="CU100" i="13"/>
  <c r="CU98" i="13"/>
  <c r="CG98" i="13"/>
  <c r="AT88" i="13"/>
  <c r="BA24" i="13" s="1"/>
  <c r="CW118" i="13"/>
  <c r="CI118" i="13"/>
  <c r="CI122" i="13"/>
  <c r="CW122" i="13"/>
  <c r="AT84" i="13"/>
  <c r="CJ95" i="13"/>
  <c r="CX95" i="13"/>
  <c r="CO80" i="13"/>
  <c r="CA80" i="13"/>
  <c r="CR76" i="13"/>
  <c r="CD76" i="13"/>
  <c r="CW92" i="13"/>
  <c r="CI92" i="13"/>
  <c r="CI119" i="13"/>
  <c r="CW119" i="13"/>
  <c r="CR104" i="13"/>
  <c r="CD104" i="13"/>
  <c r="AT100" i="13"/>
  <c r="CA120" i="13"/>
  <c r="CO120" i="13"/>
  <c r="CW83" i="13"/>
  <c r="CI83" i="13"/>
  <c r="CE74" i="13"/>
  <c r="CS74" i="13"/>
  <c r="CD77" i="13"/>
  <c r="CR77" i="13"/>
  <c r="CT101" i="13"/>
  <c r="CF101" i="13"/>
  <c r="CG104" i="13"/>
  <c r="CU104" i="13"/>
  <c r="AT74" i="13"/>
  <c r="CT26" i="13"/>
  <c r="CO109" i="13"/>
  <c r="CA109" i="13"/>
  <c r="AS72" i="13"/>
  <c r="AS70" i="13" s="1"/>
  <c r="CR108" i="13"/>
  <c r="CD108" i="13"/>
  <c r="CD100" i="13"/>
  <c r="CR100" i="13"/>
  <c r="CR121" i="13"/>
  <c r="CD121" i="13"/>
  <c r="CF103" i="13"/>
  <c r="CT103" i="13"/>
  <c r="CS111" i="13"/>
  <c r="CE111" i="13"/>
  <c r="CA110" i="13"/>
  <c r="CO110" i="13"/>
  <c r="CO99" i="13"/>
  <c r="CA99" i="13"/>
  <c r="CI106" i="13"/>
  <c r="CW106" i="13"/>
  <c r="AT79" i="13"/>
  <c r="CJ92" i="13"/>
  <c r="CX92" i="13"/>
  <c r="CJ91" i="13"/>
  <c r="CX91" i="13"/>
  <c r="CT119" i="13"/>
  <c r="CF119" i="13"/>
  <c r="CH70" i="13"/>
  <c r="CX104" i="13"/>
  <c r="CJ104" i="13"/>
  <c r="CE79" i="13"/>
  <c r="CS79" i="13"/>
  <c r="CO103" i="13"/>
  <c r="CA103" i="13"/>
  <c r="CO83" i="13"/>
  <c r="CA83" i="13"/>
  <c r="CI77" i="13"/>
  <c r="CW77" i="13"/>
  <c r="CW72" i="13"/>
  <c r="CI72" i="13"/>
  <c r="AT98" i="13"/>
  <c r="CR89" i="13"/>
  <c r="CD89" i="13"/>
  <c r="CX102" i="13"/>
  <c r="CJ102" i="13"/>
  <c r="CS106" i="13"/>
  <c r="CE106" i="13"/>
  <c r="AT124" i="13"/>
  <c r="CE75" i="13"/>
  <c r="CS75" i="13"/>
  <c r="CB70" i="13"/>
  <c r="CO77" i="13"/>
  <c r="CA77" i="13"/>
  <c r="CD96" i="13"/>
  <c r="CR96" i="13"/>
  <c r="AT117" i="13"/>
  <c r="CJ107" i="13"/>
  <c r="CX107" i="13"/>
  <c r="CT96" i="13"/>
  <c r="CF96" i="13"/>
  <c r="CG84" i="13"/>
  <c r="CU84" i="13"/>
  <c r="CG105" i="13"/>
  <c r="CU105" i="13"/>
  <c r="CG78" i="13"/>
  <c r="CU78" i="13"/>
  <c r="CU97" i="13"/>
  <c r="CG97" i="13"/>
  <c r="CU110" i="13"/>
  <c r="CG110" i="13"/>
  <c r="CG89" i="13"/>
  <c r="CU89" i="13"/>
  <c r="AT85" i="13"/>
  <c r="BA21" i="13" s="1"/>
  <c r="DA70" i="13"/>
  <c r="CS115" i="13"/>
  <c r="CE115" i="13"/>
  <c r="AT78" i="13"/>
  <c r="CO97" i="13"/>
  <c r="CA97" i="13"/>
  <c r="AT115" i="13"/>
  <c r="BA51" i="13" s="1"/>
  <c r="CD74" i="13"/>
  <c r="CR74" i="13"/>
  <c r="CT88" i="13"/>
  <c r="CF88" i="13"/>
  <c r="CS118" i="13"/>
  <c r="CE118" i="13"/>
  <c r="CA76" i="13"/>
  <c r="CO76" i="13"/>
  <c r="CD107" i="13"/>
  <c r="CR107" i="13"/>
  <c r="CE117" i="13"/>
  <c r="CS117" i="13"/>
  <c r="AT83" i="13"/>
  <c r="CT106" i="13"/>
  <c r="CF106" i="13"/>
  <c r="CI10" i="13"/>
  <c r="V65" i="13"/>
  <c r="CT111" i="13"/>
  <c r="CF111" i="13"/>
  <c r="CA91" i="13"/>
  <c r="CO91" i="13"/>
  <c r="CJ119" i="13"/>
  <c r="CX119" i="13"/>
  <c r="CR117" i="13"/>
  <c r="CD117" i="13"/>
  <c r="CG115" i="13"/>
  <c r="CU115" i="13"/>
  <c r="CU122" i="13"/>
  <c r="CG122" i="13"/>
  <c r="CI59" i="13"/>
  <c r="CI117" i="13"/>
  <c r="CW117" i="13"/>
  <c r="CW88" i="13"/>
  <c r="CI88" i="13"/>
  <c r="AT94" i="13"/>
  <c r="CT118" i="13"/>
  <c r="CF118" i="13"/>
  <c r="CS86" i="13"/>
  <c r="CE86" i="13"/>
  <c r="CO101" i="13"/>
  <c r="CA101" i="13"/>
  <c r="AT99" i="13"/>
  <c r="CS83" i="13"/>
  <c r="CE83" i="13"/>
  <c r="CA92" i="13"/>
  <c r="CO92" i="13"/>
  <c r="CR79" i="13"/>
  <c r="CD79" i="13"/>
  <c r="CJ106" i="13"/>
  <c r="CX106" i="13"/>
  <c r="CS98" i="13"/>
  <c r="CE98" i="13"/>
  <c r="CJ84" i="13"/>
  <c r="CX84" i="13"/>
  <c r="CE108" i="13"/>
  <c r="CS108" i="13"/>
  <c r="CO122" i="13"/>
  <c r="CA122" i="13"/>
  <c r="CW81" i="13"/>
  <c r="CI81" i="13"/>
  <c r="CI104" i="13"/>
  <c r="CW104" i="13"/>
  <c r="AT125" i="13"/>
  <c r="CJ72" i="13"/>
  <c r="CX72" i="13"/>
  <c r="CF109" i="13"/>
  <c r="CT109" i="13"/>
  <c r="CF123" i="13"/>
  <c r="CT123" i="13"/>
  <c r="CE123" i="13"/>
  <c r="CS123" i="13"/>
  <c r="CS122" i="13"/>
  <c r="CE122" i="13"/>
  <c r="AT123" i="13"/>
  <c r="CV70" i="13"/>
  <c r="CD106" i="13"/>
  <c r="CR106" i="13"/>
  <c r="CO88" i="13"/>
  <c r="CA88" i="13"/>
  <c r="CD90" i="13"/>
  <c r="CR90" i="13"/>
  <c r="CX110" i="13"/>
  <c r="CJ110" i="13"/>
  <c r="CX118" i="13"/>
  <c r="CJ118" i="13"/>
  <c r="CF81" i="13"/>
  <c r="CT81" i="13"/>
  <c r="CU119" i="13"/>
  <c r="CG119" i="13"/>
  <c r="CG103" i="13"/>
  <c r="CU103" i="13"/>
  <c r="CU125" i="13"/>
  <c r="CG125" i="13"/>
  <c r="CU76" i="13"/>
  <c r="CG76" i="13"/>
  <c r="CG90" i="13"/>
  <c r="CU90" i="13"/>
  <c r="CU99" i="13"/>
  <c r="CG99" i="13"/>
  <c r="CJ73" i="13"/>
  <c r="CX73" i="13"/>
  <c r="CM70" i="13"/>
  <c r="CD78" i="13"/>
  <c r="CR78" i="13"/>
  <c r="CA95" i="13"/>
  <c r="CO95" i="13"/>
  <c r="CI107" i="13"/>
  <c r="CW107" i="13"/>
  <c r="CW84" i="13"/>
  <c r="CI84" i="13"/>
  <c r="AT95" i="13"/>
  <c r="CX108" i="13"/>
  <c r="CJ108" i="13"/>
  <c r="CJ120" i="13"/>
  <c r="CX120" i="13"/>
  <c r="CT102" i="13"/>
  <c r="CF102" i="13"/>
  <c r="CE109" i="13"/>
  <c r="CS109" i="13"/>
  <c r="AT107" i="13"/>
  <c r="CA89" i="13"/>
  <c r="CO89" i="13"/>
  <c r="CD83" i="13"/>
  <c r="CR83" i="13"/>
  <c r="CO106" i="13"/>
  <c r="CA106" i="13"/>
  <c r="CT78" i="13"/>
  <c r="CF78" i="13"/>
  <c r="CE95" i="13"/>
  <c r="CS95" i="13"/>
  <c r="CO81" i="13"/>
  <c r="CA81" i="13"/>
  <c r="CD111" i="13"/>
  <c r="CR111" i="13"/>
  <c r="CD98" i="13"/>
  <c r="CR98" i="13"/>
  <c r="CD124" i="13"/>
  <c r="CR124" i="13"/>
  <c r="CG124" i="13"/>
  <c r="CU124" i="13"/>
  <c r="CF92" i="13"/>
  <c r="CT92" i="13"/>
  <c r="CS85" i="13"/>
  <c r="CE85" i="13"/>
  <c r="CJ56" i="13"/>
  <c r="CW20" i="13"/>
  <c r="CO87" i="13"/>
  <c r="CA87" i="13"/>
  <c r="CW121" i="13"/>
  <c r="CI121" i="13"/>
  <c r="CD94" i="13"/>
  <c r="CR94" i="13"/>
  <c r="CD103" i="13"/>
  <c r="CR103" i="13"/>
  <c r="CD118" i="13"/>
  <c r="CR118" i="13"/>
  <c r="CJ125" i="13"/>
  <c r="CX125" i="13"/>
  <c r="CT114" i="13"/>
  <c r="CF114" i="13"/>
  <c r="CS101" i="13"/>
  <c r="CE101" i="13"/>
  <c r="CD99" i="13"/>
  <c r="CR99" i="13"/>
  <c r="CO107" i="13"/>
  <c r="CA107" i="13"/>
  <c r="CO96" i="13"/>
  <c r="CA96" i="13"/>
  <c r="CR102" i="13"/>
  <c r="CD102" i="13"/>
  <c r="AT81" i="13"/>
  <c r="CE114" i="13"/>
  <c r="CS114" i="13"/>
  <c r="CE89" i="13"/>
  <c r="CS89" i="13"/>
  <c r="CA75" i="13"/>
  <c r="CO75" i="13"/>
  <c r="CD73" i="13"/>
  <c r="CR73" i="13"/>
  <c r="CR125" i="13"/>
  <c r="CD125" i="13"/>
  <c r="CT104" i="13"/>
  <c r="CF104" i="13"/>
  <c r="CS72" i="13"/>
  <c r="CE124" i="13"/>
  <c r="CS124" i="13"/>
  <c r="CD123" i="13"/>
  <c r="CR123" i="13"/>
  <c r="AT106" i="13"/>
  <c r="BA42" i="13" s="1"/>
  <c r="CE92" i="13"/>
  <c r="CS92" i="13"/>
  <c r="CO102" i="13"/>
  <c r="CA102" i="13"/>
  <c r="AT90" i="13"/>
  <c r="BA26" i="13" s="1"/>
  <c r="CJ77" i="13"/>
  <c r="CX77" i="13"/>
  <c r="CF113" i="13"/>
  <c r="CT113" i="13"/>
  <c r="CT115" i="13"/>
  <c r="CF115" i="13"/>
  <c r="CU72" i="13"/>
  <c r="CG72" i="13"/>
  <c r="CU108" i="13"/>
  <c r="CG108" i="13"/>
  <c r="CU116" i="13"/>
  <c r="CG116" i="13"/>
  <c r="CG91" i="13"/>
  <c r="CU91" i="13"/>
  <c r="CU106" i="13"/>
  <c r="CG106" i="13"/>
  <c r="CU113" i="13"/>
  <c r="CG113" i="13"/>
  <c r="CU73" i="13"/>
  <c r="CG73" i="13"/>
  <c r="CG85" i="13"/>
  <c r="CU85" i="13"/>
  <c r="CA115" i="13"/>
  <c r="CO115" i="13"/>
  <c r="AT93" i="13"/>
  <c r="CS110" i="13"/>
  <c r="CE110" i="13"/>
  <c r="CW99" i="13"/>
  <c r="CI99" i="13"/>
  <c r="CR95" i="13"/>
  <c r="CD95" i="13"/>
  <c r="CJ94" i="13"/>
  <c r="CX94" i="13"/>
  <c r="CJ111" i="13"/>
  <c r="CX111" i="13"/>
  <c r="CF110" i="13"/>
  <c r="CT110" i="13"/>
  <c r="CS93" i="13"/>
  <c r="CE93" i="13"/>
  <c r="CA108" i="13"/>
  <c r="CO108" i="13"/>
  <c r="CJ121" i="13"/>
  <c r="CX121" i="13"/>
  <c r="CO94" i="13"/>
  <c r="CA94" i="13"/>
  <c r="CE73" i="13"/>
  <c r="CS73" i="13"/>
  <c r="AT113" i="13"/>
  <c r="CE119" i="13"/>
  <c r="CS119" i="13"/>
  <c r="CA100" i="13"/>
  <c r="CO100" i="13"/>
  <c r="CJ90" i="13"/>
  <c r="CX90" i="13"/>
  <c r="CX89" i="13"/>
  <c r="CJ89" i="13"/>
  <c r="CE99" i="13"/>
  <c r="CS99" i="13"/>
  <c r="CP70" i="13"/>
  <c r="AT96" i="13"/>
  <c r="CU109" i="13"/>
  <c r="CG109" i="13"/>
  <c r="CR85" i="13"/>
  <c r="CD85" i="13"/>
  <c r="CA125" i="13"/>
  <c r="CO125" i="13"/>
  <c r="CI38" i="13"/>
  <c r="CT18" i="13"/>
  <c r="CO117" i="13"/>
  <c r="CA117" i="13"/>
  <c r="CW102" i="13"/>
  <c r="CI102" i="13"/>
  <c r="CI96" i="13"/>
  <c r="CW96" i="13"/>
  <c r="AT82" i="13"/>
  <c r="CD97" i="13"/>
  <c r="CR97" i="13"/>
  <c r="CJ113" i="13"/>
  <c r="CX113" i="13"/>
  <c r="CF74" i="13"/>
  <c r="CT74" i="13"/>
  <c r="CE116" i="13"/>
  <c r="CS116" i="13"/>
  <c r="CA119" i="13"/>
  <c r="CO119" i="13"/>
  <c r="AT102" i="13"/>
  <c r="CD81" i="13"/>
  <c r="CR81" i="13"/>
  <c r="CF121" i="13"/>
  <c r="CT121" i="13"/>
  <c r="CE90" i="13"/>
  <c r="CS90" i="13"/>
  <c r="CO111" i="13"/>
  <c r="CA111" i="13"/>
  <c r="AT75" i="13"/>
  <c r="BA11" i="13" s="1"/>
  <c r="CO114" i="13"/>
  <c r="CA114" i="13"/>
  <c r="AT110" i="13"/>
  <c r="CJ105" i="13"/>
  <c r="CX105" i="13"/>
  <c r="CF112" i="13"/>
  <c r="CT112" i="13"/>
  <c r="CT87" i="13"/>
  <c r="CF87" i="13"/>
  <c r="CE76" i="13"/>
  <c r="CS76" i="13"/>
  <c r="CE112" i="13"/>
  <c r="CS112" i="13"/>
  <c r="CS82" i="13"/>
  <c r="CE82" i="13"/>
  <c r="CE78" i="13"/>
  <c r="CS78" i="13"/>
  <c r="CO112" i="13"/>
  <c r="CA112" i="13"/>
  <c r="AT122" i="13"/>
  <c r="AT119" i="13"/>
  <c r="CX88" i="13"/>
  <c r="CJ88" i="13"/>
  <c r="CT99" i="13"/>
  <c r="CF99" i="13"/>
  <c r="CU107" i="13"/>
  <c r="CG107" i="13"/>
  <c r="CG120" i="13"/>
  <c r="CU120" i="13"/>
  <c r="CG79" i="13"/>
  <c r="CU79" i="13"/>
  <c r="CG114" i="13"/>
  <c r="CU114" i="13"/>
  <c r="CU86" i="13"/>
  <c r="CG86" i="13"/>
  <c r="CU77" i="13"/>
  <c r="CG77" i="13"/>
  <c r="CG74" i="13"/>
  <c r="CU74" i="13"/>
  <c r="CG92" i="13"/>
  <c r="CU92" i="13"/>
  <c r="CE103" i="13"/>
  <c r="CS103" i="13"/>
  <c r="CD93" i="13"/>
  <c r="CR93" i="13"/>
  <c r="CI101" i="13"/>
  <c r="CW101" i="13"/>
  <c r="CD92" i="13"/>
  <c r="CR92" i="13"/>
  <c r="CX74" i="13"/>
  <c r="CJ74" i="13"/>
  <c r="CF100" i="13"/>
  <c r="CT100" i="13"/>
  <c r="CJ76" i="13"/>
  <c r="CX76" i="13"/>
  <c r="CD113" i="13"/>
  <c r="CR113" i="13"/>
  <c r="CI75" i="13"/>
  <c r="CW75" i="13"/>
  <c r="CT83" i="13"/>
  <c r="CF83" i="13"/>
  <c r="CE125" i="13"/>
  <c r="CS125" i="13"/>
  <c r="CJ101" i="13"/>
  <c r="CX101" i="13"/>
  <c r="CE88" i="13"/>
  <c r="CS88" i="13"/>
  <c r="CI78" i="13"/>
  <c r="CW78" i="13"/>
  <c r="AT89" i="13"/>
  <c r="CJ123" i="13"/>
  <c r="CX123" i="13"/>
  <c r="CG117" i="13"/>
  <c r="CU117" i="13"/>
  <c r="CG95" i="13"/>
  <c r="CU95" i="13"/>
  <c r="CR115" i="13"/>
  <c r="CD115" i="13"/>
  <c r="CI61" i="13"/>
  <c r="CO121" i="13"/>
  <c r="CA121" i="13"/>
  <c r="CW87" i="13"/>
  <c r="CI87" i="13"/>
  <c r="CD82" i="13"/>
  <c r="CR82" i="13"/>
  <c r="CJ93" i="13"/>
  <c r="CX93" i="13"/>
  <c r="CT86" i="13"/>
  <c r="CF86" i="13"/>
  <c r="CA90" i="13"/>
  <c r="CO90" i="13"/>
  <c r="CO104" i="13"/>
  <c r="CA104" i="13"/>
  <c r="CI109" i="13"/>
  <c r="CW109" i="13"/>
  <c r="CD120" i="13"/>
  <c r="CR120" i="13"/>
  <c r="CR109" i="13"/>
  <c r="CD109" i="13"/>
  <c r="CF98" i="13"/>
  <c r="CT98" i="13"/>
  <c r="CK70" i="13"/>
  <c r="CE91" i="13"/>
  <c r="CS91" i="13"/>
  <c r="CR101" i="13"/>
  <c r="CD101" i="13"/>
  <c r="CL70" i="13"/>
  <c r="CR75" i="13"/>
  <c r="CD75" i="13"/>
  <c r="CO124" i="13"/>
  <c r="CA124" i="13"/>
  <c r="CA98" i="13"/>
  <c r="CO98" i="13"/>
  <c r="CR112" i="13"/>
  <c r="CD112" i="13"/>
  <c r="CR110" i="13"/>
  <c r="CD110" i="13"/>
  <c r="CJ81" i="13"/>
  <c r="CX81" i="13"/>
  <c r="CF77" i="13"/>
  <c r="CT77" i="13"/>
  <c r="CS80" i="13"/>
  <c r="CE80" i="13"/>
  <c r="CS84" i="13"/>
  <c r="CE84" i="13"/>
  <c r="CA113" i="13"/>
  <c r="CO113" i="13"/>
  <c r="CR122" i="13"/>
  <c r="CD122" i="13"/>
  <c r="CD119" i="13"/>
  <c r="CR119" i="13"/>
  <c r="CX96" i="13"/>
  <c r="CJ96" i="13"/>
  <c r="CJ75" i="13"/>
  <c r="CX75" i="13"/>
  <c r="CG123" i="13"/>
  <c r="CU123" i="13"/>
  <c r="CG87" i="13"/>
  <c r="CU87" i="13"/>
  <c r="CU111" i="13"/>
  <c r="CG111" i="13"/>
  <c r="CU75" i="13"/>
  <c r="CG75" i="13"/>
  <c r="CG81" i="13"/>
  <c r="CU81" i="13"/>
  <c r="CU118" i="13"/>
  <c r="CG118" i="13"/>
  <c r="CU121" i="13"/>
  <c r="CG121" i="13"/>
  <c r="CO78" i="13"/>
  <c r="CA78" i="13"/>
  <c r="CO86" i="13"/>
  <c r="CA86" i="13"/>
  <c r="CO85" i="13"/>
  <c r="CA85" i="13"/>
  <c r="CW114" i="13"/>
  <c r="CI114" i="13"/>
  <c r="AT92" i="13"/>
  <c r="CJ85" i="13"/>
  <c r="CX85" i="13"/>
  <c r="CX103" i="13"/>
  <c r="CJ103" i="13"/>
  <c r="CO93" i="13"/>
  <c r="CA93" i="13"/>
  <c r="CE107" i="13"/>
  <c r="CS107" i="13"/>
  <c r="AT87" i="13"/>
  <c r="CI14" i="13"/>
  <c r="CJ48" i="13"/>
  <c r="CW32" i="13"/>
  <c r="CJ34" i="13"/>
  <c r="CI19" i="13"/>
  <c r="CI52" i="13"/>
  <c r="CI54" i="13"/>
  <c r="CT9" i="13"/>
  <c r="CX29" i="13"/>
  <c r="CF44" i="13"/>
  <c r="CF27" i="13"/>
  <c r="CX40" i="13"/>
  <c r="CT57" i="13"/>
  <c r="CT46" i="13"/>
  <c r="CT22" i="13"/>
  <c r="CA50" i="13"/>
  <c r="CI25" i="13"/>
  <c r="CW30" i="13"/>
  <c r="CT34" i="13"/>
  <c r="CT37" i="13"/>
  <c r="CX46" i="13"/>
  <c r="CX28" i="13"/>
  <c r="CT21" i="13"/>
  <c r="CX33" i="13"/>
  <c r="CI56" i="13"/>
  <c r="CW28" i="13"/>
  <c r="CT36" i="13"/>
  <c r="CX13" i="13"/>
  <c r="CX39" i="13"/>
  <c r="CF38" i="13"/>
  <c r="CX43" i="13"/>
  <c r="CX55" i="13"/>
  <c r="CJ24" i="13"/>
  <c r="CT43" i="13"/>
  <c r="CF39" i="13"/>
  <c r="CJ57" i="13"/>
  <c r="CT41" i="13"/>
  <c r="CX61" i="13"/>
  <c r="CX51" i="13"/>
  <c r="CT42" i="13"/>
  <c r="CX25" i="13"/>
  <c r="CF40" i="13"/>
  <c r="CJ19" i="13"/>
  <c r="CT15" i="13"/>
  <c r="CT11" i="13"/>
  <c r="CT58" i="13"/>
  <c r="CX16" i="13"/>
  <c r="CJ50" i="13"/>
  <c r="CJ45" i="13"/>
  <c r="CX21" i="13"/>
  <c r="CT10" i="13"/>
  <c r="CJ53" i="13"/>
  <c r="CT25" i="13"/>
  <c r="CX10" i="13"/>
  <c r="CF48" i="13"/>
  <c r="CJ41" i="13"/>
  <c r="CT53" i="13"/>
  <c r="AT55" i="13"/>
  <c r="CX23" i="13"/>
  <c r="CT28" i="13"/>
  <c r="CJ59" i="13"/>
  <c r="CM6" i="13"/>
  <c r="CK6" i="13"/>
  <c r="CC6" i="13"/>
  <c r="CJ37" i="13"/>
  <c r="CY6" i="13"/>
  <c r="AT53" i="13"/>
  <c r="CT47" i="13"/>
  <c r="CF30" i="13"/>
  <c r="CX30" i="13"/>
  <c r="CX11" i="13"/>
  <c r="CE18" i="13"/>
  <c r="DA6" i="13"/>
  <c r="AT56" i="13"/>
  <c r="AT33" i="13"/>
  <c r="CQ6" i="13"/>
  <c r="CG40" i="13"/>
  <c r="CU40" i="13"/>
  <c r="CU17" i="13"/>
  <c r="CG17" i="13"/>
  <c r="CS31" i="13"/>
  <c r="CE31" i="13"/>
  <c r="CA34" i="13"/>
  <c r="CO34" i="13"/>
  <c r="CF35" i="13"/>
  <c r="CT35" i="13"/>
  <c r="CZ6" i="13"/>
  <c r="CA52" i="13"/>
  <c r="CO52" i="13"/>
  <c r="AI8" i="13"/>
  <c r="V1" i="13"/>
  <c r="CE49" i="13"/>
  <c r="CS49" i="13"/>
  <c r="CE42" i="13"/>
  <c r="CS42" i="13"/>
  <c r="BO12" i="13"/>
  <c r="AT12" i="13"/>
  <c r="CA42" i="13"/>
  <c r="CO42" i="13"/>
  <c r="CA41" i="13"/>
  <c r="CO41" i="13"/>
  <c r="CD48" i="13"/>
  <c r="CR48" i="13"/>
  <c r="CG29" i="13"/>
  <c r="CU29" i="13"/>
  <c r="CG41" i="13"/>
  <c r="CU41" i="13"/>
  <c r="CG48" i="13"/>
  <c r="CU48" i="13"/>
  <c r="CU16" i="13"/>
  <c r="CG16" i="13"/>
  <c r="CG38" i="13"/>
  <c r="CU38" i="13"/>
  <c r="CG55" i="13"/>
  <c r="CU55" i="13"/>
  <c r="CA12" i="13"/>
  <c r="CO12" i="13"/>
  <c r="CA20" i="13"/>
  <c r="CO20" i="13"/>
  <c r="CA48" i="13"/>
  <c r="CO48" i="13"/>
  <c r="CE39" i="13"/>
  <c r="CS39" i="13"/>
  <c r="CE47" i="13"/>
  <c r="CS47" i="13"/>
  <c r="AT9" i="13"/>
  <c r="CJ36" i="13"/>
  <c r="CX36" i="13"/>
  <c r="CF54" i="13"/>
  <c r="CT54" i="13"/>
  <c r="CT19" i="13"/>
  <c r="CF19" i="13"/>
  <c r="CT24" i="13"/>
  <c r="CF24" i="13"/>
  <c r="CJ52" i="13"/>
  <c r="CX52" i="13"/>
  <c r="AT31" i="13"/>
  <c r="AT49" i="13"/>
  <c r="AT29" i="13"/>
  <c r="CS53" i="13"/>
  <c r="CE53" i="13"/>
  <c r="BO40" i="13"/>
  <c r="AT40" i="13"/>
  <c r="BO22" i="13"/>
  <c r="AT22" i="13"/>
  <c r="AZ22" i="13" s="1"/>
  <c r="BO30" i="13"/>
  <c r="AT30" i="13"/>
  <c r="CE29" i="13"/>
  <c r="CS29" i="13"/>
  <c r="CF31" i="13"/>
  <c r="CT31" i="13"/>
  <c r="CE23" i="13"/>
  <c r="CS23" i="13"/>
  <c r="CU28" i="13"/>
  <c r="CG28" i="13"/>
  <c r="BO21" i="13"/>
  <c r="AT21" i="13"/>
  <c r="CS54" i="13"/>
  <c r="CE54" i="13"/>
  <c r="CR9" i="13"/>
  <c r="CD9" i="13"/>
  <c r="CF55" i="13"/>
  <c r="CT55" i="13"/>
  <c r="CT33" i="13"/>
  <c r="CF33" i="13"/>
  <c r="CF8" i="13"/>
  <c r="CT8" i="13"/>
  <c r="CJ17" i="13"/>
  <c r="CX17" i="13"/>
  <c r="CD31" i="13"/>
  <c r="CR31" i="13"/>
  <c r="CR49" i="13"/>
  <c r="CD49" i="13"/>
  <c r="CD29" i="13"/>
  <c r="CR29" i="13"/>
  <c r="CE35" i="13"/>
  <c r="CS35" i="13"/>
  <c r="BO51" i="13"/>
  <c r="AT51" i="13"/>
  <c r="BO45" i="13"/>
  <c r="AT45" i="13"/>
  <c r="BO36" i="13"/>
  <c r="AT36" i="13"/>
  <c r="AZ36" i="13" s="1"/>
  <c r="CR54" i="13"/>
  <c r="CD54" i="13"/>
  <c r="CG14" i="13"/>
  <c r="CU14" i="13"/>
  <c r="CG27" i="13"/>
  <c r="CU27" i="13"/>
  <c r="CG18" i="13"/>
  <c r="CU18" i="13"/>
  <c r="CB6" i="13"/>
  <c r="CG37" i="13"/>
  <c r="CU37" i="13"/>
  <c r="CU47" i="13"/>
  <c r="CG47" i="13"/>
  <c r="CG10" i="13"/>
  <c r="CU10" i="13"/>
  <c r="CG34" i="13"/>
  <c r="CU34" i="13"/>
  <c r="CG49" i="13"/>
  <c r="CU49" i="13"/>
  <c r="CG56" i="13"/>
  <c r="CU56" i="13"/>
  <c r="CG21" i="13"/>
  <c r="CU21" i="13"/>
  <c r="CJ47" i="13"/>
  <c r="CX47" i="13"/>
  <c r="CP6" i="13"/>
  <c r="AT32" i="13"/>
  <c r="AZ32" i="13" s="1"/>
  <c r="AT37" i="13"/>
  <c r="CF52" i="13"/>
  <c r="CT52" i="13"/>
  <c r="CF12" i="13"/>
  <c r="CT12" i="13"/>
  <c r="CF16" i="13"/>
  <c r="CT16" i="13"/>
  <c r="CX58" i="13"/>
  <c r="CJ58" i="13"/>
  <c r="CS17" i="13"/>
  <c r="CE17" i="13"/>
  <c r="CA39" i="13"/>
  <c r="CO39" i="13"/>
  <c r="AT39" i="13"/>
  <c r="AT24" i="13"/>
  <c r="AT20" i="13"/>
  <c r="BO25" i="13"/>
  <c r="AT25" i="13"/>
  <c r="AZ25" i="13" s="1"/>
  <c r="BO61" i="13"/>
  <c r="AT61" i="13"/>
  <c r="CE38" i="13"/>
  <c r="CS38" i="13"/>
  <c r="BO28" i="13"/>
  <c r="AT28" i="13"/>
  <c r="BO34" i="13"/>
  <c r="AT34" i="13"/>
  <c r="CG24" i="13"/>
  <c r="CU24" i="13"/>
  <c r="CG39" i="13"/>
  <c r="CU39" i="13"/>
  <c r="CJ60" i="13"/>
  <c r="CX60" i="13"/>
  <c r="CO46" i="13"/>
  <c r="CA46" i="13"/>
  <c r="CD47" i="13"/>
  <c r="CR47" i="13"/>
  <c r="CR50" i="13"/>
  <c r="CD50" i="13"/>
  <c r="CG52" i="13"/>
  <c r="CU52" i="13"/>
  <c r="CG23" i="13"/>
  <c r="CU23" i="13"/>
  <c r="CU31" i="13"/>
  <c r="CG31" i="13"/>
  <c r="CG61" i="13"/>
  <c r="CU61" i="13"/>
  <c r="CU58" i="13"/>
  <c r="CG58" i="13"/>
  <c r="CG26" i="13"/>
  <c r="CU26" i="13"/>
  <c r="CU50" i="13"/>
  <c r="CG50" i="13"/>
  <c r="CU32" i="13"/>
  <c r="CG32" i="13"/>
  <c r="CG36" i="13"/>
  <c r="CU36" i="13"/>
  <c r="CJ32" i="13"/>
  <c r="CX32" i="13"/>
  <c r="CX26" i="13"/>
  <c r="CJ26" i="13"/>
  <c r="CD32" i="13"/>
  <c r="CR32" i="13"/>
  <c r="AT38" i="13"/>
  <c r="CA40" i="13"/>
  <c r="CO40" i="13"/>
  <c r="CR37" i="13"/>
  <c r="CD37" i="13"/>
  <c r="CX44" i="13"/>
  <c r="CJ44" i="13"/>
  <c r="CF50" i="13"/>
  <c r="CT50" i="13"/>
  <c r="CF61" i="13"/>
  <c r="CT61" i="13"/>
  <c r="CT32" i="13"/>
  <c r="CF32" i="13"/>
  <c r="CA47" i="13"/>
  <c r="CO47" i="13"/>
  <c r="CA9" i="13"/>
  <c r="CO9" i="13"/>
  <c r="CJ54" i="13"/>
  <c r="CX54" i="13"/>
  <c r="CX9" i="13"/>
  <c r="CJ9" i="13"/>
  <c r="CD39" i="13"/>
  <c r="CR39" i="13"/>
  <c r="CD24" i="13"/>
  <c r="CR24" i="13"/>
  <c r="CR20" i="13"/>
  <c r="CD20" i="13"/>
  <c r="CE50" i="13"/>
  <c r="CS50" i="13"/>
  <c r="CE20" i="13"/>
  <c r="CS20" i="13"/>
  <c r="BO15" i="13"/>
  <c r="AT15" i="13"/>
  <c r="CE56" i="13"/>
  <c r="CS56" i="13"/>
  <c r="BO26" i="13"/>
  <c r="AT26" i="13"/>
  <c r="AZ26" i="13" s="1"/>
  <c r="CO37" i="13"/>
  <c r="CA37" i="13"/>
  <c r="CA61" i="13"/>
  <c r="CO61" i="13"/>
  <c r="CU46" i="13"/>
  <c r="CG46" i="13"/>
  <c r="CG15" i="13"/>
  <c r="CU15" i="13"/>
  <c r="CG54" i="13"/>
  <c r="CU54" i="13"/>
  <c r="CG11" i="13"/>
  <c r="CU11" i="13"/>
  <c r="CG20" i="13"/>
  <c r="CU20" i="13"/>
  <c r="CG12" i="13"/>
  <c r="CU12" i="13"/>
  <c r="CG19" i="13"/>
  <c r="CU19" i="13"/>
  <c r="CU25" i="13"/>
  <c r="CG25" i="13"/>
  <c r="CO8" i="13"/>
  <c r="CJ15" i="13"/>
  <c r="CX15" i="13"/>
  <c r="CA33" i="13"/>
  <c r="CO33" i="13"/>
  <c r="CX20" i="13"/>
  <c r="CJ20" i="13"/>
  <c r="CA31" i="13"/>
  <c r="CO31" i="13"/>
  <c r="CD38" i="13"/>
  <c r="CR38" i="13"/>
  <c r="CO30" i="13"/>
  <c r="CA30" i="13"/>
  <c r="AT23" i="13"/>
  <c r="CJ31" i="13"/>
  <c r="CX31" i="13"/>
  <c r="CX12" i="13"/>
  <c r="CJ12" i="13"/>
  <c r="CT59" i="13"/>
  <c r="CF59" i="13"/>
  <c r="CF29" i="13"/>
  <c r="CT29" i="13"/>
  <c r="CF14" i="13"/>
  <c r="CT14" i="13"/>
  <c r="AT43" i="13"/>
  <c r="CE24" i="13"/>
  <c r="CS24" i="13"/>
  <c r="AT17" i="13"/>
  <c r="AZ17" i="13" s="1"/>
  <c r="CA43" i="13"/>
  <c r="CO43" i="13"/>
  <c r="AT35" i="13"/>
  <c r="AT42" i="13"/>
  <c r="AT60" i="13"/>
  <c r="AZ60" i="13" s="1"/>
  <c r="BO52" i="13"/>
  <c r="AT52" i="13"/>
  <c r="CE44" i="13"/>
  <c r="CS44" i="13"/>
  <c r="BO19" i="13"/>
  <c r="AT19" i="13"/>
  <c r="CE60" i="13"/>
  <c r="CS60" i="13"/>
  <c r="BO59" i="13"/>
  <c r="AT59" i="13"/>
  <c r="AZ59" i="13" s="1"/>
  <c r="BO14" i="13"/>
  <c r="AT14" i="13"/>
  <c r="CX38" i="13"/>
  <c r="CJ38" i="13"/>
  <c r="CG60" i="13"/>
  <c r="CU60" i="13"/>
  <c r="CU9" i="13"/>
  <c r="CG9" i="13"/>
  <c r="CG43" i="13"/>
  <c r="CU43" i="13"/>
  <c r="CG44" i="13"/>
  <c r="CU44" i="13"/>
  <c r="CJ42" i="13"/>
  <c r="CX42" i="13"/>
  <c r="AT44" i="13"/>
  <c r="CD23" i="13"/>
  <c r="CR23" i="13"/>
  <c r="CD55" i="13"/>
  <c r="CR55" i="13"/>
  <c r="CJ27" i="13"/>
  <c r="CX27" i="13"/>
  <c r="CJ22" i="13"/>
  <c r="CX22" i="13"/>
  <c r="CF23" i="13"/>
  <c r="CT23" i="13"/>
  <c r="CT49" i="13"/>
  <c r="CF49" i="13"/>
  <c r="CF56" i="13"/>
  <c r="CT56" i="13"/>
  <c r="CR43" i="13"/>
  <c r="CD43" i="13"/>
  <c r="CD17" i="13"/>
  <c r="CR17" i="13"/>
  <c r="CD35" i="13"/>
  <c r="CR35" i="13"/>
  <c r="AT27" i="13"/>
  <c r="CD42" i="13"/>
  <c r="CR42" i="13"/>
  <c r="CV6" i="13"/>
  <c r="CD60" i="13"/>
  <c r="CR60" i="13"/>
  <c r="CE55" i="13"/>
  <c r="CS55" i="13"/>
  <c r="BO16" i="13"/>
  <c r="AT16" i="13"/>
  <c r="AZ16" i="13" s="1"/>
  <c r="CE9" i="13"/>
  <c r="CS9" i="13"/>
  <c r="BO41" i="13"/>
  <c r="AT41" i="13"/>
  <c r="BO58" i="13"/>
  <c r="AT58" i="13"/>
  <c r="AZ58" i="13" s="1"/>
  <c r="CA53" i="13"/>
  <c r="CO53" i="13"/>
  <c r="CG57" i="13"/>
  <c r="CU57" i="13"/>
  <c r="CG45" i="13"/>
  <c r="CU45" i="13"/>
  <c r="CU42" i="13"/>
  <c r="CG42" i="13"/>
  <c r="CG59" i="13"/>
  <c r="CU59" i="13"/>
  <c r="CX49" i="13"/>
  <c r="CJ49" i="13"/>
  <c r="CD56" i="13"/>
  <c r="CR56" i="13"/>
  <c r="AT18" i="13"/>
  <c r="CO45" i="13"/>
  <c r="CA45" i="13"/>
  <c r="CG51" i="13"/>
  <c r="CU51" i="13"/>
  <c r="CG22" i="13"/>
  <c r="CU22" i="13"/>
  <c r="CG53" i="13"/>
  <c r="CU53" i="13"/>
  <c r="CU13" i="13"/>
  <c r="CG13" i="13"/>
  <c r="CU33" i="13"/>
  <c r="CG33" i="13"/>
  <c r="CG35" i="13"/>
  <c r="CU35" i="13"/>
  <c r="CG30" i="13"/>
  <c r="CU30" i="13"/>
  <c r="CJ18" i="13"/>
  <c r="CX18" i="13"/>
  <c r="CE27" i="13"/>
  <c r="CS27" i="13"/>
  <c r="CR44" i="13"/>
  <c r="CD44" i="13"/>
  <c r="BO57" i="13"/>
  <c r="AT57" i="13"/>
  <c r="AT54" i="13"/>
  <c r="BO11" i="13"/>
  <c r="AT11" i="13"/>
  <c r="CX8" i="13"/>
  <c r="CJ8" i="13"/>
  <c r="CF17" i="13"/>
  <c r="CT17" i="13"/>
  <c r="CF13" i="13"/>
  <c r="CT13" i="13"/>
  <c r="CE43" i="13"/>
  <c r="CS43" i="13"/>
  <c r="CD33" i="13"/>
  <c r="CR33" i="13"/>
  <c r="CJ35" i="13"/>
  <c r="CX35" i="13"/>
  <c r="CR53" i="13"/>
  <c r="CD53" i="13"/>
  <c r="AT47" i="13"/>
  <c r="CR27" i="13"/>
  <c r="CD27" i="13"/>
  <c r="AT50" i="13"/>
  <c r="AZ50" i="13" s="1"/>
  <c r="BO13" i="13"/>
  <c r="AT13" i="13"/>
  <c r="CL6" i="13"/>
  <c r="BO46" i="13"/>
  <c r="AT46" i="13"/>
  <c r="CE32" i="13"/>
  <c r="CS32" i="13"/>
  <c r="CE33" i="13"/>
  <c r="CS33" i="13"/>
  <c r="BO10" i="13"/>
  <c r="AT10" i="13"/>
  <c r="CE37" i="13"/>
  <c r="CS37" i="13"/>
  <c r="AT48" i="13"/>
  <c r="CA57" i="13"/>
  <c r="CO57" i="13"/>
  <c r="CH6" i="13" l="1"/>
  <c r="CP64" i="13"/>
  <c r="I51" i="20"/>
  <c r="L51" i="20" s="1"/>
  <c r="Z51" i="20" s="1"/>
  <c r="G21" i="6"/>
  <c r="G20" i="6"/>
  <c r="I35" i="20"/>
  <c r="L35" i="20" s="1"/>
  <c r="Z35" i="20" s="1"/>
  <c r="AC16" i="6"/>
  <c r="I18" i="20"/>
  <c r="L18" i="20" s="1"/>
  <c r="Z18" i="20" s="1"/>
  <c r="G22" i="6"/>
  <c r="I60" i="20"/>
  <c r="L60" i="20" s="1"/>
  <c r="Z60" i="20" s="1"/>
  <c r="I38" i="20"/>
  <c r="L38" i="20" s="1"/>
  <c r="Z38" i="20" s="1"/>
  <c r="I9" i="20"/>
  <c r="L9" i="20" s="1"/>
  <c r="Z9" i="20" s="1"/>
  <c r="AC18" i="6"/>
  <c r="I45" i="20"/>
  <c r="L45" i="20" s="1"/>
  <c r="Z45" i="20" s="1"/>
  <c r="I20" i="20"/>
  <c r="L20" i="20" s="1"/>
  <c r="Z20" i="20" s="1"/>
  <c r="CZ64" i="13"/>
  <c r="AG32" i="8"/>
  <c r="DA64" i="13"/>
  <c r="AC13" i="6"/>
  <c r="AC11" i="6"/>
  <c r="AC12" i="6"/>
  <c r="BE51" i="13"/>
  <c r="R49" i="6" s="1"/>
  <c r="H19" i="20" s="1"/>
  <c r="K19" i="20" s="1"/>
  <c r="Y19" i="20" s="1"/>
  <c r="BE40" i="13"/>
  <c r="R38" i="6" s="1"/>
  <c r="H57" i="20" s="1"/>
  <c r="K57" i="20" s="1"/>
  <c r="Y57" i="20" s="1"/>
  <c r="BE33" i="13"/>
  <c r="R31" i="6" s="1"/>
  <c r="H13" i="20" s="1"/>
  <c r="K13" i="20" s="1"/>
  <c r="Y13" i="20" s="1"/>
  <c r="BD58" i="13"/>
  <c r="Q56" i="6" s="1"/>
  <c r="BD36" i="13"/>
  <c r="Q34" i="6" s="1"/>
  <c r="BE48" i="13"/>
  <c r="R46" i="6" s="1"/>
  <c r="H32" i="20" s="1"/>
  <c r="K32" i="20" s="1"/>
  <c r="Y32" i="20" s="1"/>
  <c r="BE54" i="13"/>
  <c r="R52" i="6" s="1"/>
  <c r="H62" i="20" s="1"/>
  <c r="K62" i="20" s="1"/>
  <c r="Y62" i="20" s="1"/>
  <c r="BE56" i="13"/>
  <c r="R54" i="6" s="1"/>
  <c r="H52" i="20" s="1"/>
  <c r="K52" i="20" s="1"/>
  <c r="Y52" i="20" s="1"/>
  <c r="BE44" i="13"/>
  <c r="R42" i="6" s="1"/>
  <c r="H48" i="20" s="1"/>
  <c r="K48" i="20" s="1"/>
  <c r="Y48" i="20" s="1"/>
  <c r="BE22" i="13"/>
  <c r="R20" i="6" s="1"/>
  <c r="H24" i="20" s="1"/>
  <c r="K24" i="20" s="1"/>
  <c r="Y24" i="20" s="1"/>
  <c r="BD16" i="13"/>
  <c r="Q14" i="6" s="1"/>
  <c r="BE42" i="13"/>
  <c r="R40" i="6" s="1"/>
  <c r="H59" i="20" s="1"/>
  <c r="K59" i="20" s="1"/>
  <c r="Y59" i="20" s="1"/>
  <c r="BE16" i="13"/>
  <c r="R14" i="6" s="1"/>
  <c r="BD17" i="13"/>
  <c r="Q15" i="6" s="1"/>
  <c r="BD26" i="13"/>
  <c r="Q24" i="6" s="1"/>
  <c r="BD59" i="13"/>
  <c r="Q57" i="6" s="1"/>
  <c r="BD25" i="13"/>
  <c r="Q23" i="6" s="1"/>
  <c r="CV64" i="13"/>
  <c r="BE12" i="13"/>
  <c r="R10" i="6" s="1"/>
  <c r="H41" i="20" s="1"/>
  <c r="K41" i="20" s="1"/>
  <c r="Y41" i="20" s="1"/>
  <c r="AC17" i="6"/>
  <c r="BD50" i="13"/>
  <c r="Q48" i="6" s="1"/>
  <c r="BD60" i="13"/>
  <c r="Q58" i="6" s="1"/>
  <c r="BD32" i="13"/>
  <c r="Q30" i="6" s="1"/>
  <c r="BE26" i="13"/>
  <c r="R24" i="6" s="1"/>
  <c r="H28" i="20" s="1"/>
  <c r="K28" i="20" s="1"/>
  <c r="Y28" i="20" s="1"/>
  <c r="BE45" i="13"/>
  <c r="R43" i="6" s="1"/>
  <c r="H49" i="20" s="1"/>
  <c r="K49" i="20" s="1"/>
  <c r="Y49" i="20" s="1"/>
  <c r="BE27" i="13"/>
  <c r="R25" i="6" s="1"/>
  <c r="H29" i="20" s="1"/>
  <c r="K29" i="20" s="1"/>
  <c r="Y29" i="20" s="1"/>
  <c r="BD22" i="13"/>
  <c r="Q20" i="6" s="1"/>
  <c r="BE11" i="13"/>
  <c r="R9" i="6" s="1"/>
  <c r="H40" i="20" s="1"/>
  <c r="K40" i="20" s="1"/>
  <c r="Y40" i="20" s="1"/>
  <c r="BE21" i="13"/>
  <c r="R19" i="6" s="1"/>
  <c r="H23" i="20" s="1"/>
  <c r="K23" i="20" s="1"/>
  <c r="Y23" i="20" s="1"/>
  <c r="BE24" i="13"/>
  <c r="R22" i="6" s="1"/>
  <c r="H26" i="20" s="1"/>
  <c r="K26" i="20" s="1"/>
  <c r="Y26" i="20" s="1"/>
  <c r="AN30" i="8"/>
  <c r="CP63" i="13"/>
  <c r="AD6" i="8" s="1"/>
  <c r="AL6" i="8" s="1"/>
  <c r="V5" i="18"/>
  <c r="CZ127" i="13"/>
  <c r="AE16" i="8" s="1"/>
  <c r="AF11" i="18"/>
  <c r="CQ127" i="13"/>
  <c r="AE7" i="8" s="1"/>
  <c r="W11" i="18"/>
  <c r="CP127" i="13"/>
  <c r="AE6" i="8" s="1"/>
  <c r="V11" i="18"/>
  <c r="CZ63" i="13"/>
  <c r="AD16" i="8" s="1"/>
  <c r="AK16" i="8" s="1"/>
  <c r="AF5" i="18"/>
  <c r="CV127" i="13"/>
  <c r="AE12" i="8" s="1"/>
  <c r="AB11" i="18"/>
  <c r="CY127" i="13"/>
  <c r="AE15" i="8" s="1"/>
  <c r="AE11" i="18"/>
  <c r="CV63" i="13"/>
  <c r="AD12" i="8" s="1"/>
  <c r="AK12" i="8" s="1"/>
  <c r="AB5" i="18"/>
  <c r="CQ63" i="13"/>
  <c r="AD7" i="8" s="1"/>
  <c r="AO7" i="8" s="1"/>
  <c r="W5" i="18"/>
  <c r="DA63" i="13"/>
  <c r="AD17" i="8" s="1"/>
  <c r="AP17" i="8" s="1"/>
  <c r="AG5" i="18"/>
  <c r="DA127" i="13"/>
  <c r="AE17" i="8" s="1"/>
  <c r="AG11" i="18"/>
  <c r="CY63" i="13"/>
  <c r="AD15" i="8" s="1"/>
  <c r="AH15" i="8" s="1"/>
  <c r="AE5" i="18"/>
  <c r="CT126" i="13"/>
  <c r="CG8" i="13"/>
  <c r="CG62" i="13" s="1"/>
  <c r="CG63" i="13" s="1"/>
  <c r="AD26" i="8" s="1"/>
  <c r="CU8" i="13"/>
  <c r="CU62" i="13" s="1"/>
  <c r="CF126" i="13"/>
  <c r="CF127" i="13" s="1"/>
  <c r="AE25" i="8" s="1"/>
  <c r="AT8" i="13"/>
  <c r="AT6" i="13" s="1"/>
  <c r="AS4" i="13" s="1"/>
  <c r="CA62" i="13"/>
  <c r="CA63" i="13" s="1"/>
  <c r="AD20" i="8" s="1"/>
  <c r="CR62" i="13"/>
  <c r="CI62" i="13"/>
  <c r="CI63" i="13" s="1"/>
  <c r="AD28" i="8" s="1"/>
  <c r="CW126" i="13"/>
  <c r="CT62" i="13"/>
  <c r="CF62" i="13"/>
  <c r="CF63" i="13" s="1"/>
  <c r="AD25" i="8" s="1"/>
  <c r="CJ62" i="13"/>
  <c r="CJ63" i="13" s="1"/>
  <c r="AD29" i="8" s="1"/>
  <c r="CX62" i="13"/>
  <c r="CR126" i="13"/>
  <c r="CD62" i="13"/>
  <c r="CD63" i="13" s="1"/>
  <c r="AD23" i="8" s="1"/>
  <c r="CO62" i="13"/>
  <c r="CG126" i="13"/>
  <c r="CG127" i="13" s="1"/>
  <c r="AE26" i="8" s="1"/>
  <c r="CU126" i="13"/>
  <c r="CX126" i="13"/>
  <c r="CW62" i="13"/>
  <c r="CE126" i="13"/>
  <c r="CE127" i="13" s="1"/>
  <c r="AE24" i="8" s="1"/>
  <c r="CS126" i="13"/>
  <c r="CJ126" i="13"/>
  <c r="CJ127" i="13" s="1"/>
  <c r="AE29" i="8" s="1"/>
  <c r="CI126" i="13"/>
  <c r="CI127" i="13" s="1"/>
  <c r="AE28" i="8" s="1"/>
  <c r="CD126" i="13"/>
  <c r="CD127" i="13" s="1"/>
  <c r="AE23" i="8" s="1"/>
  <c r="AW22" i="8"/>
  <c r="AX22" i="8"/>
  <c r="AQ22" i="8"/>
  <c r="AY22" i="8"/>
  <c r="AR22" i="8"/>
  <c r="AZ22" i="8"/>
  <c r="AS22" i="8"/>
  <c r="AT22" i="8"/>
  <c r="AV22" i="8"/>
  <c r="AU22" i="8"/>
  <c r="BA41" i="13"/>
  <c r="AJ1" i="13"/>
  <c r="AT70" i="13"/>
  <c r="AS68" i="13" s="1"/>
  <c r="BA8" i="13"/>
  <c r="BE8" i="13" s="1"/>
  <c r="AZ13" i="13"/>
  <c r="AZ33" i="13"/>
  <c r="BB8" i="13"/>
  <c r="BF8" i="13" s="1"/>
  <c r="BA9" i="13"/>
  <c r="AZ41" i="13"/>
  <c r="AZ31" i="13"/>
  <c r="AZ54" i="13"/>
  <c r="AZ42" i="13"/>
  <c r="AZ57" i="13"/>
  <c r="AZ49" i="13"/>
  <c r="BA46" i="13"/>
  <c r="BA53" i="13"/>
  <c r="BA60" i="13"/>
  <c r="AZ14" i="13"/>
  <c r="AZ27" i="13"/>
  <c r="AZ46" i="13"/>
  <c r="AZ52" i="13"/>
  <c r="BA58" i="13"/>
  <c r="BA52" i="13"/>
  <c r="BA32" i="13"/>
  <c r="BA31" i="13"/>
  <c r="BA59" i="13"/>
  <c r="BA50" i="13"/>
  <c r="AZ9" i="13"/>
  <c r="AZ56" i="13"/>
  <c r="AZ43" i="13"/>
  <c r="AZ21" i="13"/>
  <c r="AZ15" i="13"/>
  <c r="BA38" i="13"/>
  <c r="BA18" i="13"/>
  <c r="BA19" i="13"/>
  <c r="BA39" i="13"/>
  <c r="BA37" i="13"/>
  <c r="AZ30" i="13"/>
  <c r="AZ29" i="13"/>
  <c r="AZ34" i="13"/>
  <c r="AZ28" i="13"/>
  <c r="AZ38" i="13"/>
  <c r="AZ35" i="13"/>
  <c r="AZ20" i="13"/>
  <c r="BA23" i="13"/>
  <c r="BA30" i="13"/>
  <c r="BA14" i="13"/>
  <c r="BA15" i="13"/>
  <c r="BA57" i="13"/>
  <c r="AZ11" i="13"/>
  <c r="AZ12" i="13"/>
  <c r="BD12" i="13" s="1"/>
  <c r="AZ45" i="13"/>
  <c r="AZ53" i="13"/>
  <c r="AZ47" i="13"/>
  <c r="BA28" i="13"/>
  <c r="BA61" i="13"/>
  <c r="BA35" i="13"/>
  <c r="AZ61" i="13"/>
  <c r="AZ10" i="13"/>
  <c r="AZ18" i="13"/>
  <c r="AZ55" i="13"/>
  <c r="AZ24" i="13"/>
  <c r="AZ37" i="13"/>
  <c r="AZ48" i="13"/>
  <c r="BA25" i="13"/>
  <c r="BA47" i="13"/>
  <c r="AZ19" i="13"/>
  <c r="BA34" i="13"/>
  <c r="BA55" i="13"/>
  <c r="BA49" i="13"/>
  <c r="BA29" i="13"/>
  <c r="BA17" i="13"/>
  <c r="BA43" i="13"/>
  <c r="BA10" i="13"/>
  <c r="BE10" i="13" s="1"/>
  <c r="BA36" i="13"/>
  <c r="BA20" i="13"/>
  <c r="BA13" i="13"/>
  <c r="AZ40" i="13"/>
  <c r="AZ23" i="13"/>
  <c r="AZ51" i="13"/>
  <c r="AZ44" i="13"/>
  <c r="AZ39" i="13"/>
  <c r="CT70" i="13"/>
  <c r="CF70" i="13"/>
  <c r="CJ70" i="13"/>
  <c r="CD70" i="13"/>
  <c r="CW6" i="13"/>
  <c r="BP65" i="13"/>
  <c r="AP65" i="13" s="1"/>
  <c r="CO72" i="13"/>
  <c r="CO126" i="13" s="1"/>
  <c r="CA72" i="13"/>
  <c r="CA126" i="13" s="1"/>
  <c r="CA127" i="13" s="1"/>
  <c r="AE20" i="8" s="1"/>
  <c r="CR70" i="13"/>
  <c r="CE70" i="13"/>
  <c r="CS70" i="13"/>
  <c r="CU70" i="13"/>
  <c r="CI70" i="13"/>
  <c r="CX70" i="13"/>
  <c r="CW70" i="13"/>
  <c r="CG70" i="13"/>
  <c r="CQ64" i="13"/>
  <c r="CY64" i="13"/>
  <c r="CI6" i="13"/>
  <c r="AM30" i="8"/>
  <c r="AL22" i="8"/>
  <c r="AH22" i="8"/>
  <c r="AJ32" i="8"/>
  <c r="AM32" i="8"/>
  <c r="AH30" i="8"/>
  <c r="AK30" i="8"/>
  <c r="AH32" i="8"/>
  <c r="AO32" i="8"/>
  <c r="AI22" i="8"/>
  <c r="AK32" i="8"/>
  <c r="AN32" i="8"/>
  <c r="AP32" i="8"/>
  <c r="AL30" i="8"/>
  <c r="AJ22" i="8"/>
  <c r="AJ30" i="8"/>
  <c r="AG22" i="8"/>
  <c r="AL32" i="8"/>
  <c r="AI30" i="8"/>
  <c r="AO30" i="8"/>
  <c r="AO22" i="8"/>
  <c r="AK22" i="8"/>
  <c r="CJ6" i="13"/>
  <c r="CD6" i="13"/>
  <c r="CX6" i="13"/>
  <c r="CR6" i="13"/>
  <c r="AG30" i="8"/>
  <c r="AP22" i="8"/>
  <c r="AI32" i="8"/>
  <c r="AP30" i="8"/>
  <c r="AM22" i="8"/>
  <c r="AN22" i="8"/>
  <c r="AG31" i="8"/>
  <c r="AO31" i="8"/>
  <c r="AH31" i="8"/>
  <c r="AK31" i="8"/>
  <c r="AJ31" i="8"/>
  <c r="AP31" i="8"/>
  <c r="AN31" i="8"/>
  <c r="AM31" i="8"/>
  <c r="AI31" i="8"/>
  <c r="AL31" i="8"/>
  <c r="CE16" i="13"/>
  <c r="CS16" i="13"/>
  <c r="CE14" i="13"/>
  <c r="CS14" i="13"/>
  <c r="CE34" i="13"/>
  <c r="CS34" i="13"/>
  <c r="CS45" i="13"/>
  <c r="CE45" i="13"/>
  <c r="CT6" i="13"/>
  <c r="CS46" i="13"/>
  <c r="CE46" i="13"/>
  <c r="CF6" i="13"/>
  <c r="CE12" i="13"/>
  <c r="CS12" i="13"/>
  <c r="CS25" i="13"/>
  <c r="CE25" i="13"/>
  <c r="CE58" i="13"/>
  <c r="CS58" i="13"/>
  <c r="CE59" i="13"/>
  <c r="CS59" i="13"/>
  <c r="CE52" i="13"/>
  <c r="CS52" i="13"/>
  <c r="CE28" i="13"/>
  <c r="CS28" i="13"/>
  <c r="CE51" i="13"/>
  <c r="CS51" i="13"/>
  <c r="CS10" i="13"/>
  <c r="CE10" i="13"/>
  <c r="CS57" i="13"/>
  <c r="CE57" i="13"/>
  <c r="CE26" i="13"/>
  <c r="CS26" i="13"/>
  <c r="CS13" i="13"/>
  <c r="CE13" i="13"/>
  <c r="CE11" i="13"/>
  <c r="CS11" i="13"/>
  <c r="CE30" i="13"/>
  <c r="CS30" i="13"/>
  <c r="CE41" i="13"/>
  <c r="CS41" i="13"/>
  <c r="AJ21" i="8"/>
  <c r="AO21" i="8"/>
  <c r="AP21" i="8"/>
  <c r="AH21" i="8"/>
  <c r="AN21" i="8"/>
  <c r="AG21" i="8"/>
  <c r="AL21" i="8"/>
  <c r="AI21" i="8"/>
  <c r="AM21" i="8"/>
  <c r="AK21" i="8"/>
  <c r="CE22" i="13"/>
  <c r="CS22" i="13"/>
  <c r="CO6" i="13"/>
  <c r="CE61" i="13"/>
  <c r="CS61" i="13"/>
  <c r="CE36" i="13"/>
  <c r="CS36" i="13"/>
  <c r="CE21" i="13"/>
  <c r="CS21" i="13"/>
  <c r="AJ27" i="8"/>
  <c r="AI27" i="8"/>
  <c r="AM27" i="8"/>
  <c r="AG27" i="8"/>
  <c r="AO27" i="8"/>
  <c r="AP27" i="8"/>
  <c r="AH27" i="8"/>
  <c r="AN27" i="8"/>
  <c r="AK27" i="8"/>
  <c r="AL27" i="8"/>
  <c r="CS19" i="13"/>
  <c r="CE19" i="13"/>
  <c r="CA6" i="13"/>
  <c r="CE15" i="13"/>
  <c r="CS15" i="13"/>
  <c r="CE40" i="13"/>
  <c r="CS40" i="13"/>
  <c r="BO8" i="13"/>
  <c r="BO6" i="13" s="1"/>
  <c r="AN12" i="8" l="1"/>
  <c r="AL29" i="8"/>
  <c r="AG12" i="8"/>
  <c r="AI12" i="8"/>
  <c r="AO12" i="8"/>
  <c r="AL15" i="8"/>
  <c r="AK20" i="6"/>
  <c r="AL20" i="6" s="1"/>
  <c r="AJ12" i="8"/>
  <c r="AV5" i="13"/>
  <c r="AK24" i="6"/>
  <c r="AL24" i="6" s="1"/>
  <c r="G34" i="20"/>
  <c r="J34" i="20" s="1"/>
  <c r="X34" i="20" s="1"/>
  <c r="G16" i="20"/>
  <c r="J16" i="20" s="1"/>
  <c r="X16" i="20" s="1"/>
  <c r="AK14" i="6"/>
  <c r="AL14" i="6" s="1"/>
  <c r="G54" i="20"/>
  <c r="J54" i="20" s="1"/>
  <c r="X54" i="20" s="1"/>
  <c r="G27" i="20"/>
  <c r="J27" i="20" s="1"/>
  <c r="X27" i="20" s="1"/>
  <c r="G35" i="20"/>
  <c r="J35" i="20" s="1"/>
  <c r="X35" i="20" s="1"/>
  <c r="G12" i="20"/>
  <c r="J12" i="20" s="1"/>
  <c r="X12" i="20" s="1"/>
  <c r="G36" i="20"/>
  <c r="J36" i="20" s="1"/>
  <c r="X36" i="20" s="1"/>
  <c r="G46" i="20"/>
  <c r="J46" i="20" s="1"/>
  <c r="X46" i="20" s="1"/>
  <c r="H45" i="20"/>
  <c r="K45" i="20" s="1"/>
  <c r="Y45" i="20" s="1"/>
  <c r="T24" i="6"/>
  <c r="G28" i="20"/>
  <c r="J28" i="20" s="1"/>
  <c r="X28" i="20" s="1"/>
  <c r="G45" i="20"/>
  <c r="J45" i="20" s="1"/>
  <c r="X45" i="20" s="1"/>
  <c r="CU6" i="13"/>
  <c r="CU64" i="13" s="1"/>
  <c r="AM16" i="8"/>
  <c r="AG16" i="8"/>
  <c r="AP12" i="8"/>
  <c r="AH6" i="8"/>
  <c r="AG15" i="8"/>
  <c r="AK7" i="8"/>
  <c r="AI7" i="8"/>
  <c r="AJ6" i="8"/>
  <c r="AM12" i="8"/>
  <c r="AP6" i="8"/>
  <c r="AP15" i="8"/>
  <c r="AO16" i="8"/>
  <c r="AH12" i="8"/>
  <c r="AO6" i="8"/>
  <c r="AJ15" i="8"/>
  <c r="AL12" i="8"/>
  <c r="AM7" i="8"/>
  <c r="T20" i="6"/>
  <c r="G24" i="20"/>
  <c r="J24" i="20" s="1"/>
  <c r="X24" i="20" s="1"/>
  <c r="AJ16" i="8"/>
  <c r="AM6" i="8"/>
  <c r="AN15" i="8"/>
  <c r="AI16" i="8"/>
  <c r="AM15" i="8"/>
  <c r="AG7" i="8"/>
  <c r="AK15" i="8"/>
  <c r="BD10" i="13"/>
  <c r="Q8" i="6" s="1"/>
  <c r="BE50" i="13"/>
  <c r="R48" i="6" s="1"/>
  <c r="AK48" i="6" s="1"/>
  <c r="AL48" i="6" s="1"/>
  <c r="BD51" i="13"/>
  <c r="Q49" i="6" s="1"/>
  <c r="BE17" i="13"/>
  <c r="R15" i="6" s="1"/>
  <c r="AK15" i="6" s="1"/>
  <c r="BD48" i="13"/>
  <c r="Q46" i="6" s="1"/>
  <c r="BE61" i="13"/>
  <c r="R59" i="6" s="1"/>
  <c r="BE15" i="13"/>
  <c r="R13" i="6" s="1"/>
  <c r="H44" i="20" s="1"/>
  <c r="K44" i="20" s="1"/>
  <c r="Y44" i="20" s="1"/>
  <c r="BD34" i="13"/>
  <c r="Q32" i="6" s="1"/>
  <c r="BD15" i="13"/>
  <c r="Q13" i="6" s="1"/>
  <c r="BE32" i="13"/>
  <c r="R30" i="6" s="1"/>
  <c r="AK30" i="6" s="1"/>
  <c r="BE53" i="13"/>
  <c r="R51" i="6" s="1"/>
  <c r="H61" i="20" s="1"/>
  <c r="K61" i="20" s="1"/>
  <c r="Y61" i="20" s="1"/>
  <c r="BE9" i="13"/>
  <c r="R7" i="6" s="1"/>
  <c r="AH17" i="8"/>
  <c r="BD9" i="13"/>
  <c r="Q7" i="6" s="1"/>
  <c r="BD44" i="13"/>
  <c r="Q42" i="6" s="1"/>
  <c r="BE35" i="13"/>
  <c r="R33" i="6" s="1"/>
  <c r="H15" i="20" s="1"/>
  <c r="K15" i="20" s="1"/>
  <c r="Y15" i="20" s="1"/>
  <c r="BD28" i="13"/>
  <c r="Q26" i="6" s="1"/>
  <c r="BE31" i="13"/>
  <c r="R29" i="6" s="1"/>
  <c r="H11" i="20" s="1"/>
  <c r="K11" i="20" s="1"/>
  <c r="Y11" i="20" s="1"/>
  <c r="BE60" i="13"/>
  <c r="R58" i="6" s="1"/>
  <c r="H36" i="20" s="1"/>
  <c r="K36" i="20" s="1"/>
  <c r="Y36" i="20" s="1"/>
  <c r="BE41" i="13"/>
  <c r="R39" i="6" s="1"/>
  <c r="H58" i="20" s="1"/>
  <c r="K58" i="20" s="1"/>
  <c r="Y58" i="20" s="1"/>
  <c r="BD23" i="13"/>
  <c r="Q21" i="6" s="1"/>
  <c r="BE29" i="13"/>
  <c r="R27" i="6" s="1"/>
  <c r="BD37" i="13"/>
  <c r="Q35" i="6" s="1"/>
  <c r="BE28" i="13"/>
  <c r="R26" i="6" s="1"/>
  <c r="H30" i="20" s="1"/>
  <c r="K30" i="20" s="1"/>
  <c r="Y30" i="20" s="1"/>
  <c r="BE14" i="13"/>
  <c r="R12" i="6" s="1"/>
  <c r="H43" i="20" s="1"/>
  <c r="K43" i="20" s="1"/>
  <c r="Y43" i="20" s="1"/>
  <c r="BD29" i="13"/>
  <c r="Q27" i="6" s="1"/>
  <c r="BD21" i="13"/>
  <c r="Q19" i="6" s="1"/>
  <c r="BE52" i="13"/>
  <c r="R50" i="6" s="1"/>
  <c r="BE46" i="13"/>
  <c r="R44" i="6" s="1"/>
  <c r="H50" i="20" s="1"/>
  <c r="K50" i="20" s="1"/>
  <c r="Y50" i="20" s="1"/>
  <c r="T14" i="6"/>
  <c r="BE34" i="13"/>
  <c r="R32" i="6" s="1"/>
  <c r="H14" i="20" s="1"/>
  <c r="K14" i="20" s="1"/>
  <c r="Y14" i="20" s="1"/>
  <c r="BE19" i="13"/>
  <c r="R17" i="6" s="1"/>
  <c r="H21" i="20" s="1"/>
  <c r="K21" i="20" s="1"/>
  <c r="Y21" i="20" s="1"/>
  <c r="BD54" i="13"/>
  <c r="Q52" i="6" s="1"/>
  <c r="AK52" i="6" s="1"/>
  <c r="AL52" i="6" s="1"/>
  <c r="BE25" i="13"/>
  <c r="R23" i="6" s="1"/>
  <c r="AK23" i="6" s="1"/>
  <c r="AL23" i="6" s="1"/>
  <c r="BE38" i="13"/>
  <c r="R36" i="6" s="1"/>
  <c r="BD40" i="13"/>
  <c r="Q38" i="6" s="1"/>
  <c r="BE49" i="13"/>
  <c r="R47" i="6" s="1"/>
  <c r="H33" i="20" s="1"/>
  <c r="K33" i="20" s="1"/>
  <c r="Y33" i="20" s="1"/>
  <c r="BD24" i="13"/>
  <c r="Q22" i="6" s="1"/>
  <c r="BD47" i="13"/>
  <c r="Q45" i="6" s="1"/>
  <c r="BE30" i="13"/>
  <c r="R28" i="6" s="1"/>
  <c r="H10" i="20" s="1"/>
  <c r="K10" i="20" s="1"/>
  <c r="Y10" i="20" s="1"/>
  <c r="BD30" i="13"/>
  <c r="Q28" i="6" s="1"/>
  <c r="BD43" i="13"/>
  <c r="Q41" i="6" s="1"/>
  <c r="BE58" i="13"/>
  <c r="R56" i="6" s="1"/>
  <c r="AK56" i="6" s="1"/>
  <c r="AL56" i="6" s="1"/>
  <c r="BD49" i="13"/>
  <c r="Q47" i="6" s="1"/>
  <c r="BD33" i="13"/>
  <c r="Q31" i="6" s="1"/>
  <c r="BD45" i="13"/>
  <c r="Q43" i="6" s="1"/>
  <c r="BE36" i="13"/>
  <c r="R34" i="6" s="1"/>
  <c r="AK34" i="6" s="1"/>
  <c r="AL34" i="6" s="1"/>
  <c r="BD35" i="13"/>
  <c r="Q33" i="6" s="1"/>
  <c r="BD27" i="13"/>
  <c r="Q25" i="6" s="1"/>
  <c r="BE43" i="13"/>
  <c r="R41" i="6" s="1"/>
  <c r="H47" i="20" s="1"/>
  <c r="K47" i="20" s="1"/>
  <c r="Y47" i="20" s="1"/>
  <c r="BE57" i="13"/>
  <c r="R55" i="6" s="1"/>
  <c r="H53" i="20" s="1"/>
  <c r="K53" i="20" s="1"/>
  <c r="Y53" i="20" s="1"/>
  <c r="BD41" i="13"/>
  <c r="Q39" i="6" s="1"/>
  <c r="BE13" i="13"/>
  <c r="R11" i="6" s="1"/>
  <c r="H42" i="20" s="1"/>
  <c r="K42" i="20" s="1"/>
  <c r="Y42" i="20" s="1"/>
  <c r="BE55" i="13"/>
  <c r="R53" i="6" s="1"/>
  <c r="H51" i="20" s="1"/>
  <c r="K51" i="20" s="1"/>
  <c r="Y51" i="20" s="1"/>
  <c r="BD55" i="13"/>
  <c r="Q53" i="6" s="1"/>
  <c r="BD53" i="13"/>
  <c r="Q51" i="6" s="1"/>
  <c r="BE23" i="13"/>
  <c r="R21" i="6" s="1"/>
  <c r="H25" i="20" s="1"/>
  <c r="K25" i="20" s="1"/>
  <c r="Y25" i="20" s="1"/>
  <c r="BE37" i="13"/>
  <c r="R35" i="6" s="1"/>
  <c r="H17" i="20" s="1"/>
  <c r="K17" i="20" s="1"/>
  <c r="Y17" i="20" s="1"/>
  <c r="BD56" i="13"/>
  <c r="Q54" i="6" s="1"/>
  <c r="BD52" i="13"/>
  <c r="Q50" i="6" s="1"/>
  <c r="BD57" i="13"/>
  <c r="Q55" i="6" s="1"/>
  <c r="BD13" i="13"/>
  <c r="Q11" i="6" s="1"/>
  <c r="AO15" i="8"/>
  <c r="BD18" i="13"/>
  <c r="Q16" i="6" s="1"/>
  <c r="BE39" i="13"/>
  <c r="R37" i="6" s="1"/>
  <c r="H56" i="20" s="1"/>
  <c r="K56" i="20" s="1"/>
  <c r="Y56" i="20" s="1"/>
  <c r="BD46" i="13"/>
  <c r="Q44" i="6" s="1"/>
  <c r="BE20" i="13"/>
  <c r="R18" i="6" s="1"/>
  <c r="H22" i="20" s="1"/>
  <c r="K22" i="20" s="1"/>
  <c r="Y22" i="20" s="1"/>
  <c r="BD20" i="13"/>
  <c r="Q18" i="6" s="1"/>
  <c r="BD42" i="13"/>
  <c r="Q40" i="6" s="1"/>
  <c r="AK40" i="6" s="1"/>
  <c r="AL40" i="6" s="1"/>
  <c r="BD19" i="13"/>
  <c r="Q17" i="6" s="1"/>
  <c r="BD39" i="13"/>
  <c r="Q37" i="6" s="1"/>
  <c r="BE47" i="13"/>
  <c r="R45" i="6" s="1"/>
  <c r="H31" i="20" s="1"/>
  <c r="K31" i="20" s="1"/>
  <c r="Y31" i="20" s="1"/>
  <c r="BD61" i="13"/>
  <c r="Q59" i="6" s="1"/>
  <c r="T59" i="6" s="1"/>
  <c r="BD11" i="13"/>
  <c r="Q9" i="6" s="1"/>
  <c r="BD38" i="13"/>
  <c r="Q36" i="6" s="1"/>
  <c r="BE18" i="13"/>
  <c r="R16" i="6" s="1"/>
  <c r="BE59" i="13"/>
  <c r="R57" i="6" s="1"/>
  <c r="BD14" i="13"/>
  <c r="Q12" i="6" s="1"/>
  <c r="BD31" i="13"/>
  <c r="Q29" i="6" s="1"/>
  <c r="AM17" i="8"/>
  <c r="CT127" i="13"/>
  <c r="AE10" i="8" s="1"/>
  <c r="Z11" i="18"/>
  <c r="CS127" i="13"/>
  <c r="AE9" i="8" s="1"/>
  <c r="Y11" i="18"/>
  <c r="AF8" i="18"/>
  <c r="AF10" i="18" s="1"/>
  <c r="AR17" i="19" s="1"/>
  <c r="AF9" i="18"/>
  <c r="AL17" i="8"/>
  <c r="AG17" i="8"/>
  <c r="CW63" i="13"/>
  <c r="AD13" i="8" s="1"/>
  <c r="AH13" i="8" s="1"/>
  <c r="AC5" i="18"/>
  <c r="AN16" i="8"/>
  <c r="AG6" i="8"/>
  <c r="AK17" i="8"/>
  <c r="AL7" i="8"/>
  <c r="AE8" i="18"/>
  <c r="AE9" i="18"/>
  <c r="AB8" i="18"/>
  <c r="AB9" i="18"/>
  <c r="CW127" i="13"/>
  <c r="AE13" i="8" s="1"/>
  <c r="AC11" i="18"/>
  <c r="AO17" i="8"/>
  <c r="W8" i="18"/>
  <c r="W10" i="18" s="1"/>
  <c r="AR8" i="19" s="1"/>
  <c r="W9" i="18"/>
  <c r="CU63" i="13"/>
  <c r="AD11" i="8" s="1"/>
  <c r="AH11" i="8" s="1"/>
  <c r="AA5" i="18"/>
  <c r="CR63" i="13"/>
  <c r="AD8" i="8" s="1"/>
  <c r="AJ8" i="8" s="1"/>
  <c r="X5" i="18"/>
  <c r="Q10" i="6"/>
  <c r="CX127" i="13"/>
  <c r="AE14" i="8" s="1"/>
  <c r="AD11" i="18"/>
  <c r="AP16" i="8"/>
  <c r="AK6" i="8"/>
  <c r="AN6" i="8"/>
  <c r="AN17" i="8"/>
  <c r="AN7" i="8"/>
  <c r="V8" i="18"/>
  <c r="V10" i="18" s="1"/>
  <c r="AR7" i="19" s="1"/>
  <c r="V9" i="18"/>
  <c r="CX64" i="13"/>
  <c r="CU127" i="13"/>
  <c r="AE11" i="8" s="1"/>
  <c r="AA11" i="18"/>
  <c r="AH16" i="8"/>
  <c r="AJ17" i="8"/>
  <c r="AJ7" i="8"/>
  <c r="U11" i="18"/>
  <c r="U14" i="18" s="1"/>
  <c r="CO127" i="13"/>
  <c r="AE5" i="8" s="1"/>
  <c r="AL16" i="8"/>
  <c r="AI6" i="8"/>
  <c r="AI17" i="8"/>
  <c r="AI15" i="8"/>
  <c r="AP7" i="8"/>
  <c r="CX63" i="13"/>
  <c r="AD14" i="8" s="1"/>
  <c r="AL14" i="8" s="1"/>
  <c r="AD5" i="18"/>
  <c r="CO63" i="13"/>
  <c r="AD5" i="8" s="1"/>
  <c r="AG5" i="8" s="1"/>
  <c r="U5" i="18"/>
  <c r="CR127" i="13"/>
  <c r="AE8" i="8" s="1"/>
  <c r="X11" i="18"/>
  <c r="CT63" i="13"/>
  <c r="AD10" i="8" s="1"/>
  <c r="AM10" i="8" s="1"/>
  <c r="Z5" i="18"/>
  <c r="AH7" i="8"/>
  <c r="AG9" i="18"/>
  <c r="AG8" i="18"/>
  <c r="CO64" i="13"/>
  <c r="CT64" i="13"/>
  <c r="AO28" i="8"/>
  <c r="CG6" i="13"/>
  <c r="CR64" i="13"/>
  <c r="AL8" i="8"/>
  <c r="CW64" i="13"/>
  <c r="BB5" i="13"/>
  <c r="AU27" i="8"/>
  <c r="AV27" i="8"/>
  <c r="AT27" i="8"/>
  <c r="AW27" i="8"/>
  <c r="AX27" i="8"/>
  <c r="AQ27" i="8"/>
  <c r="AY27" i="8"/>
  <c r="AR27" i="8"/>
  <c r="AZ27" i="8"/>
  <c r="AS27" i="8"/>
  <c r="AU31" i="8"/>
  <c r="AV31" i="8"/>
  <c r="AT31" i="8"/>
  <c r="AW31" i="8"/>
  <c r="AX31" i="8"/>
  <c r="AQ31" i="8"/>
  <c r="AY31" i="8"/>
  <c r="AR31" i="8"/>
  <c r="AZ31" i="8"/>
  <c r="AS31" i="8"/>
  <c r="AW30" i="8"/>
  <c r="AX30" i="8"/>
  <c r="AQ30" i="8"/>
  <c r="AY30" i="8"/>
  <c r="AV30" i="8"/>
  <c r="AR30" i="8"/>
  <c r="AZ30" i="8"/>
  <c r="AS30" i="8"/>
  <c r="AT30" i="8"/>
  <c r="AU30" i="8"/>
  <c r="AQ21" i="8"/>
  <c r="AY21" i="8"/>
  <c r="AR21" i="8"/>
  <c r="AZ21" i="8"/>
  <c r="AS21" i="8"/>
  <c r="AT21" i="8"/>
  <c r="AU21" i="8"/>
  <c r="AV21" i="8"/>
  <c r="AW21" i="8"/>
  <c r="AX21" i="8"/>
  <c r="AS32" i="8"/>
  <c r="AT32" i="8"/>
  <c r="AU32" i="8"/>
  <c r="AV32" i="8"/>
  <c r="AW32" i="8"/>
  <c r="AZ32" i="8"/>
  <c r="AX32" i="8"/>
  <c r="AR32" i="8"/>
  <c r="AQ32" i="8"/>
  <c r="AY32" i="8"/>
  <c r="AQ17" i="8"/>
  <c r="AY17" i="8"/>
  <c r="AR17" i="8"/>
  <c r="AZ17" i="8"/>
  <c r="AS17" i="8"/>
  <c r="AT17" i="8"/>
  <c r="AU17" i="8"/>
  <c r="AX17" i="8"/>
  <c r="AV17" i="8"/>
  <c r="AW17" i="8"/>
  <c r="CO70" i="13"/>
  <c r="CT65" i="13"/>
  <c r="AM28" i="8"/>
  <c r="BA5" i="13"/>
  <c r="R6" i="6"/>
  <c r="R8" i="6"/>
  <c r="H39" i="20" s="1"/>
  <c r="K39" i="20" s="1"/>
  <c r="Y39" i="20" s="1"/>
  <c r="AZ8" i="13"/>
  <c r="BD8" i="13" s="1"/>
  <c r="CA70" i="13"/>
  <c r="CF65" i="13"/>
  <c r="AL28" i="8"/>
  <c r="AN28" i="8"/>
  <c r="AJ28" i="8"/>
  <c r="AG28" i="8"/>
  <c r="AH28" i="8"/>
  <c r="AI28" i="8"/>
  <c r="AP28" i="8"/>
  <c r="AK28" i="8"/>
  <c r="AJ29" i="8"/>
  <c r="AI29" i="8"/>
  <c r="AK29" i="8"/>
  <c r="AH29" i="8"/>
  <c r="AP29" i="8"/>
  <c r="AO29" i="8"/>
  <c r="AM29" i="8"/>
  <c r="AG29" i="8"/>
  <c r="AN29" i="8"/>
  <c r="AM23" i="8"/>
  <c r="AI23" i="8"/>
  <c r="AO23" i="8"/>
  <c r="AG23" i="8"/>
  <c r="AK23" i="8"/>
  <c r="AP23" i="8"/>
  <c r="AL23" i="8"/>
  <c r="AH23" i="8"/>
  <c r="AN23" i="8"/>
  <c r="AJ23" i="8"/>
  <c r="CS8" i="13"/>
  <c r="CE8" i="13"/>
  <c r="BP1" i="13"/>
  <c r="AJ2" i="13" s="1"/>
  <c r="AG25" i="8"/>
  <c r="AO25" i="8"/>
  <c r="AL25" i="8"/>
  <c r="AK25" i="8"/>
  <c r="AP25" i="8"/>
  <c r="AI25" i="8"/>
  <c r="AJ25" i="8"/>
  <c r="AH25" i="8"/>
  <c r="AN25" i="8"/>
  <c r="AM25" i="8"/>
  <c r="AL26" i="8"/>
  <c r="AN26" i="8"/>
  <c r="AK26" i="8"/>
  <c r="AI26" i="8"/>
  <c r="AP26" i="8"/>
  <c r="AO26" i="8"/>
  <c r="AG26" i="8"/>
  <c r="AM26" i="8"/>
  <c r="AJ26" i="8"/>
  <c r="AH26" i="8"/>
  <c r="AS62" i="13"/>
  <c r="AS63" i="13"/>
  <c r="AN8" i="8" l="1"/>
  <c r="AE10" i="18"/>
  <c r="AR16" i="19" s="1"/>
  <c r="AP5" i="8"/>
  <c r="AP14" i="8"/>
  <c r="AJ13" i="8"/>
  <c r="AG11" i="8"/>
  <c r="AK58" i="6"/>
  <c r="AL58" i="6" s="1"/>
  <c r="H35" i="20"/>
  <c r="K35" i="20" s="1"/>
  <c r="Y35" i="20" s="1"/>
  <c r="T57" i="6"/>
  <c r="AK57" i="6"/>
  <c r="AL57" i="6" s="1"/>
  <c r="H60" i="20"/>
  <c r="K60" i="20" s="1"/>
  <c r="Y60" i="20" s="1"/>
  <c r="F22" i="6"/>
  <c r="AK44" i="6"/>
  <c r="AL44" i="6" s="1"/>
  <c r="AK28" i="6"/>
  <c r="AL28" i="6" s="1"/>
  <c r="AK32" i="6"/>
  <c r="AL32" i="6" s="1"/>
  <c r="AL30" i="6"/>
  <c r="AK12" i="6"/>
  <c r="AL12" i="6" s="1"/>
  <c r="AL15" i="6"/>
  <c r="AK54" i="6"/>
  <c r="AL54" i="6" s="1"/>
  <c r="G51" i="20"/>
  <c r="J51" i="20" s="1"/>
  <c r="X51" i="20" s="1"/>
  <c r="AK53" i="6"/>
  <c r="AL53" i="6" s="1"/>
  <c r="G18" i="20"/>
  <c r="J18" i="20" s="1"/>
  <c r="X18" i="20" s="1"/>
  <c r="AK36" i="6"/>
  <c r="AL36" i="6" s="1"/>
  <c r="G53" i="20"/>
  <c r="J53" i="20" s="1"/>
  <c r="X53" i="20" s="1"/>
  <c r="AK55" i="6"/>
  <c r="AL55" i="6" s="1"/>
  <c r="G33" i="20"/>
  <c r="J33" i="20" s="1"/>
  <c r="X33" i="20" s="1"/>
  <c r="AK47" i="6"/>
  <c r="AL47" i="6" s="1"/>
  <c r="G39" i="20"/>
  <c r="J39" i="20" s="1"/>
  <c r="X39" i="20" s="1"/>
  <c r="AK8" i="6"/>
  <c r="AL8" i="6" s="1"/>
  <c r="AK9" i="6"/>
  <c r="AL9" i="6" s="1"/>
  <c r="AK50" i="6"/>
  <c r="AL50" i="6" s="1"/>
  <c r="AK22" i="6"/>
  <c r="AL22" i="6" s="1"/>
  <c r="AK35" i="6"/>
  <c r="AL35" i="6" s="1"/>
  <c r="AK26" i="6"/>
  <c r="AL26" i="6" s="1"/>
  <c r="AK46" i="6"/>
  <c r="AL46" i="6" s="1"/>
  <c r="AK29" i="6"/>
  <c r="AL29" i="6" s="1"/>
  <c r="AK33" i="6"/>
  <c r="AL33" i="6" s="1"/>
  <c r="G47" i="20"/>
  <c r="J47" i="20" s="1"/>
  <c r="X47" i="20" s="1"/>
  <c r="AK41" i="6"/>
  <c r="AL41" i="6" s="1"/>
  <c r="AK19" i="6"/>
  <c r="AL19" i="6" s="1"/>
  <c r="AK37" i="6"/>
  <c r="AL37" i="6" s="1"/>
  <c r="AK38" i="6"/>
  <c r="AL38" i="6" s="1"/>
  <c r="AK27" i="6"/>
  <c r="AL27" i="6" s="1"/>
  <c r="G25" i="20"/>
  <c r="J25" i="20" s="1"/>
  <c r="X25" i="20" s="1"/>
  <c r="AK21" i="6"/>
  <c r="AL21" i="6" s="1"/>
  <c r="AK42" i="6"/>
  <c r="AL42" i="6" s="1"/>
  <c r="AA18" i="6"/>
  <c r="AK13" i="6"/>
  <c r="AL13" i="6" s="1"/>
  <c r="AK49" i="6"/>
  <c r="AL49" i="6" s="1"/>
  <c r="AK59" i="6"/>
  <c r="AL59" i="6" s="1"/>
  <c r="G29" i="20"/>
  <c r="J29" i="20" s="1"/>
  <c r="X29" i="20" s="1"/>
  <c r="AK25" i="6"/>
  <c r="AL25" i="6" s="1"/>
  <c r="AK17" i="6"/>
  <c r="AL17" i="6" s="1"/>
  <c r="AK16" i="6"/>
  <c r="AL16" i="6" s="1"/>
  <c r="AA12" i="6"/>
  <c r="AK39" i="6"/>
  <c r="AL39" i="6" s="1"/>
  <c r="AK7" i="6"/>
  <c r="AL7" i="6" s="1"/>
  <c r="G41" i="20"/>
  <c r="J41" i="20" s="1"/>
  <c r="X41" i="20" s="1"/>
  <c r="AK10" i="6"/>
  <c r="AL10" i="6" s="1"/>
  <c r="AK43" i="6"/>
  <c r="AL43" i="6" s="1"/>
  <c r="AK18" i="6"/>
  <c r="AL18" i="6" s="1"/>
  <c r="G42" i="20"/>
  <c r="J42" i="20" s="1"/>
  <c r="X42" i="20" s="1"/>
  <c r="AK11" i="6"/>
  <c r="AL11" i="6" s="1"/>
  <c r="AK51" i="6"/>
  <c r="AL51" i="6" s="1"/>
  <c r="AK31" i="6"/>
  <c r="AL31" i="6" s="1"/>
  <c r="G31" i="20"/>
  <c r="J31" i="20" s="1"/>
  <c r="X31" i="20" s="1"/>
  <c r="AK45" i="6"/>
  <c r="AL45" i="6" s="1"/>
  <c r="AB12" i="6"/>
  <c r="H20" i="20"/>
  <c r="K20" i="20" s="1"/>
  <c r="Y20" i="20" s="1"/>
  <c r="G20" i="20"/>
  <c r="J20" i="20" s="1"/>
  <c r="X20" i="20" s="1"/>
  <c r="T34" i="6"/>
  <c r="H16" i="20"/>
  <c r="K16" i="20" s="1"/>
  <c r="Y16" i="20" s="1"/>
  <c r="AB16" i="6"/>
  <c r="H18" i="20"/>
  <c r="K18" i="20" s="1"/>
  <c r="Y18" i="20" s="1"/>
  <c r="T48" i="6"/>
  <c r="H34" i="20"/>
  <c r="K34" i="20" s="1"/>
  <c r="Y34" i="20" s="1"/>
  <c r="H38" i="20"/>
  <c r="K38" i="20" s="1"/>
  <c r="Y38" i="20" s="1"/>
  <c r="T23" i="6"/>
  <c r="H27" i="20"/>
  <c r="K27" i="20" s="1"/>
  <c r="Y27" i="20" s="1"/>
  <c r="F21" i="6"/>
  <c r="AB17" i="6"/>
  <c r="H37" i="20"/>
  <c r="K37" i="20" s="1"/>
  <c r="Y37" i="20" s="1"/>
  <c r="AB18" i="6"/>
  <c r="T56" i="6"/>
  <c r="H54" i="20"/>
  <c r="K54" i="20" s="1"/>
  <c r="Y54" i="20" s="1"/>
  <c r="AB11" i="6"/>
  <c r="H9" i="20"/>
  <c r="K9" i="20" s="1"/>
  <c r="Y9" i="20" s="1"/>
  <c r="T30" i="6"/>
  <c r="H12" i="20"/>
  <c r="K12" i="20" s="1"/>
  <c r="Y12" i="20" s="1"/>
  <c r="T15" i="6"/>
  <c r="H46" i="20"/>
  <c r="K46" i="20" s="1"/>
  <c r="Y46" i="20" s="1"/>
  <c r="G9" i="20"/>
  <c r="J9" i="20" s="1"/>
  <c r="X9" i="20" s="1"/>
  <c r="AH5" i="8"/>
  <c r="AH8" i="8"/>
  <c r="AB10" i="18"/>
  <c r="AR13" i="19" s="1"/>
  <c r="AU13" i="19" s="1"/>
  <c r="AL10" i="8"/>
  <c r="AL13" i="8"/>
  <c r="AG8" i="8"/>
  <c r="AK5" i="8"/>
  <c r="AO13" i="8"/>
  <c r="AP13" i="8"/>
  <c r="AI5" i="8"/>
  <c r="AG13" i="8"/>
  <c r="AI8" i="8"/>
  <c r="AJ10" i="8"/>
  <c r="AM13" i="8"/>
  <c r="AP8" i="8"/>
  <c r="T33" i="6"/>
  <c r="G15" i="20"/>
  <c r="J15" i="20" s="1"/>
  <c r="X15" i="20" s="1"/>
  <c r="T46" i="6"/>
  <c r="G32" i="20"/>
  <c r="J32" i="20" s="1"/>
  <c r="X32" i="20" s="1"/>
  <c r="E22" i="6"/>
  <c r="G60" i="20"/>
  <c r="J60" i="20" s="1"/>
  <c r="X60" i="20" s="1"/>
  <c r="T50" i="6"/>
  <c r="T26" i="6"/>
  <c r="G30" i="20"/>
  <c r="J30" i="20" s="1"/>
  <c r="X30" i="20" s="1"/>
  <c r="T9" i="6"/>
  <c r="G40" i="20"/>
  <c r="J40" i="20" s="1"/>
  <c r="X40" i="20" s="1"/>
  <c r="T12" i="6"/>
  <c r="G43" i="20"/>
  <c r="J43" i="20" s="1"/>
  <c r="X43" i="20" s="1"/>
  <c r="T40" i="6"/>
  <c r="G59" i="20"/>
  <c r="J59" i="20" s="1"/>
  <c r="X59" i="20" s="1"/>
  <c r="G58" i="20"/>
  <c r="J58" i="20" s="1"/>
  <c r="X58" i="20" s="1"/>
  <c r="T39" i="6"/>
  <c r="G44" i="20"/>
  <c r="J44" i="20" s="1"/>
  <c r="X44" i="20" s="1"/>
  <c r="T13" i="6"/>
  <c r="T49" i="6"/>
  <c r="G19" i="20"/>
  <c r="J19" i="20" s="1"/>
  <c r="X19" i="20" s="1"/>
  <c r="G37" i="20"/>
  <c r="J37" i="20" s="1"/>
  <c r="X37" i="20" s="1"/>
  <c r="E20" i="6"/>
  <c r="AB14" i="6"/>
  <c r="H55" i="20"/>
  <c r="K55" i="20" s="1"/>
  <c r="Y55" i="20" s="1"/>
  <c r="T29" i="6"/>
  <c r="G11" i="20"/>
  <c r="J11" i="20" s="1"/>
  <c r="X11" i="20" s="1"/>
  <c r="T7" i="6"/>
  <c r="G38" i="20"/>
  <c r="J38" i="20" s="1"/>
  <c r="X38" i="20" s="1"/>
  <c r="T53" i="6"/>
  <c r="AM11" i="8"/>
  <c r="AJ5" i="8"/>
  <c r="AO5" i="8"/>
  <c r="AO8" i="8"/>
  <c r="AM8" i="8"/>
  <c r="T21" i="6"/>
  <c r="T32" i="6"/>
  <c r="G14" i="20"/>
  <c r="J14" i="20" s="1"/>
  <c r="X14" i="20" s="1"/>
  <c r="T31" i="6"/>
  <c r="G13" i="20"/>
  <c r="J13" i="20" s="1"/>
  <c r="X13" i="20" s="1"/>
  <c r="AJ11" i="8"/>
  <c r="T42" i="6"/>
  <c r="G48" i="20"/>
  <c r="J48" i="20" s="1"/>
  <c r="X48" i="20" s="1"/>
  <c r="AN11" i="8"/>
  <c r="T18" i="6"/>
  <c r="G22" i="20"/>
  <c r="J22" i="20" s="1"/>
  <c r="X22" i="20" s="1"/>
  <c r="T11" i="6"/>
  <c r="AO11" i="8"/>
  <c r="AL11" i="8"/>
  <c r="AL5" i="8"/>
  <c r="AN5" i="8"/>
  <c r="AK8" i="8"/>
  <c r="T45" i="6"/>
  <c r="T41" i="6"/>
  <c r="T37" i="6"/>
  <c r="G56" i="20"/>
  <c r="J56" i="20" s="1"/>
  <c r="X56" i="20" s="1"/>
  <c r="T44" i="6"/>
  <c r="G50" i="20"/>
  <c r="J50" i="20" s="1"/>
  <c r="X50" i="20" s="1"/>
  <c r="T51" i="6"/>
  <c r="G61" i="20"/>
  <c r="J61" i="20" s="1"/>
  <c r="X61" i="20" s="1"/>
  <c r="T22" i="6"/>
  <c r="G26" i="20"/>
  <c r="J26" i="20" s="1"/>
  <c r="X26" i="20" s="1"/>
  <c r="T52" i="6"/>
  <c r="G62" i="20"/>
  <c r="J62" i="20" s="1"/>
  <c r="X62" i="20" s="1"/>
  <c r="T35" i="6"/>
  <c r="G17" i="20"/>
  <c r="J17" i="20" s="1"/>
  <c r="X17" i="20" s="1"/>
  <c r="T38" i="6"/>
  <c r="G57" i="20"/>
  <c r="J57" i="20" s="1"/>
  <c r="X57" i="20" s="1"/>
  <c r="AI11" i="8"/>
  <c r="AK11" i="8"/>
  <c r="AP11" i="8"/>
  <c r="AM5" i="8"/>
  <c r="T54" i="6"/>
  <c r="G52" i="20"/>
  <c r="J52" i="20" s="1"/>
  <c r="X52" i="20" s="1"/>
  <c r="T17" i="6"/>
  <c r="G21" i="20"/>
  <c r="J21" i="20" s="1"/>
  <c r="X21" i="20" s="1"/>
  <c r="T43" i="6"/>
  <c r="G49" i="20"/>
  <c r="J49" i="20" s="1"/>
  <c r="X49" i="20" s="1"/>
  <c r="T28" i="6"/>
  <c r="G10" i="20"/>
  <c r="J10" i="20" s="1"/>
  <c r="X10" i="20" s="1"/>
  <c r="T19" i="6"/>
  <c r="G23" i="20"/>
  <c r="J23" i="20" s="1"/>
  <c r="X23" i="20" s="1"/>
  <c r="T27" i="6"/>
  <c r="AA11" i="6"/>
  <c r="T47" i="6"/>
  <c r="T16" i="6"/>
  <c r="T58" i="6"/>
  <c r="F20" i="6"/>
  <c r="T25" i="6"/>
  <c r="AA17" i="6"/>
  <c r="E21" i="6"/>
  <c r="T55" i="6"/>
  <c r="AA16" i="6"/>
  <c r="T36" i="6"/>
  <c r="AK13" i="8"/>
  <c r="AB13" i="6"/>
  <c r="AN13" i="8"/>
  <c r="AI13" i="8"/>
  <c r="T10" i="6"/>
  <c r="AA13" i="6"/>
  <c r="AU16" i="19"/>
  <c r="BA16" i="19"/>
  <c r="AS16" i="19"/>
  <c r="BB16" i="19"/>
  <c r="AW16" i="19"/>
  <c r="AT16" i="19"/>
  <c r="AX16" i="19"/>
  <c r="AZ16" i="19"/>
  <c r="AY16" i="19"/>
  <c r="AV16" i="19"/>
  <c r="BA8" i="19"/>
  <c r="AY8" i="19"/>
  <c r="AX8" i="19"/>
  <c r="AT8" i="19"/>
  <c r="AZ8" i="19"/>
  <c r="BB8" i="19"/>
  <c r="AU8" i="19"/>
  <c r="AS8" i="19"/>
  <c r="AW8" i="19"/>
  <c r="AV8" i="19"/>
  <c r="AO14" i="8"/>
  <c r="AP10" i="8"/>
  <c r="AW7" i="19"/>
  <c r="BA7" i="19"/>
  <c r="BB7" i="19"/>
  <c r="AT7" i="19"/>
  <c r="AS7" i="19"/>
  <c r="AZ7" i="19"/>
  <c r="AV7" i="19"/>
  <c r="AU7" i="19"/>
  <c r="AY7" i="19"/>
  <c r="AX7" i="19"/>
  <c r="AU17" i="19"/>
  <c r="AT17" i="19"/>
  <c r="AZ17" i="19"/>
  <c r="AS17" i="19"/>
  <c r="AW17" i="19"/>
  <c r="AY17" i="19"/>
  <c r="AX17" i="19"/>
  <c r="BA17" i="19"/>
  <c r="AV17" i="19"/>
  <c r="BB17" i="19"/>
  <c r="AH14" i="8"/>
  <c r="AG14" i="8"/>
  <c r="AH10" i="8"/>
  <c r="Z9" i="18"/>
  <c r="Z8" i="18"/>
  <c r="AJ14" i="8"/>
  <c r="AN14" i="8"/>
  <c r="AO10" i="8"/>
  <c r="AI14" i="8"/>
  <c r="AM14" i="8"/>
  <c r="AG10" i="8"/>
  <c r="AG10" i="18"/>
  <c r="AR18" i="19" s="1"/>
  <c r="AC9" i="18"/>
  <c r="AC8" i="18"/>
  <c r="U8" i="18"/>
  <c r="U10" i="18" s="1"/>
  <c r="AR6" i="19" s="1"/>
  <c r="U9" i="18"/>
  <c r="X8" i="18"/>
  <c r="X10" i="18" s="1"/>
  <c r="AR9" i="19" s="1"/>
  <c r="X9" i="18"/>
  <c r="AK14" i="8"/>
  <c r="AI10" i="8"/>
  <c r="AN10" i="8"/>
  <c r="AA8" i="18"/>
  <c r="AA9" i="18"/>
  <c r="AK10" i="8"/>
  <c r="AD8" i="18"/>
  <c r="AD9" i="18"/>
  <c r="CF1" i="13"/>
  <c r="CE62" i="13"/>
  <c r="CE63" i="13" s="1"/>
  <c r="AD24" i="8" s="1"/>
  <c r="CT1" i="13"/>
  <c r="CS62" i="13"/>
  <c r="AZ5" i="13"/>
  <c r="BA6" i="13" s="1"/>
  <c r="AS16" i="8"/>
  <c r="AT16" i="8"/>
  <c r="AU16" i="8"/>
  <c r="AV16" i="8"/>
  <c r="AW16" i="8"/>
  <c r="AX16" i="8"/>
  <c r="AZ16" i="8"/>
  <c r="AQ16" i="8"/>
  <c r="AY16" i="8"/>
  <c r="AR16" i="8"/>
  <c r="AW6" i="8"/>
  <c r="AX6" i="8"/>
  <c r="AQ6" i="8"/>
  <c r="AY6" i="8"/>
  <c r="AR6" i="8"/>
  <c r="AZ6" i="8"/>
  <c r="AS6" i="8"/>
  <c r="AT6" i="8"/>
  <c r="AU6" i="8"/>
  <c r="AV6" i="8"/>
  <c r="AW26" i="8"/>
  <c r="AV26" i="8"/>
  <c r="AX26" i="8"/>
  <c r="AQ26" i="8"/>
  <c r="AY26" i="8"/>
  <c r="AR26" i="8"/>
  <c r="AZ26" i="8"/>
  <c r="AS26" i="8"/>
  <c r="AT26" i="8"/>
  <c r="AU26" i="8"/>
  <c r="AS12" i="8"/>
  <c r="AZ12" i="8"/>
  <c r="AT12" i="8"/>
  <c r="AU12" i="8"/>
  <c r="AV12" i="8"/>
  <c r="AW12" i="8"/>
  <c r="AR12" i="8"/>
  <c r="AX12" i="8"/>
  <c r="AQ12" i="8"/>
  <c r="AY12" i="8"/>
  <c r="AS28" i="8"/>
  <c r="AT28" i="8"/>
  <c r="AZ28" i="8"/>
  <c r="AU28" i="8"/>
  <c r="AV28" i="8"/>
  <c r="AW28" i="8"/>
  <c r="AX28" i="8"/>
  <c r="AQ28" i="8"/>
  <c r="AY28" i="8"/>
  <c r="AR28" i="8"/>
  <c r="AU23" i="8"/>
  <c r="AV23" i="8"/>
  <c r="AW23" i="8"/>
  <c r="AX23" i="8"/>
  <c r="AQ23" i="8"/>
  <c r="AY23" i="8"/>
  <c r="AT23" i="8"/>
  <c r="AR23" i="8"/>
  <c r="AZ23" i="8"/>
  <c r="AS23" i="8"/>
  <c r="AQ25" i="8"/>
  <c r="AY25" i="8"/>
  <c r="AR25" i="8"/>
  <c r="AZ25" i="8"/>
  <c r="AX25" i="8"/>
  <c r="AS25" i="8"/>
  <c r="AT25" i="8"/>
  <c r="AU25" i="8"/>
  <c r="AV25" i="8"/>
  <c r="AW25" i="8"/>
  <c r="AQ29" i="8"/>
  <c r="AY29" i="8"/>
  <c r="AX29" i="8"/>
  <c r="AR29" i="8"/>
  <c r="AZ29" i="8"/>
  <c r="AS29" i="8"/>
  <c r="AT29" i="8"/>
  <c r="AU29" i="8"/>
  <c r="AV29" i="8"/>
  <c r="AW29" i="8"/>
  <c r="AU7" i="8"/>
  <c r="AV7" i="8"/>
  <c r="AT7" i="8"/>
  <c r="AW7" i="8"/>
  <c r="AX7" i="8"/>
  <c r="AQ7" i="8"/>
  <c r="AY7" i="8"/>
  <c r="AR7" i="8"/>
  <c r="AZ7" i="8"/>
  <c r="AS7" i="8"/>
  <c r="AU15" i="8"/>
  <c r="AV15" i="8"/>
  <c r="AW15" i="8"/>
  <c r="AT15" i="8"/>
  <c r="AX15" i="8"/>
  <c r="AQ15" i="8"/>
  <c r="AY15" i="8"/>
  <c r="AR15" i="8"/>
  <c r="AZ15" i="8"/>
  <c r="AS15" i="8"/>
  <c r="R2" i="6"/>
  <c r="T8" i="6"/>
  <c r="BF5" i="13"/>
  <c r="S6" i="6"/>
  <c r="BE5" i="13"/>
  <c r="CL65" i="13"/>
  <c r="AG20" i="8"/>
  <c r="AM20" i="8"/>
  <c r="AN20" i="8"/>
  <c r="AJ20" i="8"/>
  <c r="AP20" i="8"/>
  <c r="AH20" i="8"/>
  <c r="AO20" i="8"/>
  <c r="AL20" i="8"/>
  <c r="AI20" i="8"/>
  <c r="AK20" i="8"/>
  <c r="CE6" i="13"/>
  <c r="CS6" i="13"/>
  <c r="AF10" i="14"/>
  <c r="AF12" i="14"/>
  <c r="AF14" i="14"/>
  <c r="AF16" i="14"/>
  <c r="AF18" i="14"/>
  <c r="AF20" i="14"/>
  <c r="AF22" i="14"/>
  <c r="AF24" i="14"/>
  <c r="AF26" i="14"/>
  <c r="AF28" i="14"/>
  <c r="AF30" i="14"/>
  <c r="AF32" i="14"/>
  <c r="AF13" i="14"/>
  <c r="AF21" i="14"/>
  <c r="AF29" i="14"/>
  <c r="AF17" i="14"/>
  <c r="AF31" i="14"/>
  <c r="AF11" i="14"/>
  <c r="AF25" i="14"/>
  <c r="AF15" i="14"/>
  <c r="AF9" i="14"/>
  <c r="AF19" i="14"/>
  <c r="AF27" i="14"/>
  <c r="AF23" i="14"/>
  <c r="AF33" i="14"/>
  <c r="AG11" i="14"/>
  <c r="AG16" i="14"/>
  <c r="AG19" i="14"/>
  <c r="AG24" i="14"/>
  <c r="AG27" i="14"/>
  <c r="AG32" i="14"/>
  <c r="AG10" i="14"/>
  <c r="AG14" i="14"/>
  <c r="AG21" i="14"/>
  <c r="AG25" i="14"/>
  <c r="AG28" i="14"/>
  <c r="AG15" i="14"/>
  <c r="AG18" i="14"/>
  <c r="AG22" i="14"/>
  <c r="AG29" i="14"/>
  <c r="AG33" i="14"/>
  <c r="AG9" i="14"/>
  <c r="AG23" i="14"/>
  <c r="AG30" i="14"/>
  <c r="AG17" i="14"/>
  <c r="AG26" i="14"/>
  <c r="AG20" i="14"/>
  <c r="AG12" i="14"/>
  <c r="AG13" i="14"/>
  <c r="AG31" i="14"/>
  <c r="AX13" i="19" l="1"/>
  <c r="H22" i="6"/>
  <c r="AV13" i="19"/>
  <c r="I22" i="6"/>
  <c r="AS13" i="19"/>
  <c r="AT13" i="19"/>
  <c r="AZ13" i="19"/>
  <c r="BA13" i="19"/>
  <c r="AY13" i="19"/>
  <c r="BB13" i="19"/>
  <c r="AW13" i="19"/>
  <c r="I21" i="6"/>
  <c r="H20" i="6"/>
  <c r="I20" i="6"/>
  <c r="H21" i="6"/>
  <c r="AC14" i="6"/>
  <c r="I55" i="20"/>
  <c r="L55" i="20" s="1"/>
  <c r="Z55" i="20" s="1"/>
  <c r="AA10" i="18"/>
  <c r="AR12" i="19" s="1"/>
  <c r="AV12" i="19" s="1"/>
  <c r="AC10" i="18"/>
  <c r="AR14" i="19" s="1"/>
  <c r="BB14" i="19" s="1"/>
  <c r="W37" i="19"/>
  <c r="BN8" i="19"/>
  <c r="BP8" i="19" s="1"/>
  <c r="CS63" i="13"/>
  <c r="AD9" i="8" s="1"/>
  <c r="AM9" i="8" s="1"/>
  <c r="Y5" i="18"/>
  <c r="W45" i="19"/>
  <c r="BN16" i="19"/>
  <c r="BP16" i="19" s="1"/>
  <c r="AW6" i="19"/>
  <c r="BA6" i="19"/>
  <c r="AY6" i="19"/>
  <c r="AU6" i="19"/>
  <c r="AV6" i="19"/>
  <c r="AT6" i="19"/>
  <c r="AS6" i="19"/>
  <c r="AZ6" i="19"/>
  <c r="BB6" i="19"/>
  <c r="AX6" i="19"/>
  <c r="Z10" i="18"/>
  <c r="AR11" i="19" s="1"/>
  <c r="W46" i="19"/>
  <c r="BN17" i="19"/>
  <c r="BP17" i="19" s="1"/>
  <c r="BA18" i="19"/>
  <c r="AS18" i="19"/>
  <c r="AU18" i="19"/>
  <c r="AZ18" i="19"/>
  <c r="AV18" i="19"/>
  <c r="BB18" i="19"/>
  <c r="AW18" i="19"/>
  <c r="AY18" i="19"/>
  <c r="AX18" i="19"/>
  <c r="AT18" i="19"/>
  <c r="AT9" i="19"/>
  <c r="AV9" i="19"/>
  <c r="AZ9" i="19"/>
  <c r="AY9" i="19"/>
  <c r="AW9" i="19"/>
  <c r="AS9" i="19"/>
  <c r="BA9" i="19"/>
  <c r="BB9" i="19"/>
  <c r="AU9" i="19"/>
  <c r="AX9" i="19"/>
  <c r="W36" i="19"/>
  <c r="BN7" i="19"/>
  <c r="BP7" i="19" s="1"/>
  <c r="AD10" i="18"/>
  <c r="AR15" i="19" s="1"/>
  <c r="CL1" i="13"/>
  <c r="CS64" i="13"/>
  <c r="AX5" i="8"/>
  <c r="AY5" i="8"/>
  <c r="AW5" i="8"/>
  <c r="AR5" i="8"/>
  <c r="BI6" i="8" s="1"/>
  <c r="Y22" i="6" s="1"/>
  <c r="AF21" i="20" s="1"/>
  <c r="AZ5" i="8"/>
  <c r="AS5" i="8"/>
  <c r="BI7" i="8" s="1"/>
  <c r="Y23" i="6" s="1"/>
  <c r="AF22" i="20" s="1"/>
  <c r="AQ5" i="8"/>
  <c r="AT5" i="8"/>
  <c r="BI8" i="8" s="1"/>
  <c r="Y24" i="6" s="1"/>
  <c r="AF23" i="20" s="1"/>
  <c r="AU5" i="8"/>
  <c r="BI9" i="8" s="1"/>
  <c r="Y25" i="6" s="1"/>
  <c r="AF24" i="20" s="1"/>
  <c r="AV5" i="8"/>
  <c r="AR20" i="8"/>
  <c r="BI21" i="8" s="1"/>
  <c r="AG12" i="6" s="1"/>
  <c r="Y12" i="6" s="1"/>
  <c r="AF11" i="20" s="1"/>
  <c r="AZ20" i="8"/>
  <c r="BI29" i="8" s="1"/>
  <c r="AG20" i="6" s="1"/>
  <c r="Y20" i="6" s="1"/>
  <c r="AF19" i="20" s="1"/>
  <c r="AY20" i="8"/>
  <c r="BI28" i="8" s="1"/>
  <c r="AG19" i="6" s="1"/>
  <c r="Y19" i="6" s="1"/>
  <c r="AF18" i="20" s="1"/>
  <c r="AS20" i="8"/>
  <c r="BI22" i="8" s="1"/>
  <c r="AG13" i="6" s="1"/>
  <c r="Y13" i="6" s="1"/>
  <c r="AF12" i="20" s="1"/>
  <c r="AQ20" i="8"/>
  <c r="AT20" i="8"/>
  <c r="BI23" i="8" s="1"/>
  <c r="AG14" i="6" s="1"/>
  <c r="AU20" i="8"/>
  <c r="BI24" i="8" s="1"/>
  <c r="AG15" i="6" s="1"/>
  <c r="Y15" i="6" s="1"/>
  <c r="AF14" i="20" s="1"/>
  <c r="AV20" i="8"/>
  <c r="BI25" i="8" s="1"/>
  <c r="AG16" i="6" s="1"/>
  <c r="Y16" i="6" s="1"/>
  <c r="AF15" i="20" s="1"/>
  <c r="AW20" i="8"/>
  <c r="BI26" i="8" s="1"/>
  <c r="AG17" i="6" s="1"/>
  <c r="Y17" i="6" s="1"/>
  <c r="AF16" i="20" s="1"/>
  <c r="AX20" i="8"/>
  <c r="BI27" i="8" s="1"/>
  <c r="AG18" i="6" s="1"/>
  <c r="Y18" i="6" s="1"/>
  <c r="AF17" i="20" s="1"/>
  <c r="AS8" i="8"/>
  <c r="AZ8" i="8"/>
  <c r="AT8" i="8"/>
  <c r="AU8" i="8"/>
  <c r="AR8" i="8"/>
  <c r="AV8" i="8"/>
  <c r="AW8" i="8"/>
  <c r="AX8" i="8"/>
  <c r="AQ8" i="8"/>
  <c r="AY8" i="8"/>
  <c r="AU11" i="8"/>
  <c r="AV11" i="8"/>
  <c r="AW11" i="8"/>
  <c r="AX11" i="8"/>
  <c r="AQ11" i="8"/>
  <c r="AY11" i="8"/>
  <c r="AR11" i="8"/>
  <c r="AZ11" i="8"/>
  <c r="AT11" i="8"/>
  <c r="AS11" i="8"/>
  <c r="AW10" i="8"/>
  <c r="AX10" i="8"/>
  <c r="AQ10" i="8"/>
  <c r="AY10" i="8"/>
  <c r="AR10" i="8"/>
  <c r="AZ10" i="8"/>
  <c r="AS10" i="8"/>
  <c r="AT10" i="8"/>
  <c r="AU10" i="8"/>
  <c r="AV10" i="8"/>
  <c r="AW14" i="8"/>
  <c r="AX14" i="8"/>
  <c r="AQ14" i="8"/>
  <c r="AY14" i="8"/>
  <c r="AR14" i="8"/>
  <c r="AZ14" i="8"/>
  <c r="AS14" i="8"/>
  <c r="AT14" i="8"/>
  <c r="AU14" i="8"/>
  <c r="AV14" i="8"/>
  <c r="AQ13" i="8"/>
  <c r="AY13" i="8"/>
  <c r="AR13" i="8"/>
  <c r="AZ13" i="8"/>
  <c r="AX13" i="8"/>
  <c r="AS13" i="8"/>
  <c r="AT13" i="8"/>
  <c r="AU13" i="8"/>
  <c r="AV13" i="8"/>
  <c r="AW13" i="8"/>
  <c r="S2" i="6"/>
  <c r="BD5" i="13"/>
  <c r="BE6" i="13" s="1"/>
  <c r="Q6" i="6"/>
  <c r="AT63" i="13"/>
  <c r="AT62" i="13"/>
  <c r="AE11" i="14"/>
  <c r="AE13" i="14"/>
  <c r="AE15" i="14"/>
  <c r="AE17" i="14"/>
  <c r="AE19" i="14"/>
  <c r="AE21" i="14"/>
  <c r="AE25" i="14"/>
  <c r="AE27" i="14"/>
  <c r="AE29" i="14"/>
  <c r="AE31" i="14"/>
  <c r="AE33" i="14"/>
  <c r="AE16" i="14"/>
  <c r="AE24" i="14"/>
  <c r="AE32" i="14"/>
  <c r="AE14" i="14"/>
  <c r="AE22" i="14"/>
  <c r="AE30" i="14"/>
  <c r="AE20" i="14"/>
  <c r="AE10" i="14"/>
  <c r="AE26" i="14"/>
  <c r="AE18" i="14"/>
  <c r="AE12" i="14"/>
  <c r="AE28" i="14"/>
  <c r="AE23" i="14"/>
  <c r="AK6" i="6" l="1"/>
  <c r="AL6" i="6"/>
  <c r="BN13" i="19"/>
  <c r="BP13" i="19" s="1"/>
  <c r="AN9" i="8"/>
  <c r="Q72" i="6" s="1"/>
  <c r="AK9" i="8"/>
  <c r="BG9" i="8" s="1"/>
  <c r="W25" i="6" s="1"/>
  <c r="AD24" i="20" s="1"/>
  <c r="W42" i="19"/>
  <c r="AK42" i="19" s="1"/>
  <c r="AG9" i="8"/>
  <c r="Q65" i="6" s="1"/>
  <c r="AZ12" i="19"/>
  <c r="AJ9" i="8"/>
  <c r="BG8" i="8" s="1"/>
  <c r="W24" i="6" s="1"/>
  <c r="AD23" i="20" s="1"/>
  <c r="AV14" i="19"/>
  <c r="AS14" i="19"/>
  <c r="AU14" i="19"/>
  <c r="AK3" i="6"/>
  <c r="BA14" i="19"/>
  <c r="AX14" i="19"/>
  <c r="AW14" i="19"/>
  <c r="AT14" i="19"/>
  <c r="Y14" i="6"/>
  <c r="AF13" i="20" s="1"/>
  <c r="AY14" i="19"/>
  <c r="AA14" i="6"/>
  <c r="G55" i="20"/>
  <c r="AZ14" i="19"/>
  <c r="AW12" i="19"/>
  <c r="AX12" i="19"/>
  <c r="AT12" i="19"/>
  <c r="AY12" i="19"/>
  <c r="AS12" i="19"/>
  <c r="BB12" i="19"/>
  <c r="AU12" i="19"/>
  <c r="BA12" i="19"/>
  <c r="Q71" i="6"/>
  <c r="BG11" i="8"/>
  <c r="W27" i="6" s="1"/>
  <c r="AD26" i="20" s="1"/>
  <c r="Y9" i="18"/>
  <c r="Y8" i="18"/>
  <c r="S71" i="6"/>
  <c r="I74" i="20" s="1"/>
  <c r="L74" i="20" s="1"/>
  <c r="Z74" i="20" s="1"/>
  <c r="BI11" i="8"/>
  <c r="Y27" i="6" s="1"/>
  <c r="AF26" i="20" s="1"/>
  <c r="AI9" i="8"/>
  <c r="BG7" i="8" s="1"/>
  <c r="W23" i="6" s="1"/>
  <c r="AD22" i="20" s="1"/>
  <c r="AK36" i="19"/>
  <c r="AO36" i="19"/>
  <c r="AL36" i="19"/>
  <c r="AJ36" i="19"/>
  <c r="AM36" i="19"/>
  <c r="AQ36" i="19"/>
  <c r="AP36" i="19"/>
  <c r="AH36" i="19"/>
  <c r="AI36" i="19"/>
  <c r="AN36" i="19"/>
  <c r="AT11" i="19"/>
  <c r="AV11" i="19"/>
  <c r="AU11" i="19"/>
  <c r="AS11" i="19"/>
  <c r="AW11" i="19"/>
  <c r="AZ11" i="19"/>
  <c r="BA11" i="19"/>
  <c r="AY11" i="19"/>
  <c r="BB11" i="19"/>
  <c r="AX11" i="19"/>
  <c r="S74" i="6"/>
  <c r="I77" i="20" s="1"/>
  <c r="L77" i="20" s="1"/>
  <c r="Z77" i="20" s="1"/>
  <c r="BI14" i="8"/>
  <c r="Y30" i="6" s="1"/>
  <c r="AF29" i="20" s="1"/>
  <c r="AV15" i="19"/>
  <c r="BA15" i="19"/>
  <c r="AS15" i="19"/>
  <c r="BB15" i="19"/>
  <c r="AT15" i="19"/>
  <c r="AU15" i="19"/>
  <c r="AZ15" i="19"/>
  <c r="AY15" i="19"/>
  <c r="AX15" i="19"/>
  <c r="AW15" i="19"/>
  <c r="AI46" i="19"/>
  <c r="AM46" i="19"/>
  <c r="AO46" i="19"/>
  <c r="AP46" i="19"/>
  <c r="AK46" i="19"/>
  <c r="AQ46" i="19"/>
  <c r="AL46" i="19"/>
  <c r="AH46" i="19"/>
  <c r="AJ46" i="19"/>
  <c r="AN46" i="19"/>
  <c r="S70" i="6"/>
  <c r="I73" i="20" s="1"/>
  <c r="L73" i="20" s="1"/>
  <c r="Z73" i="20" s="1"/>
  <c r="BI10" i="8"/>
  <c r="Y26" i="6" s="1"/>
  <c r="AF25" i="20" s="1"/>
  <c r="S73" i="6"/>
  <c r="I76" i="20" s="1"/>
  <c r="L76" i="20" s="1"/>
  <c r="Z76" i="20" s="1"/>
  <c r="BI13" i="8"/>
  <c r="Y29" i="6" s="1"/>
  <c r="AF28" i="20" s="1"/>
  <c r="AP9" i="8"/>
  <c r="BB9" i="8" s="1"/>
  <c r="E13" i="6" s="1"/>
  <c r="S72" i="6"/>
  <c r="I75" i="20" s="1"/>
  <c r="L75" i="20" s="1"/>
  <c r="Z75" i="20" s="1"/>
  <c r="BI12" i="8"/>
  <c r="Y28" i="6" s="1"/>
  <c r="AF27" i="20" s="1"/>
  <c r="AH9" i="8"/>
  <c r="BG6" i="8" s="1"/>
  <c r="W22" i="6" s="1"/>
  <c r="AD21" i="20" s="1"/>
  <c r="BN18" i="19"/>
  <c r="BP18" i="19" s="1"/>
  <c r="W47" i="19"/>
  <c r="BN6" i="19"/>
  <c r="BP6" i="19" s="1"/>
  <c r="W35" i="19"/>
  <c r="AL9" i="8"/>
  <c r="AO9" i="8"/>
  <c r="AL45" i="19"/>
  <c r="AH45" i="19"/>
  <c r="AO45" i="19"/>
  <c r="AJ45" i="19"/>
  <c r="AK45" i="19"/>
  <c r="AQ45" i="19"/>
  <c r="AN45" i="19"/>
  <c r="AM45" i="19"/>
  <c r="AI45" i="19"/>
  <c r="AP45" i="19"/>
  <c r="BI32" i="8"/>
  <c r="BI20" i="8"/>
  <c r="BI17" i="8"/>
  <c r="BI5" i="8"/>
  <c r="AI42" i="19"/>
  <c r="AN37" i="19"/>
  <c r="AI37" i="19"/>
  <c r="AO37" i="19"/>
  <c r="AP37" i="19"/>
  <c r="AL37" i="19"/>
  <c r="AQ37" i="19"/>
  <c r="AJ37" i="19"/>
  <c r="AH37" i="19"/>
  <c r="AM37" i="19"/>
  <c r="AK37" i="19"/>
  <c r="BN9" i="19"/>
  <c r="BP9" i="19" s="1"/>
  <c r="W38" i="19"/>
  <c r="BD22" i="8"/>
  <c r="S61" i="6" s="1"/>
  <c r="BD24" i="8"/>
  <c r="S63" i="6" s="1"/>
  <c r="BD6" i="8"/>
  <c r="G10" i="6" s="1"/>
  <c r="S66" i="6"/>
  <c r="I69" i="20" s="1"/>
  <c r="L69" i="20" s="1"/>
  <c r="BD25" i="8"/>
  <c r="S64" i="6" s="1"/>
  <c r="S69" i="6"/>
  <c r="I72" i="20" s="1"/>
  <c r="L72" i="20" s="1"/>
  <c r="BD9" i="8"/>
  <c r="G13" i="6" s="1"/>
  <c r="S68" i="6"/>
  <c r="I71" i="20" s="1"/>
  <c r="L71" i="20" s="1"/>
  <c r="BD8" i="8"/>
  <c r="G12" i="6" s="1"/>
  <c r="BD21" i="8"/>
  <c r="S60" i="6" s="1"/>
  <c r="BD5" i="8"/>
  <c r="S65" i="6"/>
  <c r="I68" i="20" s="1"/>
  <c r="L68" i="20" s="1"/>
  <c r="BD23" i="8"/>
  <c r="S62" i="6" s="1"/>
  <c r="S67" i="6"/>
  <c r="I70" i="20" s="1"/>
  <c r="L70" i="20" s="1"/>
  <c r="BD7" i="8"/>
  <c r="G11" i="6" s="1"/>
  <c r="T6" i="6"/>
  <c r="Q2" i="6"/>
  <c r="AH24" i="8"/>
  <c r="BG21" i="8" s="1"/>
  <c r="AE12" i="6" s="1"/>
  <c r="W12" i="6" s="1"/>
  <c r="AD11" i="20" s="1"/>
  <c r="AG24" i="8"/>
  <c r="AM24" i="8"/>
  <c r="BG26" i="8" s="1"/>
  <c r="AE17" i="6" s="1"/>
  <c r="AL24" i="8"/>
  <c r="BG25" i="8" s="1"/>
  <c r="AE16" i="6" s="1"/>
  <c r="W16" i="6" s="1"/>
  <c r="AD15" i="20" s="1"/>
  <c r="AI24" i="8"/>
  <c r="AP24" i="8"/>
  <c r="BG29" i="8" s="1"/>
  <c r="AE20" i="6" s="1"/>
  <c r="W20" i="6" s="1"/>
  <c r="AD19" i="20" s="1"/>
  <c r="AK24" i="8"/>
  <c r="BG24" i="8" s="1"/>
  <c r="AE15" i="6" s="1"/>
  <c r="W15" i="6" s="1"/>
  <c r="AD14" i="20" s="1"/>
  <c r="AO24" i="8"/>
  <c r="BG28" i="8" s="1"/>
  <c r="AE19" i="6" s="1"/>
  <c r="W19" i="6" s="1"/>
  <c r="AD18" i="20" s="1"/>
  <c r="AN24" i="8"/>
  <c r="BG27" i="8" s="1"/>
  <c r="AE18" i="6" s="1"/>
  <c r="AJ24" i="8"/>
  <c r="AE9" i="14"/>
  <c r="BG12" i="8" l="1"/>
  <c r="W28" i="6" s="1"/>
  <c r="AD27" i="20" s="1"/>
  <c r="Q69" i="6"/>
  <c r="G72" i="20" s="1"/>
  <c r="J72" i="20" s="1"/>
  <c r="Q68" i="6"/>
  <c r="G71" i="20" s="1"/>
  <c r="J71" i="20" s="1"/>
  <c r="AJ42" i="19"/>
  <c r="BB8" i="8"/>
  <c r="E12" i="6" s="1"/>
  <c r="BB5" i="8"/>
  <c r="E9" i="6" s="1"/>
  <c r="AH42" i="19"/>
  <c r="AM42" i="19"/>
  <c r="BG5" i="8"/>
  <c r="W21" i="6" s="1"/>
  <c r="AO42" i="19"/>
  <c r="AN42" i="19"/>
  <c r="AQ42" i="19"/>
  <c r="AP42" i="19"/>
  <c r="AL42" i="19"/>
  <c r="W43" i="19"/>
  <c r="AH43" i="19" s="1"/>
  <c r="AJ20" i="20"/>
  <c r="Z68" i="20"/>
  <c r="AJ24" i="20"/>
  <c r="Z72" i="20"/>
  <c r="AJ21" i="20"/>
  <c r="Z69" i="20"/>
  <c r="AJ22" i="20"/>
  <c r="Z70" i="20"/>
  <c r="AJ23" i="20"/>
  <c r="Z71" i="20"/>
  <c r="AJ29" i="20"/>
  <c r="AJ19" i="20"/>
  <c r="AR19" i="20" s="1"/>
  <c r="AJ28" i="20"/>
  <c r="AJ18" i="20"/>
  <c r="AR18" i="20" s="1"/>
  <c r="AJ25" i="20"/>
  <c r="AJ15" i="20"/>
  <c r="AR15" i="20" s="1"/>
  <c r="AJ26" i="20"/>
  <c r="AJ16" i="20"/>
  <c r="AR16" i="20" s="1"/>
  <c r="AJ27" i="20"/>
  <c r="AJ17" i="20"/>
  <c r="AR17" i="20" s="1"/>
  <c r="J55" i="20"/>
  <c r="X55" i="20" s="1"/>
  <c r="G74" i="20"/>
  <c r="J74" i="20" s="1"/>
  <c r="X74" i="20" s="1"/>
  <c r="G75" i="20"/>
  <c r="J75" i="20" s="1"/>
  <c r="X75" i="20" s="1"/>
  <c r="G68" i="20"/>
  <c r="J68" i="20" s="1"/>
  <c r="AL3" i="6"/>
  <c r="I67" i="20"/>
  <c r="L67" i="20" s="1"/>
  <c r="G18" i="6"/>
  <c r="W18" i="6"/>
  <c r="AD17" i="20" s="1"/>
  <c r="W17" i="6"/>
  <c r="AD16" i="20" s="1"/>
  <c r="I63" i="20"/>
  <c r="L63" i="20" s="1"/>
  <c r="G14" i="6"/>
  <c r="I65" i="20"/>
  <c r="L65" i="20" s="1"/>
  <c r="G16" i="6"/>
  <c r="I66" i="20"/>
  <c r="L66" i="20" s="1"/>
  <c r="G17" i="6"/>
  <c r="I64" i="20"/>
  <c r="L64" i="20" s="1"/>
  <c r="G15" i="6"/>
  <c r="BN14" i="19"/>
  <c r="BP14" i="19" s="1"/>
  <c r="W41" i="19"/>
  <c r="AI41" i="19" s="1"/>
  <c r="Q66" i="6"/>
  <c r="BN12" i="19"/>
  <c r="BP12" i="19" s="1"/>
  <c r="BB6" i="8"/>
  <c r="E10" i="6" s="1"/>
  <c r="Y10" i="18"/>
  <c r="AR10" i="19" s="1"/>
  <c r="AZ10" i="19" s="1"/>
  <c r="BG25" i="19" s="1"/>
  <c r="AL27" i="20" s="1"/>
  <c r="BB23" i="8"/>
  <c r="Q62" i="6" s="1"/>
  <c r="BG22" i="8"/>
  <c r="AE13" i="6" s="1"/>
  <c r="W13" i="6" s="1"/>
  <c r="AD12" i="20" s="1"/>
  <c r="Q67" i="6"/>
  <c r="W40" i="19"/>
  <c r="BN11" i="19"/>
  <c r="BP11" i="19" s="1"/>
  <c r="BB24" i="8"/>
  <c r="Q63" i="6" s="1"/>
  <c r="BG23" i="8"/>
  <c r="AE14" i="6" s="1"/>
  <c r="W14" i="6" s="1"/>
  <c r="AD13" i="20" s="1"/>
  <c r="Q70" i="6"/>
  <c r="BG10" i="8"/>
  <c r="W26" i="6" s="1"/>
  <c r="AD25" i="20" s="1"/>
  <c r="BB7" i="8"/>
  <c r="E11" i="6" s="1"/>
  <c r="AJ38" i="19"/>
  <c r="AM38" i="19"/>
  <c r="AK38" i="19"/>
  <c r="AI38" i="19"/>
  <c r="AL38" i="19"/>
  <c r="AN38" i="19"/>
  <c r="AH38" i="19"/>
  <c r="AQ38" i="19"/>
  <c r="AO38" i="19"/>
  <c r="AP38" i="19"/>
  <c r="AO35" i="19"/>
  <c r="AQ35" i="19"/>
  <c r="AI35" i="19"/>
  <c r="AH35" i="19"/>
  <c r="AJ35" i="19"/>
  <c r="AN35" i="19"/>
  <c r="AM35" i="19"/>
  <c r="AP35" i="19"/>
  <c r="AK35" i="19"/>
  <c r="AL35" i="19"/>
  <c r="BN15" i="19"/>
  <c r="BP15" i="19" s="1"/>
  <c r="W44" i="19"/>
  <c r="BG17" i="8"/>
  <c r="Q74" i="6"/>
  <c r="BG14" i="8"/>
  <c r="W30" i="6" s="1"/>
  <c r="AD29" i="20" s="1"/>
  <c r="Y21" i="6"/>
  <c r="BI16" i="8"/>
  <c r="AL47" i="19"/>
  <c r="AK47" i="19"/>
  <c r="AJ47" i="19"/>
  <c r="AI47" i="19"/>
  <c r="AO47" i="19"/>
  <c r="AN47" i="19"/>
  <c r="AM47" i="19"/>
  <c r="AP47" i="19"/>
  <c r="AH47" i="19"/>
  <c r="AQ47" i="19"/>
  <c r="Q73" i="6"/>
  <c r="BG13" i="8"/>
  <c r="W29" i="6" s="1"/>
  <c r="AD28" i="20" s="1"/>
  <c r="BG32" i="8"/>
  <c r="BG20" i="8"/>
  <c r="BI31" i="8"/>
  <c r="AG11" i="6"/>
  <c r="Y11" i="6" s="1"/>
  <c r="BB21" i="8"/>
  <c r="Q60" i="6" s="1"/>
  <c r="BB25" i="8"/>
  <c r="Q64" i="6" s="1"/>
  <c r="BD10" i="8"/>
  <c r="G9" i="6"/>
  <c r="G4" i="6" s="1"/>
  <c r="BB22" i="8"/>
  <c r="Q61" i="6" s="1"/>
  <c r="AQ9" i="8"/>
  <c r="AY9" i="8"/>
  <c r="AR9" i="8"/>
  <c r="BH6" i="8" s="1"/>
  <c r="X22" i="6" s="1"/>
  <c r="AE21" i="20" s="1"/>
  <c r="AZ9" i="8"/>
  <c r="AX9" i="8"/>
  <c r="AS9" i="8"/>
  <c r="BH7" i="8" s="1"/>
  <c r="X23" i="6" s="1"/>
  <c r="AE22" i="20" s="1"/>
  <c r="AT9" i="8"/>
  <c r="BH8" i="8" s="1"/>
  <c r="X24" i="6" s="1"/>
  <c r="AE23" i="20" s="1"/>
  <c r="AU9" i="8"/>
  <c r="BH9" i="8" s="1"/>
  <c r="X25" i="6" s="1"/>
  <c r="AE24" i="20" s="1"/>
  <c r="AV9" i="8"/>
  <c r="AW9" i="8"/>
  <c r="AS24" i="8"/>
  <c r="BH22" i="8" s="1"/>
  <c r="AF13" i="6" s="1"/>
  <c r="X13" i="6" s="1"/>
  <c r="AE12" i="20" s="1"/>
  <c r="AT24" i="8"/>
  <c r="BH23" i="8" s="1"/>
  <c r="AF14" i="6" s="1"/>
  <c r="X14" i="6" s="1"/>
  <c r="AE13" i="20" s="1"/>
  <c r="AU24" i="8"/>
  <c r="BH24" i="8" s="1"/>
  <c r="AF15" i="6" s="1"/>
  <c r="X15" i="6" s="1"/>
  <c r="AE14" i="20" s="1"/>
  <c r="AZ24" i="8"/>
  <c r="BH29" i="8" s="1"/>
  <c r="AF20" i="6" s="1"/>
  <c r="X20" i="6" s="1"/>
  <c r="AE19" i="20" s="1"/>
  <c r="AV24" i="8"/>
  <c r="BH25" i="8" s="1"/>
  <c r="AF16" i="6" s="1"/>
  <c r="X16" i="6" s="1"/>
  <c r="AE15" i="20" s="1"/>
  <c r="AR24" i="8"/>
  <c r="BH21" i="8" s="1"/>
  <c r="AF12" i="6" s="1"/>
  <c r="X12" i="6" s="1"/>
  <c r="AE11" i="20" s="1"/>
  <c r="AW24" i="8"/>
  <c r="BH26" i="8" s="1"/>
  <c r="AF17" i="6" s="1"/>
  <c r="X17" i="6" s="1"/>
  <c r="AE16" i="20" s="1"/>
  <c r="AX24" i="8"/>
  <c r="BH27" i="8" s="1"/>
  <c r="AF18" i="6" s="1"/>
  <c r="X18" i="6" s="1"/>
  <c r="AE17" i="20" s="1"/>
  <c r="AQ24" i="8"/>
  <c r="AY24" i="8"/>
  <c r="BH28" i="8" s="1"/>
  <c r="AF19" i="6" s="1"/>
  <c r="X19" i="6" s="1"/>
  <c r="AE18" i="20" s="1"/>
  <c r="AP43" i="19" l="1"/>
  <c r="AI43" i="19"/>
  <c r="AQ43" i="19"/>
  <c r="AK41" i="19"/>
  <c r="AJ41" i="19"/>
  <c r="AK43" i="19"/>
  <c r="AL43" i="19"/>
  <c r="AL41" i="19"/>
  <c r="AJ43" i="19"/>
  <c r="AM43" i="19"/>
  <c r="AW10" i="19"/>
  <c r="AN43" i="19"/>
  <c r="AN41" i="19"/>
  <c r="AO43" i="19"/>
  <c r="AH41" i="19"/>
  <c r="AP41" i="19"/>
  <c r="AH23" i="20"/>
  <c r="X71" i="20"/>
  <c r="AH20" i="20"/>
  <c r="X68" i="20"/>
  <c r="AH24" i="20"/>
  <c r="X72" i="20"/>
  <c r="AJ10" i="20"/>
  <c r="AR10" i="20" s="1"/>
  <c r="Z63" i="20"/>
  <c r="AJ12" i="20"/>
  <c r="AR12" i="20" s="1"/>
  <c r="Z65" i="20"/>
  <c r="AJ11" i="20"/>
  <c r="AR11" i="20" s="1"/>
  <c r="Z64" i="20"/>
  <c r="AF20" i="20"/>
  <c r="Y3" i="6"/>
  <c r="AJ13" i="20"/>
  <c r="AR13" i="20" s="1"/>
  <c r="Z66" i="20"/>
  <c r="AJ14" i="20"/>
  <c r="AR14" i="20" s="1"/>
  <c r="Z67" i="20"/>
  <c r="AH27" i="20"/>
  <c r="AP27" i="20" s="1"/>
  <c r="AH17" i="20"/>
  <c r="AP17" i="20" s="1"/>
  <c r="AH26" i="20"/>
  <c r="AH16" i="20"/>
  <c r="AP16" i="20" s="1"/>
  <c r="AF10" i="20"/>
  <c r="Y2" i="6"/>
  <c r="AD20" i="20"/>
  <c r="W3" i="6"/>
  <c r="G77" i="20"/>
  <c r="J77" i="20" s="1"/>
  <c r="X77" i="20" s="1"/>
  <c r="G70" i="20"/>
  <c r="J70" i="20" s="1"/>
  <c r="G69" i="20"/>
  <c r="J69" i="20" s="1"/>
  <c r="E16" i="6"/>
  <c r="G76" i="20"/>
  <c r="J76" i="20" s="1"/>
  <c r="X76" i="20" s="1"/>
  <c r="G73" i="20"/>
  <c r="J73" i="20" s="1"/>
  <c r="X73" i="20" s="1"/>
  <c r="G67" i="20"/>
  <c r="J67" i="20" s="1"/>
  <c r="E18" i="6"/>
  <c r="G66" i="20"/>
  <c r="J66" i="20" s="1"/>
  <c r="E17" i="6"/>
  <c r="G63" i="20"/>
  <c r="E14" i="6"/>
  <c r="G64" i="20"/>
  <c r="J64" i="20" s="1"/>
  <c r="X64" i="20" s="1"/>
  <c r="E15" i="6"/>
  <c r="AY10" i="19"/>
  <c r="BG24" i="19" s="1"/>
  <c r="AL26" i="20" s="1"/>
  <c r="AP26" i="20" s="1"/>
  <c r="AT10" i="19"/>
  <c r="BG19" i="19" s="1"/>
  <c r="AL21" i="20" s="1"/>
  <c r="BB10" i="19"/>
  <c r="BG27" i="19" s="1"/>
  <c r="AL29" i="20" s="1"/>
  <c r="AX10" i="19"/>
  <c r="BG23" i="19" s="1"/>
  <c r="AL25" i="20" s="1"/>
  <c r="AU10" i="19"/>
  <c r="BG20" i="19" s="1"/>
  <c r="AL22" i="20" s="1"/>
  <c r="AM41" i="19"/>
  <c r="BA10" i="19"/>
  <c r="BG26" i="19" s="1"/>
  <c r="AL28" i="20" s="1"/>
  <c r="AQ41" i="19"/>
  <c r="AV10" i="19"/>
  <c r="BG21" i="19" s="1"/>
  <c r="AL23" i="20" s="1"/>
  <c r="AO41" i="19"/>
  <c r="AS10" i="19"/>
  <c r="BG18" i="19" s="1"/>
  <c r="G65" i="20"/>
  <c r="J65" i="20" s="1"/>
  <c r="BB10" i="8"/>
  <c r="R74" i="6"/>
  <c r="AK74" i="6" s="1"/>
  <c r="AL74" i="6" s="1"/>
  <c r="BH14" i="8"/>
  <c r="X30" i="6" s="1"/>
  <c r="AE29" i="20" s="1"/>
  <c r="BG22" i="19"/>
  <c r="AL24" i="20" s="1"/>
  <c r="R71" i="6"/>
  <c r="AK71" i="6" s="1"/>
  <c r="AL71" i="6" s="1"/>
  <c r="BH11" i="8"/>
  <c r="X27" i="6" s="1"/>
  <c r="AE26" i="20" s="1"/>
  <c r="R73" i="6"/>
  <c r="AK73" i="6" s="1"/>
  <c r="AL73" i="6" s="1"/>
  <c r="BH13" i="8"/>
  <c r="X29" i="6" s="1"/>
  <c r="AE28" i="20" s="1"/>
  <c r="BF11" i="19"/>
  <c r="R70" i="6"/>
  <c r="AK70" i="6" s="1"/>
  <c r="AL70" i="6" s="1"/>
  <c r="BH10" i="8"/>
  <c r="X26" i="6" s="1"/>
  <c r="AE25" i="20" s="1"/>
  <c r="BH5" i="8"/>
  <c r="BH17" i="8"/>
  <c r="BG16" i="8"/>
  <c r="AL40" i="19"/>
  <c r="AK40" i="19"/>
  <c r="AP40" i="19"/>
  <c r="AM40" i="19"/>
  <c r="AI40" i="19"/>
  <c r="AO40" i="19"/>
  <c r="AQ40" i="19"/>
  <c r="AJ40" i="19"/>
  <c r="AN40" i="19"/>
  <c r="AH40" i="19"/>
  <c r="AI44" i="19"/>
  <c r="AK44" i="19"/>
  <c r="AH44" i="19"/>
  <c r="AL44" i="19"/>
  <c r="AM44" i="19"/>
  <c r="AJ44" i="19"/>
  <c r="AQ44" i="19"/>
  <c r="AO44" i="19"/>
  <c r="AP44" i="19"/>
  <c r="AN44" i="19"/>
  <c r="R72" i="6"/>
  <c r="BH12" i="8"/>
  <c r="X28" i="6" s="1"/>
  <c r="AE27" i="20" s="1"/>
  <c r="AE11" i="6"/>
  <c r="BG31" i="8"/>
  <c r="BH32" i="8"/>
  <c r="BH20" i="8"/>
  <c r="BC21" i="8"/>
  <c r="R60" i="6" s="1"/>
  <c r="AK60" i="6" s="1"/>
  <c r="AL60" i="6" s="1"/>
  <c r="BC23" i="8"/>
  <c r="R62" i="6" s="1"/>
  <c r="AK62" i="6" s="1"/>
  <c r="AL62" i="6" s="1"/>
  <c r="BC22" i="8"/>
  <c r="R61" i="6" s="1"/>
  <c r="AK61" i="6" s="1"/>
  <c r="AL61" i="6" s="1"/>
  <c r="BC8" i="8"/>
  <c r="F12" i="6" s="1"/>
  <c r="I12" i="6" s="1"/>
  <c r="R68" i="6"/>
  <c r="R67" i="6"/>
  <c r="H70" i="20" s="1"/>
  <c r="K70" i="20" s="1"/>
  <c r="BC7" i="8"/>
  <c r="F11" i="6" s="1"/>
  <c r="I11" i="6" s="1"/>
  <c r="BC9" i="8"/>
  <c r="F13" i="6" s="1"/>
  <c r="I13" i="6" s="1"/>
  <c r="R69" i="6"/>
  <c r="BC25" i="8"/>
  <c r="R64" i="6" s="1"/>
  <c r="AK64" i="6" s="1"/>
  <c r="AL64" i="6" s="1"/>
  <c r="BC24" i="8"/>
  <c r="R63" i="6" s="1"/>
  <c r="AK63" i="6" s="1"/>
  <c r="R66" i="6"/>
  <c r="H69" i="20" s="1"/>
  <c r="K69" i="20" s="1"/>
  <c r="BC6" i="8"/>
  <c r="F10" i="6" s="1"/>
  <c r="I10" i="6" s="1"/>
  <c r="BC5" i="8"/>
  <c r="R65" i="6"/>
  <c r="G5" i="6"/>
  <c r="E4" i="6"/>
  <c r="AP24" i="20" l="1"/>
  <c r="BF9" i="19"/>
  <c r="BF10" i="19"/>
  <c r="AR7" i="20"/>
  <c r="Y4" i="6"/>
  <c r="BG30" i="19"/>
  <c r="BN10" i="19"/>
  <c r="BP10" i="19" s="1"/>
  <c r="AP23" i="20"/>
  <c r="AH12" i="20"/>
  <c r="AP12" i="20" s="1"/>
  <c r="X65" i="20"/>
  <c r="AH21" i="20"/>
  <c r="AP21" i="20" s="1"/>
  <c r="X69" i="20"/>
  <c r="W39" i="19"/>
  <c r="AP39" i="19" s="1"/>
  <c r="AH13" i="20"/>
  <c r="AP13" i="20" s="1"/>
  <c r="X66" i="20"/>
  <c r="AH22" i="20"/>
  <c r="AP22" i="20" s="1"/>
  <c r="X70" i="20"/>
  <c r="BF13" i="19"/>
  <c r="AH11" i="20"/>
  <c r="AP11" i="20" s="1"/>
  <c r="AH14" i="20"/>
  <c r="AP14" i="20" s="1"/>
  <c r="X67" i="20"/>
  <c r="AI21" i="20"/>
  <c r="Y69" i="20"/>
  <c r="AK72" i="6"/>
  <c r="AL72" i="6" s="1"/>
  <c r="AL63" i="6"/>
  <c r="AI22" i="20"/>
  <c r="Y70" i="20"/>
  <c r="H72" i="20"/>
  <c r="K72" i="20" s="1"/>
  <c r="AK69" i="6"/>
  <c r="AL69" i="6" s="1"/>
  <c r="AK66" i="6"/>
  <c r="AL66" i="6" s="1"/>
  <c r="H68" i="20"/>
  <c r="K68" i="20" s="1"/>
  <c r="AK65" i="6"/>
  <c r="AL65" i="6" s="1"/>
  <c r="AK67" i="6"/>
  <c r="AL67" i="6" s="1"/>
  <c r="H71" i="20"/>
  <c r="K71" i="20" s="1"/>
  <c r="AK68" i="6"/>
  <c r="AL68" i="6" s="1"/>
  <c r="AH29" i="20"/>
  <c r="AP29" i="20" s="1"/>
  <c r="AH19" i="20"/>
  <c r="AP19" i="20" s="1"/>
  <c r="AH28" i="20"/>
  <c r="AP28" i="20" s="1"/>
  <c r="AH18" i="20"/>
  <c r="AP18" i="20" s="1"/>
  <c r="AH25" i="20"/>
  <c r="AP25" i="20" s="1"/>
  <c r="AH15" i="20"/>
  <c r="AP15" i="20" s="1"/>
  <c r="J63" i="20"/>
  <c r="X63" i="20" s="1"/>
  <c r="W11" i="6"/>
  <c r="W2" i="6" s="1"/>
  <c r="H64" i="20"/>
  <c r="K64" i="20" s="1"/>
  <c r="F15" i="6"/>
  <c r="I15" i="6" s="1"/>
  <c r="T71" i="6"/>
  <c r="H74" i="20"/>
  <c r="K74" i="20" s="1"/>
  <c r="Y74" i="20" s="1"/>
  <c r="H66" i="20"/>
  <c r="K66" i="20" s="1"/>
  <c r="F17" i="6"/>
  <c r="T72" i="6"/>
  <c r="H75" i="20"/>
  <c r="K75" i="20" s="1"/>
  <c r="Y75" i="20" s="1"/>
  <c r="H65" i="20"/>
  <c r="K65" i="20" s="1"/>
  <c r="F16" i="6"/>
  <c r="I16" i="6" s="1"/>
  <c r="T60" i="6"/>
  <c r="H63" i="20"/>
  <c r="K63" i="20" s="1"/>
  <c r="F14" i="6"/>
  <c r="H14" i="6" s="1"/>
  <c r="T74" i="6"/>
  <c r="H77" i="20"/>
  <c r="K77" i="20" s="1"/>
  <c r="Y77" i="20" s="1"/>
  <c r="H67" i="20"/>
  <c r="K67" i="20" s="1"/>
  <c r="F18" i="6"/>
  <c r="I18" i="6" s="1"/>
  <c r="T70" i="6"/>
  <c r="H73" i="20"/>
  <c r="K73" i="20" s="1"/>
  <c r="Y73" i="20" s="1"/>
  <c r="G6" i="6"/>
  <c r="G7" i="6" s="1"/>
  <c r="T73" i="6"/>
  <c r="H76" i="20"/>
  <c r="K76" i="20" s="1"/>
  <c r="Y76" i="20" s="1"/>
  <c r="BF12" i="19"/>
  <c r="AM39" i="19"/>
  <c r="AL39" i="19"/>
  <c r="AO39" i="19"/>
  <c r="AK39" i="19"/>
  <c r="AJ39" i="19"/>
  <c r="X21" i="6"/>
  <c r="BH16" i="8"/>
  <c r="AF11" i="6"/>
  <c r="X11" i="6" s="1"/>
  <c r="BH31" i="8"/>
  <c r="AL20" i="20"/>
  <c r="AP20" i="20" s="1"/>
  <c r="BG29" i="19"/>
  <c r="T61" i="6"/>
  <c r="T62" i="6"/>
  <c r="T67" i="6"/>
  <c r="T66" i="6"/>
  <c r="BC10" i="8"/>
  <c r="F9" i="6"/>
  <c r="H9" i="6" s="1"/>
  <c r="T63" i="6"/>
  <c r="T68" i="6"/>
  <c r="T64" i="6"/>
  <c r="T69" i="6"/>
  <c r="T65" i="6"/>
  <c r="H11" i="6"/>
  <c r="BD19" i="8"/>
  <c r="H10" i="6"/>
  <c r="BD3" i="8"/>
  <c r="E5" i="6"/>
  <c r="H13" i="6"/>
  <c r="H12" i="6"/>
  <c r="AQ39" i="19" l="1"/>
  <c r="AN39" i="19"/>
  <c r="AI39" i="19"/>
  <c r="AH39" i="19"/>
  <c r="AD10" i="20"/>
  <c r="G26" i="6"/>
  <c r="AI14" i="20"/>
  <c r="AQ14" i="20" s="1"/>
  <c r="AS14" i="20" s="1"/>
  <c r="AT14" i="20" s="1"/>
  <c r="Y67" i="20"/>
  <c r="AI12" i="20"/>
  <c r="AQ12" i="20" s="1"/>
  <c r="AS12" i="20" s="1"/>
  <c r="AT12" i="20" s="1"/>
  <c r="Y65" i="20"/>
  <c r="AI11" i="20"/>
  <c r="AQ11" i="20" s="1"/>
  <c r="AS11" i="20" s="1"/>
  <c r="AT11" i="20" s="1"/>
  <c r="Y64" i="20"/>
  <c r="AI23" i="20"/>
  <c r="Y71" i="20"/>
  <c r="AM3" i="6"/>
  <c r="AE20" i="20"/>
  <c r="AE4" i="20" s="1"/>
  <c r="X3" i="6"/>
  <c r="Z3" i="6" s="1"/>
  <c r="AI24" i="20"/>
  <c r="Y72" i="20"/>
  <c r="AI13" i="20"/>
  <c r="AQ13" i="20" s="1"/>
  <c r="AS13" i="20" s="1"/>
  <c r="AT13" i="20" s="1"/>
  <c r="Y66" i="20"/>
  <c r="AI20" i="20"/>
  <c r="Y68" i="20"/>
  <c r="AI10" i="20"/>
  <c r="AQ10" i="20" s="1"/>
  <c r="Y63" i="20"/>
  <c r="AI28" i="20"/>
  <c r="AI18" i="20"/>
  <c r="AQ18" i="20" s="1"/>
  <c r="AS18" i="20" s="1"/>
  <c r="AT18" i="20" s="1"/>
  <c r="AI26" i="20"/>
  <c r="AI16" i="20"/>
  <c r="AQ16" i="20" s="1"/>
  <c r="AS16" i="20" s="1"/>
  <c r="AT16" i="20" s="1"/>
  <c r="AI29" i="20"/>
  <c r="AI19" i="20"/>
  <c r="AQ19" i="20" s="1"/>
  <c r="AS19" i="20" s="1"/>
  <c r="AT19" i="20" s="1"/>
  <c r="AI25" i="20"/>
  <c r="AI15" i="20"/>
  <c r="AQ15" i="20" s="1"/>
  <c r="AS15" i="20" s="1"/>
  <c r="AT15" i="20" s="1"/>
  <c r="AI27" i="20"/>
  <c r="AI17" i="20"/>
  <c r="AQ17" i="20" s="1"/>
  <c r="AS17" i="20" s="1"/>
  <c r="AT17" i="20" s="1"/>
  <c r="AP6" i="20"/>
  <c r="H6" i="20"/>
  <c r="K6" i="20"/>
  <c r="AH10" i="20"/>
  <c r="AP10" i="20" s="1"/>
  <c r="AP7" i="20" s="1"/>
  <c r="AE10" i="20"/>
  <c r="X2" i="6"/>
  <c r="W4" i="6"/>
  <c r="T2" i="6"/>
  <c r="I9" i="6"/>
  <c r="F4" i="6"/>
  <c r="I4" i="6" s="1"/>
  <c r="H15" i="6"/>
  <c r="H17" i="6"/>
  <c r="I17" i="6"/>
  <c r="F5" i="6"/>
  <c r="I14" i="6"/>
  <c r="H18" i="6"/>
  <c r="E6" i="6"/>
  <c r="E7" i="6" s="1"/>
  <c r="H16" i="6"/>
  <c r="X4" i="6" l="1"/>
  <c r="AE3" i="20"/>
  <c r="Z4" i="6"/>
  <c r="Z2" i="6"/>
  <c r="AM4" i="6"/>
  <c r="AL4" i="6"/>
  <c r="AK4" i="6"/>
  <c r="Y6" i="20"/>
  <c r="AQ7" i="20"/>
  <c r="AS7" i="20" s="1"/>
  <c r="AT7" i="20" s="1"/>
  <c r="AE7" i="20"/>
  <c r="AI7" i="20"/>
  <c r="AS10" i="20"/>
  <c r="AT10" i="20" s="1"/>
  <c r="E26" i="6"/>
  <c r="H5" i="6"/>
  <c r="AP8" i="20"/>
  <c r="H4" i="6"/>
  <c r="F6" i="6"/>
  <c r="F26" i="6" s="1"/>
  <c r="I5" i="6"/>
  <c r="F7" i="6" l="1"/>
  <c r="I6" i="6"/>
  <c r="H6" i="6"/>
  <c r="H7" i="6" s="1"/>
  <c r="I7" i="6" l="1"/>
  <c r="H29" i="6"/>
  <c r="H26" i="6"/>
  <c r="I26" i="6"/>
  <c r="U15" i="18"/>
  <c r="U16" i="18" s="1"/>
  <c r="AR19" i="19" s="1"/>
  <c r="Y15" i="18"/>
  <c r="AD15" i="18"/>
  <c r="AG15" i="18"/>
  <c r="AF15" i="18"/>
  <c r="V15" i="18"/>
  <c r="Z15" i="18"/>
  <c r="W15" i="18"/>
  <c r="X15" i="18"/>
  <c r="AB15" i="18"/>
  <c r="AE15" i="18"/>
  <c r="AA14" i="18"/>
  <c r="AA15" i="18"/>
  <c r="AC15" i="18"/>
  <c r="Z14" i="18"/>
  <c r="AB14" i="18"/>
  <c r="AC14" i="18"/>
  <c r="V14" i="18"/>
  <c r="AD14" i="18"/>
  <c r="W14" i="18"/>
  <c r="AE14" i="18"/>
  <c r="X14" i="18"/>
  <c r="AF14" i="18"/>
  <c r="Y14" i="18"/>
  <c r="AG14" i="18"/>
  <c r="AG16" i="18" s="1"/>
  <c r="AR31" i="19" s="1"/>
  <c r="Z16" i="18" l="1"/>
  <c r="AR24" i="19" s="1"/>
  <c r="AT24" i="19" s="1"/>
  <c r="Y16" i="18"/>
  <c r="AR23" i="19" s="1"/>
  <c r="AV23" i="19" s="1"/>
  <c r="AF16" i="18"/>
  <c r="AR30" i="19" s="1"/>
  <c r="AT30" i="19" s="1"/>
  <c r="AE16" i="18"/>
  <c r="AR29" i="19" s="1"/>
  <c r="AD16" i="18"/>
  <c r="AR28" i="19" s="1"/>
  <c r="AS31" i="19"/>
  <c r="BB31" i="19"/>
  <c r="AU31" i="19"/>
  <c r="AV31" i="19"/>
  <c r="AT31" i="19"/>
  <c r="AW31" i="19"/>
  <c r="BA31" i="19"/>
  <c r="AZ31" i="19"/>
  <c r="AY31" i="19"/>
  <c r="AX31" i="19"/>
  <c r="AT19" i="19"/>
  <c r="BB19" i="19"/>
  <c r="BA19" i="19"/>
  <c r="AV19" i="19"/>
  <c r="AS19" i="19"/>
  <c r="AZ19" i="19"/>
  <c r="AY19" i="19"/>
  <c r="AX19" i="19"/>
  <c r="AU19" i="19"/>
  <c r="AW19" i="19"/>
  <c r="AB16" i="18"/>
  <c r="AR26" i="19" s="1"/>
  <c r="X16" i="18"/>
  <c r="AR22" i="19" s="1"/>
  <c r="AA16" i="18"/>
  <c r="AR25" i="19" s="1"/>
  <c r="W16" i="18"/>
  <c r="AR21" i="19" s="1"/>
  <c r="V16" i="18"/>
  <c r="AR20" i="19" s="1"/>
  <c r="AC16" i="18"/>
  <c r="AR27" i="19" s="1"/>
  <c r="AU23" i="19" l="1"/>
  <c r="AY23" i="19"/>
  <c r="AZ23" i="19"/>
  <c r="BB23" i="19"/>
  <c r="BA23" i="19"/>
  <c r="AX23" i="19"/>
  <c r="AS23" i="19"/>
  <c r="AW23" i="19"/>
  <c r="AT23" i="19"/>
  <c r="AZ24" i="19"/>
  <c r="AS24" i="19"/>
  <c r="AY24" i="19"/>
  <c r="AW24" i="19"/>
  <c r="AV24" i="19"/>
  <c r="BA24" i="19"/>
  <c r="AU24" i="19"/>
  <c r="BB24" i="19"/>
  <c r="AX24" i="19"/>
  <c r="BB30" i="19"/>
  <c r="AV30" i="19"/>
  <c r="AW30" i="19"/>
  <c r="AS30" i="19"/>
  <c r="AX30" i="19"/>
  <c r="AZ30" i="19"/>
  <c r="AY30" i="19"/>
  <c r="BA30" i="19"/>
  <c r="AU30" i="19"/>
  <c r="BA25" i="19"/>
  <c r="AS25" i="19"/>
  <c r="AZ25" i="19"/>
  <c r="AT25" i="19"/>
  <c r="AV25" i="19"/>
  <c r="AW25" i="19"/>
  <c r="AU25" i="19"/>
  <c r="AY25" i="19"/>
  <c r="AX25" i="19"/>
  <c r="BB25" i="19"/>
  <c r="BN31" i="19"/>
  <c r="BP31" i="19" s="1"/>
  <c r="W60" i="19"/>
  <c r="AS22" i="19"/>
  <c r="AU22" i="19"/>
  <c r="BB22" i="19"/>
  <c r="AT22" i="19"/>
  <c r="AV22" i="19"/>
  <c r="BA22" i="19"/>
  <c r="AW22" i="19"/>
  <c r="AX22" i="19"/>
  <c r="AY22" i="19"/>
  <c r="AZ22" i="19"/>
  <c r="BA28" i="19"/>
  <c r="BB28" i="19"/>
  <c r="AW28" i="19"/>
  <c r="AX28" i="19"/>
  <c r="AV28" i="19"/>
  <c r="AS28" i="19"/>
  <c r="AZ28" i="19"/>
  <c r="AY28" i="19"/>
  <c r="AU28" i="19"/>
  <c r="AT28" i="19"/>
  <c r="AS26" i="19"/>
  <c r="BB26" i="19"/>
  <c r="AU26" i="19"/>
  <c r="AT26" i="19"/>
  <c r="AW26" i="19"/>
  <c r="AV26" i="19"/>
  <c r="BA26" i="19"/>
  <c r="AZ26" i="19"/>
  <c r="AY26" i="19"/>
  <c r="AX26" i="19"/>
  <c r="AV29" i="19"/>
  <c r="AU29" i="19"/>
  <c r="BB29" i="19"/>
  <c r="AZ29" i="19"/>
  <c r="AW29" i="19"/>
  <c r="BA29" i="19"/>
  <c r="AY29" i="19"/>
  <c r="AT29" i="19"/>
  <c r="AS29" i="19"/>
  <c r="AX29" i="19"/>
  <c r="AT21" i="19"/>
  <c r="BB21" i="19"/>
  <c r="AX21" i="19"/>
  <c r="AW21" i="19"/>
  <c r="AV21" i="19"/>
  <c r="AZ21" i="19"/>
  <c r="AU21" i="19"/>
  <c r="AY21" i="19"/>
  <c r="BA21" i="19"/>
  <c r="AS21" i="19"/>
  <c r="AT27" i="19"/>
  <c r="AX27" i="19"/>
  <c r="AW27" i="19"/>
  <c r="BB27" i="19"/>
  <c r="AZ27" i="19"/>
  <c r="AV27" i="19"/>
  <c r="AS27" i="19"/>
  <c r="AY27" i="19"/>
  <c r="BA27" i="19"/>
  <c r="AU27" i="19"/>
  <c r="AZ20" i="19"/>
  <c r="AU20" i="19"/>
  <c r="BA20" i="19"/>
  <c r="AV20" i="19"/>
  <c r="BB20" i="19"/>
  <c r="AS20" i="19"/>
  <c r="AT20" i="19"/>
  <c r="AY20" i="19"/>
  <c r="AX20" i="19"/>
  <c r="AW20" i="19"/>
  <c r="W48" i="19"/>
  <c r="BN19" i="19"/>
  <c r="BP19" i="19" s="1"/>
  <c r="BI18" i="19" l="1"/>
  <c r="W53" i="19"/>
  <c r="AH53" i="19" s="1"/>
  <c r="W52" i="19"/>
  <c r="AQ52" i="19" s="1"/>
  <c r="BN23" i="19"/>
  <c r="BP23" i="19" s="1"/>
  <c r="BN24" i="19"/>
  <c r="BP24" i="19" s="1"/>
  <c r="BI23" i="19"/>
  <c r="AN25" i="20" s="1"/>
  <c r="AR25" i="20" s="1"/>
  <c r="BN30" i="19"/>
  <c r="BP30" i="19" s="1"/>
  <c r="W59" i="19"/>
  <c r="AL59" i="19" s="1"/>
  <c r="BI27" i="19"/>
  <c r="AN29" i="20" s="1"/>
  <c r="AR29" i="20" s="1"/>
  <c r="BI25" i="19"/>
  <c r="AN27" i="20" s="1"/>
  <c r="AR27" i="20" s="1"/>
  <c r="BI20" i="19"/>
  <c r="AN22" i="20" s="1"/>
  <c r="AR22" i="20" s="1"/>
  <c r="BI26" i="19"/>
  <c r="AN28" i="20" s="1"/>
  <c r="AR28" i="20" s="1"/>
  <c r="BH12" i="19"/>
  <c r="BH11" i="19"/>
  <c r="BI30" i="19"/>
  <c r="BI21" i="19"/>
  <c r="AN23" i="20" s="1"/>
  <c r="AR23" i="20" s="1"/>
  <c r="BH24" i="19"/>
  <c r="AM26" i="20" s="1"/>
  <c r="AQ26" i="20" s="1"/>
  <c r="AS26" i="20" s="1"/>
  <c r="BI19" i="19"/>
  <c r="AN21" i="20" s="1"/>
  <c r="AR21" i="20" s="1"/>
  <c r="BH13" i="19"/>
  <c r="W57" i="19"/>
  <c r="BN28" i="19"/>
  <c r="BP28" i="19" s="1"/>
  <c r="BH23" i="19"/>
  <c r="AM25" i="20" s="1"/>
  <c r="AQ25" i="20" s="1"/>
  <c r="AS25" i="20" s="1"/>
  <c r="AT25" i="20" s="1"/>
  <c r="BH22" i="19"/>
  <c r="AM24" i="20" s="1"/>
  <c r="AQ24" i="20" s="1"/>
  <c r="AS24" i="20" s="1"/>
  <c r="BG13" i="19"/>
  <c r="BI13" i="19" s="1"/>
  <c r="BI22" i="19"/>
  <c r="AN24" i="20" s="1"/>
  <c r="AR24" i="20" s="1"/>
  <c r="BH26" i="19"/>
  <c r="AM28" i="20" s="1"/>
  <c r="AQ28" i="20" s="1"/>
  <c r="AS28" i="20" s="1"/>
  <c r="AO60" i="19"/>
  <c r="AN60" i="19"/>
  <c r="AJ60" i="19"/>
  <c r="AQ60" i="19"/>
  <c r="AP60" i="19"/>
  <c r="AI60" i="19"/>
  <c r="AK60" i="19"/>
  <c r="AL60" i="19"/>
  <c r="AM60" i="19"/>
  <c r="AH60" i="19"/>
  <c r="BN29" i="19"/>
  <c r="BP29" i="19" s="1"/>
  <c r="W58" i="19"/>
  <c r="BN22" i="19"/>
  <c r="BP22" i="19" s="1"/>
  <c r="W51" i="19"/>
  <c r="BG9" i="19"/>
  <c r="BI9" i="19" s="1"/>
  <c r="BH18" i="19"/>
  <c r="BH30" i="19"/>
  <c r="BN20" i="19"/>
  <c r="BP20" i="19" s="1"/>
  <c r="W49" i="19"/>
  <c r="BN26" i="19"/>
  <c r="BP26" i="19" s="1"/>
  <c r="W55" i="19"/>
  <c r="BH21" i="19"/>
  <c r="AM23" i="20" s="1"/>
  <c r="AQ23" i="20" s="1"/>
  <c r="AS23" i="20" s="1"/>
  <c r="BG12" i="19"/>
  <c r="BI12" i="19" s="1"/>
  <c r="W50" i="19"/>
  <c r="BN21" i="19"/>
  <c r="BP21" i="19" s="1"/>
  <c r="BN27" i="19"/>
  <c r="BP27" i="19" s="1"/>
  <c r="W56" i="19"/>
  <c r="BI24" i="19"/>
  <c r="AN26" i="20" s="1"/>
  <c r="AR26" i="20" s="1"/>
  <c r="BH19" i="19"/>
  <c r="AM21" i="20" s="1"/>
  <c r="AQ21" i="20" s="1"/>
  <c r="AS21" i="20" s="1"/>
  <c r="BG10" i="19"/>
  <c r="BI10" i="19" s="1"/>
  <c r="BN25" i="19"/>
  <c r="BP25" i="19" s="1"/>
  <c r="W54" i="19"/>
  <c r="BH10" i="19"/>
  <c r="BH27" i="19"/>
  <c r="AM29" i="20" s="1"/>
  <c r="AQ29" i="20" s="1"/>
  <c r="AS29" i="20" s="1"/>
  <c r="BH9" i="19"/>
  <c r="BH25" i="19"/>
  <c r="AM27" i="20" s="1"/>
  <c r="AQ27" i="20" s="1"/>
  <c r="AS27" i="20" s="1"/>
  <c r="BG11" i="19"/>
  <c r="BI11" i="19" s="1"/>
  <c r="BH20" i="19"/>
  <c r="AM22" i="20" s="1"/>
  <c r="AQ22" i="20" s="1"/>
  <c r="AS22" i="20" s="1"/>
  <c r="AH48" i="19"/>
  <c r="AJ48" i="19"/>
  <c r="AI48" i="19"/>
  <c r="AP48" i="19"/>
  <c r="AQ48" i="19"/>
  <c r="AK48" i="19"/>
  <c r="AM48" i="19"/>
  <c r="AO48" i="19"/>
  <c r="AL48" i="19"/>
  <c r="AN48" i="19"/>
  <c r="AN20" i="20"/>
  <c r="AR20" i="20" s="1"/>
  <c r="AN59" i="19" l="1"/>
  <c r="AJ53" i="19"/>
  <c r="AI52" i="19"/>
  <c r="AN52" i="19"/>
  <c r="AO52" i="19"/>
  <c r="AK52" i="19"/>
  <c r="AO53" i="19"/>
  <c r="AK53" i="19"/>
  <c r="AM52" i="19"/>
  <c r="AL52" i="19"/>
  <c r="AH52" i="19"/>
  <c r="AJ52" i="19"/>
  <c r="AP52" i="19"/>
  <c r="AP53" i="19"/>
  <c r="AN53" i="19"/>
  <c r="AQ53" i="19"/>
  <c r="AL53" i="19"/>
  <c r="AM53" i="19"/>
  <c r="AI53" i="19"/>
  <c r="AJ59" i="19"/>
  <c r="AO59" i="19"/>
  <c r="AP59" i="19"/>
  <c r="AH59" i="19"/>
  <c r="AQ59" i="19"/>
  <c r="AT27" i="20"/>
  <c r="AT28" i="20"/>
  <c r="AI59" i="19"/>
  <c r="AM59" i="19"/>
  <c r="AK59" i="19"/>
  <c r="AT29" i="20"/>
  <c r="AT24" i="20"/>
  <c r="AT22" i="20"/>
  <c r="AT26" i="20"/>
  <c r="AT21" i="20"/>
  <c r="AT23" i="20"/>
  <c r="AR6" i="20"/>
  <c r="AR8" i="20" s="1"/>
  <c r="BI29" i="19"/>
  <c r="AI55" i="19"/>
  <c r="AO55" i="19"/>
  <c r="AP55" i="19"/>
  <c r="AQ55" i="19"/>
  <c r="AN55" i="19"/>
  <c r="AJ55" i="19"/>
  <c r="AL55" i="19"/>
  <c r="AM55" i="19"/>
  <c r="AH55" i="19"/>
  <c r="AK55" i="19"/>
  <c r="AN51" i="19"/>
  <c r="AI51" i="19"/>
  <c r="AP51" i="19"/>
  <c r="AH51" i="19"/>
  <c r="AO51" i="19"/>
  <c r="AQ51" i="19"/>
  <c r="AM51" i="19"/>
  <c r="AL51" i="19"/>
  <c r="AJ51" i="19"/>
  <c r="AK51" i="19"/>
  <c r="AH56" i="19"/>
  <c r="AL56" i="19"/>
  <c r="AJ56" i="19"/>
  <c r="AN56" i="19"/>
  <c r="AM56" i="19"/>
  <c r="AQ56" i="19"/>
  <c r="AK56" i="19"/>
  <c r="AP56" i="19"/>
  <c r="AO56" i="19"/>
  <c r="AI56" i="19"/>
  <c r="AN54" i="19"/>
  <c r="AL54" i="19"/>
  <c r="AK54" i="19"/>
  <c r="AM54" i="19"/>
  <c r="AQ54" i="19"/>
  <c r="AP54" i="19"/>
  <c r="AJ54" i="19"/>
  <c r="AH54" i="19"/>
  <c r="AO54" i="19"/>
  <c r="AI54" i="19"/>
  <c r="AP58" i="19"/>
  <c r="AL58" i="19"/>
  <c r="AK58" i="19"/>
  <c r="AH58" i="19"/>
  <c r="AN58" i="19"/>
  <c r="AO58" i="19"/>
  <c r="AQ58" i="19"/>
  <c r="AM58" i="19"/>
  <c r="AI58" i="19"/>
  <c r="AJ58" i="19"/>
  <c r="AQ49" i="19"/>
  <c r="AI49" i="19"/>
  <c r="AO49" i="19"/>
  <c r="AL49" i="19"/>
  <c r="AJ49" i="19"/>
  <c r="AP49" i="19"/>
  <c r="AN49" i="19"/>
  <c r="AM49" i="19"/>
  <c r="AK49" i="19"/>
  <c r="AH49" i="19"/>
  <c r="AP50" i="19"/>
  <c r="AL50" i="19"/>
  <c r="AI50" i="19"/>
  <c r="AO50" i="19"/>
  <c r="AJ50" i="19"/>
  <c r="AM50" i="19"/>
  <c r="AK50" i="19"/>
  <c r="AH50" i="19"/>
  <c r="AN50" i="19"/>
  <c r="AQ50" i="19"/>
  <c r="AM20" i="20"/>
  <c r="AQ20" i="20" s="1"/>
  <c r="BH29" i="19"/>
  <c r="AO57" i="19"/>
  <c r="AP57" i="19"/>
  <c r="AM57" i="19"/>
  <c r="AH57" i="19"/>
  <c r="AQ57" i="19"/>
  <c r="AI57" i="19"/>
  <c r="AK57" i="19"/>
  <c r="AL57" i="19"/>
  <c r="AN57" i="19"/>
  <c r="AJ57" i="19"/>
  <c r="AQ6" i="20" l="1"/>
  <c r="AS20" i="20"/>
  <c r="AT20" i="20" s="1"/>
  <c r="AM7" i="20"/>
  <c r="AQ8" i="20" l="1"/>
  <c r="AS8" i="20" s="1"/>
  <c r="AT8" i="20" s="1"/>
  <c r="AS6" i="20"/>
  <c r="AT6"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tc={C6FFDA18-48AD-4505-ACC1-BBDE766725EC}</author>
  </authors>
  <commentList>
    <comment ref="M5" authorId="0" shapeId="0" xr:uid="{C6FFDA18-48AD-4505-ACC1-BBDE766725EC}">
      <text>
        <t>[Threaded comment]
Your version of Excel allows you to read this threaded comment; however, any edits to it will get removed if the file is opened in a newer version of Excel. Learn more: https://go.microsoft.com/fwlink/?linkid=870924
Comment:
    Red letters were changed from "U" to "M" or "F" based on sex ratio at each length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tc={68246A79-2E03-49AB-A6F5-98395C58B5BE}</author>
    <author>tc={8DA90929-E0B0-46D6-93BF-32099B756325}</author>
    <author>tc={290AC4F7-4C72-45B8-8ADE-0AE1547B40D2}</author>
  </authors>
  <commentList>
    <comment ref="L2" authorId="0" shapeId="0" xr:uid="{68246A79-2E03-49AB-A6F5-98395C58B5BE}">
      <text>
        <t>[Threaded comment]
Your version of Excel allows you to read this threaded comment; however, any edits to it will get removed if the file is opened in a newer version of Excel. Learn more: https://go.microsoft.com/fwlink/?linkid=870924
Comment:
    Age changes highlighted red. The ageing lab reviewed questionable age calls based on sizes of fish being way out of range. Some were changed based on review of scales, others were changed from data entry errors</t>
      </text>
    </comment>
    <comment ref="BO5" authorId="1" shapeId="0" xr:uid="{8DA90929-E0B0-46D6-93BF-32099B756325}">
      <text>
        <t>[Threaded comment]
Your version of Excel allows you to read this threaded comment; however, any edits to it will get removed if the file is opened in a newer version of Excel. Learn more: https://go.microsoft.com/fwlink/?linkid=870924
Comment:
    copied from Sheet2 CWT fish after proportion of lost tag fish</t>
      </text>
    </comment>
    <comment ref="BQ5" authorId="2" shapeId="0" xr:uid="{290AC4F7-4C72-45B8-8ADE-0AE1547B40D2}">
      <text>
        <t>[Threaded comment]
Your version of Excel allows you to read this threaded comment; however, any edits to it will get removed if the file is opened in a newer version of Excel. Learn more: https://go.microsoft.com/fwlink/?linkid=870924
Comment:
    est untagged associated based on proportion tagged at release. Will not equal unkn hatchery because fish were not randomly captured, especially small fish, where only fish with wire were captured. These fish will be proportioned to release groups based on abundance so there will not be negative numbers.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Deb</author>
    <author>Default</author>
    <author>Bill Young</author>
    <author>BY</author>
    <author>Afton Oakerman</author>
  </authors>
  <commentList>
    <comment ref="E5" authorId="0" shapeId="0" xr:uid="{9DC242F4-A13B-47D3-A99D-AFB0241776D0}">
      <text>
        <r>
          <rPr>
            <b/>
            <sz val="10"/>
            <color indexed="81"/>
            <rFont val="Tahoma"/>
            <family val="2"/>
          </rPr>
          <t>Deb:</t>
        </r>
        <r>
          <rPr>
            <sz val="10"/>
            <color indexed="81"/>
            <rFont val="Tahoma"/>
            <family val="2"/>
          </rPr>
          <t xml:space="preserve">
CJ, BC, PIT, LFH, NLV (North Lapwai Valley)
</t>
        </r>
      </text>
    </comment>
    <comment ref="F5" authorId="0" shapeId="0" xr:uid="{66DA70BA-0721-45CC-9851-0F11CE8AD6CB}">
      <text>
        <r>
          <rPr>
            <b/>
            <sz val="10"/>
            <color indexed="81"/>
            <rFont val="Tahoma"/>
            <family val="2"/>
          </rPr>
          <t xml:space="preserve">Deb:
Acclimated on river water
Non-acclimated : well water or hauled and released without acclimation
</t>
        </r>
      </text>
    </comment>
    <comment ref="G5" authorId="0" shapeId="0" xr:uid="{D67C0EE5-78D3-4799-8223-BEA5989EC2B6}">
      <text>
        <r>
          <rPr>
            <b/>
            <sz val="10"/>
            <color indexed="81"/>
            <rFont val="Tahoma"/>
            <family val="2"/>
          </rPr>
          <t>Deb:</t>
        </r>
        <r>
          <rPr>
            <sz val="10"/>
            <color indexed="81"/>
            <rFont val="Tahoma"/>
            <family val="2"/>
          </rPr>
          <t xml:space="preserve">
volitional
or
direct</t>
        </r>
      </text>
    </comment>
    <comment ref="P5" authorId="1" shapeId="0" xr:uid="{093B4CB8-3017-4F97-B900-8C22BA177569}">
      <text>
        <r>
          <rPr>
            <b/>
            <sz val="9"/>
            <color indexed="81"/>
            <rFont val="Tahoma"/>
            <family val="2"/>
          </rPr>
          <t xml:space="preserve">Includes BLANK, 09BLANK &amp; 63BLANK
</t>
        </r>
      </text>
    </comment>
    <comment ref="T5" authorId="0" shapeId="0" xr:uid="{9D477ABF-F57B-4931-8892-0C438EDA5096}">
      <text>
        <r>
          <rPr>
            <b/>
            <sz val="10"/>
            <color indexed="81"/>
            <rFont val="Tahoma"/>
            <family val="2"/>
          </rPr>
          <t>Deb:</t>
        </r>
        <r>
          <rPr>
            <sz val="10"/>
            <color indexed="81"/>
            <rFont val="Tahoma"/>
            <family val="2"/>
          </rPr>
          <t xml:space="preserve">
no marks, tags, or clips of any kind.  These appear wild</t>
        </r>
      </text>
    </comment>
    <comment ref="Z5" authorId="0" shapeId="0" xr:uid="{440939A2-BA54-4C61-8985-49E94CFB5098}">
      <text>
        <r>
          <rPr>
            <b/>
            <sz val="10"/>
            <color indexed="81"/>
            <rFont val="Tahoma"/>
            <family val="2"/>
          </rPr>
          <t>Deb:</t>
        </r>
        <r>
          <rPr>
            <sz val="10"/>
            <color indexed="81"/>
            <rFont val="Tahoma"/>
            <family val="2"/>
          </rPr>
          <t xml:space="preserve">
% CWT regardless of fin clips (INCLUDES CWT only fish)
does not include BWTs
</t>
        </r>
      </text>
    </comment>
    <comment ref="AA5" authorId="0" shapeId="0" xr:uid="{3D3D4DD1-4854-4F91-A23C-5CA50B44EED6}">
      <text>
        <r>
          <rPr>
            <b/>
            <sz val="10"/>
            <color indexed="81"/>
            <rFont val="Tahoma"/>
            <family val="2"/>
          </rPr>
          <t>Deb:</t>
        </r>
        <r>
          <rPr>
            <sz val="10"/>
            <color indexed="81"/>
            <rFont val="Tahoma"/>
            <family val="2"/>
          </rPr>
          <t xml:space="preserve">
% AD clipped regardless of wire (includes AD only and AD+CWT)
Bill:
of the fish without wire, proportion that would associate that are clipped. Removed from "no wire AD" group as CWT associated.</t>
        </r>
      </text>
    </comment>
    <comment ref="AB5" authorId="2" shapeId="0" xr:uid="{1BB1C0A3-8D15-4B53-A206-2C63E7C94099}">
      <text>
        <r>
          <rPr>
            <b/>
            <sz val="9"/>
            <color indexed="81"/>
            <rFont val="Tahoma"/>
            <family val="2"/>
          </rPr>
          <t>Bill Young:</t>
        </r>
        <r>
          <rPr>
            <sz val="9"/>
            <color indexed="81"/>
            <rFont val="Tahoma"/>
            <family val="2"/>
          </rPr>
          <t xml:space="preserve">
Bill:
of the fish without wire, proportion that would associate that are unclipped. Removed from "no mark" group as CWT associated.</t>
        </r>
      </text>
    </comment>
    <comment ref="AR5" authorId="3" shapeId="0" xr:uid="{CA9CA382-84DF-4309-B131-174D7F3789B9}">
      <text>
        <r>
          <rPr>
            <b/>
            <sz val="9"/>
            <color indexed="81"/>
            <rFont val="Tahoma"/>
            <family val="2"/>
          </rPr>
          <t>BY:</t>
        </r>
        <r>
          <rPr>
            <sz val="9"/>
            <color indexed="81"/>
            <rFont val="Tahoma"/>
            <family val="2"/>
          </rPr>
          <t xml:space="preserve">
total release by age and life stage of Snake R fish only. Used Sumif function</t>
        </r>
      </text>
    </comment>
    <comment ref="E101" authorId="4" shapeId="0" xr:uid="{22E07EF2-E152-42ED-825E-70218A89A7AA}">
      <text>
        <r>
          <rPr>
            <b/>
            <sz val="9"/>
            <color indexed="81"/>
            <rFont val="Tahoma"/>
            <family val="2"/>
          </rPr>
          <t>Afton Oakerman:</t>
        </r>
        <r>
          <rPr>
            <sz val="9"/>
            <color indexed="81"/>
            <rFont val="Tahoma"/>
            <family val="2"/>
          </rPr>
          <t xml:space="preserve">
The raceway that the fish were put into after marking had an escape route.  Was discovered two days after the first day of marking.  Remaining fish were pushed out one week after the first day of marking once approval was received by comanagers. </t>
        </r>
      </text>
    </comment>
    <comment ref="E109" authorId="4" shapeId="0" xr:uid="{AAA0A54A-ABA7-430A-8BB7-93354CB1DC74}">
      <text>
        <r>
          <rPr>
            <b/>
            <sz val="9"/>
            <color indexed="81"/>
            <rFont val="Tahoma"/>
            <family val="2"/>
          </rPr>
          <t>Afton Oakerman:</t>
        </r>
        <r>
          <rPr>
            <sz val="9"/>
            <color indexed="81"/>
            <rFont val="Tahoma"/>
            <family val="2"/>
          </rPr>
          <t xml:space="preserve">
Normally HC Dam but released at PL due to high TDG at HC</t>
        </r>
      </text>
    </comment>
    <comment ref="E179" authorId="2" shapeId="0" xr:uid="{3BBDB217-DDF9-4448-953F-F9E962BD32D9}">
      <text>
        <r>
          <rPr>
            <b/>
            <sz val="9"/>
            <color indexed="81"/>
            <rFont val="Tahoma"/>
            <family val="2"/>
          </rPr>
          <t>Bill Young:</t>
        </r>
        <r>
          <rPr>
            <sz val="9"/>
            <color indexed="81"/>
            <rFont val="Tahoma"/>
            <family val="2"/>
          </rPr>
          <t xml:space="preserve">
fish released 5/15
early release due to staffing issues at acclimation site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Default</author>
    <author>Bill Young</author>
    <author>tc={02F22A34-861B-4B75-B26B-28D820B5C092}</author>
  </authors>
  <commentList>
    <comment ref="B3" authorId="0" shapeId="0" xr:uid="{E71E56ED-A359-4FE0-8558-0CA8B89D4D36}">
      <text>
        <r>
          <rPr>
            <b/>
            <sz val="9"/>
            <color indexed="81"/>
            <rFont val="Tahoma"/>
            <family val="2"/>
          </rPr>
          <t>already expanded for 50 min/hr sampling</t>
        </r>
      </text>
    </comment>
    <comment ref="C3" authorId="1" shapeId="0" xr:uid="{3C274D2F-B08A-42B4-AA71-512170B03157}">
      <text>
        <r>
          <rPr>
            <b/>
            <sz val="9"/>
            <color indexed="81"/>
            <rFont val="Tahoma"/>
            <family val="2"/>
          </rPr>
          <t>Bill Young:</t>
        </r>
        <r>
          <rPr>
            <sz val="9"/>
            <color indexed="81"/>
            <rFont val="Tahoma"/>
            <family val="2"/>
          </rPr>
          <t xml:space="preserve">
estimated by S Rosenberger using PIT tag interrogations</t>
        </r>
      </text>
    </comment>
    <comment ref="M18" authorId="1" shapeId="0" xr:uid="{A48B4F25-0474-4A22-A944-D9EDA8D01E12}">
      <text>
        <r>
          <rPr>
            <b/>
            <sz val="9"/>
            <color indexed="81"/>
            <rFont val="Tahoma"/>
            <family val="2"/>
          </rPr>
          <t>Bill Young:</t>
        </r>
        <r>
          <rPr>
            <sz val="9"/>
            <color indexed="81"/>
            <rFont val="Tahoma"/>
            <family val="2"/>
          </rPr>
          <t xml:space="preserve">
100% of fish were trapped for a 4 hour period, no more were trapped the rest of the day</t>
        </r>
      </text>
    </comment>
    <comment ref="S19" authorId="1" shapeId="0" xr:uid="{ED893D4A-F4B0-4C22-9482-A8264C7CEF0F}">
      <text>
        <r>
          <rPr>
            <b/>
            <sz val="9"/>
            <color indexed="81"/>
            <rFont val="Tahoma"/>
            <family val="2"/>
          </rPr>
          <t>Bill Young:</t>
        </r>
        <r>
          <rPr>
            <sz val="9"/>
            <color indexed="81"/>
            <rFont val="Tahoma"/>
            <family val="2"/>
          </rPr>
          <t xml:space="preserve">
not a calculation, no weighting because fish weren't marked.</t>
        </r>
      </text>
    </comment>
    <comment ref="F26" authorId="2" shapeId="0" xr:uid="{02F22A34-861B-4B75-B26B-28D820B5C092}">
      <text>
        <t>[Threaded comment]
Your version of Excel allows you to read this threaded comment; however, any edits to it will get removed if the file is opened in a newer version of Excel. Learn more: https://go.microsoft.com/fwlink/?linkid=870924
Comment:
    Use 5 yr ave. LGR data didn't include summer calls</t>
      </text>
    </comment>
    <comment ref="A67" authorId="1" shapeId="0" xr:uid="{1B77F549-5D6F-4E9C-AFF9-3EA31A4D8E87}">
      <text>
        <r>
          <rPr>
            <b/>
            <sz val="9"/>
            <color indexed="81"/>
            <rFont val="Tahoma"/>
            <family val="2"/>
          </rPr>
          <t>Bill Young:</t>
        </r>
        <r>
          <rPr>
            <sz val="9"/>
            <color indexed="81"/>
            <rFont val="Tahoma"/>
            <family val="2"/>
          </rPr>
          <t xml:space="preserve">
used 5 yr averages, not enough PIT tags to calcuate</t>
        </r>
      </text>
    </comment>
  </commentList>
</comments>
</file>

<file path=xl/sharedStrings.xml><?xml version="1.0" encoding="utf-8"?>
<sst xmlns="http://schemas.openxmlformats.org/spreadsheetml/2006/main" count="69333" uniqueCount="9281">
  <si>
    <t>DateSampled</t>
  </si>
  <si>
    <t>GenComments</t>
  </si>
  <si>
    <t>GenSex</t>
  </si>
  <si>
    <t>GenPa</t>
  </si>
  <si>
    <t>GenMa</t>
  </si>
  <si>
    <t>agePBT</t>
  </si>
  <si>
    <t>M</t>
  </si>
  <si>
    <t>AI</t>
  </si>
  <si>
    <t>NA</t>
  </si>
  <si>
    <t>AD</t>
  </si>
  <si>
    <t>OtsLYON17S_1</t>
  </si>
  <si>
    <t>Unassigned</t>
  </si>
  <si>
    <t>FALL</t>
  </si>
  <si>
    <t>OtsLYON17S_1_1281</t>
  </si>
  <si>
    <t>OtsNPFH18S_1_2326</t>
  </si>
  <si>
    <t>OtsNPFH18S_1</t>
  </si>
  <si>
    <t>F</t>
  </si>
  <si>
    <t>OtsLYON17S_1_0573</t>
  </si>
  <si>
    <t>OtsLYON18S_1_0115</t>
  </si>
  <si>
    <t>OtsLYON18S_1</t>
  </si>
  <si>
    <t>OtsNPFH18S_1_5329</t>
  </si>
  <si>
    <t>OtsNPFH18S_1_5037</t>
  </si>
  <si>
    <t>OtsNPFH18S_1_1310</t>
  </si>
  <si>
    <t>OtsNPFH17S_1</t>
  </si>
  <si>
    <t>OtsLYON18S_1_0052</t>
  </si>
  <si>
    <t>OtsLYON18S_1_0767</t>
  </si>
  <si>
    <t>OtsNPFH18S_1_4334</t>
  </si>
  <si>
    <t>OtsNPFH18S_1_4002</t>
  </si>
  <si>
    <t>OtsLYON18S_1_2343</t>
  </si>
  <si>
    <t>OtsLYON18S_1_2704</t>
  </si>
  <si>
    <t>OtsLYON18S_1_0727</t>
  </si>
  <si>
    <t>OtsLYON18S_1_0829</t>
  </si>
  <si>
    <t>OtsLYON18S_1_0129</t>
  </si>
  <si>
    <t>OtsLYON18S_1_0722</t>
  </si>
  <si>
    <t>OtsLYON18S_1_0824</t>
  </si>
  <si>
    <t>OtsLYON18S_1_0710</t>
  </si>
  <si>
    <t>OtsLYON18S_1_0120</t>
  </si>
  <si>
    <t>OtsLYON18S_1_1342</t>
  </si>
  <si>
    <t>OtsLYON18S_1_1692</t>
  </si>
  <si>
    <t>OtsLYON18S_1_0715</t>
  </si>
  <si>
    <t>OtsLYON17S_1_0412</t>
  </si>
  <si>
    <t>OtsLYON17S_1_0425</t>
  </si>
  <si>
    <t>OtsLYON18S_1_0763</t>
  </si>
  <si>
    <t>OtsLYON18S_1_0037</t>
  </si>
  <si>
    <t>OtsNPFH18S_1_2307</t>
  </si>
  <si>
    <t>OtsLYON18S_1_0732</t>
  </si>
  <si>
    <t>OtsLYON18S_1_0617</t>
  </si>
  <si>
    <t>OtsLYON17S_1_1009</t>
  </si>
  <si>
    <t>OtsLYON18S_1_0055</t>
  </si>
  <si>
    <t>OtsLYON17S_1_0963</t>
  </si>
  <si>
    <t>OtsLYON18S_1_1928</t>
  </si>
  <si>
    <t>OtsLYON18S_1_1535</t>
  </si>
  <si>
    <t>OtsLYON18S_1_1394</t>
  </si>
  <si>
    <t>OtsLYON18S_1_1750</t>
  </si>
  <si>
    <t>OtsLYON18S_1_0541</t>
  </si>
  <si>
    <t>OtsLYON18S_1_0748</t>
  </si>
  <si>
    <t>OtsNPFH17S_1_5352</t>
  </si>
  <si>
    <t>OtsLYON18S_1_0116</t>
  </si>
  <si>
    <t>OtsLYON18S_1_2016</t>
  </si>
  <si>
    <t>OtsLYON18S_1_1586</t>
  </si>
  <si>
    <t>OtsLYON18S_1_0056</t>
  </si>
  <si>
    <t>OtsLYON18S_1_0203</t>
  </si>
  <si>
    <t>OtsNPFH17S_1_2348</t>
  </si>
  <si>
    <t>OtsLYON18S_1_1395</t>
  </si>
  <si>
    <t>OtsLYON18S_1_1776</t>
  </si>
  <si>
    <t>OtsLYON18S_1_0054</t>
  </si>
  <si>
    <t>OtsLYON18S_1_1323</t>
  </si>
  <si>
    <t>OtsLYON18S_1_1382</t>
  </si>
  <si>
    <t>OtsLYON18S_1_1331</t>
  </si>
  <si>
    <t>OtsNPFH18S_1_2046</t>
  </si>
  <si>
    <t>OtsLYON18S_1_1397</t>
  </si>
  <si>
    <t>OtsLYON18S_1_1825</t>
  </si>
  <si>
    <t>OtsLYON18S_1_1029</t>
  </si>
  <si>
    <t>OtsLYON18S_1_1205</t>
  </si>
  <si>
    <t>OtsLYON18S_1_0737</t>
  </si>
  <si>
    <t>OtsLYON18S_1_0864</t>
  </si>
  <si>
    <t>OtsLYON18S_1_2009</t>
  </si>
  <si>
    <t>OtsLYON18S_1_1523</t>
  </si>
  <si>
    <t>OtsLYON17S_1_1018</t>
  </si>
  <si>
    <t>OtsLYON18S_1_0709</t>
  </si>
  <si>
    <t>OtsLYON18S_1_2333</t>
  </si>
  <si>
    <t>OtsLYON18S_1_2473</t>
  </si>
  <si>
    <t>OtsLYON18S_1_0762</t>
  </si>
  <si>
    <t>OtsLYON18S_1_0694</t>
  </si>
  <si>
    <t>OtsLYON17S_1_1061</t>
  </si>
  <si>
    <t>OtsLYON18S_1_1915</t>
  </si>
  <si>
    <t>OtsLYON18S_1_1517</t>
  </si>
  <si>
    <t>OtsLYON18S_1_0768</t>
  </si>
  <si>
    <t>OtsLYON17S_1_1518</t>
  </si>
  <si>
    <t>OtsLYON18S_1_0117</t>
  </si>
  <si>
    <t>OtsLYON18S_1_1460</t>
  </si>
  <si>
    <t>OtsLYON18S_1_1851</t>
  </si>
  <si>
    <t>OtsLYON18S_1_2321</t>
  </si>
  <si>
    <t>OtsLYON18S_1_2450</t>
  </si>
  <si>
    <t>OtsLYON18S_1_2301</t>
  </si>
  <si>
    <t>OtsNPFH18S_1_4321</t>
  </si>
  <si>
    <t>OtsLYON18S_1_2362</t>
  </si>
  <si>
    <t>OtsLYON18S_1_2750</t>
  </si>
  <si>
    <t>OtsLYON18S_1_1957</t>
  </si>
  <si>
    <t>OtsLYON18S_1_1573</t>
  </si>
  <si>
    <t>OtsLYON17S_1_1073</t>
  </si>
  <si>
    <t>OtsLYON17S_1_1090</t>
  </si>
  <si>
    <t>OtsLYON18S_1_0724</t>
  </si>
  <si>
    <t>OtsLYON18S_1_0703</t>
  </si>
  <si>
    <t>OtsLYON18S_1_2474</t>
  </si>
  <si>
    <t>OtsLYON18S_1_2357</t>
  </si>
  <si>
    <t>OtsLYON18S_1_2745</t>
  </si>
  <si>
    <t>OtsLYON18S_1_2330</t>
  </si>
  <si>
    <t>OtsLYON18S_1_2467</t>
  </si>
  <si>
    <t>OtsLYON18S_1_0757</t>
  </si>
  <si>
    <t>OtsLYON18S_1_1002</t>
  </si>
  <si>
    <t>OtsLYON18S_1_0609</t>
  </si>
  <si>
    <t>OtsNPFH17S_1_3365</t>
  </si>
  <si>
    <t>OtsLYON18S_1_2355</t>
  </si>
  <si>
    <t>OtsPBT17-PRHFa</t>
  </si>
  <si>
    <t>OtsNPFH18S_1_2321</t>
  </si>
  <si>
    <t>OtsLYON18S_1_2204</t>
  </si>
  <si>
    <t>OtsLYON18S_1_2142</t>
  </si>
  <si>
    <t>OtsLYON18S_1_0739</t>
  </si>
  <si>
    <t>OtsNPFH17S_1_2316</t>
  </si>
  <si>
    <t>OtsNPFH17S_1_2027</t>
  </si>
  <si>
    <t>OtsLYON18S_1_2349</t>
  </si>
  <si>
    <t>OtsLYON18S_1_0733</t>
  </si>
  <si>
    <t>OtsLYON18S_1_2383</t>
  </si>
  <si>
    <t>OtsLYON18S_1_2757</t>
  </si>
  <si>
    <t>OtsLYON18S_1_1006</t>
  </si>
  <si>
    <t>OtsLYON18S_1_2346</t>
  </si>
  <si>
    <t>OtsLYON18S_1_2397</t>
  </si>
  <si>
    <t>OtsLYON18S_1_2622</t>
  </si>
  <si>
    <t>OtsLYON18S_1_2327</t>
  </si>
  <si>
    <t>OtsLYON18S_1_2458</t>
  </si>
  <si>
    <t>OtsLYON17S_1_0616</t>
  </si>
  <si>
    <t>OtsNPFH18S_1_4346</t>
  </si>
  <si>
    <t>OtsNPFH18S_1_4067</t>
  </si>
  <si>
    <t>OtsLYON18S_1_2501</t>
  </si>
  <si>
    <t>OtsLYON18S_1_2443</t>
  </si>
  <si>
    <t>OtsLYON18S_1_2351</t>
  </si>
  <si>
    <t>OtsLYON18S_1_2722</t>
  </si>
  <si>
    <t>OtsLYON18S_1_2317</t>
  </si>
  <si>
    <t>OtsLYON18S_1_2462</t>
  </si>
  <si>
    <t>OtsNPFH17S_1_4327</t>
  </si>
  <si>
    <t>OtsLYON18S_1_2309</t>
  </si>
  <si>
    <t>OtsLYON18S_1_2439</t>
  </si>
  <si>
    <t>This individual failed to genotype</t>
  </si>
  <si>
    <t>OtsLYON18S_1_0111</t>
  </si>
  <si>
    <t>OtsLYON18S_1_1919</t>
  </si>
  <si>
    <t>OtsLYON18S_1_1520</t>
  </si>
  <si>
    <t>OtsNPFH18S_1_6328</t>
  </si>
  <si>
    <t>OtsNPFH18S_1_6057</t>
  </si>
  <si>
    <t>OtsNPFH18S_1_4327</t>
  </si>
  <si>
    <t>OtsLYON18S_1_1377</t>
  </si>
  <si>
    <t>OtsLYON17S_1_0535</t>
  </si>
  <si>
    <t>C-07634</t>
  </si>
  <si>
    <t>C-07637</t>
  </si>
  <si>
    <t>C-07640</t>
  </si>
  <si>
    <t>C-07643</t>
  </si>
  <si>
    <t>C-07646</t>
  </si>
  <si>
    <t>C-07649</t>
  </si>
  <si>
    <t>C-07652</t>
  </si>
  <si>
    <t>C-07655</t>
  </si>
  <si>
    <t>C-07658</t>
  </si>
  <si>
    <t>C-07661</t>
  </si>
  <si>
    <t>C-07664</t>
  </si>
  <si>
    <t>C-07667</t>
  </si>
  <si>
    <t>C-07670</t>
  </si>
  <si>
    <t>C-07673</t>
  </si>
  <si>
    <t>C-07676</t>
  </si>
  <si>
    <t>C-07679</t>
  </si>
  <si>
    <t>C-07682</t>
  </si>
  <si>
    <t>C-07685</t>
  </si>
  <si>
    <t>C-07688</t>
  </si>
  <si>
    <t>C-07691</t>
  </si>
  <si>
    <t>C-07694</t>
  </si>
  <si>
    <t>C-07697</t>
  </si>
  <si>
    <t>C-07700</t>
  </si>
  <si>
    <t>C-07703</t>
  </si>
  <si>
    <t>C-07706</t>
  </si>
  <si>
    <t>C-07709</t>
  </si>
  <si>
    <t>C-07712</t>
  </si>
  <si>
    <t>C-07715</t>
  </si>
  <si>
    <t>C-07718</t>
  </si>
  <si>
    <t>C-07721</t>
  </si>
  <si>
    <t>C-07724</t>
  </si>
  <si>
    <t>C-07727</t>
  </si>
  <si>
    <t>C-07730</t>
  </si>
  <si>
    <t>C-07733</t>
  </si>
  <si>
    <t>C-07736</t>
  </si>
  <si>
    <t>C-07739</t>
  </si>
  <si>
    <t>C-07742</t>
  </si>
  <si>
    <t>C-07745</t>
  </si>
  <si>
    <t>C-07748</t>
  </si>
  <si>
    <t>C-07751</t>
  </si>
  <si>
    <t>C-07754</t>
  </si>
  <si>
    <t>C-07757</t>
  </si>
  <si>
    <t>C-07760</t>
  </si>
  <si>
    <t>C-07763</t>
  </si>
  <si>
    <t>C-07766</t>
  </si>
  <si>
    <t>C-07769</t>
  </si>
  <si>
    <t>C-07772</t>
  </si>
  <si>
    <t>C-07775</t>
  </si>
  <si>
    <t>C-07778</t>
  </si>
  <si>
    <t>C-07781</t>
  </si>
  <si>
    <t>C-07784</t>
  </si>
  <si>
    <t>C-07787</t>
  </si>
  <si>
    <t>C-07790</t>
  </si>
  <si>
    <t>C-07793</t>
  </si>
  <si>
    <t>C-07796</t>
  </si>
  <si>
    <t>C-07799</t>
  </si>
  <si>
    <t>C-07802</t>
  </si>
  <si>
    <t>C-07805</t>
  </si>
  <si>
    <t>C-07808</t>
  </si>
  <si>
    <t>C-07811</t>
  </si>
  <si>
    <t>C-07814</t>
  </si>
  <si>
    <t>C-07817</t>
  </si>
  <si>
    <t>C-07820</t>
  </si>
  <si>
    <t>C-07823</t>
  </si>
  <si>
    <t>C-07826</t>
  </si>
  <si>
    <t>C-07829</t>
  </si>
  <si>
    <t>OtsLYON18S_1_0764</t>
  </si>
  <si>
    <t>OtsLYON18S_1_0901</t>
  </si>
  <si>
    <t>C-07832</t>
  </si>
  <si>
    <t>C-07835</t>
  </si>
  <si>
    <t>C-07838</t>
  </si>
  <si>
    <t>C-07841</t>
  </si>
  <si>
    <t>OtsLYON18S_1_2324</t>
  </si>
  <si>
    <t>C-07844</t>
  </si>
  <si>
    <t>C-07847</t>
  </si>
  <si>
    <t>C-07850</t>
  </si>
  <si>
    <t>C-07853</t>
  </si>
  <si>
    <t>C-07856</t>
  </si>
  <si>
    <t>C-07859</t>
  </si>
  <si>
    <t>OtsPBT17-LWSFa</t>
  </si>
  <si>
    <t>C-07862</t>
  </si>
  <si>
    <t>OtsLYON18S_1_2731</t>
  </si>
  <si>
    <t>C-07865</t>
  </si>
  <si>
    <t>C-07868</t>
  </si>
  <si>
    <t>C-07871</t>
  </si>
  <si>
    <t>C-07874</t>
  </si>
  <si>
    <t>C-07877</t>
  </si>
  <si>
    <t>C-07880</t>
  </si>
  <si>
    <t>C-07883</t>
  </si>
  <si>
    <t>C-07886</t>
  </si>
  <si>
    <t>C-07889</t>
  </si>
  <si>
    <t>C-07892</t>
  </si>
  <si>
    <t>C-07895</t>
  </si>
  <si>
    <t>C-07898</t>
  </si>
  <si>
    <t>C-07901</t>
  </si>
  <si>
    <t>C-07904</t>
  </si>
  <si>
    <t>C-07907</t>
  </si>
  <si>
    <t>C-07910</t>
  </si>
  <si>
    <t>C-07913</t>
  </si>
  <si>
    <t>C-07916</t>
  </si>
  <si>
    <t>C-07919</t>
  </si>
  <si>
    <t>C-07922</t>
  </si>
  <si>
    <t>C-07925</t>
  </si>
  <si>
    <t>C-07928</t>
  </si>
  <si>
    <t>C-07931</t>
  </si>
  <si>
    <t>C-07934</t>
  </si>
  <si>
    <t>C-07937</t>
  </si>
  <si>
    <t>C-07940</t>
  </si>
  <si>
    <t>C-07943</t>
  </si>
  <si>
    <t>C-07946</t>
  </si>
  <si>
    <t>C-07949</t>
  </si>
  <si>
    <t>C-07952</t>
  </si>
  <si>
    <t>C-07955</t>
  </si>
  <si>
    <t>C-07958</t>
  </si>
  <si>
    <t>C-07961</t>
  </si>
  <si>
    <t>C-07964</t>
  </si>
  <si>
    <t>C-07967</t>
  </si>
  <si>
    <t>C-07970</t>
  </si>
  <si>
    <t>C-07973</t>
  </si>
  <si>
    <t>C-07976</t>
  </si>
  <si>
    <t>C-07979</t>
  </si>
  <si>
    <t>C-07982</t>
  </si>
  <si>
    <t>C-07985</t>
  </si>
  <si>
    <t>C-07988</t>
  </si>
  <si>
    <t>C-07991</t>
  </si>
  <si>
    <t>C-07994</t>
  </si>
  <si>
    <t>C-07997</t>
  </si>
  <si>
    <t>C-08000</t>
  </si>
  <si>
    <t>OtsLYON18S_1_2335</t>
  </si>
  <si>
    <t>OtsLYON18S_1_2476</t>
  </si>
  <si>
    <t>C-08003</t>
  </si>
  <si>
    <t>C-08006</t>
  </si>
  <si>
    <t>C-08009</t>
  </si>
  <si>
    <t>C-08012</t>
  </si>
  <si>
    <t>OtsLYON18S_1_2352</t>
  </si>
  <si>
    <t>OtsLYON18S_1_2728</t>
  </si>
  <si>
    <t>C-08015</t>
  </si>
  <si>
    <t>C-08018</t>
  </si>
  <si>
    <t>C-08021</t>
  </si>
  <si>
    <t>C-08024</t>
  </si>
  <si>
    <t>C-08027</t>
  </si>
  <si>
    <t>C-08030</t>
  </si>
  <si>
    <t>C-08033</t>
  </si>
  <si>
    <t>C-08036</t>
  </si>
  <si>
    <t>C-08039</t>
  </si>
  <si>
    <t>C-08042</t>
  </si>
  <si>
    <t>C-08045</t>
  </si>
  <si>
    <t>C-08048</t>
  </si>
  <si>
    <t>C-08051</t>
  </si>
  <si>
    <t>C-08054</t>
  </si>
  <si>
    <t>C-08057</t>
  </si>
  <si>
    <t>C-08060</t>
  </si>
  <si>
    <t>C-08063</t>
  </si>
  <si>
    <t>C-08066</t>
  </si>
  <si>
    <t>C-08069</t>
  </si>
  <si>
    <t>C-08072</t>
  </si>
  <si>
    <t>C-08075</t>
  </si>
  <si>
    <t>C-08078</t>
  </si>
  <si>
    <t>C-08081</t>
  </si>
  <si>
    <t>C-08084</t>
  </si>
  <si>
    <t>C-08087</t>
  </si>
  <si>
    <t>C-08090</t>
  </si>
  <si>
    <t>C-08093</t>
  </si>
  <si>
    <t>C-08096</t>
  </si>
  <si>
    <t>C-08099</t>
  </si>
  <si>
    <t>C-08102</t>
  </si>
  <si>
    <t>C-08105</t>
  </si>
  <si>
    <t>C-08108</t>
  </si>
  <si>
    <t>C-08111</t>
  </si>
  <si>
    <t>C-08114</t>
  </si>
  <si>
    <t>C-08117</t>
  </si>
  <si>
    <t>C-08120</t>
  </si>
  <si>
    <t>C-08123</t>
  </si>
  <si>
    <t>C-08126</t>
  </si>
  <si>
    <t>C-08129</t>
  </si>
  <si>
    <t>C-08132</t>
  </si>
  <si>
    <t>C-08135</t>
  </si>
  <si>
    <t>C-08138</t>
  </si>
  <si>
    <t>C-08141</t>
  </si>
  <si>
    <t>C-08144</t>
  </si>
  <si>
    <t>C-08147</t>
  </si>
  <si>
    <t>C-08150</t>
  </si>
  <si>
    <t>C-08153</t>
  </si>
  <si>
    <t>C-08156</t>
  </si>
  <si>
    <t>C-08159</t>
  </si>
  <si>
    <t>C-08162</t>
  </si>
  <si>
    <t>C-08165</t>
  </si>
  <si>
    <t>C-08168</t>
  </si>
  <si>
    <t>C-08171</t>
  </si>
  <si>
    <t>C-08174</t>
  </si>
  <si>
    <t>C-08177</t>
  </si>
  <si>
    <t>C-08180</t>
  </si>
  <si>
    <t>C-08183</t>
  </si>
  <si>
    <t>C-08186</t>
  </si>
  <si>
    <t>C-08189</t>
  </si>
  <si>
    <t>C-08192</t>
  </si>
  <si>
    <t>C-08195</t>
  </si>
  <si>
    <t>C-08198</t>
  </si>
  <si>
    <t>C-08201</t>
  </si>
  <si>
    <t>C-08204</t>
  </si>
  <si>
    <t>C-08207</t>
  </si>
  <si>
    <t>C-08210</t>
  </si>
  <si>
    <t>C-08213</t>
  </si>
  <si>
    <t>C-08216</t>
  </si>
  <si>
    <t>C-08219</t>
  </si>
  <si>
    <t>C-08222</t>
  </si>
  <si>
    <t>C-08225</t>
  </si>
  <si>
    <t>C-08228</t>
  </si>
  <si>
    <t>C-08231</t>
  </si>
  <si>
    <t>C-08234</t>
  </si>
  <si>
    <t>OtsLYON18S_1_0923</t>
  </si>
  <si>
    <t>C-08237</t>
  </si>
  <si>
    <t>C-08240</t>
  </si>
  <si>
    <t>C-08243</t>
  </si>
  <si>
    <t>C-08246</t>
  </si>
  <si>
    <t>C-08249</t>
  </si>
  <si>
    <t>C-08252</t>
  </si>
  <si>
    <t>C-08255</t>
  </si>
  <si>
    <t>C-08258</t>
  </si>
  <si>
    <t>C-08261</t>
  </si>
  <si>
    <t>C-08264</t>
  </si>
  <si>
    <t>C-08267</t>
  </si>
  <si>
    <t>C-08270</t>
  </si>
  <si>
    <t>C-08273</t>
  </si>
  <si>
    <t>C-08276</t>
  </si>
  <si>
    <t>C-08279</t>
  </si>
  <si>
    <t>C-08282</t>
  </si>
  <si>
    <t>C-08285</t>
  </si>
  <si>
    <t>C-08288</t>
  </si>
  <si>
    <t>C-08291</t>
  </si>
  <si>
    <t>OtsLYON18S_1_1001</t>
  </si>
  <si>
    <t>OtsNPFH17S_1_4307</t>
  </si>
  <si>
    <t>OtsLYON18S_1_2366</t>
  </si>
  <si>
    <t>OtsLYON18S_1_2741</t>
  </si>
  <si>
    <t>OtsNPFH17S_1_3037</t>
  </si>
  <si>
    <t>OtsNPFH18S_1_3303</t>
  </si>
  <si>
    <t>OtsLYON18S_1_1009</t>
  </si>
  <si>
    <t>OtsLYON18S_1_0765</t>
  </si>
  <si>
    <t>OtsLYON18S_1_0907</t>
  </si>
  <si>
    <t>C-08801</t>
  </si>
  <si>
    <t>C-08804</t>
  </si>
  <si>
    <t>C-08807</t>
  </si>
  <si>
    <t>C-08810</t>
  </si>
  <si>
    <t>C-08813</t>
  </si>
  <si>
    <t>C-08816</t>
  </si>
  <si>
    <t>C-08819</t>
  </si>
  <si>
    <t>C-08822</t>
  </si>
  <si>
    <t>C-08825</t>
  </si>
  <si>
    <t>C-08828</t>
  </si>
  <si>
    <t>C-08831</t>
  </si>
  <si>
    <t>C-08834</t>
  </si>
  <si>
    <t>C-08837</t>
  </si>
  <si>
    <t>C-08840</t>
  </si>
  <si>
    <t>C-08843</t>
  </si>
  <si>
    <t>C-08846</t>
  </si>
  <si>
    <t>C-08849</t>
  </si>
  <si>
    <t>C-08852</t>
  </si>
  <si>
    <t>C-08855</t>
  </si>
  <si>
    <t>C-08858</t>
  </si>
  <si>
    <t>C-08861</t>
  </si>
  <si>
    <t>C-08864</t>
  </si>
  <si>
    <t>C-08867</t>
  </si>
  <si>
    <t>C-08870</t>
  </si>
  <si>
    <t>C-08873</t>
  </si>
  <si>
    <t>C-08876</t>
  </si>
  <si>
    <t>C-08879</t>
  </si>
  <si>
    <t>C-08882</t>
  </si>
  <si>
    <t>C-08885</t>
  </si>
  <si>
    <t>C-08888</t>
  </si>
  <si>
    <t>C-08891</t>
  </si>
  <si>
    <t>C-08894</t>
  </si>
  <si>
    <t>C-08897</t>
  </si>
  <si>
    <t>C-08900</t>
  </si>
  <si>
    <t>C-08903</t>
  </si>
  <si>
    <t>C-08906</t>
  </si>
  <si>
    <t>C-08909</t>
  </si>
  <si>
    <t>C-08912</t>
  </si>
  <si>
    <t>C-08915</t>
  </si>
  <si>
    <t>OtsLYON17S_1_0921</t>
  </si>
  <si>
    <t>C-08918</t>
  </si>
  <si>
    <t>C-08921</t>
  </si>
  <si>
    <t>C-08924</t>
  </si>
  <si>
    <t>C-08927</t>
  </si>
  <si>
    <t>C-08930</t>
  </si>
  <si>
    <t>C-08933</t>
  </si>
  <si>
    <t>C-08936</t>
  </si>
  <si>
    <t>C-08939</t>
  </si>
  <si>
    <t>C-08942</t>
  </si>
  <si>
    <t>C-08945</t>
  </si>
  <si>
    <t>C-08948</t>
  </si>
  <si>
    <t>C-08951</t>
  </si>
  <si>
    <t>C-08954</t>
  </si>
  <si>
    <t>C-08957</t>
  </si>
  <si>
    <t>C-08960</t>
  </si>
  <si>
    <t>C-08963</t>
  </si>
  <si>
    <t>C-08966</t>
  </si>
  <si>
    <t>C-08969</t>
  </si>
  <si>
    <t>OtsLYON18S_1_1379</t>
  </si>
  <si>
    <t>OtsLYON18S_1_1791</t>
  </si>
  <si>
    <t>C-08972</t>
  </si>
  <si>
    <t>C-08975</t>
  </si>
  <si>
    <t>C-08978</t>
  </si>
  <si>
    <t>C-08981</t>
  </si>
  <si>
    <t>C-08984</t>
  </si>
  <si>
    <t>C-08987</t>
  </si>
  <si>
    <t>C-08990</t>
  </si>
  <si>
    <t>C-08993</t>
  </si>
  <si>
    <t>C-08996</t>
  </si>
  <si>
    <t>C-08999</t>
  </si>
  <si>
    <t>C-09002</t>
  </si>
  <si>
    <t>C-09005</t>
  </si>
  <si>
    <t>C-09008</t>
  </si>
  <si>
    <t>C-09011</t>
  </si>
  <si>
    <t>C-09014</t>
  </si>
  <si>
    <t>C-09017</t>
  </si>
  <si>
    <t>C-09020</t>
  </si>
  <si>
    <t>C-09023</t>
  </si>
  <si>
    <t>C-09026</t>
  </si>
  <si>
    <t>C-09029</t>
  </si>
  <si>
    <t>C-09032</t>
  </si>
  <si>
    <t>C-09035</t>
  </si>
  <si>
    <t>C-09038</t>
  </si>
  <si>
    <t>C-09041</t>
  </si>
  <si>
    <t>C-09044</t>
  </si>
  <si>
    <t>C-09047</t>
  </si>
  <si>
    <t>C-09050</t>
  </si>
  <si>
    <t>C-09053</t>
  </si>
  <si>
    <t>C-09056</t>
  </si>
  <si>
    <t>C-09059</t>
  </si>
  <si>
    <t>C-09062</t>
  </si>
  <si>
    <t>C-09065</t>
  </si>
  <si>
    <t>C-09068</t>
  </si>
  <si>
    <t>OtsLYON18S_1_2336</t>
  </si>
  <si>
    <t>OtsLYON18S_1_2486</t>
  </si>
  <si>
    <t>C-09071</t>
  </si>
  <si>
    <t>C-09074</t>
  </si>
  <si>
    <t>C-09077</t>
  </si>
  <si>
    <t>C-09080</t>
  </si>
  <si>
    <t>C-09083</t>
  </si>
  <si>
    <t>C-09086</t>
  </si>
  <si>
    <t>C-09089</t>
  </si>
  <si>
    <t>C-09092</t>
  </si>
  <si>
    <t>C-09095</t>
  </si>
  <si>
    <t>C-09101</t>
  </si>
  <si>
    <t>C-09104</t>
  </si>
  <si>
    <t>OtsLYON18S_1_2727</t>
  </si>
  <si>
    <t>C-09107</t>
  </si>
  <si>
    <t>C-09110</t>
  </si>
  <si>
    <t>C-09113</t>
  </si>
  <si>
    <t>C-09116</t>
  </si>
  <si>
    <t>OtsLYON18S_1_2323</t>
  </si>
  <si>
    <t>OtsLYON18S_1_2470</t>
  </si>
  <si>
    <t>OtsLYON18S_1_2360</t>
  </si>
  <si>
    <t>OtsLYON18S_1_2751</t>
  </si>
  <si>
    <t>OtsNPFH17S_1_3315</t>
  </si>
  <si>
    <t>OtsLYON18S_1_2461</t>
  </si>
  <si>
    <t>OtsLYON18S_1_0761</t>
  </si>
  <si>
    <t>OtsLYON18S_1_2367</t>
  </si>
  <si>
    <t>OtsLYON18S_1_2744</t>
  </si>
  <si>
    <t>OtsPBT18-UmaFa</t>
  </si>
  <si>
    <t>OtsLYON18S_1_2370</t>
  </si>
  <si>
    <t>OtsLYON18S_1_2740</t>
  </si>
  <si>
    <t>OtsLYON18S_1_0659</t>
  </si>
  <si>
    <t>OtsLYON18S_1_2315</t>
  </si>
  <si>
    <t>OtsLYON18S_1_2432</t>
  </si>
  <si>
    <t>OtsLYON18S_1_2339</t>
  </si>
  <si>
    <t>OtsLYON18S_1_2496</t>
  </si>
  <si>
    <t>OtsLYON18S_1_2338</t>
  </si>
  <si>
    <t>OtsLYON18S_1_2492</t>
  </si>
  <si>
    <t>OtsLYON18S_1_2469</t>
  </si>
  <si>
    <t>OtsLYON18S_1_1005</t>
  </si>
  <si>
    <t>OtsLYON18S_1_1134</t>
  </si>
  <si>
    <t>OtsLYON18S_1_2440</t>
  </si>
  <si>
    <t>Population</t>
  </si>
  <si>
    <t>Individual</t>
  </si>
  <si>
    <t>LGRScaleGeneticsIDLink</t>
  </si>
  <si>
    <t>PhenotypicSex</t>
  </si>
  <si>
    <t>Length</t>
  </si>
  <si>
    <t>Clip</t>
  </si>
  <si>
    <t>Wire</t>
  </si>
  <si>
    <t>PopName</t>
  </si>
  <si>
    <t>GSIRepUnit</t>
  </si>
  <si>
    <t>RepUnitProb</t>
  </si>
  <si>
    <t>Column name</t>
  </si>
  <si>
    <t>Definition</t>
  </si>
  <si>
    <t>IDFG Progeny database collection ID</t>
  </si>
  <si>
    <t>IDFG Progeny database individual ID</t>
  </si>
  <si>
    <t>Individual genetics ID in metadata provided to IDFG Eagle Genetics Lab</t>
  </si>
  <si>
    <t>Date sampled at Lower Granite Dam</t>
  </si>
  <si>
    <t>Sex as identified at the Dam</t>
  </si>
  <si>
    <t>Fork Length</t>
  </si>
  <si>
    <t>Adipose fin status - AD is for Ad-clipped, AI is for ad-intact</t>
  </si>
  <si>
    <t>1 if CWT present, NA if absent</t>
  </si>
  <si>
    <t>Lists all genetic duplicates and samples that failed to genotype</t>
  </si>
  <si>
    <t>Genetic sex</t>
  </si>
  <si>
    <t>IDFG Progeny database ID of the PBT assigned sire</t>
  </si>
  <si>
    <t>IDFG Progeny database ID of the PBT assigned dam</t>
  </si>
  <si>
    <t>Hatchery with PBT assignment</t>
  </si>
  <si>
    <t>Age based on PBT assignment</t>
  </si>
  <si>
    <t>GSI reporting unit assigned to fish not assigned to the PBT baseline</t>
  </si>
  <si>
    <t>Probability of assignment to the given GSI reporting unit</t>
  </si>
  <si>
    <t>OtsLYON18S_1_0066</t>
  </si>
  <si>
    <t>OtsLYON18S_1_0109</t>
  </si>
  <si>
    <t>OtsLYON19S_1_0132</t>
  </si>
  <si>
    <t>OtsLYON19S_1_0086</t>
  </si>
  <si>
    <t>OtsLYON19S_1</t>
  </si>
  <si>
    <t>OtsLYON18S_1_1472</t>
  </si>
  <si>
    <t>OtsLYON18S_1_1863</t>
  </si>
  <si>
    <t>C-00091</t>
  </si>
  <si>
    <t>C-00181</t>
  </si>
  <si>
    <t>OtsLYON17S_1_1328</t>
  </si>
  <si>
    <t>OtsLYON18S_1_0270</t>
  </si>
  <si>
    <t>OtsLYON18S_1_0057</t>
  </si>
  <si>
    <t>C-00271</t>
  </si>
  <si>
    <t>C-00361</t>
  </si>
  <si>
    <t>OtsLYON19S_1_1839</t>
  </si>
  <si>
    <t>OtsLYON19S_1_1579</t>
  </si>
  <si>
    <t>C-00451</t>
  </si>
  <si>
    <t>OtsNPFH17S_1_3350</t>
  </si>
  <si>
    <t>OtsNPFH17S_1_3023</t>
  </si>
  <si>
    <t>OtsNPFH17S_1_3341</t>
  </si>
  <si>
    <t>OtsNPFH17S_1_3054</t>
  </si>
  <si>
    <t>C-00541</t>
  </si>
  <si>
    <t>OtsLYON19S_1_1124</t>
  </si>
  <si>
    <t>OtsLYON19S_1_0966</t>
  </si>
  <si>
    <t>OtsLYON18S_1_0745</t>
  </si>
  <si>
    <t>OtsLYON18S_1_0615</t>
  </si>
  <si>
    <t>C-00631</t>
  </si>
  <si>
    <t>OtsLYON18S_1_0759</t>
  </si>
  <si>
    <t>OtsLYON18S_1_0914</t>
  </si>
  <si>
    <t>C-00721</t>
  </si>
  <si>
    <t>C-00821</t>
  </si>
  <si>
    <t>C-00902</t>
  </si>
  <si>
    <t>C-00911</t>
  </si>
  <si>
    <t>OtsLYON19S_1_0144</t>
  </si>
  <si>
    <t>OtsLYON19S_1_0201</t>
  </si>
  <si>
    <t>OtsLYON18S_1_0754</t>
  </si>
  <si>
    <t>OtsLYON18S_1_0653</t>
  </si>
  <si>
    <t>OtsNPFH18S_1_5340</t>
  </si>
  <si>
    <t>OtsNPFH18S_1_5049</t>
  </si>
  <si>
    <t>C-01001</t>
  </si>
  <si>
    <t>C-01091</t>
  </si>
  <si>
    <t>OtsLYON17S_1_1108</t>
  </si>
  <si>
    <t>OtsLYON17S_1_1204</t>
  </si>
  <si>
    <t>OtsLYON18S_1_0217</t>
  </si>
  <si>
    <t>OtsLYON18S_1_0716</t>
  </si>
  <si>
    <t>OtsLYON18S_1_0600</t>
  </si>
  <si>
    <t>C-01181</t>
  </si>
  <si>
    <t>OtsNPFH17S_1_2328</t>
  </si>
  <si>
    <t>C-01191</t>
  </si>
  <si>
    <t>OtsLYON18S_1_1918</t>
  </si>
  <si>
    <t>OtsLYON18S_1_1522</t>
  </si>
  <si>
    <t>OtsLYON18S_1_0747</t>
  </si>
  <si>
    <t>OtsLYON18S_1_0622</t>
  </si>
  <si>
    <t>C-01281</t>
  </si>
  <si>
    <t>OtsLYON18S_1_1461</t>
  </si>
  <si>
    <t>OtsLYON18S_1_1857</t>
  </si>
  <si>
    <t>OtsLYON18S_1_0105</t>
  </si>
  <si>
    <t>OtsLYON18S_1_2320</t>
  </si>
  <si>
    <t>OtsLYON18S_1_2463</t>
  </si>
  <si>
    <t>C-01371</t>
  </si>
  <si>
    <t>OtsLYON18S_1_0108</t>
  </si>
  <si>
    <t>OtsLYON18S_1_0047</t>
  </si>
  <si>
    <t>OtsLYON18S_1_0599</t>
  </si>
  <si>
    <t>OtsLYON18S_1_0046</t>
  </si>
  <si>
    <t>C-01461</t>
  </si>
  <si>
    <t>OtsLYON18S_1_0730</t>
  </si>
  <si>
    <t>OtsLYON18S_1_0838</t>
  </si>
  <si>
    <t>OtsLYON19S_1_0706</t>
  </si>
  <si>
    <t>C-01551</t>
  </si>
  <si>
    <t>OtsNPFH17S_1_3317</t>
  </si>
  <si>
    <t>OtsLYON18S_1_1366</t>
  </si>
  <si>
    <t>OtsLYON18S_1_1704</t>
  </si>
  <si>
    <t>C-01641</t>
  </si>
  <si>
    <t>OtsLYON18S_1_0714</t>
  </si>
  <si>
    <t>OtsLYON18S_1_0563</t>
  </si>
  <si>
    <t>C-01731</t>
  </si>
  <si>
    <t>C-01821</t>
  </si>
  <si>
    <t>OtsLYON18S_1_0691</t>
  </si>
  <si>
    <t>OtsLYON18S_1_0619</t>
  </si>
  <si>
    <t>C-01911</t>
  </si>
  <si>
    <t>OtsLYON18S_1_0726</t>
  </si>
  <si>
    <t>OtsNPFH18S_1_3342</t>
  </si>
  <si>
    <t>OtsNPFH18S_1_3052</t>
  </si>
  <si>
    <t>C-02001</t>
  </si>
  <si>
    <t>OtsLYON18S_1_0755</t>
  </si>
  <si>
    <t>C-02091</t>
  </si>
  <si>
    <t>OtsLYON18S_1_0112</t>
  </si>
  <si>
    <t>OtsLYON18S_1_0746</t>
  </si>
  <si>
    <t>C-02281</t>
  </si>
  <si>
    <t>C-02371</t>
  </si>
  <si>
    <t>OtsNPFH18S_1_3333</t>
  </si>
  <si>
    <t>C-02398</t>
  </si>
  <si>
    <t>C-02407</t>
  </si>
  <si>
    <t>OtsLYON18S_1_0734</t>
  </si>
  <si>
    <t>OtsLYON18S_1_0868</t>
  </si>
  <si>
    <t>OtsLYON17S_1_0650</t>
  </si>
  <si>
    <t>C-02416</t>
  </si>
  <si>
    <t>OtsLYON18S_1_0598</t>
  </si>
  <si>
    <t>OtsLYON17S_1_0965</t>
  </si>
  <si>
    <t>C-02425</t>
  </si>
  <si>
    <t>OtsLYON18S_1_0916</t>
  </si>
  <si>
    <t>C-02434</t>
  </si>
  <si>
    <t>C-02443</t>
  </si>
  <si>
    <t>OtsLYON18S_1_0059</t>
  </si>
  <si>
    <t>OtsLYON18S_1_0100</t>
  </si>
  <si>
    <t>C-02452</t>
  </si>
  <si>
    <t>C-02461</t>
  </si>
  <si>
    <t>OtsLYON18S_1_1466</t>
  </si>
  <si>
    <t>OtsLYON18S_1_1859</t>
  </si>
  <si>
    <t>C-02470</t>
  </si>
  <si>
    <t>OtsLYON19S_1_0135</t>
  </si>
  <si>
    <t>OtsLYON19S_1_0092</t>
  </si>
  <si>
    <t>C-02479</t>
  </si>
  <si>
    <t>C-02488</t>
  </si>
  <si>
    <t>C-02497</t>
  </si>
  <si>
    <t>OtsLYON19S_1_1794</t>
  </si>
  <si>
    <t>OtsLYON19S_1_2063</t>
  </si>
  <si>
    <t>OtsLYON18S_1_0812</t>
  </si>
  <si>
    <t>OtsLYON18S_1_0033</t>
  </si>
  <si>
    <t>C-02534</t>
  </si>
  <si>
    <t>OtsLYON17S_1_1524</t>
  </si>
  <si>
    <t>OtsLYON18S_1_1328</t>
  </si>
  <si>
    <t>C-02543</t>
  </si>
  <si>
    <t>OtsLYON18S_1_1489</t>
  </si>
  <si>
    <t>OtsLYON18S_1_1887</t>
  </si>
  <si>
    <t>OtsNPFH17S_1_2317</t>
  </si>
  <si>
    <t>OtsNPFH17S_1_2031</t>
  </si>
  <si>
    <t>C-02561</t>
  </si>
  <si>
    <t>C-02570</t>
  </si>
  <si>
    <t>OtsLYON19S_1_0111</t>
  </si>
  <si>
    <t>OtsLYON19S_1_0020</t>
  </si>
  <si>
    <t>C-02579</t>
  </si>
  <si>
    <t>C-02588</t>
  </si>
  <si>
    <t>C-02597</t>
  </si>
  <si>
    <t>OtsLYON19S_1_0142</t>
  </si>
  <si>
    <t>OtsLYON19S_1_0206</t>
  </si>
  <si>
    <t>OtsLYON19S_1_0529</t>
  </si>
  <si>
    <t>OtsLYON19S_1_0371</t>
  </si>
  <si>
    <t>OtsLYON19S_1_0540</t>
  </si>
  <si>
    <t>OtsLYON19S_1_0400</t>
  </si>
  <si>
    <t>OtsLYON19S_1_0019</t>
  </si>
  <si>
    <t>OtsLYON18S_1_0123</t>
  </si>
  <si>
    <t>OtsLYON18S_1_2007</t>
  </si>
  <si>
    <t>OtsLYON18S_1_1518</t>
  </si>
  <si>
    <t>OtsLYON18S_1_2202</t>
  </si>
  <si>
    <t>OtsLYON18S_1_2144</t>
  </si>
  <si>
    <t>C-02701</t>
  </si>
  <si>
    <t>OtsNPFH19S_1_3324</t>
  </si>
  <si>
    <t>OtsNPFH19S_1_3039</t>
  </si>
  <si>
    <t>OtsNPFH19S_1</t>
  </si>
  <si>
    <t>C-02704</t>
  </si>
  <si>
    <t>C-02707</t>
  </si>
  <si>
    <t>C-02710</t>
  </si>
  <si>
    <t>C-02713</t>
  </si>
  <si>
    <t>C-02716</t>
  </si>
  <si>
    <t>C-02719</t>
  </si>
  <si>
    <t>C-02722</t>
  </si>
  <si>
    <t>C-02725</t>
  </si>
  <si>
    <t>C-02728</t>
  </si>
  <si>
    <t>OtsLYON18S_1_1381</t>
  </si>
  <si>
    <t>C-02731</t>
  </si>
  <si>
    <t>C-02734</t>
  </si>
  <si>
    <t>C-02737</t>
  </si>
  <si>
    <t>C-02740</t>
  </si>
  <si>
    <t>C-02743</t>
  </si>
  <si>
    <t>C-02746</t>
  </si>
  <si>
    <t>C-02749</t>
  </si>
  <si>
    <t>OtsLYON18S_1_2303</t>
  </si>
  <si>
    <t>OtsLYON18S_1_2430</t>
  </si>
  <si>
    <t>C-02752</t>
  </si>
  <si>
    <t>C-02755</t>
  </si>
  <si>
    <t>C-02758</t>
  </si>
  <si>
    <t>OtsLYON18S_1_0712</t>
  </si>
  <si>
    <t>C-02761</t>
  </si>
  <si>
    <t>OtsLYON18S_1_1707</t>
  </si>
  <si>
    <t>C-02764</t>
  </si>
  <si>
    <t>C-02767</t>
  </si>
  <si>
    <t>C-02770</t>
  </si>
  <si>
    <t>C-02773</t>
  </si>
  <si>
    <t>C-02776</t>
  </si>
  <si>
    <t>OtsNPFH18S_1_2308</t>
  </si>
  <si>
    <t>OtsNPFH18S_1_2062</t>
  </si>
  <si>
    <t>C-02779</t>
  </si>
  <si>
    <t>C-02782</t>
  </si>
  <si>
    <t>C-02785</t>
  </si>
  <si>
    <t>C-02788</t>
  </si>
  <si>
    <t>C-02791</t>
  </si>
  <si>
    <t>C-02794</t>
  </si>
  <si>
    <t>C-02797</t>
  </si>
  <si>
    <t>C-02800</t>
  </si>
  <si>
    <t>OtsLYON18S_1_0735</t>
  </si>
  <si>
    <t>OtsLYON18S_1_0051</t>
  </si>
  <si>
    <t>OtsLYON18S_1_0072</t>
  </si>
  <si>
    <t>OtsLYON19S_1_1850</t>
  </si>
  <si>
    <t>OtsLYON19S_1_1605</t>
  </si>
  <si>
    <t>OtsLYON18S_1_0706</t>
  </si>
  <si>
    <t>OtsLYON18S_1_0521</t>
  </si>
  <si>
    <t>OtsLYON18S_1_0744</t>
  </si>
  <si>
    <t>OtsLYON18S_1_0629</t>
  </si>
  <si>
    <t>OtsLYON18S_1_2386</t>
  </si>
  <si>
    <t>OtsLYON18S_1_2795</t>
  </si>
  <si>
    <t>OtsLYON18S_1_2381</t>
  </si>
  <si>
    <t>OtsLYON18S_1_2760</t>
  </si>
  <si>
    <t>OtsLYON18S_1_0811</t>
  </si>
  <si>
    <t>OtsLYON18S_1_0050</t>
  </si>
  <si>
    <t>OtsNPFH18S_1_3340</t>
  </si>
  <si>
    <t>OtsNPFH18S_1_3008</t>
  </si>
  <si>
    <t>OtsLYON18S_1_1364</t>
  </si>
  <si>
    <t>OtsLYON18S_1_1942</t>
  </si>
  <si>
    <t>OtsLYON18S_1_1559</t>
  </si>
  <si>
    <t>OtsLYON18S_1_0721</t>
  </si>
  <si>
    <t>OtsLYON18S_1_0547</t>
  </si>
  <si>
    <t>OtsLYON18S_1_1746</t>
  </si>
  <si>
    <t>OtsLYON18S_1_1003</t>
  </si>
  <si>
    <t>OtsLYON18S_1_1113</t>
  </si>
  <si>
    <t>OtsNPFH17S_1_3002</t>
  </si>
  <si>
    <t>OtsLYON18S_1_1391</t>
  </si>
  <si>
    <t>OtsLYON18S_1_1802</t>
  </si>
  <si>
    <t>OtsLYON18S_1_1325</t>
  </si>
  <si>
    <t>OtsLYON18S_1_1637</t>
  </si>
  <si>
    <t>OtsLYON19S_1_0596</t>
  </si>
  <si>
    <t>OtsLYON19S_1_0657</t>
  </si>
  <si>
    <t>OtsNPFH18S_1_5002</t>
  </si>
  <si>
    <t>OtsLYON18S_1_0750</t>
  </si>
  <si>
    <t>OtsLYON18S_1_0731</t>
  </si>
  <si>
    <t>OtsLYON18S_1_0851</t>
  </si>
  <si>
    <t>OtsLYON19S_1_0546</t>
  </si>
  <si>
    <t>OtsLYON19S_1_0433</t>
  </si>
  <si>
    <t>OtsLYON18S_1_0027</t>
  </si>
  <si>
    <t>OtsLYON18S_1_0713</t>
  </si>
  <si>
    <t>OtsLYON18S_1_0568</t>
  </si>
  <si>
    <t>C-03418</t>
  </si>
  <si>
    <t>C-03421</t>
  </si>
  <si>
    <t>C-03424</t>
  </si>
  <si>
    <t>C-03427</t>
  </si>
  <si>
    <t>C-03430</t>
  </si>
  <si>
    <t>C-03433</t>
  </si>
  <si>
    <t>C-03436</t>
  </si>
  <si>
    <t>C-03439</t>
  </si>
  <si>
    <t>OtsLYON18S_1_0707</t>
  </si>
  <si>
    <t>C-03442</t>
  </si>
  <si>
    <t>C-03445</t>
  </si>
  <si>
    <t>C-03448</t>
  </si>
  <si>
    <t>C-03451</t>
  </si>
  <si>
    <t>C-03454</t>
  </si>
  <si>
    <t>C-03457</t>
  </si>
  <si>
    <t>OtsLYON18S_1_1353</t>
  </si>
  <si>
    <t>OtsLYON18S_1_1789</t>
  </si>
  <si>
    <t>C-03460</t>
  </si>
  <si>
    <t>C-03463</t>
  </si>
  <si>
    <t>C-03466</t>
  </si>
  <si>
    <t>C-03469</t>
  </si>
  <si>
    <t>C-03472</t>
  </si>
  <si>
    <t>C-03475</t>
  </si>
  <si>
    <t>C-03478</t>
  </si>
  <si>
    <t>C-03481</t>
  </si>
  <si>
    <t>OtsLYON19S_1_1716</t>
  </si>
  <si>
    <t>OtsLYON19S_1_1919</t>
  </si>
  <si>
    <t>C-03484</t>
  </si>
  <si>
    <t>OtsLYON18S_1_1027</t>
  </si>
  <si>
    <t>C-03487</t>
  </si>
  <si>
    <t>C-03490</t>
  </si>
  <si>
    <t>C-03493</t>
  </si>
  <si>
    <t>C-03496</t>
  </si>
  <si>
    <t>OtsLYON18S_1_1204</t>
  </si>
  <si>
    <t>C-03499</t>
  </si>
  <si>
    <t>C-03502</t>
  </si>
  <si>
    <t>C-03505</t>
  </si>
  <si>
    <t>C-03508</t>
  </si>
  <si>
    <t>C-03511</t>
  </si>
  <si>
    <t>C-03514</t>
  </si>
  <si>
    <t>C-03517</t>
  </si>
  <si>
    <t>C-03520</t>
  </si>
  <si>
    <t>OtsLYON19S_1_1701</t>
  </si>
  <si>
    <t>OtsLYON19S_1_1606</t>
  </si>
  <si>
    <t>OtsLYON19S_1_1348</t>
  </si>
  <si>
    <t>OtsLYON18S_1_0856</t>
  </si>
  <si>
    <t>OtsLYON18S_1_1354</t>
  </si>
  <si>
    <t>OtsLYON18S_1_1752</t>
  </si>
  <si>
    <t>OtsLYON18S_1_1372</t>
  </si>
  <si>
    <t>OtsLYON18S_1_1753</t>
  </si>
  <si>
    <t>OtsLYON18S_1_0872</t>
  </si>
  <si>
    <t>OtsNPFH19S_1_5336</t>
  </si>
  <si>
    <t>OtsNPFH19S_1_5011</t>
  </si>
  <si>
    <t>OtsLYON19S_1_0707</t>
  </si>
  <si>
    <t>OtsLYON19S_1_0690</t>
  </si>
  <si>
    <t>C-03724</t>
  </si>
  <si>
    <t>C-03727</t>
  </si>
  <si>
    <t>C-03730</t>
  </si>
  <si>
    <t>OtsLYON19S_1_0599</t>
  </si>
  <si>
    <t>OtsLYON19S_1_0664</t>
  </si>
  <si>
    <t>C-03733</t>
  </si>
  <si>
    <t>C-03736</t>
  </si>
  <si>
    <t>C-03739</t>
  </si>
  <si>
    <t>C-03742</t>
  </si>
  <si>
    <t>OtsNPFH18S_1_3341</t>
  </si>
  <si>
    <t>OtsNPFH18S_1_3032</t>
  </si>
  <si>
    <t>C-03745</t>
  </si>
  <si>
    <t>C-03748</t>
  </si>
  <si>
    <t>OtsLYON19S_1_0140</t>
  </si>
  <si>
    <t>OtsLYON19S_1_0098</t>
  </si>
  <si>
    <t>C-03751</t>
  </si>
  <si>
    <t>C-03754</t>
  </si>
  <si>
    <t>C-03757</t>
  </si>
  <si>
    <t>C-03760</t>
  </si>
  <si>
    <t>OtsLYON19S_1_1394</t>
  </si>
  <si>
    <t>OtsLYON19S_1_1500</t>
  </si>
  <si>
    <t>C-03763</t>
  </si>
  <si>
    <t>C-03766</t>
  </si>
  <si>
    <t>C-03769</t>
  </si>
  <si>
    <t>OtsPBT17-RSHFa</t>
  </si>
  <si>
    <t>C-03772</t>
  </si>
  <si>
    <t>C-03775</t>
  </si>
  <si>
    <t>C-03778</t>
  </si>
  <si>
    <t>C-03781</t>
  </si>
  <si>
    <t>C-03784</t>
  </si>
  <si>
    <t>OtsLYON19S_1_1826</t>
  </si>
  <si>
    <t>OtsLYON19S_1_1547</t>
  </si>
  <si>
    <t>C-03787</t>
  </si>
  <si>
    <t>OtsLYON18S_1_2419</t>
  </si>
  <si>
    <t>C-03790</t>
  </si>
  <si>
    <t>OtsLYON19S_1_0587</t>
  </si>
  <si>
    <t>OtsLYON19S_1_0627</t>
  </si>
  <si>
    <t>C-03793</t>
  </si>
  <si>
    <t>C-03796</t>
  </si>
  <si>
    <t>OtsLYON19S_1_1840</t>
  </si>
  <si>
    <t>OtsLYON19S_1_1587</t>
  </si>
  <si>
    <t>C-03799</t>
  </si>
  <si>
    <t>C-03802</t>
  </si>
  <si>
    <t>OtsLYON19S_1_0136</t>
  </si>
  <si>
    <t>OtsLYON19S_1_0230</t>
  </si>
  <si>
    <t>C-03805</t>
  </si>
  <si>
    <t>C-03808</t>
  </si>
  <si>
    <t>C-03811</t>
  </si>
  <si>
    <t>C-03814</t>
  </si>
  <si>
    <t>C-03817</t>
  </si>
  <si>
    <t>C-03820</t>
  </si>
  <si>
    <t>C-03823</t>
  </si>
  <si>
    <t>C-03826</t>
  </si>
  <si>
    <t>C-03829</t>
  </si>
  <si>
    <t>C-03832</t>
  </si>
  <si>
    <t>C-03835</t>
  </si>
  <si>
    <t>C-03838</t>
  </si>
  <si>
    <t>OtsLYON18S_1_1912</t>
  </si>
  <si>
    <t>OtsLYON18S_1_1507</t>
  </si>
  <si>
    <t>C-03841</t>
  </si>
  <si>
    <t>C-03844</t>
  </si>
  <si>
    <t>OtsLYON18S_1_1322</t>
  </si>
  <si>
    <t>C-03847</t>
  </si>
  <si>
    <t>C-03850</t>
  </si>
  <si>
    <t>OtsLYON18S_1_0701</t>
  </si>
  <si>
    <t>C-03853</t>
  </si>
  <si>
    <t>OtsLYON19S_1_1883</t>
  </si>
  <si>
    <t>OtsLYON19S_1_1659</t>
  </si>
  <si>
    <t>C-03856</t>
  </si>
  <si>
    <t>C-03859</t>
  </si>
  <si>
    <t>C-03862</t>
  </si>
  <si>
    <t>C-03865</t>
  </si>
  <si>
    <t>C-03868</t>
  </si>
  <si>
    <t>OtsLYON18S_1_0132</t>
  </si>
  <si>
    <t>OtsLYON18S_1_0280</t>
  </si>
  <si>
    <t>C-03871</t>
  </si>
  <si>
    <t>C-03874</t>
  </si>
  <si>
    <t>C-03877</t>
  </si>
  <si>
    <t>C-03880</t>
  </si>
  <si>
    <t>C-03883</t>
  </si>
  <si>
    <t>OtsLYON18S_1_1367</t>
  </si>
  <si>
    <t>OtsLYON18S_1_1800</t>
  </si>
  <si>
    <t>C-03886</t>
  </si>
  <si>
    <t>C-03889</t>
  </si>
  <si>
    <t>C-03892</t>
  </si>
  <si>
    <t>C-03895</t>
  </si>
  <si>
    <t>C-03898</t>
  </si>
  <si>
    <t>C-03901</t>
  </si>
  <si>
    <t>C-03904</t>
  </si>
  <si>
    <t>C-03907</t>
  </si>
  <si>
    <t>C-03910</t>
  </si>
  <si>
    <t>C-03913</t>
  </si>
  <si>
    <t>C-03916</t>
  </si>
  <si>
    <t>C-03919</t>
  </si>
  <si>
    <t>C-03922</t>
  </si>
  <si>
    <t>C-03925</t>
  </si>
  <si>
    <t>C-03928</t>
  </si>
  <si>
    <t>OtsLYON17S_1_1150</t>
  </si>
  <si>
    <t>C-03931</t>
  </si>
  <si>
    <t>C-03934</t>
  </si>
  <si>
    <t>C-03937</t>
  </si>
  <si>
    <t>C-03940</t>
  </si>
  <si>
    <t>C-03943</t>
  </si>
  <si>
    <t>C-03946</t>
  </si>
  <si>
    <t>C-03949</t>
  </si>
  <si>
    <t>C-03952</t>
  </si>
  <si>
    <t>OtsNPFH17S_1_5027</t>
  </si>
  <si>
    <t>C-03955</t>
  </si>
  <si>
    <t>C-03958</t>
  </si>
  <si>
    <t>OtsLYON18S_1_2384</t>
  </si>
  <si>
    <t>OtsLYON18S_1_2756</t>
  </si>
  <si>
    <t>C-03961</t>
  </si>
  <si>
    <t>C-03964</t>
  </si>
  <si>
    <t>C-03967</t>
  </si>
  <si>
    <t>C-03970</t>
  </si>
  <si>
    <t>C-03973</t>
  </si>
  <si>
    <t>C-03976</t>
  </si>
  <si>
    <t>OtsLYON18S_1_1125</t>
  </si>
  <si>
    <t>C-03979</t>
  </si>
  <si>
    <t>C-03982</t>
  </si>
  <si>
    <t>OtsNPFH19S_1_1305</t>
  </si>
  <si>
    <t>C-03985</t>
  </si>
  <si>
    <t>C-03988</t>
  </si>
  <si>
    <t>C-03991</t>
  </si>
  <si>
    <t>C-03994</t>
  </si>
  <si>
    <t>C-03997</t>
  </si>
  <si>
    <t>OtsLYON19S_1_0100</t>
  </si>
  <si>
    <t>C-04000</t>
  </si>
  <si>
    <t>OtsLYON18S_1_0119</t>
  </si>
  <si>
    <t>C-04003</t>
  </si>
  <si>
    <t>C-04006</t>
  </si>
  <si>
    <t>C-04009</t>
  </si>
  <si>
    <t>OtsLYON18S_1_1363</t>
  </si>
  <si>
    <t>OtsLYON18S_1_1702</t>
  </si>
  <si>
    <t>C-04012</t>
  </si>
  <si>
    <t>C-04015</t>
  </si>
  <si>
    <t>C-04018</t>
  </si>
  <si>
    <t>C-04021</t>
  </si>
  <si>
    <t>C-04024</t>
  </si>
  <si>
    <t>C-04027</t>
  </si>
  <si>
    <t>C-04030</t>
  </si>
  <si>
    <t>C-04033</t>
  </si>
  <si>
    <t>OtsLYON19S_1_1875</t>
  </si>
  <si>
    <t>OtsLYON19S_1_1656</t>
  </si>
  <si>
    <t>C-04036</t>
  </si>
  <si>
    <t>C-04039</t>
  </si>
  <si>
    <t>C-04042</t>
  </si>
  <si>
    <t>C-04045</t>
  </si>
  <si>
    <t>C-04048</t>
  </si>
  <si>
    <t>OtsLYON18S_1_0049</t>
  </si>
  <si>
    <t>C-04051</t>
  </si>
  <si>
    <t>C-04054</t>
  </si>
  <si>
    <t>C-04057</t>
  </si>
  <si>
    <t>C-04060</t>
  </si>
  <si>
    <t>C-04063</t>
  </si>
  <si>
    <t>C-04066</t>
  </si>
  <si>
    <t>C-04069</t>
  </si>
  <si>
    <t>C-04072</t>
  </si>
  <si>
    <t>C-04075</t>
  </si>
  <si>
    <t>C-04078</t>
  </si>
  <si>
    <t>C-04081</t>
  </si>
  <si>
    <t>C-04084</t>
  </si>
  <si>
    <t>C-04087</t>
  </si>
  <si>
    <t>C-04090</t>
  </si>
  <si>
    <t>OtsLYON17S_1_0075</t>
  </si>
  <si>
    <t>OtsLYON17S_1_0076</t>
  </si>
  <si>
    <t>OtsLYON18S_1_2460</t>
  </si>
  <si>
    <t>OtsLYON19S_1_2306</t>
  </si>
  <si>
    <t>OtsLYON19S_1_2079</t>
  </si>
  <si>
    <t>OtsLYON19S_1_1113</t>
  </si>
  <si>
    <t>OtsLYON19S_1_0942</t>
  </si>
  <si>
    <t>OtsLYON19S_1_1817</t>
  </si>
  <si>
    <t>OtsLYON19S_1_1533</t>
  </si>
  <si>
    <t>OtsNPFH18S_1_2306</t>
  </si>
  <si>
    <t>OtsLYON19S_1_2301</t>
  </si>
  <si>
    <t>OtsLYON18S_1_0758</t>
  </si>
  <si>
    <t>OtsLYON18S_1_1474</t>
  </si>
  <si>
    <t>OtsLYON18S_1_1865</t>
  </si>
  <si>
    <t>OtsLYON18S_1_0704</t>
  </si>
  <si>
    <t>OtsLYON18S_1_0831</t>
  </si>
  <si>
    <t>OtsLYON17S_1_0578</t>
  </si>
  <si>
    <t>OtsNPFH18S_1_3010</t>
  </si>
  <si>
    <t>OtsLYON19S_1_1335</t>
  </si>
  <si>
    <t>OtsLYON19S_1_1420</t>
  </si>
  <si>
    <t>OtsLYON19S_1_1824</t>
  </si>
  <si>
    <t>OtsLYON19S_1_1557</t>
  </si>
  <si>
    <t>OtsLYON18S_1_0725</t>
  </si>
  <si>
    <t>OtsLYON18S_1_0818</t>
  </si>
  <si>
    <t>OtsLYON19S_1_0535</t>
  </si>
  <si>
    <t>OtsLYON19S_1_0387</t>
  </si>
  <si>
    <t>OtsLYON18S_1_0134</t>
  </si>
  <si>
    <t>OtsLYON18S_1_0284</t>
  </si>
  <si>
    <t>OtsLYON18S_1_0523</t>
  </si>
  <si>
    <t>OtsLYON19S_1_1869</t>
  </si>
  <si>
    <t>OtsLYON19S_1_1625</t>
  </si>
  <si>
    <t>OtsNPFH18S_1_5338</t>
  </si>
  <si>
    <t>OtsNPFH18S_1_5046</t>
  </si>
  <si>
    <t>OtsLYON18S_1_0106</t>
  </si>
  <si>
    <t>OtsLYON18S_1_1925</t>
  </si>
  <si>
    <t>OtsLYON18S_1_1527</t>
  </si>
  <si>
    <t>OtsLYON18S_1_2465</t>
  </si>
  <si>
    <t>OtsLYON17S_1_1152</t>
  </si>
  <si>
    <t>OtsLYON18S_1_0029</t>
  </si>
  <si>
    <t>OtsLYON18S_1_1963</t>
  </si>
  <si>
    <t>OtsLYON18S_1_1578</t>
  </si>
  <si>
    <t>OtsNPFH19S_1_3320</t>
  </si>
  <si>
    <t>OtsNPFH19S_1_3003</t>
  </si>
  <si>
    <t>OtsLYON18S_1_0073</t>
  </si>
  <si>
    <t>OtsLYON19S_1_1805</t>
  </si>
  <si>
    <t>OtsLYON18S_1_0504</t>
  </si>
  <si>
    <t>OtsLYON18S_1_0752</t>
  </si>
  <si>
    <t>OtsLYON18S_1_0637</t>
  </si>
  <si>
    <t>OtsLYON18S_1_1477</t>
  </si>
  <si>
    <t>OtsLYON18S_1_1876</t>
  </si>
  <si>
    <t>OtsLYON19S_1_0553</t>
  </si>
  <si>
    <t>OtsLYON19S_1_0441</t>
  </si>
  <si>
    <t>OtsNPFH18S_1_2322</t>
  </si>
  <si>
    <t>OtsNPFH18S_1_2053</t>
  </si>
  <si>
    <t>OtsLYON19S_1_0566</t>
  </si>
  <si>
    <t>OtsLYON19S_1_0636</t>
  </si>
  <si>
    <t>OtsLYON18S_1_2721</t>
  </si>
  <si>
    <t>OtsLYON19S_1_0576</t>
  </si>
  <si>
    <t>OtsLYON19S_1_0496</t>
  </si>
  <si>
    <t>OtsLYON19S_1_0151</t>
  </si>
  <si>
    <t>OtsLYON19S_1_0217</t>
  </si>
  <si>
    <t>OtsLYON18S_1_0118</t>
  </si>
  <si>
    <t>OtsLYON18S_1_0209</t>
  </si>
  <si>
    <t>OtsNPFH18S_1_3311</t>
  </si>
  <si>
    <t>OtsNPFH18S_1_3103</t>
  </si>
  <si>
    <t>OtsLYON19S_1_0112</t>
  </si>
  <si>
    <t>OtsLYON19S_1_0721</t>
  </si>
  <si>
    <t>OtsNPFH18S_1_2323</t>
  </si>
  <si>
    <t>OtsNPFH18S_1_2048</t>
  </si>
  <si>
    <t>OtsLYON19S_1_1868</t>
  </si>
  <si>
    <t>OtsLYON19S_1_1628</t>
  </si>
  <si>
    <t>OtsLYON19S_1_1907</t>
  </si>
  <si>
    <t>OtsLYON18S_1_0866</t>
  </si>
  <si>
    <t>OtsLYON18S_1_1717</t>
  </si>
  <si>
    <t>OtsLYON19S_1_0544</t>
  </si>
  <si>
    <t>OtsLYON19S_1_0426</t>
  </si>
  <si>
    <t>OtsNPFH19S_1_2301</t>
  </si>
  <si>
    <t>OtsNPFH19S_1_2017</t>
  </si>
  <si>
    <t>OtsLYON18S_1_1734</t>
  </si>
  <si>
    <t>OtsLYON18S_1_0248</t>
  </si>
  <si>
    <t>OtsNPFH19S_1_3339</t>
  </si>
  <si>
    <t>OtsNPFH19S_1_3097</t>
  </si>
  <si>
    <t>OtsLYON19S_1_0571</t>
  </si>
  <si>
    <t>OtsLYON19S_1_1328</t>
  </si>
  <si>
    <t>OtsLYON19S_1_1282</t>
  </si>
  <si>
    <t>OtsLYON18S_1_1905</t>
  </si>
  <si>
    <t>OtsLYON18S_1_1515</t>
  </si>
  <si>
    <t>OtsLYON18S_1_2332</t>
  </si>
  <si>
    <t>OtsLYON18S_1_2734</t>
  </si>
  <si>
    <t>OtsLYON18S_1_1946</t>
  </si>
  <si>
    <t>OtsLYON18S_1_1563</t>
  </si>
  <si>
    <t>OtsLYON19S_1_1814</t>
  </si>
  <si>
    <t>OtsLYON19S_1_1532</t>
  </si>
  <si>
    <t>OtsLYON17S_1_2963</t>
  </si>
  <si>
    <t>OtsLYON17S_1_0738</t>
  </si>
  <si>
    <t>OtsLYON18S_1_1465</t>
  </si>
  <si>
    <t>OtsLYON18S_1_1853</t>
  </si>
  <si>
    <t>OtsLYON19S_1_1724</t>
  </si>
  <si>
    <t>OtsLYON19S_1_1947</t>
  </si>
  <si>
    <t>OtsLYON18S_1_2471</t>
  </si>
  <si>
    <t>OtsLYON19S_1_1355</t>
  </si>
  <si>
    <t>OtsLYON18S_1_1458</t>
  </si>
  <si>
    <t>OtsLYON18S_1_1837</t>
  </si>
  <si>
    <t>OtsLYON19S_1_0578</t>
  </si>
  <si>
    <t>OtsLYON19S_1_0500</t>
  </si>
  <si>
    <t>OtsLYON18S_1_1462</t>
  </si>
  <si>
    <t>OtsLYON18S_1_1855</t>
  </si>
  <si>
    <t>OtsLYON18S_1_0552</t>
  </si>
  <si>
    <t>OtsLYON19S_1_1849</t>
  </si>
  <si>
    <t>OtsLYON19S_1_1618</t>
  </si>
  <si>
    <t>OtsLYON19S_1_1752</t>
  </si>
  <si>
    <t>OtsLYON19S_1_2084</t>
  </si>
  <si>
    <t>OtsLYON18S_1_2752</t>
  </si>
  <si>
    <t>OtsLYON18S_1_0102</t>
  </si>
  <si>
    <t>OtsLYON18S_1_0915</t>
  </si>
  <si>
    <t>OtsNPFH18S_1_3310</t>
  </si>
  <si>
    <t>OtsNPFH18S_1_3038</t>
  </si>
  <si>
    <t>OtsLYON19S_1_1846</t>
  </si>
  <si>
    <t>OtsLYON19S_1_1601</t>
  </si>
  <si>
    <t>OtsLYON18S_1_1387</t>
  </si>
  <si>
    <t>OtsLYON18S_1_1796</t>
  </si>
  <si>
    <t>OtsLYON19S_1_1743</t>
  </si>
  <si>
    <t>OtsLYON19S_1_0548</t>
  </si>
  <si>
    <t>OtsLYON19S_1_0410</t>
  </si>
  <si>
    <t>OtsLYON18S_1_0705</t>
  </si>
  <si>
    <t>OtsLYON19S_1_1390</t>
  </si>
  <si>
    <t>OtsLYON19S_1_1484</t>
  </si>
  <si>
    <t>OtsLYON19S_1_1283</t>
  </si>
  <si>
    <t>OtsLYON18S_1_2725</t>
  </si>
  <si>
    <t>OtsLYON19S_1_0523</t>
  </si>
  <si>
    <t>OtsLYON19S_1_0347</t>
  </si>
  <si>
    <t>OtsLYON18S_1_0053</t>
  </si>
  <si>
    <t>OtsLYON18S_1_0275</t>
  </si>
  <si>
    <t>OtsLYON19S_1_0114</t>
  </si>
  <si>
    <t>OtsLYON19S_1_0062</t>
  </si>
  <si>
    <t>OtsLYON18S_1_0636</t>
  </si>
  <si>
    <t>OtsLYON19S_1_0161</t>
  </si>
  <si>
    <t>OtsLYON19S_1_0253</t>
  </si>
  <si>
    <t>OtsLYON18S_1_2803</t>
  </si>
  <si>
    <t>OtsLYON18S_1_2619</t>
  </si>
  <si>
    <t>OtsLYON19S_1_1344</t>
  </si>
  <si>
    <t>OtsLYON19S_1_1294</t>
  </si>
  <si>
    <t>OtsLYON18S_1_1358</t>
  </si>
  <si>
    <t>OtsNPFH18S_1_2328</t>
  </si>
  <si>
    <t>OtsNPFH18S_1_2042</t>
  </si>
  <si>
    <t>OtsLYON19S_1_1878</t>
  </si>
  <si>
    <t>OtsLYON19S_1_1650</t>
  </si>
  <si>
    <t>OtsLYON19S_1_0156</t>
  </si>
  <si>
    <t>OtsLYON19S_1_0238</t>
  </si>
  <si>
    <t>OtsLYON19S_1_1353</t>
  </si>
  <si>
    <t>OtsLYON19S_1_1268</t>
  </si>
  <si>
    <t>OtsLYON19S_1_1101</t>
  </si>
  <si>
    <t>OtsLYON19S_1_0907</t>
  </si>
  <si>
    <t>OtsLYON19S_1_1342</t>
  </si>
  <si>
    <t>OtsLYON19S_1_1293</t>
  </si>
  <si>
    <t>OtsLYON18S_1_0826</t>
  </si>
  <si>
    <t>OtsLYON19S_1_1131</t>
  </si>
  <si>
    <t>OtsLYON19S_1_1011</t>
  </si>
  <si>
    <t>OtsPBT18-PRHFa</t>
  </si>
  <si>
    <t>OtsLYON19S_1_0567</t>
  </si>
  <si>
    <t>OtsLYON19S_1_0480</t>
  </si>
  <si>
    <t>OtsLYON19S_1_1367</t>
  </si>
  <si>
    <t>OtsLYON19S_1_1442</t>
  </si>
  <si>
    <t>OtsNPFH18S_1_4340</t>
  </si>
  <si>
    <t>OtsNPFH18S_1_4047</t>
  </si>
  <si>
    <t>OtsLYON18S_1_0918</t>
  </si>
  <si>
    <t>OtsLYON19S_1_1702</t>
  </si>
  <si>
    <t>OtsLYON19S_1_1914</t>
  </si>
  <si>
    <t>OtsLYON19S_1_0564</t>
  </si>
  <si>
    <t>OtsLYON19S_1_0478</t>
  </si>
  <si>
    <t>OtsLYON18S_1_1953</t>
  </si>
  <si>
    <t>OtsLYON18S_1_1577</t>
  </si>
  <si>
    <t>OtsLYON18S_1_0753</t>
  </si>
  <si>
    <t>OtsLYON18S_1_0647</t>
  </si>
  <si>
    <t>OtsLYON19S_1_1812</t>
  </si>
  <si>
    <t>OtsLYON19S_1_1530</t>
  </si>
  <si>
    <t>OtsLYON18S_1_0608</t>
  </si>
  <si>
    <t>OtsLYON19S_1_1379</t>
  </si>
  <si>
    <t>OtsLYON19S_1_1874</t>
  </si>
  <si>
    <t>OtsLYON19S_1_1658</t>
  </si>
  <si>
    <t>OtsLYON19S_1_1660</t>
  </si>
  <si>
    <t>OtsLYON19S_1_1704</t>
  </si>
  <si>
    <t>OtsLYON19S_1_1912</t>
  </si>
  <si>
    <t>OtsLYON19S_1_1866</t>
  </si>
  <si>
    <t>OtsLYON19S_1_1631</t>
  </si>
  <si>
    <t>OtsLYON19S_1_1879</t>
  </si>
  <si>
    <t>OtsLYON19S_1_1643</t>
  </si>
  <si>
    <t>OtsLYON18S_1_0402</t>
  </si>
  <si>
    <t>OtsLYON18S_1_0301</t>
  </si>
  <si>
    <t>OtsLYON18S_1_0210</t>
  </si>
  <si>
    <t>OtsLYON19S_1_0517</t>
  </si>
  <si>
    <t>OtsLYON19S_1_0326</t>
  </si>
  <si>
    <t>C-06309</t>
  </si>
  <si>
    <t>C-06312</t>
  </si>
  <si>
    <t>C-06315</t>
  </si>
  <si>
    <t>C-06321</t>
  </si>
  <si>
    <t>C-06324</t>
  </si>
  <si>
    <t>C-06333</t>
  </si>
  <si>
    <t>C-06336</t>
  </si>
  <si>
    <t>C-06351</t>
  </si>
  <si>
    <t>OtsLYON19S_1_1860</t>
  </si>
  <si>
    <t>OtsLYON19S_1_1668</t>
  </si>
  <si>
    <t>OtsLYON19S_1_1127</t>
  </si>
  <si>
    <t>OtsLYON19S_1_1006</t>
  </si>
  <si>
    <t>OtsLYON18S_1_0069</t>
  </si>
  <si>
    <t>C-06369</t>
  </si>
  <si>
    <t>C-06378</t>
  </si>
  <si>
    <t>C-06381</t>
  </si>
  <si>
    <t>OtsLYON19S_1_1721</t>
  </si>
  <si>
    <t>OtsLYON19S_1_1941</t>
  </si>
  <si>
    <t>OtsLYON18S_1_2490</t>
  </si>
  <si>
    <t>OtsLYON18S_1_1441</t>
  </si>
  <si>
    <t>OtsLYON18S_1_1822</t>
  </si>
  <si>
    <t>OtsLYON18S_1_1955</t>
  </si>
  <si>
    <t>OtsLYON18S_1_2111</t>
  </si>
  <si>
    <t>OtsLYON18S_1_0863</t>
  </si>
  <si>
    <t>OtsLYON19S_1_1416</t>
  </si>
  <si>
    <t>OtsLYON18S_1_1468</t>
  </si>
  <si>
    <t>OtsLYON18S_1_1862</t>
  </si>
  <si>
    <t>OtsLYON18S_1_0524</t>
  </si>
  <si>
    <t>OtsLYON18S_1_1017</t>
  </si>
  <si>
    <t>OtsLYON18S_1_2503</t>
  </si>
  <si>
    <t>OtsLYON19S_1_1627</t>
  </si>
  <si>
    <t>OtsLYON17S_1_1511</t>
  </si>
  <si>
    <t>OtsLYON17S_1_1575</t>
  </si>
  <si>
    <t>OtsLYON19S_1_1644</t>
  </si>
  <si>
    <t>OtsLYON18S_1_0670</t>
  </si>
  <si>
    <t>OtsLYON19S_1_0582</t>
  </si>
  <si>
    <t>OtsLYON19S_1_0620</t>
  </si>
  <si>
    <t>OtsLYON19S_1_1388</t>
  </si>
  <si>
    <t>OtsLYON19S_1_1479</t>
  </si>
  <si>
    <t>OtsLYON19S_1_1363</t>
  </si>
  <si>
    <t>OtsLYON19S_1_1288</t>
  </si>
  <si>
    <t>OtsLYON19S_1_1876</t>
  </si>
  <si>
    <t>OtsLYON19S_1_1640</t>
  </si>
  <si>
    <t>OtsLYON19S_1_1126</t>
  </si>
  <si>
    <t>OtsLYON19S_1_0973</t>
  </si>
  <si>
    <t>OtsLYON19S_1_0107</t>
  </si>
  <si>
    <t>OtsLYON19S_1_0043</t>
  </si>
  <si>
    <t>OtsLYON18S_1_1965</t>
  </si>
  <si>
    <t>OtsLYON18S_1_1590</t>
  </si>
  <si>
    <t>OtsLYON18S_1_2000</t>
  </si>
  <si>
    <t>OtsLYON18S_1_2136</t>
  </si>
  <si>
    <t>OtsLYON18S_1_1010</t>
  </si>
  <si>
    <t>OtsLYON18S_1_1186</t>
  </si>
  <si>
    <t>OtsLYON18S_1_2749</t>
  </si>
  <si>
    <t>OtsLYON19S_1_1372</t>
  </si>
  <si>
    <t>OtsLYON19S_1_1407</t>
  </si>
  <si>
    <t>OtsLYON18S_1_1742</t>
  </si>
  <si>
    <t>OtsLYON18S_1_2389</t>
  </si>
  <si>
    <t>OtsLYON18S_1_2767</t>
  </si>
  <si>
    <t>OtsLYON18S_1_1383</t>
  </si>
  <si>
    <t>OtsLYON18S_1_1799</t>
  </si>
  <si>
    <t>OtsLYON18S_1_0719</t>
  </si>
  <si>
    <t>OtsNPFH19S_1_3329</t>
  </si>
  <si>
    <t>OtsNPFH19S_1_3054</t>
  </si>
  <si>
    <t>OtsNPFH17S_1_3324</t>
  </si>
  <si>
    <t>OtsNPFH17S_1_3019</t>
  </si>
  <si>
    <t>OtsLYON19S_1_1861</t>
  </si>
  <si>
    <t>OtsLYON19S_1_1622</t>
  </si>
  <si>
    <t>OtsLYON18S_1_2313</t>
  </si>
  <si>
    <t>OtsLYON18S_1_2437</t>
  </si>
  <si>
    <t>OtsLYON19S_1_1361</t>
  </si>
  <si>
    <t>OtsLYON19S_1_1418</t>
  </si>
  <si>
    <t>OtsLYON19S_1_0659</t>
  </si>
  <si>
    <t>OtsLYON19S_1_1375</t>
  </si>
  <si>
    <t>OtsLYON19S_1_1477</t>
  </si>
  <si>
    <t>OtsLYON18S_1_2358</t>
  </si>
  <si>
    <t>OtsLYON18S_1_2718</t>
  </si>
  <si>
    <t>OtsLYON19S_1_1309</t>
  </si>
  <si>
    <t>OtsLYON19S_1_1276</t>
  </si>
  <si>
    <t>C-07184</t>
  </si>
  <si>
    <t>C-07187</t>
  </si>
  <si>
    <t>OtsLYON19S_1_1871</t>
  </si>
  <si>
    <t>OtsLYON19S_1_1653</t>
  </si>
  <si>
    <t>OtsLYON18S_1_2500</t>
  </si>
  <si>
    <t>OtsLYON19S_1_0586</t>
  </si>
  <si>
    <t>OtsLYON19S_1_1117</t>
  </si>
  <si>
    <t>OtsLYON19S_1_0971</t>
  </si>
  <si>
    <t>OtsLYON18S_1_2314</t>
  </si>
  <si>
    <t>OtsLYON18S_1_2455</t>
  </si>
  <si>
    <t>OtsLYON18S_1_1114</t>
  </si>
  <si>
    <t>OtsNPFH19S_1_3323</t>
  </si>
  <si>
    <t>OtsNPFH18S_1_2020</t>
  </si>
  <si>
    <t>OtsLYON18S_1_1016</t>
  </si>
  <si>
    <t>OtsLYON19S_1_0476</t>
  </si>
  <si>
    <t>OtsNPFH19S_1_3351</t>
  </si>
  <si>
    <t>OtsNPFH19S_1_3120</t>
  </si>
  <si>
    <t>OtsLYON18S_1_0911</t>
  </si>
  <si>
    <t>OtsLYON19S_1_1514</t>
  </si>
  <si>
    <t>OtsLYON19S_1_1811</t>
  </si>
  <si>
    <t>OtsLYON19S_1_1524</t>
  </si>
  <si>
    <t>OtsLYON19S_1_1378</t>
  </si>
  <si>
    <t>OtsLYON19S_1_1464</t>
  </si>
  <si>
    <t>OtsLYON19S_1_1872</t>
  </si>
  <si>
    <t>OtsLYON19S_1_1666</t>
  </si>
  <si>
    <t>OtsLYON18S_1_0554</t>
  </si>
  <si>
    <t>OtsLYON18S_1_1958</t>
  </si>
  <si>
    <t>OtsLYON18S_1_1567</t>
  </si>
  <si>
    <t>OtsLYON19S_1_1745</t>
  </si>
  <si>
    <t>OtsLYON19S_1_1588</t>
  </si>
  <si>
    <t>OtsLYON18S_1_0740</t>
  </si>
  <si>
    <t>OtsLYON18S_1_1907</t>
  </si>
  <si>
    <t>OtsLYON18S_1_1513</t>
  </si>
  <si>
    <t>OtsLYON18S_1_1032</t>
  </si>
  <si>
    <t>OtsLYON18S_1_1219</t>
  </si>
  <si>
    <t>OtsLYON19S_1_1419</t>
  </si>
  <si>
    <t>OtsLYON19S_1_1338</t>
  </si>
  <si>
    <t>OtsLYON19S_1_1260</t>
  </si>
  <si>
    <t>OtsLYON19S_1_0386</t>
  </si>
  <si>
    <t>OtsLYON18S_1_1450</t>
  </si>
  <si>
    <t>OtsLYON18S_1_1846</t>
  </si>
  <si>
    <t>OtsLYON19S_1_1796</t>
  </si>
  <si>
    <t>OtsLYON19S_1_2066</t>
  </si>
  <si>
    <t>OtsLYON19S_1_0720</t>
  </si>
  <si>
    <t>OtsLYON19S_1_0906</t>
  </si>
  <si>
    <t>OtsLYON18S_1_2711</t>
  </si>
  <si>
    <t>OtsLYON18S_1_0743</t>
  </si>
  <si>
    <t>OtsLYON18S_1_0890</t>
  </si>
  <si>
    <t>OtsLYON19S_1_1867</t>
  </si>
  <si>
    <t>OtsLYON19S_1_1634</t>
  </si>
  <si>
    <t>OtsNPFH18S_1_6322</t>
  </si>
  <si>
    <t>OtsNPFH18S_1_6030</t>
  </si>
  <si>
    <t>OtsLYON18S_1_2453</t>
  </si>
  <si>
    <t>OtsLYON18S_1_2805</t>
  </si>
  <si>
    <t>OtsLYON18S_1_2613</t>
  </si>
  <si>
    <t>OtsLYON19S_1_1110</t>
  </si>
  <si>
    <t>OtsLYON19S_1_0937</t>
  </si>
  <si>
    <t>OtsLYON19S_1_1816</t>
  </si>
  <si>
    <t>OtsLYON19S_1_1791</t>
  </si>
  <si>
    <t>OtsLYON19S_1_2057</t>
  </si>
  <si>
    <t>OtsLYON17S_1_1726</t>
  </si>
  <si>
    <t>OtsLYON17S_1_1788</t>
  </si>
  <si>
    <t>OtsLYON19S_1_1852</t>
  </si>
  <si>
    <t>OtsLYON19S_1_1626</t>
  </si>
  <si>
    <t>OtsLYON19S_1_1877</t>
  </si>
  <si>
    <t>OtsLYON19S_1_1651</t>
  </si>
  <si>
    <t>OtsLYON18S_1_1439</t>
  </si>
  <si>
    <t>OtsLYON18S_1_1804</t>
  </si>
  <si>
    <t>OtsLYON18S_1_2614</t>
  </si>
  <si>
    <t>OtsLYON18S_1_2472</t>
  </si>
  <si>
    <t>OtsLYON18S_1_2484</t>
  </si>
  <si>
    <t>OtsNPFH19S_1_3331</t>
  </si>
  <si>
    <t>OtsLYON18S_1_2436</t>
  </si>
  <si>
    <t>OtsLYON19S_1_2309</t>
  </si>
  <si>
    <t>OtsLYON19S_1_2090</t>
  </si>
  <si>
    <t>C-08294</t>
  </si>
  <si>
    <t>C-08297</t>
  </si>
  <si>
    <t>OtsNPFH18S_1_6315</t>
  </si>
  <si>
    <t>OtsNPFH18S_1_6062</t>
  </si>
  <si>
    <t>C-08300</t>
  </si>
  <si>
    <t>C-08303</t>
  </si>
  <si>
    <t>C-08306</t>
  </si>
  <si>
    <t>C-08309</t>
  </si>
  <si>
    <t>C-08312</t>
  </si>
  <si>
    <t>C-08315</t>
  </si>
  <si>
    <t>C-08318</t>
  </si>
  <si>
    <t>C-08321</t>
  </si>
  <si>
    <t>C-08324</t>
  </si>
  <si>
    <t>C-08327</t>
  </si>
  <si>
    <t>C-08330</t>
  </si>
  <si>
    <t>OtsNPFH18S_1_3344</t>
  </si>
  <si>
    <t>OtsNPFH18S_1_3022</t>
  </si>
  <si>
    <t>C-08333</t>
  </si>
  <si>
    <t>C-08336</t>
  </si>
  <si>
    <t>C-08339</t>
  </si>
  <si>
    <t>C-08342</t>
  </si>
  <si>
    <t>C-08345</t>
  </si>
  <si>
    <t>C-08348</t>
  </si>
  <si>
    <t>C-08351</t>
  </si>
  <si>
    <t>C-08354</t>
  </si>
  <si>
    <t>C-08357</t>
  </si>
  <si>
    <t>C-08360</t>
  </si>
  <si>
    <t>C-08363</t>
  </si>
  <si>
    <t>C-08366</t>
  </si>
  <si>
    <t>C-08369</t>
  </si>
  <si>
    <t>C-08372</t>
  </si>
  <si>
    <t>C-08375</t>
  </si>
  <si>
    <t>C-08378</t>
  </si>
  <si>
    <t>C-08381</t>
  </si>
  <si>
    <t>C-08384</t>
  </si>
  <si>
    <t>C-08387</t>
  </si>
  <si>
    <t>OtsLYON19S_1_1399</t>
  </si>
  <si>
    <t>OtsLYON19S_1_1501</t>
  </si>
  <si>
    <t>C-08390</t>
  </si>
  <si>
    <t>C-08393</t>
  </si>
  <si>
    <t>C-08396</t>
  </si>
  <si>
    <t>OtsLYON18S_1_1135</t>
  </si>
  <si>
    <t>C-08399</t>
  </si>
  <si>
    <t>C-08402</t>
  </si>
  <si>
    <t>C-08405</t>
  </si>
  <si>
    <t>C-08408</t>
  </si>
  <si>
    <t>C-08411</t>
  </si>
  <si>
    <t>C-08414</t>
  </si>
  <si>
    <t>C-08417</t>
  </si>
  <si>
    <t>C-08420</t>
  </si>
  <si>
    <t>C-08423</t>
  </si>
  <si>
    <t>C-08426</t>
  </si>
  <si>
    <t>C-08429</t>
  </si>
  <si>
    <t>C-08432</t>
  </si>
  <si>
    <t>C-08435</t>
  </si>
  <si>
    <t>C-08438</t>
  </si>
  <si>
    <t>C-08441</t>
  </si>
  <si>
    <t>C-08444</t>
  </si>
  <si>
    <t>C-08447</t>
  </si>
  <si>
    <t>C-08450</t>
  </si>
  <si>
    <t>C-08453</t>
  </si>
  <si>
    <t>OtsLYON18S_1_2369</t>
  </si>
  <si>
    <t>C-08456</t>
  </si>
  <si>
    <t>C-08459</t>
  </si>
  <si>
    <t>C-08462</t>
  </si>
  <si>
    <t>C-08465</t>
  </si>
  <si>
    <t>C-08468</t>
  </si>
  <si>
    <t>C-08471</t>
  </si>
  <si>
    <t>C-08474</t>
  </si>
  <si>
    <t>C-08477</t>
  </si>
  <si>
    <t>C-08480</t>
  </si>
  <si>
    <t>C-08483</t>
  </si>
  <si>
    <t>C-08486</t>
  </si>
  <si>
    <t>C-08489</t>
  </si>
  <si>
    <t>C-08492</t>
  </si>
  <si>
    <t>C-08495</t>
  </si>
  <si>
    <t>C-08498</t>
  </si>
  <si>
    <t>C-08501</t>
  </si>
  <si>
    <t>C-08504</t>
  </si>
  <si>
    <t>C-08507</t>
  </si>
  <si>
    <t>C-08510</t>
  </si>
  <si>
    <t>C-08513</t>
  </si>
  <si>
    <t>OtsLYON19S_1_1502</t>
  </si>
  <si>
    <t>C-08516</t>
  </si>
  <si>
    <t>C-08519</t>
  </si>
  <si>
    <t>C-08522</t>
  </si>
  <si>
    <t>C-08525</t>
  </si>
  <si>
    <t>C-08528</t>
  </si>
  <si>
    <t>C-08531</t>
  </si>
  <si>
    <t>OtsLYON19S_1_1809</t>
  </si>
  <si>
    <t>OtsLYON19S_1_1525</t>
  </si>
  <si>
    <t>C-08534</t>
  </si>
  <si>
    <t>C-08537</t>
  </si>
  <si>
    <t>C-08540</t>
  </si>
  <si>
    <t>C-08543</t>
  </si>
  <si>
    <t>C-08546</t>
  </si>
  <si>
    <t>C-08549</t>
  </si>
  <si>
    <t>C-08552</t>
  </si>
  <si>
    <t>C-08555</t>
  </si>
  <si>
    <t>C-08558</t>
  </si>
  <si>
    <t>C-08561</t>
  </si>
  <si>
    <t>C-08564</t>
  </si>
  <si>
    <t>C-08567</t>
  </si>
  <si>
    <t>C-08570</t>
  </si>
  <si>
    <t>C-08573</t>
  </si>
  <si>
    <t>C-08576</t>
  </si>
  <si>
    <t>C-08579</t>
  </si>
  <si>
    <t>C-08582</t>
  </si>
  <si>
    <t>C-08585</t>
  </si>
  <si>
    <t>C-08588</t>
  </si>
  <si>
    <t>C-08591</t>
  </si>
  <si>
    <t>C-08594</t>
  </si>
  <si>
    <t>C-08597</t>
  </si>
  <si>
    <t>C-08600</t>
  </si>
  <si>
    <t>C-08603</t>
  </si>
  <si>
    <t>C-08606</t>
  </si>
  <si>
    <t>C-08609</t>
  </si>
  <si>
    <t>C-08612</t>
  </si>
  <si>
    <t>C-08615</t>
  </si>
  <si>
    <t>C-08618</t>
  </si>
  <si>
    <t>OtsLYON18S_1_0728</t>
  </si>
  <si>
    <t>OtsLYON18S_1_0836</t>
  </si>
  <si>
    <t>C-08621</t>
  </si>
  <si>
    <t>C-08624</t>
  </si>
  <si>
    <t>OtsLYON19S_1_1295</t>
  </si>
  <si>
    <t>C-08627</t>
  </si>
  <si>
    <t>C-08630</t>
  </si>
  <si>
    <t>C-08633</t>
  </si>
  <si>
    <t>C-08636</t>
  </si>
  <si>
    <t>C-08639</t>
  </si>
  <si>
    <t>C-08642</t>
  </si>
  <si>
    <t>C-08645</t>
  </si>
  <si>
    <t>C-08648</t>
  </si>
  <si>
    <t>C-08651</t>
  </si>
  <si>
    <t>C-08654</t>
  </si>
  <si>
    <t>C-08657</t>
  </si>
  <si>
    <t>C-08660</t>
  </si>
  <si>
    <t>C-08663</t>
  </si>
  <si>
    <t>C-08666</t>
  </si>
  <si>
    <t>C-08669</t>
  </si>
  <si>
    <t>OtsLYON19S_1_1267</t>
  </si>
  <si>
    <t>C-08672</t>
  </si>
  <si>
    <t>C-08675</t>
  </si>
  <si>
    <t>C-08678</t>
  </si>
  <si>
    <t>C-08681</t>
  </si>
  <si>
    <t>C-08684</t>
  </si>
  <si>
    <t>C-08687</t>
  </si>
  <si>
    <t>OtsLYON19S_1_0588</t>
  </si>
  <si>
    <t>OtsLYON19S_1_0647</t>
  </si>
  <si>
    <t>C-08690</t>
  </si>
  <si>
    <t>C-08693</t>
  </si>
  <si>
    <t>C-08696</t>
  </si>
  <si>
    <t>C-08699</t>
  </si>
  <si>
    <t>C-08702</t>
  </si>
  <si>
    <t>C-08705</t>
  </si>
  <si>
    <t>C-08708</t>
  </si>
  <si>
    <t>OtsLYON19S_1_1821</t>
  </si>
  <si>
    <t>OtsLYON19S_1_1543</t>
  </si>
  <si>
    <t>C-08714</t>
  </si>
  <si>
    <t>C-08717</t>
  </si>
  <si>
    <t>OtsLYON19S_1_1385</t>
  </si>
  <si>
    <t>OtsLYON19S_1_1468</t>
  </si>
  <si>
    <t>C-08720</t>
  </si>
  <si>
    <t>C-08723</t>
  </si>
  <si>
    <t>C-08726</t>
  </si>
  <si>
    <t>C-08729</t>
  </si>
  <si>
    <t>C-08732</t>
  </si>
  <si>
    <t>C-08735</t>
  </si>
  <si>
    <t>C-08738</t>
  </si>
  <si>
    <t>C-08741</t>
  </si>
  <si>
    <t>C-08744</t>
  </si>
  <si>
    <t>C-08747</t>
  </si>
  <si>
    <t>C-08750</t>
  </si>
  <si>
    <t>C-08753</t>
  </si>
  <si>
    <t>C-08756</t>
  </si>
  <si>
    <t>C-08759</t>
  </si>
  <si>
    <t>C-08762</t>
  </si>
  <si>
    <t>C-08765</t>
  </si>
  <si>
    <t>C-08768</t>
  </si>
  <si>
    <t>C-08771</t>
  </si>
  <si>
    <t>OtsLYON19S_1_1325</t>
  </si>
  <si>
    <t>C-08774</t>
  </si>
  <si>
    <t>C-08777</t>
  </si>
  <si>
    <t>C-08780</t>
  </si>
  <si>
    <t>C-08783</t>
  </si>
  <si>
    <t>C-08786</t>
  </si>
  <si>
    <t>C-08789</t>
  </si>
  <si>
    <t>OtsLYON18S_1_2329</t>
  </si>
  <si>
    <t>OtsLYON18S_1_2720</t>
  </si>
  <si>
    <t>C-08792</t>
  </si>
  <si>
    <t>C-08795</t>
  </si>
  <si>
    <t>OtsLYON18S_1_1191</t>
  </si>
  <si>
    <t>C-08798</t>
  </si>
  <si>
    <t>OtsLYON19S_1_0558</t>
  </si>
  <si>
    <t>OtsLYON19S_1_0458</t>
  </si>
  <si>
    <t>OtsLYON19S_1_1121</t>
  </si>
  <si>
    <t>OtsLYON19S_1_0958</t>
  </si>
  <si>
    <t>OtsLYON18S_1_2717</t>
  </si>
  <si>
    <t>OtsLYON19S_1_0477</t>
  </si>
  <si>
    <t>OtsLYON18S_1_2464</t>
  </si>
  <si>
    <t>OtsNPFH17S_1_2039</t>
  </si>
  <si>
    <t>OtsLYON19S_1_2313</t>
  </si>
  <si>
    <t>OtsLYON18S_1_2372</t>
  </si>
  <si>
    <t>OtsLYON18S_1_2776</t>
  </si>
  <si>
    <t>OtsLYON19S_1_1289</t>
  </si>
  <si>
    <t>OtsNPFH18S_1_2313</t>
  </si>
  <si>
    <t>OtsNPFH18S_1_2069</t>
  </si>
  <si>
    <t>OtsLYON18S_1_1931</t>
  </si>
  <si>
    <t>OtsLYON18S_1_1536</t>
  </si>
  <si>
    <t>OtsLYON19S_1_1762</t>
  </si>
  <si>
    <t>OtsLYON19S_1_2023</t>
  </si>
  <si>
    <t>OtsLYON19S_1_2077</t>
  </si>
  <si>
    <t>OtsLYON18S_1_0651</t>
  </si>
  <si>
    <t>OtsLGRF22S</t>
  </si>
  <si>
    <t>OtsLGRF22S_0002</t>
  </si>
  <si>
    <t>C-00002</t>
  </si>
  <si>
    <t>OtsLYON18S_1_0133</t>
  </si>
  <si>
    <t>OtsLYON18S_1_0282</t>
  </si>
  <si>
    <t>OtsLGRF22S_0010</t>
  </si>
  <si>
    <t>C-00010</t>
  </si>
  <si>
    <t>U</t>
  </si>
  <si>
    <t>OtsLYON19S_1_0141</t>
  </si>
  <si>
    <t>OtsLYON19S_1_0227</t>
  </si>
  <si>
    <t>OtsLGRF22S_0019</t>
  </si>
  <si>
    <t>C-00019</t>
  </si>
  <si>
    <t>OtsLGRF22S_0028</t>
  </si>
  <si>
    <t>C-00028</t>
  </si>
  <si>
    <t>OtsLGRF22S_0037</t>
  </si>
  <si>
    <t>C-00037</t>
  </si>
  <si>
    <t>OtsLGRF22S_0046</t>
  </si>
  <si>
    <t>C-00046</t>
  </si>
  <si>
    <t>OtsLYON18S_1_0550</t>
  </si>
  <si>
    <t>OtsLGRF22S_0055</t>
  </si>
  <si>
    <t>C-00055</t>
  </si>
  <si>
    <t>OtsLGRF22S_0064</t>
  </si>
  <si>
    <t>C-00064</t>
  </si>
  <si>
    <t>OtsLYON18S_1_1745</t>
  </si>
  <si>
    <t>OtsLGRF22S_0073</t>
  </si>
  <si>
    <t>C-00073</t>
  </si>
  <si>
    <t>OtsNPFH18S_1_3330</t>
  </si>
  <si>
    <t>OtsNPFH18S_1_3037</t>
  </si>
  <si>
    <t>OtsLGRF22S_0082</t>
  </si>
  <si>
    <t>C-00082</t>
  </si>
  <si>
    <t>OtsLYON18S_1_1724</t>
  </si>
  <si>
    <t>OtsLGRF22S_0091</t>
  </si>
  <si>
    <t>OtsLGRF22S_0100</t>
  </si>
  <si>
    <t>C-00100</t>
  </si>
  <si>
    <t>OtsLYON18S_1_0840</t>
  </si>
  <si>
    <t>OtsLGRF22S_0109</t>
  </si>
  <si>
    <t>C-00109</t>
  </si>
  <si>
    <t>OtsLGRF22S_0118</t>
  </si>
  <si>
    <t>C-00118</t>
  </si>
  <si>
    <t>OtsLYON18S_1_0084</t>
  </si>
  <si>
    <t>OtsLGRF22S_0127</t>
  </si>
  <si>
    <t>C-00127</t>
  </si>
  <si>
    <t>OtsLYON19S_1_0124</t>
  </si>
  <si>
    <t>OtsLYON19S_1_0071</t>
  </si>
  <si>
    <t>OtsLGRF22S_0136</t>
  </si>
  <si>
    <t>C-00136</t>
  </si>
  <si>
    <t>OtsLGRF22S_0145</t>
  </si>
  <si>
    <t>C-00145</t>
  </si>
  <si>
    <t>OtsLGRF22S_0154</t>
  </si>
  <si>
    <t>C-00154</t>
  </si>
  <si>
    <t>OtsNPFH17S_1_4336</t>
  </si>
  <si>
    <t>OtsNPFH17S_1_4110</t>
  </si>
  <si>
    <t>OtsLGRF22S_0163</t>
  </si>
  <si>
    <t>C-00163</t>
  </si>
  <si>
    <t>OtsLGRF22S_0172</t>
  </si>
  <si>
    <t>C-00172</t>
  </si>
  <si>
    <t>OtsLGRF22S_0181</t>
  </si>
  <si>
    <t>OtsNPFH18S_1_5326</t>
  </si>
  <si>
    <t>OtsNPFH18S_1_5031</t>
  </si>
  <si>
    <t>OtsLGRF22S_0190</t>
  </si>
  <si>
    <t>C-00190</t>
  </si>
  <si>
    <t>OtsLGRF22S_0199</t>
  </si>
  <si>
    <t>C-00199</t>
  </si>
  <si>
    <t>OtsLGRF22S_0208</t>
  </si>
  <si>
    <t>C-00208</t>
  </si>
  <si>
    <t>OtsLGRF22S_0217</t>
  </si>
  <si>
    <t>C-00217</t>
  </si>
  <si>
    <t>OtsLGRF22S_0226</t>
  </si>
  <si>
    <t>C-00226</t>
  </si>
  <si>
    <t>OtsLGRF22S_0235</t>
  </si>
  <si>
    <t>C-00235</t>
  </si>
  <si>
    <t>OtsLGRF22S_0244</t>
  </si>
  <si>
    <t>C-00244</t>
  </si>
  <si>
    <t>OtsNPFH18S_1_4337</t>
  </si>
  <si>
    <t>OtsNPFH18S_1_4090</t>
  </si>
  <si>
    <t>OtsLGRF22S_0253</t>
  </si>
  <si>
    <t>C-00253</t>
  </si>
  <si>
    <t>OtsLYON19S_1_0714</t>
  </si>
  <si>
    <t>OtsLYON19S_1_0814</t>
  </si>
  <si>
    <t>OtsLGRF22S_0262</t>
  </si>
  <si>
    <t>C-00262</t>
  </si>
  <si>
    <t>OtsLGRF22S_0271</t>
  </si>
  <si>
    <t>OtsLGRF22S_0280</t>
  </si>
  <si>
    <t>C-00280</t>
  </si>
  <si>
    <t>OtsLGRF22S_0289</t>
  </si>
  <si>
    <t>C-00289</t>
  </si>
  <si>
    <t>OtsLGRF22S_0298</t>
  </si>
  <si>
    <t>C-00298</t>
  </si>
  <si>
    <t>OtsNPFH18S_1_3086</t>
  </si>
  <si>
    <t>OtsLGRF22S_0307</t>
  </si>
  <si>
    <t>C-00307</t>
  </si>
  <si>
    <t>OtsNPFH18S_1_2014</t>
  </si>
  <si>
    <t>OtsLGRF22S_0316</t>
  </si>
  <si>
    <t>C-00316</t>
  </si>
  <si>
    <t>OtsNPFH19S_1_4339</t>
  </si>
  <si>
    <t>OtsNPFH19S_1_4006</t>
  </si>
  <si>
    <t>OtsLGRF22S_0325</t>
  </si>
  <si>
    <t>C-00325</t>
  </si>
  <si>
    <t>OtsLGRF22S_0334</t>
  </si>
  <si>
    <t>C-00334</t>
  </si>
  <si>
    <t>OtsLGRF22S_0343</t>
  </si>
  <si>
    <t>C-00343</t>
  </si>
  <si>
    <t>OtsNPFH18S_1_4331</t>
  </si>
  <si>
    <t>OtsNPFH18S_1_4043</t>
  </si>
  <si>
    <t>OtsLGRF22S_0352</t>
  </si>
  <si>
    <t>C-00352</t>
  </si>
  <si>
    <t>OtsLYON18S_1_2759</t>
  </si>
  <si>
    <t>OtsLGRF22S_0361</t>
  </si>
  <si>
    <t>OtsLYON18S_1_0525</t>
  </si>
  <si>
    <t>OtsLGRF22S_0370</t>
  </si>
  <si>
    <t>C-00370</t>
  </si>
  <si>
    <t>OtsNPFH18S_1_3343</t>
  </si>
  <si>
    <t>OtsNPFH18S_1_3105</t>
  </si>
  <si>
    <t>OtsLGRF22S_0379</t>
  </si>
  <si>
    <t>C-00379</t>
  </si>
  <si>
    <t>OtsLGRF22S_0388</t>
  </si>
  <si>
    <t>C-00388</t>
  </si>
  <si>
    <t>OtsLGRF22S_0397</t>
  </si>
  <si>
    <t>C-00397</t>
  </si>
  <si>
    <t>OtsLYON18S_1_0244</t>
  </si>
  <si>
    <t>OtsLGRF22S_0406</t>
  </si>
  <si>
    <t>C-00406</t>
  </si>
  <si>
    <t>OtsLGRF22S_0415</t>
  </si>
  <si>
    <t>C-00415</t>
  </si>
  <si>
    <t>SFSALM</t>
  </si>
  <si>
    <t>OtsLGRF22S_0424</t>
  </si>
  <si>
    <t>C-00424</t>
  </si>
  <si>
    <t>OtsLYON19S_1_0087</t>
  </si>
  <si>
    <t>OtsLGRF22S_0433</t>
  </si>
  <si>
    <t>C-00433</t>
  </si>
  <si>
    <t>OtsLYON19S_1_0125</t>
  </si>
  <si>
    <t>OtsLYON19S_1_0058</t>
  </si>
  <si>
    <t>OtsLGRF22S_0442</t>
  </si>
  <si>
    <t>C-00442</t>
  </si>
  <si>
    <t>OtsLGRF22S_0451</t>
  </si>
  <si>
    <t>OtsLGRF22S_0460</t>
  </si>
  <si>
    <t>C-00460</t>
  </si>
  <si>
    <t>OtsLYON19S_1_1740</t>
  </si>
  <si>
    <t>OtsLYON19S_1_1988</t>
  </si>
  <si>
    <t>OtsLGRF22S_0469</t>
  </si>
  <si>
    <t>C-00469</t>
  </si>
  <si>
    <t>OtsLGRF22S_0478</t>
  </si>
  <si>
    <t>C-00478</t>
  </si>
  <si>
    <t>OtsLGRF22S_0487</t>
  </si>
  <si>
    <t>C-00487</t>
  </si>
  <si>
    <t>OtsLGRF22S_0496</t>
  </si>
  <si>
    <t>C-00496</t>
  </si>
  <si>
    <t>OtsLGRF22S_0505</t>
  </si>
  <si>
    <t>C-00505</t>
  </si>
  <si>
    <t>OtsLGRF22S_0514</t>
  </si>
  <si>
    <t>C-00514</t>
  </si>
  <si>
    <t>OtsLGRF22S_0523</t>
  </si>
  <si>
    <t>C-00523</t>
  </si>
  <si>
    <t>OtsNPFH18S_1_3321</t>
  </si>
  <si>
    <t>OtsNPFH18S_1_3045</t>
  </si>
  <si>
    <t>OtsLGRF22S_0532</t>
  </si>
  <si>
    <t>C-00532</t>
  </si>
  <si>
    <t>OtsLGRF22S_0541</t>
  </si>
  <si>
    <t>OtsLGRF22S_0550</t>
  </si>
  <si>
    <t>C-00550</t>
  </si>
  <si>
    <t>OtsLGRF22S_0559</t>
  </si>
  <si>
    <t>C-00559</t>
  </si>
  <si>
    <t>OtsLGRF22S_0568</t>
  </si>
  <si>
    <t>C-00568</t>
  </si>
  <si>
    <t>OtsLGRF22S_0577</t>
  </si>
  <si>
    <t>C-00577</t>
  </si>
  <si>
    <t>OtsLYON18S_1_0071</t>
  </si>
  <si>
    <t>OtsLGRF22S_0586</t>
  </si>
  <si>
    <t>C-00586</t>
  </si>
  <si>
    <t>OtsLGRF22S_0595</t>
  </si>
  <si>
    <t>C-00595</t>
  </si>
  <si>
    <t>OtsLYON18S_1_1736</t>
  </si>
  <si>
    <t>OtsLGRF22S_0604</t>
  </si>
  <si>
    <t>C-00604</t>
  </si>
  <si>
    <t>OtsLYON18S_1_1647</t>
  </si>
  <si>
    <t>OtsLGRF22S_0613</t>
  </si>
  <si>
    <t>C-00613</t>
  </si>
  <si>
    <t>OtsLYON19S_1_0106</t>
  </si>
  <si>
    <t>OtsLYON19S_1_0014</t>
  </si>
  <si>
    <t>OtsLGRF22S_0622</t>
  </si>
  <si>
    <t>C-00622</t>
  </si>
  <si>
    <t>OtsLGRF22S_0631</t>
  </si>
  <si>
    <t>OtsLGRF22S_0640</t>
  </si>
  <si>
    <t>C-00640</t>
  </si>
  <si>
    <t>OtsLGRF22S_0649</t>
  </si>
  <si>
    <t>C-00649</t>
  </si>
  <si>
    <t>OtsLGRF22S_0658</t>
  </si>
  <si>
    <t>C-00658</t>
  </si>
  <si>
    <t>OtsLGRF22S_0667</t>
  </si>
  <si>
    <t>C-00667</t>
  </si>
  <si>
    <t>OtsLGRF22S_0676</t>
  </si>
  <si>
    <t>C-00676</t>
  </si>
  <si>
    <t>OtsLGRF22S_0685</t>
  </si>
  <si>
    <t>C-00685</t>
  </si>
  <si>
    <t>OtsLGRF22S_0694</t>
  </si>
  <si>
    <t>C-00694</t>
  </si>
  <si>
    <t>OtsLYON18S_1_0738</t>
  </si>
  <si>
    <t>OtsLYON18S_1_0875</t>
  </si>
  <si>
    <t>OtsLGRF22S_0703</t>
  </si>
  <si>
    <t>C-00703</t>
  </si>
  <si>
    <t>OtsLGRF22S_0712</t>
  </si>
  <si>
    <t>C-00712</t>
  </si>
  <si>
    <t>OtsLGRF22S_0721</t>
  </si>
  <si>
    <t>OtsLYON18S_1_0720</t>
  </si>
  <si>
    <t>OtsLYON18S_1_0595</t>
  </si>
  <si>
    <t>OtsLGRF22S_0730</t>
  </si>
  <si>
    <t>C-00730</t>
  </si>
  <si>
    <t>OtsNPFH17S_1_4329</t>
  </si>
  <si>
    <t>OtsNPFH17S_1_4052</t>
  </si>
  <si>
    <t>OtsLGRF22S_0739</t>
  </si>
  <si>
    <t>C-00739</t>
  </si>
  <si>
    <t>OtsNPFH18S_1_3306</t>
  </si>
  <si>
    <t>OtsNPFH18S_1_3077</t>
  </si>
  <si>
    <t>OtsLGRF22S_0748</t>
  </si>
  <si>
    <t>C-00748</t>
  </si>
  <si>
    <t>OtsLGRF22S_0757</t>
  </si>
  <si>
    <t>C-00757</t>
  </si>
  <si>
    <t>OtsLGRF22S_0766</t>
  </si>
  <si>
    <t>C-00766</t>
  </si>
  <si>
    <t>OtsLGRF22S_0775</t>
  </si>
  <si>
    <t>C-00775</t>
  </si>
  <si>
    <t>OtsLGRF22S_0784</t>
  </si>
  <si>
    <t>C-00784</t>
  </si>
  <si>
    <t>OtsLYON19S_1_0056</t>
  </si>
  <si>
    <t>OtsLGRF22S_0793</t>
  </si>
  <si>
    <t>C-00793</t>
  </si>
  <si>
    <t>OtsLGRF22S_0803</t>
  </si>
  <si>
    <t>C-00803</t>
  </si>
  <si>
    <t>OtsLGRF22S_0812</t>
  </si>
  <si>
    <t>C-00812</t>
  </si>
  <si>
    <t>OtsLGRF22S_0821</t>
  </si>
  <si>
    <t>OtsLGRF22S_0830</t>
  </si>
  <si>
    <t>C-00830</t>
  </si>
  <si>
    <t>OtsLGRF22S_0839</t>
  </si>
  <si>
    <t>C-00839</t>
  </si>
  <si>
    <t>OtsLGRF22S_0848</t>
  </si>
  <si>
    <t>C-00848</t>
  </si>
  <si>
    <t>OtsLGRF22S_0857</t>
  </si>
  <si>
    <t>C-00857</t>
  </si>
  <si>
    <t>OtsLYON18S_1_2726</t>
  </si>
  <si>
    <t>OtsLGRF22S_0866</t>
  </si>
  <si>
    <t>C-00866</t>
  </si>
  <si>
    <t>OtsLYON19S_1_0133</t>
  </si>
  <si>
    <t>OtsLYON19S_1_0225</t>
  </si>
  <si>
    <t>OtsLGRF22S_0875</t>
  </si>
  <si>
    <t>C-00875</t>
  </si>
  <si>
    <t>OtsLGRF22S_0884</t>
  </si>
  <si>
    <t>C-00884</t>
  </si>
  <si>
    <t>OtsLYON18S_1_0522</t>
  </si>
  <si>
    <t>OtsLGRF22S_0893</t>
  </si>
  <si>
    <t>C-00893</t>
  </si>
  <si>
    <t>OtsLGRF22S_0902</t>
  </si>
  <si>
    <t>OtsNPFH17S_1_4088</t>
  </si>
  <si>
    <t>OtsLGRF22S_0911</t>
  </si>
  <si>
    <t>OtsLYON18S_1_0828</t>
  </si>
  <si>
    <t>OtsLGRF22S_0920</t>
  </si>
  <si>
    <t>C-00920</t>
  </si>
  <si>
    <t>OtsNPFH18S_1_4057</t>
  </si>
  <si>
    <t>OtsLGRF22S_0929</t>
  </si>
  <si>
    <t>C-00929</t>
  </si>
  <si>
    <t>OtsLGRF22S_0938</t>
  </si>
  <si>
    <t>C-00938</t>
  </si>
  <si>
    <t>OtsLGRF22S_0947</t>
  </si>
  <si>
    <t>C-00947</t>
  </si>
  <si>
    <t>OtsLYON19S_1_0556</t>
  </si>
  <si>
    <t>OtsLYON19S_1_0448</t>
  </si>
  <si>
    <t>OtsLGRF22S_0956</t>
  </si>
  <si>
    <t>C-00956</t>
  </si>
  <si>
    <t>OtsLGRF22S_0965</t>
  </si>
  <si>
    <t>C-00965</t>
  </si>
  <si>
    <t>OtsLGRF22S_0974</t>
  </si>
  <si>
    <t>C-00974</t>
  </si>
  <si>
    <t>OtsLGRF22S_0983</t>
  </si>
  <si>
    <t>C-00983</t>
  </si>
  <si>
    <t>OtsLGRF22S_0992</t>
  </si>
  <si>
    <t>C-00992</t>
  </si>
  <si>
    <t>OtsLYON18S_1_0530</t>
  </si>
  <si>
    <t>OtsLGRF22S_1001</t>
  </si>
  <si>
    <t>OtsNPFH18S_1_2049</t>
  </si>
  <si>
    <t>OtsLGRF22S_1010</t>
  </si>
  <si>
    <t>C-01010</t>
  </si>
  <si>
    <t>OtsLGRF22S_1019</t>
  </si>
  <si>
    <t>C-01019</t>
  </si>
  <si>
    <t>OtsLGRF22S_1028</t>
  </si>
  <si>
    <t>C-01028</t>
  </si>
  <si>
    <t>OtsLYON18S_1_0702</t>
  </si>
  <si>
    <t>OtsLYON18S_1_0512</t>
  </si>
  <si>
    <t>OtsLGRF22S_1037</t>
  </si>
  <si>
    <t>C-01037</t>
  </si>
  <si>
    <t>OtsLGRF22S_1046</t>
  </si>
  <si>
    <t>C-01046</t>
  </si>
  <si>
    <t>OtsLGRF22S_1055</t>
  </si>
  <si>
    <t>C-01055</t>
  </si>
  <si>
    <t>OtsLYON17S_1_0655</t>
  </si>
  <si>
    <t>OtsLGRF22S_1064</t>
  </si>
  <si>
    <t>C-01064</t>
  </si>
  <si>
    <t>OtsLGRF22S_1073</t>
  </si>
  <si>
    <t>C-01073</t>
  </si>
  <si>
    <t>OtsLYON18S_1_0741</t>
  </si>
  <si>
    <t>OtsLYON18S_1_0886</t>
  </si>
  <si>
    <t>OtsLGRF22S_1082</t>
  </si>
  <si>
    <t>C-01082</t>
  </si>
  <si>
    <t>OtsLGRF22S_1091</t>
  </si>
  <si>
    <t>OtsLGRF22S_1100</t>
  </si>
  <si>
    <t>C-01100</t>
  </si>
  <si>
    <t>OtsLYON18S_1_0919</t>
  </si>
  <si>
    <t>OtsLGRF22S_1109</t>
  </si>
  <si>
    <t>C-01109</t>
  </si>
  <si>
    <t>OtsLGRF22S_1118</t>
  </si>
  <si>
    <t>C-01118</t>
  </si>
  <si>
    <t>OtsLGRF22S_1127</t>
  </si>
  <si>
    <t>C-01127</t>
  </si>
  <si>
    <t>OtsLYON18S_1_0597</t>
  </si>
  <si>
    <t>OtsLGRF22S_1136</t>
  </si>
  <si>
    <t>C-01136</t>
  </si>
  <si>
    <t>OtsLYON18S_1_2022</t>
  </si>
  <si>
    <t>OtsLYON18S_1_2135</t>
  </si>
  <si>
    <t>OtsLGRF22S_1145</t>
  </si>
  <si>
    <t>C-01145</t>
  </si>
  <si>
    <t>OtsLYON19S_1_0348</t>
  </si>
  <si>
    <t>OtsLGRF22S_1154</t>
  </si>
  <si>
    <t>C-01154</t>
  </si>
  <si>
    <t>OtsLGRF22S_1163</t>
  </si>
  <si>
    <t>C-01163</t>
  </si>
  <si>
    <t>OtsLGRF22S_1172</t>
  </si>
  <si>
    <t>C-01172</t>
  </si>
  <si>
    <t>OtsLGRF22S_1181</t>
  </si>
  <si>
    <t>OtsLYON19S_1_0129</t>
  </si>
  <si>
    <t>OtsLYON19S_1_0079</t>
  </si>
  <si>
    <t>OtsLGRF22S_1191</t>
  </si>
  <si>
    <t>OtsLGRF22S_1200</t>
  </si>
  <si>
    <t>C-01200</t>
  </si>
  <si>
    <t>OtsLGRF22S_1209</t>
  </si>
  <si>
    <t>C-01209</t>
  </si>
  <si>
    <t>OtsLYON19S_1_0346</t>
  </si>
  <si>
    <t>OtsLGRF22S_1218</t>
  </si>
  <si>
    <t>C-01218</t>
  </si>
  <si>
    <t>OtsLGRF22S_1227</t>
  </si>
  <si>
    <t>C-01227</t>
  </si>
  <si>
    <t>OtsLGRF22S_1236</t>
  </si>
  <si>
    <t>C-01236</t>
  </si>
  <si>
    <t>OtsNPFH17S_1_3360</t>
  </si>
  <si>
    <t>OtsNPFH17S_1_3063</t>
  </si>
  <si>
    <t>OtsLGRF22S_1245</t>
  </si>
  <si>
    <t>C-01245</t>
  </si>
  <si>
    <t>OtsLYON19S_1_0518</t>
  </si>
  <si>
    <t>OtsLYON19S_1_0335</t>
  </si>
  <si>
    <t>OtsLGRF22S_1254</t>
  </si>
  <si>
    <t>C-01254</t>
  </si>
  <si>
    <t>OtsLYON18S_1_0874</t>
  </si>
  <si>
    <t>OtsLGRF22S_1263</t>
  </si>
  <si>
    <t>C-01263</t>
  </si>
  <si>
    <t>OtsLGRF22S_1272</t>
  </si>
  <si>
    <t>C-01272</t>
  </si>
  <si>
    <t>OtsLYON19S_1_0130</t>
  </si>
  <si>
    <t>OtsLYON19S_1_0080</t>
  </si>
  <si>
    <t>OtsLGRF22S_1281</t>
  </si>
  <si>
    <t>OtsLYON18S_1_0717</t>
  </si>
  <si>
    <t>OtsLYON18S_1_0589</t>
  </si>
  <si>
    <t>OtsLGRF22S_1290</t>
  </si>
  <si>
    <t>C-01290</t>
  </si>
  <si>
    <t>OtsLGRF22S_1299</t>
  </si>
  <si>
    <t>C-01299</t>
  </si>
  <si>
    <t>OtsLYON19S_1_0108</t>
  </si>
  <si>
    <t>OtsLYON19S_1_0009</t>
  </si>
  <si>
    <t>OtsLGRF22S_1308</t>
  </si>
  <si>
    <t>C-01308</t>
  </si>
  <si>
    <t>OtsLYON17S_1_0823</t>
  </si>
  <si>
    <t>OtsLYON17S_1_0873</t>
  </si>
  <si>
    <t>OtsLGRF22S_1317</t>
  </si>
  <si>
    <t>C-01317</t>
  </si>
  <si>
    <t>OtsLGRF22S_1326</t>
  </si>
  <si>
    <t>C-01326</t>
  </si>
  <si>
    <t>OtsLGRF22S_1335</t>
  </si>
  <si>
    <t>C-01335</t>
  </si>
  <si>
    <t>OtsLGRF22S_1344</t>
  </si>
  <si>
    <t>C-01344</t>
  </si>
  <si>
    <t>OtsLGRF22S_1353</t>
  </si>
  <si>
    <t>C-01353</t>
  </si>
  <si>
    <t>OtsLGRF22S_1362</t>
  </si>
  <si>
    <t>C-01362</t>
  </si>
  <si>
    <t>OtsLYON19S_1_0519</t>
  </si>
  <si>
    <t>OtsLYON19S_1_0332</t>
  </si>
  <si>
    <t>OtsLGRF22S_1371</t>
  </si>
  <si>
    <t>OtsLGRF22S_1380</t>
  </si>
  <si>
    <t>C-01380</t>
  </si>
  <si>
    <t>OtsLGRF22S_1389</t>
  </si>
  <si>
    <t>C-01389</t>
  </si>
  <si>
    <t>OtsLYON18S_1_0092</t>
  </si>
  <si>
    <t>OtsLGRF22S_1398</t>
  </si>
  <si>
    <t>C-01398</t>
  </si>
  <si>
    <t>OtsLGRF22S_1407</t>
  </si>
  <si>
    <t>C-01407</t>
  </si>
  <si>
    <t>OtsLYON19S_1_0021</t>
  </si>
  <si>
    <t>OtsLGRF22S_1416</t>
  </si>
  <si>
    <t>C-01416</t>
  </si>
  <si>
    <t>OtsLGRF22S_1425</t>
  </si>
  <si>
    <t>C-01425</t>
  </si>
  <si>
    <t>OtsLYON19S_1_0592</t>
  </si>
  <si>
    <t>OtsLYON19S_1_0654</t>
  </si>
  <si>
    <t>OtsLGRF22S_1434</t>
  </si>
  <si>
    <t>C-01434</t>
  </si>
  <si>
    <t>OtsLGRF22S_1443</t>
  </si>
  <si>
    <t>C-01443</t>
  </si>
  <si>
    <t>OtsLGRF22S_1452</t>
  </si>
  <si>
    <t>C-01452</t>
  </si>
  <si>
    <t>OtsLGRF22S_1461</t>
  </si>
  <si>
    <t>OtsLGRF22S_1470</t>
  </si>
  <si>
    <t>C-01470</t>
  </si>
  <si>
    <t>OtsLGRF22S_1479</t>
  </si>
  <si>
    <t>C-01479</t>
  </si>
  <si>
    <t>OtsLYON19S_1_0109</t>
  </si>
  <si>
    <t>OtsLYON19S_1_0017</t>
  </si>
  <si>
    <t>OtsLGRF22S_1488</t>
  </si>
  <si>
    <t>C-01488</t>
  </si>
  <si>
    <t>OtsLGRF22S_1497</t>
  </si>
  <si>
    <t>C-01497</t>
  </si>
  <si>
    <t>OtsLYON18S_1_0043</t>
  </si>
  <si>
    <t>OtsLGRF22S_1506</t>
  </si>
  <si>
    <t>C-01506</t>
  </si>
  <si>
    <t>OtsLGRF22S_1515</t>
  </si>
  <si>
    <t>C-01515</t>
  </si>
  <si>
    <t>OtsLGRF22S_1524</t>
  </si>
  <si>
    <t>C-01524</t>
  </si>
  <si>
    <t>OtsLYON18S_1_1488</t>
  </si>
  <si>
    <t>OtsLYON18S_1_1883</t>
  </si>
  <si>
    <t>OtsLGRF22S_1533</t>
  </si>
  <si>
    <t>C-01533</t>
  </si>
  <si>
    <t>OtsLYON19S_1_0013</t>
  </si>
  <si>
    <t>OtsLGRF22S_1542</t>
  </si>
  <si>
    <t>C-01542</t>
  </si>
  <si>
    <t>OtsLYON19S_1_1308</t>
  </si>
  <si>
    <t>OtsLYON19S_1_1206</t>
  </si>
  <si>
    <t>OtsLGRF22S_1551</t>
  </si>
  <si>
    <t>OtsLGRF22S_1560</t>
  </si>
  <si>
    <t>C-01560</t>
  </si>
  <si>
    <t>OtsLGRF22S_1569</t>
  </si>
  <si>
    <t>C-01569</t>
  </si>
  <si>
    <t>OtsLGRF22S_1578</t>
  </si>
  <si>
    <t>C-01578</t>
  </si>
  <si>
    <t>OtsLYON18S_1_0224</t>
  </si>
  <si>
    <t>OtsLGRF22S_1587</t>
  </si>
  <si>
    <t>C-01587</t>
  </si>
  <si>
    <t>OtsLGRF22S_1596</t>
  </si>
  <si>
    <t>C-01596</t>
  </si>
  <si>
    <t>OtsLGRF22S_1605</t>
  </si>
  <si>
    <t>C-01605</t>
  </si>
  <si>
    <t>OtsLYON19S_1_0072</t>
  </si>
  <si>
    <t>OtsLGRF22S_1614</t>
  </si>
  <si>
    <t>C-01614</t>
  </si>
  <si>
    <t>OtsLGRF22S_1623</t>
  </si>
  <si>
    <t>C-01623</t>
  </si>
  <si>
    <t>OtsLGRF22S_1632</t>
  </si>
  <si>
    <t>C-01632</t>
  </si>
  <si>
    <t>OtsLGRF22S_1641</t>
  </si>
  <si>
    <t>OtsLYON18S_1_2359</t>
  </si>
  <si>
    <t>OtsLYON18S_1_2735</t>
  </si>
  <si>
    <t>OtsLGRF22S_1650</t>
  </si>
  <si>
    <t>C-01650</t>
  </si>
  <si>
    <t>OtsLYON18S_1_0506</t>
  </si>
  <si>
    <t>OtsLGRF22S_1659</t>
  </si>
  <si>
    <t>C-01659</t>
  </si>
  <si>
    <t>OtsLYON19S_1_0510</t>
  </si>
  <si>
    <t>OtsLYON19S_1_0324</t>
  </si>
  <si>
    <t>OtsLGRF22S_1668</t>
  </si>
  <si>
    <t>C-01668</t>
  </si>
  <si>
    <t>OtsLGRF22S_1677</t>
  </si>
  <si>
    <t>C-01677</t>
  </si>
  <si>
    <t>OtsLYON18S_1_0042</t>
  </si>
  <si>
    <t>OtsLGRF22S_1686</t>
  </si>
  <si>
    <t>C-01686</t>
  </si>
  <si>
    <t>OtsLYON20S_1_0294</t>
  </si>
  <si>
    <t>OtsLYON20S_1_0198</t>
  </si>
  <si>
    <t>OtsLYON20S_1</t>
  </si>
  <si>
    <t>OtsLGRF22S_1695</t>
  </si>
  <si>
    <t>C-01695</t>
  </si>
  <si>
    <t>OtsLGRF22S_1704</t>
  </si>
  <si>
    <t>C-01704</t>
  </si>
  <si>
    <t>OtsLGRF22S_1713</t>
  </si>
  <si>
    <t>C-01713</t>
  </si>
  <si>
    <t>OtsLGRF22S_1722</t>
  </si>
  <si>
    <t>C-01722</t>
  </si>
  <si>
    <t>OtsLGRF22S_1731</t>
  </si>
  <si>
    <t>OtsLYON19S_1_0539</t>
  </si>
  <si>
    <t>OtsLYON19S_1_0394</t>
  </si>
  <si>
    <t>OtsLGRF22S_1740</t>
  </si>
  <si>
    <t>C-01740</t>
  </si>
  <si>
    <t>OtsLGRF22S_1749</t>
  </si>
  <si>
    <t>C-01749</t>
  </si>
  <si>
    <t>OtsNPFH18S_1_5341</t>
  </si>
  <si>
    <t>OtsLGRF22S_1758</t>
  </si>
  <si>
    <t>C-01758</t>
  </si>
  <si>
    <t>OtsNPFH18S_1_4305</t>
  </si>
  <si>
    <t>OtsNPFH18S_1_4045</t>
  </si>
  <si>
    <t>OtsLGRF22S_1767</t>
  </si>
  <si>
    <t>C-01767</t>
  </si>
  <si>
    <t>OtsLGRF22S_1776</t>
  </si>
  <si>
    <t>C-01776</t>
  </si>
  <si>
    <t>OtsLYON18S_1_0553</t>
  </si>
  <si>
    <t>OtsLGRF22S_1785</t>
  </si>
  <si>
    <t>C-01785</t>
  </si>
  <si>
    <t>OtsLYON18S_1_0756</t>
  </si>
  <si>
    <t>OtsLYON18S_1_0665</t>
  </si>
  <si>
    <t>OtsLGRF22S_1794</t>
  </si>
  <si>
    <t>C-01794</t>
  </si>
  <si>
    <t>OtsLGRF22S_1803</t>
  </si>
  <si>
    <t>C-01803</t>
  </si>
  <si>
    <t>OtsLGRF22S_1812</t>
  </si>
  <si>
    <t>C-01812</t>
  </si>
  <si>
    <t>OtsLGRF22S_1821</t>
  </si>
  <si>
    <t>OtsLYON18S_1_0276</t>
  </si>
  <si>
    <t>OtsLGRF22S_1830</t>
  </si>
  <si>
    <t>C-01830</t>
  </si>
  <si>
    <t>OtsLGRF22S_1839</t>
  </si>
  <si>
    <t>C-01839</t>
  </si>
  <si>
    <t>OtsLGRF22S_1848</t>
  </si>
  <si>
    <t>C-01848</t>
  </si>
  <si>
    <t>OtsLGRF22S_1857</t>
  </si>
  <si>
    <t>C-01857</t>
  </si>
  <si>
    <t>OtsLGRF22S_1866</t>
  </si>
  <si>
    <t>C-01866</t>
  </si>
  <si>
    <t>OtsLGRF22S_1875</t>
  </si>
  <si>
    <t>C-01875</t>
  </si>
  <si>
    <t>OtsNPFH18S_1_3332</t>
  </si>
  <si>
    <t>OtsNPFH18S_1_3060</t>
  </si>
  <si>
    <t>OtsLGRF22S_1884</t>
  </si>
  <si>
    <t>C-01884</t>
  </si>
  <si>
    <t>OtsLGRF22S_1893</t>
  </si>
  <si>
    <t>C-01893</t>
  </si>
  <si>
    <t>OtsNPFH18S_1_2317</t>
  </si>
  <si>
    <t>OtsNPFH18S_1_2001</t>
  </si>
  <si>
    <t>OtsLGRF22S_1902</t>
  </si>
  <si>
    <t>C-01902</t>
  </si>
  <si>
    <t>OtsLGRF22S_1911</t>
  </si>
  <si>
    <t>OtsLYON18S_1_0110</t>
  </si>
  <si>
    <t>OtsLYON18S_1_0093</t>
  </si>
  <si>
    <t>OtsLGRF22S_1920</t>
  </si>
  <si>
    <t>C-01920</t>
  </si>
  <si>
    <t>OtsLGRF22S_1929</t>
  </si>
  <si>
    <t>C-01929</t>
  </si>
  <si>
    <t>OtsLYON19S_1_0494</t>
  </si>
  <si>
    <t>OtsLGRF22S_1938</t>
  </si>
  <si>
    <t>C-01938</t>
  </si>
  <si>
    <t>OtsLYON19S_1_0409</t>
  </si>
  <si>
    <t>OtsLGRF22S_1947</t>
  </si>
  <si>
    <t>C-01947</t>
  </si>
  <si>
    <t>OtsNPFH18S_1_2329</t>
  </si>
  <si>
    <t>OtsNPFH18S_1_2010</t>
  </si>
  <si>
    <t>OtsLGRF22S_1956</t>
  </si>
  <si>
    <t>C-01956</t>
  </si>
  <si>
    <t>OtsLYON18S_1_2010</t>
  </si>
  <si>
    <t>OtsLYON18S_1_1572</t>
  </si>
  <si>
    <t>OtsLGRF22S_1965</t>
  </si>
  <si>
    <t>C-01965</t>
  </si>
  <si>
    <t>OtsLGRF22S_1974</t>
  </si>
  <si>
    <t>C-01974</t>
  </si>
  <si>
    <t>OtsLGRF22S_1983</t>
  </si>
  <si>
    <t>C-01983</t>
  </si>
  <si>
    <t>OtsLGRF22S_1992</t>
  </si>
  <si>
    <t>C-01992</t>
  </si>
  <si>
    <t>OtsLGRF22S_2001</t>
  </si>
  <si>
    <t>OtsLYON18S_1_0204</t>
  </si>
  <si>
    <t>OtsLGRF22S_2010</t>
  </si>
  <si>
    <t>C-02010</t>
  </si>
  <si>
    <t>OtsLGRF22S_2019</t>
  </si>
  <si>
    <t>C-02019</t>
  </si>
  <si>
    <t>OtsLGRF22S_2028</t>
  </si>
  <si>
    <t>C-02028</t>
  </si>
  <si>
    <t>OtsLGRF22S_2037</t>
  </si>
  <si>
    <t>C-02037</t>
  </si>
  <si>
    <t>OtsLYON18S_1_0578</t>
  </si>
  <si>
    <t>OtsLGRF22S_2046</t>
  </si>
  <si>
    <t>C-02046</t>
  </si>
  <si>
    <t>OtsLGRF22S_2055</t>
  </si>
  <si>
    <t>C-02055</t>
  </si>
  <si>
    <t>OtsLGRF22S_2064</t>
  </si>
  <si>
    <t>C-02064</t>
  </si>
  <si>
    <t>OtsLYON19S_1_0411</t>
  </si>
  <si>
    <t>OtsLGRF22S_2073</t>
  </si>
  <si>
    <t>C-02073</t>
  </si>
  <si>
    <t>OtsLGRF22S_2082</t>
  </si>
  <si>
    <t>C-02082</t>
  </si>
  <si>
    <t>OtsLGRF22S_2091</t>
  </si>
  <si>
    <t>OtsLGRF22S_2100</t>
  </si>
  <si>
    <t>C-02100</t>
  </si>
  <si>
    <t>OtsLYON18S_1_0834</t>
  </si>
  <si>
    <t>OtsLGRF22S_2110</t>
  </si>
  <si>
    <t>C-02110</t>
  </si>
  <si>
    <t>OtsLYON19S_1_0569</t>
  </si>
  <si>
    <t>OtsLYON19S_1_0471</t>
  </si>
  <si>
    <t>OtsLGRF22S_2119</t>
  </si>
  <si>
    <t>C-02119</t>
  </si>
  <si>
    <t>OtsNPFH19S_1_3308</t>
  </si>
  <si>
    <t>OtsNPFH19S_1_3036</t>
  </si>
  <si>
    <t>OtsLGRF22S_2128</t>
  </si>
  <si>
    <t>C-02128</t>
  </si>
  <si>
    <t>OtsLGRF22S_2137</t>
  </si>
  <si>
    <t>C-02137</t>
  </si>
  <si>
    <t>OtsLYON18S_1_0034</t>
  </si>
  <si>
    <t>OtsLGRF22S_2146</t>
  </si>
  <si>
    <t>C-02146</t>
  </si>
  <si>
    <t>OtsNPFH18S_1_4304</t>
  </si>
  <si>
    <t>OtsNPFH18S_1_4080</t>
  </si>
  <si>
    <t>OtsLGRF22S_2155</t>
  </si>
  <si>
    <t>C-02155</t>
  </si>
  <si>
    <t>OtsLGRF22S_2164</t>
  </si>
  <si>
    <t>C-02164</t>
  </si>
  <si>
    <t>OtsNPFH18S_1_4320</t>
  </si>
  <si>
    <t>OtsNPFH18S_1_4009</t>
  </si>
  <si>
    <t>OtsLGRF22S_2173</t>
  </si>
  <si>
    <t>C-02173</t>
  </si>
  <si>
    <t>OtsLGRF22S_2182</t>
  </si>
  <si>
    <t>C-02182</t>
  </si>
  <si>
    <t>OtsLGRF22S_2191</t>
  </si>
  <si>
    <t>C-02191</t>
  </si>
  <si>
    <t>OtsNPFH18S_1_5337</t>
  </si>
  <si>
    <t>OtsNPFH18S_1_5045</t>
  </si>
  <si>
    <t>OtsLGRF22S_2200</t>
  </si>
  <si>
    <t>C-02200</t>
  </si>
  <si>
    <t>OtsLYON19S_1_0128</t>
  </si>
  <si>
    <t>OtsLYON19S_1_0223</t>
  </si>
  <si>
    <t>OtsLGRF22S_2209</t>
  </si>
  <si>
    <t>C-02209</t>
  </si>
  <si>
    <t>OtsLYON19S_1_0813</t>
  </si>
  <si>
    <t>OtsLGRF22S_2218</t>
  </si>
  <si>
    <t>C-02218</t>
  </si>
  <si>
    <t>OtsNPFH18S_1_3315</t>
  </si>
  <si>
    <t>OtsNPFH18S_1_3062</t>
  </si>
  <si>
    <t>OtsLGRF22S_2227</t>
  </si>
  <si>
    <t>C-02227</t>
  </si>
  <si>
    <t>OtsLGRF22S_2236</t>
  </si>
  <si>
    <t>C-02236</t>
  </si>
  <si>
    <t>OtsLGRF22S_2245</t>
  </si>
  <si>
    <t>C-02245</t>
  </si>
  <si>
    <t>OtsLGRF22S_2254</t>
  </si>
  <si>
    <t>C-02254</t>
  </si>
  <si>
    <t>OtsLGRF22S_2263</t>
  </si>
  <si>
    <t>C-02263</t>
  </si>
  <si>
    <t>OtsLGRF22S_2272</t>
  </si>
  <si>
    <t>C-02272</t>
  </si>
  <si>
    <t>OtsLGRF22S_2281</t>
  </si>
  <si>
    <t>OtsNPFH19S_1_2332</t>
  </si>
  <si>
    <t>OtsNPFH19S_1_2069</t>
  </si>
  <si>
    <t>OtsLGRF22S_2290</t>
  </si>
  <si>
    <t>C-02290</t>
  </si>
  <si>
    <t>OtsLGRF22S_2299</t>
  </si>
  <si>
    <t>C-02299</t>
  </si>
  <si>
    <t>OtsLGRF22S_2308</t>
  </si>
  <si>
    <t>C-02308</t>
  </si>
  <si>
    <t>OtsNPFH19S_1_3366</t>
  </si>
  <si>
    <t>OtsNPFH19S_1_3088</t>
  </si>
  <si>
    <t>OtsLGRF22S_2317</t>
  </si>
  <si>
    <t>C-02317</t>
  </si>
  <si>
    <t>OtsNPFH18S_1_3308</t>
  </si>
  <si>
    <t>OtsNPFH18S_1_3107</t>
  </si>
  <si>
    <t>OtsLGRF22S_2326</t>
  </si>
  <si>
    <t>C-02326</t>
  </si>
  <si>
    <t>OtsLGRF22S_2335</t>
  </si>
  <si>
    <t>C-02335</t>
  </si>
  <si>
    <t>OtsLYON18S_1_1436</t>
  </si>
  <si>
    <t>OtsLYON18S_1_1842</t>
  </si>
  <si>
    <t>OtsLGRF22S_2344</t>
  </si>
  <si>
    <t>C-02344</t>
  </si>
  <si>
    <t>OtsLYON19S_1_0516</t>
  </si>
  <si>
    <t>OtsLYON19S_1_0333</t>
  </si>
  <si>
    <t>OtsLGRF22S_2353</t>
  </si>
  <si>
    <t>C-02353</t>
  </si>
  <si>
    <t>OtsLYON19S_1_0708</t>
  </si>
  <si>
    <t>OtsLYON19S_1_0676</t>
  </si>
  <si>
    <t>OtsLGRF22S_2362</t>
  </si>
  <si>
    <t>C-02362</t>
  </si>
  <si>
    <t>OtsLGRF22S_2371</t>
  </si>
  <si>
    <t>OtsLGRF22S_2380</t>
  </si>
  <si>
    <t>C-02380</t>
  </si>
  <si>
    <t>OtsLGRF22S_2389</t>
  </si>
  <si>
    <t>C-02389</t>
  </si>
  <si>
    <t>OtsLGRF22S_2398</t>
  </si>
  <si>
    <t>OtsLGRF22S_2407</t>
  </si>
  <si>
    <t>OtsLGRF22S_2416</t>
  </si>
  <si>
    <t>OtsLGRF22S_2425</t>
  </si>
  <si>
    <t>OtsNPFH19S_1_2307</t>
  </si>
  <si>
    <t>OtsNPFH19S_1_2007</t>
  </si>
  <si>
    <t>OtsLGRF22S_2434</t>
  </si>
  <si>
    <t>OtsNPFH18S_1_3317</t>
  </si>
  <si>
    <t>OtsNPFH18S_1_3019</t>
  </si>
  <si>
    <t>OtsLGRF22S_2443</t>
  </si>
  <si>
    <t>OtsLYON19S_1_0536</t>
  </si>
  <si>
    <t>OtsLYON19S_1_0389</t>
  </si>
  <si>
    <t>OtsLGRF22S_2452</t>
  </si>
  <si>
    <t>OtsNPFH18S_1_6354</t>
  </si>
  <si>
    <t>OtsNPFH18S_1_6010</t>
  </si>
  <si>
    <t>OtsLGRF22S_2461</t>
  </si>
  <si>
    <t>OtsLYON19S_1_0677</t>
  </si>
  <si>
    <t>OtsLGRF22S_2470</t>
  </si>
  <si>
    <t>OtsLYON19S_1_0099</t>
  </si>
  <si>
    <t>OtsLGRF22S_2479</t>
  </si>
  <si>
    <t>OtsLGRF22S_2488</t>
  </si>
  <si>
    <t>OtsLGRF22S_2497</t>
  </si>
  <si>
    <t>OtsLGRF22S_2506</t>
  </si>
  <si>
    <t>C-02506</t>
  </si>
  <si>
    <t>OtsLGRF22S_2515</t>
  </si>
  <si>
    <t>C-02515</t>
  </si>
  <si>
    <t>OtsLGRF22S_2524</t>
  </si>
  <si>
    <t>C-02524</t>
  </si>
  <si>
    <t>OtsNPFH18S_1_5344</t>
  </si>
  <si>
    <t>OtsNPFH18S_1_5019</t>
  </si>
  <si>
    <t>OtsLGRF22S_2534</t>
  </si>
  <si>
    <t>OtsLYON19S_1_1395</t>
  </si>
  <si>
    <t>OtsLYON19S_1_1495</t>
  </si>
  <si>
    <t>OtsLGRF22S_2543</t>
  </si>
  <si>
    <t>OtsPOWP20S</t>
  </si>
  <si>
    <t>OtsLGRF22S_2561</t>
  </si>
  <si>
    <t>OtsLYON19S_1_0401</t>
  </si>
  <si>
    <t>OtsLGRF22S_2570</t>
  </si>
  <si>
    <t>OtsLYON19S_1_0563</t>
  </si>
  <si>
    <t>OtsLYON19S_1_0616</t>
  </si>
  <si>
    <t>OtsLGRF22S_2579</t>
  </si>
  <si>
    <t>OtsLGRF22S_2588</t>
  </si>
  <si>
    <t>OtsLYON18S_1_0925</t>
  </si>
  <si>
    <t>OtsLGRF22S_2597</t>
  </si>
  <si>
    <t>OtsNPFH18S_1_4036</t>
  </si>
  <si>
    <t>OtsLGRF22S_2606</t>
  </si>
  <si>
    <t>C-02606</t>
  </si>
  <si>
    <t>OtsLYON19S_1_1711</t>
  </si>
  <si>
    <t>OtsLYON19S_1_1923</t>
  </si>
  <si>
    <t>OtsLGRF22S_2615</t>
  </si>
  <si>
    <t>C-02615</t>
  </si>
  <si>
    <t>OtsLYON19S_1_0704</t>
  </si>
  <si>
    <t>OtsLYON19S_1_0694</t>
  </si>
  <si>
    <t>OtsLGRF22S_2624</t>
  </si>
  <si>
    <t>C-02624</t>
  </si>
  <si>
    <t>OtsLYON18S_1_0880</t>
  </si>
  <si>
    <t>OtsLGRF22S_2633</t>
  </si>
  <si>
    <t>C-02633</t>
  </si>
  <si>
    <t>OtsLGRF22S_2642</t>
  </si>
  <si>
    <t>C-02642</t>
  </si>
  <si>
    <t>OtsLGRF22S_2650</t>
  </si>
  <si>
    <t>C-02650</t>
  </si>
  <si>
    <t>OtsLGRF22S_2653</t>
  </si>
  <si>
    <t>C-02653</t>
  </si>
  <si>
    <t>OtsLYON18S_1_0623</t>
  </si>
  <si>
    <t>OtsLGRF22S_2656</t>
  </si>
  <si>
    <t>C-02656</t>
  </si>
  <si>
    <t>OtsLGRF22S_2659</t>
  </si>
  <si>
    <t>C-02659</t>
  </si>
  <si>
    <t>OtsLGRF22S_2662</t>
  </si>
  <si>
    <t>C-02662</t>
  </si>
  <si>
    <t>OtsLGRF22S_2665</t>
  </si>
  <si>
    <t>C-02665</t>
  </si>
  <si>
    <t>OtsLYON18S_1_0769</t>
  </si>
  <si>
    <t>OtsLYON18S_1_0903</t>
  </si>
  <si>
    <t>OtsLGRF22S_2668</t>
  </si>
  <si>
    <t>C-02668</t>
  </si>
  <si>
    <t>OtsNPFH19S_1_4340</t>
  </si>
  <si>
    <t>OtsNPFH19S_1_4007</t>
  </si>
  <si>
    <t>OtsLGRF22S_2671</t>
  </si>
  <si>
    <t>C-02671</t>
  </si>
  <si>
    <t>OtsPBT18-UmaFa-0016</t>
  </si>
  <si>
    <t>OtsPBT18-UmaFa-0042</t>
  </si>
  <si>
    <t>OtsLGRF22S_2674</t>
  </si>
  <si>
    <t>C-02674</t>
  </si>
  <si>
    <t>OtsLGRF22S_2677</t>
  </si>
  <si>
    <t>C-02677</t>
  </si>
  <si>
    <t>OtsLGRF22S_2680</t>
  </si>
  <si>
    <t>C-02680</t>
  </si>
  <si>
    <t>OtsLGRF22S_2683</t>
  </si>
  <si>
    <t>C-02683</t>
  </si>
  <si>
    <t>OtsLGRF22S_2686</t>
  </si>
  <si>
    <t>C-02686</t>
  </si>
  <si>
    <t>OtsLGRF22S_2689</t>
  </si>
  <si>
    <t>C-02689</t>
  </si>
  <si>
    <t>OtsLGRF22S_2692</t>
  </si>
  <si>
    <t>C-02692</t>
  </si>
  <si>
    <t>OtsLGRF22S_2695</t>
  </si>
  <si>
    <t>C-02695</t>
  </si>
  <si>
    <t>OtsLGRF22S_2698</t>
  </si>
  <si>
    <t>C-02698</t>
  </si>
  <si>
    <t>OtsLYON18S_1_0860</t>
  </si>
  <si>
    <t>OtsLGRF22S_2701</t>
  </si>
  <si>
    <t>OtsLYON18S_1_2737</t>
  </si>
  <si>
    <t>OtsLGRF22S_2704</t>
  </si>
  <si>
    <t>OtsLGRF22S_2707</t>
  </si>
  <si>
    <t>OtsLYON19S_1_0215</t>
  </si>
  <si>
    <t>OtsLGRF22S_2710</t>
  </si>
  <si>
    <t>OtsLGRF22S_2713</t>
  </si>
  <si>
    <t>OtsLGRF22S_2716</t>
  </si>
  <si>
    <t>OtsLGRF22S_2719</t>
  </si>
  <si>
    <t>OtsLYON18S_1_0283</t>
  </si>
  <si>
    <t>OtsLGRF22S_2722</t>
  </si>
  <si>
    <t>OtsLYON17S_1_2028</t>
  </si>
  <si>
    <t>OtsLYON17S_1_2036</t>
  </si>
  <si>
    <t>OtsLGRF22S_2725</t>
  </si>
  <si>
    <t>OtsLYON18S_1_0668</t>
  </si>
  <si>
    <t>OtsLGRF22S_2728</t>
  </si>
  <si>
    <t>This sample is a duplicate with OtsLGRF22S_7385.</t>
  </si>
  <si>
    <t>OtsLGRF22S_2731</t>
  </si>
  <si>
    <t>OtsLGRF22S_2734</t>
  </si>
  <si>
    <t>OtsNPFH18S_1_2305</t>
  </si>
  <si>
    <t>OtsNPFH18S_1_2040</t>
  </si>
  <si>
    <t>OtsLGRF22S_2737</t>
  </si>
  <si>
    <t>OtsLGRF22S_2740</t>
  </si>
  <si>
    <t>OtsLGRF22S_2743</t>
  </si>
  <si>
    <t>OtsLGRF22S_2746</t>
  </si>
  <si>
    <t>OtsLYON18S_1_1355</t>
  </si>
  <si>
    <t>OtsLYON18S_1_1721</t>
  </si>
  <si>
    <t>OtsLGRF22S_2749</t>
  </si>
  <si>
    <t>OtsLYON20S_1_0206</t>
  </si>
  <si>
    <t>OtsLYON20S_1_0034</t>
  </si>
  <si>
    <t>OtsLGRF22S_2752</t>
  </si>
  <si>
    <t>OtsLGRF22S_2755</t>
  </si>
  <si>
    <t>OtsNPFH18S_1_6304</t>
  </si>
  <si>
    <t>OtsNPFH18S_1_6053</t>
  </si>
  <si>
    <t>OtsLGRF22S_2758</t>
  </si>
  <si>
    <t>OtsLGRF22S_2761</t>
  </si>
  <si>
    <t>OtsLYON18S_1_0216</t>
  </si>
  <si>
    <t>OtsLGRF22S_2764</t>
  </si>
  <si>
    <t>OtsLYON17S_1_0265</t>
  </si>
  <si>
    <t>OtsLYON17S_1_0271</t>
  </si>
  <si>
    <t>OtsLGRF22S_2767</t>
  </si>
  <si>
    <t>OtsLYON18S_1_0801</t>
  </si>
  <si>
    <t>OtsLGRF22S_2770</t>
  </si>
  <si>
    <t>OtsLGRF22S_2773</t>
  </si>
  <si>
    <t>OtsLGRF22S_2776</t>
  </si>
  <si>
    <t>OtsLYON18S_1_0529</t>
  </si>
  <si>
    <t>OtsLGRF22S_2779</t>
  </si>
  <si>
    <t>OtsLGRF22S_2782</t>
  </si>
  <si>
    <t>OtsLYON19S_1_0045</t>
  </si>
  <si>
    <t>OtsLGRF22S_2785</t>
  </si>
  <si>
    <t>OtsLGRF22S_2788</t>
  </si>
  <si>
    <t>OtsLGRF22S_2791</t>
  </si>
  <si>
    <t>OtsNPFH18S_1_1019</t>
  </si>
  <si>
    <t>OtsLGRF22S_2794</t>
  </si>
  <si>
    <t>OtsNPFH19S_1_4331</t>
  </si>
  <si>
    <t>OtsNPFH19S_1_4014</t>
  </si>
  <si>
    <t>OtsLGRF22S_2797</t>
  </si>
  <si>
    <t>OtsNPFH17S_1_2337</t>
  </si>
  <si>
    <t>OtsNPFH17S_1_2040</t>
  </si>
  <si>
    <t>OtsLGRF22S_2800</t>
  </si>
  <si>
    <t>OtsLGRF22S_2803</t>
  </si>
  <si>
    <t>C-02803</t>
  </si>
  <si>
    <t>OtsLGRF22S_2806</t>
  </si>
  <si>
    <t>C-02806</t>
  </si>
  <si>
    <t>OtsLYON18S_1_1926</t>
  </si>
  <si>
    <t>OtsLYON18S_1_1529</t>
  </si>
  <si>
    <t>OtsLGRF22S_2809</t>
  </si>
  <si>
    <t>C-02809</t>
  </si>
  <si>
    <t>OtsLYON19S_1_0524</t>
  </si>
  <si>
    <t>OtsLYON19S_1_0363</t>
  </si>
  <si>
    <t>OtsLGRF22S_2812</t>
  </si>
  <si>
    <t>C-02812</t>
  </si>
  <si>
    <t>OtsLGRF22S_2815</t>
  </si>
  <si>
    <t>C-02815</t>
  </si>
  <si>
    <t>OtsLGRF22S_2818</t>
  </si>
  <si>
    <t>C-02818</t>
  </si>
  <si>
    <t>OtsLGRF22S_2821</t>
  </si>
  <si>
    <t>C-02821</t>
  </si>
  <si>
    <t>OtsLGRF22S_2824</t>
  </si>
  <si>
    <t>C-02824</t>
  </si>
  <si>
    <t>OtsLGRF22S_2827</t>
  </si>
  <si>
    <t>C-02827</t>
  </si>
  <si>
    <t>OtsNPFH17S_1_2306</t>
  </si>
  <si>
    <t>OtsNPFH17S_1_2041</t>
  </si>
  <si>
    <t>OtsLGRF22S_2830</t>
  </si>
  <si>
    <t>C-02830</t>
  </si>
  <si>
    <t>OtsLGRF22S_2833</t>
  </si>
  <si>
    <t>C-02833</t>
  </si>
  <si>
    <t>OtsLYON18S_1_0850</t>
  </si>
  <si>
    <t>OtsLGRF22S_2836</t>
  </si>
  <si>
    <t>C-02836</t>
  </si>
  <si>
    <t>OtsLYON19S_1_1730</t>
  </si>
  <si>
    <t>OtsLYON19S_1_1955</t>
  </si>
  <si>
    <t>OtsLGRF22S_2839</t>
  </si>
  <si>
    <t>C-02839</t>
  </si>
  <si>
    <t>OtsNPFH18S_1_2051</t>
  </si>
  <si>
    <t>OtsLGRF22S_2842</t>
  </si>
  <si>
    <t>C-02842</t>
  </si>
  <si>
    <t>OtsLGRF22S_2845</t>
  </si>
  <si>
    <t>C-02845</t>
  </si>
  <si>
    <t>OtsLYON19S_1_0570</t>
  </si>
  <si>
    <t>OtsLYON19S_1_0484</t>
  </si>
  <si>
    <t>OtsLGRF22S_2848</t>
  </si>
  <si>
    <t>C-02848</t>
  </si>
  <si>
    <t>OtsLYON18S_1_2363</t>
  </si>
  <si>
    <t>OtsLYON18S_1_2800</t>
  </si>
  <si>
    <t>OtsLGRF22S_2851</t>
  </si>
  <si>
    <t>C-02851</t>
  </si>
  <si>
    <t>OtsLGRF22S_2854</t>
  </si>
  <si>
    <t>C-02854</t>
  </si>
  <si>
    <t>OtsLGRF22S_2857</t>
  </si>
  <si>
    <t>C-02857</t>
  </si>
  <si>
    <t>OtsLYON18S_1_0823</t>
  </si>
  <si>
    <t>OtsLGRF22S_2860</t>
  </si>
  <si>
    <t>C-02860</t>
  </si>
  <si>
    <t>OtsLGRF22S_2863</t>
  </si>
  <si>
    <t>C-02863</t>
  </si>
  <si>
    <t>OtsLYON18S_1_1142</t>
  </si>
  <si>
    <t>OtsLGRF22S_2866</t>
  </si>
  <si>
    <t>C-02866</t>
  </si>
  <si>
    <t>OtsLYON18S_1_1378</t>
  </si>
  <si>
    <t>OtsLYON18S_1_1794</t>
  </si>
  <si>
    <t>OtsLGRF22S_2869</t>
  </si>
  <si>
    <t>C-02869</t>
  </si>
  <si>
    <t>OtsLYON18S_1_2498</t>
  </si>
  <si>
    <t>OtsLGRF22S_2872</t>
  </si>
  <si>
    <t>C-02872</t>
  </si>
  <si>
    <t>OtsLYON18S_1_1719</t>
  </si>
  <si>
    <t>OtsLGRF22S_2875</t>
  </si>
  <si>
    <t>C-02875</t>
  </si>
  <si>
    <t>OtsLGRF22S_2878</t>
  </si>
  <si>
    <t>C-02878</t>
  </si>
  <si>
    <t>OtsLGRF22S_2881</t>
  </si>
  <si>
    <t>C-02881</t>
  </si>
  <si>
    <t>OtsLGRF22S_2884</t>
  </si>
  <si>
    <t>C-02884</t>
  </si>
  <si>
    <t>OtsLGRF22S_2887</t>
  </si>
  <si>
    <t>C-02887</t>
  </si>
  <si>
    <t>OtsLGRF22S_2890</t>
  </si>
  <si>
    <t>C-02890</t>
  </si>
  <si>
    <t>OtsNPFH18S_1_5325</t>
  </si>
  <si>
    <t>OtsNPFH18S_1_5044</t>
  </si>
  <si>
    <t>OtsLGRF22S_2893</t>
  </si>
  <si>
    <t>C-02893</t>
  </si>
  <si>
    <t>OtsLGRF22S_2896</t>
  </si>
  <si>
    <t>C-02896</t>
  </si>
  <si>
    <t>OtsLGRF22S_2899</t>
  </si>
  <si>
    <t>C-02899</t>
  </si>
  <si>
    <t>OtsLGRF22S_2902</t>
  </si>
  <si>
    <t>C-02902</t>
  </si>
  <si>
    <t>OtsLGRF22S_2905</t>
  </si>
  <si>
    <t>C-02905</t>
  </si>
  <si>
    <t>OtsLGRF22S_2908</t>
  </si>
  <si>
    <t>C-02908</t>
  </si>
  <si>
    <t>OtsLGRF22S_2911</t>
  </si>
  <si>
    <t>C-02911</t>
  </si>
  <si>
    <t>OtsLGRF22S_2914</t>
  </si>
  <si>
    <t>C-02914</t>
  </si>
  <si>
    <t>OtsLYON18S_1_0206</t>
  </si>
  <si>
    <t>OtsLGRF22S_2917</t>
  </si>
  <si>
    <t>C-02917</t>
  </si>
  <si>
    <t>OtsLGRF22S_2920</t>
  </si>
  <si>
    <t>C-02920</t>
  </si>
  <si>
    <t>OtsLGRF22S_2923</t>
  </si>
  <si>
    <t>C-02923</t>
  </si>
  <si>
    <t>OtsLGRF22S_2926</t>
  </si>
  <si>
    <t>C-02926</t>
  </si>
  <si>
    <t>OtsLGRF22S_2929</t>
  </si>
  <si>
    <t>C-02929</t>
  </si>
  <si>
    <t>OtsLGRF22S_2932</t>
  </si>
  <si>
    <t>C-02932</t>
  </si>
  <si>
    <t>OtsLYON18S_1_0502</t>
  </si>
  <si>
    <t>OtsLGRF22S_2935</t>
  </si>
  <si>
    <t>C-02935</t>
  </si>
  <si>
    <t>OtsLGRF22S_2938</t>
  </si>
  <si>
    <t>C-02938</t>
  </si>
  <si>
    <t>OtsLYON18S_1_1301</t>
  </si>
  <si>
    <t>OtsLYON18S_1_1628</t>
  </si>
  <si>
    <t>OtsLGRF22S_2941</t>
  </si>
  <si>
    <t>C-02941</t>
  </si>
  <si>
    <t>OtsLGRF22S_2944</t>
  </si>
  <si>
    <t>C-02944</t>
  </si>
  <si>
    <t>OtsLGRF22S_2947</t>
  </si>
  <si>
    <t>C-02947</t>
  </si>
  <si>
    <t>OtsLYON18S_1_0620</t>
  </si>
  <si>
    <t>OtsLGRF22S_2950</t>
  </si>
  <si>
    <t>C-02950</t>
  </si>
  <si>
    <t>OtsLYON19S_1_0965</t>
  </si>
  <si>
    <t>OtsLGRF22S_2953</t>
  </si>
  <si>
    <t>C-02953</t>
  </si>
  <si>
    <t>OtsLGRF22S_2956</t>
  </si>
  <si>
    <t>C-02956</t>
  </si>
  <si>
    <t>OtsLGRF22S_2959</t>
  </si>
  <si>
    <t>C-02959</t>
  </si>
  <si>
    <t>OtsLYON19S_1_0719</t>
  </si>
  <si>
    <t>OtsLYON19S_1_0815</t>
  </si>
  <si>
    <t>OtsLGRF22S_2962</t>
  </si>
  <si>
    <t>C-02962</t>
  </si>
  <si>
    <t>OtsLGRF22S_2965</t>
  </si>
  <si>
    <t>C-02965</t>
  </si>
  <si>
    <t>OtsLGRF22S_2968</t>
  </si>
  <si>
    <t>C-02968</t>
  </si>
  <si>
    <t>OtsLGRF22S_2971</t>
  </si>
  <si>
    <t>C-02971</t>
  </si>
  <si>
    <t>OtsLYON18S_1_2732</t>
  </si>
  <si>
    <t>OtsLGRF22S_2974</t>
  </si>
  <si>
    <t>C-02974</t>
  </si>
  <si>
    <t>OtsLGRF22S_2977</t>
  </si>
  <si>
    <t>C-02977</t>
  </si>
  <si>
    <t>OtsLYON18S_1_0526</t>
  </si>
  <si>
    <t>OtsLGRF22S_2980</t>
  </si>
  <si>
    <t>C-02980</t>
  </si>
  <si>
    <t>OtsLGRF22S_2983</t>
  </si>
  <si>
    <t>C-02983</t>
  </si>
  <si>
    <t>OtsLGRF22S_2986</t>
  </si>
  <si>
    <t>C-02986</t>
  </si>
  <si>
    <t>OtsLYON18S_1_1018</t>
  </si>
  <si>
    <t>OtsLYON18S_1_1195</t>
  </si>
  <si>
    <t>OtsLGRF22S_2989</t>
  </si>
  <si>
    <t>C-02989</t>
  </si>
  <si>
    <t>OtsLYON19S_1_1813</t>
  </si>
  <si>
    <t>OtsLYON19S_1_1527</t>
  </si>
  <si>
    <t>OtsLGRF22S_2992</t>
  </si>
  <si>
    <t>C-02992</t>
  </si>
  <si>
    <t>OtsLGRF22S_2995</t>
  </si>
  <si>
    <t>C-02995</t>
  </si>
  <si>
    <t>OtsLGRF22S_2998</t>
  </si>
  <si>
    <t>C-02998</t>
  </si>
  <si>
    <t>OtsLGRF22S_3001</t>
  </si>
  <si>
    <t>C-03001</t>
  </si>
  <si>
    <t>OtsLGRF22S_3004</t>
  </si>
  <si>
    <t>C-03004</t>
  </si>
  <si>
    <t>OtsLGRF22S_3007</t>
  </si>
  <si>
    <t>C-03007</t>
  </si>
  <si>
    <t>OtsLYON19S_1_1854</t>
  </si>
  <si>
    <t>OtsLYON19S_1_1613</t>
  </si>
  <si>
    <t>OtsLGRF22S_3010</t>
  </si>
  <si>
    <t>C-03010</t>
  </si>
  <si>
    <t>OtsLGRF22S_3013</t>
  </si>
  <si>
    <t>C-03013</t>
  </si>
  <si>
    <t>OtsLGRF22S_3016</t>
  </si>
  <si>
    <t>C-03016</t>
  </si>
  <si>
    <t>OtsLGRF22S_3019</t>
  </si>
  <si>
    <t>C-03019</t>
  </si>
  <si>
    <t>OtsLYON19S_1_2304</t>
  </si>
  <si>
    <t>OtsLYON19S_1_2068</t>
  </si>
  <si>
    <t>OtsLGRF22S_3022</t>
  </si>
  <si>
    <t>C-03022</t>
  </si>
  <si>
    <t>OtsLGRF22S_3025</t>
  </si>
  <si>
    <t>C-03025</t>
  </si>
  <si>
    <t>OtsLGRF22S_3028</t>
  </si>
  <si>
    <t>C-03028</t>
  </si>
  <si>
    <t>OtsNPFH18S_1_6358</t>
  </si>
  <si>
    <t>OtsNPFH18S_1_6016</t>
  </si>
  <si>
    <t>OtsLGRF22S_3031</t>
  </si>
  <si>
    <t>C-03031</t>
  </si>
  <si>
    <t>OtsLGRF22S_3034</t>
  </si>
  <si>
    <t>C-03034</t>
  </si>
  <si>
    <t>OtsLGRF22S_3037</t>
  </si>
  <si>
    <t>C-03037</t>
  </si>
  <si>
    <t>OtsLGRF22S_3040</t>
  </si>
  <si>
    <t>C-03040</t>
  </si>
  <si>
    <t>OtsLYON19S_1_1347</t>
  </si>
  <si>
    <t>OtsLYON19S_1_1263</t>
  </si>
  <si>
    <t>OtsLGRF22S_3043</t>
  </si>
  <si>
    <t>C-03043</t>
  </si>
  <si>
    <t>OtsLGRF22S_3046</t>
  </si>
  <si>
    <t>C-03046</t>
  </si>
  <si>
    <t>OtsLGRF22S_3049</t>
  </si>
  <si>
    <t>C-03049</t>
  </si>
  <si>
    <t>OtsLYON18S_1_0883</t>
  </si>
  <si>
    <t>OtsLGRF22S_3052</t>
  </si>
  <si>
    <t>C-03052</t>
  </si>
  <si>
    <t>OtsLGRF22S_3055</t>
  </si>
  <si>
    <t>C-03055</t>
  </si>
  <si>
    <t>OtsLGRF22S_3058</t>
  </si>
  <si>
    <t>C-03058</t>
  </si>
  <si>
    <t>OtsLGRF22S_3061</t>
  </si>
  <si>
    <t>C-03061</t>
  </si>
  <si>
    <t>OtsLGRF22S_3064</t>
  </si>
  <si>
    <t>C-03064</t>
  </si>
  <si>
    <t>OtsLGRF22S_3067</t>
  </si>
  <si>
    <t>C-03067</t>
  </si>
  <si>
    <t>OtsLGRF22S_3070</t>
  </si>
  <si>
    <t>C-03070</t>
  </si>
  <si>
    <t>OtsLYON19S_1_0102</t>
  </si>
  <si>
    <t>OtsLYON19S_1_0001</t>
  </si>
  <si>
    <t>OtsLGRF22S_3073</t>
  </si>
  <si>
    <t>C-03073</t>
  </si>
  <si>
    <t>OtsLGRF22S_3076</t>
  </si>
  <si>
    <t>C-03076</t>
  </si>
  <si>
    <t>OtsLGRF22S_3079</t>
  </si>
  <si>
    <t>C-03079</t>
  </si>
  <si>
    <t>OtsLGRF22S_3082</t>
  </si>
  <si>
    <t>C-03082</t>
  </si>
  <si>
    <t>OtsLYON19S_1_1397</t>
  </si>
  <si>
    <t>OtsLYON19S_1_1491</t>
  </si>
  <si>
    <t>OtsLGRF22S_3085</t>
  </si>
  <si>
    <t>C-03085</t>
  </si>
  <si>
    <t>OtsLGRF22S_3088</t>
  </si>
  <si>
    <t>C-03088</t>
  </si>
  <si>
    <t>OtsLGRF22S_3091</t>
  </si>
  <si>
    <t>C-03091</t>
  </si>
  <si>
    <t>OtsLGRF22S_3094</t>
  </si>
  <si>
    <t>C-03094</t>
  </si>
  <si>
    <t>OtsLYON19S_1_0110</t>
  </si>
  <si>
    <t>OtsLYON19S_1_0052</t>
  </si>
  <si>
    <t>OtsLGRF22S_3097</t>
  </si>
  <si>
    <t>C-03097</t>
  </si>
  <si>
    <t>OtsNPFH17S_1_2022</t>
  </si>
  <si>
    <t>OtsLGRF22S_3100</t>
  </si>
  <si>
    <t>C-03100</t>
  </si>
  <si>
    <t>OtsLGRF22S_3103</t>
  </si>
  <si>
    <t>C-03103</t>
  </si>
  <si>
    <t>OtsLYON19S_1_0010</t>
  </si>
  <si>
    <t>OtsLGRF22S_3106</t>
  </si>
  <si>
    <t>C-03106</t>
  </si>
  <si>
    <t>OtsLYON19S_1_0024</t>
  </si>
  <si>
    <t>OtsLGRF22S_3109</t>
  </si>
  <si>
    <t>C-03109</t>
  </si>
  <si>
    <t>OtsLGRF22S_3112</t>
  </si>
  <si>
    <t>C-03112</t>
  </si>
  <si>
    <t>OtsLYON18S_1_1385</t>
  </si>
  <si>
    <t>OtsLYON18S_1_1831</t>
  </si>
  <si>
    <t>OtsLGRF22S_3115</t>
  </si>
  <si>
    <t>C-03115</t>
  </si>
  <si>
    <t>OtsLGRF22S_3118</t>
  </si>
  <si>
    <t>C-03118</t>
  </si>
  <si>
    <t>OtsLGRF22S_3121</t>
  </si>
  <si>
    <t>C-03121</t>
  </si>
  <si>
    <t>OtsLGRF22S_3124</t>
  </si>
  <si>
    <t>C-03124</t>
  </si>
  <si>
    <t>OtsLGRF22S_3127</t>
  </si>
  <si>
    <t>C-03127</t>
  </si>
  <si>
    <t>OtsLYON19S_1_0542</t>
  </si>
  <si>
    <t>OtsLYON19S_1_0405</t>
  </si>
  <si>
    <t>OtsLGRF22S_3130</t>
  </si>
  <si>
    <t>C-03130</t>
  </si>
  <si>
    <t>OtsLYON18S_1_1351</t>
  </si>
  <si>
    <t>OtsLYON18S_1_1678</t>
  </si>
  <si>
    <t>OtsLGRF22S_3133</t>
  </si>
  <si>
    <t>C-03133</t>
  </si>
  <si>
    <t>OtsLGRF22S_3136</t>
  </si>
  <si>
    <t>C-03136</t>
  </si>
  <si>
    <t>OtsLGRF22S_3139</t>
  </si>
  <si>
    <t>C-03139</t>
  </si>
  <si>
    <t>OtsLGRF22S_3142</t>
  </si>
  <si>
    <t>C-03142</t>
  </si>
  <si>
    <t>OtsNPFH19S_1_5330</t>
  </si>
  <si>
    <t>OtsNPFH19S_1_5017</t>
  </si>
  <si>
    <t>OtsLGRF22S_3145</t>
  </si>
  <si>
    <t>C-03145</t>
  </si>
  <si>
    <t>OtsLGRF22S_3148</t>
  </si>
  <si>
    <t>C-03148</t>
  </si>
  <si>
    <t>OtsLGRF22S_3151</t>
  </si>
  <si>
    <t>C-03151</t>
  </si>
  <si>
    <t>OtsLGRF22S_3154</t>
  </si>
  <si>
    <t>C-03154</t>
  </si>
  <si>
    <t>OtsLGRF22S_3157</t>
  </si>
  <si>
    <t>C-03157</t>
  </si>
  <si>
    <t>OtsLGRF22S_3160</t>
  </si>
  <si>
    <t>C-03160</t>
  </si>
  <si>
    <t>OtsLYON18S_1_1393</t>
  </si>
  <si>
    <t>OtsLYON18S_1_1819</t>
  </si>
  <si>
    <t>OtsLGRF22S_3163</t>
  </si>
  <si>
    <t>C-03163</t>
  </si>
  <si>
    <t>OtsLGRF22S_3166</t>
  </si>
  <si>
    <t>C-03166</t>
  </si>
  <si>
    <t>OtsNPFH19S_1_3321</t>
  </si>
  <si>
    <t>OtsNPFH19S_1_3012</t>
  </si>
  <si>
    <t>OtsLGRF22S_3169</t>
  </si>
  <si>
    <t>C-03169</t>
  </si>
  <si>
    <t>OtsLGRF22S_3172</t>
  </si>
  <si>
    <t>C-03172</t>
  </si>
  <si>
    <t>OtsLGRF22S_3175</t>
  </si>
  <si>
    <t>C-03175</t>
  </si>
  <si>
    <t>OtsLGRF22S_3178</t>
  </si>
  <si>
    <t>C-03178</t>
  </si>
  <si>
    <t>OtsLGRF22S_3181</t>
  </si>
  <si>
    <t>C-03181</t>
  </si>
  <si>
    <t>OtsLYON19S_1_1492</t>
  </si>
  <si>
    <t>OtsLGRF22S_3184</t>
  </si>
  <si>
    <t>C-03184</t>
  </si>
  <si>
    <t>OtsLGRF22S_3187</t>
  </si>
  <si>
    <t>C-03187</t>
  </si>
  <si>
    <t>OtsLYON19S_1_0908</t>
  </si>
  <si>
    <t>OtsLGRF22S_3190</t>
  </si>
  <si>
    <t>C-03190</t>
  </si>
  <si>
    <t>OtsLYON19S_1_0691</t>
  </si>
  <si>
    <t>OtsLGRF22S_3193</t>
  </si>
  <si>
    <t>C-03193</t>
  </si>
  <si>
    <t>OtsLGRF22S_3196</t>
  </si>
  <si>
    <t>C-03196</t>
  </si>
  <si>
    <t>OtsLGRF22S_3199</t>
  </si>
  <si>
    <t>C-03199</t>
  </si>
  <si>
    <t>OtsLGRF22S_3202</t>
  </si>
  <si>
    <t>C-03202</t>
  </si>
  <si>
    <t>OtsLYON18S_1_1909</t>
  </si>
  <si>
    <t>OtsLYON18S_1_1511</t>
  </si>
  <si>
    <t>OtsLGRF22S_3205</t>
  </si>
  <si>
    <t>C-03205</t>
  </si>
  <si>
    <t>OtsLGRF22S_3208</t>
  </si>
  <si>
    <t>C-03208</t>
  </si>
  <si>
    <t>OtsLGRF22S_3211</t>
  </si>
  <si>
    <t>C-03211</t>
  </si>
  <si>
    <t>OtsLYON18S_1_0039</t>
  </si>
  <si>
    <t>OtsLGRF22S_3214</t>
  </si>
  <si>
    <t>C-03214</t>
  </si>
  <si>
    <t>OtsNPFH18S_1_4301</t>
  </si>
  <si>
    <t>OtsNPFH18S_1_4025</t>
  </si>
  <si>
    <t>OtsLGRF22S_3217</t>
  </si>
  <si>
    <t>C-03217</t>
  </si>
  <si>
    <t>OtsLGRF22S_3220</t>
  </si>
  <si>
    <t>C-03220</t>
  </si>
  <si>
    <t>OtsLYON18S_1_1102</t>
  </si>
  <si>
    <t>OtsLGRF22S_3223</t>
  </si>
  <si>
    <t>C-03223</t>
  </si>
  <si>
    <t>OtsLGRF22S_3226</t>
  </si>
  <si>
    <t>C-03226</t>
  </si>
  <si>
    <t>OtsLGRF22S_3229</t>
  </si>
  <si>
    <t>C-03229</t>
  </si>
  <si>
    <t>OtsLGRF22S_3232</t>
  </si>
  <si>
    <t>C-03232</t>
  </si>
  <si>
    <t>OtsLGRF22S_3235</t>
  </si>
  <si>
    <t>C-03235</t>
  </si>
  <si>
    <t>OtsLYON19S_1_1956</t>
  </si>
  <si>
    <t>OtsLGRF22S_3238</t>
  </si>
  <si>
    <t>C-03238</t>
  </si>
  <si>
    <t>OtsLYON19S_1_0550</t>
  </si>
  <si>
    <t>OtsLYON19S_1_0435</t>
  </si>
  <si>
    <t>OtsLGRF22S_3241</t>
  </si>
  <si>
    <t>C-03241</t>
  </si>
  <si>
    <t>OtsLYON19S_1_1448</t>
  </si>
  <si>
    <t>OtsLGRF22S_3244</t>
  </si>
  <si>
    <t>C-03244</t>
  </si>
  <si>
    <t>OtsLGRF22S_3247</t>
  </si>
  <si>
    <t>C-03247</t>
  </si>
  <si>
    <t>OtsLGRF22S_3250</t>
  </si>
  <si>
    <t>C-03250</t>
  </si>
  <si>
    <t>OtsLGRF22S_3253</t>
  </si>
  <si>
    <t>C-03253</t>
  </si>
  <si>
    <t>OtsLGRF22S_3256</t>
  </si>
  <si>
    <t>C-03256</t>
  </si>
  <si>
    <t>OtsLGRF22S_3259</t>
  </si>
  <si>
    <t>C-03259</t>
  </si>
  <si>
    <t>OtsLGRF22S_3262</t>
  </si>
  <si>
    <t>C-03262</t>
  </si>
  <si>
    <t>OtsLYON19S_1_1833</t>
  </si>
  <si>
    <t>OtsLYON19S_1_1570</t>
  </si>
  <si>
    <t>OtsLGRF22S_3265</t>
  </si>
  <si>
    <t>C-03265</t>
  </si>
  <si>
    <t>OtsLYON19S_1_1639</t>
  </si>
  <si>
    <t>OtsLGRF22S_3268</t>
  </si>
  <si>
    <t>C-03268</t>
  </si>
  <si>
    <t>OtsLYON18S_1_2011</t>
  </si>
  <si>
    <t>OtsLYON18S_1_1571</t>
  </si>
  <si>
    <t>OtsLGRF22S_3271</t>
  </si>
  <si>
    <t>C-03271</t>
  </si>
  <si>
    <t>OtsLYON18S_1_0692</t>
  </si>
  <si>
    <t>OtsLGRF22S_3274</t>
  </si>
  <si>
    <t>C-03274</t>
  </si>
  <si>
    <t>OtsLYON19S_1_1112</t>
  </si>
  <si>
    <t>OtsLYON19S_1_0933</t>
  </si>
  <si>
    <t>OtsLGRF22S_3277</t>
  </si>
  <si>
    <t>C-03277</t>
  </si>
  <si>
    <t>OtsLGRF22S_3280</t>
  </si>
  <si>
    <t>C-03280</t>
  </si>
  <si>
    <t>OtsNPFH19S_1_1349</t>
  </si>
  <si>
    <t>OtsNPFH19S_1_1101</t>
  </si>
  <si>
    <t>OtsLGRF22S_3283</t>
  </si>
  <si>
    <t>C-03283</t>
  </si>
  <si>
    <t>OtsNPFH17S_1_2005</t>
  </si>
  <si>
    <t>OtsLGRF22S_3286</t>
  </si>
  <si>
    <t>C-03286</t>
  </si>
  <si>
    <t>OtsLYON19S_1_0532</t>
  </si>
  <si>
    <t>OtsLYON19S_1_0376</t>
  </si>
  <si>
    <t>OtsLGRF22S_3289</t>
  </si>
  <si>
    <t>C-03289</t>
  </si>
  <si>
    <t>OtsLGRF22S_3292</t>
  </si>
  <si>
    <t>C-03292</t>
  </si>
  <si>
    <t>OtsLGRF22S_3295</t>
  </si>
  <si>
    <t>C-03295</t>
  </si>
  <si>
    <t>OtsLGRF22S_3298</t>
  </si>
  <si>
    <t>C-03298</t>
  </si>
  <si>
    <t>OtsLYON19S_1_0432</t>
  </si>
  <si>
    <t>OtsLGRF22S_3301</t>
  </si>
  <si>
    <t>C-03301</t>
  </si>
  <si>
    <t>OtsLGRF22S_3304</t>
  </si>
  <si>
    <t>C-03304</t>
  </si>
  <si>
    <t>OtsNPFH18S_1_3316</t>
  </si>
  <si>
    <t>OtsNPFH18S_1_3055</t>
  </si>
  <si>
    <t>OtsLGRF22S_3307</t>
  </si>
  <si>
    <t>C-03307</t>
  </si>
  <si>
    <t>OtsLYON19S_1_2080</t>
  </si>
  <si>
    <t>OtsLGRF22S_3310</t>
  </si>
  <si>
    <t>C-03310</t>
  </si>
  <si>
    <t>OtsLGRF22S_3313</t>
  </si>
  <si>
    <t>C-03313</t>
  </si>
  <si>
    <t>OtsLGRF22S_3316</t>
  </si>
  <si>
    <t>C-03316</t>
  </si>
  <si>
    <t>OtsLYON19S_1_1705</t>
  </si>
  <si>
    <t>OtsLYON19S_1_2104</t>
  </si>
  <si>
    <t>OtsLGRF22S_3319</t>
  </si>
  <si>
    <t>C-03319</t>
  </si>
  <si>
    <t>OtsLYON18S_1_2434</t>
  </si>
  <si>
    <t>OtsLGRF22S_3322</t>
  </si>
  <si>
    <t>C-03322</t>
  </si>
  <si>
    <t>OtsLGRF22S_3325</t>
  </si>
  <si>
    <t>C-03325</t>
  </si>
  <si>
    <t>OtsLGRF22S_3328</t>
  </si>
  <si>
    <t>C-03328</t>
  </si>
  <si>
    <t>OtsLGRF22S_3331</t>
  </si>
  <si>
    <t>C-03331</t>
  </si>
  <si>
    <t>OtsLGRF22S_3334</t>
  </si>
  <si>
    <t>C-03334</t>
  </si>
  <si>
    <t>OtsLGRF22S_3337</t>
  </si>
  <si>
    <t>C-03337</t>
  </si>
  <si>
    <t>OtsLGRF22S_3340</t>
  </si>
  <si>
    <t>C-03340</t>
  </si>
  <si>
    <t>OtsLGRF22S_3343</t>
  </si>
  <si>
    <t>C-03343</t>
  </si>
  <si>
    <t>OtsLGRF22S_3346</t>
  </si>
  <si>
    <t>C-03346</t>
  </si>
  <si>
    <t>OtsLGRF22S_3349</t>
  </si>
  <si>
    <t>C-03349</t>
  </si>
  <si>
    <t>OtsLGRF22S_3352</t>
  </si>
  <si>
    <t>C-03352</t>
  </si>
  <si>
    <t>OtsLGRF22S_3355</t>
  </si>
  <si>
    <t>C-03355</t>
  </si>
  <si>
    <t>OtsLGRF22S_3358</t>
  </si>
  <si>
    <t>C-03358</t>
  </si>
  <si>
    <t>OtsLGRF22S_3361</t>
  </si>
  <si>
    <t>C-03361</t>
  </si>
  <si>
    <t>OtsLGRF22S_3364</t>
  </si>
  <si>
    <t>C-03364</t>
  </si>
  <si>
    <t>OtsLGRF22S_3367</t>
  </si>
  <si>
    <t>C-03367</t>
  </si>
  <si>
    <t>OtsNPFH18S_1_4311</t>
  </si>
  <si>
    <t>OtsNPFH18S_1_4003</t>
  </si>
  <si>
    <t>OtsLGRF22S_3370</t>
  </si>
  <si>
    <t>C-03370</t>
  </si>
  <si>
    <t>OtsLGRF22S_3373</t>
  </si>
  <si>
    <t>C-03373</t>
  </si>
  <si>
    <t>OtsLYON18S_1_2456</t>
  </si>
  <si>
    <t>OtsLGRF22S_3376</t>
  </si>
  <si>
    <t>C-03376</t>
  </si>
  <si>
    <t>OtsLGRF22S_3379</t>
  </si>
  <si>
    <t>C-03379</t>
  </si>
  <si>
    <t>OtsLGRF22S_3382</t>
  </si>
  <si>
    <t>C-03382</t>
  </si>
  <si>
    <t>OtsLGRF22S_3385</t>
  </si>
  <si>
    <t>C-03385</t>
  </si>
  <si>
    <t>OtsLGRF22S_3388</t>
  </si>
  <si>
    <t>C-03388</t>
  </si>
  <si>
    <t>OtsLGRF22S_3391</t>
  </si>
  <si>
    <t>C-03391</t>
  </si>
  <si>
    <t>OtsLGRF22S_3394</t>
  </si>
  <si>
    <t>C-03394</t>
  </si>
  <si>
    <t>OtsLGRF22S_3397</t>
  </si>
  <si>
    <t>C-03397</t>
  </si>
  <si>
    <t>OtsLYON18S_1_2623</t>
  </si>
  <si>
    <t>OtsLGRF22S_3400</t>
  </si>
  <si>
    <t>C-03400</t>
  </si>
  <si>
    <t>OtsLGRF22S_3403</t>
  </si>
  <si>
    <t>C-03403</t>
  </si>
  <si>
    <t>OtsLGRF22S_3406</t>
  </si>
  <si>
    <t>C-03406</t>
  </si>
  <si>
    <t>OtsLGRF22S_3409</t>
  </si>
  <si>
    <t>C-03409</t>
  </si>
  <si>
    <t>OtsLGRF22S_3412</t>
  </si>
  <si>
    <t>C-03412</t>
  </si>
  <si>
    <t>OtsNPFH17S_1_4019</t>
  </si>
  <si>
    <t>OtsLGRF22S_3415</t>
  </si>
  <si>
    <t>C-03415</t>
  </si>
  <si>
    <t>OtsLGRF22S_3418</t>
  </si>
  <si>
    <t>OtsLYON19S_1_0081</t>
  </si>
  <si>
    <t>OtsLGRF22S_3421</t>
  </si>
  <si>
    <t>OtsLYON19S_1_1820</t>
  </si>
  <si>
    <t>OtsLYON19S_1_1549</t>
  </si>
  <si>
    <t>OtsLGRF22S_3424</t>
  </si>
  <si>
    <t>OtsLGRF22S_3427</t>
  </si>
  <si>
    <t>OtsLGRF22S_3430</t>
  </si>
  <si>
    <t>OtsLGRF22S_3433</t>
  </si>
  <si>
    <t>OtsLGRF22S_3436</t>
  </si>
  <si>
    <t>OtsLGRF22S_3439</t>
  </si>
  <si>
    <t>OtsLYON19S_1_1324</t>
  </si>
  <si>
    <t>OtsLYON19S_1_1254</t>
  </si>
  <si>
    <t>OtsLGRF22S_3442</t>
  </si>
  <si>
    <t>OtsLGRF22S_3445</t>
  </si>
  <si>
    <t>OtsLGRF22S_3448</t>
  </si>
  <si>
    <t>OtsLYON19S_1_0396</t>
  </si>
  <si>
    <t>OtsLGRF22S_3451</t>
  </si>
  <si>
    <t>OtsLGRF22S_3454</t>
  </si>
  <si>
    <t>OtsLGRF22S_3457</t>
  </si>
  <si>
    <t>OtsLGRF22S_3460</t>
  </si>
  <si>
    <t>OtsLGRF22S_3463</t>
  </si>
  <si>
    <t>OtsLGRF22S_3466</t>
  </si>
  <si>
    <t>OtsLGRF22S_3469</t>
  </si>
  <si>
    <t>OtsNPFH18S_1_5048</t>
  </si>
  <si>
    <t>OtsLGRF22S_3472</t>
  </si>
  <si>
    <t>OtsLGRF22S_3475</t>
  </si>
  <si>
    <t>OtsLYON17S_1_0418</t>
  </si>
  <si>
    <t>OtsLYON17S_1_0467</t>
  </si>
  <si>
    <t>OtsLGRF22S_3478</t>
  </si>
  <si>
    <t>OtsLYON19S_1_1104</t>
  </si>
  <si>
    <t>OtsLYON19S_1_0913</t>
  </si>
  <si>
    <t>OtsLGRF22S_3481</t>
  </si>
  <si>
    <t>OtsLGRF22S_3484</t>
  </si>
  <si>
    <t>OtsLGRF22S_3487</t>
  </si>
  <si>
    <t>OtsNPFH19S_1_3314</t>
  </si>
  <si>
    <t>OtsNPFH19S_1_3006</t>
  </si>
  <si>
    <t>OtsLGRF22S_3490</t>
  </si>
  <si>
    <t>OtsLYON20S_1_0443</t>
  </si>
  <si>
    <t>OtsLYON20S_1_1187</t>
  </si>
  <si>
    <t>OtsLGRF22S_3493</t>
  </si>
  <si>
    <t>OtsNPFH18S_1_1304</t>
  </si>
  <si>
    <t>OtsNPFH18S_1_1023</t>
  </si>
  <si>
    <t>OtsLGRF22S_3496</t>
  </si>
  <si>
    <t>OtsLYON19S_1_1125</t>
  </si>
  <si>
    <t>OtsLYON19S_1_0976</t>
  </si>
  <si>
    <t>OtsLGRF22S_3499</t>
  </si>
  <si>
    <t>OtsLYON19S_1_0015</t>
  </si>
  <si>
    <t>OtsLGRF22S_3502</t>
  </si>
  <si>
    <t>OtsLGRF22S_3505</t>
  </si>
  <si>
    <t>OtsLYON19S_1_0126</t>
  </si>
  <si>
    <t>OtsLYON19S_1_0220</t>
  </si>
  <si>
    <t>OtsLGRF22S_3508</t>
  </si>
  <si>
    <t>OtsLGRF22S_3511</t>
  </si>
  <si>
    <t>OtsNPFH19S_1_2342</t>
  </si>
  <si>
    <t>OtsNPFH19S_1_2061</t>
  </si>
  <si>
    <t>OtsLGRF22S_3514</t>
  </si>
  <si>
    <t>OtsLYON19S_1_1776</t>
  </si>
  <si>
    <t>OtsLYON19S_1_2042</t>
  </si>
  <si>
    <t>OtsLGRF22S_3517</t>
  </si>
  <si>
    <t>OtsLGRF22S_3520</t>
  </si>
  <si>
    <t>OtsLYON19S_1_0012</t>
  </si>
  <si>
    <t>OtsLGRF22S_3523</t>
  </si>
  <si>
    <t>C-03523</t>
  </si>
  <si>
    <t>OtsLGRF22S_3526</t>
  </si>
  <si>
    <t>C-03526</t>
  </si>
  <si>
    <t>OtsLYON18S_1_0679</t>
  </si>
  <si>
    <t>OtsLGRF22S_3529</t>
  </si>
  <si>
    <t>C-03529</t>
  </si>
  <si>
    <t>OtsLGRF22S_3532</t>
  </si>
  <si>
    <t>C-03532</t>
  </si>
  <si>
    <t>OtsLYON18S_1_0266</t>
  </si>
  <si>
    <t>OtsLGRF22S_3535</t>
  </si>
  <si>
    <t>C-03535</t>
  </si>
  <si>
    <t>OtsLYON19S_1_1739</t>
  </si>
  <si>
    <t>OtsLYON19S_1_1972</t>
  </si>
  <si>
    <t>OtsLGRF22S_3538</t>
  </si>
  <si>
    <t>C-03538</t>
  </si>
  <si>
    <t>OtsLGRF22S_3541</t>
  </si>
  <si>
    <t>C-03541</t>
  </si>
  <si>
    <t>OtsLYON19S_1_0573</t>
  </si>
  <si>
    <t>OtsLYON19S_1_0609</t>
  </si>
  <si>
    <t>OtsLGRF22S_3544</t>
  </si>
  <si>
    <t>C-03544</t>
  </si>
  <si>
    <t>OtsLYON19S_1_1544</t>
  </si>
  <si>
    <t>OtsLGRF22S_3547</t>
  </si>
  <si>
    <t>C-03547</t>
  </si>
  <si>
    <t>OtsLGRF22S_3550</t>
  </si>
  <si>
    <t>C-03550</t>
  </si>
  <si>
    <t>OtsLYON18S_1_0718</t>
  </si>
  <si>
    <t>OtsLYON18S_1_0596</t>
  </si>
  <si>
    <t>OtsLGRF22S_3553</t>
  </si>
  <si>
    <t>C-03553</t>
  </si>
  <si>
    <t>OtsLYON19S_1_0598</t>
  </si>
  <si>
    <t>OtsLYON19S_1_0666</t>
  </si>
  <si>
    <t>OtsLGRF22S_3556</t>
  </si>
  <si>
    <t>C-03556</t>
  </si>
  <si>
    <t>OtsLGRF22S_3559</t>
  </si>
  <si>
    <t>C-03559</t>
  </si>
  <si>
    <t>OtsNPFH19S_1_3307</t>
  </si>
  <si>
    <t>OtsNPFH19S_1_3041</t>
  </si>
  <si>
    <t>OtsLGRF22S_3562</t>
  </si>
  <si>
    <t>C-03562</t>
  </si>
  <si>
    <t>OtsLGRF22S_3565</t>
  </si>
  <si>
    <t>C-03565</t>
  </si>
  <si>
    <t>OtsLGRF22S_3568</t>
  </si>
  <si>
    <t>C-03568</t>
  </si>
  <si>
    <t>OtsLYON18S_1_0673</t>
  </si>
  <si>
    <t>OtsLGRF22S_3571</t>
  </si>
  <si>
    <t>C-03571</t>
  </si>
  <si>
    <t>OtsLYON19S_1_1863</t>
  </si>
  <si>
    <t>OtsLYON19S_1_1671</t>
  </si>
  <si>
    <t>OtsLGRF22S_3574</t>
  </si>
  <si>
    <t>C-03574</t>
  </si>
  <si>
    <t>OtsLYON19S_1_0134</t>
  </si>
  <si>
    <t>OtsLYON19S_1_0091</t>
  </si>
  <si>
    <t>OtsLGRF22S_3577</t>
  </si>
  <si>
    <t>C-03577</t>
  </si>
  <si>
    <t>OtsLGRF22S_3580</t>
  </si>
  <si>
    <t>C-03580</t>
  </si>
  <si>
    <t>OtsNPFH18S_1_2055</t>
  </si>
  <si>
    <t>OtsLGRF22S_3583</t>
  </si>
  <si>
    <t>C-03583</t>
  </si>
  <si>
    <t>OtsLGRF22S_3586</t>
  </si>
  <si>
    <t>C-03586</t>
  </si>
  <si>
    <t>OtsLGRF22S_3589</t>
  </si>
  <si>
    <t>C-03589</t>
  </si>
  <si>
    <t>OtsLYON19S_1_1804</t>
  </si>
  <si>
    <t>OtsLYON19S_1_1511</t>
  </si>
  <si>
    <t>OtsLGRF22S_3592</t>
  </si>
  <si>
    <t>C-03592</t>
  </si>
  <si>
    <t>OtsLGRF22S_3595</t>
  </si>
  <si>
    <t>C-03595</t>
  </si>
  <si>
    <t>OtsLGRF22S_3598</t>
  </si>
  <si>
    <t>C-03598</t>
  </si>
  <si>
    <t>OtsLGRF22S_3601</t>
  </si>
  <si>
    <t>C-03601</t>
  </si>
  <si>
    <t>OtsLGRF22S_3604</t>
  </si>
  <si>
    <t>C-03604</t>
  </si>
  <si>
    <t>OtsLGRF22S_3607</t>
  </si>
  <si>
    <t>C-03607</t>
  </si>
  <si>
    <t>OtsLGRF22S_3610</t>
  </si>
  <si>
    <t>C-03610</t>
  </si>
  <si>
    <t>OtsLGRF22S_3613</t>
  </si>
  <si>
    <t>C-03613</t>
  </si>
  <si>
    <t>OtsLGRF22S_3616</t>
  </si>
  <si>
    <t>C-03616</t>
  </si>
  <si>
    <t>OtsLGRF22S_3619</t>
  </si>
  <si>
    <t>C-03619</t>
  </si>
  <si>
    <t>OtsLGRF22S_3622</t>
  </si>
  <si>
    <t>C-03622</t>
  </si>
  <si>
    <t>OtsLGRF22S_3625</t>
  </si>
  <si>
    <t>C-03625</t>
  </si>
  <si>
    <t>OtsLGRF22S_3628</t>
  </si>
  <si>
    <t>C-03628</t>
  </si>
  <si>
    <t>OtsNPFH17S_1_3021</t>
  </si>
  <si>
    <t>OtsLGRF22S_3631</t>
  </si>
  <si>
    <t>C-03631</t>
  </si>
  <si>
    <t>OtsLGRF22S_3634</t>
  </si>
  <si>
    <t>C-03634</t>
  </si>
  <si>
    <t>OtsLGRF22S_3637</t>
  </si>
  <si>
    <t>C-03637</t>
  </si>
  <si>
    <t>OtsLYON19S_1_1253</t>
  </si>
  <si>
    <t>OtsLGRF22S_3640</t>
  </si>
  <si>
    <t>C-03640</t>
  </si>
  <si>
    <t>OtsLYON17S_1_1780</t>
  </si>
  <si>
    <t>OtsLYON17S_1_1855</t>
  </si>
  <si>
    <t>OtsLGRF22S_3643</t>
  </si>
  <si>
    <t>C-03643</t>
  </si>
  <si>
    <t>OtsLYON18S_1_0870</t>
  </si>
  <si>
    <t>OtsLGRF22S_3646</t>
  </si>
  <si>
    <t>C-03646</t>
  </si>
  <si>
    <t>OtsLGRF22S_3649</t>
  </si>
  <si>
    <t>C-03649</t>
  </si>
  <si>
    <t>OtsLYON19S_1_1808</t>
  </si>
  <si>
    <t>OtsLYON19S_1_1521</t>
  </si>
  <si>
    <t>OtsLGRF22S_3652</t>
  </si>
  <si>
    <t>C-03652</t>
  </si>
  <si>
    <t>OtsLGRF22S_3655</t>
  </si>
  <si>
    <t>C-03655</t>
  </si>
  <si>
    <t>OtsLGRF22S_3658</t>
  </si>
  <si>
    <t>C-03658</t>
  </si>
  <si>
    <t>OtsLGRF22S_3661</t>
  </si>
  <si>
    <t>C-03661</t>
  </si>
  <si>
    <t>OtsLYON18S_1_1944</t>
  </si>
  <si>
    <t>OtsLYON18S_1_1551</t>
  </si>
  <si>
    <t>OtsLGRF22S_3664</t>
  </si>
  <si>
    <t>C-03664</t>
  </si>
  <si>
    <t>OtsLYON19S_1_0655</t>
  </si>
  <si>
    <t>OtsLGRF22S_3667</t>
  </si>
  <si>
    <t>C-03667</t>
  </si>
  <si>
    <t>OtsLYON19S_1_1848</t>
  </si>
  <si>
    <t>OtsLYON19S_1_1603</t>
  </si>
  <si>
    <t>OtsLGRF22S_3670</t>
  </si>
  <si>
    <t>C-03670</t>
  </si>
  <si>
    <t>OtsLYON17S_1_0414</t>
  </si>
  <si>
    <t>OtsLGRF22S_3673</t>
  </si>
  <si>
    <t>C-03673</t>
  </si>
  <si>
    <t>OtsLYON19S_1_0565</t>
  </si>
  <si>
    <t>OtsLYON19S_1_0469</t>
  </si>
  <si>
    <t>OtsLGRF22S_3676</t>
  </si>
  <si>
    <t>C-03676</t>
  </si>
  <si>
    <t>OtsLGRF22S_3679</t>
  </si>
  <si>
    <t>C-03679</t>
  </si>
  <si>
    <t>OtsLGRF22S_3682</t>
  </si>
  <si>
    <t>C-03682</t>
  </si>
  <si>
    <t>OtsLGRF22S_3685</t>
  </si>
  <si>
    <t>C-03685</t>
  </si>
  <si>
    <t>OtsLGRF22S_3688</t>
  </si>
  <si>
    <t>C-03688</t>
  </si>
  <si>
    <t>OtsLYON18S_1_0869</t>
  </si>
  <si>
    <t>OtsLGRF22S_3691</t>
  </si>
  <si>
    <t>C-03691</t>
  </si>
  <si>
    <t>OtsLGRF22S_3694</t>
  </si>
  <si>
    <t>C-03694</t>
  </si>
  <si>
    <t>OtsLGRF22S_3697</t>
  </si>
  <si>
    <t>C-03697</t>
  </si>
  <si>
    <t>OtsNPFH18S_1_3323</t>
  </si>
  <si>
    <t>OtsNPFH18S_1_3018</t>
  </si>
  <si>
    <t>OtsLGRF22S_3700</t>
  </si>
  <si>
    <t>C-03700</t>
  </si>
  <si>
    <t>OtsLGRF22S_3703</t>
  </si>
  <si>
    <t>C-03703</t>
  </si>
  <si>
    <t>OtsLYON19S_1_0425</t>
  </si>
  <si>
    <t>OtsLGRF22S_3706</t>
  </si>
  <si>
    <t>C-03706</t>
  </si>
  <si>
    <t>OtsLGRF22S_3709</t>
  </si>
  <si>
    <t>C-03709</t>
  </si>
  <si>
    <t>OtsLYON19S_1_0446</t>
  </si>
  <si>
    <t>OtsLGRF22S_3712</t>
  </si>
  <si>
    <t>C-03712</t>
  </si>
  <si>
    <t>OtsLYON19S_1_1480</t>
  </si>
  <si>
    <t>OtsLGRF22S_3715</t>
  </si>
  <si>
    <t>C-03715</t>
  </si>
  <si>
    <t>OtsLYON19S_1_1750</t>
  </si>
  <si>
    <t>OtsLYON19S_1_2005</t>
  </si>
  <si>
    <t>OtsLGRF22S_3718</t>
  </si>
  <si>
    <t>C-03718</t>
  </si>
  <si>
    <t>OtsLYON18S_1_1423</t>
  </si>
  <si>
    <t>OtsLYON18S_1_1849</t>
  </si>
  <si>
    <t>OtsLGRF22S_3721</t>
  </si>
  <si>
    <t>C-03721</t>
  </si>
  <si>
    <t>OtsLGRF22S_3724</t>
  </si>
  <si>
    <t>OtsLGRF22S_3727</t>
  </si>
  <si>
    <t>OtsLYON17S_1_1928</t>
  </si>
  <si>
    <t>OtsLYON17S_1_1915</t>
  </si>
  <si>
    <t>OtsLGRF22S_3730</t>
  </si>
  <si>
    <t>OtsLGRF22S_3733</t>
  </si>
  <si>
    <t>OtsLGRF22S_3736</t>
  </si>
  <si>
    <t>OtsLGRF22S_3739</t>
  </si>
  <si>
    <t>OtsLGRF22S_3742</t>
  </si>
  <si>
    <t>OtsLGRF22S_3745</t>
  </si>
  <si>
    <t>OtsLYON19S_1_0668</t>
  </si>
  <si>
    <t>OtsLGRF22S_3748</t>
  </si>
  <si>
    <t>OtsLGRF22S_3751</t>
  </si>
  <si>
    <t>OtsLYON20S_1_0205</t>
  </si>
  <si>
    <t>OtsLYON20S_1_0024</t>
  </si>
  <si>
    <t>OtsLGRF22S_3754</t>
  </si>
  <si>
    <t>OtsNPFH19S_1_4332</t>
  </si>
  <si>
    <t>OtsNPFH19S_1_4011</t>
  </si>
  <si>
    <t>OtsLGRF22S_3757</t>
  </si>
  <si>
    <t>OtsNPFH18S_1_2008</t>
  </si>
  <si>
    <t>OtsLGRF22S_3760</t>
  </si>
  <si>
    <t>OtsLGRF22S_3763</t>
  </si>
  <si>
    <t>OtsLGRF22S_3766</t>
  </si>
  <si>
    <t>OtsLGRF22S_3769</t>
  </si>
  <si>
    <t>OtsLYON19S_1_0336</t>
  </si>
  <si>
    <t>OtsLGRF22S_3772</t>
  </si>
  <si>
    <t>OtsLYON19S_1_1835</t>
  </si>
  <si>
    <t>OtsLYON19S_1_1564</t>
  </si>
  <si>
    <t>OtsLGRF22S_3775</t>
  </si>
  <si>
    <t>OtsLYON20S_1_0300</t>
  </si>
  <si>
    <t>OtsLYON20S_1_1058</t>
  </si>
  <si>
    <t>OtsLGRF22S_3778</t>
  </si>
  <si>
    <t>OtsLGRF22S_3781</t>
  </si>
  <si>
    <t>OtsLGRF22S_3784</t>
  </si>
  <si>
    <t>OtsLYON18S_1_0669</t>
  </si>
  <si>
    <t>OtsLGRF22S_3787</t>
  </si>
  <si>
    <t>OtsLGRF22S_3790</t>
  </si>
  <si>
    <t>OtsLGRF22S_3793</t>
  </si>
  <si>
    <t>OtsLYON19S_1_0408</t>
  </si>
  <si>
    <t>OtsLGRF22S_3796</t>
  </si>
  <si>
    <t>OtsLGRF22S_3799</t>
  </si>
  <si>
    <t>OtsLYON18S_1_1941</t>
  </si>
  <si>
    <t>OtsLYON18S_1_1548</t>
  </si>
  <si>
    <t>OtsLGRF22S_3802</t>
  </si>
  <si>
    <t>OtsLYON18S_1_0645</t>
  </si>
  <si>
    <t>OtsLGRF22S_3805</t>
  </si>
  <si>
    <t>OtsLGRF22S_3808</t>
  </si>
  <si>
    <t>OtsPBT18-UmaFa-0353</t>
  </si>
  <si>
    <t>OtsPBT18-UmaFa-0350</t>
  </si>
  <si>
    <t>OtsLGRF22S_3811</t>
  </si>
  <si>
    <t>OtsLGRF22S_3814</t>
  </si>
  <si>
    <t>OtsLGRF22S_3817</t>
  </si>
  <si>
    <t>OtsLYON19S_1_0817</t>
  </si>
  <si>
    <t>OtsLGRF22S_3820</t>
  </si>
  <si>
    <t>OtsLGRF22S_3823</t>
  </si>
  <si>
    <t>OtsLYON19S_1_0628</t>
  </si>
  <si>
    <t>OtsLGRF22S_3826</t>
  </si>
  <si>
    <t>OtsLYON18S_1_0077</t>
  </si>
  <si>
    <t>OtsLGRF22S_3829</t>
  </si>
  <si>
    <t>OtsLYON19S_1_0712</t>
  </si>
  <si>
    <t>OtsLYON19S_1_0801</t>
  </si>
  <si>
    <t>OtsLGRF22S_3832</t>
  </si>
  <si>
    <t>OtsLYON20S_1_1542</t>
  </si>
  <si>
    <t>OtsLYON20S_1_1687</t>
  </si>
  <si>
    <t>OtsLGRF22S_3835</t>
  </si>
  <si>
    <t>OtsLGRF22S_3838</t>
  </si>
  <si>
    <t>OtsLYON19S_1_1522</t>
  </si>
  <si>
    <t>OtsLGRF22S_3841</t>
  </si>
  <si>
    <t>OtsLGRF22S_3844</t>
  </si>
  <si>
    <t>OtsLGRF22S_3847</t>
  </si>
  <si>
    <t>OtsLGRF22S_3850</t>
  </si>
  <si>
    <t>OtsNPFH17S_1_2354</t>
  </si>
  <si>
    <t>OtsNPFH17S_1_2087</t>
  </si>
  <si>
    <t>OtsLGRF22S_3853</t>
  </si>
  <si>
    <t>OtsLGRF22S_3856</t>
  </si>
  <si>
    <t>OtsLYON19S_1_1801</t>
  </si>
  <si>
    <t>OtsLYON19S_1_1507</t>
  </si>
  <si>
    <t>OtsLGRF22S_3859</t>
  </si>
  <si>
    <t>OtsLYON19S_1_1499</t>
  </si>
  <si>
    <t>OtsLGRF22S_3862</t>
  </si>
  <si>
    <t>OtsLYON18S_1_2497</t>
  </si>
  <si>
    <t>OtsLGRF22S_3865</t>
  </si>
  <si>
    <t>OtsLGRF22S_3868</t>
  </si>
  <si>
    <t>OtsLYON20S_1_0292</t>
  </si>
  <si>
    <t>OtsLYON20S_1_0190</t>
  </si>
  <si>
    <t>OtsLGRF22S_3871</t>
  </si>
  <si>
    <t>OtsLGRF22S_3874</t>
  </si>
  <si>
    <t>OtsLGRF22S_3877</t>
  </si>
  <si>
    <t>OtsLYON18S_1_0534</t>
  </si>
  <si>
    <t>OtsLGRF22S_3880</t>
  </si>
  <si>
    <t>OtsLGRF22S_3883</t>
  </si>
  <si>
    <t>OtsLYON19S_1_1728</t>
  </si>
  <si>
    <t>OtsLYON19S_1_1957</t>
  </si>
  <si>
    <t>OtsLGRF22S_3886</t>
  </si>
  <si>
    <t>OtsNPFH19S_1_1344</t>
  </si>
  <si>
    <t>OtsNPFH19S_1_1076</t>
  </si>
  <si>
    <t>OtsLGRF22S_3889</t>
  </si>
  <si>
    <t>OtsLGRF22S_3892</t>
  </si>
  <si>
    <t>OtsLGRF22S_3895</t>
  </si>
  <si>
    <t>OtsLGRF22S_3898</t>
  </si>
  <si>
    <t>OtsLGRF22S_3901</t>
  </si>
  <si>
    <t>OtsLGRF22S_3904</t>
  </si>
  <si>
    <t>OtsLGRF22S_3907</t>
  </si>
  <si>
    <t>OtsLGRF22S_3910</t>
  </si>
  <si>
    <t>OtsLYON18S_1_1970</t>
  </si>
  <si>
    <t>OtsLYON18S_1_1591</t>
  </si>
  <si>
    <t>OtsLGRF22S_3913</t>
  </si>
  <si>
    <t>OtsLGRF22S_3916</t>
  </si>
  <si>
    <t>OtsNPFH19S_1_1314</t>
  </si>
  <si>
    <t>OtsNPFH19S_1_1005</t>
  </si>
  <si>
    <t>OtsLGRF22S_3919</t>
  </si>
  <si>
    <t>OtsLYON19S_1_1621</t>
  </si>
  <si>
    <t>OtsLGRF22S_3922</t>
  </si>
  <si>
    <t>OtsLGRF22S_3925</t>
  </si>
  <si>
    <t>OtsLGRF22S_3928</t>
  </si>
  <si>
    <t>OtsLYON19S_1_1314</t>
  </si>
  <si>
    <t>OtsLYON19S_1_1215</t>
  </si>
  <si>
    <t>OtsLGRF22S_3931</t>
  </si>
  <si>
    <t>OtsLGRF22S_3934</t>
  </si>
  <si>
    <t>OtsLGRF22S_3937</t>
  </si>
  <si>
    <t>OtsLGRF22S_3940</t>
  </si>
  <si>
    <t>OtsNPFH19S_1_3335</t>
  </si>
  <si>
    <t>OtsNPFH19S_1_3077</t>
  </si>
  <si>
    <t>OtsLGRF22S_3943</t>
  </si>
  <si>
    <t>OtsLGRF22S_3946</t>
  </si>
  <si>
    <t>OtsLGRF22S_3949</t>
  </si>
  <si>
    <t>OtsNPFH18S_1_3026</t>
  </si>
  <si>
    <t>OtsLGRF22S_3952</t>
  </si>
  <si>
    <t>OtsLYON19S_1_0078</t>
  </si>
  <si>
    <t>OtsLGRF22S_3955</t>
  </si>
  <si>
    <t>OtsLYON19S_1_0557</t>
  </si>
  <si>
    <t>OtsLYON19S_1_0449</t>
  </si>
  <si>
    <t>OtsLGRF22S_3958</t>
  </si>
  <si>
    <t>OtsLGRF22S_3961</t>
  </si>
  <si>
    <t>OtsLYON19S_1_0554</t>
  </si>
  <si>
    <t>OtsLYON19S_1_0443</t>
  </si>
  <si>
    <t>OtsLGRF22S_3964</t>
  </si>
  <si>
    <t>OtsLYON18S_1_1932</t>
  </si>
  <si>
    <t>OtsLYON18S_1_1544</t>
  </si>
  <si>
    <t>OtsLGRF22S_3967</t>
  </si>
  <si>
    <t>OtsLYON19S_1_0205</t>
  </si>
  <si>
    <t>OtsLGRF22S_3970</t>
  </si>
  <si>
    <t>OtsLGRF22S_3973</t>
  </si>
  <si>
    <t>OtsLGRF22S_3976</t>
  </si>
  <si>
    <t>OtsLGRF22S_3979</t>
  </si>
  <si>
    <t>OtsLGRF22S_3982</t>
  </si>
  <si>
    <t>OtsLGRF22S_3985</t>
  </si>
  <si>
    <t>OtsLYON20S_1_1551</t>
  </si>
  <si>
    <t>OtsLYON20S_1_1711</t>
  </si>
  <si>
    <t>OtsLGRF22S_3988</t>
  </si>
  <si>
    <t>OtsLYON19S_1_0044</t>
  </si>
  <si>
    <t>OtsLGRF22S_3991</t>
  </si>
  <si>
    <t>OtsLGRF22S_3994</t>
  </si>
  <si>
    <t>OtsLYON18S_1_2364</t>
  </si>
  <si>
    <t>OtsLYON18S_1_2747</t>
  </si>
  <si>
    <t>OtsLGRF22S_3997</t>
  </si>
  <si>
    <t>OtsLGRF22S_4000</t>
  </si>
  <si>
    <t>OtsLGRF22S_4003</t>
  </si>
  <si>
    <t>OtsNPFH19S_1_3328</t>
  </si>
  <si>
    <t>OtsNPFH19S_1_3047</t>
  </si>
  <si>
    <t>OtsLGRF22S_4006</t>
  </si>
  <si>
    <t>OtsLGRF22S_4009</t>
  </si>
  <si>
    <t>OtsLGRF22S_4012</t>
  </si>
  <si>
    <t>OtsLGRF22S_4015</t>
  </si>
  <si>
    <t>OtsLGRF22S_4018</t>
  </si>
  <si>
    <t>OtsLYON18S_1_2353</t>
  </si>
  <si>
    <t>OtsLYON18S_1_2755</t>
  </si>
  <si>
    <t>OtsLGRF22S_4021</t>
  </si>
  <si>
    <t>OtsLGRF22S_4024</t>
  </si>
  <si>
    <t>OtsLGRF22S_4027</t>
  </si>
  <si>
    <t>OtsLGRF22S_4030</t>
  </si>
  <si>
    <t>OtsLYON19S_1_0594</t>
  </si>
  <si>
    <t>OtsLYON19S_1_0660</t>
  </si>
  <si>
    <t>OtsLGRF22S_4033</t>
  </si>
  <si>
    <t>OtsLGRF22S_4036</t>
  </si>
  <si>
    <t>OtsLYON18S_1_2801</t>
  </si>
  <si>
    <t>OtsLYON18S_1_2604</t>
  </si>
  <si>
    <t>OtsLGRF22S_4039</t>
  </si>
  <si>
    <t>OtsLYON19S_1_1756</t>
  </si>
  <si>
    <t>OtsLYON19S_1_2013</t>
  </si>
  <si>
    <t>OtsLGRF22S_4042</t>
  </si>
  <si>
    <t>OtsLYON19S_1_0552</t>
  </si>
  <si>
    <t>OtsLYON19S_1_0437</t>
  </si>
  <si>
    <t>OtsLGRF22S_4045</t>
  </si>
  <si>
    <t>OtsLGRF22S_4048</t>
  </si>
  <si>
    <t>OtsLGRF22S_4051</t>
  </si>
  <si>
    <t>OtsLGRF22S_4054</t>
  </si>
  <si>
    <t>OtsNPFH18S_1_4307</t>
  </si>
  <si>
    <t>OtsNPFH18S_1_4094</t>
  </si>
  <si>
    <t>OtsLGRF22S_4057</t>
  </si>
  <si>
    <t>OtsLYON19S_1_0064</t>
  </si>
  <si>
    <t>OtsLGRF22S_4060</t>
  </si>
  <si>
    <t>OtsLGRF22S_4063</t>
  </si>
  <si>
    <t>OtsLYON18S_1_0873</t>
  </si>
  <si>
    <t>OtsLGRF22S_4066</t>
  </si>
  <si>
    <t>OtsLGRF22S_4069</t>
  </si>
  <si>
    <t>OtsLYON19S_1_0509</t>
  </si>
  <si>
    <t>OtsLYON19S_1_0318</t>
  </si>
  <si>
    <t>OtsLGRF22S_4072</t>
  </si>
  <si>
    <t>OtsLGRF22S_4075</t>
  </si>
  <si>
    <t>OtsLGRF22S_4078</t>
  </si>
  <si>
    <t>OtsLGRF22S_4081</t>
  </si>
  <si>
    <t>OtsLGRF22S_4084</t>
  </si>
  <si>
    <t>OtsLGRF22S_4087</t>
  </si>
  <si>
    <t>OtsLGRF22S_4090</t>
  </si>
  <si>
    <t>OtsNPFH19S_1_2313</t>
  </si>
  <si>
    <t>OtsNPFH19S_1_2023</t>
  </si>
  <si>
    <t>OtsLGRF22S_4093</t>
  </si>
  <si>
    <t>C-04093</t>
  </si>
  <si>
    <t>OtsLGRF22S_4096</t>
  </si>
  <si>
    <t>C-04096</t>
  </si>
  <si>
    <t>OtsPBT18-UmaFa-0895</t>
  </si>
  <si>
    <t>OtsPBT18-UmaFa-0893</t>
  </si>
  <si>
    <t>OtsLGRF22S_4099</t>
  </si>
  <si>
    <t>C-04099</t>
  </si>
  <si>
    <t>OtsLGRF22S_4102</t>
  </si>
  <si>
    <t>C-04102</t>
  </si>
  <si>
    <t>OtsLGRF22S_4105</t>
  </si>
  <si>
    <t>C-04105</t>
  </si>
  <si>
    <t>OtsNPFH19S_1_2328</t>
  </si>
  <si>
    <t>OtsNPFH19S_1_2051</t>
  </si>
  <si>
    <t>OtsLGRF22S_4108</t>
  </si>
  <si>
    <t>C-04108</t>
  </si>
  <si>
    <t>OtsLYON19S_1_0619</t>
  </si>
  <si>
    <t>OtsLGRF22S_4111</t>
  </si>
  <si>
    <t>C-04111</t>
  </si>
  <si>
    <t>OtsLGRF22S_4114</t>
  </si>
  <si>
    <t>C-04114</t>
  </si>
  <si>
    <t>OtsLYON18S_1_0048</t>
  </si>
  <si>
    <t>OtsLGRF22S_4117</t>
  </si>
  <si>
    <t>C-04117</t>
  </si>
  <si>
    <t>OtsLGRF22S_4120</t>
  </si>
  <si>
    <t>C-04120</t>
  </si>
  <si>
    <t>OtsLYON18S_1_1373</t>
  </si>
  <si>
    <t>OtsLYON18S_1_1760</t>
  </si>
  <si>
    <t>OtsLGRF22S_4123</t>
  </si>
  <si>
    <t>C-04123</t>
  </si>
  <si>
    <t>OtsLGRF22S_4126</t>
  </si>
  <si>
    <t>C-04126</t>
  </si>
  <si>
    <t>OtsLGRF22S_4129</t>
  </si>
  <si>
    <t>C-04129</t>
  </si>
  <si>
    <t>OtsLGRF22S_4132</t>
  </si>
  <si>
    <t>C-04132</t>
  </si>
  <si>
    <t>OtsLGRF22S_4135</t>
  </si>
  <si>
    <t>C-04135</t>
  </si>
  <si>
    <t>OtsLGRF22S_4138</t>
  </si>
  <si>
    <t>C-04138</t>
  </si>
  <si>
    <t>OtsLGRF22S_4141</t>
  </si>
  <si>
    <t>C-04141</t>
  </si>
  <si>
    <t>OtsLYON19S_1_1736</t>
  </si>
  <si>
    <t>OtsLYON19S_1_1966</t>
  </si>
  <si>
    <t>OtsLGRF22S_4144</t>
  </si>
  <si>
    <t>C-04144</t>
  </si>
  <si>
    <t>OtsLGRF22S_4147</t>
  </si>
  <si>
    <t>C-04147</t>
  </si>
  <si>
    <t>OtsNPFH19S_1_3348</t>
  </si>
  <si>
    <t>OtsNPFH19S_1_3091</t>
  </si>
  <si>
    <t>OtsLGRF22S_4150</t>
  </si>
  <si>
    <t>C-04150</t>
  </si>
  <si>
    <t>OtsLGRF22S_4153</t>
  </si>
  <si>
    <t>C-04153</t>
  </si>
  <si>
    <t>OtsLGRF22S_4156</t>
  </si>
  <si>
    <t>C-04156</t>
  </si>
  <si>
    <t>OtsLYON20S_1_0666</t>
  </si>
  <si>
    <t>OtsLYON20S_1_0770</t>
  </si>
  <si>
    <t>OtsLGRF22S_4159</t>
  </si>
  <si>
    <t>C-04159</t>
  </si>
  <si>
    <t>OtsLGRF22S_4162</t>
  </si>
  <si>
    <t>C-04162</t>
  </si>
  <si>
    <t>OtsNPFH19S_1_3362</t>
  </si>
  <si>
    <t>OtsNPFH19S_1_3106</t>
  </si>
  <si>
    <t>OtsLGRF22S_4165</t>
  </si>
  <si>
    <t>C-04165</t>
  </si>
  <si>
    <t>OtsLYON19S_1_1880</t>
  </si>
  <si>
    <t>OtsLYON19S_1_1663</t>
  </si>
  <si>
    <t>OtsLGRF22S_4168</t>
  </si>
  <si>
    <t>C-04168</t>
  </si>
  <si>
    <t>OtsLGRF22S_4171</t>
  </si>
  <si>
    <t>C-04171</t>
  </si>
  <si>
    <t>OtsLGRF22S_4174</t>
  </si>
  <si>
    <t>C-04174</t>
  </si>
  <si>
    <t>OtsLGRF22S_4177</t>
  </si>
  <si>
    <t>C-04177</t>
  </si>
  <si>
    <t>OtsLGRF22S_4180</t>
  </si>
  <si>
    <t>C-04180</t>
  </si>
  <si>
    <t>OtsLGRF22S_4183</t>
  </si>
  <si>
    <t>C-04183</t>
  </si>
  <si>
    <t>OtsLGRF22S_4186</t>
  </si>
  <si>
    <t>C-04186</t>
  </si>
  <si>
    <t>OtsLGRF22S_4189</t>
  </si>
  <si>
    <t>C-04189</t>
  </si>
  <si>
    <t>OtsLYON18S_1_2746</t>
  </si>
  <si>
    <t>OtsLGRF22S_4192</t>
  </si>
  <si>
    <t>C-04192</t>
  </si>
  <si>
    <t>OtsLGRF22S_4195</t>
  </si>
  <si>
    <t>C-04195</t>
  </si>
  <si>
    <t>OtsLYON19S_1_0577</t>
  </si>
  <si>
    <t>OtsLYON19S_1_0498</t>
  </si>
  <si>
    <t>OtsLGRF22S_4198</t>
  </si>
  <si>
    <t>C-04198</t>
  </si>
  <si>
    <t>OtsLYON19S_1_0584</t>
  </si>
  <si>
    <t>OtsLYON19S_1_0632</t>
  </si>
  <si>
    <t>OtsLGRF22S_4201</t>
  </si>
  <si>
    <t>C-04201</t>
  </si>
  <si>
    <t>OtsLYON19S_1_0703</t>
  </si>
  <si>
    <t>OtsLYON19S_1_0806</t>
  </si>
  <si>
    <t>OtsLGRF22S_4204</t>
  </si>
  <si>
    <t>C-04204</t>
  </si>
  <si>
    <t>OtsLGRF22S_4207</t>
  </si>
  <si>
    <t>C-04207</t>
  </si>
  <si>
    <t>OtsLGRF22S_4210</t>
  </si>
  <si>
    <t>C-04210</t>
  </si>
  <si>
    <t>OtsLYON19S_1_1529</t>
  </si>
  <si>
    <t>OtsLGRF22S_4213</t>
  </si>
  <si>
    <t>C-04213</t>
  </si>
  <si>
    <t>OtsLYON19S_1_0447</t>
  </si>
  <si>
    <t>OtsLGRF22S_4216</t>
  </si>
  <si>
    <t>C-04216</t>
  </si>
  <si>
    <t>OtsLGRF22S_4219</t>
  </si>
  <si>
    <t>C-04219</t>
  </si>
  <si>
    <t>OtsLGRF22S_4222</t>
  </si>
  <si>
    <t>C-04222</t>
  </si>
  <si>
    <t>OtsLGRF22S_4225</t>
  </si>
  <si>
    <t>C-04225</t>
  </si>
  <si>
    <t>OtsLGRF22S_4228</t>
  </si>
  <si>
    <t>C-04228</t>
  </si>
  <si>
    <t>OtsNPFH19S_1_4357</t>
  </si>
  <si>
    <t>OtsNPFH19S_1_4003</t>
  </si>
  <si>
    <t>OtsLGRF22S_4231</t>
  </si>
  <si>
    <t>C-04231</t>
  </si>
  <si>
    <t>OtsLGRF22S_4234</t>
  </si>
  <si>
    <t>C-04234</t>
  </si>
  <si>
    <t>OtsLGRF22S_4237</t>
  </si>
  <si>
    <t>C-04237</t>
  </si>
  <si>
    <t>OtsLGRF22S_4240</t>
  </si>
  <si>
    <t>C-04240</t>
  </si>
  <si>
    <t>OtsLGRF22S_4243</t>
  </si>
  <si>
    <t>C-04243</t>
  </si>
  <si>
    <t>OtsLGRF22S_4246</t>
  </si>
  <si>
    <t>C-04246</t>
  </si>
  <si>
    <t>OtsNPFH19S_1_2319</t>
  </si>
  <si>
    <t>OtsNPFH19S_1_2043</t>
  </si>
  <si>
    <t>OtsLGRF22S_4249</t>
  </si>
  <si>
    <t>C-04249</t>
  </si>
  <si>
    <t>OtsLGRF22S_4252</t>
  </si>
  <si>
    <t>C-04252</t>
  </si>
  <si>
    <t>OtsLGRF22S_4255</t>
  </si>
  <si>
    <t>C-04255</t>
  </si>
  <si>
    <t>OtsLGRF22S_4258</t>
  </si>
  <si>
    <t>C-04258</t>
  </si>
  <si>
    <t>OtsNPFH18S_1_4353</t>
  </si>
  <si>
    <t>OtsNPFH18S_1_4016</t>
  </si>
  <si>
    <t>OtsLGRF22S_4261</t>
  </si>
  <si>
    <t>C-04261</t>
  </si>
  <si>
    <t>OtsLGRF22S_4264</t>
  </si>
  <si>
    <t>C-04264</t>
  </si>
  <si>
    <t>OtsLGRF22S_4267</t>
  </si>
  <si>
    <t>C-04267</t>
  </si>
  <si>
    <t>OtsLGRF22S_4270</t>
  </si>
  <si>
    <t>C-04270</t>
  </si>
  <si>
    <t>OtsLGRF22S_4273</t>
  </si>
  <si>
    <t>C-04273</t>
  </si>
  <si>
    <t>OtsLGRF22S_4276</t>
  </si>
  <si>
    <t>C-04276</t>
  </si>
  <si>
    <t>OtsLYON19S_1_0629</t>
  </si>
  <si>
    <t>OtsLGRF22S_4279</t>
  </si>
  <si>
    <t>C-04279</t>
  </si>
  <si>
    <t>OtsLYON18S_1_1754</t>
  </si>
  <si>
    <t>OtsLGRF22S_4282</t>
  </si>
  <si>
    <t>C-04282</t>
  </si>
  <si>
    <t>OtsLGRF22S_4285</t>
  </si>
  <si>
    <t>C-04285</t>
  </si>
  <si>
    <t>OtsLGRF22S_4288</t>
  </si>
  <si>
    <t>C-04288</t>
  </si>
  <si>
    <t>OtsLGRF22S_4291</t>
  </si>
  <si>
    <t>C-04291</t>
  </si>
  <si>
    <t>OtsLYON19S_1_1787</t>
  </si>
  <si>
    <t>OtsLYON19S_1_2049</t>
  </si>
  <si>
    <t>OtsLGRF22S_4294</t>
  </si>
  <si>
    <t>C-04294</t>
  </si>
  <si>
    <t>OtsLGRF22S_4297</t>
  </si>
  <si>
    <t>C-04297</t>
  </si>
  <si>
    <t>OtsLGRF22S_4300</t>
  </si>
  <si>
    <t>C-04300</t>
  </si>
  <si>
    <t>OtsLGRF22S_4303</t>
  </si>
  <si>
    <t>C-04303</t>
  </si>
  <si>
    <t>OtsLGRF22S_4306</t>
  </si>
  <si>
    <t>C-04306</t>
  </si>
  <si>
    <t>OtsLGRF22S_4309</t>
  </si>
  <si>
    <t>C-04309</t>
  </si>
  <si>
    <t>OtsLGRF22S_4312</t>
  </si>
  <si>
    <t>C-04312</t>
  </si>
  <si>
    <t>OtsLYON18S_1_2491</t>
  </si>
  <si>
    <t>OtsLGRF22S_4315</t>
  </si>
  <si>
    <t>C-04315</t>
  </si>
  <si>
    <t>OtsLGRF22S_4318</t>
  </si>
  <si>
    <t>C-04318</t>
  </si>
  <si>
    <t>OtsLGRF22S_4321</t>
  </si>
  <si>
    <t>C-04321</t>
  </si>
  <si>
    <t>OtsLGRF22S_4324</t>
  </si>
  <si>
    <t>C-04324</t>
  </si>
  <si>
    <t>OtsLGRF22S_4327</t>
  </si>
  <si>
    <t>C-04327</t>
  </si>
  <si>
    <t>OtsLGRF22S_4330</t>
  </si>
  <si>
    <t>C-04330</t>
  </si>
  <si>
    <t>OtsLGRF22S_4333</t>
  </si>
  <si>
    <t>C-04333</t>
  </si>
  <si>
    <t>OtsLYON18S_1_0865</t>
  </si>
  <si>
    <t>OtsLGRF22S_4336</t>
  </si>
  <si>
    <t>C-04336</t>
  </si>
  <si>
    <t>OtsLGRF22S_4339</t>
  </si>
  <si>
    <t>C-04339</t>
  </si>
  <si>
    <t>OtsLGRF22S_4342</t>
  </si>
  <si>
    <t>C-04342</t>
  </si>
  <si>
    <t>OtsLYON19S_1_0615</t>
  </si>
  <si>
    <t>OtsLGRF22S_4345</t>
  </si>
  <si>
    <t>C-04345</t>
  </si>
  <si>
    <t>OtsLGRF22S_4348</t>
  </si>
  <si>
    <t>C-04348</t>
  </si>
  <si>
    <t>OtsLGRF22S_4351</t>
  </si>
  <si>
    <t>C-04351</t>
  </si>
  <si>
    <t>OtsLGRF22S_4354</t>
  </si>
  <si>
    <t>C-04354</t>
  </si>
  <si>
    <t>OtsLYON18S_1_2441</t>
  </si>
  <si>
    <t>OtsLGRF22S_4357</t>
  </si>
  <si>
    <t>C-04357</t>
  </si>
  <si>
    <t>OtsLGRF22S_4360</t>
  </si>
  <si>
    <t>C-04360</t>
  </si>
  <si>
    <t>OtsLYON19S_1_0515</t>
  </si>
  <si>
    <t>OtsLYON19S_1_0330</t>
  </si>
  <si>
    <t>OtsLGRF22S_4363</t>
  </si>
  <si>
    <t>C-04363</t>
  </si>
  <si>
    <t>OtsLYON19S_1_1709</t>
  </si>
  <si>
    <t>OtsLYON19S_1_1904</t>
  </si>
  <si>
    <t>OtsLGRF22S_4366</t>
  </si>
  <si>
    <t>C-04366</t>
  </si>
  <si>
    <t>OtsLGRF22S_4369</t>
  </si>
  <si>
    <t>C-04369</t>
  </si>
  <si>
    <t>OtsLGRF22S_4372</t>
  </si>
  <si>
    <t>C-04372</t>
  </si>
  <si>
    <t>OtsLGRF22S_4375</t>
  </si>
  <si>
    <t>C-04375</t>
  </si>
  <si>
    <t>OtsLGRF22S_4378</t>
  </si>
  <si>
    <t>C-04378</t>
  </si>
  <si>
    <t>OtsLGRF22S_4381</t>
  </si>
  <si>
    <t>C-04381</t>
  </si>
  <si>
    <t>OtsLGRF22S_4384</t>
  </si>
  <si>
    <t>C-04384</t>
  </si>
  <si>
    <t>OtsLGRF22S_4387</t>
  </si>
  <si>
    <t>C-04387</t>
  </si>
  <si>
    <t>OtsLGRF22S_4390</t>
  </si>
  <si>
    <t>C-04390</t>
  </si>
  <si>
    <t>OtsLYON18S_1_0040</t>
  </si>
  <si>
    <t>OtsLGRF22S_4393</t>
  </si>
  <si>
    <t>C-04393</t>
  </si>
  <si>
    <t>OtsLYON19S_1_0938</t>
  </si>
  <si>
    <t>OtsLGRF22S_4396</t>
  </si>
  <si>
    <t>C-04396</t>
  </si>
  <si>
    <t>OtsPBT19-RSHFa-0718</t>
  </si>
  <si>
    <t>OtsPBT19-RSHFa-0620</t>
  </si>
  <si>
    <t>OtsPBT19-RSHFa</t>
  </si>
  <si>
    <t>OtsLGRF22S_4399</t>
  </si>
  <si>
    <t>C-04399</t>
  </si>
  <si>
    <t>OtsLYON18S_1_1464</t>
  </si>
  <si>
    <t>OtsLYON18S_1_1854</t>
  </si>
  <si>
    <t>OtsLGRF22S_4402</t>
  </si>
  <si>
    <t>C-04402</t>
  </si>
  <si>
    <t>OtsLGRF22S_4405</t>
  </si>
  <si>
    <t>C-04405</t>
  </si>
  <si>
    <t>OtsLYON18S_1_0871</t>
  </si>
  <si>
    <t>OtsLGRF22S_4408</t>
  </si>
  <si>
    <t>C-04408</t>
  </si>
  <si>
    <t>OtsPBT19-RSHFa-0115</t>
  </si>
  <si>
    <t>OtsPBT19-RSHFa-0012</t>
  </si>
  <si>
    <t>OtsLGRF22S_4411</t>
  </si>
  <si>
    <t>C-04411</t>
  </si>
  <si>
    <t>OtsLGRF22S_4414</t>
  </si>
  <si>
    <t>C-04414</t>
  </si>
  <si>
    <t>OtsLGRF22S_4417</t>
  </si>
  <si>
    <t>C-04417</t>
  </si>
  <si>
    <t>OtsLGRF22S_4420</t>
  </si>
  <si>
    <t>C-04420</t>
  </si>
  <si>
    <t>OtsLGRF22S_4423</t>
  </si>
  <si>
    <t>C-04423</t>
  </si>
  <si>
    <t>OtsLGRF22S_4426</t>
  </si>
  <si>
    <t>C-04426</t>
  </si>
  <si>
    <t>OtsLGRF22S_4429</t>
  </si>
  <si>
    <t>C-04429</t>
  </si>
  <si>
    <t>OtsLGRF22S_4432</t>
  </si>
  <si>
    <t>C-04432</t>
  </si>
  <si>
    <t>OtsLGRF22S_4435</t>
  </si>
  <si>
    <t>C-04435</t>
  </si>
  <si>
    <t>OtsLYON18S_1_2344</t>
  </si>
  <si>
    <t>OtsLYON18S_1_2716</t>
  </si>
  <si>
    <t>OtsLGRF22S_4438</t>
  </si>
  <si>
    <t>C-04438</t>
  </si>
  <si>
    <t>OtsNPFH17S_1_2310</t>
  </si>
  <si>
    <t>OtsNPFH17S_1_2069</t>
  </si>
  <si>
    <t>OtsLGRF22S_4441</t>
  </si>
  <si>
    <t>C-04441</t>
  </si>
  <si>
    <t>OtsLYON19S_1_0805</t>
  </si>
  <si>
    <t>OtsLGRF22S_4444</t>
  </si>
  <si>
    <t>C-04444</t>
  </si>
  <si>
    <t>OtsLGRF22S_4447</t>
  </si>
  <si>
    <t>C-04447</t>
  </si>
  <si>
    <t>OtsLYON18S_1_1475</t>
  </si>
  <si>
    <t>OtsLYON18S_1_1868</t>
  </si>
  <si>
    <t>OtsLGRF22S_4450</t>
  </si>
  <si>
    <t>C-04450</t>
  </si>
  <si>
    <t>OtsLGRF22S_4453</t>
  </si>
  <si>
    <t>C-04453</t>
  </si>
  <si>
    <t>OtsLGRF22S_4456</t>
  </si>
  <si>
    <t>C-04456</t>
  </si>
  <si>
    <t>OtsLGRF22S_4459</t>
  </si>
  <si>
    <t>C-04459</t>
  </si>
  <si>
    <t>OtsLGRF22S_4462</t>
  </si>
  <si>
    <t>C-04462</t>
  </si>
  <si>
    <t>OtsLGRF22S_4465</t>
  </si>
  <si>
    <t>C-04465</t>
  </si>
  <si>
    <t>OtsLGRF22S_4468</t>
  </si>
  <si>
    <t>C-04468</t>
  </si>
  <si>
    <t>OtsLGRF22S_4471</t>
  </si>
  <si>
    <t>C-04471</t>
  </si>
  <si>
    <t>OtsNPFH19S_1_2329</t>
  </si>
  <si>
    <t>OtsNPFH19S_1_2071</t>
  </si>
  <si>
    <t>OtsLGRF22S_4474</t>
  </si>
  <si>
    <t>C-04474</t>
  </si>
  <si>
    <t>OtsLGRF22S_4477</t>
  </si>
  <si>
    <t>C-04477</t>
  </si>
  <si>
    <t>OtsLGRF22S_4480</t>
  </si>
  <si>
    <t>C-04480</t>
  </si>
  <si>
    <t>OtsLGRF22S_4483</t>
  </si>
  <si>
    <t>C-04483</t>
  </si>
  <si>
    <t>OtsLGRF22S_4486</t>
  </si>
  <si>
    <t>C-04486</t>
  </si>
  <si>
    <t>OtsLGRF22S_4489</t>
  </si>
  <si>
    <t>C-04489</t>
  </si>
  <si>
    <t>OtsNPFH19S_1_2333</t>
  </si>
  <si>
    <t>OtsNPFH19S_1_2047</t>
  </si>
  <si>
    <t>OtsLGRF22S_4492</t>
  </si>
  <si>
    <t>C-04492</t>
  </si>
  <si>
    <t>OtsLGRF22S_4495</t>
  </si>
  <si>
    <t>C-04495</t>
  </si>
  <si>
    <t>OtsNPFH19S_1_4364</t>
  </si>
  <si>
    <t>OtsNPFH19S_1_4038</t>
  </si>
  <si>
    <t>OtsLGRF22S_4498</t>
  </si>
  <si>
    <t>C-04498</t>
  </si>
  <si>
    <t>OtsNPFH18S_1_2320</t>
  </si>
  <si>
    <t>OtsNPFH18S_1_2054</t>
  </si>
  <si>
    <t>OtsLGRF22S_4501</t>
  </si>
  <si>
    <t>C-04501</t>
  </si>
  <si>
    <t>OtsLGRF22S_4504</t>
  </si>
  <si>
    <t>C-04504</t>
  </si>
  <si>
    <t>OtsLYON18S_1_1973</t>
  </si>
  <si>
    <t>OtsLYON18S_1_1584</t>
  </si>
  <si>
    <t>OtsLGRF22S_4507</t>
  </si>
  <si>
    <t>C-04507</t>
  </si>
  <si>
    <t>OtsLGRF22S_4510</t>
  </si>
  <si>
    <t>C-04510</t>
  </si>
  <si>
    <t>OtsLYON19S_1_1881</t>
  </si>
  <si>
    <t>OtsLYON19S_1_1641</t>
  </si>
  <si>
    <t>OtsLGRF22S_4513</t>
  </si>
  <si>
    <t>C-04513</t>
  </si>
  <si>
    <t>OtsNPFH18S_1_2067</t>
  </si>
  <si>
    <t>OtsLGRF22S_4516</t>
  </si>
  <si>
    <t>C-04516</t>
  </si>
  <si>
    <t>OtsLGRF22S_4519</t>
  </si>
  <si>
    <t>C-04519</t>
  </si>
  <si>
    <t>OtsLYON20S_1_1458</t>
  </si>
  <si>
    <t>OtsLYON20S_1_1268</t>
  </si>
  <si>
    <t>OtsLGRF22S_4522</t>
  </si>
  <si>
    <t>C-04522</t>
  </si>
  <si>
    <t>OtsLYON19S_1_0630</t>
  </si>
  <si>
    <t>OtsLGRF22S_4525</t>
  </si>
  <si>
    <t>C-04525</t>
  </si>
  <si>
    <t>OtsLGRF22S_4528</t>
  </si>
  <si>
    <t>C-04528</t>
  </si>
  <si>
    <t>OtsLYON19S_1_1789</t>
  </si>
  <si>
    <t>OtsLYON19S_1_2048</t>
  </si>
  <si>
    <t>OtsLGRF22S_4531</t>
  </si>
  <si>
    <t>C-04531</t>
  </si>
  <si>
    <t>OtsLYON19S_1_0159</t>
  </si>
  <si>
    <t>OtsLYON19S_1_0247</t>
  </si>
  <si>
    <t>OtsLGRF22S_4534</t>
  </si>
  <si>
    <t>C-04534</t>
  </si>
  <si>
    <t>OtsLYON19S_1_0143</t>
  </si>
  <si>
    <t>OtsLYON19S_1_0207</t>
  </si>
  <si>
    <t>OtsLGRF22S_4537</t>
  </si>
  <si>
    <t>C-04537</t>
  </si>
  <si>
    <t>OtsLGRF22S_4540</t>
  </si>
  <si>
    <t>C-04540</t>
  </si>
  <si>
    <t>OtsLGRF22S_4543</t>
  </si>
  <si>
    <t>C-04543</t>
  </si>
  <si>
    <t>OtsLGRF22S_4546</t>
  </si>
  <si>
    <t>C-04546</t>
  </si>
  <si>
    <t>OtsLYON19S_1_0208</t>
  </si>
  <si>
    <t>OtsLGRF22S_4549</t>
  </si>
  <si>
    <t>C-04549</t>
  </si>
  <si>
    <t>OtsLGRF22S_4552</t>
  </si>
  <si>
    <t>C-04552</t>
  </si>
  <si>
    <t>OtsLGRF22S_4555</t>
  </si>
  <si>
    <t>C-04555</t>
  </si>
  <si>
    <t>OtsLGRF22S_4558</t>
  </si>
  <si>
    <t>C-04558</t>
  </si>
  <si>
    <t>OtsLGRF22S_4561</t>
  </si>
  <si>
    <t>C-04561</t>
  </si>
  <si>
    <t>OtsLGRF22S_4564</t>
  </si>
  <si>
    <t>C-04564</t>
  </si>
  <si>
    <t>OtsLYON20S_1_1365</t>
  </si>
  <si>
    <t>OtsLYON20S_1_0917</t>
  </si>
  <si>
    <t>OtsLGRF22S_4567</t>
  </si>
  <si>
    <t>C-04567</t>
  </si>
  <si>
    <t>OtsLGRF22S_4570</t>
  </si>
  <si>
    <t>C-04570</t>
  </si>
  <si>
    <t>OtsLGRF22S_4573</t>
  </si>
  <si>
    <t>C-04573</t>
  </si>
  <si>
    <t>OtsLYON19S_1_1828</t>
  </si>
  <si>
    <t>OtsLYON19S_1_1563</t>
  </si>
  <si>
    <t>OtsLGRF22S_4576</t>
  </si>
  <si>
    <t>C-04576</t>
  </si>
  <si>
    <t>OtsLGRF22S_4579</t>
  </si>
  <si>
    <t>C-04579</t>
  </si>
  <si>
    <t>OtsLYON17S_1_1249</t>
  </si>
  <si>
    <t>OtsLGRF22S_4582</t>
  </si>
  <si>
    <t>C-04582</t>
  </si>
  <si>
    <t>OtsLYON19S_1_0561</t>
  </si>
  <si>
    <t>OtsLYON19S_1_0614</t>
  </si>
  <si>
    <t>OtsLGRF22S_4585</t>
  </si>
  <si>
    <t>C-04585</t>
  </si>
  <si>
    <t>OtsLGRF22S_4588</t>
  </si>
  <si>
    <t>C-04588</t>
  </si>
  <si>
    <t>OtsLYON19S_1_0008</t>
  </si>
  <si>
    <t>OtsLGRF22S_4591</t>
  </si>
  <si>
    <t>C-04591</t>
  </si>
  <si>
    <t>OtsLYON18S_1_0532</t>
  </si>
  <si>
    <t>OtsLGRF22S_4594</t>
  </si>
  <si>
    <t>C-04594</t>
  </si>
  <si>
    <t>OtsLGRF22S_4597</t>
  </si>
  <si>
    <t>C-04597</t>
  </si>
  <si>
    <t>OtsLGRF22S_4600</t>
  </si>
  <si>
    <t>C-04600</t>
  </si>
  <si>
    <t>OtsNPFH19S_1_5324</t>
  </si>
  <si>
    <t>OtsNPFH19S_1_5012</t>
  </si>
  <si>
    <t>OtsLGRF22S_4603</t>
  </si>
  <si>
    <t>C-04603</t>
  </si>
  <si>
    <t>OtsLGRF22S_4606</t>
  </si>
  <si>
    <t>C-04606</t>
  </si>
  <si>
    <t>OtsLYON19S_1_0149</t>
  </si>
  <si>
    <t>OtsLYON19S_1_0214</t>
  </si>
  <si>
    <t>OtsLGRF22S_4609</t>
  </si>
  <si>
    <t>C-04609</t>
  </si>
  <si>
    <t>OtsLGRF22S_4612</t>
  </si>
  <si>
    <t>C-04612</t>
  </si>
  <si>
    <t>OtsLGRF22S_4615</t>
  </si>
  <si>
    <t>C-04615</t>
  </si>
  <si>
    <t>OtsLGRF22S_4618</t>
  </si>
  <si>
    <t>C-04618</t>
  </si>
  <si>
    <t>OtsLGRF22S_4621</t>
  </si>
  <si>
    <t>C-04621</t>
  </si>
  <si>
    <t>OtsLGRF22S_4624</t>
  </si>
  <si>
    <t>C-04624</t>
  </si>
  <si>
    <t>OtsLYON18S_1_1424</t>
  </si>
  <si>
    <t>OtsLYON18S_1_1803</t>
  </si>
  <si>
    <t>OtsLGRF22S_4627</t>
  </si>
  <si>
    <t>C-04627</t>
  </si>
  <si>
    <t>OtsLGRF22S_4630</t>
  </si>
  <si>
    <t>C-04630</t>
  </si>
  <si>
    <t>OtsLGRF22S_4633</t>
  </si>
  <si>
    <t>C-04633</t>
  </si>
  <si>
    <t>OtsLYON18S_1_1644</t>
  </si>
  <si>
    <t>OtsLGRF22S_4636</t>
  </si>
  <si>
    <t>C-04636</t>
  </si>
  <si>
    <t>OtsLYON19S_1_2106</t>
  </si>
  <si>
    <t>OtsLGRF22S_4639</t>
  </si>
  <si>
    <t>C-04639</t>
  </si>
  <si>
    <t>OtsLGRF22S_4642</t>
  </si>
  <si>
    <t>C-04642</t>
  </si>
  <si>
    <t>OtsLGRF22S_4645</t>
  </si>
  <si>
    <t>C-04645</t>
  </si>
  <si>
    <t>OtsLYON19S_1_2311</t>
  </si>
  <si>
    <t>OtsLYON19S_1_2102</t>
  </si>
  <si>
    <t>OtsLGRF22S_4648</t>
  </si>
  <si>
    <t>C-04648</t>
  </si>
  <si>
    <t>OtsLGRF22S_4651</t>
  </si>
  <si>
    <t>C-04651</t>
  </si>
  <si>
    <t>OtsLGRF22S_4654</t>
  </si>
  <si>
    <t>C-04654</t>
  </si>
  <si>
    <t>OtsLGRF22S_4657</t>
  </si>
  <si>
    <t>C-04657</t>
  </si>
  <si>
    <t>OtsLGRF22S_4660</t>
  </si>
  <si>
    <t>C-04660</t>
  </si>
  <si>
    <t>OtsLGRF22S_4663</t>
  </si>
  <si>
    <t>C-04663</t>
  </si>
  <si>
    <t>OtsLYON18S_1_1031</t>
  </si>
  <si>
    <t>OtsLYON18S_1_1210</t>
  </si>
  <si>
    <t>OtsLGRF22S_4666</t>
  </si>
  <si>
    <t>C-04666</t>
  </si>
  <si>
    <t>OtsLGRF22S_4669</t>
  </si>
  <si>
    <t>C-04669</t>
  </si>
  <si>
    <t>OtsLYON20S_1_1465</t>
  </si>
  <si>
    <t>OtsLYON20S_1_1269</t>
  </si>
  <si>
    <t>OtsLGRF22S_4672</t>
  </si>
  <si>
    <t>C-04672</t>
  </si>
  <si>
    <t>OtsLGRF22S_4675</t>
  </si>
  <si>
    <t>C-04675</t>
  </si>
  <si>
    <t>OtsLYON19S_1_1802</t>
  </si>
  <si>
    <t>OtsLYON19S_1_1505</t>
  </si>
  <si>
    <t>OtsLGRF22S_4678</t>
  </si>
  <si>
    <t>C-04678</t>
  </si>
  <si>
    <t>OtsLYON18S_1_0882</t>
  </si>
  <si>
    <t>OtsLGRF22S_4681</t>
  </si>
  <si>
    <t>C-04681</t>
  </si>
  <si>
    <t>OtsLYON19S_1_0580</t>
  </si>
  <si>
    <t>OtsLYON19S_1_0639</t>
  </si>
  <si>
    <t>OtsLGRF22S_4684</t>
  </si>
  <si>
    <t>C-04684</t>
  </si>
  <si>
    <t>OtsLYON20S_1_0197</t>
  </si>
  <si>
    <t>OtsLGRF22S_4687</t>
  </si>
  <si>
    <t>C-04687</t>
  </si>
  <si>
    <t>OtsNPFH18S_1_6307</t>
  </si>
  <si>
    <t>OtsNPFH18S_1_6043</t>
  </si>
  <si>
    <t>OtsLGRF22S_4690</t>
  </si>
  <si>
    <t>C-04690</t>
  </si>
  <si>
    <t>OtsLGRF22S_4693</t>
  </si>
  <si>
    <t>C-04693</t>
  </si>
  <si>
    <t>OtsLGRF22S_4696</t>
  </si>
  <si>
    <t>C-04696</t>
  </si>
  <si>
    <t>OtsLGRF22S_4699</t>
  </si>
  <si>
    <t>C-04699</t>
  </si>
  <si>
    <t>OtsLGRF22S_4702</t>
  </si>
  <si>
    <t>C-04702</t>
  </si>
  <si>
    <t>OtsLGRF22S_4705</t>
  </si>
  <si>
    <t>C-04705</t>
  </si>
  <si>
    <t>OtsLYON19S_1_1749</t>
  </si>
  <si>
    <t>OtsLYON19S_1_1990</t>
  </si>
  <si>
    <t>OtsLGRF22S_4708</t>
  </si>
  <si>
    <t>C-04708</t>
  </si>
  <si>
    <t>OtsLGRF22S_4711</t>
  </si>
  <si>
    <t>C-04711</t>
  </si>
  <si>
    <t>OtsNPFH18S_1_2314</t>
  </si>
  <si>
    <t>OtsNPFH18S_1_2056</t>
  </si>
  <si>
    <t>OtsLGRF22S_4714</t>
  </si>
  <si>
    <t>C-04714</t>
  </si>
  <si>
    <t>OtsLGRF22S_4717</t>
  </si>
  <si>
    <t>C-04717</t>
  </si>
  <si>
    <t>OtsPBT18-UmaFa-0424</t>
  </si>
  <si>
    <t>OtsPBT18-UmaFa-0420</t>
  </si>
  <si>
    <t>OtsLGRF22S_4720</t>
  </si>
  <si>
    <t>C-04720</t>
  </si>
  <si>
    <t>OtsLGRF22S_4723</t>
  </si>
  <si>
    <t>C-04723</t>
  </si>
  <si>
    <t>OtsLYON19S_1_1825</t>
  </si>
  <si>
    <t>OtsLYON19S_1_1554</t>
  </si>
  <si>
    <t>OtsLGRF22S_4726</t>
  </si>
  <si>
    <t>C-04726</t>
  </si>
  <si>
    <t>OtsLGRF22S_4729</t>
  </si>
  <si>
    <t>C-04729</t>
  </si>
  <si>
    <t>OtsLGRF22S_4732</t>
  </si>
  <si>
    <t>C-04732</t>
  </si>
  <si>
    <t>OtsLGRF22S_4735</t>
  </si>
  <si>
    <t>C-04735</t>
  </si>
  <si>
    <t>OtsLYON19S_1_0702</t>
  </si>
  <si>
    <t>OtsLYON19S_1_0686</t>
  </si>
  <si>
    <t>OtsLGRF22S_4738</t>
  </si>
  <si>
    <t>C-04738</t>
  </si>
  <si>
    <t>OtsLGRF22S_4741</t>
  </si>
  <si>
    <t>C-04741</t>
  </si>
  <si>
    <t>OtsLYON19S_1_0131</t>
  </si>
  <si>
    <t>OtsLYON19S_1_0085</t>
  </si>
  <si>
    <t>OtsLGRF22S_4744</t>
  </si>
  <si>
    <t>C-04744</t>
  </si>
  <si>
    <t>OtsLGRF22S_4747</t>
  </si>
  <si>
    <t>C-04747</t>
  </si>
  <si>
    <t>OtsLGRF22S_4750</t>
  </si>
  <si>
    <t>C-04750</t>
  </si>
  <si>
    <t>OtsLYON19S_1_0715</t>
  </si>
  <si>
    <t>OtsLYON19S_1_0901</t>
  </si>
  <si>
    <t>OtsLGRF22S_4753</t>
  </si>
  <si>
    <t>C-04753</t>
  </si>
  <si>
    <t>OtsLGRF22S_4756</t>
  </si>
  <si>
    <t>C-04756</t>
  </si>
  <si>
    <t>OtsLGRF22S_4759</t>
  </si>
  <si>
    <t>C-04759</t>
  </si>
  <si>
    <t>OtsLYON19S_1_0499</t>
  </si>
  <si>
    <t>OtsLGRF22S_4762</t>
  </si>
  <si>
    <t>C-04762</t>
  </si>
  <si>
    <t>OtsLGRF22S_4765</t>
  </si>
  <si>
    <t>C-04765</t>
  </si>
  <si>
    <t>OtsLGRF22S_4768</t>
  </si>
  <si>
    <t>C-04768</t>
  </si>
  <si>
    <t>OtsLGRF22S_4771</t>
  </si>
  <si>
    <t>C-04771</t>
  </si>
  <si>
    <t>OtsLGRF22S_4774</t>
  </si>
  <si>
    <t>C-04774</t>
  </si>
  <si>
    <t>OtsLGRF22S_4777</t>
  </si>
  <si>
    <t>C-04777</t>
  </si>
  <si>
    <t>OtsNPFH17S_1_3314</t>
  </si>
  <si>
    <t>OtsNPFH17S_1_3041</t>
  </si>
  <si>
    <t>OtsLGRF22S_4780</t>
  </si>
  <si>
    <t>C-04780</t>
  </si>
  <si>
    <t>OtsLYON18S_1_2361</t>
  </si>
  <si>
    <t>OtsLYON18S_1_2754</t>
  </si>
  <si>
    <t>OtsLGRF22S_4783</t>
  </si>
  <si>
    <t>C-04783</t>
  </si>
  <si>
    <t>OtsLYON19S_1_0915</t>
  </si>
  <si>
    <t>OtsLGRF22S_4786</t>
  </si>
  <si>
    <t>C-04786</t>
  </si>
  <si>
    <t>OtsLGRF22S_4789</t>
  </si>
  <si>
    <t>C-04789</t>
  </si>
  <si>
    <t>OtsLGRF22S_4792</t>
  </si>
  <si>
    <t>C-04792</t>
  </si>
  <si>
    <t>OtsNPFH19S_1_2335</t>
  </si>
  <si>
    <t>OtsNPFH19S_1_2070</t>
  </si>
  <si>
    <t>OtsLGRF22S_4795</t>
  </si>
  <si>
    <t>C-04795</t>
  </si>
  <si>
    <t>OtsLGRF22S_4798</t>
  </si>
  <si>
    <t>C-04798</t>
  </si>
  <si>
    <t>OtsLGRF22S_4801</t>
  </si>
  <si>
    <t>C-04801</t>
  </si>
  <si>
    <t>OtsPBT18-UmaFa-0771</t>
  </si>
  <si>
    <t>OtsPBT18-UmaFa-0768</t>
  </si>
  <si>
    <t>OtsLGRF22S_4804</t>
  </si>
  <si>
    <t>C-04804</t>
  </si>
  <si>
    <t>OtsLGRF22S_4807</t>
  </si>
  <si>
    <t>C-04807</t>
  </si>
  <si>
    <t>OtsLGRF22S_4810</t>
  </si>
  <si>
    <t>C-04810</t>
  </si>
  <si>
    <t>OtsLYON19S_1_1135</t>
  </si>
  <si>
    <t>OtsLYON19S_1_1025</t>
  </si>
  <si>
    <t>OtsLGRF22S_4813</t>
  </si>
  <si>
    <t>C-04813</t>
  </si>
  <si>
    <t>OtsLGRF22S_4816</t>
  </si>
  <si>
    <t>C-04816</t>
  </si>
  <si>
    <t>OtsLGRF22S_4819</t>
  </si>
  <si>
    <t>C-04819</t>
  </si>
  <si>
    <t>OtsLYON19S_1_0436</t>
  </si>
  <si>
    <t>OtsLGRF22S_4822</t>
  </si>
  <si>
    <t>C-04822</t>
  </si>
  <si>
    <t>OtsLGRF22S_4825</t>
  </si>
  <si>
    <t>C-04825</t>
  </si>
  <si>
    <t>OtsNPFH18S_1_5342</t>
  </si>
  <si>
    <t>OtsNPFH18S_1_5013</t>
  </si>
  <si>
    <t>OtsLGRF22S_4828</t>
  </si>
  <si>
    <t>C-04828</t>
  </si>
  <si>
    <t>OtsLGRF22S_4831</t>
  </si>
  <si>
    <t>C-04831</t>
  </si>
  <si>
    <t>OtsLGRF22S_4834</t>
  </si>
  <si>
    <t>C-04834</t>
  </si>
  <si>
    <t>OtsLGRF22S_4837</t>
  </si>
  <si>
    <t>C-04837</t>
  </si>
  <si>
    <t>OtsLGRF22S_4840</t>
  </si>
  <si>
    <t>C-04840</t>
  </si>
  <si>
    <t>OtsLYON19S_1_0559</t>
  </si>
  <si>
    <t>OtsLYON19S_1_0606</t>
  </si>
  <si>
    <t>OtsLGRF22S_4843</t>
  </si>
  <si>
    <t>C-04843</t>
  </si>
  <si>
    <t>OtsLGRF22S_4846</t>
  </si>
  <si>
    <t>C-04846</t>
  </si>
  <si>
    <t>OtsLGRF22S_4849</t>
  </si>
  <si>
    <t>C-04849</t>
  </si>
  <si>
    <t>OtsLYON19S_1_0538</t>
  </si>
  <si>
    <t>OtsLYON19S_1_0393</t>
  </si>
  <si>
    <t>OtsLGRF22S_4852</t>
  </si>
  <si>
    <t>C-04852</t>
  </si>
  <si>
    <t>OtsLYON20S_1_0445</t>
  </si>
  <si>
    <t>OtsLYON20S_1_1179</t>
  </si>
  <si>
    <t>OtsLGRF22S_4855</t>
  </si>
  <si>
    <t>C-04855</t>
  </si>
  <si>
    <t>OtsLGRF22S_4858</t>
  </si>
  <si>
    <t>C-04858</t>
  </si>
  <si>
    <t>OtsLYON19S_1_1884</t>
  </si>
  <si>
    <t>OtsLYON19S_1_1670</t>
  </si>
  <si>
    <t>OtsLGRF22S_4861</t>
  </si>
  <si>
    <t>C-04861</t>
  </si>
  <si>
    <t>OtsLYON19S_1_0148</t>
  </si>
  <si>
    <t>OtsLYON19S_1_0210</t>
  </si>
  <si>
    <t>OtsLGRF22S_4864</t>
  </si>
  <si>
    <t>C-04864</t>
  </si>
  <si>
    <t>OtsLYON19S_1_0974</t>
  </si>
  <si>
    <t>OtsLGRF22S_4867</t>
  </si>
  <si>
    <t>C-04867</t>
  </si>
  <si>
    <t>OtsLYON20S_1_1600</t>
  </si>
  <si>
    <t>OtsLYON20S_1_1773</t>
  </si>
  <si>
    <t>OtsLGRF22S_4870</t>
  </si>
  <si>
    <t>C-04870</t>
  </si>
  <si>
    <t>OtsNPFH18S_1_3347</t>
  </si>
  <si>
    <t>OtsNPFH18S_1_3076</t>
  </si>
  <si>
    <t>OtsLGRF22S_4873</t>
  </si>
  <si>
    <t>C-04873</t>
  </si>
  <si>
    <t>OtsLGRF22S_4876</t>
  </si>
  <si>
    <t>C-04876</t>
  </si>
  <si>
    <t>OtsLGRF22S_4879</t>
  </si>
  <si>
    <t>C-04879</t>
  </si>
  <si>
    <t>OtsLGRF22S_4882</t>
  </si>
  <si>
    <t>C-04882</t>
  </si>
  <si>
    <t>OtsNPFH18S_1_5339</t>
  </si>
  <si>
    <t>OtsNPFH18S_1_5047</t>
  </si>
  <si>
    <t>OtsLGRF22S_4885</t>
  </si>
  <si>
    <t>C-04885</t>
  </si>
  <si>
    <t>OtsLYON19S_1_1664</t>
  </si>
  <si>
    <t>OtsLGRF22S_4888</t>
  </si>
  <si>
    <t>C-04888</t>
  </si>
  <si>
    <t>OtsLGRF22S_4891</t>
  </si>
  <si>
    <t>C-04891</t>
  </si>
  <si>
    <t>OtsLYON19S_1_0246</t>
  </si>
  <si>
    <t>OtsLGRF22S_4894</t>
  </si>
  <si>
    <t>C-04894</t>
  </si>
  <si>
    <t>OtsLGRF22S_4897</t>
  </si>
  <si>
    <t>C-04897</t>
  </si>
  <si>
    <t>OtsLGRF22S_4900</t>
  </si>
  <si>
    <t>C-04900</t>
  </si>
  <si>
    <t>OtsLYON19S_1_1726</t>
  </si>
  <si>
    <t>OtsLYON19S_1_1950</t>
  </si>
  <si>
    <t>OtsLGRF22S_4903</t>
  </si>
  <si>
    <t>C-04903</t>
  </si>
  <si>
    <t>OtsLGRF22S_4906</t>
  </si>
  <si>
    <t>C-04906</t>
  </si>
  <si>
    <t>OtsLGRF22S_4909</t>
  </si>
  <si>
    <t>C-04909</t>
  </si>
  <si>
    <t>OtsLYON19S_1_1393</t>
  </si>
  <si>
    <t>OtsLYON19S_1_1498</t>
  </si>
  <si>
    <t>OtsLGRF22S_4912</t>
  </si>
  <si>
    <t>C-04912</t>
  </si>
  <si>
    <t>OtsLYON19S_1_0444</t>
  </si>
  <si>
    <t>OtsLGRF22S_4915</t>
  </si>
  <si>
    <t>C-04915</t>
  </si>
  <si>
    <t>OtsLYON19S_1_0155</t>
  </si>
  <si>
    <t>OtsLYON19S_1_0242</t>
  </si>
  <si>
    <t>OtsLGRF22S_4918</t>
  </si>
  <si>
    <t>C-04918</t>
  </si>
  <si>
    <t>OtsLYON19S_1_0716</t>
  </si>
  <si>
    <t>OtsLYON19S_1_0824</t>
  </si>
  <si>
    <t>OtsLGRF22S_4921</t>
  </si>
  <si>
    <t>C-04921</t>
  </si>
  <si>
    <t>OtsLGRF22S_4924</t>
  </si>
  <si>
    <t>C-04924</t>
  </si>
  <si>
    <t>OtsLGRF22S_4927</t>
  </si>
  <si>
    <t>C-04927</t>
  </si>
  <si>
    <t>OtsLGRF22S_4930</t>
  </si>
  <si>
    <t>C-04930</t>
  </si>
  <si>
    <t>OtsLGRF22S_4933</t>
  </si>
  <si>
    <t>C-04933</t>
  </si>
  <si>
    <t>OtsLGRF22S_4936</t>
  </si>
  <si>
    <t>C-04936</t>
  </si>
  <si>
    <t>OtsLYON19S_1_1829</t>
  </si>
  <si>
    <t>OtsLYON19S_1_1574</t>
  </si>
  <si>
    <t>OtsLGRF22S_4939</t>
  </si>
  <si>
    <t>C-04939</t>
  </si>
  <si>
    <t>OtsLYON18S_1_0220</t>
  </si>
  <si>
    <t>OtsLGRF22S_4942</t>
  </si>
  <si>
    <t>C-04942</t>
  </si>
  <si>
    <t>OtsLGRF22S_4945</t>
  </si>
  <si>
    <t>C-04945</t>
  </si>
  <si>
    <t>OtsLGRF22S_4948</t>
  </si>
  <si>
    <t>C-04948</t>
  </si>
  <si>
    <t>OtsLGRF22S_4951</t>
  </si>
  <si>
    <t>C-04951</t>
  </si>
  <si>
    <t>OtsLGRF22S_4954</t>
  </si>
  <si>
    <t>C-04954</t>
  </si>
  <si>
    <t>OtsLGRF22S_4957</t>
  </si>
  <si>
    <t>C-04957</t>
  </si>
  <si>
    <t>OtsLGRF22S_4960</t>
  </si>
  <si>
    <t>C-04960</t>
  </si>
  <si>
    <t>OtsLGRF22S_4963</t>
  </si>
  <si>
    <t>C-04963</t>
  </si>
  <si>
    <t>OtsLYON20S_1_0223</t>
  </si>
  <si>
    <t>OtsLYON20S_1_0077</t>
  </si>
  <si>
    <t>OtsLGRF22S_4966</t>
  </si>
  <si>
    <t>C-04966</t>
  </si>
  <si>
    <t>OtsLGRF22S_4969</t>
  </si>
  <si>
    <t>C-04969</t>
  </si>
  <si>
    <t>OtsLGRF22S_4972</t>
  </si>
  <si>
    <t>C-04972</t>
  </si>
  <si>
    <t>OtsLYON19S_1_0137</t>
  </si>
  <si>
    <t>OtsLYON19S_1_0228</t>
  </si>
  <si>
    <t>OtsLGRF22S_4975</t>
  </si>
  <si>
    <t>C-04975</t>
  </si>
  <si>
    <t>OtsLGRF22S_4978</t>
  </si>
  <si>
    <t>C-04978</t>
  </si>
  <si>
    <t>OtsLGRF22S_4981</t>
  </si>
  <si>
    <t>C-04981</t>
  </si>
  <si>
    <t>OtsLYON20S_1_0441</t>
  </si>
  <si>
    <t>OtsLYON20S_1_1144</t>
  </si>
  <si>
    <t>OtsLGRF22S_4984</t>
  </si>
  <si>
    <t>C-04984</t>
  </si>
  <si>
    <t>OtsLGRF22S_4987</t>
  </si>
  <si>
    <t>C-04987</t>
  </si>
  <si>
    <t>OtsLYON19S_1_1302</t>
  </si>
  <si>
    <t>OtsLYON19S_1_1240</t>
  </si>
  <si>
    <t>OtsLGRF22S_4990</t>
  </si>
  <si>
    <t>C-04990</t>
  </si>
  <si>
    <t>OtsLGRF22S_4993</t>
  </si>
  <si>
    <t>C-04993</t>
  </si>
  <si>
    <t>OtsLYON20S_1_0303</t>
  </si>
  <si>
    <t>OtsLYON20S_1_0003</t>
  </si>
  <si>
    <t>OtsLGRF22S_4996</t>
  </si>
  <si>
    <t>C-04996</t>
  </si>
  <si>
    <t>OtsLGRF22S_4999</t>
  </si>
  <si>
    <t>C-04999</t>
  </si>
  <si>
    <t>OtsLGRF22S_5002</t>
  </si>
  <si>
    <t>C-05002</t>
  </si>
  <si>
    <t>OtsLGRF22S_5005</t>
  </si>
  <si>
    <t>C-05005</t>
  </si>
  <si>
    <t>OtsLYON20S_1_0188</t>
  </si>
  <si>
    <t>OtsLGRF22S_5008</t>
  </si>
  <si>
    <t>C-05008</t>
  </si>
  <si>
    <t>OtsLGRF22S_5011</t>
  </si>
  <si>
    <t>C-05011</t>
  </si>
  <si>
    <t>OtsLGRF22S_5014</t>
  </si>
  <si>
    <t>C-05014</t>
  </si>
  <si>
    <t>OtsLYON19S_1_0932</t>
  </si>
  <si>
    <t>OtsLGRF22S_5017</t>
  </si>
  <si>
    <t>C-05017</t>
  </si>
  <si>
    <t>OtsLGRF22S_5020</t>
  </si>
  <si>
    <t>C-05020</t>
  </si>
  <si>
    <t>OtsLYON19S_1_0717</t>
  </si>
  <si>
    <t>OtsLYON19S_1_0826</t>
  </si>
  <si>
    <t>OtsLGRF22S_5023</t>
  </si>
  <si>
    <t>C-05023</t>
  </si>
  <si>
    <t>OtsLYON19S_1_0695</t>
  </si>
  <si>
    <t>OtsLGRF22S_5026</t>
  </si>
  <si>
    <t>C-05026</t>
  </si>
  <si>
    <t>OtsLYON19S_1_0822</t>
  </si>
  <si>
    <t>OtsLGRF22S_5029</t>
  </si>
  <si>
    <t>C-05029</t>
  </si>
  <si>
    <t>OtsLGRF22S_5032</t>
  </si>
  <si>
    <t>C-05032</t>
  </si>
  <si>
    <t>OtsLGRF22S_5035</t>
  </si>
  <si>
    <t>C-05035</t>
  </si>
  <si>
    <t>OtsLGRF22S_5038</t>
  </si>
  <si>
    <t>C-05038</t>
  </si>
  <si>
    <t>OtsLYON19S_1_0530</t>
  </si>
  <si>
    <t>OtsLYON19S_1_0349</t>
  </si>
  <si>
    <t>OtsLGRF22S_5041</t>
  </si>
  <si>
    <t>C-05041</t>
  </si>
  <si>
    <t>OtsLYON18S_1_0247</t>
  </si>
  <si>
    <t>OtsLGRF22S_5044</t>
  </si>
  <si>
    <t>C-05044</t>
  </si>
  <si>
    <t>OtsLGRF22S_5047</t>
  </si>
  <si>
    <t>C-05047</t>
  </si>
  <si>
    <t>OtsLGRF22S_5050</t>
  </si>
  <si>
    <t>C-05050</t>
  </si>
  <si>
    <t>OtsLYON19S_1_0545</t>
  </si>
  <si>
    <t>OtsLYON19S_1_0429</t>
  </si>
  <si>
    <t>OtsLGRF22S_5053</t>
  </si>
  <si>
    <t>C-05053</t>
  </si>
  <si>
    <t>OtsLGRF22S_5056</t>
  </si>
  <si>
    <t>C-05056</t>
  </si>
  <si>
    <t>OtsLGRF22S_5059</t>
  </si>
  <si>
    <t>C-05059</t>
  </si>
  <si>
    <t>OtsLGRF22S_5062</t>
  </si>
  <si>
    <t>C-05062</t>
  </si>
  <si>
    <t>OtsNPFH18S_1_2035</t>
  </si>
  <si>
    <t>OtsLGRF22S_5065</t>
  </si>
  <si>
    <t>C-05065</t>
  </si>
  <si>
    <t>OtsLGRF22S_5068</t>
  </si>
  <si>
    <t>C-05068</t>
  </si>
  <si>
    <t>OtsLGRF22S_5071</t>
  </si>
  <si>
    <t>C-05071</t>
  </si>
  <si>
    <t>OtsLYON20S_1_0247</t>
  </si>
  <si>
    <t>OtsLYON20S_1_0102</t>
  </si>
  <si>
    <t>OtsLGRF22S_5074</t>
  </si>
  <si>
    <t>C-05074</t>
  </si>
  <si>
    <t>OtsLGRF22S_5077</t>
  </si>
  <si>
    <t>C-05077</t>
  </si>
  <si>
    <t>OtsNPFH19S_1_3349</t>
  </si>
  <si>
    <t>OtsNPFH19S_1_3116</t>
  </si>
  <si>
    <t>OtsLGRF22S_5080</t>
  </si>
  <si>
    <t>C-05080</t>
  </si>
  <si>
    <t>OtsLGRF22S_5083</t>
  </si>
  <si>
    <t>C-05083</t>
  </si>
  <si>
    <t>OtsLYON19S_1_1727</t>
  </si>
  <si>
    <t>OtsLYON19S_1_1954</t>
  </si>
  <si>
    <t>OtsLGRF22S_5086</t>
  </si>
  <si>
    <t>C-05086</t>
  </si>
  <si>
    <t>OtsLYON19S_1_1512</t>
  </si>
  <si>
    <t>OtsLGRF22S_5089</t>
  </si>
  <si>
    <t>C-05089</t>
  </si>
  <si>
    <t>OtsLYON20S_1_0429</t>
  </si>
  <si>
    <t>OtsLYON20S_1_1133</t>
  </si>
  <si>
    <t>OtsLGRF22S_5092</t>
  </si>
  <si>
    <t>C-05092</t>
  </si>
  <si>
    <t>OtsLGRF22S_5095</t>
  </si>
  <si>
    <t>C-05095</t>
  </si>
  <si>
    <t>OtsLYON18S_1_2454</t>
  </si>
  <si>
    <t>OtsLGRF22S_5098</t>
  </si>
  <si>
    <t>C-05098</t>
  </si>
  <si>
    <t>OtsNPFH19S_1_2339</t>
  </si>
  <si>
    <t>OtsNPFH19S_1_2059</t>
  </si>
  <si>
    <t>OtsLGRF22S_5101</t>
  </si>
  <si>
    <t>C-05101</t>
  </si>
  <si>
    <t>OtsNPFH19S_1_2337</t>
  </si>
  <si>
    <t>OtsNPFH19S_1_2079</t>
  </si>
  <si>
    <t>OtsLGRF22S_5104</t>
  </si>
  <si>
    <t>C-05104</t>
  </si>
  <si>
    <t>OtsLYON19S_1_1391</t>
  </si>
  <si>
    <t>OtsLYON19S_1_1486</t>
  </si>
  <si>
    <t>OtsLGRF22S_5107</t>
  </si>
  <si>
    <t>C-05107</t>
  </si>
  <si>
    <t>OtsLGRF22S_5110</t>
  </si>
  <si>
    <t>C-05110</t>
  </si>
  <si>
    <t>OtsLGRF22S_5113</t>
  </si>
  <si>
    <t>C-05113</t>
  </si>
  <si>
    <t>OtsLYON19S_1_1755</t>
  </si>
  <si>
    <t>OtsLYON19S_1_2017</t>
  </si>
  <si>
    <t>OtsLGRF22S_5116</t>
  </si>
  <si>
    <t>C-05116</t>
  </si>
  <si>
    <t>OtsLGRF22S_5119</t>
  </si>
  <si>
    <t>C-05119</t>
  </si>
  <si>
    <t>OtsLYON18S_1_0894</t>
  </si>
  <si>
    <t>OtsLGRF22S_5122</t>
  </si>
  <si>
    <t>C-05122</t>
  </si>
  <si>
    <t>OtsLGRF22S_5125</t>
  </si>
  <si>
    <t>C-05125</t>
  </si>
  <si>
    <t>OtsLGRF22S_5128</t>
  </si>
  <si>
    <t>C-05128</t>
  </si>
  <si>
    <t>OtsLYON19S_1_0613</t>
  </si>
  <si>
    <t>OtsLGRF22S_5131</t>
  </si>
  <si>
    <t>C-05131</t>
  </si>
  <si>
    <t>OtsLYON20S_1_0435</t>
  </si>
  <si>
    <t>OtsLYON20S_1_1128</t>
  </si>
  <si>
    <t>OtsLGRF22S_5134</t>
  </si>
  <si>
    <t>C-05134</t>
  </si>
  <si>
    <t>OtsLGRF22S_5137</t>
  </si>
  <si>
    <t>C-05137</t>
  </si>
  <si>
    <t>OtsLYON19S_1_0050</t>
  </si>
  <si>
    <t>OtsLGRF22S_5140</t>
  </si>
  <si>
    <t>C-05140</t>
  </si>
  <si>
    <t>OtsLGRF22S_5143</t>
  </si>
  <si>
    <t>C-05143</t>
  </si>
  <si>
    <t>OtsLYON18S_1_0803</t>
  </si>
  <si>
    <t>OtsLGRF22S_5146</t>
  </si>
  <si>
    <t>C-05146</t>
  </si>
  <si>
    <t>OtsLGRF22S_5149</t>
  </si>
  <si>
    <t>C-05149</t>
  </si>
  <si>
    <t>OtsLYON20S_1_1370</t>
  </si>
  <si>
    <t>OtsLYON20S_1_0929</t>
  </si>
  <si>
    <t>OtsLGRF22S_5152</t>
  </si>
  <si>
    <t>C-05152</t>
  </si>
  <si>
    <t>OtsLYON18S_1_0698</t>
  </si>
  <si>
    <t>OtsLGRF22S_5155</t>
  </si>
  <si>
    <t>C-05155</t>
  </si>
  <si>
    <t>OtsLGRF22S_5158</t>
  </si>
  <si>
    <t>C-05158</t>
  </si>
  <si>
    <t>OtsLGRF22S_5161</t>
  </si>
  <si>
    <t>C-05161</t>
  </si>
  <si>
    <t>OtsLGRF22S_5164</t>
  </si>
  <si>
    <t>C-05164</t>
  </si>
  <si>
    <t>OtsLGRF22S_5167</t>
  </si>
  <si>
    <t>C-05167</t>
  </si>
  <si>
    <t>NG</t>
  </si>
  <si>
    <t>OtsLGRF22S_5170</t>
  </si>
  <si>
    <t>C-05170</t>
  </si>
  <si>
    <t>OtsLYON19S_1_1323</t>
  </si>
  <si>
    <t>OtsLYON19S_1_1227</t>
  </si>
  <si>
    <t>OtsLGRF22S_5173</t>
  </si>
  <si>
    <t>C-05173</t>
  </si>
  <si>
    <t>OtsLGRF22S_5176</t>
  </si>
  <si>
    <t>C-05176</t>
  </si>
  <si>
    <t>OtsLGRF22S_5179</t>
  </si>
  <si>
    <t>C-05179</t>
  </si>
  <si>
    <t>OtsLYON19S_1_0902</t>
  </si>
  <si>
    <t>OtsLGRF22S_5182</t>
  </si>
  <si>
    <t>C-05182</t>
  </si>
  <si>
    <t>OtsLGRF22S_5185</t>
  </si>
  <si>
    <t>C-05185</t>
  </si>
  <si>
    <t>OtsLGRF22S_5188</t>
  </si>
  <si>
    <t>C-05188</t>
  </si>
  <si>
    <t>OtsLYON20S_1_0410</t>
  </si>
  <si>
    <t>OtsLYON20S_1_1065</t>
  </si>
  <si>
    <t>OtsLGRF22S_5191</t>
  </si>
  <si>
    <t>C-05191</t>
  </si>
  <si>
    <t>OtsLGRF22S_5194</t>
  </si>
  <si>
    <t>C-05194</t>
  </si>
  <si>
    <t>OtsLGRF22S_5197</t>
  </si>
  <si>
    <t>C-05197</t>
  </si>
  <si>
    <t>OtsLGRF22S_5200</t>
  </si>
  <si>
    <t>C-05200</t>
  </si>
  <si>
    <t>OtsLYON19S_1_1732</t>
  </si>
  <si>
    <t>OtsLYON19S_1_1961</t>
  </si>
  <si>
    <t>OtsLGRF22S_5203</t>
  </si>
  <si>
    <t>C-05203</t>
  </si>
  <si>
    <t>OtsNPFH19S_1_1333</t>
  </si>
  <si>
    <t>OtsNPFH19S_1_1100</t>
  </si>
  <si>
    <t>OtsLGRF22S_5206</t>
  </si>
  <si>
    <t>C-05206</t>
  </si>
  <si>
    <t>OtsLGRF22S_5209</t>
  </si>
  <si>
    <t>C-05209</t>
  </si>
  <si>
    <t>OtsLGRF22S_5212</t>
  </si>
  <si>
    <t>C-05212</t>
  </si>
  <si>
    <t>OtsLYON19S_1_1352</t>
  </si>
  <si>
    <t>OtsLYON19S_1_1264</t>
  </si>
  <si>
    <t>OtsLGRF22S_5215</t>
  </si>
  <si>
    <t>C-05215</t>
  </si>
  <si>
    <t>OtsLGRF22S_5218</t>
  </si>
  <si>
    <t>C-05218</t>
  </si>
  <si>
    <t>OtsLGRF22S_5221</t>
  </si>
  <si>
    <t>C-05221</t>
  </si>
  <si>
    <t>OtsLGRF22S_5224</t>
  </si>
  <si>
    <t>C-05224</t>
  </si>
  <si>
    <t>OtsLGRF22S_5227</t>
  </si>
  <si>
    <t>C-05227</t>
  </si>
  <si>
    <t>OtsLGRF22S_5230</t>
  </si>
  <si>
    <t>C-05230</t>
  </si>
  <si>
    <t>OtsLGRF22S_5233</t>
  </si>
  <si>
    <t>C-05233</t>
  </si>
  <si>
    <t>OtsLGRF22S_5236</t>
  </si>
  <si>
    <t>C-05236</t>
  </si>
  <si>
    <t>OtsLGRF22S_5239</t>
  </si>
  <si>
    <t>C-05239</t>
  </si>
  <si>
    <t>OtsLGRF22S_5242</t>
  </si>
  <si>
    <t>C-05242</t>
  </si>
  <si>
    <t>OtsLYON19S_1_1836</t>
  </si>
  <si>
    <t>OtsLYON19S_1_1577</t>
  </si>
  <si>
    <t>OtsLGRF22S_5245</t>
  </si>
  <si>
    <t>C-05245</t>
  </si>
  <si>
    <t>OtsLGRF22S_5248</t>
  </si>
  <si>
    <t>C-05248</t>
  </si>
  <si>
    <t>OtsLYON19S_1_1720</t>
  </si>
  <si>
    <t>OtsLYON19S_1_1945</t>
  </si>
  <si>
    <t>OtsLGRF22S_5251</t>
  </si>
  <si>
    <t>C-05251</t>
  </si>
  <si>
    <t>OtsLGRF22S_5254</t>
  </si>
  <si>
    <t>C-05254</t>
  </si>
  <si>
    <t>OtsLYON19S_1_0440</t>
  </si>
  <si>
    <t>OtsLGRF22S_5257</t>
  </si>
  <si>
    <t>C-05257</t>
  </si>
  <si>
    <t>OtsLYON19S_1_1847</t>
  </si>
  <si>
    <t>OtsLYON19S_1_1598</t>
  </si>
  <si>
    <t>OtsLGRF22S_5260</t>
  </si>
  <si>
    <t>C-05260</t>
  </si>
  <si>
    <t>OtsLYON18S_1_0094</t>
  </si>
  <si>
    <t>OtsLGRF22S_5263</t>
  </si>
  <si>
    <t>C-05263</t>
  </si>
  <si>
    <t>OtsLGRF22S_5266</t>
  </si>
  <si>
    <t>C-05266</t>
  </si>
  <si>
    <t>OtsLGRF22S_5269</t>
  </si>
  <si>
    <t>C-05269</t>
  </si>
  <si>
    <t>OtsLYON19S_1_1398</t>
  </si>
  <si>
    <t>OtsLYON19S_1_1494</t>
  </si>
  <si>
    <t>OtsLGRF22S_5272</t>
  </si>
  <si>
    <t>C-05272</t>
  </si>
  <si>
    <t>OtsLGRF22S_5275</t>
  </si>
  <si>
    <t>C-05275</t>
  </si>
  <si>
    <t>OtsLGRF22S_5278</t>
  </si>
  <si>
    <t>C-05278</t>
  </si>
  <si>
    <t>OtsLGRF22S_5281</t>
  </si>
  <si>
    <t>C-05281</t>
  </si>
  <si>
    <t>OtsLGRF22S_5284</t>
  </si>
  <si>
    <t>C-05284</t>
  </si>
  <si>
    <t>OtsLYON19S_1_1810</t>
  </si>
  <si>
    <t>OtsLYON19S_1_1520</t>
  </si>
  <si>
    <t>OtsLGRF22S_5287</t>
  </si>
  <si>
    <t>C-05287</t>
  </si>
  <si>
    <t>OtsLYON18S_1_2457</t>
  </si>
  <si>
    <t>OtsLGRF22S_5290</t>
  </si>
  <si>
    <t>C-05290</t>
  </si>
  <si>
    <t>OtsLGRF22S_5293</t>
  </si>
  <si>
    <t>C-05293</t>
  </si>
  <si>
    <t>OtsLYON20S_1_0004</t>
  </si>
  <si>
    <t>OtsLGRF22S_5296</t>
  </si>
  <si>
    <t>C-05296</t>
  </si>
  <si>
    <t>OtsLGRF22S_5299</t>
  </si>
  <si>
    <t>C-05299</t>
  </si>
  <si>
    <t>OtsLGRF22S_5302</t>
  </si>
  <si>
    <t>C-05302</t>
  </si>
  <si>
    <t>OtsNPFH18S_1_2019</t>
  </si>
  <si>
    <t>OtsLGRF22S_5305</t>
  </si>
  <si>
    <t>C-05305</t>
  </si>
  <si>
    <t>OtsLGRF22S_5308</t>
  </si>
  <si>
    <t>C-05308</t>
  </si>
  <si>
    <t>OtsLGRF22S_5311</t>
  </si>
  <si>
    <t>C-05311</t>
  </si>
  <si>
    <t>OtsLYON19S_1_0391</t>
  </si>
  <si>
    <t>OtsLGRF22S_5314</t>
  </si>
  <si>
    <t>C-05314</t>
  </si>
  <si>
    <t>OtsLYON18S_1_0517</t>
  </si>
  <si>
    <t>OtsLGRF22S_5317</t>
  </si>
  <si>
    <t>C-05317</t>
  </si>
  <si>
    <t>OtsLGRF22S_5320</t>
  </si>
  <si>
    <t>C-05320</t>
  </si>
  <si>
    <t>OtsLGRF22S_5323</t>
  </si>
  <si>
    <t>C-05323</t>
  </si>
  <si>
    <t>OtsLYON19S_1_0123</t>
  </si>
  <si>
    <t>OtsLYON19S_1_0048</t>
  </si>
  <si>
    <t>OtsLGRF22S_5326</t>
  </si>
  <si>
    <t>C-05326</t>
  </si>
  <si>
    <t>OtsLGRF22S_5329</t>
  </si>
  <si>
    <t>C-05329</t>
  </si>
  <si>
    <t>OtsLYON19S_1_1122</t>
  </si>
  <si>
    <t>OtsLYON19S_1_0969</t>
  </si>
  <si>
    <t>OtsLGRF22S_5332</t>
  </si>
  <si>
    <t>C-05332</t>
  </si>
  <si>
    <t>OtsLYON18S_1_0237</t>
  </si>
  <si>
    <t>OtsLGRF22S_5335</t>
  </si>
  <si>
    <t>C-05335</t>
  </si>
  <si>
    <t>OtsLGRF22S_5338</t>
  </si>
  <si>
    <t>C-05338</t>
  </si>
  <si>
    <t>OtsLYON19S_1_1859</t>
  </si>
  <si>
    <t>OtsLYON19S_1_1638</t>
  </si>
  <si>
    <t>OtsLGRF22S_5341</t>
  </si>
  <si>
    <t>C-05341</t>
  </si>
  <si>
    <t>OtsLGRF22S_5344</t>
  </si>
  <si>
    <t>C-05344</t>
  </si>
  <si>
    <t>OtsLYON19S_1_1116</t>
  </si>
  <si>
    <t>OtsLYON19S_1_0947</t>
  </si>
  <si>
    <t>OtsLGRF22S_5347</t>
  </si>
  <si>
    <t>C-05347</t>
  </si>
  <si>
    <t>OtsLGRF22S_5350</t>
  </si>
  <si>
    <t>C-05350</t>
  </si>
  <si>
    <t>OtsLGRF22S_5353</t>
  </si>
  <si>
    <t>C-05353</t>
  </si>
  <si>
    <t>OtsLGRF22S_5356</t>
  </si>
  <si>
    <t>C-05356</t>
  </si>
  <si>
    <t>OtsLYON19S_1_1803</t>
  </si>
  <si>
    <t>OtsLYON19S_1_1510</t>
  </si>
  <si>
    <t>OtsLGRF22S_5359</t>
  </si>
  <si>
    <t>C-05359</t>
  </si>
  <si>
    <t>OtsLGRF22S_5362</t>
  </si>
  <si>
    <t>C-05362</t>
  </si>
  <si>
    <t>OtsLYON19S_1_1844</t>
  </si>
  <si>
    <t>OtsLYON19S_1_1596</t>
  </si>
  <si>
    <t>OtsLGRF22S_5365</t>
  </si>
  <si>
    <t>C-05365</t>
  </si>
  <si>
    <t>OtsLYON19S_1_1862</t>
  </si>
  <si>
    <t>OtsLYON19S_1_1630</t>
  </si>
  <si>
    <t>OtsLGRF22S_5368</t>
  </si>
  <si>
    <t>C-05368</t>
  </si>
  <si>
    <t>OtsLGRF22S_5371</t>
  </si>
  <si>
    <t>C-05371</t>
  </si>
  <si>
    <t>OtsLGRF22S_5374</t>
  </si>
  <si>
    <t>C-05374</t>
  </si>
  <si>
    <t>OtsLGRF22S_5377</t>
  </si>
  <si>
    <t>C-05377</t>
  </si>
  <si>
    <t>OtsNPFH19S_1_4322</t>
  </si>
  <si>
    <t>OtsNPFH19S_1_4001</t>
  </si>
  <si>
    <t>OtsLGRF22S_5380</t>
  </si>
  <si>
    <t>C-05380</t>
  </si>
  <si>
    <t>OtsLYON19S_1_1823</t>
  </si>
  <si>
    <t>OtsLYON19S_1_1552</t>
  </si>
  <si>
    <t>OtsLGRF22S_5383</t>
  </si>
  <si>
    <t>C-05383</t>
  </si>
  <si>
    <t>OtsLGRF22S_5386</t>
  </si>
  <si>
    <t>C-05386</t>
  </si>
  <si>
    <t>OtsLGRF22S_5389</t>
  </si>
  <si>
    <t>C-05389</t>
  </si>
  <si>
    <t>OtsLGRF22S_5392</t>
  </si>
  <si>
    <t>C-05392</t>
  </si>
  <si>
    <t>OtsLGRF22S_5395</t>
  </si>
  <si>
    <t>C-05395</t>
  </si>
  <si>
    <t>OtsLYON18S_1_0250</t>
  </si>
  <si>
    <t>OtsLGRF22S_5398</t>
  </si>
  <si>
    <t>C-05398</t>
  </si>
  <si>
    <t>OtsLGRF22S_5401</t>
  </si>
  <si>
    <t>C-05401</t>
  </si>
  <si>
    <t>OtsLYON19S_1_2105</t>
  </si>
  <si>
    <t>OtsLGRF22S_5404</t>
  </si>
  <si>
    <t>C-05404</t>
  </si>
  <si>
    <t>OtsLYON18S_1_2325</t>
  </si>
  <si>
    <t>OtsLYON18S_1_2485</t>
  </si>
  <si>
    <t>OtsLGRF22S_5407</t>
  </si>
  <si>
    <t>C-05407</t>
  </si>
  <si>
    <t>OtsLGRF22S_5410</t>
  </si>
  <si>
    <t>C-05410</t>
  </si>
  <si>
    <t>OtsLYON19S_1_0222</t>
  </si>
  <si>
    <t>OtsLGRF22S_5413</t>
  </si>
  <si>
    <t>C-05413</t>
  </si>
  <si>
    <t>OtsLGRF22S_5416</t>
  </si>
  <si>
    <t>C-05416</t>
  </si>
  <si>
    <t>OtsLGRF22S_5419</t>
  </si>
  <si>
    <t>C-05419</t>
  </si>
  <si>
    <t>OtsLYON18S_1_1448</t>
  </si>
  <si>
    <t>OtsLYON18S_1_1829</t>
  </si>
  <si>
    <t>OtsLGRF22S_5422</t>
  </si>
  <si>
    <t>C-05422</t>
  </si>
  <si>
    <t>OtsLGRF22S_5425</t>
  </si>
  <si>
    <t>C-05425</t>
  </si>
  <si>
    <t>OtsLGRF22S_5428</t>
  </si>
  <si>
    <t>C-05428</t>
  </si>
  <si>
    <t>OtsLGRF22S_5431</t>
  </si>
  <si>
    <t>C-05431</t>
  </si>
  <si>
    <t>OtsLYON18S_1_1154</t>
  </si>
  <si>
    <t>OtsLGRF22S_5434</t>
  </si>
  <si>
    <t>C-05434</t>
  </si>
  <si>
    <t>OtsLGRF22S_5437</t>
  </si>
  <si>
    <t>C-05437</t>
  </si>
  <si>
    <t>OtsLGRF22S_5440</t>
  </si>
  <si>
    <t>C-05440</t>
  </si>
  <si>
    <t>OtsLGRF22S_5443</t>
  </si>
  <si>
    <t>C-05443</t>
  </si>
  <si>
    <t>OtsLGRF22S_5446</t>
  </si>
  <si>
    <t>C-05446</t>
  </si>
  <si>
    <t>OtsLGRF22S_5449</t>
  </si>
  <si>
    <t>C-05449</t>
  </si>
  <si>
    <t>OtsLGRF22S_5452</t>
  </si>
  <si>
    <t>C-05452</t>
  </si>
  <si>
    <t>OtsLGRF22S_5455</t>
  </si>
  <si>
    <t>C-05455</t>
  </si>
  <si>
    <t>OtsLGRF22S_5458</t>
  </si>
  <si>
    <t>C-05458</t>
  </si>
  <si>
    <t>OtsLGRF22S_5461</t>
  </si>
  <si>
    <t>C-05461</t>
  </si>
  <si>
    <t>OtsLGRF22S_5464</t>
  </si>
  <si>
    <t>C-05464</t>
  </si>
  <si>
    <t>OtsLYON20S_1_1599</t>
  </si>
  <si>
    <t>OtsLYON20S_1_1776</t>
  </si>
  <si>
    <t>OtsLGRF22S_5467</t>
  </si>
  <si>
    <t>C-05467</t>
  </si>
  <si>
    <t>OtsLGRF22S_5470</t>
  </si>
  <si>
    <t>C-05470</t>
  </si>
  <si>
    <t>OtsLYON19S_1_1856</t>
  </si>
  <si>
    <t>OtsLYON19S_1_1615</t>
  </si>
  <si>
    <t>OtsLGRF22S_5473</t>
  </si>
  <si>
    <t>C-05473</t>
  </si>
  <si>
    <t>OtsLGRF22S_5476</t>
  </si>
  <si>
    <t>C-05476</t>
  </si>
  <si>
    <t>OtsLGRF22S_5479</t>
  </si>
  <si>
    <t>C-05479</t>
  </si>
  <si>
    <t>OtsLGRF22S_5482</t>
  </si>
  <si>
    <t>C-05482</t>
  </si>
  <si>
    <t>OtsLGRF22S_5485</t>
  </si>
  <si>
    <t>C-05485</t>
  </si>
  <si>
    <t>OtsLGRF22S_5488</t>
  </si>
  <si>
    <t>C-05488</t>
  </si>
  <si>
    <t>OtsLGRF22S_5491</t>
  </si>
  <si>
    <t>C-05491</t>
  </si>
  <si>
    <t>OtsLGRF22S_5494</t>
  </si>
  <si>
    <t>C-05494</t>
  </si>
  <si>
    <t>OtsLGRF22S_5497</t>
  </si>
  <si>
    <t>C-05497</t>
  </si>
  <si>
    <t>OtsLGRF22S_5500</t>
  </si>
  <si>
    <t>C-05500</t>
  </si>
  <si>
    <t>OtsLGRF22S_5503</t>
  </si>
  <si>
    <t>C-05503</t>
  </si>
  <si>
    <t>OtsLGRF22S_5506</t>
  </si>
  <si>
    <t>C-05506</t>
  </si>
  <si>
    <t>OtsLYON17S_1_0043</t>
  </si>
  <si>
    <t>OtsLYON17S_1_0081</t>
  </si>
  <si>
    <t>OtsLGRF22S_5509</t>
  </si>
  <si>
    <t>C-05509</t>
  </si>
  <si>
    <t>OtsNPFH19S_1_2309</t>
  </si>
  <si>
    <t>OtsNPFH19S_1_2019</t>
  </si>
  <si>
    <t>OtsLGRF22S_5512</t>
  </si>
  <si>
    <t>C-05512</t>
  </si>
  <si>
    <t>OtsLYON19S_1_1948</t>
  </si>
  <si>
    <t>OtsLGRF22S_5515</t>
  </si>
  <si>
    <t>C-05515</t>
  </si>
  <si>
    <t>OtsLGRF22S_5518</t>
  </si>
  <si>
    <t>C-05518</t>
  </si>
  <si>
    <t>OtsLYON19S_1_1509</t>
  </si>
  <si>
    <t>OtsLGRF22S_5521</t>
  </si>
  <si>
    <t>C-05521</t>
  </si>
  <si>
    <t>OtsPBT19-LWSFa-5954</t>
  </si>
  <si>
    <t>OtsPBT19-LWSFa-5854</t>
  </si>
  <si>
    <t>OtsPBT19-LWSFa</t>
  </si>
  <si>
    <t>OtsLGRF22S_5524</t>
  </si>
  <si>
    <t>C-05524</t>
  </si>
  <si>
    <t>OtsLGRF22S_5527</t>
  </si>
  <si>
    <t>C-05527</t>
  </si>
  <si>
    <t>OtsLGRF22S_5530</t>
  </si>
  <si>
    <t>C-05530</t>
  </si>
  <si>
    <t>OtsLYON19S_1_0325</t>
  </si>
  <si>
    <t>OtsLGRF22S_5533</t>
  </si>
  <si>
    <t>C-05533</t>
  </si>
  <si>
    <t>OtsLGRF22S_5536</t>
  </si>
  <si>
    <t>C-05536</t>
  </si>
  <si>
    <t>OtsLGRF22S_5539</t>
  </si>
  <si>
    <t>C-05539</t>
  </si>
  <si>
    <t>OtsLGRF22S_5542</t>
  </si>
  <si>
    <t>C-05542</t>
  </si>
  <si>
    <t>OtsLGRF22S_5545</t>
  </si>
  <si>
    <t>C-05545</t>
  </si>
  <si>
    <t>OtsLGRF22S_5548</t>
  </si>
  <si>
    <t>C-05548</t>
  </si>
  <si>
    <t>OtsLGRF22S_5551</t>
  </si>
  <si>
    <t>C-05551</t>
  </si>
  <si>
    <t>OtsLGRF22S_5554</t>
  </si>
  <si>
    <t>C-05554</t>
  </si>
  <si>
    <t>OtsLGRF22S_5557</t>
  </si>
  <si>
    <t>C-05557</t>
  </si>
  <si>
    <t>OtsLGRF22S_5560</t>
  </si>
  <si>
    <t>C-05560</t>
  </si>
  <si>
    <t>OtsLYON20S_1_0302</t>
  </si>
  <si>
    <t>OtsLYON20S_1_0005</t>
  </si>
  <si>
    <t>OtsLGRF22S_5563</t>
  </si>
  <si>
    <t>C-05563</t>
  </si>
  <si>
    <t>OtsLYON19S_1_1873</t>
  </si>
  <si>
    <t>OtsLYON19S_1_1646</t>
  </si>
  <si>
    <t>OtsLGRF22S_5566</t>
  </si>
  <si>
    <t>C-05566</t>
  </si>
  <si>
    <t>OtsLGRF22S_5569</t>
  </si>
  <si>
    <t>C-05569</t>
  </si>
  <si>
    <t>OtsLGRF22S_5572</t>
  </si>
  <si>
    <t>C-05572</t>
  </si>
  <si>
    <t>OtsLYON19S_1_0625</t>
  </si>
  <si>
    <t>OtsLGRF22S_5575</t>
  </si>
  <si>
    <t>C-05575</t>
  </si>
  <si>
    <t>OtsNPFH19S_1_3058</t>
  </si>
  <si>
    <t>OtsLGRF22S_5578</t>
  </si>
  <si>
    <t>C-05578</t>
  </si>
  <si>
    <t>OtsLYON19S_1_0968</t>
  </si>
  <si>
    <t>OtsLGRF22S_5581</t>
  </si>
  <si>
    <t>C-05581</t>
  </si>
  <si>
    <t>OtsLYON17S_1_2906</t>
  </si>
  <si>
    <t>OtsLYON17S_1_0698</t>
  </si>
  <si>
    <t>OtsLGRF22S_5584</t>
  </si>
  <si>
    <t>C-05584</t>
  </si>
  <si>
    <t>OtsLGRF22S_5587</t>
  </si>
  <si>
    <t>C-05587</t>
  </si>
  <si>
    <t>OtsLGRF22S_5590</t>
  </si>
  <si>
    <t>C-05590</t>
  </si>
  <si>
    <t>OtsLYON18S_1_0885</t>
  </si>
  <si>
    <t>OtsLGRF22S_5593</t>
  </si>
  <si>
    <t>C-05593</t>
  </si>
  <si>
    <t>OtsLGRF22S_5596</t>
  </si>
  <si>
    <t>C-05596</t>
  </si>
  <si>
    <t>OtsLGRF22S_5599</t>
  </si>
  <si>
    <t>C-05599</t>
  </si>
  <si>
    <t>OtsLYON19S_1_1007</t>
  </si>
  <si>
    <t>OtsLGRF22S_5602</t>
  </si>
  <si>
    <t>C-05602</t>
  </si>
  <si>
    <t>OtsLYON17S_1_1189</t>
  </si>
  <si>
    <t>OtsLGRF22S_5605</t>
  </si>
  <si>
    <t>C-05605</t>
  </si>
  <si>
    <t>OtsLYON19S_1_1562</t>
  </si>
  <si>
    <t>OtsLGRF22S_5608</t>
  </si>
  <si>
    <t>C-05608</t>
  </si>
  <si>
    <t>OtsLGRF22S_5611</t>
  </si>
  <si>
    <t>C-05611</t>
  </si>
  <si>
    <t>OtsLGRF22S_5614</t>
  </si>
  <si>
    <t>C-05614</t>
  </si>
  <si>
    <t>OtsLGRF22S_5617</t>
  </si>
  <si>
    <t>C-05617</t>
  </si>
  <si>
    <t>OtsPBT18-UmaFa-0347</t>
  </si>
  <si>
    <t>OtsPBT18-UmaFa-0344</t>
  </si>
  <si>
    <t>OtsLGRF22S_5620</t>
  </si>
  <si>
    <t>C-05620</t>
  </si>
  <si>
    <t>OtsLYON19S_1_1119</t>
  </si>
  <si>
    <t>OtsLYON19S_1_0963</t>
  </si>
  <si>
    <t>OtsLGRF22S_5623</t>
  </si>
  <si>
    <t>C-05623</t>
  </si>
  <si>
    <t>OtsLGRF22S_5626</t>
  </si>
  <si>
    <t>C-05626</t>
  </si>
  <si>
    <t>OtsLGRF22S_5629</t>
  </si>
  <si>
    <t>C-05629</t>
  </si>
  <si>
    <t>OtsLYON18S_1_1693</t>
  </si>
  <si>
    <t>OtsLGRF22S_5632</t>
  </si>
  <si>
    <t>C-05632</t>
  </si>
  <si>
    <t>OtsLGRF22S_5635</t>
  </si>
  <si>
    <t>C-05635</t>
  </si>
  <si>
    <t>OtsLGRF22S_5638</t>
  </si>
  <si>
    <t>C-05638</t>
  </si>
  <si>
    <t>OtsNPFH19S_1_4308</t>
  </si>
  <si>
    <t>OtsNPFH19S_1_4028</t>
  </si>
  <si>
    <t>OtsLGRF22S_5641</t>
  </si>
  <si>
    <t>C-05641</t>
  </si>
  <si>
    <t>OtsLGRF22S_5644</t>
  </si>
  <si>
    <t>C-05644</t>
  </si>
  <si>
    <t>OtsNPFH18S_1_4318</t>
  </si>
  <si>
    <t>OtsNPFH18S_1_4033</t>
  </si>
  <si>
    <t>OtsLGRF22S_5647</t>
  </si>
  <si>
    <t>C-05647</t>
  </si>
  <si>
    <t>OtsLGRF22S_5650</t>
  </si>
  <si>
    <t>C-05650</t>
  </si>
  <si>
    <t>OtsLGRF22S_5653</t>
  </si>
  <si>
    <t>C-05653</t>
  </si>
  <si>
    <t>OtsLGRF22S_5656</t>
  </si>
  <si>
    <t>C-05656</t>
  </si>
  <si>
    <t>OtsLYON19S_1_1841</t>
  </si>
  <si>
    <t>OtsLYON19S_1_1589</t>
  </si>
  <si>
    <t>OtsLGRF22S_5659</t>
  </si>
  <si>
    <t>C-05659</t>
  </si>
  <si>
    <t>OtsLGRF22S_5662</t>
  </si>
  <si>
    <t>C-05662</t>
  </si>
  <si>
    <t>OtsLGRF22S_5665</t>
  </si>
  <si>
    <t>C-05665</t>
  </si>
  <si>
    <t>OtsLGRF22S_5668</t>
  </si>
  <si>
    <t>C-05668</t>
  </si>
  <si>
    <t>OtsLGRF22S_5671</t>
  </si>
  <si>
    <t>C-05671</t>
  </si>
  <si>
    <t>OtsLGRF22S_5674</t>
  </si>
  <si>
    <t>C-05674</t>
  </si>
  <si>
    <t>OtsLYON18S_1_2002</t>
  </si>
  <si>
    <t>OtsLYON18S_1_1550</t>
  </si>
  <si>
    <t>OtsLGRF22S_5677</t>
  </si>
  <si>
    <t>C-05677</t>
  </si>
  <si>
    <t>OtsLGRF22S_5680</t>
  </si>
  <si>
    <t>C-05680</t>
  </si>
  <si>
    <t>OtsLYON19S_1_1818</t>
  </si>
  <si>
    <t>OtsLYON19S_1_1540</t>
  </si>
  <si>
    <t>OtsLGRF22S_5683</t>
  </si>
  <si>
    <t>C-05683</t>
  </si>
  <si>
    <t>OtsLGRF22S_5686</t>
  </si>
  <si>
    <t>C-05686</t>
  </si>
  <si>
    <t>OtsLGRF22S_5689</t>
  </si>
  <si>
    <t>C-05689</t>
  </si>
  <si>
    <t>OtsLGRF22S_5692</t>
  </si>
  <si>
    <t>C-05692</t>
  </si>
  <si>
    <t>OtsLGRF22S_5695</t>
  </si>
  <si>
    <t>C-05695</t>
  </si>
  <si>
    <t>OtsLGRF22S_5698</t>
  </si>
  <si>
    <t>C-05698</t>
  </si>
  <si>
    <t>OtsLGRF22S_5701</t>
  </si>
  <si>
    <t>C-05701</t>
  </si>
  <si>
    <t>OtsLGRF22S_5704</t>
  </si>
  <si>
    <t>C-05704</t>
  </si>
  <si>
    <t>OtsLYON18S_1_2448</t>
  </si>
  <si>
    <t>OtsLGRF22S_5707</t>
  </si>
  <si>
    <t>C-05707</t>
  </si>
  <si>
    <t>OtsPBT18-UmaFa-0533</t>
  </si>
  <si>
    <t>OtsPBT18-UmaFa-0540</t>
  </si>
  <si>
    <t>OtsLGRF22S_5710</t>
  </si>
  <si>
    <t>C-05710</t>
  </si>
  <si>
    <t>OtsLGRF22S_5713</t>
  </si>
  <si>
    <t>C-05713</t>
  </si>
  <si>
    <t>OtsLYON18S_1_1115</t>
  </si>
  <si>
    <t>OtsLGRF22S_5716</t>
  </si>
  <si>
    <t>C-05716</t>
  </si>
  <si>
    <t>OtsLYON19S_1_1708</t>
  </si>
  <si>
    <t>OtsLYON19S_1_1905</t>
  </si>
  <si>
    <t>OtsLGRF22S_5719</t>
  </si>
  <si>
    <t>C-05719</t>
  </si>
  <si>
    <t>OtsLGRF22S_5722</t>
  </si>
  <si>
    <t>C-05722</t>
  </si>
  <si>
    <t>OtsLGRF22S_5725</t>
  </si>
  <si>
    <t>C-05725</t>
  </si>
  <si>
    <t>OtsLYON19S_1_1715</t>
  </si>
  <si>
    <t>OtsLYON19S_1_1926</t>
  </si>
  <si>
    <t>OtsLGRF22S_5728</t>
  </si>
  <si>
    <t>C-05728</t>
  </si>
  <si>
    <t>OtsLYON19S_1_0959</t>
  </si>
  <si>
    <t>OtsLGRF22S_5731</t>
  </si>
  <si>
    <t>C-05731</t>
  </si>
  <si>
    <t>OtsLYON19S_1_1759</t>
  </si>
  <si>
    <t>OtsLYON19S_1_2008</t>
  </si>
  <si>
    <t>OtsLGRF22S_5734</t>
  </si>
  <si>
    <t>C-05734</t>
  </si>
  <si>
    <t>OtsLGRF22S_5737</t>
  </si>
  <si>
    <t>C-05737</t>
  </si>
  <si>
    <t>OtsLYON20S_1_0428</t>
  </si>
  <si>
    <t>OtsLYON20S_1_1131</t>
  </si>
  <si>
    <t>OtsLGRF22S_5740</t>
  </si>
  <si>
    <t>C-05740</t>
  </si>
  <si>
    <t>OtsLGRF22S_5743</t>
  </si>
  <si>
    <t>C-05743</t>
  </si>
  <si>
    <t>OtsLYON18S_1_1212</t>
  </si>
  <si>
    <t>OtsLGRF22S_5746</t>
  </si>
  <si>
    <t>C-05746</t>
  </si>
  <si>
    <t>OtsLGRF22S_5749</t>
  </si>
  <si>
    <t>C-05749</t>
  </si>
  <si>
    <t>OtsLYON19S_1_0816</t>
  </si>
  <si>
    <t>OtsLGRF22S_5752</t>
  </si>
  <si>
    <t>C-05752</t>
  </si>
  <si>
    <t>OtsLGRF22S_5755</t>
  </si>
  <si>
    <t>C-05755</t>
  </si>
  <si>
    <t>OtsLGRF22S_5758</t>
  </si>
  <si>
    <t>C-05758</t>
  </si>
  <si>
    <t>OtsLYON19S_1_1731</t>
  </si>
  <si>
    <t>OtsLYON19S_1_1944</t>
  </si>
  <si>
    <t>OtsLGRF22S_5761</t>
  </si>
  <si>
    <t>C-05761</t>
  </si>
  <si>
    <t>OtsLYON19S_1_0226</t>
  </si>
  <si>
    <t>OtsLGRF22S_5764</t>
  </si>
  <si>
    <t>C-05764</t>
  </si>
  <si>
    <t>OtsLGRF22S_5767</t>
  </si>
  <si>
    <t>C-05767</t>
  </si>
  <si>
    <t>OtsLGRF22S_5770</t>
  </si>
  <si>
    <t>C-05770</t>
  </si>
  <si>
    <t>OtsLGRF22S_5773</t>
  </si>
  <si>
    <t>C-05773</t>
  </si>
  <si>
    <t>OtsLGRF22S_5776</t>
  </si>
  <si>
    <t>C-05776</t>
  </si>
  <si>
    <t>OtsLGRF22S_5779</t>
  </si>
  <si>
    <t>C-05779</t>
  </si>
  <si>
    <t>OtsLGRF22S_5782</t>
  </si>
  <si>
    <t>C-05782</t>
  </si>
  <si>
    <t>OtsLGRF22S_5785</t>
  </si>
  <si>
    <t>C-05785</t>
  </si>
  <si>
    <t>OtsLYON19S_1_1870</t>
  </si>
  <si>
    <t>OtsLYON19S_1_1636</t>
  </si>
  <si>
    <t>OtsLGRF22S_5788</t>
  </si>
  <si>
    <t>C-05788</t>
  </si>
  <si>
    <t>OtsLGRF22S_5791</t>
  </si>
  <si>
    <t>C-05791</t>
  </si>
  <si>
    <t>OtsLYON19S_1_2101</t>
  </si>
  <si>
    <t>OtsLGRF22S_5794</t>
  </si>
  <si>
    <t>C-05794</t>
  </si>
  <si>
    <t>OtsLYON18S_1_1209</t>
  </si>
  <si>
    <t>OtsLGRF22S_5797</t>
  </si>
  <si>
    <t>C-05797</t>
  </si>
  <si>
    <t>OtsLGRF22S_5800</t>
  </si>
  <si>
    <t>C-05800</t>
  </si>
  <si>
    <t>OtsLYON20S_1_0422</t>
  </si>
  <si>
    <t>OtsLYON20S_1_1115</t>
  </si>
  <si>
    <t>OtsLGRF22S_5803</t>
  </si>
  <si>
    <t>C-05803</t>
  </si>
  <si>
    <t>OtsLGRF22S_5806</t>
  </si>
  <si>
    <t>C-05806</t>
  </si>
  <si>
    <t>OtsLGRF22S_5809</t>
  </si>
  <si>
    <t>C-05809</t>
  </si>
  <si>
    <t>OtsLGRF22S_5812</t>
  </si>
  <si>
    <t>C-05812</t>
  </si>
  <si>
    <t>OtsLGRF22S_5815</t>
  </si>
  <si>
    <t>C-05815</t>
  </si>
  <si>
    <t>OtsLYON19S_1_1657</t>
  </si>
  <si>
    <t>OtsLGRF22S_5818</t>
  </si>
  <si>
    <t>C-05818</t>
  </si>
  <si>
    <t>OtsLGRF22S_5821</t>
  </si>
  <si>
    <t>C-05821</t>
  </si>
  <si>
    <t>OtsLGRF22S_5824</t>
  </si>
  <si>
    <t>C-05824</t>
  </si>
  <si>
    <t>OtsLGRF22S_5827</t>
  </si>
  <si>
    <t>C-05827</t>
  </si>
  <si>
    <t>OtsLGRF22S_5830</t>
  </si>
  <si>
    <t>C-05830</t>
  </si>
  <si>
    <t>OtsLYON19S_1_0572</t>
  </si>
  <si>
    <t>OtsLYON19S_1_0486</t>
  </si>
  <si>
    <t>OtsLGRF22S_5833</t>
  </si>
  <si>
    <t>C-05833</t>
  </si>
  <si>
    <t>OtsLGRF22S_5836</t>
  </si>
  <si>
    <t>C-05836</t>
  </si>
  <si>
    <t>OtsLGRF22S_5839</t>
  </si>
  <si>
    <t>C-05839</t>
  </si>
  <si>
    <t>OtsLGRF22S_5842</t>
  </si>
  <si>
    <t>C-05842</t>
  </si>
  <si>
    <t>OtsLGRF22S_5845</t>
  </si>
  <si>
    <t>C-05845</t>
  </si>
  <si>
    <t>OtsLGRF22S_5848</t>
  </si>
  <si>
    <t>C-05848</t>
  </si>
  <si>
    <t>OtsNPFH19S_1_4336</t>
  </si>
  <si>
    <t>OtsNPFH19S_1_4002</t>
  </si>
  <si>
    <t>OtsLGRF22S_5851</t>
  </si>
  <si>
    <t>C-05851</t>
  </si>
  <si>
    <t>OtsLGRF22S_5854</t>
  </si>
  <si>
    <t>C-05854</t>
  </si>
  <si>
    <t>OtsLYON20S_1_0470</t>
  </si>
  <si>
    <t>OtsLYON20S_1_0520</t>
  </si>
  <si>
    <t>OtsLGRF22S_5857</t>
  </si>
  <si>
    <t>C-05857</t>
  </si>
  <si>
    <t>OtsLGRF22S_5860</t>
  </si>
  <si>
    <t>C-05860</t>
  </si>
  <si>
    <t>OtsLGRF22S_5863</t>
  </si>
  <si>
    <t>C-05863</t>
  </si>
  <si>
    <t>OtsLYON19S_1_0483</t>
  </si>
  <si>
    <t>OtsLGRF22S_5866</t>
  </si>
  <si>
    <t>C-05866</t>
  </si>
  <si>
    <t>OtsLGRF22S_5869</t>
  </si>
  <si>
    <t>C-05869</t>
  </si>
  <si>
    <t>OtsLGRF22S_5872</t>
  </si>
  <si>
    <t>C-05872</t>
  </si>
  <si>
    <t>OtsLYON19S_1_0802</t>
  </si>
  <si>
    <t>OtsLGRF22S_5875</t>
  </si>
  <si>
    <t>C-05875</t>
  </si>
  <si>
    <t>OtsLYON20S_1_0243</t>
  </si>
  <si>
    <t>OtsLYON20S_1_0090</t>
  </si>
  <si>
    <t>OtsLGRF22S_5878</t>
  </si>
  <si>
    <t>C-05878</t>
  </si>
  <si>
    <t>OtsLYON19S_1_1712</t>
  </si>
  <si>
    <t>OtsLYON19S_1_1927</t>
  </si>
  <si>
    <t>OtsLGRF22S_5881</t>
  </si>
  <si>
    <t>C-05881</t>
  </si>
  <si>
    <t>OtsLGRF22S_5884</t>
  </si>
  <si>
    <t>C-05884</t>
  </si>
  <si>
    <t>OtsLGRF22S_5887</t>
  </si>
  <si>
    <t>C-05887</t>
  </si>
  <si>
    <t>OtsLGRF22S_5890</t>
  </si>
  <si>
    <t>C-05890</t>
  </si>
  <si>
    <t>OtsLGRF22S_5893</t>
  </si>
  <si>
    <t>C-05893</t>
  </si>
  <si>
    <t>OtsLYON19S_1_0117</t>
  </si>
  <si>
    <t>OtsLYON19S_1_0041</t>
  </si>
  <si>
    <t>OtsLGRF22S_5896</t>
  </si>
  <si>
    <t>C-05896</t>
  </si>
  <si>
    <t>OtsLGRF22S_5899</t>
  </si>
  <si>
    <t>C-05899</t>
  </si>
  <si>
    <t>OtsLGRF22S_5902</t>
  </si>
  <si>
    <t>C-05902</t>
  </si>
  <si>
    <t>OtsLGRF22S_5905</t>
  </si>
  <si>
    <t>C-05905</t>
  </si>
  <si>
    <t>OtsLGRF22S_5908</t>
  </si>
  <si>
    <t>C-05908</t>
  </si>
  <si>
    <t>OtsLGRF22S_5911</t>
  </si>
  <si>
    <t>C-05911</t>
  </si>
  <si>
    <t>OtsLGRF22S_5914</t>
  </si>
  <si>
    <t>C-05914</t>
  </si>
  <si>
    <t>OtsNPFH19S_1_2305</t>
  </si>
  <si>
    <t>OtsNPFH19S_1_2025</t>
  </si>
  <si>
    <t>OtsLGRF22S_5917</t>
  </si>
  <si>
    <t>C-05917</t>
  </si>
  <si>
    <t>OtsLGRF22S_5920</t>
  </si>
  <si>
    <t>C-05920</t>
  </si>
  <si>
    <t>OtsLGRF22S_5923</t>
  </si>
  <si>
    <t>C-05923</t>
  </si>
  <si>
    <t>OtsLYON20S_1_1588</t>
  </si>
  <si>
    <t>OtsLYON20S_1_1781</t>
  </si>
  <si>
    <t>OtsLGRF22S_5926</t>
  </si>
  <si>
    <t>C-05926</t>
  </si>
  <si>
    <t>OtsLYON19S_1_0823</t>
  </si>
  <si>
    <t>OtsLGRF22S_5929</t>
  </si>
  <si>
    <t>C-05929</t>
  </si>
  <si>
    <t>OtsLGRF22S_5932</t>
  </si>
  <si>
    <t>C-05932</t>
  </si>
  <si>
    <t>OtsLGRF22S_5935</t>
  </si>
  <si>
    <t>C-05935</t>
  </si>
  <si>
    <t>OtsLGRF22S_5938</t>
  </si>
  <si>
    <t>C-05938</t>
  </si>
  <si>
    <t>OtsLYON19S_1_1331</t>
  </si>
  <si>
    <t>OtsLYON19S_1_1247</t>
  </si>
  <si>
    <t>OtsLGRF22S_5941</t>
  </si>
  <si>
    <t>C-05941</t>
  </si>
  <si>
    <t>OtsLYON20S_1_0654</t>
  </si>
  <si>
    <t>OtsLYON20S_1_0715</t>
  </si>
  <si>
    <t>OtsLGRF22S_5944</t>
  </si>
  <si>
    <t>C-05944</t>
  </si>
  <si>
    <t>OtsLGRF22S_5947</t>
  </si>
  <si>
    <t>C-05947</t>
  </si>
  <si>
    <t>OtsLGRF22S_5950</t>
  </si>
  <si>
    <t>C-05950</t>
  </si>
  <si>
    <t>OtsLGRF22S_5953</t>
  </si>
  <si>
    <t>C-05953</t>
  </si>
  <si>
    <t>OtsNPFH19S_1_3303</t>
  </si>
  <si>
    <t>OtsNPFH19S_1_3044</t>
  </si>
  <si>
    <t>OtsLGRF22S_5956</t>
  </si>
  <si>
    <t>C-05956</t>
  </si>
  <si>
    <t>OtsLGRF22S_5959</t>
  </si>
  <si>
    <t>C-05959</t>
  </si>
  <si>
    <t>OtsLGRF22S_5962</t>
  </si>
  <si>
    <t>C-05962</t>
  </si>
  <si>
    <t>OtsLGRF22S_5965</t>
  </si>
  <si>
    <t>C-05965</t>
  </si>
  <si>
    <t>OtsLGRF22S_5968</t>
  </si>
  <si>
    <t>C-05968</t>
  </si>
  <si>
    <t>OtsLGRF22S_5971</t>
  </si>
  <si>
    <t>C-05971</t>
  </si>
  <si>
    <t>OtsNPFH18S_1_3014</t>
  </si>
  <si>
    <t>OtsLGRF22S_5974</t>
  </si>
  <si>
    <t>C-05974</t>
  </si>
  <si>
    <t>OtsLGRF22S_5977</t>
  </si>
  <si>
    <t>C-05977</t>
  </si>
  <si>
    <t>OtsNPFH19S_1_4323</t>
  </si>
  <si>
    <t>OtsNPFH19S_1_4013</t>
  </si>
  <si>
    <t>OtsLGRF22S_5980</t>
  </si>
  <si>
    <t>C-05980</t>
  </si>
  <si>
    <t>OtsLGRF22S_5983</t>
  </si>
  <si>
    <t>C-05983</t>
  </si>
  <si>
    <t>OtsLGRF22S_5986</t>
  </si>
  <si>
    <t>C-05986</t>
  </si>
  <si>
    <t>OtsLYON19S_1_1706</t>
  </si>
  <si>
    <t>OtsLYON19S_1_1901</t>
  </si>
  <si>
    <t>OtsLGRF22S_5989</t>
  </si>
  <si>
    <t>C-05989</t>
  </si>
  <si>
    <t>OtsNPFH19S_1_4310</t>
  </si>
  <si>
    <t>OtsNPFH19S_1_4008</t>
  </si>
  <si>
    <t>OtsLGRF22S_5992</t>
  </si>
  <si>
    <t>C-05992</t>
  </si>
  <si>
    <t>OtsLGRF22S_5995</t>
  </si>
  <si>
    <t>C-05995</t>
  </si>
  <si>
    <t>OtsLYON19S_1_2308</t>
  </si>
  <si>
    <t>OtsLYON19S_1_2085</t>
  </si>
  <si>
    <t>OtsLGRF22S_5998</t>
  </si>
  <si>
    <t>C-05998</t>
  </si>
  <si>
    <t>OtsLGRF22S_6001</t>
  </si>
  <si>
    <t>C-06001</t>
  </si>
  <si>
    <t>OtsLYON18S_1_1964</t>
  </si>
  <si>
    <t>OtsLYON18S_1_1588</t>
  </si>
  <si>
    <t>OtsLGRF22S_6004</t>
  </si>
  <si>
    <t>C-06004</t>
  </si>
  <si>
    <t>OtsLYON18S_1_0519</t>
  </si>
  <si>
    <t>OtsLGRF22S_6007</t>
  </si>
  <si>
    <t>C-06007</t>
  </si>
  <si>
    <t>OtsLGRF22S_6010</t>
  </si>
  <si>
    <t>C-06010</t>
  </si>
  <si>
    <t>OtsLYON19S_1_1665</t>
  </si>
  <si>
    <t>OtsLGRF22S_6013</t>
  </si>
  <si>
    <t>C-06013</t>
  </si>
  <si>
    <t>OtsLGRF22S_6016</t>
  </si>
  <si>
    <t>C-06016</t>
  </si>
  <si>
    <t>OtsLGRF22S_6019</t>
  </si>
  <si>
    <t>C-06019</t>
  </si>
  <si>
    <t>OtsLGRF22S_6022</t>
  </si>
  <si>
    <t>C-06022</t>
  </si>
  <si>
    <t>OtsLGRF22S_6025</t>
  </si>
  <si>
    <t>C-06025</t>
  </si>
  <si>
    <t>OtsLGRF22S_6028</t>
  </si>
  <si>
    <t>C-06028</t>
  </si>
  <si>
    <t>OtsLGRF22S_6031</t>
  </si>
  <si>
    <t>C-06031</t>
  </si>
  <si>
    <t>OtsLGRF22S_6034</t>
  </si>
  <si>
    <t>C-06034</t>
  </si>
  <si>
    <t>OtsLYON19S_1_0063</t>
  </si>
  <si>
    <t>OtsLGRF22S_6037</t>
  </si>
  <si>
    <t>C-06037</t>
  </si>
  <si>
    <t>OtsLGRF22S_6040</t>
  </si>
  <si>
    <t>C-06040</t>
  </si>
  <si>
    <t>OtsLGRF22S_6043</t>
  </si>
  <si>
    <t>C-06043</t>
  </si>
  <si>
    <t>OtsLGRF22S_6046</t>
  </si>
  <si>
    <t>C-06046</t>
  </si>
  <si>
    <t>OtsPBT18-UmaFa-0945</t>
  </si>
  <si>
    <t>OtsPBT18-UmaFa-0940</t>
  </si>
  <si>
    <t>OtsLGRF22S_6049</t>
  </si>
  <si>
    <t>C-06049</t>
  </si>
  <si>
    <t>OtsLGRF22S_6052</t>
  </si>
  <si>
    <t>C-06052</t>
  </si>
  <si>
    <t>OtsLGRF22S_6055</t>
  </si>
  <si>
    <t>C-06055</t>
  </si>
  <si>
    <t>OtsLYON19S_1_0525</t>
  </si>
  <si>
    <t>OtsLYON19S_1_0360</t>
  </si>
  <si>
    <t>OtsLGRF22S_6058</t>
  </si>
  <si>
    <t>C-06058</t>
  </si>
  <si>
    <t>OtsLGRF22S_6061</t>
  </si>
  <si>
    <t>C-06061</t>
  </si>
  <si>
    <t>OtsLGRF22S_6064</t>
  </si>
  <si>
    <t>C-06064</t>
  </si>
  <si>
    <t>OtsLYON20S_1_0089</t>
  </si>
  <si>
    <t>OtsLGRF22S_6067</t>
  </si>
  <si>
    <t>C-06067</t>
  </si>
  <si>
    <t>OtsLYON19S_1_1747</t>
  </si>
  <si>
    <t>OtsLYON19S_1_1993</t>
  </si>
  <si>
    <t>OtsLGRF22S_6070</t>
  </si>
  <si>
    <t>C-06070</t>
  </si>
  <si>
    <t>OtsLYON19S_1_1523</t>
  </si>
  <si>
    <t>OtsLGRF22S_6073</t>
  </si>
  <si>
    <t>C-06073</t>
  </si>
  <si>
    <t>OtsNPFH19S_1_2338</t>
  </si>
  <si>
    <t>OtsNPFH19S_1_2053</t>
  </si>
  <si>
    <t>OtsLGRF22S_6076</t>
  </si>
  <si>
    <t>C-06076</t>
  </si>
  <si>
    <t>OtsLYON19S_1_1106</t>
  </si>
  <si>
    <t>OtsLYON19S_1_0921</t>
  </si>
  <si>
    <t>OtsLGRF22S_6079</t>
  </si>
  <si>
    <t>C-06079</t>
  </si>
  <si>
    <t>OtsLGRF22S_6082</t>
  </si>
  <si>
    <t>C-06082</t>
  </si>
  <si>
    <t>OtsLGRF22S_6085</t>
  </si>
  <si>
    <t>C-06085</t>
  </si>
  <si>
    <t>OtsLGRF22S_6088</t>
  </si>
  <si>
    <t>C-06088</t>
  </si>
  <si>
    <t>OtsLGRF22S_6091</t>
  </si>
  <si>
    <t>C-06091</t>
  </si>
  <si>
    <t>OtsLGRF22S_6094</t>
  </si>
  <si>
    <t>C-06094</t>
  </si>
  <si>
    <t>OtsLYON20S_1_1485</t>
  </si>
  <si>
    <t>OtsLYON20S_1_1287</t>
  </si>
  <si>
    <t>OtsLGRF22S_6097</t>
  </si>
  <si>
    <t>C-06097</t>
  </si>
  <si>
    <t>OtsNPFH19S_1_3345</t>
  </si>
  <si>
    <t>OtsNPFH19S_1_3111</t>
  </si>
  <si>
    <t>OtsLGRF22S_6100</t>
  </si>
  <si>
    <t>C-06100</t>
  </si>
  <si>
    <t>OtsLGRF22S_6103</t>
  </si>
  <si>
    <t>C-06103</t>
  </si>
  <si>
    <t>OtsLYON19S_1_0479</t>
  </si>
  <si>
    <t>OtsLGRF22S_6106</t>
  </si>
  <si>
    <t>C-06106</t>
  </si>
  <si>
    <t>OtsLYON19S_1_1965</t>
  </si>
  <si>
    <t>OtsLGRF22S_6109</t>
  </si>
  <si>
    <t>C-06109</t>
  </si>
  <si>
    <t>OtsLGRF22S_6112</t>
  </si>
  <si>
    <t>C-06112</t>
  </si>
  <si>
    <t>OtsLGRF22S_6115</t>
  </si>
  <si>
    <t>C-06115</t>
  </si>
  <si>
    <t>OtsLGRF22S_6118</t>
  </si>
  <si>
    <t>C-06118</t>
  </si>
  <si>
    <t>OtsLYON19S_1_1842</t>
  </si>
  <si>
    <t>OtsLYON19S_1_1585</t>
  </si>
  <si>
    <t>OtsLGRF22S_6121</t>
  </si>
  <si>
    <t>C-06121</t>
  </si>
  <si>
    <t>OtsLYON19S_1_1115</t>
  </si>
  <si>
    <t>OtsLYON19S_1_0950</t>
  </si>
  <si>
    <t>OtsLGRF22S_6124</t>
  </si>
  <si>
    <t>C-06124</t>
  </si>
  <si>
    <t>OtsLGRF22S_6127</t>
  </si>
  <si>
    <t>C-06127</t>
  </si>
  <si>
    <t>OtsLGRF22S_6130</t>
  </si>
  <si>
    <t>C-06130</t>
  </si>
  <si>
    <t>OtsLGRF22S_6133</t>
  </si>
  <si>
    <t>C-06133</t>
  </si>
  <si>
    <t>OtsLGRF22S_6136</t>
  </si>
  <si>
    <t>C-06136</t>
  </si>
  <si>
    <t>OtsLYON19S_1_0402</t>
  </si>
  <si>
    <t>OtsLGRF22S_6139</t>
  </si>
  <si>
    <t>C-06139</t>
  </si>
  <si>
    <t>OtsLGRF22S_6142</t>
  </si>
  <si>
    <t>C-06142</t>
  </si>
  <si>
    <t>OtsLYON20S_1_0473</t>
  </si>
  <si>
    <t>OtsLYON20S_1_0538</t>
  </si>
  <si>
    <t>OtsLGRF22S_6145</t>
  </si>
  <si>
    <t>C-06145</t>
  </si>
  <si>
    <t>OtsLGRF22S_6148</t>
  </si>
  <si>
    <t>C-06148</t>
  </si>
  <si>
    <t>OtsLGRF22S_6151</t>
  </si>
  <si>
    <t>C-06151</t>
  </si>
  <si>
    <t>OtsLGRF22S_6154</t>
  </si>
  <si>
    <t>C-06154</t>
  </si>
  <si>
    <t>OtsLYON20S_1_0476</t>
  </si>
  <si>
    <t>OtsLYON20S_1_0514</t>
  </si>
  <si>
    <t>OtsLGRF22S_6157</t>
  </si>
  <si>
    <t>C-06157</t>
  </si>
  <si>
    <t>OtsLGRF22S_6160</t>
  </si>
  <si>
    <t>C-06160</t>
  </si>
  <si>
    <t>OtsLGRF22S_6163</t>
  </si>
  <si>
    <t>C-06163</t>
  </si>
  <si>
    <t>OtsLYON19S_1_1580</t>
  </si>
  <si>
    <t>OtsLGRF22S_6166</t>
  </si>
  <si>
    <t>C-06166</t>
  </si>
  <si>
    <t>OtsLGRF22S_6169</t>
  </si>
  <si>
    <t>C-06169</t>
  </si>
  <si>
    <t>OtsLYON19S_1_0055</t>
  </si>
  <si>
    <t>OtsLGRF22S_6172</t>
  </si>
  <si>
    <t>C-06172</t>
  </si>
  <si>
    <t>OtsLGRF22S_6175</t>
  </si>
  <si>
    <t>C-06175</t>
  </si>
  <si>
    <t>OtsLGRF22S_6178</t>
  </si>
  <si>
    <t>C-06178</t>
  </si>
  <si>
    <t>OtsLYON19S_1_1798</t>
  </si>
  <si>
    <t>OtsLYON19S_1_2059</t>
  </si>
  <si>
    <t>OtsLGRF22S_6181</t>
  </si>
  <si>
    <t>C-06181</t>
  </si>
  <si>
    <t>OtsLGRF22S_6184</t>
  </si>
  <si>
    <t>C-06184</t>
  </si>
  <si>
    <t>OtsLYON19S_1_0665</t>
  </si>
  <si>
    <t>OtsLGRF22S_6187</t>
  </si>
  <si>
    <t>C-06187</t>
  </si>
  <si>
    <t>OtsLGRF22S_6190</t>
  </si>
  <si>
    <t>C-06190</t>
  </si>
  <si>
    <t>OtsLGRF22S_6193</t>
  </si>
  <si>
    <t>C-06193</t>
  </si>
  <si>
    <t>OtsLYON19S_1_1132</t>
  </si>
  <si>
    <t>OtsLYON19S_1_1024</t>
  </si>
  <si>
    <t>OtsLGRF22S_6196</t>
  </si>
  <si>
    <t>C-06196</t>
  </si>
  <si>
    <t>OtsLYON18S_1_1112</t>
  </si>
  <si>
    <t>OtsLGRF22S_6199</t>
  </si>
  <si>
    <t>C-06199</t>
  </si>
  <si>
    <t>OtsLGRF22S_6202</t>
  </si>
  <si>
    <t>C-06202</t>
  </si>
  <si>
    <t>OtsNPFH18S_1_5017</t>
  </si>
  <si>
    <t>OtsLGRF22S_6205</t>
  </si>
  <si>
    <t>C-06205</t>
  </si>
  <si>
    <t>OtsLGRF22S_6208</t>
  </si>
  <si>
    <t>C-06208</t>
  </si>
  <si>
    <t>OtsLGRF22S_6211</t>
  </si>
  <si>
    <t>C-06211</t>
  </si>
  <si>
    <t>OtsLGRF22S_6214</t>
  </si>
  <si>
    <t>C-06214</t>
  </si>
  <si>
    <t>OtsLGRF22S_6217</t>
  </si>
  <si>
    <t>C-06217</t>
  </si>
  <si>
    <t>OtsLGRF22S_6220</t>
  </si>
  <si>
    <t>C-06220</t>
  </si>
  <si>
    <t>OtsLGRF22S_6223</t>
  </si>
  <si>
    <t>C-06223</t>
  </si>
  <si>
    <t>OtsLGRF22S_6226</t>
  </si>
  <si>
    <t>C-06226</t>
  </si>
  <si>
    <t>OtsLGRF22S_6229</t>
  </si>
  <si>
    <t>C-06229</t>
  </si>
  <si>
    <t>OtsLGRF22S_6232</t>
  </si>
  <si>
    <t>C-06232</t>
  </si>
  <si>
    <t>OtsLYON19S_1_0115</t>
  </si>
  <si>
    <t>OtsLYON19S_1_0061</t>
  </si>
  <si>
    <t>OtsLGRF22S_6235</t>
  </si>
  <si>
    <t>C-06235</t>
  </si>
  <si>
    <t>OtsLGRF22S_6238</t>
  </si>
  <si>
    <t>C-06238</t>
  </si>
  <si>
    <t>OtsLGRF22S_6241</t>
  </si>
  <si>
    <t>C-06241</t>
  </si>
  <si>
    <t>OtsLYON18S_1_2483</t>
  </si>
  <si>
    <t>OtsLGRF22S_6244</t>
  </si>
  <si>
    <t>C-06244</t>
  </si>
  <si>
    <t>OtsLYON18S_1_1192</t>
  </si>
  <si>
    <t>OtsLGRF22S_6247</t>
  </si>
  <si>
    <t>C-06247</t>
  </si>
  <si>
    <t>OtsLGRF22S_6250</t>
  </si>
  <si>
    <t>C-06250</t>
  </si>
  <si>
    <t>OtsLGRF22S_6253</t>
  </si>
  <si>
    <t>C-06253</t>
  </si>
  <si>
    <t>OtsLGRF22S_6256</t>
  </si>
  <si>
    <t>C-06256</t>
  </si>
  <si>
    <t>OtsLYON18S_1_0268</t>
  </si>
  <si>
    <t>OtsLGRF22S_6259</t>
  </si>
  <si>
    <t>C-06259</t>
  </si>
  <si>
    <t>OtsLYON19S_1_0329</t>
  </si>
  <si>
    <t>OtsLGRF22S_6262</t>
  </si>
  <si>
    <t>C-06262</t>
  </si>
  <si>
    <t>OtsLYON19S_1_1602</t>
  </si>
  <si>
    <t>OtsLGRF22S_6265</t>
  </si>
  <si>
    <t>C-06265</t>
  </si>
  <si>
    <t>OtsLYON19S_1_1303</t>
  </si>
  <si>
    <t>OtsLYON19S_1_1210</t>
  </si>
  <si>
    <t>OtsLGRF22S_6268</t>
  </si>
  <si>
    <t>C-06268</t>
  </si>
  <si>
    <t>OtsLYON18S_1_1759</t>
  </si>
  <si>
    <t>OtsLGRF22S_6271</t>
  </si>
  <si>
    <t>C-06271</t>
  </si>
  <si>
    <t>OtsLGRF22S_6274</t>
  </si>
  <si>
    <t>C-06274</t>
  </si>
  <si>
    <t>OtsLGRF22S_6277</t>
  </si>
  <si>
    <t>C-06277</t>
  </si>
  <si>
    <t>OtsLGRF22S_6280</t>
  </si>
  <si>
    <t>C-06280</t>
  </si>
  <si>
    <t>OtsLGRF22S_6283</t>
  </si>
  <si>
    <t>C-06283</t>
  </si>
  <si>
    <t>OtsLGRF22S_6286</t>
  </si>
  <si>
    <t>C-06286</t>
  </si>
  <si>
    <t>OtsLYON20S_1_0283</t>
  </si>
  <si>
    <t>OtsLYON20S_1_1031</t>
  </si>
  <si>
    <t>OtsLGRF22S_6289</t>
  </si>
  <si>
    <t>C-06289</t>
  </si>
  <si>
    <t>OtsLYON20S_1_0655</t>
  </si>
  <si>
    <t>OtsLYON20S_1_0727</t>
  </si>
  <si>
    <t>OtsLGRF22S_6292</t>
  </si>
  <si>
    <t>C-06292</t>
  </si>
  <si>
    <t>OtsPBT18-UmaFa-0396</t>
  </si>
  <si>
    <t>OtsPBT18-UmaFa-0392</t>
  </si>
  <si>
    <t>OtsLGRF22S_6295</t>
  </si>
  <si>
    <t>C-06295</t>
  </si>
  <si>
    <t>OtsLGRF22S_6298</t>
  </si>
  <si>
    <t>C-06298</t>
  </si>
  <si>
    <t>OtsNPFH19S_1_3363</t>
  </si>
  <si>
    <t>OtsNPFH19S_1_3094</t>
  </si>
  <si>
    <t>OtsLGRF22S_6301</t>
  </si>
  <si>
    <t>C-06301</t>
  </si>
  <si>
    <t>OtsLGRF22S_6304</t>
  </si>
  <si>
    <t>C-06304</t>
  </si>
  <si>
    <t>OtsLYON20S_1_0434</t>
  </si>
  <si>
    <t>OtsLYON20S_1_1141</t>
  </si>
  <si>
    <t>OtsLGRF22S_6309</t>
  </si>
  <si>
    <t>OtsLGRF22S_6312</t>
  </si>
  <si>
    <t>OtsLGRF22S_6315</t>
  </si>
  <si>
    <t>OtsLGRF22S_6321</t>
  </si>
  <si>
    <t>OtsLGRF22S_6324</t>
  </si>
  <si>
    <t>OtsLGRF22S_6328</t>
  </si>
  <si>
    <t>C-06328</t>
  </si>
  <si>
    <t>OtsLYON19S_1_1723</t>
  </si>
  <si>
    <t>OtsLYON19S_1_1937</t>
  </si>
  <si>
    <t>OtsLGRF22S_6333</t>
  </si>
  <si>
    <t>OtsLYON18S_1_2345</t>
  </si>
  <si>
    <t>OtsLYON18S_1_2707</t>
  </si>
  <si>
    <t>OtsLGRF22S_6336</t>
  </si>
  <si>
    <t>OtsLYON19S_1_0631</t>
  </si>
  <si>
    <t>OtsLGRF22S_6343</t>
  </si>
  <si>
    <t>C-06343</t>
  </si>
  <si>
    <t>OtsLGRF22S_6346</t>
  </si>
  <si>
    <t>C-06346</t>
  </si>
  <si>
    <t>OtsLGRF22S_6351</t>
  </si>
  <si>
    <t>OtsLGRF22S_6355</t>
  </si>
  <si>
    <t>C-06355</t>
  </si>
  <si>
    <t>OtsLYON19S_1_0605</t>
  </si>
  <si>
    <t>OtsLGRF22S_6365</t>
  </si>
  <si>
    <t>C-06365</t>
  </si>
  <si>
    <t>OtsLGRF22S_6369</t>
  </si>
  <si>
    <t>OtsLGRF22S_6374</t>
  </si>
  <si>
    <t>C-06374</t>
  </si>
  <si>
    <t>OtsLGRF22S_6378</t>
  </si>
  <si>
    <t>OtsLGRF22S_6381</t>
  </si>
  <si>
    <t>OtsLGRF22S_6385</t>
  </si>
  <si>
    <t>C-06385</t>
  </si>
  <si>
    <t>OtsLYON19S_1_1768</t>
  </si>
  <si>
    <t>OtsLYON19S_1_2037</t>
  </si>
  <si>
    <t>OtsLGRF22S_6388</t>
  </si>
  <si>
    <t>C-06388</t>
  </si>
  <si>
    <t>OtsLGRF22S_6392</t>
  </si>
  <si>
    <t>C-06392</t>
  </si>
  <si>
    <t>OtsLYON19S_1_0514</t>
  </si>
  <si>
    <t>OtsLYON19S_1_0327</t>
  </si>
  <si>
    <t>OtsLGRF22S_6401</t>
  </si>
  <si>
    <t>C-06401</t>
  </si>
  <si>
    <t>OtsLGRF22S_6404</t>
  </si>
  <si>
    <t>C-06404</t>
  </si>
  <si>
    <t>OtsLGRF22S_6407</t>
  </si>
  <si>
    <t>C-06407</t>
  </si>
  <si>
    <t>OtsLGRF22S_6410</t>
  </si>
  <si>
    <t>C-06410</t>
  </si>
  <si>
    <t>OtsLGRF22S_6413</t>
  </si>
  <si>
    <t>C-06413</t>
  </si>
  <si>
    <t>OtsLYON19S_1_1943</t>
  </si>
  <si>
    <t>OtsLGRF22S_6416</t>
  </si>
  <si>
    <t>C-06416</t>
  </si>
  <si>
    <t>OtsLGRF22S_6419</t>
  </si>
  <si>
    <t>C-06419</t>
  </si>
  <si>
    <t>OtsLGRF22S_6422</t>
  </si>
  <si>
    <t>C-06422</t>
  </si>
  <si>
    <t>OtsLGRF22S_6425</t>
  </si>
  <si>
    <t>C-06425</t>
  </si>
  <si>
    <t>OtsLYON19S_1_1519</t>
  </si>
  <si>
    <t>OtsLGRF22S_6428</t>
  </si>
  <si>
    <t>C-06428</t>
  </si>
  <si>
    <t>OtsLYON17S_1_0976</t>
  </si>
  <si>
    <t>OtsLGRF22S_6431</t>
  </si>
  <si>
    <t>C-06431</t>
  </si>
  <si>
    <t>OtsLGRF22S_6434</t>
  </si>
  <si>
    <t>C-06434</t>
  </si>
  <si>
    <t>OtsLGRF22S_6437</t>
  </si>
  <si>
    <t>C-06437</t>
  </si>
  <si>
    <t>OtsLYON19S_1_0713</t>
  </si>
  <si>
    <t>OtsLYON19S_1_0819</t>
  </si>
  <si>
    <t>OtsLGRF22S_6440</t>
  </si>
  <si>
    <t>C-06440</t>
  </si>
  <si>
    <t>OtsLGRF22S_6443</t>
  </si>
  <si>
    <t>C-06443</t>
  </si>
  <si>
    <t>OtsLGRF22S_6446</t>
  </si>
  <si>
    <t>C-06446</t>
  </si>
  <si>
    <t>OtsLGRF22S_6449</t>
  </si>
  <si>
    <t>C-06449</t>
  </si>
  <si>
    <t>OtsLGRF22S_6452</t>
  </si>
  <si>
    <t>C-06452</t>
  </si>
  <si>
    <t>OtsLGRF22S_6455</t>
  </si>
  <si>
    <t>C-06455</t>
  </si>
  <si>
    <t>OtsLGRF22S_6458</t>
  </si>
  <si>
    <t>C-06458</t>
  </si>
  <si>
    <t>OtsLGRF22S_6461</t>
  </si>
  <si>
    <t>C-06461</t>
  </si>
  <si>
    <t>OtsLGRF22S_6464</t>
  </si>
  <si>
    <t>C-06464</t>
  </si>
  <si>
    <t>OtsLGRF22S_6467</t>
  </si>
  <si>
    <t>C-06467</t>
  </si>
  <si>
    <t>OtsLGRF22S_6470</t>
  </si>
  <si>
    <t>C-06470</t>
  </si>
  <si>
    <t>OtsLGRF22S_6473</t>
  </si>
  <si>
    <t>C-06473</t>
  </si>
  <si>
    <t>OtsLYON18S_1_0207</t>
  </si>
  <si>
    <t>OtsLGRF22S_6476</t>
  </si>
  <si>
    <t>C-06476</t>
  </si>
  <si>
    <t>OtsLYON20S_1_0295</t>
  </si>
  <si>
    <t>OtsLYON20S_1_1020</t>
  </si>
  <si>
    <t>OtsLGRF22S_6479</t>
  </si>
  <si>
    <t>C-06479</t>
  </si>
  <si>
    <t>OtsLGRF22S_6482</t>
  </si>
  <si>
    <t>C-06482</t>
  </si>
  <si>
    <t>OtsLGRF22S_6485</t>
  </si>
  <si>
    <t>C-06485</t>
  </si>
  <si>
    <t>OtsLYON19S_1_0608</t>
  </si>
  <si>
    <t>OtsLGRF22S_6488</t>
  </si>
  <si>
    <t>C-06488</t>
  </si>
  <si>
    <t>OtsLYON18S_1_2322</t>
  </si>
  <si>
    <t>OtsLYON18S_1_2446</t>
  </si>
  <si>
    <t>OtsLGRF22S_6491</t>
  </si>
  <si>
    <t>C-06491</t>
  </si>
  <si>
    <t>OtsLGRF22S_6494</t>
  </si>
  <si>
    <t>C-06494</t>
  </si>
  <si>
    <t>OtsLYON18S_1_1433</t>
  </si>
  <si>
    <t>OtsLYON18S_1_1806</t>
  </si>
  <si>
    <t>OtsLGRF22S_6497</t>
  </si>
  <si>
    <t>C-06497</t>
  </si>
  <si>
    <t>OtsLYON19S_1_0157</t>
  </si>
  <si>
    <t>OtsLYON19S_1_0245</t>
  </si>
  <si>
    <t>OtsLGRF22S_6500</t>
  </si>
  <si>
    <t>C-06500</t>
  </si>
  <si>
    <t>OtsLGRF22S_6503</t>
  </si>
  <si>
    <t>C-06503</t>
  </si>
  <si>
    <t>OtsLYON18S_1_2753</t>
  </si>
  <si>
    <t>OtsLGRF22S_6506</t>
  </si>
  <si>
    <t>C-06506</t>
  </si>
  <si>
    <t>OtsLYON19S_1_1729</t>
  </si>
  <si>
    <t>OtsLYON19S_1_1960</t>
  </si>
  <si>
    <t>OtsLGRF22S_6509</t>
  </si>
  <si>
    <t>C-06509</t>
  </si>
  <si>
    <t>OtsLYON19S_1_0378</t>
  </si>
  <si>
    <t>OtsLGRF22S_6512</t>
  </si>
  <si>
    <t>C-06512</t>
  </si>
  <si>
    <t>OtsLYON19S_1_1357</t>
  </si>
  <si>
    <t>OtsLYON19S_1_1440</t>
  </si>
  <si>
    <t>OtsLGRF22S_6515</t>
  </si>
  <si>
    <t>C-06515</t>
  </si>
  <si>
    <t>OtsLYON18S_1_1101</t>
  </si>
  <si>
    <t>OtsLGRF22S_6518</t>
  </si>
  <si>
    <t>C-06518</t>
  </si>
  <si>
    <t>OtsLGRF22S_6521</t>
  </si>
  <si>
    <t>C-06521</t>
  </si>
  <si>
    <t>OtsLGRF22S_6524</t>
  </si>
  <si>
    <t>C-06524</t>
  </si>
  <si>
    <t>OtsLGRF22S_6527</t>
  </si>
  <si>
    <t>C-06527</t>
  </si>
  <si>
    <t>OtsLGRF22S_6530</t>
  </si>
  <si>
    <t>C-06530</t>
  </si>
  <si>
    <t>OtsLGRF22S_6533</t>
  </si>
  <si>
    <t>C-06533</t>
  </si>
  <si>
    <t>OtsLGRF22S_6536</t>
  </si>
  <si>
    <t>C-06536</t>
  </si>
  <si>
    <t>OtsLGRF22S_6539</t>
  </si>
  <si>
    <t>C-06539</t>
  </si>
  <si>
    <t>OtsLGRF22S_6542</t>
  </si>
  <si>
    <t>C-06542</t>
  </si>
  <si>
    <t>OtsLGRF22S_6545</t>
  </si>
  <si>
    <t>C-06545</t>
  </si>
  <si>
    <t>OtsLGRF22S_6548</t>
  </si>
  <si>
    <t>C-06548</t>
  </si>
  <si>
    <t>OtsLYON20S_1_0291</t>
  </si>
  <si>
    <t>OtsLYON20S_1_1004</t>
  </si>
  <si>
    <t>OtsLGRF22S_6551</t>
  </si>
  <si>
    <t>C-06551</t>
  </si>
  <si>
    <t>OtsLGRF22S_6554</t>
  </si>
  <si>
    <t>C-06554</t>
  </si>
  <si>
    <t>OtsLGRF22S_6557</t>
  </si>
  <si>
    <t>C-06557</t>
  </si>
  <si>
    <t>OtsLGRF22S_6560</t>
  </si>
  <si>
    <t>C-06560</t>
  </si>
  <si>
    <t>OtsLGRF22S_6563</t>
  </si>
  <si>
    <t>C-06563</t>
  </si>
  <si>
    <t>OtsLGRF22S_6566</t>
  </si>
  <si>
    <t>C-06566</t>
  </si>
  <si>
    <t>OtsLGRF22S_6569</t>
  </si>
  <si>
    <t>C-06569</t>
  </si>
  <si>
    <t>OtsLGRF22S_6572</t>
  </si>
  <si>
    <t>C-06572</t>
  </si>
  <si>
    <t>OtsLGRF22S_6575</t>
  </si>
  <si>
    <t>C-06575</t>
  </si>
  <si>
    <t>OtsLGRF22S_6578</t>
  </si>
  <si>
    <t>C-06578</t>
  </si>
  <si>
    <t>OtsLYON19S_1_1604</t>
  </si>
  <si>
    <t>OtsLGRF22S_6581</t>
  </si>
  <si>
    <t>C-06581</t>
  </si>
  <si>
    <t>OtsNPFH18S_1_4356</t>
  </si>
  <si>
    <t>OtsNPFH18S_1_4078</t>
  </si>
  <si>
    <t>OtsLGRF22S_6584</t>
  </si>
  <si>
    <t>C-06584</t>
  </si>
  <si>
    <t>OtsLYON18S_1_1994</t>
  </si>
  <si>
    <t>OtsLYON18S_1_2124</t>
  </si>
  <si>
    <t>OtsLGRF22S_6587</t>
  </si>
  <si>
    <t>C-06587</t>
  </si>
  <si>
    <t>OtsLGRF22S_6590</t>
  </si>
  <si>
    <t>C-06590</t>
  </si>
  <si>
    <t>OtsLGRF22S_6593</t>
  </si>
  <si>
    <t>C-06593</t>
  </si>
  <si>
    <t>OtsLGRF22S_6596</t>
  </si>
  <si>
    <t>C-06596</t>
  </si>
  <si>
    <t>OtsLGRF22S_6599</t>
  </si>
  <si>
    <t>C-06599</t>
  </si>
  <si>
    <t>OtsNPFH19S_1_1303</t>
  </si>
  <si>
    <t>OtsNPFH19S_1_1008</t>
  </si>
  <si>
    <t>OtsLGRF22S_6602</t>
  </si>
  <si>
    <t>C-06602</t>
  </si>
  <si>
    <t>OtsLGRF22S_6605</t>
  </si>
  <si>
    <t>C-06605</t>
  </si>
  <si>
    <t>OtsLGRF22S_6608</t>
  </si>
  <si>
    <t>C-06608</t>
  </si>
  <si>
    <t>OtsLYON17S_1_2193</t>
  </si>
  <si>
    <t>OtsLYON17S_1_2186</t>
  </si>
  <si>
    <t>OtsLGRF22S_6611</t>
  </si>
  <si>
    <t>C-06611</t>
  </si>
  <si>
    <t>OtsLGRF22S_6614</t>
  </si>
  <si>
    <t>C-06614</t>
  </si>
  <si>
    <t>OtsLGRF22S_6617</t>
  </si>
  <si>
    <t>C-06617</t>
  </si>
  <si>
    <t>OtsLGRF22S_6620</t>
  </si>
  <si>
    <t>C-06620</t>
  </si>
  <si>
    <t>OtsLYON19S_1_1815</t>
  </si>
  <si>
    <t>OtsLYON19S_1_1535</t>
  </si>
  <si>
    <t>OtsLGRF22S_6623</t>
  </si>
  <si>
    <t>C-06623</t>
  </si>
  <si>
    <t>OtsLYON19S_1_2303</t>
  </si>
  <si>
    <t>OtsLYON19S_1_2062</t>
  </si>
  <si>
    <t>OtsLGRF22S_6626</t>
  </si>
  <si>
    <t>C-06626</t>
  </si>
  <si>
    <t>OtsLGRF22S_6629</t>
  </si>
  <si>
    <t>C-06629</t>
  </si>
  <si>
    <t>OtsLGRF22S_6632</t>
  </si>
  <si>
    <t>C-06632</t>
  </si>
  <si>
    <t>OtsLYON19S_1_1317</t>
  </si>
  <si>
    <t>OtsLYON19S_1_1234</t>
  </si>
  <si>
    <t>OtsLGRF22S_6635</t>
  </si>
  <si>
    <t>C-06635</t>
  </si>
  <si>
    <t>OtsLYON19S_1_1831</t>
  </si>
  <si>
    <t>OtsLYON19S_1_1569</t>
  </si>
  <si>
    <t>OtsLGRF22S_6638</t>
  </si>
  <si>
    <t>C-06638</t>
  </si>
  <si>
    <t>OtsLGRF22S_6641</t>
  </si>
  <si>
    <t>C-06641</t>
  </si>
  <si>
    <t>OtsLGRF22S_6644</t>
  </si>
  <si>
    <t>C-06644</t>
  </si>
  <si>
    <t>OtsLGRF22S_6647</t>
  </si>
  <si>
    <t>C-06647</t>
  </si>
  <si>
    <t>OtsLGRF22S_6650</t>
  </si>
  <si>
    <t>C-06650</t>
  </si>
  <si>
    <t>OtsLYON19S_1_0617</t>
  </si>
  <si>
    <t>OtsLGRF22S_6653</t>
  </si>
  <si>
    <t>C-06653</t>
  </si>
  <si>
    <t>OtsLGRF22S_6656</t>
  </si>
  <si>
    <t>C-06656</t>
  </si>
  <si>
    <t>OtsLYON19S_1_0551</t>
  </si>
  <si>
    <t>OtsLYON19S_1_0419</t>
  </si>
  <si>
    <t>OtsLGRF22S_6659</t>
  </si>
  <si>
    <t>C-06659</t>
  </si>
  <si>
    <t>OtsLYON19S_1_1485</t>
  </si>
  <si>
    <t>OtsLGRF22S_6662</t>
  </si>
  <si>
    <t>C-06662</t>
  </si>
  <si>
    <t>OtsLGRF22S_6665</t>
  </si>
  <si>
    <t>C-06665</t>
  </si>
  <si>
    <t>OtsLGRF22S_6668</t>
  </si>
  <si>
    <t>C-06668</t>
  </si>
  <si>
    <t>OtsNPFH18S_1_4348</t>
  </si>
  <si>
    <t>OtsNPFH18S_1_4093</t>
  </si>
  <si>
    <t>OtsLGRF22S_6671</t>
  </si>
  <si>
    <t>C-06671</t>
  </si>
  <si>
    <t>OtsPBT18-UmaFa-0343</t>
  </si>
  <si>
    <t>OtsLGRF22S_6674</t>
  </si>
  <si>
    <t>C-06674</t>
  </si>
  <si>
    <t>OtsLYON19S_1_1654</t>
  </si>
  <si>
    <t>OtsLGRF22S_6677</t>
  </si>
  <si>
    <t>C-06677</t>
  </si>
  <si>
    <t>OtsLGRF22S_6680</t>
  </si>
  <si>
    <t>C-06680</t>
  </si>
  <si>
    <t>OtsLGRF22S_6683</t>
  </si>
  <si>
    <t>C-06683</t>
  </si>
  <si>
    <t>OtsLYON18S_1_1428</t>
  </si>
  <si>
    <t>OtsLYON18S_1_1817</t>
  </si>
  <si>
    <t>OtsLGRF22S_6686</t>
  </si>
  <si>
    <t>C-06686</t>
  </si>
  <si>
    <t>OtsLYON18S_1_0678</t>
  </si>
  <si>
    <t>OtsLGRF22S_6689</t>
  </si>
  <si>
    <t>C-06689</t>
  </si>
  <si>
    <t>OtsLGRF22S_6692</t>
  </si>
  <si>
    <t>C-06692</t>
  </si>
  <si>
    <t>OtsNPFH18S_1_3337</t>
  </si>
  <si>
    <t>OtsNPFH18S_1_3001</t>
  </si>
  <si>
    <t>OtsLGRF22S_6695</t>
  </si>
  <si>
    <t>C-06695</t>
  </si>
  <si>
    <t>OtsLGRF22S_6698</t>
  </si>
  <si>
    <t>C-06698</t>
  </si>
  <si>
    <t>OtsLGRF22S_6701</t>
  </si>
  <si>
    <t>C-06701</t>
  </si>
  <si>
    <t>OtsLGRF22S_6704</t>
  </si>
  <si>
    <t>C-06704</t>
  </si>
  <si>
    <t>OtsLGRF22S_6707</t>
  </si>
  <si>
    <t>C-06707</t>
  </si>
  <si>
    <t>OtsLYON19S_1_0597</t>
  </si>
  <si>
    <t>OtsLYON19S_1_0669</t>
  </si>
  <si>
    <t>OtsLGRF22S_6710</t>
  </si>
  <si>
    <t>C-06710</t>
  </si>
  <si>
    <t>OtsLYON18S_1_2742</t>
  </si>
  <si>
    <t>OtsLGRF22S_6713</t>
  </si>
  <si>
    <t>C-06713</t>
  </si>
  <si>
    <t>OtsLGRF22S_6716</t>
  </si>
  <si>
    <t>C-06716</t>
  </si>
  <si>
    <t>OtsLGRF22S_6719</t>
  </si>
  <si>
    <t>C-06719</t>
  </si>
  <si>
    <t>OtsLGRF22S_6722</t>
  </si>
  <si>
    <t>C-06722</t>
  </si>
  <si>
    <t>OtsNPFH19S_1_5323</t>
  </si>
  <si>
    <t>OtsNPFH19S_1_5015</t>
  </si>
  <si>
    <t>OtsLGRF22S_6725</t>
  </si>
  <si>
    <t>C-06725</t>
  </si>
  <si>
    <t>OtsNPFH19S_1_1004</t>
  </si>
  <si>
    <t>OtsLGRF22S_6728</t>
  </si>
  <si>
    <t>C-06728</t>
  </si>
  <si>
    <t>OtsLGRF22S_6731</t>
  </si>
  <si>
    <t>C-06731</t>
  </si>
  <si>
    <t>OtsLGRF22S_6734</t>
  </si>
  <si>
    <t>C-06734</t>
  </si>
  <si>
    <t>OtsLYON19S_1_1319</t>
  </si>
  <si>
    <t>OtsLYON19S_1_1244</t>
  </si>
  <si>
    <t>OtsLGRF22S_6737</t>
  </si>
  <si>
    <t>C-06737</t>
  </si>
  <si>
    <t>OtsLYON18S_1_1679</t>
  </si>
  <si>
    <t>OtsLGRF22S_6740</t>
  </si>
  <si>
    <t>C-06740</t>
  </si>
  <si>
    <t>OtsLYON19S_1_0145</t>
  </si>
  <si>
    <t>OtsLYON19S_1_0203</t>
  </si>
  <si>
    <t>OtsLGRF22S_6743</t>
  </si>
  <si>
    <t>C-06743</t>
  </si>
  <si>
    <t>OtsLGRF22S_6746</t>
  </si>
  <si>
    <t>C-06746</t>
  </si>
  <si>
    <t>OtsNPFH18S_1_4051</t>
  </si>
  <si>
    <t>OtsLGRF22S_6749</t>
  </si>
  <si>
    <t>C-06749</t>
  </si>
  <si>
    <t>OtsLGRF22S_6752</t>
  </si>
  <si>
    <t>C-06752</t>
  </si>
  <si>
    <t>OtsLGRF22S_6755</t>
  </si>
  <si>
    <t>C-06755</t>
  </si>
  <si>
    <t>OtsLGRF22S_6758</t>
  </si>
  <si>
    <t>C-06758</t>
  </si>
  <si>
    <t>OtsPBT18-UmaFa-0459</t>
  </si>
  <si>
    <t>OtsPBT18-UmaFa-0453</t>
  </si>
  <si>
    <t>OtsLGRF22S_6761</t>
  </si>
  <si>
    <t>C-06761</t>
  </si>
  <si>
    <t>OtsLGRF22S_6764</t>
  </si>
  <si>
    <t>C-06764</t>
  </si>
  <si>
    <t>OtsLYON20S_1_0219</t>
  </si>
  <si>
    <t>OtsLYON20S_1_0055</t>
  </si>
  <si>
    <t>OtsLGRF22S_6767</t>
  </si>
  <si>
    <t>C-06767</t>
  </si>
  <si>
    <t>OtsLGRF22S_6770</t>
  </si>
  <si>
    <t>C-06770</t>
  </si>
  <si>
    <t>OtsLYON19S_1_0105</t>
  </si>
  <si>
    <t>OtsLYON19S_1_0005</t>
  </si>
  <si>
    <t>OtsLGRF22S_6773</t>
  </si>
  <si>
    <t>C-06773</t>
  </si>
  <si>
    <t>OtsLGRF22S_6776</t>
  </si>
  <si>
    <t>C-06776</t>
  </si>
  <si>
    <t>OtsLGRF22S_6779</t>
  </si>
  <si>
    <t>C-06779</t>
  </si>
  <si>
    <t>OtsLGRF22S_6782</t>
  </si>
  <si>
    <t>C-06782</t>
  </si>
  <si>
    <t>OtsLGRF22S_6785</t>
  </si>
  <si>
    <t>C-06785</t>
  </si>
  <si>
    <t>OtsLGRF22S_6788</t>
  </si>
  <si>
    <t>C-06788</t>
  </si>
  <si>
    <t>OtsLGRF22S_6791</t>
  </si>
  <si>
    <t>C-06791</t>
  </si>
  <si>
    <t>OtsLGRF22S_6794</t>
  </si>
  <si>
    <t>C-06794</t>
  </si>
  <si>
    <t>OtsLGRF22S_6797</t>
  </si>
  <si>
    <t>C-06797</t>
  </si>
  <si>
    <t>OtsLGRF22S_6800</t>
  </si>
  <si>
    <t>C-06800</t>
  </si>
  <si>
    <t>OtsLGRF22S_6803</t>
  </si>
  <si>
    <t>C-06803</t>
  </si>
  <si>
    <t>OtsLGRF22S_6806</t>
  </si>
  <si>
    <t>C-06806</t>
  </si>
  <si>
    <t>OtsLGRF22S_6809</t>
  </si>
  <si>
    <t>C-06809</t>
  </si>
  <si>
    <t>OtsLGRF22S_6812</t>
  </si>
  <si>
    <t>C-06812</t>
  </si>
  <si>
    <t>OtsLYON19S_1_0482</t>
  </si>
  <si>
    <t>OtsLGRF22S_6815</t>
  </si>
  <si>
    <t>C-06815</t>
  </si>
  <si>
    <t>OtsLGRF22S_6818</t>
  </si>
  <si>
    <t>C-06818</t>
  </si>
  <si>
    <t>OtsLGRF22S_6821</t>
  </si>
  <si>
    <t>C-06821</t>
  </si>
  <si>
    <t>OtsLGRF22S_6824</t>
  </si>
  <si>
    <t>C-06824</t>
  </si>
  <si>
    <t>OtsLGRF22S_6827</t>
  </si>
  <si>
    <t>C-06827</t>
  </si>
  <si>
    <t>OtsLGRF22S_6830</t>
  </si>
  <si>
    <t>C-06830</t>
  </si>
  <si>
    <t>OtsLYON19S_1_0127</t>
  </si>
  <si>
    <t>OtsLYON19S_1_0074</t>
  </si>
  <si>
    <t>OtsLGRF22S_6833</t>
  </si>
  <si>
    <t>C-06833</t>
  </si>
  <si>
    <t>OtsLGRF22S_6836</t>
  </si>
  <si>
    <t>C-06836</t>
  </si>
  <si>
    <t>OtsLGRF22S_6839</t>
  </si>
  <si>
    <t>C-06839</t>
  </si>
  <si>
    <t>OtsLYON19S_1_1538</t>
  </si>
  <si>
    <t>OtsLGRF22S_6842</t>
  </si>
  <si>
    <t>C-06842</t>
  </si>
  <si>
    <t>OtsLYON19S_1_0164</t>
  </si>
  <si>
    <t>OtsLYON19S_1_0252</t>
  </si>
  <si>
    <t>OtsLGRF22S_6845</t>
  </si>
  <si>
    <t>C-06845</t>
  </si>
  <si>
    <t>OtsLGRF22S_6848</t>
  </si>
  <si>
    <t>C-06848</t>
  </si>
  <si>
    <t>OtsNPFH19S_1_3015</t>
  </si>
  <si>
    <t>OtsLGRF22S_6851</t>
  </si>
  <si>
    <t>C-06851</t>
  </si>
  <si>
    <t>OtsLGRF22S_6854</t>
  </si>
  <si>
    <t>C-06854</t>
  </si>
  <si>
    <t>OtsLGRF22S_6857</t>
  </si>
  <si>
    <t>C-06857</t>
  </si>
  <si>
    <t>OtsLGRF22S_6860</t>
  </si>
  <si>
    <t>C-06860</t>
  </si>
  <si>
    <t>OtsLGRF22S_6863</t>
  </si>
  <si>
    <t>C-06863</t>
  </si>
  <si>
    <t>OtsLGRF22S_6866</t>
  </si>
  <si>
    <t>C-06866</t>
  </si>
  <si>
    <t>OtsLGRF22S_6869</t>
  </si>
  <si>
    <t>C-06869</t>
  </si>
  <si>
    <t>OtsLYON17S_1_1170</t>
  </si>
  <si>
    <t>OtsLGRF22S_6872</t>
  </si>
  <si>
    <t>C-06872</t>
  </si>
  <si>
    <t>OtsLGRF22S_6875</t>
  </si>
  <si>
    <t>C-06875</t>
  </si>
  <si>
    <t>OtsLGRF22S_6878</t>
  </si>
  <si>
    <t>C-06878</t>
  </si>
  <si>
    <t>OtsLGRF22S_6881</t>
  </si>
  <si>
    <t>C-06881</t>
  </si>
  <si>
    <t>OtsLYON19S_1_1795</t>
  </si>
  <si>
    <t>OtsLYON19S_1_2070</t>
  </si>
  <si>
    <t>OtsLGRF22S_6884</t>
  </si>
  <si>
    <t>C-06884</t>
  </si>
  <si>
    <t>OtsLGRF22S_6887</t>
  </si>
  <si>
    <t>C-06887</t>
  </si>
  <si>
    <t>OtsLGRF22S_6890</t>
  </si>
  <si>
    <t>C-06890</t>
  </si>
  <si>
    <t>OtsLGRF22S_6893</t>
  </si>
  <si>
    <t>C-06893</t>
  </si>
  <si>
    <t>OtsLGRF22S_6896</t>
  </si>
  <si>
    <t>C-06896</t>
  </si>
  <si>
    <t>OtsLGRF22S_6899</t>
  </si>
  <si>
    <t>C-06899</t>
  </si>
  <si>
    <t>OtsLYON19S_1_1906</t>
  </si>
  <si>
    <t>OtsLGRF22S_6902</t>
  </si>
  <si>
    <t>C-06902</t>
  </si>
  <si>
    <t>OtsLGRF22S_6905</t>
  </si>
  <si>
    <t>C-06905</t>
  </si>
  <si>
    <t>OtsLGRF22S_6908</t>
  </si>
  <si>
    <t>C-06908</t>
  </si>
  <si>
    <t>OtsLGRF22S_6911</t>
  </si>
  <si>
    <t>C-06911</t>
  </si>
  <si>
    <t>OtsLGRF22S_6914</t>
  </si>
  <si>
    <t>C-06914</t>
  </si>
  <si>
    <t>OtsLGRF22S_6917</t>
  </si>
  <si>
    <t>C-06917</t>
  </si>
  <si>
    <t>OtsLYON19S_1_0541</t>
  </si>
  <si>
    <t>OtsLYON19S_1_0404</t>
  </si>
  <si>
    <t>OtsLGRF22S_6920</t>
  </si>
  <si>
    <t>C-06920</t>
  </si>
  <si>
    <t>OtsLYON19S_1_1396</t>
  </si>
  <si>
    <t>OtsLYON19S_1_1490</t>
  </si>
  <si>
    <t>OtsLGRF22S_6923</t>
  </si>
  <si>
    <t>C-06923</t>
  </si>
  <si>
    <t>OtsLGRF22S_6926</t>
  </si>
  <si>
    <t>C-06926</t>
  </si>
  <si>
    <t>OtsLGRF22S_6929</t>
  </si>
  <si>
    <t>C-06929</t>
  </si>
  <si>
    <t>OtsLGRF22S_6932</t>
  </si>
  <si>
    <t>C-06932</t>
  </si>
  <si>
    <t>OtsLGRF22S_6935</t>
  </si>
  <si>
    <t>C-06935</t>
  </si>
  <si>
    <t>OtsLGRF22S_6938</t>
  </si>
  <si>
    <t>C-06938</t>
  </si>
  <si>
    <t>OtsLYON19S_1_1742</t>
  </si>
  <si>
    <t>OtsLYON19S_1_1973</t>
  </si>
  <si>
    <t>OtsLGRF22S_6941</t>
  </si>
  <si>
    <t>C-06941</t>
  </si>
  <si>
    <t>OtsLYON19S_1_0705</t>
  </si>
  <si>
    <t>OtsLYON19S_1_0673</t>
  </si>
  <si>
    <t>OtsLGRF22S_6944</t>
  </si>
  <si>
    <t>C-06944</t>
  </si>
  <si>
    <t>OtsPBT18-UmaFa-0639</t>
  </si>
  <si>
    <t>OtsPBT18-UmaFa-0636</t>
  </si>
  <si>
    <t>OtsLGRF22S_6947</t>
  </si>
  <si>
    <t>C-06947</t>
  </si>
  <si>
    <t>OtsLGRF22S_6950</t>
  </si>
  <si>
    <t>C-06950</t>
  </si>
  <si>
    <t>OtsLGRF22S_6953</t>
  </si>
  <si>
    <t>C-06953</t>
  </si>
  <si>
    <t>OtsLYON20S_1_0196</t>
  </si>
  <si>
    <t>OtsLGRF22S_6956</t>
  </si>
  <si>
    <t>C-06956</t>
  </si>
  <si>
    <t>OtsLGRF22S_6959</t>
  </si>
  <si>
    <t>C-06959</t>
  </si>
  <si>
    <t>OtsLGRF22S_6962</t>
  </si>
  <si>
    <t>C-06962</t>
  </si>
  <si>
    <t>OtsLGRF22S_6965</t>
  </si>
  <si>
    <t>C-06965</t>
  </si>
  <si>
    <t>OtsLGRF22S_6968</t>
  </si>
  <si>
    <t>C-06968</t>
  </si>
  <si>
    <t>OtsLGRF22S_6971</t>
  </si>
  <si>
    <t>C-06971</t>
  </si>
  <si>
    <t>OtsLGRF22S_6974</t>
  </si>
  <si>
    <t>C-06974</t>
  </si>
  <si>
    <t>OtsLGRF22S_6977</t>
  </si>
  <si>
    <t>C-06977</t>
  </si>
  <si>
    <t>OtsLGRF22S_6980</t>
  </si>
  <si>
    <t>C-06980</t>
  </si>
  <si>
    <t>OtsLGRF22S_6983</t>
  </si>
  <si>
    <t>C-06983</t>
  </si>
  <si>
    <t>OtsLGRF22S_6986</t>
  </si>
  <si>
    <t>C-06986</t>
  </si>
  <si>
    <t>OtsLGRF22S_6989</t>
  </si>
  <si>
    <t>C-06989</t>
  </si>
  <si>
    <t>OtsLGRF22S_6992</t>
  </si>
  <si>
    <t>C-06992</t>
  </si>
  <si>
    <t>OtsLGRF22S_6995</t>
  </si>
  <si>
    <t>C-06995</t>
  </si>
  <si>
    <t>OtsLGRF22S_6998</t>
  </si>
  <si>
    <t>C-06998</t>
  </si>
  <si>
    <t>OtsLGRF22S_7001</t>
  </si>
  <si>
    <t>C-07001</t>
  </si>
  <si>
    <t>OtsLGRF22S_7004</t>
  </si>
  <si>
    <t>C-07004</t>
  </si>
  <si>
    <t>OtsLGRF22S_7007</t>
  </si>
  <si>
    <t>C-07007</t>
  </si>
  <si>
    <t>OtsLYON19S_1_1976</t>
  </si>
  <si>
    <t>OtsLGRF22S_7010</t>
  </si>
  <si>
    <t>C-07010</t>
  </si>
  <si>
    <t>OtsLYON19S_1_1834</t>
  </si>
  <si>
    <t>OtsLYON19S_1_1567</t>
  </si>
  <si>
    <t>OtsLGRF22S_7013</t>
  </si>
  <si>
    <t>C-07013</t>
  </si>
  <si>
    <t>OtsLYON19S_1_0827</t>
  </si>
  <si>
    <t>OtsLGRF22S_7016</t>
  </si>
  <si>
    <t>C-07016</t>
  </si>
  <si>
    <t>OtsLGRF22S_7019</t>
  </si>
  <si>
    <t>C-07019</t>
  </si>
  <si>
    <t>OtsLGRF22S_7022</t>
  </si>
  <si>
    <t>C-07022</t>
  </si>
  <si>
    <t>OtsLGRF22S_7025</t>
  </si>
  <si>
    <t>C-07025</t>
  </si>
  <si>
    <t>OtsLGRF22S_7028</t>
  </si>
  <si>
    <t>C-07028</t>
  </si>
  <si>
    <t>OtsLGRF22S_7031</t>
  </si>
  <si>
    <t>C-07031</t>
  </si>
  <si>
    <t>OtsLYON19S_1_1707</t>
  </si>
  <si>
    <t>OtsLYON19S_1_1910</t>
  </si>
  <si>
    <t>OtsLGRF22S_7034</t>
  </si>
  <si>
    <t>C-07034</t>
  </si>
  <si>
    <t>OtsPBT18-UmaFa-0784</t>
  </si>
  <si>
    <t>OtsPBT18-UmaFa-0779</t>
  </si>
  <si>
    <t>OtsLGRF22S_7037</t>
  </si>
  <si>
    <t>C-07037</t>
  </si>
  <si>
    <t>OtsLGRF22S_7040</t>
  </si>
  <si>
    <t>C-07040</t>
  </si>
  <si>
    <t>OtsLYON19S_1_0593</t>
  </si>
  <si>
    <t>OtsLYON19S_1_0696</t>
  </si>
  <si>
    <t>OtsLGRF22S_7043</t>
  </si>
  <si>
    <t>C-07043</t>
  </si>
  <si>
    <t>OtsLYON19S_1_1830</t>
  </si>
  <si>
    <t>OtsLYON19S_1_1558</t>
  </si>
  <si>
    <t>OtsLGRF22S_7046</t>
  </si>
  <si>
    <t>C-07046</t>
  </si>
  <si>
    <t>OtsLGRF22S_7049</t>
  </si>
  <si>
    <t>C-07049</t>
  </si>
  <si>
    <t>OtsLGRF22S_7052</t>
  </si>
  <si>
    <t>C-07052</t>
  </si>
  <si>
    <t>OtsLGRF22S_7055</t>
  </si>
  <si>
    <t>C-07055</t>
  </si>
  <si>
    <t>OtsLGRF22S_7058</t>
  </si>
  <si>
    <t>C-07058</t>
  </si>
  <si>
    <t>OtsLGRF22S_7061</t>
  </si>
  <si>
    <t>C-07061</t>
  </si>
  <si>
    <t>OtsLGRF22S_7064</t>
  </si>
  <si>
    <t>C-07064</t>
  </si>
  <si>
    <t>OtsLGRF22S_7067</t>
  </si>
  <si>
    <t>C-07067</t>
  </si>
  <si>
    <t>OtsLYON19S_1_1778</t>
  </si>
  <si>
    <t>OtsLYON19S_1_2038</t>
  </si>
  <si>
    <t>OtsLGRF22S_7070</t>
  </si>
  <si>
    <t>C-07070</t>
  </si>
  <si>
    <t>OtsLYON19S_1_2302</t>
  </si>
  <si>
    <t>OtsLYON19S_1_2076</t>
  </si>
  <si>
    <t>OtsLGRF22S_7073</t>
  </si>
  <si>
    <t>C-07073</t>
  </si>
  <si>
    <t>OtsLGRF22S_7076</t>
  </si>
  <si>
    <t>C-07076</t>
  </si>
  <si>
    <t>OtsLGRF22S_7079</t>
  </si>
  <si>
    <t>C-07079</t>
  </si>
  <si>
    <t>OtsLYON20S_1_1021</t>
  </si>
  <si>
    <t>OtsLGRF22S_7082</t>
  </si>
  <si>
    <t>C-07082</t>
  </si>
  <si>
    <t>OtsPBT18-UmaFa-0626</t>
  </si>
  <si>
    <t>OtsPBT18-UmaFa-0623</t>
  </si>
  <si>
    <t>OtsLGRF22S_7085</t>
  </si>
  <si>
    <t>C-07085</t>
  </si>
  <si>
    <t>OtsNPFH18S_1_4332</t>
  </si>
  <si>
    <t>OtsNPFH18S_1_4059</t>
  </si>
  <si>
    <t>OtsLGRF22S_7088</t>
  </si>
  <si>
    <t>C-07088</t>
  </si>
  <si>
    <t>OtsLYON19S_1_1568</t>
  </si>
  <si>
    <t>OtsLGRF22S_7091</t>
  </si>
  <si>
    <t>C-07091</t>
  </si>
  <si>
    <t>OtsLGRF22S_7094</t>
  </si>
  <si>
    <t>C-07094</t>
  </si>
  <si>
    <t>OtsLGRF22S_7097</t>
  </si>
  <si>
    <t>C-07097</t>
  </si>
  <si>
    <t>OtsLYON19S_1_0018</t>
  </si>
  <si>
    <t>OtsLGRF22S_7100</t>
  </si>
  <si>
    <t>C-07100</t>
  </si>
  <si>
    <t>OtsLGRF22S_7103</t>
  </si>
  <si>
    <t>C-07103</t>
  </si>
  <si>
    <t>OtsLGRF22S_7106</t>
  </si>
  <si>
    <t>C-07106</t>
  </si>
  <si>
    <t>OtsLGRF22S_7109</t>
  </si>
  <si>
    <t>C-07109</t>
  </si>
  <si>
    <t>OtsLYON19S_1_0427</t>
  </si>
  <si>
    <t>OtsLGRF22S_7112</t>
  </si>
  <si>
    <t>C-07112</t>
  </si>
  <si>
    <t>OtsNPFH19S_1_3061</t>
  </si>
  <si>
    <t>OtsLGRF22S_7115</t>
  </si>
  <si>
    <t>C-07115</t>
  </si>
  <si>
    <t>OtsLYON20S_1_1003</t>
  </si>
  <si>
    <t>OtsLGRF22S_7118</t>
  </si>
  <si>
    <t>C-07118</t>
  </si>
  <si>
    <t>OtsPBT17-PRHFa-7873</t>
  </si>
  <si>
    <t>OtsPBT17-PRHFa-7905</t>
  </si>
  <si>
    <t>OtsLGRF22S_7121</t>
  </si>
  <si>
    <t>C-07121</t>
  </si>
  <si>
    <t>OtsLGRF22S_7124</t>
  </si>
  <si>
    <t>C-07124</t>
  </si>
  <si>
    <t>OtsLGRF22S_7127</t>
  </si>
  <si>
    <t>C-07127</t>
  </si>
  <si>
    <t>OtsNPFH20S_1_0675</t>
  </si>
  <si>
    <t>OtsNPFH20S_1_0652</t>
  </si>
  <si>
    <t>OtsNPFH20S_1</t>
  </si>
  <si>
    <t>OtsLGRF22S_7130</t>
  </si>
  <si>
    <t>C-07130</t>
  </si>
  <si>
    <t>OtsLGRF22S_7133</t>
  </si>
  <si>
    <t>C-07133</t>
  </si>
  <si>
    <t>OtsLGRF22S_7136</t>
  </si>
  <si>
    <t>C-07136</t>
  </si>
  <si>
    <t>OtsLGRF22S_7139</t>
  </si>
  <si>
    <t>C-07139</t>
  </si>
  <si>
    <t>OtsLGRF22S_7142</t>
  </si>
  <si>
    <t>C-07142</t>
  </si>
  <si>
    <t>OtsLGRF22S_7145</t>
  </si>
  <si>
    <t>C-07145</t>
  </si>
  <si>
    <t>OtsLGRF22S_7148</t>
  </si>
  <si>
    <t>C-07148</t>
  </si>
  <si>
    <t>OtsLGRF22S_7151</t>
  </si>
  <si>
    <t>C-07151</t>
  </si>
  <si>
    <t>OtsLGRF22S_7154</t>
  </si>
  <si>
    <t>C-07154</t>
  </si>
  <si>
    <t>OtsPBT18-UmaFa-0889</t>
  </si>
  <si>
    <t>OtsPBT18-UmaFa-0886</t>
  </si>
  <si>
    <t>OtsLGRF22S_7157</t>
  </si>
  <si>
    <t>C-07157</t>
  </si>
  <si>
    <t>OtsLGRF22S_7160</t>
  </si>
  <si>
    <t>C-07160</t>
  </si>
  <si>
    <t>OtsLYON19S_1_0154</t>
  </si>
  <si>
    <t>OtsLYON19S_1_0233</t>
  </si>
  <si>
    <t>OtsLGRF22S_7163</t>
  </si>
  <si>
    <t>C-07163</t>
  </si>
  <si>
    <t>OtsLGRF22S_7166</t>
  </si>
  <si>
    <t>C-07166</t>
  </si>
  <si>
    <t>OtsLGRF22S_7169</t>
  </si>
  <si>
    <t>C-07169</t>
  </si>
  <si>
    <t>OtsNPFH19S_1_3022</t>
  </si>
  <si>
    <t>OtsLGRF22S_7172</t>
  </si>
  <si>
    <t>C-07172</t>
  </si>
  <si>
    <t>OtsNPFH18S_1_3020</t>
  </si>
  <si>
    <t>OtsLGRF22S_7175</t>
  </si>
  <si>
    <t>C-07175</t>
  </si>
  <si>
    <t>OtsNPFH19S_1_4305</t>
  </si>
  <si>
    <t>OtsNPFH19S_1_4062</t>
  </si>
  <si>
    <t>OtsLGRF22S_7178</t>
  </si>
  <si>
    <t>C-07178</t>
  </si>
  <si>
    <t>OtsLYON18S_1_0605</t>
  </si>
  <si>
    <t>OtsLGRF22S_7181</t>
  </si>
  <si>
    <t>C-07181</t>
  </si>
  <si>
    <t>OtsLGRF22S_7184</t>
  </si>
  <si>
    <t>OtsLGRF22S_7187</t>
  </si>
  <si>
    <t>OtsLGRF22S_7190</t>
  </si>
  <si>
    <t>C-07190</t>
  </si>
  <si>
    <t>OtsPAHH20S</t>
  </si>
  <si>
    <t>OtsLGRF22S_7196</t>
  </si>
  <si>
    <t>C-07196</t>
  </si>
  <si>
    <t>OtsLGRF22S_7199</t>
  </si>
  <si>
    <t>C-07199</t>
  </si>
  <si>
    <t>OtsLGRF22S_7202</t>
  </si>
  <si>
    <t>C-07202</t>
  </si>
  <si>
    <t>OtsLGRF22S_7205</t>
  </si>
  <si>
    <t>C-07205</t>
  </si>
  <si>
    <t>OtsLGRF22S_7208</t>
  </si>
  <si>
    <t>C-07208</t>
  </si>
  <si>
    <t>OtsLGRF22S_7211</t>
  </si>
  <si>
    <t>C-07211</t>
  </si>
  <si>
    <t>OtsLGRF22S_7214</t>
  </si>
  <si>
    <t>C-07214</t>
  </si>
  <si>
    <t>OtsLYON18S_1_1990</t>
  </si>
  <si>
    <t>OtsLYON18S_1_2113</t>
  </si>
  <si>
    <t>OtsLGRF22S_7217</t>
  </si>
  <si>
    <t>C-07217</t>
  </si>
  <si>
    <t>OtsLGRF22S_7220</t>
  </si>
  <si>
    <t>C-07220</t>
  </si>
  <si>
    <t>OtsLYON18S_1_0810</t>
  </si>
  <si>
    <t>OtsLGRF22S_7223</t>
  </si>
  <si>
    <t>C-07223</t>
  </si>
  <si>
    <t>OtsNPFH20S_1_0377</t>
  </si>
  <si>
    <t>OtsNPFH20S_1_0342</t>
  </si>
  <si>
    <t>OtsLGRF22S_7226</t>
  </si>
  <si>
    <t>C-07226</t>
  </si>
  <si>
    <t>OtsLGRF22S_7229</t>
  </si>
  <si>
    <t>C-07229</t>
  </si>
  <si>
    <t>OtsLGRF22S_7232</t>
  </si>
  <si>
    <t>C-07232</t>
  </si>
  <si>
    <t>OtsPBT19-PRHFa-5496</t>
  </si>
  <si>
    <t>OtsPBT19-PRHFa-5207</t>
  </si>
  <si>
    <t>OtsPBT19-PRHFa</t>
  </si>
  <si>
    <t>OtsLGRF22S_7235</t>
  </si>
  <si>
    <t>C-07235</t>
  </si>
  <si>
    <t>OtsLYON19S_1_0709</t>
  </si>
  <si>
    <t>OtsLYON19S_1_0808</t>
  </si>
  <si>
    <t>OtsLGRF22S_7238</t>
  </si>
  <si>
    <t>C-07238</t>
  </si>
  <si>
    <t>OtsLYON19S_1_0439</t>
  </si>
  <si>
    <t>OtsLGRF22S_7241</t>
  </si>
  <si>
    <t>C-07241</t>
  </si>
  <si>
    <t>OtsLGRF22S_7244</t>
  </si>
  <si>
    <t>C-07244</t>
  </si>
  <si>
    <t>OtsLYON19S_1_1316</t>
  </si>
  <si>
    <t>OtsLYON19S_1_1229</t>
  </si>
  <si>
    <t>OtsLGRF22S_7247</t>
  </si>
  <si>
    <t>C-07247</t>
  </si>
  <si>
    <t>OtsLGRF22S_7250</t>
  </si>
  <si>
    <t>C-07250</t>
  </si>
  <si>
    <t>OtsLGRF22S_7253</t>
  </si>
  <si>
    <t>C-07253</t>
  </si>
  <si>
    <t>OtsLGRF22S_7256</t>
  </si>
  <si>
    <t>C-07256</t>
  </si>
  <si>
    <t>OtsLGRF22S_7259</t>
  </si>
  <si>
    <t>C-07259</t>
  </si>
  <si>
    <t>OtsLGRF22S_7262</t>
  </si>
  <si>
    <t>C-07262</t>
  </si>
  <si>
    <t>OtsLGRF22S_7265</t>
  </si>
  <si>
    <t>C-07265</t>
  </si>
  <si>
    <t>OtsLYON19S_1_1111</t>
  </si>
  <si>
    <t>OtsLYON19S_1_0924</t>
  </si>
  <si>
    <t>OtsLGRF22S_7268</t>
  </si>
  <si>
    <t>C-07268</t>
  </si>
  <si>
    <t>OtsLGRF22S_7271</t>
  </si>
  <si>
    <t>C-07271</t>
  </si>
  <si>
    <t>OtsLGRF22S_7274</t>
  </si>
  <si>
    <t>C-07274</t>
  </si>
  <si>
    <t>OtsLGRF22S_7277</t>
  </si>
  <si>
    <t>C-07277</t>
  </si>
  <si>
    <t>OtsLGRF22S_7280</t>
  </si>
  <si>
    <t>C-07280</t>
  </si>
  <si>
    <t>OtsLGRF22S_7283</t>
  </si>
  <si>
    <t>C-07283</t>
  </si>
  <si>
    <t>OtsLYON20S_1_0231</t>
  </si>
  <si>
    <t>OtsLYON20S_1_0069</t>
  </si>
  <si>
    <t>OtsLGRF22S_7286</t>
  </si>
  <si>
    <t>C-07286</t>
  </si>
  <si>
    <t>OtsLGRF22S_7289</t>
  </si>
  <si>
    <t>C-07289</t>
  </si>
  <si>
    <t>OtsLGRF22S_7292</t>
  </si>
  <si>
    <t>C-07292</t>
  </si>
  <si>
    <t>OtsLGRF22S_7295</t>
  </si>
  <si>
    <t>C-07295</t>
  </si>
  <si>
    <t>OtsLYON19S_1_1703</t>
  </si>
  <si>
    <t>OtsLYON19S_1_1916</t>
  </si>
  <si>
    <t>OtsLGRF22S_7298</t>
  </si>
  <si>
    <t>C-07298</t>
  </si>
  <si>
    <t>OtsLGRF22S_7301</t>
  </si>
  <si>
    <t>C-07301</t>
  </si>
  <si>
    <t>OtsNPFH18S_1_1301</t>
  </si>
  <si>
    <t>OtsNPFH18S_1_1016</t>
  </si>
  <si>
    <t>OtsLGRF22S_7304</t>
  </si>
  <si>
    <t>C-07304</t>
  </si>
  <si>
    <t>OtsLGRF22S_7307</t>
  </si>
  <si>
    <t>C-07307</t>
  </si>
  <si>
    <t>OtsLGRF22S_7310</t>
  </si>
  <si>
    <t>C-07310</t>
  </si>
  <si>
    <t>OtsLGRF22S_7313</t>
  </si>
  <si>
    <t>C-07313</t>
  </si>
  <si>
    <t>OtsLGRF22S_7316</t>
  </si>
  <si>
    <t>C-07316</t>
  </si>
  <si>
    <t>OtsLGRF22S_7319</t>
  </si>
  <si>
    <t>C-07319</t>
  </si>
  <si>
    <t>OtsLGRF22S_7322</t>
  </si>
  <si>
    <t>C-07322</t>
  </si>
  <si>
    <t>OtsLGRF22S_7325</t>
  </si>
  <si>
    <t>C-07325</t>
  </si>
  <si>
    <t>OtsNPFH19S_1_4362</t>
  </si>
  <si>
    <t>OtsNPFH19S_1_4048</t>
  </si>
  <si>
    <t>OtsLGRF22S_7328</t>
  </si>
  <si>
    <t>C-07328</t>
  </si>
  <si>
    <t>OtsLGRF22S_7331</t>
  </si>
  <si>
    <t>C-07331</t>
  </si>
  <si>
    <t>OtsLYON19S_1_0949</t>
  </si>
  <si>
    <t>OtsLGRF22S_7334</t>
  </si>
  <si>
    <t>C-07334</t>
  </si>
  <si>
    <t>OtsLGRF22S_7337</t>
  </si>
  <si>
    <t>C-07337</t>
  </si>
  <si>
    <t>OtsLGRF22S_7340</t>
  </si>
  <si>
    <t>C-07340</t>
  </si>
  <si>
    <t>OtsLGRF22S_7343</t>
  </si>
  <si>
    <t>C-07343</t>
  </si>
  <si>
    <t>OtsLGRF22S_7346</t>
  </si>
  <si>
    <t>C-07346</t>
  </si>
  <si>
    <t>OtsLGRF22S_7349</t>
  </si>
  <si>
    <t>C-07349</t>
  </si>
  <si>
    <t>OtsLGRF22S_7352</t>
  </si>
  <si>
    <t>C-07352</t>
  </si>
  <si>
    <t>OtsLGRF22S_7355</t>
  </si>
  <si>
    <t>C-07355</t>
  </si>
  <si>
    <t>OtsLYON19S_1_0961</t>
  </si>
  <si>
    <t>OtsLGRF22S_7358</t>
  </si>
  <si>
    <t>C-07358</t>
  </si>
  <si>
    <t>OtsLGRF22S_7361</t>
  </si>
  <si>
    <t>C-07361</t>
  </si>
  <si>
    <t>OtsLYON19S_1_1103</t>
  </si>
  <si>
    <t>OtsLYON19S_1_0918</t>
  </si>
  <si>
    <t>OtsLGRF22S_7364</t>
  </si>
  <si>
    <t>C-07364</t>
  </si>
  <si>
    <t>OtsLGRF22S_7367</t>
  </si>
  <si>
    <t>C-07367</t>
  </si>
  <si>
    <t>OtsLGRF22S_7370</t>
  </si>
  <si>
    <t>C-07370</t>
  </si>
  <si>
    <t>OtsLGRF22S_7373</t>
  </si>
  <si>
    <t>C-07373</t>
  </si>
  <si>
    <t>OtsLGRF22S_7376</t>
  </si>
  <si>
    <t>C-07376</t>
  </si>
  <si>
    <t>OtsLGRF22S_7379</t>
  </si>
  <si>
    <t>C-07379</t>
  </si>
  <si>
    <t>OtsLGRF22S_7382</t>
  </si>
  <si>
    <t>C-07382</t>
  </si>
  <si>
    <t>OtsLGRF22S_7385</t>
  </si>
  <si>
    <t>C-07385</t>
  </si>
  <si>
    <t>This sample is a duplicate with OtsLGRF22S_2728.</t>
  </si>
  <si>
    <t>OtsLGRF22S_7388</t>
  </si>
  <si>
    <t>C-07388</t>
  </si>
  <si>
    <t>OtsLGRF22S_7391</t>
  </si>
  <si>
    <t>C-07391</t>
  </si>
  <si>
    <t>OtsLGRF22S_7394</t>
  </si>
  <si>
    <t>C-07394</t>
  </si>
  <si>
    <t>OtsLYON19S_1_0711</t>
  </si>
  <si>
    <t>OtsLYON19S_1_0678</t>
  </si>
  <si>
    <t>OtsLGRF22S_7397</t>
  </si>
  <si>
    <t>C-07397</t>
  </si>
  <si>
    <t>OtsLGRF22S_7400</t>
  </si>
  <si>
    <t>C-07400</t>
  </si>
  <si>
    <t>OtsLYON19S_1_1717</t>
  </si>
  <si>
    <t>OtsLYON19S_1_1932</t>
  </si>
  <si>
    <t>OtsLGRF22S_7403</t>
  </si>
  <si>
    <t>C-07403</t>
  </si>
  <si>
    <t>OtsLGRF22S_7406</t>
  </si>
  <si>
    <t>C-07406</t>
  </si>
  <si>
    <t>OtsLGRF22S_7409</t>
  </si>
  <si>
    <t>C-07409</t>
  </si>
  <si>
    <t>OtsLYON19S_1_1857</t>
  </si>
  <si>
    <t>OtsLYON19S_1_1612</t>
  </si>
  <si>
    <t>OtsLGRF22S_7412</t>
  </si>
  <si>
    <t>C-07412</t>
  </si>
  <si>
    <t>OtsLGRF22S_7415</t>
  </si>
  <si>
    <t>C-07415</t>
  </si>
  <si>
    <t>OtsLGRF22S_7418</t>
  </si>
  <si>
    <t>C-07418</t>
  </si>
  <si>
    <t>OtsLYON19S_1_1649</t>
  </si>
  <si>
    <t>OtsLGRF22S_7421</t>
  </si>
  <si>
    <t>C-07421</t>
  </si>
  <si>
    <t>OtsLGRF22S_7424</t>
  </si>
  <si>
    <t>C-07424</t>
  </si>
  <si>
    <t>OtsLGRF22S_7427</t>
  </si>
  <si>
    <t>C-07427</t>
  </si>
  <si>
    <t>OtsLYON20S_1_0288</t>
  </si>
  <si>
    <t>OtsLYON20S_1_1005</t>
  </si>
  <si>
    <t>OtsLGRF22S_7430</t>
  </si>
  <si>
    <t>C-07430</t>
  </si>
  <si>
    <t>OtsLGRF22S_7433</t>
  </si>
  <si>
    <t>C-07433</t>
  </si>
  <si>
    <t>OtsLYON18S_1_0511</t>
  </si>
  <si>
    <t>OtsLGRF22S_7436</t>
  </si>
  <si>
    <t>C-07436</t>
  </si>
  <si>
    <t>OtsNPFH19S_1_3341</t>
  </si>
  <si>
    <t>OtsNPFH19S_1_3071</t>
  </si>
  <si>
    <t>OtsLGRF22S_7439</t>
  </si>
  <si>
    <t>C-07439</t>
  </si>
  <si>
    <t>OtsLGRF22S_7442</t>
  </si>
  <si>
    <t>C-07442</t>
  </si>
  <si>
    <t>OtsNPFH18S_1_6359</t>
  </si>
  <si>
    <t>OtsNPFH18S_1_6049</t>
  </si>
  <si>
    <t>OtsLGRF22S_7445</t>
  </si>
  <si>
    <t>C-07445</t>
  </si>
  <si>
    <t>OtsLYON19S_1_1629</t>
  </si>
  <si>
    <t>OtsLGRF22S_7448</t>
  </si>
  <si>
    <t>C-07448</t>
  </si>
  <si>
    <t>OtsLGRF22S_7451</t>
  </si>
  <si>
    <t>C-07451</t>
  </si>
  <si>
    <t>OtsLGRF22S_7454</t>
  </si>
  <si>
    <t>C-07454</t>
  </si>
  <si>
    <t>OtsLGRF22S_7457</t>
  </si>
  <si>
    <t>C-07457</t>
  </si>
  <si>
    <t>OtsNPFH18S_1_3350</t>
  </si>
  <si>
    <t>OtsNPFH18S_1_3030</t>
  </si>
  <si>
    <t>OtsLGRF22S_7460</t>
  </si>
  <si>
    <t>C-07460</t>
  </si>
  <si>
    <t>OtsLYON19S_1_0684</t>
  </si>
  <si>
    <t>OtsLGRF22S_7463</t>
  </si>
  <si>
    <t>C-07463</t>
  </si>
  <si>
    <t>OtsLGRF22S_7466</t>
  </si>
  <si>
    <t>C-07466</t>
  </si>
  <si>
    <t>OtsLGRF22S_7469</t>
  </si>
  <si>
    <t>C-07469</t>
  </si>
  <si>
    <t>OtsLGRF22S_7472</t>
  </si>
  <si>
    <t>C-07472</t>
  </si>
  <si>
    <t>OtsLYON20S_1_0199</t>
  </si>
  <si>
    <t>OtsLGRF22S_7475</t>
  </si>
  <si>
    <t>C-07475</t>
  </si>
  <si>
    <t>OtsPBT19-LWSFa-4656</t>
  </si>
  <si>
    <t>OtsPBT19-LWSFa-4851</t>
  </si>
  <si>
    <t>OtsLGRF22S_7478</t>
  </si>
  <si>
    <t>C-07478</t>
  </si>
  <si>
    <t>OtsLGRF22S_7481</t>
  </si>
  <si>
    <t>C-07481</t>
  </si>
  <si>
    <t>OtsNPFH19S_1_1335</t>
  </si>
  <si>
    <t>OtsNPFH19S_1_1084</t>
  </si>
  <si>
    <t>OtsLGRF22S_7484</t>
  </si>
  <si>
    <t>C-07484</t>
  </si>
  <si>
    <t>OtsNPFH19S_1_5312</t>
  </si>
  <si>
    <t>OtsNPFH19S_1_5042</t>
  </si>
  <si>
    <t>OtsLGRF22S_7487</t>
  </si>
  <si>
    <t>C-07487</t>
  </si>
  <si>
    <t>OtsLGRF22S_7490</t>
  </si>
  <si>
    <t>C-07490</t>
  </si>
  <si>
    <t>OtsLGRF22S_7493</t>
  </si>
  <si>
    <t>C-07493</t>
  </si>
  <si>
    <t>OtsLGRF22S_7496</t>
  </si>
  <si>
    <t>C-07496</t>
  </si>
  <si>
    <t>OtsLYON19S_1_0421</t>
  </si>
  <si>
    <t>OtsLGRF22S_7499</t>
  </si>
  <si>
    <t>C-07499</t>
  </si>
  <si>
    <t>OtsLYON19S_1_1531</t>
  </si>
  <si>
    <t>OtsLGRF22S_7502</t>
  </si>
  <si>
    <t>C-07502</t>
  </si>
  <si>
    <t>OtsLYON18S_1_2708</t>
  </si>
  <si>
    <t>OtsLGRF22S_7505</t>
  </si>
  <si>
    <t>C-07505</t>
  </si>
  <si>
    <t>OtsLGRF22S_7508</t>
  </si>
  <si>
    <t>C-07508</t>
  </si>
  <si>
    <t>OtsLGRF22S_7511</t>
  </si>
  <si>
    <t>C-07511</t>
  </si>
  <si>
    <t>OtsLYON20S_1_0415</t>
  </si>
  <si>
    <t>OtsLYON20S_1_1120</t>
  </si>
  <si>
    <t>OtsLGRF22S_7514</t>
  </si>
  <si>
    <t>C-07514</t>
  </si>
  <si>
    <t>OtsLYON19S_1_1102</t>
  </si>
  <si>
    <t>OtsLYON19S_1_0910</t>
  </si>
  <si>
    <t>OtsLGRF22S_7517</t>
  </si>
  <si>
    <t>C-07517</t>
  </si>
  <si>
    <t>OtsLYON19S_1_0649</t>
  </si>
  <si>
    <t>OtsLGRF22S_7520</t>
  </si>
  <si>
    <t>C-07520</t>
  </si>
  <si>
    <t>OtsLYON20S_1_0626</t>
  </si>
  <si>
    <t>OtsLYON20S_1_0600</t>
  </si>
  <si>
    <t>OtsLGRF22S_7523</t>
  </si>
  <si>
    <t>C-07523</t>
  </si>
  <si>
    <t>OtsLGRF22S_7526</t>
  </si>
  <si>
    <t>C-07526</t>
  </si>
  <si>
    <t>OtsLGRF22S_7529</t>
  </si>
  <si>
    <t>C-07529</t>
  </si>
  <si>
    <t>OtsLGRF22S_7532</t>
  </si>
  <si>
    <t>C-07532</t>
  </si>
  <si>
    <t>OtsLYON19S_1_0967</t>
  </si>
  <si>
    <t>OtsLGRF22S_7535</t>
  </si>
  <si>
    <t>C-07535</t>
  </si>
  <si>
    <t>OtsLGRF22S_7538</t>
  </si>
  <si>
    <t>C-07538</t>
  </si>
  <si>
    <t>OtsLGRF22S_7541</t>
  </si>
  <si>
    <t>C-07541</t>
  </si>
  <si>
    <t>OtsLGRF22S_7544</t>
  </si>
  <si>
    <t>C-07544</t>
  </si>
  <si>
    <t>OtsLGRF22S_7547</t>
  </si>
  <si>
    <t>C-07547</t>
  </si>
  <si>
    <t>OtsLGRF22S_7550</t>
  </si>
  <si>
    <t>C-07550</t>
  </si>
  <si>
    <t>OtsLYON19S_1_1722</t>
  </si>
  <si>
    <t>OtsLYON19S_1_1939</t>
  </si>
  <si>
    <t>OtsLGRF22S_7553</t>
  </si>
  <si>
    <t>C-07553</t>
  </si>
  <si>
    <t>OtsLYON20S_1_0625</t>
  </si>
  <si>
    <t>OtsLYON20S_1_0594</t>
  </si>
  <si>
    <t>OtsLGRF22S_7556</t>
  </si>
  <si>
    <t>C-07556</t>
  </si>
  <si>
    <t>OtsLYON18S_1_2435</t>
  </si>
  <si>
    <t>OtsLGRF22S_7559</t>
  </si>
  <si>
    <t>C-07559</t>
  </si>
  <si>
    <t>OtsLGRF22S_7562</t>
  </si>
  <si>
    <t>C-07562</t>
  </si>
  <si>
    <t>OtsLGRF22S_7565</t>
  </si>
  <si>
    <t>C-07565</t>
  </si>
  <si>
    <t>OtsLGRF22S_7568</t>
  </si>
  <si>
    <t>C-07568</t>
  </si>
  <si>
    <t>OtsLYON20S_1_0500</t>
  </si>
  <si>
    <t>OtsLYON20S_1_0557</t>
  </si>
  <si>
    <t>OtsLGRF22S_7571</t>
  </si>
  <si>
    <t>C-07571</t>
  </si>
  <si>
    <t>OtsLGRF22S_7574</t>
  </si>
  <si>
    <t>C-07574</t>
  </si>
  <si>
    <t>OtsLGRF22S_7577</t>
  </si>
  <si>
    <t>C-07577</t>
  </si>
  <si>
    <t>OtsLGRF22S_7580</t>
  </si>
  <si>
    <t>C-07580</t>
  </si>
  <si>
    <t>OtsNPFH20S_1_0070</t>
  </si>
  <si>
    <t>OtsNPFH20S_1_0030</t>
  </si>
  <si>
    <t>OtsLGRF22S_7583</t>
  </si>
  <si>
    <t>C-07583</t>
  </si>
  <si>
    <t>OtsLGRF22S_7586</t>
  </si>
  <si>
    <t>C-07586</t>
  </si>
  <si>
    <t>OtsLGRF22S_7589</t>
  </si>
  <si>
    <t>C-07589</t>
  </si>
  <si>
    <t>OtsLGRF22S_7592</t>
  </si>
  <si>
    <t>C-07592</t>
  </si>
  <si>
    <t>OtsLGRF22S_7595</t>
  </si>
  <si>
    <t>C-07595</t>
  </si>
  <si>
    <t>OtsLGRF22S_7598</t>
  </si>
  <si>
    <t>C-07598</t>
  </si>
  <si>
    <t>OtsLGRF22S_7601</t>
  </si>
  <si>
    <t>C-07601</t>
  </si>
  <si>
    <t>OtsLYON19S_1_1632</t>
  </si>
  <si>
    <t>OtsLGRF22S_7604</t>
  </si>
  <si>
    <t>C-07604</t>
  </si>
  <si>
    <t>OtsLYON20S_1_0676</t>
  </si>
  <si>
    <t>OtsLYON20S_1_0734</t>
  </si>
  <si>
    <t>OtsLGRF22S_7607</t>
  </si>
  <si>
    <t>C-07607</t>
  </si>
  <si>
    <t>OtsLGRF22S_7610</t>
  </si>
  <si>
    <t>C-07610</t>
  </si>
  <si>
    <t>OtsLYON18S_1_2452</t>
  </si>
  <si>
    <t>OtsLGRF22S_7613</t>
  </si>
  <si>
    <t>C-07613</t>
  </si>
  <si>
    <t>OtsLGRF22S_7616</t>
  </si>
  <si>
    <t>C-07616</t>
  </si>
  <si>
    <t>OtsLYON19S_1_1913</t>
  </si>
  <si>
    <t>OtsLGRF22S_7619</t>
  </si>
  <si>
    <t>C-07619</t>
  </si>
  <si>
    <t>OtsLGRF22S_7622</t>
  </si>
  <si>
    <t>C-07622</t>
  </si>
  <si>
    <t>OtsLGRF22S_7625</t>
  </si>
  <si>
    <t>C-07625</t>
  </si>
  <si>
    <t>OtsNPFH20S_1_0561</t>
  </si>
  <si>
    <t>OtsNPFH20S_1_0517</t>
  </si>
  <si>
    <t>OtsLGRF22S_7628</t>
  </si>
  <si>
    <t>C-07628</t>
  </si>
  <si>
    <t>OtsLGRF22S_7631</t>
  </si>
  <si>
    <t>C-07631</t>
  </si>
  <si>
    <t>OtsLGRF22S_7634</t>
  </si>
  <si>
    <t>OtsLGRF22S_7637</t>
  </si>
  <si>
    <t>OtsLGRF22S_7640</t>
  </si>
  <si>
    <t>OtsLGRF22S_7643</t>
  </si>
  <si>
    <t>OtsNPFH20S_1_0803</t>
  </si>
  <si>
    <t>OtsNPFH20S_1_0718</t>
  </si>
  <si>
    <t>OtsLGRF22S_7646</t>
  </si>
  <si>
    <t>OtsLYON17S_1_0971</t>
  </si>
  <si>
    <t>OtsLGRF22S_7649</t>
  </si>
  <si>
    <t>OtsLGRF22S_7652</t>
  </si>
  <si>
    <t>OtsLGRF22S_7655</t>
  </si>
  <si>
    <t>OtsLYON19S_1_0254</t>
  </si>
  <si>
    <t>OtsLGRF22S_7658</t>
  </si>
  <si>
    <t>OtsLGRF22S_7661</t>
  </si>
  <si>
    <t>OtsLGRF22S_7664</t>
  </si>
  <si>
    <t>OtsLYON20S_1_1508</t>
  </si>
  <si>
    <t>OtsLYON20S_1_1625</t>
  </si>
  <si>
    <t>OtsLGRF22S_7667</t>
  </si>
  <si>
    <t>OtsNPFH17S_1_4068</t>
  </si>
  <si>
    <t>OtsLGRF22S_7670</t>
  </si>
  <si>
    <t>OtsLGRF22S_7673</t>
  </si>
  <si>
    <t>OtsLGRF22S_7676</t>
  </si>
  <si>
    <t>OtsLYON19S_1_1550</t>
  </si>
  <si>
    <t>OtsLGRF22S_7679</t>
  </si>
  <si>
    <t>OtsLGRF22S_7682</t>
  </si>
  <si>
    <t>OtsLYON19S_1_0459</t>
  </si>
  <si>
    <t>OtsLGRF22S_7685</t>
  </si>
  <si>
    <t>OtsLGRF22S_7688</t>
  </si>
  <si>
    <t>OtsLGRF22S_7691</t>
  </si>
  <si>
    <t>OtsLGRF22S_7694</t>
  </si>
  <si>
    <t>OtsLGRF22S_7697</t>
  </si>
  <si>
    <t>OtsLGRF22S_7700</t>
  </si>
  <si>
    <t>OtsLGRF22S_7703</t>
  </si>
  <si>
    <t>OtsLGRF22S_7706</t>
  </si>
  <si>
    <t>OtsLGRF22S_7709</t>
  </si>
  <si>
    <t>OtsLGRF22S_7712</t>
  </si>
  <si>
    <t>OtsNPFH19S_1_2327</t>
  </si>
  <si>
    <t>OtsNPFH19S_1_2052</t>
  </si>
  <si>
    <t>OtsLGRF22S_7715</t>
  </si>
  <si>
    <t>OtsLGRF22S_7718</t>
  </si>
  <si>
    <t>OtsLGRF22S_7721</t>
  </si>
  <si>
    <t>OtsPBT19-RSHFa-1040</t>
  </si>
  <si>
    <t>OtsPBT19-RSHFa-1126</t>
  </si>
  <si>
    <t>OtsLGRF22S_7724</t>
  </si>
  <si>
    <t>OtsLGRF22S_7727</t>
  </si>
  <si>
    <t>OtsLYON19S_1_1737</t>
  </si>
  <si>
    <t>OtsLYON19S_1_1968</t>
  </si>
  <si>
    <t>OtsLGRF22S_7730</t>
  </si>
  <si>
    <t>OtsLGRF22S_7733</t>
  </si>
  <si>
    <t>OtsLGRF22S_7736</t>
  </si>
  <si>
    <t>OtsLGRF22S_7739</t>
  </si>
  <si>
    <t>OtsLGRF22S_7742</t>
  </si>
  <si>
    <t>OtsLYON19S_1_1539</t>
  </si>
  <si>
    <t>OtsLGRF22S_7745</t>
  </si>
  <si>
    <t>OtsLGRF22S_7748</t>
  </si>
  <si>
    <t>OtsLGRF22S_7751</t>
  </si>
  <si>
    <t>OtsLGRF22S_7754</t>
  </si>
  <si>
    <t>OtsLGRF22S_7757</t>
  </si>
  <si>
    <t>OtsLGRF22S_7760</t>
  </si>
  <si>
    <t>OtsLGRF22S_7763</t>
  </si>
  <si>
    <t>OtsNPFH19S_1_3340</t>
  </si>
  <si>
    <t>OtsNPFH19S_1_3118</t>
  </si>
  <si>
    <t>OtsLGRF22S_7766</t>
  </si>
  <si>
    <t>OtsLYON19S_1_0685</t>
  </si>
  <si>
    <t>OtsLGRF22S_7769</t>
  </si>
  <si>
    <t>OtsLGRF22S_7772</t>
  </si>
  <si>
    <t>OtsLGRF22S_7775</t>
  </si>
  <si>
    <t>OtsLGRF22S_7778</t>
  </si>
  <si>
    <t>OtsLGRF22S_7781</t>
  </si>
  <si>
    <t>OtsLGRF22S_7784</t>
  </si>
  <si>
    <t>OtsLYON18S_1_2739</t>
  </si>
  <si>
    <t>OtsLGRF22S_7787</t>
  </si>
  <si>
    <t>OtsLGRF22S_7790</t>
  </si>
  <si>
    <t>OtsLGRF22S_7793</t>
  </si>
  <si>
    <t>OtsLGRF22S_7796</t>
  </si>
  <si>
    <t>OtsNPFH19S_1_1319</t>
  </si>
  <si>
    <t>OtsNPFH19S_1_1023</t>
  </si>
  <si>
    <t>OtsLGRF22S_7799</t>
  </si>
  <si>
    <t>OtsLYON18S_1_2748</t>
  </si>
  <si>
    <t>OtsLGRF22S_7802</t>
  </si>
  <si>
    <t>OtsLGRF22S_7805</t>
  </si>
  <si>
    <t>OtsLGRF22S_7808</t>
  </si>
  <si>
    <t>OtsLGRF22S_7811</t>
  </si>
  <si>
    <t>OtsLGRF22S_7814</t>
  </si>
  <si>
    <t>OtsLGRF22S_7817</t>
  </si>
  <si>
    <t>OtsLYON19S_1_0962</t>
  </si>
  <si>
    <t>OtsLGRF22S_7820</t>
  </si>
  <si>
    <t>OtsLGRF22S_7823</t>
  </si>
  <si>
    <t>OtsLGRF22S_7826</t>
  </si>
  <si>
    <t>OtsLGRF22S_7829</t>
  </si>
  <si>
    <t>OtsLGRF22S_7832</t>
  </si>
  <si>
    <t>OtsLGRF22S_7835</t>
  </si>
  <si>
    <t>OtsLGRF22S_7838</t>
  </si>
  <si>
    <t>OtsLGRF22S_7841</t>
  </si>
  <si>
    <t>OtsLGRF22S_7844</t>
  </si>
  <si>
    <t>OtsLGRF22S_7847</t>
  </si>
  <si>
    <t>OtsLGRF22S_7850</t>
  </si>
  <si>
    <t>OtsLGRF22S_7853</t>
  </si>
  <si>
    <t>OtsLGRF22S_7856</t>
  </si>
  <si>
    <t>OtsLGRF22S_7859</t>
  </si>
  <si>
    <t>OtsLGRF22S_7862</t>
  </si>
  <si>
    <t>OtsLGRF22S_7865</t>
  </si>
  <si>
    <t>OtsLGRF22S_7868</t>
  </si>
  <si>
    <t>OtsLYON19S_1_0442</t>
  </si>
  <si>
    <t>OtsLGRF22S_7871</t>
  </si>
  <si>
    <t>OtsLGRF22S_7874</t>
  </si>
  <si>
    <t>OtsLGRF22S_7877</t>
  </si>
  <si>
    <t>OtsLGRF22S_7880</t>
  </si>
  <si>
    <t>OtsLGRF22S_7883</t>
  </si>
  <si>
    <t>OtsLYON20S_1_0605</t>
  </si>
  <si>
    <t>OtsLYON20S_1_0573</t>
  </si>
  <si>
    <t>OtsLGRF22S_7886</t>
  </si>
  <si>
    <t>OtsLGRF22S_7889</t>
  </si>
  <si>
    <t>OtsLYON18S_1_2743</t>
  </si>
  <si>
    <t>OtsLGRF22S_7892</t>
  </si>
  <si>
    <t>OtsLGRF22S_7895</t>
  </si>
  <si>
    <t>OtsLYON20S_1_1517</t>
  </si>
  <si>
    <t>OtsLYON20S_1_1658</t>
  </si>
  <si>
    <t>OtsLGRF22S_7898</t>
  </si>
  <si>
    <t>OtsLYON18S_1_2392</t>
  </si>
  <si>
    <t>OtsLYON18S_1_2789</t>
  </si>
  <si>
    <t>OtsLGRF22S_7901</t>
  </si>
  <si>
    <t>OtsLGRF22S_7904</t>
  </si>
  <si>
    <t>OtsLYON19S_1_0232</t>
  </si>
  <si>
    <t>OtsLGRF22S_7907</t>
  </si>
  <si>
    <t>OtsLGRF22S_7910</t>
  </si>
  <si>
    <t>OtsLGRF22S_7913</t>
  </si>
  <si>
    <t>OtsLGRF22S_7916</t>
  </si>
  <si>
    <t>OtsLGRF22S_7919</t>
  </si>
  <si>
    <t>OtsLYON19S_1_0590</t>
  </si>
  <si>
    <t>OtsLYON19S_1_0646</t>
  </si>
  <si>
    <t>OtsLGRF22S_7922</t>
  </si>
  <si>
    <t>OtsLYON19S_1_1330</t>
  </si>
  <si>
    <t>OtsLYON19S_1_1250</t>
  </si>
  <si>
    <t>OtsLGRF22S_7925</t>
  </si>
  <si>
    <t>OtsLYON20S_1_1304</t>
  </si>
  <si>
    <t>OtsLYON20S_1_0810</t>
  </si>
  <si>
    <t>OtsLGRF22S_7928</t>
  </si>
  <si>
    <t>OtsLGRF22S_7931</t>
  </si>
  <si>
    <t>OtsLGRF22S_7934</t>
  </si>
  <si>
    <t>OtsLGRF22S_7937</t>
  </si>
  <si>
    <t>OtsLGRF22S_7940</t>
  </si>
  <si>
    <t>OtsLYON20S_1_1592</t>
  </si>
  <si>
    <t>OtsLYON20S_1_1783</t>
  </si>
  <si>
    <t>OtsLGRF22S_7943</t>
  </si>
  <si>
    <t>OtsLGRF22S_7946</t>
  </si>
  <si>
    <t>OtsLGRF22S_7949</t>
  </si>
  <si>
    <t>OtsLGRF22S_7952</t>
  </si>
  <si>
    <t>OtsLGRF22S_7955</t>
  </si>
  <si>
    <t>OtsLGRF22S_7958</t>
  </si>
  <si>
    <t>This sample is a duplicate with OtsLGRF22S_8855.</t>
  </si>
  <si>
    <t>OtsLYON19S_1_0919</t>
  </si>
  <si>
    <t>OtsLGRF22S_7961</t>
  </si>
  <si>
    <t>OtsLGRF22S_7964</t>
  </si>
  <si>
    <t>OtsLGRF22S_7967</t>
  </si>
  <si>
    <t>OtsLGRF22S_7970</t>
  </si>
  <si>
    <t>OtsLGRF22S_7973</t>
  </si>
  <si>
    <t>OtsLYON18S_1_2449</t>
  </si>
  <si>
    <t>OtsLGRF22S_7976</t>
  </si>
  <si>
    <t>OtsLGRF22S_7979</t>
  </si>
  <si>
    <t>OtsLYON19S_1_1301</t>
  </si>
  <si>
    <t>OtsLYON19S_1_1238</t>
  </si>
  <si>
    <t>OtsLGRF22S_7982</t>
  </si>
  <si>
    <t>OtsLYON19S_1_1865</t>
  </si>
  <si>
    <t>OtsLYON19S_1_1624</t>
  </si>
  <si>
    <t>OtsLGRF22S_7985</t>
  </si>
  <si>
    <t>OtsLGRF22S_7988</t>
  </si>
  <si>
    <t>OtsPBT19-PRHFa-7287</t>
  </si>
  <si>
    <t>OtsPBT19-PRHFa-7369</t>
  </si>
  <si>
    <t>OtsLGRF22S_7991</t>
  </si>
  <si>
    <t>OtsLGRF22S_7994</t>
  </si>
  <si>
    <t>OtsLYON18S_1_1959</t>
  </si>
  <si>
    <t>OtsLYON18S_1_1569</t>
  </si>
  <si>
    <t>OtsLGRF22S_7997</t>
  </si>
  <si>
    <t>OtsLGRF22S_8000</t>
  </si>
  <si>
    <t>OtsLGRF22S_8003</t>
  </si>
  <si>
    <t>OtsLGRF22S_8006</t>
  </si>
  <si>
    <t>OtsLGRF22S_8009</t>
  </si>
  <si>
    <t>OtsLGRF22S_8012</t>
  </si>
  <si>
    <t>OtsLGRF22S_8015</t>
  </si>
  <si>
    <t>OtsLGRF22S_8018</t>
  </si>
  <si>
    <t>OtsLYON18S_1_1938</t>
  </si>
  <si>
    <t>OtsLYON18S_1_1547</t>
  </si>
  <si>
    <t>OtsLGRF22S_8021</t>
  </si>
  <si>
    <t>OtsLGRF22S_8024</t>
  </si>
  <si>
    <t>OtsLGRF22S_8027</t>
  </si>
  <si>
    <t>OtsLYON18S_1_1929</t>
  </si>
  <si>
    <t>OtsLYON18S_1_1532</t>
  </si>
  <si>
    <t>OtsLGRF22S_8030</t>
  </si>
  <si>
    <t>OtsLGRF22S_8033</t>
  </si>
  <si>
    <t>OtsLGRF22S_8036</t>
  </si>
  <si>
    <t>OtsLYON20S_1_1328</t>
  </si>
  <si>
    <t>OtsLYON20S_1_0861</t>
  </si>
  <si>
    <t>OtsLGRF22S_8039</t>
  </si>
  <si>
    <t>OtsLGRF22S_8042</t>
  </si>
  <si>
    <t>OtsLGRF22S_8045</t>
  </si>
  <si>
    <t>OtsLGRF22S_8048</t>
  </si>
  <si>
    <t>OtsLGRF22S_8051</t>
  </si>
  <si>
    <t>OtsLGRF22S_8054</t>
  </si>
  <si>
    <t>OtsLGRF22S_8057</t>
  </si>
  <si>
    <t>OtsLYON20S_1_1502</t>
  </si>
  <si>
    <t>OtsLYON20S_1_1628</t>
  </si>
  <si>
    <t>OtsLGRF22S_8060</t>
  </si>
  <si>
    <t>OtsLGRF22S_8063</t>
  </si>
  <si>
    <t>OtsLGRF22S_8066</t>
  </si>
  <si>
    <t>OtsLGRF22S_8069</t>
  </si>
  <si>
    <t>OtsLGRF22S_8072</t>
  </si>
  <si>
    <t>OtsLGRF22S_8075</t>
  </si>
  <si>
    <t>OtsLGRF22S_8078</t>
  </si>
  <si>
    <t>OtsLGRF22S_8081</t>
  </si>
  <si>
    <t>OtsLGRF22S_8084</t>
  </si>
  <si>
    <t>OtsLYON20S_1_1559</t>
  </si>
  <si>
    <t>OtsLYON20S_1_1728</t>
  </si>
  <si>
    <t>OtsLGRF22S_8087</t>
  </si>
  <si>
    <t>OtsLGRF22S_8090</t>
  </si>
  <si>
    <t>OtsLGRF22S_8093</t>
  </si>
  <si>
    <t>OtsLGRF22S_8096</t>
  </si>
  <si>
    <t>OtsLGRF22S_8099</t>
  </si>
  <si>
    <t>OtsLGRF22S_8102</t>
  </si>
  <si>
    <t>OtsLGRF22S_8105</t>
  </si>
  <si>
    <t>OtsLYON19S_1_1389</t>
  </si>
  <si>
    <t>OtsLYON19S_1_1482</t>
  </si>
  <si>
    <t>OtsLGRF22S_8108</t>
  </si>
  <si>
    <t>OtsLGRF22S_8111</t>
  </si>
  <si>
    <t>OtsLGRF22S_8114</t>
  </si>
  <si>
    <t>OtsLGRF22S_8117</t>
  </si>
  <si>
    <t>OtsLGRF22S_8120</t>
  </si>
  <si>
    <t>OtsLGRF22S_8123</t>
  </si>
  <si>
    <t>OtsLGRF22S_8126</t>
  </si>
  <si>
    <t>OtsLGRF22S_8129</t>
  </si>
  <si>
    <t>OtsLGRF22S_8132</t>
  </si>
  <si>
    <t>OtsNPFH18S_1_5305</t>
  </si>
  <si>
    <t>OtsNPFH18S_1_5006</t>
  </si>
  <si>
    <t>OtsLGRF22S_8135</t>
  </si>
  <si>
    <t>OtsLGRF22S_8138</t>
  </si>
  <si>
    <t>OtsLGRF22S_8141</t>
  </si>
  <si>
    <t>OtsLYON19S_1_0679</t>
  </si>
  <si>
    <t>OtsLGRF22S_8144</t>
  </si>
  <si>
    <t>OtsLGRF22S_8147</t>
  </si>
  <si>
    <t>OtsLGRF22S_8150</t>
  </si>
  <si>
    <t>OtsLGRF22S_8153</t>
  </si>
  <si>
    <t>OtsLYON19S_1_1506</t>
  </si>
  <si>
    <t>OtsLGRF22S_8156</t>
  </si>
  <si>
    <t>OtsLGRF22S_8159</t>
  </si>
  <si>
    <t>OtsLGRF22S_8162</t>
  </si>
  <si>
    <t>OtsLYON19S_1_1971</t>
  </si>
  <si>
    <t>OtsLGRF22S_8165</t>
  </si>
  <si>
    <t>OtsLGRF22S_8168</t>
  </si>
  <si>
    <t>OtsLGRF22S_8171</t>
  </si>
  <si>
    <t>OtsLGRF22S_8174</t>
  </si>
  <si>
    <t>OtsLGRF22S_8177</t>
  </si>
  <si>
    <t>OtsLYON19S_1_0467</t>
  </si>
  <si>
    <t>OtsLGRF22S_8180</t>
  </si>
  <si>
    <t>OtsLYON19S_1_0503</t>
  </si>
  <si>
    <t>OtsLYON19S_1_0306</t>
  </si>
  <si>
    <t>OtsLGRF22S_8183</t>
  </si>
  <si>
    <t>OtsLGRF22S_8186</t>
  </si>
  <si>
    <t>OtsLGRF22S_8189</t>
  </si>
  <si>
    <t>OtsPBT19-LWSFa-0485</t>
  </si>
  <si>
    <t>OtsPBT19-LWSFa-0586</t>
  </si>
  <si>
    <t>OtsLGRF22S_8192</t>
  </si>
  <si>
    <t>OtsLYON19S_1_0568</t>
  </si>
  <si>
    <t>OtsLYON19S_1_0474</t>
  </si>
  <si>
    <t>OtsLGRF22S_8195</t>
  </si>
  <si>
    <t>OtsLYON19S_1_0407</t>
  </si>
  <si>
    <t>OtsLGRF22S_8198</t>
  </si>
  <si>
    <t>OtsLYON19S_1_0658</t>
  </si>
  <si>
    <t>OtsLGRF22S_8201</t>
  </si>
  <si>
    <t>OtsLGRF22S_8204</t>
  </si>
  <si>
    <t>OtsLGRF22S_8207</t>
  </si>
  <si>
    <t>OtsLYON19S_1_1713</t>
  </si>
  <si>
    <t>OtsLYON19S_1_1921</t>
  </si>
  <si>
    <t>OtsLGRF22S_8210</t>
  </si>
  <si>
    <t>OtsLGRF22S_8213</t>
  </si>
  <si>
    <t>OtsLGRF22S_8216</t>
  </si>
  <si>
    <t>OtsLGRF22S_8219</t>
  </si>
  <si>
    <t>OtsLGRF22S_8222</t>
  </si>
  <si>
    <t>OtsLGRF22S_8225</t>
  </si>
  <si>
    <t>OtsNPFH19S_1_3306</t>
  </si>
  <si>
    <t>OtsNPFH19S_1_3063</t>
  </si>
  <si>
    <t>OtsLGRF22S_8228</t>
  </si>
  <si>
    <t>OtsLGRF22S_8231</t>
  </si>
  <si>
    <t>OtsLGRF22S_8234</t>
  </si>
  <si>
    <t>OtsLGRF22S_8237</t>
  </si>
  <si>
    <t>OtsLGRF22S_8240</t>
  </si>
  <si>
    <t>OtsLYON18S_1_2341</t>
  </si>
  <si>
    <t>OtsLYON18S_1_2706</t>
  </si>
  <si>
    <t>OtsLGRF22S_8243</t>
  </si>
  <si>
    <t>OtsLGRF22S_8246</t>
  </si>
  <si>
    <t>OtsLGRF22S_8249</t>
  </si>
  <si>
    <t>OtsLGRF22S_8252</t>
  </si>
  <si>
    <t>OtsLGRF22S_8255</t>
  </si>
  <si>
    <t>OtsLGRF22S_8258</t>
  </si>
  <si>
    <t>OtsNPFH19S_1_5316</t>
  </si>
  <si>
    <t>OtsNPFH19S_1_5006</t>
  </si>
  <si>
    <t>OtsLGRF22S_8261</t>
  </si>
  <si>
    <t>OtsLGRF22S_8264</t>
  </si>
  <si>
    <t>OtsLGRF22S_8267</t>
  </si>
  <si>
    <t>OtsPBT19-LWSFa-6596</t>
  </si>
  <si>
    <t>OtsPBT19-LWSFa-6781</t>
  </si>
  <si>
    <t>OtsLGRF22S_8270</t>
  </si>
  <si>
    <t>OtsLGRF22S_8273</t>
  </si>
  <si>
    <t>OtsLGRF22S_8276</t>
  </si>
  <si>
    <t>OtsLGRF22S_8279</t>
  </si>
  <si>
    <t>OtsLGRF22S_8282</t>
  </si>
  <si>
    <t>OtsLGRF22S_8285</t>
  </si>
  <si>
    <t>OtsLYON18S_1_1386</t>
  </si>
  <si>
    <t>OtsLYON18S_1_1777</t>
  </si>
  <si>
    <t>OtsLGRF22S_8288</t>
  </si>
  <si>
    <t>OtsLYON20S_1_0610</t>
  </si>
  <si>
    <t>OtsLYON20S_1_0582</t>
  </si>
  <si>
    <t>OtsLGRF22S_8291</t>
  </si>
  <si>
    <t>OtsLYON20S_1_0452</t>
  </si>
  <si>
    <t>OtsLYON20S_1_1176</t>
  </si>
  <si>
    <t>OtsLGRF22S_8294</t>
  </si>
  <si>
    <t>OtsLYON18S_1_2758</t>
  </si>
  <si>
    <t>OtsLGRF22S_8297</t>
  </si>
  <si>
    <t>OtsLGRF22S_8300</t>
  </si>
  <si>
    <t>OtsLYON19S_1_1967</t>
  </si>
  <si>
    <t>OtsLGRF22S_8303</t>
  </si>
  <si>
    <t>OtsNPFH19S_1_5319</t>
  </si>
  <si>
    <t>OtsNPFH19S_1_5041</t>
  </si>
  <si>
    <t>OtsLGRF22S_8306</t>
  </si>
  <si>
    <t>OtsLGRF22S_8309</t>
  </si>
  <si>
    <t>OtsLGRF22S_8312</t>
  </si>
  <si>
    <t>OtsLGRF22S_8315</t>
  </si>
  <si>
    <t>OtsLGRF22S_8318</t>
  </si>
  <si>
    <t>OtsLGRF22S_8321</t>
  </si>
  <si>
    <t>OtsLYON19S_1_1637</t>
  </si>
  <si>
    <t>OtsLGRF22S_8324</t>
  </si>
  <si>
    <t>OtsLGRF22S_8327</t>
  </si>
  <si>
    <t>OtsPBT18-UmaFa-0014</t>
  </si>
  <si>
    <t>OtsPBT18-UmaFa-0036</t>
  </si>
  <si>
    <t>OtsLGRF22S_8330</t>
  </si>
  <si>
    <t>OtsLGRF22S_8333</t>
  </si>
  <si>
    <t>OtsLGRF22S_8336</t>
  </si>
  <si>
    <t>OtsLYON20S_1_1002</t>
  </si>
  <si>
    <t>OtsLGRF22S_8339</t>
  </si>
  <si>
    <t>OtsLGRF22S_8342</t>
  </si>
  <si>
    <t>OtsLGRF22S_8345</t>
  </si>
  <si>
    <t>OtsLGRF22S_8348</t>
  </si>
  <si>
    <t>OtsLYON20S_1_0465</t>
  </si>
  <si>
    <t>OtsLYON20S_1_1200</t>
  </si>
  <si>
    <t>OtsLGRF22S_8351</t>
  </si>
  <si>
    <t>OtsLGRF22S_8354</t>
  </si>
  <si>
    <t>OtsLGRF22S_8357</t>
  </si>
  <si>
    <t>OtsLYON20S_1_0659</t>
  </si>
  <si>
    <t>OtsLYON20S_1_0729</t>
  </si>
  <si>
    <t>OtsLGRF22S_8360</t>
  </si>
  <si>
    <t>OtsLYON20S_1_0471</t>
  </si>
  <si>
    <t>OtsLYON20S_1_0521</t>
  </si>
  <si>
    <t>OtsLGRF22S_8363</t>
  </si>
  <si>
    <t>OtsLYON20S_1_1410</t>
  </si>
  <si>
    <t>OtsLYON20S_1_0989</t>
  </si>
  <si>
    <t>OtsLGRF22S_8366</t>
  </si>
  <si>
    <t>OtsLGRF22S_8369</t>
  </si>
  <si>
    <t>OtsNPFH19S_1_4316</t>
  </si>
  <si>
    <t>OtsNPFH19S_1_4045</t>
  </si>
  <si>
    <t>OtsLGRF22S_8372</t>
  </si>
  <si>
    <t>OtsLGRF22S_8375</t>
  </si>
  <si>
    <t>OtsNPFH19S_1_2336</t>
  </si>
  <si>
    <t>OtsNPFH19S_1_2050</t>
  </si>
  <si>
    <t>OtsLGRF22S_8378</t>
  </si>
  <si>
    <t>OtsLGRF22S_8381</t>
  </si>
  <si>
    <t>OtsLGRF22S_8384</t>
  </si>
  <si>
    <t>OtsLYON19S_1_1734</t>
  </si>
  <si>
    <t>OtsLYON19S_1_1969</t>
  </si>
  <si>
    <t>OtsLGRF22S_8387</t>
  </si>
  <si>
    <t>OtsLGRF22S_8390</t>
  </si>
  <si>
    <t>OtsLGRF22S_8393</t>
  </si>
  <si>
    <t>OtsLGRF22S_8396</t>
  </si>
  <si>
    <t>OtsLYON19S_1_1497</t>
  </si>
  <si>
    <t>OtsLGRF22S_8399</t>
  </si>
  <si>
    <t>OtsLGRF22S_8402</t>
  </si>
  <si>
    <t>OtsLGRF22S_8405</t>
  </si>
  <si>
    <t>OtsLGRF22S_8408</t>
  </si>
  <si>
    <t>OtsLGRF22S_8411</t>
  </si>
  <si>
    <t>OtsNPFH18S_1_2025</t>
  </si>
  <si>
    <t>OtsLGRF22S_8414</t>
  </si>
  <si>
    <t>OtsNPFH18S_1_3027</t>
  </si>
  <si>
    <t>OtsLGRF22S_8417</t>
  </si>
  <si>
    <t>OtsLGRF22S_8420</t>
  </si>
  <si>
    <t>OtsLGRF22S_8423</t>
  </si>
  <si>
    <t>OtsLYON19S_1_1400</t>
  </si>
  <si>
    <t>OtsLYON19S_1_1503</t>
  </si>
  <si>
    <t>OtsLGRF22S_8426</t>
  </si>
  <si>
    <t>OtsLGRF22S_8429</t>
  </si>
  <si>
    <t>OtsLYON20S_1_0438</t>
  </si>
  <si>
    <t>OtsLYON20S_1_1147</t>
  </si>
  <si>
    <t>OtsLGRF22S_8432</t>
  </si>
  <si>
    <t>OtsLGRF22S_8435</t>
  </si>
  <si>
    <t>OtsLGRF22S_8438</t>
  </si>
  <si>
    <t>OtsLGRF22S_8441</t>
  </si>
  <si>
    <t>OtsLGRF22S_8444</t>
  </si>
  <si>
    <t>OtsLGRF22S_8447</t>
  </si>
  <si>
    <t>OtsLGRF22S_8450</t>
  </si>
  <si>
    <t>OtsLGRF22S_8453</t>
  </si>
  <si>
    <t>OtsLGRF22S_8456</t>
  </si>
  <si>
    <t>OtsLGRF22S_8459</t>
  </si>
  <si>
    <t>OtsLYON19S_1_0803</t>
  </si>
  <si>
    <t>OtsLGRF22S_8462</t>
  </si>
  <si>
    <t>OtsLYON19S_1_1911</t>
  </si>
  <si>
    <t>OtsLGRF22S_8465</t>
  </si>
  <si>
    <t>OtsNPFH18S_1_3334</t>
  </si>
  <si>
    <t>OtsNPFH18S_1_3041</t>
  </si>
  <si>
    <t>OtsLGRF22S_8468</t>
  </si>
  <si>
    <t>OtsLGRF22S_8471</t>
  </si>
  <si>
    <t>OtsLYON19S_1_0909</t>
  </si>
  <si>
    <t>OtsLGRF22S_8474</t>
  </si>
  <si>
    <t>OtsLYON20S_1_1464</t>
  </si>
  <si>
    <t>OtsLYON20S_1_1266</t>
  </si>
  <si>
    <t>OtsLGRF22S_8477</t>
  </si>
  <si>
    <t>OtsLYON19S_1_1832</t>
  </si>
  <si>
    <t>OtsLYON19S_1_1573</t>
  </si>
  <si>
    <t>OtsLGRF22S_8480</t>
  </si>
  <si>
    <t>OtsLGRF22S_8483</t>
  </si>
  <si>
    <t>OtsLGRF22S_8486</t>
  </si>
  <si>
    <t>OtsLGRF22S_8489</t>
  </si>
  <si>
    <t>OtsLYON20S_1_1402</t>
  </si>
  <si>
    <t>OtsLYON20S_1_0959</t>
  </si>
  <si>
    <t>OtsLGRF22S_8492</t>
  </si>
  <si>
    <t>OtsLGRF22S_8495</t>
  </si>
  <si>
    <t>OtsLGRF22S_8498</t>
  </si>
  <si>
    <t>OtsLYON19S_1_1134</t>
  </si>
  <si>
    <t>OtsLYON19S_1_1021</t>
  </si>
  <si>
    <t>OtsLGRF22S_8501</t>
  </si>
  <si>
    <t>OtsLYON20S_1_0290</t>
  </si>
  <si>
    <t>OtsLYON20S_1_1040</t>
  </si>
  <si>
    <t>OtsLGRF22S_8504</t>
  </si>
  <si>
    <t>OtsLGRF22S_8507</t>
  </si>
  <si>
    <t>OtsLGRF22S_8510</t>
  </si>
  <si>
    <t>OtsLYON19S_1_1922</t>
  </si>
  <si>
    <t>OtsLGRF22S_8513</t>
  </si>
  <si>
    <t>OtsLGRF22S_8516</t>
  </si>
  <si>
    <t>OtsLYON20S_1_0251</t>
  </si>
  <si>
    <t>OtsLYON20S_1_0107</t>
  </si>
  <si>
    <t>OtsLGRF22S_8519</t>
  </si>
  <si>
    <t>OtsNPFH20S_1_0574</t>
  </si>
  <si>
    <t>OtsNPFH20S_1_0534</t>
  </si>
  <si>
    <t>OtsLGRF22S_8522</t>
  </si>
  <si>
    <t>OtsLGRF22S_8525</t>
  </si>
  <si>
    <t>OtsLGRF22S_8528</t>
  </si>
  <si>
    <t>OtsLYON18S_1_2201</t>
  </si>
  <si>
    <t>OtsLYON18S_1_2133</t>
  </si>
  <si>
    <t>OtsLGRF22S_8531</t>
  </si>
  <si>
    <t>OtsLGRF22S_8534</t>
  </si>
  <si>
    <t>OtsLYON19S_1_1882</t>
  </si>
  <si>
    <t>OtsLYON19S_1_1662</t>
  </si>
  <si>
    <t>OtsLGRF22S_8537</t>
  </si>
  <si>
    <t>OtsLGRF22S_8540</t>
  </si>
  <si>
    <t>OtsLGRF22S_8543</t>
  </si>
  <si>
    <t>OtsLYON20S_1_0604</t>
  </si>
  <si>
    <t>OtsLYON20S_1_0576</t>
  </si>
  <si>
    <t>OtsLGRF22S_8546</t>
  </si>
  <si>
    <t>OtsLGRF22S_8549</t>
  </si>
  <si>
    <t>OtsLGRF22S_8552</t>
  </si>
  <si>
    <t>OtsLGRF22S_8555</t>
  </si>
  <si>
    <t>OtsLGRF22S_8558</t>
  </si>
  <si>
    <t>OtsLGRF22S_8561</t>
  </si>
  <si>
    <t>OtsLYON20S_1_1345</t>
  </si>
  <si>
    <t>OtsLYON20S_1_0885</t>
  </si>
  <si>
    <t>OtsLGRF22S_8564</t>
  </si>
  <si>
    <t>OtsLGRF22S_8567</t>
  </si>
  <si>
    <t>OtsLGRF22S_8570</t>
  </si>
  <si>
    <t>OtsLGRF22S_8573</t>
  </si>
  <si>
    <t>OtsLGRF22S_8576</t>
  </si>
  <si>
    <t>OtsNPFH19S_1_4314</t>
  </si>
  <si>
    <t>OtsNPFH19S_1_4042</t>
  </si>
  <si>
    <t>OtsLGRF22S_8579</t>
  </si>
  <si>
    <t>OtsLGRF22S_8582</t>
  </si>
  <si>
    <t>OtsLGRF22S_8585</t>
  </si>
  <si>
    <t>OtsLGRF22S_8588</t>
  </si>
  <si>
    <t>OtsLGRF22S_8591</t>
  </si>
  <si>
    <t>OtsLGRF22S_8594</t>
  </si>
  <si>
    <t>OtsLGRF22S_8597</t>
  </si>
  <si>
    <t>OtsLGRF22S_8600</t>
  </si>
  <si>
    <t>OtsLYON20S_1_1564</t>
  </si>
  <si>
    <t>OtsLYON20S_1_1746</t>
  </si>
  <si>
    <t>OtsLGRF22S_8603</t>
  </si>
  <si>
    <t>OtsLGRF22S_8606</t>
  </si>
  <si>
    <t>OtsLGRF22S_8609</t>
  </si>
  <si>
    <t>OtsLGRF22S_8612</t>
  </si>
  <si>
    <t>OtsLYON19S_1_1489</t>
  </si>
  <si>
    <t>OtsLGRF22S_8615</t>
  </si>
  <si>
    <t>OtsLGRF22S_8618</t>
  </si>
  <si>
    <t>OtsLGRF22S_8621</t>
  </si>
  <si>
    <t>OtsLGRF22S_8624</t>
  </si>
  <si>
    <t>OtsNPFH19S_1_2304</t>
  </si>
  <si>
    <t>OtsNPFH19S_1_2011</t>
  </si>
  <si>
    <t>OtsLGRF22S_8627</t>
  </si>
  <si>
    <t>OtsLGRF22S_8630</t>
  </si>
  <si>
    <t>OtsLGRF22S_8633</t>
  </si>
  <si>
    <t>OtsLGRF22S_8636</t>
  </si>
  <si>
    <t>OtsLGRF22S_8639</t>
  </si>
  <si>
    <t>OtsLGRF22S_8642</t>
  </si>
  <si>
    <t>OtsLGRF22S_8645</t>
  </si>
  <si>
    <t>OtsPBT18-UmaFa-0361</t>
  </si>
  <si>
    <t>OtsPBT18-UmaFa-0357</t>
  </si>
  <si>
    <t>OtsLGRF22S_8648</t>
  </si>
  <si>
    <t>OtsLGRF22S_8651</t>
  </si>
  <si>
    <t>OtsLGRF22S_8654</t>
  </si>
  <si>
    <t>OtsLGRF22S_8657</t>
  </si>
  <si>
    <t>OtsLGRF22S_8660</t>
  </si>
  <si>
    <t>OtsLGRF22S_8663</t>
  </si>
  <si>
    <t>OtsLYON18S_1_0887</t>
  </si>
  <si>
    <t>OtsLGRF22S_8666</t>
  </si>
  <si>
    <t>OtsLGRF22S_8669</t>
  </si>
  <si>
    <t>OtsLGRF22S_8672</t>
  </si>
  <si>
    <t>OtsLYON20S_1_0481</t>
  </si>
  <si>
    <t>OtsLYON20S_1_0540</t>
  </si>
  <si>
    <t>OtsLGRF22S_8675</t>
  </si>
  <si>
    <t>OtsLYON19S_1_1508</t>
  </si>
  <si>
    <t>OtsLGRF22S_8678</t>
  </si>
  <si>
    <t>OtsPBT19-PRHFa-1505</t>
  </si>
  <si>
    <t>OtsPBT19-PRHFa-1426</t>
  </si>
  <si>
    <t>OtsLGRF22S_8681</t>
  </si>
  <si>
    <t>OtsLGRF22S_8684</t>
  </si>
  <si>
    <t>OtsLGRF22S_8687</t>
  </si>
  <si>
    <t>OtsLGRF22S_8690</t>
  </si>
  <si>
    <t>OtsLYON19S_1_1114</t>
  </si>
  <si>
    <t>OtsLYON19S_1_0945</t>
  </si>
  <si>
    <t>OtsLGRF22S_8693</t>
  </si>
  <si>
    <t>OtsLGRF22S_8696</t>
  </si>
  <si>
    <t>OtsLGRF22S_8699</t>
  </si>
  <si>
    <t>OtsLGRF22S_8702</t>
  </si>
  <si>
    <t>OtsLGRF22S_8705</t>
  </si>
  <si>
    <t>OtsLYON20S_1_1315</t>
  </si>
  <si>
    <t>OtsLYON20S_1_0818</t>
  </si>
  <si>
    <t>OtsLGRF22S_8708</t>
  </si>
  <si>
    <t>OtsLGRF22S_8711</t>
  </si>
  <si>
    <t>C-08711</t>
  </si>
  <si>
    <t>OtsLGRF22S_8714</t>
  </si>
  <si>
    <t>OtsLGRF22S_8717</t>
  </si>
  <si>
    <t>OtsLGRF22S_8720</t>
  </si>
  <si>
    <t>OtsLGRF22S_8723</t>
  </si>
  <si>
    <t>OtsLGRF22S_8726</t>
  </si>
  <si>
    <t>OtsLGRF22S_8729</t>
  </si>
  <si>
    <t>OtsLGRF22S_8732</t>
  </si>
  <si>
    <t>OtsLYON19S_1_1855</t>
  </si>
  <si>
    <t>OtsLYON19S_1_1600</t>
  </si>
  <si>
    <t>OtsLGRF22S_8735</t>
  </si>
  <si>
    <t>OtsLGRF22S_8738</t>
  </si>
  <si>
    <t>OtsLGRF22S_8741</t>
  </si>
  <si>
    <t>OtsLGRF22S_8744</t>
  </si>
  <si>
    <t>OtsLGRF22S_8747</t>
  </si>
  <si>
    <t>OtsLGRF22S_8750</t>
  </si>
  <si>
    <t>OtsLGRF22S_8753</t>
  </si>
  <si>
    <t>OtsLGRF22S_8756</t>
  </si>
  <si>
    <t>OtsLGRF22S_8759</t>
  </si>
  <si>
    <t>OtsLGRF22S_8762</t>
  </si>
  <si>
    <t>OtsLGRF22S_8765</t>
  </si>
  <si>
    <t>OtsLGRF22S_8768</t>
  </si>
  <si>
    <t>OtsLGRF22S_8771</t>
  </si>
  <si>
    <t>OtsLGRF22S_8774</t>
  </si>
  <si>
    <t>OtsLGRF22S_8777</t>
  </si>
  <si>
    <t>OtsLGRF22S_8780</t>
  </si>
  <si>
    <t>OtsLGRF22S_8783</t>
  </si>
  <si>
    <t>OtsLGRF22S_8786</t>
  </si>
  <si>
    <t>OtsLGRF22S_8789</t>
  </si>
  <si>
    <t>OtsNPFH19S_1_5310</t>
  </si>
  <si>
    <t>OtsNPFH19S_1_5023</t>
  </si>
  <si>
    <t>OtsLGRF22S_8792</t>
  </si>
  <si>
    <t>OtsLGRF22S_8795</t>
  </si>
  <si>
    <t>OtsLGRF22S_8798</t>
  </si>
  <si>
    <t>OtsLGRF22S_8801</t>
  </si>
  <si>
    <t>OtsLGRF22S_8804</t>
  </si>
  <si>
    <t>OtsLGRF22S_8807</t>
  </si>
  <si>
    <t>OtsLYON18S_1_2444</t>
  </si>
  <si>
    <t>OtsLGRF22S_8810</t>
  </si>
  <si>
    <t>OtsLYON19S_1_1858</t>
  </si>
  <si>
    <t>OtsLYON19S_1_1610</t>
  </si>
  <si>
    <t>OtsLGRF22S_8813</t>
  </si>
  <si>
    <t>OtsLGRF22S_8816</t>
  </si>
  <si>
    <t>OtsLGRF22S_8819</t>
  </si>
  <si>
    <t>OtsLYON18S_1_2712</t>
  </si>
  <si>
    <t>OtsLGRF22S_8822</t>
  </si>
  <si>
    <t>OtsLGRF22S_8825</t>
  </si>
  <si>
    <t>OtsLGRF22S_8828</t>
  </si>
  <si>
    <t>OtsLGRF22S_8831</t>
  </si>
  <si>
    <t>OtsLGRF22S_8834</t>
  </si>
  <si>
    <t>OtsLYON19S_1_0562</t>
  </si>
  <si>
    <t>OtsLYON19S_1_0466</t>
  </si>
  <si>
    <t>OtsLGRF22S_8837</t>
  </si>
  <si>
    <t>OtsLGRF22S_8840</t>
  </si>
  <si>
    <t>OtsLGRF22S_8843</t>
  </si>
  <si>
    <t>OtsLGRF22S_8846</t>
  </si>
  <si>
    <t>OtsLGRF22S_8849</t>
  </si>
  <si>
    <t>OtsLGRF22S_8852</t>
  </si>
  <si>
    <t>OtsLGRF22S_8855</t>
  </si>
  <si>
    <t>This sample is a duplicate with OtsLGRF22S_7958.</t>
  </si>
  <si>
    <t>OtsLGRF22S_8858</t>
  </si>
  <si>
    <t>OtsLYON20S_1_0250</t>
  </si>
  <si>
    <t>OtsLYON20S_1_0111</t>
  </si>
  <si>
    <t>OtsLGRF22S_8861</t>
  </si>
  <si>
    <t>OtsLGRF22S_8864</t>
  </si>
  <si>
    <t>OtsLGRF22S_8867</t>
  </si>
  <si>
    <t>OtsLGRF22S_8870</t>
  </si>
  <si>
    <t>OtsLGRF22S_8873</t>
  </si>
  <si>
    <t>OtsLGRF22S_8876</t>
  </si>
  <si>
    <t>OtsLGRF22S_8879</t>
  </si>
  <si>
    <t>OtsLGRF22S_8882</t>
  </si>
  <si>
    <t>OtsLGRF22S_8885</t>
  </si>
  <si>
    <t>OtsLGRF22S_8888</t>
  </si>
  <si>
    <t>OtsLGRF22S_8891</t>
  </si>
  <si>
    <t>OtsLGRF22S_8894</t>
  </si>
  <si>
    <t>OtsLYON20S_1_0488</t>
  </si>
  <si>
    <t>OtsLYON20S_1_0535</t>
  </si>
  <si>
    <t>OtsLGRF22S_8897</t>
  </si>
  <si>
    <t>OtsLGRF22S_8900</t>
  </si>
  <si>
    <t>OtsLGRF22S_8903</t>
  </si>
  <si>
    <t>OtsNPFH20S_1_0576</t>
  </si>
  <si>
    <t>OtsNPFH20S_1_0536</t>
  </si>
  <si>
    <t>OtsLGRF22S_8906</t>
  </si>
  <si>
    <t>OtsLGRF22S_8909</t>
  </si>
  <si>
    <t>OtsLGRF22S_8912</t>
  </si>
  <si>
    <t>OtsLYON19S_1_1661</t>
  </si>
  <si>
    <t>OtsLGRF22S_8915</t>
  </si>
  <si>
    <t>OtsLGRF22S_8918</t>
  </si>
  <si>
    <t>OtsLGRF22S_8921</t>
  </si>
  <si>
    <t>OtsLGRF22S_8924</t>
  </si>
  <si>
    <t>OtsLGRF22S_8927</t>
  </si>
  <si>
    <t>OtsLGRF22S_8930</t>
  </si>
  <si>
    <t>OtsLGRF22S_8933</t>
  </si>
  <si>
    <t>OtsLGRF22S_8936</t>
  </si>
  <si>
    <t>OtsNPFH19S_1_4321</t>
  </si>
  <si>
    <t>OtsNPFH19S_1_4055</t>
  </si>
  <si>
    <t>OtsLGRF22S_8939</t>
  </si>
  <si>
    <t>OtsLGRF22S_8942</t>
  </si>
  <si>
    <t>OtsLGRF22S_8945</t>
  </si>
  <si>
    <t>OtsLGRF22S_8948</t>
  </si>
  <si>
    <t>OtsPBT18-UmaFa-0818</t>
  </si>
  <si>
    <t>OtsPBT18-UmaFa-0814</t>
  </si>
  <si>
    <t>OtsLGRF22S_8951</t>
  </si>
  <si>
    <t>OtsLGRF22S_8954</t>
  </si>
  <si>
    <t>OtsLGRF22S_8957</t>
  </si>
  <si>
    <t>OtsLYON19S_1_1611</t>
  </si>
  <si>
    <t>OtsLGRF22S_8960</t>
  </si>
  <si>
    <t>OtsLGRF22S_8963</t>
  </si>
  <si>
    <t>OtsLGRF22S_8966</t>
  </si>
  <si>
    <t>OtsLGRF22S_8969</t>
  </si>
  <si>
    <t>OtsLYON20S_1_1581</t>
  </si>
  <si>
    <t>OtsLYON20S_1_1759</t>
  </si>
  <si>
    <t>OtsLGRF22S_8972</t>
  </si>
  <si>
    <t>OtsLYON20S_1_1066</t>
  </si>
  <si>
    <t>OtsLGRF22S_8975</t>
  </si>
  <si>
    <t>OtsLGRF22S_8978</t>
  </si>
  <si>
    <t>OtsPBT18-UmaFa-0632</t>
  </si>
  <si>
    <t>OtsPBT18-UmaFa-0627</t>
  </si>
  <si>
    <t>OtsLGRF22S_8981</t>
  </si>
  <si>
    <t>OtsLGRF22S_8984</t>
  </si>
  <si>
    <t>OtsPBT19-RSHFa-0568</t>
  </si>
  <si>
    <t>OtsPBT19-RSHFa-0438</t>
  </si>
  <si>
    <t>OtsLGRF22S_8987</t>
  </si>
  <si>
    <t>OtsLGRF22S_8990</t>
  </si>
  <si>
    <t>OtsLYON19S_1_0612</t>
  </si>
  <si>
    <t>OtsLGRF22S_8993</t>
  </si>
  <si>
    <t>OtsLYON20S_1_0672</t>
  </si>
  <si>
    <t>OtsLYON20S_1_0791</t>
  </si>
  <si>
    <t>OtsLGRF22S_8996</t>
  </si>
  <si>
    <t>OtsLGRF22S_8999</t>
  </si>
  <si>
    <t>OtsLGRF22S_9002</t>
  </si>
  <si>
    <t>OtsLYON19S_1_2097</t>
  </si>
  <si>
    <t>OtsLGRF22S_9005</t>
  </si>
  <si>
    <t>OtsLYON19S_1_1925</t>
  </si>
  <si>
    <t>OtsLGRF22S_9008</t>
  </si>
  <si>
    <t>OtsLGRF22S_9011</t>
  </si>
  <si>
    <t>OtsLYON19S_1_1744</t>
  </si>
  <si>
    <t>OtsLYON19S_1_1982</t>
  </si>
  <si>
    <t>OtsLGRF22S_9014</t>
  </si>
  <si>
    <t>OtsLGRF22S_9017</t>
  </si>
  <si>
    <t>OtsLYON18S_1_0045</t>
  </si>
  <si>
    <t>OtsLGRF22S_9020</t>
  </si>
  <si>
    <t>OtsLGRF22S_9023</t>
  </si>
  <si>
    <t>OtsLGRF22S_9026</t>
  </si>
  <si>
    <t>OtsLGRF22S_9029</t>
  </si>
  <si>
    <t>OtsLYON20S_1_1553</t>
  </si>
  <si>
    <t>OtsLYON20S_1_1713</t>
  </si>
  <si>
    <t>OtsLGRF22S_9032</t>
  </si>
  <si>
    <t>OtsNPFH19S_1_2081</t>
  </si>
  <si>
    <t>OtsLGRF22S_9035</t>
  </si>
  <si>
    <t>OtsLGRF22S_9038</t>
  </si>
  <si>
    <t>OtsLGRF22S_9041</t>
  </si>
  <si>
    <t>OtsLYON19S_1_0626</t>
  </si>
  <si>
    <t>OtsLGRF22S_9044</t>
  </si>
  <si>
    <t>OtsLYON20S_1_1417</t>
  </si>
  <si>
    <t>OtsLYON20S_1_0997</t>
  </si>
  <si>
    <t>OtsLGRF22S_9047</t>
  </si>
  <si>
    <t>OtsLGRF22S_9050</t>
  </si>
  <si>
    <t>OtsLGRF22S_9053</t>
  </si>
  <si>
    <t>OtsLYON20S_1_0420</t>
  </si>
  <si>
    <t>OtsLYON20S_1_1083</t>
  </si>
  <si>
    <t>OtsLGRF22S_9056</t>
  </si>
  <si>
    <t>OtsLGRF22S_9059</t>
  </si>
  <si>
    <t>OtsLYON19S_1_0385</t>
  </si>
  <si>
    <t>OtsLGRF22S_9062</t>
  </si>
  <si>
    <t>OtsNPFH19S_1_2330</t>
  </si>
  <si>
    <t>OtsNPFH19S_1_2056</t>
  </si>
  <si>
    <t>OtsLGRF22S_9065</t>
  </si>
  <si>
    <t>OtsLYON20S_1_0635</t>
  </si>
  <si>
    <t>OtsLYON20S_1_0766</t>
  </si>
  <si>
    <t>OtsLGRF22S_9068</t>
  </si>
  <si>
    <t>OtsLYON19S_1_1312</t>
  </si>
  <si>
    <t>OtsLYON19S_1_1222</t>
  </si>
  <si>
    <t>OtsLGRF22S_9071</t>
  </si>
  <si>
    <t>OtsNPFH19S_1_4344</t>
  </si>
  <si>
    <t>OtsNPFH19S_1_4019</t>
  </si>
  <si>
    <t>OtsLGRF22S_9074</t>
  </si>
  <si>
    <t>OtsLYON20S_1_1379</t>
  </si>
  <si>
    <t>OtsLYON20S_1_0961</t>
  </si>
  <si>
    <t>OtsLGRF22S_9077</t>
  </si>
  <si>
    <t>OtsLGRF22S_9080</t>
  </si>
  <si>
    <t>OtsLYON19S_1_1586</t>
  </si>
  <si>
    <t>OtsLGRF22S_9083</t>
  </si>
  <si>
    <t>OtsLYON20S_1_1563</t>
  </si>
  <si>
    <t>OtsLYON20S_1_1737</t>
  </si>
  <si>
    <t>OtsLGRF22S_9086</t>
  </si>
  <si>
    <t>OtsLGRF22S_9089</t>
  </si>
  <si>
    <t>OtsLGRF22S_9092</t>
  </si>
  <si>
    <t>OtsLGRF22S_9095</t>
  </si>
  <si>
    <t>OtsLGRF22S_9101</t>
  </si>
  <si>
    <t>OtsLGRF22S_9104</t>
  </si>
  <si>
    <t>OtsLGRF22S_9107</t>
  </si>
  <si>
    <t>OtsLYON18S_1_2316</t>
  </si>
  <si>
    <t>OtsLYON18S_1_2426</t>
  </si>
  <si>
    <t>OtsLGRF22S_9110</t>
  </si>
  <si>
    <t>OtsLGRF22S_9113</t>
  </si>
  <si>
    <t>OtsLGRF22S_9116</t>
  </si>
  <si>
    <t>OtsLGRF22S_9120</t>
  </si>
  <si>
    <t>C-09120</t>
  </si>
  <si>
    <t>OtsLGRF22S_9123</t>
  </si>
  <si>
    <t>C-09123</t>
  </si>
  <si>
    <t>OtsLGRF22S_9126</t>
  </si>
  <si>
    <t>C-09126</t>
  </si>
  <si>
    <t>OtsLGRF22S_9129</t>
  </si>
  <si>
    <t>C-09129</t>
  </si>
  <si>
    <t>OtsLYON19S_1_1120</t>
  </si>
  <si>
    <t>OtsLYON19S_1_0955</t>
  </si>
  <si>
    <t>OtsLGRF22S_9132</t>
  </si>
  <si>
    <t>C-09132</t>
  </si>
  <si>
    <t>OtsLGRF22S_9135</t>
  </si>
  <si>
    <t>C-09135</t>
  </si>
  <si>
    <t>OtsLGRF22S_9138</t>
  </si>
  <si>
    <t>C-09138</t>
  </si>
  <si>
    <t>OtsLGRF22S_9141</t>
  </si>
  <si>
    <t>C-09141</t>
  </si>
  <si>
    <t>OtsLYON20S_1_1578</t>
  </si>
  <si>
    <t>OtsLYON20S_1_1757</t>
  </si>
  <si>
    <t>OtsLGRF22S_9144</t>
  </si>
  <si>
    <t>C-09144</t>
  </si>
  <si>
    <t>OtsLGRF22S_9147</t>
  </si>
  <si>
    <t>C-09147</t>
  </si>
  <si>
    <t>OtsLYON20S_1_1729</t>
  </si>
  <si>
    <t>OtsLGRF22S_9150</t>
  </si>
  <si>
    <t>C-09150</t>
  </si>
  <si>
    <t>OtsLYON20S_1_1439</t>
  </si>
  <si>
    <t>OtsLYON20S_1_1229</t>
  </si>
  <si>
    <t>OtsLGRF22S_9153</t>
  </si>
  <si>
    <t>C-09153</t>
  </si>
  <si>
    <t>OtsLYON19S_1_1548</t>
  </si>
  <si>
    <t>OtsLGRF22S_9156</t>
  </si>
  <si>
    <t>C-09156</t>
  </si>
  <si>
    <t>OtsLYON20S_1_1391</t>
  </si>
  <si>
    <t>OtsLYON20S_1_0953</t>
  </si>
  <si>
    <t>OtsLGRF22S_9159</t>
  </si>
  <si>
    <t>C-09159</t>
  </si>
  <si>
    <t>OtsLGRF22S_9162</t>
  </si>
  <si>
    <t>C-09162</t>
  </si>
  <si>
    <t>OtsLGRF22S_9165</t>
  </si>
  <si>
    <t>C-09165</t>
  </si>
  <si>
    <t>OtsLGRF22S_9168</t>
  </si>
  <si>
    <t>C-09168</t>
  </si>
  <si>
    <t>OtsLGRF22S_9171</t>
  </si>
  <si>
    <t>C-09171</t>
  </si>
  <si>
    <t>OtsNPFH19S_1_2311</t>
  </si>
  <si>
    <t>OtsNPFH19S_1_2006</t>
  </si>
  <si>
    <t>OtsLGRF22S_9174</t>
  </si>
  <si>
    <t>C-09174</t>
  </si>
  <si>
    <t>OtsLGRF22S_9177</t>
  </si>
  <si>
    <t>C-09177</t>
  </si>
  <si>
    <t>OtsLGRF22S_9180</t>
  </si>
  <si>
    <t>C-09180</t>
  </si>
  <si>
    <t>OtsLGRF22S_9183</t>
  </si>
  <si>
    <t>C-09183</t>
  </si>
  <si>
    <t>OtsLGRF22S_9186</t>
  </si>
  <si>
    <t>C-09186</t>
  </si>
  <si>
    <t>OtsLYON20S_1_0277</t>
  </si>
  <si>
    <t>OtsLYON20S_1_0181</t>
  </si>
  <si>
    <t>OtsLGRF22S_9189</t>
  </si>
  <si>
    <t>C-09189</t>
  </si>
  <si>
    <t>OtsLGRF22S_9192</t>
  </si>
  <si>
    <t>C-09192</t>
  </si>
  <si>
    <t>OtsLGRF22S_9195</t>
  </si>
  <si>
    <t>C-09195</t>
  </si>
  <si>
    <t>OtsLGRF22S_9198</t>
  </si>
  <si>
    <t>C-09198</t>
  </si>
  <si>
    <t>OtsLYON20S_1_0430</t>
  </si>
  <si>
    <t>OtsLYON20S_1_1139</t>
  </si>
  <si>
    <t>OtsLGRF22S_9201</t>
  </si>
  <si>
    <t>C-09201</t>
  </si>
  <si>
    <t>OtsLGRF22S_9204</t>
  </si>
  <si>
    <t>C-09204</t>
  </si>
  <si>
    <t>OtsLYON19S_1_0807</t>
  </si>
  <si>
    <t>OtsLGRF22S_9207</t>
  </si>
  <si>
    <t>C-09207</t>
  </si>
  <si>
    <t>OtsLGRF22S_9210</t>
  </si>
  <si>
    <t>C-09210</t>
  </si>
  <si>
    <t>OtsLGRF22S_9213</t>
  </si>
  <si>
    <t>C-09213</t>
  </si>
  <si>
    <t>OtsLGRF22S_9216</t>
  </si>
  <si>
    <t>C-09216</t>
  </si>
  <si>
    <t>OtsLGRF22S_9219</t>
  </si>
  <si>
    <t>C-09219</t>
  </si>
  <si>
    <t>OtsLGRF22S_9222</t>
  </si>
  <si>
    <t>C-09222</t>
  </si>
  <si>
    <t>OtsLGRF22S_9225</t>
  </si>
  <si>
    <t>C-09225</t>
  </si>
  <si>
    <t>OtsLGRF22S_9228</t>
  </si>
  <si>
    <t>C-09228</t>
  </si>
  <si>
    <t>OtsLYON19S_1_1130</t>
  </si>
  <si>
    <t>OtsLYON19S_1_1010</t>
  </si>
  <si>
    <t>OtsLGRF22S_9231</t>
  </si>
  <si>
    <t>C-09231</t>
  </si>
  <si>
    <t>OtsLGRF22S_9234</t>
  </si>
  <si>
    <t>C-09234</t>
  </si>
  <si>
    <t>OtsLGRF22S_9237</t>
  </si>
  <si>
    <t>C-09237</t>
  </si>
  <si>
    <t>OtsLGRF22S_9240</t>
  </si>
  <si>
    <t>C-09240</t>
  </si>
  <si>
    <t>OtsLGRF22S_9243</t>
  </si>
  <si>
    <t>C-09243</t>
  </si>
  <si>
    <t>OtsLGRF22S_9246</t>
  </si>
  <si>
    <t>C-09246</t>
  </si>
  <si>
    <t>OtsLYON20S_1_1006</t>
  </si>
  <si>
    <t>OtsLGRF22S_9249</t>
  </si>
  <si>
    <t>C-09249</t>
  </si>
  <si>
    <t>OtsLYON19S_1_1738</t>
  </si>
  <si>
    <t>OtsLYON19S_1_1980</t>
  </si>
  <si>
    <t>OtsLGRF22S_9252</t>
  </si>
  <si>
    <t>C-09252</t>
  </si>
  <si>
    <t>OtsLYON20S_1_1570</t>
  </si>
  <si>
    <t>OtsLYON20S_1_1734</t>
  </si>
  <si>
    <t>OtsLGRF22S_9255</t>
  </si>
  <si>
    <t>C-09255</t>
  </si>
  <si>
    <t>This sample is a duplicate with OtsLGRF22S_10280.</t>
  </si>
  <si>
    <t>OtsLYON20S_1_0486</t>
  </si>
  <si>
    <t>OtsLYON20S_1_0533</t>
  </si>
  <si>
    <t>OtsLGRF22S_9258</t>
  </si>
  <si>
    <t>C-09258</t>
  </si>
  <si>
    <t>OtsLGRF22S_9261</t>
  </si>
  <si>
    <t>C-09261</t>
  </si>
  <si>
    <t>OtsLYON19S_1_0549</t>
  </si>
  <si>
    <t>OtsLYON19S_1_0414</t>
  </si>
  <si>
    <t>OtsLGRF22S_9264</t>
  </si>
  <si>
    <t>C-09264</t>
  </si>
  <si>
    <t>OtsLGRF22S_9267</t>
  </si>
  <si>
    <t>C-09267</t>
  </si>
  <si>
    <t>OtsLGRF22S_9270</t>
  </si>
  <si>
    <t>C-09270</t>
  </si>
  <si>
    <t>OtsPBT19-RSHFa-0542</t>
  </si>
  <si>
    <t>OtsPBT19-RSHFa-0420</t>
  </si>
  <si>
    <t>OtsLGRF22S_9273</t>
  </si>
  <si>
    <t>C-09273</t>
  </si>
  <si>
    <t>OtsLGRF22S_9276</t>
  </si>
  <si>
    <t>C-09276</t>
  </si>
  <si>
    <t>OtsLGRF22S_9279</t>
  </si>
  <si>
    <t>C-09279</t>
  </si>
  <si>
    <t>OtsLGRF22S_9282</t>
  </si>
  <si>
    <t>C-09282</t>
  </si>
  <si>
    <t>OtsLGRF22S_9285</t>
  </si>
  <si>
    <t>C-09285</t>
  </si>
  <si>
    <t>OtsLGRF22S_9288</t>
  </si>
  <si>
    <t>C-09288</t>
  </si>
  <si>
    <t>OtsLGRF22S_9291</t>
  </si>
  <si>
    <t>C-09291</t>
  </si>
  <si>
    <t>OtsLGRF22S_9294</t>
  </si>
  <si>
    <t>C-09294</t>
  </si>
  <si>
    <t>OtsLGRF22S_9297</t>
  </si>
  <si>
    <t>C-09297</t>
  </si>
  <si>
    <t>OtsLGRF22S_9300</t>
  </si>
  <si>
    <t>C-09300</t>
  </si>
  <si>
    <t>OtsLGRF22S_9303</t>
  </si>
  <si>
    <t>C-09303</t>
  </si>
  <si>
    <t>OtsLGRF22S_9306</t>
  </si>
  <si>
    <t>C-09306</t>
  </si>
  <si>
    <t>OtsPBT17-RSHFa-0343</t>
  </si>
  <si>
    <t>OtsPBT17-RSHFa-0221</t>
  </si>
  <si>
    <t>OtsLGRF22S_9309</t>
  </si>
  <si>
    <t>C-09309</t>
  </si>
  <si>
    <t>This sample is a duplicate with OtsLGRF22S_10015.</t>
  </si>
  <si>
    <t>OtsLYON20S_1_0692</t>
  </si>
  <si>
    <t>OtsLYON20S_1_0829</t>
  </si>
  <si>
    <t>OtsLGRF22S_9312</t>
  </si>
  <si>
    <t>C-09312</t>
  </si>
  <si>
    <t>OtsLGRF22S_9315</t>
  </si>
  <si>
    <t>C-09315</t>
  </si>
  <si>
    <t>OtsLYON19S_1_1623</t>
  </si>
  <si>
    <t>OtsLGRF22S_9318</t>
  </si>
  <si>
    <t>C-09318</t>
  </si>
  <si>
    <t>OtsLGRF22S_9321</t>
  </si>
  <si>
    <t>C-09321</t>
  </si>
  <si>
    <t>OtsLGRF22S_9324</t>
  </si>
  <si>
    <t>C-09324</t>
  </si>
  <si>
    <t>OtsLYON19S_1_0595</t>
  </si>
  <si>
    <t>OtsLYON19S_1_0699</t>
  </si>
  <si>
    <t>OtsLGRF22S_9327</t>
  </si>
  <si>
    <t>C-09327</t>
  </si>
  <si>
    <t>OtsLGRF22S_9330</t>
  </si>
  <si>
    <t>C-09330</t>
  </si>
  <si>
    <t>OtsLGRF22S_9333</t>
  </si>
  <si>
    <t>C-09333</t>
  </si>
  <si>
    <t>OtsLGRF22S_9336</t>
  </si>
  <si>
    <t>C-09336</t>
  </si>
  <si>
    <t>OtsLGRF22S_9339</t>
  </si>
  <si>
    <t>C-09339</t>
  </si>
  <si>
    <t>OtsLGRF22S_9342</t>
  </si>
  <si>
    <t>C-09342</t>
  </si>
  <si>
    <t>OtsLGRF22S_9345</t>
  </si>
  <si>
    <t>C-09345</t>
  </si>
  <si>
    <t>OtsLYON19S_1_1118</t>
  </si>
  <si>
    <t>OtsLYON19S_1_0954</t>
  </si>
  <si>
    <t>OtsLGRF22S_9348</t>
  </si>
  <si>
    <t>C-09348</t>
  </si>
  <si>
    <t>OtsLGRF22S_9351</t>
  </si>
  <si>
    <t>C-09351</t>
  </si>
  <si>
    <t>OtsLGRF22S_9354</t>
  </si>
  <si>
    <t>C-09354</t>
  </si>
  <si>
    <t>OtsPBT19-PRHFa-4109</t>
  </si>
  <si>
    <t>OtsPBT19-PRHFa-4204</t>
  </si>
  <si>
    <t>OtsLGRF22S_9357</t>
  </si>
  <si>
    <t>C-09357</t>
  </si>
  <si>
    <t>OtsLYON18S_1_0867</t>
  </si>
  <si>
    <t>OtsLGRF22S_9360</t>
  </si>
  <si>
    <t>C-09360</t>
  </si>
  <si>
    <t>OtsLGRF22S_9363</t>
  </si>
  <si>
    <t>C-09363</t>
  </si>
  <si>
    <t>OtsLGRF22S_9366</t>
  </si>
  <si>
    <t>C-09366</t>
  </si>
  <si>
    <t>OtsLYON19S_1_1566</t>
  </si>
  <si>
    <t>OtsLGRF22S_9369</t>
  </si>
  <si>
    <t>C-09369</t>
  </si>
  <si>
    <t>OtsLGRF22S_9372</t>
  </si>
  <si>
    <t>C-09372</t>
  </si>
  <si>
    <t>OtsLYON20S_1_1419</t>
  </si>
  <si>
    <t>OtsLYON20S_1_1000</t>
  </si>
  <si>
    <t>OtsLGRF22S_9375</t>
  </si>
  <si>
    <t>C-09375</t>
  </si>
  <si>
    <t>OtsLYON19S_1_0501</t>
  </si>
  <si>
    <t>OtsLYON19S_1_0302</t>
  </si>
  <si>
    <t>OtsLGRF22S_9378</t>
  </si>
  <si>
    <t>C-09378</t>
  </si>
  <si>
    <t>OtsNPFH19S_1_3052</t>
  </si>
  <si>
    <t>OtsLGRF22S_9381</t>
  </si>
  <si>
    <t>C-09381</t>
  </si>
  <si>
    <t>OtsNPFH19S_1_4324</t>
  </si>
  <si>
    <t>OtsNPFH19S_1_4033</t>
  </si>
  <si>
    <t>OtsLGRF22S_9384</t>
  </si>
  <si>
    <t>C-09384</t>
  </si>
  <si>
    <t>OtsLGRF22S_9387</t>
  </si>
  <si>
    <t>C-09387</t>
  </si>
  <si>
    <t>OtsLGRF22S_9390</t>
  </si>
  <si>
    <t>C-09390</t>
  </si>
  <si>
    <t>OtsNPFH18S_1_4021</t>
  </si>
  <si>
    <t>OtsLGRF22S_9393</t>
  </si>
  <si>
    <t>C-09393</t>
  </si>
  <si>
    <t>OtsLGRF22S_9396</t>
  </si>
  <si>
    <t>C-09396</t>
  </si>
  <si>
    <t>OtsLYON19S_1_1766</t>
  </si>
  <si>
    <t>OtsLYON19S_1_2045</t>
  </si>
  <si>
    <t>OtsLGRF22S_9399</t>
  </si>
  <si>
    <t>C-09399</t>
  </si>
  <si>
    <t>OtsLGRF22S_9402</t>
  </si>
  <si>
    <t>C-09402</t>
  </si>
  <si>
    <t>OtsLGRF22S_9405</t>
  </si>
  <si>
    <t>C-09405</t>
  </si>
  <si>
    <t>OtsLGRF22S_9408</t>
  </si>
  <si>
    <t>C-09408</t>
  </si>
  <si>
    <t>OtsLGRF22S_9411</t>
  </si>
  <si>
    <t>C-09411</t>
  </si>
  <si>
    <t>OtsLGRF22S_9414</t>
  </si>
  <si>
    <t>C-09414</t>
  </si>
  <si>
    <t>OtsLGRF22S_9417</t>
  </si>
  <si>
    <t>C-09417</t>
  </si>
  <si>
    <t>OtsLGRF22S_9420</t>
  </si>
  <si>
    <t>C-09420</t>
  </si>
  <si>
    <t>OtsLGRF22S_9423</t>
  </si>
  <si>
    <t>C-09423</t>
  </si>
  <si>
    <t>OtsLYON20S_1_1455</t>
  </si>
  <si>
    <t>OtsLYON20S_1_1249</t>
  </si>
  <si>
    <t>OtsLGRF22S_9426</t>
  </si>
  <si>
    <t>C-09426</t>
  </si>
  <si>
    <t>OtsLGRF22S_9429</t>
  </si>
  <si>
    <t>C-09429</t>
  </si>
  <si>
    <t>OtsLGRF22S_9432</t>
  </si>
  <si>
    <t>C-09432</t>
  </si>
  <si>
    <t>OtsLGRF22S_9435</t>
  </si>
  <si>
    <t>C-09435</t>
  </si>
  <si>
    <t>OtsLGRF22S_9438</t>
  </si>
  <si>
    <t>C-09438</t>
  </si>
  <si>
    <t>OtsLYON19S_1_0951</t>
  </si>
  <si>
    <t>OtsLGRF22S_9441</t>
  </si>
  <si>
    <t>C-09441</t>
  </si>
  <si>
    <t>OtsPBT17-LWSFa-5865</t>
  </si>
  <si>
    <t>OtsPBT17-LWSFa-5962</t>
  </si>
  <si>
    <t>OtsLGRF22S_9444</t>
  </si>
  <si>
    <t>C-09444</t>
  </si>
  <si>
    <t>OtsNPFH19S_1_2325</t>
  </si>
  <si>
    <t>OtsNPFH19S_1_2074</t>
  </si>
  <si>
    <t>OtsLGRF22S_9447</t>
  </si>
  <si>
    <t>C-09447</t>
  </si>
  <si>
    <t>OtsNPFH20S_1_0818</t>
  </si>
  <si>
    <t>OtsNPFH20S_1_0750</t>
  </si>
  <si>
    <t>OtsLGRF22S_9450</t>
  </si>
  <si>
    <t>C-09450</t>
  </si>
  <si>
    <t>OtsLGRF22S_9453</t>
  </si>
  <si>
    <t>C-09453</t>
  </si>
  <si>
    <t>OtsLYON19S_1_0948</t>
  </si>
  <si>
    <t>OtsLGRF22S_9456</t>
  </si>
  <si>
    <t>C-09456</t>
  </si>
  <si>
    <t>OtsLGRF22S_9459</t>
  </si>
  <si>
    <t>C-09459</t>
  </si>
  <si>
    <t>OtsLGRF22S_9462</t>
  </si>
  <si>
    <t>C-09462</t>
  </si>
  <si>
    <t>OtsLGRF22S_9465</t>
  </si>
  <si>
    <t>C-09465</t>
  </si>
  <si>
    <t>OtsLYON19S_1_0602</t>
  </si>
  <si>
    <t>OtsLGRF22S_9468</t>
  </si>
  <si>
    <t>C-09468</t>
  </si>
  <si>
    <t>OtsLYON19S_1_0547</t>
  </si>
  <si>
    <t>OtsLYON19S_1_0423</t>
  </si>
  <si>
    <t>OtsLGRF22S_9471</t>
  </si>
  <si>
    <t>C-09471</t>
  </si>
  <si>
    <t>OtsLGRF22S_9474</t>
  </si>
  <si>
    <t>C-09474</t>
  </si>
  <si>
    <t>OtsLGRF22S_9477</t>
  </si>
  <si>
    <t>C-09477</t>
  </si>
  <si>
    <t>OtsLGRF22S_9480</t>
  </si>
  <si>
    <t>C-09480</t>
  </si>
  <si>
    <t>OtsLGRF22S_9483</t>
  </si>
  <si>
    <t>C-09483</t>
  </si>
  <si>
    <t>OtsLGRF22S_9486</t>
  </si>
  <si>
    <t>C-09486</t>
  </si>
  <si>
    <t>OtsLGRF22S_9489</t>
  </si>
  <si>
    <t>C-09489</t>
  </si>
  <si>
    <t>OtsLGRF22S_9492</t>
  </si>
  <si>
    <t>C-09492</t>
  </si>
  <si>
    <t>OtsLGRF22S_9495</t>
  </si>
  <si>
    <t>C-09495</t>
  </si>
  <si>
    <t>OtsLGRF22S_9498</t>
  </si>
  <si>
    <t>C-09498</t>
  </si>
  <si>
    <t>OtsLYON19S_1_1599</t>
  </si>
  <si>
    <t>OtsLGRF22S_9501</t>
  </si>
  <si>
    <t>C-09501</t>
  </si>
  <si>
    <t>OtsLYON19S_1_1140</t>
  </si>
  <si>
    <t>OtsLYON19S_1_1016</t>
  </si>
  <si>
    <t>OtsLGRF22S_9505</t>
  </si>
  <si>
    <t>C-09505</t>
  </si>
  <si>
    <t>OtsLGRF22S_9508</t>
  </si>
  <si>
    <t>C-09508</t>
  </si>
  <si>
    <t>OtsLYON17S_1_1069</t>
  </si>
  <si>
    <t>OtsLYON17S_1_1099</t>
  </si>
  <si>
    <t>OtsLGRF22S_9511</t>
  </si>
  <si>
    <t>C-09511</t>
  </si>
  <si>
    <t>OtsLYON20S_1_0728</t>
  </si>
  <si>
    <t>OtsLGRF22S_9514</t>
  </si>
  <si>
    <t>C-09514</t>
  </si>
  <si>
    <t>OtsLYON19S_1_0431</t>
  </si>
  <si>
    <t>OtsLGRF22S_9517</t>
  </si>
  <si>
    <t>C-09517</t>
  </si>
  <si>
    <t>OtsLGRF22S_9520</t>
  </si>
  <si>
    <t>C-09520</t>
  </si>
  <si>
    <t>OtsLGRF22S_9523</t>
  </si>
  <si>
    <t>C-09523</t>
  </si>
  <si>
    <t>OtsLGRF22S_9526</t>
  </si>
  <si>
    <t>C-09526</t>
  </si>
  <si>
    <t>OtsLGRF22S_9529</t>
  </si>
  <si>
    <t>C-09529</t>
  </si>
  <si>
    <t>OtsLYON20S_1_0406</t>
  </si>
  <si>
    <t>OtsLYON20S_1_1097</t>
  </si>
  <si>
    <t>OtsLGRF22S_9532</t>
  </si>
  <si>
    <t>C-09532</t>
  </si>
  <si>
    <t>OtsLGRF22S_9535</t>
  </si>
  <si>
    <t>C-09535</t>
  </si>
  <si>
    <t>OtsLGRF22S_9538</t>
  </si>
  <si>
    <t>C-09538</t>
  </si>
  <si>
    <t>OtsLGRF22S_9541</t>
  </si>
  <si>
    <t>C-09541</t>
  </si>
  <si>
    <t>OtsLGRF22S_9544</t>
  </si>
  <si>
    <t>C-09544</t>
  </si>
  <si>
    <t>OtsLYON19S_1_1978</t>
  </si>
  <si>
    <t>OtsLGRF22S_9547</t>
  </si>
  <si>
    <t>C-09547</t>
  </si>
  <si>
    <t>OtsLYON20S_1_1491</t>
  </si>
  <si>
    <t>OtsLYON20S_1_1602</t>
  </si>
  <si>
    <t>OtsLGRF22S_9550</t>
  </si>
  <si>
    <t>C-09550</t>
  </si>
  <si>
    <t>OtsLGRF22S_9553</t>
  </si>
  <si>
    <t>C-09553</t>
  </si>
  <si>
    <t>OtsLGRF22S_9556</t>
  </si>
  <si>
    <t>C-09556</t>
  </si>
  <si>
    <t>OtsLGRF22S_9559</t>
  </si>
  <si>
    <t>C-09559</t>
  </si>
  <si>
    <t>OtsPBT18-UmaFa-0409</t>
  </si>
  <si>
    <t>OtsPBT18-UmaFa-0434</t>
  </si>
  <si>
    <t>OtsLGRF22S_9562</t>
  </si>
  <si>
    <t>C-09562</t>
  </si>
  <si>
    <t>OtsPBT18-UmaFa-0861</t>
  </si>
  <si>
    <t>OtsPBT18-UmaFa-0858</t>
  </si>
  <si>
    <t>OtsLGRF22S_9565</t>
  </si>
  <si>
    <t>C-09565</t>
  </si>
  <si>
    <t>OtsLGRF22S_9568</t>
  </si>
  <si>
    <t>C-09568</t>
  </si>
  <si>
    <t>OtsLGRF22S_9571</t>
  </si>
  <si>
    <t>C-09571</t>
  </si>
  <si>
    <t>OtsLGRF22S_9574</t>
  </si>
  <si>
    <t>C-09574</t>
  </si>
  <si>
    <t>OtsLGRF22S_9577</t>
  </si>
  <si>
    <t>C-09577</t>
  </si>
  <si>
    <t>OtsLGRF22S_9580</t>
  </si>
  <si>
    <t>C-09580</t>
  </si>
  <si>
    <t>OtsLYON20S_1_1446</t>
  </si>
  <si>
    <t>OtsLYON20S_1_1239</t>
  </si>
  <si>
    <t>OtsLGRF22S_9583</t>
  </si>
  <si>
    <t>C-09583</t>
  </si>
  <si>
    <t>OtsLGRF22S_9586</t>
  </si>
  <si>
    <t>C-09586</t>
  </si>
  <si>
    <t>OtsLGRF22S_9589</t>
  </si>
  <si>
    <t>C-09589</t>
  </si>
  <si>
    <t>OtsLYON19S_1_0560</t>
  </si>
  <si>
    <t>OtsLYON19S_1_0461</t>
  </si>
  <si>
    <t>OtsLGRF22S_9592</t>
  </si>
  <si>
    <t>C-09592</t>
  </si>
  <si>
    <t>OtsLYON20S_1_1401</t>
  </si>
  <si>
    <t>OtsLYON20S_1_0976</t>
  </si>
  <si>
    <t>OtsLGRF22S_9595</t>
  </si>
  <si>
    <t>C-09595</t>
  </si>
  <si>
    <t>OtsNPFH19S_1_3360</t>
  </si>
  <si>
    <t>OtsNPFH19S_1_3067</t>
  </si>
  <si>
    <t>OtsLGRF22S_9598</t>
  </si>
  <si>
    <t>C-09598</t>
  </si>
  <si>
    <t>OtsLGRF22S_9601</t>
  </si>
  <si>
    <t>C-09601</t>
  </si>
  <si>
    <t>OtsLGRF22S_9604</t>
  </si>
  <si>
    <t>C-09604</t>
  </si>
  <si>
    <t>OtsLGRF22S_9607</t>
  </si>
  <si>
    <t>C-09607</t>
  </si>
  <si>
    <t>OtsLGRF22S_9610</t>
  </si>
  <si>
    <t>C-09610</t>
  </si>
  <si>
    <t>OtsLGRF22S_9613</t>
  </si>
  <si>
    <t>C-09613</t>
  </si>
  <si>
    <t>OtsLGRF22S_9616</t>
  </si>
  <si>
    <t>C-09616</t>
  </si>
  <si>
    <t>OtsLGRF22S_9619</t>
  </si>
  <si>
    <t>C-09619</t>
  </si>
  <si>
    <t>OtsLGRF22S_9622</t>
  </si>
  <si>
    <t>C-09622</t>
  </si>
  <si>
    <t>OtsLYON20S_1_1549</t>
  </si>
  <si>
    <t>OtsLYON20S_1_1716</t>
  </si>
  <si>
    <t>OtsLGRF22S_9625</t>
  </si>
  <si>
    <t>C-09625</t>
  </si>
  <si>
    <t>OtsLYON20S_1_1034</t>
  </si>
  <si>
    <t>OtsLGRF22S_9628</t>
  </si>
  <si>
    <t>C-09628</t>
  </si>
  <si>
    <t>OtsLGRF22S_9631</t>
  </si>
  <si>
    <t>C-09631</t>
  </si>
  <si>
    <t>OtsLGRF22S_9634</t>
  </si>
  <si>
    <t>C-09634</t>
  </si>
  <si>
    <t>OtsLGRF22S_9637</t>
  </si>
  <si>
    <t>C-09637</t>
  </si>
  <si>
    <t>OtsPBT18-UmaFa-0839</t>
  </si>
  <si>
    <t>OtsPBT18-UmaFa-0836</t>
  </si>
  <si>
    <t>OtsLGRF22S_9640</t>
  </si>
  <si>
    <t>C-09640</t>
  </si>
  <si>
    <t>OtsLGRF22S_9643</t>
  </si>
  <si>
    <t>C-09643</t>
  </si>
  <si>
    <t>OtsLGRF22S_9646</t>
  </si>
  <si>
    <t>C-09646</t>
  </si>
  <si>
    <t>OtsLGRF22S_9649</t>
  </si>
  <si>
    <t>C-09649</t>
  </si>
  <si>
    <t>OtsLYON20S_1_0230</t>
  </si>
  <si>
    <t>OtsLYON20S_1_0065</t>
  </si>
  <si>
    <t>OtsLGRF22S_9652</t>
  </si>
  <si>
    <t>C-09652</t>
  </si>
  <si>
    <t>OtsLGRF22S_9655</t>
  </si>
  <si>
    <t>C-09655</t>
  </si>
  <si>
    <t>OtsLGRF22S_9658</t>
  </si>
  <si>
    <t>C-09658</t>
  </si>
  <si>
    <t>OtsLGRF22S_9661</t>
  </si>
  <si>
    <t>C-09661</t>
  </si>
  <si>
    <t>OtsLGRF22S_9664</t>
  </si>
  <si>
    <t>C-09664</t>
  </si>
  <si>
    <t>OtsLGRF22S_9667</t>
  </si>
  <si>
    <t>C-09667</t>
  </si>
  <si>
    <t>OtsLGRF22S_9670</t>
  </si>
  <si>
    <t>C-09670</t>
  </si>
  <si>
    <t>OtsLGRF22S_9673</t>
  </si>
  <si>
    <t>C-09673</t>
  </si>
  <si>
    <t>OtsLGRF22S_9676</t>
  </si>
  <si>
    <t>C-09676</t>
  </si>
  <si>
    <t>OtsLGRF22S_9679</t>
  </si>
  <si>
    <t>C-09679</t>
  </si>
  <si>
    <t>OtsLGRF22S_9682</t>
  </si>
  <si>
    <t>C-09682</t>
  </si>
  <si>
    <t>OtsLGRF22S_9685</t>
  </si>
  <si>
    <t>C-09685</t>
  </si>
  <si>
    <t>OtsLGRF22S_9688</t>
  </si>
  <si>
    <t>C-09688</t>
  </si>
  <si>
    <t>OtsLGRF22S_9691</t>
  </si>
  <si>
    <t>C-09691</t>
  </si>
  <si>
    <t>OtsLGRF22S_9694</t>
  </si>
  <si>
    <t>C-09694</t>
  </si>
  <si>
    <t>OtsLGRF22S_9697</t>
  </si>
  <si>
    <t>C-09697</t>
  </si>
  <si>
    <t>OtsLYON19S_1_1741</t>
  </si>
  <si>
    <t>OtsLYON19S_1_1992</t>
  </si>
  <si>
    <t>OtsLGRF22S_9700</t>
  </si>
  <si>
    <t>C-09700</t>
  </si>
  <si>
    <t>OtsLGRF22S_9703</t>
  </si>
  <si>
    <t>C-09703</t>
  </si>
  <si>
    <t>OtsLYON19S_1_1310</t>
  </si>
  <si>
    <t>OtsLYON19S_1_1204</t>
  </si>
  <si>
    <t>OtsLGRF22S_9706</t>
  </si>
  <si>
    <t>C-09706</t>
  </si>
  <si>
    <t>OtsLGRF22S_9709</t>
  </si>
  <si>
    <t>C-09709</t>
  </si>
  <si>
    <t>OtsLGRF22S_9712</t>
  </si>
  <si>
    <t>C-09712</t>
  </si>
  <si>
    <t>OtsLGRF22S_9715</t>
  </si>
  <si>
    <t>C-09715</t>
  </si>
  <si>
    <t>OtsLGRF22S_9718</t>
  </si>
  <si>
    <t>C-09718</t>
  </si>
  <si>
    <t>OtsLGRF22S_9721</t>
  </si>
  <si>
    <t>C-09721</t>
  </si>
  <si>
    <t>OtsLGRF22S_9724</t>
  </si>
  <si>
    <t>C-09724</t>
  </si>
  <si>
    <t>OtsLGRF22S_9727</t>
  </si>
  <si>
    <t>C-09727</t>
  </si>
  <si>
    <t>OtsLYON20S_1_1390</t>
  </si>
  <si>
    <t>OtsLYON20S_1_0943</t>
  </si>
  <si>
    <t>OtsLGRF22S_9730</t>
  </si>
  <si>
    <t>C-09730</t>
  </si>
  <si>
    <t>OtsLYON18S_1_0680</t>
  </si>
  <si>
    <t>OtsLGRF22S_9733</t>
  </si>
  <si>
    <t>C-09733</t>
  </si>
  <si>
    <t>OtsLGRF22S_9736</t>
  </si>
  <si>
    <t>C-09736</t>
  </si>
  <si>
    <t>OtsLGRF22S_9739</t>
  </si>
  <si>
    <t>C-09739</t>
  </si>
  <si>
    <t>OtsLGRF22S_9742</t>
  </si>
  <si>
    <t>C-09742</t>
  </si>
  <si>
    <t>OtsLGRF22S_9745</t>
  </si>
  <si>
    <t>C-09745</t>
  </si>
  <si>
    <t>OtsLGRF22S_9748</t>
  </si>
  <si>
    <t>C-09748</t>
  </si>
  <si>
    <t>OtsLGRF22S_9751</t>
  </si>
  <si>
    <t>C-09751</t>
  </si>
  <si>
    <t>OtsLGRF22S_9754</t>
  </si>
  <si>
    <t>C-09754</t>
  </si>
  <si>
    <t>OtsLYON20S_1_1459</t>
  </si>
  <si>
    <t>OtsLYON20S_1_1259</t>
  </si>
  <si>
    <t>OtsLGRF22S_9757</t>
  </si>
  <si>
    <t>C-09757</t>
  </si>
  <si>
    <t>OtsLGRF22S_9760</t>
  </si>
  <si>
    <t>C-09760</t>
  </si>
  <si>
    <t>OtsLYON19S_1_1022</t>
  </si>
  <si>
    <t>OtsLGRF22S_9763</t>
  </si>
  <si>
    <t>C-09763</t>
  </si>
  <si>
    <t>OtsLGRF22S_9766</t>
  </si>
  <si>
    <t>C-09766</t>
  </si>
  <si>
    <t>OtsLGRF22S_9769</t>
  </si>
  <si>
    <t>C-09769</t>
  </si>
  <si>
    <t>OtsLGRF22S_9772</t>
  </si>
  <si>
    <t>C-09772</t>
  </si>
  <si>
    <t>OtsLGRF22S_9775</t>
  </si>
  <si>
    <t>C-09775</t>
  </si>
  <si>
    <t>OtsLGRF22S_9778</t>
  </si>
  <si>
    <t>C-09778</t>
  </si>
  <si>
    <t>OtsLGRF22S_9781</t>
  </si>
  <si>
    <t>C-09781</t>
  </si>
  <si>
    <t>OtsLGRF22S_9784</t>
  </si>
  <si>
    <t>C-09784</t>
  </si>
  <si>
    <t>OtsNPFH20S_1_0835</t>
  </si>
  <si>
    <t>OtsNPFH20S_1_0774</t>
  </si>
  <si>
    <t>OtsLGRF22S_9787</t>
  </si>
  <si>
    <t>C-09787</t>
  </si>
  <si>
    <t>OtsLGRF22S_9790</t>
  </si>
  <si>
    <t>C-09790</t>
  </si>
  <si>
    <t>OtsLGRF22S_9793</t>
  </si>
  <si>
    <t>C-09793</t>
  </si>
  <si>
    <t>OtsLGRF22S_9796</t>
  </si>
  <si>
    <t>C-09796</t>
  </si>
  <si>
    <t>OtsLYON18S_1_2337</t>
  </si>
  <si>
    <t>OtsLYON18S_1_2494</t>
  </si>
  <si>
    <t>OtsLGRF22S_9799</t>
  </si>
  <si>
    <t>C-09799</t>
  </si>
  <si>
    <t>OtsLGRF22S_9802</t>
  </si>
  <si>
    <t>C-09802</t>
  </si>
  <si>
    <t>OtsLGRF22S_9805</t>
  </si>
  <si>
    <t>C-09805</t>
  </si>
  <si>
    <t>OtsLYON18S_1_2395</t>
  </si>
  <si>
    <t>OtsLYON18S_1_2782</t>
  </si>
  <si>
    <t>OtsLGRF22S_9808</t>
  </si>
  <si>
    <t>C-09808</t>
  </si>
  <si>
    <t>OtsLGRF22S_9811</t>
  </si>
  <si>
    <t>C-09811</t>
  </si>
  <si>
    <t>OtsLGRF22S_9814</t>
  </si>
  <si>
    <t>C-09814</t>
  </si>
  <si>
    <t>OtsLGRF22S_9817</t>
  </si>
  <si>
    <t>C-09817</t>
  </si>
  <si>
    <t>OtsLGRF22S_9820</t>
  </si>
  <si>
    <t>C-09820</t>
  </si>
  <si>
    <t>OtsLGRF22S_9823</t>
  </si>
  <si>
    <t>C-09823</t>
  </si>
  <si>
    <t>OtsLGRF22S_9826</t>
  </si>
  <si>
    <t>C-09826</t>
  </si>
  <si>
    <t>OtsLGRF22S_9829</t>
  </si>
  <si>
    <t>C-09829</t>
  </si>
  <si>
    <t>OtsLYON19S_1_1572</t>
  </si>
  <si>
    <t>OtsLGRF22S_9832</t>
  </si>
  <si>
    <t>C-09832</t>
  </si>
  <si>
    <t>OtsLGRF22S_9835</t>
  </si>
  <si>
    <t>C-09835</t>
  </si>
  <si>
    <t>OtsLGRF22S_9838</t>
  </si>
  <si>
    <t>C-09838</t>
  </si>
  <si>
    <t>OtsLGRF22S_9841</t>
  </si>
  <si>
    <t>C-09841</t>
  </si>
  <si>
    <t>OtsLGRF22S_9844</t>
  </si>
  <si>
    <t>C-09844</t>
  </si>
  <si>
    <t>OtsLGRF22S_9847</t>
  </si>
  <si>
    <t>C-09847</t>
  </si>
  <si>
    <t>OtsLGRF22S_9850</t>
  </si>
  <si>
    <t>C-09850</t>
  </si>
  <si>
    <t>OtsLGRF22S_9853</t>
  </si>
  <si>
    <t>C-09853</t>
  </si>
  <si>
    <t>OtsNPFH20S_1_0059</t>
  </si>
  <si>
    <t>OtsNPFH20S_1_0002</t>
  </si>
  <si>
    <t>OtsLGRF22S_9856</t>
  </si>
  <si>
    <t>C-09856</t>
  </si>
  <si>
    <t>OtsLYON19S_1_0698</t>
  </si>
  <si>
    <t>OtsLGRF22S_9859</t>
  </si>
  <si>
    <t>C-09859</t>
  </si>
  <si>
    <t>OtsLGRF22S_9862</t>
  </si>
  <si>
    <t>C-09862</t>
  </si>
  <si>
    <t>OtsLGRF22S_9865</t>
  </si>
  <si>
    <t>C-09865</t>
  </si>
  <si>
    <t>OtsLGRF22S_9868</t>
  </si>
  <si>
    <t>C-09868</t>
  </si>
  <si>
    <t>OtsLYON18S_1_2442</t>
  </si>
  <si>
    <t>OtsLGRF22S_9871</t>
  </si>
  <si>
    <t>C-09871</t>
  </si>
  <si>
    <t>OtsLGRF22S_9874</t>
  </si>
  <si>
    <t>C-09874</t>
  </si>
  <si>
    <t>OtsLGRF22S_9877</t>
  </si>
  <si>
    <t>C-09877</t>
  </si>
  <si>
    <t>OtsLGRF22S_9880</t>
  </si>
  <si>
    <t>C-09880</t>
  </si>
  <si>
    <t>OtsLGRF22S_9883</t>
  </si>
  <si>
    <t>C-09883</t>
  </si>
  <si>
    <t>OtsLYON19S_1_1608</t>
  </si>
  <si>
    <t>OtsLGRF22S_9886</t>
  </si>
  <si>
    <t>C-09886</t>
  </si>
  <si>
    <t>OtsLGRF22S_9889</t>
  </si>
  <si>
    <t>C-09889</t>
  </si>
  <si>
    <t>OtsLGRF22S_9892</t>
  </si>
  <si>
    <t>C-09892</t>
  </si>
  <si>
    <t>OtsLGRF22S_9895</t>
  </si>
  <si>
    <t>C-09895</t>
  </si>
  <si>
    <t>OtsLGRF22S_9898</t>
  </si>
  <si>
    <t>C-09898</t>
  </si>
  <si>
    <t>OtsLGRF22S_9901</t>
  </si>
  <si>
    <t>C-09901</t>
  </si>
  <si>
    <t>OtsLYON19S_1_0710</t>
  </si>
  <si>
    <t>OtsLYON19S_1_0682</t>
  </si>
  <si>
    <t>OtsLGRF22S_9904</t>
  </si>
  <si>
    <t>C-09904</t>
  </si>
  <si>
    <t>OtsLGRF22S_9907</t>
  </si>
  <si>
    <t>C-09907</t>
  </si>
  <si>
    <t>OtsLGRF22S_9910</t>
  </si>
  <si>
    <t>C-09910</t>
  </si>
  <si>
    <t>OtsLGRF22S_9913</t>
  </si>
  <si>
    <t>C-09913</t>
  </si>
  <si>
    <t>OtsLGRF22S_9916</t>
  </si>
  <si>
    <t>C-09916</t>
  </si>
  <si>
    <t>OtsLGRF22S_9919</t>
  </si>
  <si>
    <t>C-09919</t>
  </si>
  <si>
    <t>OtsLGRF22S_9922</t>
  </si>
  <si>
    <t>C-09922</t>
  </si>
  <si>
    <t>OtsLYON19S_1_0611</t>
  </si>
  <si>
    <t>OtsLGRF22S_9925</t>
  </si>
  <si>
    <t>C-09925</t>
  </si>
  <si>
    <t>OtsLYON20S_1_1435</t>
  </si>
  <si>
    <t>OtsLYON20S_1_1223</t>
  </si>
  <si>
    <t>OtsLGRF22S_9928</t>
  </si>
  <si>
    <t>C-09928</t>
  </si>
  <si>
    <t>OtsLGRF22S_9931</t>
  </si>
  <si>
    <t>C-09931</t>
  </si>
  <si>
    <t>OtsLGRF22S_9934</t>
  </si>
  <si>
    <t>C-09934</t>
  </si>
  <si>
    <t>OtsLGRF22S_9937</t>
  </si>
  <si>
    <t>C-09937</t>
  </si>
  <si>
    <t>OtsLGRF22S_9940</t>
  </si>
  <si>
    <t>C-09940</t>
  </si>
  <si>
    <t>OtsLGRF22S_9943</t>
  </si>
  <si>
    <t>C-09943</t>
  </si>
  <si>
    <t>OtsPBT18-RSHFa-0338</t>
  </si>
  <si>
    <t>OtsPBT18-RSHFa-0228</t>
  </si>
  <si>
    <t>OtsPBT18-RSHFa</t>
  </si>
  <si>
    <t>OtsLGRF22S_9946</t>
  </si>
  <si>
    <t>C-09946</t>
  </si>
  <si>
    <t>OtsLGRF22S_9949</t>
  </si>
  <si>
    <t>C-09949</t>
  </si>
  <si>
    <t>OtsLGRF22S_9952</t>
  </si>
  <si>
    <t>C-09952</t>
  </si>
  <si>
    <t>OtsLGRF22S_9955</t>
  </si>
  <si>
    <t>C-09955</t>
  </si>
  <si>
    <t>OtsLGRF22S_9958</t>
  </si>
  <si>
    <t>C-09958</t>
  </si>
  <si>
    <t>OtsLGRF22S_9961</t>
  </si>
  <si>
    <t>C-09961</t>
  </si>
  <si>
    <t>OtsLGRF22S_9964</t>
  </si>
  <si>
    <t>C-09964</t>
  </si>
  <si>
    <t>OtsLGRF22S_9967</t>
  </si>
  <si>
    <t>C-09967</t>
  </si>
  <si>
    <t>OtsLYON19S_1_1714</t>
  </si>
  <si>
    <t>OtsLYON19S_1_1917</t>
  </si>
  <si>
    <t>OtsLGRF22S_9968</t>
  </si>
  <si>
    <t>C-09968</t>
  </si>
  <si>
    <t>OtsLGRF22S_9970</t>
  </si>
  <si>
    <t>C-09970</t>
  </si>
  <si>
    <t>OtsLGRF22S_9973</t>
  </si>
  <si>
    <t>C-09973</t>
  </si>
  <si>
    <t>OtsLGRF22S_9976</t>
  </si>
  <si>
    <t>C-09976</t>
  </si>
  <si>
    <t>OtsLGRF22S_9979</t>
  </si>
  <si>
    <t>C-09979</t>
  </si>
  <si>
    <t>OtsLGRF22S_9982</t>
  </si>
  <si>
    <t>C-09982</t>
  </si>
  <si>
    <t>OtsLGRF22S_9985</t>
  </si>
  <si>
    <t>C-09985</t>
  </si>
  <si>
    <t>This sample is a duplicate with OtsLGRF22S_10838.</t>
  </si>
  <si>
    <t>OtsLGRF22S_9988</t>
  </si>
  <si>
    <t>C-09988</t>
  </si>
  <si>
    <t>OtsLYON20S_1_1447</t>
  </si>
  <si>
    <t>OtsLYON20S_1_1242</t>
  </si>
  <si>
    <t>OtsLGRF22S_9991</t>
  </si>
  <si>
    <t>C-09991</t>
  </si>
  <si>
    <t>OtsLYON20S_1_1820</t>
  </si>
  <si>
    <t>OtsLYON20S_1_2022</t>
  </si>
  <si>
    <t>OtsLGRF22S_9994</t>
  </si>
  <si>
    <t>C-09994</t>
  </si>
  <si>
    <t>OtsLYON18S_1_1986</t>
  </si>
  <si>
    <t>OtsLYON18S_1_2114</t>
  </si>
  <si>
    <t>OtsLGRF22S_9997</t>
  </si>
  <si>
    <t>C-09997</t>
  </si>
  <si>
    <t>OtsLGRF22S_10000</t>
  </si>
  <si>
    <t>C-10000</t>
  </si>
  <si>
    <t>OtsLYON18S_1_1189</t>
  </si>
  <si>
    <t>OtsLGRF22S_10003</t>
  </si>
  <si>
    <t>C-10003</t>
  </si>
  <si>
    <t>OtsLGRF22S_10006</t>
  </si>
  <si>
    <t>C-10006</t>
  </si>
  <si>
    <t>OtsLGRF22S_10009</t>
  </si>
  <si>
    <t>C-10009</t>
  </si>
  <si>
    <t>OtsLGRF22S_10012</t>
  </si>
  <si>
    <t>C-10012</t>
  </si>
  <si>
    <t>OtsLGRF22S_10015</t>
  </si>
  <si>
    <t>C-10015</t>
  </si>
  <si>
    <t>This sample is a duplicate with OtsLGRF22S_9309.</t>
  </si>
  <si>
    <t>OtsLGRF22S_10018</t>
  </si>
  <si>
    <t>C-10018</t>
  </si>
  <si>
    <t>OtsLGRF22S_10021</t>
  </si>
  <si>
    <t>C-10021</t>
  </si>
  <si>
    <t>OtsLGRF22S_10024</t>
  </si>
  <si>
    <t>C-10024</t>
  </si>
  <si>
    <t>OtsLGRF22S_10027</t>
  </si>
  <si>
    <t>C-10027</t>
  </si>
  <si>
    <t>OtsLGRF22S_10030</t>
  </si>
  <si>
    <t>C-10030</t>
  </si>
  <si>
    <t>This sample is a duplicate with OtsLGRF22S_11159.</t>
  </si>
  <si>
    <t>OtsLGRF22S_10033</t>
  </si>
  <si>
    <t>C-10033</t>
  </si>
  <si>
    <t>OtsLGRF22S_10036</t>
  </si>
  <si>
    <t>C-10036</t>
  </si>
  <si>
    <t>OtsLGRF22S_10039</t>
  </si>
  <si>
    <t>C-10039</t>
  </si>
  <si>
    <t>OtsLGRF22S_10042</t>
  </si>
  <si>
    <t>C-10042</t>
  </si>
  <si>
    <t>OtsLGRF22S_10045</t>
  </si>
  <si>
    <t>C-10045</t>
  </si>
  <si>
    <t>OtsLYON19S_1_1754</t>
  </si>
  <si>
    <t>OtsLYON19S_1_1996</t>
  </si>
  <si>
    <t>OtsLGRF22S_10048</t>
  </si>
  <si>
    <t>C-10048</t>
  </si>
  <si>
    <t>OtsLGRF22S_10051</t>
  </si>
  <si>
    <t>C-10051</t>
  </si>
  <si>
    <t>OtsLYON20S_1_0608</t>
  </si>
  <si>
    <t>OtsLYON20S_1_0566</t>
  </si>
  <si>
    <t>OtsLGRF22S_10054</t>
  </si>
  <si>
    <t>C-10054</t>
  </si>
  <si>
    <t>OtsLYON18S_1_1980</t>
  </si>
  <si>
    <t>OtsLYON18S_1_1598</t>
  </si>
  <si>
    <t>OtsLGRF22S_10057</t>
  </si>
  <si>
    <t>C-10057</t>
  </si>
  <si>
    <t>OtsNPFH20S_1_0482</t>
  </si>
  <si>
    <t>OtsNPFH20S_1_0442</t>
  </si>
  <si>
    <t>OtsLGRF22S_10060</t>
  </si>
  <si>
    <t>C-10060</t>
  </si>
  <si>
    <t>OtsLGRF22S_10063</t>
  </si>
  <si>
    <t>C-10063</t>
  </si>
  <si>
    <t>OtsLGRF22S_10066</t>
  </si>
  <si>
    <t>C-10066</t>
  </si>
  <si>
    <t>OtsNPFH19S_1_5322</t>
  </si>
  <si>
    <t>OtsNPFH19S_1_5043</t>
  </si>
  <si>
    <t>OtsLGRF22S_10069</t>
  </si>
  <si>
    <t>C-10069</t>
  </si>
  <si>
    <t>OtsNPFH17S_1_3332</t>
  </si>
  <si>
    <t>OtsNPFH17S_1_3003</t>
  </si>
  <si>
    <t>OtsLGRF22S_10072</t>
  </si>
  <si>
    <t>C-10072</t>
  </si>
  <si>
    <t>OtsLGRF22S_10075</t>
  </si>
  <si>
    <t>C-10075</t>
  </si>
  <si>
    <t>OtsLGRF22S_10078</t>
  </si>
  <si>
    <t>C-10078</t>
  </si>
  <si>
    <t>OtsLYON19S_1_2310</t>
  </si>
  <si>
    <t>OtsLYON19S_1_2099</t>
  </si>
  <si>
    <t>OtsLGRF22S_10081</t>
  </si>
  <si>
    <t>C-10081</t>
  </si>
  <si>
    <t>OtsLGRF22S_10084</t>
  </si>
  <si>
    <t>C-10084</t>
  </si>
  <si>
    <t>OtsLGRF22S_10087</t>
  </si>
  <si>
    <t>C-10087</t>
  </si>
  <si>
    <t>OtsLGRF22S_10090</t>
  </si>
  <si>
    <t>C-10090</t>
  </si>
  <si>
    <t>OtsLGRF22S_10093</t>
  </si>
  <si>
    <t>C-10093</t>
  </si>
  <si>
    <t>OtsLGRF22S_10096</t>
  </si>
  <si>
    <t>C-10096</t>
  </si>
  <si>
    <t>OtsPBT19-RSHFa-0392</t>
  </si>
  <si>
    <t>OtsPBT19-RSHFa-0431</t>
  </si>
  <si>
    <t>OtsLGRF22S_10099</t>
  </si>
  <si>
    <t>C-10099</t>
  </si>
  <si>
    <t>OtsLGRF22S_10102</t>
  </si>
  <si>
    <t>C-10102</t>
  </si>
  <si>
    <t>OtsLYON19S_1_0610</t>
  </si>
  <si>
    <t>OtsLGRF22S_10105</t>
  </si>
  <si>
    <t>C-10105</t>
  </si>
  <si>
    <t>OtsLYON20S_1_0828</t>
  </si>
  <si>
    <t>OtsLGRF22S_10108</t>
  </si>
  <si>
    <t>C-10108</t>
  </si>
  <si>
    <t>This sample is a duplicate with OtsLGRF22S_10673.</t>
  </si>
  <si>
    <t>OtsLGRF22S_10112</t>
  </si>
  <si>
    <t>C-10112</t>
  </si>
  <si>
    <t>OtsLGRF22S_10115</t>
  </si>
  <si>
    <t>C-10115</t>
  </si>
  <si>
    <t>OtsPBT19-PRHFa-5970</t>
  </si>
  <si>
    <t>OtsPBT19-PRHFa-5892</t>
  </si>
  <si>
    <t>OtsLGRF22S_10118</t>
  </si>
  <si>
    <t>C-10118</t>
  </si>
  <si>
    <t>OtsLYON19S_1_1012</t>
  </si>
  <si>
    <t>OtsLGRF22S_10121</t>
  </si>
  <si>
    <t>C-10121</t>
  </si>
  <si>
    <t>OtsLYON19S_1_0555</t>
  </si>
  <si>
    <t>OtsLYON19S_1_0454</t>
  </si>
  <si>
    <t>OtsLGRF22S_10124</t>
  </si>
  <si>
    <t>C-10124</t>
  </si>
  <si>
    <t>OtsLYON19S_1_1938</t>
  </si>
  <si>
    <t>OtsLGRF22S_10127</t>
  </si>
  <si>
    <t>C-10127</t>
  </si>
  <si>
    <t>OtsLGRF22S_10130</t>
  </si>
  <si>
    <t>C-10130</t>
  </si>
  <si>
    <t>OtsLYON19S_1_0462</t>
  </si>
  <si>
    <t>OtsLGRF22S_10133</t>
  </si>
  <si>
    <t>C-10133</t>
  </si>
  <si>
    <t>OtsLGRF22S_10136</t>
  </si>
  <si>
    <t>C-10136</t>
  </si>
  <si>
    <t>OtsLYON19S_1_0403</t>
  </si>
  <si>
    <t>OtsLGRF22S_10139</t>
  </si>
  <si>
    <t>C-10139</t>
  </si>
  <si>
    <t>OtsLGRF22S_10142</t>
  </si>
  <si>
    <t>C-10142</t>
  </si>
  <si>
    <t>OtsLGRF22S_10145</t>
  </si>
  <si>
    <t>C-10145</t>
  </si>
  <si>
    <t>OtsLYON18S_1_2468</t>
  </si>
  <si>
    <t>OtsLGRF22S_10148</t>
  </si>
  <si>
    <t>C-10148</t>
  </si>
  <si>
    <t>OtsLGRF22S_10151</t>
  </si>
  <si>
    <t>C-10151</t>
  </si>
  <si>
    <t>OtsLGRF22S_10154</t>
  </si>
  <si>
    <t>C-10154</t>
  </si>
  <si>
    <t>OtsLGRF22S_10157</t>
  </si>
  <si>
    <t>C-10157</t>
  </si>
  <si>
    <t>OtsNPFH19S_1_4301</t>
  </si>
  <si>
    <t>OtsNPFH19S_1_4065</t>
  </si>
  <si>
    <t>OtsLGRF22S_10160</t>
  </si>
  <si>
    <t>C-10160</t>
  </si>
  <si>
    <t>OtsLYON17S_1_2071</t>
  </si>
  <si>
    <t>OtsLYON17S_1_2122</t>
  </si>
  <si>
    <t>OtsLGRF22S_10163</t>
  </si>
  <si>
    <t>C-10163</t>
  </si>
  <si>
    <t>OtsLYON19S_1_0424</t>
  </si>
  <si>
    <t>OtsLGRF22S_10166</t>
  </si>
  <si>
    <t>C-10166</t>
  </si>
  <si>
    <t>OtsLYON19S_1_1827</t>
  </si>
  <si>
    <t>OtsLYON19S_1_1560</t>
  </si>
  <si>
    <t>OtsLGRF22S_10169</t>
  </si>
  <si>
    <t>C-10169</t>
  </si>
  <si>
    <t>OtsLGRF22S_10172</t>
  </si>
  <si>
    <t>C-10172</t>
  </si>
  <si>
    <t>OtsLGRF22S_10175</t>
  </si>
  <si>
    <t>C-10175</t>
  </si>
  <si>
    <t>OtsPBT19-PRHFa-2604</t>
  </si>
  <si>
    <t>OtsPBT19-PRHFa-2563</t>
  </si>
  <si>
    <t>OtsLGRF22S_10178</t>
  </si>
  <si>
    <t>C-10178</t>
  </si>
  <si>
    <t>OtsLGRF22S_10181</t>
  </si>
  <si>
    <t>C-10181</t>
  </si>
  <si>
    <t>OtsLYON20S_1_1400</t>
  </si>
  <si>
    <t>OtsLYON20S_1_0957</t>
  </si>
  <si>
    <t>OtsLGRF22S_10184</t>
  </si>
  <si>
    <t>C-10184</t>
  </si>
  <si>
    <t>OtsLYON19S_1_0372</t>
  </si>
  <si>
    <t>OtsLGRF22S_10187</t>
  </si>
  <si>
    <t>C-10187</t>
  </si>
  <si>
    <t>OtsLGRF22S_10190</t>
  </si>
  <si>
    <t>C-10190</t>
  </si>
  <si>
    <t>OtsLGRF22S_10193</t>
  </si>
  <si>
    <t>C-10193</t>
  </si>
  <si>
    <t>OtsLGRF22S_10196</t>
  </si>
  <si>
    <t>C-10196</t>
  </si>
  <si>
    <t>OtsLGRF22S_10199</t>
  </si>
  <si>
    <t>C-10199</t>
  </si>
  <si>
    <t>OtsLYON19S_1_0818</t>
  </si>
  <si>
    <t>OtsLGRF22S_10202</t>
  </si>
  <si>
    <t>C-10202</t>
  </si>
  <si>
    <t>OtsLYON19S_1_1748</t>
  </si>
  <si>
    <t>OtsLYON19S_1_1997</t>
  </si>
  <si>
    <t>OtsLGRF22S_10205</t>
  </si>
  <si>
    <t>C-10205</t>
  </si>
  <si>
    <t>OtsLGRF22S_10208</t>
  </si>
  <si>
    <t>C-10208</t>
  </si>
  <si>
    <t>OtsLGRF22S_10211</t>
  </si>
  <si>
    <t>C-10211</t>
  </si>
  <si>
    <t>OtsLGRF22S_10214</t>
  </si>
  <si>
    <t>C-10214</t>
  </si>
  <si>
    <t>OtsLGRF22S_10217</t>
  </si>
  <si>
    <t>C-10217</t>
  </si>
  <si>
    <t>OtsLGRF22S_10220</t>
  </si>
  <si>
    <t>C-10220</t>
  </si>
  <si>
    <t>OtsLYON19S_1_0485</t>
  </si>
  <si>
    <t>OtsLGRF22S_10223</t>
  </si>
  <si>
    <t>C-10223</t>
  </si>
  <si>
    <t>OtsLGRF22S_10226</t>
  </si>
  <si>
    <t>C-10226</t>
  </si>
  <si>
    <t>OtsLYON20S_1_1230</t>
  </si>
  <si>
    <t>OtsLGRF22S_10229</t>
  </si>
  <si>
    <t>C-10229</t>
  </si>
  <si>
    <t>OtsLGRF22S_10232</t>
  </si>
  <si>
    <t>C-10232</t>
  </si>
  <si>
    <t>OtsLYON19S_1_1652</t>
  </si>
  <si>
    <t>OtsLGRF22S_10235</t>
  </si>
  <si>
    <t>C-10235</t>
  </si>
  <si>
    <t>OtsLGRF22S_10238</t>
  </si>
  <si>
    <t>C-10238</t>
  </si>
  <si>
    <t>OtsLGRF22S_10241</t>
  </si>
  <si>
    <t>C-10241</t>
  </si>
  <si>
    <t>OtsLGRF22S_10244</t>
  </si>
  <si>
    <t>C-10244</t>
  </si>
  <si>
    <t>This sample is a duplicate with OtsLGRF22S_11072.</t>
  </si>
  <si>
    <t>OtsLGRF22S_10247</t>
  </si>
  <si>
    <t>C-10247</t>
  </si>
  <si>
    <t>OtsLYON20S_1_1431</t>
  </si>
  <si>
    <t>OtsLYON20S_1_1218</t>
  </si>
  <si>
    <t>OtsLGRF22S_10250</t>
  </si>
  <si>
    <t>C-10250</t>
  </si>
  <si>
    <t>OtsPBT17-RSHFa-1132</t>
  </si>
  <si>
    <t>OtsPBT17-RSHFa-1251</t>
  </si>
  <si>
    <t>OtsLGRF22S_10253</t>
  </si>
  <si>
    <t>C-10253</t>
  </si>
  <si>
    <t>OtsLGRF22S_10256</t>
  </si>
  <si>
    <t>C-10256</t>
  </si>
  <si>
    <t>OtsLGRF22S_10259</t>
  </si>
  <si>
    <t>C-10259</t>
  </si>
  <si>
    <t>OtsLGRF22S_10262</t>
  </si>
  <si>
    <t>C-10262</t>
  </si>
  <si>
    <t>OtsLGRF22S_10265</t>
  </si>
  <si>
    <t>C-10265</t>
  </si>
  <si>
    <t>OtsLGRF22S_10268</t>
  </si>
  <si>
    <t>C-10268</t>
  </si>
  <si>
    <t>OtsLGRF22S_10271</t>
  </si>
  <si>
    <t>C-10271</t>
  </si>
  <si>
    <t>OtsLGRF22S_10274</t>
  </si>
  <si>
    <t>C-10274</t>
  </si>
  <si>
    <t>OtsLGRF22S_10277</t>
  </si>
  <si>
    <t>C-10277</t>
  </si>
  <si>
    <t>OtsLGRF22S_10280</t>
  </si>
  <si>
    <t>C-10280</t>
  </si>
  <si>
    <t>This sample is a duplicate with OtsLGRF22S_9255.</t>
  </si>
  <si>
    <t>OtsLGRF22S_10283</t>
  </si>
  <si>
    <t>C-10283</t>
  </si>
  <si>
    <t>OtsLGRF22S_10286</t>
  </si>
  <si>
    <t>C-10286</t>
  </si>
  <si>
    <t>OtsLYON20S_1_0630</t>
  </si>
  <si>
    <t>OtsLYON20S_1_0591</t>
  </si>
  <si>
    <t>OtsLGRF22S_10289</t>
  </si>
  <si>
    <t>C-10289</t>
  </si>
  <si>
    <t>OtsNPFH19S_1_4333</t>
  </si>
  <si>
    <t>OtsNPFH19S_1_4046</t>
  </si>
  <si>
    <t>OtsLGRF22S_10292</t>
  </si>
  <si>
    <t>C-10292</t>
  </si>
  <si>
    <t>OtsLGRF22S_10295</t>
  </si>
  <si>
    <t>C-10295</t>
  </si>
  <si>
    <t>OtsLGRF22S_10298</t>
  </si>
  <si>
    <t>C-10298</t>
  </si>
  <si>
    <t>OtsLGRF22S_10301</t>
  </si>
  <si>
    <t>C-10301</t>
  </si>
  <si>
    <t>OtsLGRF22S_10304</t>
  </si>
  <si>
    <t>C-10304</t>
  </si>
  <si>
    <t>OtsLGRF22S_10307</t>
  </si>
  <si>
    <t>C-10307</t>
  </si>
  <si>
    <t>OtsLGRF22S_10310</t>
  </si>
  <si>
    <t>C-10310</t>
  </si>
  <si>
    <t>OtsLGRF22S_10313</t>
  </si>
  <si>
    <t>C-10313</t>
  </si>
  <si>
    <t>OtsLGRF22S_10316</t>
  </si>
  <si>
    <t>C-10316</t>
  </si>
  <si>
    <t>OtsLGRF22S_10319</t>
  </si>
  <si>
    <t>C-10319</t>
  </si>
  <si>
    <t>OtsLGRF22S_10322</t>
  </si>
  <si>
    <t>C-10322</t>
  </si>
  <si>
    <t>OtsLGRF22S_10325</t>
  </si>
  <si>
    <t>C-10325</t>
  </si>
  <si>
    <t>OtsLGRF22S_10328</t>
  </si>
  <si>
    <t>C-10328</t>
  </si>
  <si>
    <t>OtsLGRF22S_10331</t>
  </si>
  <si>
    <t>C-10331</t>
  </si>
  <si>
    <t>OtsLYON20S_1_1456</t>
  </si>
  <si>
    <t>OtsLYON20S_1_1255</t>
  </si>
  <si>
    <t>OtsLGRF22S_10334</t>
  </si>
  <si>
    <t>C-10334</t>
  </si>
  <si>
    <t>OtsLGRF22S_10337</t>
  </si>
  <si>
    <t>C-10337</t>
  </si>
  <si>
    <t>OtsLGRF22S_10340</t>
  </si>
  <si>
    <t>C-10340</t>
  </si>
  <si>
    <t>OtsLGRF22S_10343</t>
  </si>
  <si>
    <t>C-10343</t>
  </si>
  <si>
    <t>OtsLGRF22S_10346</t>
  </si>
  <si>
    <t>C-10346</t>
  </si>
  <si>
    <t>OtsLGRF22S_10349</t>
  </si>
  <si>
    <t>C-10349</t>
  </si>
  <si>
    <t>OtsLGRF22S_10352</t>
  </si>
  <si>
    <t>C-10352</t>
  </si>
  <si>
    <t>OtsLGRF22S_10355</t>
  </si>
  <si>
    <t>C-10355</t>
  </si>
  <si>
    <t>OtsLGRF22S_10358</t>
  </si>
  <si>
    <t>C-10358</t>
  </si>
  <si>
    <t>OtsLYON18S_1_1020</t>
  </si>
  <si>
    <t>OtsLYON18S_1_1183</t>
  </si>
  <si>
    <t>OtsLGRF22S_10361</t>
  </si>
  <si>
    <t>C-10361</t>
  </si>
  <si>
    <t>OtsLGRF22S_10364</t>
  </si>
  <si>
    <t>C-10364</t>
  </si>
  <si>
    <t>OtsLGRF22S_10367</t>
  </si>
  <si>
    <t>C-10367</t>
  </si>
  <si>
    <t>OtsLGRF22S_10370</t>
  </si>
  <si>
    <t>C-10370</t>
  </si>
  <si>
    <t>OtsLGRF22S_10373</t>
  </si>
  <si>
    <t>C-10373</t>
  </si>
  <si>
    <t>OtsLYON20S_1_1413</t>
  </si>
  <si>
    <t>OtsLYON20S_1_0987</t>
  </si>
  <si>
    <t>OtsLGRF22S_10376</t>
  </si>
  <si>
    <t>C-10376</t>
  </si>
  <si>
    <t>OtsLYON19S_1_1753</t>
  </si>
  <si>
    <t>OtsLYON19S_1_1999</t>
  </si>
  <si>
    <t>OtsLGRF22S_10379</t>
  </si>
  <si>
    <t>C-10379</t>
  </si>
  <si>
    <t>This sample is a duplicate with OtsLGRF22S_10805.</t>
  </si>
  <si>
    <t>OtsLYON20S_1_1405</t>
  </si>
  <si>
    <t>OtsLYON20S_1_0977</t>
  </si>
  <si>
    <t>OtsLGRF22S_10382</t>
  </si>
  <si>
    <t>C-10382</t>
  </si>
  <si>
    <t>OtsLGRF22S_10385</t>
  </si>
  <si>
    <t>C-10385</t>
  </si>
  <si>
    <t>OtsLGRF22S_10388</t>
  </si>
  <si>
    <t>C-10388</t>
  </si>
  <si>
    <t>OtsLGRF22S_10391</t>
  </si>
  <si>
    <t>C-10391</t>
  </si>
  <si>
    <t>OtsLGRF22S_10394</t>
  </si>
  <si>
    <t>C-10394</t>
  </si>
  <si>
    <t>OtsLGRF22S_10397</t>
  </si>
  <si>
    <t>C-10397</t>
  </si>
  <si>
    <t>OtsLGRF22S_10400</t>
  </si>
  <si>
    <t>C-10400</t>
  </si>
  <si>
    <t>OtsPBT18-ProsserFa-0052</t>
  </si>
  <si>
    <t>OtsPBT18-ProsserFa-0019</t>
  </si>
  <si>
    <t>OtsPBT18-ProsserFa</t>
  </si>
  <si>
    <t>OtsLGRF22S_10403</t>
  </si>
  <si>
    <t>C-10403</t>
  </si>
  <si>
    <t>OtsLGRF22S_10406</t>
  </si>
  <si>
    <t>C-10406</t>
  </si>
  <si>
    <t>OtsLGRF22S_10409</t>
  </si>
  <si>
    <t>C-10409</t>
  </si>
  <si>
    <t>OtsLGRF22S_10412</t>
  </si>
  <si>
    <t>C-10412</t>
  </si>
  <si>
    <t>OtsLYON17S_1_1182</t>
  </si>
  <si>
    <t>OtsLGRF22S_10415</t>
  </si>
  <si>
    <t>C-10415</t>
  </si>
  <si>
    <t>OtsLGRF22S_10418</t>
  </si>
  <si>
    <t>C-10418</t>
  </si>
  <si>
    <t>OtsLGRF22S_10421</t>
  </si>
  <si>
    <t>C-10421</t>
  </si>
  <si>
    <t>OtsLGRF22S_10424</t>
  </si>
  <si>
    <t>C-10424</t>
  </si>
  <si>
    <t>OtsLYON20S_1_0603</t>
  </si>
  <si>
    <t>OtsLYON20S_1_0574</t>
  </si>
  <si>
    <t>OtsLGRF22S_10427</t>
  </si>
  <si>
    <t>C-10427</t>
  </si>
  <si>
    <t>OtsLGRF22S_10430</t>
  </si>
  <si>
    <t>C-10430</t>
  </si>
  <si>
    <t>OtsLGRF22S_10433</t>
  </si>
  <si>
    <t>C-10433</t>
  </si>
  <si>
    <t>This sample is a duplicate with OtsLGRF22S_11039.</t>
  </si>
  <si>
    <t>OtsLGRF22S_10436</t>
  </si>
  <si>
    <t>C-10436</t>
  </si>
  <si>
    <t>OtsLGRF22S_10439</t>
  </si>
  <si>
    <t>C-10439</t>
  </si>
  <si>
    <t>OtsLGRF22S_10442</t>
  </si>
  <si>
    <t>C-10442</t>
  </si>
  <si>
    <t>OtsLGRF22S_10445</t>
  </si>
  <si>
    <t>C-10445</t>
  </si>
  <si>
    <t>OtsLGRF22S_10448</t>
  </si>
  <si>
    <t>C-10448</t>
  </si>
  <si>
    <t>OtsLGRF22S_10451</t>
  </si>
  <si>
    <t>C-10451</t>
  </si>
  <si>
    <t>OtsLGRF22S_10454</t>
  </si>
  <si>
    <t>C-10454</t>
  </si>
  <si>
    <t>OtsLYON19S_1_1792</t>
  </si>
  <si>
    <t>OtsLYON19S_1_2074</t>
  </si>
  <si>
    <t>OtsLGRF22S_10457</t>
  </si>
  <si>
    <t>C-10457</t>
  </si>
  <si>
    <t>OtsLGRF22S_10460</t>
  </si>
  <si>
    <t>C-10460</t>
  </si>
  <si>
    <t>OtsLGRF22S_10463</t>
  </si>
  <si>
    <t>C-10463</t>
  </si>
  <si>
    <t>OtsLGRF22S_10466</t>
  </si>
  <si>
    <t>C-10466</t>
  </si>
  <si>
    <t>OtsPBT19-PRHFa-3218</t>
  </si>
  <si>
    <t>OtsPBT19-PRHFa-3332</t>
  </si>
  <si>
    <t>OtsLGRF22S_10469</t>
  </si>
  <si>
    <t>C-10469</t>
  </si>
  <si>
    <t>OtsLYON20S_1_1403</t>
  </si>
  <si>
    <t>OtsLYON20S_1_0968</t>
  </si>
  <si>
    <t>OtsLGRF22S_10475</t>
  </si>
  <si>
    <t>C-10475</t>
  </si>
  <si>
    <t>OtsLYON19S_1_2069</t>
  </si>
  <si>
    <t>OtsLGRF22S_10478</t>
  </si>
  <si>
    <t>C-10478</t>
  </si>
  <si>
    <t>OtsLGRF22S_10481</t>
  </si>
  <si>
    <t>C-10481</t>
  </si>
  <si>
    <t>OtsLGRF22S_10484</t>
  </si>
  <si>
    <t>C-10484</t>
  </si>
  <si>
    <t>OtsLYON20S_1_1399</t>
  </si>
  <si>
    <t>OtsLYON20S_1_0955</t>
  </si>
  <si>
    <t>OtsLGRF22S_10487</t>
  </si>
  <si>
    <t>C-10487</t>
  </si>
  <si>
    <t>OtsLGRF22S_10490</t>
  </si>
  <si>
    <t>C-10490</t>
  </si>
  <si>
    <t>OtsLGRF22S_10493</t>
  </si>
  <si>
    <t>C-10493</t>
  </si>
  <si>
    <t>OtsLGRF22S_10496</t>
  </si>
  <si>
    <t>C-10496</t>
  </si>
  <si>
    <t>This sample is a duplicate with OtsLGRF22S_11216.</t>
  </si>
  <si>
    <t>OtsLYON20S_1_1443</t>
  </si>
  <si>
    <t>OtsLYON20S_1_1236</t>
  </si>
  <si>
    <t>OtsLGRF22S_10499</t>
  </si>
  <si>
    <t>C-10499</t>
  </si>
  <si>
    <t>OtsLGRF22S_10502</t>
  </si>
  <si>
    <t>C-10502</t>
  </si>
  <si>
    <t>OtsLGRF22S_10505</t>
  </si>
  <si>
    <t>C-10505</t>
  </si>
  <si>
    <t>OtsLGRF22S_10508</t>
  </si>
  <si>
    <t>C-10508</t>
  </si>
  <si>
    <t>OtsLGRF22S_10511</t>
  </si>
  <si>
    <t>C-10511</t>
  </si>
  <si>
    <t>OtsLGRF22S_10514</t>
  </si>
  <si>
    <t>C-10514</t>
  </si>
  <si>
    <t>OtsLYON19S_1_1463</t>
  </si>
  <si>
    <t>OtsLGRF22S_10517</t>
  </si>
  <si>
    <t>C-10517</t>
  </si>
  <si>
    <t>OtsLGRF22S_10520</t>
  </si>
  <si>
    <t>C-10520</t>
  </si>
  <si>
    <t>OtsLGRF22S_10523</t>
  </si>
  <si>
    <t>C-10523</t>
  </si>
  <si>
    <t>OtsLYON18S_1_0920</t>
  </si>
  <si>
    <t>OtsLGRF22S_10526</t>
  </si>
  <si>
    <t>C-10526</t>
  </si>
  <si>
    <t>OtsLGRF22S_10529</t>
  </si>
  <si>
    <t>C-10529</t>
  </si>
  <si>
    <t>OtsLYON19S_1_0975</t>
  </si>
  <si>
    <t>OtsLGRF22S_10532</t>
  </si>
  <si>
    <t>C-10532</t>
  </si>
  <si>
    <t>OtsLGRF22S_10535</t>
  </si>
  <si>
    <t>C-10535</t>
  </si>
  <si>
    <t>OtsLGRF22S_10538</t>
  </si>
  <si>
    <t>C-10538</t>
  </si>
  <si>
    <t>OtsPBT19-LWSFa-6808</t>
  </si>
  <si>
    <t>OtsPBT19-LWSFa-6493</t>
  </si>
  <si>
    <t>OtsLGRF22S_10541</t>
  </si>
  <si>
    <t>C-10541</t>
  </si>
  <si>
    <t>OtsLGRF22S_10544</t>
  </si>
  <si>
    <t>C-10544</t>
  </si>
  <si>
    <t>OtsLYON20S_1_1425</t>
  </si>
  <si>
    <t>OtsLYON20S_1_1208</t>
  </si>
  <si>
    <t>OtsLGRF22S_10547</t>
  </si>
  <si>
    <t>C-10547</t>
  </si>
  <si>
    <t>OtsLGRF22S_10550</t>
  </si>
  <si>
    <t>C-10550</t>
  </si>
  <si>
    <t>OtsLGRF22S_10553</t>
  </si>
  <si>
    <t>C-10553</t>
  </si>
  <si>
    <t>OtsLYON20S_1_0461</t>
  </si>
  <si>
    <t>OtsLYON20S_1_0508</t>
  </si>
  <si>
    <t>OtsLGRF22S_10556</t>
  </si>
  <si>
    <t>C-10556</t>
  </si>
  <si>
    <t>OtsLGRF22S_10559</t>
  </si>
  <si>
    <t>C-10559</t>
  </si>
  <si>
    <t>OtsLYON19S_1_1493</t>
  </si>
  <si>
    <t>OtsLGRF22S_10562</t>
  </si>
  <si>
    <t>C-10562</t>
  </si>
  <si>
    <t>OtsLGRF22S_10565</t>
  </si>
  <si>
    <t>C-10565</t>
  </si>
  <si>
    <t>OtsLGRF22S_10568</t>
  </si>
  <si>
    <t>C-10568</t>
  </si>
  <si>
    <t>OtsLYON19S_1_0390</t>
  </si>
  <si>
    <t>OtsLGRF22S_10571</t>
  </si>
  <si>
    <t>C-10571</t>
  </si>
  <si>
    <t>OtsLGRF22S_10574</t>
  </si>
  <si>
    <t>C-10574</t>
  </si>
  <si>
    <t>OtsLGRF22S_10577</t>
  </si>
  <si>
    <t>C-10577</t>
  </si>
  <si>
    <t>OtsLYON20S_1_1022</t>
  </si>
  <si>
    <t>OtsLGRF22S_10580</t>
  </si>
  <si>
    <t>C-10580</t>
  </si>
  <si>
    <t>OtsLGRF22S_10583</t>
  </si>
  <si>
    <t>C-10583</t>
  </si>
  <si>
    <t>OtsLYON19S_1_2305</t>
  </si>
  <si>
    <t>OtsLYON19S_1_2082</t>
  </si>
  <si>
    <t>OtsLGRF22S_10586</t>
  </si>
  <si>
    <t>C-10586</t>
  </si>
  <si>
    <t>OtsLGRF22S_10589</t>
  </si>
  <si>
    <t>C-10589</t>
  </si>
  <si>
    <t>OtsPBT19-RSHFa-0375</t>
  </si>
  <si>
    <t>OtsPBT19-RSHFa-0266</t>
  </si>
  <si>
    <t>OtsLGRF22S_10592</t>
  </si>
  <si>
    <t>C-10592</t>
  </si>
  <si>
    <t>OtsPBT17-RSHFa-0301</t>
  </si>
  <si>
    <t>OtsPBT17-RSHFa-0218</t>
  </si>
  <si>
    <t>OtsLGRF22S_10595</t>
  </si>
  <si>
    <t>C-10595</t>
  </si>
  <si>
    <t>OtsLGRF22S_10598</t>
  </si>
  <si>
    <t>C-10598</t>
  </si>
  <si>
    <t>OtsPBT19-RSHFa-0340</t>
  </si>
  <si>
    <t>OtsPBT19-RSHFa-0201</t>
  </si>
  <si>
    <t>OtsLGRF22S_10601</t>
  </si>
  <si>
    <t>C-10601</t>
  </si>
  <si>
    <t>OtsLGRF22S_10604</t>
  </si>
  <si>
    <t>C-10604</t>
  </si>
  <si>
    <t>OtsLGRF22S_10607</t>
  </si>
  <si>
    <t>C-10607</t>
  </si>
  <si>
    <t>OtsLGRF22S_10610</t>
  </si>
  <si>
    <t>C-10610</t>
  </si>
  <si>
    <t>OtsLGRF22S_10613</t>
  </si>
  <si>
    <t>C-10613</t>
  </si>
  <si>
    <t>OtsPBT17-PRHFa-4002</t>
  </si>
  <si>
    <t>OtsPBT17-PRHFa-4709</t>
  </si>
  <si>
    <t>OtsLGRF22S_10616</t>
  </si>
  <si>
    <t>C-10616</t>
  </si>
  <si>
    <t>OtsLGRF22S_10619</t>
  </si>
  <si>
    <t>C-10619</t>
  </si>
  <si>
    <t>OtsLYON19S_1_1838</t>
  </si>
  <si>
    <t>OtsLYON19S_1_1583</t>
  </si>
  <si>
    <t>OtsLGRF22S_10622</t>
  </si>
  <si>
    <t>C-10622</t>
  </si>
  <si>
    <t>OtsLGRF22S_10625</t>
  </si>
  <si>
    <t>C-10625</t>
  </si>
  <si>
    <t>OtsLGRF22S_10628</t>
  </si>
  <si>
    <t>C-10628</t>
  </si>
  <si>
    <t>OtsLGRF22S_10631</t>
  </si>
  <si>
    <t>C-10631</t>
  </si>
  <si>
    <t>OtsLGRF22S_10634</t>
  </si>
  <si>
    <t>C-10634</t>
  </si>
  <si>
    <t>OtsLGRF22S_10637</t>
  </si>
  <si>
    <t>C-10637</t>
  </si>
  <si>
    <t>This sample is a duplicate with OtsLGRF22S_10652.</t>
  </si>
  <si>
    <t>OtsLGRF22S_10640</t>
  </si>
  <si>
    <t>C-10640</t>
  </si>
  <si>
    <t>OtsLGRF22S_10643</t>
  </si>
  <si>
    <t>C-10643</t>
  </si>
  <si>
    <t>OtsLGRF22S_10646</t>
  </si>
  <si>
    <t>C-10646</t>
  </si>
  <si>
    <t>OtsLGRF22S_10649</t>
  </si>
  <si>
    <t>C-10649</t>
  </si>
  <si>
    <t>OtsLGRF22S_10652</t>
  </si>
  <si>
    <t>C-10652</t>
  </si>
  <si>
    <t>This sample is a duplicate with OtsLGRF22S_10637.</t>
  </si>
  <si>
    <t>OtsLGRF22S_10655</t>
  </si>
  <si>
    <t>C-10655</t>
  </si>
  <si>
    <t>OtsLGRF22S_10658</t>
  </si>
  <si>
    <t>C-10658</t>
  </si>
  <si>
    <t>OtsLGRF22S_10661</t>
  </si>
  <si>
    <t>C-10661</t>
  </si>
  <si>
    <t>OtsLGRF22S_10664</t>
  </si>
  <si>
    <t>C-10664</t>
  </si>
  <si>
    <t>OtsLGRF22S_10667</t>
  </si>
  <si>
    <t>C-10667</t>
  </si>
  <si>
    <t>OtsLGRF22S_10670</t>
  </si>
  <si>
    <t>C-10670</t>
  </si>
  <si>
    <t>OtsLYON19S_1_1799</t>
  </si>
  <si>
    <t>OtsLYON19S_1_2060</t>
  </si>
  <si>
    <t>OtsLGRF22S_10673</t>
  </si>
  <si>
    <t>C-10673</t>
  </si>
  <si>
    <t>This sample is a duplicate with OtsLGRF22S_10108.</t>
  </si>
  <si>
    <t>OtsLGRF22S_10676</t>
  </si>
  <si>
    <t>C-10676</t>
  </si>
  <si>
    <t>OtsLGRF22S_10679</t>
  </si>
  <si>
    <t>C-10679</t>
  </si>
  <si>
    <t>OtsLGRF22S_10682</t>
  </si>
  <si>
    <t>C-10682</t>
  </si>
  <si>
    <t>OtsPBT19-PRHFa-2942</t>
  </si>
  <si>
    <t>OtsPBT19-PRHFa-2812</t>
  </si>
  <si>
    <t>OtsLGRF22S_10685</t>
  </si>
  <si>
    <t>C-10685</t>
  </si>
  <si>
    <t>OtsLGRF22S_10688</t>
  </si>
  <si>
    <t>C-10688</t>
  </si>
  <si>
    <t>OtsNPFH20S_1_0824</t>
  </si>
  <si>
    <t>OtsNPFH20S_1_0758</t>
  </si>
  <si>
    <t>OtsLGRF22S_10691</t>
  </si>
  <si>
    <t>C-10691</t>
  </si>
  <si>
    <t>OtsLGRF22S_10694</t>
  </si>
  <si>
    <t>C-10694</t>
  </si>
  <si>
    <t>OtsLGRF22S_10697</t>
  </si>
  <si>
    <t>C-10697</t>
  </si>
  <si>
    <t>OtsLGRF22S_10700</t>
  </si>
  <si>
    <t>C-10700</t>
  </si>
  <si>
    <t>OtsLGRF22S_10703</t>
  </si>
  <si>
    <t>C-10703</t>
  </si>
  <si>
    <t>OtsLGRF22S_10706</t>
  </si>
  <si>
    <t>C-10706</t>
  </si>
  <si>
    <t>OtsPBT19-PRHFa-5984</t>
  </si>
  <si>
    <t>OtsPBT19-PRHFa-5858</t>
  </si>
  <si>
    <t>OtsLGRF22S_10709</t>
  </si>
  <si>
    <t>C-10709</t>
  </si>
  <si>
    <t>OtsLGRF22S_10712</t>
  </si>
  <si>
    <t>C-10712</t>
  </si>
  <si>
    <t>OtsLGRF22S_10715</t>
  </si>
  <si>
    <t>C-10715</t>
  </si>
  <si>
    <t>OtsLGRF22S_10718</t>
  </si>
  <si>
    <t>C-10718</t>
  </si>
  <si>
    <t>OtsLGRF22S_10721</t>
  </si>
  <si>
    <t>C-10721</t>
  </si>
  <si>
    <t>OtsLGRF22S_10724</t>
  </si>
  <si>
    <t>C-10724</t>
  </si>
  <si>
    <t>OtsLGRF22S_10727</t>
  </si>
  <si>
    <t>C-10727</t>
  </si>
  <si>
    <t>OtsLGRF22S_10730</t>
  </si>
  <si>
    <t>C-10730</t>
  </si>
  <si>
    <t>OtsLGRF22S_10733</t>
  </si>
  <si>
    <t>C-10733</t>
  </si>
  <si>
    <t>OtsLGRF22S_10736</t>
  </si>
  <si>
    <t>C-10736</t>
  </si>
  <si>
    <t>OtsLGRF22S_10739</t>
  </si>
  <si>
    <t>C-10739</t>
  </si>
  <si>
    <t>OtsLGRF22S_10742</t>
  </si>
  <si>
    <t>C-10742</t>
  </si>
  <si>
    <t>OtsLYON19S_1_0531</t>
  </si>
  <si>
    <t>OtsLYON19S_1_0380</t>
  </si>
  <si>
    <t>OtsLGRF22S_10745</t>
  </si>
  <si>
    <t>C-10745</t>
  </si>
  <si>
    <t>OtsLGRF22S_10748</t>
  </si>
  <si>
    <t>C-10748</t>
  </si>
  <si>
    <t>OtsLGRF22S_10751</t>
  </si>
  <si>
    <t>C-10751</t>
  </si>
  <si>
    <t>OtsLYON20S_1_1409</t>
  </si>
  <si>
    <t>OtsLYON20S_1_0984</t>
  </si>
  <si>
    <t>OtsLGRF22S_10754</t>
  </si>
  <si>
    <t>C-10754</t>
  </si>
  <si>
    <t>OtsLGRF22S_10757</t>
  </si>
  <si>
    <t>C-10757</t>
  </si>
  <si>
    <t>OtsLGRF22S_10760</t>
  </si>
  <si>
    <t>C-10760</t>
  </si>
  <si>
    <t>OtsLGRF22S_10763</t>
  </si>
  <si>
    <t>C-10763</t>
  </si>
  <si>
    <t>OtsLGRF22S_10766</t>
  </si>
  <si>
    <t>C-10766</t>
  </si>
  <si>
    <t>OtsLGRF22S_10769</t>
  </si>
  <si>
    <t>C-10769</t>
  </si>
  <si>
    <t>OtsLYON20S_1_0639</t>
  </si>
  <si>
    <t>OtsLYON20S_1_0826</t>
  </si>
  <si>
    <t>OtsLGRF22S_10772</t>
  </si>
  <si>
    <t>C-10772</t>
  </si>
  <si>
    <t>OtsLGRF22S_10775</t>
  </si>
  <si>
    <t>C-10775</t>
  </si>
  <si>
    <t>OtsLGRF22S_10778</t>
  </si>
  <si>
    <t>C-10778</t>
  </si>
  <si>
    <t>OtsLGRF22S_10781</t>
  </si>
  <si>
    <t>C-10781</t>
  </si>
  <si>
    <t>OtsLGRF22S_10784</t>
  </si>
  <si>
    <t>C-10784</t>
  </si>
  <si>
    <t>OtsLGRF22S_10787</t>
  </si>
  <si>
    <t>C-10787</t>
  </si>
  <si>
    <t>OtsLGRF22S_10790</t>
  </si>
  <si>
    <t>C-10790</t>
  </si>
  <si>
    <t>OtsLYON18S_1_2495</t>
  </si>
  <si>
    <t>OtsLGRF22S_10793</t>
  </si>
  <si>
    <t>C-10793</t>
  </si>
  <si>
    <t>OtsLGRF22S_10796</t>
  </si>
  <si>
    <t>C-10796</t>
  </si>
  <si>
    <t>OtsLGRF22S_10799</t>
  </si>
  <si>
    <t>C-10799</t>
  </si>
  <si>
    <t>OtsLGRF22S_10802</t>
  </si>
  <si>
    <t>C-10802</t>
  </si>
  <si>
    <t>OtsLYON18S_1_0700</t>
  </si>
  <si>
    <t>OtsLGRF22S_10805</t>
  </si>
  <si>
    <t>C-10805</t>
  </si>
  <si>
    <t>This sample is a duplicate with OtsLGRF22S_10379.</t>
  </si>
  <si>
    <t>OtsLGRF22S_10808</t>
  </si>
  <si>
    <t>C-10808</t>
  </si>
  <si>
    <t>OtsLGRF22S_10811</t>
  </si>
  <si>
    <t>C-10811</t>
  </si>
  <si>
    <t>OtsLYON20S_1_0412</t>
  </si>
  <si>
    <t>OtsLYON20S_1_1099</t>
  </si>
  <si>
    <t>OtsLGRF22S_10814</t>
  </si>
  <si>
    <t>C-10814</t>
  </si>
  <si>
    <t>OtsLGRF22S_10817</t>
  </si>
  <si>
    <t>C-10817</t>
  </si>
  <si>
    <t>OtsPBT19-LWSFa-6530</t>
  </si>
  <si>
    <t>OtsPBT19-LWSFa-6718</t>
  </si>
  <si>
    <t>OtsLGRF22S_10820</t>
  </si>
  <si>
    <t>C-10820</t>
  </si>
  <si>
    <t>OtsLGRF22S_10823</t>
  </si>
  <si>
    <t>C-10823</t>
  </si>
  <si>
    <t>OtsLGRF22S_10826</t>
  </si>
  <si>
    <t>C-10826</t>
  </si>
  <si>
    <t>OtsNPFH20S_1_0828</t>
  </si>
  <si>
    <t>OtsNPFH20S_1_0764</t>
  </si>
  <si>
    <t>OtsLGRF22S_10829</t>
  </si>
  <si>
    <t>C-10829</t>
  </si>
  <si>
    <t>OtsLGRF22S_10832</t>
  </si>
  <si>
    <t>C-10832</t>
  </si>
  <si>
    <t>OtsLYON19S_1_2086</t>
  </si>
  <si>
    <t>OtsLGRF22S_10835</t>
  </si>
  <si>
    <t>C-10835</t>
  </si>
  <si>
    <t>OtsLGRF22S_10838</t>
  </si>
  <si>
    <t>C-10838</t>
  </si>
  <si>
    <t>This sample is a duplicate with OtsLGRF22S_9985.</t>
  </si>
  <si>
    <t>OtsLGRF22S_10841</t>
  </si>
  <si>
    <t>C-10841</t>
  </si>
  <si>
    <t>OtsLGRF22S_10844</t>
  </si>
  <si>
    <t>C-10844</t>
  </si>
  <si>
    <t>OtsLYON18S_1_2347</t>
  </si>
  <si>
    <t>OtsLYON18S_1_2714</t>
  </si>
  <si>
    <t>OtsLGRF22S_10847</t>
  </si>
  <si>
    <t>C-10847</t>
  </si>
  <si>
    <t>OtsLYON19S_1_0502</t>
  </si>
  <si>
    <t>OtsLYON19S_1_0303</t>
  </si>
  <si>
    <t>OtsLGRF22S_10850</t>
  </si>
  <si>
    <t>C-10850</t>
  </si>
  <si>
    <t>OtsLGRF22S_10853</t>
  </si>
  <si>
    <t>C-10853</t>
  </si>
  <si>
    <t>OtsLGRF22S_10856</t>
  </si>
  <si>
    <t>C-10856</t>
  </si>
  <si>
    <t>OtsLGRF22S_10859</t>
  </si>
  <si>
    <t>C-10859</t>
  </si>
  <si>
    <t>OtsNPFH20S_1_0589</t>
  </si>
  <si>
    <t>OtsNPFH20S_1_0549</t>
  </si>
  <si>
    <t>OtsLGRF22S_10862</t>
  </si>
  <si>
    <t>C-10862</t>
  </si>
  <si>
    <t>OtsNPFH20S_1_0226</t>
  </si>
  <si>
    <t>OtsNPFH20S_1_0152</t>
  </si>
  <si>
    <t>OtsLGRF22S_10865</t>
  </si>
  <si>
    <t>C-10865</t>
  </si>
  <si>
    <t>OtsLGRF22S_10868</t>
  </si>
  <si>
    <t>C-10868</t>
  </si>
  <si>
    <t>OtsLGRF22S_10871</t>
  </si>
  <si>
    <t>C-10871</t>
  </si>
  <si>
    <t>OtsLYON19S_1_1793</t>
  </si>
  <si>
    <t>OtsLYON19S_1_2072</t>
  </si>
  <si>
    <t>OtsLGRF22S_10874</t>
  </si>
  <si>
    <t>C-10874</t>
  </si>
  <si>
    <t>OtsLGRF22S_10877</t>
  </si>
  <si>
    <t>C-10877</t>
  </si>
  <si>
    <t>OtsLGRF22S_10880</t>
  </si>
  <si>
    <t>C-10880</t>
  </si>
  <si>
    <t>OtsLGRF22S_10883</t>
  </si>
  <si>
    <t>C-10883</t>
  </si>
  <si>
    <t>OtsLGRF22S_10886</t>
  </si>
  <si>
    <t>C-10886</t>
  </si>
  <si>
    <t>OtsLGRF22S_10889</t>
  </si>
  <si>
    <t>C-10889</t>
  </si>
  <si>
    <t>OtsLGRF22S_10892</t>
  </si>
  <si>
    <t>C-10892</t>
  </si>
  <si>
    <t>OtsLGRF22S_10895</t>
  </si>
  <si>
    <t>C-10895</t>
  </si>
  <si>
    <t>OtsLGRF22S_10898</t>
  </si>
  <si>
    <t>C-10898</t>
  </si>
  <si>
    <t>OtsLGRF22S_10901</t>
  </si>
  <si>
    <t>C-10901</t>
  </si>
  <si>
    <t>OtsLGRF22S_10904</t>
  </si>
  <si>
    <t>C-10904</t>
  </si>
  <si>
    <t>OtsPBT19-RSHFa-0514</t>
  </si>
  <si>
    <t>OtsPBT19-RSHFa-0298</t>
  </si>
  <si>
    <t>OtsLGRF22S_10907</t>
  </si>
  <si>
    <t>C-10907</t>
  </si>
  <si>
    <t>OtsLYON20S_1_1407</t>
  </si>
  <si>
    <t>OtsLYON20S_1_0980</t>
  </si>
  <si>
    <t>OtsLGRF22S_10910</t>
  </si>
  <si>
    <t>C-10910</t>
  </si>
  <si>
    <t>OtsLGRF22S_10913</t>
  </si>
  <si>
    <t>C-10913</t>
  </si>
  <si>
    <t>OtsLYON18S_1_0581</t>
  </si>
  <si>
    <t>OtsLGRF22S_10916</t>
  </si>
  <si>
    <t>C-10916</t>
  </si>
  <si>
    <t>OtsLYON20S_1_1250</t>
  </si>
  <si>
    <t>OtsLGRF22S_10919</t>
  </si>
  <si>
    <t>C-10919</t>
  </si>
  <si>
    <t>OtsLGRF22S_10922</t>
  </si>
  <si>
    <t>C-10922</t>
  </si>
  <si>
    <t>OtsNPFH20S_1_0480</t>
  </si>
  <si>
    <t>OtsNPFH20S_1_0440</t>
  </si>
  <si>
    <t>OtsLGRF22S_10925</t>
  </si>
  <si>
    <t>C-10925</t>
  </si>
  <si>
    <t>OtsLGRF22S_10928</t>
  </si>
  <si>
    <t>C-10928</t>
  </si>
  <si>
    <t>OtsPBT19-PRHFa-5661</t>
  </si>
  <si>
    <t>OtsPBT19-PRHFa-5214</t>
  </si>
  <si>
    <t>OtsLGRF22S_10931</t>
  </si>
  <si>
    <t>C-10931</t>
  </si>
  <si>
    <t>OtsLGRF22S_10934</t>
  </si>
  <si>
    <t>C-10934</t>
  </si>
  <si>
    <t>OtsLGRF22S_10937</t>
  </si>
  <si>
    <t>C-10937</t>
  </si>
  <si>
    <t>OtsLGRF22S_10940</t>
  </si>
  <si>
    <t>C-10940</t>
  </si>
  <si>
    <t>OtsLGRF22S_10943</t>
  </si>
  <si>
    <t>C-10943</t>
  </si>
  <si>
    <t>OtsLGRF22S_10946</t>
  </si>
  <si>
    <t>C-10946</t>
  </si>
  <si>
    <t>OtsLGRF22S_10949</t>
  </si>
  <si>
    <t>C-10949</t>
  </si>
  <si>
    <t>OtsLYON20S_1_1305</t>
  </si>
  <si>
    <t>OtsLYON20S_1_0831</t>
  </si>
  <si>
    <t>OtsLGRF22S_10952</t>
  </si>
  <si>
    <t>C-10952</t>
  </si>
  <si>
    <t>OtsLGRF22S_10955</t>
  </si>
  <si>
    <t>C-10955</t>
  </si>
  <si>
    <t>OtsLGRF22S_10958</t>
  </si>
  <si>
    <t>C-10958</t>
  </si>
  <si>
    <t>OtsLYON19S_1_0413</t>
  </si>
  <si>
    <t>OtsLGRF22S_10961</t>
  </si>
  <si>
    <t>C-10961</t>
  </si>
  <si>
    <t>OtsLYON19S_1_1422</t>
  </si>
  <si>
    <t>OtsLGRF22S_10964</t>
  </si>
  <si>
    <t>C-10964</t>
  </si>
  <si>
    <t>OtsLGRF22S_10967</t>
  </si>
  <si>
    <t>C-10967</t>
  </si>
  <si>
    <t>OtsLYON19S_1_0603</t>
  </si>
  <si>
    <t>OtsLGRF22S_10970</t>
  </si>
  <si>
    <t>C-10970</t>
  </si>
  <si>
    <t>OtsLGRF22S_10973</t>
  </si>
  <si>
    <t>C-10973</t>
  </si>
  <si>
    <t>OtsLGRF22S_10976</t>
  </si>
  <si>
    <t>C-10976</t>
  </si>
  <si>
    <t>OtsLGRF22S_10979</t>
  </si>
  <si>
    <t>C-10979</t>
  </si>
  <si>
    <t>OtsLGRF22S_10982</t>
  </si>
  <si>
    <t>C-10982</t>
  </si>
  <si>
    <t>OtsLGRF22S_10985</t>
  </si>
  <si>
    <t>C-10985</t>
  </si>
  <si>
    <t>OtsLGRF22S_10988</t>
  </si>
  <si>
    <t>C-10988</t>
  </si>
  <si>
    <t>OtsLYON20S_1_1814</t>
  </si>
  <si>
    <t>OtsLYON20S_1_2020</t>
  </si>
  <si>
    <t>OtsLGRF22S_10991</t>
  </si>
  <si>
    <t>C-10991</t>
  </si>
  <si>
    <t>OtsLYON19S_1_1277</t>
  </si>
  <si>
    <t>OtsLGRF22S_10994</t>
  </si>
  <si>
    <t>C-10994</t>
  </si>
  <si>
    <t>OtsLGRF22S_10997</t>
  </si>
  <si>
    <t>C-10997</t>
  </si>
  <si>
    <t>OtsLGRF22S_11000</t>
  </si>
  <si>
    <t>C-11000</t>
  </si>
  <si>
    <t>OtsLYON20S_1_0483</t>
  </si>
  <si>
    <t>OtsLYON20S_1_0527</t>
  </si>
  <si>
    <t>OtsLGRF22S_11003</t>
  </si>
  <si>
    <t>C-11003</t>
  </si>
  <si>
    <t>OtsLYON19S_1_2312</t>
  </si>
  <si>
    <t>OtsLYON19S_1_2087</t>
  </si>
  <si>
    <t>OtsLGRF22S_11006</t>
  </si>
  <si>
    <t>C-11006</t>
  </si>
  <si>
    <t>OtsLGRF22S_11009</t>
  </si>
  <si>
    <t>C-11009</t>
  </si>
  <si>
    <t>OtsLGRF22S_11012</t>
  </si>
  <si>
    <t>C-11012</t>
  </si>
  <si>
    <t>OtsLGRF22S_11015</t>
  </si>
  <si>
    <t>C-11015</t>
  </si>
  <si>
    <t>OtsLGRF22S_11018</t>
  </si>
  <si>
    <t>C-11018</t>
  </si>
  <si>
    <t>OtsLGRF22S_11021</t>
  </si>
  <si>
    <t>C-11021</t>
  </si>
  <si>
    <t>OtsLGRF22S_11024</t>
  </si>
  <si>
    <t>C-11024</t>
  </si>
  <si>
    <t>OtsLGRF22S_11027</t>
  </si>
  <si>
    <t>C-11027</t>
  </si>
  <si>
    <t>OtsLGRF22S_11030</t>
  </si>
  <si>
    <t>C-11030</t>
  </si>
  <si>
    <t>OtsLGRF22S_11033</t>
  </si>
  <si>
    <t>C-11033</t>
  </si>
  <si>
    <t>OtsLYON20S_1_0960</t>
  </si>
  <si>
    <t>OtsLGRF22S_11036</t>
  </si>
  <si>
    <t>C-11036</t>
  </si>
  <si>
    <t>OtsPBT18-PRHFa-12124</t>
  </si>
  <si>
    <t>OtsPBT18-PRHFa-12389</t>
  </si>
  <si>
    <t>OtsLGRF22S_11039</t>
  </si>
  <si>
    <t>C-11039</t>
  </si>
  <si>
    <t>This sample is a duplicate with OtsLGRF22S_10433.</t>
  </si>
  <si>
    <t>OtsLGRF22S_11042</t>
  </si>
  <si>
    <t>C-11042</t>
  </si>
  <si>
    <t>OtsLYON20S_1_1424</t>
  </si>
  <si>
    <t>OtsLYON20S_1_1213</t>
  </si>
  <si>
    <t>OtsLGRF22S_11045</t>
  </si>
  <si>
    <t>C-11045</t>
  </si>
  <si>
    <t>OtsLGRF22S_11048</t>
  </si>
  <si>
    <t>C-11048</t>
  </si>
  <si>
    <t>OtsLGRF22S_11051</t>
  </si>
  <si>
    <t>C-11051</t>
  </si>
  <si>
    <t>OtsLGRF22S_11054</t>
  </si>
  <si>
    <t>C-11054</t>
  </si>
  <si>
    <t>OtsLGRF22S_11057</t>
  </si>
  <si>
    <t>C-11057</t>
  </si>
  <si>
    <t>OtsLGRF22S_11060</t>
  </si>
  <si>
    <t>C-11060</t>
  </si>
  <si>
    <t>OtsLGRF22S_11063</t>
  </si>
  <si>
    <t>C-11063</t>
  </si>
  <si>
    <t>OtsLGRF22S_11066</t>
  </si>
  <si>
    <t>C-11066</t>
  </si>
  <si>
    <t>OtsLYON20S_1_1175</t>
  </si>
  <si>
    <t>OtsLGRF22S_11069</t>
  </si>
  <si>
    <t>C-11069</t>
  </si>
  <si>
    <t>OtsLGRF22S_11072</t>
  </si>
  <si>
    <t>C-11072</t>
  </si>
  <si>
    <t>This sample is a duplicate with OtsLGRF22S_10244.</t>
  </si>
  <si>
    <t>OtsLGRF22S_11075</t>
  </si>
  <si>
    <t>C-11075</t>
  </si>
  <si>
    <t>OtsLGRF22S_11078</t>
  </si>
  <si>
    <t>C-11078</t>
  </si>
  <si>
    <t>OtsLGRF22S_11081</t>
  </si>
  <si>
    <t>C-11081</t>
  </si>
  <si>
    <t>OtsLGRF22S_11084</t>
  </si>
  <si>
    <t>C-11084</t>
  </si>
  <si>
    <t>OtsLGRF22S_11087</t>
  </si>
  <si>
    <t>C-11087</t>
  </si>
  <si>
    <t>OtsLGRF22S_11090</t>
  </si>
  <si>
    <t>C-11090</t>
  </si>
  <si>
    <t>OtsPBT17-RSHFa-1144</t>
  </si>
  <si>
    <t>OtsPBT17-RSHFa-1204</t>
  </si>
  <si>
    <t>OtsLGRF22S_11093</t>
  </si>
  <si>
    <t>C-11093</t>
  </si>
  <si>
    <t>OtsLYON20S_1_0616</t>
  </si>
  <si>
    <t>OtsLYON20S_1_0585</t>
  </si>
  <si>
    <t>OtsLGRF22S_11096</t>
  </si>
  <si>
    <t>C-11096</t>
  </si>
  <si>
    <t>OtsLGRF22S_11099</t>
  </si>
  <si>
    <t>C-11099</t>
  </si>
  <si>
    <t>OtsLGRF22S_11102</t>
  </si>
  <si>
    <t>C-11102</t>
  </si>
  <si>
    <t>OtsPBT19-PRHFa-5955</t>
  </si>
  <si>
    <t>OtsPBT19-PRHFa-6097</t>
  </si>
  <si>
    <t>OtsLGRF22S_11105</t>
  </si>
  <si>
    <t>C-11105</t>
  </si>
  <si>
    <t>OtsLGRF22S_11108</t>
  </si>
  <si>
    <t>C-11108</t>
  </si>
  <si>
    <t>OtsLGRF22S_11111</t>
  </si>
  <si>
    <t>C-11111</t>
  </si>
  <si>
    <t>OtsLGRF22S_11114</t>
  </si>
  <si>
    <t>C-11114</t>
  </si>
  <si>
    <t>OtsLGRF22S_11117</t>
  </si>
  <si>
    <t>C-11117</t>
  </si>
  <si>
    <t>OtsPBT19-LWSFa-6571</t>
  </si>
  <si>
    <t>OtsPBT19-LWSFa-6447</t>
  </si>
  <si>
    <t>OtsLGRF22S_11120</t>
  </si>
  <si>
    <t>C-11120</t>
  </si>
  <si>
    <t>OtsLYON20S_1_1451</t>
  </si>
  <si>
    <t>OtsLYON20S_1_1245</t>
  </si>
  <si>
    <t>OtsLGRF22S_11123</t>
  </si>
  <si>
    <t>C-11123</t>
  </si>
  <si>
    <t>OtsLGRF22S_11126</t>
  </si>
  <si>
    <t>C-11126</t>
  </si>
  <si>
    <t>OtsLGRF22S_11129</t>
  </si>
  <si>
    <t>C-11129</t>
  </si>
  <si>
    <t>OtsLGRF22S_11132</t>
  </si>
  <si>
    <t>C-11132</t>
  </si>
  <si>
    <t>OtsLGRF22S_11135</t>
  </si>
  <si>
    <t>C-11135</t>
  </si>
  <si>
    <t>OtsLYON18S_1_0631</t>
  </si>
  <si>
    <t>OtsLGRF22S_11138</t>
  </si>
  <si>
    <t>C-11138</t>
  </si>
  <si>
    <t>OtsLGRF22S_11141</t>
  </si>
  <si>
    <t>C-11141</t>
  </si>
  <si>
    <t>OtsLGRF22S_11144</t>
  </si>
  <si>
    <t>C-11144</t>
  </si>
  <si>
    <t>OtsLGRF22S_11147</t>
  </si>
  <si>
    <t>C-11147</t>
  </si>
  <si>
    <t>OtsLGRF22S_11150</t>
  </si>
  <si>
    <t>C-11150</t>
  </si>
  <si>
    <t>OtsPBT18-UmaFa-0742</t>
  </si>
  <si>
    <t>OtsPBT18-UmaFa-0738</t>
  </si>
  <si>
    <t>OtsLGRF22S_11153</t>
  </si>
  <si>
    <t>C-11153</t>
  </si>
  <si>
    <t>OtsLGRF22S_11156</t>
  </si>
  <si>
    <t>C-11156</t>
  </si>
  <si>
    <t>OtsLGRF22S_11159</t>
  </si>
  <si>
    <t>C-11159</t>
  </si>
  <si>
    <t>This sample is a duplicate with OtsLGRF22S_10030.</t>
  </si>
  <si>
    <t>OtsLGRF22S_11162</t>
  </si>
  <si>
    <t>C-11162</t>
  </si>
  <si>
    <t>OtsLYON20S_1_1302</t>
  </si>
  <si>
    <t>OtsLYON20S_1_0822</t>
  </si>
  <si>
    <t>OtsLGRF22S_11165</t>
  </si>
  <si>
    <t>C-11165</t>
  </si>
  <si>
    <t>OtsLGRF22S_11168</t>
  </si>
  <si>
    <t>C-11168</t>
  </si>
  <si>
    <t>OtsPBT18-PRHFa-12152</t>
  </si>
  <si>
    <t>OtsPBT18-PRHFa-12274</t>
  </si>
  <si>
    <t>OtsLGRF22S_11171</t>
  </si>
  <si>
    <t>C-11171</t>
  </si>
  <si>
    <t>OtsLGRF22S_11174</t>
  </si>
  <si>
    <t>C-11174</t>
  </si>
  <si>
    <t>OtsLGRF22S_11177</t>
  </si>
  <si>
    <t>C-11177</t>
  </si>
  <si>
    <t>OtsLGRF22S_11180</t>
  </si>
  <si>
    <t>C-11180</t>
  </si>
  <si>
    <t>OtsLGRF22S_11183</t>
  </si>
  <si>
    <t>C-11183</t>
  </si>
  <si>
    <t>OtsLYON20S_1_1241</t>
  </si>
  <si>
    <t>OtsLGRF22S_11186</t>
  </si>
  <si>
    <t>C-11186</t>
  </si>
  <si>
    <t>OtsLGRF22S_11189</t>
  </si>
  <si>
    <t>C-11189</t>
  </si>
  <si>
    <t>OtsLGRF22S_11192</t>
  </si>
  <si>
    <t>C-11192</t>
  </si>
  <si>
    <t>OtsLGRF22S_11195</t>
  </si>
  <si>
    <t>C-11195</t>
  </si>
  <si>
    <t>OtsLGRF22S_11198</t>
  </si>
  <si>
    <t>C-11198</t>
  </si>
  <si>
    <t>OtsLYON20S_1_1388</t>
  </si>
  <si>
    <t>OtsLYON20S_1_0966</t>
  </si>
  <si>
    <t>OtsLGRF22S_11201</t>
  </si>
  <si>
    <t>C-11201</t>
  </si>
  <si>
    <t>OtsLGRF22S_11204</t>
  </si>
  <si>
    <t>C-11204</t>
  </si>
  <si>
    <t>OtsLGRF22S_11207</t>
  </si>
  <si>
    <t>C-11207</t>
  </si>
  <si>
    <t>OtsPBT19-RSHFa-0309</t>
  </si>
  <si>
    <t>OtsPBT19-RSHFa-0224</t>
  </si>
  <si>
    <t>OtsLGRF22S_11210</t>
  </si>
  <si>
    <t>C-11210</t>
  </si>
  <si>
    <t>OtsLYON20S_1_0819</t>
  </si>
  <si>
    <t>OtsLGRF22S_11213</t>
  </si>
  <si>
    <t>C-11213</t>
  </si>
  <si>
    <t>OtsLGRF22S_11216</t>
  </si>
  <si>
    <t>C-11216</t>
  </si>
  <si>
    <t>This sample is a duplicate with OtsLGRF22S_10496.</t>
  </si>
  <si>
    <t>OtsLGRF22S_11219</t>
  </si>
  <si>
    <t>C-11219</t>
  </si>
  <si>
    <t>OtsLGRF22S_11222</t>
  </si>
  <si>
    <t>C-11222</t>
  </si>
  <si>
    <t>Fall and Spring/Summer Chinook PBT tag rates</t>
  </si>
  <si>
    <t>Hatchery-level tag rates were calculated from stock-level tag rates developed and curated by Jon Hess/CRITFC and Forrest Bohlen/IDFG Nampa Research.</t>
  </si>
  <si>
    <t>Pedigree</t>
  </si>
  <si>
    <t>Hatchery</t>
  </si>
  <si>
    <t>Broodyear</t>
  </si>
  <si>
    <t>Tag Rate</t>
  </si>
  <si>
    <t>OtsLYON12S_1</t>
  </si>
  <si>
    <t>Lyons Ferry</t>
  </si>
  <si>
    <t>OtsLYON13S_1</t>
  </si>
  <si>
    <t>OtsLYON14S_1</t>
  </si>
  <si>
    <t>OtsLYON15S_1</t>
  </si>
  <si>
    <t>OtsLYON16S_1</t>
  </si>
  <si>
    <t>OtsNPFH12S_1</t>
  </si>
  <si>
    <t>Nez Perce</t>
  </si>
  <si>
    <t>OtsNPFH13S_1</t>
  </si>
  <si>
    <t>OtsNPFH14S_1</t>
  </si>
  <si>
    <t>OtsNPFH15S_1</t>
  </si>
  <si>
    <t>OtsNPFH16S_1</t>
  </si>
  <si>
    <t>Little White Salmon</t>
  </si>
  <si>
    <t>Priest Rapids</t>
  </si>
  <si>
    <t>Prosser</t>
  </si>
  <si>
    <t>Ringold Springs</t>
  </si>
  <si>
    <t>Umatilla</t>
  </si>
  <si>
    <t>Pahsimeroi</t>
  </si>
  <si>
    <t>Powell</t>
  </si>
  <si>
    <t>Tag rate</t>
  </si>
  <si>
    <t>count</t>
  </si>
  <si>
    <t>pooled FL</t>
  </si>
  <si>
    <t>FL cm</t>
  </si>
  <si>
    <t>FL mm</t>
  </si>
  <si>
    <t>Grand Total</t>
  </si>
  <si>
    <t>NPTH</t>
  </si>
  <si>
    <t xml:space="preserve"> </t>
  </si>
  <si>
    <t>wild</t>
  </si>
  <si>
    <t>adlt</t>
  </si>
  <si>
    <t>jack</t>
  </si>
  <si>
    <t>total</t>
  </si>
  <si>
    <t>Female</t>
  </si>
  <si>
    <t>male</t>
  </si>
  <si>
    <t>sex</t>
  </si>
  <si>
    <t>clip</t>
  </si>
  <si>
    <t>wire</t>
  </si>
  <si>
    <t>pooled length</t>
  </si>
  <si>
    <t>f</t>
  </si>
  <si>
    <t>no</t>
  </si>
  <si>
    <t>n</t>
  </si>
  <si>
    <t>m</t>
  </si>
  <si>
    <t>best sex</t>
  </si>
  <si>
    <t>LFH Ukn</t>
  </si>
  <si>
    <t>NPTH Unk</t>
  </si>
  <si>
    <t>LWSFH</t>
  </si>
  <si>
    <t>PRFH</t>
  </si>
  <si>
    <t>ProsserFH</t>
  </si>
  <si>
    <t>UmatFH</t>
  </si>
  <si>
    <t>BY - Deleted records of 3 summer chnk: 2 from PahFH and 1 from Powel</t>
  </si>
  <si>
    <t>Totals</t>
  </si>
  <si>
    <t>60% period</t>
  </si>
  <si>
    <t>18% period</t>
  </si>
  <si>
    <t>rel abv/blw LGR</t>
  </si>
  <si>
    <t>blw</t>
  </si>
  <si>
    <t>abv</t>
  </si>
  <si>
    <t>BY - changed unknown clips (NA) to AD for all LFH yrlg and PRH fish. Changed about 15 records since these groups are all clipped at released</t>
  </si>
  <si>
    <t>removed one minijack &lt;30 cm</t>
  </si>
  <si>
    <t>Unassigned AD</t>
  </si>
  <si>
    <t>NG AD</t>
  </si>
  <si>
    <t>Final group</t>
  </si>
  <si>
    <t>62 cm - 10% F: changed 17 "U" records to 2 F and 15 M</t>
  </si>
  <si>
    <t>67 cm - 30% F: changed 22 "U" records to 6 F and 16 M</t>
  </si>
  <si>
    <t>72 cm - 50% F: changed 6 "U" records to 3 F and 3 M</t>
  </si>
  <si>
    <t>Changed 3 unknown clip records</t>
  </si>
  <si>
    <t>58% of fish were AI, so changed 3 records to 2 AI and 1 AD (changed text red)</t>
  </si>
  <si>
    <t>BY- changed unknown sex fish based on sex ratio at FL pools (changed text red)</t>
  </si>
  <si>
    <t>adults</t>
  </si>
  <si>
    <t>total NG</t>
  </si>
  <si>
    <t>tag rate</t>
  </si>
  <si>
    <t>% AD</t>
  </si>
  <si>
    <t>jacks</t>
  </si>
  <si>
    <t>totals</t>
  </si>
  <si>
    <t>Unknown Hatchery AD</t>
  </si>
  <si>
    <t>Natural</t>
  </si>
  <si>
    <t>AD clipped fish to subract from unassigned AD group</t>
  </si>
  <si>
    <t>AI fish to subtract from unassigned group</t>
  </si>
  <si>
    <t>count minus tag expanded, # to subtract from unassigned groups by clip</t>
  </si>
  <si>
    <t>Natural Females</t>
  </si>
  <si>
    <t>Natural Males</t>
  </si>
  <si>
    <t>unknown hatchery AD Females</t>
  </si>
  <si>
    <t>unknown hatchery AD Males</t>
  </si>
  <si>
    <t>sample rate</t>
  </si>
  <si>
    <t>wild by sex</t>
  </si>
  <si>
    <t>apply age length proportions</t>
  </si>
  <si>
    <t>age/length proportion table</t>
  </si>
  <si>
    <t>unmarked age/length table from run reconstruction file from scales</t>
  </si>
  <si>
    <t>J (&lt;57 cm)</t>
  </si>
  <si>
    <t>total wild</t>
  </si>
  <si>
    <t>total hatchery</t>
  </si>
  <si>
    <t>agency wire</t>
  </si>
  <si>
    <t>Brd Yr</t>
  </si>
  <si>
    <t>run year</t>
  </si>
  <si>
    <t>cells highlighted dark red were releases that had untagged associated</t>
  </si>
  <si>
    <t>Confirmed that these totals with Snake R. origin totals from the wire page</t>
  </si>
  <si>
    <t xml:space="preserve">fish, but these were reared in different tanks so they were moved to be </t>
  </si>
  <si>
    <t>did not use strays (tan cells - umatillas, klickitat, etc for SAR calculations)</t>
  </si>
  <si>
    <t>considered unassociated releases.</t>
  </si>
  <si>
    <t>calc total wired fish (expanded)</t>
  </si>
  <si>
    <t>calc prop cwt returned from release</t>
  </si>
  <si>
    <t>TAGCODE as text</t>
  </si>
  <si>
    <t>Release Year</t>
  </si>
  <si>
    <t>Age</t>
  </si>
  <si>
    <t>Brood Year</t>
  </si>
  <si>
    <t>Release site</t>
  </si>
  <si>
    <t>Begin Release</t>
  </si>
  <si>
    <t>adult origin</t>
  </si>
  <si>
    <t>AD+CWT+VIE at release</t>
  </si>
  <si>
    <t>Number AD+CWT at release</t>
  </si>
  <si>
    <t>AD+VIE at release</t>
  </si>
  <si>
    <t>Adipose Only at release</t>
  </si>
  <si>
    <t>CWT+VIE at release</t>
  </si>
  <si>
    <t>CWT Only at release</t>
  </si>
  <si>
    <t>BWT Only at release</t>
  </si>
  <si>
    <t>BRAND ONLY at release</t>
  </si>
  <si>
    <t>BWT +BRAND at release</t>
  </si>
  <si>
    <t>VIE Only at release</t>
  </si>
  <si>
    <t>Unmarked Untagged at release</t>
  </si>
  <si>
    <t>Total Released at release</t>
  </si>
  <si>
    <t>total WIRES at release</t>
  </si>
  <si>
    <t>Total Adclips with wires at release</t>
  </si>
  <si>
    <t>Total AD clips released wire and no wire</t>
  </si>
  <si>
    <t>Estimated fallback rate</t>
  </si>
  <si>
    <t>% CWT at release</t>
  </si>
  <si>
    <t>expected % AD cwt assoc</t>
  </si>
  <si>
    <t>exp % no clip assoc (unmark/untag)</t>
  </si>
  <si>
    <t>% unm/untag at release (ignore PIT tags)</t>
  </si>
  <si>
    <t>% AD clipped</t>
  </si>
  <si>
    <t>F total/cwt group</t>
  </si>
  <si>
    <t>M total/cwt group</t>
  </si>
  <si>
    <t>J total/cwt group</t>
  </si>
  <si>
    <t>blank</t>
  </si>
  <si>
    <t>blank wire</t>
  </si>
  <si>
    <t>09blank</t>
  </si>
  <si>
    <t>Agency wire</t>
  </si>
  <si>
    <t>63blank</t>
  </si>
  <si>
    <t>subyearling</t>
  </si>
  <si>
    <t>LFH</t>
  </si>
  <si>
    <t>acclimated</t>
  </si>
  <si>
    <t>SR hatchery</t>
  </si>
  <si>
    <t>BCA</t>
  </si>
  <si>
    <t>CJA</t>
  </si>
  <si>
    <t>GRR</t>
  </si>
  <si>
    <t>NLVA</t>
  </si>
  <si>
    <t>CFA</t>
  </si>
  <si>
    <t>LGA</t>
  </si>
  <si>
    <t>HC Dam</t>
  </si>
  <si>
    <t>5/19/14 &amp; 5/21/14</t>
  </si>
  <si>
    <t>PLA</t>
  </si>
  <si>
    <t>yearling</t>
  </si>
  <si>
    <t>Umatilla R</t>
  </si>
  <si>
    <t>stray hatchery</t>
  </si>
  <si>
    <t>Klickitat R</t>
  </si>
  <si>
    <t>HC dam</t>
  </si>
  <si>
    <t>Yakima R</t>
  </si>
  <si>
    <t>non-acclimated</t>
  </si>
  <si>
    <t>LFH Accidental Early Release</t>
  </si>
  <si>
    <t>PLA/IPC</t>
  </si>
  <si>
    <t>Salmon R</t>
  </si>
  <si>
    <t>FCAP</t>
  </si>
  <si>
    <t>mixed wire</t>
  </si>
  <si>
    <t>unass</t>
  </si>
  <si>
    <t>parr</t>
  </si>
  <si>
    <t>Omak Pond</t>
  </si>
  <si>
    <t>unplnd erly rel</t>
  </si>
  <si>
    <t>3/22-23/21</t>
  </si>
  <si>
    <t>5/18-19/21</t>
  </si>
  <si>
    <t>5/18 &amp; 20/21</t>
  </si>
  <si>
    <t>Yearling</t>
  </si>
  <si>
    <t>3/21-3/22/2022</t>
  </si>
  <si>
    <t>5/24-5/26/22</t>
  </si>
  <si>
    <t>5/17-5/19/2022</t>
  </si>
  <si>
    <t>RSFH</t>
  </si>
  <si>
    <t>Umat</t>
  </si>
  <si>
    <t>LFHs</t>
  </si>
  <si>
    <t>LFHy</t>
  </si>
  <si>
    <t>L</t>
  </si>
  <si>
    <t>N</t>
  </si>
  <si>
    <t>E</t>
  </si>
  <si>
    <t>grp</t>
  </si>
  <si>
    <t>CWT code</t>
  </si>
  <si>
    <t>CEFH</t>
  </si>
  <si>
    <t>origin</t>
  </si>
  <si>
    <t>SR</t>
  </si>
  <si>
    <t>stray</t>
  </si>
  <si>
    <t>Males</t>
  </si>
  <si>
    <t>Run year</t>
  </si>
  <si>
    <t>sum check</t>
  </si>
  <si>
    <t>age</t>
  </si>
  <si>
    <t>female</t>
  </si>
  <si>
    <t>summarized</t>
  </si>
  <si>
    <t>Hatchery groups by CWT code/Brood Year</t>
  </si>
  <si>
    <t>rearing</t>
  </si>
  <si>
    <t>sub/yrlg</t>
  </si>
  <si>
    <t>Unkn Hatchery</t>
  </si>
  <si>
    <t>proportion NG (no genotype) fish by FL</t>
  </si>
  <si>
    <t>total by FL</t>
  </si>
  <si>
    <t>Apply tag rate expansion: tag expanded estimates of known hatchery groups</t>
  </si>
  <si>
    <t>count of AD and AI fish to est % AD, known hat fish</t>
  </si>
  <si>
    <t>NG fish proportioned to known hatchery and unassigned groups by FL</t>
  </si>
  <si>
    <t>Expand hatchery PBT groups by tag rate. Multiply totals by tag rate for each group</t>
  </si>
  <si>
    <t>subtract NG proportioned cells (col Q to AC) from tag rate expanded (col AE to AQ). This is the number of fish to subtract from unassigned AD and AI groups</t>
  </si>
  <si>
    <t>number of fish to subtract from unassigned AD group by FL</t>
  </si>
  <si>
    <t>trap rate expansion</t>
  </si>
  <si>
    <t>PBT geno rate expansion</t>
  </si>
  <si>
    <t>sum</t>
  </si>
  <si>
    <t>sum @ LGR</t>
  </si>
  <si>
    <t>fallback/reassension</t>
  </si>
  <si>
    <t>Male</t>
  </si>
  <si>
    <t>unique ID</t>
  </si>
  <si>
    <t>Run</t>
  </si>
  <si>
    <t>Date</t>
  </si>
  <si>
    <t>Sex</t>
  </si>
  <si>
    <t>FL_cm</t>
  </si>
  <si>
    <t>data source</t>
  </si>
  <si>
    <t>SamplePercent</t>
  </si>
  <si>
    <t>CWT origin</t>
  </si>
  <si>
    <t>EuropeanAge</t>
  </si>
  <si>
    <t>Rear</t>
  </si>
  <si>
    <t>Trap location</t>
  </si>
  <si>
    <t>Fall</t>
  </si>
  <si>
    <t>Y</t>
  </si>
  <si>
    <t/>
  </si>
  <si>
    <t>LF18YO</t>
  </si>
  <si>
    <t>LGR</t>
  </si>
  <si>
    <t>LF19SPLA</t>
  </si>
  <si>
    <t>Subyearling</t>
  </si>
  <si>
    <t>LF19SO</t>
  </si>
  <si>
    <t>LF19SIPCSAL</t>
  </si>
  <si>
    <t>NPTH19SCFA</t>
  </si>
  <si>
    <t>LF19SBCA</t>
  </si>
  <si>
    <t>LF20IPC</t>
  </si>
  <si>
    <t>NPTH19SNLVA</t>
  </si>
  <si>
    <t>LF19SCJA</t>
  </si>
  <si>
    <t>LF19YO</t>
  </si>
  <si>
    <t>NPTH19SO</t>
  </si>
  <si>
    <t>LF18SBCA</t>
  </si>
  <si>
    <t>NO</t>
  </si>
  <si>
    <t>LF20SGRR</t>
  </si>
  <si>
    <t>LF20SCJA</t>
  </si>
  <si>
    <t>LF20SBCA</t>
  </si>
  <si>
    <t>LF20SPLA</t>
  </si>
  <si>
    <t>LF21YO</t>
  </si>
  <si>
    <t>LOST TAG</t>
  </si>
  <si>
    <t>LF20SO</t>
  </si>
  <si>
    <t>NPTH19SLGA</t>
  </si>
  <si>
    <t>LF18SCJA</t>
  </si>
  <si>
    <t>LF19SGRR</t>
  </si>
  <si>
    <t>LF18SPLA</t>
  </si>
  <si>
    <t>LF18SGRR</t>
  </si>
  <si>
    <t>number of fish to subtract from unassinged AI group by FL</t>
  </si>
  <si>
    <t>Sum of PBT geno rate expansion</t>
  </si>
  <si>
    <t>BCAe</t>
  </si>
  <si>
    <t>BCAl</t>
  </si>
  <si>
    <t>CJAe</t>
  </si>
  <si>
    <t>CJAl</t>
  </si>
  <si>
    <t>PLAe</t>
  </si>
  <si>
    <t>PLAl</t>
  </si>
  <si>
    <t>SRHC</t>
  </si>
  <si>
    <t>F jacks</t>
  </si>
  <si>
    <t>Females</t>
  </si>
  <si>
    <t>M Jacks</t>
  </si>
  <si>
    <t>Fallback rate</t>
  </si>
  <si>
    <t>rel loc</t>
  </si>
  <si>
    <t>all</t>
  </si>
  <si>
    <t>assign only</t>
  </si>
  <si>
    <t>Final estimates of hatchery assigned fish by release site</t>
  </si>
  <si>
    <t>Night passage expansion</t>
  </si>
  <si>
    <t>night passage rate</t>
  </si>
  <si>
    <t>unassigned</t>
  </si>
  <si>
    <t>unassigned AD</t>
  </si>
  <si>
    <t>assigned AD</t>
  </si>
  <si>
    <t>assigned AI</t>
  </si>
  <si>
    <t>Total assigned AI</t>
  </si>
  <si>
    <t>Total natural</t>
  </si>
  <si>
    <t>% Natural of AI</t>
  </si>
  <si>
    <t>NPTH18SO</t>
  </si>
  <si>
    <t>LF18SO</t>
  </si>
  <si>
    <t>NPT18CFA</t>
  </si>
  <si>
    <t>LF17YFCAP</t>
  </si>
  <si>
    <t>LF18SIPCSAL</t>
  </si>
  <si>
    <t>NPTH18SLGA</t>
  </si>
  <si>
    <t>LF17SPLA</t>
  </si>
  <si>
    <t>NPTH18SNLV</t>
  </si>
  <si>
    <t>LF17SSAL</t>
  </si>
  <si>
    <t>LF17SBCA</t>
  </si>
  <si>
    <t>LF17YO</t>
  </si>
  <si>
    <t>LF17SO</t>
  </si>
  <si>
    <t>UMA18SUMA</t>
  </si>
  <si>
    <t>LF17SCJA</t>
  </si>
  <si>
    <t>NPTH17SLGA</t>
  </si>
  <si>
    <t>NPTH17SNLVA</t>
  </si>
  <si>
    <t>NPTH17SO</t>
  </si>
  <si>
    <t>NPTH17CFA</t>
  </si>
  <si>
    <t>LF17SGRRD</t>
  </si>
  <si>
    <t>LF16YPLA</t>
  </si>
  <si>
    <t>Su</t>
  </si>
  <si>
    <t>PAH_SP20</t>
  </si>
  <si>
    <t>LF16YBCA</t>
  </si>
  <si>
    <t>Pooled FL</t>
  </si>
  <si>
    <t>unmrk/untg</t>
  </si>
  <si>
    <t>Age/length table of unmark/untag fish from scales</t>
  </si>
  <si>
    <t>unmrk/untag by age</t>
  </si>
  <si>
    <t>% nat</t>
  </si>
  <si>
    <t>Estimated natural fish by age</t>
  </si>
  <si>
    <t>Expanded fish by sex, FL and clip</t>
  </si>
  <si>
    <t>marked Hatchery</t>
  </si>
  <si>
    <t>Total</t>
  </si>
  <si>
    <t>Estimated Hatchery fish by sex, FL and age</t>
  </si>
  <si>
    <t>Lost tag</t>
  </si>
  <si>
    <t>FL totals</t>
  </si>
  <si>
    <t>% CWT at rel</t>
  </si>
  <si>
    <t>CWT Hatchery</t>
  </si>
  <si>
    <t>unkn Hatchery</t>
  </si>
  <si>
    <t>exp untag assoc</t>
  </si>
  <si>
    <t>CWT recoveries by release group</t>
  </si>
  <si>
    <t>Proportion lost tags (999999 code) to groups</t>
  </si>
  <si>
    <t>expected CWT associated based on tag rate at release</t>
  </si>
  <si>
    <t>Proportion untagged hatchery fish (total fish minus CWT fish minus wild). Copied from "hauled fish" tab</t>
  </si>
  <si>
    <t>Rel group</t>
  </si>
  <si>
    <t>Brood yr</t>
  </si>
  <si>
    <t>run yr</t>
  </si>
  <si>
    <t>Sub age 2</t>
  </si>
  <si>
    <t>Sub age 3</t>
  </si>
  <si>
    <t>Sub age 4</t>
  </si>
  <si>
    <t>Sub age 5</t>
  </si>
  <si>
    <t>Sub age 6</t>
  </si>
  <si>
    <t>Yrlg age 2</t>
  </si>
  <si>
    <t>Yrlg age 3</t>
  </si>
  <si>
    <t>Yrlg age 4</t>
  </si>
  <si>
    <t>Yrlg age 5</t>
  </si>
  <si>
    <t>Yrlg age 6</t>
  </si>
  <si>
    <t>Pah</t>
  </si>
  <si>
    <t>Hat Sub age 2</t>
  </si>
  <si>
    <t>Hat Sub age 3</t>
  </si>
  <si>
    <t>Hat Sub age 4</t>
  </si>
  <si>
    <t>Hat Sub age 5</t>
  </si>
  <si>
    <t>Hat Sub age 6</t>
  </si>
  <si>
    <t>Hat Yrlg age 2</t>
  </si>
  <si>
    <t>Hat Yrlg age 3</t>
  </si>
  <si>
    <t>Hat Yrlg age 4</t>
  </si>
  <si>
    <t>Hat Yrlg age 5</t>
  </si>
  <si>
    <t>Hat Yrlg age 6</t>
  </si>
  <si>
    <t>Wild Sub age 2</t>
  </si>
  <si>
    <t>Wild Sub age 3</t>
  </si>
  <si>
    <t>Wild Sub age 4</t>
  </si>
  <si>
    <t>Wild Sub age 5</t>
  </si>
  <si>
    <t>Wild Sub age 6</t>
  </si>
  <si>
    <t>Wild Yrlg age 2</t>
  </si>
  <si>
    <t>Wild Yrlg age 3</t>
  </si>
  <si>
    <t>Wild Yrlg age 4</t>
  </si>
  <si>
    <t>Wild Yrlg age 5</t>
  </si>
  <si>
    <t>Wild Yrlg age 6</t>
  </si>
  <si>
    <t>Knwn Hatchery</t>
  </si>
  <si>
    <t>Unknwn Hatchery</t>
  </si>
  <si>
    <t>Return to LGR</t>
  </si>
  <si>
    <t>Fallback Reacension rate</t>
  </si>
  <si>
    <t>check matches Ind data total</t>
  </si>
  <si>
    <t>one issue is that these calcuations do not accoutn for reacension and the significantly higher rate in hatchery fish released below LGR</t>
  </si>
  <si>
    <t>Tag rate assoc #</t>
  </si>
  <si>
    <t>tag rate assoc #</t>
  </si>
  <si>
    <t>est wild</t>
  </si>
  <si>
    <t>est unkn AD Hat</t>
  </si>
  <si>
    <t>fallback only</t>
  </si>
  <si>
    <t>rel timing</t>
  </si>
  <si>
    <t>rel loc rel to LGR</t>
  </si>
  <si>
    <t>Apply fallback rates</t>
  </si>
  <si>
    <t>rel stage</t>
  </si>
  <si>
    <t>Esc after fallback</t>
  </si>
  <si>
    <t>Est hauled to hatcheries</t>
  </si>
  <si>
    <t>Est Escapement above LGR</t>
  </si>
  <si>
    <t>Est to LGR</t>
  </si>
  <si>
    <t>Window counts</t>
  </si>
  <si>
    <t>sample rates and weighting</t>
  </si>
  <si>
    <t>year</t>
  </si>
  <si>
    <t>DART window counts</t>
  </si>
  <si>
    <t>night passage expansion</t>
  </si>
  <si>
    <t>total Chinook in sample</t>
  </si>
  <si>
    <t># summer Chnk in sample</t>
  </si>
  <si>
    <t>proportion summers in sample</t>
  </si>
  <si>
    <t>Estimated fall Chnk rtn to LGR</t>
  </si>
  <si>
    <t>Sample rate 1</t>
  </si>
  <si>
    <t>Sample rate 2</t>
  </si>
  <si>
    <t>Sample rate 3</t>
  </si>
  <si>
    <t>actual rate 1</t>
  </si>
  <si>
    <t>actual rate 2</t>
  </si>
  <si>
    <t>actual rate 3</t>
  </si>
  <si>
    <t>weight 1</t>
  </si>
  <si>
    <t>weight 2</t>
  </si>
  <si>
    <t>weight 3</t>
  </si>
  <si>
    <t>Actual trap rate was very close to set rate, (T. Marsh file)</t>
  </si>
  <si>
    <t>actual trap rate calculated by dividing total trapped by total window over entire period, NOT mean daily rate of period</t>
  </si>
  <si>
    <r>
      <t xml:space="preserve">actual trap rate calculated as # trapped/widow count for each trapping period (60% and 18%) (see </t>
    </r>
    <r>
      <rPr>
        <i/>
        <sz val="11"/>
        <color theme="1"/>
        <rFont val="Calibri"/>
        <family val="2"/>
        <scheme val="minor"/>
      </rPr>
      <t>Chnk trapping</t>
    </r>
    <r>
      <rPr>
        <sz val="11"/>
        <color theme="1"/>
        <rFont val="Calibri"/>
        <family val="2"/>
        <scheme val="minor"/>
      </rPr>
      <t xml:space="preserve"> tab)</t>
    </r>
  </si>
  <si>
    <t>reascension</t>
  </si>
  <si>
    <t>wild adlt</t>
  </si>
  <si>
    <t>wild jack</t>
  </si>
  <si>
    <t>Hat adlt</t>
  </si>
  <si>
    <t>Hat jack</t>
  </si>
  <si>
    <t>DART total</t>
  </si>
  <si>
    <t>in 2022 the trap rate was 60% from Aug 18 - Aug 29 then 18% till the end of the year (11/15)</t>
  </si>
  <si>
    <t>Sample rate was determined by the total time that the trap gates were open</t>
  </si>
  <si>
    <t>actual rate was determined by dividing the total number of fish counted at the window by the total number of fish trapped for each sample period</t>
  </si>
  <si>
    <t>Weight was calculated by assigning a 1 to the highest actual rate then dividing the highest actual rate by the lower actual rate(s)</t>
  </si>
  <si>
    <t>Genotyping for PBT analysis: 1/9 from the 60% trapped fish and 1/3 for the 18% trapped fish</t>
  </si>
  <si>
    <t>early 60%</t>
  </si>
  <si>
    <t>late 18%</t>
  </si>
  <si>
    <t>prop</t>
  </si>
  <si>
    <t>adj window count</t>
  </si>
  <si>
    <t>window</t>
  </si>
  <si>
    <t>adult abv</t>
  </si>
  <si>
    <t>jack abv</t>
  </si>
  <si>
    <t>Reascension rate</t>
  </si>
  <si>
    <t>3 yr ave (2010-2012)</t>
  </si>
  <si>
    <t>used 10 - 12 ave</t>
  </si>
  <si>
    <t>Below</t>
  </si>
  <si>
    <t>Above LGR</t>
  </si>
  <si>
    <t>adlt below</t>
  </si>
  <si>
    <t>jack below</t>
  </si>
  <si>
    <t>started using different rates for fish released above and below LGR</t>
  </si>
  <si>
    <t>fallback</t>
  </si>
  <si>
    <t>LFHO</t>
  </si>
  <si>
    <t>wild and upstream rel groups the fallback was zero</t>
  </si>
  <si>
    <t>estimates of fallback from the telemetry study</t>
  </si>
  <si>
    <t>below LGR</t>
  </si>
  <si>
    <t>above LGR</t>
  </si>
  <si>
    <t>stray rate</t>
  </si>
  <si>
    <t>pHOS</t>
  </si>
  <si>
    <t>Adults</t>
  </si>
  <si>
    <t># AD clip</t>
  </si>
  <si>
    <t># AI</t>
  </si>
  <si>
    <t>AD Hat</t>
  </si>
  <si>
    <t>AI Hat</t>
  </si>
  <si>
    <t>adults only</t>
  </si>
  <si>
    <t>Wild</t>
  </si>
  <si>
    <t>Hat</t>
  </si>
  <si>
    <t>Nat</t>
  </si>
  <si>
    <t>adult</t>
  </si>
  <si>
    <t>Jack</t>
  </si>
  <si>
    <t>J</t>
  </si>
  <si>
    <t>check</t>
  </si>
  <si>
    <t>hauled hatchery by origin</t>
  </si>
  <si>
    <t>rear</t>
  </si>
  <si>
    <t>cwt</t>
  </si>
  <si>
    <t>Hauled to hatcheries for brood</t>
  </si>
  <si>
    <t>Do not use, these were combined as LFH Unk groups</t>
  </si>
  <si>
    <t>Escapement above LGR</t>
  </si>
  <si>
    <t>Return year</t>
  </si>
  <si>
    <t>RingoldspFH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</si>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</sst>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0"/>
    <numFmt numFmtId="165" formatCode="0.000"/>
    <numFmt numFmtId="166" formatCode="0.0"/>
    <numFmt numFmtId="167" formatCode="0.0%"/>
    <numFmt numFmtId="168" formatCode="_(* #,##0_);_(* \(#,##0\);_(* &quot;-&quot;??_);_(@_)"/>
    <numFmt numFmtId="169" formatCode="0.000000"/>
    <numFmt numFmtId="170" formatCode="m/d/yy;@"/>
    <numFmt numFmtId="171" formatCode="#,##0.000"/>
  </numFmts>
  <fonts count="2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indexed="8"/>
      <name val="Calibri"/>
      <family val="2"/>
    </font>
    <font>
      <sz val="8"/>
      <name val="Calibri"/>
      <family val="2"/>
      <scheme val="minor"/>
    </font>
    <font>
      <sz val="11"/>
      <color theme="1"/>
      <name val="Calibri"/>
      <family val="2"/>
      <scheme val="minor"/>
    </font>
    <font>
      <sz val="11"/>
      <color rgb="FFFA7D00"/>
      <name val="Calibri"/>
      <family val="2"/>
      <scheme val="minor"/>
    </font>
    <font>
      <b/>
      <sz val="10"/>
      <name val="Arial"/>
      <family val="2"/>
    </font>
    <font>
      <sz val="10"/>
      <color indexed="8"/>
      <name val="Arial"/>
      <family val="2"/>
    </font>
    <font>
      <sz val="10"/>
      <name val="Arial"/>
      <family val="2"/>
    </font>
    <font>
      <sz val="11"/>
      <color rgb="FF000000"/>
      <name val="Calibri"/>
      <family val="2"/>
    </font>
    <font>
      <sz val="10"/>
      <name val="Calibri"/>
      <family val="2"/>
      <scheme val="minor"/>
    </font>
    <font>
      <sz val="11"/>
      <color indexed="8"/>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sz val="11"/>
      <color theme="1"/>
      <name val="Calibri"/>
      <family val="2"/>
    </font>
    <font>
      <b/>
      <sz val="11"/>
      <color rgb="FF000000"/>
      <name val="Calibri"/>
      <family val="2"/>
    </font>
    <font>
      <b/>
      <sz val="11"/>
      <color rgb="FF000000"/>
      <name val="Calibri"/>
      <family val="2"/>
      <scheme val="minor"/>
    </font>
    <font>
      <sz val="11"/>
      <name val="Calibri"/>
      <family val="2"/>
    </font>
    <font>
      <sz val="11"/>
      <color rgb="FF3F3F76"/>
      <name val="Calibri"/>
      <family val="2"/>
      <scheme val="minor"/>
    </font>
    <font>
      <b/>
      <sz val="11"/>
      <color rgb="FFFA7D00"/>
      <name val="Calibri"/>
      <family val="2"/>
      <scheme val="minor"/>
    </font>
    <font>
      <i/>
      <sz val="11"/>
      <color theme="1"/>
      <name val="Calibri"/>
      <family val="2"/>
      <scheme val="minor"/>
    </font>
  </fonts>
  <fills count="23">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59999389629810485"/>
        <bgColor theme="4" tint="0.79998168889431442"/>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FF00"/>
        <bgColor rgb="FFC0C0C0"/>
      </patternFill>
    </fill>
    <fill>
      <patternFill patternType="solid">
        <fgColor theme="1" tint="0.34998626667073579"/>
        <bgColor rgb="FFC0C0C0"/>
      </patternFill>
    </fill>
    <fill>
      <patternFill patternType="solid">
        <fgColor rgb="FFFF000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FFCC99"/>
      </patternFill>
    </fill>
    <fill>
      <patternFill patternType="solid">
        <fgColor rgb="FFF2F2F2"/>
      </patternFill>
    </fill>
    <fill>
      <patternFill patternType="solid">
        <fgColor theme="6" tint="0.39997558519241921"/>
        <bgColor indexed="64"/>
      </patternFill>
    </fill>
    <fill>
      <patternFill patternType="solid">
        <fgColor theme="2" tint="-0.249977111117893"/>
        <bgColor indexed="64"/>
      </patternFill>
    </fill>
  </fills>
  <borders count="26">
    <border>
      <left/>
      <right/>
      <top/>
      <bottom/>
      <diagonal/>
    </border>
    <border>
      <left/>
      <right/>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rgb="FFFF8001"/>
      </bottom>
      <diagonal/>
    </border>
    <border>
      <left style="medium">
        <color indexed="64"/>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9">
    <xf numFmtId="0" fontId="0" fillId="0" borderId="0"/>
    <xf numFmtId="43" fontId="6" fillId="0" borderId="0" applyFont="0" applyFill="0" applyBorder="0" applyAlignment="0" applyProtection="0"/>
    <xf numFmtId="9" fontId="6" fillId="0" borderId="0" applyFont="0" applyFill="0" applyBorder="0" applyAlignment="0" applyProtection="0"/>
    <xf numFmtId="0" fontId="7" fillId="0" borderId="21" applyNumberFormat="0" applyFill="0" applyAlignment="0" applyProtection="0"/>
    <xf numFmtId="0" fontId="9" fillId="0" borderId="0"/>
    <xf numFmtId="0" fontId="9" fillId="0" borderId="0"/>
    <xf numFmtId="0" fontId="9" fillId="0" borderId="0"/>
    <xf numFmtId="0" fontId="22" fillId="19" borderId="25" applyNumberFormat="0" applyAlignment="0" applyProtection="0"/>
    <xf numFmtId="0" fontId="23" fillId="20" borderId="25" applyNumberFormat="0" applyAlignment="0" applyProtection="0"/>
  </cellStyleXfs>
  <cellXfs count="239">
    <xf numFmtId="0" fontId="0" fillId="0" borderId="0" xfId="0"/>
    <xf numFmtId="14" fontId="0" fillId="0" borderId="0" xfId="0" applyNumberFormat="1"/>
    <xf numFmtId="0" fontId="1" fillId="0" borderId="1" xfId="0" applyFont="1" applyBorder="1"/>
    <xf numFmtId="0" fontId="0" fillId="0" borderId="0" xfId="0" applyAlignment="1">
      <alignment wrapText="1"/>
    </xf>
    <xf numFmtId="0" fontId="3" fillId="0" borderId="0" xfId="0" applyFont="1"/>
    <xf numFmtId="0" fontId="2" fillId="0" borderId="0" xfId="0" applyFont="1"/>
    <xf numFmtId="0" fontId="3" fillId="0" borderId="2" xfId="0" applyFont="1" applyBorder="1" applyAlignment="1">
      <alignment horizontal="center" wrapText="1"/>
    </xf>
    <xf numFmtId="0" fontId="0" fillId="0" borderId="0" xfId="0" applyAlignment="1">
      <alignment horizontal="center"/>
    </xf>
    <xf numFmtId="0" fontId="3" fillId="0" borderId="0" xfId="0" applyFont="1" applyAlignment="1">
      <alignment horizontal="center"/>
    </xf>
    <xf numFmtId="164" fontId="0" fillId="0" borderId="0" xfId="0" applyNumberFormat="1" applyAlignment="1">
      <alignment horizontal="center"/>
    </xf>
    <xf numFmtId="164" fontId="3" fillId="0" borderId="0" xfId="0" applyNumberFormat="1" applyFont="1" applyAlignment="1">
      <alignment horizontal="center"/>
    </xf>
    <xf numFmtId="0" fontId="0" fillId="0" borderId="1" xfId="0" applyBorder="1" applyAlignment="1">
      <alignment horizontal="center"/>
    </xf>
    <xf numFmtId="0" fontId="3" fillId="0" borderId="1" xfId="0" applyFont="1" applyBorder="1" applyAlignment="1">
      <alignment horizontal="center"/>
    </xf>
    <xf numFmtId="164" fontId="0" fillId="0" borderId="1" xfId="0" applyNumberFormat="1" applyBorder="1" applyAlignment="1">
      <alignment horizontal="center"/>
    </xf>
    <xf numFmtId="165" fontId="0" fillId="0" borderId="0" xfId="0" applyNumberFormat="1"/>
    <xf numFmtId="2" fontId="0" fillId="0" borderId="0" xfId="0" applyNumberFormat="1"/>
    <xf numFmtId="1" fontId="4" fillId="0" borderId="3" xfId="0" applyNumberFormat="1" applyFont="1" applyBorder="1" applyAlignment="1">
      <alignment vertical="center" wrapText="1"/>
    </xf>
    <xf numFmtId="0" fontId="0" fillId="0" borderId="0" xfId="0" pivotButton="1"/>
    <xf numFmtId="1" fontId="0" fillId="0" borderId="0" xfId="0" applyNumberFormat="1"/>
    <xf numFmtId="166" fontId="0" fillId="0" borderId="0" xfId="0" applyNumberFormat="1"/>
    <xf numFmtId="0" fontId="1" fillId="2" borderId="4" xfId="0" applyFont="1" applyFill="1" applyBorder="1"/>
    <xf numFmtId="0" fontId="0" fillId="3" borderId="0" xfId="0" applyFill="1"/>
    <xf numFmtId="0" fontId="1" fillId="0" borderId="0" xfId="0" applyFont="1"/>
    <xf numFmtId="0" fontId="1" fillId="0" borderId="4" xfId="0" applyFont="1" applyBorder="1"/>
    <xf numFmtId="0" fontId="0" fillId="4" borderId="0" xfId="0" applyFill="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wrapText="1"/>
    </xf>
    <xf numFmtId="1" fontId="1" fillId="2" borderId="4" xfId="0" applyNumberFormat="1" applyFont="1" applyFill="1" applyBorder="1"/>
    <xf numFmtId="1" fontId="1" fillId="5" borderId="4" xfId="0" applyNumberFormat="1" applyFont="1" applyFill="1" applyBorder="1"/>
    <xf numFmtId="0" fontId="0" fillId="6" borderId="0" xfId="0" applyFill="1"/>
    <xf numFmtId="0" fontId="0" fillId="6" borderId="0" xfId="0" applyFill="1" applyAlignment="1">
      <alignment wrapText="1"/>
    </xf>
    <xf numFmtId="3" fontId="0" fillId="0" borderId="0" xfId="0" applyNumberFormat="1"/>
    <xf numFmtId="0" fontId="0" fillId="0" borderId="5" xfId="0" applyBorder="1"/>
    <xf numFmtId="3" fontId="0" fillId="0" borderId="8" xfId="0" applyNumberFormat="1" applyBorder="1"/>
    <xf numFmtId="3" fontId="0" fillId="0" borderId="9" xfId="0" applyNumberFormat="1" applyBorder="1"/>
    <xf numFmtId="1" fontId="0" fillId="0" borderId="8" xfId="0" applyNumberFormat="1" applyBorder="1"/>
    <xf numFmtId="1" fontId="0" fillId="0" borderId="10" xfId="0" applyNumberFormat="1" applyBorder="1"/>
    <xf numFmtId="1" fontId="1" fillId="2" borderId="0" xfId="0" applyNumberFormat="1" applyFont="1" applyFill="1"/>
    <xf numFmtId="1" fontId="1" fillId="5" borderId="14" xfId="0" applyNumberFormat="1" applyFont="1" applyFill="1" applyBorder="1"/>
    <xf numFmtId="3" fontId="0" fillId="0" borderId="13" xfId="0" applyNumberFormat="1" applyBorder="1"/>
    <xf numFmtId="0" fontId="0" fillId="0" borderId="13" xfId="0" applyBorder="1"/>
    <xf numFmtId="1" fontId="1" fillId="5" borderId="13" xfId="0" applyNumberFormat="1" applyFont="1" applyFill="1" applyBorder="1"/>
    <xf numFmtId="1" fontId="1" fillId="5" borderId="0" xfId="0" applyNumberFormat="1" applyFont="1" applyFill="1"/>
    <xf numFmtId="1" fontId="0" fillId="0" borderId="15" xfId="0" applyNumberFormat="1" applyBorder="1"/>
    <xf numFmtId="1" fontId="0" fillId="0" borderId="16" xfId="0" applyNumberFormat="1" applyBorder="1"/>
    <xf numFmtId="1" fontId="0" fillId="0" borderId="17" xfId="0" applyNumberFormat="1" applyBorder="1"/>
    <xf numFmtId="1" fontId="0" fillId="0" borderId="13" xfId="0" applyNumberFormat="1" applyBorder="1"/>
    <xf numFmtId="1" fontId="0" fillId="0" borderId="18" xfId="0" applyNumberFormat="1" applyBorder="1"/>
    <xf numFmtId="1" fontId="0" fillId="0" borderId="19" xfId="0" applyNumberFormat="1" applyBorder="1"/>
    <xf numFmtId="1" fontId="0" fillId="0" borderId="1" xfId="0" applyNumberFormat="1" applyBorder="1"/>
    <xf numFmtId="1" fontId="0" fillId="0" borderId="20" xfId="0" applyNumberFormat="1" applyBorder="1"/>
    <xf numFmtId="1" fontId="0" fillId="0" borderId="5" xfId="0" applyNumberFormat="1" applyBorder="1"/>
    <xf numFmtId="1" fontId="0" fillId="0" borderId="7" xfId="0" applyNumberFormat="1" applyBorder="1"/>
    <xf numFmtId="0" fontId="0" fillId="0" borderId="8" xfId="0" applyBorder="1"/>
    <xf numFmtId="0" fontId="0" fillId="0" borderId="9" xfId="0" applyBorder="1"/>
    <xf numFmtId="3" fontId="0" fillId="0" borderId="10" xfId="0" applyNumberFormat="1" applyBorder="1"/>
    <xf numFmtId="3" fontId="0" fillId="0" borderId="12" xfId="0" applyNumberFormat="1" applyBorder="1"/>
    <xf numFmtId="3" fontId="0" fillId="0" borderId="11" xfId="0" applyNumberFormat="1" applyBorder="1"/>
    <xf numFmtId="0" fontId="0" fillId="0" borderId="6" xfId="0" applyBorder="1"/>
    <xf numFmtId="49" fontId="0" fillId="0" borderId="0" xfId="0" applyNumberFormat="1" applyAlignment="1">
      <alignment horizontal="center"/>
    </xf>
    <xf numFmtId="164" fontId="0" fillId="0" borderId="0" xfId="0" applyNumberFormat="1"/>
    <xf numFmtId="0" fontId="0" fillId="7" borderId="0" xfId="0" applyFill="1"/>
    <xf numFmtId="0" fontId="7" fillId="0" borderId="21" xfId="3" applyFill="1"/>
    <xf numFmtId="49" fontId="8" fillId="0" borderId="0" xfId="0" applyNumberFormat="1" applyFont="1" applyAlignment="1">
      <alignment horizontal="center" wrapText="1"/>
    </xf>
    <xf numFmtId="0" fontId="8" fillId="0" borderId="11" xfId="0" applyFont="1" applyBorder="1" applyAlignment="1">
      <alignment horizontal="center" wrapText="1"/>
    </xf>
    <xf numFmtId="0" fontId="8" fillId="0" borderId="11" xfId="0" applyFont="1" applyBorder="1" applyAlignment="1">
      <alignment horizontal="center"/>
    </xf>
    <xf numFmtId="14" fontId="8" fillId="0" borderId="11" xfId="0" applyNumberFormat="1" applyFont="1" applyBorder="1" applyAlignment="1">
      <alignment horizontal="center" wrapText="1"/>
    </xf>
    <xf numFmtId="168" fontId="8" fillId="0" borderId="11" xfId="1" applyNumberFormat="1" applyFont="1" applyFill="1" applyBorder="1" applyAlignment="1">
      <alignment horizontal="center" wrapText="1"/>
    </xf>
    <xf numFmtId="167" fontId="8" fillId="0" borderId="10" xfId="0" applyNumberFormat="1" applyFont="1" applyBorder="1" applyAlignment="1">
      <alignment horizontal="center" wrapText="1"/>
    </xf>
    <xf numFmtId="0" fontId="8" fillId="0" borderId="22" xfId="0" applyFont="1" applyBorder="1" applyAlignment="1">
      <alignment horizontal="center" wrapText="1"/>
    </xf>
    <xf numFmtId="0" fontId="8" fillId="0" borderId="10" xfId="0" applyFont="1" applyBorder="1" applyAlignment="1">
      <alignment horizontal="center" wrapText="1"/>
    </xf>
    <xf numFmtId="166" fontId="8" fillId="0" borderId="11" xfId="0" applyNumberFormat="1" applyFont="1" applyBorder="1" applyAlignment="1">
      <alignment horizontal="center" wrapText="1"/>
    </xf>
    <xf numFmtId="0" fontId="8" fillId="0" borderId="0" xfId="0" applyFont="1" applyAlignment="1">
      <alignment horizontal="center" wrapText="1"/>
    </xf>
    <xf numFmtId="49" fontId="9" fillId="0" borderId="0" xfId="0" applyNumberFormat="1" applyFont="1" applyAlignment="1">
      <alignment horizontal="left" wrapText="1"/>
    </xf>
    <xf numFmtId="0" fontId="10" fillId="0" borderId="0" xfId="0" applyFont="1" applyAlignment="1">
      <alignment horizontal="center"/>
    </xf>
    <xf numFmtId="0" fontId="10" fillId="0" borderId="0" xfId="0" applyFont="1" applyAlignment="1">
      <alignment horizontal="left"/>
    </xf>
    <xf numFmtId="14" fontId="0" fillId="0" borderId="0" xfId="0" applyNumberFormat="1" applyAlignment="1">
      <alignment horizontal="center"/>
    </xf>
    <xf numFmtId="168" fontId="0" fillId="0" borderId="0" xfId="1" applyNumberFormat="1" applyFont="1" applyFill="1" applyAlignment="1">
      <alignment horizontal="right"/>
    </xf>
    <xf numFmtId="168" fontId="0" fillId="0" borderId="0" xfId="1" applyNumberFormat="1" applyFont="1" applyFill="1" applyAlignment="1">
      <alignment horizontal="center"/>
    </xf>
    <xf numFmtId="2" fontId="0" fillId="0" borderId="0" xfId="0" applyNumberFormat="1" applyAlignment="1">
      <alignment horizontal="center"/>
    </xf>
    <xf numFmtId="9" fontId="0" fillId="0" borderId="0" xfId="2" applyFont="1" applyFill="1"/>
    <xf numFmtId="39" fontId="0" fillId="0" borderId="0" xfId="0" applyNumberFormat="1"/>
    <xf numFmtId="169" fontId="0" fillId="0" borderId="0" xfId="0" applyNumberFormat="1"/>
    <xf numFmtId="49" fontId="0" fillId="0" borderId="0" xfId="0" applyNumberFormat="1" applyAlignment="1">
      <alignment horizontal="left"/>
    </xf>
    <xf numFmtId="49" fontId="0" fillId="0" borderId="3" xfId="0" applyNumberFormat="1" applyBorder="1" applyAlignment="1">
      <alignment horizontal="left"/>
    </xf>
    <xf numFmtId="0" fontId="11" fillId="0" borderId="0" xfId="0" applyFont="1" applyAlignment="1">
      <alignment vertical="center" wrapText="1"/>
    </xf>
    <xf numFmtId="170" fontId="0" fillId="0" borderId="0" xfId="0" applyNumberFormat="1"/>
    <xf numFmtId="49" fontId="0" fillId="0" borderId="0" xfId="0" applyNumberFormat="1"/>
    <xf numFmtId="14" fontId="0" fillId="8" borderId="0" xfId="0" applyNumberFormat="1" applyFill="1"/>
    <xf numFmtId="0" fontId="9" fillId="0" borderId="0" xfId="0" applyFont="1" applyAlignment="1">
      <alignment horizontal="center"/>
    </xf>
    <xf numFmtId="0" fontId="10" fillId="9" borderId="0" xfId="0" applyFont="1" applyFill="1" applyAlignment="1">
      <alignment horizontal="center"/>
    </xf>
    <xf numFmtId="0" fontId="0" fillId="9" borderId="0" xfId="0" applyFill="1" applyAlignment="1">
      <alignment horizontal="center"/>
    </xf>
    <xf numFmtId="14" fontId="0" fillId="9" borderId="0" xfId="0" applyNumberFormat="1" applyFill="1"/>
    <xf numFmtId="0" fontId="0" fillId="9" borderId="0" xfId="0" applyFill="1"/>
    <xf numFmtId="0" fontId="0" fillId="3" borderId="0" xfId="0" applyFill="1" applyAlignment="1">
      <alignment horizontal="center"/>
    </xf>
    <xf numFmtId="0" fontId="10" fillId="3" borderId="0" xfId="0" applyFont="1" applyFill="1" applyAlignment="1">
      <alignment horizontal="center"/>
    </xf>
    <xf numFmtId="14" fontId="0" fillId="3" borderId="0" xfId="0" applyNumberFormat="1" applyFill="1"/>
    <xf numFmtId="168" fontId="0" fillId="3" borderId="0" xfId="1" applyNumberFormat="1" applyFont="1" applyFill="1" applyAlignment="1">
      <alignment horizontal="right"/>
    </xf>
    <xf numFmtId="3" fontId="0" fillId="3" borderId="0" xfId="0" applyNumberFormat="1" applyFill="1"/>
    <xf numFmtId="168" fontId="0" fillId="3" borderId="0" xfId="1" applyNumberFormat="1" applyFont="1" applyFill="1" applyAlignment="1">
      <alignment horizontal="center"/>
    </xf>
    <xf numFmtId="2" fontId="0" fillId="3" borderId="0" xfId="0" applyNumberFormat="1" applyFill="1" applyAlignment="1">
      <alignment horizontal="center"/>
    </xf>
    <xf numFmtId="2" fontId="0" fillId="3" borderId="0" xfId="0" applyNumberFormat="1" applyFill="1"/>
    <xf numFmtId="9" fontId="0" fillId="3" borderId="0" xfId="2" applyFont="1" applyFill="1"/>
    <xf numFmtId="0" fontId="0" fillId="6" borderId="0" xfId="0" applyFill="1" applyAlignment="1">
      <alignment horizontal="center"/>
    </xf>
    <xf numFmtId="0" fontId="10" fillId="6" borderId="0" xfId="0" applyFont="1" applyFill="1" applyAlignment="1">
      <alignment horizontal="center"/>
    </xf>
    <xf numFmtId="14" fontId="0" fillId="6" borderId="0" xfId="0" applyNumberFormat="1" applyFill="1"/>
    <xf numFmtId="168" fontId="0" fillId="6" borderId="0" xfId="1" applyNumberFormat="1" applyFont="1" applyFill="1" applyAlignment="1">
      <alignment horizontal="right"/>
    </xf>
    <xf numFmtId="3" fontId="0" fillId="6" borderId="0" xfId="0" applyNumberFormat="1" applyFill="1"/>
    <xf numFmtId="168" fontId="0" fillId="6" borderId="0" xfId="1" applyNumberFormat="1" applyFont="1" applyFill="1" applyAlignment="1">
      <alignment horizontal="center"/>
    </xf>
    <xf numFmtId="0" fontId="10" fillId="4" borderId="0" xfId="0" applyFont="1" applyFill="1" applyAlignment="1">
      <alignment horizontal="center"/>
    </xf>
    <xf numFmtId="14" fontId="0" fillId="4" borderId="0" xfId="0" applyNumberFormat="1" applyFill="1"/>
    <xf numFmtId="168" fontId="0" fillId="4" borderId="0" xfId="1" applyNumberFormat="1" applyFont="1" applyFill="1" applyAlignment="1">
      <alignment horizontal="right"/>
    </xf>
    <xf numFmtId="3" fontId="0" fillId="4" borderId="0" xfId="0" applyNumberFormat="1" applyFill="1"/>
    <xf numFmtId="168" fontId="0" fillId="4" borderId="0" xfId="1" applyNumberFormat="1" applyFont="1" applyFill="1" applyAlignment="1">
      <alignment horizontal="center"/>
    </xf>
    <xf numFmtId="0" fontId="3" fillId="3" borderId="0" xfId="0" applyFont="1" applyFill="1" applyAlignment="1">
      <alignment horizontal="center"/>
    </xf>
    <xf numFmtId="0" fontId="13" fillId="3" borderId="0" xfId="0" applyFont="1" applyFill="1" applyAlignment="1">
      <alignment horizontal="center"/>
    </xf>
    <xf numFmtId="0" fontId="13" fillId="0" borderId="0" xfId="0" applyFont="1" applyAlignment="1">
      <alignment horizontal="center" vertical="center"/>
    </xf>
    <xf numFmtId="0" fontId="13" fillId="0" borderId="0" xfId="0" applyFont="1" applyAlignment="1">
      <alignment horizontal="center"/>
    </xf>
    <xf numFmtId="0" fontId="13" fillId="6" borderId="0" xfId="0" applyFont="1" applyFill="1" applyAlignment="1">
      <alignment horizontal="center" vertical="center"/>
    </xf>
    <xf numFmtId="0" fontId="13" fillId="6" borderId="0" xfId="0" applyFont="1" applyFill="1" applyAlignment="1">
      <alignment horizontal="center"/>
    </xf>
    <xf numFmtId="1" fontId="13" fillId="0" borderId="0" xfId="0" applyNumberFormat="1" applyFont="1" applyAlignment="1">
      <alignment horizontal="center" vertical="center"/>
    </xf>
    <xf numFmtId="0" fontId="4" fillId="0" borderId="3" xfId="4" applyFont="1" applyBorder="1" applyAlignment="1">
      <alignment horizontal="center" wrapText="1"/>
    </xf>
    <xf numFmtId="0" fontId="4" fillId="0" borderId="0" xfId="4" applyFont="1" applyAlignment="1">
      <alignment horizontal="center" wrapText="1"/>
    </xf>
    <xf numFmtId="1" fontId="12" fillId="0" borderId="0" xfId="0" applyNumberFormat="1" applyFont="1"/>
    <xf numFmtId="1" fontId="0" fillId="0" borderId="0" xfId="0" applyNumberFormat="1" applyAlignment="1">
      <alignment horizontal="center"/>
    </xf>
    <xf numFmtId="1" fontId="9" fillId="0" borderId="0" xfId="0" applyNumberFormat="1" applyFont="1" applyAlignment="1">
      <alignment horizontal="center"/>
    </xf>
    <xf numFmtId="1" fontId="0" fillId="9" borderId="0" xfId="0" applyNumberFormat="1" applyFill="1" applyAlignment="1">
      <alignment horizontal="center"/>
    </xf>
    <xf numFmtId="1" fontId="11" fillId="8" borderId="0" xfId="0" applyNumberFormat="1" applyFont="1" applyFill="1" applyAlignment="1">
      <alignment vertical="center" wrapText="1"/>
    </xf>
    <xf numFmtId="1" fontId="0" fillId="0" borderId="23" xfId="0" applyNumberFormat="1" applyBorder="1" applyAlignment="1">
      <alignment horizontal="center"/>
    </xf>
    <xf numFmtId="1" fontId="11" fillId="0" borderId="23" xfId="0" applyNumberFormat="1" applyFont="1" applyBorder="1" applyAlignment="1">
      <alignment vertical="center" wrapText="1"/>
    </xf>
    <xf numFmtId="1" fontId="11" fillId="6" borderId="23" xfId="0" applyNumberFormat="1" applyFont="1" applyFill="1" applyBorder="1" applyAlignment="1">
      <alignment vertical="center" wrapText="1"/>
    </xf>
    <xf numFmtId="1" fontId="11" fillId="4" borderId="23" xfId="0" applyNumberFormat="1" applyFont="1" applyFill="1" applyBorder="1" applyAlignment="1">
      <alignment vertical="center" wrapText="1"/>
    </xf>
    <xf numFmtId="1" fontId="13" fillId="3" borderId="0" xfId="0" applyNumberFormat="1" applyFont="1" applyFill="1" applyAlignment="1">
      <alignment horizontal="center"/>
    </xf>
    <xf numFmtId="1" fontId="13" fillId="6" borderId="0" xfId="0" applyNumberFormat="1" applyFont="1" applyFill="1" applyAlignment="1">
      <alignment horizontal="center" vertical="center"/>
    </xf>
    <xf numFmtId="1" fontId="0" fillId="3" borderId="0" xfId="0" applyNumberFormat="1" applyFill="1" applyAlignment="1">
      <alignment horizontal="center"/>
    </xf>
    <xf numFmtId="14" fontId="0" fillId="3" borderId="0" xfId="0" applyNumberFormat="1" applyFill="1" applyAlignment="1">
      <alignment horizontal="center"/>
    </xf>
    <xf numFmtId="1" fontId="0" fillId="0" borderId="11" xfId="0" applyNumberFormat="1" applyBorder="1"/>
    <xf numFmtId="0" fontId="0" fillId="0" borderId="18" xfId="0" applyBorder="1"/>
    <xf numFmtId="0" fontId="0" fillId="0" borderId="1" xfId="0" applyBorder="1"/>
    <xf numFmtId="0" fontId="18" fillId="0" borderId="0" xfId="0" applyFont="1"/>
    <xf numFmtId="0" fontId="0" fillId="0" borderId="7" xfId="0" applyBorder="1"/>
    <xf numFmtId="3" fontId="0" fillId="0" borderId="7" xfId="0" applyNumberFormat="1" applyBorder="1"/>
    <xf numFmtId="2" fontId="0" fillId="0" borderId="8" xfId="0" applyNumberFormat="1" applyBorder="1"/>
    <xf numFmtId="0" fontId="0" fillId="0" borderId="10" xfId="0" applyBorder="1"/>
    <xf numFmtId="0" fontId="0" fillId="0" borderId="11" xfId="0" applyBorder="1"/>
    <xf numFmtId="0" fontId="0" fillId="0" borderId="12" xfId="0" applyBorder="1"/>
    <xf numFmtId="0" fontId="0" fillId="10" borderId="0" xfId="0" applyFill="1" applyAlignment="1">
      <alignment wrapText="1"/>
    </xf>
    <xf numFmtId="171" fontId="0" fillId="0" borderId="0" xfId="0" applyNumberFormat="1"/>
    <xf numFmtId="0" fontId="0" fillId="0" borderId="0" xfId="0" applyAlignment="1">
      <alignment horizontal="left" indent="1"/>
    </xf>
    <xf numFmtId="0" fontId="19" fillId="12" borderId="24" xfId="0" applyFont="1" applyFill="1" applyBorder="1" applyAlignment="1">
      <alignment horizontal="center" vertical="center" wrapText="1"/>
    </xf>
    <xf numFmtId="0" fontId="19" fillId="13" borderId="24" xfId="0" applyFont="1" applyFill="1" applyBorder="1" applyAlignment="1">
      <alignment horizontal="center" vertical="center" wrapText="1"/>
    </xf>
    <xf numFmtId="0" fontId="20" fillId="12" borderId="24" xfId="0" applyFont="1" applyFill="1" applyBorder="1" applyAlignment="1">
      <alignment horizontal="center" vertical="center" wrapText="1"/>
    </xf>
    <xf numFmtId="0" fontId="4" fillId="0" borderId="3" xfId="5" applyFont="1" applyBorder="1" applyAlignment="1">
      <alignment horizontal="right" wrapText="1"/>
    </xf>
    <xf numFmtId="170" fontId="4" fillId="0" borderId="3" xfId="5" applyNumberFormat="1" applyFont="1" applyBorder="1" applyAlignment="1">
      <alignment horizontal="right" wrapText="1"/>
    </xf>
    <xf numFmtId="0" fontId="4" fillId="11" borderId="3" xfId="6" applyFont="1" applyFill="1" applyBorder="1" applyAlignment="1">
      <alignment wrapText="1"/>
    </xf>
    <xf numFmtId="1" fontId="4" fillId="0" borderId="3" xfId="5" applyNumberFormat="1" applyFont="1" applyBorder="1" applyAlignment="1">
      <alignment horizontal="right" wrapText="1"/>
    </xf>
    <xf numFmtId="0" fontId="4" fillId="0" borderId="3" xfId="5" applyFont="1" applyBorder="1" applyAlignment="1">
      <alignment wrapText="1"/>
    </xf>
    <xf numFmtId="0" fontId="4" fillId="0" borderId="3" xfId="6" applyFont="1" applyBorder="1" applyAlignment="1">
      <alignment wrapText="1"/>
    </xf>
    <xf numFmtId="0" fontId="9" fillId="0" borderId="0" xfId="5"/>
    <xf numFmtId="166" fontId="9" fillId="0" borderId="0" xfId="5" applyNumberFormat="1"/>
    <xf numFmtId="1" fontId="4" fillId="14" borderId="3" xfId="5" applyNumberFormat="1" applyFont="1" applyFill="1" applyBorder="1" applyAlignment="1">
      <alignment horizontal="right" wrapText="1"/>
    </xf>
    <xf numFmtId="0" fontId="4" fillId="0" borderId="3" xfId="5" applyFont="1" applyBorder="1" applyAlignment="1">
      <alignment horizontal="center" wrapText="1"/>
    </xf>
    <xf numFmtId="1" fontId="0" fillId="0" borderId="9" xfId="0" applyNumberFormat="1" applyBorder="1"/>
    <xf numFmtId="1" fontId="0" fillId="0" borderId="12" xfId="0" applyNumberFormat="1" applyBorder="1"/>
    <xf numFmtId="0" fontId="0" fillId="0" borderId="0" xfId="0" applyAlignment="1">
      <alignment horizontal="right"/>
    </xf>
    <xf numFmtId="3" fontId="0" fillId="0" borderId="0" xfId="0" applyNumberFormat="1" applyAlignment="1">
      <alignment horizontal="center"/>
    </xf>
    <xf numFmtId="0" fontId="0" fillId="15" borderId="0" xfId="0" applyFill="1"/>
    <xf numFmtId="3" fontId="0" fillId="15" borderId="0" xfId="0" applyNumberFormat="1" applyFill="1"/>
    <xf numFmtId="0" fontId="0" fillId="16" borderId="0" xfId="0" applyFill="1"/>
    <xf numFmtId="1" fontId="1" fillId="0" borderId="0" xfId="0" applyNumberFormat="1" applyFont="1"/>
    <xf numFmtId="0" fontId="0" fillId="16" borderId="13" xfId="0" applyFill="1" applyBorder="1"/>
    <xf numFmtId="0" fontId="0" fillId="0" borderId="24" xfId="0" applyBorder="1"/>
    <xf numFmtId="1" fontId="21" fillId="14" borderId="3" xfId="5" applyNumberFormat="1" applyFont="1" applyFill="1" applyBorder="1" applyAlignment="1">
      <alignment horizontal="right" wrapText="1"/>
    </xf>
    <xf numFmtId="0" fontId="9" fillId="0" borderId="0" xfId="5" applyAlignment="1">
      <alignment horizontal="right"/>
    </xf>
    <xf numFmtId="0" fontId="0" fillId="0" borderId="0" xfId="0" applyAlignment="1">
      <alignment horizontal="center" vertical="center"/>
    </xf>
    <xf numFmtId="0" fontId="0" fillId="17" borderId="0" xfId="0" applyFill="1"/>
    <xf numFmtId="2" fontId="0" fillId="17" borderId="0" xfId="0" applyNumberFormat="1" applyFill="1"/>
    <xf numFmtId="0" fontId="0" fillId="0" borderId="1" xfId="0" applyBorder="1" applyAlignment="1">
      <alignment horizontal="center" wrapText="1"/>
    </xf>
    <xf numFmtId="0" fontId="0" fillId="18" borderId="0" xfId="0" applyFill="1"/>
    <xf numFmtId="166" fontId="0" fillId="0" borderId="13" xfId="0" applyNumberFormat="1" applyBorder="1"/>
    <xf numFmtId="0" fontId="0" fillId="18" borderId="13" xfId="0" applyFill="1" applyBorder="1"/>
    <xf numFmtId="1" fontId="0" fillId="0" borderId="0" xfId="0" applyNumberFormat="1" applyAlignment="1">
      <alignment horizontal="right"/>
    </xf>
    <xf numFmtId="0" fontId="0" fillId="0" borderId="8" xfId="0" applyBorder="1" applyAlignment="1">
      <alignment horizontal="left"/>
    </xf>
    <xf numFmtId="0" fontId="0" fillId="0" borderId="10" xfId="0" applyBorder="1" applyAlignment="1">
      <alignment horizontal="left"/>
    </xf>
    <xf numFmtId="0" fontId="0" fillId="21" borderId="0" xfId="0" applyFill="1"/>
    <xf numFmtId="0" fontId="23" fillId="20" borderId="25" xfId="8"/>
    <xf numFmtId="2" fontId="23" fillId="20" borderId="25" xfId="8" applyNumberFormat="1"/>
    <xf numFmtId="2" fontId="22" fillId="19" borderId="25" xfId="7" applyNumberFormat="1"/>
    <xf numFmtId="9" fontId="0" fillId="0" borderId="0" xfId="0" applyNumberFormat="1"/>
    <xf numFmtId="0" fontId="0" fillId="0" borderId="0" xfId="0" applyAlignment="1">
      <alignment horizontal="right" vertical="center"/>
    </xf>
    <xf numFmtId="167" fontId="18" fillId="0" borderId="0" xfId="0" applyNumberFormat="1" applyFont="1"/>
    <xf numFmtId="166" fontId="0" fillId="22" borderId="0" xfId="0" applyNumberFormat="1" applyFill="1"/>
    <xf numFmtId="1" fontId="0" fillId="22" borderId="0" xfId="0" applyNumberFormat="1" applyFill="1"/>
    <xf numFmtId="0" fontId="0" fillId="22" borderId="0" xfId="0" applyFill="1"/>
    <xf numFmtId="166" fontId="0" fillId="7" borderId="0" xfId="0" applyNumberFormat="1" applyFill="1"/>
    <xf numFmtId="1" fontId="0" fillId="7" borderId="0" xfId="0" applyNumberFormat="1" applyFill="1"/>
    <xf numFmtId="0" fontId="0" fillId="11" borderId="0" xfId="0" applyFill="1"/>
    <xf numFmtId="1" fontId="0" fillId="11" borderId="0" xfId="0" applyNumberFormat="1" applyFill="1"/>
    <xf numFmtId="0" fontId="0" fillId="10" borderId="0" xfId="0" applyFill="1"/>
    <xf numFmtId="1" fontId="0" fillId="10" borderId="0" xfId="0" applyNumberFormat="1" applyFill="1"/>
    <xf numFmtId="1" fontId="0" fillId="11" borderId="8" xfId="0" applyNumberFormat="1" applyFill="1" applyBorder="1"/>
    <xf numFmtId="1" fontId="0" fillId="11" borderId="9" xfId="0" applyNumberFormat="1" applyFill="1" applyBorder="1"/>
    <xf numFmtId="1" fontId="0" fillId="22" borderId="8" xfId="0" applyNumberFormat="1" applyFill="1" applyBorder="1"/>
    <xf numFmtId="1" fontId="0" fillId="22" borderId="9" xfId="0" applyNumberFormat="1" applyFill="1" applyBorder="1"/>
    <xf numFmtId="1" fontId="0" fillId="10" borderId="8" xfId="0" applyNumberFormat="1" applyFill="1" applyBorder="1"/>
    <xf numFmtId="1" fontId="0" fillId="10" borderId="9" xfId="0" applyNumberFormat="1" applyFill="1"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alignment horizontal="center" wrapText="1"/>
    </xf>
    <xf numFmtId="0" fontId="0" fillId="0" borderId="0" xfId="0" applyAlignment="1">
      <alignment horizontal="center"/>
    </xf>
    <xf numFmtId="3" fontId="0" fillId="0" borderId="0" xfId="0" applyNumberFormat="1" applyAlignment="1">
      <alignment horizontal="center"/>
    </xf>
    <xf numFmtId="0" fontId="0" fillId="0" borderId="0" xfId="0" applyAlignment="1">
      <alignment horizontal="center" vertical="center" wrapText="1"/>
    </xf>
    <xf numFmtId="1" fontId="0" fillId="0" borderId="13" xfId="0" applyNumberFormat="1" applyBorder="1" applyAlignment="1">
      <alignment horizontal="center"/>
    </xf>
    <xf numFmtId="1" fontId="0" fillId="0" borderId="0" xfId="0" applyNumberFormat="1" applyAlignment="1">
      <alignment horizontal="center"/>
    </xf>
    <xf numFmtId="0" fontId="0" fillId="0" borderId="0" xfId="0" applyAlignment="1">
      <alignment horizontal="left" wrapText="1"/>
    </xf>
    <xf numFmtId="0" fontId="0" fillId="16" borderId="0" xfId="0" applyFill="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 fontId="1" fillId="0" borderId="0" xfId="0" applyNumberFormat="1" applyFont="1" applyAlignment="1">
      <alignment horizontal="center"/>
    </xf>
    <xf numFmtId="0" fontId="1" fillId="0" borderId="0" xfId="0" applyFont="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3" fontId="0" fillId="0" borderId="17" xfId="0" applyNumberFormat="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cellXfs>
  <cellStyles count="9">
    <cellStyle name="Calculation" xfId="8" builtinId="22"/>
    <cellStyle name="Comma" xfId="1" builtinId="3"/>
    <cellStyle name="Input" xfId="7" builtinId="20"/>
    <cellStyle name="Linked Cell" xfId="3" builtinId="24"/>
    <cellStyle name="Normal" xfId="0" builtinId="0"/>
    <cellStyle name="Normal_ID_x0009_UniqueId_x0009_CreatedById_x0009_Created" xfId="6" xr:uid="{ED98D5F5-9942-45F7-A9E9-1C596B930EA2}"/>
    <cellStyle name="Normal_Sheet1_1" xfId="5" xr:uid="{4A34A2B9-C34C-4434-AA75-B946A7647EFE}"/>
    <cellStyle name="Normal_Sheet1_2" xfId="4" xr:uid="{0581AA6C-283B-4528-BAB5-368CA1E8A745}"/>
    <cellStyle name="Percent" xfId="2" builtinId="5"/>
  </cellStyles>
  <dxfs count="7">
    <dxf>
      <numFmt numFmtId="1" formatCode="0"/>
    </dxf>
    <dxf>
      <numFmt numFmtId="1" formatCode="0"/>
    </dxf>
    <dxf>
      <numFmt numFmtId="1" formatCode="0"/>
    </dxf>
    <dxf>
      <numFmt numFmtId="1" formatCode="0"/>
    </dxf>
    <dxf>
      <numFmt numFmtId="1" formatCode="0"/>
    </dxf>
    <dxf>
      <font>
        <color rgb="FF9C0006"/>
      </font>
      <fill>
        <patternFill>
          <bgColor rgb="FFFFC7CE"/>
        </patternFill>
      </fil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180975</xdr:colOff>
      <xdr:row>3</xdr:row>
      <xdr:rowOff>152400</xdr:rowOff>
    </xdr:to>
    <xdr:pic>
      <xdr:nvPicPr>
        <xdr:cNvPr id="2" name="Picture 1" descr="http://www.cbr.washington.edu/images/sortabletable/blank.png">
          <a:extLst>
            <a:ext uri="{FF2B5EF4-FFF2-40B4-BE49-F238E27FC236}">
              <a16:creationId xmlns:a16="http://schemas.microsoft.com/office/drawing/2014/main" id="{11D79EDE-7EB8-40AE-8BF5-84CF51A08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3" name="Picture 2" descr="http://www.cbr.washington.edu/images/sortabletable/blank.png">
          <a:extLst>
            <a:ext uri="{FF2B5EF4-FFF2-40B4-BE49-F238E27FC236}">
              <a16:creationId xmlns:a16="http://schemas.microsoft.com/office/drawing/2014/main" id="{4D47B482-2A73-40BD-8663-2E9034066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4" name="Picture 3" descr="http://www.cbr.washington.edu/images/sortabletable/blank.png">
          <a:extLst>
            <a:ext uri="{FF2B5EF4-FFF2-40B4-BE49-F238E27FC236}">
              <a16:creationId xmlns:a16="http://schemas.microsoft.com/office/drawing/2014/main" id="{DA9F0CFE-F3C7-42F5-B585-185132A09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5" name="Picture 4" descr="http://www.cbr.washington.edu/images/sortabletable/blank.png">
          <a:extLst>
            <a:ext uri="{FF2B5EF4-FFF2-40B4-BE49-F238E27FC236}">
              <a16:creationId xmlns:a16="http://schemas.microsoft.com/office/drawing/2014/main" id="{2CAA728B-26D3-4760-93BC-E1E9D31C1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6" name="Picture 5" descr="http://www.cbr.washington.edu/images/sortabletable/blank.png">
          <a:extLst>
            <a:ext uri="{FF2B5EF4-FFF2-40B4-BE49-F238E27FC236}">
              <a16:creationId xmlns:a16="http://schemas.microsoft.com/office/drawing/2014/main" id="{45FC9C04-CBE4-495D-A062-FD988E9E4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7" name="Picture 6" descr="http://www.cbr.washington.edu/images/sortabletable/blank.png">
          <a:extLst>
            <a:ext uri="{FF2B5EF4-FFF2-40B4-BE49-F238E27FC236}">
              <a16:creationId xmlns:a16="http://schemas.microsoft.com/office/drawing/2014/main" id="{097C789F-9A0D-4CBC-8DEE-A40F764E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8" name="Picture 7" descr="http://www.cbr.washington.edu/images/sortabletable/blank.png">
          <a:extLst>
            <a:ext uri="{FF2B5EF4-FFF2-40B4-BE49-F238E27FC236}">
              <a16:creationId xmlns:a16="http://schemas.microsoft.com/office/drawing/2014/main" id="{0F516013-9E88-452C-BCEB-7AC7A3FA4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9" name="Picture 8" descr="http://www.cbr.washington.edu/images/sortabletable/blank.png">
          <a:extLst>
            <a:ext uri="{FF2B5EF4-FFF2-40B4-BE49-F238E27FC236}">
              <a16:creationId xmlns:a16="http://schemas.microsoft.com/office/drawing/2014/main" id="{90711340-76EB-4969-BC4A-96C1BA3C7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0" name="Picture 9" descr="http://www.cbr.washington.edu/images/sortabletable/blank.png">
          <a:extLst>
            <a:ext uri="{FF2B5EF4-FFF2-40B4-BE49-F238E27FC236}">
              <a16:creationId xmlns:a16="http://schemas.microsoft.com/office/drawing/2014/main" id="{F09B822E-2735-4D44-A2B7-F657229E4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1" name="Picture 10" descr="http://www.cbr.washington.edu/images/sortabletable/blank.png">
          <a:extLst>
            <a:ext uri="{FF2B5EF4-FFF2-40B4-BE49-F238E27FC236}">
              <a16:creationId xmlns:a16="http://schemas.microsoft.com/office/drawing/2014/main" id="{8B485674-2B9F-4612-9123-CEAFC99AE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2" name="Picture 11" descr="http://www.cbr.washington.edu/images/sortabletable/blank.png">
          <a:extLst>
            <a:ext uri="{FF2B5EF4-FFF2-40B4-BE49-F238E27FC236}">
              <a16:creationId xmlns:a16="http://schemas.microsoft.com/office/drawing/2014/main" id="{822E3500-23AC-4D11-B865-073A0E078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llYSync/Fall%20chinook/run%20recons/2022/2022%20run%20recon%20generator%20PREL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data"/>
      <sheetName val="no mark"/>
      <sheetName val="no wire AD"/>
      <sheetName val="wire"/>
      <sheetName val="cwt rel info"/>
      <sheetName val="final escap to LGD"/>
      <sheetName val="haul data"/>
      <sheetName val="haul no mark"/>
      <sheetName val="haul no wire AD"/>
      <sheetName val="haul wire"/>
      <sheetName val="final hauled"/>
      <sheetName val="final escap abv LGD"/>
      <sheetName val="LGD window"/>
      <sheetName val="raw data"/>
      <sheetName val="formatted data"/>
      <sheetName val="brd comp"/>
      <sheetName val="eff of wghtg"/>
      <sheetName val="Chnk trapping"/>
    </sheetNames>
    <sheetDataSet>
      <sheetData sheetId="0"/>
      <sheetData sheetId="1"/>
      <sheetData sheetId="2"/>
      <sheetData sheetId="3"/>
      <sheetData sheetId="4">
        <row r="8">
          <cell r="AV8" t="str">
            <v>blank</v>
          </cell>
          <cell r="AW8">
            <v>0</v>
          </cell>
          <cell r="AX8">
            <v>0</v>
          </cell>
          <cell r="AY8">
            <v>0</v>
          </cell>
        </row>
        <row r="9">
          <cell r="AV9" t="str">
            <v>09blank</v>
          </cell>
          <cell r="AW9">
            <v>0</v>
          </cell>
          <cell r="AX9">
            <v>0</v>
          </cell>
          <cell r="AY9">
            <v>0</v>
          </cell>
        </row>
        <row r="10">
          <cell r="AV10" t="str">
            <v>63blank</v>
          </cell>
          <cell r="AW10">
            <v>0</v>
          </cell>
          <cell r="AX10">
            <v>0</v>
          </cell>
          <cell r="AY10">
            <v>0</v>
          </cell>
        </row>
        <row r="11">
          <cell r="AV11">
            <v>636737</v>
          </cell>
          <cell r="AW11">
            <v>0</v>
          </cell>
          <cell r="AX11">
            <v>0</v>
          </cell>
          <cell r="AY11">
            <v>0</v>
          </cell>
        </row>
        <row r="12">
          <cell r="AV12">
            <v>220342</v>
          </cell>
          <cell r="AW12">
            <v>0</v>
          </cell>
          <cell r="AX12">
            <v>0</v>
          </cell>
          <cell r="AY12">
            <v>0</v>
          </cell>
        </row>
        <row r="13">
          <cell r="AV13">
            <v>220345</v>
          </cell>
          <cell r="AW13">
            <v>0</v>
          </cell>
          <cell r="AX13">
            <v>0</v>
          </cell>
          <cell r="AY13">
            <v>0</v>
          </cell>
        </row>
        <row r="14">
          <cell r="AV14">
            <v>220343</v>
          </cell>
          <cell r="AW14">
            <v>0</v>
          </cell>
          <cell r="AX14">
            <v>0</v>
          </cell>
          <cell r="AY14">
            <v>0</v>
          </cell>
        </row>
        <row r="15">
          <cell r="AV15">
            <v>220346</v>
          </cell>
          <cell r="AW15">
            <v>0</v>
          </cell>
          <cell r="AX15">
            <v>0</v>
          </cell>
          <cell r="AY15">
            <v>0</v>
          </cell>
        </row>
        <row r="16">
          <cell r="AV16">
            <v>636738</v>
          </cell>
          <cell r="AW16">
            <v>0</v>
          </cell>
          <cell r="AX16">
            <v>0</v>
          </cell>
          <cell r="AY16">
            <v>0</v>
          </cell>
        </row>
        <row r="17">
          <cell r="AV17">
            <v>636739</v>
          </cell>
          <cell r="AW17">
            <v>0</v>
          </cell>
          <cell r="AX17">
            <v>0</v>
          </cell>
          <cell r="AY17">
            <v>0</v>
          </cell>
        </row>
        <row r="18">
          <cell r="AV18">
            <v>220240</v>
          </cell>
          <cell r="AW18">
            <v>0</v>
          </cell>
          <cell r="AX18">
            <v>0</v>
          </cell>
          <cell r="AY18">
            <v>0</v>
          </cell>
        </row>
        <row r="19">
          <cell r="AV19">
            <v>220238</v>
          </cell>
          <cell r="AW19">
            <v>0</v>
          </cell>
          <cell r="AX19">
            <v>0</v>
          </cell>
          <cell r="AY19">
            <v>0</v>
          </cell>
        </row>
        <row r="20">
          <cell r="AV20">
            <v>220239</v>
          </cell>
          <cell r="AW20">
            <v>0</v>
          </cell>
          <cell r="AX20">
            <v>0</v>
          </cell>
          <cell r="AY20">
            <v>0</v>
          </cell>
        </row>
        <row r="21">
          <cell r="AV21">
            <v>220237</v>
          </cell>
          <cell r="AW21">
            <v>0</v>
          </cell>
          <cell r="AX21">
            <v>0</v>
          </cell>
          <cell r="AY21">
            <v>0</v>
          </cell>
        </row>
        <row r="22">
          <cell r="AV22">
            <v>220235</v>
          </cell>
          <cell r="AW22">
            <v>0</v>
          </cell>
          <cell r="AX22">
            <v>0</v>
          </cell>
          <cell r="AY22">
            <v>0</v>
          </cell>
        </row>
        <row r="23">
          <cell r="AV23">
            <v>220233</v>
          </cell>
          <cell r="AW23">
            <v>0</v>
          </cell>
          <cell r="AX23">
            <v>0</v>
          </cell>
          <cell r="AY23">
            <v>0</v>
          </cell>
        </row>
        <row r="24">
          <cell r="AV24">
            <v>220236</v>
          </cell>
          <cell r="AW24">
            <v>0</v>
          </cell>
          <cell r="AX24">
            <v>0</v>
          </cell>
          <cell r="AY24">
            <v>0</v>
          </cell>
        </row>
        <row r="25">
          <cell r="AV25">
            <v>220234</v>
          </cell>
          <cell r="AW25">
            <v>0</v>
          </cell>
          <cell r="AX25">
            <v>0</v>
          </cell>
          <cell r="AY25">
            <v>0</v>
          </cell>
        </row>
        <row r="26">
          <cell r="AV26">
            <v>90818</v>
          </cell>
          <cell r="AW26">
            <v>0</v>
          </cell>
          <cell r="AX26">
            <v>0</v>
          </cell>
          <cell r="AY26">
            <v>0</v>
          </cell>
        </row>
        <row r="27">
          <cell r="AV27">
            <v>220344</v>
          </cell>
          <cell r="AW27">
            <v>0</v>
          </cell>
          <cell r="AX27">
            <v>0</v>
          </cell>
          <cell r="AY27">
            <v>0</v>
          </cell>
        </row>
        <row r="28">
          <cell r="AV28">
            <v>220348</v>
          </cell>
          <cell r="AW28">
            <v>0</v>
          </cell>
          <cell r="AX28">
            <v>0</v>
          </cell>
          <cell r="AY28">
            <v>0</v>
          </cell>
        </row>
        <row r="29">
          <cell r="AV29">
            <v>220351</v>
          </cell>
          <cell r="AW29">
            <v>0</v>
          </cell>
          <cell r="AX29">
            <v>0</v>
          </cell>
          <cell r="AY29">
            <v>0</v>
          </cell>
        </row>
        <row r="30">
          <cell r="AV30">
            <v>220350</v>
          </cell>
          <cell r="AW30">
            <v>0</v>
          </cell>
          <cell r="AX30">
            <v>0</v>
          </cell>
          <cell r="AY30">
            <v>0</v>
          </cell>
        </row>
        <row r="31">
          <cell r="AV31">
            <v>220353</v>
          </cell>
          <cell r="AW31">
            <v>0</v>
          </cell>
          <cell r="AX31">
            <v>0</v>
          </cell>
          <cell r="AY31">
            <v>0</v>
          </cell>
        </row>
        <row r="32">
          <cell r="AV32">
            <v>636740</v>
          </cell>
          <cell r="AW32">
            <v>0</v>
          </cell>
          <cell r="AX32">
            <v>0</v>
          </cell>
          <cell r="AY32">
            <v>0</v>
          </cell>
        </row>
        <row r="33">
          <cell r="AV33">
            <v>636741</v>
          </cell>
          <cell r="AW33">
            <v>0</v>
          </cell>
          <cell r="AX33">
            <v>0</v>
          </cell>
          <cell r="AY33">
            <v>0</v>
          </cell>
        </row>
        <row r="34">
          <cell r="AV34">
            <v>220349</v>
          </cell>
          <cell r="AW34">
            <v>0</v>
          </cell>
          <cell r="AX34">
            <v>0</v>
          </cell>
          <cell r="AY34">
            <v>0</v>
          </cell>
        </row>
        <row r="35">
          <cell r="AV35">
            <v>220352</v>
          </cell>
          <cell r="AW35">
            <v>0</v>
          </cell>
          <cell r="AX35">
            <v>0</v>
          </cell>
          <cell r="AY35">
            <v>0</v>
          </cell>
        </row>
        <row r="36">
          <cell r="AV36">
            <v>90585</v>
          </cell>
          <cell r="AW36">
            <v>0</v>
          </cell>
          <cell r="AX36">
            <v>0</v>
          </cell>
          <cell r="AY36">
            <v>0</v>
          </cell>
        </row>
        <row r="37">
          <cell r="AV37">
            <v>90817</v>
          </cell>
          <cell r="AW37">
            <v>0</v>
          </cell>
          <cell r="AX37">
            <v>0</v>
          </cell>
          <cell r="AY37">
            <v>0</v>
          </cell>
        </row>
        <row r="38">
          <cell r="AV38">
            <v>220347</v>
          </cell>
          <cell r="AW38">
            <v>0</v>
          </cell>
          <cell r="AX38">
            <v>0</v>
          </cell>
          <cell r="AY38">
            <v>0</v>
          </cell>
        </row>
        <row r="39">
          <cell r="AV39">
            <v>90871</v>
          </cell>
          <cell r="AW39">
            <v>0</v>
          </cell>
          <cell r="AX39">
            <v>0</v>
          </cell>
          <cell r="AY39">
            <v>0</v>
          </cell>
        </row>
        <row r="40">
          <cell r="AV40">
            <v>90867</v>
          </cell>
          <cell r="AW40">
            <v>0</v>
          </cell>
          <cell r="AX40">
            <v>0</v>
          </cell>
          <cell r="AY40">
            <v>0</v>
          </cell>
        </row>
        <row r="41">
          <cell r="AV41">
            <v>636676</v>
          </cell>
          <cell r="AW41">
            <v>0</v>
          </cell>
          <cell r="AX41">
            <v>0</v>
          </cell>
          <cell r="AY41">
            <v>0</v>
          </cell>
        </row>
        <row r="42">
          <cell r="AV42">
            <v>90866</v>
          </cell>
          <cell r="AW42">
            <v>0</v>
          </cell>
          <cell r="AX42">
            <v>0</v>
          </cell>
          <cell r="AY42">
            <v>0</v>
          </cell>
        </row>
        <row r="43">
          <cell r="AV43">
            <v>220361</v>
          </cell>
          <cell r="AW43">
            <v>0</v>
          </cell>
          <cell r="AX43">
            <v>0</v>
          </cell>
          <cell r="AY43">
            <v>0</v>
          </cell>
        </row>
        <row r="44">
          <cell r="AV44">
            <v>220362</v>
          </cell>
          <cell r="AW44">
            <v>0</v>
          </cell>
          <cell r="AX44">
            <v>0</v>
          </cell>
          <cell r="AY44">
            <v>0</v>
          </cell>
        </row>
        <row r="45">
          <cell r="AV45">
            <v>220363</v>
          </cell>
          <cell r="AW45">
            <v>0</v>
          </cell>
          <cell r="AX45">
            <v>0</v>
          </cell>
          <cell r="AY45">
            <v>0</v>
          </cell>
        </row>
        <row r="46">
          <cell r="AV46">
            <v>220364</v>
          </cell>
          <cell r="AW46">
            <v>0</v>
          </cell>
          <cell r="AX46">
            <v>0</v>
          </cell>
          <cell r="AY46">
            <v>0</v>
          </cell>
        </row>
        <row r="47">
          <cell r="AV47">
            <v>220365</v>
          </cell>
          <cell r="AW47">
            <v>0</v>
          </cell>
          <cell r="AX47">
            <v>0</v>
          </cell>
          <cell r="AY47">
            <v>0</v>
          </cell>
        </row>
        <row r="48">
          <cell r="AV48">
            <v>220366</v>
          </cell>
          <cell r="AW48">
            <v>0</v>
          </cell>
          <cell r="AX48">
            <v>0</v>
          </cell>
          <cell r="AY48">
            <v>0</v>
          </cell>
        </row>
        <row r="49">
          <cell r="AV49">
            <v>636885</v>
          </cell>
          <cell r="AW49">
            <v>0</v>
          </cell>
          <cell r="AX49">
            <v>0</v>
          </cell>
          <cell r="AY49">
            <v>0</v>
          </cell>
        </row>
        <row r="50">
          <cell r="AV50">
            <v>636886</v>
          </cell>
          <cell r="AW50">
            <v>0</v>
          </cell>
          <cell r="AX50">
            <v>0</v>
          </cell>
          <cell r="AY50">
            <v>0</v>
          </cell>
        </row>
        <row r="51">
          <cell r="AV51">
            <v>90888</v>
          </cell>
          <cell r="AW51">
            <v>0</v>
          </cell>
          <cell r="AX51">
            <v>0</v>
          </cell>
          <cell r="AY51">
            <v>0</v>
          </cell>
        </row>
        <row r="52">
          <cell r="AV52">
            <v>220227</v>
          </cell>
          <cell r="AW52">
            <v>0</v>
          </cell>
          <cell r="AX52">
            <v>0</v>
          </cell>
          <cell r="AY52">
            <v>0</v>
          </cell>
        </row>
        <row r="53">
          <cell r="AV53">
            <v>220228</v>
          </cell>
          <cell r="AW53">
            <v>0</v>
          </cell>
          <cell r="AX53">
            <v>0</v>
          </cell>
          <cell r="AY53">
            <v>0</v>
          </cell>
        </row>
        <row r="54">
          <cell r="AV54">
            <v>220229</v>
          </cell>
          <cell r="AW54">
            <v>0</v>
          </cell>
          <cell r="AX54">
            <v>0</v>
          </cell>
          <cell r="AY54">
            <v>0</v>
          </cell>
        </row>
        <row r="55">
          <cell r="AV55">
            <v>220230</v>
          </cell>
          <cell r="AW55">
            <v>0</v>
          </cell>
          <cell r="AX55">
            <v>0</v>
          </cell>
          <cell r="AY55">
            <v>0</v>
          </cell>
        </row>
        <row r="56">
          <cell r="AV56">
            <v>220245</v>
          </cell>
          <cell r="AW56">
            <v>0</v>
          </cell>
          <cell r="AX56">
            <v>0</v>
          </cell>
          <cell r="AY56">
            <v>0</v>
          </cell>
        </row>
        <row r="57">
          <cell r="AV57">
            <v>220246</v>
          </cell>
          <cell r="AW57">
            <v>0</v>
          </cell>
          <cell r="AX57">
            <v>0</v>
          </cell>
          <cell r="AY57">
            <v>0</v>
          </cell>
        </row>
        <row r="58">
          <cell r="AV58">
            <v>220248</v>
          </cell>
          <cell r="AW58">
            <v>0</v>
          </cell>
          <cell r="AX58">
            <v>0</v>
          </cell>
          <cell r="AY58">
            <v>0</v>
          </cell>
        </row>
        <row r="59">
          <cell r="AV59">
            <v>220354</v>
          </cell>
          <cell r="AW59">
            <v>0</v>
          </cell>
          <cell r="AX59">
            <v>0</v>
          </cell>
          <cell r="AY59">
            <v>0</v>
          </cell>
        </row>
        <row r="60">
          <cell r="AV60">
            <v>220355</v>
          </cell>
          <cell r="AW60">
            <v>0</v>
          </cell>
          <cell r="AX60">
            <v>0</v>
          </cell>
          <cell r="AY60">
            <v>0</v>
          </cell>
        </row>
        <row r="61">
          <cell r="AV61">
            <v>220356</v>
          </cell>
          <cell r="AW61">
            <v>0</v>
          </cell>
          <cell r="AX61">
            <v>0</v>
          </cell>
          <cell r="AY61">
            <v>0</v>
          </cell>
        </row>
        <row r="62">
          <cell r="AV62">
            <v>220357</v>
          </cell>
          <cell r="AW62">
            <v>0</v>
          </cell>
          <cell r="AX62">
            <v>0</v>
          </cell>
          <cell r="AY62">
            <v>0</v>
          </cell>
        </row>
        <row r="63">
          <cell r="AV63">
            <v>220358</v>
          </cell>
          <cell r="AW63">
            <v>0</v>
          </cell>
          <cell r="AX63">
            <v>0</v>
          </cell>
          <cell r="AY63">
            <v>0</v>
          </cell>
        </row>
        <row r="64">
          <cell r="AV64">
            <v>220359</v>
          </cell>
          <cell r="AW64">
            <v>0</v>
          </cell>
          <cell r="AX64">
            <v>0</v>
          </cell>
          <cell r="AY64">
            <v>0</v>
          </cell>
        </row>
        <row r="65">
          <cell r="AV65">
            <v>220360</v>
          </cell>
          <cell r="AW65">
            <v>0</v>
          </cell>
          <cell r="AX65">
            <v>0</v>
          </cell>
          <cell r="AY65">
            <v>0</v>
          </cell>
        </row>
        <row r="66">
          <cell r="AV66">
            <v>636882</v>
          </cell>
          <cell r="AW66">
            <v>0</v>
          </cell>
          <cell r="AX66">
            <v>0</v>
          </cell>
          <cell r="AY66">
            <v>0</v>
          </cell>
        </row>
        <row r="67">
          <cell r="AV67">
            <v>636883</v>
          </cell>
          <cell r="AW67">
            <v>0</v>
          </cell>
          <cell r="AX67">
            <v>0</v>
          </cell>
          <cell r="AY67">
            <v>0</v>
          </cell>
        </row>
        <row r="68">
          <cell r="AV68">
            <v>220247</v>
          </cell>
          <cell r="AW68">
            <v>0</v>
          </cell>
          <cell r="AX68">
            <v>0</v>
          </cell>
          <cell r="AY68">
            <v>0</v>
          </cell>
        </row>
        <row r="69">
          <cell r="AV69">
            <v>190432</v>
          </cell>
          <cell r="AW69">
            <v>0</v>
          </cell>
          <cell r="AX69">
            <v>0</v>
          </cell>
          <cell r="AY69">
            <v>0</v>
          </cell>
        </row>
        <row r="70">
          <cell r="AV70">
            <v>90944</v>
          </cell>
          <cell r="AW70">
            <v>0</v>
          </cell>
          <cell r="AX70">
            <v>0</v>
          </cell>
          <cell r="AY70">
            <v>0</v>
          </cell>
        </row>
        <row r="71">
          <cell r="AV71">
            <v>90945</v>
          </cell>
          <cell r="AW71">
            <v>0</v>
          </cell>
          <cell r="AX71">
            <v>0</v>
          </cell>
          <cell r="AY71">
            <v>0</v>
          </cell>
        </row>
        <row r="72">
          <cell r="AV72">
            <v>90946</v>
          </cell>
          <cell r="AW72">
            <v>0</v>
          </cell>
          <cell r="AX72">
            <v>0</v>
          </cell>
          <cell r="AY72">
            <v>0</v>
          </cell>
        </row>
        <row r="73">
          <cell r="AV73">
            <v>637038</v>
          </cell>
          <cell r="AW73">
            <v>0</v>
          </cell>
          <cell r="AX73">
            <v>0</v>
          </cell>
          <cell r="AY73">
            <v>0</v>
          </cell>
        </row>
        <row r="74">
          <cell r="AV74">
            <v>220371</v>
          </cell>
          <cell r="AW74">
            <v>0</v>
          </cell>
          <cell r="AX74">
            <v>0</v>
          </cell>
          <cell r="AY74">
            <v>0</v>
          </cell>
        </row>
        <row r="75">
          <cell r="AV75">
            <v>220372</v>
          </cell>
          <cell r="AW75">
            <v>0</v>
          </cell>
          <cell r="AX75">
            <v>0</v>
          </cell>
          <cell r="AY75">
            <v>0</v>
          </cell>
        </row>
        <row r="76">
          <cell r="AV76">
            <v>220369</v>
          </cell>
          <cell r="AW76">
            <v>0</v>
          </cell>
          <cell r="AX76">
            <v>0</v>
          </cell>
          <cell r="AY76">
            <v>0</v>
          </cell>
        </row>
        <row r="77">
          <cell r="AV77">
            <v>220370</v>
          </cell>
          <cell r="AW77">
            <v>0</v>
          </cell>
          <cell r="AX77">
            <v>0</v>
          </cell>
          <cell r="AY77">
            <v>0</v>
          </cell>
        </row>
        <row r="78">
          <cell r="AV78">
            <v>220367</v>
          </cell>
          <cell r="AW78">
            <v>0</v>
          </cell>
          <cell r="AX78">
            <v>0</v>
          </cell>
          <cell r="AY78">
            <v>0</v>
          </cell>
        </row>
        <row r="79">
          <cell r="AV79">
            <v>220368</v>
          </cell>
          <cell r="AW79">
            <v>0</v>
          </cell>
          <cell r="AX79">
            <v>0</v>
          </cell>
          <cell r="AY79">
            <v>0</v>
          </cell>
        </row>
        <row r="80">
          <cell r="AV80">
            <v>220373</v>
          </cell>
          <cell r="AW80">
            <v>0</v>
          </cell>
          <cell r="AX80">
            <v>0</v>
          </cell>
          <cell r="AY80">
            <v>0</v>
          </cell>
        </row>
        <row r="81">
          <cell r="AV81">
            <v>637037</v>
          </cell>
          <cell r="AW81">
            <v>0</v>
          </cell>
          <cell r="AX81">
            <v>0</v>
          </cell>
          <cell r="AY81">
            <v>0</v>
          </cell>
        </row>
        <row r="82">
          <cell r="AV82">
            <v>220255</v>
          </cell>
          <cell r="AW82">
            <v>0</v>
          </cell>
          <cell r="AX82">
            <v>0</v>
          </cell>
          <cell r="AY82">
            <v>0</v>
          </cell>
        </row>
        <row r="83">
          <cell r="AV83">
            <v>220254</v>
          </cell>
          <cell r="AW83">
            <v>0</v>
          </cell>
          <cell r="AX83">
            <v>0</v>
          </cell>
          <cell r="AY83">
            <v>0</v>
          </cell>
        </row>
        <row r="84">
          <cell r="AV84">
            <v>220251</v>
          </cell>
          <cell r="AW84">
            <v>0</v>
          </cell>
          <cell r="AX84">
            <v>0</v>
          </cell>
          <cell r="AY84">
            <v>0</v>
          </cell>
        </row>
        <row r="85">
          <cell r="AV85">
            <v>220250</v>
          </cell>
          <cell r="AW85">
            <v>0</v>
          </cell>
          <cell r="AX85">
            <v>0</v>
          </cell>
          <cell r="AY85">
            <v>0</v>
          </cell>
        </row>
        <row r="86">
          <cell r="AV86">
            <v>220249</v>
          </cell>
          <cell r="AW86">
            <v>0</v>
          </cell>
          <cell r="AX86">
            <v>0</v>
          </cell>
          <cell r="AY86">
            <v>0</v>
          </cell>
        </row>
        <row r="87">
          <cell r="AV87">
            <v>220243</v>
          </cell>
          <cell r="AW87">
            <v>0</v>
          </cell>
          <cell r="AX87">
            <v>0</v>
          </cell>
          <cell r="AY87">
            <v>0</v>
          </cell>
        </row>
        <row r="88">
          <cell r="AV88">
            <v>220244</v>
          </cell>
          <cell r="AW88">
            <v>0</v>
          </cell>
          <cell r="AX88">
            <v>0</v>
          </cell>
          <cell r="AY88">
            <v>0</v>
          </cell>
        </row>
        <row r="89">
          <cell r="AV89">
            <v>220241</v>
          </cell>
          <cell r="AW89">
            <v>0</v>
          </cell>
          <cell r="AX89">
            <v>0</v>
          </cell>
          <cell r="AY89">
            <v>0</v>
          </cell>
        </row>
        <row r="90">
          <cell r="AV90">
            <v>220242</v>
          </cell>
          <cell r="AW90">
            <v>0</v>
          </cell>
          <cell r="AX90">
            <v>0</v>
          </cell>
          <cell r="AY90">
            <v>0</v>
          </cell>
        </row>
        <row r="91">
          <cell r="AV91">
            <v>637040</v>
          </cell>
          <cell r="AW91">
            <v>0</v>
          </cell>
          <cell r="AX91">
            <v>0</v>
          </cell>
          <cell r="AY91">
            <v>0</v>
          </cell>
        </row>
        <row r="92">
          <cell r="AV92">
            <v>220376</v>
          </cell>
          <cell r="AW92">
            <v>0</v>
          </cell>
          <cell r="AX92">
            <v>0</v>
          </cell>
          <cell r="AY92">
            <v>0</v>
          </cell>
        </row>
        <row r="93">
          <cell r="AV93">
            <v>220377</v>
          </cell>
          <cell r="AW93">
            <v>0</v>
          </cell>
          <cell r="AX93">
            <v>0</v>
          </cell>
          <cell r="AY93">
            <v>0</v>
          </cell>
        </row>
        <row r="94">
          <cell r="AV94">
            <v>220378</v>
          </cell>
          <cell r="AW94">
            <v>0</v>
          </cell>
          <cell r="AX94">
            <v>0</v>
          </cell>
          <cell r="AY94">
            <v>0</v>
          </cell>
        </row>
        <row r="95">
          <cell r="AV95">
            <v>220374</v>
          </cell>
          <cell r="AW95">
            <v>0</v>
          </cell>
          <cell r="AX95">
            <v>0</v>
          </cell>
          <cell r="AY95">
            <v>0</v>
          </cell>
        </row>
        <row r="96">
          <cell r="AV96">
            <v>637041</v>
          </cell>
          <cell r="AW96">
            <v>0</v>
          </cell>
          <cell r="AX96">
            <v>0</v>
          </cell>
          <cell r="AY96">
            <v>0</v>
          </cell>
        </row>
        <row r="97">
          <cell r="AV97">
            <v>91013</v>
          </cell>
          <cell r="AW97">
            <v>0</v>
          </cell>
          <cell r="AX97">
            <v>0</v>
          </cell>
          <cell r="AY97">
            <v>0</v>
          </cell>
        </row>
        <row r="98">
          <cell r="AV98">
            <v>91177</v>
          </cell>
          <cell r="AW98">
            <v>3.0345105721034731</v>
          </cell>
          <cell r="AX98">
            <v>0</v>
          </cell>
          <cell r="AY98">
            <v>0</v>
          </cell>
        </row>
        <row r="99">
          <cell r="AV99">
            <v>220375</v>
          </cell>
          <cell r="AW99">
            <v>0</v>
          </cell>
          <cell r="AX99">
            <v>0</v>
          </cell>
          <cell r="AY99">
            <v>0</v>
          </cell>
        </row>
        <row r="100">
          <cell r="AV100">
            <v>220379</v>
          </cell>
          <cell r="AW100">
            <v>0</v>
          </cell>
          <cell r="AX100">
            <v>0</v>
          </cell>
          <cell r="AY100">
            <v>0</v>
          </cell>
        </row>
        <row r="101">
          <cell r="AV101">
            <v>636965</v>
          </cell>
          <cell r="AW101">
            <v>0</v>
          </cell>
          <cell r="AX101">
            <v>0</v>
          </cell>
          <cell r="AY101">
            <v>0</v>
          </cell>
        </row>
        <row r="102">
          <cell r="AV102">
            <v>637198</v>
          </cell>
          <cell r="AW102">
            <v>0</v>
          </cell>
          <cell r="AX102">
            <v>0</v>
          </cell>
          <cell r="AY102">
            <v>0</v>
          </cell>
        </row>
        <row r="103">
          <cell r="AV103">
            <v>220382</v>
          </cell>
          <cell r="AW103">
            <v>0</v>
          </cell>
          <cell r="AX103">
            <v>0</v>
          </cell>
          <cell r="AY103">
            <v>0</v>
          </cell>
        </row>
        <row r="104">
          <cell r="AV104">
            <v>220386</v>
          </cell>
          <cell r="AW104">
            <v>0</v>
          </cell>
          <cell r="AX104">
            <v>0</v>
          </cell>
          <cell r="AY104">
            <v>0</v>
          </cell>
        </row>
        <row r="105">
          <cell r="AV105">
            <v>220383</v>
          </cell>
          <cell r="AW105">
            <v>0</v>
          </cell>
          <cell r="AX105">
            <v>0</v>
          </cell>
          <cell r="AY105">
            <v>0</v>
          </cell>
        </row>
        <row r="106">
          <cell r="AV106">
            <v>220380</v>
          </cell>
          <cell r="AW106">
            <v>0</v>
          </cell>
          <cell r="AX106">
            <v>0</v>
          </cell>
          <cell r="AY106">
            <v>0</v>
          </cell>
        </row>
        <row r="107">
          <cell r="AV107">
            <v>220381</v>
          </cell>
          <cell r="AW107">
            <v>0</v>
          </cell>
          <cell r="AX107">
            <v>0</v>
          </cell>
          <cell r="AY107">
            <v>0</v>
          </cell>
        </row>
        <row r="108">
          <cell r="AV108">
            <v>220384</v>
          </cell>
          <cell r="AW108">
            <v>0</v>
          </cell>
          <cell r="AX108">
            <v>0</v>
          </cell>
          <cell r="AY108">
            <v>0</v>
          </cell>
        </row>
        <row r="109">
          <cell r="AV109">
            <v>220385</v>
          </cell>
          <cell r="AW109">
            <v>0</v>
          </cell>
          <cell r="AX109">
            <v>0</v>
          </cell>
          <cell r="AY109">
            <v>0</v>
          </cell>
        </row>
        <row r="110">
          <cell r="AV110">
            <v>637199</v>
          </cell>
          <cell r="AW110">
            <v>0</v>
          </cell>
          <cell r="AX110">
            <v>0</v>
          </cell>
          <cell r="AY110">
            <v>0</v>
          </cell>
        </row>
        <row r="111">
          <cell r="AV111">
            <v>91138</v>
          </cell>
          <cell r="AW111">
            <v>0</v>
          </cell>
          <cell r="AX111">
            <v>0</v>
          </cell>
          <cell r="AY111">
            <v>0</v>
          </cell>
        </row>
        <row r="112">
          <cell r="AV112">
            <v>220253</v>
          </cell>
          <cell r="AW112">
            <v>0</v>
          </cell>
          <cell r="AX112">
            <v>0</v>
          </cell>
          <cell r="AY112">
            <v>0</v>
          </cell>
        </row>
        <row r="113">
          <cell r="AV113">
            <v>220252</v>
          </cell>
          <cell r="AW113">
            <v>0</v>
          </cell>
          <cell r="AX113">
            <v>0</v>
          </cell>
          <cell r="AY113">
            <v>0</v>
          </cell>
        </row>
        <row r="114">
          <cell r="AV114">
            <v>220262</v>
          </cell>
          <cell r="AW114">
            <v>0</v>
          </cell>
          <cell r="AX114">
            <v>0</v>
          </cell>
          <cell r="AY114">
            <v>0</v>
          </cell>
        </row>
        <row r="115">
          <cell r="AV115">
            <v>220261</v>
          </cell>
          <cell r="AW115">
            <v>0</v>
          </cell>
          <cell r="AX115">
            <v>0</v>
          </cell>
          <cell r="AY115">
            <v>0</v>
          </cell>
        </row>
        <row r="116">
          <cell r="AV116">
            <v>220257</v>
          </cell>
          <cell r="AW116">
            <v>0</v>
          </cell>
          <cell r="AX116">
            <v>0</v>
          </cell>
          <cell r="AY116">
            <v>0</v>
          </cell>
        </row>
        <row r="117">
          <cell r="AV117">
            <v>220259</v>
          </cell>
          <cell r="AW117">
            <v>0</v>
          </cell>
          <cell r="AX117">
            <v>0</v>
          </cell>
          <cell r="AY117">
            <v>0</v>
          </cell>
        </row>
        <row r="118">
          <cell r="AV118">
            <v>220256</v>
          </cell>
          <cell r="AW118">
            <v>0</v>
          </cell>
          <cell r="AX118">
            <v>1.4450516131698001</v>
          </cell>
          <cell r="AY118">
            <v>0</v>
          </cell>
        </row>
        <row r="119">
          <cell r="AV119">
            <v>220260</v>
          </cell>
          <cell r="AW119">
            <v>0</v>
          </cell>
          <cell r="AX119">
            <v>0</v>
          </cell>
          <cell r="AY119">
            <v>0</v>
          </cell>
        </row>
        <row r="120">
          <cell r="AV120">
            <v>637202</v>
          </cell>
          <cell r="AW120">
            <v>0</v>
          </cell>
          <cell r="AX120">
            <v>0</v>
          </cell>
          <cell r="AY120">
            <v>0</v>
          </cell>
        </row>
        <row r="121">
          <cell r="AV121">
            <v>637203</v>
          </cell>
          <cell r="AW121">
            <v>0</v>
          </cell>
          <cell r="AX121">
            <v>0</v>
          </cell>
          <cell r="AY121">
            <v>0</v>
          </cell>
        </row>
        <row r="122">
          <cell r="AV122">
            <v>220388</v>
          </cell>
          <cell r="AW122">
            <v>0</v>
          </cell>
          <cell r="AX122">
            <v>0</v>
          </cell>
          <cell r="AY122">
            <v>0</v>
          </cell>
        </row>
        <row r="123">
          <cell r="AV123">
            <v>220391</v>
          </cell>
          <cell r="AW123">
            <v>0.92721156369828361</v>
          </cell>
          <cell r="AX123">
            <v>0</v>
          </cell>
          <cell r="AY123">
            <v>0</v>
          </cell>
        </row>
        <row r="124">
          <cell r="AV124">
            <v>220389</v>
          </cell>
          <cell r="AW124">
            <v>0</v>
          </cell>
          <cell r="AX124">
            <v>0</v>
          </cell>
          <cell r="AY124">
            <v>0</v>
          </cell>
        </row>
        <row r="125">
          <cell r="AV125">
            <v>220392</v>
          </cell>
          <cell r="AW125">
            <v>0</v>
          </cell>
          <cell r="AX125">
            <v>0</v>
          </cell>
          <cell r="AY125">
            <v>0</v>
          </cell>
        </row>
        <row r="126">
          <cell r="AV126">
            <v>220387</v>
          </cell>
          <cell r="AW126">
            <v>0</v>
          </cell>
          <cell r="AX126">
            <v>0</v>
          </cell>
          <cell r="AY126">
            <v>0</v>
          </cell>
        </row>
        <row r="127">
          <cell r="AV127">
            <v>220390</v>
          </cell>
          <cell r="AW127">
            <v>0.92721156369828361</v>
          </cell>
          <cell r="AX127">
            <v>0</v>
          </cell>
          <cell r="AY127">
            <v>0</v>
          </cell>
        </row>
        <row r="128">
          <cell r="AV128">
            <v>637181</v>
          </cell>
          <cell r="AW128">
            <v>0</v>
          </cell>
          <cell r="AX128">
            <v>0</v>
          </cell>
          <cell r="AY128">
            <v>0</v>
          </cell>
        </row>
        <row r="129">
          <cell r="AV129">
            <v>637194</v>
          </cell>
          <cell r="AW129">
            <v>0</v>
          </cell>
          <cell r="AX129">
            <v>0</v>
          </cell>
          <cell r="AY129">
            <v>0</v>
          </cell>
        </row>
        <row r="130">
          <cell r="AV130">
            <v>91185</v>
          </cell>
          <cell r="AW130">
            <v>13.992465415810457</v>
          </cell>
          <cell r="AX130">
            <v>6.1743114380891457</v>
          </cell>
          <cell r="AY130">
            <v>0</v>
          </cell>
        </row>
        <row r="131">
          <cell r="AV131">
            <v>220258</v>
          </cell>
          <cell r="AW131">
            <v>17.026975987913932</v>
          </cell>
          <cell r="AX131">
            <v>9.4585196498386921</v>
          </cell>
          <cell r="AY131">
            <v>0</v>
          </cell>
        </row>
        <row r="132">
          <cell r="AV132">
            <v>220266</v>
          </cell>
          <cell r="AW132">
            <v>6.9962327079052287</v>
          </cell>
          <cell r="AX132">
            <v>0</v>
          </cell>
          <cell r="AY132">
            <v>0</v>
          </cell>
        </row>
        <row r="133">
          <cell r="AV133">
            <v>220271</v>
          </cell>
          <cell r="AW133">
            <v>7.67056839059489</v>
          </cell>
          <cell r="AX133">
            <v>4.729259824919346</v>
          </cell>
          <cell r="AY133">
            <v>0</v>
          </cell>
        </row>
        <row r="134">
          <cell r="AV134">
            <v>220393</v>
          </cell>
          <cell r="AW134">
            <v>4.8889336995000399</v>
          </cell>
          <cell r="AX134">
            <v>4.729259824919346</v>
          </cell>
          <cell r="AY134">
            <v>0</v>
          </cell>
        </row>
        <row r="135">
          <cell r="AV135">
            <v>220395</v>
          </cell>
          <cell r="AW135">
            <v>0.92721156369828361</v>
          </cell>
          <cell r="AX135">
            <v>4.729259824919346</v>
          </cell>
          <cell r="AY135">
            <v>0</v>
          </cell>
        </row>
        <row r="136">
          <cell r="AV136">
            <v>220396</v>
          </cell>
          <cell r="AW136">
            <v>3.9617221358017565</v>
          </cell>
          <cell r="AX136">
            <v>0</v>
          </cell>
          <cell r="AY136">
            <v>0</v>
          </cell>
        </row>
        <row r="137">
          <cell r="AV137">
            <v>220398</v>
          </cell>
          <cell r="AW137">
            <v>3.0345105721034731</v>
          </cell>
          <cell r="AX137">
            <v>0</v>
          </cell>
          <cell r="AY137">
            <v>0</v>
          </cell>
        </row>
        <row r="138">
          <cell r="AV138">
            <v>220502</v>
          </cell>
          <cell r="AW138">
            <v>1.8544231273965672</v>
          </cell>
          <cell r="AX138">
            <v>0</v>
          </cell>
          <cell r="AY138">
            <v>0</v>
          </cell>
        </row>
        <row r="139">
          <cell r="AV139">
            <v>220503</v>
          </cell>
          <cell r="AW139">
            <v>0.92721156369828361</v>
          </cell>
          <cell r="AX139">
            <v>0</v>
          </cell>
          <cell r="AY139">
            <v>0</v>
          </cell>
        </row>
        <row r="140">
          <cell r="AV140">
            <v>220504</v>
          </cell>
          <cell r="AW140">
            <v>6.9962327079052287</v>
          </cell>
          <cell r="AX140">
            <v>0</v>
          </cell>
          <cell r="AY140">
            <v>0</v>
          </cell>
        </row>
        <row r="141">
          <cell r="AV141">
            <v>220505</v>
          </cell>
          <cell r="AW141">
            <v>6.0690211442069462</v>
          </cell>
          <cell r="AX141">
            <v>0</v>
          </cell>
          <cell r="AY141">
            <v>0</v>
          </cell>
        </row>
        <row r="142">
          <cell r="AV142">
            <v>220506</v>
          </cell>
          <cell r="AW142">
            <v>3.0345105721034731</v>
          </cell>
          <cell r="AX142">
            <v>0</v>
          </cell>
          <cell r="AY142">
            <v>0</v>
          </cell>
        </row>
        <row r="143">
          <cell r="AV143">
            <v>220507</v>
          </cell>
          <cell r="AW143">
            <v>0</v>
          </cell>
          <cell r="AX143">
            <v>1.4450516131698001</v>
          </cell>
          <cell r="AY143">
            <v>0</v>
          </cell>
        </row>
        <row r="144">
          <cell r="AV144">
            <v>220508</v>
          </cell>
          <cell r="AW144">
            <v>3.9617221358017565</v>
          </cell>
          <cell r="AX144">
            <v>0</v>
          </cell>
          <cell r="AY144">
            <v>0</v>
          </cell>
        </row>
        <row r="145">
          <cell r="AV145">
            <v>637394</v>
          </cell>
          <cell r="AW145">
            <v>3.0345105721034731</v>
          </cell>
          <cell r="AX145">
            <v>0</v>
          </cell>
          <cell r="AY145">
            <v>0</v>
          </cell>
        </row>
        <row r="146">
          <cell r="AV146">
            <v>637395</v>
          </cell>
          <cell r="AW146">
            <v>9.103531716310421</v>
          </cell>
          <cell r="AX146">
            <v>0</v>
          </cell>
          <cell r="AY146">
            <v>0</v>
          </cell>
        </row>
        <row r="147">
          <cell r="AV147">
            <v>637397</v>
          </cell>
          <cell r="AW147">
            <v>0</v>
          </cell>
          <cell r="AX147">
            <v>0</v>
          </cell>
          <cell r="AY147">
            <v>0</v>
          </cell>
        </row>
        <row r="148">
          <cell r="AV148">
            <v>637398</v>
          </cell>
          <cell r="AW148">
            <v>6.9962327079052287</v>
          </cell>
          <cell r="AX148">
            <v>0</v>
          </cell>
          <cell r="AY148">
            <v>0</v>
          </cell>
        </row>
        <row r="149">
          <cell r="AV149">
            <v>637603</v>
          </cell>
          <cell r="AW149">
            <v>142.53770492852703</v>
          </cell>
          <cell r="AX149">
            <v>202.83269915765192</v>
          </cell>
          <cell r="AY149">
            <v>0</v>
          </cell>
        </row>
        <row r="150">
          <cell r="AV150">
            <v>220509</v>
          </cell>
          <cell r="AW150">
            <v>221.51927176355366</v>
          </cell>
          <cell r="AX150">
            <v>224.24573669825901</v>
          </cell>
          <cell r="AY150">
            <v>0</v>
          </cell>
        </row>
        <row r="151">
          <cell r="AV151">
            <v>220511</v>
          </cell>
          <cell r="AW151">
            <v>95.16562321957835</v>
          </cell>
          <cell r="AX151">
            <v>73.697632271659799</v>
          </cell>
          <cell r="AY151">
            <v>0</v>
          </cell>
        </row>
        <row r="152">
          <cell r="AV152">
            <v>637422</v>
          </cell>
          <cell r="AW152">
            <v>79.487318597043753</v>
          </cell>
          <cell r="AX152">
            <v>55.962907928212246</v>
          </cell>
          <cell r="AY152">
            <v>0</v>
          </cell>
        </row>
        <row r="153">
          <cell r="AV153">
            <v>220513</v>
          </cell>
          <cell r="AW153">
            <v>197.07460326605346</v>
          </cell>
          <cell r="AX153">
            <v>131.23696014151187</v>
          </cell>
          <cell r="AY153">
            <v>0</v>
          </cell>
        </row>
        <row r="154">
          <cell r="AV154">
            <v>220510</v>
          </cell>
          <cell r="AW154">
            <v>59.004372235345308</v>
          </cell>
          <cell r="AX154">
            <v>34.155765402195271</v>
          </cell>
          <cell r="AY154">
            <v>0</v>
          </cell>
        </row>
        <row r="155">
          <cell r="AV155">
            <v>220512</v>
          </cell>
          <cell r="AW155">
            <v>23.095997132120878</v>
          </cell>
          <cell r="AX155">
            <v>23.252194139186788</v>
          </cell>
          <cell r="AY155">
            <v>0</v>
          </cell>
        </row>
        <row r="156">
          <cell r="AV156">
            <v>220514</v>
          </cell>
          <cell r="AW156">
            <v>24.697544378508823</v>
          </cell>
          <cell r="AX156">
            <v>30.871557190445728</v>
          </cell>
          <cell r="AY156">
            <v>0</v>
          </cell>
        </row>
        <row r="157">
          <cell r="AV157">
            <v>637420</v>
          </cell>
          <cell r="AW157">
            <v>154.42287133593231</v>
          </cell>
          <cell r="AX157">
            <v>73.434895614719835</v>
          </cell>
          <cell r="AY157">
            <v>0</v>
          </cell>
        </row>
        <row r="158">
          <cell r="AV158">
            <v>220272</v>
          </cell>
          <cell r="AW158">
            <v>46.191994264241757</v>
          </cell>
          <cell r="AX158">
            <v>60.692167753131599</v>
          </cell>
          <cell r="AY158">
            <v>0</v>
          </cell>
        </row>
        <row r="159">
          <cell r="AV159">
            <v>220269</v>
          </cell>
          <cell r="AW159">
            <v>80.498822121078248</v>
          </cell>
          <cell r="AX159">
            <v>63.582270979471211</v>
          </cell>
          <cell r="AY159">
            <v>0</v>
          </cell>
        </row>
        <row r="160">
          <cell r="AV160">
            <v>220268</v>
          </cell>
          <cell r="AW160">
            <v>4.8889336995000399</v>
          </cell>
          <cell r="AX160">
            <v>2.8901032263396003</v>
          </cell>
          <cell r="AY160">
            <v>0</v>
          </cell>
        </row>
        <row r="161">
          <cell r="AV161">
            <v>220267</v>
          </cell>
          <cell r="AW161">
            <v>34.728287658517516</v>
          </cell>
          <cell r="AX161">
            <v>38.885025227114618</v>
          </cell>
          <cell r="AY161">
            <v>0</v>
          </cell>
        </row>
        <row r="162">
          <cell r="AV162">
            <v>220270</v>
          </cell>
          <cell r="AW162">
            <v>19.555734798000159</v>
          </cell>
          <cell r="AX162">
            <v>17.077882701097636</v>
          </cell>
          <cell r="AY162">
            <v>0</v>
          </cell>
        </row>
        <row r="163">
          <cell r="AV163" t="str">
            <v>unass</v>
          </cell>
          <cell r="AW163">
            <v>0</v>
          </cell>
          <cell r="AX163">
            <v>0</v>
          </cell>
          <cell r="AY163">
            <v>0</v>
          </cell>
        </row>
        <row r="164">
          <cell r="AV164">
            <v>91286</v>
          </cell>
          <cell r="AW164">
            <v>146.41513510399258</v>
          </cell>
          <cell r="AX164">
            <v>161.45167568960767</v>
          </cell>
          <cell r="AY164">
            <v>0</v>
          </cell>
        </row>
        <row r="165">
          <cell r="AV165">
            <v>200126</v>
          </cell>
          <cell r="AW165">
            <v>0</v>
          </cell>
          <cell r="AX165">
            <v>0</v>
          </cell>
          <cell r="AY165">
            <v>0</v>
          </cell>
        </row>
        <row r="166">
          <cell r="AV166">
            <v>91255</v>
          </cell>
          <cell r="AW166">
            <v>0</v>
          </cell>
          <cell r="AX166">
            <v>0</v>
          </cell>
          <cell r="AY166">
            <v>0</v>
          </cell>
        </row>
        <row r="167">
          <cell r="AV167">
            <v>91184</v>
          </cell>
          <cell r="AW167">
            <v>0</v>
          </cell>
          <cell r="AX167">
            <v>0</v>
          </cell>
          <cell r="AY167">
            <v>0</v>
          </cell>
        </row>
        <row r="168">
          <cell r="AV168">
            <v>91277</v>
          </cell>
          <cell r="AW168">
            <v>0</v>
          </cell>
          <cell r="AX168">
            <v>0</v>
          </cell>
          <cell r="AY168">
            <v>0</v>
          </cell>
        </row>
        <row r="169">
          <cell r="AV169">
            <v>190538</v>
          </cell>
          <cell r="AW169">
            <v>0</v>
          </cell>
          <cell r="AX169">
            <v>0</v>
          </cell>
          <cell r="AY169">
            <v>0</v>
          </cell>
        </row>
        <row r="170">
          <cell r="AV170">
            <v>220397</v>
          </cell>
          <cell r="AW170">
            <v>0</v>
          </cell>
          <cell r="AX170">
            <v>0</v>
          </cell>
          <cell r="AY170">
            <v>0</v>
          </cell>
        </row>
        <row r="171">
          <cell r="AV171">
            <v>220394</v>
          </cell>
          <cell r="AW171">
            <v>0</v>
          </cell>
          <cell r="AX171">
            <v>0</v>
          </cell>
          <cell r="AY171">
            <v>0</v>
          </cell>
        </row>
        <row r="172">
          <cell r="AV172">
            <v>220195</v>
          </cell>
          <cell r="AW172">
            <v>0.92721156369828361</v>
          </cell>
          <cell r="AX172">
            <v>52.547331387992728</v>
          </cell>
          <cell r="AY172">
            <v>7.3040590084319854</v>
          </cell>
        </row>
        <row r="173">
          <cell r="AV173">
            <v>220197</v>
          </cell>
          <cell r="AW173">
            <v>3.9617221358017565</v>
          </cell>
          <cell r="AX173">
            <v>57.670696198322027</v>
          </cell>
          <cell r="AY173">
            <v>23.904193118504679</v>
          </cell>
        </row>
        <row r="174">
          <cell r="AV174">
            <v>637758</v>
          </cell>
          <cell r="AW174">
            <v>5.8161452631983241</v>
          </cell>
          <cell r="AX174">
            <v>97.606668053196501</v>
          </cell>
          <cell r="AY174">
            <v>0</v>
          </cell>
        </row>
        <row r="175">
          <cell r="AV175">
            <v>220199</v>
          </cell>
          <cell r="AW175">
            <v>12.812377971103555</v>
          </cell>
          <cell r="AX175">
            <v>81.973836965268674</v>
          </cell>
          <cell r="AY175">
            <v>0</v>
          </cell>
        </row>
        <row r="176">
          <cell r="AV176">
            <v>220196</v>
          </cell>
          <cell r="AW176">
            <v>0.92721156369828361</v>
          </cell>
          <cell r="AX176">
            <v>13.005464518528202</v>
          </cell>
          <cell r="AY176">
            <v>0</v>
          </cell>
        </row>
        <row r="177">
          <cell r="AV177">
            <v>220198</v>
          </cell>
          <cell r="AW177">
            <v>0</v>
          </cell>
          <cell r="AX177">
            <v>13.005464518528202</v>
          </cell>
          <cell r="AY177">
            <v>0</v>
          </cell>
        </row>
        <row r="178">
          <cell r="AV178">
            <v>220282</v>
          </cell>
          <cell r="AW178">
            <v>0</v>
          </cell>
          <cell r="AX178">
            <v>29.29513724880595</v>
          </cell>
          <cell r="AY178">
            <v>14.608118016863971</v>
          </cell>
        </row>
        <row r="179">
          <cell r="AV179">
            <v>637759</v>
          </cell>
          <cell r="AW179">
            <v>0</v>
          </cell>
          <cell r="AX179">
            <v>5.7802064526792005</v>
          </cell>
          <cell r="AY179">
            <v>0</v>
          </cell>
        </row>
        <row r="180">
          <cell r="AV180">
            <v>220273</v>
          </cell>
          <cell r="AW180">
            <v>0</v>
          </cell>
          <cell r="AX180">
            <v>4.3351548395094008</v>
          </cell>
          <cell r="AY180">
            <v>0</v>
          </cell>
        </row>
        <row r="181">
          <cell r="AV181">
            <v>220275</v>
          </cell>
          <cell r="AW181">
            <v>0</v>
          </cell>
          <cell r="AX181">
            <v>2.8901032263396003</v>
          </cell>
          <cell r="AY181">
            <v>0</v>
          </cell>
        </row>
        <row r="182">
          <cell r="AV182">
            <v>220276</v>
          </cell>
          <cell r="AW182">
            <v>0</v>
          </cell>
          <cell r="AX182">
            <v>10.115361292188602</v>
          </cell>
          <cell r="AY182">
            <v>0</v>
          </cell>
        </row>
        <row r="183">
          <cell r="AV183">
            <v>220277</v>
          </cell>
          <cell r="AW183">
            <v>0</v>
          </cell>
          <cell r="AX183">
            <v>6.1743114380891457</v>
          </cell>
          <cell r="AY183">
            <v>0</v>
          </cell>
        </row>
        <row r="184">
          <cell r="AV184">
            <v>91459</v>
          </cell>
          <cell r="AW184">
            <v>3.9617221358017565</v>
          </cell>
          <cell r="AX184">
            <v>65.946900891930881</v>
          </cell>
          <cell r="AY184">
            <v>0</v>
          </cell>
        </row>
        <row r="185">
          <cell r="AV185">
            <v>637356</v>
          </cell>
          <cell r="AW185">
            <v>0</v>
          </cell>
          <cell r="AX185">
            <v>0</v>
          </cell>
          <cell r="AY185">
            <v>0</v>
          </cell>
        </row>
        <row r="186">
          <cell r="AV186">
            <v>91279</v>
          </cell>
          <cell r="AW186">
            <v>0</v>
          </cell>
          <cell r="AX186">
            <v>0</v>
          </cell>
          <cell r="AY186">
            <v>0</v>
          </cell>
        </row>
        <row r="187">
          <cell r="AV187">
            <v>91276</v>
          </cell>
          <cell r="AW187">
            <v>0</v>
          </cell>
          <cell r="AX187">
            <v>0</v>
          </cell>
          <cell r="AY187">
            <v>0</v>
          </cell>
        </row>
        <row r="188">
          <cell r="AV188">
            <v>91403</v>
          </cell>
          <cell r="AW188">
            <v>0</v>
          </cell>
          <cell r="AX188">
            <v>0</v>
          </cell>
          <cell r="AY188">
            <v>0</v>
          </cell>
        </row>
        <row r="189">
          <cell r="AV189">
            <v>637521</v>
          </cell>
          <cell r="AW189">
            <v>0</v>
          </cell>
          <cell r="AX189">
            <v>0</v>
          </cell>
          <cell r="AY189">
            <v>0</v>
          </cell>
        </row>
        <row r="190">
          <cell r="AV190">
            <v>637357</v>
          </cell>
          <cell r="AW190">
            <v>0</v>
          </cell>
          <cell r="AX190">
            <v>0</v>
          </cell>
          <cell r="AY190">
            <v>0</v>
          </cell>
        </row>
        <row r="191">
          <cell r="AV191">
            <v>637762</v>
          </cell>
          <cell r="AW191">
            <v>0</v>
          </cell>
          <cell r="AX191">
            <v>4.3351548395094008</v>
          </cell>
          <cell r="AY191">
            <v>45.816370143800633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Bill Young" id="{2FB414C6-960C-4C17-9889-8D563F86F415}" userId="S::billy@nezperce.org::df48ff18-e91c-4b54-b1f9-9846b0f7911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5091.65253402778" createdVersion="8" refreshedVersion="8" minRefreshableVersion="3" recordCount="3137" xr:uid="{AAB5CA50-DADC-43EB-94DE-91910884D008}">
  <cacheSource type="worksheet">
    <worksheetSource ref="A5:AB3142" sheet="Individual Data"/>
  </cacheSource>
  <cacheFields count="28">
    <cacheField name="Population" numFmtId="0">
      <sharedItems/>
    </cacheField>
    <cacheField name="Individual" numFmtId="0">
      <sharedItems/>
    </cacheField>
    <cacheField name="LGRScaleGeneticsIDLink" numFmtId="0">
      <sharedItems/>
    </cacheField>
    <cacheField name="DateSampled" numFmtId="14">
      <sharedItems containsSemiMixedTypes="0" containsNonDate="0" containsDate="1" containsString="0" minDate="2022-08-18T00:00:00" maxDate="2022-11-16T00:00:00"/>
    </cacheField>
    <cacheField name="sample rate" numFmtId="0">
      <sharedItems containsSemiMixedTypes="0" containsString="0" containsNumber="1" containsInteger="1" minValue="18" maxValue="60"/>
    </cacheField>
    <cacheField name="PhenotypicSex" numFmtId="0">
      <sharedItems/>
    </cacheField>
    <cacheField name="FL mm" numFmtId="0">
      <sharedItems containsSemiMixedTypes="0" containsString="0" containsNumber="1" containsInteger="1" minValue="300" maxValue="990"/>
    </cacheField>
    <cacheField name="FL cm" numFmtId="0">
      <sharedItems containsSemiMixedTypes="0" containsString="0" containsNumber="1" containsInteger="1" minValue="30" maxValue="99"/>
    </cacheField>
    <cacheField name="Clip" numFmtId="0">
      <sharedItems count="2">
        <s v="AD"/>
        <s v="AI"/>
      </sharedItems>
    </cacheField>
    <cacheField name="Wire" numFmtId="0">
      <sharedItems containsMixedTypes="1" containsNumber="1" containsInteger="1" minValue="1" maxValue="1"/>
    </cacheField>
    <cacheField name="GenComments" numFmtId="0">
      <sharedItems containsBlank="1"/>
    </cacheField>
    <cacheField name="GenSex" numFmtId="0">
      <sharedItems/>
    </cacheField>
    <cacheField name="best sex" numFmtId="0">
      <sharedItems/>
    </cacheField>
    <cacheField name="GenPa" numFmtId="0">
      <sharedItems/>
    </cacheField>
    <cacheField name="GenMa" numFmtId="0">
      <sharedItems/>
    </cacheField>
    <cacheField name="PopName" numFmtId="0">
      <sharedItems count="21">
        <s v="OtsLYON18S_1"/>
        <s v="OtsLYON19S_1"/>
        <s v="Unassigned"/>
        <s v="OtsNPFH18S_1"/>
        <s v="OtsNPFH17S_1"/>
        <s v="OtsNPFH19S_1"/>
        <s v="OtsLYON17S_1"/>
        <s v="OtsLYON20S_1"/>
        <s v="OtsPBT18-UmaFa"/>
        <s v="OtsPBT19-RSHFa"/>
        <s v="NG AD"/>
        <s v="NG"/>
        <s v="OtsPBT19-LWSFa"/>
        <s v="OtsPBT17-PRHFa"/>
        <s v="OtsNPFH20S_1"/>
        <s v="OtsPBT19-PRHFa"/>
        <s v="OtsPBT17-RSHFa"/>
        <s v="OtsPBT17-LWSFa"/>
        <s v="OtsPBT18-RSHFa"/>
        <s v="OtsPBT18-ProsserFa"/>
        <s v="OtsPBT18-PRHFa"/>
      </sharedItems>
    </cacheField>
    <cacheField name="agePBT" numFmtId="0">
      <sharedItems containsMixedTypes="1" containsNumber="1" containsInteger="1" minValue="2" maxValue="5"/>
    </cacheField>
    <cacheField name="Brd Yr" numFmtId="0">
      <sharedItems containsMixedTypes="1" containsNumber="1" containsInteger="1" minValue="2017" maxValue="2020"/>
    </cacheField>
    <cacheField name="GSIRepUnit" numFmtId="0">
      <sharedItems/>
    </cacheField>
    <cacheField name="RepUnitProb" numFmtId="0">
      <sharedItems containsMixedTypes="1" containsNumber="1" minValue="0.78152442147763301" maxValue="1.00000000000001"/>
    </cacheField>
    <cacheField name="Final group" numFmtId="0">
      <sharedItems count="37">
        <s v="BCAe"/>
        <s v="Unassigned"/>
        <s v="LGA"/>
        <s v="LFHs"/>
        <s v="LFH Ukn"/>
        <s v="CJAe"/>
        <s v="Unassigned AD"/>
        <s v="PLAe"/>
        <s v="NPTH"/>
        <s v="LFHy"/>
        <s v="NLV"/>
        <s v="CFA"/>
        <s v="SRHC"/>
        <s v="CJAl"/>
        <s v="BCAl"/>
        <s v="UmatFH"/>
        <s v="PLAl"/>
        <s v="GRR"/>
        <s v="RockspFH"/>
        <s v="NG"/>
        <s v="LWSFH"/>
        <s v="PRFH"/>
        <s v="NPTH Unk"/>
        <s v="ProsserFH"/>
        <s v="Lyons Ferry Onsite Subyearlings Early" u="1"/>
        <s v="Captain John Early" u="1"/>
        <s v="Pittsburgh Landing Late" u="1"/>
        <s v="Captain John Late" u="1"/>
        <s v="Big Canyon Late" u="1"/>
        <s v="Salmon River" u="1"/>
        <s v="Big Canyon Early" u="1"/>
        <s v="Pittsburgh Landing Early" u="1"/>
        <s v="Grande Ronde" u="1"/>
        <s v="Lyons Ferry Onsite Subyearlings Late" u="1"/>
        <s v="Lyons Ferry Onsite Yearlings" u="1"/>
        <s v="Lukes Gulch" u="1"/>
        <s v="Cedar Flats" u="1"/>
      </sharedItems>
    </cacheField>
    <cacheField name="Tag rate" numFmtId="0">
      <sharedItems containsMixedTypes="1" containsNumber="1" minValue="0.76170174199999996" maxValue="1"/>
    </cacheField>
    <cacheField name="count" numFmtId="0">
      <sharedItems containsSemiMixedTypes="0" containsString="0" containsNumber="1" containsInteger="1" minValue="1" maxValue="1"/>
    </cacheField>
    <cacheField name="pooled FL" numFmtId="1">
      <sharedItems containsSemiMixedTypes="0" containsString="0" containsNumber="1" containsInteger="1" minValue="42" maxValue="100" count="13">
        <n v="92"/>
        <n v="67"/>
        <n v="87"/>
        <n v="82"/>
        <n v="77"/>
        <n v="72"/>
        <n v="62"/>
        <n v="47"/>
        <n v="52"/>
        <n v="57"/>
        <n v="99"/>
        <n v="42"/>
        <n v="100"/>
      </sharedItems>
    </cacheField>
    <cacheField name="trap rate expansion" numFmtId="166">
      <sharedItems containsSemiMixedTypes="0" containsString="0" containsNumber="1" minValue="1.7361111111111112" maxValue="5.6818181818181825"/>
    </cacheField>
    <cacheField name="PBT geno rate expansion" numFmtId="166">
      <sharedItems containsSemiMixedTypes="0" containsString="0" containsNumber="1" minValue="15.625000000000002" maxValue="17.04545454545455"/>
    </cacheField>
    <cacheField name="rel abv/blw LGR" numFmtId="166">
      <sharedItems/>
    </cacheField>
    <cacheField name="fallback/reassension adj count" numFmtId="166">
      <sharedItems containsSemiMixedTypes="0" containsString="0" containsNumber="1" minValue="15.625000000000002" maxValue="17.045454545454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7">
  <r>
    <s v="OtsLGRF22S"/>
    <s v="OtsLGRF22S_0002"/>
    <s v="C-00002"/>
    <d v="2022-08-18T00:00:00"/>
    <n v="60"/>
    <s v="M"/>
    <n v="910"/>
    <n v="91"/>
    <x v="0"/>
    <n v="1"/>
    <m/>
    <s v="M"/>
    <s v="M"/>
    <s v="OtsLYON18S_1_0133"/>
    <s v="OtsLYON18S_1_0282"/>
    <x v="0"/>
    <n v="4"/>
    <n v="2018"/>
    <s v="NA"/>
    <s v="NA"/>
    <x v="0"/>
    <n v="0.80551598400000002"/>
    <n v="1"/>
    <x v="0"/>
    <n v="1.7361111111111112"/>
    <n v="15.625000000000002"/>
    <s v="abv"/>
    <n v="15.625000000000002"/>
  </r>
  <r>
    <s v="OtsLGRF22S"/>
    <s v="OtsLGRF22S_0010"/>
    <s v="C-00010"/>
    <d v="2022-08-18T00:00:00"/>
    <n v="60"/>
    <s v="U"/>
    <n v="650"/>
    <n v="65"/>
    <x v="1"/>
    <s v="NA"/>
    <m/>
    <s v="M"/>
    <s v="M"/>
    <s v="OtsLYON19S_1_0141"/>
    <s v="OtsLYON19S_1_0227"/>
    <x v="1"/>
    <n v="3"/>
    <n v="2019"/>
    <s v="NA"/>
    <s v="NA"/>
    <x v="0"/>
    <n v="0.95971980899999998"/>
    <n v="1"/>
    <x v="1"/>
    <n v="1.7361111111111112"/>
    <n v="15.625000000000002"/>
    <s v="abv"/>
    <n v="15.625000000000002"/>
  </r>
  <r>
    <s v="OtsLGRF22S"/>
    <s v="OtsLGRF22S_0019"/>
    <s v="C-00019"/>
    <d v="2022-08-18T00:00:00"/>
    <n v="60"/>
    <s v="M"/>
    <n v="840"/>
    <n v="84"/>
    <x v="1"/>
    <s v="NA"/>
    <m/>
    <s v="M"/>
    <s v="M"/>
    <s v="NA"/>
    <s v="NA"/>
    <x v="2"/>
    <s v="NA"/>
    <s v="U"/>
    <s v="FALL"/>
    <n v="0.999999999999999"/>
    <x v="1"/>
    <e v="#N/A"/>
    <n v="1"/>
    <x v="2"/>
    <n v="1.7361111111111112"/>
    <n v="15.625000000000002"/>
    <s v="abv"/>
    <n v="15.625000000000002"/>
  </r>
  <r>
    <s v="OtsLGRF22S"/>
    <s v="OtsLGRF22S_0028"/>
    <s v="C-00028"/>
    <d v="2022-08-18T00:00:00"/>
    <n v="60"/>
    <s v="F"/>
    <n v="810"/>
    <n v="81"/>
    <x v="0"/>
    <n v="1"/>
    <m/>
    <s v="F"/>
    <s v="F"/>
    <s v="OtsNPFH18S_1_2308"/>
    <s v="OtsNPFH18S_1_2062"/>
    <x v="3"/>
    <n v="4"/>
    <n v="2018"/>
    <s v="NA"/>
    <s v="NA"/>
    <x v="2"/>
    <n v="0.96828396500000002"/>
    <n v="1"/>
    <x v="3"/>
    <n v="1.7361111111111112"/>
    <n v="15.625000000000002"/>
    <s v="abv"/>
    <n v="15.625000000000002"/>
  </r>
  <r>
    <s v="OtsLGRF22S"/>
    <s v="OtsLGRF22S_0037"/>
    <s v="C-00037"/>
    <d v="2022-08-18T00:00:00"/>
    <n v="60"/>
    <s v="F"/>
    <n v="820"/>
    <n v="82"/>
    <x v="1"/>
    <s v="NA"/>
    <m/>
    <s v="F"/>
    <s v="F"/>
    <s v="NA"/>
    <s v="NA"/>
    <x v="2"/>
    <s v="NA"/>
    <s v="U"/>
    <s v="FALL"/>
    <n v="1"/>
    <x v="1"/>
    <e v="#N/A"/>
    <n v="1"/>
    <x v="3"/>
    <n v="1.7361111111111112"/>
    <n v="15.625000000000002"/>
    <s v="abv"/>
    <n v="15.625000000000002"/>
  </r>
  <r>
    <s v="OtsLGRF22S"/>
    <s v="OtsLGRF22S_0046"/>
    <s v="C-00046"/>
    <d v="2022-08-18T00:00:00"/>
    <n v="60"/>
    <s v="F"/>
    <n v="760"/>
    <n v="76"/>
    <x v="1"/>
    <s v="NA"/>
    <m/>
    <s v="F"/>
    <s v="F"/>
    <s v="OtsLYON18S_1_0707"/>
    <s v="OtsLYON18S_1_0550"/>
    <x v="0"/>
    <n v="4"/>
    <n v="2018"/>
    <s v="NA"/>
    <s v="NA"/>
    <x v="0"/>
    <n v="0.80551598400000002"/>
    <n v="1"/>
    <x v="4"/>
    <n v="1.7361111111111112"/>
    <n v="15.625000000000002"/>
    <s v="abv"/>
    <n v="15.625000000000002"/>
  </r>
  <r>
    <s v="OtsLGRF22S"/>
    <s v="OtsLGRF22S_0055"/>
    <s v="C-00055"/>
    <d v="2022-08-18T00:00:00"/>
    <n v="60"/>
    <s v="F"/>
    <n v="810"/>
    <n v="81"/>
    <x v="1"/>
    <s v="NA"/>
    <m/>
    <s v="F"/>
    <s v="F"/>
    <s v="OtsLYON18S_1_0768"/>
    <s v="OtsLYON18S_1_0923"/>
    <x v="0"/>
    <n v="4"/>
    <n v="2018"/>
    <s v="NA"/>
    <s v="NA"/>
    <x v="3"/>
    <n v="0.80551598400000002"/>
    <n v="1"/>
    <x v="3"/>
    <n v="1.7361111111111112"/>
    <n v="15.625000000000002"/>
    <s v="blw"/>
    <n v="15.625000000000002"/>
  </r>
  <r>
    <s v="OtsLGRF22S"/>
    <s v="OtsLGRF22S_0064"/>
    <s v="C-00064"/>
    <d v="2022-08-18T00:00:00"/>
    <n v="60"/>
    <s v="F"/>
    <n v="740"/>
    <n v="74"/>
    <x v="1"/>
    <s v="NA"/>
    <m/>
    <s v="F"/>
    <s v="F"/>
    <s v="OtsLYON18S_1_1377"/>
    <s v="OtsLYON18S_1_1745"/>
    <x v="0"/>
    <n v="4"/>
    <n v="2018"/>
    <s v="NA"/>
    <s v="NA"/>
    <x v="4"/>
    <n v="0.80551598400000002"/>
    <n v="1"/>
    <x v="4"/>
    <n v="1.7361111111111112"/>
    <n v="15.625000000000002"/>
    <s v="blw"/>
    <n v="15.625000000000002"/>
  </r>
  <r>
    <s v="OtsLGRF22S"/>
    <s v="OtsLGRF22S_0073"/>
    <s v="C-00073"/>
    <d v="2022-08-18T00:00:00"/>
    <n v="60"/>
    <s v="F"/>
    <n v="810"/>
    <n v="81"/>
    <x v="1"/>
    <s v="NA"/>
    <m/>
    <s v="F"/>
    <s v="F"/>
    <s v="OtsNPFH18S_1_3330"/>
    <s v="OtsNPFH18S_1_3037"/>
    <x v="3"/>
    <n v="4"/>
    <n v="2018"/>
    <s v="NA"/>
    <s v="NA"/>
    <x v="2"/>
    <n v="0.96828396500000002"/>
    <n v="1"/>
    <x v="3"/>
    <n v="1.7361111111111112"/>
    <n v="15.625000000000002"/>
    <s v="abv"/>
    <n v="15.625000000000002"/>
  </r>
  <r>
    <s v="OtsLGRF22S"/>
    <s v="OtsLGRF22S_0082"/>
    <s v="C-00082"/>
    <d v="2022-08-18T00:00:00"/>
    <n v="60"/>
    <s v="M"/>
    <n v="830"/>
    <n v="83"/>
    <x v="1"/>
    <s v="NA"/>
    <m/>
    <s v="M"/>
    <s v="M"/>
    <s v="OtsLYON18S_1_1358"/>
    <s v="OtsLYON18S_1_1724"/>
    <x v="0"/>
    <n v="4"/>
    <n v="2018"/>
    <s v="NA"/>
    <s v="NA"/>
    <x v="4"/>
    <n v="0.80551598400000002"/>
    <n v="1"/>
    <x v="2"/>
    <n v="1.7361111111111112"/>
    <n v="15.625000000000002"/>
    <s v="blw"/>
    <n v="15.625000000000002"/>
  </r>
  <r>
    <s v="OtsLGRF22S"/>
    <s v="OtsLGRF22S_0091"/>
    <s v="C-00091"/>
    <d v="2022-08-18T00:00:00"/>
    <n v="60"/>
    <s v="F"/>
    <n v="760"/>
    <n v="76"/>
    <x v="1"/>
    <s v="NA"/>
    <m/>
    <s v="F"/>
    <s v="F"/>
    <s v="OtsNPFH18S_1_6322"/>
    <s v="OtsNPFH18S_1_6030"/>
    <x v="3"/>
    <n v="4"/>
    <n v="2018"/>
    <s v="NA"/>
    <s v="NA"/>
    <x v="2"/>
    <n v="0.96828396500000002"/>
    <n v="1"/>
    <x v="4"/>
    <n v="1.7361111111111112"/>
    <n v="15.625000000000002"/>
    <s v="abv"/>
    <n v="15.625000000000002"/>
  </r>
  <r>
    <s v="OtsLGRF22S"/>
    <s v="OtsLGRF22S_0100"/>
    <s v="C-00100"/>
    <d v="2022-08-19T00:00:00"/>
    <n v="60"/>
    <s v="M"/>
    <n v="790"/>
    <n v="79"/>
    <x v="0"/>
    <n v="1"/>
    <m/>
    <s v="M"/>
    <s v="M"/>
    <s v="OtsLYON18S_1_0735"/>
    <s v="OtsLYON18S_1_0840"/>
    <x v="0"/>
    <n v="4"/>
    <n v="2018"/>
    <s v="NA"/>
    <s v="NA"/>
    <x v="5"/>
    <n v="0.80551598400000002"/>
    <n v="1"/>
    <x v="3"/>
    <n v="1.7361111111111112"/>
    <n v="15.625000000000002"/>
    <s v="abv"/>
    <n v="15.625000000000002"/>
  </r>
  <r>
    <s v="OtsLGRF22S"/>
    <s v="OtsLGRF22S_0109"/>
    <s v="C-00109"/>
    <d v="2022-08-19T00:00:00"/>
    <n v="60"/>
    <s v="M"/>
    <n v="860"/>
    <n v="86"/>
    <x v="0"/>
    <n v="1"/>
    <m/>
    <s v="M"/>
    <s v="M"/>
    <s v="NA"/>
    <s v="NA"/>
    <x v="2"/>
    <s v="NA"/>
    <s v="U"/>
    <s v="FALL"/>
    <n v="1"/>
    <x v="6"/>
    <e v="#N/A"/>
    <n v="1"/>
    <x v="2"/>
    <n v="1.7361111111111112"/>
    <n v="15.625000000000002"/>
    <s v="abv"/>
    <n v="15.625000000000002"/>
  </r>
  <r>
    <s v="OtsLGRF22S"/>
    <s v="OtsLGRF22S_0118"/>
    <s v="C-00118"/>
    <d v="2022-08-19T00:00:00"/>
    <n v="60"/>
    <s v="M"/>
    <n v="850"/>
    <n v="85"/>
    <x v="1"/>
    <s v="NA"/>
    <m/>
    <s v="M"/>
    <s v="M"/>
    <s v="OtsLYON18S_1_0102"/>
    <s v="OtsLYON18S_1_0084"/>
    <x v="0"/>
    <n v="4"/>
    <n v="2018"/>
    <s v="NA"/>
    <s v="NA"/>
    <x v="7"/>
    <n v="0.80551598400000002"/>
    <n v="1"/>
    <x v="2"/>
    <n v="1.7361111111111112"/>
    <n v="15.625000000000002"/>
    <s v="abv"/>
    <n v="15.625000000000002"/>
  </r>
  <r>
    <s v="OtsLGRF22S"/>
    <s v="OtsLGRF22S_0127"/>
    <s v="C-00127"/>
    <d v="2022-08-19T00:00:00"/>
    <n v="60"/>
    <s v="M"/>
    <n v="670"/>
    <n v="67"/>
    <x v="0"/>
    <n v="1"/>
    <m/>
    <s v="M"/>
    <s v="M"/>
    <s v="OtsLYON19S_1_0124"/>
    <s v="OtsLYON19S_1_0071"/>
    <x v="1"/>
    <n v="3"/>
    <n v="2019"/>
    <s v="NA"/>
    <s v="NA"/>
    <x v="7"/>
    <n v="0.95971980899999998"/>
    <n v="1"/>
    <x v="1"/>
    <n v="1.7361111111111112"/>
    <n v="15.625000000000002"/>
    <s v="abv"/>
    <n v="15.625000000000002"/>
  </r>
  <r>
    <s v="OtsLGRF22S"/>
    <s v="OtsLGRF22S_0136"/>
    <s v="C-00136"/>
    <d v="2022-08-19T00:00:00"/>
    <n v="60"/>
    <s v="F"/>
    <n v="710"/>
    <n v="71"/>
    <x v="1"/>
    <s v="NA"/>
    <m/>
    <s v="F"/>
    <s v="F"/>
    <s v="NA"/>
    <s v="NA"/>
    <x v="2"/>
    <s v="NA"/>
    <s v="U"/>
    <s v="FALL"/>
    <n v="1"/>
    <x v="1"/>
    <e v="#N/A"/>
    <n v="1"/>
    <x v="5"/>
    <n v="1.7361111111111112"/>
    <n v="15.625000000000002"/>
    <s v="abv"/>
    <n v="15.625000000000002"/>
  </r>
  <r>
    <s v="OtsLGRF22S"/>
    <s v="OtsLGRF22S_0145"/>
    <s v="C-00145"/>
    <d v="2022-08-19T00:00:00"/>
    <n v="60"/>
    <s v="U"/>
    <n v="610"/>
    <n v="61"/>
    <x v="0"/>
    <n v="1"/>
    <m/>
    <s v="M"/>
    <s v="M"/>
    <s v="NA"/>
    <s v="NA"/>
    <x v="2"/>
    <s v="NA"/>
    <s v="U"/>
    <s v="FALL"/>
    <n v="0.999999999999997"/>
    <x v="6"/>
    <e v="#N/A"/>
    <n v="1"/>
    <x v="6"/>
    <n v="1.7361111111111112"/>
    <n v="15.625000000000002"/>
    <s v="abv"/>
    <n v="15.625000000000002"/>
  </r>
  <r>
    <s v="OtsLGRF22S"/>
    <s v="OtsLGRF22S_0154"/>
    <s v="C-00154"/>
    <d v="2022-08-19T00:00:00"/>
    <n v="60"/>
    <s v="F"/>
    <n v="880"/>
    <n v="88"/>
    <x v="1"/>
    <s v="NA"/>
    <m/>
    <s v="F"/>
    <s v="F"/>
    <s v="OtsNPFH17S_1_4336"/>
    <s v="OtsNPFH17S_1_4110"/>
    <x v="4"/>
    <n v="5"/>
    <n v="2017"/>
    <s v="NA"/>
    <s v="NA"/>
    <x v="8"/>
    <n v="0.98821806999999995"/>
    <n v="1"/>
    <x v="0"/>
    <n v="1.7361111111111112"/>
    <n v="15.625000000000002"/>
    <s v="abv"/>
    <n v="15.625000000000002"/>
  </r>
  <r>
    <s v="OtsLGRF22S"/>
    <s v="OtsLGRF22S_0163"/>
    <s v="C-00163"/>
    <d v="2022-08-19T00:00:00"/>
    <n v="60"/>
    <s v="M"/>
    <n v="760"/>
    <n v="76"/>
    <x v="1"/>
    <s v="NA"/>
    <m/>
    <s v="F"/>
    <s v="F"/>
    <s v="OtsLYON18S_1_0109"/>
    <s v="OtsLYON18S_1_0033"/>
    <x v="0"/>
    <n v="4"/>
    <n v="2018"/>
    <s v="NA"/>
    <s v="NA"/>
    <x v="7"/>
    <n v="0.80551598400000002"/>
    <n v="1"/>
    <x v="4"/>
    <n v="1.7361111111111112"/>
    <n v="15.625000000000002"/>
    <s v="abv"/>
    <n v="15.625000000000002"/>
  </r>
  <r>
    <s v="OtsLGRF22S"/>
    <s v="OtsLGRF22S_0172"/>
    <s v="C-00172"/>
    <d v="2022-08-19T00:00:00"/>
    <n v="60"/>
    <s v="F"/>
    <n v="790"/>
    <n v="79"/>
    <x v="0"/>
    <n v="1"/>
    <m/>
    <s v="F"/>
    <s v="F"/>
    <s v="OtsLYON18S_1_1353"/>
    <s v="OtsLYON18S_1_1789"/>
    <x v="0"/>
    <n v="4"/>
    <n v="2018"/>
    <s v="NA"/>
    <s v="NA"/>
    <x v="4"/>
    <n v="0.80551598400000002"/>
    <n v="1"/>
    <x v="3"/>
    <n v="1.7361111111111112"/>
    <n v="15.625000000000002"/>
    <s v="blw"/>
    <n v="15.625000000000002"/>
  </r>
  <r>
    <s v="OtsLGRF22S"/>
    <s v="OtsLGRF22S_0181"/>
    <s v="C-00181"/>
    <d v="2022-08-19T00:00:00"/>
    <n v="60"/>
    <s v="M"/>
    <n v="750"/>
    <n v="75"/>
    <x v="1"/>
    <s v="NA"/>
    <m/>
    <s v="M"/>
    <s v="M"/>
    <s v="OtsNPFH18S_1_5326"/>
    <s v="OtsNPFH18S_1_5031"/>
    <x v="3"/>
    <n v="4"/>
    <n v="2018"/>
    <s v="NA"/>
    <s v="NA"/>
    <x v="8"/>
    <n v="0.96828396500000002"/>
    <n v="1"/>
    <x v="4"/>
    <n v="1.7361111111111112"/>
    <n v="15.625000000000002"/>
    <s v="abv"/>
    <n v="15.625000000000002"/>
  </r>
  <r>
    <s v="OtsLGRF22S"/>
    <s v="OtsLGRF22S_0190"/>
    <s v="C-00190"/>
    <d v="2022-08-19T00:00:00"/>
    <n v="60"/>
    <s v="M"/>
    <n v="850"/>
    <n v="85"/>
    <x v="1"/>
    <s v="NA"/>
    <m/>
    <s v="M"/>
    <s v="M"/>
    <s v="OtsLYON18S_1_0726"/>
    <s v="OtsLYON18S_1_0856"/>
    <x v="0"/>
    <n v="4"/>
    <n v="2018"/>
    <s v="NA"/>
    <s v="NA"/>
    <x v="5"/>
    <n v="0.80551598400000002"/>
    <n v="1"/>
    <x v="2"/>
    <n v="1.7361111111111112"/>
    <n v="15.625000000000002"/>
    <s v="abv"/>
    <n v="15.625000000000002"/>
  </r>
  <r>
    <s v="OtsLGRF22S"/>
    <s v="OtsLGRF22S_0199"/>
    <s v="C-00199"/>
    <d v="2022-08-19T00:00:00"/>
    <n v="60"/>
    <s v="F"/>
    <n v="750"/>
    <n v="75"/>
    <x v="0"/>
    <n v="1"/>
    <m/>
    <s v="F"/>
    <s v="F"/>
    <s v="OtsNPFH18S_1_2308"/>
    <s v="OtsNPFH18S_1_2062"/>
    <x v="3"/>
    <n v="4"/>
    <n v="2018"/>
    <s v="NA"/>
    <s v="NA"/>
    <x v="2"/>
    <n v="0.96828396500000002"/>
    <n v="1"/>
    <x v="4"/>
    <n v="1.7361111111111112"/>
    <n v="15.625000000000002"/>
    <s v="abv"/>
    <n v="15.625000000000002"/>
  </r>
  <r>
    <s v="OtsLGRF22S"/>
    <s v="OtsLGRF22S_0208"/>
    <s v="C-00208"/>
    <d v="2022-08-19T00:00:00"/>
    <n v="60"/>
    <s v="F"/>
    <n v="860"/>
    <n v="86"/>
    <x v="0"/>
    <n v="1"/>
    <m/>
    <s v="M"/>
    <s v="M"/>
    <s v="OtsLYON18S_1_0735"/>
    <s v="OtsLYON18S_1_0840"/>
    <x v="0"/>
    <n v="4"/>
    <n v="2018"/>
    <s v="NA"/>
    <s v="NA"/>
    <x v="5"/>
    <n v="0.80551598400000002"/>
    <n v="1"/>
    <x v="2"/>
    <n v="1.7361111111111112"/>
    <n v="15.625000000000002"/>
    <s v="abv"/>
    <n v="15.625000000000002"/>
  </r>
  <r>
    <s v="OtsLGRF22S"/>
    <s v="OtsLGRF22S_0217"/>
    <s v="C-00217"/>
    <d v="2022-08-20T00:00:00"/>
    <n v="60"/>
    <s v="M"/>
    <n v="740"/>
    <n v="74"/>
    <x v="1"/>
    <s v="NA"/>
    <m/>
    <s v="M"/>
    <s v="M"/>
    <s v="OtsLYON18S_1_0731"/>
    <s v="OtsLYON18S_1_0851"/>
    <x v="0"/>
    <n v="4"/>
    <n v="2018"/>
    <s v="NA"/>
    <s v="NA"/>
    <x v="5"/>
    <n v="0.80551598400000002"/>
    <n v="1"/>
    <x v="4"/>
    <n v="1.7361111111111112"/>
    <n v="15.625000000000002"/>
    <s v="abv"/>
    <n v="15.625000000000002"/>
  </r>
  <r>
    <s v="OtsLGRF22S"/>
    <s v="OtsLGRF22S_0226"/>
    <s v="C-00226"/>
    <d v="2022-08-20T00:00:00"/>
    <n v="60"/>
    <s v="U"/>
    <n v="660"/>
    <n v="66"/>
    <x v="0"/>
    <n v="1"/>
    <m/>
    <s v="M"/>
    <s v="M"/>
    <s v="OtsLYON18S_1_2351"/>
    <s v="OtsLYON18S_1_2721"/>
    <x v="0"/>
    <n v="4"/>
    <n v="2018"/>
    <s v="NA"/>
    <s v="NA"/>
    <x v="9"/>
    <n v="0.80551598400000002"/>
    <n v="1"/>
    <x v="1"/>
    <n v="1.7361111111111112"/>
    <n v="15.625000000000002"/>
    <s v="blw"/>
    <n v="15.625000000000002"/>
  </r>
  <r>
    <s v="OtsLGRF22S"/>
    <s v="OtsLGRF22S_0235"/>
    <s v="C-00235"/>
    <d v="2022-08-20T00:00:00"/>
    <n v="60"/>
    <s v="F"/>
    <n v="880"/>
    <n v="88"/>
    <x v="1"/>
    <s v="NA"/>
    <m/>
    <s v="F"/>
    <s v="F"/>
    <s v="NA"/>
    <s v="NA"/>
    <x v="2"/>
    <s v="NA"/>
    <s v="U"/>
    <s v="FALL"/>
    <n v="1"/>
    <x v="1"/>
    <e v="#N/A"/>
    <n v="1"/>
    <x v="0"/>
    <n v="1.7361111111111112"/>
    <n v="15.625000000000002"/>
    <s v="abv"/>
    <n v="15.625000000000002"/>
  </r>
  <r>
    <s v="OtsLGRF22S"/>
    <s v="OtsLGRF22S_0244"/>
    <s v="C-00244"/>
    <d v="2022-08-20T00:00:00"/>
    <n v="60"/>
    <s v="F"/>
    <n v="790"/>
    <n v="79"/>
    <x v="0"/>
    <n v="1"/>
    <m/>
    <s v="F"/>
    <s v="F"/>
    <s v="OtsNPFH18S_1_4337"/>
    <s v="OtsNPFH18S_1_4090"/>
    <x v="3"/>
    <n v="4"/>
    <n v="2018"/>
    <s v="NA"/>
    <s v="NA"/>
    <x v="8"/>
    <n v="0.96828396500000002"/>
    <n v="1"/>
    <x v="3"/>
    <n v="1.7361111111111112"/>
    <n v="15.625000000000002"/>
    <s v="abv"/>
    <n v="15.625000000000002"/>
  </r>
  <r>
    <s v="OtsLGRF22S"/>
    <s v="OtsLGRF22S_0253"/>
    <s v="C-00253"/>
    <d v="2022-08-20T00:00:00"/>
    <n v="60"/>
    <s v="U"/>
    <n v="610"/>
    <n v="61"/>
    <x v="0"/>
    <n v="1"/>
    <m/>
    <s v="M"/>
    <s v="M"/>
    <s v="OtsLYON19S_1_0714"/>
    <s v="OtsLYON19S_1_0814"/>
    <x v="1"/>
    <n v="3"/>
    <n v="2019"/>
    <s v="NA"/>
    <s v="NA"/>
    <x v="5"/>
    <n v="0.95971980899999998"/>
    <n v="1"/>
    <x v="6"/>
    <n v="1.7361111111111112"/>
    <n v="15.625000000000002"/>
    <s v="abv"/>
    <n v="15.625000000000002"/>
  </r>
  <r>
    <s v="OtsLGRF22S"/>
    <s v="OtsLGRF22S_0262"/>
    <s v="C-00262"/>
    <d v="2022-08-20T00:00:00"/>
    <n v="60"/>
    <s v="F"/>
    <n v="730"/>
    <n v="73"/>
    <x v="0"/>
    <n v="1"/>
    <m/>
    <s v="F"/>
    <s v="F"/>
    <s v="OtsLYON18S_1_0747"/>
    <s v="OtsLYON18S_1_0622"/>
    <x v="0"/>
    <n v="4"/>
    <n v="2018"/>
    <s v="NA"/>
    <s v="NA"/>
    <x v="3"/>
    <n v="0.80551598400000002"/>
    <n v="1"/>
    <x v="4"/>
    <n v="1.7361111111111112"/>
    <n v="15.625000000000002"/>
    <s v="blw"/>
    <n v="15.625000000000002"/>
  </r>
  <r>
    <s v="OtsLGRF22S"/>
    <s v="OtsLGRF22S_0271"/>
    <s v="C-00271"/>
    <d v="2022-08-20T00:00:00"/>
    <n v="60"/>
    <s v="U"/>
    <n v="430"/>
    <n v="43"/>
    <x v="1"/>
    <s v="NA"/>
    <m/>
    <s v="M"/>
    <s v="M"/>
    <s v="NA"/>
    <s v="NA"/>
    <x v="2"/>
    <s v="NA"/>
    <s v="U"/>
    <s v="FALL"/>
    <n v="1.00000000000001"/>
    <x v="1"/>
    <e v="#N/A"/>
    <n v="1"/>
    <x v="7"/>
    <n v="1.7361111111111112"/>
    <n v="15.625000000000002"/>
    <s v="abv"/>
    <n v="15.625000000000002"/>
  </r>
  <r>
    <s v="OtsLGRF22S"/>
    <s v="OtsLGRF22S_0280"/>
    <s v="C-00280"/>
    <d v="2022-08-21T00:00:00"/>
    <n v="60"/>
    <s v="F"/>
    <n v="770"/>
    <n v="77"/>
    <x v="1"/>
    <s v="NA"/>
    <m/>
    <s v="M"/>
    <s v="M"/>
    <s v="OtsLYON18S_1_0059"/>
    <s v="OtsLYON18S_1_0100"/>
    <x v="0"/>
    <n v="4"/>
    <n v="2018"/>
    <s v="NA"/>
    <s v="NA"/>
    <x v="7"/>
    <n v="0.80551598400000002"/>
    <n v="1"/>
    <x v="4"/>
    <n v="1.7361111111111112"/>
    <n v="15.625000000000002"/>
    <s v="abv"/>
    <n v="15.625000000000002"/>
  </r>
  <r>
    <s v="OtsLGRF22S"/>
    <s v="OtsLGRF22S_0289"/>
    <s v="C-00289"/>
    <d v="2022-08-21T00:00:00"/>
    <n v="60"/>
    <s v="M"/>
    <n v="720"/>
    <n v="72"/>
    <x v="1"/>
    <s v="NA"/>
    <m/>
    <s v="M"/>
    <s v="M"/>
    <s v="OtsLYON18S_1_0727"/>
    <s v="OtsLYON18S_1_0831"/>
    <x v="0"/>
    <n v="4"/>
    <n v="2018"/>
    <s v="NA"/>
    <s v="NA"/>
    <x v="5"/>
    <n v="0.80551598400000002"/>
    <n v="1"/>
    <x v="5"/>
    <n v="1.7361111111111112"/>
    <n v="15.625000000000002"/>
    <s v="abv"/>
    <n v="15.625000000000002"/>
  </r>
  <r>
    <s v="OtsLGRF22S"/>
    <s v="OtsLGRF22S_0298"/>
    <s v="C-00298"/>
    <d v="2022-08-21T00:00:00"/>
    <n v="60"/>
    <s v="F"/>
    <n v="840"/>
    <n v="84"/>
    <x v="1"/>
    <s v="NA"/>
    <m/>
    <s v="F"/>
    <s v="F"/>
    <s v="OtsNPFH18S_1_3333"/>
    <s v="OtsNPFH18S_1_3086"/>
    <x v="3"/>
    <n v="4"/>
    <n v="2018"/>
    <s v="NA"/>
    <s v="NA"/>
    <x v="10"/>
    <n v="0.96828396500000002"/>
    <n v="1"/>
    <x v="2"/>
    <n v="1.7361111111111112"/>
    <n v="15.625000000000002"/>
    <s v="abv"/>
    <n v="15.625000000000002"/>
  </r>
  <r>
    <s v="OtsLGRF22S"/>
    <s v="OtsLGRF22S_0307"/>
    <s v="C-00307"/>
    <d v="2022-08-21T00:00:00"/>
    <n v="60"/>
    <s v="F"/>
    <n v="860"/>
    <n v="86"/>
    <x v="0"/>
    <n v="1"/>
    <m/>
    <s v="F"/>
    <s v="F"/>
    <s v="OtsNPFH18S_1_2307"/>
    <s v="OtsNPFH18S_1_2014"/>
    <x v="3"/>
    <n v="4"/>
    <n v="2018"/>
    <s v="NA"/>
    <s v="NA"/>
    <x v="11"/>
    <n v="0.96828396500000002"/>
    <n v="1"/>
    <x v="2"/>
    <n v="1.7361111111111112"/>
    <n v="15.625000000000002"/>
    <s v="abv"/>
    <n v="15.625000000000002"/>
  </r>
  <r>
    <s v="OtsLGRF22S"/>
    <s v="OtsLGRF22S_0316"/>
    <s v="C-00316"/>
    <d v="2022-08-21T00:00:00"/>
    <n v="60"/>
    <s v="U"/>
    <n v="620"/>
    <n v="62"/>
    <x v="1"/>
    <s v="NA"/>
    <m/>
    <s v="M"/>
    <s v="M"/>
    <s v="OtsNPFH19S_1_4339"/>
    <s v="OtsNPFH19S_1_4006"/>
    <x v="5"/>
    <n v="3"/>
    <n v="2019"/>
    <s v="NA"/>
    <s v="NA"/>
    <x v="10"/>
    <n v="0.99705232300000002"/>
    <n v="1"/>
    <x v="6"/>
    <n v="1.7361111111111112"/>
    <n v="15.625000000000002"/>
    <s v="abv"/>
    <n v="15.625000000000002"/>
  </r>
  <r>
    <s v="OtsLGRF22S"/>
    <s v="OtsLGRF22S_0325"/>
    <s v="C-00325"/>
    <d v="2022-08-21T00:00:00"/>
    <n v="60"/>
    <s v="U"/>
    <n v="510"/>
    <n v="51"/>
    <x v="1"/>
    <s v="NA"/>
    <m/>
    <s v="M"/>
    <s v="M"/>
    <s v="NA"/>
    <s v="NA"/>
    <x v="2"/>
    <s v="NA"/>
    <s v="U"/>
    <s v="FALL"/>
    <n v="1"/>
    <x v="1"/>
    <e v="#N/A"/>
    <n v="1"/>
    <x v="8"/>
    <n v="1.7361111111111112"/>
    <n v="15.625000000000002"/>
    <s v="abv"/>
    <n v="15.625000000000002"/>
  </r>
  <r>
    <s v="OtsLGRF22S"/>
    <s v="OtsLGRF22S_0334"/>
    <s v="C-00334"/>
    <d v="2022-08-21T00:00:00"/>
    <n v="60"/>
    <s v="U"/>
    <n v="660"/>
    <n v="66"/>
    <x v="1"/>
    <s v="NA"/>
    <m/>
    <s v="M"/>
    <s v="M"/>
    <s v="NA"/>
    <s v="NA"/>
    <x v="2"/>
    <s v="NA"/>
    <s v="U"/>
    <s v="FALL"/>
    <n v="1"/>
    <x v="1"/>
    <e v="#N/A"/>
    <n v="1"/>
    <x v="1"/>
    <n v="1.7361111111111112"/>
    <n v="15.625000000000002"/>
    <s v="abv"/>
    <n v="15.625000000000002"/>
  </r>
  <r>
    <s v="OtsLGRF22S"/>
    <s v="OtsLGRF22S_0343"/>
    <s v="C-00343"/>
    <d v="2022-08-21T00:00:00"/>
    <n v="60"/>
    <s v="M"/>
    <n v="870"/>
    <n v="87"/>
    <x v="1"/>
    <s v="NA"/>
    <m/>
    <s v="M"/>
    <s v="M"/>
    <s v="OtsNPFH18S_1_4331"/>
    <s v="OtsNPFH18S_1_4043"/>
    <x v="3"/>
    <n v="4"/>
    <n v="2018"/>
    <s v="NA"/>
    <s v="NA"/>
    <x v="8"/>
    <n v="0.96828396500000002"/>
    <n v="1"/>
    <x v="2"/>
    <n v="1.7361111111111112"/>
    <n v="15.625000000000002"/>
    <s v="abv"/>
    <n v="15.625000000000002"/>
  </r>
  <r>
    <s v="OtsLGRF22S"/>
    <s v="OtsLGRF22S_0352"/>
    <s v="C-00352"/>
    <d v="2022-08-21T00:00:00"/>
    <n v="60"/>
    <s v="U"/>
    <n v="620"/>
    <n v="62"/>
    <x v="0"/>
    <n v="1"/>
    <m/>
    <s v="M"/>
    <s v="M"/>
    <s v="OtsLYON18S_1_2381"/>
    <s v="OtsLYON18S_1_2759"/>
    <x v="0"/>
    <n v="4"/>
    <n v="2018"/>
    <s v="NA"/>
    <s v="NA"/>
    <x v="9"/>
    <n v="0.80551598400000002"/>
    <n v="1"/>
    <x v="6"/>
    <n v="1.7361111111111112"/>
    <n v="15.625000000000002"/>
    <s v="blw"/>
    <n v="15.625000000000002"/>
  </r>
  <r>
    <s v="OtsLGRF22S"/>
    <s v="OtsLGRF22S_0361"/>
    <s v="C-00361"/>
    <d v="2022-08-21T00:00:00"/>
    <n v="60"/>
    <s v="M"/>
    <n v="850"/>
    <n v="85"/>
    <x v="1"/>
    <s v="NA"/>
    <m/>
    <s v="M"/>
    <s v="M"/>
    <s v="OtsLYON18S_1_0706"/>
    <s v="OtsLYON18S_1_0525"/>
    <x v="0"/>
    <n v="4"/>
    <n v="2018"/>
    <s v="NA"/>
    <s v="NA"/>
    <x v="0"/>
    <n v="0.80551598400000002"/>
    <n v="1"/>
    <x v="2"/>
    <n v="1.7361111111111112"/>
    <n v="15.625000000000002"/>
    <s v="abv"/>
    <n v="15.625000000000002"/>
  </r>
  <r>
    <s v="OtsLGRF22S"/>
    <s v="OtsLGRF22S_0370"/>
    <s v="C-00370"/>
    <d v="2022-08-21T00:00:00"/>
    <n v="60"/>
    <s v="F"/>
    <n v="790"/>
    <n v="79"/>
    <x v="0"/>
    <n v="1"/>
    <m/>
    <s v="F"/>
    <s v="F"/>
    <s v="OtsNPFH18S_1_3343"/>
    <s v="OtsNPFH18S_1_3105"/>
    <x v="3"/>
    <n v="4"/>
    <n v="2018"/>
    <s v="NA"/>
    <s v="NA"/>
    <x v="10"/>
    <n v="0.96828396500000002"/>
    <n v="1"/>
    <x v="3"/>
    <n v="1.7361111111111112"/>
    <n v="15.625000000000002"/>
    <s v="abv"/>
    <n v="15.625000000000002"/>
  </r>
  <r>
    <s v="OtsLGRF22S"/>
    <s v="OtsLGRF22S_0379"/>
    <s v="C-00379"/>
    <d v="2022-08-21T00:00:00"/>
    <n v="60"/>
    <s v="M"/>
    <n v="750"/>
    <n v="75"/>
    <x v="0"/>
    <n v="1"/>
    <m/>
    <s v="M"/>
    <s v="M"/>
    <s v="OtsLYON18S_1_0725"/>
    <s v="OtsLYON18S_1_0818"/>
    <x v="0"/>
    <n v="4"/>
    <n v="2018"/>
    <s v="NA"/>
    <s v="NA"/>
    <x v="5"/>
    <n v="0.80551598400000002"/>
    <n v="1"/>
    <x v="4"/>
    <n v="1.7361111111111112"/>
    <n v="15.625000000000002"/>
    <s v="abv"/>
    <n v="15.625000000000002"/>
  </r>
  <r>
    <s v="OtsLGRF22S"/>
    <s v="OtsLGRF22S_0388"/>
    <s v="C-00388"/>
    <d v="2022-08-22T00:00:00"/>
    <n v="60"/>
    <s v="F"/>
    <n v="890"/>
    <n v="89"/>
    <x v="1"/>
    <s v="NA"/>
    <m/>
    <s v="F"/>
    <s v="F"/>
    <s v="NA"/>
    <s v="NA"/>
    <x v="2"/>
    <s v="NA"/>
    <s v="U"/>
    <s v="FALL"/>
    <n v="1"/>
    <x v="1"/>
    <e v="#N/A"/>
    <n v="1"/>
    <x v="0"/>
    <n v="1.7361111111111112"/>
    <n v="15.625000000000002"/>
    <s v="abv"/>
    <n v="15.625000000000002"/>
  </r>
  <r>
    <s v="OtsLGRF22S"/>
    <s v="OtsLGRF22S_0397"/>
    <s v="C-00397"/>
    <d v="2022-08-22T00:00:00"/>
    <n v="60"/>
    <s v="F"/>
    <n v="770"/>
    <n v="77"/>
    <x v="1"/>
    <s v="NA"/>
    <m/>
    <s v="F"/>
    <s v="F"/>
    <s v="OtsLYON18S_1_0123"/>
    <s v="OtsLYON18S_1_0244"/>
    <x v="0"/>
    <n v="4"/>
    <n v="2018"/>
    <s v="NA"/>
    <s v="NA"/>
    <x v="7"/>
    <n v="0.80551598400000002"/>
    <n v="1"/>
    <x v="4"/>
    <n v="1.7361111111111112"/>
    <n v="15.625000000000002"/>
    <s v="abv"/>
    <n v="15.625000000000002"/>
  </r>
  <r>
    <s v="OtsLGRF22S"/>
    <s v="OtsLGRF22S_0406"/>
    <s v="C-00406"/>
    <d v="2022-08-22T00:00:00"/>
    <n v="60"/>
    <s v="F"/>
    <n v="790"/>
    <n v="79"/>
    <x v="1"/>
    <s v="NA"/>
    <m/>
    <s v="F"/>
    <s v="F"/>
    <s v="OtsLYON18S_1_0761"/>
    <s v="OtsLYON18S_1_0691"/>
    <x v="0"/>
    <n v="4"/>
    <n v="2018"/>
    <s v="NA"/>
    <s v="NA"/>
    <x v="3"/>
    <n v="0.80551598400000002"/>
    <n v="1"/>
    <x v="3"/>
    <n v="1.7361111111111112"/>
    <n v="15.625000000000002"/>
    <s v="blw"/>
    <n v="15.625000000000002"/>
  </r>
  <r>
    <s v="OtsLGRF22S"/>
    <s v="OtsLGRF22S_0415"/>
    <s v="C-00415"/>
    <d v="2022-08-22T00:00:00"/>
    <n v="60"/>
    <s v="F"/>
    <n v="740"/>
    <n v="74"/>
    <x v="1"/>
    <s v="NA"/>
    <m/>
    <s v="F"/>
    <s v="F"/>
    <s v="NA"/>
    <s v="NA"/>
    <x v="2"/>
    <s v="NA"/>
    <s v="U"/>
    <s v="SFSALM"/>
    <n v="0.78152442147763301"/>
    <x v="1"/>
    <e v="#N/A"/>
    <n v="1"/>
    <x v="4"/>
    <n v="1.7361111111111112"/>
    <n v="15.625000000000002"/>
    <s v="abv"/>
    <n v="15.625000000000002"/>
  </r>
  <r>
    <s v="OtsLGRF22S"/>
    <s v="OtsLGRF22S_0424"/>
    <s v="C-00424"/>
    <d v="2022-08-22T00:00:00"/>
    <n v="60"/>
    <s v="U"/>
    <n v="600"/>
    <n v="60"/>
    <x v="1"/>
    <s v="NA"/>
    <m/>
    <s v="M"/>
    <s v="M"/>
    <s v="OtsLYON19S_1_0132"/>
    <s v="OtsLYON19S_1_0087"/>
    <x v="1"/>
    <n v="3"/>
    <n v="2019"/>
    <s v="NA"/>
    <s v="NA"/>
    <x v="7"/>
    <n v="0.95971980899999998"/>
    <n v="1"/>
    <x v="6"/>
    <n v="1.7361111111111112"/>
    <n v="15.625000000000002"/>
    <s v="abv"/>
    <n v="15.625000000000002"/>
  </r>
  <r>
    <s v="OtsLGRF22S"/>
    <s v="OtsLGRF22S_0433"/>
    <s v="C-00433"/>
    <d v="2022-08-22T00:00:00"/>
    <n v="60"/>
    <s v="U"/>
    <n v="570"/>
    <n v="57"/>
    <x v="1"/>
    <s v="NA"/>
    <m/>
    <s v="M"/>
    <s v="M"/>
    <s v="OtsLYON19S_1_0125"/>
    <s v="OtsLYON19S_1_0058"/>
    <x v="1"/>
    <n v="3"/>
    <n v="2019"/>
    <s v="NA"/>
    <s v="NA"/>
    <x v="7"/>
    <n v="0.95971980899999998"/>
    <n v="1"/>
    <x v="9"/>
    <n v="1.7361111111111112"/>
    <n v="15.625000000000002"/>
    <s v="abv"/>
    <n v="15.625000000000002"/>
  </r>
  <r>
    <s v="OtsLGRF22S"/>
    <s v="OtsLGRF22S_0442"/>
    <s v="C-00442"/>
    <d v="2022-08-22T00:00:00"/>
    <n v="60"/>
    <s v="M"/>
    <n v="780"/>
    <n v="78"/>
    <x v="1"/>
    <s v="NA"/>
    <m/>
    <s v="M"/>
    <s v="M"/>
    <s v="OtsLYON18S_1_1379"/>
    <s v="OtsLYON18S_1_1791"/>
    <x v="0"/>
    <n v="4"/>
    <n v="2018"/>
    <s v="NA"/>
    <s v="NA"/>
    <x v="4"/>
    <n v="0.80551598400000002"/>
    <n v="1"/>
    <x v="3"/>
    <n v="1.7361111111111112"/>
    <n v="15.625000000000002"/>
    <s v="blw"/>
    <n v="15.625000000000002"/>
  </r>
  <r>
    <s v="OtsLGRF22S"/>
    <s v="OtsLGRF22S_0451"/>
    <s v="C-00451"/>
    <d v="2022-08-22T00:00:00"/>
    <n v="60"/>
    <s v="F"/>
    <n v="840"/>
    <n v="84"/>
    <x v="1"/>
    <s v="NA"/>
    <m/>
    <s v="F"/>
    <s v="F"/>
    <s v="NA"/>
    <s v="NA"/>
    <x v="2"/>
    <s v="NA"/>
    <s v="U"/>
    <s v="FALL"/>
    <n v="0.999999999999996"/>
    <x v="1"/>
    <e v="#N/A"/>
    <n v="1"/>
    <x v="2"/>
    <n v="1.7361111111111112"/>
    <n v="15.625000000000002"/>
    <s v="abv"/>
    <n v="15.625000000000002"/>
  </r>
  <r>
    <s v="OtsLGRF22S"/>
    <s v="OtsLGRF22S_0460"/>
    <s v="C-00460"/>
    <d v="2022-08-22T00:00:00"/>
    <n v="60"/>
    <s v="M"/>
    <n v="650"/>
    <n v="65"/>
    <x v="0"/>
    <n v="1"/>
    <m/>
    <s v="M"/>
    <s v="M"/>
    <s v="OtsLYON19S_1_1740"/>
    <s v="OtsLYON19S_1_1988"/>
    <x v="1"/>
    <n v="3"/>
    <n v="2019"/>
    <s v="NA"/>
    <s v="NA"/>
    <x v="12"/>
    <n v="0.95971980899999998"/>
    <n v="1"/>
    <x v="1"/>
    <n v="1.7361111111111112"/>
    <n v="15.625000000000002"/>
    <s v="abv"/>
    <n v="15.625000000000002"/>
  </r>
  <r>
    <s v="OtsLGRF22S"/>
    <s v="OtsLGRF22S_0469"/>
    <s v="C-00469"/>
    <d v="2022-08-22T00:00:00"/>
    <n v="60"/>
    <s v="F"/>
    <n v="760"/>
    <n v="76"/>
    <x v="1"/>
    <s v="NA"/>
    <m/>
    <s v="F"/>
    <s v="F"/>
    <s v="OtsLYON18S_1_0714"/>
    <s v="OtsLYON18S_1_0563"/>
    <x v="0"/>
    <n v="4"/>
    <n v="2018"/>
    <s v="NA"/>
    <s v="NA"/>
    <x v="0"/>
    <n v="0.80551598400000002"/>
    <n v="1"/>
    <x v="4"/>
    <n v="1.7361111111111112"/>
    <n v="15.625000000000002"/>
    <s v="abv"/>
    <n v="15.625000000000002"/>
  </r>
  <r>
    <s v="OtsLGRF22S"/>
    <s v="OtsLGRF22S_0478"/>
    <s v="C-00478"/>
    <d v="2022-08-22T00:00:00"/>
    <n v="60"/>
    <s v="M"/>
    <n v="790"/>
    <n v="79"/>
    <x v="0"/>
    <n v="1"/>
    <m/>
    <s v="M"/>
    <s v="M"/>
    <s v="NA"/>
    <s v="NA"/>
    <x v="2"/>
    <s v="NA"/>
    <s v="U"/>
    <s v="FALL"/>
    <n v="0.999999999999996"/>
    <x v="6"/>
    <e v="#N/A"/>
    <n v="1"/>
    <x v="3"/>
    <n v="1.7361111111111112"/>
    <n v="15.625000000000002"/>
    <s v="abv"/>
    <n v="15.625000000000002"/>
  </r>
  <r>
    <s v="OtsLGRF22S"/>
    <s v="OtsLGRF22S_0487"/>
    <s v="C-00487"/>
    <d v="2022-08-22T00:00:00"/>
    <n v="60"/>
    <s v="M"/>
    <n v="770"/>
    <n v="77"/>
    <x v="1"/>
    <s v="NA"/>
    <m/>
    <s v="M"/>
    <s v="M"/>
    <s v="OtsNPFH18S_1_5340"/>
    <s v="OtsNPFH18S_1_5049"/>
    <x v="3"/>
    <n v="4"/>
    <n v="2018"/>
    <s v="NA"/>
    <s v="NA"/>
    <x v="8"/>
    <n v="0.96828396500000002"/>
    <n v="1"/>
    <x v="4"/>
    <n v="1.7361111111111112"/>
    <n v="15.625000000000002"/>
    <s v="abv"/>
    <n v="15.625000000000002"/>
  </r>
  <r>
    <s v="OtsLGRF22S"/>
    <s v="OtsLGRF22S_0496"/>
    <s v="C-00496"/>
    <d v="2022-08-22T00:00:00"/>
    <n v="60"/>
    <s v="F"/>
    <n v="830"/>
    <n v="83"/>
    <x v="1"/>
    <s v="NA"/>
    <m/>
    <s v="F"/>
    <s v="F"/>
    <s v="OtsLYON18S_1_0108"/>
    <s v="OtsLYON18S_1_0046"/>
    <x v="0"/>
    <n v="4"/>
    <n v="2018"/>
    <s v="NA"/>
    <s v="NA"/>
    <x v="7"/>
    <n v="0.80551598400000002"/>
    <n v="1"/>
    <x v="2"/>
    <n v="1.7361111111111112"/>
    <n v="15.625000000000002"/>
    <s v="abv"/>
    <n v="15.625000000000002"/>
  </r>
  <r>
    <s v="OtsLGRF22S"/>
    <s v="OtsLGRF22S_0505"/>
    <s v="C-00505"/>
    <d v="2022-08-22T00:00:00"/>
    <n v="60"/>
    <s v="M"/>
    <n v="830"/>
    <n v="83"/>
    <x v="1"/>
    <s v="NA"/>
    <m/>
    <s v="M"/>
    <s v="M"/>
    <s v="NA"/>
    <s v="NA"/>
    <x v="2"/>
    <s v="NA"/>
    <s v="U"/>
    <s v="FALL"/>
    <n v="1"/>
    <x v="1"/>
    <e v="#N/A"/>
    <n v="1"/>
    <x v="2"/>
    <n v="1.7361111111111112"/>
    <n v="15.625000000000002"/>
    <s v="abv"/>
    <n v="15.625000000000002"/>
  </r>
  <r>
    <s v="OtsLGRF22S"/>
    <s v="OtsLGRF22S_0514"/>
    <s v="C-00514"/>
    <d v="2022-08-22T00:00:00"/>
    <n v="60"/>
    <s v="F"/>
    <n v="830"/>
    <n v="83"/>
    <x v="1"/>
    <s v="NA"/>
    <m/>
    <s v="F"/>
    <s v="F"/>
    <s v="NA"/>
    <s v="NA"/>
    <x v="2"/>
    <s v="NA"/>
    <s v="U"/>
    <s v="FALL"/>
    <n v="1"/>
    <x v="1"/>
    <e v="#N/A"/>
    <n v="1"/>
    <x v="2"/>
    <n v="1.7361111111111112"/>
    <n v="15.625000000000002"/>
    <s v="abv"/>
    <n v="15.625000000000002"/>
  </r>
  <r>
    <s v="OtsLGRF22S"/>
    <s v="OtsLGRF22S_0523"/>
    <s v="C-00523"/>
    <d v="2022-08-22T00:00:00"/>
    <n v="60"/>
    <s v="F"/>
    <n v="810"/>
    <n v="81"/>
    <x v="0"/>
    <n v="1"/>
    <m/>
    <s v="F"/>
    <s v="F"/>
    <s v="OtsNPFH18S_1_3321"/>
    <s v="OtsNPFH18S_1_3045"/>
    <x v="3"/>
    <n v="4"/>
    <n v="2018"/>
    <s v="NA"/>
    <s v="NA"/>
    <x v="10"/>
    <n v="0.96828396500000002"/>
    <n v="1"/>
    <x v="3"/>
    <n v="1.7361111111111112"/>
    <n v="15.625000000000002"/>
    <s v="abv"/>
    <n v="15.625000000000002"/>
  </r>
  <r>
    <s v="OtsLGRF22S"/>
    <s v="OtsLGRF22S_0532"/>
    <s v="C-00532"/>
    <d v="2022-08-22T00:00:00"/>
    <n v="60"/>
    <s v="U"/>
    <n v="670"/>
    <n v="67"/>
    <x v="1"/>
    <s v="NA"/>
    <m/>
    <s v="M"/>
    <s v="M"/>
    <s v="OtsLYON18S_1_1468"/>
    <s v="OtsLYON18S_1_1862"/>
    <x v="0"/>
    <n v="4"/>
    <n v="2018"/>
    <s v="NA"/>
    <s v="NA"/>
    <x v="4"/>
    <n v="0.80551598400000002"/>
    <n v="1"/>
    <x v="1"/>
    <n v="1.7361111111111112"/>
    <n v="15.625000000000002"/>
    <s v="blw"/>
    <n v="15.625000000000002"/>
  </r>
  <r>
    <s v="OtsLGRF22S"/>
    <s v="OtsLGRF22S_0541"/>
    <s v="C-00541"/>
    <d v="2022-08-22T00:00:00"/>
    <n v="60"/>
    <s v="F"/>
    <n v="870"/>
    <n v="87"/>
    <x v="1"/>
    <s v="NA"/>
    <m/>
    <s v="F"/>
    <s v="F"/>
    <s v="NA"/>
    <s v="NA"/>
    <x v="2"/>
    <s v="NA"/>
    <s v="U"/>
    <s v="FALL"/>
    <n v="0.999999999999997"/>
    <x v="1"/>
    <e v="#N/A"/>
    <n v="1"/>
    <x v="2"/>
    <n v="1.7361111111111112"/>
    <n v="15.625000000000002"/>
    <s v="abv"/>
    <n v="15.625000000000002"/>
  </r>
  <r>
    <s v="OtsLGRF22S"/>
    <s v="OtsLGRF22S_0550"/>
    <s v="C-00550"/>
    <d v="2022-08-22T00:00:00"/>
    <n v="60"/>
    <s v="M"/>
    <n v="700"/>
    <n v="70"/>
    <x v="1"/>
    <s v="NA"/>
    <m/>
    <s v="M"/>
    <s v="M"/>
    <s v="NA"/>
    <s v="NA"/>
    <x v="2"/>
    <s v="NA"/>
    <s v="U"/>
    <s v="FALL"/>
    <n v="1"/>
    <x v="1"/>
    <e v="#N/A"/>
    <n v="1"/>
    <x v="5"/>
    <n v="1.7361111111111112"/>
    <n v="15.625000000000002"/>
    <s v="abv"/>
    <n v="15.625000000000002"/>
  </r>
  <r>
    <s v="OtsLGRF22S"/>
    <s v="OtsLGRF22S_0559"/>
    <s v="C-00559"/>
    <d v="2022-08-22T00:00:00"/>
    <n v="60"/>
    <s v="M"/>
    <n v="780"/>
    <n v="78"/>
    <x v="0"/>
    <n v="1"/>
    <m/>
    <s v="M"/>
    <s v="M"/>
    <s v="NA"/>
    <s v="NA"/>
    <x v="2"/>
    <s v="NA"/>
    <s v="U"/>
    <s v="FALL"/>
    <n v="1"/>
    <x v="6"/>
    <e v="#N/A"/>
    <n v="1"/>
    <x v="3"/>
    <n v="1.7361111111111112"/>
    <n v="15.625000000000002"/>
    <s v="abv"/>
    <n v="15.625000000000002"/>
  </r>
  <r>
    <s v="OtsLGRF22S"/>
    <s v="OtsLGRF22S_0568"/>
    <s v="C-00568"/>
    <d v="2022-08-22T00:00:00"/>
    <n v="60"/>
    <s v="F"/>
    <n v="790"/>
    <n v="79"/>
    <x v="1"/>
    <s v="NA"/>
    <m/>
    <s v="F"/>
    <s v="F"/>
    <s v="OtsLYON18S_1_1383"/>
    <s v="OtsLYON18S_1_1799"/>
    <x v="0"/>
    <n v="4"/>
    <n v="2018"/>
    <s v="NA"/>
    <s v="NA"/>
    <x v="4"/>
    <n v="0.80551598400000002"/>
    <n v="1"/>
    <x v="3"/>
    <n v="1.7361111111111112"/>
    <n v="15.625000000000002"/>
    <s v="blw"/>
    <n v="15.625000000000002"/>
  </r>
  <r>
    <s v="OtsLGRF22S"/>
    <s v="OtsLGRF22S_0577"/>
    <s v="C-00577"/>
    <d v="2022-08-22T00:00:00"/>
    <n v="60"/>
    <s v="F"/>
    <n v="830"/>
    <n v="83"/>
    <x v="1"/>
    <s v="NA"/>
    <m/>
    <s v="F"/>
    <s v="F"/>
    <s v="OtsLYON18S_1_0116"/>
    <s v="OtsLYON18S_1_0071"/>
    <x v="0"/>
    <n v="4"/>
    <n v="2018"/>
    <s v="NA"/>
    <s v="NA"/>
    <x v="7"/>
    <n v="0.80551598400000002"/>
    <n v="1"/>
    <x v="2"/>
    <n v="1.7361111111111112"/>
    <n v="15.625000000000002"/>
    <s v="abv"/>
    <n v="15.625000000000002"/>
  </r>
  <r>
    <s v="OtsLGRF22S"/>
    <s v="OtsLGRF22S_0586"/>
    <s v="C-00586"/>
    <d v="2022-08-22T00:00:00"/>
    <n v="60"/>
    <s v="M"/>
    <n v="860"/>
    <n v="86"/>
    <x v="1"/>
    <s v="NA"/>
    <m/>
    <s v="M"/>
    <s v="M"/>
    <s v="NA"/>
    <s v="NA"/>
    <x v="2"/>
    <s v="NA"/>
    <s v="U"/>
    <s v="FALL"/>
    <n v="1"/>
    <x v="1"/>
    <e v="#N/A"/>
    <n v="1"/>
    <x v="2"/>
    <n v="1.7361111111111112"/>
    <n v="15.625000000000002"/>
    <s v="abv"/>
    <n v="15.625000000000002"/>
  </r>
  <r>
    <s v="OtsLGRF22S"/>
    <s v="OtsLGRF22S_0595"/>
    <s v="C-00595"/>
    <d v="2022-08-22T00:00:00"/>
    <n v="60"/>
    <s v="F"/>
    <n v="790"/>
    <n v="79"/>
    <x v="1"/>
    <s v="NA"/>
    <m/>
    <s v="M"/>
    <s v="M"/>
    <s v="OtsLYON18S_1_1381"/>
    <s v="OtsLYON18S_1_1736"/>
    <x v="0"/>
    <n v="4"/>
    <n v="2018"/>
    <s v="NA"/>
    <s v="NA"/>
    <x v="4"/>
    <n v="0.80551598400000002"/>
    <n v="1"/>
    <x v="3"/>
    <n v="1.7361111111111112"/>
    <n v="15.625000000000002"/>
    <s v="blw"/>
    <n v="15.625000000000002"/>
  </r>
  <r>
    <s v="OtsLGRF22S"/>
    <s v="OtsLGRF22S_0604"/>
    <s v="C-00604"/>
    <d v="2022-08-22T00:00:00"/>
    <n v="60"/>
    <s v="M"/>
    <n v="710"/>
    <n v="71"/>
    <x v="1"/>
    <s v="NA"/>
    <m/>
    <s v="M"/>
    <s v="M"/>
    <s v="OtsLYON18S_1_1323"/>
    <s v="OtsLYON18S_1_1647"/>
    <x v="0"/>
    <n v="4"/>
    <n v="2018"/>
    <s v="NA"/>
    <s v="NA"/>
    <x v="4"/>
    <n v="0.80551598400000002"/>
    <n v="1"/>
    <x v="5"/>
    <n v="1.7361111111111112"/>
    <n v="15.625000000000002"/>
    <s v="blw"/>
    <n v="15.625000000000002"/>
  </r>
  <r>
    <s v="OtsLGRF22S"/>
    <s v="OtsLGRF22S_0613"/>
    <s v="C-00613"/>
    <d v="2022-08-22T00:00:00"/>
    <n v="60"/>
    <s v="M"/>
    <n v="590"/>
    <n v="59"/>
    <x v="0"/>
    <n v="1"/>
    <m/>
    <s v="M"/>
    <s v="M"/>
    <s v="OtsLYON19S_1_0106"/>
    <s v="OtsLYON19S_1_0014"/>
    <x v="1"/>
    <n v="3"/>
    <n v="2019"/>
    <s v="NA"/>
    <s v="NA"/>
    <x v="7"/>
    <n v="0.95971980899999998"/>
    <n v="1"/>
    <x v="6"/>
    <n v="1.7361111111111112"/>
    <n v="15.625000000000002"/>
    <s v="abv"/>
    <n v="15.625000000000002"/>
  </r>
  <r>
    <s v="OtsLGRF22S"/>
    <s v="OtsLGRF22S_0622"/>
    <s v="C-00622"/>
    <d v="2022-08-23T00:00:00"/>
    <n v="60"/>
    <s v="U"/>
    <n v="610"/>
    <n v="61"/>
    <x v="1"/>
    <s v="NA"/>
    <m/>
    <s v="M"/>
    <s v="M"/>
    <s v="OtsNPFH19S_1_4339"/>
    <s v="OtsNPFH19S_1_4006"/>
    <x v="5"/>
    <n v="3"/>
    <n v="2019"/>
    <s v="NA"/>
    <s v="NA"/>
    <x v="10"/>
    <n v="0.99705232300000002"/>
    <n v="1"/>
    <x v="6"/>
    <n v="1.7361111111111112"/>
    <n v="15.625000000000002"/>
    <s v="abv"/>
    <n v="15.625000000000002"/>
  </r>
  <r>
    <s v="OtsLGRF22S"/>
    <s v="OtsLGRF22S_0631"/>
    <s v="C-00631"/>
    <d v="2022-08-23T00:00:00"/>
    <n v="60"/>
    <s v="F"/>
    <n v="780"/>
    <n v="78"/>
    <x v="0"/>
    <n v="1"/>
    <m/>
    <s v="F"/>
    <s v="F"/>
    <s v="NA"/>
    <s v="NA"/>
    <x v="2"/>
    <s v="NA"/>
    <s v="U"/>
    <s v="FALL"/>
    <n v="1"/>
    <x v="6"/>
    <e v="#N/A"/>
    <n v="1"/>
    <x v="3"/>
    <n v="1.7361111111111112"/>
    <n v="15.625000000000002"/>
    <s v="abv"/>
    <n v="15.625000000000002"/>
  </r>
  <r>
    <s v="OtsLGRF22S"/>
    <s v="OtsLGRF22S_0640"/>
    <s v="C-00640"/>
    <d v="2022-08-23T00:00:00"/>
    <n v="60"/>
    <s v="F"/>
    <n v="710"/>
    <n v="71"/>
    <x v="0"/>
    <n v="1"/>
    <m/>
    <s v="F"/>
    <s v="F"/>
    <s v="OtsLYON18S_1_0747"/>
    <s v="OtsLYON18S_1_0619"/>
    <x v="0"/>
    <n v="4"/>
    <n v="2018"/>
    <s v="NA"/>
    <s v="NA"/>
    <x v="4"/>
    <n v="0.80551598400000002"/>
    <n v="1"/>
    <x v="5"/>
    <n v="1.7361111111111112"/>
    <n v="15.625000000000002"/>
    <s v="blw"/>
    <n v="15.625000000000002"/>
  </r>
  <r>
    <s v="OtsLGRF22S"/>
    <s v="OtsLGRF22S_0649"/>
    <s v="C-00649"/>
    <d v="2022-08-23T00:00:00"/>
    <n v="60"/>
    <s v="M"/>
    <n v="760"/>
    <n v="76"/>
    <x v="0"/>
    <s v="NA"/>
    <m/>
    <s v="F"/>
    <s v="F"/>
    <s v="OtsLYON18S_1_1325"/>
    <s v="OtsLYON18S_1_1637"/>
    <x v="0"/>
    <n v="4"/>
    <n v="2018"/>
    <s v="NA"/>
    <s v="NA"/>
    <x v="4"/>
    <n v="0.80551598400000002"/>
    <n v="1"/>
    <x v="4"/>
    <n v="1.7361111111111112"/>
    <n v="15.625000000000002"/>
    <s v="blw"/>
    <n v="15.625000000000002"/>
  </r>
  <r>
    <s v="OtsLGRF22S"/>
    <s v="OtsLGRF22S_0658"/>
    <s v="C-00658"/>
    <d v="2022-08-23T00:00:00"/>
    <n v="60"/>
    <s v="M"/>
    <n v="780"/>
    <n v="78"/>
    <x v="0"/>
    <n v="1"/>
    <m/>
    <s v="M"/>
    <s v="M"/>
    <s v="NA"/>
    <s v="NA"/>
    <x v="2"/>
    <s v="NA"/>
    <s v="U"/>
    <s v="FALL"/>
    <n v="1"/>
    <x v="6"/>
    <e v="#N/A"/>
    <n v="1"/>
    <x v="3"/>
    <n v="1.7361111111111112"/>
    <n v="15.625000000000002"/>
    <s v="abv"/>
    <n v="15.625000000000002"/>
  </r>
  <r>
    <s v="OtsLGRF22S"/>
    <s v="OtsLGRF22S_0667"/>
    <s v="C-00667"/>
    <d v="2022-08-23T00:00:00"/>
    <n v="60"/>
    <s v="M"/>
    <n v="760"/>
    <n v="76"/>
    <x v="1"/>
    <s v="NA"/>
    <m/>
    <s v="M"/>
    <s v="M"/>
    <s v="NA"/>
    <s v="NA"/>
    <x v="2"/>
    <s v="NA"/>
    <s v="U"/>
    <s v="FALL"/>
    <n v="1"/>
    <x v="1"/>
    <e v="#N/A"/>
    <n v="1"/>
    <x v="4"/>
    <n v="1.7361111111111112"/>
    <n v="15.625000000000002"/>
    <s v="abv"/>
    <n v="15.625000000000002"/>
  </r>
  <r>
    <s v="OtsLGRF22S"/>
    <s v="OtsLGRF22S_0676"/>
    <s v="C-00676"/>
    <d v="2022-08-23T00:00:00"/>
    <n v="60"/>
    <s v="M"/>
    <n v="760"/>
    <n v="76"/>
    <x v="0"/>
    <s v="NA"/>
    <m/>
    <s v="M"/>
    <s v="M"/>
    <s v="OtsLYON18S_1_1472"/>
    <s v="OtsLYON18S_1_1863"/>
    <x v="0"/>
    <n v="4"/>
    <n v="2018"/>
    <s v="NA"/>
    <s v="NA"/>
    <x v="4"/>
    <n v="0.80551598400000002"/>
    <n v="1"/>
    <x v="4"/>
    <n v="1.7361111111111112"/>
    <n v="15.625000000000002"/>
    <s v="blw"/>
    <n v="15.625000000000002"/>
  </r>
  <r>
    <s v="OtsLGRF22S"/>
    <s v="OtsLGRF22S_0685"/>
    <s v="C-00685"/>
    <d v="2022-08-23T00:00:00"/>
    <n v="60"/>
    <s v="U"/>
    <n v="570"/>
    <n v="57"/>
    <x v="1"/>
    <s v="NA"/>
    <m/>
    <s v="M"/>
    <s v="M"/>
    <s v="NA"/>
    <s v="NA"/>
    <x v="2"/>
    <s v="NA"/>
    <s v="U"/>
    <s v="FALL"/>
    <n v="0.999999999999997"/>
    <x v="1"/>
    <e v="#N/A"/>
    <n v="1"/>
    <x v="9"/>
    <n v="1.7361111111111112"/>
    <n v="15.625000000000002"/>
    <s v="abv"/>
    <n v="15.625000000000002"/>
  </r>
  <r>
    <s v="OtsLGRF22S"/>
    <s v="OtsLGRF22S_0694"/>
    <s v="C-00694"/>
    <d v="2022-08-23T00:00:00"/>
    <n v="60"/>
    <s v="F"/>
    <n v="770"/>
    <n v="77"/>
    <x v="0"/>
    <n v="1"/>
    <m/>
    <s v="F"/>
    <s v="F"/>
    <s v="OtsLYON18S_1_0738"/>
    <s v="OtsLYON18S_1_0875"/>
    <x v="0"/>
    <n v="4"/>
    <n v="2018"/>
    <s v="NA"/>
    <s v="NA"/>
    <x v="5"/>
    <n v="0.80551598400000002"/>
    <n v="1"/>
    <x v="4"/>
    <n v="1.7361111111111112"/>
    <n v="15.625000000000002"/>
    <s v="abv"/>
    <n v="15.625000000000002"/>
  </r>
  <r>
    <s v="OtsLGRF22S"/>
    <s v="OtsLGRF22S_0703"/>
    <s v="C-00703"/>
    <d v="2022-08-23T00:00:00"/>
    <n v="60"/>
    <s v="U"/>
    <n v="680"/>
    <n v="68"/>
    <x v="1"/>
    <s v="NA"/>
    <m/>
    <s v="M"/>
    <s v="M"/>
    <s v="OtsLYON19S_1_0132"/>
    <s v="OtsLYON19S_1_0086"/>
    <x v="1"/>
    <n v="3"/>
    <n v="2019"/>
    <s v="NA"/>
    <s v="NA"/>
    <x v="7"/>
    <n v="0.95971980899999998"/>
    <n v="1"/>
    <x v="5"/>
    <n v="1.7361111111111112"/>
    <n v="15.625000000000002"/>
    <s v="abv"/>
    <n v="15.625000000000002"/>
  </r>
  <r>
    <s v="OtsLGRF22S"/>
    <s v="OtsLGRF22S_0712"/>
    <s v="C-00712"/>
    <d v="2022-08-23T00:00:00"/>
    <n v="60"/>
    <s v="F"/>
    <n v="850"/>
    <n v="85"/>
    <x v="1"/>
    <s v="NA"/>
    <m/>
    <s v="F"/>
    <s v="F"/>
    <s v="OtsLYON18S_1_1005"/>
    <s v="OtsLYON18S_1_1135"/>
    <x v="0"/>
    <n v="4"/>
    <n v="2018"/>
    <s v="NA"/>
    <s v="NA"/>
    <x v="3"/>
    <n v="0.80551598400000002"/>
    <n v="1"/>
    <x v="2"/>
    <n v="1.7361111111111112"/>
    <n v="15.625000000000002"/>
    <s v="blw"/>
    <n v="15.625000000000002"/>
  </r>
  <r>
    <s v="OtsLGRF22S"/>
    <s v="OtsLGRF22S_0721"/>
    <s v="C-00721"/>
    <d v="2022-08-23T00:00:00"/>
    <n v="60"/>
    <s v="F"/>
    <n v="770"/>
    <n v="77"/>
    <x v="1"/>
    <s v="NA"/>
    <m/>
    <s v="F"/>
    <s v="F"/>
    <s v="OtsLYON18S_1_0720"/>
    <s v="OtsLYON18S_1_0595"/>
    <x v="0"/>
    <n v="4"/>
    <n v="2018"/>
    <s v="NA"/>
    <s v="NA"/>
    <x v="5"/>
    <n v="0.80551598400000002"/>
    <n v="1"/>
    <x v="4"/>
    <n v="1.7361111111111112"/>
    <n v="15.625000000000002"/>
    <s v="abv"/>
    <n v="15.625000000000002"/>
  </r>
  <r>
    <s v="OtsLGRF22S"/>
    <s v="OtsLGRF22S_0730"/>
    <s v="C-00730"/>
    <d v="2022-08-23T00:00:00"/>
    <n v="60"/>
    <s v="M"/>
    <n v="930"/>
    <n v="93"/>
    <x v="1"/>
    <s v="NA"/>
    <m/>
    <s v="M"/>
    <s v="M"/>
    <s v="OtsNPFH17S_1_4329"/>
    <s v="OtsNPFH17S_1_4052"/>
    <x v="4"/>
    <n v="5"/>
    <n v="2017"/>
    <s v="NA"/>
    <s v="NA"/>
    <x v="8"/>
    <n v="0.98821806999999995"/>
    <n v="1"/>
    <x v="10"/>
    <n v="1.7361111111111112"/>
    <n v="15.625000000000002"/>
    <s v="abv"/>
    <n v="15.625000000000002"/>
  </r>
  <r>
    <s v="OtsLGRF22S"/>
    <s v="OtsLGRF22S_0739"/>
    <s v="C-00739"/>
    <d v="2022-08-23T00:00:00"/>
    <n v="60"/>
    <s v="M"/>
    <n v="770"/>
    <n v="77"/>
    <x v="1"/>
    <s v="NA"/>
    <m/>
    <s v="M"/>
    <s v="M"/>
    <s v="OtsNPFH18S_1_3306"/>
    <s v="OtsNPFH18S_1_3077"/>
    <x v="3"/>
    <n v="4"/>
    <n v="2018"/>
    <s v="NA"/>
    <s v="NA"/>
    <x v="10"/>
    <n v="0.96828396500000002"/>
    <n v="1"/>
    <x v="4"/>
    <n v="1.7361111111111112"/>
    <n v="15.625000000000002"/>
    <s v="abv"/>
    <n v="15.625000000000002"/>
  </r>
  <r>
    <s v="OtsLGRF22S"/>
    <s v="OtsLGRF22S_0748"/>
    <s v="C-00748"/>
    <d v="2022-08-23T00:00:00"/>
    <n v="60"/>
    <s v="M"/>
    <n v="850"/>
    <n v="85"/>
    <x v="1"/>
    <s v="NA"/>
    <m/>
    <s v="M"/>
    <s v="M"/>
    <s v="OtsLYON18S_1_1963"/>
    <s v="OtsLYON18S_1_1578"/>
    <x v="0"/>
    <n v="4"/>
    <n v="2018"/>
    <s v="NA"/>
    <s v="NA"/>
    <x v="4"/>
    <n v="0.80551598400000002"/>
    <n v="1"/>
    <x v="2"/>
    <n v="1.7361111111111112"/>
    <n v="15.625000000000002"/>
    <s v="blw"/>
    <n v="15.625000000000002"/>
  </r>
  <r>
    <s v="OtsLGRF22S"/>
    <s v="OtsLGRF22S_0757"/>
    <s v="C-00757"/>
    <d v="2022-08-23T00:00:00"/>
    <n v="60"/>
    <s v="U"/>
    <n v="660"/>
    <n v="66"/>
    <x v="0"/>
    <n v="1"/>
    <m/>
    <s v="M"/>
    <s v="M"/>
    <s v="OtsLYON19S_1_0124"/>
    <s v="OtsLYON19S_1_0071"/>
    <x v="1"/>
    <n v="3"/>
    <n v="2019"/>
    <s v="NA"/>
    <s v="NA"/>
    <x v="7"/>
    <n v="0.95971980899999998"/>
    <n v="1"/>
    <x v="1"/>
    <n v="1.7361111111111112"/>
    <n v="15.625000000000002"/>
    <s v="abv"/>
    <n v="15.625000000000002"/>
  </r>
  <r>
    <s v="OtsLGRF22S"/>
    <s v="OtsLGRF22S_0766"/>
    <s v="C-00766"/>
    <d v="2022-08-23T00:00:00"/>
    <n v="60"/>
    <s v="U"/>
    <n v="360"/>
    <n v="36"/>
    <x v="1"/>
    <s v="NA"/>
    <m/>
    <s v="M"/>
    <s v="M"/>
    <s v="NA"/>
    <s v="NA"/>
    <x v="2"/>
    <s v="NA"/>
    <s v="U"/>
    <s v="FALL"/>
    <n v="1"/>
    <x v="1"/>
    <e v="#N/A"/>
    <n v="1"/>
    <x v="11"/>
    <n v="1.7361111111111112"/>
    <n v="15.625000000000002"/>
    <s v="abv"/>
    <n v="15.625000000000002"/>
  </r>
  <r>
    <s v="OtsLGRF22S"/>
    <s v="OtsLGRF22S_0775"/>
    <s v="C-00775"/>
    <d v="2022-08-23T00:00:00"/>
    <n v="60"/>
    <s v="U"/>
    <n v="510"/>
    <n v="51"/>
    <x v="1"/>
    <s v="NA"/>
    <m/>
    <s v="M"/>
    <s v="M"/>
    <s v="NA"/>
    <s v="NA"/>
    <x v="2"/>
    <s v="NA"/>
    <s v="U"/>
    <s v="FALL"/>
    <n v="0.999999999999996"/>
    <x v="1"/>
    <e v="#N/A"/>
    <n v="1"/>
    <x v="8"/>
    <n v="1.7361111111111112"/>
    <n v="15.625000000000002"/>
    <s v="abv"/>
    <n v="15.625000000000002"/>
  </r>
  <r>
    <s v="OtsLGRF22S"/>
    <s v="OtsLGRF22S_0784"/>
    <s v="C-00784"/>
    <d v="2022-08-23T00:00:00"/>
    <n v="60"/>
    <s v="U"/>
    <n v="660"/>
    <n v="66"/>
    <x v="0"/>
    <n v="1"/>
    <m/>
    <s v="M"/>
    <s v="M"/>
    <s v="OtsLYON19S_1_0125"/>
    <s v="OtsLYON19S_1_0056"/>
    <x v="1"/>
    <n v="3"/>
    <n v="2019"/>
    <s v="NA"/>
    <s v="NA"/>
    <x v="7"/>
    <n v="0.95971980899999998"/>
    <n v="1"/>
    <x v="1"/>
    <n v="1.7361111111111112"/>
    <n v="15.625000000000002"/>
    <s v="abv"/>
    <n v="15.625000000000002"/>
  </r>
  <r>
    <s v="OtsLGRF22S"/>
    <s v="OtsLGRF22S_0793"/>
    <s v="C-00793"/>
    <d v="2022-08-23T00:00:00"/>
    <n v="60"/>
    <s v="F"/>
    <n v="730"/>
    <n v="73"/>
    <x v="0"/>
    <n v="1"/>
    <m/>
    <s v="F"/>
    <s v="F"/>
    <s v="NA"/>
    <s v="NA"/>
    <x v="2"/>
    <s v="NA"/>
    <s v="U"/>
    <s v="FALL"/>
    <n v="1"/>
    <x v="6"/>
    <e v="#N/A"/>
    <n v="1"/>
    <x v="4"/>
    <n v="1.7361111111111112"/>
    <n v="15.625000000000002"/>
    <s v="abv"/>
    <n v="15.625000000000002"/>
  </r>
  <r>
    <s v="OtsLGRF22S"/>
    <s v="OtsLGRF22S_0803"/>
    <s v="C-00803"/>
    <d v="2022-08-23T00:00:00"/>
    <n v="60"/>
    <s v="F"/>
    <n v="800"/>
    <n v="80"/>
    <x v="0"/>
    <n v="1"/>
    <m/>
    <s v="F"/>
    <s v="F"/>
    <s v="NA"/>
    <s v="NA"/>
    <x v="2"/>
    <s v="NA"/>
    <s v="U"/>
    <s v="FALL"/>
    <n v="1"/>
    <x v="6"/>
    <e v="#N/A"/>
    <n v="1"/>
    <x v="3"/>
    <n v="1.7361111111111112"/>
    <n v="15.625000000000002"/>
    <s v="abv"/>
    <n v="15.625000000000002"/>
  </r>
  <r>
    <s v="OtsLGRF22S"/>
    <s v="OtsLGRF22S_0812"/>
    <s v="C-00812"/>
    <d v="2022-08-23T00:00:00"/>
    <n v="60"/>
    <s v="F"/>
    <n v="860"/>
    <n v="86"/>
    <x v="1"/>
    <s v="NA"/>
    <m/>
    <s v="F"/>
    <s v="F"/>
    <s v="NA"/>
    <s v="NA"/>
    <x v="2"/>
    <s v="NA"/>
    <s v="U"/>
    <s v="FALL"/>
    <n v="1"/>
    <x v="1"/>
    <e v="#N/A"/>
    <n v="1"/>
    <x v="2"/>
    <n v="1.7361111111111112"/>
    <n v="15.625000000000002"/>
    <s v="abv"/>
    <n v="15.625000000000002"/>
  </r>
  <r>
    <s v="OtsLGRF22S"/>
    <s v="OtsLGRF22S_0821"/>
    <s v="C-00821"/>
    <d v="2022-08-23T00:00:00"/>
    <n v="60"/>
    <s v="F"/>
    <n v="790"/>
    <n v="79"/>
    <x v="1"/>
    <s v="NA"/>
    <m/>
    <s v="F"/>
    <s v="F"/>
    <s v="NA"/>
    <s v="NA"/>
    <x v="2"/>
    <s v="NA"/>
    <s v="U"/>
    <s v="FALL"/>
    <n v="1"/>
    <x v="1"/>
    <e v="#N/A"/>
    <n v="1"/>
    <x v="3"/>
    <n v="1.7361111111111112"/>
    <n v="15.625000000000002"/>
    <s v="abv"/>
    <n v="15.625000000000002"/>
  </r>
  <r>
    <s v="OtsLGRF22S"/>
    <s v="OtsLGRF22S_0830"/>
    <s v="C-00830"/>
    <d v="2022-08-23T00:00:00"/>
    <n v="60"/>
    <s v="U"/>
    <n v="660"/>
    <n v="66"/>
    <x v="0"/>
    <n v="1"/>
    <m/>
    <s v="M"/>
    <s v="M"/>
    <s v="OtsLYON18S_1_0118"/>
    <s v="OtsLYON18S_1_0210"/>
    <x v="0"/>
    <n v="4"/>
    <n v="2018"/>
    <s v="NA"/>
    <s v="NA"/>
    <x v="7"/>
    <n v="0.80551598400000002"/>
    <n v="1"/>
    <x v="1"/>
    <n v="1.7361111111111112"/>
    <n v="15.625000000000002"/>
    <s v="abv"/>
    <n v="15.625000000000002"/>
  </r>
  <r>
    <s v="OtsLGRF22S"/>
    <s v="OtsLGRF22S_0839"/>
    <s v="C-00839"/>
    <d v="2022-08-23T00:00:00"/>
    <n v="60"/>
    <s v="M"/>
    <n v="760"/>
    <n v="76"/>
    <x v="1"/>
    <s v="NA"/>
    <m/>
    <s v="M"/>
    <s v="M"/>
    <s v="NA"/>
    <s v="NA"/>
    <x v="2"/>
    <s v="NA"/>
    <s v="U"/>
    <s v="FALL"/>
    <n v="1"/>
    <x v="1"/>
    <e v="#N/A"/>
    <n v="1"/>
    <x v="4"/>
    <n v="1.7361111111111112"/>
    <n v="15.625000000000002"/>
    <s v="abv"/>
    <n v="15.625000000000002"/>
  </r>
  <r>
    <s v="OtsLGRF22S"/>
    <s v="OtsLGRF22S_0848"/>
    <s v="C-00848"/>
    <d v="2022-08-23T00:00:00"/>
    <n v="60"/>
    <s v="F"/>
    <n v="820"/>
    <n v="82"/>
    <x v="0"/>
    <s v="NA"/>
    <m/>
    <s v="F"/>
    <s v="F"/>
    <s v="OtsNPFH18S_1_3342"/>
    <s v="OtsNPFH18S_1_3052"/>
    <x v="3"/>
    <n v="4"/>
    <n v="2018"/>
    <s v="NA"/>
    <s v="NA"/>
    <x v="10"/>
    <n v="0.96828396500000002"/>
    <n v="1"/>
    <x v="3"/>
    <n v="1.7361111111111112"/>
    <n v="15.625000000000002"/>
    <s v="abv"/>
    <n v="15.625000000000002"/>
  </r>
  <r>
    <s v="OtsLGRF22S"/>
    <s v="OtsLGRF22S_0857"/>
    <s v="C-00857"/>
    <d v="2022-08-23T00:00:00"/>
    <n v="60"/>
    <s v="M"/>
    <n v="830"/>
    <n v="83"/>
    <x v="0"/>
    <n v="1"/>
    <m/>
    <s v="M"/>
    <s v="M"/>
    <s v="OtsLYON18S_1_2338"/>
    <s v="OtsLYON18S_1_2726"/>
    <x v="0"/>
    <n v="4"/>
    <n v="2018"/>
    <s v="NA"/>
    <s v="NA"/>
    <x v="9"/>
    <n v="0.80551598400000002"/>
    <n v="1"/>
    <x v="2"/>
    <n v="1.7361111111111112"/>
    <n v="15.625000000000002"/>
    <s v="blw"/>
    <n v="15.625000000000002"/>
  </r>
  <r>
    <s v="OtsLGRF22S"/>
    <s v="OtsLGRF22S_0866"/>
    <s v="C-00866"/>
    <d v="2022-08-23T00:00:00"/>
    <n v="60"/>
    <s v="U"/>
    <n v="660"/>
    <n v="66"/>
    <x v="1"/>
    <s v="NA"/>
    <m/>
    <s v="M"/>
    <s v="M"/>
    <s v="OtsLYON19S_1_0133"/>
    <s v="OtsLYON19S_1_0225"/>
    <x v="1"/>
    <n v="3"/>
    <n v="2019"/>
    <s v="NA"/>
    <s v="NA"/>
    <x v="0"/>
    <n v="0.95971980899999998"/>
    <n v="1"/>
    <x v="1"/>
    <n v="1.7361111111111112"/>
    <n v="15.625000000000002"/>
    <s v="abv"/>
    <n v="15.625000000000002"/>
  </r>
  <r>
    <s v="OtsLGRF22S"/>
    <s v="OtsLGRF22S_0875"/>
    <s v="C-00875"/>
    <d v="2022-08-23T00:00:00"/>
    <n v="60"/>
    <s v="F"/>
    <n v="840"/>
    <n v="84"/>
    <x v="0"/>
    <n v="1"/>
    <m/>
    <s v="F"/>
    <s v="F"/>
    <s v="OtsLYON18S_1_0737"/>
    <s v="OtsLYON18S_1_0864"/>
    <x v="0"/>
    <n v="4"/>
    <n v="2018"/>
    <s v="NA"/>
    <s v="NA"/>
    <x v="5"/>
    <n v="0.80551598400000002"/>
    <n v="1"/>
    <x v="2"/>
    <n v="1.7361111111111112"/>
    <n v="15.625000000000002"/>
    <s v="abv"/>
    <n v="15.625000000000002"/>
  </r>
  <r>
    <s v="OtsLGRF22S"/>
    <s v="OtsLGRF22S_0884"/>
    <s v="C-00884"/>
    <d v="2022-08-23T00:00:00"/>
    <n v="60"/>
    <s v="F"/>
    <n v="760"/>
    <n v="76"/>
    <x v="0"/>
    <n v="1"/>
    <m/>
    <s v="F"/>
    <s v="F"/>
    <s v="OtsLYON18S_1_0706"/>
    <s v="OtsLYON18S_1_0522"/>
    <x v="0"/>
    <n v="4"/>
    <n v="2018"/>
    <s v="NA"/>
    <s v="NA"/>
    <x v="0"/>
    <n v="0.80551598400000002"/>
    <n v="1"/>
    <x v="4"/>
    <n v="1.7361111111111112"/>
    <n v="15.625000000000002"/>
    <s v="abv"/>
    <n v="15.625000000000002"/>
  </r>
  <r>
    <s v="OtsLGRF22S"/>
    <s v="OtsLGRF22S_0893"/>
    <s v="C-00893"/>
    <d v="2022-08-23T00:00:00"/>
    <n v="60"/>
    <s v="U"/>
    <n v="670"/>
    <n v="67"/>
    <x v="0"/>
    <n v="1"/>
    <m/>
    <s v="M"/>
    <s v="M"/>
    <s v="OtsLYON18S_1_2329"/>
    <s v="OtsLYON18S_1_2720"/>
    <x v="0"/>
    <n v="4"/>
    <n v="2018"/>
    <s v="NA"/>
    <s v="NA"/>
    <x v="9"/>
    <n v="0.80551598400000002"/>
    <n v="1"/>
    <x v="1"/>
    <n v="1.7361111111111112"/>
    <n v="15.625000000000002"/>
    <s v="blw"/>
    <n v="15.625000000000002"/>
  </r>
  <r>
    <s v="OtsLGRF22S"/>
    <s v="OtsLGRF22S_0902"/>
    <s v="C-00902"/>
    <d v="2022-08-24T00:00:00"/>
    <n v="60"/>
    <s v="M"/>
    <n v="920"/>
    <n v="92"/>
    <x v="1"/>
    <s v="NA"/>
    <m/>
    <s v="M"/>
    <s v="M"/>
    <s v="OtsNPFH17S_1_4307"/>
    <s v="OtsNPFH17S_1_4088"/>
    <x v="4"/>
    <n v="5"/>
    <n v="2017"/>
    <s v="NA"/>
    <s v="NA"/>
    <x v="8"/>
    <n v="0.98821806999999995"/>
    <n v="1"/>
    <x v="0"/>
    <n v="1.7361111111111112"/>
    <n v="15.625000000000002"/>
    <s v="abv"/>
    <n v="15.625000000000002"/>
  </r>
  <r>
    <s v="OtsLGRF22S"/>
    <s v="OtsLGRF22S_0911"/>
    <s v="C-00911"/>
    <d v="2022-08-24T00:00:00"/>
    <n v="60"/>
    <s v="F"/>
    <n v="790"/>
    <n v="79"/>
    <x v="0"/>
    <n v="1"/>
    <m/>
    <s v="F"/>
    <s v="F"/>
    <s v="OtsLYON18S_1_0727"/>
    <s v="OtsLYON18S_1_0828"/>
    <x v="0"/>
    <n v="4"/>
    <n v="2018"/>
    <s v="NA"/>
    <s v="NA"/>
    <x v="5"/>
    <n v="0.80551598400000002"/>
    <n v="1"/>
    <x v="3"/>
    <n v="1.7361111111111112"/>
    <n v="15.625000000000002"/>
    <s v="abv"/>
    <n v="15.625000000000002"/>
  </r>
  <r>
    <s v="OtsLGRF22S"/>
    <s v="OtsLGRF22S_0920"/>
    <s v="C-00920"/>
    <d v="2022-08-24T00:00:00"/>
    <n v="60"/>
    <s v="M"/>
    <n v="790"/>
    <n v="79"/>
    <x v="1"/>
    <s v="NA"/>
    <m/>
    <s v="M"/>
    <s v="M"/>
    <s v="OtsNPFH18S_1_4327"/>
    <s v="OtsNPFH18S_1_4057"/>
    <x v="3"/>
    <n v="4"/>
    <n v="2018"/>
    <s v="NA"/>
    <s v="NA"/>
    <x v="8"/>
    <n v="0.96828396500000002"/>
    <n v="1"/>
    <x v="3"/>
    <n v="1.7361111111111112"/>
    <n v="15.625000000000002"/>
    <s v="abv"/>
    <n v="15.625000000000002"/>
  </r>
  <r>
    <s v="OtsLGRF22S"/>
    <s v="OtsLGRF22S_0929"/>
    <s v="C-00929"/>
    <d v="2022-08-24T00:00:00"/>
    <n v="60"/>
    <s v="F"/>
    <n v="810"/>
    <n v="81"/>
    <x v="0"/>
    <n v="1"/>
    <m/>
    <s v="F"/>
    <s v="F"/>
    <s v="OtsLYON18S_1_0731"/>
    <s v="OtsLYON18S_1_0851"/>
    <x v="0"/>
    <n v="4"/>
    <n v="2018"/>
    <s v="NA"/>
    <s v="NA"/>
    <x v="5"/>
    <n v="0.80551598400000002"/>
    <n v="1"/>
    <x v="3"/>
    <n v="1.7361111111111112"/>
    <n v="15.625000000000002"/>
    <s v="abv"/>
    <n v="15.625000000000002"/>
  </r>
  <r>
    <s v="OtsLGRF22S"/>
    <s v="OtsLGRF22S_0938"/>
    <s v="C-00938"/>
    <d v="2022-08-24T00:00:00"/>
    <n v="60"/>
    <s v="U"/>
    <n v="530"/>
    <n v="53"/>
    <x v="1"/>
    <s v="NA"/>
    <m/>
    <s v="M"/>
    <s v="M"/>
    <s v="NA"/>
    <s v="NA"/>
    <x v="2"/>
    <s v="NA"/>
    <s v="U"/>
    <s v="FALL"/>
    <n v="1"/>
    <x v="1"/>
    <e v="#N/A"/>
    <n v="1"/>
    <x v="9"/>
    <n v="1.7361111111111112"/>
    <n v="15.625000000000002"/>
    <s v="abv"/>
    <n v="15.625000000000002"/>
  </r>
  <r>
    <s v="OtsLGRF22S"/>
    <s v="OtsLGRF22S_0947"/>
    <s v="C-00947"/>
    <d v="2022-08-24T00:00:00"/>
    <n v="60"/>
    <s v="M"/>
    <n v="700"/>
    <n v="70"/>
    <x v="0"/>
    <n v="1"/>
    <m/>
    <s v="M"/>
    <s v="M"/>
    <s v="OtsLYON19S_1_0556"/>
    <s v="OtsLYON19S_1_0448"/>
    <x v="1"/>
    <n v="3"/>
    <n v="2019"/>
    <s v="NA"/>
    <s v="NA"/>
    <x v="3"/>
    <n v="0.95971980899999998"/>
    <n v="1"/>
    <x v="5"/>
    <n v="1.7361111111111112"/>
    <n v="15.625000000000002"/>
    <s v="blw"/>
    <n v="15.625000000000002"/>
  </r>
  <r>
    <s v="OtsLGRF22S"/>
    <s v="OtsLGRF22S_0956"/>
    <s v="C-00956"/>
    <d v="2022-08-24T00:00:00"/>
    <n v="60"/>
    <s v="F"/>
    <n v="770"/>
    <n v="77"/>
    <x v="0"/>
    <n v="1"/>
    <m/>
    <s v="F"/>
    <s v="F"/>
    <s v="OtsLYON18S_1_0108"/>
    <s v="OtsLYON18S_1_0046"/>
    <x v="0"/>
    <n v="4"/>
    <n v="2018"/>
    <s v="NA"/>
    <s v="NA"/>
    <x v="7"/>
    <n v="0.80551598400000002"/>
    <n v="1"/>
    <x v="4"/>
    <n v="1.7361111111111112"/>
    <n v="15.625000000000002"/>
    <s v="abv"/>
    <n v="15.625000000000002"/>
  </r>
  <r>
    <s v="OtsLGRF22S"/>
    <s v="OtsLGRF22S_0965"/>
    <s v="C-00965"/>
    <d v="2022-08-24T00:00:00"/>
    <n v="60"/>
    <s v="F"/>
    <n v="770"/>
    <n v="77"/>
    <x v="1"/>
    <s v="NA"/>
    <m/>
    <s v="F"/>
    <s v="F"/>
    <s v="NA"/>
    <s v="NA"/>
    <x v="2"/>
    <s v="NA"/>
    <s v="U"/>
    <s v="FALL"/>
    <n v="1"/>
    <x v="1"/>
    <e v="#N/A"/>
    <n v="1"/>
    <x v="4"/>
    <n v="1.7361111111111112"/>
    <n v="15.625000000000002"/>
    <s v="abv"/>
    <n v="15.625000000000002"/>
  </r>
  <r>
    <s v="OtsLGRF22S"/>
    <s v="OtsLGRF22S_0974"/>
    <s v="C-00974"/>
    <d v="2022-08-24T00:00:00"/>
    <n v="60"/>
    <s v="M"/>
    <n v="770"/>
    <n v="77"/>
    <x v="1"/>
    <s v="NA"/>
    <m/>
    <s v="M"/>
    <s v="M"/>
    <s v="NA"/>
    <s v="NA"/>
    <x v="2"/>
    <s v="NA"/>
    <s v="U"/>
    <s v="FALL"/>
    <n v="1"/>
    <x v="1"/>
    <e v="#N/A"/>
    <n v="1"/>
    <x v="4"/>
    <n v="1.7361111111111112"/>
    <n v="15.625000000000002"/>
    <s v="abv"/>
    <n v="15.625000000000002"/>
  </r>
  <r>
    <s v="OtsLGRF22S"/>
    <s v="OtsLGRF22S_0983"/>
    <s v="C-00983"/>
    <d v="2022-08-24T00:00:00"/>
    <n v="60"/>
    <s v="M"/>
    <n v="700"/>
    <n v="70"/>
    <x v="1"/>
    <s v="NA"/>
    <m/>
    <s v="M"/>
    <s v="M"/>
    <s v="NA"/>
    <s v="NA"/>
    <x v="2"/>
    <s v="NA"/>
    <s v="U"/>
    <s v="FALL"/>
    <n v="0.99999999999999301"/>
    <x v="1"/>
    <e v="#N/A"/>
    <n v="1"/>
    <x v="5"/>
    <n v="1.7361111111111112"/>
    <n v="15.625000000000002"/>
    <s v="abv"/>
    <n v="15.625000000000002"/>
  </r>
  <r>
    <s v="OtsLGRF22S"/>
    <s v="OtsLGRF22S_0992"/>
    <s v="C-00992"/>
    <d v="2022-08-24T00:00:00"/>
    <n v="60"/>
    <s v="F"/>
    <n v="850"/>
    <n v="85"/>
    <x v="0"/>
    <s v="NA"/>
    <m/>
    <s v="F"/>
    <s v="F"/>
    <s v="OtsLYON18S_1_0705"/>
    <s v="OtsLYON18S_1_0530"/>
    <x v="0"/>
    <n v="4"/>
    <n v="2018"/>
    <s v="NA"/>
    <s v="NA"/>
    <x v="0"/>
    <n v="0.80551598400000002"/>
    <n v="1"/>
    <x v="2"/>
    <n v="1.7361111111111112"/>
    <n v="15.625000000000002"/>
    <s v="abv"/>
    <n v="15.625000000000002"/>
  </r>
  <r>
    <s v="OtsLGRF22S"/>
    <s v="OtsLGRF22S_1001"/>
    <s v="C-01001"/>
    <d v="2022-08-24T00:00:00"/>
    <n v="60"/>
    <s v="M"/>
    <n v="860"/>
    <n v="86"/>
    <x v="0"/>
    <s v="NA"/>
    <m/>
    <s v="M"/>
    <s v="M"/>
    <s v="OtsNPFH18S_1_2323"/>
    <s v="OtsNPFH18S_1_2049"/>
    <x v="3"/>
    <n v="4"/>
    <n v="2018"/>
    <s v="NA"/>
    <s v="NA"/>
    <x v="2"/>
    <n v="0.96828396500000002"/>
    <n v="1"/>
    <x v="2"/>
    <n v="1.7361111111111112"/>
    <n v="15.625000000000002"/>
    <s v="abv"/>
    <n v="15.625000000000002"/>
  </r>
  <r>
    <s v="OtsLGRF22S"/>
    <s v="OtsLGRF22S_1010"/>
    <s v="C-01010"/>
    <d v="2022-08-24T00:00:00"/>
    <n v="60"/>
    <s v="F"/>
    <n v="780"/>
    <n v="78"/>
    <x v="1"/>
    <s v="NA"/>
    <m/>
    <s v="F"/>
    <s v="F"/>
    <s v="NA"/>
    <s v="NA"/>
    <x v="2"/>
    <s v="NA"/>
    <s v="U"/>
    <s v="FALL"/>
    <n v="1"/>
    <x v="1"/>
    <e v="#N/A"/>
    <n v="1"/>
    <x v="3"/>
    <n v="1.7361111111111112"/>
    <n v="15.625000000000002"/>
    <s v="abv"/>
    <n v="15.625000000000002"/>
  </r>
  <r>
    <s v="OtsLGRF22S"/>
    <s v="OtsLGRF22S_1019"/>
    <s v="C-01019"/>
    <d v="2022-08-24T00:00:00"/>
    <n v="60"/>
    <s v="M"/>
    <n v="740"/>
    <n v="74"/>
    <x v="1"/>
    <s v="NA"/>
    <m/>
    <s v="M"/>
    <s v="M"/>
    <s v="OtsLYON18S_1_0768"/>
    <s v="OtsLYON18S_1_0923"/>
    <x v="0"/>
    <n v="4"/>
    <n v="2018"/>
    <s v="NA"/>
    <s v="NA"/>
    <x v="3"/>
    <n v="0.80551598400000002"/>
    <n v="1"/>
    <x v="4"/>
    <n v="1.7361111111111112"/>
    <n v="15.625000000000002"/>
    <s v="blw"/>
    <n v="15.625000000000002"/>
  </r>
  <r>
    <s v="OtsLGRF22S"/>
    <s v="OtsLGRF22S_1028"/>
    <s v="C-01028"/>
    <d v="2022-08-24T00:00:00"/>
    <n v="60"/>
    <s v="M"/>
    <n v="840"/>
    <n v="84"/>
    <x v="1"/>
    <s v="NA"/>
    <m/>
    <s v="M"/>
    <s v="M"/>
    <s v="OtsLYON18S_1_0702"/>
    <s v="OtsLYON18S_1_0512"/>
    <x v="0"/>
    <n v="4"/>
    <n v="2018"/>
    <s v="NA"/>
    <s v="NA"/>
    <x v="0"/>
    <n v="0.80551598400000002"/>
    <n v="1"/>
    <x v="2"/>
    <n v="1.7361111111111112"/>
    <n v="15.625000000000002"/>
    <s v="abv"/>
    <n v="15.625000000000002"/>
  </r>
  <r>
    <s v="OtsLGRF22S"/>
    <s v="OtsLGRF22S_1037"/>
    <s v="C-01037"/>
    <d v="2022-08-24T00:00:00"/>
    <n v="60"/>
    <s v="F"/>
    <n v="780"/>
    <n v="78"/>
    <x v="1"/>
    <s v="NA"/>
    <m/>
    <s v="F"/>
    <s v="F"/>
    <s v="OtsLYON18S_1_0057"/>
    <s v="OtsLYON18S_1_0217"/>
    <x v="0"/>
    <n v="4"/>
    <n v="2018"/>
    <s v="NA"/>
    <s v="NA"/>
    <x v="7"/>
    <n v="0.80551598400000002"/>
    <n v="1"/>
    <x v="3"/>
    <n v="1.7361111111111112"/>
    <n v="15.625000000000002"/>
    <s v="abv"/>
    <n v="15.625000000000002"/>
  </r>
  <r>
    <s v="OtsLGRF22S"/>
    <s v="OtsLGRF22S_1046"/>
    <s v="C-01046"/>
    <d v="2022-08-24T00:00:00"/>
    <n v="60"/>
    <s v="M"/>
    <n v="780"/>
    <n v="78"/>
    <x v="0"/>
    <s v="NA"/>
    <m/>
    <s v="M"/>
    <s v="M"/>
    <s v="OtsLYON18S_1_2349"/>
    <s v="OtsLYON18S_1_2500"/>
    <x v="0"/>
    <n v="4"/>
    <n v="2018"/>
    <s v="NA"/>
    <s v="NA"/>
    <x v="9"/>
    <n v="0.80551598400000002"/>
    <n v="1"/>
    <x v="3"/>
    <n v="1.7361111111111112"/>
    <n v="15.625000000000002"/>
    <s v="blw"/>
    <n v="15.625000000000002"/>
  </r>
  <r>
    <s v="OtsLGRF22S"/>
    <s v="OtsLGRF22S_1055"/>
    <s v="C-01055"/>
    <d v="2022-08-24T00:00:00"/>
    <n v="60"/>
    <s v="M"/>
    <n v="820"/>
    <n v="82"/>
    <x v="1"/>
    <s v="NA"/>
    <m/>
    <s v="M"/>
    <s v="M"/>
    <s v="OtsLYON17S_1_0650"/>
    <s v="OtsLYON17S_1_0655"/>
    <x v="6"/>
    <n v="5"/>
    <n v="2017"/>
    <s v="NA"/>
    <s v="NA"/>
    <x v="4"/>
    <n v="0.76170174199999996"/>
    <n v="1"/>
    <x v="3"/>
    <n v="1.7361111111111112"/>
    <n v="15.625000000000002"/>
    <s v="blw"/>
    <n v="15.625000000000002"/>
  </r>
  <r>
    <s v="OtsLGRF22S"/>
    <s v="OtsLGRF22S_1064"/>
    <s v="C-01064"/>
    <d v="2022-08-24T00:00:00"/>
    <n v="60"/>
    <s v="F"/>
    <n v="910"/>
    <n v="91"/>
    <x v="1"/>
    <n v="1"/>
    <m/>
    <s v="M"/>
    <s v="M"/>
    <s v="NA"/>
    <s v="NA"/>
    <x v="2"/>
    <s v="NA"/>
    <s v="U"/>
    <s v="FALL"/>
    <n v="1"/>
    <x v="1"/>
    <e v="#N/A"/>
    <n v="1"/>
    <x v="0"/>
    <n v="1.7361111111111112"/>
    <n v="15.625000000000002"/>
    <s v="abv"/>
    <n v="15.625000000000002"/>
  </r>
  <r>
    <s v="OtsLGRF22S"/>
    <s v="OtsLGRF22S_1073"/>
    <s v="C-01073"/>
    <d v="2022-08-24T00:00:00"/>
    <n v="60"/>
    <s v="M"/>
    <n v="740"/>
    <n v="74"/>
    <x v="1"/>
    <s v="NA"/>
    <m/>
    <s v="M"/>
    <s v="M"/>
    <s v="OtsLYON18S_1_0741"/>
    <s v="OtsLYON18S_1_0886"/>
    <x v="0"/>
    <n v="4"/>
    <n v="2018"/>
    <s v="NA"/>
    <s v="NA"/>
    <x v="5"/>
    <n v="0.80551598400000002"/>
    <n v="1"/>
    <x v="4"/>
    <n v="1.7361111111111112"/>
    <n v="15.625000000000002"/>
    <s v="abv"/>
    <n v="15.625000000000002"/>
  </r>
  <r>
    <s v="OtsLGRF22S"/>
    <s v="OtsLGRF22S_1082"/>
    <s v="C-01082"/>
    <d v="2022-08-24T00:00:00"/>
    <n v="60"/>
    <s v="F"/>
    <n v="830"/>
    <n v="83"/>
    <x v="0"/>
    <s v="NA"/>
    <m/>
    <s v="F"/>
    <s v="F"/>
    <s v="NA"/>
    <s v="NA"/>
    <x v="2"/>
    <s v="NA"/>
    <s v="U"/>
    <s v="FALL"/>
    <n v="1"/>
    <x v="6"/>
    <e v="#N/A"/>
    <n v="1"/>
    <x v="2"/>
    <n v="1.7361111111111112"/>
    <n v="15.625000000000002"/>
    <s v="abv"/>
    <n v="15.625000000000002"/>
  </r>
  <r>
    <s v="OtsLGRF22S"/>
    <s v="OtsLGRF22S_1091"/>
    <s v="C-01091"/>
    <d v="2022-08-24T00:00:00"/>
    <n v="60"/>
    <s v="F"/>
    <n v="800"/>
    <n v="80"/>
    <x v="1"/>
    <s v="NA"/>
    <m/>
    <s v="F"/>
    <s v="F"/>
    <s v="NA"/>
    <s v="NA"/>
    <x v="2"/>
    <s v="NA"/>
    <s v="U"/>
    <s v="FALL"/>
    <n v="0.999999999999995"/>
    <x v="1"/>
    <e v="#N/A"/>
    <n v="1"/>
    <x v="3"/>
    <n v="1.7361111111111112"/>
    <n v="15.625000000000002"/>
    <s v="abv"/>
    <n v="15.625000000000002"/>
  </r>
  <r>
    <s v="OtsLGRF22S"/>
    <s v="OtsLGRF22S_1100"/>
    <s v="C-01100"/>
    <d v="2022-08-24T00:00:00"/>
    <n v="60"/>
    <s v="M"/>
    <n v="700"/>
    <n v="70"/>
    <x v="1"/>
    <s v="NA"/>
    <m/>
    <s v="M"/>
    <s v="M"/>
    <s v="OtsLYON18S_1_0767"/>
    <s v="OtsLYON18S_1_0919"/>
    <x v="0"/>
    <n v="4"/>
    <n v="2018"/>
    <s v="NA"/>
    <s v="NA"/>
    <x v="3"/>
    <n v="0.80551598400000002"/>
    <n v="1"/>
    <x v="5"/>
    <n v="1.7361111111111112"/>
    <n v="15.625000000000002"/>
    <s v="blw"/>
    <n v="15.625000000000002"/>
  </r>
  <r>
    <s v="OtsLGRF22S"/>
    <s v="OtsLGRF22S_1109"/>
    <s v="C-01109"/>
    <d v="2022-08-24T00:00:00"/>
    <n v="60"/>
    <s v="F"/>
    <n v="780"/>
    <n v="78"/>
    <x v="1"/>
    <s v="NA"/>
    <m/>
    <s v="F"/>
    <s v="F"/>
    <s v="NA"/>
    <s v="NA"/>
    <x v="2"/>
    <s v="NA"/>
    <s v="U"/>
    <s v="FALL"/>
    <n v="1"/>
    <x v="1"/>
    <e v="#N/A"/>
    <n v="1"/>
    <x v="3"/>
    <n v="1.7361111111111112"/>
    <n v="15.625000000000002"/>
    <s v="abv"/>
    <n v="15.625000000000002"/>
  </r>
  <r>
    <s v="OtsLGRF22S"/>
    <s v="OtsLGRF22S_1118"/>
    <s v="C-01118"/>
    <d v="2022-08-24T00:00:00"/>
    <n v="60"/>
    <s v="F"/>
    <n v="760"/>
    <n v="76"/>
    <x v="0"/>
    <n v="1"/>
    <m/>
    <s v="F"/>
    <s v="F"/>
    <s v="OtsLYON18S_1_1955"/>
    <s v="OtsLYON18S_1_2111"/>
    <x v="0"/>
    <n v="4"/>
    <n v="2018"/>
    <s v="NA"/>
    <s v="NA"/>
    <x v="13"/>
    <n v="0.80551598400000002"/>
    <n v="1"/>
    <x v="4"/>
    <n v="1.7361111111111112"/>
    <n v="15.625000000000002"/>
    <s v="abv"/>
    <n v="15.625000000000002"/>
  </r>
  <r>
    <s v="OtsLGRF22S"/>
    <s v="OtsLGRF22S_1127"/>
    <s v="C-01127"/>
    <d v="2022-08-24T00:00:00"/>
    <n v="60"/>
    <s v="M"/>
    <n v="810"/>
    <n v="81"/>
    <x v="0"/>
    <n v="1"/>
    <m/>
    <s v="M"/>
    <s v="M"/>
    <s v="OtsLYON18S_1_0720"/>
    <s v="OtsLYON18S_1_0597"/>
    <x v="0"/>
    <n v="4"/>
    <n v="2018"/>
    <s v="NA"/>
    <s v="NA"/>
    <x v="5"/>
    <n v="0.80551598400000002"/>
    <n v="1"/>
    <x v="3"/>
    <n v="1.7361111111111112"/>
    <n v="15.625000000000002"/>
    <s v="abv"/>
    <n v="15.625000000000002"/>
  </r>
  <r>
    <s v="OtsLGRF22S"/>
    <s v="OtsLGRF22S_1136"/>
    <s v="C-01136"/>
    <d v="2022-08-24T00:00:00"/>
    <n v="60"/>
    <s v="M"/>
    <n v="770"/>
    <n v="77"/>
    <x v="0"/>
    <n v="1"/>
    <m/>
    <s v="F"/>
    <s v="F"/>
    <s v="OtsLYON18S_1_2022"/>
    <s v="OtsLYON18S_1_2135"/>
    <x v="0"/>
    <n v="4"/>
    <n v="2018"/>
    <s v="NA"/>
    <s v="NA"/>
    <x v="13"/>
    <n v="0.80551598400000002"/>
    <n v="1"/>
    <x v="4"/>
    <n v="1.7361111111111112"/>
    <n v="15.625000000000002"/>
    <s v="abv"/>
    <n v="15.625000000000002"/>
  </r>
  <r>
    <s v="OtsLGRF22S"/>
    <s v="OtsLGRF22S_1145"/>
    <s v="C-01145"/>
    <d v="2022-08-24T00:00:00"/>
    <n v="60"/>
    <s v="U"/>
    <n v="620"/>
    <n v="62"/>
    <x v="1"/>
    <s v="NA"/>
    <m/>
    <s v="M"/>
    <s v="M"/>
    <s v="OtsLYON19S_1_0523"/>
    <s v="OtsLYON19S_1_0348"/>
    <x v="1"/>
    <n v="3"/>
    <n v="2019"/>
    <s v="NA"/>
    <s v="NA"/>
    <x v="0"/>
    <n v="0.95971980899999998"/>
    <n v="1"/>
    <x v="6"/>
    <n v="1.7361111111111112"/>
    <n v="15.625000000000002"/>
    <s v="abv"/>
    <n v="15.625000000000002"/>
  </r>
  <r>
    <s v="OtsLGRF22S"/>
    <s v="OtsLGRF22S_1154"/>
    <s v="C-01154"/>
    <d v="2022-08-24T00:00:00"/>
    <n v="60"/>
    <s v="M"/>
    <n v="830"/>
    <n v="83"/>
    <x v="1"/>
    <s v="NA"/>
    <m/>
    <s v="M"/>
    <s v="M"/>
    <s v="NA"/>
    <s v="NA"/>
    <x v="2"/>
    <s v="NA"/>
    <s v="U"/>
    <s v="FALL"/>
    <n v="1"/>
    <x v="1"/>
    <e v="#N/A"/>
    <n v="1"/>
    <x v="2"/>
    <n v="1.7361111111111112"/>
    <n v="15.625000000000002"/>
    <s v="abv"/>
    <n v="15.625000000000002"/>
  </r>
  <r>
    <s v="OtsLGRF22S"/>
    <s v="OtsLGRF22S_1163"/>
    <s v="C-01163"/>
    <d v="2022-08-24T00:00:00"/>
    <n v="60"/>
    <s v="M"/>
    <n v="770"/>
    <n v="77"/>
    <x v="0"/>
    <n v="1"/>
    <m/>
    <s v="F"/>
    <s v="F"/>
    <s v="NA"/>
    <s v="NA"/>
    <x v="2"/>
    <s v="NA"/>
    <s v="U"/>
    <s v="FALL"/>
    <n v="1"/>
    <x v="6"/>
    <e v="#N/A"/>
    <n v="1"/>
    <x v="4"/>
    <n v="1.7361111111111112"/>
    <n v="15.625000000000002"/>
    <s v="abv"/>
    <n v="15.625000000000002"/>
  </r>
  <r>
    <s v="OtsLGRF22S"/>
    <s v="OtsLGRF22S_1172"/>
    <s v="C-01172"/>
    <d v="2022-08-24T00:00:00"/>
    <n v="60"/>
    <s v="F"/>
    <n v="790"/>
    <n v="79"/>
    <x v="1"/>
    <s v="NA"/>
    <m/>
    <s v="F"/>
    <s v="F"/>
    <s v="NA"/>
    <s v="NA"/>
    <x v="2"/>
    <s v="NA"/>
    <s v="U"/>
    <s v="FALL"/>
    <n v="1"/>
    <x v="1"/>
    <e v="#N/A"/>
    <n v="1"/>
    <x v="3"/>
    <n v="1.7361111111111112"/>
    <n v="15.625000000000002"/>
    <s v="abv"/>
    <n v="15.625000000000002"/>
  </r>
  <r>
    <s v="OtsLGRF22S"/>
    <s v="OtsLGRF22S_1181"/>
    <s v="C-01181"/>
    <d v="2022-08-24T00:00:00"/>
    <n v="60"/>
    <s v="U"/>
    <n v="690"/>
    <n v="69"/>
    <x v="0"/>
    <n v="1"/>
    <m/>
    <s v="M"/>
    <s v="M"/>
    <s v="OtsLYON19S_1_0129"/>
    <s v="OtsLYON19S_1_0079"/>
    <x v="1"/>
    <n v="3"/>
    <n v="2019"/>
    <s v="NA"/>
    <s v="NA"/>
    <x v="7"/>
    <n v="0.95971980899999998"/>
    <n v="1"/>
    <x v="5"/>
    <n v="1.7361111111111112"/>
    <n v="15.625000000000002"/>
    <s v="abv"/>
    <n v="15.625000000000002"/>
  </r>
  <r>
    <s v="OtsLGRF22S"/>
    <s v="OtsLGRF22S_1191"/>
    <s v="C-01191"/>
    <d v="2022-08-24T00:00:00"/>
    <n v="60"/>
    <s v="F"/>
    <n v="800"/>
    <n v="80"/>
    <x v="1"/>
    <s v="NA"/>
    <m/>
    <s v="F"/>
    <s v="F"/>
    <s v="OtsLYON18S_1_0115"/>
    <s v="OtsLYON18S_1_0037"/>
    <x v="0"/>
    <n v="4"/>
    <n v="2018"/>
    <s v="NA"/>
    <s v="NA"/>
    <x v="7"/>
    <n v="0.80551598400000002"/>
    <n v="1"/>
    <x v="3"/>
    <n v="1.7361111111111112"/>
    <n v="15.625000000000002"/>
    <s v="abv"/>
    <n v="15.625000000000002"/>
  </r>
  <r>
    <s v="OtsLGRF22S"/>
    <s v="OtsLGRF22S_1200"/>
    <s v="C-01200"/>
    <d v="2022-08-24T00:00:00"/>
    <n v="60"/>
    <s v="M"/>
    <n v="770"/>
    <n v="77"/>
    <x v="1"/>
    <n v="1"/>
    <m/>
    <s v="M"/>
    <s v="M"/>
    <s v="NA"/>
    <s v="NA"/>
    <x v="2"/>
    <s v="NA"/>
    <s v="U"/>
    <s v="FALL"/>
    <n v="1"/>
    <x v="1"/>
    <e v="#N/A"/>
    <n v="1"/>
    <x v="4"/>
    <n v="1.7361111111111112"/>
    <n v="15.625000000000002"/>
    <s v="abv"/>
    <n v="15.625000000000002"/>
  </r>
  <r>
    <s v="OtsLGRF22S"/>
    <s v="OtsLGRF22S_1209"/>
    <s v="C-01209"/>
    <d v="2022-08-24T00:00:00"/>
    <n v="60"/>
    <s v="U"/>
    <n v="590"/>
    <n v="59"/>
    <x v="1"/>
    <s v="NA"/>
    <m/>
    <s v="M"/>
    <s v="M"/>
    <s v="OtsLYON19S_1_0523"/>
    <s v="OtsLYON19S_1_0346"/>
    <x v="1"/>
    <n v="3"/>
    <n v="2019"/>
    <s v="NA"/>
    <s v="NA"/>
    <x v="0"/>
    <n v="0.95971980899999998"/>
    <n v="1"/>
    <x v="6"/>
    <n v="1.7361111111111112"/>
    <n v="15.625000000000002"/>
    <s v="abv"/>
    <n v="15.625000000000002"/>
  </r>
  <r>
    <s v="OtsLGRF22S"/>
    <s v="OtsLGRF22S_1218"/>
    <s v="C-01218"/>
    <d v="2022-08-24T00:00:00"/>
    <n v="60"/>
    <s v="F"/>
    <n v="800"/>
    <n v="80"/>
    <x v="1"/>
    <s v="NA"/>
    <m/>
    <s v="F"/>
    <s v="F"/>
    <s v="NA"/>
    <s v="NA"/>
    <x v="2"/>
    <s v="NA"/>
    <s v="U"/>
    <s v="FALL"/>
    <n v="0.999999999999997"/>
    <x v="1"/>
    <e v="#N/A"/>
    <n v="1"/>
    <x v="3"/>
    <n v="1.7361111111111112"/>
    <n v="15.625000000000002"/>
    <s v="abv"/>
    <n v="15.625000000000002"/>
  </r>
  <r>
    <s v="OtsLGRF22S"/>
    <s v="OtsLGRF22S_1227"/>
    <s v="C-01227"/>
    <d v="2022-08-25T00:00:00"/>
    <n v="60"/>
    <s v="U"/>
    <n v="680"/>
    <n v="68"/>
    <x v="0"/>
    <n v="1"/>
    <m/>
    <s v="M"/>
    <s v="M"/>
    <s v="OtsLYON18S_1_0716"/>
    <s v="OtsLYON18S_1_0599"/>
    <x v="0"/>
    <n v="4"/>
    <n v="2018"/>
    <s v="NA"/>
    <s v="NA"/>
    <x v="5"/>
    <n v="0.80551598400000002"/>
    <n v="1"/>
    <x v="5"/>
    <n v="1.7361111111111112"/>
    <n v="15.625000000000002"/>
    <s v="abv"/>
    <n v="15.625000000000002"/>
  </r>
  <r>
    <s v="OtsLGRF22S"/>
    <s v="OtsLGRF22S_1236"/>
    <s v="C-01236"/>
    <d v="2022-08-25T00:00:00"/>
    <n v="60"/>
    <s v="F"/>
    <n v="870"/>
    <n v="87"/>
    <x v="0"/>
    <n v="1"/>
    <m/>
    <s v="F"/>
    <s v="F"/>
    <s v="OtsNPFH17S_1_3360"/>
    <s v="OtsNPFH17S_1_3063"/>
    <x v="4"/>
    <n v="5"/>
    <n v="2017"/>
    <s v="NA"/>
    <s v="NA"/>
    <x v="10"/>
    <n v="0.98821806999999995"/>
    <n v="1"/>
    <x v="2"/>
    <n v="1.7361111111111112"/>
    <n v="15.625000000000002"/>
    <s v="abv"/>
    <n v="15.625000000000002"/>
  </r>
  <r>
    <s v="OtsLGRF22S"/>
    <s v="OtsLGRF22S_1245"/>
    <s v="C-01245"/>
    <d v="2022-08-25T00:00:00"/>
    <n v="60"/>
    <s v="U"/>
    <n v="650"/>
    <n v="65"/>
    <x v="0"/>
    <n v="1"/>
    <m/>
    <s v="M"/>
    <s v="M"/>
    <s v="OtsLYON19S_1_0518"/>
    <s v="OtsLYON19S_1_0335"/>
    <x v="1"/>
    <n v="3"/>
    <n v="2019"/>
    <s v="NA"/>
    <s v="NA"/>
    <x v="0"/>
    <n v="0.95971980899999998"/>
    <n v="1"/>
    <x v="1"/>
    <n v="1.7361111111111112"/>
    <n v="15.625000000000002"/>
    <s v="abv"/>
    <n v="15.625000000000002"/>
  </r>
  <r>
    <s v="OtsLGRF22S"/>
    <s v="OtsLGRF22S_1254"/>
    <s v="C-01254"/>
    <d v="2022-08-25T00:00:00"/>
    <n v="60"/>
    <s v="M"/>
    <n v="760"/>
    <n v="76"/>
    <x v="0"/>
    <n v="1"/>
    <m/>
    <s v="M"/>
    <s v="M"/>
    <s v="OtsLYON18S_1_0738"/>
    <s v="OtsLYON18S_1_0874"/>
    <x v="0"/>
    <n v="4"/>
    <n v="2018"/>
    <s v="NA"/>
    <s v="NA"/>
    <x v="5"/>
    <n v="0.80551598400000002"/>
    <n v="1"/>
    <x v="4"/>
    <n v="1.7361111111111112"/>
    <n v="15.625000000000002"/>
    <s v="abv"/>
    <n v="15.625000000000002"/>
  </r>
  <r>
    <s v="OtsLGRF22S"/>
    <s v="OtsLGRF22S_1263"/>
    <s v="C-01263"/>
    <d v="2022-08-25T00:00:00"/>
    <n v="60"/>
    <s v="U"/>
    <n v="630"/>
    <n v="63"/>
    <x v="0"/>
    <n v="1"/>
    <m/>
    <s v="M"/>
    <s v="M"/>
    <s v="NA"/>
    <s v="NA"/>
    <x v="2"/>
    <s v="NA"/>
    <s v="U"/>
    <s v="FALL"/>
    <n v="0.999999999999998"/>
    <x v="6"/>
    <e v="#N/A"/>
    <n v="1"/>
    <x v="1"/>
    <n v="1.7361111111111112"/>
    <n v="15.625000000000002"/>
    <s v="abv"/>
    <n v="15.625000000000002"/>
  </r>
  <r>
    <s v="OtsLGRF22S"/>
    <s v="OtsLGRF22S_1272"/>
    <s v="C-01272"/>
    <d v="2022-08-25T00:00:00"/>
    <n v="60"/>
    <s v="U"/>
    <n v="540"/>
    <n v="54"/>
    <x v="0"/>
    <n v="1"/>
    <m/>
    <s v="M"/>
    <s v="M"/>
    <s v="OtsLYON19S_1_0130"/>
    <s v="OtsLYON19S_1_0080"/>
    <x v="1"/>
    <n v="3"/>
    <n v="2019"/>
    <s v="NA"/>
    <s v="NA"/>
    <x v="7"/>
    <n v="0.95971980899999998"/>
    <n v="1"/>
    <x v="9"/>
    <n v="1.7361111111111112"/>
    <n v="15.625000000000002"/>
    <s v="abv"/>
    <n v="15.625000000000002"/>
  </r>
  <r>
    <s v="OtsLGRF22S"/>
    <s v="OtsLGRF22S_1281"/>
    <s v="C-01281"/>
    <d v="2022-08-25T00:00:00"/>
    <n v="60"/>
    <s v="M"/>
    <n v="820"/>
    <n v="82"/>
    <x v="1"/>
    <s v="NA"/>
    <m/>
    <s v="M"/>
    <s v="M"/>
    <s v="OtsLYON18S_1_0717"/>
    <s v="OtsLYON18S_1_0589"/>
    <x v="0"/>
    <n v="4"/>
    <n v="2018"/>
    <s v="NA"/>
    <s v="NA"/>
    <x v="5"/>
    <n v="0.80551598400000002"/>
    <n v="1"/>
    <x v="3"/>
    <n v="1.7361111111111112"/>
    <n v="15.625000000000002"/>
    <s v="abv"/>
    <n v="15.625000000000002"/>
  </r>
  <r>
    <s v="OtsLGRF22S"/>
    <s v="OtsLGRF22S_1290"/>
    <s v="C-01290"/>
    <d v="2022-08-25T00:00:00"/>
    <n v="60"/>
    <s v="F"/>
    <n v="880"/>
    <n v="88"/>
    <x v="1"/>
    <s v="NA"/>
    <m/>
    <s v="F"/>
    <s v="F"/>
    <s v="NA"/>
    <s v="NA"/>
    <x v="2"/>
    <s v="NA"/>
    <s v="U"/>
    <s v="FALL"/>
    <n v="1"/>
    <x v="1"/>
    <e v="#N/A"/>
    <n v="1"/>
    <x v="0"/>
    <n v="1.7361111111111112"/>
    <n v="15.625000000000002"/>
    <s v="abv"/>
    <n v="15.625000000000002"/>
  </r>
  <r>
    <s v="OtsLGRF22S"/>
    <s v="OtsLGRF22S_1299"/>
    <s v="C-01299"/>
    <d v="2022-08-25T00:00:00"/>
    <n v="60"/>
    <s v="U"/>
    <n v="620"/>
    <n v="62"/>
    <x v="0"/>
    <n v="1"/>
    <m/>
    <s v="M"/>
    <s v="M"/>
    <s v="OtsLYON19S_1_0108"/>
    <s v="OtsLYON19S_1_0009"/>
    <x v="1"/>
    <n v="3"/>
    <n v="2019"/>
    <s v="NA"/>
    <s v="NA"/>
    <x v="7"/>
    <n v="0.95971980899999998"/>
    <n v="1"/>
    <x v="6"/>
    <n v="1.7361111111111112"/>
    <n v="15.625000000000002"/>
    <s v="abv"/>
    <n v="15.625000000000002"/>
  </r>
  <r>
    <s v="OtsLGRF22S"/>
    <s v="OtsLGRF22S_1308"/>
    <s v="C-01308"/>
    <d v="2022-08-25T00:00:00"/>
    <n v="60"/>
    <s v="F"/>
    <n v="790"/>
    <n v="79"/>
    <x v="0"/>
    <n v="1"/>
    <m/>
    <s v="F"/>
    <s v="F"/>
    <s v="OtsLYON17S_1_0823"/>
    <s v="OtsLYON17S_1_0873"/>
    <x v="6"/>
    <n v="5"/>
    <n v="2017"/>
    <s v="NA"/>
    <s v="NA"/>
    <x v="4"/>
    <n v="0.76170174199999996"/>
    <n v="1"/>
    <x v="3"/>
    <n v="1.7361111111111112"/>
    <n v="15.625000000000002"/>
    <s v="blw"/>
    <n v="15.625000000000002"/>
  </r>
  <r>
    <s v="OtsLGRF22S"/>
    <s v="OtsLGRF22S_1317"/>
    <s v="C-01317"/>
    <d v="2022-08-25T00:00:00"/>
    <n v="60"/>
    <s v="U"/>
    <n v="600"/>
    <n v="60"/>
    <x v="1"/>
    <s v="NA"/>
    <m/>
    <s v="M"/>
    <s v="M"/>
    <s v="OtsLYON19S_1_1344"/>
    <s v="OtsLYON19S_1_1295"/>
    <x v="1"/>
    <n v="3"/>
    <n v="2019"/>
    <s v="NA"/>
    <s v="NA"/>
    <x v="9"/>
    <n v="0.95971980899999998"/>
    <n v="1"/>
    <x v="6"/>
    <n v="1.7361111111111112"/>
    <n v="15.625000000000002"/>
    <s v="blw"/>
    <n v="15.625000000000002"/>
  </r>
  <r>
    <s v="OtsLGRF22S"/>
    <s v="OtsLGRF22S_1326"/>
    <s v="C-01326"/>
    <d v="2022-08-25T00:00:00"/>
    <n v="60"/>
    <s v="F"/>
    <n v="720"/>
    <n v="72"/>
    <x v="1"/>
    <s v="NA"/>
    <m/>
    <s v="F"/>
    <s v="F"/>
    <s v="NA"/>
    <s v="NA"/>
    <x v="2"/>
    <s v="NA"/>
    <s v="U"/>
    <s v="FALL"/>
    <n v="1"/>
    <x v="1"/>
    <e v="#N/A"/>
    <n v="1"/>
    <x v="5"/>
    <n v="1.7361111111111112"/>
    <n v="15.625000000000002"/>
    <s v="abv"/>
    <n v="15.625000000000002"/>
  </r>
  <r>
    <s v="OtsLGRF22S"/>
    <s v="OtsLGRF22S_1335"/>
    <s v="C-01335"/>
    <d v="2022-08-25T00:00:00"/>
    <n v="60"/>
    <s v="F"/>
    <n v="810"/>
    <n v="81"/>
    <x v="1"/>
    <s v="NA"/>
    <m/>
    <s v="F"/>
    <s v="F"/>
    <s v="OtsLYON18S_1_0745"/>
    <s v="OtsLYON18S_1_0615"/>
    <x v="0"/>
    <n v="4"/>
    <n v="2018"/>
    <s v="NA"/>
    <s v="NA"/>
    <x v="5"/>
    <n v="0.80551598400000002"/>
    <n v="1"/>
    <x v="3"/>
    <n v="1.7361111111111112"/>
    <n v="15.625000000000002"/>
    <s v="abv"/>
    <n v="15.625000000000002"/>
  </r>
  <r>
    <s v="OtsLGRF22S"/>
    <s v="OtsLGRF22S_1344"/>
    <s v="C-01344"/>
    <d v="2022-08-25T00:00:00"/>
    <n v="60"/>
    <s v="F"/>
    <n v="790"/>
    <n v="79"/>
    <x v="1"/>
    <s v="NA"/>
    <m/>
    <s v="F"/>
    <s v="F"/>
    <s v="OtsLYON18S_1_0134"/>
    <s v="OtsLYON18S_1_0284"/>
    <x v="0"/>
    <n v="4"/>
    <n v="2018"/>
    <s v="NA"/>
    <s v="NA"/>
    <x v="0"/>
    <n v="0.80551598400000002"/>
    <n v="1"/>
    <x v="3"/>
    <n v="1.7361111111111112"/>
    <n v="15.625000000000002"/>
    <s v="abv"/>
    <n v="15.625000000000002"/>
  </r>
  <r>
    <s v="OtsLGRF22S"/>
    <s v="OtsLGRF22S_1353"/>
    <s v="C-01353"/>
    <d v="2022-08-25T00:00:00"/>
    <n v="60"/>
    <s v="U"/>
    <n v="590"/>
    <n v="59"/>
    <x v="1"/>
    <s v="NA"/>
    <m/>
    <s v="M"/>
    <s v="M"/>
    <s v="NA"/>
    <s v="NA"/>
    <x v="2"/>
    <s v="NA"/>
    <s v="U"/>
    <s v="FALL"/>
    <n v="0.999999999999999"/>
    <x v="1"/>
    <e v="#N/A"/>
    <n v="1"/>
    <x v="6"/>
    <n v="1.7361111111111112"/>
    <n v="15.625000000000002"/>
    <s v="abv"/>
    <n v="15.625000000000002"/>
  </r>
  <r>
    <s v="OtsLGRF22S"/>
    <s v="OtsLGRF22S_1362"/>
    <s v="C-01362"/>
    <d v="2022-08-25T00:00:00"/>
    <n v="60"/>
    <s v="U"/>
    <n v="620"/>
    <n v="62"/>
    <x v="0"/>
    <n v="1"/>
    <m/>
    <s v="M"/>
    <s v="M"/>
    <s v="OtsLYON19S_1_0519"/>
    <s v="OtsLYON19S_1_0332"/>
    <x v="1"/>
    <n v="3"/>
    <n v="2019"/>
    <s v="NA"/>
    <s v="NA"/>
    <x v="0"/>
    <n v="0.95971980899999998"/>
    <n v="1"/>
    <x v="6"/>
    <n v="1.7361111111111112"/>
    <n v="15.625000000000002"/>
    <s v="abv"/>
    <n v="15.625000000000002"/>
  </r>
  <r>
    <s v="OtsLGRF22S"/>
    <s v="OtsLGRF22S_1371"/>
    <s v="C-01371"/>
    <d v="2022-08-25T00:00:00"/>
    <n v="60"/>
    <s v="U"/>
    <n v="620"/>
    <n v="62"/>
    <x v="1"/>
    <s v="NA"/>
    <m/>
    <s v="M"/>
    <s v="M"/>
    <s v="NA"/>
    <s v="NA"/>
    <x v="2"/>
    <s v="NA"/>
    <s v="U"/>
    <s v="FALL"/>
    <n v="0.999999999999998"/>
    <x v="1"/>
    <e v="#N/A"/>
    <n v="1"/>
    <x v="6"/>
    <n v="1.7361111111111112"/>
    <n v="15.625000000000002"/>
    <s v="abv"/>
    <n v="15.625000000000002"/>
  </r>
  <r>
    <s v="OtsLGRF22S"/>
    <s v="OtsLGRF22S_1380"/>
    <s v="C-01380"/>
    <d v="2022-08-25T00:00:00"/>
    <n v="60"/>
    <s v="F"/>
    <n v="770"/>
    <n v="77"/>
    <x v="1"/>
    <s v="NA"/>
    <m/>
    <s v="F"/>
    <s v="F"/>
    <s v="OtsLYON18S_1_1395"/>
    <s v="OtsLYON18S_1_1776"/>
    <x v="0"/>
    <n v="4"/>
    <n v="2018"/>
    <s v="NA"/>
    <s v="NA"/>
    <x v="4"/>
    <n v="0.80551598400000002"/>
    <n v="1"/>
    <x v="4"/>
    <n v="1.7361111111111112"/>
    <n v="15.625000000000002"/>
    <s v="blw"/>
    <n v="15.625000000000002"/>
  </r>
  <r>
    <s v="OtsLGRF22S"/>
    <s v="OtsLGRF22S_1389"/>
    <s v="C-01389"/>
    <d v="2022-08-25T00:00:00"/>
    <n v="60"/>
    <s v="F"/>
    <n v="810"/>
    <n v="81"/>
    <x v="1"/>
    <s v="NA"/>
    <m/>
    <s v="M"/>
    <s v="M"/>
    <s v="OtsLYON18S_1_0102"/>
    <s v="OtsLYON18S_1_0092"/>
    <x v="0"/>
    <n v="4"/>
    <n v="2018"/>
    <s v="NA"/>
    <s v="NA"/>
    <x v="7"/>
    <n v="0.80551598400000002"/>
    <n v="1"/>
    <x v="3"/>
    <n v="1.7361111111111112"/>
    <n v="15.625000000000002"/>
    <s v="abv"/>
    <n v="15.625000000000002"/>
  </r>
  <r>
    <s v="OtsLGRF22S"/>
    <s v="OtsLGRF22S_1398"/>
    <s v="C-01398"/>
    <d v="2022-08-25T00:00:00"/>
    <n v="60"/>
    <s v="F"/>
    <n v="800"/>
    <n v="80"/>
    <x v="0"/>
    <s v="NA"/>
    <m/>
    <s v="F"/>
    <s v="F"/>
    <s v="OtsLYON18S_1_1323"/>
    <s v="OtsLYON18S_1_1647"/>
    <x v="0"/>
    <n v="4"/>
    <n v="2018"/>
    <s v="NA"/>
    <s v="NA"/>
    <x v="4"/>
    <n v="0.80551598400000002"/>
    <n v="1"/>
    <x v="3"/>
    <n v="1.7361111111111112"/>
    <n v="15.625000000000002"/>
    <s v="blw"/>
    <n v="15.625000000000002"/>
  </r>
  <r>
    <s v="OtsLGRF22S"/>
    <s v="OtsLGRF22S_1407"/>
    <s v="C-01407"/>
    <d v="2022-08-25T00:00:00"/>
    <n v="60"/>
    <s v="U"/>
    <n v="670"/>
    <n v="67"/>
    <x v="0"/>
    <n v="1"/>
    <m/>
    <s v="M"/>
    <s v="M"/>
    <s v="OtsLYON19S_1_0111"/>
    <s v="OtsLYON19S_1_0021"/>
    <x v="1"/>
    <n v="3"/>
    <n v="2019"/>
    <s v="NA"/>
    <s v="NA"/>
    <x v="7"/>
    <n v="0.95971980899999998"/>
    <n v="1"/>
    <x v="1"/>
    <n v="1.7361111111111112"/>
    <n v="15.625000000000002"/>
    <s v="abv"/>
    <n v="15.625000000000002"/>
  </r>
  <r>
    <s v="OtsLGRF22S"/>
    <s v="OtsLGRF22S_1416"/>
    <s v="C-01416"/>
    <d v="2022-08-25T00:00:00"/>
    <n v="60"/>
    <s v="F"/>
    <n v="870"/>
    <n v="87"/>
    <x v="1"/>
    <s v="NA"/>
    <m/>
    <s v="F"/>
    <s v="F"/>
    <s v="NA"/>
    <s v="NA"/>
    <x v="2"/>
    <s v="NA"/>
    <s v="U"/>
    <s v="FALL"/>
    <n v="1"/>
    <x v="1"/>
    <e v="#N/A"/>
    <n v="1"/>
    <x v="2"/>
    <n v="1.7361111111111112"/>
    <n v="15.625000000000002"/>
    <s v="abv"/>
    <n v="15.625000000000002"/>
  </r>
  <r>
    <s v="OtsLGRF22S"/>
    <s v="OtsLGRF22S_1425"/>
    <s v="C-01425"/>
    <d v="2022-08-25T00:00:00"/>
    <n v="60"/>
    <s v="F"/>
    <n v="660"/>
    <n v="66"/>
    <x v="1"/>
    <s v="NA"/>
    <m/>
    <s v="F"/>
    <s v="F"/>
    <s v="OtsLYON19S_1_0592"/>
    <s v="OtsLYON19S_1_0654"/>
    <x v="1"/>
    <n v="3"/>
    <n v="2019"/>
    <s v="NA"/>
    <s v="NA"/>
    <x v="5"/>
    <n v="0.95971980899999998"/>
    <n v="1"/>
    <x v="1"/>
    <n v="1.7361111111111112"/>
    <n v="15.625000000000002"/>
    <s v="abv"/>
    <n v="15.625000000000002"/>
  </r>
  <r>
    <s v="OtsLGRF22S"/>
    <s v="OtsLGRF22S_1434"/>
    <s v="C-01434"/>
    <d v="2022-08-25T00:00:00"/>
    <n v="60"/>
    <s v="F"/>
    <n v="740"/>
    <n v="74"/>
    <x v="0"/>
    <n v="1"/>
    <m/>
    <s v="F"/>
    <s v="F"/>
    <s v="OtsLYON18S_1_0744"/>
    <s v="OtsLYON18S_1_0629"/>
    <x v="0"/>
    <n v="4"/>
    <n v="2018"/>
    <s v="NA"/>
    <s v="NA"/>
    <x v="3"/>
    <n v="0.80551598400000002"/>
    <n v="1"/>
    <x v="4"/>
    <n v="1.7361111111111112"/>
    <n v="15.625000000000002"/>
    <s v="blw"/>
    <n v="15.625000000000002"/>
  </r>
  <r>
    <s v="OtsLGRF22S"/>
    <s v="OtsLGRF22S_1443"/>
    <s v="C-01443"/>
    <d v="2022-08-25T00:00:00"/>
    <n v="60"/>
    <s v="F"/>
    <n v="770"/>
    <n v="77"/>
    <x v="0"/>
    <n v="1"/>
    <m/>
    <s v="F"/>
    <s v="F"/>
    <s v="OtsLYON18S_1_0722"/>
    <s v="OtsLYON18S_1_0824"/>
    <x v="0"/>
    <n v="4"/>
    <n v="2018"/>
    <s v="NA"/>
    <s v="NA"/>
    <x v="5"/>
    <n v="0.80551598400000002"/>
    <n v="1"/>
    <x v="4"/>
    <n v="1.7361111111111112"/>
    <n v="15.625000000000002"/>
    <s v="abv"/>
    <n v="15.625000000000002"/>
  </r>
  <r>
    <s v="OtsLGRF22S"/>
    <s v="OtsLGRF22S_1452"/>
    <s v="C-01452"/>
    <d v="2022-08-25T00:00:00"/>
    <n v="60"/>
    <s v="M"/>
    <n v="800"/>
    <n v="80"/>
    <x v="0"/>
    <n v="1"/>
    <m/>
    <s v="M"/>
    <s v="M"/>
    <s v="OtsLYON18S_1_0728"/>
    <s v="OtsLYON18S_1_0836"/>
    <x v="0"/>
    <n v="4"/>
    <n v="2018"/>
    <s v="NA"/>
    <s v="NA"/>
    <x v="5"/>
    <n v="0.80551598400000002"/>
    <n v="1"/>
    <x v="3"/>
    <n v="1.7361111111111112"/>
    <n v="15.625000000000002"/>
    <s v="abv"/>
    <n v="15.625000000000002"/>
  </r>
  <r>
    <s v="OtsLGRF22S"/>
    <s v="OtsLGRF22S_1461"/>
    <s v="C-01461"/>
    <d v="2022-08-25T00:00:00"/>
    <n v="60"/>
    <s v="F"/>
    <n v="810"/>
    <n v="81"/>
    <x v="1"/>
    <s v="NA"/>
    <m/>
    <s v="F"/>
    <s v="F"/>
    <s v="OtsLYON18S_1_0728"/>
    <s v="OtsLYON18S_1_0836"/>
    <x v="0"/>
    <n v="4"/>
    <n v="2018"/>
    <s v="NA"/>
    <s v="NA"/>
    <x v="5"/>
    <n v="0.80551598400000002"/>
    <n v="1"/>
    <x v="3"/>
    <n v="1.7361111111111112"/>
    <n v="15.625000000000002"/>
    <s v="abv"/>
    <n v="15.625000000000002"/>
  </r>
  <r>
    <s v="OtsLGRF22S"/>
    <s v="OtsLGRF22S_1470"/>
    <s v="C-01470"/>
    <d v="2022-08-25T00:00:00"/>
    <n v="60"/>
    <s v="M"/>
    <n v="750"/>
    <n v="75"/>
    <x v="1"/>
    <s v="NA"/>
    <m/>
    <s v="M"/>
    <s v="M"/>
    <s v="OtsNPFH18S_1_4334"/>
    <s v="OtsNPFH18S_1_4002"/>
    <x v="3"/>
    <n v="4"/>
    <n v="2018"/>
    <s v="NA"/>
    <s v="NA"/>
    <x v="8"/>
    <n v="0.96828396500000002"/>
    <n v="1"/>
    <x v="4"/>
    <n v="1.7361111111111112"/>
    <n v="15.625000000000002"/>
    <s v="abv"/>
    <n v="15.625000000000002"/>
  </r>
  <r>
    <s v="OtsLGRF22S"/>
    <s v="OtsLGRF22S_1479"/>
    <s v="C-01479"/>
    <d v="2022-08-25T00:00:00"/>
    <n v="60"/>
    <s v="U"/>
    <n v="690"/>
    <n v="69"/>
    <x v="0"/>
    <n v="1"/>
    <m/>
    <s v="M"/>
    <s v="M"/>
    <s v="OtsLYON19S_1_0109"/>
    <s v="OtsLYON19S_1_0017"/>
    <x v="1"/>
    <n v="3"/>
    <n v="2019"/>
    <s v="NA"/>
    <s v="NA"/>
    <x v="7"/>
    <n v="0.95971980899999998"/>
    <n v="1"/>
    <x v="5"/>
    <n v="1.7361111111111112"/>
    <n v="15.625000000000002"/>
    <s v="abv"/>
    <n v="15.625000000000002"/>
  </r>
  <r>
    <s v="OtsLGRF22S"/>
    <s v="OtsLGRF22S_1488"/>
    <s v="C-01488"/>
    <d v="2022-08-25T00:00:00"/>
    <n v="60"/>
    <s v="M"/>
    <n v="760"/>
    <n v="76"/>
    <x v="1"/>
    <s v="NA"/>
    <m/>
    <s v="M"/>
    <s v="M"/>
    <s v="OtsLYON18S_1_1394"/>
    <s v="OtsLYON18S_1_1750"/>
    <x v="0"/>
    <n v="4"/>
    <n v="2018"/>
    <s v="NA"/>
    <s v="NA"/>
    <x v="4"/>
    <n v="0.80551598400000002"/>
    <n v="1"/>
    <x v="4"/>
    <n v="1.7361111111111112"/>
    <n v="15.625000000000002"/>
    <s v="blw"/>
    <n v="15.625000000000002"/>
  </r>
  <r>
    <s v="OtsLGRF22S"/>
    <s v="OtsLGRF22S_1497"/>
    <s v="C-01497"/>
    <d v="2022-08-25T00:00:00"/>
    <n v="60"/>
    <s v="F"/>
    <n v="790"/>
    <n v="79"/>
    <x v="0"/>
    <n v="1"/>
    <m/>
    <s v="F"/>
    <s v="F"/>
    <s v="OtsLYON18S_1_0112"/>
    <s v="OtsLYON18S_1_0043"/>
    <x v="0"/>
    <n v="4"/>
    <n v="2018"/>
    <s v="NA"/>
    <s v="NA"/>
    <x v="7"/>
    <n v="0.80551598400000002"/>
    <n v="1"/>
    <x v="3"/>
    <n v="1.7361111111111112"/>
    <n v="15.625000000000002"/>
    <s v="abv"/>
    <n v="15.625000000000002"/>
  </r>
  <r>
    <s v="OtsLGRF22S"/>
    <s v="OtsLGRF22S_1506"/>
    <s v="C-01506"/>
    <d v="2022-08-25T00:00:00"/>
    <n v="60"/>
    <s v="U"/>
    <n v="560"/>
    <n v="56"/>
    <x v="1"/>
    <s v="NA"/>
    <m/>
    <s v="M"/>
    <s v="M"/>
    <s v="NA"/>
    <s v="NA"/>
    <x v="2"/>
    <s v="NA"/>
    <s v="U"/>
    <s v="FALL"/>
    <n v="0.999999999999999"/>
    <x v="1"/>
    <e v="#N/A"/>
    <n v="1"/>
    <x v="9"/>
    <n v="1.7361111111111112"/>
    <n v="15.625000000000002"/>
    <s v="abv"/>
    <n v="15.625000000000002"/>
  </r>
  <r>
    <s v="OtsLGRF22S"/>
    <s v="OtsLGRF22S_1515"/>
    <s v="C-01515"/>
    <d v="2022-08-25T00:00:00"/>
    <n v="60"/>
    <s v="U"/>
    <n v="550"/>
    <n v="55"/>
    <x v="1"/>
    <s v="NA"/>
    <m/>
    <s v="M"/>
    <s v="M"/>
    <s v="OtsLYON19S_1_1701"/>
    <s v="OtsLYON19S_1_1907"/>
    <x v="1"/>
    <n v="3"/>
    <n v="2019"/>
    <s v="NA"/>
    <s v="NA"/>
    <x v="12"/>
    <n v="0.95971980899999998"/>
    <n v="1"/>
    <x v="9"/>
    <n v="1.7361111111111112"/>
    <n v="15.625000000000002"/>
    <s v="abv"/>
    <n v="15.625000000000002"/>
  </r>
  <r>
    <s v="OtsLGRF22S"/>
    <s v="OtsLGRF22S_1524"/>
    <s v="C-01524"/>
    <d v="2022-08-25T00:00:00"/>
    <n v="60"/>
    <s v="F"/>
    <n v="750"/>
    <n v="75"/>
    <x v="1"/>
    <s v="NA"/>
    <m/>
    <s v="F"/>
    <s v="F"/>
    <s v="OtsLYON18S_1_1488"/>
    <s v="OtsLYON18S_1_1883"/>
    <x v="0"/>
    <n v="4"/>
    <n v="2018"/>
    <s v="NA"/>
    <s v="NA"/>
    <x v="4"/>
    <n v="0.80551598400000002"/>
    <n v="1"/>
    <x v="4"/>
    <n v="1.7361111111111112"/>
    <n v="15.625000000000002"/>
    <s v="blw"/>
    <n v="15.625000000000002"/>
  </r>
  <r>
    <s v="OtsLGRF22S"/>
    <s v="OtsLGRF22S_1533"/>
    <s v="C-01533"/>
    <d v="2022-08-25T00:00:00"/>
    <n v="60"/>
    <s v="U"/>
    <n v="550"/>
    <n v="55"/>
    <x v="0"/>
    <n v="1"/>
    <m/>
    <s v="M"/>
    <s v="M"/>
    <s v="OtsLYON19S_1_0106"/>
    <s v="OtsLYON19S_1_0013"/>
    <x v="1"/>
    <n v="3"/>
    <n v="2019"/>
    <s v="NA"/>
    <s v="NA"/>
    <x v="7"/>
    <n v="0.95971980899999998"/>
    <n v="1"/>
    <x v="9"/>
    <n v="1.7361111111111112"/>
    <n v="15.625000000000002"/>
    <s v="abv"/>
    <n v="15.625000000000002"/>
  </r>
  <r>
    <s v="OtsLGRF22S"/>
    <s v="OtsLGRF22S_1542"/>
    <s v="C-01542"/>
    <d v="2022-08-25T00:00:00"/>
    <n v="60"/>
    <s v="U"/>
    <n v="560"/>
    <n v="56"/>
    <x v="0"/>
    <s v="NA"/>
    <m/>
    <s v="M"/>
    <s v="M"/>
    <s v="OtsLYON19S_1_1308"/>
    <s v="OtsLYON19S_1_1206"/>
    <x v="1"/>
    <n v="3"/>
    <n v="2019"/>
    <s v="NA"/>
    <s v="NA"/>
    <x v="14"/>
    <n v="0.95971980899999998"/>
    <n v="1"/>
    <x v="9"/>
    <n v="1.7361111111111112"/>
    <n v="15.625000000000002"/>
    <s v="abv"/>
    <n v="15.625000000000002"/>
  </r>
  <r>
    <s v="OtsLGRF22S"/>
    <s v="OtsLGRF22S_1551"/>
    <s v="C-01551"/>
    <d v="2022-08-25T00:00:00"/>
    <n v="60"/>
    <s v="F"/>
    <n v="780"/>
    <n v="78"/>
    <x v="0"/>
    <n v="1"/>
    <m/>
    <s v="F"/>
    <s v="F"/>
    <s v="NA"/>
    <s v="NA"/>
    <x v="2"/>
    <s v="NA"/>
    <s v="U"/>
    <s v="FALL"/>
    <n v="1"/>
    <x v="6"/>
    <e v="#N/A"/>
    <n v="1"/>
    <x v="3"/>
    <n v="1.7361111111111112"/>
    <n v="15.625000000000002"/>
    <s v="abv"/>
    <n v="15.625000000000002"/>
  </r>
  <r>
    <s v="OtsLGRF22S"/>
    <s v="OtsLGRF22S_1560"/>
    <s v="C-01560"/>
    <d v="2022-08-26T00:00:00"/>
    <n v="60"/>
    <s v="F"/>
    <n v="750"/>
    <n v="75"/>
    <x v="1"/>
    <s v="NA"/>
    <m/>
    <s v="F"/>
    <s v="F"/>
    <s v="OtsLYON18S_1_1328"/>
    <s v="OtsLYON18S_1_1717"/>
    <x v="0"/>
    <n v="4"/>
    <n v="2018"/>
    <s v="NA"/>
    <s v="NA"/>
    <x v="4"/>
    <n v="0.80551598400000002"/>
    <n v="1"/>
    <x v="4"/>
    <n v="1.7361111111111112"/>
    <n v="15.625000000000002"/>
    <s v="blw"/>
    <n v="15.625000000000002"/>
  </r>
  <r>
    <s v="OtsLGRF22S"/>
    <s v="OtsLGRF22S_1569"/>
    <s v="C-01569"/>
    <d v="2022-08-26T00:00:00"/>
    <n v="60"/>
    <s v="F"/>
    <n v="810"/>
    <n v="81"/>
    <x v="0"/>
    <n v="1"/>
    <m/>
    <s v="M"/>
    <s v="M"/>
    <s v="NA"/>
    <s v="NA"/>
    <x v="2"/>
    <s v="NA"/>
    <s v="U"/>
    <s v="FALL"/>
    <n v="0.999999999999999"/>
    <x v="6"/>
    <e v="#N/A"/>
    <n v="1"/>
    <x v="3"/>
    <n v="1.7361111111111112"/>
    <n v="15.625000000000002"/>
    <s v="abv"/>
    <n v="15.625000000000002"/>
  </r>
  <r>
    <s v="OtsLGRF22S"/>
    <s v="OtsLGRF22S_1578"/>
    <s v="C-01578"/>
    <d v="2022-08-26T00:00:00"/>
    <n v="60"/>
    <s v="U"/>
    <n v="630"/>
    <n v="63"/>
    <x v="0"/>
    <n v="1"/>
    <m/>
    <s v="M"/>
    <s v="M"/>
    <s v="OtsLYON18S_1_0057"/>
    <s v="OtsLYON18S_1_0224"/>
    <x v="0"/>
    <n v="4"/>
    <n v="2018"/>
    <s v="NA"/>
    <s v="NA"/>
    <x v="7"/>
    <n v="0.80551598400000002"/>
    <n v="1"/>
    <x v="1"/>
    <n v="1.7361111111111112"/>
    <n v="15.625000000000002"/>
    <s v="abv"/>
    <n v="15.625000000000002"/>
  </r>
  <r>
    <s v="OtsLGRF22S"/>
    <s v="OtsLGRF22S_1587"/>
    <s v="C-01587"/>
    <d v="2022-08-26T00:00:00"/>
    <n v="60"/>
    <s v="M"/>
    <n v="820"/>
    <n v="82"/>
    <x v="0"/>
    <n v="1"/>
    <m/>
    <s v="U"/>
    <s v="M"/>
    <s v="OtsLYON18S_1_0734"/>
    <s v="OtsLYON18S_1_0868"/>
    <x v="0"/>
    <n v="4"/>
    <n v="2018"/>
    <s v="NA"/>
    <s v="NA"/>
    <x v="5"/>
    <n v="0.80551598400000002"/>
    <n v="1"/>
    <x v="3"/>
    <n v="1.7361111111111112"/>
    <n v="15.625000000000002"/>
    <s v="abv"/>
    <n v="15.625000000000002"/>
  </r>
  <r>
    <s v="OtsLGRF22S"/>
    <s v="OtsLGRF22S_1596"/>
    <s v="C-01596"/>
    <d v="2022-08-26T00:00:00"/>
    <n v="60"/>
    <s v="F"/>
    <n v="840"/>
    <n v="84"/>
    <x v="1"/>
    <s v="NA"/>
    <m/>
    <s v="F"/>
    <s v="F"/>
    <s v="OtsLYON18S_1_0767"/>
    <s v="OtsLYON18S_1_0916"/>
    <x v="0"/>
    <n v="4"/>
    <n v="2018"/>
    <s v="NA"/>
    <s v="NA"/>
    <x v="3"/>
    <n v="0.80551598400000002"/>
    <n v="1"/>
    <x v="2"/>
    <n v="1.7361111111111112"/>
    <n v="15.625000000000002"/>
    <s v="blw"/>
    <n v="15.625000000000002"/>
  </r>
  <r>
    <s v="OtsLGRF22S"/>
    <s v="OtsLGRF22S_1605"/>
    <s v="C-01605"/>
    <d v="2022-08-26T00:00:00"/>
    <n v="60"/>
    <s v="U"/>
    <n v="550"/>
    <n v="55"/>
    <x v="1"/>
    <s v="NA"/>
    <m/>
    <s v="M"/>
    <s v="M"/>
    <s v="OtsLYON19S_1_0124"/>
    <s v="OtsLYON19S_1_0072"/>
    <x v="1"/>
    <n v="3"/>
    <n v="2019"/>
    <s v="NA"/>
    <s v="NA"/>
    <x v="7"/>
    <n v="0.95971980899999998"/>
    <n v="1"/>
    <x v="9"/>
    <n v="1.7361111111111112"/>
    <n v="15.625000000000002"/>
    <s v="abv"/>
    <n v="15.625000000000002"/>
  </r>
  <r>
    <s v="OtsLGRF22S"/>
    <s v="OtsLGRF22S_1614"/>
    <s v="C-01614"/>
    <d v="2022-08-26T00:00:00"/>
    <n v="60"/>
    <s v="F"/>
    <n v="750"/>
    <n v="75"/>
    <x v="1"/>
    <s v="NA"/>
    <m/>
    <s v="F"/>
    <s v="F"/>
    <s v="NA"/>
    <s v="NA"/>
    <x v="2"/>
    <s v="NA"/>
    <s v="U"/>
    <s v="FALL"/>
    <n v="1"/>
    <x v="1"/>
    <e v="#N/A"/>
    <n v="1"/>
    <x v="4"/>
    <n v="1.7361111111111112"/>
    <n v="15.625000000000002"/>
    <s v="abv"/>
    <n v="15.625000000000002"/>
  </r>
  <r>
    <s v="OtsLGRF22S"/>
    <s v="OtsLGRF22S_1623"/>
    <s v="C-01623"/>
    <d v="2022-08-26T00:00:00"/>
    <n v="60"/>
    <s v="U"/>
    <n v="600"/>
    <n v="60"/>
    <x v="0"/>
    <n v="1"/>
    <m/>
    <s v="M"/>
    <s v="M"/>
    <s v="OtsLYON19S_1_0106"/>
    <s v="OtsLYON19S_1_0014"/>
    <x v="1"/>
    <n v="3"/>
    <n v="2019"/>
    <s v="NA"/>
    <s v="NA"/>
    <x v="7"/>
    <n v="0.95971980899999998"/>
    <n v="1"/>
    <x v="6"/>
    <n v="1.7361111111111112"/>
    <n v="15.625000000000002"/>
    <s v="abv"/>
    <n v="15.625000000000002"/>
  </r>
  <r>
    <s v="OtsLGRF22S"/>
    <s v="OtsLGRF22S_1632"/>
    <s v="C-01632"/>
    <d v="2022-08-26T00:00:00"/>
    <n v="60"/>
    <s v="F"/>
    <n v="790"/>
    <n v="79"/>
    <x v="0"/>
    <n v="1"/>
    <m/>
    <s v="F"/>
    <s v="F"/>
    <s v="NA"/>
    <s v="NA"/>
    <x v="2"/>
    <s v="NA"/>
    <s v="U"/>
    <s v="FALL"/>
    <n v="1"/>
    <x v="6"/>
    <e v="#N/A"/>
    <n v="1"/>
    <x v="3"/>
    <n v="1.7361111111111112"/>
    <n v="15.625000000000002"/>
    <s v="abv"/>
    <n v="15.625000000000002"/>
  </r>
  <r>
    <s v="OtsLGRF22S"/>
    <s v="OtsLGRF22S_1641"/>
    <s v="C-01641"/>
    <d v="2022-08-26T00:00:00"/>
    <n v="60"/>
    <s v="F"/>
    <n v="750"/>
    <n v="75"/>
    <x v="0"/>
    <n v="1"/>
    <m/>
    <s v="F"/>
    <s v="F"/>
    <s v="OtsLYON18S_1_2359"/>
    <s v="OtsLYON18S_1_2735"/>
    <x v="0"/>
    <n v="4"/>
    <n v="2018"/>
    <s v="NA"/>
    <s v="NA"/>
    <x v="9"/>
    <n v="0.80551598400000002"/>
    <n v="1"/>
    <x v="4"/>
    <n v="1.7361111111111112"/>
    <n v="15.625000000000002"/>
    <s v="blw"/>
    <n v="15.625000000000002"/>
  </r>
  <r>
    <s v="OtsLGRF22S"/>
    <s v="OtsLGRF22S_1650"/>
    <s v="C-01650"/>
    <d v="2022-08-26T00:00:00"/>
    <n v="60"/>
    <s v="F"/>
    <n v="730"/>
    <n v="73"/>
    <x v="1"/>
    <s v="NA"/>
    <m/>
    <s v="F"/>
    <s v="F"/>
    <s v="OtsLYON18S_1_0701"/>
    <s v="OtsLYON18S_1_0506"/>
    <x v="0"/>
    <n v="4"/>
    <n v="2018"/>
    <s v="NA"/>
    <s v="NA"/>
    <x v="0"/>
    <n v="0.80551598400000002"/>
    <n v="1"/>
    <x v="4"/>
    <n v="1.7361111111111112"/>
    <n v="15.625000000000002"/>
    <s v="abv"/>
    <n v="15.625000000000002"/>
  </r>
  <r>
    <s v="OtsLGRF22S"/>
    <s v="OtsLGRF22S_1659"/>
    <s v="C-01659"/>
    <d v="2022-08-26T00:00:00"/>
    <n v="60"/>
    <s v="M"/>
    <n v="700"/>
    <n v="70"/>
    <x v="0"/>
    <n v="1"/>
    <m/>
    <s v="M"/>
    <s v="M"/>
    <s v="OtsLYON19S_1_0510"/>
    <s v="OtsLYON19S_1_0324"/>
    <x v="1"/>
    <n v="3"/>
    <n v="2019"/>
    <s v="NA"/>
    <s v="NA"/>
    <x v="0"/>
    <n v="0.95971980899999998"/>
    <n v="1"/>
    <x v="5"/>
    <n v="1.7361111111111112"/>
    <n v="15.625000000000002"/>
    <s v="abv"/>
    <n v="15.625000000000002"/>
  </r>
  <r>
    <s v="OtsLGRF22S"/>
    <s v="OtsLGRF22S_1668"/>
    <s v="C-01668"/>
    <d v="2022-08-26T00:00:00"/>
    <n v="60"/>
    <s v="F"/>
    <n v="790"/>
    <n v="79"/>
    <x v="0"/>
    <n v="1"/>
    <m/>
    <s v="F"/>
    <s v="F"/>
    <s v="NA"/>
    <s v="NA"/>
    <x v="2"/>
    <s v="NA"/>
    <s v="U"/>
    <s v="FALL"/>
    <n v="0.999999999999999"/>
    <x v="6"/>
    <e v="#N/A"/>
    <n v="1"/>
    <x v="3"/>
    <n v="1.7361111111111112"/>
    <n v="15.625000000000002"/>
    <s v="abv"/>
    <n v="15.625000000000002"/>
  </r>
  <r>
    <s v="OtsLGRF22S"/>
    <s v="OtsLGRF22S_1677"/>
    <s v="C-01677"/>
    <d v="2022-08-26T00:00:00"/>
    <n v="60"/>
    <s v="F"/>
    <n v="860"/>
    <n v="86"/>
    <x v="0"/>
    <n v="1"/>
    <m/>
    <s v="F"/>
    <s v="F"/>
    <s v="OtsLYON18S_1_0112"/>
    <s v="OtsLYON18S_1_0042"/>
    <x v="0"/>
    <n v="4"/>
    <n v="2018"/>
    <s v="NA"/>
    <s v="NA"/>
    <x v="7"/>
    <n v="0.80551598400000002"/>
    <n v="1"/>
    <x v="2"/>
    <n v="1.7361111111111112"/>
    <n v="15.625000000000002"/>
    <s v="abv"/>
    <n v="15.625000000000002"/>
  </r>
  <r>
    <s v="OtsLGRF22S"/>
    <s v="OtsLGRF22S_1686"/>
    <s v="C-01686"/>
    <d v="2022-08-26T00:00:00"/>
    <n v="60"/>
    <s v="U"/>
    <n v="460"/>
    <n v="46"/>
    <x v="1"/>
    <s v="NA"/>
    <m/>
    <s v="M"/>
    <s v="M"/>
    <s v="OtsLYON20S_1_0294"/>
    <s v="OtsLYON20S_1_0198"/>
    <x v="7"/>
    <n v="2"/>
    <n v="2020"/>
    <s v="NA"/>
    <s v="NA"/>
    <x v="0"/>
    <n v="0.98961045999999997"/>
    <n v="1"/>
    <x v="7"/>
    <n v="1.7361111111111112"/>
    <n v="15.625000000000002"/>
    <s v="abv"/>
    <n v="15.625000000000002"/>
  </r>
  <r>
    <s v="OtsLGRF22S"/>
    <s v="OtsLGRF22S_1695"/>
    <s v="C-01695"/>
    <d v="2022-08-26T00:00:00"/>
    <n v="60"/>
    <s v="M"/>
    <n v="710"/>
    <n v="71"/>
    <x v="1"/>
    <s v="NA"/>
    <m/>
    <s v="M"/>
    <s v="M"/>
    <s v="OtsLYON18S_1_0716"/>
    <s v="OtsLYON18S_1_0598"/>
    <x v="0"/>
    <n v="4"/>
    <n v="2018"/>
    <s v="NA"/>
    <s v="NA"/>
    <x v="5"/>
    <n v="0.80551598400000002"/>
    <n v="1"/>
    <x v="5"/>
    <n v="1.7361111111111112"/>
    <n v="15.625000000000002"/>
    <s v="abv"/>
    <n v="15.625000000000002"/>
  </r>
  <r>
    <s v="OtsLGRF22S"/>
    <s v="OtsLGRF22S_1704"/>
    <s v="C-01704"/>
    <d v="2022-08-26T00:00:00"/>
    <n v="60"/>
    <s v="F"/>
    <n v="810"/>
    <n v="81"/>
    <x v="1"/>
    <s v="NA"/>
    <m/>
    <s v="F"/>
    <s v="F"/>
    <s v="OtsLYON18S_1_0726"/>
    <s v="OtsLYON18S_1_0856"/>
    <x v="0"/>
    <n v="4"/>
    <n v="2018"/>
    <s v="NA"/>
    <s v="NA"/>
    <x v="5"/>
    <n v="0.80551598400000002"/>
    <n v="1"/>
    <x v="3"/>
    <n v="1.7361111111111112"/>
    <n v="15.625000000000002"/>
    <s v="abv"/>
    <n v="15.625000000000002"/>
  </r>
  <r>
    <s v="OtsLGRF22S"/>
    <s v="OtsLGRF22S_1713"/>
    <s v="C-01713"/>
    <d v="2022-08-26T00:00:00"/>
    <n v="60"/>
    <s v="U"/>
    <n v="600"/>
    <n v="60"/>
    <x v="1"/>
    <s v="NA"/>
    <m/>
    <s v="M"/>
    <s v="M"/>
    <s v="OtsLYON19S_1_0556"/>
    <s v="OtsLYON19S_1_0448"/>
    <x v="1"/>
    <n v="3"/>
    <n v="2019"/>
    <s v="NA"/>
    <s v="NA"/>
    <x v="3"/>
    <n v="0.95971980899999998"/>
    <n v="1"/>
    <x v="6"/>
    <n v="1.7361111111111112"/>
    <n v="15.625000000000002"/>
    <s v="blw"/>
    <n v="15.625000000000002"/>
  </r>
  <r>
    <s v="OtsLGRF22S"/>
    <s v="OtsLGRF22S_1722"/>
    <s v="C-01722"/>
    <d v="2022-08-26T00:00:00"/>
    <n v="60"/>
    <s v="M"/>
    <n v="790"/>
    <n v="79"/>
    <x v="1"/>
    <s v="NA"/>
    <m/>
    <s v="M"/>
    <s v="M"/>
    <s v="OtsLYON18S_1_1331"/>
    <s v="OtsLYON18S_1_1707"/>
    <x v="0"/>
    <n v="4"/>
    <n v="2018"/>
    <s v="NA"/>
    <s v="NA"/>
    <x v="4"/>
    <n v="0.80551598400000002"/>
    <n v="1"/>
    <x v="3"/>
    <n v="1.7361111111111112"/>
    <n v="15.625000000000002"/>
    <s v="blw"/>
    <n v="15.625000000000002"/>
  </r>
  <r>
    <s v="OtsLGRF22S"/>
    <s v="OtsLGRF22S_1731"/>
    <s v="C-01731"/>
    <d v="2022-08-26T00:00:00"/>
    <n v="60"/>
    <s v="U"/>
    <n v="610"/>
    <n v="61"/>
    <x v="1"/>
    <s v="NA"/>
    <m/>
    <s v="M"/>
    <s v="M"/>
    <s v="OtsLYON19S_1_0539"/>
    <s v="OtsLYON19S_1_0394"/>
    <x v="1"/>
    <n v="3"/>
    <n v="2019"/>
    <s v="NA"/>
    <s v="NA"/>
    <x v="3"/>
    <n v="0.95971980899999998"/>
    <n v="1"/>
    <x v="6"/>
    <n v="1.7361111111111112"/>
    <n v="15.625000000000002"/>
    <s v="blw"/>
    <n v="15.625000000000002"/>
  </r>
  <r>
    <s v="OtsLGRF22S"/>
    <s v="OtsLGRF22S_1740"/>
    <s v="C-01740"/>
    <d v="2022-08-26T00:00:00"/>
    <n v="60"/>
    <s v="F"/>
    <n v="690"/>
    <n v="69"/>
    <x v="0"/>
    <n v="1"/>
    <m/>
    <s v="F"/>
    <s v="F"/>
    <s v="OtsNPFH18S_1_2308"/>
    <s v="OtsNPFH18S_1_2062"/>
    <x v="3"/>
    <n v="4"/>
    <n v="2018"/>
    <s v="NA"/>
    <s v="NA"/>
    <x v="2"/>
    <n v="0.96828396500000002"/>
    <n v="1"/>
    <x v="5"/>
    <n v="1.7361111111111112"/>
    <n v="15.625000000000002"/>
    <s v="abv"/>
    <n v="15.625000000000002"/>
  </r>
  <r>
    <s v="OtsLGRF22S"/>
    <s v="OtsLGRF22S_1749"/>
    <s v="C-01749"/>
    <d v="2022-08-26T00:00:00"/>
    <n v="60"/>
    <s v="F"/>
    <n v="720"/>
    <n v="72"/>
    <x v="0"/>
    <n v="1"/>
    <m/>
    <s v="M"/>
    <s v="M"/>
    <s v="OtsNPFH18S_1_5341"/>
    <s v="OtsNPFH18S_1_5002"/>
    <x v="3"/>
    <n v="4"/>
    <n v="2018"/>
    <s v="NA"/>
    <s v="NA"/>
    <x v="8"/>
    <n v="0.96828396500000002"/>
    <n v="1"/>
    <x v="5"/>
    <n v="1.7361111111111112"/>
    <n v="15.625000000000002"/>
    <s v="abv"/>
    <n v="15.625000000000002"/>
  </r>
  <r>
    <s v="OtsLGRF22S"/>
    <s v="OtsLGRF22S_1758"/>
    <s v="C-01758"/>
    <d v="2022-08-26T00:00:00"/>
    <n v="60"/>
    <s v="F"/>
    <n v="790"/>
    <n v="79"/>
    <x v="1"/>
    <s v="NA"/>
    <m/>
    <s v="F"/>
    <s v="F"/>
    <s v="OtsNPFH18S_1_4305"/>
    <s v="OtsNPFH18S_1_4045"/>
    <x v="3"/>
    <n v="4"/>
    <n v="2018"/>
    <s v="NA"/>
    <s v="NA"/>
    <x v="8"/>
    <n v="0.96828396500000002"/>
    <n v="1"/>
    <x v="3"/>
    <n v="1.7361111111111112"/>
    <n v="15.625000000000002"/>
    <s v="abv"/>
    <n v="15.625000000000002"/>
  </r>
  <r>
    <s v="OtsLGRF22S"/>
    <s v="OtsLGRF22S_1767"/>
    <s v="C-01767"/>
    <d v="2022-08-26T00:00:00"/>
    <n v="60"/>
    <s v="F"/>
    <n v="790"/>
    <n v="79"/>
    <x v="1"/>
    <s v="NA"/>
    <m/>
    <s v="F"/>
    <s v="F"/>
    <s v="OtsLYON18S_1_1367"/>
    <s v="OtsLYON18S_1_1800"/>
    <x v="0"/>
    <n v="4"/>
    <n v="2018"/>
    <s v="NA"/>
    <s v="NA"/>
    <x v="4"/>
    <n v="0.80551598400000002"/>
    <n v="1"/>
    <x v="3"/>
    <n v="1.7361111111111112"/>
    <n v="15.625000000000002"/>
    <s v="blw"/>
    <n v="15.625000000000002"/>
  </r>
  <r>
    <s v="OtsLGRF22S"/>
    <s v="OtsLGRF22S_1776"/>
    <s v="C-01776"/>
    <d v="2022-08-26T00:00:00"/>
    <n v="60"/>
    <s v="U"/>
    <n v="690"/>
    <n v="69"/>
    <x v="1"/>
    <s v="NA"/>
    <m/>
    <s v="M"/>
    <s v="M"/>
    <s v="OtsLYON18S_1_0703"/>
    <s v="OtsLYON18S_1_0553"/>
    <x v="0"/>
    <n v="4"/>
    <n v="2018"/>
    <s v="NA"/>
    <s v="NA"/>
    <x v="0"/>
    <n v="0.80551598400000002"/>
    <n v="1"/>
    <x v="5"/>
    <n v="1.7361111111111112"/>
    <n v="15.625000000000002"/>
    <s v="abv"/>
    <n v="15.625000000000002"/>
  </r>
  <r>
    <s v="OtsLGRF22S"/>
    <s v="OtsLGRF22S_1785"/>
    <s v="C-01785"/>
    <d v="2022-08-26T00:00:00"/>
    <n v="60"/>
    <s v="F"/>
    <n v="840"/>
    <n v="84"/>
    <x v="0"/>
    <n v="1"/>
    <m/>
    <s v="F"/>
    <s v="F"/>
    <s v="OtsLYON18S_1_0756"/>
    <s v="OtsLYON18S_1_0665"/>
    <x v="0"/>
    <n v="4"/>
    <n v="2018"/>
    <s v="NA"/>
    <s v="NA"/>
    <x v="3"/>
    <n v="0.80551598400000002"/>
    <n v="1"/>
    <x v="2"/>
    <n v="1.7361111111111112"/>
    <n v="15.625000000000002"/>
    <s v="blw"/>
    <n v="15.625000000000002"/>
  </r>
  <r>
    <s v="OtsLGRF22S"/>
    <s v="OtsLGRF22S_1794"/>
    <s v="C-01794"/>
    <d v="2022-08-26T00:00:00"/>
    <n v="60"/>
    <s v="F"/>
    <n v="700"/>
    <n v="70"/>
    <x v="1"/>
    <s v="NA"/>
    <m/>
    <s v="F"/>
    <s v="F"/>
    <s v="OtsLYON18S_1_0732"/>
    <s v="OtsLYON18S_1_0617"/>
    <x v="0"/>
    <n v="4"/>
    <n v="2018"/>
    <s v="NA"/>
    <s v="NA"/>
    <x v="5"/>
    <n v="0.80551598400000002"/>
    <n v="1"/>
    <x v="5"/>
    <n v="1.7361111111111112"/>
    <n v="15.625000000000002"/>
    <s v="abv"/>
    <n v="15.625000000000002"/>
  </r>
  <r>
    <s v="OtsLGRF22S"/>
    <s v="OtsLGRF22S_1803"/>
    <s v="C-01803"/>
    <d v="2022-08-26T00:00:00"/>
    <n v="60"/>
    <s v="F"/>
    <n v="820"/>
    <n v="82"/>
    <x v="1"/>
    <s v="NA"/>
    <m/>
    <s v="F"/>
    <s v="F"/>
    <s v="NA"/>
    <s v="NA"/>
    <x v="2"/>
    <s v="NA"/>
    <s v="U"/>
    <s v="FALL"/>
    <n v="1"/>
    <x v="1"/>
    <e v="#N/A"/>
    <n v="1"/>
    <x v="3"/>
    <n v="1.7361111111111112"/>
    <n v="15.625000000000002"/>
    <s v="abv"/>
    <n v="15.625000000000002"/>
  </r>
  <r>
    <s v="OtsLGRF22S"/>
    <s v="OtsLGRF22S_1812"/>
    <s v="C-01812"/>
    <d v="2022-08-26T00:00:00"/>
    <n v="60"/>
    <s v="M"/>
    <n v="720"/>
    <n v="72"/>
    <x v="1"/>
    <s v="NA"/>
    <m/>
    <s v="M"/>
    <s v="M"/>
    <s v="NA"/>
    <s v="NA"/>
    <x v="2"/>
    <s v="NA"/>
    <s v="U"/>
    <s v="FALL"/>
    <n v="1"/>
    <x v="1"/>
    <e v="#N/A"/>
    <n v="1"/>
    <x v="5"/>
    <n v="1.7361111111111112"/>
    <n v="15.625000000000002"/>
    <s v="abv"/>
    <n v="15.625000000000002"/>
  </r>
  <r>
    <s v="OtsLGRF22S"/>
    <s v="OtsLGRF22S_1821"/>
    <s v="C-01821"/>
    <d v="2022-08-26T00:00:00"/>
    <n v="60"/>
    <s v="F"/>
    <n v="790"/>
    <n v="79"/>
    <x v="0"/>
    <n v="1"/>
    <m/>
    <s v="F"/>
    <s v="F"/>
    <s v="OtsLYON18S_1_0117"/>
    <s v="OtsLYON18S_1_0276"/>
    <x v="0"/>
    <n v="4"/>
    <n v="2018"/>
    <s v="NA"/>
    <s v="NA"/>
    <x v="0"/>
    <n v="0.80551598400000002"/>
    <n v="1"/>
    <x v="3"/>
    <n v="1.7361111111111112"/>
    <n v="15.625000000000002"/>
    <s v="abv"/>
    <n v="15.625000000000002"/>
  </r>
  <r>
    <s v="OtsLGRF22S"/>
    <s v="OtsLGRF22S_1830"/>
    <s v="C-01830"/>
    <d v="2022-08-26T00:00:00"/>
    <n v="60"/>
    <s v="F"/>
    <n v="740"/>
    <n v="74"/>
    <x v="0"/>
    <n v="1"/>
    <m/>
    <s v="F"/>
    <s v="F"/>
    <s v="OtsLYON18S_1_0112"/>
    <s v="OtsLYON18S_1_0043"/>
    <x v="0"/>
    <n v="4"/>
    <n v="2018"/>
    <s v="NA"/>
    <s v="NA"/>
    <x v="7"/>
    <n v="0.80551598400000002"/>
    <n v="1"/>
    <x v="4"/>
    <n v="1.7361111111111112"/>
    <n v="15.625000000000002"/>
    <s v="abv"/>
    <n v="15.625000000000002"/>
  </r>
  <r>
    <s v="OtsLGRF22S"/>
    <s v="OtsLGRF22S_1839"/>
    <s v="C-01839"/>
    <d v="2022-08-26T00:00:00"/>
    <n v="60"/>
    <s v="F"/>
    <n v="810"/>
    <n v="81"/>
    <x v="1"/>
    <s v="NA"/>
    <m/>
    <s v="F"/>
    <s v="F"/>
    <s v="NA"/>
    <s v="NA"/>
    <x v="2"/>
    <s v="NA"/>
    <s v="U"/>
    <s v="FALL"/>
    <n v="1"/>
    <x v="1"/>
    <e v="#N/A"/>
    <n v="1"/>
    <x v="3"/>
    <n v="1.7361111111111112"/>
    <n v="15.625000000000002"/>
    <s v="abv"/>
    <n v="15.625000000000002"/>
  </r>
  <r>
    <s v="OtsLGRF22S"/>
    <s v="OtsLGRF22S_1848"/>
    <s v="C-01848"/>
    <d v="2022-08-26T00:00:00"/>
    <n v="60"/>
    <s v="F"/>
    <n v="740"/>
    <n v="74"/>
    <x v="0"/>
    <n v="1"/>
    <m/>
    <s v="F"/>
    <s v="F"/>
    <s v="OtsLYON18S_1_0108"/>
    <s v="OtsLYON18S_1_0049"/>
    <x v="0"/>
    <n v="4"/>
    <n v="2018"/>
    <s v="NA"/>
    <s v="NA"/>
    <x v="7"/>
    <n v="0.80551598400000002"/>
    <n v="1"/>
    <x v="4"/>
    <n v="1.7361111111111112"/>
    <n v="15.625000000000002"/>
    <s v="abv"/>
    <n v="15.625000000000002"/>
  </r>
  <r>
    <s v="OtsLGRF22S"/>
    <s v="OtsLGRF22S_1857"/>
    <s v="C-01857"/>
    <d v="2022-08-26T00:00:00"/>
    <n v="60"/>
    <s v="F"/>
    <n v="770"/>
    <n v="77"/>
    <x v="1"/>
    <s v="NA"/>
    <m/>
    <s v="F"/>
    <s v="F"/>
    <s v="NA"/>
    <s v="NA"/>
    <x v="2"/>
    <s v="NA"/>
    <s v="U"/>
    <s v="FALL"/>
    <n v="0.999999999999996"/>
    <x v="1"/>
    <e v="#N/A"/>
    <n v="1"/>
    <x v="4"/>
    <n v="1.7361111111111112"/>
    <n v="15.625000000000002"/>
    <s v="abv"/>
    <n v="15.625000000000002"/>
  </r>
  <r>
    <s v="OtsLGRF22S"/>
    <s v="OtsLGRF22S_1866"/>
    <s v="C-01866"/>
    <d v="2022-08-26T00:00:00"/>
    <n v="60"/>
    <s v="M"/>
    <n v="730"/>
    <n v="73"/>
    <x v="1"/>
    <s v="NA"/>
    <m/>
    <s v="M"/>
    <s v="M"/>
    <s v="OtsLYON18S_1_0724"/>
    <s v="OtsLYON18S_1_0608"/>
    <x v="0"/>
    <n v="4"/>
    <n v="2018"/>
    <s v="NA"/>
    <s v="NA"/>
    <x v="5"/>
    <n v="0.80551598400000002"/>
    <n v="1"/>
    <x v="4"/>
    <n v="1.7361111111111112"/>
    <n v="15.625000000000002"/>
    <s v="abv"/>
    <n v="15.625000000000002"/>
  </r>
  <r>
    <s v="OtsLGRF22S"/>
    <s v="OtsLGRF22S_1875"/>
    <s v="C-01875"/>
    <d v="2022-08-26T00:00:00"/>
    <n v="60"/>
    <s v="F"/>
    <n v="900"/>
    <n v="90"/>
    <x v="1"/>
    <s v="NA"/>
    <m/>
    <s v="F"/>
    <s v="F"/>
    <s v="OtsNPFH18S_1_3332"/>
    <s v="OtsNPFH18S_1_3060"/>
    <x v="3"/>
    <n v="4"/>
    <n v="2018"/>
    <s v="NA"/>
    <s v="NA"/>
    <x v="10"/>
    <n v="0.96828396500000002"/>
    <n v="1"/>
    <x v="0"/>
    <n v="1.7361111111111112"/>
    <n v="15.625000000000002"/>
    <s v="abv"/>
    <n v="15.625000000000002"/>
  </r>
  <r>
    <s v="OtsLGRF22S"/>
    <s v="OtsLGRF22S_1884"/>
    <s v="C-01884"/>
    <d v="2022-08-26T00:00:00"/>
    <n v="60"/>
    <s v="U"/>
    <n v="600"/>
    <n v="60"/>
    <x v="1"/>
    <s v="NA"/>
    <m/>
    <s v="M"/>
    <s v="M"/>
    <s v="NA"/>
    <s v="NA"/>
    <x v="2"/>
    <s v="NA"/>
    <s v="U"/>
    <s v="FALL"/>
    <n v="1"/>
    <x v="1"/>
    <e v="#N/A"/>
    <n v="1"/>
    <x v="6"/>
    <n v="1.7361111111111112"/>
    <n v="15.625000000000002"/>
    <s v="abv"/>
    <n v="15.625000000000002"/>
  </r>
  <r>
    <s v="OtsLGRF22S"/>
    <s v="OtsLGRF22S_1893"/>
    <s v="C-01893"/>
    <d v="2022-08-26T00:00:00"/>
    <n v="60"/>
    <s v="F"/>
    <n v="770"/>
    <n v="77"/>
    <x v="1"/>
    <s v="NA"/>
    <m/>
    <s v="F"/>
    <s v="F"/>
    <s v="OtsNPFH18S_1_2317"/>
    <s v="OtsNPFH18S_1_2001"/>
    <x v="3"/>
    <n v="4"/>
    <n v="2018"/>
    <s v="NA"/>
    <s v="NA"/>
    <x v="2"/>
    <n v="0.96828396500000002"/>
    <n v="1"/>
    <x v="4"/>
    <n v="1.7361111111111112"/>
    <n v="15.625000000000002"/>
    <s v="abv"/>
    <n v="15.625000000000002"/>
  </r>
  <r>
    <s v="OtsLGRF22S"/>
    <s v="OtsLGRF22S_1902"/>
    <s v="C-01902"/>
    <d v="2022-08-26T00:00:00"/>
    <n v="60"/>
    <s v="M"/>
    <n v="760"/>
    <n v="76"/>
    <x v="0"/>
    <n v="1"/>
    <m/>
    <s v="M"/>
    <s v="M"/>
    <s v="NA"/>
    <s v="NA"/>
    <x v="2"/>
    <s v="NA"/>
    <s v="U"/>
    <s v="FALL"/>
    <n v="0.999999999999998"/>
    <x v="6"/>
    <e v="#N/A"/>
    <n v="1"/>
    <x v="4"/>
    <n v="1.7361111111111112"/>
    <n v="15.625000000000002"/>
    <s v="abv"/>
    <n v="15.625000000000002"/>
  </r>
  <r>
    <s v="OtsLGRF22S"/>
    <s v="OtsLGRF22S_1911"/>
    <s v="C-01911"/>
    <d v="2022-08-26T00:00:00"/>
    <n v="60"/>
    <s v="F"/>
    <n v="730"/>
    <n v="73"/>
    <x v="1"/>
    <s v="NA"/>
    <m/>
    <s v="F"/>
    <s v="F"/>
    <s v="OtsLYON18S_1_0110"/>
    <s v="OtsLYON18S_1_0093"/>
    <x v="0"/>
    <n v="4"/>
    <n v="2018"/>
    <s v="NA"/>
    <s v="NA"/>
    <x v="7"/>
    <n v="0.80551598400000002"/>
    <n v="1"/>
    <x v="4"/>
    <n v="1.7361111111111112"/>
    <n v="15.625000000000002"/>
    <s v="abv"/>
    <n v="15.625000000000002"/>
  </r>
  <r>
    <s v="OtsLGRF22S"/>
    <s v="OtsLGRF22S_1920"/>
    <s v="C-01920"/>
    <d v="2022-08-27T00:00:00"/>
    <n v="60"/>
    <s v="U"/>
    <n v="600"/>
    <n v="60"/>
    <x v="0"/>
    <n v="1"/>
    <m/>
    <s v="M"/>
    <s v="M"/>
    <s v="OtsLYON18S_1_2355"/>
    <s v="OtsLYON18S_1_2731"/>
    <x v="0"/>
    <n v="4"/>
    <n v="2018"/>
    <s v="NA"/>
    <s v="NA"/>
    <x v="9"/>
    <n v="0.80551598400000002"/>
    <n v="1"/>
    <x v="6"/>
    <n v="1.7361111111111112"/>
    <n v="15.625000000000002"/>
    <s v="blw"/>
    <n v="15.625000000000002"/>
  </r>
  <r>
    <s v="OtsLGRF22S"/>
    <s v="OtsLGRF22S_1929"/>
    <s v="C-01929"/>
    <d v="2022-08-27T00:00:00"/>
    <n v="60"/>
    <s v="U"/>
    <n v="610"/>
    <n v="61"/>
    <x v="1"/>
    <s v="NA"/>
    <m/>
    <s v="M"/>
    <s v="M"/>
    <s v="OtsLYON19S_1_0576"/>
    <s v="OtsLYON19S_1_0494"/>
    <x v="1"/>
    <n v="3"/>
    <n v="2019"/>
    <s v="NA"/>
    <s v="NA"/>
    <x v="3"/>
    <n v="0.95971980899999998"/>
    <n v="1"/>
    <x v="6"/>
    <n v="1.7361111111111112"/>
    <n v="15.625000000000002"/>
    <s v="blw"/>
    <n v="15.625000000000002"/>
  </r>
  <r>
    <s v="OtsLGRF22S"/>
    <s v="OtsLGRF22S_1938"/>
    <s v="C-01938"/>
    <d v="2022-08-27T00:00:00"/>
    <n v="60"/>
    <s v="U"/>
    <n v="570"/>
    <n v="57"/>
    <x v="1"/>
    <s v="NA"/>
    <m/>
    <s v="M"/>
    <s v="M"/>
    <s v="OtsLYON19S_1_0548"/>
    <s v="OtsLYON19S_1_0409"/>
    <x v="1"/>
    <n v="3"/>
    <n v="2019"/>
    <s v="NA"/>
    <s v="NA"/>
    <x v="3"/>
    <n v="0.95971980899999998"/>
    <n v="1"/>
    <x v="9"/>
    <n v="1.7361111111111112"/>
    <n v="15.625000000000002"/>
    <s v="blw"/>
    <n v="15.625000000000002"/>
  </r>
  <r>
    <s v="OtsLGRF22S"/>
    <s v="OtsLGRF22S_1947"/>
    <s v="C-01947"/>
    <d v="2022-08-27T00:00:00"/>
    <n v="60"/>
    <s v="F"/>
    <n v="770"/>
    <n v="77"/>
    <x v="1"/>
    <s v="NA"/>
    <m/>
    <s v="F"/>
    <s v="F"/>
    <s v="OtsNPFH18S_1_2329"/>
    <s v="OtsNPFH18S_1_2010"/>
    <x v="3"/>
    <n v="4"/>
    <n v="2018"/>
    <s v="NA"/>
    <s v="NA"/>
    <x v="2"/>
    <n v="0.96828396500000002"/>
    <n v="1"/>
    <x v="4"/>
    <n v="1.7361111111111112"/>
    <n v="15.625000000000002"/>
    <s v="abv"/>
    <n v="15.625000000000002"/>
  </r>
  <r>
    <s v="OtsLGRF22S"/>
    <s v="OtsLGRF22S_1956"/>
    <s v="C-01956"/>
    <d v="2022-08-27T00:00:00"/>
    <n v="60"/>
    <s v="F"/>
    <n v="860"/>
    <n v="86"/>
    <x v="1"/>
    <s v="NA"/>
    <m/>
    <s v="M"/>
    <s v="M"/>
    <s v="OtsLYON18S_1_2010"/>
    <s v="OtsLYON18S_1_1572"/>
    <x v="0"/>
    <n v="4"/>
    <n v="2018"/>
    <s v="NA"/>
    <s v="NA"/>
    <x v="4"/>
    <n v="0.80551598400000002"/>
    <n v="1"/>
    <x v="2"/>
    <n v="1.7361111111111112"/>
    <n v="15.625000000000002"/>
    <s v="blw"/>
    <n v="15.625000000000002"/>
  </r>
  <r>
    <s v="OtsLGRF22S"/>
    <s v="OtsLGRF22S_1965"/>
    <s v="C-01965"/>
    <d v="2022-08-27T00:00:00"/>
    <n v="60"/>
    <s v="F"/>
    <n v="740"/>
    <n v="74"/>
    <x v="1"/>
    <s v="NA"/>
    <m/>
    <s v="F"/>
    <s v="F"/>
    <s v="OtsLYON18S_1_0765"/>
    <s v="OtsLYON18S_1_0907"/>
    <x v="0"/>
    <n v="4"/>
    <n v="2018"/>
    <s v="NA"/>
    <s v="NA"/>
    <x v="3"/>
    <n v="0.80551598400000002"/>
    <n v="1"/>
    <x v="4"/>
    <n v="1.7361111111111112"/>
    <n v="15.625000000000002"/>
    <s v="blw"/>
    <n v="15.625000000000002"/>
  </r>
  <r>
    <s v="OtsLGRF22S"/>
    <s v="OtsLGRF22S_1974"/>
    <s v="C-01974"/>
    <d v="2022-08-27T00:00:00"/>
    <n v="60"/>
    <s v="F"/>
    <n v="760"/>
    <n v="76"/>
    <x v="0"/>
    <n v="1"/>
    <m/>
    <s v="F"/>
    <s v="F"/>
    <s v="NA"/>
    <s v="NA"/>
    <x v="2"/>
    <s v="NA"/>
    <s v="U"/>
    <s v="FALL"/>
    <n v="1"/>
    <x v="6"/>
    <e v="#N/A"/>
    <n v="1"/>
    <x v="4"/>
    <n v="1.7361111111111112"/>
    <n v="15.625000000000002"/>
    <s v="abv"/>
    <n v="15.625000000000002"/>
  </r>
  <r>
    <s v="OtsLGRF22S"/>
    <s v="OtsLGRF22S_1983"/>
    <s v="C-01983"/>
    <d v="2022-08-27T00:00:00"/>
    <n v="60"/>
    <s v="M"/>
    <n v="590"/>
    <n v="59"/>
    <x v="0"/>
    <n v="1"/>
    <m/>
    <s v="M"/>
    <s v="M"/>
    <s v="OtsLYON19S_1_0106"/>
    <s v="OtsLYON19S_1_0014"/>
    <x v="1"/>
    <n v="3"/>
    <n v="2019"/>
    <s v="NA"/>
    <s v="NA"/>
    <x v="7"/>
    <n v="0.95971980899999998"/>
    <n v="1"/>
    <x v="6"/>
    <n v="1.7361111111111112"/>
    <n v="15.625000000000002"/>
    <s v="abv"/>
    <n v="15.625000000000002"/>
  </r>
  <r>
    <s v="OtsLGRF22S"/>
    <s v="OtsLGRF22S_1992"/>
    <s v="C-01992"/>
    <d v="2022-08-27T00:00:00"/>
    <n v="60"/>
    <s v="F"/>
    <n v="810"/>
    <n v="81"/>
    <x v="1"/>
    <s v="NA"/>
    <m/>
    <s v="F"/>
    <s v="F"/>
    <s v="OtsLYON18S_1_1458"/>
    <s v="OtsLYON18S_1_1837"/>
    <x v="0"/>
    <n v="4"/>
    <n v="2018"/>
    <s v="NA"/>
    <s v="NA"/>
    <x v="4"/>
    <n v="0.80551598400000002"/>
    <n v="1"/>
    <x v="3"/>
    <n v="1.7361111111111112"/>
    <n v="15.625000000000002"/>
    <s v="blw"/>
    <n v="15.625000000000002"/>
  </r>
  <r>
    <s v="OtsLGRF22S"/>
    <s v="OtsLGRF22S_2001"/>
    <s v="C-02001"/>
    <d v="2022-08-27T00:00:00"/>
    <n v="60"/>
    <s v="F"/>
    <n v="760"/>
    <n v="76"/>
    <x v="0"/>
    <n v="1"/>
    <m/>
    <s v="F"/>
    <s v="F"/>
    <s v="OtsLYON18S_1_0056"/>
    <s v="OtsLYON18S_1_0204"/>
    <x v="0"/>
    <n v="4"/>
    <n v="2018"/>
    <s v="NA"/>
    <s v="NA"/>
    <x v="7"/>
    <n v="0.80551598400000002"/>
    <n v="1"/>
    <x v="4"/>
    <n v="1.7361111111111112"/>
    <n v="15.625000000000002"/>
    <s v="abv"/>
    <n v="15.625000000000002"/>
  </r>
  <r>
    <s v="OtsLGRF22S"/>
    <s v="OtsLGRF22S_2010"/>
    <s v="C-02010"/>
    <d v="2022-08-27T00:00:00"/>
    <n v="60"/>
    <s v="F"/>
    <n v="690"/>
    <n v="69"/>
    <x v="0"/>
    <n v="1"/>
    <m/>
    <s v="F"/>
    <s v="F"/>
    <s v="NA"/>
    <s v="NA"/>
    <x v="2"/>
    <s v="NA"/>
    <s v="U"/>
    <s v="FALL"/>
    <n v="1"/>
    <x v="6"/>
    <e v="#N/A"/>
    <n v="1"/>
    <x v="5"/>
    <n v="1.7361111111111112"/>
    <n v="15.625000000000002"/>
    <s v="abv"/>
    <n v="15.625000000000002"/>
  </r>
  <r>
    <s v="OtsLGRF22S"/>
    <s v="OtsLGRF22S_2019"/>
    <s v="C-02019"/>
    <d v="2022-08-27T00:00:00"/>
    <n v="60"/>
    <s v="U"/>
    <n v="470"/>
    <n v="47"/>
    <x v="0"/>
    <n v="1"/>
    <m/>
    <s v="M"/>
    <s v="M"/>
    <s v="NA"/>
    <s v="NA"/>
    <x v="2"/>
    <s v="NA"/>
    <s v="U"/>
    <s v="FALL"/>
    <n v="0.999999999999998"/>
    <x v="6"/>
    <e v="#N/A"/>
    <n v="1"/>
    <x v="7"/>
    <n v="1.7361111111111112"/>
    <n v="15.625000000000002"/>
    <s v="abv"/>
    <n v="15.625000000000002"/>
  </r>
  <r>
    <s v="OtsLGRF22S"/>
    <s v="OtsLGRF22S_2028"/>
    <s v="C-02028"/>
    <d v="2022-08-27T00:00:00"/>
    <n v="60"/>
    <s v="F"/>
    <n v="840"/>
    <n v="84"/>
    <x v="1"/>
    <s v="NA"/>
    <m/>
    <s v="F"/>
    <s v="F"/>
    <s v="NA"/>
    <s v="NA"/>
    <x v="2"/>
    <s v="NA"/>
    <s v="U"/>
    <s v="FALL"/>
    <n v="0.999999999999998"/>
    <x v="1"/>
    <e v="#N/A"/>
    <n v="1"/>
    <x v="2"/>
    <n v="1.7361111111111112"/>
    <n v="15.625000000000002"/>
    <s v="abv"/>
    <n v="15.625000000000002"/>
  </r>
  <r>
    <s v="OtsLGRF22S"/>
    <s v="OtsLGRF22S_2037"/>
    <s v="C-02037"/>
    <d v="2022-08-27T00:00:00"/>
    <n v="60"/>
    <s v="F"/>
    <n v="780"/>
    <n v="78"/>
    <x v="0"/>
    <n v="1"/>
    <m/>
    <s v="F"/>
    <s v="F"/>
    <s v="OtsLYON18S_1_0709"/>
    <s v="OtsLYON18S_1_0578"/>
    <x v="0"/>
    <n v="4"/>
    <n v="2018"/>
    <s v="NA"/>
    <s v="NA"/>
    <x v="5"/>
    <n v="0.80551598400000002"/>
    <n v="1"/>
    <x v="3"/>
    <n v="1.7361111111111112"/>
    <n v="15.625000000000002"/>
    <s v="abv"/>
    <n v="15.625000000000002"/>
  </r>
  <r>
    <s v="OtsLGRF22S"/>
    <s v="OtsLGRF22S_2046"/>
    <s v="C-02046"/>
    <d v="2022-08-27T00:00:00"/>
    <n v="60"/>
    <s v="M"/>
    <n v="880"/>
    <n v="88"/>
    <x v="1"/>
    <s v="NA"/>
    <m/>
    <s v="M"/>
    <s v="M"/>
    <s v="OtsLYON18S_1_0706"/>
    <s v="OtsLYON18S_1_0523"/>
    <x v="0"/>
    <n v="4"/>
    <n v="2018"/>
    <s v="NA"/>
    <s v="NA"/>
    <x v="0"/>
    <n v="0.80551598400000002"/>
    <n v="1"/>
    <x v="0"/>
    <n v="1.7361111111111112"/>
    <n v="15.625000000000002"/>
    <s v="abv"/>
    <n v="15.625000000000002"/>
  </r>
  <r>
    <s v="OtsLGRF22S"/>
    <s v="OtsLGRF22S_2055"/>
    <s v="C-02055"/>
    <d v="2022-08-27T00:00:00"/>
    <n v="60"/>
    <s v="F"/>
    <n v="760"/>
    <n v="76"/>
    <x v="1"/>
    <s v="NA"/>
    <m/>
    <s v="F"/>
    <s v="F"/>
    <s v="NA"/>
    <s v="NA"/>
    <x v="2"/>
    <s v="NA"/>
    <s v="U"/>
    <s v="FALL"/>
    <n v="0.999999999999998"/>
    <x v="1"/>
    <e v="#N/A"/>
    <n v="1"/>
    <x v="4"/>
    <n v="1.7361111111111112"/>
    <n v="15.625000000000002"/>
    <s v="abv"/>
    <n v="15.625000000000002"/>
  </r>
  <r>
    <s v="OtsLGRF22S"/>
    <s v="OtsLGRF22S_2064"/>
    <s v="C-02064"/>
    <d v="2022-08-27T00:00:00"/>
    <n v="60"/>
    <s v="U"/>
    <n v="600"/>
    <n v="60"/>
    <x v="1"/>
    <s v="NA"/>
    <m/>
    <s v="M"/>
    <s v="M"/>
    <s v="OtsLYON19S_1_0548"/>
    <s v="OtsLYON19S_1_0411"/>
    <x v="1"/>
    <n v="3"/>
    <n v="2019"/>
    <s v="NA"/>
    <s v="NA"/>
    <x v="3"/>
    <n v="0.95971980899999998"/>
    <n v="1"/>
    <x v="6"/>
    <n v="1.7361111111111112"/>
    <n v="15.625000000000002"/>
    <s v="blw"/>
    <n v="15.625000000000002"/>
  </r>
  <r>
    <s v="OtsLGRF22S"/>
    <s v="OtsLGRF22S_2073"/>
    <s v="C-02073"/>
    <d v="2022-08-27T00:00:00"/>
    <n v="60"/>
    <s v="F"/>
    <n v="690"/>
    <n v="69"/>
    <x v="1"/>
    <n v="1"/>
    <m/>
    <s v="F"/>
    <s v="F"/>
    <s v="NA"/>
    <s v="NA"/>
    <x v="2"/>
    <s v="NA"/>
    <s v="U"/>
    <s v="FALL"/>
    <n v="1.00000000000001"/>
    <x v="1"/>
    <e v="#N/A"/>
    <n v="1"/>
    <x v="5"/>
    <n v="1.7361111111111112"/>
    <n v="15.625000000000002"/>
    <s v="abv"/>
    <n v="15.625000000000002"/>
  </r>
  <r>
    <s v="OtsLGRF22S"/>
    <s v="OtsLGRF22S_2082"/>
    <s v="C-02082"/>
    <d v="2022-08-27T00:00:00"/>
    <n v="60"/>
    <s v="F"/>
    <n v="760"/>
    <n v="76"/>
    <x v="1"/>
    <s v="NA"/>
    <m/>
    <s v="F"/>
    <s v="F"/>
    <s v="NA"/>
    <s v="NA"/>
    <x v="2"/>
    <s v="NA"/>
    <s v="U"/>
    <s v="FALL"/>
    <n v="0.999999999999997"/>
    <x v="1"/>
    <e v="#N/A"/>
    <n v="1"/>
    <x v="4"/>
    <n v="1.7361111111111112"/>
    <n v="15.625000000000002"/>
    <s v="abv"/>
    <n v="15.625000000000002"/>
  </r>
  <r>
    <s v="OtsLGRF22S"/>
    <s v="OtsLGRF22S_2091"/>
    <s v="C-02091"/>
    <d v="2022-08-28T00:00:00"/>
    <n v="60"/>
    <s v="F"/>
    <n v="870"/>
    <n v="87"/>
    <x v="0"/>
    <s v="NA"/>
    <m/>
    <s v="F"/>
    <s v="F"/>
    <s v="NA"/>
    <s v="NA"/>
    <x v="2"/>
    <s v="NA"/>
    <s v="U"/>
    <s v="FALL"/>
    <n v="0.999999999999997"/>
    <x v="6"/>
    <e v="#N/A"/>
    <n v="1"/>
    <x v="2"/>
    <n v="1.7361111111111112"/>
    <n v="15.625000000000002"/>
    <s v="abv"/>
    <n v="15.625000000000002"/>
  </r>
  <r>
    <s v="OtsLGRF22S"/>
    <s v="OtsLGRF22S_2100"/>
    <s v="C-02100"/>
    <d v="2022-08-28T00:00:00"/>
    <n v="60"/>
    <s v="F"/>
    <n v="790"/>
    <n v="79"/>
    <x v="1"/>
    <s v="NA"/>
    <m/>
    <s v="F"/>
    <s v="F"/>
    <s v="OtsLYON18S_1_0728"/>
    <s v="OtsLYON18S_1_0834"/>
    <x v="0"/>
    <n v="4"/>
    <n v="2018"/>
    <s v="NA"/>
    <s v="NA"/>
    <x v="5"/>
    <n v="0.80551598400000002"/>
    <n v="1"/>
    <x v="3"/>
    <n v="1.7361111111111112"/>
    <n v="15.625000000000002"/>
    <s v="abv"/>
    <n v="15.625000000000002"/>
  </r>
  <r>
    <s v="OtsLGRF22S"/>
    <s v="OtsLGRF22S_2110"/>
    <s v="C-02110"/>
    <d v="2022-08-28T00:00:00"/>
    <n v="60"/>
    <s v="F"/>
    <n v="640"/>
    <n v="64"/>
    <x v="1"/>
    <s v="NA"/>
    <m/>
    <s v="F"/>
    <s v="F"/>
    <s v="OtsLYON19S_1_0569"/>
    <s v="OtsLYON19S_1_0471"/>
    <x v="1"/>
    <n v="3"/>
    <n v="2019"/>
    <s v="NA"/>
    <s v="NA"/>
    <x v="3"/>
    <n v="0.95971980899999998"/>
    <n v="1"/>
    <x v="1"/>
    <n v="1.7361111111111112"/>
    <n v="15.625000000000002"/>
    <s v="blw"/>
    <n v="15.625000000000002"/>
  </r>
  <r>
    <s v="OtsLGRF22S"/>
    <s v="OtsLGRF22S_2119"/>
    <s v="C-02119"/>
    <d v="2022-08-28T00:00:00"/>
    <n v="60"/>
    <s v="U"/>
    <n v="580"/>
    <n v="58"/>
    <x v="0"/>
    <n v="1"/>
    <m/>
    <s v="M"/>
    <s v="M"/>
    <s v="OtsNPFH19S_1_3308"/>
    <s v="OtsNPFH19S_1_3036"/>
    <x v="5"/>
    <n v="3"/>
    <n v="2019"/>
    <s v="NA"/>
    <s v="NA"/>
    <x v="11"/>
    <n v="0.99705232300000002"/>
    <n v="1"/>
    <x v="6"/>
    <n v="1.7361111111111112"/>
    <n v="15.625000000000002"/>
    <s v="abv"/>
    <n v="15.625000000000002"/>
  </r>
  <r>
    <s v="OtsLGRF22S"/>
    <s v="OtsLGRF22S_2128"/>
    <s v="C-02128"/>
    <d v="2022-08-28T00:00:00"/>
    <n v="60"/>
    <s v="U"/>
    <n v="670"/>
    <n v="67"/>
    <x v="1"/>
    <s v="NA"/>
    <m/>
    <s v="M"/>
    <s v="M"/>
    <s v="NA"/>
    <s v="NA"/>
    <x v="2"/>
    <s v="NA"/>
    <s v="U"/>
    <s v="FALL"/>
    <n v="0.999999999999998"/>
    <x v="1"/>
    <e v="#N/A"/>
    <n v="1"/>
    <x v="1"/>
    <n v="1.7361111111111112"/>
    <n v="15.625000000000002"/>
    <s v="abv"/>
    <n v="15.625000000000002"/>
  </r>
  <r>
    <s v="OtsLGRF22S"/>
    <s v="OtsLGRF22S_2137"/>
    <s v="C-02137"/>
    <d v="2022-08-28T00:00:00"/>
    <n v="60"/>
    <s v="U"/>
    <n v="630"/>
    <n v="63"/>
    <x v="1"/>
    <s v="NA"/>
    <m/>
    <s v="M"/>
    <s v="M"/>
    <s v="OtsLYON18S_1_0111"/>
    <s v="OtsLYON18S_1_0034"/>
    <x v="0"/>
    <n v="4"/>
    <n v="2018"/>
    <s v="NA"/>
    <s v="NA"/>
    <x v="7"/>
    <n v="0.80551598400000002"/>
    <n v="1"/>
    <x v="1"/>
    <n v="1.7361111111111112"/>
    <n v="15.625000000000002"/>
    <s v="abv"/>
    <n v="15.625000000000002"/>
  </r>
  <r>
    <s v="OtsLGRF22S"/>
    <s v="OtsLGRF22S_2146"/>
    <s v="C-02146"/>
    <d v="2022-08-28T00:00:00"/>
    <n v="60"/>
    <s v="F"/>
    <n v="780"/>
    <n v="78"/>
    <x v="0"/>
    <s v="NA"/>
    <m/>
    <s v="F"/>
    <s v="F"/>
    <s v="OtsNPFH18S_1_4304"/>
    <s v="OtsNPFH18S_1_4080"/>
    <x v="3"/>
    <n v="4"/>
    <n v="2018"/>
    <s v="NA"/>
    <s v="NA"/>
    <x v="8"/>
    <n v="0.96828396500000002"/>
    <n v="1"/>
    <x v="3"/>
    <n v="1.7361111111111112"/>
    <n v="15.625000000000002"/>
    <s v="abv"/>
    <n v="15.625000000000002"/>
  </r>
  <r>
    <s v="OtsLGRF22S"/>
    <s v="OtsLGRF22S_2155"/>
    <s v="C-02155"/>
    <d v="2022-08-28T00:00:00"/>
    <n v="60"/>
    <s v="F"/>
    <n v="830"/>
    <n v="83"/>
    <x v="1"/>
    <s v="NA"/>
    <m/>
    <s v="F"/>
    <s v="F"/>
    <s v="NA"/>
    <s v="NA"/>
    <x v="2"/>
    <s v="NA"/>
    <s v="U"/>
    <s v="FALL"/>
    <n v="1"/>
    <x v="1"/>
    <e v="#N/A"/>
    <n v="1"/>
    <x v="2"/>
    <n v="1.7361111111111112"/>
    <n v="15.625000000000002"/>
    <s v="abv"/>
    <n v="15.625000000000002"/>
  </r>
  <r>
    <s v="OtsLGRF22S"/>
    <s v="OtsLGRF22S_2164"/>
    <s v="C-02164"/>
    <d v="2022-08-28T00:00:00"/>
    <n v="60"/>
    <s v="F"/>
    <n v="790"/>
    <n v="79"/>
    <x v="1"/>
    <s v="NA"/>
    <m/>
    <s v="M"/>
    <s v="M"/>
    <s v="OtsNPFH18S_1_4320"/>
    <s v="OtsNPFH18S_1_4009"/>
    <x v="3"/>
    <n v="4"/>
    <n v="2018"/>
    <s v="NA"/>
    <s v="NA"/>
    <x v="8"/>
    <n v="0.96828396500000002"/>
    <n v="1"/>
    <x v="3"/>
    <n v="1.7361111111111112"/>
    <n v="15.625000000000002"/>
    <s v="abv"/>
    <n v="15.625000000000002"/>
  </r>
  <r>
    <s v="OtsLGRF22S"/>
    <s v="OtsLGRF22S_2173"/>
    <s v="C-02173"/>
    <d v="2022-08-28T00:00:00"/>
    <n v="60"/>
    <s v="F"/>
    <n v="750"/>
    <n v="75"/>
    <x v="1"/>
    <s v="NA"/>
    <m/>
    <s v="F"/>
    <s v="F"/>
    <s v="OtsLYON18S_1_2007"/>
    <s v="OtsLYON18S_1_1518"/>
    <x v="0"/>
    <n v="4"/>
    <n v="2018"/>
    <s v="NA"/>
    <s v="NA"/>
    <x v="4"/>
    <n v="0.80551598400000002"/>
    <n v="1"/>
    <x v="4"/>
    <n v="1.7361111111111112"/>
    <n v="15.625000000000002"/>
    <s v="blw"/>
    <n v="15.625000000000002"/>
  </r>
  <r>
    <s v="OtsLGRF22S"/>
    <s v="OtsLGRF22S_2182"/>
    <s v="C-02182"/>
    <d v="2022-08-28T00:00:00"/>
    <n v="60"/>
    <s v="M"/>
    <n v="870"/>
    <n v="87"/>
    <x v="1"/>
    <s v="NA"/>
    <m/>
    <s v="M"/>
    <s v="M"/>
    <s v="NA"/>
    <s v="NA"/>
    <x v="2"/>
    <s v="NA"/>
    <s v="U"/>
    <s v="FALL"/>
    <n v="1.00000000000001"/>
    <x v="1"/>
    <e v="#N/A"/>
    <n v="1"/>
    <x v="2"/>
    <n v="1.7361111111111112"/>
    <n v="15.625000000000002"/>
    <s v="abv"/>
    <n v="15.625000000000002"/>
  </r>
  <r>
    <s v="OtsLGRF22S"/>
    <s v="OtsLGRF22S_2191"/>
    <s v="C-02191"/>
    <d v="2022-08-28T00:00:00"/>
    <n v="60"/>
    <s v="M"/>
    <n v="730"/>
    <n v="73"/>
    <x v="1"/>
    <s v="NA"/>
    <m/>
    <s v="M"/>
    <s v="M"/>
    <s v="OtsNPFH18S_1_5337"/>
    <s v="OtsNPFH18S_1_5045"/>
    <x v="3"/>
    <n v="4"/>
    <n v="2018"/>
    <s v="NA"/>
    <s v="NA"/>
    <x v="8"/>
    <n v="0.96828396500000002"/>
    <n v="1"/>
    <x v="4"/>
    <n v="1.7361111111111112"/>
    <n v="15.625000000000002"/>
    <s v="abv"/>
    <n v="15.625000000000002"/>
  </r>
  <r>
    <s v="OtsLGRF22S"/>
    <s v="OtsLGRF22S_2200"/>
    <s v="C-02200"/>
    <d v="2022-08-28T00:00:00"/>
    <n v="60"/>
    <s v="U"/>
    <n v="640"/>
    <n v="64"/>
    <x v="1"/>
    <s v="NA"/>
    <m/>
    <s v="M"/>
    <s v="M"/>
    <s v="OtsLYON19S_1_0128"/>
    <s v="OtsLYON19S_1_0223"/>
    <x v="1"/>
    <n v="3"/>
    <n v="2019"/>
    <s v="NA"/>
    <s v="NA"/>
    <x v="0"/>
    <n v="0.95971980899999998"/>
    <n v="1"/>
    <x v="1"/>
    <n v="1.7361111111111112"/>
    <n v="15.625000000000002"/>
    <s v="abv"/>
    <n v="15.625000000000002"/>
  </r>
  <r>
    <s v="OtsLGRF22S"/>
    <s v="OtsLGRF22S_2209"/>
    <s v="C-02209"/>
    <d v="2022-08-28T00:00:00"/>
    <n v="60"/>
    <s v="U"/>
    <n v="690"/>
    <n v="69"/>
    <x v="1"/>
    <s v="NA"/>
    <m/>
    <s v="M"/>
    <s v="M"/>
    <s v="OtsLYON19S_1_0714"/>
    <s v="OtsLYON19S_1_0813"/>
    <x v="1"/>
    <n v="3"/>
    <n v="2019"/>
    <s v="NA"/>
    <s v="NA"/>
    <x v="5"/>
    <n v="0.95971980899999998"/>
    <n v="1"/>
    <x v="5"/>
    <n v="1.7361111111111112"/>
    <n v="15.625000000000002"/>
    <s v="abv"/>
    <n v="15.625000000000002"/>
  </r>
  <r>
    <s v="OtsLGRF22S"/>
    <s v="OtsLGRF22S_2218"/>
    <s v="C-02218"/>
    <d v="2022-08-28T00:00:00"/>
    <n v="60"/>
    <s v="F"/>
    <n v="780"/>
    <n v="78"/>
    <x v="1"/>
    <s v="NA"/>
    <m/>
    <s v="F"/>
    <s v="F"/>
    <s v="OtsNPFH18S_1_3315"/>
    <s v="OtsNPFH18S_1_3062"/>
    <x v="3"/>
    <n v="4"/>
    <n v="2018"/>
    <s v="NA"/>
    <s v="NA"/>
    <x v="10"/>
    <n v="0.96828396500000002"/>
    <n v="1"/>
    <x v="3"/>
    <n v="1.7361111111111112"/>
    <n v="15.625000000000002"/>
    <s v="abv"/>
    <n v="15.625000000000002"/>
  </r>
  <r>
    <s v="OtsLGRF22S"/>
    <s v="OtsLGRF22S_2227"/>
    <s v="C-02227"/>
    <d v="2022-08-28T00:00:00"/>
    <n v="60"/>
    <s v="F"/>
    <n v="810"/>
    <n v="81"/>
    <x v="1"/>
    <s v="NA"/>
    <m/>
    <s v="F"/>
    <s v="F"/>
    <s v="OtsLYON18S_1_0115"/>
    <s v="OtsLYON18S_1_0037"/>
    <x v="0"/>
    <n v="4"/>
    <n v="2018"/>
    <s v="NA"/>
    <s v="NA"/>
    <x v="7"/>
    <n v="0.80551598400000002"/>
    <n v="1"/>
    <x v="3"/>
    <n v="1.7361111111111112"/>
    <n v="15.625000000000002"/>
    <s v="abv"/>
    <n v="15.625000000000002"/>
  </r>
  <r>
    <s v="OtsLGRF22S"/>
    <s v="OtsLGRF22S_2236"/>
    <s v="C-02236"/>
    <d v="2022-08-28T00:00:00"/>
    <n v="60"/>
    <s v="F"/>
    <n v="870"/>
    <n v="87"/>
    <x v="1"/>
    <s v="NA"/>
    <m/>
    <s v="F"/>
    <s v="F"/>
    <s v="OtsNPFH18S_1_5329"/>
    <s v="OtsNPFH18S_1_5037"/>
    <x v="3"/>
    <n v="4"/>
    <n v="2018"/>
    <s v="NA"/>
    <s v="NA"/>
    <x v="8"/>
    <n v="0.96828396500000002"/>
    <n v="1"/>
    <x v="2"/>
    <n v="1.7361111111111112"/>
    <n v="15.625000000000002"/>
    <s v="abv"/>
    <n v="15.625000000000002"/>
  </r>
  <r>
    <s v="OtsLGRF22S"/>
    <s v="OtsLGRF22S_2245"/>
    <s v="C-02245"/>
    <d v="2022-08-28T00:00:00"/>
    <n v="60"/>
    <s v="F"/>
    <n v="840"/>
    <n v="84"/>
    <x v="1"/>
    <s v="NA"/>
    <m/>
    <s v="F"/>
    <s v="F"/>
    <s v="NA"/>
    <s v="NA"/>
    <x v="2"/>
    <s v="NA"/>
    <s v="U"/>
    <s v="FALL"/>
    <n v="0.999999999999999"/>
    <x v="1"/>
    <e v="#N/A"/>
    <n v="1"/>
    <x v="2"/>
    <n v="1.7361111111111112"/>
    <n v="15.625000000000002"/>
    <s v="abv"/>
    <n v="15.625000000000002"/>
  </r>
  <r>
    <s v="OtsLGRF22S"/>
    <s v="OtsLGRF22S_2254"/>
    <s v="C-02254"/>
    <d v="2022-08-28T00:00:00"/>
    <n v="60"/>
    <s v="U"/>
    <n v="620"/>
    <n v="62"/>
    <x v="1"/>
    <s v="NA"/>
    <m/>
    <s v="M"/>
    <s v="M"/>
    <s v="OtsLYON19S_1_0144"/>
    <s v="OtsLYON19S_1_0201"/>
    <x v="1"/>
    <n v="3"/>
    <n v="2019"/>
    <s v="NA"/>
    <s v="NA"/>
    <x v="7"/>
    <n v="0.95971980899999998"/>
    <n v="1"/>
    <x v="6"/>
    <n v="1.7361111111111112"/>
    <n v="15.625000000000002"/>
    <s v="abv"/>
    <n v="15.625000000000002"/>
  </r>
  <r>
    <s v="OtsLGRF22S"/>
    <s v="OtsLGRF22S_2263"/>
    <s v="C-02263"/>
    <d v="2022-08-28T00:00:00"/>
    <n v="60"/>
    <s v="U"/>
    <n v="570"/>
    <n v="57"/>
    <x v="1"/>
    <s v="NA"/>
    <m/>
    <s v="M"/>
    <s v="M"/>
    <s v="NA"/>
    <s v="NA"/>
    <x v="2"/>
    <s v="NA"/>
    <s v="U"/>
    <s v="FALL"/>
    <n v="0.999999999999997"/>
    <x v="1"/>
    <e v="#N/A"/>
    <n v="1"/>
    <x v="9"/>
    <n v="1.7361111111111112"/>
    <n v="15.625000000000002"/>
    <s v="abv"/>
    <n v="15.625000000000002"/>
  </r>
  <r>
    <s v="OtsLGRF22S"/>
    <s v="OtsLGRF22S_2272"/>
    <s v="C-02272"/>
    <d v="2022-08-28T00:00:00"/>
    <n v="60"/>
    <s v="F"/>
    <n v="770"/>
    <n v="77"/>
    <x v="0"/>
    <n v="1"/>
    <m/>
    <s v="F"/>
    <s v="F"/>
    <s v="NA"/>
    <s v="NA"/>
    <x v="2"/>
    <s v="NA"/>
    <s v="U"/>
    <s v="FALL"/>
    <n v="1"/>
    <x v="6"/>
    <e v="#N/A"/>
    <n v="1"/>
    <x v="4"/>
    <n v="1.7361111111111112"/>
    <n v="15.625000000000002"/>
    <s v="abv"/>
    <n v="15.625000000000002"/>
  </r>
  <r>
    <s v="OtsLGRF22S"/>
    <s v="OtsLGRF22S_2281"/>
    <s v="C-02281"/>
    <d v="2022-08-28T00:00:00"/>
    <n v="60"/>
    <s v="U"/>
    <n v="560"/>
    <n v="56"/>
    <x v="1"/>
    <s v="NA"/>
    <m/>
    <s v="M"/>
    <s v="M"/>
    <s v="OtsNPFH19S_1_2332"/>
    <s v="OtsNPFH19S_1_2069"/>
    <x v="5"/>
    <n v="3"/>
    <n v="2019"/>
    <s v="NA"/>
    <s v="NA"/>
    <x v="2"/>
    <n v="0.99705232300000002"/>
    <n v="1"/>
    <x v="9"/>
    <n v="1.7361111111111112"/>
    <n v="15.625000000000002"/>
    <s v="abv"/>
    <n v="15.625000000000002"/>
  </r>
  <r>
    <s v="OtsLGRF22S"/>
    <s v="OtsLGRF22S_2290"/>
    <s v="C-02290"/>
    <d v="2022-08-28T00:00:00"/>
    <n v="60"/>
    <s v="M"/>
    <n v="760"/>
    <n v="76"/>
    <x v="1"/>
    <s v="NA"/>
    <m/>
    <s v="M"/>
    <s v="M"/>
    <s v="NA"/>
    <s v="NA"/>
    <x v="2"/>
    <s v="NA"/>
    <s v="U"/>
    <s v="FALL"/>
    <n v="0.999999999999998"/>
    <x v="1"/>
    <e v="#N/A"/>
    <n v="1"/>
    <x v="4"/>
    <n v="1.7361111111111112"/>
    <n v="15.625000000000002"/>
    <s v="abv"/>
    <n v="15.625000000000002"/>
  </r>
  <r>
    <s v="OtsLGRF22S"/>
    <s v="OtsLGRF22S_2299"/>
    <s v="C-02299"/>
    <d v="2022-08-28T00:00:00"/>
    <n v="60"/>
    <s v="F"/>
    <n v="800"/>
    <n v="80"/>
    <x v="0"/>
    <n v="1"/>
    <m/>
    <s v="F"/>
    <s v="F"/>
    <s v="OtsLYON18S_1_2010"/>
    <s v="OtsLYON18S_1_1572"/>
    <x v="0"/>
    <n v="4"/>
    <n v="2018"/>
    <s v="NA"/>
    <s v="NA"/>
    <x v="4"/>
    <n v="0.80551598400000002"/>
    <n v="1"/>
    <x v="3"/>
    <n v="1.7361111111111112"/>
    <n v="15.625000000000002"/>
    <s v="blw"/>
    <n v="15.625000000000002"/>
  </r>
  <r>
    <s v="OtsLGRF22S"/>
    <s v="OtsLGRF22S_2308"/>
    <s v="C-02308"/>
    <d v="2022-08-28T00:00:00"/>
    <n v="60"/>
    <s v="U"/>
    <n v="580"/>
    <n v="58"/>
    <x v="0"/>
    <n v="1"/>
    <m/>
    <s v="M"/>
    <s v="M"/>
    <s v="OtsNPFH19S_1_3366"/>
    <s v="OtsNPFH19S_1_3088"/>
    <x v="5"/>
    <n v="3"/>
    <n v="2019"/>
    <s v="NA"/>
    <s v="NA"/>
    <x v="10"/>
    <n v="0.99705232300000002"/>
    <n v="1"/>
    <x v="6"/>
    <n v="1.7361111111111112"/>
    <n v="15.625000000000002"/>
    <s v="abv"/>
    <n v="15.625000000000002"/>
  </r>
  <r>
    <s v="OtsLGRF22S"/>
    <s v="OtsLGRF22S_2317"/>
    <s v="C-02317"/>
    <d v="2022-08-28T00:00:00"/>
    <n v="60"/>
    <s v="F"/>
    <n v="850"/>
    <n v="85"/>
    <x v="0"/>
    <n v="1"/>
    <m/>
    <s v="F"/>
    <s v="F"/>
    <s v="OtsNPFH18S_1_3308"/>
    <s v="OtsNPFH18S_1_3107"/>
    <x v="3"/>
    <n v="4"/>
    <n v="2018"/>
    <s v="NA"/>
    <s v="NA"/>
    <x v="10"/>
    <n v="0.96828396500000002"/>
    <n v="1"/>
    <x v="2"/>
    <n v="1.7361111111111112"/>
    <n v="15.625000000000002"/>
    <s v="abv"/>
    <n v="15.625000000000002"/>
  </r>
  <r>
    <s v="OtsLGRF22S"/>
    <s v="OtsLGRF22S_2326"/>
    <s v="C-02326"/>
    <d v="2022-08-28T00:00:00"/>
    <n v="60"/>
    <s v="U"/>
    <n v="650"/>
    <n v="65"/>
    <x v="0"/>
    <n v="1"/>
    <m/>
    <s v="M"/>
    <s v="M"/>
    <s v="OtsLYON18S_1_2320"/>
    <s v="OtsLYON18S_1_2463"/>
    <x v="0"/>
    <n v="4"/>
    <n v="2018"/>
    <s v="NA"/>
    <s v="NA"/>
    <x v="9"/>
    <n v="0.80551598400000002"/>
    <n v="1"/>
    <x v="1"/>
    <n v="1.7361111111111112"/>
    <n v="15.625000000000002"/>
    <s v="blw"/>
    <n v="15.625000000000002"/>
  </r>
  <r>
    <s v="OtsLGRF22S"/>
    <s v="OtsLGRF22S_2335"/>
    <s v="C-02335"/>
    <d v="2022-08-28T00:00:00"/>
    <n v="60"/>
    <s v="F"/>
    <n v="760"/>
    <n v="76"/>
    <x v="1"/>
    <s v="NA"/>
    <m/>
    <s v="F"/>
    <s v="F"/>
    <s v="OtsLYON18S_1_1436"/>
    <s v="OtsLYON18S_1_1842"/>
    <x v="0"/>
    <n v="4"/>
    <n v="2018"/>
    <s v="NA"/>
    <s v="NA"/>
    <x v="4"/>
    <n v="0.80551598400000002"/>
    <n v="1"/>
    <x v="4"/>
    <n v="1.7361111111111112"/>
    <n v="15.625000000000002"/>
    <s v="blw"/>
    <n v="15.625000000000002"/>
  </r>
  <r>
    <s v="OtsLGRF22S"/>
    <s v="OtsLGRF22S_2344"/>
    <s v="C-02344"/>
    <d v="2022-08-28T00:00:00"/>
    <n v="60"/>
    <s v="F"/>
    <n v="700"/>
    <n v="70"/>
    <x v="0"/>
    <n v="1"/>
    <m/>
    <s v="F"/>
    <s v="F"/>
    <s v="OtsLYON19S_1_0516"/>
    <s v="OtsLYON19S_1_0333"/>
    <x v="1"/>
    <n v="3"/>
    <n v="2019"/>
    <s v="NA"/>
    <s v="NA"/>
    <x v="0"/>
    <n v="0.95971980899999998"/>
    <n v="1"/>
    <x v="5"/>
    <n v="1.7361111111111112"/>
    <n v="15.625000000000002"/>
    <s v="abv"/>
    <n v="15.625000000000002"/>
  </r>
  <r>
    <s v="OtsLGRF22S"/>
    <s v="OtsLGRF22S_2353"/>
    <s v="C-02353"/>
    <d v="2022-08-28T00:00:00"/>
    <n v="60"/>
    <s v="U"/>
    <n v="570"/>
    <n v="57"/>
    <x v="0"/>
    <n v="1"/>
    <m/>
    <s v="M"/>
    <s v="M"/>
    <s v="OtsLYON19S_1_0708"/>
    <s v="OtsLYON19S_1_0676"/>
    <x v="1"/>
    <n v="3"/>
    <n v="2019"/>
    <s v="NA"/>
    <s v="NA"/>
    <x v="5"/>
    <n v="0.95971980899999998"/>
    <n v="1"/>
    <x v="9"/>
    <n v="1.7361111111111112"/>
    <n v="15.625000000000002"/>
    <s v="abv"/>
    <n v="15.625000000000002"/>
  </r>
  <r>
    <s v="OtsLGRF22S"/>
    <s v="OtsLGRF22S_2362"/>
    <s v="C-02362"/>
    <d v="2022-08-29T00:00:00"/>
    <n v="60"/>
    <s v="M"/>
    <n v="880"/>
    <n v="88"/>
    <x v="1"/>
    <s v="NA"/>
    <m/>
    <s v="M"/>
    <s v="M"/>
    <s v="NA"/>
    <s v="NA"/>
    <x v="2"/>
    <s v="NA"/>
    <s v="U"/>
    <s v="FALL"/>
    <n v="1"/>
    <x v="1"/>
    <e v="#N/A"/>
    <n v="1"/>
    <x v="0"/>
    <n v="1.7361111111111112"/>
    <n v="15.625000000000002"/>
    <s v="abv"/>
    <n v="15.625000000000002"/>
  </r>
  <r>
    <s v="OtsLGRF22S"/>
    <s v="OtsLGRF22S_2371"/>
    <s v="C-02371"/>
    <d v="2022-08-29T00:00:00"/>
    <n v="60"/>
    <s v="U"/>
    <n v="670"/>
    <n v="67"/>
    <x v="0"/>
    <n v="1"/>
    <m/>
    <s v="M"/>
    <s v="M"/>
    <s v="OtsLYON18S_1_0755"/>
    <s v="OtsLYON18S_1_0651"/>
    <x v="0"/>
    <n v="4"/>
    <n v="2018"/>
    <s v="NA"/>
    <s v="NA"/>
    <x v="3"/>
    <n v="0.80551598400000002"/>
    <n v="1"/>
    <x v="1"/>
    <n v="1.7361111111111112"/>
    <n v="15.625000000000002"/>
    <s v="blw"/>
    <n v="15.625000000000002"/>
  </r>
  <r>
    <s v="OtsLGRF22S"/>
    <s v="OtsLGRF22S_2380"/>
    <s v="C-02380"/>
    <d v="2022-08-29T00:00:00"/>
    <n v="60"/>
    <s v="M"/>
    <n v="740"/>
    <n v="74"/>
    <x v="1"/>
    <s v="NA"/>
    <m/>
    <s v="M"/>
    <s v="M"/>
    <s v="NA"/>
    <s v="NA"/>
    <x v="2"/>
    <s v="NA"/>
    <s v="U"/>
    <s v="FALL"/>
    <n v="1"/>
    <x v="1"/>
    <e v="#N/A"/>
    <n v="1"/>
    <x v="4"/>
    <n v="1.7361111111111112"/>
    <n v="15.625000000000002"/>
    <s v="abv"/>
    <n v="15.625000000000002"/>
  </r>
  <r>
    <s v="OtsLGRF22S"/>
    <s v="OtsLGRF22S_2389"/>
    <s v="C-02389"/>
    <d v="2022-08-29T00:00:00"/>
    <n v="60"/>
    <s v="U"/>
    <n v="670"/>
    <n v="67"/>
    <x v="1"/>
    <s v="NA"/>
    <m/>
    <s v="M"/>
    <s v="M"/>
    <s v="NA"/>
    <s v="NA"/>
    <x v="2"/>
    <s v="NA"/>
    <s v="U"/>
    <s v="FALL"/>
    <n v="1"/>
    <x v="1"/>
    <e v="#N/A"/>
    <n v="1"/>
    <x v="1"/>
    <n v="1.7361111111111112"/>
    <n v="15.625000000000002"/>
    <s v="abv"/>
    <n v="15.625000000000002"/>
  </r>
  <r>
    <s v="OtsLGRF22S"/>
    <s v="OtsLGRF22S_2398"/>
    <s v="C-02398"/>
    <d v="2022-08-29T00:00:00"/>
    <n v="60"/>
    <s v="U"/>
    <n v="600"/>
    <n v="60"/>
    <x v="1"/>
    <s v="NA"/>
    <m/>
    <s v="M"/>
    <s v="M"/>
    <s v="OtsLYON19S_1_0133"/>
    <s v="OtsLYON19S_1_0225"/>
    <x v="1"/>
    <n v="3"/>
    <n v="2019"/>
    <s v="NA"/>
    <s v="NA"/>
    <x v="0"/>
    <n v="0.95971980899999998"/>
    <n v="1"/>
    <x v="6"/>
    <n v="1.7361111111111112"/>
    <n v="15.625000000000002"/>
    <s v="abv"/>
    <n v="15.625000000000002"/>
  </r>
  <r>
    <s v="OtsLGRF22S"/>
    <s v="OtsLGRF22S_2407"/>
    <s v="C-02407"/>
    <d v="2022-08-29T00:00:00"/>
    <n v="60"/>
    <s v="F"/>
    <n v="740"/>
    <n v="74"/>
    <x v="1"/>
    <s v="NA"/>
    <m/>
    <s v="F"/>
    <s v="F"/>
    <s v="OtsLYON18S_1_0738"/>
    <s v="OtsLYON18S_1_0874"/>
    <x v="0"/>
    <n v="4"/>
    <n v="2018"/>
    <s v="NA"/>
    <s v="NA"/>
    <x v="5"/>
    <n v="0.80551598400000002"/>
    <n v="1"/>
    <x v="4"/>
    <n v="1.7361111111111112"/>
    <n v="15.625000000000002"/>
    <s v="abv"/>
    <n v="15.625000000000002"/>
  </r>
  <r>
    <s v="OtsLGRF22S"/>
    <s v="OtsLGRF22S_2416"/>
    <s v="C-02416"/>
    <d v="2022-08-29T00:00:00"/>
    <n v="60"/>
    <s v="U"/>
    <n v="600"/>
    <n v="60"/>
    <x v="1"/>
    <s v="NA"/>
    <m/>
    <s v="M"/>
    <s v="M"/>
    <s v="NA"/>
    <s v="NA"/>
    <x v="2"/>
    <s v="NA"/>
    <s v="U"/>
    <s v="FALL"/>
    <n v="1"/>
    <x v="1"/>
    <e v="#N/A"/>
    <n v="1"/>
    <x v="6"/>
    <n v="1.7361111111111112"/>
    <n v="15.625000000000002"/>
    <s v="abv"/>
    <n v="15.625000000000002"/>
  </r>
  <r>
    <s v="OtsLGRF22S"/>
    <s v="OtsLGRF22S_2425"/>
    <s v="C-02425"/>
    <d v="2022-08-29T00:00:00"/>
    <n v="60"/>
    <s v="U"/>
    <n v="570"/>
    <n v="57"/>
    <x v="1"/>
    <s v="NA"/>
    <m/>
    <s v="M"/>
    <s v="M"/>
    <s v="OtsNPFH19S_1_2307"/>
    <s v="OtsNPFH19S_1_2007"/>
    <x v="5"/>
    <n v="3"/>
    <n v="2019"/>
    <s v="NA"/>
    <s v="NA"/>
    <x v="8"/>
    <n v="0.99705232300000002"/>
    <n v="1"/>
    <x v="9"/>
    <n v="1.7361111111111112"/>
    <n v="15.625000000000002"/>
    <s v="abv"/>
    <n v="15.625000000000002"/>
  </r>
  <r>
    <s v="OtsLGRF22S"/>
    <s v="OtsLGRF22S_2434"/>
    <s v="C-02434"/>
    <d v="2022-08-29T00:00:00"/>
    <n v="60"/>
    <s v="M"/>
    <n v="780"/>
    <n v="78"/>
    <x v="1"/>
    <s v="NA"/>
    <m/>
    <s v="M"/>
    <s v="M"/>
    <s v="OtsNPFH18S_1_3317"/>
    <s v="OtsNPFH18S_1_3019"/>
    <x v="3"/>
    <n v="4"/>
    <n v="2018"/>
    <s v="NA"/>
    <s v="NA"/>
    <x v="11"/>
    <n v="0.96828396500000002"/>
    <n v="1"/>
    <x v="3"/>
    <n v="1.7361111111111112"/>
    <n v="15.625000000000002"/>
    <s v="abv"/>
    <n v="15.625000000000002"/>
  </r>
  <r>
    <s v="OtsLGRF22S"/>
    <s v="OtsLGRF22S_2443"/>
    <s v="C-02443"/>
    <d v="2022-08-29T00:00:00"/>
    <n v="60"/>
    <s v="F"/>
    <n v="630"/>
    <n v="63"/>
    <x v="0"/>
    <n v="1"/>
    <m/>
    <s v="F"/>
    <s v="F"/>
    <s v="OtsLYON19S_1_0536"/>
    <s v="OtsLYON19S_1_0389"/>
    <x v="1"/>
    <n v="3"/>
    <n v="2019"/>
    <s v="NA"/>
    <s v="NA"/>
    <x v="3"/>
    <n v="0.95971980899999998"/>
    <n v="1"/>
    <x v="1"/>
    <n v="1.7361111111111112"/>
    <n v="15.625000000000002"/>
    <s v="blw"/>
    <n v="15.625000000000002"/>
  </r>
  <r>
    <s v="OtsLGRF22S"/>
    <s v="OtsLGRF22S_2452"/>
    <s v="C-02452"/>
    <d v="2022-08-29T00:00:00"/>
    <n v="60"/>
    <s v="M"/>
    <n v="720"/>
    <n v="72"/>
    <x v="1"/>
    <s v="NA"/>
    <m/>
    <s v="M"/>
    <s v="M"/>
    <s v="OtsNPFH18S_1_6354"/>
    <s v="OtsNPFH18S_1_6010"/>
    <x v="3"/>
    <n v="4"/>
    <n v="2018"/>
    <s v="NA"/>
    <s v="NA"/>
    <x v="11"/>
    <n v="0.96828396500000002"/>
    <n v="1"/>
    <x v="5"/>
    <n v="1.7361111111111112"/>
    <n v="15.625000000000002"/>
    <s v="abv"/>
    <n v="15.625000000000002"/>
  </r>
  <r>
    <s v="OtsLGRF22S"/>
    <s v="OtsLGRF22S_2461"/>
    <s v="C-02461"/>
    <d v="2022-08-29T00:00:00"/>
    <n v="60"/>
    <s v="U"/>
    <n v="590"/>
    <n v="59"/>
    <x v="0"/>
    <n v="1"/>
    <m/>
    <s v="M"/>
    <s v="M"/>
    <s v="OtsLYON19S_1_0708"/>
    <s v="OtsLYON19S_1_0677"/>
    <x v="1"/>
    <n v="3"/>
    <n v="2019"/>
    <s v="NA"/>
    <s v="NA"/>
    <x v="5"/>
    <n v="0.95971980899999998"/>
    <n v="1"/>
    <x v="6"/>
    <n v="1.7361111111111112"/>
    <n v="15.625000000000002"/>
    <s v="abv"/>
    <n v="15.625000000000002"/>
  </r>
  <r>
    <s v="OtsLGRF22S"/>
    <s v="OtsLGRF22S_2470"/>
    <s v="C-02470"/>
    <d v="2022-08-29T00:00:00"/>
    <n v="60"/>
    <s v="U"/>
    <n v="610"/>
    <n v="61"/>
    <x v="1"/>
    <s v="NA"/>
    <m/>
    <s v="M"/>
    <s v="M"/>
    <s v="OtsLYON19S_1_0140"/>
    <s v="OtsLYON19S_1_0099"/>
    <x v="1"/>
    <n v="3"/>
    <n v="2019"/>
    <s v="NA"/>
    <s v="NA"/>
    <x v="7"/>
    <n v="0.95971980899999998"/>
    <n v="1"/>
    <x v="6"/>
    <n v="1.7361111111111112"/>
    <n v="15.625000000000002"/>
    <s v="abv"/>
    <n v="15.625000000000002"/>
  </r>
  <r>
    <s v="OtsLGRF22S"/>
    <s v="OtsLGRF22S_2479"/>
    <s v="C-02479"/>
    <d v="2022-08-29T00:00:00"/>
    <n v="60"/>
    <s v="U"/>
    <n v="690"/>
    <n v="69"/>
    <x v="1"/>
    <s v="NA"/>
    <m/>
    <s v="M"/>
    <s v="M"/>
    <s v="OtsLYON19S_1_0144"/>
    <s v="OtsLYON19S_1_0100"/>
    <x v="1"/>
    <n v="3"/>
    <n v="2019"/>
    <s v="NA"/>
    <s v="NA"/>
    <x v="7"/>
    <n v="0.95971980899999998"/>
    <n v="1"/>
    <x v="5"/>
    <n v="1.7361111111111112"/>
    <n v="15.625000000000002"/>
    <s v="abv"/>
    <n v="15.625000000000002"/>
  </r>
  <r>
    <s v="OtsLGRF22S"/>
    <s v="OtsLGRF22S_2488"/>
    <s v="C-02488"/>
    <d v="2022-08-29T00:00:00"/>
    <n v="60"/>
    <s v="F"/>
    <n v="830"/>
    <n v="83"/>
    <x v="1"/>
    <s v="NA"/>
    <m/>
    <s v="F"/>
    <s v="F"/>
    <s v="NA"/>
    <s v="NA"/>
    <x v="2"/>
    <s v="NA"/>
    <s v="U"/>
    <s v="FALL"/>
    <n v="0.999999999999999"/>
    <x v="1"/>
    <e v="#N/A"/>
    <n v="1"/>
    <x v="2"/>
    <n v="1.7361111111111112"/>
    <n v="15.625000000000002"/>
    <s v="abv"/>
    <n v="15.625000000000002"/>
  </r>
  <r>
    <s v="OtsLGRF22S"/>
    <s v="OtsLGRF22S_2497"/>
    <s v="C-02497"/>
    <d v="2022-08-29T00:00:00"/>
    <n v="60"/>
    <s v="U"/>
    <n v="600"/>
    <n v="60"/>
    <x v="1"/>
    <s v="NA"/>
    <m/>
    <s v="M"/>
    <s v="M"/>
    <s v="OtsNPFH19S_1_4339"/>
    <s v="OtsNPFH19S_1_4006"/>
    <x v="5"/>
    <n v="3"/>
    <n v="2019"/>
    <s v="NA"/>
    <s v="NA"/>
    <x v="10"/>
    <n v="0.99705232300000002"/>
    <n v="1"/>
    <x v="6"/>
    <n v="1.7361111111111112"/>
    <n v="15.625000000000002"/>
    <s v="abv"/>
    <n v="15.625000000000002"/>
  </r>
  <r>
    <s v="OtsLGRF22S"/>
    <s v="OtsLGRF22S_2506"/>
    <s v="C-02506"/>
    <d v="2022-08-29T00:00:00"/>
    <n v="60"/>
    <s v="U"/>
    <n v="670"/>
    <n v="67"/>
    <x v="1"/>
    <s v="NA"/>
    <m/>
    <s v="M"/>
    <s v="M"/>
    <s v="NA"/>
    <s v="NA"/>
    <x v="2"/>
    <s v="NA"/>
    <s v="U"/>
    <s v="FALL"/>
    <n v="1"/>
    <x v="1"/>
    <e v="#N/A"/>
    <n v="1"/>
    <x v="1"/>
    <n v="1.7361111111111112"/>
    <n v="15.625000000000002"/>
    <s v="abv"/>
    <n v="15.625000000000002"/>
  </r>
  <r>
    <s v="OtsLGRF22S"/>
    <s v="OtsLGRF22S_2515"/>
    <s v="C-02515"/>
    <d v="2022-08-29T00:00:00"/>
    <n v="60"/>
    <s v="M"/>
    <n v="710"/>
    <n v="71"/>
    <x v="1"/>
    <s v="NA"/>
    <m/>
    <s v="M"/>
    <s v="M"/>
    <s v="NA"/>
    <s v="NA"/>
    <x v="2"/>
    <s v="NA"/>
    <s v="U"/>
    <s v="FALL"/>
    <n v="1"/>
    <x v="1"/>
    <e v="#N/A"/>
    <n v="1"/>
    <x v="5"/>
    <n v="1.7361111111111112"/>
    <n v="15.625000000000002"/>
    <s v="abv"/>
    <n v="15.625000000000002"/>
  </r>
  <r>
    <s v="OtsLGRF22S"/>
    <s v="OtsLGRF22S_2524"/>
    <s v="C-02524"/>
    <d v="2022-08-29T00:00:00"/>
    <n v="60"/>
    <s v="F"/>
    <n v="740"/>
    <n v="74"/>
    <x v="0"/>
    <n v="1"/>
    <m/>
    <s v="F"/>
    <s v="F"/>
    <s v="OtsNPFH18S_1_5344"/>
    <s v="OtsNPFH18S_1_5019"/>
    <x v="3"/>
    <n v="4"/>
    <n v="2018"/>
    <s v="NA"/>
    <s v="NA"/>
    <x v="8"/>
    <n v="0.96828396500000002"/>
    <n v="1"/>
    <x v="4"/>
    <n v="1.7361111111111112"/>
    <n v="15.625000000000002"/>
    <s v="abv"/>
    <n v="15.625000000000002"/>
  </r>
  <r>
    <s v="OtsLGRF22S"/>
    <s v="OtsLGRF22S_2534"/>
    <s v="C-02534"/>
    <d v="2022-08-29T00:00:00"/>
    <n v="60"/>
    <s v="U"/>
    <n v="600"/>
    <n v="60"/>
    <x v="1"/>
    <s v="NA"/>
    <m/>
    <s v="M"/>
    <s v="M"/>
    <s v="OtsLYON19S_1_1395"/>
    <s v="OtsLYON19S_1_1495"/>
    <x v="1"/>
    <n v="3"/>
    <n v="2019"/>
    <s v="NA"/>
    <s v="NA"/>
    <x v="12"/>
    <n v="0.95971980899999998"/>
    <n v="1"/>
    <x v="6"/>
    <n v="1.7361111111111112"/>
    <n v="15.625000000000002"/>
    <s v="abv"/>
    <n v="15.625000000000002"/>
  </r>
  <r>
    <s v="OtsLGRF22S"/>
    <s v="OtsLGRF22S_2543"/>
    <s v="C-02543"/>
    <d v="2022-08-29T00:00:00"/>
    <n v="60"/>
    <s v="F"/>
    <n v="750"/>
    <n v="75"/>
    <x v="0"/>
    <n v="1"/>
    <m/>
    <s v="F"/>
    <s v="F"/>
    <s v="OtsLYON18S_1_0055"/>
    <s v="OtsLYON18S_1_0270"/>
    <x v="0"/>
    <n v="4"/>
    <n v="2018"/>
    <s v="NA"/>
    <s v="NA"/>
    <x v="0"/>
    <n v="0.80551598400000002"/>
    <n v="1"/>
    <x v="4"/>
    <n v="1.7361111111111112"/>
    <n v="15.625000000000002"/>
    <s v="abv"/>
    <n v="15.625000000000002"/>
  </r>
  <r>
    <s v="OtsLGRF22S"/>
    <s v="OtsLGRF22S_2561"/>
    <s v="C-02561"/>
    <d v="2022-08-29T00:00:00"/>
    <n v="60"/>
    <s v="U"/>
    <n v="670"/>
    <n v="67"/>
    <x v="0"/>
    <n v="1"/>
    <m/>
    <s v="M"/>
    <s v="M"/>
    <s v="OtsLYON19S_1_0540"/>
    <s v="OtsLYON19S_1_0401"/>
    <x v="1"/>
    <n v="3"/>
    <n v="2019"/>
    <s v="NA"/>
    <s v="NA"/>
    <x v="3"/>
    <n v="0.95971980899999998"/>
    <n v="1"/>
    <x v="1"/>
    <n v="1.7361111111111112"/>
    <n v="15.625000000000002"/>
    <s v="blw"/>
    <n v="15.625000000000002"/>
  </r>
  <r>
    <s v="OtsLGRF22S"/>
    <s v="OtsLGRF22S_2570"/>
    <s v="C-02570"/>
    <d v="2022-08-29T00:00:00"/>
    <n v="60"/>
    <s v="F"/>
    <n v="610"/>
    <n v="61"/>
    <x v="1"/>
    <s v="NA"/>
    <m/>
    <s v="F"/>
    <s v="F"/>
    <s v="OtsLYON19S_1_0563"/>
    <s v="OtsLYON19S_1_0616"/>
    <x v="1"/>
    <n v="3"/>
    <n v="2019"/>
    <s v="NA"/>
    <s v="NA"/>
    <x v="5"/>
    <n v="0.95971980899999998"/>
    <n v="1"/>
    <x v="6"/>
    <n v="1.7361111111111112"/>
    <n v="15.625000000000002"/>
    <s v="abv"/>
    <n v="15.625000000000002"/>
  </r>
  <r>
    <s v="OtsLGRF22S"/>
    <s v="OtsLGRF22S_2579"/>
    <s v="C-02579"/>
    <d v="2022-08-29T00:00:00"/>
    <n v="60"/>
    <s v="F"/>
    <n v="630"/>
    <n v="63"/>
    <x v="1"/>
    <s v="NA"/>
    <m/>
    <s v="F"/>
    <s v="F"/>
    <s v="OtsLYON19S_1_1724"/>
    <s v="OtsLYON19S_1_1947"/>
    <x v="1"/>
    <n v="3"/>
    <n v="2019"/>
    <s v="NA"/>
    <s v="NA"/>
    <x v="12"/>
    <n v="0.95971980899999998"/>
    <n v="1"/>
    <x v="1"/>
    <n v="1.7361111111111112"/>
    <n v="15.625000000000002"/>
    <s v="abv"/>
    <n v="15.625000000000002"/>
  </r>
  <r>
    <s v="OtsLGRF22S"/>
    <s v="OtsLGRF22S_2588"/>
    <s v="C-02588"/>
    <d v="2022-08-29T00:00:00"/>
    <n v="60"/>
    <s v="F"/>
    <n v="760"/>
    <n v="76"/>
    <x v="1"/>
    <s v="NA"/>
    <m/>
    <s v="F"/>
    <s v="F"/>
    <s v="OtsLYON18S_1_0768"/>
    <s v="OtsLYON18S_1_0925"/>
    <x v="0"/>
    <n v="4"/>
    <n v="2018"/>
    <s v="NA"/>
    <s v="NA"/>
    <x v="3"/>
    <n v="0.80551598400000002"/>
    <n v="1"/>
    <x v="4"/>
    <n v="1.7361111111111112"/>
    <n v="15.625000000000002"/>
    <s v="blw"/>
    <n v="15.625000000000002"/>
  </r>
  <r>
    <s v="OtsLGRF22S"/>
    <s v="OtsLGRF22S_2597"/>
    <s v="C-02597"/>
    <d v="2022-08-29T00:00:00"/>
    <n v="60"/>
    <s v="F"/>
    <n v="760"/>
    <n v="76"/>
    <x v="1"/>
    <s v="NA"/>
    <m/>
    <s v="F"/>
    <s v="F"/>
    <s v="OtsNPFH18S_1_4321"/>
    <s v="OtsNPFH18S_1_4036"/>
    <x v="3"/>
    <n v="4"/>
    <n v="2018"/>
    <s v="NA"/>
    <s v="NA"/>
    <x v="8"/>
    <n v="0.96828396500000002"/>
    <n v="1"/>
    <x v="4"/>
    <n v="1.7361111111111112"/>
    <n v="15.625000000000002"/>
    <s v="abv"/>
    <n v="15.625000000000002"/>
  </r>
  <r>
    <s v="OtsLGRF22S"/>
    <s v="OtsLGRF22S_2606"/>
    <s v="C-02606"/>
    <d v="2022-08-29T00:00:00"/>
    <n v="60"/>
    <s v="M"/>
    <n v="740"/>
    <n v="74"/>
    <x v="0"/>
    <n v="1"/>
    <m/>
    <s v="M"/>
    <s v="M"/>
    <s v="OtsLYON19S_1_1711"/>
    <s v="OtsLYON19S_1_1923"/>
    <x v="1"/>
    <n v="3"/>
    <n v="2019"/>
    <s v="NA"/>
    <s v="NA"/>
    <x v="12"/>
    <n v="0.95971980899999998"/>
    <n v="1"/>
    <x v="4"/>
    <n v="1.7361111111111112"/>
    <n v="15.625000000000002"/>
    <s v="abv"/>
    <n v="15.625000000000002"/>
  </r>
  <r>
    <s v="OtsLGRF22S"/>
    <s v="OtsLGRF22S_2615"/>
    <s v="C-02615"/>
    <d v="2022-08-29T00:00:00"/>
    <n v="60"/>
    <s v="M"/>
    <n v="640"/>
    <n v="64"/>
    <x v="0"/>
    <n v="1"/>
    <m/>
    <s v="M"/>
    <s v="M"/>
    <s v="OtsLYON19S_1_0704"/>
    <s v="OtsLYON19S_1_0694"/>
    <x v="1"/>
    <n v="3"/>
    <n v="2019"/>
    <s v="NA"/>
    <s v="NA"/>
    <x v="5"/>
    <n v="0.95971980899999998"/>
    <n v="1"/>
    <x v="1"/>
    <n v="1.7361111111111112"/>
    <n v="15.625000000000002"/>
    <s v="abv"/>
    <n v="15.625000000000002"/>
  </r>
  <r>
    <s v="OtsLGRF22S"/>
    <s v="OtsLGRF22S_2624"/>
    <s v="C-02624"/>
    <d v="2022-08-29T00:00:00"/>
    <n v="60"/>
    <s v="F"/>
    <n v="820"/>
    <n v="82"/>
    <x v="0"/>
    <n v="1"/>
    <m/>
    <s v="F"/>
    <s v="F"/>
    <s v="OtsLYON18S_1_0740"/>
    <s v="OtsLYON18S_1_0880"/>
    <x v="0"/>
    <n v="4"/>
    <n v="2018"/>
    <s v="NA"/>
    <s v="NA"/>
    <x v="5"/>
    <n v="0.80551598400000002"/>
    <n v="1"/>
    <x v="3"/>
    <n v="1.7361111111111112"/>
    <n v="15.625000000000002"/>
    <s v="abv"/>
    <n v="15.625000000000002"/>
  </r>
  <r>
    <s v="OtsLGRF22S"/>
    <s v="OtsLGRF22S_2633"/>
    <s v="C-02633"/>
    <d v="2022-08-29T00:00:00"/>
    <n v="60"/>
    <s v="F"/>
    <n v="790"/>
    <n v="79"/>
    <x v="1"/>
    <s v="NA"/>
    <m/>
    <s v="F"/>
    <s v="F"/>
    <s v="NA"/>
    <s v="NA"/>
    <x v="2"/>
    <s v="NA"/>
    <s v="U"/>
    <s v="FALL"/>
    <n v="1"/>
    <x v="1"/>
    <e v="#N/A"/>
    <n v="1"/>
    <x v="3"/>
    <n v="1.7361111111111112"/>
    <n v="15.625000000000002"/>
    <s v="abv"/>
    <n v="15.625000000000002"/>
  </r>
  <r>
    <s v="OtsLGRF22S"/>
    <s v="OtsLGRF22S_2642"/>
    <s v="C-02642"/>
    <d v="2022-08-29T00:00:00"/>
    <n v="60"/>
    <s v="F"/>
    <n v="720"/>
    <n v="72"/>
    <x v="0"/>
    <n v="1"/>
    <m/>
    <s v="F"/>
    <s v="F"/>
    <s v="OtsLYON18S_1_2329"/>
    <s v="OtsLYON18S_1_2720"/>
    <x v="0"/>
    <n v="4"/>
    <n v="2018"/>
    <s v="NA"/>
    <s v="NA"/>
    <x v="9"/>
    <n v="0.80551598400000002"/>
    <n v="1"/>
    <x v="5"/>
    <n v="1.7361111111111112"/>
    <n v="15.625000000000002"/>
    <s v="blw"/>
    <n v="15.625000000000002"/>
  </r>
  <r>
    <s v="OtsLGRF22S"/>
    <s v="OtsLGRF22S_2650"/>
    <s v="C-02650"/>
    <d v="2022-08-30T00:00:00"/>
    <n v="60"/>
    <s v="M"/>
    <n v="890"/>
    <n v="89"/>
    <x v="1"/>
    <s v="NA"/>
    <m/>
    <s v="F"/>
    <s v="F"/>
    <s v="NA"/>
    <s v="NA"/>
    <x v="2"/>
    <s v="NA"/>
    <s v="U"/>
    <s v="FALL"/>
    <n v="1"/>
    <x v="1"/>
    <e v="#N/A"/>
    <n v="1"/>
    <x v="0"/>
    <n v="5.6818181818181825"/>
    <n v="17.04545454545455"/>
    <s v="abv"/>
    <n v="17.04545454545455"/>
  </r>
  <r>
    <s v="OtsLGRF22S"/>
    <s v="OtsLGRF22S_2653"/>
    <s v="C-02653"/>
    <d v="2022-08-30T00:00:00"/>
    <n v="60"/>
    <s v="F"/>
    <n v="690"/>
    <n v="69"/>
    <x v="0"/>
    <n v="1"/>
    <m/>
    <s v="F"/>
    <s v="F"/>
    <s v="OtsLYON18S_1_0748"/>
    <s v="OtsLYON18S_1_0623"/>
    <x v="0"/>
    <n v="4"/>
    <n v="2018"/>
    <s v="NA"/>
    <s v="NA"/>
    <x v="3"/>
    <n v="0.80551598400000002"/>
    <n v="1"/>
    <x v="5"/>
    <n v="5.6818181818181825"/>
    <n v="17.04545454545455"/>
    <s v="blw"/>
    <n v="17.04545454545455"/>
  </r>
  <r>
    <s v="OtsLGRF22S"/>
    <s v="OtsLGRF22S_2656"/>
    <s v="C-02656"/>
    <d v="2022-08-30T00:00:00"/>
    <n v="60"/>
    <s v="M"/>
    <n v="860"/>
    <n v="86"/>
    <x v="0"/>
    <n v="1"/>
    <m/>
    <s v="M"/>
    <s v="M"/>
    <s v="OtsLYON18S_1_0112"/>
    <s v="OtsLYON18S_1_0042"/>
    <x v="0"/>
    <n v="4"/>
    <n v="2018"/>
    <s v="NA"/>
    <s v="NA"/>
    <x v="7"/>
    <n v="0.80551598400000002"/>
    <n v="1"/>
    <x v="2"/>
    <n v="5.6818181818181825"/>
    <n v="17.04545454545455"/>
    <s v="abv"/>
    <n v="17.04545454545455"/>
  </r>
  <r>
    <s v="OtsLGRF22S"/>
    <s v="OtsLGRF22S_2659"/>
    <s v="C-02659"/>
    <d v="2022-08-30T00:00:00"/>
    <n v="60"/>
    <s v="F"/>
    <n v="780"/>
    <n v="78"/>
    <x v="0"/>
    <n v="1"/>
    <m/>
    <s v="F"/>
    <s v="F"/>
    <s v="OtsLYON18S_1_0728"/>
    <s v="OtsLYON18S_1_0834"/>
    <x v="0"/>
    <n v="4"/>
    <n v="2018"/>
    <s v="NA"/>
    <s v="NA"/>
    <x v="5"/>
    <n v="0.80551598400000002"/>
    <n v="1"/>
    <x v="3"/>
    <n v="5.6818181818181825"/>
    <n v="17.04545454545455"/>
    <s v="abv"/>
    <n v="17.04545454545455"/>
  </r>
  <r>
    <s v="OtsLGRF22S"/>
    <s v="OtsLGRF22S_2662"/>
    <s v="C-02662"/>
    <d v="2022-08-30T00:00:00"/>
    <n v="60"/>
    <s v="U"/>
    <n v="630"/>
    <n v="63"/>
    <x v="1"/>
    <s v="NA"/>
    <m/>
    <s v="M"/>
    <s v="M"/>
    <s v="OtsLYON19S_1_0564"/>
    <s v="OtsLYON19S_1_0477"/>
    <x v="1"/>
    <n v="3"/>
    <n v="2019"/>
    <s v="NA"/>
    <s v="NA"/>
    <x v="3"/>
    <n v="0.95971980899999998"/>
    <n v="1"/>
    <x v="1"/>
    <n v="5.6818181818181825"/>
    <n v="17.04545454545455"/>
    <s v="blw"/>
    <n v="17.04545454545455"/>
  </r>
  <r>
    <s v="OtsLGRF22S"/>
    <s v="OtsLGRF22S_2665"/>
    <s v="C-02665"/>
    <d v="2022-08-30T00:00:00"/>
    <n v="60"/>
    <s v="U"/>
    <n v="640"/>
    <n v="64"/>
    <x v="1"/>
    <s v="NA"/>
    <m/>
    <s v="M"/>
    <s v="M"/>
    <s v="OtsLYON18S_1_0769"/>
    <s v="OtsLYON18S_1_0903"/>
    <x v="0"/>
    <n v="4"/>
    <n v="2018"/>
    <s v="NA"/>
    <s v="NA"/>
    <x v="3"/>
    <n v="0.80551598400000002"/>
    <n v="1"/>
    <x v="1"/>
    <n v="5.6818181818181825"/>
    <n v="17.04545454545455"/>
    <s v="blw"/>
    <n v="17.04545454545455"/>
  </r>
  <r>
    <s v="OtsLGRF22S"/>
    <s v="OtsLGRF22S_2668"/>
    <s v="C-02668"/>
    <d v="2022-08-30T00:00:00"/>
    <n v="60"/>
    <s v="U"/>
    <n v="650"/>
    <n v="65"/>
    <x v="1"/>
    <s v="NA"/>
    <m/>
    <s v="M"/>
    <s v="M"/>
    <s v="OtsNPFH19S_1_4340"/>
    <s v="OtsNPFH19S_1_4007"/>
    <x v="5"/>
    <n v="3"/>
    <n v="2019"/>
    <s v="NA"/>
    <s v="NA"/>
    <x v="10"/>
    <n v="0.99705232300000002"/>
    <n v="1"/>
    <x v="1"/>
    <n v="5.6818181818181825"/>
    <n v="17.04545454545455"/>
    <s v="abv"/>
    <n v="17.04545454545455"/>
  </r>
  <r>
    <s v="OtsLGRF22S"/>
    <s v="OtsLGRF22S_2671"/>
    <s v="C-02671"/>
    <d v="2022-08-30T00:00:00"/>
    <n v="60"/>
    <s v="F"/>
    <n v="760"/>
    <n v="76"/>
    <x v="0"/>
    <s v="NA"/>
    <m/>
    <s v="F"/>
    <s v="F"/>
    <s v="OtsPBT18-UmaFa-0016"/>
    <s v="OtsPBT18-UmaFa-0042"/>
    <x v="8"/>
    <n v="4"/>
    <n v="2018"/>
    <s v="NA"/>
    <s v="NA"/>
    <x v="15"/>
    <n v="0.95730000000000004"/>
    <n v="1"/>
    <x v="4"/>
    <n v="5.6818181818181825"/>
    <n v="17.04545454545455"/>
    <s v="blw"/>
    <n v="17.04545454545455"/>
  </r>
  <r>
    <s v="OtsLGRF22S"/>
    <s v="OtsLGRF22S_2674"/>
    <s v="C-02674"/>
    <d v="2022-08-30T00:00:00"/>
    <n v="60"/>
    <s v="F"/>
    <n v="790"/>
    <n v="79"/>
    <x v="1"/>
    <s v="NA"/>
    <m/>
    <s v="F"/>
    <s v="F"/>
    <s v="NA"/>
    <s v="NA"/>
    <x v="2"/>
    <s v="NA"/>
    <s v="U"/>
    <s v="FALL"/>
    <n v="1"/>
    <x v="1"/>
    <e v="#N/A"/>
    <n v="1"/>
    <x v="3"/>
    <n v="5.6818181818181825"/>
    <n v="17.04545454545455"/>
    <s v="abv"/>
    <n v="17.04545454545455"/>
  </r>
  <r>
    <s v="OtsLGRF22S"/>
    <s v="OtsLGRF22S_2677"/>
    <s v="C-02677"/>
    <d v="2022-08-30T00:00:00"/>
    <n v="60"/>
    <s v="F"/>
    <n v="800"/>
    <n v="80"/>
    <x v="1"/>
    <s v="NA"/>
    <m/>
    <s v="F"/>
    <s v="F"/>
    <s v="NA"/>
    <s v="NA"/>
    <x v="2"/>
    <s v="NA"/>
    <s v="U"/>
    <s v="FALL"/>
    <n v="0.999999999999999"/>
    <x v="1"/>
    <e v="#N/A"/>
    <n v="1"/>
    <x v="3"/>
    <n v="5.6818181818181825"/>
    <n v="17.04545454545455"/>
    <s v="abv"/>
    <n v="17.04545454545455"/>
  </r>
  <r>
    <s v="OtsLGRF22S"/>
    <s v="OtsLGRF22S_2680"/>
    <s v="C-02680"/>
    <d v="2022-08-30T00:00:00"/>
    <n v="60"/>
    <s v="U"/>
    <n v="680"/>
    <n v="68"/>
    <x v="0"/>
    <s v="NA"/>
    <m/>
    <s v="M"/>
    <s v="M"/>
    <s v="OtsLYON18S_1_2330"/>
    <s v="OtsLYON18S_1_2467"/>
    <x v="0"/>
    <n v="4"/>
    <n v="2018"/>
    <s v="NA"/>
    <s v="NA"/>
    <x v="9"/>
    <n v="0.80551598400000002"/>
    <n v="1"/>
    <x v="5"/>
    <n v="5.6818181818181825"/>
    <n v="17.04545454545455"/>
    <s v="blw"/>
    <n v="17.04545454545455"/>
  </r>
  <r>
    <s v="OtsLGRF22S"/>
    <s v="OtsLGRF22S_2683"/>
    <s v="C-02683"/>
    <d v="2022-08-30T00:00:00"/>
    <n v="60"/>
    <s v="F"/>
    <n v="800"/>
    <n v="80"/>
    <x v="0"/>
    <s v="NA"/>
    <m/>
    <s v="F"/>
    <s v="F"/>
    <s v="OtsLYON18S_1_0056"/>
    <s v="OtsLYON18S_1_0203"/>
    <x v="0"/>
    <n v="4"/>
    <n v="2018"/>
    <s v="NA"/>
    <s v="NA"/>
    <x v="7"/>
    <n v="0.80551598400000002"/>
    <n v="1"/>
    <x v="3"/>
    <n v="5.6818181818181825"/>
    <n v="17.04545454545455"/>
    <s v="abv"/>
    <n v="17.04545454545455"/>
  </r>
  <r>
    <s v="OtsLGRF22S"/>
    <s v="OtsLGRF22S_2686"/>
    <s v="C-02686"/>
    <d v="2022-08-30T00:00:00"/>
    <n v="60"/>
    <s v="U"/>
    <n v="620"/>
    <n v="62"/>
    <x v="1"/>
    <s v="NA"/>
    <m/>
    <s v="M"/>
    <s v="M"/>
    <s v="OtsLYON19S_1_0592"/>
    <s v="OtsLYON19S_1_0654"/>
    <x v="1"/>
    <n v="3"/>
    <n v="2019"/>
    <s v="NA"/>
    <s v="NA"/>
    <x v="5"/>
    <n v="0.95971980899999998"/>
    <n v="1"/>
    <x v="6"/>
    <n v="5.6818181818181825"/>
    <n v="17.04545454545455"/>
    <s v="abv"/>
    <n v="17.04545454545455"/>
  </r>
  <r>
    <s v="OtsLGRF22S"/>
    <s v="OtsLGRF22S_2689"/>
    <s v="C-02689"/>
    <d v="2022-08-30T00:00:00"/>
    <n v="60"/>
    <s v="F"/>
    <n v="750"/>
    <n v="75"/>
    <x v="1"/>
    <s v="NA"/>
    <m/>
    <s v="F"/>
    <s v="F"/>
    <s v="OtsLYON18S_1_1462"/>
    <s v="OtsLYON18S_1_1855"/>
    <x v="0"/>
    <n v="4"/>
    <n v="2018"/>
    <s v="NA"/>
    <s v="NA"/>
    <x v="4"/>
    <n v="0.80551598400000002"/>
    <n v="1"/>
    <x v="4"/>
    <n v="5.6818181818181825"/>
    <n v="17.04545454545455"/>
    <s v="blw"/>
    <n v="17.04545454545455"/>
  </r>
  <r>
    <s v="OtsLGRF22S"/>
    <s v="OtsLGRF22S_2692"/>
    <s v="C-02692"/>
    <d v="2022-08-30T00:00:00"/>
    <n v="60"/>
    <s v="F"/>
    <n v="860"/>
    <n v="86"/>
    <x v="1"/>
    <s v="NA"/>
    <m/>
    <s v="F"/>
    <s v="F"/>
    <s v="NA"/>
    <s v="NA"/>
    <x v="2"/>
    <s v="NA"/>
    <s v="U"/>
    <s v="FALL"/>
    <n v="0.999999999999995"/>
    <x v="1"/>
    <e v="#N/A"/>
    <n v="1"/>
    <x v="2"/>
    <n v="5.6818181818181825"/>
    <n v="17.04545454545455"/>
    <s v="abv"/>
    <n v="17.04545454545455"/>
  </r>
  <r>
    <s v="OtsLGRF22S"/>
    <s v="OtsLGRF22S_2695"/>
    <s v="C-02695"/>
    <d v="2022-08-30T00:00:00"/>
    <n v="60"/>
    <s v="F"/>
    <n v="760"/>
    <n v="76"/>
    <x v="1"/>
    <s v="NA"/>
    <m/>
    <s v="F"/>
    <s v="F"/>
    <s v="NA"/>
    <s v="NA"/>
    <x v="2"/>
    <s v="NA"/>
    <s v="U"/>
    <s v="FALL"/>
    <n v="0.999999999999996"/>
    <x v="1"/>
    <e v="#N/A"/>
    <n v="1"/>
    <x v="4"/>
    <n v="5.6818181818181825"/>
    <n v="17.04545454545455"/>
    <s v="abv"/>
    <n v="17.04545454545455"/>
  </r>
  <r>
    <s v="OtsLGRF22S"/>
    <s v="OtsLGRF22S_2698"/>
    <s v="C-02698"/>
    <d v="2022-08-30T00:00:00"/>
    <n v="60"/>
    <s v="F"/>
    <n v="820"/>
    <n v="82"/>
    <x v="1"/>
    <s v="NA"/>
    <m/>
    <s v="F"/>
    <s v="F"/>
    <s v="OtsLYON18S_1_0737"/>
    <s v="OtsLYON18S_1_0860"/>
    <x v="0"/>
    <n v="4"/>
    <n v="2018"/>
    <s v="NA"/>
    <s v="NA"/>
    <x v="5"/>
    <n v="0.80551598400000002"/>
    <n v="1"/>
    <x v="3"/>
    <n v="5.6818181818181825"/>
    <n v="17.04545454545455"/>
    <s v="abv"/>
    <n v="17.04545454545455"/>
  </r>
  <r>
    <s v="OtsLGRF22S"/>
    <s v="OtsLGRF22S_2701"/>
    <s v="C-02701"/>
    <d v="2022-08-30T00:00:00"/>
    <n v="60"/>
    <s v="M"/>
    <n v="740"/>
    <n v="74"/>
    <x v="1"/>
    <s v="NA"/>
    <m/>
    <s v="M"/>
    <s v="M"/>
    <s v="OtsLYON18S_1_2369"/>
    <s v="OtsLYON18S_1_2737"/>
    <x v="0"/>
    <n v="4"/>
    <n v="2018"/>
    <s v="NA"/>
    <s v="NA"/>
    <x v="9"/>
    <n v="0.80551598400000002"/>
    <n v="1"/>
    <x v="4"/>
    <n v="5.6818181818181825"/>
    <n v="17.04545454545455"/>
    <s v="blw"/>
    <n v="17.04545454545455"/>
  </r>
  <r>
    <s v="OtsLGRF22S"/>
    <s v="OtsLGRF22S_2704"/>
    <s v="C-02704"/>
    <d v="2022-08-30T00:00:00"/>
    <n v="60"/>
    <s v="F"/>
    <n v="760"/>
    <n v="76"/>
    <x v="0"/>
    <s v="NA"/>
    <m/>
    <s v="F"/>
    <s v="F"/>
    <s v="OtsLYON18S_1_0402"/>
    <s v="OtsLYON18S_1_0301"/>
    <x v="0"/>
    <n v="4"/>
    <n v="2018"/>
    <s v="NA"/>
    <s v="NA"/>
    <x v="0"/>
    <n v="0.80551598400000002"/>
    <n v="1"/>
    <x v="4"/>
    <n v="5.6818181818181825"/>
    <n v="17.04545454545455"/>
    <s v="abv"/>
    <n v="17.04545454545455"/>
  </r>
  <r>
    <s v="OtsLGRF22S"/>
    <s v="OtsLGRF22S_2707"/>
    <s v="C-02707"/>
    <d v="2022-08-30T00:00:00"/>
    <n v="60"/>
    <s v="U"/>
    <n v="580"/>
    <n v="58"/>
    <x v="1"/>
    <s v="NA"/>
    <m/>
    <s v="M"/>
    <s v="M"/>
    <s v="OtsLYON19S_1_0151"/>
    <s v="OtsLYON19S_1_0215"/>
    <x v="1"/>
    <n v="3"/>
    <n v="2019"/>
    <s v="NA"/>
    <s v="NA"/>
    <x v="0"/>
    <n v="0.95971980899999998"/>
    <n v="1"/>
    <x v="6"/>
    <n v="5.6818181818181825"/>
    <n v="17.04545454545455"/>
    <s v="abv"/>
    <n v="17.04545454545455"/>
  </r>
  <r>
    <s v="OtsLGRF22S"/>
    <s v="OtsLGRF22S_2710"/>
    <s v="C-02710"/>
    <d v="2022-08-30T00:00:00"/>
    <n v="60"/>
    <s v="M"/>
    <n v="720"/>
    <n v="72"/>
    <x v="1"/>
    <s v="NA"/>
    <m/>
    <s v="M"/>
    <s v="M"/>
    <s v="OtsLYON18S_1_0713"/>
    <s v="OtsLYON18S_1_0568"/>
    <x v="0"/>
    <n v="4"/>
    <n v="2018"/>
    <s v="NA"/>
    <s v="NA"/>
    <x v="0"/>
    <n v="0.80551598400000002"/>
    <n v="1"/>
    <x v="5"/>
    <n v="5.6818181818181825"/>
    <n v="17.04545454545455"/>
    <s v="abv"/>
    <n v="17.04545454545455"/>
  </r>
  <r>
    <s v="OtsLGRF22S"/>
    <s v="OtsLGRF22S_2713"/>
    <s v="C-02713"/>
    <d v="2022-08-30T00:00:00"/>
    <n v="60"/>
    <s v="U"/>
    <n v="620"/>
    <n v="62"/>
    <x v="1"/>
    <s v="NA"/>
    <m/>
    <s v="M"/>
    <s v="M"/>
    <s v="OtsLYON19S_1_1394"/>
    <s v="OtsLYON19S_1_1500"/>
    <x v="1"/>
    <n v="3"/>
    <n v="2019"/>
    <s v="NA"/>
    <s v="NA"/>
    <x v="12"/>
    <n v="0.95971980899999998"/>
    <n v="1"/>
    <x v="6"/>
    <n v="5.6818181818181825"/>
    <n v="17.04545454545455"/>
    <s v="abv"/>
    <n v="17.04545454545455"/>
  </r>
  <r>
    <s v="OtsLGRF22S"/>
    <s v="OtsLGRF22S_2716"/>
    <s v="C-02716"/>
    <d v="2022-08-30T00:00:00"/>
    <n v="60"/>
    <s v="M"/>
    <n v="810"/>
    <n v="81"/>
    <x v="1"/>
    <s v="NA"/>
    <m/>
    <s v="M"/>
    <s v="M"/>
    <s v="NA"/>
    <s v="NA"/>
    <x v="2"/>
    <s v="NA"/>
    <s v="U"/>
    <s v="FALL"/>
    <n v="1"/>
    <x v="1"/>
    <e v="#N/A"/>
    <n v="1"/>
    <x v="3"/>
    <n v="5.6818181818181825"/>
    <n v="17.04545454545455"/>
    <s v="abv"/>
    <n v="17.04545454545455"/>
  </r>
  <r>
    <s v="OtsLGRF22S"/>
    <s v="OtsLGRF22S_2719"/>
    <s v="C-02719"/>
    <d v="2022-08-30T00:00:00"/>
    <n v="60"/>
    <s v="M"/>
    <n v="880"/>
    <n v="88"/>
    <x v="0"/>
    <n v="1"/>
    <m/>
    <s v="M"/>
    <s v="M"/>
    <s v="OtsLYON18S_1_0133"/>
    <s v="OtsLYON18S_1_0283"/>
    <x v="0"/>
    <n v="4"/>
    <n v="2018"/>
    <s v="NA"/>
    <s v="NA"/>
    <x v="0"/>
    <n v="0.80551598400000002"/>
    <n v="1"/>
    <x v="0"/>
    <n v="5.6818181818181825"/>
    <n v="17.04545454545455"/>
    <s v="abv"/>
    <n v="17.04545454545455"/>
  </r>
  <r>
    <s v="OtsLGRF22S"/>
    <s v="OtsLGRF22S_2722"/>
    <s v="C-02722"/>
    <d v="2022-08-30T00:00:00"/>
    <n v="60"/>
    <s v="F"/>
    <n v="780"/>
    <n v="78"/>
    <x v="1"/>
    <n v="1"/>
    <m/>
    <s v="F"/>
    <s v="F"/>
    <s v="OtsLYON17S_1_2028"/>
    <s v="OtsLYON17S_1_2036"/>
    <x v="6"/>
    <n v="5"/>
    <n v="2017"/>
    <s v="NA"/>
    <s v="NA"/>
    <x v="4"/>
    <n v="0.76170174199999996"/>
    <n v="1"/>
    <x v="3"/>
    <n v="5.6818181818181825"/>
    <n v="17.04545454545455"/>
    <s v="blw"/>
    <n v="17.04545454545455"/>
  </r>
  <r>
    <s v="OtsLGRF22S"/>
    <s v="OtsLGRF22S_2725"/>
    <s v="C-02725"/>
    <d v="2022-08-30T00:00:00"/>
    <n v="60"/>
    <s v="M"/>
    <n v="740"/>
    <n v="74"/>
    <x v="0"/>
    <n v="1"/>
    <m/>
    <s v="M"/>
    <s v="M"/>
    <s v="OtsLYON18S_1_0756"/>
    <s v="OtsLYON18S_1_0668"/>
    <x v="0"/>
    <n v="4"/>
    <n v="2018"/>
    <s v="NA"/>
    <s v="NA"/>
    <x v="3"/>
    <n v="0.80551598400000002"/>
    <n v="1"/>
    <x v="4"/>
    <n v="5.6818181818181825"/>
    <n v="17.04545454545455"/>
    <s v="blw"/>
    <n v="17.04545454545455"/>
  </r>
  <r>
    <s v="OtsLGRF22S"/>
    <s v="OtsLGRF22S_2728"/>
    <s v="C-02728"/>
    <d v="2022-08-30T00:00:00"/>
    <n v="60"/>
    <s v="U"/>
    <n v="600"/>
    <n v="60"/>
    <x v="0"/>
    <s v="NA"/>
    <s v="This sample is a duplicate with OtsLGRF22S_7385."/>
    <s v="M"/>
    <s v="M"/>
    <s v="NA"/>
    <s v="NA"/>
    <x v="2"/>
    <s v="NA"/>
    <s v="U"/>
    <s v="FALL"/>
    <n v="1"/>
    <x v="6"/>
    <e v="#N/A"/>
    <n v="1"/>
    <x v="6"/>
    <n v="5.6818181818181825"/>
    <n v="17.04545454545455"/>
    <s v="abv"/>
    <n v="17.04545454545455"/>
  </r>
  <r>
    <s v="OtsLGRF22S"/>
    <s v="OtsLGRF22S_2731"/>
    <s v="C-02731"/>
    <d v="2022-08-30T00:00:00"/>
    <n v="60"/>
    <s v="M"/>
    <n v="830"/>
    <n v="83"/>
    <x v="1"/>
    <s v="NA"/>
    <m/>
    <s v="M"/>
    <s v="M"/>
    <s v="OtsLYON18S_1_0734"/>
    <s v="OtsLYON18S_1_0872"/>
    <x v="0"/>
    <n v="4"/>
    <n v="2018"/>
    <s v="NA"/>
    <s v="NA"/>
    <x v="5"/>
    <n v="0.80551598400000002"/>
    <n v="1"/>
    <x v="2"/>
    <n v="5.6818181818181825"/>
    <n v="17.04545454545455"/>
    <s v="abv"/>
    <n v="17.04545454545455"/>
  </r>
  <r>
    <s v="OtsLGRF22S"/>
    <s v="OtsLGRF22S_2734"/>
    <s v="C-02734"/>
    <d v="2022-08-30T00:00:00"/>
    <n v="60"/>
    <s v="M"/>
    <n v="940"/>
    <n v="94"/>
    <x v="0"/>
    <s v="NA"/>
    <m/>
    <s v="M"/>
    <s v="M"/>
    <s v="OtsNPFH18S_1_2305"/>
    <s v="OtsNPFH18S_1_2040"/>
    <x v="3"/>
    <n v="4"/>
    <n v="2018"/>
    <s v="NA"/>
    <s v="NA"/>
    <x v="11"/>
    <n v="0.96828396500000002"/>
    <n v="1"/>
    <x v="10"/>
    <n v="5.6818181818181825"/>
    <n v="17.04545454545455"/>
    <s v="abv"/>
    <n v="17.04545454545455"/>
  </r>
  <r>
    <s v="OtsLGRF22S"/>
    <s v="OtsLGRF22S_2737"/>
    <s v="C-02737"/>
    <d v="2022-08-30T00:00:00"/>
    <n v="60"/>
    <s v="M"/>
    <n v="720"/>
    <n v="72"/>
    <x v="0"/>
    <n v="1"/>
    <m/>
    <s v="F"/>
    <s v="F"/>
    <s v="NA"/>
    <s v="NA"/>
    <x v="2"/>
    <s v="NA"/>
    <s v="U"/>
    <s v="FALL"/>
    <n v="1"/>
    <x v="6"/>
    <e v="#N/A"/>
    <n v="1"/>
    <x v="5"/>
    <n v="5.6818181818181825"/>
    <n v="17.04545454545455"/>
    <s v="abv"/>
    <n v="17.04545454545455"/>
  </r>
  <r>
    <s v="OtsLGRF22S"/>
    <s v="OtsLGRF22S_2740"/>
    <s v="C-02740"/>
    <d v="2022-08-30T00:00:00"/>
    <n v="60"/>
    <s v="U"/>
    <n v="540"/>
    <n v="54"/>
    <x v="1"/>
    <s v="NA"/>
    <m/>
    <s v="M"/>
    <s v="M"/>
    <s v="OtsLYON19S_1_0132"/>
    <s v="OtsLYON19S_1_0086"/>
    <x v="1"/>
    <n v="3"/>
    <n v="2019"/>
    <s v="NA"/>
    <s v="NA"/>
    <x v="7"/>
    <n v="0.95971980899999998"/>
    <n v="1"/>
    <x v="9"/>
    <n v="5.6818181818181825"/>
    <n v="17.04545454545455"/>
    <s v="abv"/>
    <n v="17.04545454545455"/>
  </r>
  <r>
    <s v="OtsLGRF22S"/>
    <s v="OtsLGRF22S_2743"/>
    <s v="C-02743"/>
    <d v="2022-08-30T00:00:00"/>
    <n v="60"/>
    <s v="F"/>
    <n v="740"/>
    <n v="74"/>
    <x v="1"/>
    <s v="NA"/>
    <m/>
    <s v="F"/>
    <s v="F"/>
    <s v="OtsNPFH18S_1_3303"/>
    <s v="OtsNPFH18S_1_3010"/>
    <x v="3"/>
    <n v="4"/>
    <n v="2018"/>
    <s v="NA"/>
    <s v="NA"/>
    <x v="11"/>
    <n v="0.96828396500000002"/>
    <n v="1"/>
    <x v="4"/>
    <n v="5.6818181818181825"/>
    <n v="17.04545454545455"/>
    <s v="abv"/>
    <n v="17.04545454545455"/>
  </r>
  <r>
    <s v="OtsLGRF22S"/>
    <s v="OtsLGRF22S_2746"/>
    <s v="C-02746"/>
    <d v="2022-08-30T00:00:00"/>
    <n v="60"/>
    <s v="M"/>
    <n v="850"/>
    <n v="85"/>
    <x v="1"/>
    <s v="NA"/>
    <m/>
    <s v="U"/>
    <s v="M"/>
    <s v="OtsLYON18S_1_1355"/>
    <s v="OtsLYON18S_1_1721"/>
    <x v="0"/>
    <n v="4"/>
    <n v="2018"/>
    <s v="NA"/>
    <s v="NA"/>
    <x v="4"/>
    <n v="0.80551598400000002"/>
    <n v="1"/>
    <x v="2"/>
    <n v="5.6818181818181825"/>
    <n v="17.04545454545455"/>
    <s v="blw"/>
    <n v="17.04545454545455"/>
  </r>
  <r>
    <s v="OtsLGRF22S"/>
    <s v="OtsLGRF22S_2749"/>
    <s v="C-02749"/>
    <d v="2022-08-30T00:00:00"/>
    <n v="60"/>
    <s v="U"/>
    <n v="470"/>
    <n v="47"/>
    <x v="0"/>
    <n v="1"/>
    <m/>
    <s v="M"/>
    <s v="M"/>
    <s v="OtsLYON20S_1_0206"/>
    <s v="OtsLYON20S_1_0034"/>
    <x v="7"/>
    <n v="2"/>
    <n v="2020"/>
    <s v="NA"/>
    <s v="NA"/>
    <x v="7"/>
    <n v="0.98961045999999997"/>
    <n v="1"/>
    <x v="7"/>
    <n v="5.6818181818181825"/>
    <n v="17.04545454545455"/>
    <s v="abv"/>
    <n v="17.04545454545455"/>
  </r>
  <r>
    <s v="OtsLGRF22S"/>
    <s v="OtsLGRF22S_2752"/>
    <s v="C-02752"/>
    <d v="2022-08-30T00:00:00"/>
    <n v="60"/>
    <s v="U"/>
    <n v="660"/>
    <n v="66"/>
    <x v="0"/>
    <n v="1"/>
    <m/>
    <s v="M"/>
    <s v="M"/>
    <s v="OtsLYON18S_1_0716"/>
    <s v="OtsLYON18S_1_0599"/>
    <x v="0"/>
    <n v="4"/>
    <n v="2018"/>
    <s v="NA"/>
    <s v="NA"/>
    <x v="5"/>
    <n v="0.80551598400000002"/>
    <n v="1"/>
    <x v="1"/>
    <n v="5.6818181818181825"/>
    <n v="17.04545454545455"/>
    <s v="abv"/>
    <n v="17.04545454545455"/>
  </r>
  <r>
    <s v="OtsLGRF22S"/>
    <s v="OtsLGRF22S_2755"/>
    <s v="C-02755"/>
    <d v="2022-08-30T00:00:00"/>
    <n v="60"/>
    <s v="M"/>
    <n v="830"/>
    <n v="83"/>
    <x v="1"/>
    <s v="NA"/>
    <m/>
    <s v="M"/>
    <s v="M"/>
    <s v="OtsNPFH18S_1_6304"/>
    <s v="OtsNPFH18S_1_6053"/>
    <x v="3"/>
    <n v="4"/>
    <n v="2018"/>
    <s v="NA"/>
    <s v="NA"/>
    <x v="2"/>
    <n v="0.96828396500000002"/>
    <n v="1"/>
    <x v="2"/>
    <n v="5.6818181818181825"/>
    <n v="17.04545454545455"/>
    <s v="abv"/>
    <n v="17.04545454545455"/>
  </r>
  <r>
    <s v="OtsLGRF22S"/>
    <s v="OtsLGRF22S_2758"/>
    <s v="C-02758"/>
    <d v="2022-08-30T00:00:00"/>
    <n v="60"/>
    <s v="F"/>
    <n v="780"/>
    <n v="78"/>
    <x v="0"/>
    <n v="1"/>
    <m/>
    <s v="F"/>
    <s v="F"/>
    <s v="OtsLYON18S_1_1323"/>
    <s v="OtsLYON18S_1_1647"/>
    <x v="0"/>
    <n v="4"/>
    <n v="2018"/>
    <s v="NA"/>
    <s v="NA"/>
    <x v="4"/>
    <n v="0.80551598400000002"/>
    <n v="1"/>
    <x v="3"/>
    <n v="5.6818181818181825"/>
    <n v="17.04545454545455"/>
    <s v="blw"/>
    <n v="17.04545454545455"/>
  </r>
  <r>
    <s v="OtsLGRF22S"/>
    <s v="OtsLGRF22S_2761"/>
    <s v="C-02761"/>
    <d v="2022-08-30T00:00:00"/>
    <n v="60"/>
    <s v="M"/>
    <n v="760"/>
    <n v="76"/>
    <x v="1"/>
    <s v="NA"/>
    <m/>
    <s v="M"/>
    <s v="M"/>
    <s v="OtsLYON18S_1_0120"/>
    <s v="OtsLYON18S_1_0216"/>
    <x v="0"/>
    <n v="4"/>
    <n v="2018"/>
    <s v="NA"/>
    <s v="NA"/>
    <x v="7"/>
    <n v="0.80551598400000002"/>
    <n v="1"/>
    <x v="4"/>
    <n v="5.6818181818181825"/>
    <n v="17.04545454545455"/>
    <s v="abv"/>
    <n v="17.04545454545455"/>
  </r>
  <r>
    <s v="OtsLGRF22S"/>
    <s v="OtsLGRF22S_2764"/>
    <s v="C-02764"/>
    <d v="2022-08-30T00:00:00"/>
    <n v="60"/>
    <s v="F"/>
    <n v="860"/>
    <n v="86"/>
    <x v="1"/>
    <s v="NA"/>
    <m/>
    <s v="F"/>
    <s v="F"/>
    <s v="OtsLYON17S_1_0265"/>
    <s v="OtsLYON17S_1_0271"/>
    <x v="6"/>
    <n v="5"/>
    <n v="2017"/>
    <s v="NA"/>
    <s v="NA"/>
    <x v="4"/>
    <n v="0.76170174199999996"/>
    <n v="1"/>
    <x v="2"/>
    <n v="5.6818181818181825"/>
    <n v="17.04545454545455"/>
    <s v="blw"/>
    <n v="17.04545454545455"/>
  </r>
  <r>
    <s v="OtsLGRF22S"/>
    <s v="OtsLGRF22S_2767"/>
    <s v="C-02767"/>
    <d v="2022-08-30T00:00:00"/>
    <n v="60"/>
    <s v="F"/>
    <n v="710"/>
    <n v="71"/>
    <x v="0"/>
    <n v="1"/>
    <m/>
    <s v="F"/>
    <s v="F"/>
    <s v="OtsLYON18S_1_0716"/>
    <s v="OtsLYON18S_1_0801"/>
    <x v="0"/>
    <n v="4"/>
    <n v="2018"/>
    <s v="NA"/>
    <s v="NA"/>
    <x v="5"/>
    <n v="0.80551598400000002"/>
    <n v="1"/>
    <x v="5"/>
    <n v="5.6818181818181825"/>
    <n v="17.04545454545455"/>
    <s v="abv"/>
    <n v="17.04545454545455"/>
  </r>
  <r>
    <s v="OtsLGRF22S"/>
    <s v="OtsLGRF22S_2770"/>
    <s v="C-02770"/>
    <d v="2022-08-30T00:00:00"/>
    <n v="60"/>
    <s v="F"/>
    <n v="670"/>
    <n v="67"/>
    <x v="0"/>
    <n v="1"/>
    <m/>
    <s v="F"/>
    <s v="F"/>
    <s v="NA"/>
    <s v="NA"/>
    <x v="2"/>
    <s v="NA"/>
    <s v="U"/>
    <s v="FALL"/>
    <n v="1"/>
    <x v="6"/>
    <e v="#N/A"/>
    <n v="1"/>
    <x v="1"/>
    <n v="5.6818181818181825"/>
    <n v="17.04545454545455"/>
    <s v="abv"/>
    <n v="17.04545454545455"/>
  </r>
  <r>
    <s v="OtsLGRF22S"/>
    <s v="OtsLGRF22S_2773"/>
    <s v="C-02773"/>
    <d v="2022-08-31T00:00:00"/>
    <n v="18"/>
    <s v="F"/>
    <n v="790"/>
    <n v="79"/>
    <x v="1"/>
    <n v="1"/>
    <m/>
    <s v="F"/>
    <s v="F"/>
    <s v="OtsLYON18S_1_0725"/>
    <s v="OtsLYON18S_1_0818"/>
    <x v="0"/>
    <n v="4"/>
    <n v="2018"/>
    <s v="NA"/>
    <s v="NA"/>
    <x v="5"/>
    <n v="0.80551598400000002"/>
    <n v="1"/>
    <x v="3"/>
    <n v="5.6818181818181825"/>
    <n v="17.04545454545455"/>
    <s v="abv"/>
    <n v="17.04545454545455"/>
  </r>
  <r>
    <s v="OtsLGRF22S"/>
    <s v="OtsLGRF22S_2776"/>
    <s v="C-02776"/>
    <d v="2022-08-31T00:00:00"/>
    <n v="18"/>
    <s v="F"/>
    <n v="780"/>
    <n v="78"/>
    <x v="0"/>
    <n v="1"/>
    <m/>
    <s v="F"/>
    <s v="F"/>
    <s v="OtsLYON18S_1_0705"/>
    <s v="OtsLYON18S_1_0529"/>
    <x v="0"/>
    <n v="4"/>
    <n v="2018"/>
    <s v="NA"/>
    <s v="NA"/>
    <x v="0"/>
    <n v="0.80551598400000002"/>
    <n v="1"/>
    <x v="3"/>
    <n v="5.6818181818181825"/>
    <n v="17.04545454545455"/>
    <s v="abv"/>
    <n v="17.04545454545455"/>
  </r>
  <r>
    <s v="OtsLGRF22S"/>
    <s v="OtsLGRF22S_2779"/>
    <s v="C-02779"/>
    <d v="2022-08-31T00:00:00"/>
    <n v="18"/>
    <s v="M"/>
    <n v="830"/>
    <n v="83"/>
    <x v="1"/>
    <s v="NA"/>
    <m/>
    <s v="M"/>
    <s v="M"/>
    <s v="NA"/>
    <s v="NA"/>
    <x v="2"/>
    <s v="NA"/>
    <s v="U"/>
    <s v="FALL"/>
    <n v="0.999999999999999"/>
    <x v="1"/>
    <e v="#N/A"/>
    <n v="1"/>
    <x v="2"/>
    <n v="5.6818181818181825"/>
    <n v="17.04545454545455"/>
    <s v="abv"/>
    <n v="17.04545454545455"/>
  </r>
  <r>
    <s v="OtsLGRF22S"/>
    <s v="OtsLGRF22S_2782"/>
    <s v="C-02782"/>
    <d v="2022-08-31T00:00:00"/>
    <n v="18"/>
    <s v="U"/>
    <n v="630"/>
    <n v="63"/>
    <x v="1"/>
    <s v="NA"/>
    <m/>
    <s v="M"/>
    <s v="M"/>
    <s v="OtsLYON19S_1_0107"/>
    <s v="OtsLYON19S_1_0045"/>
    <x v="1"/>
    <n v="3"/>
    <n v="2019"/>
    <s v="NA"/>
    <s v="NA"/>
    <x v="7"/>
    <n v="0.95971980899999998"/>
    <n v="1"/>
    <x v="1"/>
    <n v="5.6818181818181825"/>
    <n v="17.04545454545455"/>
    <s v="abv"/>
    <n v="17.04545454545455"/>
  </r>
  <r>
    <s v="OtsLGRF22S"/>
    <s v="OtsLGRF22S_2785"/>
    <s v="C-02785"/>
    <d v="2022-08-31T00:00:00"/>
    <n v="18"/>
    <s v="F"/>
    <n v="810"/>
    <n v="81"/>
    <x v="0"/>
    <n v="1"/>
    <m/>
    <s v="F"/>
    <s v="F"/>
    <s v="OtsNPFH18S_1_2328"/>
    <s v="OtsNPFH18S_1_2042"/>
    <x v="3"/>
    <n v="4"/>
    <n v="2018"/>
    <s v="NA"/>
    <s v="NA"/>
    <x v="11"/>
    <n v="0.96828396500000002"/>
    <n v="1"/>
    <x v="3"/>
    <n v="5.6818181818181825"/>
    <n v="17.04545454545455"/>
    <s v="abv"/>
    <n v="17.04545454545455"/>
  </r>
  <r>
    <s v="OtsLGRF22S"/>
    <s v="OtsLGRF22S_2788"/>
    <s v="C-02788"/>
    <d v="2022-08-31T00:00:00"/>
    <n v="18"/>
    <s v="M"/>
    <n v="770"/>
    <n v="77"/>
    <x v="1"/>
    <s v="NA"/>
    <m/>
    <s v="M"/>
    <s v="M"/>
    <s v="NA"/>
    <s v="NA"/>
    <x v="2"/>
    <s v="NA"/>
    <s v="U"/>
    <s v="FALL"/>
    <n v="0.999999999999999"/>
    <x v="1"/>
    <e v="#N/A"/>
    <n v="1"/>
    <x v="4"/>
    <n v="5.6818181818181825"/>
    <n v="17.04545454545455"/>
    <s v="abv"/>
    <n v="17.04545454545455"/>
  </r>
  <r>
    <s v="OtsLGRF22S"/>
    <s v="OtsLGRF22S_2791"/>
    <s v="C-02791"/>
    <d v="2022-08-31T00:00:00"/>
    <n v="18"/>
    <s v="F"/>
    <n v="750"/>
    <n v="75"/>
    <x v="1"/>
    <s v="NA"/>
    <m/>
    <s v="F"/>
    <s v="F"/>
    <s v="OtsNPFH18S_1_1310"/>
    <s v="OtsNPFH18S_1_1019"/>
    <x v="3"/>
    <n v="4"/>
    <n v="2018"/>
    <s v="NA"/>
    <s v="NA"/>
    <x v="2"/>
    <n v="0.96828396500000002"/>
    <n v="1"/>
    <x v="4"/>
    <n v="5.6818181818181825"/>
    <n v="17.04545454545455"/>
    <s v="abv"/>
    <n v="17.04545454545455"/>
  </r>
  <r>
    <s v="OtsLGRF22S"/>
    <s v="OtsLGRF22S_2794"/>
    <s v="C-02794"/>
    <d v="2022-08-31T00:00:00"/>
    <n v="18"/>
    <s v="U"/>
    <n v="650"/>
    <n v="65"/>
    <x v="1"/>
    <s v="NA"/>
    <m/>
    <s v="M"/>
    <s v="M"/>
    <s v="OtsNPFH19S_1_4331"/>
    <s v="OtsNPFH19S_1_4014"/>
    <x v="5"/>
    <n v="3"/>
    <n v="2019"/>
    <s v="NA"/>
    <s v="NA"/>
    <x v="10"/>
    <n v="0.99705232300000002"/>
    <n v="1"/>
    <x v="1"/>
    <n v="5.6818181818181825"/>
    <n v="17.04545454545455"/>
    <s v="abv"/>
    <n v="17.04545454545455"/>
  </r>
  <r>
    <s v="OtsLGRF22S"/>
    <s v="OtsLGRF22S_2797"/>
    <s v="C-02797"/>
    <d v="2022-08-31T00:00:00"/>
    <n v="18"/>
    <s v="F"/>
    <n v="780"/>
    <n v="78"/>
    <x v="0"/>
    <n v="1"/>
    <m/>
    <s v="F"/>
    <s v="F"/>
    <s v="OtsNPFH17S_1_2337"/>
    <s v="OtsNPFH17S_1_2040"/>
    <x v="4"/>
    <n v="5"/>
    <n v="2017"/>
    <s v="NA"/>
    <s v="NA"/>
    <x v="2"/>
    <n v="0.98821806999999995"/>
    <n v="1"/>
    <x v="3"/>
    <n v="5.6818181818181825"/>
    <n v="17.04545454545455"/>
    <s v="abv"/>
    <n v="17.04545454545455"/>
  </r>
  <r>
    <s v="OtsLGRF22S"/>
    <s v="OtsLGRF22S_2800"/>
    <s v="C-02800"/>
    <d v="2022-08-31T00:00:00"/>
    <n v="18"/>
    <s v="F"/>
    <n v="760"/>
    <n v="76"/>
    <x v="1"/>
    <s v="NA"/>
    <m/>
    <s v="F"/>
    <s v="F"/>
    <s v="OtsLYON18S_1_0105"/>
    <s v="OtsLYON18S_1_0027"/>
    <x v="0"/>
    <n v="4"/>
    <n v="2018"/>
    <s v="NA"/>
    <s v="NA"/>
    <x v="7"/>
    <n v="0.80551598400000002"/>
    <n v="1"/>
    <x v="4"/>
    <n v="5.6818181818181825"/>
    <n v="17.04545454545455"/>
    <s v="abv"/>
    <n v="17.04545454545455"/>
  </r>
  <r>
    <s v="OtsLGRF22S"/>
    <s v="OtsLGRF22S_2803"/>
    <s v="C-02803"/>
    <d v="2022-08-31T00:00:00"/>
    <n v="18"/>
    <s v="M"/>
    <n v="760"/>
    <n v="76"/>
    <x v="1"/>
    <s v="NA"/>
    <m/>
    <s v="M"/>
    <s v="M"/>
    <s v="NA"/>
    <s v="NA"/>
    <x v="2"/>
    <s v="NA"/>
    <s v="U"/>
    <s v="FALL"/>
    <n v="1"/>
    <x v="1"/>
    <e v="#N/A"/>
    <n v="1"/>
    <x v="4"/>
    <n v="5.6818181818181825"/>
    <n v="17.04545454545455"/>
    <s v="abv"/>
    <n v="17.04545454545455"/>
  </r>
  <r>
    <s v="OtsLGRF22S"/>
    <s v="OtsLGRF22S_2806"/>
    <s v="C-02806"/>
    <d v="2022-08-31T00:00:00"/>
    <n v="18"/>
    <s v="F"/>
    <n v="790"/>
    <n v="79"/>
    <x v="1"/>
    <s v="NA"/>
    <m/>
    <s v="F"/>
    <s v="F"/>
    <s v="OtsLYON18S_1_1926"/>
    <s v="OtsLYON18S_1_1529"/>
    <x v="0"/>
    <n v="4"/>
    <n v="2018"/>
    <s v="NA"/>
    <s v="NA"/>
    <x v="4"/>
    <n v="0.80551598400000002"/>
    <n v="1"/>
    <x v="3"/>
    <n v="5.6818181818181825"/>
    <n v="17.04545454545455"/>
    <s v="blw"/>
    <n v="17.04545454545455"/>
  </r>
  <r>
    <s v="OtsLGRF22S"/>
    <s v="OtsLGRF22S_2809"/>
    <s v="C-02809"/>
    <d v="2022-08-31T00:00:00"/>
    <n v="18"/>
    <s v="U"/>
    <n v="640"/>
    <n v="64"/>
    <x v="1"/>
    <s v="NA"/>
    <m/>
    <s v="M"/>
    <s v="M"/>
    <s v="OtsLYON19S_1_0524"/>
    <s v="OtsLYON19S_1_0363"/>
    <x v="1"/>
    <n v="3"/>
    <n v="2019"/>
    <s v="NA"/>
    <s v="NA"/>
    <x v="0"/>
    <n v="0.95971980899999998"/>
    <n v="1"/>
    <x v="1"/>
    <n v="5.6818181818181825"/>
    <n v="17.04545454545455"/>
    <s v="abv"/>
    <n v="17.04545454545455"/>
  </r>
  <r>
    <s v="OtsLGRF22S"/>
    <s v="OtsLGRF22S_2812"/>
    <s v="C-02812"/>
    <d v="2022-08-31T00:00:00"/>
    <n v="18"/>
    <s v="F"/>
    <n v="750"/>
    <n v="75"/>
    <x v="1"/>
    <s v="NA"/>
    <m/>
    <s v="F"/>
    <s v="F"/>
    <s v="OtsLYON18S_1_1003"/>
    <s v="OtsLYON18S_1_1114"/>
    <x v="0"/>
    <n v="4"/>
    <n v="2018"/>
    <s v="NA"/>
    <s v="NA"/>
    <x v="3"/>
    <n v="0.80551598400000002"/>
    <n v="1"/>
    <x v="4"/>
    <n v="5.6818181818181825"/>
    <n v="17.04545454545455"/>
    <s v="blw"/>
    <n v="17.04545454545455"/>
  </r>
  <r>
    <s v="OtsLGRF22S"/>
    <s v="OtsLGRF22S_2815"/>
    <s v="C-02815"/>
    <d v="2022-08-31T00:00:00"/>
    <n v="18"/>
    <s v="F"/>
    <n v="720"/>
    <n v="72"/>
    <x v="0"/>
    <n v="1"/>
    <m/>
    <s v="F"/>
    <s v="F"/>
    <s v="OtsLYON18S_1_2301"/>
    <s v="OtsLYON18S_1_2436"/>
    <x v="0"/>
    <n v="4"/>
    <n v="2018"/>
    <s v="NA"/>
    <s v="NA"/>
    <x v="9"/>
    <n v="0.80551598400000002"/>
    <n v="1"/>
    <x v="5"/>
    <n v="5.6818181818181825"/>
    <n v="17.04545454545455"/>
    <s v="blw"/>
    <n v="17.04545454545455"/>
  </r>
  <r>
    <s v="OtsLGRF22S"/>
    <s v="OtsLGRF22S_2818"/>
    <s v="C-02818"/>
    <d v="2022-08-31T00:00:00"/>
    <n v="18"/>
    <s v="F"/>
    <n v="800"/>
    <n v="80"/>
    <x v="1"/>
    <s v="NA"/>
    <m/>
    <s v="F"/>
    <s v="F"/>
    <s v="NA"/>
    <s v="NA"/>
    <x v="2"/>
    <s v="NA"/>
    <s v="U"/>
    <s v="FALL"/>
    <n v="1"/>
    <x v="1"/>
    <e v="#N/A"/>
    <n v="1"/>
    <x v="3"/>
    <n v="5.6818181818181825"/>
    <n v="17.04545454545455"/>
    <s v="abv"/>
    <n v="17.04545454545455"/>
  </r>
  <r>
    <s v="OtsLGRF22S"/>
    <s v="OtsLGRF22S_2821"/>
    <s v="C-02821"/>
    <d v="2022-08-31T00:00:00"/>
    <n v="18"/>
    <s v="U"/>
    <n v="540"/>
    <n v="54"/>
    <x v="0"/>
    <n v="1"/>
    <m/>
    <s v="M"/>
    <s v="M"/>
    <s v="OtsLYON19S_1_0130"/>
    <s v="OtsLYON19S_1_0080"/>
    <x v="1"/>
    <n v="3"/>
    <n v="2019"/>
    <s v="NA"/>
    <s v="NA"/>
    <x v="7"/>
    <n v="0.95971980899999998"/>
    <n v="1"/>
    <x v="9"/>
    <n v="5.6818181818181825"/>
    <n v="17.04545454545455"/>
    <s v="abv"/>
    <n v="17.04545454545455"/>
  </r>
  <r>
    <s v="OtsLGRF22S"/>
    <s v="OtsLGRF22S_2824"/>
    <s v="C-02824"/>
    <d v="2022-08-31T00:00:00"/>
    <n v="18"/>
    <s v="M"/>
    <n v="860"/>
    <n v="86"/>
    <x v="0"/>
    <n v="1"/>
    <m/>
    <s v="F"/>
    <s v="F"/>
    <s v="OtsLYON18S_1_1912"/>
    <s v="OtsLYON18S_1_1507"/>
    <x v="0"/>
    <n v="4"/>
    <n v="2018"/>
    <s v="NA"/>
    <s v="NA"/>
    <x v="4"/>
    <n v="0.80551598400000002"/>
    <n v="1"/>
    <x v="2"/>
    <n v="5.6818181818181825"/>
    <n v="17.04545454545455"/>
    <s v="blw"/>
    <n v="17.04545454545455"/>
  </r>
  <r>
    <s v="OtsLGRF22S"/>
    <s v="OtsLGRF22S_2827"/>
    <s v="C-02827"/>
    <d v="2022-08-31T00:00:00"/>
    <n v="18"/>
    <s v="F"/>
    <n v="780"/>
    <n v="78"/>
    <x v="1"/>
    <s v="NA"/>
    <m/>
    <s v="F"/>
    <s v="F"/>
    <s v="OtsNPFH17S_1_2306"/>
    <s v="OtsNPFH17S_1_2041"/>
    <x v="4"/>
    <n v="5"/>
    <n v="2017"/>
    <s v="NA"/>
    <s v="NA"/>
    <x v="2"/>
    <n v="0.98821806999999995"/>
    <n v="1"/>
    <x v="3"/>
    <n v="5.6818181818181825"/>
    <n v="17.04545454545455"/>
    <s v="abv"/>
    <n v="17.04545454545455"/>
  </r>
  <r>
    <s v="OtsLGRF22S"/>
    <s v="OtsLGRF22S_2830"/>
    <s v="C-02830"/>
    <d v="2022-08-31T00:00:00"/>
    <n v="18"/>
    <s v="F"/>
    <n v="810"/>
    <n v="81"/>
    <x v="1"/>
    <s v="NA"/>
    <m/>
    <s v="F"/>
    <s v="F"/>
    <s v="NA"/>
    <s v="NA"/>
    <x v="2"/>
    <s v="NA"/>
    <s v="U"/>
    <s v="FALL"/>
    <n v="1"/>
    <x v="1"/>
    <e v="#N/A"/>
    <n v="1"/>
    <x v="3"/>
    <n v="5.6818181818181825"/>
    <n v="17.04545454545455"/>
    <s v="abv"/>
    <n v="17.04545454545455"/>
  </r>
  <r>
    <s v="OtsLGRF22S"/>
    <s v="OtsLGRF22S_2833"/>
    <s v="C-02833"/>
    <d v="2022-08-31T00:00:00"/>
    <n v="18"/>
    <s v="M"/>
    <n v="780"/>
    <n v="78"/>
    <x v="1"/>
    <s v="NA"/>
    <m/>
    <s v="M"/>
    <s v="M"/>
    <s v="OtsLYON18S_1_0735"/>
    <s v="OtsLYON18S_1_0850"/>
    <x v="0"/>
    <n v="4"/>
    <n v="2018"/>
    <s v="NA"/>
    <s v="NA"/>
    <x v="5"/>
    <n v="0.80551598400000002"/>
    <n v="1"/>
    <x v="3"/>
    <n v="5.6818181818181825"/>
    <n v="17.04545454545455"/>
    <s v="abv"/>
    <n v="17.04545454545455"/>
  </r>
  <r>
    <s v="OtsLGRF22S"/>
    <s v="OtsLGRF22S_2836"/>
    <s v="C-02836"/>
    <d v="2022-08-31T00:00:00"/>
    <n v="18"/>
    <s v="U"/>
    <n v="600"/>
    <n v="60"/>
    <x v="1"/>
    <s v="NA"/>
    <m/>
    <s v="M"/>
    <s v="M"/>
    <s v="OtsLYON19S_1_1730"/>
    <s v="OtsLYON19S_1_1955"/>
    <x v="1"/>
    <n v="3"/>
    <n v="2019"/>
    <s v="NA"/>
    <s v="NA"/>
    <x v="12"/>
    <n v="0.95971980899999998"/>
    <n v="1"/>
    <x v="6"/>
    <n v="5.6818181818181825"/>
    <n v="17.04545454545455"/>
    <s v="abv"/>
    <n v="17.04545454545455"/>
  </r>
  <r>
    <s v="OtsLGRF22S"/>
    <s v="OtsLGRF22S_2839"/>
    <s v="C-02839"/>
    <d v="2022-08-31T00:00:00"/>
    <n v="18"/>
    <s v="U"/>
    <n v="690"/>
    <n v="69"/>
    <x v="1"/>
    <s v="NA"/>
    <m/>
    <s v="M"/>
    <s v="M"/>
    <s v="OtsNPFH18S_1_2326"/>
    <s v="OtsNPFH18S_1_2051"/>
    <x v="3"/>
    <n v="4"/>
    <n v="2018"/>
    <s v="NA"/>
    <s v="NA"/>
    <x v="2"/>
    <n v="0.96828396500000002"/>
    <n v="1"/>
    <x v="5"/>
    <n v="5.6818181818181825"/>
    <n v="17.04545454545455"/>
    <s v="abv"/>
    <n v="17.04545454545455"/>
  </r>
  <r>
    <s v="OtsLGRF22S"/>
    <s v="OtsLGRF22S_2842"/>
    <s v="C-02842"/>
    <d v="2022-08-31T00:00:00"/>
    <n v="18"/>
    <s v="M"/>
    <n v="790"/>
    <n v="79"/>
    <x v="1"/>
    <s v="NA"/>
    <m/>
    <s v="M"/>
    <s v="M"/>
    <s v="OtsNPFH18S_1_4331"/>
    <s v="OtsNPFH18S_1_4043"/>
    <x v="3"/>
    <n v="4"/>
    <n v="2018"/>
    <s v="NA"/>
    <s v="NA"/>
    <x v="8"/>
    <n v="0.96828396500000002"/>
    <n v="1"/>
    <x v="3"/>
    <n v="5.6818181818181825"/>
    <n v="17.04545454545455"/>
    <s v="abv"/>
    <n v="17.04545454545455"/>
  </r>
  <r>
    <s v="OtsLGRF22S"/>
    <s v="OtsLGRF22S_2845"/>
    <s v="C-02845"/>
    <d v="2022-08-31T00:00:00"/>
    <n v="18"/>
    <s v="U"/>
    <n v="570"/>
    <n v="57"/>
    <x v="1"/>
    <s v="NA"/>
    <m/>
    <s v="M"/>
    <s v="M"/>
    <s v="OtsLYON19S_1_0570"/>
    <s v="OtsLYON19S_1_0484"/>
    <x v="1"/>
    <n v="3"/>
    <n v="2019"/>
    <s v="NA"/>
    <s v="NA"/>
    <x v="3"/>
    <n v="0.95971980899999998"/>
    <n v="1"/>
    <x v="9"/>
    <n v="5.6818181818181825"/>
    <n v="17.04545454545455"/>
    <s v="blw"/>
    <n v="17.04545454545455"/>
  </r>
  <r>
    <s v="OtsLGRF22S"/>
    <s v="OtsLGRF22S_2848"/>
    <s v="C-02848"/>
    <d v="2022-08-31T00:00:00"/>
    <n v="18"/>
    <s v="F"/>
    <n v="790"/>
    <n v="79"/>
    <x v="1"/>
    <s v="NA"/>
    <m/>
    <s v="F"/>
    <s v="F"/>
    <s v="OtsLYON18S_1_2363"/>
    <s v="OtsLYON18S_1_2800"/>
    <x v="0"/>
    <n v="4"/>
    <n v="2018"/>
    <s v="NA"/>
    <s v="NA"/>
    <x v="3"/>
    <n v="0.80551598400000002"/>
    <n v="1"/>
    <x v="3"/>
    <n v="5.6818181818181825"/>
    <n v="17.04545454545455"/>
    <s v="blw"/>
    <n v="17.04545454545455"/>
  </r>
  <r>
    <s v="OtsLGRF22S"/>
    <s v="OtsLGRF22S_2851"/>
    <s v="C-02851"/>
    <d v="2022-08-31T00:00:00"/>
    <n v="18"/>
    <s v="U"/>
    <n v="640"/>
    <n v="64"/>
    <x v="0"/>
    <n v="1"/>
    <m/>
    <s v="F"/>
    <s v="F"/>
    <s v="OtsLYON18S_1_2317"/>
    <s v="OtsLYON18S_1_2462"/>
    <x v="0"/>
    <n v="4"/>
    <n v="2018"/>
    <s v="NA"/>
    <s v="NA"/>
    <x v="9"/>
    <n v="0.80551598400000002"/>
    <n v="1"/>
    <x v="1"/>
    <n v="5.6818181818181825"/>
    <n v="17.04545454545455"/>
    <s v="blw"/>
    <n v="17.04545454545455"/>
  </r>
  <r>
    <s v="OtsLGRF22S"/>
    <s v="OtsLGRF22S_2854"/>
    <s v="C-02854"/>
    <d v="2022-08-31T00:00:00"/>
    <n v="18"/>
    <s v="F"/>
    <n v="790"/>
    <n v="79"/>
    <x v="0"/>
    <n v="1"/>
    <m/>
    <s v="F"/>
    <s v="F"/>
    <s v="NA"/>
    <s v="NA"/>
    <x v="2"/>
    <s v="NA"/>
    <s v="U"/>
    <s v="FALL"/>
    <n v="0.999999999999998"/>
    <x v="6"/>
    <e v="#N/A"/>
    <n v="1"/>
    <x v="3"/>
    <n v="5.6818181818181825"/>
    <n v="17.04545454545455"/>
    <s v="abv"/>
    <n v="17.04545454545455"/>
  </r>
  <r>
    <s v="OtsLGRF22S"/>
    <s v="OtsLGRF22S_2857"/>
    <s v="C-02857"/>
    <d v="2022-08-31T00:00:00"/>
    <n v="18"/>
    <s v="F"/>
    <n v="780"/>
    <n v="78"/>
    <x v="1"/>
    <s v="NA"/>
    <m/>
    <s v="F"/>
    <s v="F"/>
    <s v="OtsLYON18S_1_0722"/>
    <s v="OtsLYON18S_1_0823"/>
    <x v="0"/>
    <n v="4"/>
    <n v="2018"/>
    <s v="NA"/>
    <s v="NA"/>
    <x v="5"/>
    <n v="0.80551598400000002"/>
    <n v="1"/>
    <x v="3"/>
    <n v="5.6818181818181825"/>
    <n v="17.04545454545455"/>
    <s v="abv"/>
    <n v="17.04545454545455"/>
  </r>
  <r>
    <s v="OtsLGRF22S"/>
    <s v="OtsLGRF22S_2860"/>
    <s v="C-02860"/>
    <d v="2022-08-31T00:00:00"/>
    <n v="18"/>
    <s v="U"/>
    <n v="600"/>
    <n v="60"/>
    <x v="1"/>
    <s v="NA"/>
    <m/>
    <s v="M"/>
    <s v="M"/>
    <s v="NA"/>
    <s v="NA"/>
    <x v="2"/>
    <s v="NA"/>
    <s v="U"/>
    <s v="FALL"/>
    <n v="0.999999999999997"/>
    <x v="1"/>
    <e v="#N/A"/>
    <n v="1"/>
    <x v="6"/>
    <n v="5.6818181818181825"/>
    <n v="17.04545454545455"/>
    <s v="abv"/>
    <n v="17.04545454545455"/>
  </r>
  <r>
    <s v="OtsLGRF22S"/>
    <s v="OtsLGRF22S_2863"/>
    <s v="C-02863"/>
    <d v="2022-08-31T00:00:00"/>
    <n v="18"/>
    <s v="F"/>
    <n v="830"/>
    <n v="83"/>
    <x v="1"/>
    <s v="NA"/>
    <m/>
    <s v="F"/>
    <s v="F"/>
    <s v="OtsLYON18S_1_1002"/>
    <s v="OtsLYON18S_1_1142"/>
    <x v="0"/>
    <n v="4"/>
    <n v="2018"/>
    <s v="NA"/>
    <s v="NA"/>
    <x v="16"/>
    <n v="0.80551598400000002"/>
    <n v="1"/>
    <x v="2"/>
    <n v="5.6818181818181825"/>
    <n v="17.04545454545455"/>
    <s v="abv"/>
    <n v="17.04545454545455"/>
  </r>
  <r>
    <s v="OtsLGRF22S"/>
    <s v="OtsLGRF22S_2866"/>
    <s v="C-02866"/>
    <d v="2022-08-31T00:00:00"/>
    <n v="18"/>
    <s v="U"/>
    <n v="650"/>
    <n v="65"/>
    <x v="1"/>
    <s v="NA"/>
    <m/>
    <s v="M"/>
    <s v="M"/>
    <s v="OtsLYON18S_1_1378"/>
    <s v="OtsLYON18S_1_1794"/>
    <x v="0"/>
    <n v="4"/>
    <n v="2018"/>
    <s v="NA"/>
    <s v="NA"/>
    <x v="4"/>
    <n v="0.80551598400000002"/>
    <n v="1"/>
    <x v="1"/>
    <n v="5.6818181818181825"/>
    <n v="17.04545454545455"/>
    <s v="blw"/>
    <n v="17.04545454545455"/>
  </r>
  <r>
    <s v="OtsLGRF22S"/>
    <s v="OtsLGRF22S_2869"/>
    <s v="C-02869"/>
    <d v="2022-08-31T00:00:00"/>
    <n v="18"/>
    <s v="U"/>
    <n v="620"/>
    <n v="62"/>
    <x v="0"/>
    <n v="1"/>
    <m/>
    <s v="M"/>
    <s v="M"/>
    <s v="OtsLYON18S_1_2339"/>
    <s v="OtsLYON18S_1_2498"/>
    <x v="0"/>
    <n v="4"/>
    <n v="2018"/>
    <s v="NA"/>
    <s v="NA"/>
    <x v="9"/>
    <n v="0.80551598400000002"/>
    <n v="1"/>
    <x v="6"/>
    <n v="5.6818181818181825"/>
    <n v="17.04545454545455"/>
    <s v="blw"/>
    <n v="17.04545454545455"/>
  </r>
  <r>
    <s v="OtsLGRF22S"/>
    <s v="OtsLGRF22S_2872"/>
    <s v="C-02872"/>
    <d v="2022-08-31T00:00:00"/>
    <n v="18"/>
    <s v="M"/>
    <n v="890"/>
    <n v="89"/>
    <x v="1"/>
    <s v="NA"/>
    <m/>
    <s v="M"/>
    <s v="M"/>
    <s v="OtsLYON18S_1_1355"/>
    <s v="OtsLYON18S_1_1719"/>
    <x v="0"/>
    <n v="4"/>
    <n v="2018"/>
    <s v="NA"/>
    <s v="NA"/>
    <x v="4"/>
    <n v="0.80551598400000002"/>
    <n v="1"/>
    <x v="0"/>
    <n v="5.6818181818181825"/>
    <n v="17.04545454545455"/>
    <s v="blw"/>
    <n v="17.04545454545455"/>
  </r>
  <r>
    <s v="OtsLGRF22S"/>
    <s v="OtsLGRF22S_2875"/>
    <s v="C-02875"/>
    <d v="2022-08-31T00:00:00"/>
    <n v="18"/>
    <s v="M"/>
    <n v="760"/>
    <n v="76"/>
    <x v="1"/>
    <s v="NA"/>
    <m/>
    <s v="F"/>
    <s v="F"/>
    <s v="NA"/>
    <s v="NA"/>
    <x v="2"/>
    <s v="NA"/>
    <s v="U"/>
    <s v="FALL"/>
    <n v="0.999999999999996"/>
    <x v="1"/>
    <e v="#N/A"/>
    <n v="1"/>
    <x v="4"/>
    <n v="5.6818181818181825"/>
    <n v="17.04545454545455"/>
    <s v="abv"/>
    <n v="17.04545454545455"/>
  </r>
  <r>
    <s v="OtsLGRF22S"/>
    <s v="OtsLGRF22S_2878"/>
    <s v="C-02878"/>
    <d v="2022-08-31T00:00:00"/>
    <n v="18"/>
    <s v="U"/>
    <n v="550"/>
    <n v="55"/>
    <x v="1"/>
    <s v="NA"/>
    <m/>
    <s v="M"/>
    <s v="M"/>
    <s v="NA"/>
    <s v="NA"/>
    <x v="2"/>
    <s v="NA"/>
    <s v="U"/>
    <s v="FALL"/>
    <n v="0.999999999999997"/>
    <x v="1"/>
    <e v="#N/A"/>
    <n v="1"/>
    <x v="9"/>
    <n v="5.6818181818181825"/>
    <n v="17.04545454545455"/>
    <s v="abv"/>
    <n v="17.04545454545455"/>
  </r>
  <r>
    <s v="OtsLGRF22S"/>
    <s v="OtsLGRF22S_2881"/>
    <s v="C-02881"/>
    <d v="2022-09-01T00:00:00"/>
    <n v="18"/>
    <s v="F"/>
    <n v="770"/>
    <n v="77"/>
    <x v="1"/>
    <s v="NA"/>
    <m/>
    <s v="F"/>
    <s v="F"/>
    <s v="NA"/>
    <s v="NA"/>
    <x v="2"/>
    <s v="NA"/>
    <s v="U"/>
    <s v="FALL"/>
    <n v="1"/>
    <x v="1"/>
    <e v="#N/A"/>
    <n v="1"/>
    <x v="4"/>
    <n v="5.6818181818181825"/>
    <n v="17.04545454545455"/>
    <s v="abv"/>
    <n v="17.04545454545455"/>
  </r>
  <r>
    <s v="OtsLGRF22S"/>
    <s v="OtsLGRF22S_2884"/>
    <s v="C-02884"/>
    <d v="2022-09-01T00:00:00"/>
    <n v="18"/>
    <s v="M"/>
    <n v="800"/>
    <n v="80"/>
    <x v="0"/>
    <n v="1"/>
    <m/>
    <s v="M"/>
    <s v="M"/>
    <s v="OtsNPFH18S_1_2307"/>
    <s v="OtsNPFH18S_1_2046"/>
    <x v="3"/>
    <n v="4"/>
    <n v="2018"/>
    <s v="NA"/>
    <s v="NA"/>
    <x v="2"/>
    <n v="0.96828396500000002"/>
    <n v="1"/>
    <x v="3"/>
    <n v="5.6818181818181825"/>
    <n v="17.04545454545455"/>
    <s v="abv"/>
    <n v="17.04545454545455"/>
  </r>
  <r>
    <s v="OtsLGRF22S"/>
    <s v="OtsLGRF22S_2887"/>
    <s v="C-02887"/>
    <d v="2022-09-01T00:00:00"/>
    <n v="18"/>
    <s v="U"/>
    <n v="550"/>
    <n v="55"/>
    <x v="1"/>
    <s v="NA"/>
    <m/>
    <s v="M"/>
    <s v="M"/>
    <s v="NA"/>
    <s v="NA"/>
    <x v="2"/>
    <s v="NA"/>
    <s v="U"/>
    <s v="FALL"/>
    <n v="1"/>
    <x v="1"/>
    <e v="#N/A"/>
    <n v="1"/>
    <x v="9"/>
    <n v="5.6818181818181825"/>
    <n v="17.04545454545455"/>
    <s v="abv"/>
    <n v="17.04545454545455"/>
  </r>
  <r>
    <s v="OtsLGRF22S"/>
    <s v="OtsLGRF22S_2890"/>
    <s v="C-02890"/>
    <d v="2022-09-01T00:00:00"/>
    <n v="18"/>
    <s v="M"/>
    <n v="840"/>
    <n v="84"/>
    <x v="1"/>
    <s v="NA"/>
    <m/>
    <s v="U"/>
    <s v="M"/>
    <s v="OtsNPFH18S_1_5325"/>
    <s v="OtsNPFH18S_1_5044"/>
    <x v="3"/>
    <n v="4"/>
    <n v="2018"/>
    <s v="NA"/>
    <s v="NA"/>
    <x v="8"/>
    <n v="0.96828396500000002"/>
    <n v="1"/>
    <x v="2"/>
    <n v="5.6818181818181825"/>
    <n v="17.04545454545455"/>
    <s v="abv"/>
    <n v="17.04545454545455"/>
  </r>
  <r>
    <s v="OtsLGRF22S"/>
    <s v="OtsLGRF22S_2893"/>
    <s v="C-02893"/>
    <d v="2022-09-01T00:00:00"/>
    <n v="18"/>
    <s v="F"/>
    <n v="790"/>
    <n v="79"/>
    <x v="1"/>
    <s v="NA"/>
    <m/>
    <s v="F"/>
    <s v="F"/>
    <s v="NA"/>
    <s v="NA"/>
    <x v="2"/>
    <s v="NA"/>
    <s v="U"/>
    <s v="FALL"/>
    <n v="1"/>
    <x v="1"/>
    <e v="#N/A"/>
    <n v="1"/>
    <x v="3"/>
    <n v="5.6818181818181825"/>
    <n v="17.04545454545455"/>
    <s v="abv"/>
    <n v="17.04545454545455"/>
  </r>
  <r>
    <s v="OtsLGRF22S"/>
    <s v="OtsLGRF22S_2896"/>
    <s v="C-02896"/>
    <d v="2022-09-01T00:00:00"/>
    <n v="18"/>
    <s v="M"/>
    <n v="720"/>
    <n v="72"/>
    <x v="1"/>
    <s v="NA"/>
    <m/>
    <s v="M"/>
    <s v="M"/>
    <s v="NA"/>
    <s v="NA"/>
    <x v="2"/>
    <s v="NA"/>
    <s v="U"/>
    <s v="FALL"/>
    <n v="1"/>
    <x v="1"/>
    <e v="#N/A"/>
    <n v="1"/>
    <x v="5"/>
    <n v="5.6818181818181825"/>
    <n v="17.04545454545455"/>
    <s v="abv"/>
    <n v="17.04545454545455"/>
  </r>
  <r>
    <s v="OtsLGRF22S"/>
    <s v="OtsLGRF22S_2899"/>
    <s v="C-02899"/>
    <d v="2022-09-01T00:00:00"/>
    <n v="18"/>
    <s v="F"/>
    <n v="800"/>
    <n v="80"/>
    <x v="0"/>
    <n v="1"/>
    <m/>
    <s v="F"/>
    <s v="F"/>
    <s v="OtsLYON18S_1_1366"/>
    <s v="OtsLYON18S_1_1704"/>
    <x v="0"/>
    <n v="4"/>
    <n v="2018"/>
    <s v="NA"/>
    <s v="NA"/>
    <x v="4"/>
    <n v="0.80551598400000002"/>
    <n v="1"/>
    <x v="3"/>
    <n v="5.6818181818181825"/>
    <n v="17.04545454545455"/>
    <s v="blw"/>
    <n v="17.04545454545455"/>
  </r>
  <r>
    <s v="OtsLGRF22S"/>
    <s v="OtsLGRF22S_2902"/>
    <s v="C-02902"/>
    <d v="2022-09-01T00:00:00"/>
    <n v="18"/>
    <s v="M"/>
    <n v="600"/>
    <n v="60"/>
    <x v="1"/>
    <s v="NA"/>
    <m/>
    <s v="M"/>
    <s v="M"/>
    <s v="OtsLYON19S_1_0151"/>
    <s v="OtsLYON19S_1_0215"/>
    <x v="1"/>
    <n v="3"/>
    <n v="2019"/>
    <s v="NA"/>
    <s v="NA"/>
    <x v="0"/>
    <n v="0.95971980899999998"/>
    <n v="1"/>
    <x v="6"/>
    <n v="5.6818181818181825"/>
    <n v="17.04545454545455"/>
    <s v="abv"/>
    <n v="17.04545454545455"/>
  </r>
  <r>
    <s v="OtsLGRF22S"/>
    <s v="OtsLGRF22S_2905"/>
    <s v="C-02905"/>
    <d v="2022-09-01T00:00:00"/>
    <n v="18"/>
    <s v="M"/>
    <n v="690"/>
    <n v="69"/>
    <x v="0"/>
    <n v="1"/>
    <m/>
    <s v="M"/>
    <s v="M"/>
    <s v="OtsLYON18S_1_2329"/>
    <s v="OtsLYON18S_1_2720"/>
    <x v="0"/>
    <n v="4"/>
    <n v="2018"/>
    <s v="NA"/>
    <s v="NA"/>
    <x v="9"/>
    <n v="0.80551598400000002"/>
    <n v="1"/>
    <x v="5"/>
    <n v="5.6818181818181825"/>
    <n v="17.04545454545455"/>
    <s v="blw"/>
    <n v="17.04545454545455"/>
  </r>
  <r>
    <s v="OtsLGRF22S"/>
    <s v="OtsLGRF22S_2908"/>
    <s v="C-02908"/>
    <d v="2022-09-01T00:00:00"/>
    <n v="18"/>
    <s v="M"/>
    <n v="780"/>
    <n v="78"/>
    <x v="1"/>
    <s v="NA"/>
    <m/>
    <s v="F"/>
    <s v="F"/>
    <s v="OtsLYON18S_1_0730"/>
    <s v="OtsLYON18S_1_0838"/>
    <x v="0"/>
    <n v="4"/>
    <n v="2018"/>
    <s v="NA"/>
    <s v="NA"/>
    <x v="5"/>
    <n v="0.80551598400000002"/>
    <n v="1"/>
    <x v="3"/>
    <n v="5.6818181818181825"/>
    <n v="17.04545454545455"/>
    <s v="abv"/>
    <n v="17.04545454545455"/>
  </r>
  <r>
    <s v="OtsLGRF22S"/>
    <s v="OtsLGRF22S_2911"/>
    <s v="C-02911"/>
    <d v="2022-09-01T00:00:00"/>
    <n v="18"/>
    <s v="U"/>
    <n v="560"/>
    <n v="56"/>
    <x v="1"/>
    <s v="NA"/>
    <m/>
    <s v="M"/>
    <s v="M"/>
    <s v="OtsLYON19S_1_0142"/>
    <s v="OtsLYON19S_1_0206"/>
    <x v="1"/>
    <n v="3"/>
    <n v="2019"/>
    <s v="NA"/>
    <s v="NA"/>
    <x v="7"/>
    <n v="0.95971980899999998"/>
    <n v="1"/>
    <x v="9"/>
    <n v="5.6818181818181825"/>
    <n v="17.04545454545455"/>
    <s v="abv"/>
    <n v="17.04545454545455"/>
  </r>
  <r>
    <s v="OtsLGRF22S"/>
    <s v="OtsLGRF22S_2914"/>
    <s v="C-02914"/>
    <d v="2022-09-01T00:00:00"/>
    <n v="18"/>
    <s v="F"/>
    <n v="820"/>
    <n v="82"/>
    <x v="0"/>
    <n v="1"/>
    <m/>
    <s v="F"/>
    <s v="F"/>
    <s v="OtsLYON18S_1_0119"/>
    <s v="OtsLYON18S_1_0206"/>
    <x v="0"/>
    <n v="4"/>
    <n v="2018"/>
    <s v="NA"/>
    <s v="NA"/>
    <x v="7"/>
    <n v="0.80551598400000002"/>
    <n v="1"/>
    <x v="3"/>
    <n v="5.6818181818181825"/>
    <n v="17.04545454545455"/>
    <s v="abv"/>
    <n v="17.04545454545455"/>
  </r>
  <r>
    <s v="OtsLGRF22S"/>
    <s v="OtsLGRF22S_2917"/>
    <s v="C-02917"/>
    <d v="2022-09-01T00:00:00"/>
    <n v="18"/>
    <s v="U"/>
    <n v="580"/>
    <n v="58"/>
    <x v="0"/>
    <n v="1"/>
    <m/>
    <s v="M"/>
    <s v="M"/>
    <s v="OtsLYON19S_1_1308"/>
    <s v="OtsLYON19S_1_1206"/>
    <x v="1"/>
    <n v="3"/>
    <n v="2019"/>
    <s v="NA"/>
    <s v="NA"/>
    <x v="14"/>
    <n v="0.95971980899999998"/>
    <n v="1"/>
    <x v="6"/>
    <n v="5.6818181818181825"/>
    <n v="17.04545454545455"/>
    <s v="abv"/>
    <n v="17.04545454545455"/>
  </r>
  <r>
    <s v="OtsLGRF22S"/>
    <s v="OtsLGRF22S_2920"/>
    <s v="C-02920"/>
    <d v="2022-09-01T00:00:00"/>
    <n v="18"/>
    <s v="M"/>
    <n v="860"/>
    <n v="86"/>
    <x v="0"/>
    <n v="1"/>
    <m/>
    <s v="M"/>
    <s v="M"/>
    <s v="OtsLYON18S_1_0728"/>
    <s v="OtsLYON18S_1_0836"/>
    <x v="0"/>
    <n v="4"/>
    <n v="2018"/>
    <s v="NA"/>
    <s v="NA"/>
    <x v="5"/>
    <n v="0.80551598400000002"/>
    <n v="1"/>
    <x v="2"/>
    <n v="5.6818181818181825"/>
    <n v="17.04545454545455"/>
    <s v="abv"/>
    <n v="17.04545454545455"/>
  </r>
  <r>
    <s v="OtsLGRF22S"/>
    <s v="OtsLGRF22S_2923"/>
    <s v="C-02923"/>
    <d v="2022-09-01T00:00:00"/>
    <n v="18"/>
    <s v="U"/>
    <n v="660"/>
    <n v="66"/>
    <x v="0"/>
    <n v="1"/>
    <m/>
    <s v="M"/>
    <s v="M"/>
    <s v="OtsLYON18S_1_2320"/>
    <s v="OtsLYON18S_1_2464"/>
    <x v="0"/>
    <n v="4"/>
    <n v="2018"/>
    <s v="NA"/>
    <s v="NA"/>
    <x v="9"/>
    <n v="0.80551598400000002"/>
    <n v="1"/>
    <x v="1"/>
    <n v="5.6818181818181825"/>
    <n v="17.04545454545455"/>
    <s v="blw"/>
    <n v="17.04545454545455"/>
  </r>
  <r>
    <s v="OtsLGRF22S"/>
    <s v="OtsLGRF22S_2926"/>
    <s v="C-02926"/>
    <d v="2022-09-01T00:00:00"/>
    <n v="18"/>
    <s v="F"/>
    <n v="750"/>
    <n v="75"/>
    <x v="0"/>
    <n v="1"/>
    <m/>
    <s v="F"/>
    <s v="F"/>
    <s v="OtsLYON18S_1_2321"/>
    <s v="OtsLYON18S_1_2450"/>
    <x v="0"/>
    <n v="4"/>
    <n v="2018"/>
    <s v="NA"/>
    <s v="NA"/>
    <x v="9"/>
    <n v="0.80551598400000002"/>
    <n v="1"/>
    <x v="4"/>
    <n v="5.6818181818181825"/>
    <n v="17.04545454545455"/>
    <s v="blw"/>
    <n v="17.04545454545455"/>
  </r>
  <r>
    <s v="OtsLGRF22S"/>
    <s v="OtsLGRF22S_2929"/>
    <s v="C-02929"/>
    <d v="2022-09-01T00:00:00"/>
    <n v="18"/>
    <s v="F"/>
    <n v="780"/>
    <n v="78"/>
    <x v="0"/>
    <s v="NA"/>
    <m/>
    <s v="F"/>
    <s v="F"/>
    <s v="NA"/>
    <s v="NA"/>
    <x v="2"/>
    <s v="NA"/>
    <s v="U"/>
    <s v="FALL"/>
    <n v="1"/>
    <x v="6"/>
    <e v="#N/A"/>
    <n v="1"/>
    <x v="3"/>
    <n v="5.6818181818181825"/>
    <n v="17.04545454545455"/>
    <s v="abv"/>
    <n v="17.04545454545455"/>
  </r>
  <r>
    <s v="OtsLGRF22S"/>
    <s v="OtsLGRF22S_2932"/>
    <s v="C-02932"/>
    <d v="2022-09-01T00:00:00"/>
    <n v="18"/>
    <s v="M"/>
    <n v="810"/>
    <n v="81"/>
    <x v="0"/>
    <n v="1"/>
    <m/>
    <s v="M"/>
    <s v="M"/>
    <s v="OtsLYON18S_1_0701"/>
    <s v="OtsLYON18S_1_0502"/>
    <x v="0"/>
    <n v="4"/>
    <n v="2018"/>
    <s v="NA"/>
    <s v="NA"/>
    <x v="0"/>
    <n v="0.80551598400000002"/>
    <n v="1"/>
    <x v="3"/>
    <n v="5.6818181818181825"/>
    <n v="17.04545454545455"/>
    <s v="abv"/>
    <n v="17.04545454545455"/>
  </r>
  <r>
    <s v="OtsLGRF22S"/>
    <s v="OtsLGRF22S_2935"/>
    <s v="C-02935"/>
    <d v="2022-09-01T00:00:00"/>
    <n v="18"/>
    <s v="M"/>
    <n v="720"/>
    <n v="72"/>
    <x v="1"/>
    <s v="NA"/>
    <m/>
    <s v="M"/>
    <s v="M"/>
    <s v="OtsLYON18S_1_0724"/>
    <s v="OtsLYON18S_1_0608"/>
    <x v="0"/>
    <n v="4"/>
    <n v="2018"/>
    <s v="NA"/>
    <s v="NA"/>
    <x v="5"/>
    <n v="0.80551598400000002"/>
    <n v="1"/>
    <x v="5"/>
    <n v="5.6818181818181825"/>
    <n v="17.04545454545455"/>
    <s v="abv"/>
    <n v="17.04545454545455"/>
  </r>
  <r>
    <s v="OtsLGRF22S"/>
    <s v="OtsLGRF22S_2938"/>
    <s v="C-02938"/>
    <d v="2022-09-01T00:00:00"/>
    <n v="18"/>
    <s v="F"/>
    <n v="700"/>
    <n v="70"/>
    <x v="0"/>
    <n v="1"/>
    <m/>
    <s v="F"/>
    <s v="F"/>
    <s v="OtsLYON18S_1_1301"/>
    <s v="OtsLYON18S_1_1628"/>
    <x v="0"/>
    <n v="4"/>
    <n v="2018"/>
    <s v="NA"/>
    <s v="NA"/>
    <x v="4"/>
    <n v="0.80551598400000002"/>
    <n v="1"/>
    <x v="5"/>
    <n v="5.6818181818181825"/>
    <n v="17.04545454545455"/>
    <s v="blw"/>
    <n v="17.04545454545455"/>
  </r>
  <r>
    <s v="OtsLGRF22S"/>
    <s v="OtsLGRF22S_2941"/>
    <s v="C-02941"/>
    <d v="2022-09-01T00:00:00"/>
    <n v="18"/>
    <s v="F"/>
    <n v="680"/>
    <n v="68"/>
    <x v="1"/>
    <s v="NA"/>
    <m/>
    <s v="F"/>
    <s v="F"/>
    <s v="NA"/>
    <s v="NA"/>
    <x v="2"/>
    <s v="NA"/>
    <s v="U"/>
    <s v="FALL"/>
    <n v="0.999999999999997"/>
    <x v="1"/>
    <e v="#N/A"/>
    <n v="1"/>
    <x v="5"/>
    <n v="5.6818181818181825"/>
    <n v="17.04545454545455"/>
    <s v="abv"/>
    <n v="17.04545454545455"/>
  </r>
  <r>
    <s v="OtsLGRF22S"/>
    <s v="OtsLGRF22S_2944"/>
    <s v="C-02944"/>
    <d v="2022-09-01T00:00:00"/>
    <n v="18"/>
    <s v="U"/>
    <n v="570"/>
    <n v="57"/>
    <x v="1"/>
    <s v="NA"/>
    <m/>
    <s v="M"/>
    <s v="M"/>
    <s v="NA"/>
    <s v="NA"/>
    <x v="2"/>
    <s v="NA"/>
    <s v="U"/>
    <s v="FALL"/>
    <n v="1.00000000000001"/>
    <x v="1"/>
    <e v="#N/A"/>
    <n v="1"/>
    <x v="9"/>
    <n v="5.6818181818181825"/>
    <n v="17.04545454545455"/>
    <s v="abv"/>
    <n v="17.04545454545455"/>
  </r>
  <r>
    <s v="OtsLGRF22S"/>
    <s v="OtsLGRF22S_2947"/>
    <s v="C-02947"/>
    <d v="2022-09-01T00:00:00"/>
    <n v="18"/>
    <s v="M"/>
    <n v="840"/>
    <n v="84"/>
    <x v="0"/>
    <n v="1"/>
    <m/>
    <s v="M"/>
    <s v="M"/>
    <s v="OtsLYON18S_1_0747"/>
    <s v="OtsLYON18S_1_0620"/>
    <x v="0"/>
    <n v="4"/>
    <n v="2018"/>
    <s v="NA"/>
    <s v="NA"/>
    <x v="4"/>
    <n v="0.80551598400000002"/>
    <n v="1"/>
    <x v="2"/>
    <n v="5.6818181818181825"/>
    <n v="17.04545454545455"/>
    <s v="blw"/>
    <n v="17.04545454545455"/>
  </r>
  <r>
    <s v="OtsLGRF22S"/>
    <s v="OtsLGRF22S_2950"/>
    <s v="C-02950"/>
    <d v="2022-09-01T00:00:00"/>
    <n v="18"/>
    <s v="M"/>
    <n v="600"/>
    <n v="60"/>
    <x v="0"/>
    <n v="1"/>
    <m/>
    <s v="M"/>
    <s v="M"/>
    <s v="OtsLYON19S_1_1124"/>
    <s v="OtsLYON19S_1_0965"/>
    <x v="1"/>
    <n v="3"/>
    <n v="2019"/>
    <s v="NA"/>
    <s v="NA"/>
    <x v="16"/>
    <n v="0.95971980899999998"/>
    <n v="1"/>
    <x v="6"/>
    <n v="5.6818181818181825"/>
    <n v="17.04545454545455"/>
    <s v="abv"/>
    <n v="17.04545454545455"/>
  </r>
  <r>
    <s v="OtsLGRF22S"/>
    <s v="OtsLGRF22S_2953"/>
    <s v="C-02953"/>
    <d v="2022-09-02T00:00:00"/>
    <n v="18"/>
    <s v="M"/>
    <n v="910"/>
    <n v="91"/>
    <x v="0"/>
    <n v="1"/>
    <m/>
    <s v="M"/>
    <s v="M"/>
    <s v="OtsLYON18S_1_0734"/>
    <s v="OtsLYON18S_1_0872"/>
    <x v="0"/>
    <n v="4"/>
    <n v="2018"/>
    <s v="NA"/>
    <s v="NA"/>
    <x v="5"/>
    <n v="0.80551598400000002"/>
    <n v="1"/>
    <x v="0"/>
    <n v="5.6818181818181825"/>
    <n v="17.04545454545455"/>
    <s v="abv"/>
    <n v="17.04545454545455"/>
  </r>
  <r>
    <s v="OtsLGRF22S"/>
    <s v="OtsLGRF22S_2956"/>
    <s v="C-02956"/>
    <d v="2022-09-02T00:00:00"/>
    <n v="18"/>
    <s v="F"/>
    <n v="740"/>
    <n v="74"/>
    <x v="0"/>
    <s v="NA"/>
    <m/>
    <s v="F"/>
    <s v="F"/>
    <s v="OtsLYON18S_1_0715"/>
    <s v="OtsLYON18S_1_0812"/>
    <x v="0"/>
    <n v="4"/>
    <n v="2018"/>
    <s v="NA"/>
    <s v="NA"/>
    <x v="5"/>
    <n v="0.80551598400000002"/>
    <n v="1"/>
    <x v="4"/>
    <n v="5.6818181818181825"/>
    <n v="17.04545454545455"/>
    <s v="abv"/>
    <n v="17.04545454545455"/>
  </r>
  <r>
    <s v="OtsLGRF22S"/>
    <s v="OtsLGRF22S_2959"/>
    <s v="C-02959"/>
    <d v="2022-09-02T00:00:00"/>
    <n v="18"/>
    <s v="U"/>
    <n v="670"/>
    <n v="67"/>
    <x v="0"/>
    <n v="1"/>
    <m/>
    <s v="M"/>
    <s v="M"/>
    <s v="OtsLYON19S_1_0719"/>
    <s v="OtsLYON19S_1_0815"/>
    <x v="1"/>
    <n v="3"/>
    <n v="2019"/>
    <s v="NA"/>
    <s v="NA"/>
    <x v="5"/>
    <n v="0.95971980899999998"/>
    <n v="1"/>
    <x v="1"/>
    <n v="5.6818181818181825"/>
    <n v="17.04545454545455"/>
    <s v="abv"/>
    <n v="17.04545454545455"/>
  </r>
  <r>
    <s v="OtsLGRF22S"/>
    <s v="OtsLGRF22S_2962"/>
    <s v="C-02962"/>
    <d v="2022-09-02T00:00:00"/>
    <n v="18"/>
    <s v="U"/>
    <n v="540"/>
    <n v="54"/>
    <x v="0"/>
    <n v="1"/>
    <m/>
    <s v="F"/>
    <s v="F"/>
    <s v="OtsLYON18S_1_1466"/>
    <s v="OtsLYON18S_1_1859"/>
    <x v="0"/>
    <n v="4"/>
    <n v="2018"/>
    <s v="NA"/>
    <s v="NA"/>
    <x v="4"/>
    <n v="0.80551598400000002"/>
    <n v="1"/>
    <x v="9"/>
    <n v="5.6818181818181825"/>
    <n v="17.04545454545455"/>
    <s v="blw"/>
    <n v="17.04545454545455"/>
  </r>
  <r>
    <s v="OtsLGRF22S"/>
    <s v="OtsLGRF22S_2965"/>
    <s v="C-02965"/>
    <d v="2022-09-02T00:00:00"/>
    <n v="18"/>
    <s v="U"/>
    <n v="660"/>
    <n v="66"/>
    <x v="1"/>
    <s v="NA"/>
    <m/>
    <s v="M"/>
    <s v="M"/>
    <s v="OtsLYON18S_1_0724"/>
    <s v="OtsLYON18S_1_0608"/>
    <x v="0"/>
    <n v="4"/>
    <n v="2018"/>
    <s v="NA"/>
    <s v="NA"/>
    <x v="5"/>
    <n v="0.80551598400000002"/>
    <n v="1"/>
    <x v="1"/>
    <n v="5.6818181818181825"/>
    <n v="17.04545454545455"/>
    <s v="abv"/>
    <n v="17.04545454545455"/>
  </r>
  <r>
    <s v="OtsLGRF22S"/>
    <s v="OtsLGRF22S_2968"/>
    <s v="C-02968"/>
    <d v="2022-09-02T00:00:00"/>
    <n v="18"/>
    <s v="U"/>
    <n v="660"/>
    <n v="66"/>
    <x v="0"/>
    <s v="NA"/>
    <m/>
    <s v="M"/>
    <s v="M"/>
    <s v="NA"/>
    <s v="NA"/>
    <x v="2"/>
    <s v="NA"/>
    <s v="U"/>
    <s v="FALL"/>
    <n v="0.999999999999997"/>
    <x v="6"/>
    <e v="#N/A"/>
    <n v="1"/>
    <x v="1"/>
    <n v="5.6818181818181825"/>
    <n v="17.04545454545455"/>
    <s v="abv"/>
    <n v="17.04545454545455"/>
  </r>
  <r>
    <s v="OtsLGRF22S"/>
    <s v="OtsLGRF22S_2971"/>
    <s v="C-02971"/>
    <d v="2022-09-02T00:00:00"/>
    <n v="18"/>
    <s v="F"/>
    <n v="710"/>
    <n v="71"/>
    <x v="0"/>
    <s v="NA"/>
    <m/>
    <s v="F"/>
    <s v="F"/>
    <s v="OtsLYON18S_1_2355"/>
    <s v="OtsLYON18S_1_2732"/>
    <x v="0"/>
    <n v="4"/>
    <n v="2018"/>
    <s v="NA"/>
    <s v="NA"/>
    <x v="9"/>
    <n v="0.80551598400000002"/>
    <n v="1"/>
    <x v="5"/>
    <n v="5.6818181818181825"/>
    <n v="17.04545454545455"/>
    <s v="blw"/>
    <n v="17.04545454545455"/>
  </r>
  <r>
    <s v="OtsLGRF22S"/>
    <s v="OtsLGRF22S_2974"/>
    <s v="C-02974"/>
    <d v="2022-09-02T00:00:00"/>
    <n v="18"/>
    <s v="U"/>
    <n v="650"/>
    <n v="65"/>
    <x v="1"/>
    <s v="NA"/>
    <m/>
    <s v="M"/>
    <s v="M"/>
    <s v="OtsLYON19S_1_0111"/>
    <s v="OtsLYON19S_1_0020"/>
    <x v="1"/>
    <n v="3"/>
    <n v="2019"/>
    <s v="NA"/>
    <s v="NA"/>
    <x v="7"/>
    <n v="0.95971980899999998"/>
    <n v="1"/>
    <x v="1"/>
    <n v="5.6818181818181825"/>
    <n v="17.04545454545455"/>
    <s v="abv"/>
    <n v="17.04545454545455"/>
  </r>
  <r>
    <s v="OtsLGRF22S"/>
    <s v="OtsLGRF22S_2977"/>
    <s v="C-02977"/>
    <d v="2022-09-02T00:00:00"/>
    <n v="18"/>
    <s v="F"/>
    <n v="800"/>
    <n v="80"/>
    <x v="0"/>
    <s v="NA"/>
    <m/>
    <s v="F"/>
    <s v="F"/>
    <s v="OtsLYON18S_1_0706"/>
    <s v="OtsLYON18S_1_0526"/>
    <x v="0"/>
    <n v="4"/>
    <n v="2018"/>
    <s v="NA"/>
    <s v="NA"/>
    <x v="0"/>
    <n v="0.80551598400000002"/>
    <n v="1"/>
    <x v="3"/>
    <n v="5.6818181818181825"/>
    <n v="17.04545454545455"/>
    <s v="abv"/>
    <n v="17.04545454545455"/>
  </r>
  <r>
    <s v="OtsLGRF22S"/>
    <s v="OtsLGRF22S_2980"/>
    <s v="C-02980"/>
    <d v="2022-09-02T00:00:00"/>
    <n v="18"/>
    <s v="F"/>
    <n v="830"/>
    <n v="83"/>
    <x v="0"/>
    <n v="1"/>
    <m/>
    <s v="F"/>
    <s v="F"/>
    <s v="NA"/>
    <s v="NA"/>
    <x v="2"/>
    <s v="NA"/>
    <s v="U"/>
    <s v="FALL"/>
    <n v="0.999999999999994"/>
    <x v="6"/>
    <e v="#N/A"/>
    <n v="1"/>
    <x v="2"/>
    <n v="5.6818181818181825"/>
    <n v="17.04545454545455"/>
    <s v="abv"/>
    <n v="17.04545454545455"/>
  </r>
  <r>
    <s v="OtsLGRF22S"/>
    <s v="OtsLGRF22S_2983"/>
    <s v="C-02983"/>
    <d v="2022-09-02T00:00:00"/>
    <n v="18"/>
    <s v="F"/>
    <n v="830"/>
    <n v="83"/>
    <x v="1"/>
    <s v="NA"/>
    <m/>
    <s v="F"/>
    <s v="F"/>
    <s v="NA"/>
    <s v="NA"/>
    <x v="2"/>
    <s v="NA"/>
    <s v="U"/>
    <s v="FALL"/>
    <n v="1"/>
    <x v="1"/>
    <e v="#N/A"/>
    <n v="1"/>
    <x v="2"/>
    <n v="5.6818181818181825"/>
    <n v="17.04545454545455"/>
    <s v="abv"/>
    <n v="17.04545454545455"/>
  </r>
  <r>
    <s v="OtsLGRF22S"/>
    <s v="OtsLGRF22S_2986"/>
    <s v="C-02986"/>
    <d v="2022-09-02T00:00:00"/>
    <n v="18"/>
    <s v="F"/>
    <n v="810"/>
    <n v="81"/>
    <x v="0"/>
    <s v="NA"/>
    <m/>
    <s v="F"/>
    <s v="F"/>
    <s v="OtsLYON18S_1_1018"/>
    <s v="OtsLYON18S_1_1195"/>
    <x v="0"/>
    <n v="4"/>
    <n v="2018"/>
    <s v="NA"/>
    <s v="NA"/>
    <x v="16"/>
    <n v="0.80551598400000002"/>
    <n v="1"/>
    <x v="3"/>
    <n v="5.6818181818181825"/>
    <n v="17.04545454545455"/>
    <s v="abv"/>
    <n v="17.04545454545455"/>
  </r>
  <r>
    <s v="OtsLGRF22S"/>
    <s v="OtsLGRF22S_2989"/>
    <s v="C-02989"/>
    <d v="2022-09-02T00:00:00"/>
    <n v="18"/>
    <s v="U"/>
    <n v="590"/>
    <n v="59"/>
    <x v="1"/>
    <s v="NA"/>
    <m/>
    <s v="M"/>
    <s v="M"/>
    <s v="OtsLYON19S_1_1813"/>
    <s v="OtsLYON19S_1_1527"/>
    <x v="1"/>
    <n v="3"/>
    <n v="2019"/>
    <s v="NA"/>
    <s v="NA"/>
    <x v="12"/>
    <n v="0.95971980899999998"/>
    <n v="1"/>
    <x v="6"/>
    <n v="5.6818181818181825"/>
    <n v="17.04545454545455"/>
    <s v="abv"/>
    <n v="17.04545454545455"/>
  </r>
  <r>
    <s v="OtsLGRF22S"/>
    <s v="OtsLGRF22S_2992"/>
    <s v="C-02992"/>
    <d v="2022-09-02T00:00:00"/>
    <n v="18"/>
    <s v="F"/>
    <n v="710"/>
    <n v="71"/>
    <x v="1"/>
    <s v="NA"/>
    <m/>
    <s v="F"/>
    <s v="F"/>
    <s v="NA"/>
    <s v="NA"/>
    <x v="2"/>
    <s v="NA"/>
    <s v="U"/>
    <s v="FALL"/>
    <n v="1"/>
    <x v="1"/>
    <e v="#N/A"/>
    <n v="1"/>
    <x v="5"/>
    <n v="5.6818181818181825"/>
    <n v="17.04545454545455"/>
    <s v="abv"/>
    <n v="17.04545454545455"/>
  </r>
  <r>
    <s v="OtsLGRF22S"/>
    <s v="OtsLGRF22S_2995"/>
    <s v="C-02995"/>
    <d v="2022-09-02T00:00:00"/>
    <n v="18"/>
    <s v="M"/>
    <n v="730"/>
    <n v="73"/>
    <x v="1"/>
    <s v="NA"/>
    <m/>
    <s v="M"/>
    <s v="M"/>
    <s v="OtsLYON18S_1_1367"/>
    <s v="OtsLYON18S_1_1800"/>
    <x v="0"/>
    <n v="4"/>
    <n v="2018"/>
    <s v="NA"/>
    <s v="NA"/>
    <x v="4"/>
    <n v="0.80551598400000002"/>
    <n v="1"/>
    <x v="4"/>
    <n v="5.6818181818181825"/>
    <n v="17.04545454545455"/>
    <s v="blw"/>
    <n v="17.04545454545455"/>
  </r>
  <r>
    <s v="OtsLGRF22S"/>
    <s v="OtsLGRF22S_2998"/>
    <s v="C-02998"/>
    <d v="2022-09-02T00:00:00"/>
    <n v="18"/>
    <s v="U"/>
    <n v="610"/>
    <n v="61"/>
    <x v="1"/>
    <s v="NA"/>
    <m/>
    <s v="M"/>
    <s v="M"/>
    <s v="NA"/>
    <s v="NA"/>
    <x v="2"/>
    <s v="NA"/>
    <s v="U"/>
    <s v="FALL"/>
    <n v="1"/>
    <x v="1"/>
    <e v="#N/A"/>
    <n v="1"/>
    <x v="6"/>
    <n v="5.6818181818181825"/>
    <n v="17.04545454545455"/>
    <s v="abv"/>
    <n v="17.04545454545455"/>
  </r>
  <r>
    <s v="OtsLGRF22S"/>
    <s v="OtsLGRF22S_3001"/>
    <s v="C-03001"/>
    <d v="2022-09-02T00:00:00"/>
    <n v="18"/>
    <s v="F"/>
    <n v="810"/>
    <n v="81"/>
    <x v="0"/>
    <n v="1"/>
    <m/>
    <s v="F"/>
    <s v="F"/>
    <s v="NA"/>
    <s v="NA"/>
    <x v="2"/>
    <s v="NA"/>
    <s v="U"/>
    <s v="FALL"/>
    <n v="1"/>
    <x v="6"/>
    <e v="#N/A"/>
    <n v="1"/>
    <x v="3"/>
    <n v="5.6818181818181825"/>
    <n v="17.04545454545455"/>
    <s v="abv"/>
    <n v="17.04545454545455"/>
  </r>
  <r>
    <s v="OtsLGRF22S"/>
    <s v="OtsLGRF22S_3004"/>
    <s v="C-03004"/>
    <d v="2022-09-02T00:00:00"/>
    <n v="18"/>
    <s v="F"/>
    <n v="790"/>
    <n v="79"/>
    <x v="1"/>
    <s v="NA"/>
    <m/>
    <s v="F"/>
    <s v="F"/>
    <s v="NA"/>
    <s v="NA"/>
    <x v="2"/>
    <s v="NA"/>
    <s v="U"/>
    <s v="FALL"/>
    <n v="1"/>
    <x v="1"/>
    <e v="#N/A"/>
    <n v="1"/>
    <x v="3"/>
    <n v="5.6818181818181825"/>
    <n v="17.04545454545455"/>
    <s v="abv"/>
    <n v="17.04545454545455"/>
  </r>
  <r>
    <s v="OtsLGRF22S"/>
    <s v="OtsLGRF22S_3007"/>
    <s v="C-03007"/>
    <d v="2022-09-02T00:00:00"/>
    <n v="18"/>
    <s v="F"/>
    <n v="590"/>
    <n v="59"/>
    <x v="1"/>
    <s v="NA"/>
    <m/>
    <s v="M"/>
    <s v="M"/>
    <s v="OtsLYON19S_1_1854"/>
    <s v="OtsLYON19S_1_1613"/>
    <x v="1"/>
    <n v="3"/>
    <n v="2019"/>
    <s v="NA"/>
    <s v="NA"/>
    <x v="12"/>
    <n v="0.95971980899999998"/>
    <n v="1"/>
    <x v="6"/>
    <n v="5.6818181818181825"/>
    <n v="17.04545454545455"/>
    <s v="abv"/>
    <n v="17.04545454545455"/>
  </r>
  <r>
    <s v="OtsLGRF22S"/>
    <s v="OtsLGRF22S_3010"/>
    <s v="C-03010"/>
    <d v="2022-09-02T00:00:00"/>
    <n v="18"/>
    <s v="U"/>
    <n v="630"/>
    <n v="63"/>
    <x v="0"/>
    <n v="1"/>
    <m/>
    <s v="M"/>
    <s v="M"/>
    <s v="OtsLYON19S_1_0108"/>
    <s v="OtsLYON19S_1_0009"/>
    <x v="1"/>
    <n v="3"/>
    <n v="2019"/>
    <s v="NA"/>
    <s v="NA"/>
    <x v="7"/>
    <n v="0.95971980899999998"/>
    <n v="1"/>
    <x v="1"/>
    <n v="5.6818181818181825"/>
    <n v="17.04545454545455"/>
    <s v="abv"/>
    <n v="17.04545454545455"/>
  </r>
  <r>
    <s v="OtsLGRF22S"/>
    <s v="OtsLGRF22S_3013"/>
    <s v="C-03013"/>
    <d v="2022-09-02T00:00:00"/>
    <n v="18"/>
    <s v="U"/>
    <n v="640"/>
    <n v="64"/>
    <x v="1"/>
    <s v="NA"/>
    <m/>
    <s v="M"/>
    <s v="M"/>
    <s v="OtsLYON19S_1_0111"/>
    <s v="OtsLYON19S_1_0021"/>
    <x v="1"/>
    <n v="3"/>
    <n v="2019"/>
    <s v="NA"/>
    <s v="NA"/>
    <x v="7"/>
    <n v="0.95971980899999998"/>
    <n v="1"/>
    <x v="1"/>
    <n v="5.6818181818181825"/>
    <n v="17.04545454545455"/>
    <s v="abv"/>
    <n v="17.04545454545455"/>
  </r>
  <r>
    <s v="OtsLGRF22S"/>
    <s v="OtsLGRF22S_3016"/>
    <s v="C-03016"/>
    <d v="2022-09-02T00:00:00"/>
    <n v="18"/>
    <s v="U"/>
    <n v="640"/>
    <n v="64"/>
    <x v="1"/>
    <s v="NA"/>
    <m/>
    <s v="M"/>
    <s v="M"/>
    <s v="OtsLYON19S_1_1850"/>
    <s v="OtsLYON19S_1_1605"/>
    <x v="1"/>
    <n v="3"/>
    <n v="2019"/>
    <s v="NA"/>
    <s v="NA"/>
    <x v="12"/>
    <n v="0.95971980899999998"/>
    <n v="1"/>
    <x v="1"/>
    <n v="5.6818181818181825"/>
    <n v="17.04545454545455"/>
    <s v="abv"/>
    <n v="17.04545454545455"/>
  </r>
  <r>
    <s v="OtsLGRF22S"/>
    <s v="OtsLGRF22S_3019"/>
    <s v="C-03019"/>
    <d v="2022-09-02T00:00:00"/>
    <n v="18"/>
    <s v="U"/>
    <n v="660"/>
    <n v="66"/>
    <x v="1"/>
    <s v="NA"/>
    <m/>
    <s v="M"/>
    <s v="M"/>
    <s v="OtsLYON19S_1_2304"/>
    <s v="OtsLYON19S_1_2068"/>
    <x v="1"/>
    <n v="3"/>
    <n v="2019"/>
    <s v="NA"/>
    <s v="NA"/>
    <x v="3"/>
    <n v="0.95971980899999998"/>
    <n v="1"/>
    <x v="1"/>
    <n v="5.6818181818181825"/>
    <n v="17.04545454545455"/>
    <s v="blw"/>
    <n v="17.04545454545455"/>
  </r>
  <r>
    <s v="OtsLGRF22S"/>
    <s v="OtsLGRF22S_3022"/>
    <s v="C-03022"/>
    <d v="2022-09-02T00:00:00"/>
    <n v="18"/>
    <s v="M"/>
    <n v="930"/>
    <n v="93"/>
    <x v="1"/>
    <s v="NA"/>
    <m/>
    <s v="M"/>
    <s v="M"/>
    <s v="NA"/>
    <s v="NA"/>
    <x v="2"/>
    <s v="NA"/>
    <s v="U"/>
    <s v="FALL"/>
    <n v="0.999999999999996"/>
    <x v="1"/>
    <e v="#N/A"/>
    <n v="1"/>
    <x v="10"/>
    <n v="5.6818181818181825"/>
    <n v="17.04545454545455"/>
    <s v="abv"/>
    <n v="17.04545454545455"/>
  </r>
  <r>
    <s v="OtsLGRF22S"/>
    <s v="OtsLGRF22S_3025"/>
    <s v="C-03025"/>
    <d v="2022-09-02T00:00:00"/>
    <n v="18"/>
    <s v="F"/>
    <n v="760"/>
    <n v="76"/>
    <x v="1"/>
    <s v="NA"/>
    <m/>
    <s v="F"/>
    <s v="F"/>
    <s v="OtsLYON18S_1_2010"/>
    <s v="OtsLYON18S_1_1572"/>
    <x v="0"/>
    <n v="4"/>
    <n v="2018"/>
    <s v="NA"/>
    <s v="NA"/>
    <x v="4"/>
    <n v="0.80551598400000002"/>
    <n v="1"/>
    <x v="4"/>
    <n v="5.6818181818181825"/>
    <n v="17.04545454545455"/>
    <s v="blw"/>
    <n v="17.04545454545455"/>
  </r>
  <r>
    <s v="OtsLGRF22S"/>
    <s v="OtsLGRF22S_3028"/>
    <s v="C-03028"/>
    <d v="2022-09-02T00:00:00"/>
    <n v="18"/>
    <s v="F"/>
    <n v="860"/>
    <n v="86"/>
    <x v="1"/>
    <s v="NA"/>
    <m/>
    <s v="F"/>
    <s v="F"/>
    <s v="OtsNPFH18S_1_6358"/>
    <s v="OtsNPFH18S_1_6016"/>
    <x v="3"/>
    <n v="4"/>
    <n v="2018"/>
    <s v="NA"/>
    <s v="NA"/>
    <x v="11"/>
    <n v="0.96828396500000002"/>
    <n v="1"/>
    <x v="2"/>
    <n v="5.6818181818181825"/>
    <n v="17.04545454545455"/>
    <s v="abv"/>
    <n v="17.04545454545455"/>
  </r>
  <r>
    <s v="OtsLGRF22S"/>
    <s v="OtsLGRF22S_3031"/>
    <s v="C-03031"/>
    <d v="2022-09-02T00:00:00"/>
    <n v="18"/>
    <s v="F"/>
    <n v="780"/>
    <n v="78"/>
    <x v="0"/>
    <n v="1"/>
    <m/>
    <s v="F"/>
    <s v="F"/>
    <s v="OtsLYON18S_1_0716"/>
    <s v="OtsLYON18S_1_0600"/>
    <x v="0"/>
    <n v="4"/>
    <n v="2018"/>
    <s v="NA"/>
    <s v="NA"/>
    <x v="5"/>
    <n v="0.80551598400000002"/>
    <n v="1"/>
    <x v="3"/>
    <n v="5.6818181818181825"/>
    <n v="17.04545454545455"/>
    <s v="abv"/>
    <n v="17.04545454545455"/>
  </r>
  <r>
    <s v="OtsLGRF22S"/>
    <s v="OtsLGRF22S_3034"/>
    <s v="C-03034"/>
    <d v="2022-09-02T00:00:00"/>
    <n v="18"/>
    <s v="F"/>
    <n v="700"/>
    <n v="70"/>
    <x v="0"/>
    <n v="1"/>
    <m/>
    <s v="F"/>
    <s v="F"/>
    <s v="NA"/>
    <s v="NA"/>
    <x v="2"/>
    <s v="NA"/>
    <s v="U"/>
    <s v="FALL"/>
    <n v="1"/>
    <x v="6"/>
    <e v="#N/A"/>
    <n v="1"/>
    <x v="5"/>
    <n v="5.6818181818181825"/>
    <n v="17.04545454545455"/>
    <s v="abv"/>
    <n v="17.04545454545455"/>
  </r>
  <r>
    <s v="OtsLGRF22S"/>
    <s v="OtsLGRF22S_3037"/>
    <s v="C-03037"/>
    <d v="2022-09-02T00:00:00"/>
    <n v="18"/>
    <s v="F"/>
    <n v="710"/>
    <n v="71"/>
    <x v="1"/>
    <s v="NA"/>
    <m/>
    <s v="F"/>
    <s v="F"/>
    <s v="OtsLYON18S_1_0712"/>
    <s v="OtsLYON18S_1_0547"/>
    <x v="0"/>
    <n v="4"/>
    <n v="2018"/>
    <s v="NA"/>
    <s v="NA"/>
    <x v="0"/>
    <n v="0.80551598400000002"/>
    <n v="1"/>
    <x v="5"/>
    <n v="5.6818181818181825"/>
    <n v="17.04545454545455"/>
    <s v="abv"/>
    <n v="17.04545454545455"/>
  </r>
  <r>
    <s v="OtsLGRF22S"/>
    <s v="OtsLGRF22S_3040"/>
    <s v="C-03040"/>
    <d v="2022-09-02T00:00:00"/>
    <n v="18"/>
    <s v="M"/>
    <n v="600"/>
    <n v="60"/>
    <x v="0"/>
    <n v="1"/>
    <m/>
    <s v="M"/>
    <s v="M"/>
    <s v="OtsLYON19S_1_1347"/>
    <s v="OtsLYON19S_1_1263"/>
    <x v="1"/>
    <n v="3"/>
    <n v="2019"/>
    <s v="NA"/>
    <s v="NA"/>
    <x v="9"/>
    <n v="0.95971980899999998"/>
    <n v="1"/>
    <x v="6"/>
    <n v="5.6818181818181825"/>
    <n v="17.04545454545455"/>
    <s v="blw"/>
    <n v="17.04545454545455"/>
  </r>
  <r>
    <s v="OtsLGRF22S"/>
    <s v="OtsLGRF22S_3043"/>
    <s v="C-03043"/>
    <d v="2022-09-02T00:00:00"/>
    <n v="18"/>
    <s v="U"/>
    <n v="670"/>
    <n v="67"/>
    <x v="1"/>
    <s v="NA"/>
    <m/>
    <s v="M"/>
    <s v="M"/>
    <s v="OtsLYON19S_1_0107"/>
    <s v="OtsLYON19S_1_0043"/>
    <x v="1"/>
    <n v="3"/>
    <n v="2019"/>
    <s v="NA"/>
    <s v="NA"/>
    <x v="7"/>
    <n v="0.95971980899999998"/>
    <n v="1"/>
    <x v="1"/>
    <n v="5.6818181818181825"/>
    <n v="17.04545454545455"/>
    <s v="abv"/>
    <n v="17.04545454545455"/>
  </r>
  <r>
    <s v="OtsLGRF22S"/>
    <s v="OtsLGRF22S_3046"/>
    <s v="C-03046"/>
    <d v="2022-09-02T00:00:00"/>
    <n v="18"/>
    <s v="F"/>
    <n v="760"/>
    <n v="76"/>
    <x v="1"/>
    <s v="NA"/>
    <m/>
    <s v="F"/>
    <s v="F"/>
    <s v="OtsLYON18S_1_1383"/>
    <s v="OtsLYON18S_1_1799"/>
    <x v="0"/>
    <n v="4"/>
    <n v="2018"/>
    <s v="NA"/>
    <s v="NA"/>
    <x v="4"/>
    <n v="0.80551598400000002"/>
    <n v="1"/>
    <x v="4"/>
    <n v="5.6818181818181825"/>
    <n v="17.04545454545455"/>
    <s v="blw"/>
    <n v="17.04545454545455"/>
  </r>
  <r>
    <s v="OtsLGRF22S"/>
    <s v="OtsLGRF22S_3049"/>
    <s v="C-03049"/>
    <d v="2022-09-02T00:00:00"/>
    <n v="18"/>
    <s v="M"/>
    <n v="870"/>
    <n v="87"/>
    <x v="0"/>
    <n v="1"/>
    <m/>
    <s v="U"/>
    <s v="M"/>
    <s v="OtsLYON18S_1_0740"/>
    <s v="OtsLYON18S_1_0883"/>
    <x v="0"/>
    <n v="4"/>
    <n v="2018"/>
    <s v="NA"/>
    <s v="NA"/>
    <x v="5"/>
    <n v="0.80551598400000002"/>
    <n v="1"/>
    <x v="2"/>
    <n v="5.6818181818181825"/>
    <n v="17.04545454545455"/>
    <s v="abv"/>
    <n v="17.04545454545455"/>
  </r>
  <r>
    <s v="OtsLGRF22S"/>
    <s v="OtsLGRF22S_3052"/>
    <s v="C-03052"/>
    <d v="2022-09-02T00:00:00"/>
    <n v="18"/>
    <s v="F"/>
    <n v="800"/>
    <n v="80"/>
    <x v="1"/>
    <s v="NA"/>
    <m/>
    <s v="F"/>
    <s v="F"/>
    <s v="NA"/>
    <s v="NA"/>
    <x v="2"/>
    <s v="NA"/>
    <s v="U"/>
    <s v="FALL"/>
    <n v="0.999999999999999"/>
    <x v="1"/>
    <e v="#N/A"/>
    <n v="1"/>
    <x v="3"/>
    <n v="5.6818181818181825"/>
    <n v="17.04545454545455"/>
    <s v="abv"/>
    <n v="17.04545454545455"/>
  </r>
  <r>
    <s v="OtsLGRF22S"/>
    <s v="OtsLGRF22S_3055"/>
    <s v="C-03055"/>
    <d v="2022-09-02T00:00:00"/>
    <n v="18"/>
    <s v="F"/>
    <n v="740"/>
    <n v="74"/>
    <x v="0"/>
    <n v="1"/>
    <m/>
    <s v="F"/>
    <s v="F"/>
    <s v="OtsLYON18S_1_2301"/>
    <s v="OtsLYON18S_1_2436"/>
    <x v="0"/>
    <n v="4"/>
    <n v="2018"/>
    <s v="NA"/>
    <s v="NA"/>
    <x v="9"/>
    <n v="0.80551598400000002"/>
    <n v="1"/>
    <x v="4"/>
    <n v="5.6818181818181825"/>
    <n v="17.04545454545455"/>
    <s v="blw"/>
    <n v="17.04545454545455"/>
  </r>
  <r>
    <s v="OtsLGRF22S"/>
    <s v="OtsLGRF22S_3058"/>
    <s v="C-03058"/>
    <d v="2022-09-03T00:00:00"/>
    <n v="18"/>
    <s v="F"/>
    <n v="800"/>
    <n v="80"/>
    <x v="0"/>
    <n v="1"/>
    <m/>
    <s v="F"/>
    <s v="F"/>
    <s v="OtsLYON18S_1_0752"/>
    <s v="OtsLYON18S_1_0637"/>
    <x v="0"/>
    <n v="4"/>
    <n v="2018"/>
    <s v="NA"/>
    <s v="NA"/>
    <x v="3"/>
    <n v="0.80551598400000002"/>
    <n v="1"/>
    <x v="3"/>
    <n v="5.6818181818181825"/>
    <n v="17.04545454545455"/>
    <s v="blw"/>
    <n v="17.04545454545455"/>
  </r>
  <r>
    <s v="OtsLGRF22S"/>
    <s v="OtsLGRF22S_3061"/>
    <s v="C-03061"/>
    <d v="2022-09-03T00:00:00"/>
    <n v="18"/>
    <s v="M"/>
    <n v="740"/>
    <n v="74"/>
    <x v="1"/>
    <s v="NA"/>
    <m/>
    <s v="M"/>
    <s v="M"/>
    <s v="OtsLYON18S_1_1461"/>
    <s v="OtsLYON18S_1_1857"/>
    <x v="0"/>
    <n v="4"/>
    <n v="2018"/>
    <s v="NA"/>
    <s v="NA"/>
    <x v="4"/>
    <n v="0.80551598400000002"/>
    <n v="1"/>
    <x v="4"/>
    <n v="5.6818181818181825"/>
    <n v="17.04545454545455"/>
    <s v="blw"/>
    <n v="17.04545454545455"/>
  </r>
  <r>
    <s v="OtsLGRF22S"/>
    <s v="OtsLGRF22S_3064"/>
    <s v="C-03064"/>
    <d v="2022-09-03T00:00:00"/>
    <n v="18"/>
    <s v="U"/>
    <n v="650"/>
    <n v="65"/>
    <x v="0"/>
    <n v="1"/>
    <m/>
    <s v="M"/>
    <s v="M"/>
    <s v="OtsLYON19S_1_0714"/>
    <s v="OtsLYON19S_1_0814"/>
    <x v="1"/>
    <n v="3"/>
    <n v="2019"/>
    <s v="NA"/>
    <s v="NA"/>
    <x v="5"/>
    <n v="0.95971980899999998"/>
    <n v="1"/>
    <x v="1"/>
    <n v="5.6818181818181825"/>
    <n v="17.04545454545455"/>
    <s v="abv"/>
    <n v="17.04545454545455"/>
  </r>
  <r>
    <s v="OtsLGRF22S"/>
    <s v="OtsLGRF22S_3067"/>
    <s v="C-03067"/>
    <d v="2022-09-03T00:00:00"/>
    <n v="18"/>
    <s v="M"/>
    <n v="680"/>
    <n v="68"/>
    <x v="0"/>
    <n v="1"/>
    <m/>
    <s v="M"/>
    <s v="M"/>
    <s v="OtsLYON18S_1_0752"/>
    <s v="OtsLYON18S_1_0637"/>
    <x v="0"/>
    <n v="4"/>
    <n v="2018"/>
    <s v="NA"/>
    <s v="NA"/>
    <x v="3"/>
    <n v="0.80551598400000002"/>
    <n v="1"/>
    <x v="5"/>
    <n v="5.6818181818181825"/>
    <n v="17.04545454545455"/>
    <s v="blw"/>
    <n v="17.04545454545455"/>
  </r>
  <r>
    <s v="OtsLGRF22S"/>
    <s v="OtsLGRF22S_3070"/>
    <s v="C-03070"/>
    <d v="2022-09-03T00:00:00"/>
    <n v="18"/>
    <s v="U"/>
    <n v="680"/>
    <n v="68"/>
    <x v="0"/>
    <n v="1"/>
    <m/>
    <s v="M"/>
    <s v="M"/>
    <s v="OtsLYON19S_1_0102"/>
    <s v="OtsLYON19S_1_0001"/>
    <x v="1"/>
    <n v="3"/>
    <n v="2019"/>
    <s v="NA"/>
    <s v="NA"/>
    <x v="7"/>
    <n v="0.95971980899999998"/>
    <n v="1"/>
    <x v="5"/>
    <n v="5.6818181818181825"/>
    <n v="17.04545454545455"/>
    <s v="abv"/>
    <n v="17.04545454545455"/>
  </r>
  <r>
    <s v="OtsLGRF22S"/>
    <s v="OtsLGRF22S_3073"/>
    <s v="C-03073"/>
    <d v="2022-09-03T00:00:00"/>
    <n v="18"/>
    <s v="F"/>
    <n v="850"/>
    <n v="85"/>
    <x v="0"/>
    <n v="1"/>
    <m/>
    <s v="F"/>
    <s v="F"/>
    <s v="NA"/>
    <s v="NA"/>
    <x v="2"/>
    <s v="NA"/>
    <s v="U"/>
    <s v="FALL"/>
    <n v="1"/>
    <x v="6"/>
    <e v="#N/A"/>
    <n v="1"/>
    <x v="2"/>
    <n v="5.6818181818181825"/>
    <n v="17.04545454545455"/>
    <s v="abv"/>
    <n v="17.04545454545455"/>
  </r>
  <r>
    <s v="OtsLGRF22S"/>
    <s v="OtsLGRF22S_3076"/>
    <s v="C-03076"/>
    <d v="2022-09-03T00:00:00"/>
    <n v="18"/>
    <s v="F"/>
    <n v="810"/>
    <n v="81"/>
    <x v="0"/>
    <n v="1"/>
    <m/>
    <s v="F"/>
    <s v="F"/>
    <s v="NA"/>
    <s v="NA"/>
    <x v="2"/>
    <s v="NA"/>
    <s v="U"/>
    <s v="FALL"/>
    <n v="0.999999999999997"/>
    <x v="6"/>
    <e v="#N/A"/>
    <n v="1"/>
    <x v="3"/>
    <n v="5.6818181818181825"/>
    <n v="17.04545454545455"/>
    <s v="abv"/>
    <n v="17.04545454545455"/>
  </r>
  <r>
    <s v="OtsLGRF22S"/>
    <s v="OtsLGRF22S_3079"/>
    <s v="C-03079"/>
    <d v="2022-09-03T00:00:00"/>
    <n v="18"/>
    <s v="F"/>
    <n v="590"/>
    <n v="59"/>
    <x v="1"/>
    <s v="NA"/>
    <m/>
    <s v="M"/>
    <s v="M"/>
    <s v="OtsLYON19S_1_1342"/>
    <s v="OtsLYON19S_1_1293"/>
    <x v="1"/>
    <n v="3"/>
    <n v="2019"/>
    <s v="NA"/>
    <s v="NA"/>
    <x v="9"/>
    <n v="0.95971980899999998"/>
    <n v="1"/>
    <x v="6"/>
    <n v="5.6818181818181825"/>
    <n v="17.04545454545455"/>
    <s v="blw"/>
    <n v="17.04545454545455"/>
  </r>
  <r>
    <s v="OtsLGRF22S"/>
    <s v="OtsLGRF22S_3082"/>
    <s v="C-03082"/>
    <d v="2022-09-03T00:00:00"/>
    <n v="18"/>
    <s v="U"/>
    <n v="600"/>
    <n v="60"/>
    <x v="1"/>
    <s v="NA"/>
    <m/>
    <s v="M"/>
    <s v="M"/>
    <s v="OtsLYON19S_1_1397"/>
    <s v="OtsLYON19S_1_1491"/>
    <x v="1"/>
    <n v="3"/>
    <n v="2019"/>
    <s v="NA"/>
    <s v="NA"/>
    <x v="12"/>
    <n v="0.95971980899999998"/>
    <n v="1"/>
    <x v="6"/>
    <n v="5.6818181818181825"/>
    <n v="17.04545454545455"/>
    <s v="abv"/>
    <n v="17.04545454545455"/>
  </r>
  <r>
    <s v="OtsLGRF22S"/>
    <s v="OtsLGRF22S_3085"/>
    <s v="C-03085"/>
    <d v="2022-09-03T00:00:00"/>
    <n v="18"/>
    <s v="F"/>
    <n v="790"/>
    <n v="79"/>
    <x v="0"/>
    <n v="1"/>
    <m/>
    <s v="F"/>
    <s v="F"/>
    <s v="OtsLYON18S_1_0720"/>
    <s v="OtsLYON18S_1_0595"/>
    <x v="0"/>
    <n v="4"/>
    <n v="2018"/>
    <s v="NA"/>
    <s v="NA"/>
    <x v="5"/>
    <n v="0.80551598400000002"/>
    <n v="1"/>
    <x v="3"/>
    <n v="5.6818181818181825"/>
    <n v="17.04545454545455"/>
    <s v="abv"/>
    <n v="17.04545454545455"/>
  </r>
  <r>
    <s v="OtsLGRF22S"/>
    <s v="OtsLGRF22S_3088"/>
    <s v="C-03088"/>
    <d v="2022-09-03T00:00:00"/>
    <n v="18"/>
    <s v="M"/>
    <n v="850"/>
    <n v="85"/>
    <x v="1"/>
    <s v="NA"/>
    <m/>
    <s v="M"/>
    <s v="M"/>
    <s v="NA"/>
    <s v="NA"/>
    <x v="2"/>
    <s v="NA"/>
    <s v="U"/>
    <s v="FALL"/>
    <n v="1"/>
    <x v="1"/>
    <e v="#N/A"/>
    <n v="1"/>
    <x v="2"/>
    <n v="5.6818181818181825"/>
    <n v="17.04545454545455"/>
    <s v="abv"/>
    <n v="17.04545454545455"/>
  </r>
  <r>
    <s v="OtsLGRF22S"/>
    <s v="OtsLGRF22S_3091"/>
    <s v="C-03091"/>
    <d v="2022-09-03T00:00:00"/>
    <n v="18"/>
    <s v="U"/>
    <n v="660"/>
    <n v="66"/>
    <x v="1"/>
    <s v="NA"/>
    <m/>
    <s v="M"/>
    <s v="M"/>
    <s v="OtsLYON19S_1_0144"/>
    <s v="OtsLYON19S_1_0201"/>
    <x v="1"/>
    <n v="3"/>
    <n v="2019"/>
    <s v="NA"/>
    <s v="NA"/>
    <x v="7"/>
    <n v="0.95971980899999998"/>
    <n v="1"/>
    <x v="1"/>
    <n v="5.6818181818181825"/>
    <n v="17.04545454545455"/>
    <s v="abv"/>
    <n v="17.04545454545455"/>
  </r>
  <r>
    <s v="OtsLGRF22S"/>
    <s v="OtsLGRF22S_3094"/>
    <s v="C-03094"/>
    <d v="2022-09-03T00:00:00"/>
    <n v="18"/>
    <s v="F"/>
    <n v="640"/>
    <n v="64"/>
    <x v="0"/>
    <n v="1"/>
    <m/>
    <s v="F"/>
    <s v="F"/>
    <s v="OtsLYON19S_1_0110"/>
    <s v="OtsLYON19S_1_0052"/>
    <x v="1"/>
    <n v="3"/>
    <n v="2019"/>
    <s v="NA"/>
    <s v="NA"/>
    <x v="7"/>
    <n v="0.95971980899999998"/>
    <n v="1"/>
    <x v="1"/>
    <n v="5.6818181818181825"/>
    <n v="17.04545454545455"/>
    <s v="abv"/>
    <n v="17.04545454545455"/>
  </r>
  <r>
    <s v="OtsLGRF22S"/>
    <s v="OtsLGRF22S_3097"/>
    <s v="C-03097"/>
    <d v="2022-09-03T00:00:00"/>
    <n v="18"/>
    <s v="F"/>
    <n v="930"/>
    <n v="93"/>
    <x v="1"/>
    <s v="NA"/>
    <m/>
    <s v="F"/>
    <s v="F"/>
    <s v="OtsNPFH17S_1_2328"/>
    <s v="OtsNPFH17S_1_2022"/>
    <x v="4"/>
    <n v="5"/>
    <n v="2017"/>
    <s v="NA"/>
    <s v="NA"/>
    <x v="2"/>
    <n v="0.98821806999999995"/>
    <n v="1"/>
    <x v="10"/>
    <n v="5.6818181818181825"/>
    <n v="17.04545454545455"/>
    <s v="abv"/>
    <n v="17.04545454545455"/>
  </r>
  <r>
    <s v="OtsLGRF22S"/>
    <s v="OtsLGRF22S_3100"/>
    <s v="C-03100"/>
    <d v="2022-09-03T00:00:00"/>
    <n v="18"/>
    <s v="M"/>
    <n v="600"/>
    <n v="60"/>
    <x v="0"/>
    <n v="1"/>
    <m/>
    <s v="M"/>
    <s v="M"/>
    <s v="NA"/>
    <s v="NA"/>
    <x v="2"/>
    <s v="NA"/>
    <s v="U"/>
    <s v="FALL"/>
    <n v="1"/>
    <x v="6"/>
    <e v="#N/A"/>
    <n v="1"/>
    <x v="6"/>
    <n v="5.6818181818181825"/>
    <n v="17.04545454545455"/>
    <s v="abv"/>
    <n v="17.04545454545455"/>
  </r>
  <r>
    <s v="OtsLGRF22S"/>
    <s v="OtsLGRF22S_3103"/>
    <s v="C-03103"/>
    <d v="2022-09-03T00:00:00"/>
    <n v="18"/>
    <s v="F"/>
    <n v="620"/>
    <n v="62"/>
    <x v="0"/>
    <n v="1"/>
    <m/>
    <s v="F"/>
    <s v="F"/>
    <s v="OtsLYON19S_1_0108"/>
    <s v="OtsLYON19S_1_0010"/>
    <x v="1"/>
    <n v="3"/>
    <n v="2019"/>
    <s v="NA"/>
    <s v="NA"/>
    <x v="7"/>
    <n v="0.95971980899999998"/>
    <n v="1"/>
    <x v="6"/>
    <n v="5.6818181818181825"/>
    <n v="17.04545454545455"/>
    <s v="abv"/>
    <n v="17.04545454545455"/>
  </r>
  <r>
    <s v="OtsLGRF22S"/>
    <s v="OtsLGRF22S_3106"/>
    <s v="C-03106"/>
    <d v="2022-09-03T00:00:00"/>
    <n v="18"/>
    <s v="U"/>
    <n v="640"/>
    <n v="64"/>
    <x v="0"/>
    <s v="NA"/>
    <m/>
    <s v="M"/>
    <s v="M"/>
    <s v="OtsLYON19S_1_0112"/>
    <s v="OtsLYON19S_1_0024"/>
    <x v="1"/>
    <n v="3"/>
    <n v="2019"/>
    <s v="NA"/>
    <s v="NA"/>
    <x v="7"/>
    <n v="0.95971980899999998"/>
    <n v="1"/>
    <x v="1"/>
    <n v="5.6818181818181825"/>
    <n v="17.04545454545455"/>
    <s v="abv"/>
    <n v="17.04545454545455"/>
  </r>
  <r>
    <s v="OtsLGRF22S"/>
    <s v="OtsLGRF22S_3109"/>
    <s v="C-03109"/>
    <d v="2022-09-03T00:00:00"/>
    <n v="18"/>
    <s v="U"/>
    <n v="690"/>
    <n v="69"/>
    <x v="1"/>
    <s v="NA"/>
    <m/>
    <s v="M"/>
    <s v="M"/>
    <s v="NA"/>
    <s v="NA"/>
    <x v="2"/>
    <s v="NA"/>
    <s v="U"/>
    <s v="FALL"/>
    <n v="0.999999999999999"/>
    <x v="1"/>
    <e v="#N/A"/>
    <n v="1"/>
    <x v="5"/>
    <n v="5.6818181818181825"/>
    <n v="17.04545454545455"/>
    <s v="abv"/>
    <n v="17.04545454545455"/>
  </r>
  <r>
    <s v="OtsLGRF22S"/>
    <s v="OtsLGRF22S_3112"/>
    <s v="C-03112"/>
    <d v="2022-09-03T00:00:00"/>
    <n v="18"/>
    <s v="M"/>
    <n v="800"/>
    <n v="80"/>
    <x v="1"/>
    <s v="NA"/>
    <m/>
    <s v="M"/>
    <s v="M"/>
    <s v="OtsLYON18S_1_1385"/>
    <s v="OtsLYON18S_1_1831"/>
    <x v="0"/>
    <n v="4"/>
    <n v="2018"/>
    <s v="NA"/>
    <s v="NA"/>
    <x v="4"/>
    <n v="0.80551598400000002"/>
    <n v="1"/>
    <x v="3"/>
    <n v="5.6818181818181825"/>
    <n v="17.04545454545455"/>
    <s v="blw"/>
    <n v="17.04545454545455"/>
  </r>
  <r>
    <s v="OtsLGRF22S"/>
    <s v="OtsLGRF22S_3115"/>
    <s v="C-03115"/>
    <d v="2022-09-03T00:00:00"/>
    <n v="18"/>
    <s v="F"/>
    <n v="750"/>
    <n v="75"/>
    <x v="1"/>
    <s v="NA"/>
    <m/>
    <s v="F"/>
    <s v="F"/>
    <s v="OtsLYON18S_1_1353"/>
    <s v="OtsLYON18S_1_1789"/>
    <x v="0"/>
    <n v="4"/>
    <n v="2018"/>
    <s v="NA"/>
    <s v="NA"/>
    <x v="4"/>
    <n v="0.80551598400000002"/>
    <n v="1"/>
    <x v="4"/>
    <n v="5.6818181818181825"/>
    <n v="17.04545454545455"/>
    <s v="blw"/>
    <n v="17.04545454545455"/>
  </r>
  <r>
    <s v="OtsLGRF22S"/>
    <s v="OtsLGRF22S_3118"/>
    <s v="C-03118"/>
    <d v="2022-09-03T00:00:00"/>
    <n v="18"/>
    <s v="U"/>
    <n v="540"/>
    <n v="54"/>
    <x v="1"/>
    <s v="NA"/>
    <m/>
    <s v="M"/>
    <s v="M"/>
    <s v="OtsLYON19S_1_0546"/>
    <s v="OtsLYON19S_1_0433"/>
    <x v="1"/>
    <n v="3"/>
    <n v="2019"/>
    <s v="NA"/>
    <s v="NA"/>
    <x v="3"/>
    <n v="0.95971980899999998"/>
    <n v="1"/>
    <x v="9"/>
    <n v="5.6818181818181825"/>
    <n v="17.04545454545455"/>
    <s v="blw"/>
    <n v="17.04545454545455"/>
  </r>
  <r>
    <s v="OtsLGRF22S"/>
    <s v="OtsLGRF22S_3121"/>
    <s v="C-03121"/>
    <d v="2022-09-03T00:00:00"/>
    <n v="18"/>
    <s v="M"/>
    <n v="880"/>
    <n v="88"/>
    <x v="1"/>
    <s v="NA"/>
    <m/>
    <s v="M"/>
    <s v="M"/>
    <s v="OtsLYON18S_1_0716"/>
    <s v="OtsLYON18S_1_0600"/>
    <x v="0"/>
    <n v="4"/>
    <n v="2018"/>
    <s v="NA"/>
    <s v="NA"/>
    <x v="5"/>
    <n v="0.80551598400000002"/>
    <n v="1"/>
    <x v="0"/>
    <n v="5.6818181818181825"/>
    <n v="17.04545454545455"/>
    <s v="abv"/>
    <n v="17.04545454545455"/>
  </r>
  <r>
    <s v="OtsLGRF22S"/>
    <s v="OtsLGRF22S_3124"/>
    <s v="C-03124"/>
    <d v="2022-09-03T00:00:00"/>
    <n v="18"/>
    <s v="M"/>
    <n v="840"/>
    <n v="84"/>
    <x v="1"/>
    <s v="NA"/>
    <m/>
    <s v="M"/>
    <s v="M"/>
    <s v="NA"/>
    <s v="NA"/>
    <x v="2"/>
    <s v="NA"/>
    <s v="U"/>
    <s v="FALL"/>
    <n v="0.999999999999999"/>
    <x v="1"/>
    <e v="#N/A"/>
    <n v="1"/>
    <x v="2"/>
    <n v="5.6818181818181825"/>
    <n v="17.04545454545455"/>
    <s v="abv"/>
    <n v="17.04545454545455"/>
  </r>
  <r>
    <s v="OtsLGRF22S"/>
    <s v="OtsLGRF22S_3127"/>
    <s v="C-03127"/>
    <d v="2022-09-03T00:00:00"/>
    <n v="18"/>
    <s v="F"/>
    <n v="650"/>
    <n v="65"/>
    <x v="1"/>
    <s v="NA"/>
    <m/>
    <s v="F"/>
    <s v="F"/>
    <s v="OtsLYON19S_1_0542"/>
    <s v="OtsLYON19S_1_0405"/>
    <x v="1"/>
    <n v="3"/>
    <n v="2019"/>
    <s v="NA"/>
    <s v="NA"/>
    <x v="3"/>
    <n v="0.95971980899999998"/>
    <n v="1"/>
    <x v="1"/>
    <n v="5.6818181818181825"/>
    <n v="17.04545454545455"/>
    <s v="blw"/>
    <n v="17.04545454545455"/>
  </r>
  <r>
    <s v="OtsLGRF22S"/>
    <s v="OtsLGRF22S_3130"/>
    <s v="C-03130"/>
    <d v="2022-09-03T00:00:00"/>
    <n v="18"/>
    <s v="F"/>
    <n v="770"/>
    <n v="77"/>
    <x v="1"/>
    <s v="NA"/>
    <m/>
    <s v="F"/>
    <s v="F"/>
    <s v="OtsLYON18S_1_1351"/>
    <s v="OtsLYON18S_1_1678"/>
    <x v="0"/>
    <n v="4"/>
    <n v="2018"/>
    <s v="NA"/>
    <s v="NA"/>
    <x v="4"/>
    <n v="0.80551598400000002"/>
    <n v="1"/>
    <x v="4"/>
    <n v="5.6818181818181825"/>
    <n v="17.04545454545455"/>
    <s v="blw"/>
    <n v="17.04545454545455"/>
  </r>
  <r>
    <s v="OtsLGRF22S"/>
    <s v="OtsLGRF22S_3133"/>
    <s v="C-03133"/>
    <d v="2022-09-03T00:00:00"/>
    <n v="18"/>
    <s v="F"/>
    <n v="830"/>
    <n v="83"/>
    <x v="0"/>
    <n v="1"/>
    <m/>
    <s v="F"/>
    <s v="F"/>
    <s v="OtsLYON18S_1_0722"/>
    <s v="OtsLYON18S_1_0824"/>
    <x v="0"/>
    <n v="4"/>
    <n v="2018"/>
    <s v="NA"/>
    <s v="NA"/>
    <x v="5"/>
    <n v="0.80551598400000002"/>
    <n v="1"/>
    <x v="2"/>
    <n v="5.6818181818181825"/>
    <n v="17.04545454545455"/>
    <s v="abv"/>
    <n v="17.04545454545455"/>
  </r>
  <r>
    <s v="OtsLGRF22S"/>
    <s v="OtsLGRF22S_3136"/>
    <s v="C-03136"/>
    <d v="2022-09-03T00:00:00"/>
    <n v="18"/>
    <s v="F"/>
    <n v="770"/>
    <n v="77"/>
    <x v="0"/>
    <s v="NA"/>
    <m/>
    <s v="F"/>
    <s v="F"/>
    <s v="OtsLYON18S_1_1460"/>
    <s v="OtsLYON18S_1_1851"/>
    <x v="0"/>
    <n v="4"/>
    <n v="2018"/>
    <s v="NA"/>
    <s v="NA"/>
    <x v="4"/>
    <n v="0.80551598400000002"/>
    <n v="1"/>
    <x v="4"/>
    <n v="5.6818181818181825"/>
    <n v="17.04545454545455"/>
    <s v="blw"/>
    <n v="17.04545454545455"/>
  </r>
  <r>
    <s v="OtsLGRF22S"/>
    <s v="OtsLGRF22S_3139"/>
    <s v="C-03139"/>
    <d v="2022-09-03T00:00:00"/>
    <n v="18"/>
    <s v="U"/>
    <n v="560"/>
    <n v="56"/>
    <x v="1"/>
    <s v="NA"/>
    <m/>
    <s v="M"/>
    <s v="M"/>
    <s v="OtsLYON19S_1_0124"/>
    <s v="OtsLYON19S_1_0072"/>
    <x v="1"/>
    <n v="3"/>
    <n v="2019"/>
    <s v="NA"/>
    <s v="NA"/>
    <x v="7"/>
    <n v="0.95971980899999998"/>
    <n v="1"/>
    <x v="9"/>
    <n v="5.6818181818181825"/>
    <n v="17.04545454545455"/>
    <s v="abv"/>
    <n v="17.04545454545455"/>
  </r>
  <r>
    <s v="OtsLGRF22S"/>
    <s v="OtsLGRF22S_3142"/>
    <s v="C-03142"/>
    <d v="2022-09-03T00:00:00"/>
    <n v="18"/>
    <s v="U"/>
    <n v="620"/>
    <n v="62"/>
    <x v="0"/>
    <n v="1"/>
    <m/>
    <s v="M"/>
    <s v="M"/>
    <s v="OtsNPFH19S_1_5330"/>
    <s v="OtsNPFH19S_1_5017"/>
    <x v="5"/>
    <n v="3"/>
    <n v="2019"/>
    <s v="NA"/>
    <s v="NA"/>
    <x v="8"/>
    <n v="0.99705232300000002"/>
    <n v="1"/>
    <x v="6"/>
    <n v="5.6818181818181825"/>
    <n v="17.04545454545455"/>
    <s v="abv"/>
    <n v="17.04545454545455"/>
  </r>
  <r>
    <s v="OtsLGRF22S"/>
    <s v="OtsLGRF22S_3145"/>
    <s v="C-03145"/>
    <d v="2022-09-03T00:00:00"/>
    <n v="18"/>
    <s v="U"/>
    <n v="670"/>
    <n v="67"/>
    <x v="1"/>
    <s v="NA"/>
    <m/>
    <s v="M"/>
    <s v="M"/>
    <s v="OtsLYON19S_1_0144"/>
    <s v="OtsLYON19S_1_0100"/>
    <x v="1"/>
    <n v="3"/>
    <n v="2019"/>
    <s v="NA"/>
    <s v="NA"/>
    <x v="7"/>
    <n v="0.95971980899999998"/>
    <n v="1"/>
    <x v="1"/>
    <n v="5.6818181818181825"/>
    <n v="17.04545454545455"/>
    <s v="abv"/>
    <n v="17.04545454545455"/>
  </r>
  <r>
    <s v="OtsLGRF22S"/>
    <s v="OtsLGRF22S_3148"/>
    <s v="C-03148"/>
    <d v="2022-09-03T00:00:00"/>
    <n v="18"/>
    <s v="F"/>
    <n v="770"/>
    <n v="77"/>
    <x v="1"/>
    <s v="NA"/>
    <m/>
    <s v="F"/>
    <s v="F"/>
    <s v="NA"/>
    <s v="NA"/>
    <x v="2"/>
    <s v="NA"/>
    <s v="U"/>
    <s v="FALL"/>
    <n v="1"/>
    <x v="1"/>
    <e v="#N/A"/>
    <n v="1"/>
    <x v="4"/>
    <n v="5.6818181818181825"/>
    <n v="17.04545454545455"/>
    <s v="abv"/>
    <n v="17.04545454545455"/>
  </r>
  <r>
    <s v="OtsLGRF22S"/>
    <s v="OtsLGRF22S_3151"/>
    <s v="C-03151"/>
    <d v="2022-09-04T00:00:00"/>
    <n v="18"/>
    <s v="F"/>
    <n v="920"/>
    <n v="92"/>
    <x v="1"/>
    <s v="NA"/>
    <m/>
    <s v="F"/>
    <s v="F"/>
    <s v="NA"/>
    <s v="NA"/>
    <x v="2"/>
    <s v="NA"/>
    <s v="U"/>
    <s v="FALL"/>
    <n v="1.00000000000001"/>
    <x v="1"/>
    <e v="#N/A"/>
    <n v="1"/>
    <x v="0"/>
    <n v="5.6818181818181825"/>
    <n v="17.04545454545455"/>
    <s v="abv"/>
    <n v="17.04545454545455"/>
  </r>
  <r>
    <s v="OtsLGRF22S"/>
    <s v="OtsLGRF22S_3154"/>
    <s v="C-03154"/>
    <d v="2022-09-04T00:00:00"/>
    <n v="18"/>
    <s v="F"/>
    <n v="780"/>
    <n v="78"/>
    <x v="1"/>
    <s v="NA"/>
    <m/>
    <s v="F"/>
    <s v="F"/>
    <s v="NA"/>
    <s v="NA"/>
    <x v="2"/>
    <s v="NA"/>
    <s v="U"/>
    <s v="FALL"/>
    <n v="0.999999999999997"/>
    <x v="1"/>
    <e v="#N/A"/>
    <n v="1"/>
    <x v="3"/>
    <n v="5.6818181818181825"/>
    <n v="17.04545454545455"/>
    <s v="abv"/>
    <n v="17.04545454545455"/>
  </r>
  <r>
    <s v="OtsLGRF22S"/>
    <s v="OtsLGRF22S_3157"/>
    <s v="C-03157"/>
    <d v="2022-09-04T00:00:00"/>
    <n v="18"/>
    <s v="M"/>
    <n v="730"/>
    <n v="73"/>
    <x v="1"/>
    <s v="NA"/>
    <m/>
    <s v="M"/>
    <s v="M"/>
    <s v="OtsLYON18S_1_1461"/>
    <s v="OtsLYON18S_1_1857"/>
    <x v="0"/>
    <n v="4"/>
    <n v="2018"/>
    <s v="NA"/>
    <s v="NA"/>
    <x v="4"/>
    <n v="0.80551598400000002"/>
    <n v="1"/>
    <x v="4"/>
    <n v="5.6818181818181825"/>
    <n v="17.04545454545455"/>
    <s v="blw"/>
    <n v="17.04545454545455"/>
  </r>
  <r>
    <s v="OtsLGRF22S"/>
    <s v="OtsLGRF22S_3160"/>
    <s v="C-03160"/>
    <d v="2022-09-04T00:00:00"/>
    <n v="18"/>
    <s v="M"/>
    <n v="720"/>
    <n v="72"/>
    <x v="1"/>
    <s v="NA"/>
    <m/>
    <s v="M"/>
    <s v="M"/>
    <s v="OtsLYON18S_1_1393"/>
    <s v="OtsLYON18S_1_1819"/>
    <x v="0"/>
    <n v="4"/>
    <n v="2018"/>
    <s v="NA"/>
    <s v="NA"/>
    <x v="4"/>
    <n v="0.80551598400000002"/>
    <n v="1"/>
    <x v="5"/>
    <n v="5.6818181818181825"/>
    <n v="17.04545454545455"/>
    <s v="blw"/>
    <n v="17.04545454545455"/>
  </r>
  <r>
    <s v="OtsLGRF22S"/>
    <s v="OtsLGRF22S_3163"/>
    <s v="C-03163"/>
    <d v="2022-09-04T00:00:00"/>
    <n v="18"/>
    <s v="M"/>
    <n v="940"/>
    <n v="94"/>
    <x v="0"/>
    <n v="1"/>
    <m/>
    <s v="F"/>
    <s v="F"/>
    <s v="OtsNPFH17S_1_2317"/>
    <s v="OtsNPFH17S_1_2039"/>
    <x v="4"/>
    <n v="5"/>
    <n v="2017"/>
    <s v="NA"/>
    <s v="NA"/>
    <x v="2"/>
    <n v="0.98821806999999995"/>
    <n v="1"/>
    <x v="10"/>
    <n v="5.6818181818181825"/>
    <n v="17.04545454545455"/>
    <s v="abv"/>
    <n v="17.04545454545455"/>
  </r>
  <r>
    <s v="OtsLGRF22S"/>
    <s v="OtsLGRF22S_3166"/>
    <s v="C-03166"/>
    <d v="2022-09-04T00:00:00"/>
    <n v="18"/>
    <s v="U"/>
    <n v="620"/>
    <n v="62"/>
    <x v="0"/>
    <n v="1"/>
    <m/>
    <s v="M"/>
    <s v="M"/>
    <s v="OtsNPFH19S_1_3321"/>
    <s v="OtsNPFH19S_1_3012"/>
    <x v="5"/>
    <n v="3"/>
    <n v="2019"/>
    <s v="NA"/>
    <s v="NA"/>
    <x v="11"/>
    <n v="0.99705232300000002"/>
    <n v="1"/>
    <x v="6"/>
    <n v="5.6818181818181825"/>
    <n v="17.04545454545455"/>
    <s v="abv"/>
    <n v="17.04545454545455"/>
  </r>
  <r>
    <s v="OtsLGRF22S"/>
    <s v="OtsLGRF22S_3169"/>
    <s v="C-03169"/>
    <d v="2022-09-04T00:00:00"/>
    <n v="18"/>
    <s v="F"/>
    <n v="740"/>
    <n v="74"/>
    <x v="1"/>
    <s v="NA"/>
    <m/>
    <s v="F"/>
    <s v="F"/>
    <s v="NA"/>
    <s v="NA"/>
    <x v="2"/>
    <s v="NA"/>
    <s v="U"/>
    <s v="FALL"/>
    <n v="0.999999999999999"/>
    <x v="1"/>
    <e v="#N/A"/>
    <n v="1"/>
    <x v="4"/>
    <n v="5.6818181818181825"/>
    <n v="17.04545454545455"/>
    <s v="abv"/>
    <n v="17.04545454545455"/>
  </r>
  <r>
    <s v="OtsLGRF22S"/>
    <s v="OtsLGRF22S_3172"/>
    <s v="C-03172"/>
    <d v="2022-09-04T00:00:00"/>
    <n v="18"/>
    <s v="F"/>
    <n v="780"/>
    <n v="78"/>
    <x v="1"/>
    <s v="NA"/>
    <m/>
    <s v="F"/>
    <s v="F"/>
    <s v="OtsLYON18S_1_2355"/>
    <s v="OtsLYON18S_1_2732"/>
    <x v="0"/>
    <n v="4"/>
    <n v="2018"/>
    <s v="NA"/>
    <s v="NA"/>
    <x v="9"/>
    <n v="0.80551598400000002"/>
    <n v="1"/>
    <x v="3"/>
    <n v="5.6818181818181825"/>
    <n v="17.04545454545455"/>
    <s v="blw"/>
    <n v="17.04545454545455"/>
  </r>
  <r>
    <s v="OtsLGRF22S"/>
    <s v="OtsLGRF22S_3175"/>
    <s v="C-03175"/>
    <d v="2022-09-04T00:00:00"/>
    <n v="18"/>
    <s v="F"/>
    <n v="790"/>
    <n v="79"/>
    <x v="1"/>
    <s v="NA"/>
    <m/>
    <s v="F"/>
    <s v="F"/>
    <s v="NA"/>
    <s v="NA"/>
    <x v="2"/>
    <s v="NA"/>
    <s v="U"/>
    <s v="FALL"/>
    <n v="1"/>
    <x v="1"/>
    <e v="#N/A"/>
    <n v="1"/>
    <x v="3"/>
    <n v="5.6818181818181825"/>
    <n v="17.04545454545455"/>
    <s v="abv"/>
    <n v="17.04545454545455"/>
  </r>
  <r>
    <s v="OtsLGRF22S"/>
    <s v="OtsLGRF22S_3178"/>
    <s v="C-03178"/>
    <d v="2022-09-04T00:00:00"/>
    <n v="18"/>
    <s v="F"/>
    <n v="790"/>
    <n v="79"/>
    <x v="0"/>
    <n v="1"/>
    <m/>
    <s v="F"/>
    <s v="F"/>
    <s v="OtsLYON18S_1_0727"/>
    <s v="OtsLYON18S_1_0829"/>
    <x v="0"/>
    <n v="4"/>
    <n v="2018"/>
    <s v="NA"/>
    <s v="NA"/>
    <x v="5"/>
    <n v="0.80551598400000002"/>
    <n v="1"/>
    <x v="3"/>
    <n v="5.6818181818181825"/>
    <n v="17.04545454545455"/>
    <s v="abv"/>
    <n v="17.04545454545455"/>
  </r>
  <r>
    <s v="OtsLGRF22S"/>
    <s v="OtsLGRF22S_3181"/>
    <s v="C-03181"/>
    <d v="2022-09-04T00:00:00"/>
    <n v="18"/>
    <s v="U"/>
    <n v="640"/>
    <n v="64"/>
    <x v="1"/>
    <s v="NA"/>
    <m/>
    <s v="M"/>
    <s v="M"/>
    <s v="OtsLYON19S_1_1397"/>
    <s v="OtsLYON19S_1_1492"/>
    <x v="1"/>
    <n v="3"/>
    <n v="2019"/>
    <s v="NA"/>
    <s v="NA"/>
    <x v="12"/>
    <n v="0.95971980899999998"/>
    <n v="1"/>
    <x v="1"/>
    <n v="5.6818181818181825"/>
    <n v="17.04545454545455"/>
    <s v="abv"/>
    <n v="17.04545454545455"/>
  </r>
  <r>
    <s v="OtsLGRF22S"/>
    <s v="OtsLGRF22S_3184"/>
    <s v="C-03184"/>
    <d v="2022-09-04T00:00:00"/>
    <n v="18"/>
    <s v="F"/>
    <n v="730"/>
    <n v="73"/>
    <x v="0"/>
    <n v="1"/>
    <m/>
    <s v="F"/>
    <s v="F"/>
    <s v="OtsLYON18S_1_2320"/>
    <s v="OtsLYON18S_1_2464"/>
    <x v="0"/>
    <n v="4"/>
    <n v="2018"/>
    <s v="NA"/>
    <s v="NA"/>
    <x v="9"/>
    <n v="0.80551598400000002"/>
    <n v="1"/>
    <x v="4"/>
    <n v="5.6818181818181825"/>
    <n v="17.04545454545455"/>
    <s v="blw"/>
    <n v="17.04545454545455"/>
  </r>
  <r>
    <s v="OtsLGRF22S"/>
    <s v="OtsLGRF22S_3187"/>
    <s v="C-03187"/>
    <d v="2022-09-04T00:00:00"/>
    <n v="18"/>
    <s v="U"/>
    <n v="610"/>
    <n v="61"/>
    <x v="1"/>
    <s v="NA"/>
    <m/>
    <s v="M"/>
    <s v="M"/>
    <s v="OtsLYON19S_1_1101"/>
    <s v="OtsLYON19S_1_0908"/>
    <x v="1"/>
    <n v="3"/>
    <n v="2019"/>
    <s v="NA"/>
    <s v="NA"/>
    <x v="5"/>
    <n v="0.95971980899999998"/>
    <n v="1"/>
    <x v="6"/>
    <n v="5.6818181818181825"/>
    <n v="17.04545454545455"/>
    <s v="abv"/>
    <n v="17.04545454545455"/>
  </r>
  <r>
    <s v="OtsLGRF22S"/>
    <s v="OtsLGRF22S_3190"/>
    <s v="C-03190"/>
    <d v="2022-09-04T00:00:00"/>
    <n v="18"/>
    <s v="F"/>
    <n v="590"/>
    <n v="59"/>
    <x v="0"/>
    <n v="1"/>
    <m/>
    <s v="M"/>
    <s v="M"/>
    <s v="OtsLYON19S_1_0707"/>
    <s v="OtsLYON19S_1_0691"/>
    <x v="1"/>
    <n v="3"/>
    <n v="2019"/>
    <s v="NA"/>
    <s v="NA"/>
    <x v="5"/>
    <n v="0.95971980899999998"/>
    <n v="1"/>
    <x v="6"/>
    <n v="5.6818181818181825"/>
    <n v="17.04545454545455"/>
    <s v="abv"/>
    <n v="17.04545454545455"/>
  </r>
  <r>
    <s v="OtsLGRF22S"/>
    <s v="OtsLGRF22S_3193"/>
    <s v="C-03193"/>
    <d v="2022-09-04T00:00:00"/>
    <n v="18"/>
    <s v="F"/>
    <n v="550"/>
    <n v="55"/>
    <x v="0"/>
    <n v="1"/>
    <m/>
    <s v="M"/>
    <s v="M"/>
    <s v="OtsLYON19S_1_0132"/>
    <s v="OtsLYON19S_1_0087"/>
    <x v="1"/>
    <n v="3"/>
    <n v="2019"/>
    <s v="NA"/>
    <s v="NA"/>
    <x v="7"/>
    <n v="0.95971980899999998"/>
    <n v="1"/>
    <x v="9"/>
    <n v="5.6818181818181825"/>
    <n v="17.04545454545455"/>
    <s v="abv"/>
    <n v="17.04545454545455"/>
  </r>
  <r>
    <s v="OtsLGRF22S"/>
    <s v="OtsLGRF22S_3196"/>
    <s v="C-03196"/>
    <d v="2022-09-04T00:00:00"/>
    <n v="18"/>
    <s v="M"/>
    <n v="750"/>
    <n v="75"/>
    <x v="1"/>
    <s v="NA"/>
    <m/>
    <s v="M"/>
    <s v="M"/>
    <s v="NA"/>
    <s v="NA"/>
    <x v="2"/>
    <s v="NA"/>
    <s v="U"/>
    <s v="FALL"/>
    <n v="0.999999999999998"/>
    <x v="1"/>
    <e v="#N/A"/>
    <n v="1"/>
    <x v="4"/>
    <n v="5.6818181818181825"/>
    <n v="17.04545454545455"/>
    <s v="abv"/>
    <n v="17.04545454545455"/>
  </r>
  <r>
    <s v="OtsLGRF22S"/>
    <s v="OtsLGRF22S_3199"/>
    <s v="C-03199"/>
    <d v="2022-09-04T00:00:00"/>
    <n v="18"/>
    <s v="M"/>
    <n v="890"/>
    <n v="89"/>
    <x v="1"/>
    <s v="NA"/>
    <m/>
    <s v="M"/>
    <s v="M"/>
    <s v="OtsLYON18S_1_0133"/>
    <s v="OtsLYON18S_1_0283"/>
    <x v="0"/>
    <n v="4"/>
    <n v="2018"/>
    <s v="NA"/>
    <s v="NA"/>
    <x v="0"/>
    <n v="0.80551598400000002"/>
    <n v="1"/>
    <x v="0"/>
    <n v="5.6818181818181825"/>
    <n v="17.04545454545455"/>
    <s v="abv"/>
    <n v="17.04545454545455"/>
  </r>
  <r>
    <s v="OtsLGRF22S"/>
    <s v="OtsLGRF22S_3202"/>
    <s v="C-03202"/>
    <d v="2022-09-04T00:00:00"/>
    <n v="18"/>
    <s v="F"/>
    <n v="820"/>
    <n v="82"/>
    <x v="1"/>
    <s v="NA"/>
    <m/>
    <s v="F"/>
    <s v="F"/>
    <s v="OtsLYON18S_1_1909"/>
    <s v="OtsLYON18S_1_1511"/>
    <x v="0"/>
    <n v="4"/>
    <n v="2018"/>
    <s v="NA"/>
    <s v="NA"/>
    <x v="4"/>
    <n v="0.80551598400000002"/>
    <n v="1"/>
    <x v="3"/>
    <n v="5.6818181818181825"/>
    <n v="17.04545454545455"/>
    <s v="blw"/>
    <n v="17.04545454545455"/>
  </r>
  <r>
    <s v="OtsLGRF22S"/>
    <s v="OtsLGRF22S_3205"/>
    <s v="C-03205"/>
    <d v="2022-09-04T00:00:00"/>
    <n v="18"/>
    <s v="U"/>
    <n v="670"/>
    <n v="67"/>
    <x v="1"/>
    <s v="NA"/>
    <m/>
    <s v="M"/>
    <s v="M"/>
    <s v="OtsLYON19S_1_0529"/>
    <s v="OtsLYON19S_1_0371"/>
    <x v="1"/>
    <n v="3"/>
    <n v="2019"/>
    <s v="NA"/>
    <s v="NA"/>
    <x v="3"/>
    <n v="0.95971980899999998"/>
    <n v="1"/>
    <x v="1"/>
    <n v="5.6818181818181825"/>
    <n v="17.04545454545455"/>
    <s v="blw"/>
    <n v="17.04545454545455"/>
  </r>
  <r>
    <s v="OtsLGRF22S"/>
    <s v="OtsLGRF22S_3208"/>
    <s v="C-03208"/>
    <d v="2022-09-04T00:00:00"/>
    <n v="18"/>
    <s v="F"/>
    <n v="750"/>
    <n v="75"/>
    <x v="0"/>
    <n v="1"/>
    <m/>
    <s v="F"/>
    <s v="F"/>
    <s v="OtsLYON18S_1_1918"/>
    <s v="OtsLYON18S_1_1522"/>
    <x v="0"/>
    <n v="4"/>
    <n v="2018"/>
    <s v="NA"/>
    <s v="NA"/>
    <x v="4"/>
    <n v="0.80551598400000002"/>
    <n v="1"/>
    <x v="4"/>
    <n v="5.6818181818181825"/>
    <n v="17.04545454545455"/>
    <s v="blw"/>
    <n v="17.04545454545455"/>
  </r>
  <r>
    <s v="OtsLGRF22S"/>
    <s v="OtsLGRF22S_3211"/>
    <s v="C-03211"/>
    <d v="2022-09-04T00:00:00"/>
    <n v="18"/>
    <s v="U"/>
    <n v="690"/>
    <n v="69"/>
    <x v="0"/>
    <n v="1"/>
    <m/>
    <s v="M"/>
    <s v="M"/>
    <s v="OtsLYON18S_1_0115"/>
    <s v="OtsLYON18S_1_0039"/>
    <x v="0"/>
    <n v="4"/>
    <n v="2018"/>
    <s v="NA"/>
    <s v="NA"/>
    <x v="7"/>
    <n v="0.80551598400000002"/>
    <n v="1"/>
    <x v="5"/>
    <n v="5.6818181818181825"/>
    <n v="17.04545454545455"/>
    <s v="abv"/>
    <n v="17.04545454545455"/>
  </r>
  <r>
    <s v="OtsLGRF22S"/>
    <s v="OtsLGRF22S_3214"/>
    <s v="C-03214"/>
    <d v="2022-09-04T00:00:00"/>
    <n v="18"/>
    <s v="F"/>
    <n v="780"/>
    <n v="78"/>
    <x v="1"/>
    <s v="NA"/>
    <m/>
    <s v="F"/>
    <s v="F"/>
    <s v="OtsNPFH18S_1_4301"/>
    <s v="OtsNPFH18S_1_4025"/>
    <x v="3"/>
    <n v="4"/>
    <n v="2018"/>
    <s v="NA"/>
    <s v="NA"/>
    <x v="8"/>
    <n v="0.96828396500000002"/>
    <n v="1"/>
    <x v="3"/>
    <n v="5.6818181818181825"/>
    <n v="17.04545454545455"/>
    <s v="abv"/>
    <n v="17.04545454545455"/>
  </r>
  <r>
    <s v="OtsLGRF22S"/>
    <s v="OtsLGRF22S_3217"/>
    <s v="C-03217"/>
    <d v="2022-09-04T00:00:00"/>
    <n v="18"/>
    <s v="M"/>
    <n v="860"/>
    <n v="86"/>
    <x v="0"/>
    <s v="NA"/>
    <m/>
    <s v="U"/>
    <s v="M"/>
    <s v="OtsLYON18S_1_0108"/>
    <s v="OtsLYON18S_1_0046"/>
    <x v="0"/>
    <n v="4"/>
    <n v="2018"/>
    <s v="NA"/>
    <s v="NA"/>
    <x v="7"/>
    <n v="0.80551598400000002"/>
    <n v="1"/>
    <x v="2"/>
    <n v="5.6818181818181825"/>
    <n v="17.04545454545455"/>
    <s v="abv"/>
    <n v="17.04545454545455"/>
  </r>
  <r>
    <s v="OtsLGRF22S"/>
    <s v="OtsLGRF22S_3220"/>
    <s v="C-03220"/>
    <d v="2022-09-04T00:00:00"/>
    <n v="18"/>
    <s v="M"/>
    <n v="790"/>
    <n v="79"/>
    <x v="1"/>
    <s v="NA"/>
    <m/>
    <s v="M"/>
    <s v="M"/>
    <s v="OtsLYON18S_1_0746"/>
    <s v="OtsLYON18S_1_1102"/>
    <x v="0"/>
    <n v="4"/>
    <n v="2018"/>
    <s v="NA"/>
    <s v="NA"/>
    <x v="3"/>
    <n v="0.80551598400000002"/>
    <n v="1"/>
    <x v="3"/>
    <n v="5.6818181818181825"/>
    <n v="17.04545454545455"/>
    <s v="blw"/>
    <n v="17.04545454545455"/>
  </r>
  <r>
    <s v="OtsLGRF22S"/>
    <s v="OtsLGRF22S_3223"/>
    <s v="C-03223"/>
    <d v="2022-09-04T00:00:00"/>
    <n v="18"/>
    <s v="F"/>
    <n v="780"/>
    <n v="78"/>
    <x v="0"/>
    <n v="1"/>
    <m/>
    <s v="F"/>
    <s v="F"/>
    <s v="NA"/>
    <s v="NA"/>
    <x v="2"/>
    <s v="NA"/>
    <s v="U"/>
    <s v="FALL"/>
    <n v="1"/>
    <x v="6"/>
    <e v="#N/A"/>
    <n v="1"/>
    <x v="3"/>
    <n v="5.6818181818181825"/>
    <n v="17.04545454545455"/>
    <s v="abv"/>
    <n v="17.04545454545455"/>
  </r>
  <r>
    <s v="OtsLGRF22S"/>
    <s v="OtsLGRF22S_3226"/>
    <s v="C-03226"/>
    <d v="2022-09-04T00:00:00"/>
    <n v="18"/>
    <s v="U"/>
    <n v="620"/>
    <n v="62"/>
    <x v="0"/>
    <n v="1"/>
    <m/>
    <s v="M"/>
    <s v="M"/>
    <s v="NA"/>
    <s v="NA"/>
    <x v="2"/>
    <s v="NA"/>
    <s v="U"/>
    <s v="FALL"/>
    <n v="0.999999999999996"/>
    <x v="6"/>
    <e v="#N/A"/>
    <n v="1"/>
    <x v="6"/>
    <n v="5.6818181818181825"/>
    <n v="17.04545454545455"/>
    <s v="abv"/>
    <n v="17.04545454545455"/>
  </r>
  <r>
    <s v="OtsLGRF22S"/>
    <s v="OtsLGRF22S_3229"/>
    <s v="C-03229"/>
    <d v="2022-09-04T00:00:00"/>
    <n v="18"/>
    <s v="M"/>
    <n v="660"/>
    <n v="66"/>
    <x v="0"/>
    <n v="1"/>
    <m/>
    <s v="M"/>
    <s v="M"/>
    <s v="OtsLYON19S_1_0114"/>
    <s v="OtsLYON19S_1_0062"/>
    <x v="1"/>
    <n v="3"/>
    <n v="2019"/>
    <s v="NA"/>
    <s v="NA"/>
    <x v="7"/>
    <n v="0.95971980899999998"/>
    <n v="1"/>
    <x v="1"/>
    <n v="5.6818181818181825"/>
    <n v="17.04545454545455"/>
    <s v="abv"/>
    <n v="17.04545454545455"/>
  </r>
  <r>
    <s v="OtsLGRF22S"/>
    <s v="OtsLGRF22S_3232"/>
    <s v="C-03232"/>
    <d v="2022-09-04T00:00:00"/>
    <n v="18"/>
    <s v="U"/>
    <n v="650"/>
    <n v="65"/>
    <x v="0"/>
    <n v="1"/>
    <m/>
    <s v="M"/>
    <s v="M"/>
    <s v="NA"/>
    <s v="NA"/>
    <x v="2"/>
    <s v="NA"/>
    <s v="U"/>
    <s v="FALL"/>
    <n v="0.999999999999996"/>
    <x v="6"/>
    <e v="#N/A"/>
    <n v="1"/>
    <x v="1"/>
    <n v="5.6818181818181825"/>
    <n v="17.04545454545455"/>
    <s v="abv"/>
    <n v="17.04545454545455"/>
  </r>
  <r>
    <s v="OtsLGRF22S"/>
    <s v="OtsLGRF22S_3235"/>
    <s v="C-03235"/>
    <d v="2022-09-04T00:00:00"/>
    <n v="18"/>
    <s v="U"/>
    <n v="640"/>
    <n v="64"/>
    <x v="0"/>
    <n v="1"/>
    <m/>
    <s v="M"/>
    <s v="M"/>
    <s v="OtsLYON19S_1_1730"/>
    <s v="OtsLYON19S_1_1956"/>
    <x v="1"/>
    <n v="3"/>
    <n v="2019"/>
    <s v="NA"/>
    <s v="NA"/>
    <x v="12"/>
    <n v="0.95971980899999998"/>
    <n v="1"/>
    <x v="1"/>
    <n v="5.6818181818181825"/>
    <n v="17.04545454545455"/>
    <s v="abv"/>
    <n v="17.04545454545455"/>
  </r>
  <r>
    <s v="OtsLGRF22S"/>
    <s v="OtsLGRF22S_3238"/>
    <s v="C-03238"/>
    <d v="2022-09-04T00:00:00"/>
    <n v="18"/>
    <s v="U"/>
    <n v="670"/>
    <n v="67"/>
    <x v="1"/>
    <s v="NA"/>
    <m/>
    <s v="M"/>
    <s v="M"/>
    <s v="OtsLYON19S_1_0550"/>
    <s v="OtsLYON19S_1_0435"/>
    <x v="1"/>
    <n v="3"/>
    <n v="2019"/>
    <s v="NA"/>
    <s v="NA"/>
    <x v="3"/>
    <n v="0.95971980899999998"/>
    <n v="1"/>
    <x v="1"/>
    <n v="5.6818181818181825"/>
    <n v="17.04545454545455"/>
    <s v="blw"/>
    <n v="17.04545454545455"/>
  </r>
  <r>
    <s v="OtsLGRF22S"/>
    <s v="OtsLGRF22S_3241"/>
    <s v="C-03241"/>
    <d v="2022-09-04T00:00:00"/>
    <n v="18"/>
    <s v="U"/>
    <n v="500"/>
    <n v="50"/>
    <x v="0"/>
    <n v="1"/>
    <m/>
    <s v="M"/>
    <s v="M"/>
    <s v="OtsLYON19S_1_1379"/>
    <s v="OtsLYON19S_1_1448"/>
    <x v="1"/>
    <n v="3"/>
    <n v="2019"/>
    <s v="NA"/>
    <s v="NA"/>
    <x v="9"/>
    <n v="0.95971980899999998"/>
    <n v="1"/>
    <x v="8"/>
    <n v="5.6818181818181825"/>
    <n v="17.04545454545455"/>
    <s v="blw"/>
    <n v="17.04545454545455"/>
  </r>
  <r>
    <s v="OtsLGRF22S"/>
    <s v="OtsLGRF22S_3244"/>
    <s v="C-03244"/>
    <d v="2022-09-04T00:00:00"/>
    <n v="18"/>
    <s v="M"/>
    <n v="740"/>
    <n v="74"/>
    <x v="0"/>
    <s v="NA"/>
    <m/>
    <s v="M"/>
    <s v="M"/>
    <s v="NA"/>
    <s v="NA"/>
    <x v="2"/>
    <s v="NA"/>
    <s v="U"/>
    <s v="FALL"/>
    <n v="0.999999999999999"/>
    <x v="6"/>
    <e v="#N/A"/>
    <n v="1"/>
    <x v="4"/>
    <n v="5.6818181818181825"/>
    <n v="17.04545454545455"/>
    <s v="abv"/>
    <n v="17.04545454545455"/>
  </r>
  <r>
    <s v="OtsLGRF22S"/>
    <s v="OtsLGRF22S_3247"/>
    <s v="C-03247"/>
    <d v="2022-09-04T00:00:00"/>
    <n v="18"/>
    <s v="F"/>
    <n v="790"/>
    <n v="79"/>
    <x v="1"/>
    <s v="NA"/>
    <m/>
    <s v="F"/>
    <s v="F"/>
    <s v="NA"/>
    <s v="NA"/>
    <x v="2"/>
    <s v="NA"/>
    <s v="U"/>
    <s v="FALL"/>
    <n v="1"/>
    <x v="1"/>
    <e v="#N/A"/>
    <n v="1"/>
    <x v="3"/>
    <n v="5.6818181818181825"/>
    <n v="17.04545454545455"/>
    <s v="abv"/>
    <n v="17.04545454545455"/>
  </r>
  <r>
    <s v="OtsLGRF22S"/>
    <s v="OtsLGRF22S_3250"/>
    <s v="C-03250"/>
    <d v="2022-09-04T00:00:00"/>
    <n v="18"/>
    <s v="F"/>
    <n v="780"/>
    <n v="78"/>
    <x v="1"/>
    <s v="NA"/>
    <m/>
    <s v="F"/>
    <s v="F"/>
    <s v="NA"/>
    <s v="NA"/>
    <x v="2"/>
    <s v="NA"/>
    <s v="U"/>
    <s v="FALL"/>
    <n v="0.999999999999998"/>
    <x v="1"/>
    <e v="#N/A"/>
    <n v="1"/>
    <x v="3"/>
    <n v="5.6818181818181825"/>
    <n v="17.04545454545455"/>
    <s v="abv"/>
    <n v="17.04545454545455"/>
  </r>
  <r>
    <s v="OtsLGRF22S"/>
    <s v="OtsLGRF22S_3253"/>
    <s v="C-03253"/>
    <d v="2022-09-04T00:00:00"/>
    <n v="18"/>
    <s v="M"/>
    <n v="840"/>
    <n v="84"/>
    <x v="1"/>
    <s v="NA"/>
    <m/>
    <s v="M"/>
    <s v="M"/>
    <s v="OtsLYON17S_1_1281"/>
    <s v="OtsLYON17S_1_1328"/>
    <x v="6"/>
    <n v="5"/>
    <n v="2017"/>
    <s v="NA"/>
    <s v="NA"/>
    <x v="4"/>
    <n v="0.76170174199999996"/>
    <n v="1"/>
    <x v="2"/>
    <n v="5.6818181818181825"/>
    <n v="17.04545454545455"/>
    <s v="blw"/>
    <n v="17.04545454545455"/>
  </r>
  <r>
    <s v="OtsLGRF22S"/>
    <s v="OtsLGRF22S_3256"/>
    <s v="C-03256"/>
    <d v="2022-09-04T00:00:00"/>
    <n v="18"/>
    <s v="U"/>
    <n v="630"/>
    <n v="63"/>
    <x v="1"/>
    <s v="NA"/>
    <m/>
    <s v="M"/>
    <s v="M"/>
    <s v="OtsLYON19S_1_1854"/>
    <s v="OtsLYON19S_1_1613"/>
    <x v="1"/>
    <n v="3"/>
    <n v="2019"/>
    <s v="NA"/>
    <s v="NA"/>
    <x v="12"/>
    <n v="0.95971980899999998"/>
    <n v="1"/>
    <x v="1"/>
    <n v="5.6818181818181825"/>
    <n v="17.04545454545455"/>
    <s v="abv"/>
    <n v="17.04545454545455"/>
  </r>
  <r>
    <s v="OtsLGRF22S"/>
    <s v="OtsLGRF22S_3259"/>
    <s v="C-03259"/>
    <d v="2022-09-04T00:00:00"/>
    <n v="18"/>
    <s v="U"/>
    <n v="630"/>
    <n v="63"/>
    <x v="0"/>
    <n v="1"/>
    <m/>
    <s v="M"/>
    <s v="M"/>
    <s v="NA"/>
    <s v="NA"/>
    <x v="2"/>
    <s v="NA"/>
    <s v="U"/>
    <s v="FALL"/>
    <n v="1"/>
    <x v="6"/>
    <e v="#N/A"/>
    <n v="1"/>
    <x v="1"/>
    <n v="5.6818181818181825"/>
    <n v="17.04545454545455"/>
    <s v="abv"/>
    <n v="17.04545454545455"/>
  </r>
  <r>
    <s v="OtsLGRF22S"/>
    <s v="OtsLGRF22S_3262"/>
    <s v="C-03262"/>
    <d v="2022-09-04T00:00:00"/>
    <n v="18"/>
    <s v="M"/>
    <n v="720"/>
    <n v="72"/>
    <x v="1"/>
    <s v="NA"/>
    <m/>
    <s v="M"/>
    <s v="M"/>
    <s v="OtsLYON19S_1_1833"/>
    <s v="OtsLYON19S_1_1570"/>
    <x v="1"/>
    <n v="3"/>
    <n v="2019"/>
    <s v="NA"/>
    <s v="NA"/>
    <x v="12"/>
    <n v="0.95971980899999998"/>
    <n v="1"/>
    <x v="5"/>
    <n v="5.6818181818181825"/>
    <n v="17.04545454545455"/>
    <s v="abv"/>
    <n v="17.04545454545455"/>
  </r>
  <r>
    <s v="OtsLGRF22S"/>
    <s v="OtsLGRF22S_3265"/>
    <s v="C-03265"/>
    <d v="2022-09-04T00:00:00"/>
    <n v="18"/>
    <s v="U"/>
    <n v="640"/>
    <n v="64"/>
    <x v="1"/>
    <s v="NA"/>
    <m/>
    <s v="M"/>
    <s v="M"/>
    <s v="OtsLYON19S_1_1876"/>
    <s v="OtsLYON19S_1_1639"/>
    <x v="1"/>
    <n v="3"/>
    <n v="2019"/>
    <s v="NA"/>
    <s v="NA"/>
    <x v="12"/>
    <n v="0.95971980899999998"/>
    <n v="1"/>
    <x v="1"/>
    <n v="5.6818181818181825"/>
    <n v="17.04545454545455"/>
    <s v="abv"/>
    <n v="17.04545454545455"/>
  </r>
  <r>
    <s v="OtsLGRF22S"/>
    <s v="OtsLGRF22S_3268"/>
    <s v="C-03268"/>
    <d v="2022-09-04T00:00:00"/>
    <n v="18"/>
    <s v="F"/>
    <n v="830"/>
    <n v="83"/>
    <x v="1"/>
    <s v="NA"/>
    <m/>
    <s v="F"/>
    <s v="F"/>
    <s v="OtsLYON18S_1_2011"/>
    <s v="OtsLYON18S_1_1571"/>
    <x v="0"/>
    <n v="4"/>
    <n v="2018"/>
    <s v="NA"/>
    <s v="NA"/>
    <x v="4"/>
    <n v="0.80551598400000002"/>
    <n v="1"/>
    <x v="2"/>
    <n v="5.6818181818181825"/>
    <n v="17.04545454545455"/>
    <s v="blw"/>
    <n v="17.04545454545455"/>
  </r>
  <r>
    <s v="OtsLGRF22S"/>
    <s v="OtsLGRF22S_3271"/>
    <s v="C-03271"/>
    <d v="2022-09-05T00:00:00"/>
    <n v="18"/>
    <s v="F"/>
    <n v="760"/>
    <n v="76"/>
    <x v="1"/>
    <s v="NA"/>
    <m/>
    <s v="F"/>
    <s v="F"/>
    <s v="OtsLYON18S_1_0761"/>
    <s v="OtsLYON18S_1_0692"/>
    <x v="0"/>
    <n v="4"/>
    <n v="2018"/>
    <s v="NA"/>
    <s v="NA"/>
    <x v="3"/>
    <n v="0.80551598400000002"/>
    <n v="1"/>
    <x v="4"/>
    <n v="5.6818181818181825"/>
    <n v="17.04545454545455"/>
    <s v="blw"/>
    <n v="17.04545454545455"/>
  </r>
  <r>
    <s v="OtsLGRF22S"/>
    <s v="OtsLGRF22S_3274"/>
    <s v="C-03274"/>
    <d v="2022-09-05T00:00:00"/>
    <n v="18"/>
    <s v="U"/>
    <n v="640"/>
    <n v="64"/>
    <x v="0"/>
    <n v="1"/>
    <m/>
    <s v="M"/>
    <s v="M"/>
    <s v="OtsLYON19S_1_1112"/>
    <s v="OtsLYON19S_1_0933"/>
    <x v="1"/>
    <n v="3"/>
    <n v="2019"/>
    <s v="NA"/>
    <s v="NA"/>
    <x v="16"/>
    <n v="0.95971980899999998"/>
    <n v="1"/>
    <x v="1"/>
    <n v="5.6818181818181825"/>
    <n v="17.04545454545455"/>
    <s v="abv"/>
    <n v="17.04545454545455"/>
  </r>
  <r>
    <s v="OtsLGRF22S"/>
    <s v="OtsLGRF22S_3277"/>
    <s v="C-03277"/>
    <d v="2022-09-05T00:00:00"/>
    <n v="18"/>
    <s v="F"/>
    <n v="730"/>
    <n v="73"/>
    <x v="1"/>
    <s v="NA"/>
    <m/>
    <s v="F"/>
    <s v="F"/>
    <s v="NA"/>
    <s v="NA"/>
    <x v="2"/>
    <s v="NA"/>
    <s v="U"/>
    <s v="FALL"/>
    <n v="0.999999999999997"/>
    <x v="1"/>
    <e v="#N/A"/>
    <n v="1"/>
    <x v="4"/>
    <n v="5.6818181818181825"/>
    <n v="17.04545454545455"/>
    <s v="abv"/>
    <n v="17.04545454545455"/>
  </r>
  <r>
    <s v="OtsLGRF22S"/>
    <s v="OtsLGRF22S_3280"/>
    <s v="C-03280"/>
    <d v="2022-09-05T00:00:00"/>
    <n v="18"/>
    <s v="U"/>
    <n v="630"/>
    <n v="63"/>
    <x v="1"/>
    <s v="NA"/>
    <m/>
    <s v="M"/>
    <s v="M"/>
    <s v="OtsNPFH19S_1_1349"/>
    <s v="OtsNPFH19S_1_1101"/>
    <x v="5"/>
    <n v="3"/>
    <n v="2019"/>
    <s v="NA"/>
    <s v="NA"/>
    <x v="8"/>
    <n v="0.99705232300000002"/>
    <n v="1"/>
    <x v="1"/>
    <n v="5.6818181818181825"/>
    <n v="17.04545454545455"/>
    <s v="abv"/>
    <n v="17.04545454545455"/>
  </r>
  <r>
    <s v="OtsLGRF22S"/>
    <s v="OtsLGRF22S_3283"/>
    <s v="C-03283"/>
    <d v="2022-09-05T00:00:00"/>
    <n v="18"/>
    <s v="F"/>
    <n v="770"/>
    <n v="77"/>
    <x v="1"/>
    <s v="NA"/>
    <m/>
    <s v="F"/>
    <s v="F"/>
    <s v="OtsNPFH17S_1_2348"/>
    <s v="OtsNPFH17S_1_2005"/>
    <x v="4"/>
    <n v="5"/>
    <n v="2017"/>
    <s v="NA"/>
    <s v="NA"/>
    <x v="11"/>
    <n v="0.98821806999999995"/>
    <n v="1"/>
    <x v="4"/>
    <n v="5.6818181818181825"/>
    <n v="17.04545454545455"/>
    <s v="abv"/>
    <n v="17.04545454545455"/>
  </r>
  <r>
    <s v="OtsLGRF22S"/>
    <s v="OtsLGRF22S_3286"/>
    <s v="C-03286"/>
    <d v="2022-09-05T00:00:00"/>
    <n v="18"/>
    <s v="M"/>
    <n v="600"/>
    <n v="60"/>
    <x v="0"/>
    <n v="1"/>
    <m/>
    <s v="M"/>
    <s v="M"/>
    <s v="OtsLYON19S_1_0532"/>
    <s v="OtsLYON19S_1_0376"/>
    <x v="1"/>
    <n v="3"/>
    <n v="2019"/>
    <s v="NA"/>
    <s v="NA"/>
    <x v="0"/>
    <n v="0.95971980899999998"/>
    <n v="1"/>
    <x v="6"/>
    <n v="5.6818181818181825"/>
    <n v="17.04545454545455"/>
    <s v="abv"/>
    <n v="17.04545454545455"/>
  </r>
  <r>
    <s v="OtsLGRF22S"/>
    <s v="OtsLGRF22S_3289"/>
    <s v="C-03289"/>
    <d v="2022-09-05T00:00:00"/>
    <n v="18"/>
    <s v="U"/>
    <n v="570"/>
    <n v="57"/>
    <x v="1"/>
    <s v="NA"/>
    <m/>
    <s v="M"/>
    <s v="M"/>
    <s v="NA"/>
    <s v="NA"/>
    <x v="2"/>
    <s v="NA"/>
    <s v="U"/>
    <s v="FALL"/>
    <n v="1"/>
    <x v="1"/>
    <e v="#N/A"/>
    <n v="1"/>
    <x v="9"/>
    <n v="5.6818181818181825"/>
    <n v="17.04545454545455"/>
    <s v="abv"/>
    <n v="17.04545454545455"/>
  </r>
  <r>
    <s v="OtsLGRF22S"/>
    <s v="OtsLGRF22S_3292"/>
    <s v="C-03292"/>
    <d v="2022-09-05T00:00:00"/>
    <n v="18"/>
    <s v="F"/>
    <n v="620"/>
    <n v="62"/>
    <x v="0"/>
    <s v="NA"/>
    <m/>
    <s v="F"/>
    <s v="F"/>
    <s v="OtsLYON19S_1_0109"/>
    <s v="OtsLYON19S_1_0017"/>
    <x v="1"/>
    <n v="3"/>
    <n v="2019"/>
    <s v="NA"/>
    <s v="NA"/>
    <x v="7"/>
    <n v="0.95971980899999998"/>
    <n v="1"/>
    <x v="6"/>
    <n v="5.6818181818181825"/>
    <n v="17.04545454545455"/>
    <s v="abv"/>
    <n v="17.04545454545455"/>
  </r>
  <r>
    <s v="OtsLGRF22S"/>
    <s v="OtsLGRF22S_3295"/>
    <s v="C-03295"/>
    <d v="2022-09-05T00:00:00"/>
    <n v="18"/>
    <s v="M"/>
    <n v="770"/>
    <n v="77"/>
    <x v="1"/>
    <s v="NA"/>
    <m/>
    <s v="M"/>
    <s v="M"/>
    <s v="OtsNPFH18S_1_3341"/>
    <s v="OtsNPFH18S_1_3032"/>
    <x v="3"/>
    <n v="4"/>
    <n v="2018"/>
    <s v="NA"/>
    <s v="NA"/>
    <x v="2"/>
    <n v="0.96828396500000002"/>
    <n v="1"/>
    <x v="4"/>
    <n v="5.6818181818181825"/>
    <n v="17.04545454545455"/>
    <s v="abv"/>
    <n v="17.04545454545455"/>
  </r>
  <r>
    <s v="OtsLGRF22S"/>
    <s v="OtsLGRF22S_3298"/>
    <s v="C-03298"/>
    <d v="2022-09-05T00:00:00"/>
    <n v="18"/>
    <s v="U"/>
    <n v="620"/>
    <n v="62"/>
    <x v="1"/>
    <s v="NA"/>
    <m/>
    <s v="M"/>
    <s v="M"/>
    <s v="OtsLYON19S_1_0546"/>
    <s v="OtsLYON19S_1_0432"/>
    <x v="1"/>
    <n v="3"/>
    <n v="2019"/>
    <s v="NA"/>
    <s v="NA"/>
    <x v="3"/>
    <n v="0.95971980899999998"/>
    <n v="1"/>
    <x v="6"/>
    <n v="5.6818181818181825"/>
    <n v="17.04545454545455"/>
    <s v="blw"/>
    <n v="17.04545454545455"/>
  </r>
  <r>
    <s v="OtsLGRF22S"/>
    <s v="OtsLGRF22S_3301"/>
    <s v="C-03301"/>
    <d v="2022-09-05T00:00:00"/>
    <n v="18"/>
    <s v="F"/>
    <n v="690"/>
    <n v="69"/>
    <x v="1"/>
    <s v="NA"/>
    <m/>
    <s v="F"/>
    <s v="F"/>
    <s v="OtsLYON19S_1_0109"/>
    <s v="OtsLYON19S_1_0017"/>
    <x v="1"/>
    <n v="3"/>
    <n v="2019"/>
    <s v="NA"/>
    <s v="NA"/>
    <x v="7"/>
    <n v="0.95971980899999998"/>
    <n v="1"/>
    <x v="5"/>
    <n v="5.6818181818181825"/>
    <n v="17.04545454545455"/>
    <s v="abv"/>
    <n v="17.04545454545455"/>
  </r>
  <r>
    <s v="OtsLGRF22S"/>
    <s v="OtsLGRF22S_3304"/>
    <s v="C-03304"/>
    <d v="2022-09-05T00:00:00"/>
    <n v="18"/>
    <s v="M"/>
    <n v="750"/>
    <n v="75"/>
    <x v="0"/>
    <n v="1"/>
    <m/>
    <s v="M"/>
    <s v="M"/>
    <s v="OtsNPFH18S_1_3316"/>
    <s v="OtsNPFH18S_1_3055"/>
    <x v="3"/>
    <n v="4"/>
    <n v="2018"/>
    <s v="NA"/>
    <s v="NA"/>
    <x v="10"/>
    <n v="0.96828396500000002"/>
    <n v="1"/>
    <x v="4"/>
    <n v="5.6818181818181825"/>
    <n v="17.04545454545455"/>
    <s v="abv"/>
    <n v="17.04545454545455"/>
  </r>
  <r>
    <s v="OtsLGRF22S"/>
    <s v="OtsLGRF22S_3307"/>
    <s v="C-03307"/>
    <d v="2022-09-05T00:00:00"/>
    <n v="18"/>
    <s v="U"/>
    <n v="600"/>
    <n v="60"/>
    <x v="1"/>
    <s v="NA"/>
    <m/>
    <s v="M"/>
    <s v="M"/>
    <s v="OtsLYON19S_1_2306"/>
    <s v="OtsLYON19S_1_2080"/>
    <x v="1"/>
    <n v="3"/>
    <n v="2019"/>
    <s v="NA"/>
    <s v="NA"/>
    <x v="3"/>
    <n v="0.95971980899999998"/>
    <n v="1"/>
    <x v="6"/>
    <n v="5.6818181818181825"/>
    <n v="17.04545454545455"/>
    <s v="blw"/>
    <n v="17.04545454545455"/>
  </r>
  <r>
    <s v="OtsLGRF22S"/>
    <s v="OtsLGRF22S_3310"/>
    <s v="C-03310"/>
    <d v="2022-09-05T00:00:00"/>
    <n v="18"/>
    <s v="F"/>
    <n v="730"/>
    <n v="73"/>
    <x v="1"/>
    <s v="NA"/>
    <m/>
    <s v="F"/>
    <s v="F"/>
    <s v="OtsLYON18S_1_0737"/>
    <s v="OtsLYON18S_1_0860"/>
    <x v="0"/>
    <n v="4"/>
    <n v="2018"/>
    <s v="NA"/>
    <s v="NA"/>
    <x v="5"/>
    <n v="0.80551598400000002"/>
    <n v="1"/>
    <x v="4"/>
    <n v="5.6818181818181825"/>
    <n v="17.04545454545455"/>
    <s v="abv"/>
    <n v="17.04545454545455"/>
  </r>
  <r>
    <s v="OtsLGRF22S"/>
    <s v="OtsLGRF22S_3313"/>
    <s v="C-03313"/>
    <d v="2022-09-05T00:00:00"/>
    <n v="18"/>
    <s v="M"/>
    <n v="730"/>
    <n v="73"/>
    <x v="1"/>
    <s v="NA"/>
    <m/>
    <s v="M"/>
    <s v="M"/>
    <s v="OtsLYON18S_1_0730"/>
    <s v="OtsLYON18S_1_0838"/>
    <x v="0"/>
    <n v="4"/>
    <n v="2018"/>
    <s v="NA"/>
    <s v="NA"/>
    <x v="5"/>
    <n v="0.80551598400000002"/>
    <n v="1"/>
    <x v="4"/>
    <n v="5.6818181818181825"/>
    <n v="17.04545454545455"/>
    <s v="abv"/>
    <n v="17.04545454545455"/>
  </r>
  <r>
    <s v="OtsLGRF22S"/>
    <s v="OtsLGRF22S_3316"/>
    <s v="C-03316"/>
    <d v="2022-09-05T00:00:00"/>
    <n v="18"/>
    <s v="U"/>
    <n v="650"/>
    <n v="65"/>
    <x v="1"/>
    <s v="NA"/>
    <m/>
    <s v="M"/>
    <s v="M"/>
    <s v="OtsLYON19S_1_1705"/>
    <s v="OtsLYON19S_1_2104"/>
    <x v="1"/>
    <n v="3"/>
    <n v="2019"/>
    <s v="NA"/>
    <s v="NA"/>
    <x v="3"/>
    <n v="0.95971980899999998"/>
    <n v="1"/>
    <x v="1"/>
    <n v="5.6818181818181825"/>
    <n v="17.04545454545455"/>
    <s v="blw"/>
    <n v="17.04545454545455"/>
  </r>
  <r>
    <s v="OtsLGRF22S"/>
    <s v="OtsLGRF22S_3319"/>
    <s v="C-03319"/>
    <d v="2022-09-05T00:00:00"/>
    <n v="18"/>
    <s v="F"/>
    <n v="730"/>
    <n v="73"/>
    <x v="0"/>
    <n v="1"/>
    <m/>
    <s v="F"/>
    <s v="F"/>
    <s v="OtsLYON18S_1_2301"/>
    <s v="OtsLYON18S_1_2434"/>
    <x v="0"/>
    <n v="4"/>
    <n v="2018"/>
    <s v="NA"/>
    <s v="NA"/>
    <x v="9"/>
    <n v="0.80551598400000002"/>
    <n v="1"/>
    <x v="4"/>
    <n v="5.6818181818181825"/>
    <n v="17.04545454545455"/>
    <s v="blw"/>
    <n v="17.04545454545455"/>
  </r>
  <r>
    <s v="OtsLGRF22S"/>
    <s v="OtsLGRF22S_3322"/>
    <s v="C-03322"/>
    <d v="2022-09-05T00:00:00"/>
    <n v="18"/>
    <s v="F"/>
    <n v="730"/>
    <n v="73"/>
    <x v="1"/>
    <s v="NA"/>
    <m/>
    <s v="F"/>
    <s v="F"/>
    <s v="OtsLYON18S_1_0051"/>
    <s v="OtsLYON18S_1_0072"/>
    <x v="0"/>
    <n v="4"/>
    <n v="2018"/>
    <s v="NA"/>
    <s v="NA"/>
    <x v="7"/>
    <n v="0.80551598400000002"/>
    <n v="1"/>
    <x v="4"/>
    <n v="5.6818181818181825"/>
    <n v="17.04545454545455"/>
    <s v="abv"/>
    <n v="17.04545454545455"/>
  </r>
  <r>
    <s v="OtsLGRF22S"/>
    <s v="OtsLGRF22S_3325"/>
    <s v="C-03325"/>
    <d v="2022-09-05T00:00:00"/>
    <n v="18"/>
    <s v="M"/>
    <n v="760"/>
    <n v="76"/>
    <x v="1"/>
    <s v="NA"/>
    <m/>
    <s v="M"/>
    <s v="M"/>
    <s v="NA"/>
    <s v="NA"/>
    <x v="2"/>
    <s v="NA"/>
    <s v="U"/>
    <s v="FALL"/>
    <n v="1"/>
    <x v="1"/>
    <e v="#N/A"/>
    <n v="1"/>
    <x v="4"/>
    <n v="5.6818181818181825"/>
    <n v="17.04545454545455"/>
    <s v="abv"/>
    <n v="17.04545454545455"/>
  </r>
  <r>
    <s v="OtsLGRF22S"/>
    <s v="OtsLGRF22S_3328"/>
    <s v="C-03328"/>
    <d v="2022-09-05T00:00:00"/>
    <n v="18"/>
    <s v="M"/>
    <n v="700"/>
    <n v="70"/>
    <x v="1"/>
    <s v="NA"/>
    <m/>
    <s v="M"/>
    <s v="M"/>
    <s v="NA"/>
    <s v="NA"/>
    <x v="2"/>
    <s v="NA"/>
    <s v="U"/>
    <s v="FALL"/>
    <n v="1"/>
    <x v="1"/>
    <e v="#N/A"/>
    <n v="1"/>
    <x v="5"/>
    <n v="5.6818181818181825"/>
    <n v="17.04545454545455"/>
    <s v="abv"/>
    <n v="17.04545454545455"/>
  </r>
  <r>
    <s v="OtsLGRF22S"/>
    <s v="OtsLGRF22S_3331"/>
    <s v="C-03331"/>
    <d v="2022-09-05T00:00:00"/>
    <n v="18"/>
    <s v="U"/>
    <n v="630"/>
    <n v="63"/>
    <x v="1"/>
    <s v="NA"/>
    <m/>
    <s v="M"/>
    <s v="M"/>
    <s v="NA"/>
    <s v="NA"/>
    <x v="2"/>
    <s v="NA"/>
    <s v="U"/>
    <s v="FALL"/>
    <n v="1"/>
    <x v="1"/>
    <e v="#N/A"/>
    <n v="1"/>
    <x v="1"/>
    <n v="5.6818181818181825"/>
    <n v="17.04545454545455"/>
    <s v="abv"/>
    <n v="17.04545454545455"/>
  </r>
  <r>
    <s v="OtsLGRF22S"/>
    <s v="OtsLGRF22S_3334"/>
    <s v="C-03334"/>
    <d v="2022-09-05T00:00:00"/>
    <n v="18"/>
    <s v="U"/>
    <n v="600"/>
    <n v="60"/>
    <x v="0"/>
    <n v="1"/>
    <m/>
    <s v="M"/>
    <s v="M"/>
    <s v="OtsLYON19S_1_0599"/>
    <s v="OtsLYON19S_1_0664"/>
    <x v="1"/>
    <n v="3"/>
    <n v="2019"/>
    <s v="NA"/>
    <s v="NA"/>
    <x v="5"/>
    <n v="0.95971980899999998"/>
    <n v="1"/>
    <x v="6"/>
    <n v="5.6818181818181825"/>
    <n v="17.04545454545455"/>
    <s v="abv"/>
    <n v="17.04545454545455"/>
  </r>
  <r>
    <s v="OtsLGRF22S"/>
    <s v="OtsLGRF22S_3337"/>
    <s v="C-03337"/>
    <d v="2022-09-05T00:00:00"/>
    <n v="18"/>
    <s v="U"/>
    <n v="390"/>
    <n v="39"/>
    <x v="1"/>
    <s v="NA"/>
    <m/>
    <s v="M"/>
    <s v="M"/>
    <s v="NA"/>
    <s v="NA"/>
    <x v="2"/>
    <s v="NA"/>
    <s v="U"/>
    <s v="FALL"/>
    <n v="0.999999999999999"/>
    <x v="1"/>
    <e v="#N/A"/>
    <n v="1"/>
    <x v="11"/>
    <n v="5.6818181818181825"/>
    <n v="17.04545454545455"/>
    <s v="abv"/>
    <n v="17.04545454545455"/>
  </r>
  <r>
    <s v="OtsLGRF22S"/>
    <s v="OtsLGRF22S_3340"/>
    <s v="C-03340"/>
    <d v="2022-09-05T00:00:00"/>
    <n v="18"/>
    <s v="U"/>
    <n v="680"/>
    <n v="68"/>
    <x v="1"/>
    <s v="NA"/>
    <m/>
    <s v="M"/>
    <s v="M"/>
    <s v="OtsLYON19S_1_0111"/>
    <s v="OtsLYON19S_1_0020"/>
    <x v="1"/>
    <n v="3"/>
    <n v="2019"/>
    <s v="NA"/>
    <s v="NA"/>
    <x v="7"/>
    <n v="0.95971980899999998"/>
    <n v="1"/>
    <x v="5"/>
    <n v="5.6818181818181825"/>
    <n v="17.04545454545455"/>
    <s v="abv"/>
    <n v="17.04545454545455"/>
  </r>
  <r>
    <s v="OtsLGRF22S"/>
    <s v="OtsLGRF22S_3343"/>
    <s v="C-03343"/>
    <d v="2022-09-05T00:00:00"/>
    <n v="18"/>
    <s v="F"/>
    <n v="690"/>
    <n v="69"/>
    <x v="1"/>
    <s v="NA"/>
    <m/>
    <s v="F"/>
    <s v="F"/>
    <s v="OtsLYON19S_1_0144"/>
    <s v="OtsLYON19S_1_0100"/>
    <x v="1"/>
    <n v="3"/>
    <n v="2019"/>
    <s v="NA"/>
    <s v="NA"/>
    <x v="7"/>
    <n v="0.95971980899999998"/>
    <n v="1"/>
    <x v="5"/>
    <n v="5.6818181818181825"/>
    <n v="17.04545454545455"/>
    <s v="abv"/>
    <n v="17.04545454545455"/>
  </r>
  <r>
    <s v="OtsLGRF22S"/>
    <s v="OtsLGRF22S_3346"/>
    <s v="C-03346"/>
    <d v="2022-09-05T00:00:00"/>
    <n v="18"/>
    <s v="U"/>
    <n v="600"/>
    <n v="60"/>
    <x v="1"/>
    <s v="NA"/>
    <m/>
    <s v="M"/>
    <s v="M"/>
    <s v="OtsLYON19S_1_0714"/>
    <s v="OtsLYON19S_1_0814"/>
    <x v="1"/>
    <n v="3"/>
    <n v="2019"/>
    <s v="NA"/>
    <s v="NA"/>
    <x v="5"/>
    <n v="0.95971980899999998"/>
    <n v="1"/>
    <x v="6"/>
    <n v="5.6818181818181825"/>
    <n v="17.04545454545455"/>
    <s v="abv"/>
    <n v="17.04545454545455"/>
  </r>
  <r>
    <s v="OtsLGRF22S"/>
    <s v="OtsLGRF22S_3349"/>
    <s v="C-03349"/>
    <d v="2022-09-05T00:00:00"/>
    <n v="18"/>
    <s v="M"/>
    <n v="840"/>
    <n v="84"/>
    <x v="1"/>
    <s v="NA"/>
    <m/>
    <s v="M"/>
    <s v="M"/>
    <s v="OtsLYON18S_1_0759"/>
    <s v="OtsLYON18S_1_0914"/>
    <x v="0"/>
    <n v="4"/>
    <n v="2018"/>
    <s v="NA"/>
    <s v="NA"/>
    <x v="3"/>
    <n v="0.80551598400000002"/>
    <n v="1"/>
    <x v="2"/>
    <n v="5.6818181818181825"/>
    <n v="17.04545454545455"/>
    <s v="blw"/>
    <n v="17.04545454545455"/>
  </r>
  <r>
    <s v="OtsLGRF22S"/>
    <s v="OtsLGRF22S_3352"/>
    <s v="C-03352"/>
    <d v="2022-09-05T00:00:00"/>
    <n v="18"/>
    <s v="M"/>
    <n v="800"/>
    <n v="80"/>
    <x v="1"/>
    <s v="NA"/>
    <m/>
    <s v="F"/>
    <s v="F"/>
    <s v="NA"/>
    <s v="NA"/>
    <x v="2"/>
    <s v="NA"/>
    <s v="U"/>
    <s v="FALL"/>
    <n v="1"/>
    <x v="1"/>
    <e v="#N/A"/>
    <n v="1"/>
    <x v="3"/>
    <n v="5.6818181818181825"/>
    <n v="17.04545454545455"/>
    <s v="abv"/>
    <n v="17.04545454545455"/>
  </r>
  <r>
    <s v="OtsLGRF22S"/>
    <s v="OtsLGRF22S_3355"/>
    <s v="C-03355"/>
    <d v="2022-09-05T00:00:00"/>
    <n v="18"/>
    <s v="F"/>
    <n v="790"/>
    <n v="79"/>
    <x v="0"/>
    <n v="1"/>
    <m/>
    <s v="F"/>
    <s v="F"/>
    <s v="NA"/>
    <s v="NA"/>
    <x v="2"/>
    <s v="NA"/>
    <s v="U"/>
    <s v="FALL"/>
    <n v="0.999999999999999"/>
    <x v="6"/>
    <e v="#N/A"/>
    <n v="1"/>
    <x v="3"/>
    <n v="5.6818181818181825"/>
    <n v="17.04545454545455"/>
    <s v="abv"/>
    <n v="17.04545454545455"/>
  </r>
  <r>
    <s v="OtsLGRF22S"/>
    <s v="OtsLGRF22S_3358"/>
    <s v="C-03358"/>
    <d v="2022-09-05T00:00:00"/>
    <n v="18"/>
    <s v="F"/>
    <n v="780"/>
    <n v="78"/>
    <x v="1"/>
    <s v="NA"/>
    <m/>
    <s v="F"/>
    <s v="F"/>
    <s v="OtsLYON17S_1_0412"/>
    <s v="OtsLYON17S_1_0425"/>
    <x v="6"/>
    <n v="5"/>
    <n v="2017"/>
    <s v="NA"/>
    <s v="NA"/>
    <x v="4"/>
    <n v="0.76170174199999996"/>
    <n v="1"/>
    <x v="3"/>
    <n v="5.6818181818181825"/>
    <n v="17.04545454545455"/>
    <s v="blw"/>
    <n v="17.04545454545455"/>
  </r>
  <r>
    <s v="OtsLGRF22S"/>
    <s v="OtsLGRF22S_3361"/>
    <s v="C-03361"/>
    <d v="2022-09-05T00:00:00"/>
    <n v="18"/>
    <s v="U"/>
    <n v="610"/>
    <n v="61"/>
    <x v="0"/>
    <n v="1"/>
    <m/>
    <s v="M"/>
    <s v="M"/>
    <s v="OtsLYON19S_1_0518"/>
    <s v="OtsLYON19S_1_0335"/>
    <x v="1"/>
    <n v="3"/>
    <n v="2019"/>
    <s v="NA"/>
    <s v="NA"/>
    <x v="0"/>
    <n v="0.95971980899999998"/>
    <n v="1"/>
    <x v="6"/>
    <n v="5.6818181818181825"/>
    <n v="17.04545454545455"/>
    <s v="abv"/>
    <n v="17.04545454545455"/>
  </r>
  <r>
    <s v="OtsLGRF22S"/>
    <s v="OtsLGRF22S_3364"/>
    <s v="C-03364"/>
    <d v="2022-09-05T00:00:00"/>
    <n v="18"/>
    <s v="M"/>
    <n v="740"/>
    <n v="74"/>
    <x v="1"/>
    <s v="NA"/>
    <m/>
    <s v="F"/>
    <s v="F"/>
    <s v="NA"/>
    <s v="NA"/>
    <x v="2"/>
    <s v="NA"/>
    <s v="U"/>
    <s v="FALL"/>
    <n v="0.999999999999998"/>
    <x v="1"/>
    <e v="#N/A"/>
    <n v="1"/>
    <x v="4"/>
    <n v="5.6818181818181825"/>
    <n v="17.04545454545455"/>
    <s v="abv"/>
    <n v="17.04545454545455"/>
  </r>
  <r>
    <s v="OtsLGRF22S"/>
    <s v="OtsLGRF22S_3367"/>
    <s v="C-03367"/>
    <d v="2022-09-05T00:00:00"/>
    <n v="18"/>
    <s v="M"/>
    <n v="740"/>
    <n v="74"/>
    <x v="1"/>
    <s v="NA"/>
    <m/>
    <s v="M"/>
    <s v="M"/>
    <s v="OtsNPFH18S_1_4311"/>
    <s v="OtsNPFH18S_1_4003"/>
    <x v="3"/>
    <n v="4"/>
    <n v="2018"/>
    <s v="NA"/>
    <s v="NA"/>
    <x v="8"/>
    <n v="0.96828396500000002"/>
    <n v="1"/>
    <x v="4"/>
    <n v="5.6818181818181825"/>
    <n v="17.04545454545455"/>
    <s v="abv"/>
    <n v="17.04545454545455"/>
  </r>
  <r>
    <s v="OtsLGRF22S"/>
    <s v="OtsLGRF22S_3370"/>
    <s v="C-03370"/>
    <d v="2022-09-05T00:00:00"/>
    <n v="18"/>
    <s v="F"/>
    <n v="660"/>
    <n v="66"/>
    <x v="1"/>
    <s v="NA"/>
    <m/>
    <s v="F"/>
    <s v="F"/>
    <s v="OtsLYON19S_1_0566"/>
    <s v="OtsLYON19S_1_0636"/>
    <x v="1"/>
    <n v="3"/>
    <n v="2019"/>
    <s v="NA"/>
    <s v="NA"/>
    <x v="5"/>
    <n v="0.95971980899999998"/>
    <n v="1"/>
    <x v="1"/>
    <n v="5.6818181818181825"/>
    <n v="17.04545454545455"/>
    <s v="abv"/>
    <n v="17.04545454545455"/>
  </r>
  <r>
    <s v="OtsLGRF22S"/>
    <s v="OtsLGRF22S_3373"/>
    <s v="C-03373"/>
    <d v="2022-09-05T00:00:00"/>
    <n v="18"/>
    <s v="F"/>
    <n v="770"/>
    <n v="77"/>
    <x v="0"/>
    <n v="1"/>
    <m/>
    <s v="F"/>
    <s v="F"/>
    <s v="OtsLYON18S_1_2314"/>
    <s v="OtsLYON18S_1_2456"/>
    <x v="0"/>
    <n v="4"/>
    <n v="2018"/>
    <s v="NA"/>
    <s v="NA"/>
    <x v="9"/>
    <n v="0.80551598400000002"/>
    <n v="1"/>
    <x v="4"/>
    <n v="5.6818181818181825"/>
    <n v="17.04545454545455"/>
    <s v="blw"/>
    <n v="17.04545454545455"/>
  </r>
  <r>
    <s v="OtsLGRF22S"/>
    <s v="OtsLGRF22S_3376"/>
    <s v="C-03376"/>
    <d v="2022-09-05T00:00:00"/>
    <n v="18"/>
    <s v="F"/>
    <n v="780"/>
    <n v="78"/>
    <x v="1"/>
    <s v="NA"/>
    <m/>
    <s v="F"/>
    <s v="F"/>
    <s v="OtsLYON18S_1_0701"/>
    <s v="OtsLYON18S_1_0502"/>
    <x v="0"/>
    <n v="4"/>
    <n v="2018"/>
    <s v="NA"/>
    <s v="NA"/>
    <x v="0"/>
    <n v="0.80551598400000002"/>
    <n v="1"/>
    <x v="3"/>
    <n v="5.6818181818181825"/>
    <n v="17.04545454545455"/>
    <s v="abv"/>
    <n v="17.04545454545455"/>
  </r>
  <r>
    <s v="OtsLGRF22S"/>
    <s v="OtsLGRF22S_3379"/>
    <s v="C-03379"/>
    <d v="2022-09-05T00:00:00"/>
    <n v="18"/>
    <s v="F"/>
    <n v="820"/>
    <n v="82"/>
    <x v="0"/>
    <s v="NA"/>
    <m/>
    <s v="F"/>
    <s v="F"/>
    <s v="NA"/>
    <s v="NA"/>
    <x v="2"/>
    <s v="NA"/>
    <s v="U"/>
    <s v="FALL"/>
    <n v="0.999999999999999"/>
    <x v="6"/>
    <e v="#N/A"/>
    <n v="1"/>
    <x v="3"/>
    <n v="5.6818181818181825"/>
    <n v="17.04545454545455"/>
    <s v="abv"/>
    <n v="17.04545454545455"/>
  </r>
  <r>
    <s v="OtsLGRF22S"/>
    <s v="OtsLGRF22S_3382"/>
    <s v="C-03382"/>
    <d v="2022-09-05T00:00:00"/>
    <n v="18"/>
    <s v="F"/>
    <n v="800"/>
    <n v="80"/>
    <x v="1"/>
    <s v="NA"/>
    <m/>
    <s v="F"/>
    <s v="F"/>
    <s v="NA"/>
    <s v="NA"/>
    <x v="2"/>
    <s v="NA"/>
    <s v="U"/>
    <s v="FALL"/>
    <n v="1"/>
    <x v="1"/>
    <e v="#N/A"/>
    <n v="1"/>
    <x v="3"/>
    <n v="5.6818181818181825"/>
    <n v="17.04545454545455"/>
    <s v="abv"/>
    <n v="17.04545454545455"/>
  </r>
  <r>
    <s v="OtsLGRF22S"/>
    <s v="OtsLGRF22S_3385"/>
    <s v="C-03385"/>
    <d v="2022-09-05T00:00:00"/>
    <n v="18"/>
    <s v="U"/>
    <n v="640"/>
    <n v="64"/>
    <x v="0"/>
    <n v="1"/>
    <m/>
    <s v="M"/>
    <s v="M"/>
    <s v="OtsLYON18S_1_2381"/>
    <s v="OtsLYON18S_1_2759"/>
    <x v="0"/>
    <n v="4"/>
    <n v="2018"/>
    <s v="NA"/>
    <s v="NA"/>
    <x v="9"/>
    <n v="0.80551598400000002"/>
    <n v="1"/>
    <x v="1"/>
    <n v="5.6818181818181825"/>
    <n v="17.04545454545455"/>
    <s v="blw"/>
    <n v="17.04545454545455"/>
  </r>
  <r>
    <s v="OtsLGRF22S"/>
    <s v="OtsLGRF22S_3388"/>
    <s v="C-03388"/>
    <d v="2022-09-05T00:00:00"/>
    <n v="18"/>
    <s v="F"/>
    <n v="640"/>
    <n v="64"/>
    <x v="0"/>
    <n v="1"/>
    <m/>
    <s v="F"/>
    <s v="F"/>
    <s v="OtsLYON18S_1_0108"/>
    <s v="OtsLYON18S_1_0047"/>
    <x v="0"/>
    <n v="4"/>
    <n v="2018"/>
    <s v="NA"/>
    <s v="NA"/>
    <x v="7"/>
    <n v="0.80551598400000002"/>
    <n v="1"/>
    <x v="1"/>
    <n v="5.6818181818181825"/>
    <n v="17.04545454545455"/>
    <s v="abv"/>
    <n v="17.04545454545455"/>
  </r>
  <r>
    <s v="OtsLGRF22S"/>
    <s v="OtsLGRF22S_3391"/>
    <s v="C-03391"/>
    <d v="2022-09-05T00:00:00"/>
    <n v="18"/>
    <s v="U"/>
    <n v="580"/>
    <n v="58"/>
    <x v="1"/>
    <s v="NA"/>
    <m/>
    <s v="M"/>
    <s v="M"/>
    <s v="OtsLYON19S_1_1876"/>
    <s v="OtsLYON19S_1_1639"/>
    <x v="1"/>
    <n v="3"/>
    <n v="2019"/>
    <s v="NA"/>
    <s v="NA"/>
    <x v="12"/>
    <n v="0.95971980899999998"/>
    <n v="1"/>
    <x v="6"/>
    <n v="5.6818181818181825"/>
    <n v="17.04545454545455"/>
    <s v="abv"/>
    <n v="17.04545454545455"/>
  </r>
  <r>
    <s v="OtsLGRF22S"/>
    <s v="OtsLGRF22S_3394"/>
    <s v="C-03394"/>
    <d v="2022-09-05T00:00:00"/>
    <n v="18"/>
    <s v="F"/>
    <n v="740"/>
    <n v="74"/>
    <x v="1"/>
    <s v="NA"/>
    <m/>
    <s v="F"/>
    <s v="F"/>
    <s v="NA"/>
    <s v="NA"/>
    <x v="2"/>
    <s v="NA"/>
    <s v="U"/>
    <s v="FALL"/>
    <n v="1"/>
    <x v="1"/>
    <e v="#N/A"/>
    <n v="1"/>
    <x v="4"/>
    <n v="5.6818181818181825"/>
    <n v="17.04545454545455"/>
    <s v="abv"/>
    <n v="17.04545454545455"/>
  </r>
  <r>
    <s v="OtsLGRF22S"/>
    <s v="OtsLGRF22S_3397"/>
    <s v="C-03397"/>
    <d v="2022-09-05T00:00:00"/>
    <n v="18"/>
    <s v="U"/>
    <n v="660"/>
    <n v="66"/>
    <x v="1"/>
    <s v="NA"/>
    <m/>
    <s v="F"/>
    <s v="F"/>
    <s v="OtsLYON18S_1_2397"/>
    <s v="OtsLYON18S_1_2623"/>
    <x v="0"/>
    <n v="4"/>
    <n v="2018"/>
    <s v="NA"/>
    <s v="NA"/>
    <x v="3"/>
    <n v="0.80551598400000002"/>
    <n v="1"/>
    <x v="1"/>
    <n v="5.6818181818181825"/>
    <n v="17.04545454545455"/>
    <s v="blw"/>
    <n v="17.04545454545455"/>
  </r>
  <r>
    <s v="OtsLGRF22S"/>
    <s v="OtsLGRF22S_3400"/>
    <s v="C-03400"/>
    <d v="2022-09-05T00:00:00"/>
    <n v="18"/>
    <s v="F"/>
    <n v="850"/>
    <n v="85"/>
    <x v="1"/>
    <s v="NA"/>
    <m/>
    <s v="F"/>
    <s v="F"/>
    <s v="NA"/>
    <s v="NA"/>
    <x v="2"/>
    <s v="NA"/>
    <s v="U"/>
    <s v="FALL"/>
    <n v="0.999999999999996"/>
    <x v="1"/>
    <e v="#N/A"/>
    <n v="1"/>
    <x v="2"/>
    <n v="5.6818181818181825"/>
    <n v="17.04545454545455"/>
    <s v="abv"/>
    <n v="17.04545454545455"/>
  </r>
  <r>
    <s v="OtsLGRF22S"/>
    <s v="OtsLGRF22S_3403"/>
    <s v="C-03403"/>
    <d v="2022-09-05T00:00:00"/>
    <n v="18"/>
    <s v="F"/>
    <n v="780"/>
    <n v="78"/>
    <x v="1"/>
    <s v="NA"/>
    <m/>
    <s v="F"/>
    <s v="F"/>
    <s v="NA"/>
    <s v="NA"/>
    <x v="2"/>
    <s v="NA"/>
    <s v="U"/>
    <s v="FALL"/>
    <n v="1"/>
    <x v="1"/>
    <e v="#N/A"/>
    <n v="1"/>
    <x v="3"/>
    <n v="5.6818181818181825"/>
    <n v="17.04545454545455"/>
    <s v="abv"/>
    <n v="17.04545454545455"/>
  </r>
  <r>
    <s v="OtsLGRF22S"/>
    <s v="OtsLGRF22S_3406"/>
    <s v="C-03406"/>
    <d v="2022-09-05T00:00:00"/>
    <n v="18"/>
    <s v="F"/>
    <n v="630"/>
    <n v="63"/>
    <x v="1"/>
    <s v="NA"/>
    <m/>
    <s v="F"/>
    <s v="F"/>
    <s v="OtsLYON19S_1_1794"/>
    <s v="OtsLYON19S_1_2063"/>
    <x v="1"/>
    <n v="3"/>
    <n v="2019"/>
    <s v="NA"/>
    <s v="NA"/>
    <x v="3"/>
    <n v="0.95971980899999998"/>
    <n v="1"/>
    <x v="1"/>
    <n v="5.6818181818181825"/>
    <n v="17.04545454545455"/>
    <s v="blw"/>
    <n v="17.04545454545455"/>
  </r>
  <r>
    <s v="OtsLGRF22S"/>
    <s v="OtsLGRF22S_3409"/>
    <s v="C-03409"/>
    <d v="2022-09-05T00:00:00"/>
    <n v="18"/>
    <s v="U"/>
    <n v="440"/>
    <n v="44"/>
    <x v="1"/>
    <s v="NA"/>
    <m/>
    <s v="M"/>
    <s v="M"/>
    <s v="OtsLYON20S_1_0294"/>
    <s v="OtsLYON20S_1_0198"/>
    <x v="7"/>
    <n v="2"/>
    <n v="2020"/>
    <s v="NA"/>
    <s v="NA"/>
    <x v="0"/>
    <n v="0.98961045999999997"/>
    <n v="1"/>
    <x v="7"/>
    <n v="5.6818181818181825"/>
    <n v="17.04545454545455"/>
    <s v="abv"/>
    <n v="17.04545454545455"/>
  </r>
  <r>
    <s v="OtsLGRF22S"/>
    <s v="OtsLGRF22S_3412"/>
    <s v="C-03412"/>
    <d v="2022-09-05T00:00:00"/>
    <n v="18"/>
    <s v="F"/>
    <n v="830"/>
    <n v="83"/>
    <x v="0"/>
    <n v="1"/>
    <m/>
    <s v="F"/>
    <s v="F"/>
    <s v="OtsNPFH17S_1_4327"/>
    <s v="OtsNPFH17S_1_4019"/>
    <x v="4"/>
    <n v="5"/>
    <n v="2017"/>
    <s v="NA"/>
    <s v="NA"/>
    <x v="8"/>
    <n v="0.98821806999999995"/>
    <n v="1"/>
    <x v="2"/>
    <n v="5.6818181818181825"/>
    <n v="17.04545454545455"/>
    <s v="abv"/>
    <n v="17.04545454545455"/>
  </r>
  <r>
    <s v="OtsLGRF22S"/>
    <s v="OtsLGRF22S_3415"/>
    <s v="C-03415"/>
    <d v="2022-09-05T00:00:00"/>
    <n v="18"/>
    <s v="U"/>
    <n v="610"/>
    <n v="61"/>
    <x v="1"/>
    <s v="NA"/>
    <m/>
    <s v="M"/>
    <s v="M"/>
    <s v="OtsLYON19S_1_0548"/>
    <s v="OtsLYON19S_1_0410"/>
    <x v="1"/>
    <n v="3"/>
    <n v="2019"/>
    <s v="NA"/>
    <s v="NA"/>
    <x v="3"/>
    <n v="0.95971980899999998"/>
    <n v="1"/>
    <x v="6"/>
    <n v="5.6818181818181825"/>
    <n v="17.04545454545455"/>
    <s v="blw"/>
    <n v="17.04545454545455"/>
  </r>
  <r>
    <s v="OtsLGRF22S"/>
    <s v="OtsLGRF22S_3418"/>
    <s v="C-03418"/>
    <d v="2022-09-05T00:00:00"/>
    <n v="18"/>
    <s v="U"/>
    <n v="600"/>
    <n v="60"/>
    <x v="1"/>
    <s v="NA"/>
    <m/>
    <s v="M"/>
    <s v="M"/>
    <s v="OtsLYON19S_1_0130"/>
    <s v="OtsLYON19S_1_0081"/>
    <x v="1"/>
    <n v="3"/>
    <n v="2019"/>
    <s v="NA"/>
    <s v="NA"/>
    <x v="7"/>
    <n v="0.95971980899999998"/>
    <n v="1"/>
    <x v="6"/>
    <n v="5.6818181818181825"/>
    <n v="17.04545454545455"/>
    <s v="abv"/>
    <n v="17.04545454545455"/>
  </r>
  <r>
    <s v="OtsLGRF22S"/>
    <s v="OtsLGRF22S_3421"/>
    <s v="C-03421"/>
    <d v="2022-09-05T00:00:00"/>
    <n v="18"/>
    <s v="U"/>
    <n v="560"/>
    <n v="56"/>
    <x v="1"/>
    <s v="NA"/>
    <m/>
    <s v="M"/>
    <s v="M"/>
    <s v="OtsLYON19S_1_1820"/>
    <s v="OtsLYON19S_1_1549"/>
    <x v="1"/>
    <n v="3"/>
    <n v="2019"/>
    <s v="NA"/>
    <s v="NA"/>
    <x v="12"/>
    <n v="0.95971980899999998"/>
    <n v="1"/>
    <x v="9"/>
    <n v="5.6818181818181825"/>
    <n v="17.04545454545455"/>
    <s v="abv"/>
    <n v="17.04545454545455"/>
  </r>
  <r>
    <s v="OtsLGRF22S"/>
    <s v="OtsLGRF22S_3424"/>
    <s v="C-03424"/>
    <d v="2022-09-05T00:00:00"/>
    <n v="18"/>
    <s v="U"/>
    <n v="660"/>
    <n v="66"/>
    <x v="1"/>
    <s v="NA"/>
    <m/>
    <s v="M"/>
    <s v="M"/>
    <s v="NA"/>
    <s v="NA"/>
    <x v="2"/>
    <s v="NA"/>
    <s v="U"/>
    <s v="FALL"/>
    <n v="1"/>
    <x v="1"/>
    <e v="#N/A"/>
    <n v="1"/>
    <x v="1"/>
    <n v="5.6818181818181825"/>
    <n v="17.04545454545455"/>
    <s v="abv"/>
    <n v="17.04545454545455"/>
  </r>
  <r>
    <s v="OtsLGRF22S"/>
    <s v="OtsLGRF22S_3427"/>
    <s v="C-03427"/>
    <d v="2022-09-05T00:00:00"/>
    <n v="18"/>
    <s v="M"/>
    <n v="820"/>
    <n v="82"/>
    <x v="1"/>
    <s v="NA"/>
    <m/>
    <s v="U"/>
    <s v="M"/>
    <s v="OtsLYON18S_1_2389"/>
    <s v="OtsLYON18S_1_2767"/>
    <x v="0"/>
    <n v="4"/>
    <n v="2018"/>
    <s v="NA"/>
    <s v="NA"/>
    <x v="3"/>
    <n v="0.80551598400000002"/>
    <n v="1"/>
    <x v="3"/>
    <n v="5.6818181818181825"/>
    <n v="17.04545454545455"/>
    <s v="blw"/>
    <n v="17.04545454545455"/>
  </r>
  <r>
    <s v="OtsLGRF22S"/>
    <s v="OtsLGRF22S_3430"/>
    <s v="C-03430"/>
    <d v="2022-09-05T00:00:00"/>
    <n v="18"/>
    <s v="F"/>
    <n v="810"/>
    <n v="81"/>
    <x v="1"/>
    <s v="NA"/>
    <m/>
    <s v="F"/>
    <s v="F"/>
    <s v="NA"/>
    <s v="NA"/>
    <x v="2"/>
    <s v="NA"/>
    <s v="U"/>
    <s v="FALL"/>
    <n v="0.999999999999999"/>
    <x v="1"/>
    <e v="#N/A"/>
    <n v="1"/>
    <x v="3"/>
    <n v="5.6818181818181825"/>
    <n v="17.04545454545455"/>
    <s v="abv"/>
    <n v="17.04545454545455"/>
  </r>
  <r>
    <s v="OtsLGRF22S"/>
    <s v="OtsLGRF22S_3433"/>
    <s v="C-03433"/>
    <d v="2022-09-05T00:00:00"/>
    <n v="18"/>
    <s v="U"/>
    <n v="610"/>
    <n v="61"/>
    <x v="1"/>
    <s v="NA"/>
    <m/>
    <s v="M"/>
    <s v="M"/>
    <s v="OtsLYON19S_1_0564"/>
    <s v="OtsLYON19S_1_0477"/>
    <x v="1"/>
    <n v="3"/>
    <n v="2019"/>
    <s v="NA"/>
    <s v="NA"/>
    <x v="3"/>
    <n v="0.95971980899999998"/>
    <n v="1"/>
    <x v="6"/>
    <n v="5.6818181818181825"/>
    <n v="17.04545454545455"/>
    <s v="blw"/>
    <n v="17.04545454545455"/>
  </r>
  <r>
    <s v="OtsLGRF22S"/>
    <s v="OtsLGRF22S_3436"/>
    <s v="C-03436"/>
    <d v="2022-09-05T00:00:00"/>
    <n v="18"/>
    <s v="M"/>
    <n v="730"/>
    <n v="73"/>
    <x v="1"/>
    <s v="NA"/>
    <m/>
    <s v="M"/>
    <s v="M"/>
    <s v="OtsLYON18S_1_1027"/>
    <s v="OtsLYON18S_1_1204"/>
    <x v="0"/>
    <n v="4"/>
    <n v="2018"/>
    <s v="NA"/>
    <s v="NA"/>
    <x v="16"/>
    <n v="0.80551598400000002"/>
    <n v="1"/>
    <x v="4"/>
    <n v="5.6818181818181825"/>
    <n v="17.04545454545455"/>
    <s v="abv"/>
    <n v="17.04545454545455"/>
  </r>
  <r>
    <s v="OtsLGRF22S"/>
    <s v="OtsLGRF22S_3439"/>
    <s v="C-03439"/>
    <d v="2022-09-05T00:00:00"/>
    <n v="18"/>
    <s v="U"/>
    <n v="640"/>
    <n v="64"/>
    <x v="0"/>
    <n v="1"/>
    <m/>
    <s v="M"/>
    <s v="M"/>
    <s v="OtsLYON19S_1_1324"/>
    <s v="OtsLYON19S_1_1254"/>
    <x v="1"/>
    <n v="3"/>
    <n v="2019"/>
    <s v="NA"/>
    <s v="NA"/>
    <x v="13"/>
    <n v="0.95971980899999998"/>
    <n v="1"/>
    <x v="1"/>
    <n v="5.6818181818181825"/>
    <n v="17.04545454545455"/>
    <s v="abv"/>
    <n v="17.04545454545455"/>
  </r>
  <r>
    <s v="OtsLGRF22S"/>
    <s v="OtsLGRF22S_3442"/>
    <s v="C-03442"/>
    <d v="2022-09-05T00:00:00"/>
    <n v="18"/>
    <s v="U"/>
    <n v="430"/>
    <n v="43"/>
    <x v="1"/>
    <s v="NA"/>
    <m/>
    <s v="M"/>
    <s v="M"/>
    <s v="NA"/>
    <s v="NA"/>
    <x v="2"/>
    <s v="NA"/>
    <s v="U"/>
    <s v="FALL"/>
    <n v="1"/>
    <x v="1"/>
    <e v="#N/A"/>
    <n v="1"/>
    <x v="7"/>
    <n v="5.6818181818181825"/>
    <n v="17.04545454545455"/>
    <s v="abv"/>
    <n v="17.04545454545455"/>
  </r>
  <r>
    <s v="OtsLGRF22S"/>
    <s v="OtsLGRF22S_3445"/>
    <s v="C-03445"/>
    <d v="2022-09-05T00:00:00"/>
    <n v="18"/>
    <s v="U"/>
    <n v="610"/>
    <n v="61"/>
    <x v="1"/>
    <s v="NA"/>
    <m/>
    <s v="M"/>
    <s v="M"/>
    <s v="NA"/>
    <s v="NA"/>
    <x v="2"/>
    <s v="NA"/>
    <s v="U"/>
    <s v="FALL"/>
    <n v="0.999999999999997"/>
    <x v="1"/>
    <e v="#N/A"/>
    <n v="1"/>
    <x v="6"/>
    <n v="5.6818181818181825"/>
    <n v="17.04545454545455"/>
    <s v="abv"/>
    <n v="17.04545454545455"/>
  </r>
  <r>
    <s v="OtsLGRF22S"/>
    <s v="OtsLGRF22S_3448"/>
    <s v="C-03448"/>
    <d v="2022-09-05T00:00:00"/>
    <n v="18"/>
    <s v="U"/>
    <n v="590"/>
    <n v="59"/>
    <x v="1"/>
    <s v="NA"/>
    <m/>
    <s v="M"/>
    <s v="M"/>
    <s v="OtsLYON19S_1_0539"/>
    <s v="OtsLYON19S_1_0396"/>
    <x v="1"/>
    <n v="3"/>
    <n v="2019"/>
    <s v="NA"/>
    <s v="NA"/>
    <x v="3"/>
    <n v="0.95971980899999998"/>
    <n v="1"/>
    <x v="6"/>
    <n v="5.6818181818181825"/>
    <n v="17.04545454545455"/>
    <s v="blw"/>
    <n v="17.04545454545455"/>
  </r>
  <r>
    <s v="OtsLGRF22S"/>
    <s v="OtsLGRF22S_3451"/>
    <s v="C-03451"/>
    <d v="2022-09-05T00:00:00"/>
    <n v="18"/>
    <s v="U"/>
    <n v="560"/>
    <n v="56"/>
    <x v="1"/>
    <s v="NA"/>
    <m/>
    <s v="M"/>
    <s v="M"/>
    <s v="NA"/>
    <s v="NA"/>
    <x v="2"/>
    <s v="NA"/>
    <s v="U"/>
    <s v="FALL"/>
    <n v="0.999999999999997"/>
    <x v="1"/>
    <e v="#N/A"/>
    <n v="1"/>
    <x v="9"/>
    <n v="5.6818181818181825"/>
    <n v="17.04545454545455"/>
    <s v="abv"/>
    <n v="17.04545454545455"/>
  </r>
  <r>
    <s v="OtsLGRF22S"/>
    <s v="OtsLGRF22S_3454"/>
    <s v="C-03454"/>
    <d v="2022-09-05T00:00:00"/>
    <n v="18"/>
    <s v="M"/>
    <n v="880"/>
    <n v="88"/>
    <x v="1"/>
    <s v="NA"/>
    <m/>
    <s v="M"/>
    <s v="M"/>
    <s v="NA"/>
    <s v="NA"/>
    <x v="2"/>
    <s v="NA"/>
    <s v="U"/>
    <s v="FALL"/>
    <n v="1"/>
    <x v="1"/>
    <e v="#N/A"/>
    <n v="1"/>
    <x v="0"/>
    <n v="5.6818181818181825"/>
    <n v="17.04545454545455"/>
    <s v="abv"/>
    <n v="17.04545454545455"/>
  </r>
  <r>
    <s v="OtsLGRF22S"/>
    <s v="OtsLGRF22S_3457"/>
    <s v="C-03457"/>
    <d v="2022-09-05T00:00:00"/>
    <n v="18"/>
    <s v="U"/>
    <n v="660"/>
    <n v="66"/>
    <x v="1"/>
    <s v="NA"/>
    <m/>
    <s v="M"/>
    <s v="M"/>
    <s v="OtsLYON19S_1_1101"/>
    <s v="OtsLYON19S_1_0907"/>
    <x v="1"/>
    <n v="3"/>
    <n v="2019"/>
    <s v="NA"/>
    <s v="NA"/>
    <x v="5"/>
    <n v="0.95971980899999998"/>
    <n v="1"/>
    <x v="1"/>
    <n v="5.6818181818181825"/>
    <n v="17.04545454545455"/>
    <s v="abv"/>
    <n v="17.04545454545455"/>
  </r>
  <r>
    <s v="OtsLGRF22S"/>
    <s v="OtsLGRF22S_3460"/>
    <s v="C-03460"/>
    <d v="2022-09-05T00:00:00"/>
    <n v="18"/>
    <s v="U"/>
    <n v="590"/>
    <n v="59"/>
    <x v="0"/>
    <n v="1"/>
    <m/>
    <s v="M"/>
    <s v="M"/>
    <s v="OtsLYON19S_1_0704"/>
    <s v="OtsLYON19S_1_0694"/>
    <x v="1"/>
    <n v="3"/>
    <n v="2019"/>
    <s v="NA"/>
    <s v="NA"/>
    <x v="5"/>
    <n v="0.95971980899999998"/>
    <n v="1"/>
    <x v="6"/>
    <n v="5.6818181818181825"/>
    <n v="17.04545454545455"/>
    <s v="abv"/>
    <n v="17.04545454545455"/>
  </r>
  <r>
    <s v="OtsLGRF22S"/>
    <s v="OtsLGRF22S_3463"/>
    <s v="C-03463"/>
    <d v="2022-09-06T00:00:00"/>
    <n v="18"/>
    <s v="F"/>
    <n v="750"/>
    <n v="75"/>
    <x v="1"/>
    <s v="NA"/>
    <m/>
    <s v="F"/>
    <s v="F"/>
    <s v="OtsLYON18S_1_0767"/>
    <s v="OtsLYON18S_1_0911"/>
    <x v="0"/>
    <n v="4"/>
    <n v="2018"/>
    <s v="NA"/>
    <s v="NA"/>
    <x v="3"/>
    <n v="0.80551598400000002"/>
    <n v="1"/>
    <x v="4"/>
    <n v="5.6818181818181825"/>
    <n v="17.04545454545455"/>
    <s v="blw"/>
    <n v="17.04545454545455"/>
  </r>
  <r>
    <s v="OtsLGRF22S"/>
    <s v="OtsLGRF22S_3466"/>
    <s v="C-03466"/>
    <d v="2022-09-06T00:00:00"/>
    <n v="18"/>
    <s v="F"/>
    <n v="740"/>
    <n v="74"/>
    <x v="0"/>
    <n v="1"/>
    <m/>
    <s v="F"/>
    <s v="F"/>
    <s v="OtsLYON18S_1_0730"/>
    <s v="OtsLYON18S_1_0838"/>
    <x v="0"/>
    <n v="4"/>
    <n v="2018"/>
    <s v="NA"/>
    <s v="NA"/>
    <x v="5"/>
    <n v="0.80551598400000002"/>
    <n v="1"/>
    <x v="4"/>
    <n v="5.6818181818181825"/>
    <n v="17.04545454545455"/>
    <s v="abv"/>
    <n v="17.04545454545455"/>
  </r>
  <r>
    <s v="OtsLGRF22S"/>
    <s v="OtsLGRF22S_3469"/>
    <s v="C-03469"/>
    <d v="2022-09-06T00:00:00"/>
    <n v="18"/>
    <s v="F"/>
    <n v="670"/>
    <n v="67"/>
    <x v="1"/>
    <s v="NA"/>
    <m/>
    <s v="F"/>
    <s v="F"/>
    <s v="OtsNPFH18S_1_5344"/>
    <s v="OtsNPFH18S_1_5048"/>
    <x v="3"/>
    <n v="4"/>
    <n v="2018"/>
    <s v="NA"/>
    <s v="NA"/>
    <x v="8"/>
    <n v="0.96828396500000002"/>
    <n v="1"/>
    <x v="1"/>
    <n v="5.6818181818181825"/>
    <n v="17.04545454545455"/>
    <s v="abv"/>
    <n v="17.04545454545455"/>
  </r>
  <r>
    <s v="OtsLGRF22S"/>
    <s v="OtsLGRF22S_3472"/>
    <s v="C-03472"/>
    <d v="2022-09-06T00:00:00"/>
    <n v="18"/>
    <s v="U"/>
    <n v="680"/>
    <n v="68"/>
    <x v="0"/>
    <n v="1"/>
    <m/>
    <s v="M"/>
    <s v="M"/>
    <s v="OtsLYON19S_1_1397"/>
    <s v="OtsLYON19S_1_1492"/>
    <x v="1"/>
    <n v="3"/>
    <n v="2019"/>
    <s v="NA"/>
    <s v="NA"/>
    <x v="12"/>
    <n v="0.95971980899999998"/>
    <n v="1"/>
    <x v="5"/>
    <n v="5.6818181818181825"/>
    <n v="17.04545454545455"/>
    <s v="abv"/>
    <n v="17.04545454545455"/>
  </r>
  <r>
    <s v="OtsLGRF22S"/>
    <s v="OtsLGRF22S_3475"/>
    <s v="C-03475"/>
    <d v="2022-09-06T00:00:00"/>
    <n v="18"/>
    <s v="F"/>
    <n v="810"/>
    <n v="81"/>
    <x v="1"/>
    <n v="1"/>
    <m/>
    <s v="F"/>
    <s v="F"/>
    <s v="OtsLYON17S_1_0418"/>
    <s v="OtsLYON17S_1_0467"/>
    <x v="6"/>
    <n v="5"/>
    <n v="2017"/>
    <s v="NA"/>
    <s v="NA"/>
    <x v="4"/>
    <n v="0.76170174199999996"/>
    <n v="1"/>
    <x v="3"/>
    <n v="5.6818181818181825"/>
    <n v="17.04545454545455"/>
    <s v="blw"/>
    <n v="17.04545454545455"/>
  </r>
  <r>
    <s v="OtsLGRF22S"/>
    <s v="OtsLGRF22S_3478"/>
    <s v="C-03478"/>
    <d v="2022-09-06T00:00:00"/>
    <n v="18"/>
    <s v="U"/>
    <n v="610"/>
    <n v="61"/>
    <x v="1"/>
    <s v="NA"/>
    <m/>
    <s v="M"/>
    <s v="M"/>
    <s v="OtsLYON19S_1_1104"/>
    <s v="OtsLYON19S_1_0913"/>
    <x v="1"/>
    <n v="3"/>
    <n v="2019"/>
    <s v="NA"/>
    <s v="NA"/>
    <x v="5"/>
    <n v="0.95971980899999998"/>
    <n v="1"/>
    <x v="6"/>
    <n v="5.6818181818181825"/>
    <n v="17.04545454545455"/>
    <s v="abv"/>
    <n v="17.04545454545455"/>
  </r>
  <r>
    <s v="OtsLGRF22S"/>
    <s v="OtsLGRF22S_3481"/>
    <s v="C-03481"/>
    <d v="2022-09-06T00:00:00"/>
    <n v="18"/>
    <s v="M"/>
    <n v="730"/>
    <n v="73"/>
    <x v="0"/>
    <n v="1"/>
    <m/>
    <s v="M"/>
    <s v="M"/>
    <s v="OtsLYON17S_1_1108"/>
    <s v="OtsLYON17S_1_1204"/>
    <x v="6"/>
    <n v="5"/>
    <n v="2017"/>
    <s v="NA"/>
    <s v="NA"/>
    <x v="4"/>
    <n v="0.76170174199999996"/>
    <n v="1"/>
    <x v="4"/>
    <n v="5.6818181818181825"/>
    <n v="17.04545454545455"/>
    <s v="blw"/>
    <n v="17.04545454545455"/>
  </r>
  <r>
    <s v="OtsLGRF22S"/>
    <s v="OtsLGRF22S_3484"/>
    <s v="C-03484"/>
    <d v="2022-09-06T00:00:00"/>
    <n v="18"/>
    <s v="F"/>
    <n v="780"/>
    <n v="78"/>
    <x v="1"/>
    <s v="NA"/>
    <m/>
    <s v="F"/>
    <s v="F"/>
    <s v="OtsNPFH18S_1_2326"/>
    <s v="OtsNPFH18S_1_2051"/>
    <x v="3"/>
    <n v="4"/>
    <n v="2018"/>
    <s v="NA"/>
    <s v="NA"/>
    <x v="2"/>
    <n v="0.96828396500000002"/>
    <n v="1"/>
    <x v="3"/>
    <n v="5.6818181818181825"/>
    <n v="17.04545454545455"/>
    <s v="abv"/>
    <n v="17.04545454545455"/>
  </r>
  <r>
    <s v="OtsLGRF22S"/>
    <s v="OtsLGRF22S_3487"/>
    <s v="C-03487"/>
    <d v="2022-09-06T00:00:00"/>
    <n v="18"/>
    <s v="U"/>
    <n v="640"/>
    <n v="64"/>
    <x v="1"/>
    <s v="NA"/>
    <m/>
    <s v="M"/>
    <s v="M"/>
    <s v="OtsNPFH19S_1_3314"/>
    <s v="OtsNPFH19S_1_3006"/>
    <x v="5"/>
    <n v="3"/>
    <n v="2019"/>
    <s v="NA"/>
    <s v="NA"/>
    <x v="11"/>
    <n v="0.99705232300000002"/>
    <n v="1"/>
    <x v="1"/>
    <n v="5.6818181818181825"/>
    <n v="17.04545454545455"/>
    <s v="abv"/>
    <n v="17.04545454545455"/>
  </r>
  <r>
    <s v="OtsLGRF22S"/>
    <s v="OtsLGRF22S_3490"/>
    <s v="C-03490"/>
    <d v="2022-09-06T00:00:00"/>
    <n v="18"/>
    <s v="U"/>
    <n v="470"/>
    <n v="47"/>
    <x v="1"/>
    <s v="NA"/>
    <m/>
    <s v="M"/>
    <s v="M"/>
    <s v="OtsLYON20S_1_0443"/>
    <s v="OtsLYON20S_1_1187"/>
    <x v="7"/>
    <n v="2"/>
    <n v="2020"/>
    <s v="NA"/>
    <s v="NA"/>
    <x v="3"/>
    <n v="0.98961045999999997"/>
    <n v="1"/>
    <x v="7"/>
    <n v="5.6818181818181825"/>
    <n v="17.04545454545455"/>
    <s v="blw"/>
    <n v="17.04545454545455"/>
  </r>
  <r>
    <s v="OtsLGRF22S"/>
    <s v="OtsLGRF22S_3493"/>
    <s v="C-03493"/>
    <d v="2022-09-06T00:00:00"/>
    <n v="18"/>
    <s v="F"/>
    <n v="730"/>
    <n v="73"/>
    <x v="1"/>
    <s v="NA"/>
    <m/>
    <s v="F"/>
    <s v="F"/>
    <s v="OtsNPFH18S_1_1304"/>
    <s v="OtsNPFH18S_1_1023"/>
    <x v="3"/>
    <n v="4"/>
    <n v="2018"/>
    <s v="NA"/>
    <s v="NA"/>
    <x v="2"/>
    <n v="0.96828396500000002"/>
    <n v="1"/>
    <x v="4"/>
    <n v="5.6818181818181825"/>
    <n v="17.04545454545455"/>
    <s v="abv"/>
    <n v="17.04545454545455"/>
  </r>
  <r>
    <s v="OtsLGRF22S"/>
    <s v="OtsLGRF22S_3496"/>
    <s v="C-03496"/>
    <d v="2022-09-06T00:00:00"/>
    <n v="18"/>
    <s v="M"/>
    <n v="610"/>
    <n v="61"/>
    <x v="0"/>
    <n v="1"/>
    <m/>
    <s v="M"/>
    <s v="M"/>
    <s v="OtsLYON19S_1_1125"/>
    <s v="OtsLYON19S_1_0976"/>
    <x v="1"/>
    <n v="3"/>
    <n v="2019"/>
    <s v="NA"/>
    <s v="NA"/>
    <x v="14"/>
    <n v="0.95971980899999998"/>
    <n v="1"/>
    <x v="6"/>
    <n v="5.6818181818181825"/>
    <n v="17.04545454545455"/>
    <s v="abv"/>
    <n v="17.04545454545455"/>
  </r>
  <r>
    <s v="OtsLGRF22S"/>
    <s v="OtsLGRF22S_3499"/>
    <s v="C-03499"/>
    <d v="2022-09-06T00:00:00"/>
    <n v="18"/>
    <s v="U"/>
    <n v="620"/>
    <n v="62"/>
    <x v="1"/>
    <s v="NA"/>
    <m/>
    <s v="M"/>
    <s v="M"/>
    <s v="OtsLYON19S_1_0109"/>
    <s v="OtsLYON19S_1_0015"/>
    <x v="1"/>
    <n v="3"/>
    <n v="2019"/>
    <s v="NA"/>
    <s v="NA"/>
    <x v="7"/>
    <n v="0.95971980899999998"/>
    <n v="1"/>
    <x v="6"/>
    <n v="5.6818181818181825"/>
    <n v="17.04545454545455"/>
    <s v="abv"/>
    <n v="17.04545454545455"/>
  </r>
  <r>
    <s v="OtsLGRF22S"/>
    <s v="OtsLGRF22S_3502"/>
    <s v="C-03502"/>
    <d v="2022-09-06T00:00:00"/>
    <n v="18"/>
    <s v="U"/>
    <n v="610"/>
    <n v="61"/>
    <x v="1"/>
    <s v="NA"/>
    <m/>
    <s v="M"/>
    <s v="M"/>
    <s v="OtsLYON19S_1_1397"/>
    <s v="OtsLYON19S_1_1491"/>
    <x v="1"/>
    <n v="3"/>
    <n v="2019"/>
    <s v="NA"/>
    <s v="NA"/>
    <x v="12"/>
    <n v="0.95971980899999998"/>
    <n v="1"/>
    <x v="6"/>
    <n v="5.6818181818181825"/>
    <n v="17.04545454545455"/>
    <s v="abv"/>
    <n v="17.04545454545455"/>
  </r>
  <r>
    <s v="OtsLGRF22S"/>
    <s v="OtsLGRF22S_3505"/>
    <s v="C-03505"/>
    <d v="2022-09-06T00:00:00"/>
    <n v="18"/>
    <s v="U"/>
    <n v="600"/>
    <n v="60"/>
    <x v="0"/>
    <n v="1"/>
    <m/>
    <s v="M"/>
    <s v="M"/>
    <s v="OtsLYON19S_1_0126"/>
    <s v="OtsLYON19S_1_0220"/>
    <x v="1"/>
    <n v="3"/>
    <n v="2019"/>
    <s v="NA"/>
    <s v="NA"/>
    <x v="0"/>
    <n v="0.95971980899999998"/>
    <n v="1"/>
    <x v="6"/>
    <n v="5.6818181818181825"/>
    <n v="17.04545454545455"/>
    <s v="abv"/>
    <n v="17.04545454545455"/>
  </r>
  <r>
    <s v="OtsLGRF22S"/>
    <s v="OtsLGRF22S_3508"/>
    <s v="C-03508"/>
    <d v="2022-09-06T00:00:00"/>
    <n v="18"/>
    <s v="U"/>
    <n v="650"/>
    <n v="65"/>
    <x v="1"/>
    <s v="NA"/>
    <m/>
    <s v="M"/>
    <s v="M"/>
    <s v="OtsLYON19S_1_1348"/>
    <s v="OtsLYON19S_1_1416"/>
    <x v="1"/>
    <n v="3"/>
    <n v="2019"/>
    <s v="NA"/>
    <s v="NA"/>
    <x v="9"/>
    <n v="0.95971980899999998"/>
    <n v="1"/>
    <x v="1"/>
    <n v="5.6818181818181825"/>
    <n v="17.04545454545455"/>
    <s v="blw"/>
    <n v="17.04545454545455"/>
  </r>
  <r>
    <s v="OtsLGRF22S"/>
    <s v="OtsLGRF22S_3511"/>
    <s v="C-03511"/>
    <d v="2022-09-06T00:00:00"/>
    <n v="18"/>
    <s v="U"/>
    <n v="590"/>
    <n v="59"/>
    <x v="1"/>
    <s v="NA"/>
    <m/>
    <s v="M"/>
    <s v="M"/>
    <s v="OtsNPFH19S_1_2342"/>
    <s v="OtsNPFH19S_1_2061"/>
    <x v="5"/>
    <n v="3"/>
    <n v="2019"/>
    <s v="NA"/>
    <s v="NA"/>
    <x v="2"/>
    <n v="0.99705232300000002"/>
    <n v="1"/>
    <x v="6"/>
    <n v="5.6818181818181825"/>
    <n v="17.04545454545455"/>
    <s v="abv"/>
    <n v="17.04545454545455"/>
  </r>
  <r>
    <s v="OtsLGRF22S"/>
    <s v="OtsLGRF22S_3514"/>
    <s v="C-03514"/>
    <d v="2022-09-06T00:00:00"/>
    <n v="18"/>
    <s v="M"/>
    <n v="710"/>
    <n v="71"/>
    <x v="0"/>
    <n v="1"/>
    <m/>
    <s v="M"/>
    <s v="M"/>
    <s v="OtsLYON19S_1_1776"/>
    <s v="OtsLYON19S_1_2042"/>
    <x v="1"/>
    <n v="3"/>
    <n v="2019"/>
    <s v="NA"/>
    <s v="NA"/>
    <x v="17"/>
    <n v="0.95971980899999998"/>
    <n v="1"/>
    <x v="5"/>
    <n v="5.6818181818181825"/>
    <n v="17.04545454545455"/>
    <s v="abv"/>
    <n v="17.04545454545455"/>
  </r>
  <r>
    <s v="OtsLGRF22S"/>
    <s v="OtsLGRF22S_3517"/>
    <s v="C-03517"/>
    <d v="2022-09-06T00:00:00"/>
    <n v="18"/>
    <s v="M"/>
    <n v="840"/>
    <n v="84"/>
    <x v="0"/>
    <n v="1"/>
    <m/>
    <s v="M"/>
    <s v="M"/>
    <s v="NA"/>
    <s v="NA"/>
    <x v="2"/>
    <s v="NA"/>
    <s v="U"/>
    <s v="FALL"/>
    <n v="1"/>
    <x v="6"/>
    <e v="#N/A"/>
    <n v="1"/>
    <x v="2"/>
    <n v="5.6818181818181825"/>
    <n v="17.04545454545455"/>
    <s v="abv"/>
    <n v="17.04545454545455"/>
  </r>
  <r>
    <s v="OtsLGRF22S"/>
    <s v="OtsLGRF22S_3520"/>
    <s v="C-03520"/>
    <d v="2022-09-06T00:00:00"/>
    <n v="18"/>
    <s v="M"/>
    <n v="620"/>
    <n v="62"/>
    <x v="0"/>
    <n v="1"/>
    <m/>
    <s v="M"/>
    <s v="M"/>
    <s v="OtsLYON19S_1_0106"/>
    <s v="OtsLYON19S_1_0012"/>
    <x v="1"/>
    <n v="3"/>
    <n v="2019"/>
    <s v="NA"/>
    <s v="NA"/>
    <x v="7"/>
    <n v="0.95971980899999998"/>
    <n v="1"/>
    <x v="6"/>
    <n v="5.6818181818181825"/>
    <n v="17.04545454545455"/>
    <s v="abv"/>
    <n v="17.04545454545455"/>
  </r>
  <r>
    <s v="OtsLGRF22S"/>
    <s v="OtsLGRF22S_3523"/>
    <s v="C-03523"/>
    <d v="2022-09-06T00:00:00"/>
    <n v="18"/>
    <s v="U"/>
    <n v="430"/>
    <n v="43"/>
    <x v="1"/>
    <s v="NA"/>
    <m/>
    <s v="M"/>
    <s v="M"/>
    <s v="NA"/>
    <s v="NA"/>
    <x v="2"/>
    <s v="NA"/>
    <s v="U"/>
    <s v="FALL"/>
    <n v="1"/>
    <x v="1"/>
    <e v="#N/A"/>
    <n v="1"/>
    <x v="7"/>
    <n v="5.6818181818181825"/>
    <n v="17.04545454545455"/>
    <s v="abv"/>
    <n v="17.04545454545455"/>
  </r>
  <r>
    <s v="OtsLGRF22S"/>
    <s v="OtsLGRF22S_3526"/>
    <s v="C-03526"/>
    <d v="2022-09-06T00:00:00"/>
    <n v="18"/>
    <s v="F"/>
    <n v="720"/>
    <n v="72"/>
    <x v="1"/>
    <s v="NA"/>
    <m/>
    <s v="F"/>
    <s v="F"/>
    <s v="OtsLYON18S_1_0758"/>
    <s v="OtsLYON18S_1_0679"/>
    <x v="0"/>
    <n v="4"/>
    <n v="2018"/>
    <s v="NA"/>
    <s v="NA"/>
    <x v="3"/>
    <n v="0.80551598400000002"/>
    <n v="1"/>
    <x v="5"/>
    <n v="5.6818181818181825"/>
    <n v="17.04545454545455"/>
    <s v="blw"/>
    <n v="17.04545454545455"/>
  </r>
  <r>
    <s v="OtsLGRF22S"/>
    <s v="OtsLGRF22S_3529"/>
    <s v="C-03529"/>
    <d v="2022-09-06T00:00:00"/>
    <n v="18"/>
    <s v="F"/>
    <n v="780"/>
    <n v="78"/>
    <x v="1"/>
    <s v="NA"/>
    <m/>
    <s v="F"/>
    <s v="F"/>
    <s v="NA"/>
    <s v="NA"/>
    <x v="2"/>
    <s v="NA"/>
    <s v="U"/>
    <s v="FALL"/>
    <n v="0.999999999999996"/>
    <x v="1"/>
    <e v="#N/A"/>
    <n v="1"/>
    <x v="3"/>
    <n v="5.6818181818181825"/>
    <n v="17.04545454545455"/>
    <s v="abv"/>
    <n v="17.04545454545455"/>
  </r>
  <r>
    <s v="OtsLGRF22S"/>
    <s v="OtsLGRF22S_3532"/>
    <s v="C-03532"/>
    <d v="2022-09-06T00:00:00"/>
    <n v="18"/>
    <s v="M"/>
    <n v="710"/>
    <n v="71"/>
    <x v="0"/>
    <n v="1"/>
    <m/>
    <s v="M"/>
    <s v="M"/>
    <s v="OtsLYON18S_1_0129"/>
    <s v="OtsLYON18S_1_0266"/>
    <x v="0"/>
    <n v="4"/>
    <n v="2018"/>
    <s v="NA"/>
    <s v="NA"/>
    <x v="0"/>
    <n v="0.80551598400000002"/>
    <n v="1"/>
    <x v="5"/>
    <n v="5.6818181818181825"/>
    <n v="17.04545454545455"/>
    <s v="abv"/>
    <n v="17.04545454545455"/>
  </r>
  <r>
    <s v="OtsLGRF22S"/>
    <s v="OtsLGRF22S_3535"/>
    <s v="C-03535"/>
    <d v="2022-09-06T00:00:00"/>
    <n v="18"/>
    <s v="M"/>
    <n v="620"/>
    <n v="62"/>
    <x v="0"/>
    <n v="1"/>
    <m/>
    <s v="M"/>
    <s v="M"/>
    <s v="OtsLYON19S_1_1739"/>
    <s v="OtsLYON19S_1_1972"/>
    <x v="1"/>
    <n v="3"/>
    <n v="2019"/>
    <s v="NA"/>
    <s v="NA"/>
    <x v="12"/>
    <n v="0.95971980899999998"/>
    <n v="1"/>
    <x v="6"/>
    <n v="5.6818181818181825"/>
    <n v="17.04545454545455"/>
    <s v="abv"/>
    <n v="17.04545454545455"/>
  </r>
  <r>
    <s v="OtsLGRF22S"/>
    <s v="OtsLGRF22S_3538"/>
    <s v="C-03538"/>
    <d v="2022-09-06T00:00:00"/>
    <n v="18"/>
    <s v="U"/>
    <n v="640"/>
    <n v="64"/>
    <x v="1"/>
    <s v="NA"/>
    <m/>
    <s v="M"/>
    <s v="M"/>
    <s v="NA"/>
    <s v="NA"/>
    <x v="2"/>
    <s v="NA"/>
    <s v="U"/>
    <s v="FALL"/>
    <n v="1"/>
    <x v="1"/>
    <e v="#N/A"/>
    <n v="1"/>
    <x v="1"/>
    <n v="5.6818181818181825"/>
    <n v="17.04545454545455"/>
    <s v="abv"/>
    <n v="17.04545454545455"/>
  </r>
  <r>
    <s v="OtsLGRF22S"/>
    <s v="OtsLGRF22S_3541"/>
    <s v="C-03541"/>
    <d v="2022-09-06T00:00:00"/>
    <n v="18"/>
    <s v="F"/>
    <n v="630"/>
    <n v="63"/>
    <x v="1"/>
    <s v="NA"/>
    <m/>
    <s v="F"/>
    <s v="F"/>
    <s v="OtsLYON19S_1_0573"/>
    <s v="OtsLYON19S_1_0609"/>
    <x v="1"/>
    <n v="3"/>
    <n v="2019"/>
    <s v="NA"/>
    <s v="NA"/>
    <x v="3"/>
    <n v="0.95971980899999998"/>
    <n v="1"/>
    <x v="1"/>
    <n v="5.6818181818181825"/>
    <n v="17.04545454545455"/>
    <s v="blw"/>
    <n v="17.04545454545455"/>
  </r>
  <r>
    <s v="OtsLGRF22S"/>
    <s v="OtsLGRF22S_3544"/>
    <s v="C-03544"/>
    <d v="2022-09-06T00:00:00"/>
    <n v="18"/>
    <s v="U"/>
    <n v="610"/>
    <n v="61"/>
    <x v="1"/>
    <s v="NA"/>
    <m/>
    <s v="M"/>
    <s v="M"/>
    <s v="OtsLYON19S_1_1821"/>
    <s v="OtsLYON19S_1_1544"/>
    <x v="1"/>
    <n v="3"/>
    <n v="2019"/>
    <s v="NA"/>
    <s v="NA"/>
    <x v="12"/>
    <n v="0.95971980899999998"/>
    <n v="1"/>
    <x v="6"/>
    <n v="5.6818181818181825"/>
    <n v="17.04545454545455"/>
    <s v="abv"/>
    <n v="17.04545454545455"/>
  </r>
  <r>
    <s v="OtsLGRF22S"/>
    <s v="OtsLGRF22S_3547"/>
    <s v="C-03547"/>
    <d v="2022-09-06T00:00:00"/>
    <n v="18"/>
    <s v="U"/>
    <n v="470"/>
    <n v="47"/>
    <x v="1"/>
    <s v="NA"/>
    <m/>
    <s v="M"/>
    <s v="M"/>
    <s v="OtsNPFH19S_1_4339"/>
    <s v="OtsNPFH19S_1_4006"/>
    <x v="5"/>
    <n v="3"/>
    <n v="2019"/>
    <s v="NA"/>
    <s v="NA"/>
    <x v="10"/>
    <n v="0.99705232300000002"/>
    <n v="1"/>
    <x v="7"/>
    <n v="5.6818181818181825"/>
    <n v="17.04545454545455"/>
    <s v="abv"/>
    <n v="17.04545454545455"/>
  </r>
  <r>
    <s v="OtsLGRF22S"/>
    <s v="OtsLGRF22S_3550"/>
    <s v="C-03550"/>
    <d v="2022-09-06T00:00:00"/>
    <n v="18"/>
    <s v="F"/>
    <n v="780"/>
    <n v="78"/>
    <x v="0"/>
    <n v="1"/>
    <m/>
    <s v="F"/>
    <s v="F"/>
    <s v="OtsLYON18S_1_0718"/>
    <s v="OtsLYON18S_1_0596"/>
    <x v="0"/>
    <n v="4"/>
    <n v="2018"/>
    <s v="NA"/>
    <s v="NA"/>
    <x v="5"/>
    <n v="0.80551598400000002"/>
    <n v="1"/>
    <x v="3"/>
    <n v="5.6818181818181825"/>
    <n v="17.04545454545455"/>
    <s v="abv"/>
    <n v="17.04545454545455"/>
  </r>
  <r>
    <s v="OtsLGRF22S"/>
    <s v="OtsLGRF22S_3553"/>
    <s v="C-03553"/>
    <d v="2022-09-06T00:00:00"/>
    <n v="18"/>
    <s v="U"/>
    <n v="690"/>
    <n v="69"/>
    <x v="0"/>
    <s v="NA"/>
    <m/>
    <s v="M"/>
    <s v="M"/>
    <s v="OtsLYON19S_1_0598"/>
    <s v="OtsLYON19S_1_0666"/>
    <x v="1"/>
    <n v="3"/>
    <n v="2019"/>
    <s v="NA"/>
    <s v="NA"/>
    <x v="5"/>
    <n v="0.95971980899999998"/>
    <n v="1"/>
    <x v="5"/>
    <n v="5.6818181818181825"/>
    <n v="17.04545454545455"/>
    <s v="abv"/>
    <n v="17.04545454545455"/>
  </r>
  <r>
    <s v="OtsLGRF22S"/>
    <s v="OtsLGRF22S_3556"/>
    <s v="C-03556"/>
    <d v="2022-09-06T00:00:00"/>
    <n v="18"/>
    <s v="U"/>
    <n v="630"/>
    <n v="63"/>
    <x v="1"/>
    <s v="NA"/>
    <m/>
    <s v="M"/>
    <s v="M"/>
    <s v="OtsLYON19S_1_1877"/>
    <s v="OtsLYON19S_1_1651"/>
    <x v="1"/>
    <n v="3"/>
    <n v="2019"/>
    <s v="NA"/>
    <s v="NA"/>
    <x v="12"/>
    <n v="0.95971980899999998"/>
    <n v="1"/>
    <x v="1"/>
    <n v="5.6818181818181825"/>
    <n v="17.04545454545455"/>
    <s v="abv"/>
    <n v="17.04545454545455"/>
  </r>
  <r>
    <s v="OtsLGRF22S"/>
    <s v="OtsLGRF22S_3559"/>
    <s v="C-03559"/>
    <d v="2022-09-06T00:00:00"/>
    <n v="18"/>
    <s v="M"/>
    <n v="660"/>
    <n v="66"/>
    <x v="0"/>
    <n v="1"/>
    <m/>
    <s v="M"/>
    <s v="M"/>
    <s v="OtsNPFH19S_1_3307"/>
    <s v="OtsNPFH19S_1_3041"/>
    <x v="5"/>
    <n v="3"/>
    <n v="2019"/>
    <s v="NA"/>
    <s v="NA"/>
    <x v="11"/>
    <n v="0.99705232300000002"/>
    <n v="1"/>
    <x v="1"/>
    <n v="5.6818181818181825"/>
    <n v="17.04545454545455"/>
    <s v="abv"/>
    <n v="17.04545454545455"/>
  </r>
  <r>
    <s v="OtsLGRF22S"/>
    <s v="OtsLGRF22S_3562"/>
    <s v="C-03562"/>
    <d v="2022-09-06T00:00:00"/>
    <n v="18"/>
    <s v="U"/>
    <n v="580"/>
    <n v="58"/>
    <x v="0"/>
    <n v="1"/>
    <m/>
    <s v="M"/>
    <s v="M"/>
    <s v="OtsLYON19S_1_0107"/>
    <s v="OtsLYON19S_1_0043"/>
    <x v="1"/>
    <n v="3"/>
    <n v="2019"/>
    <s v="NA"/>
    <s v="NA"/>
    <x v="7"/>
    <n v="0.95971980899999998"/>
    <n v="1"/>
    <x v="6"/>
    <n v="5.6818181818181825"/>
    <n v="17.04545454545455"/>
    <s v="abv"/>
    <n v="17.04545454545455"/>
  </r>
  <r>
    <s v="OtsLGRF22S"/>
    <s v="OtsLGRF22S_3565"/>
    <s v="C-03565"/>
    <d v="2022-09-06T00:00:00"/>
    <n v="18"/>
    <s v="F"/>
    <n v="750"/>
    <n v="75"/>
    <x v="1"/>
    <s v="NA"/>
    <m/>
    <s v="F"/>
    <s v="F"/>
    <s v="NA"/>
    <s v="NA"/>
    <x v="2"/>
    <s v="NA"/>
    <s v="U"/>
    <s v="FALL"/>
    <n v="1"/>
    <x v="1"/>
    <e v="#N/A"/>
    <n v="1"/>
    <x v="4"/>
    <n v="5.6818181818181825"/>
    <n v="17.04545454545455"/>
    <s v="abv"/>
    <n v="17.04545454545455"/>
  </r>
  <r>
    <s v="OtsLGRF22S"/>
    <s v="OtsLGRF22S_3568"/>
    <s v="C-03568"/>
    <d v="2022-09-06T00:00:00"/>
    <n v="18"/>
    <s v="F"/>
    <n v="730"/>
    <n v="73"/>
    <x v="0"/>
    <n v="1"/>
    <m/>
    <s v="F"/>
    <s v="F"/>
    <s v="OtsLYON18S_1_0758"/>
    <s v="OtsLYON18S_1_0673"/>
    <x v="0"/>
    <n v="4"/>
    <n v="2018"/>
    <s v="NA"/>
    <s v="NA"/>
    <x v="3"/>
    <n v="0.80551598400000002"/>
    <n v="1"/>
    <x v="4"/>
    <n v="5.6818181818181825"/>
    <n v="17.04545454545455"/>
    <s v="blw"/>
    <n v="17.04545454545455"/>
  </r>
  <r>
    <s v="OtsLGRF22S"/>
    <s v="OtsLGRF22S_3571"/>
    <s v="C-03571"/>
    <d v="2022-09-06T00:00:00"/>
    <n v="18"/>
    <s v="U"/>
    <n v="650"/>
    <n v="65"/>
    <x v="1"/>
    <s v="NA"/>
    <m/>
    <s v="M"/>
    <s v="M"/>
    <s v="OtsLYON19S_1_1863"/>
    <s v="OtsLYON19S_1_1671"/>
    <x v="1"/>
    <n v="3"/>
    <n v="2019"/>
    <s v="NA"/>
    <s v="NA"/>
    <x v="12"/>
    <n v="0.95971980899999998"/>
    <n v="1"/>
    <x v="1"/>
    <n v="5.6818181818181825"/>
    <n v="17.04545454545455"/>
    <s v="abv"/>
    <n v="17.04545454545455"/>
  </r>
  <r>
    <s v="OtsLGRF22S"/>
    <s v="OtsLGRF22S_3574"/>
    <s v="C-03574"/>
    <d v="2022-09-06T00:00:00"/>
    <n v="18"/>
    <s v="U"/>
    <n v="610"/>
    <n v="61"/>
    <x v="1"/>
    <s v="NA"/>
    <m/>
    <s v="M"/>
    <s v="M"/>
    <s v="OtsLYON19S_1_0134"/>
    <s v="OtsLYON19S_1_0091"/>
    <x v="1"/>
    <n v="3"/>
    <n v="2019"/>
    <s v="NA"/>
    <s v="NA"/>
    <x v="7"/>
    <n v="0.95971980899999998"/>
    <n v="1"/>
    <x v="6"/>
    <n v="5.6818181818181825"/>
    <n v="17.04545454545455"/>
    <s v="abv"/>
    <n v="17.04545454545455"/>
  </r>
  <r>
    <s v="OtsLGRF22S"/>
    <s v="OtsLGRF22S_3577"/>
    <s v="C-03577"/>
    <d v="2022-09-06T00:00:00"/>
    <n v="18"/>
    <s v="M"/>
    <n v="910"/>
    <n v="91"/>
    <x v="1"/>
    <s v="NA"/>
    <m/>
    <s v="M"/>
    <s v="M"/>
    <s v="NA"/>
    <s v="NA"/>
    <x v="2"/>
    <s v="NA"/>
    <s v="U"/>
    <s v="FALL"/>
    <n v="1"/>
    <x v="1"/>
    <e v="#N/A"/>
    <n v="1"/>
    <x v="0"/>
    <n v="5.6818181818181825"/>
    <n v="17.04545454545455"/>
    <s v="abv"/>
    <n v="17.04545454545455"/>
  </r>
  <r>
    <s v="OtsLGRF22S"/>
    <s v="OtsLGRF22S_3580"/>
    <s v="C-03580"/>
    <d v="2022-09-06T00:00:00"/>
    <n v="18"/>
    <s v="M"/>
    <n v="710"/>
    <n v="71"/>
    <x v="0"/>
    <s v="NA"/>
    <m/>
    <s v="M"/>
    <s v="M"/>
    <s v="OtsNPFH18S_1_2306"/>
    <s v="OtsNPFH18S_1_2055"/>
    <x v="3"/>
    <n v="4"/>
    <n v="2018"/>
    <s v="NA"/>
    <s v="NA"/>
    <x v="2"/>
    <n v="0.96828396500000002"/>
    <n v="1"/>
    <x v="5"/>
    <n v="5.6818181818181825"/>
    <n v="17.04545454545455"/>
    <s v="abv"/>
    <n v="17.04545454545455"/>
  </r>
  <r>
    <s v="OtsLGRF22S"/>
    <s v="OtsLGRF22S_3583"/>
    <s v="C-03583"/>
    <d v="2022-09-06T00:00:00"/>
    <n v="18"/>
    <s v="F"/>
    <n v="750"/>
    <n v="75"/>
    <x v="1"/>
    <s v="NA"/>
    <m/>
    <s v="F"/>
    <s v="F"/>
    <s v="NA"/>
    <s v="NA"/>
    <x v="2"/>
    <s v="NA"/>
    <s v="U"/>
    <s v="FALL"/>
    <n v="1"/>
    <x v="1"/>
    <e v="#N/A"/>
    <n v="1"/>
    <x v="4"/>
    <n v="5.6818181818181825"/>
    <n v="17.04545454545455"/>
    <s v="abv"/>
    <n v="17.04545454545455"/>
  </r>
  <r>
    <s v="OtsLGRF22S"/>
    <s v="OtsLGRF22S_3586"/>
    <s v="C-03586"/>
    <d v="2022-09-06T00:00:00"/>
    <n v="18"/>
    <s v="U"/>
    <n v="630"/>
    <n v="63"/>
    <x v="0"/>
    <n v="1"/>
    <m/>
    <s v="M"/>
    <s v="M"/>
    <s v="OtsLYON19S_1_0111"/>
    <s v="OtsLYON19S_1_0020"/>
    <x v="1"/>
    <n v="3"/>
    <n v="2019"/>
    <s v="NA"/>
    <s v="NA"/>
    <x v="7"/>
    <n v="0.95971980899999998"/>
    <n v="1"/>
    <x v="1"/>
    <n v="5.6818181818181825"/>
    <n v="17.04545454545455"/>
    <s v="abv"/>
    <n v="17.04545454545455"/>
  </r>
  <r>
    <s v="OtsLGRF22S"/>
    <s v="OtsLGRF22S_3589"/>
    <s v="C-03589"/>
    <d v="2022-09-06T00:00:00"/>
    <n v="18"/>
    <s v="U"/>
    <n v="630"/>
    <n v="63"/>
    <x v="1"/>
    <s v="NA"/>
    <m/>
    <s v="M"/>
    <s v="M"/>
    <s v="OtsLYON19S_1_1804"/>
    <s v="OtsLYON19S_1_1511"/>
    <x v="1"/>
    <n v="3"/>
    <n v="2019"/>
    <s v="NA"/>
    <s v="NA"/>
    <x v="12"/>
    <n v="0.95971980899999998"/>
    <n v="1"/>
    <x v="1"/>
    <n v="5.6818181818181825"/>
    <n v="17.04545454545455"/>
    <s v="abv"/>
    <n v="17.04545454545455"/>
  </r>
  <r>
    <s v="OtsLGRF22S"/>
    <s v="OtsLGRF22S_3592"/>
    <s v="C-03592"/>
    <d v="2022-09-06T00:00:00"/>
    <n v="18"/>
    <s v="F"/>
    <n v="770"/>
    <n v="77"/>
    <x v="0"/>
    <n v="1"/>
    <m/>
    <s v="F"/>
    <s v="F"/>
    <s v="NA"/>
    <s v="NA"/>
    <x v="2"/>
    <s v="NA"/>
    <s v="U"/>
    <s v="FALL"/>
    <n v="0.999999999999998"/>
    <x v="6"/>
    <e v="#N/A"/>
    <n v="1"/>
    <x v="4"/>
    <n v="5.6818181818181825"/>
    <n v="17.04545454545455"/>
    <s v="abv"/>
    <n v="17.04545454545455"/>
  </r>
  <r>
    <s v="OtsLGRF22S"/>
    <s v="OtsLGRF22S_3595"/>
    <s v="C-03595"/>
    <d v="2022-09-06T00:00:00"/>
    <n v="18"/>
    <s v="F"/>
    <n v="800"/>
    <n v="80"/>
    <x v="1"/>
    <s v="NA"/>
    <m/>
    <s v="F"/>
    <s v="F"/>
    <s v="NA"/>
    <s v="NA"/>
    <x v="2"/>
    <s v="NA"/>
    <s v="U"/>
    <s v="FALL"/>
    <n v="1"/>
    <x v="1"/>
    <e v="#N/A"/>
    <n v="1"/>
    <x v="3"/>
    <n v="5.6818181818181825"/>
    <n v="17.04545454545455"/>
    <s v="abv"/>
    <n v="17.04545454545455"/>
  </r>
  <r>
    <s v="OtsLGRF22S"/>
    <s v="OtsLGRF22S_3598"/>
    <s v="C-03598"/>
    <d v="2022-09-06T00:00:00"/>
    <n v="18"/>
    <s v="U"/>
    <n v="660"/>
    <n v="66"/>
    <x v="1"/>
    <s v="NA"/>
    <m/>
    <s v="M"/>
    <s v="M"/>
    <s v="OtsLYON19S_1_1395"/>
    <s v="OtsLYON19S_1_1495"/>
    <x v="1"/>
    <n v="3"/>
    <n v="2019"/>
    <s v="NA"/>
    <s v="NA"/>
    <x v="12"/>
    <n v="0.95971980899999998"/>
    <n v="1"/>
    <x v="1"/>
    <n v="5.6818181818181825"/>
    <n v="17.04545454545455"/>
    <s v="abv"/>
    <n v="17.04545454545455"/>
  </r>
  <r>
    <s v="OtsLGRF22S"/>
    <s v="OtsLGRF22S_3601"/>
    <s v="C-03601"/>
    <d v="2022-09-06T00:00:00"/>
    <n v="18"/>
    <s v="M"/>
    <n v="850"/>
    <n v="85"/>
    <x v="1"/>
    <s v="NA"/>
    <m/>
    <s v="U"/>
    <s v="M"/>
    <s v="NA"/>
    <s v="NA"/>
    <x v="2"/>
    <s v="NA"/>
    <s v="U"/>
    <s v="FALL"/>
    <n v="0.999999999999998"/>
    <x v="1"/>
    <e v="#N/A"/>
    <n v="1"/>
    <x v="2"/>
    <n v="5.6818181818181825"/>
    <n v="17.04545454545455"/>
    <s v="abv"/>
    <n v="17.04545454545455"/>
  </r>
  <r>
    <s v="OtsLGRF22S"/>
    <s v="OtsLGRF22S_3604"/>
    <s v="C-03604"/>
    <d v="2022-09-06T00:00:00"/>
    <n v="18"/>
    <s v="M"/>
    <n v="760"/>
    <n v="76"/>
    <x v="0"/>
    <n v="1"/>
    <m/>
    <s v="M"/>
    <s v="M"/>
    <s v="OtsLYON18S_1_2370"/>
    <s v="OtsLYON18S_1_2740"/>
    <x v="0"/>
    <n v="4"/>
    <n v="2018"/>
    <s v="NA"/>
    <s v="NA"/>
    <x v="9"/>
    <n v="0.80551598400000002"/>
    <n v="1"/>
    <x v="4"/>
    <n v="5.6818181818181825"/>
    <n v="17.04545454545455"/>
    <s v="blw"/>
    <n v="17.04545454545455"/>
  </r>
  <r>
    <s v="OtsLGRF22S"/>
    <s v="OtsLGRF22S_3607"/>
    <s v="C-03607"/>
    <d v="2022-09-06T00:00:00"/>
    <n v="18"/>
    <s v="M"/>
    <n v="670"/>
    <n v="67"/>
    <x v="0"/>
    <n v="1"/>
    <m/>
    <s v="M"/>
    <s v="M"/>
    <s v="OtsLYON19S_1_0704"/>
    <s v="OtsLYON19S_1_0694"/>
    <x v="1"/>
    <n v="3"/>
    <n v="2019"/>
    <s v="NA"/>
    <s v="NA"/>
    <x v="5"/>
    <n v="0.95971980899999998"/>
    <n v="1"/>
    <x v="1"/>
    <n v="5.6818181818181825"/>
    <n v="17.04545454545455"/>
    <s v="abv"/>
    <n v="17.04545454545455"/>
  </r>
  <r>
    <s v="OtsLGRF22S"/>
    <s v="OtsLGRF22S_3610"/>
    <s v="C-03610"/>
    <d v="2022-09-06T00:00:00"/>
    <n v="18"/>
    <s v="F"/>
    <n v="690"/>
    <n v="69"/>
    <x v="0"/>
    <n v="1"/>
    <m/>
    <s v="F"/>
    <s v="F"/>
    <s v="OtsLYON18S_1_2349"/>
    <s v="OtsLYON18S_1_2500"/>
    <x v="0"/>
    <n v="4"/>
    <n v="2018"/>
    <s v="NA"/>
    <s v="NA"/>
    <x v="9"/>
    <n v="0.80551598400000002"/>
    <n v="1"/>
    <x v="5"/>
    <n v="5.6818181818181825"/>
    <n v="17.04545454545455"/>
    <s v="blw"/>
    <n v="17.04545454545455"/>
  </r>
  <r>
    <s v="OtsLGRF22S"/>
    <s v="OtsLGRF22S_3613"/>
    <s v="C-03613"/>
    <d v="2022-09-06T00:00:00"/>
    <n v="18"/>
    <s v="F"/>
    <n v="610"/>
    <n v="61"/>
    <x v="0"/>
    <s v="NA"/>
    <m/>
    <s v="F"/>
    <s v="F"/>
    <s v="OtsLYON19S_1_0109"/>
    <s v="OtsLYON19S_1_0015"/>
    <x v="1"/>
    <n v="3"/>
    <n v="2019"/>
    <s v="NA"/>
    <s v="NA"/>
    <x v="7"/>
    <n v="0.95971980899999998"/>
    <n v="1"/>
    <x v="6"/>
    <n v="5.6818181818181825"/>
    <n v="17.04545454545455"/>
    <s v="abv"/>
    <n v="17.04545454545455"/>
  </r>
  <r>
    <s v="OtsLGRF22S"/>
    <s v="OtsLGRF22S_3616"/>
    <s v="C-03616"/>
    <d v="2022-09-06T00:00:00"/>
    <n v="18"/>
    <s v="F"/>
    <n v="790"/>
    <n v="79"/>
    <x v="1"/>
    <s v="NA"/>
    <m/>
    <s v="F"/>
    <s v="F"/>
    <s v="NA"/>
    <s v="NA"/>
    <x v="2"/>
    <s v="NA"/>
    <s v="U"/>
    <s v="FALL"/>
    <n v="1"/>
    <x v="1"/>
    <e v="#N/A"/>
    <n v="1"/>
    <x v="3"/>
    <n v="5.6818181818181825"/>
    <n v="17.04545454545455"/>
    <s v="abv"/>
    <n v="17.04545454545455"/>
  </r>
  <r>
    <s v="OtsLGRF22S"/>
    <s v="OtsLGRF22S_3619"/>
    <s v="C-03619"/>
    <d v="2022-09-06T00:00:00"/>
    <n v="18"/>
    <s v="F"/>
    <n v="750"/>
    <n v="75"/>
    <x v="1"/>
    <s v="NA"/>
    <m/>
    <s v="F"/>
    <s v="F"/>
    <s v="OtsLYON18S_1_0702"/>
    <s v="OtsLYON18S_1_0512"/>
    <x v="0"/>
    <n v="4"/>
    <n v="2018"/>
    <s v="NA"/>
    <s v="NA"/>
    <x v="0"/>
    <n v="0.80551598400000002"/>
    <n v="1"/>
    <x v="4"/>
    <n v="5.6818181818181825"/>
    <n v="17.04545454545455"/>
    <s v="abv"/>
    <n v="17.04545454545455"/>
  </r>
  <r>
    <s v="OtsLGRF22S"/>
    <s v="OtsLGRF22S_3622"/>
    <s v="C-03622"/>
    <d v="2022-09-06T00:00:00"/>
    <n v="18"/>
    <s v="M"/>
    <n v="770"/>
    <n v="77"/>
    <x v="0"/>
    <n v="1"/>
    <m/>
    <s v="M"/>
    <s v="M"/>
    <s v="OtsLYON18S_1_0753"/>
    <s v="OtsLYON18S_1_0647"/>
    <x v="0"/>
    <n v="4"/>
    <n v="2018"/>
    <s v="NA"/>
    <s v="NA"/>
    <x v="3"/>
    <n v="0.80551598400000002"/>
    <n v="1"/>
    <x v="4"/>
    <n v="5.6818181818181825"/>
    <n v="17.04545454545455"/>
    <s v="blw"/>
    <n v="17.04545454545455"/>
  </r>
  <r>
    <s v="OtsLGRF22S"/>
    <s v="OtsLGRF22S_3625"/>
    <s v="C-03625"/>
    <d v="2022-09-06T00:00:00"/>
    <n v="18"/>
    <s v="U"/>
    <n v="580"/>
    <n v="58"/>
    <x v="1"/>
    <s v="NA"/>
    <m/>
    <s v="M"/>
    <s v="M"/>
    <s v="OtsLYON19S_1_0125"/>
    <s v="OtsLYON19S_1_0058"/>
    <x v="1"/>
    <n v="3"/>
    <n v="2019"/>
    <s v="NA"/>
    <s v="NA"/>
    <x v="7"/>
    <n v="0.95971980899999998"/>
    <n v="1"/>
    <x v="6"/>
    <n v="5.6818181818181825"/>
    <n v="17.04545454545455"/>
    <s v="abv"/>
    <n v="17.04545454545455"/>
  </r>
  <r>
    <s v="OtsLGRF22S"/>
    <s v="OtsLGRF22S_3628"/>
    <s v="C-03628"/>
    <d v="2022-09-06T00:00:00"/>
    <n v="18"/>
    <s v="F"/>
    <n v="850"/>
    <n v="85"/>
    <x v="0"/>
    <n v="1"/>
    <m/>
    <s v="F"/>
    <s v="F"/>
    <s v="OtsNPFH17S_1_3317"/>
    <s v="OtsNPFH17S_1_3021"/>
    <x v="4"/>
    <n v="5"/>
    <n v="2017"/>
    <s v="NA"/>
    <s v="NA"/>
    <x v="2"/>
    <n v="0.98821806999999995"/>
    <n v="1"/>
    <x v="2"/>
    <n v="5.6818181818181825"/>
    <n v="17.04545454545455"/>
    <s v="abv"/>
    <n v="17.04545454545455"/>
  </r>
  <r>
    <s v="OtsLGRF22S"/>
    <s v="OtsLGRF22S_3631"/>
    <s v="C-03631"/>
    <d v="2022-09-06T00:00:00"/>
    <n v="18"/>
    <s v="F"/>
    <n v="780"/>
    <n v="78"/>
    <x v="1"/>
    <s v="NA"/>
    <m/>
    <s v="F"/>
    <s v="F"/>
    <s v="OtsLYON18S_1_0123"/>
    <s v="OtsLYON18S_1_0244"/>
    <x v="0"/>
    <n v="4"/>
    <n v="2018"/>
    <s v="NA"/>
    <s v="NA"/>
    <x v="7"/>
    <n v="0.80551598400000002"/>
    <n v="1"/>
    <x v="3"/>
    <n v="5.6818181818181825"/>
    <n v="17.04545454545455"/>
    <s v="abv"/>
    <n v="17.04545454545455"/>
  </r>
  <r>
    <s v="OtsLGRF22S"/>
    <s v="OtsLGRF22S_3634"/>
    <s v="C-03634"/>
    <d v="2022-09-06T00:00:00"/>
    <n v="18"/>
    <s v="F"/>
    <n v="730"/>
    <n v="73"/>
    <x v="0"/>
    <n v="1"/>
    <m/>
    <s v="F"/>
    <s v="F"/>
    <s v="OtsLYON18S_1_0733"/>
    <s v="OtsLYON18S_1_0636"/>
    <x v="0"/>
    <n v="4"/>
    <n v="2018"/>
    <s v="NA"/>
    <s v="NA"/>
    <x v="3"/>
    <n v="0.80551598400000002"/>
    <n v="1"/>
    <x v="4"/>
    <n v="5.6818181818181825"/>
    <n v="17.04545454545455"/>
    <s v="blw"/>
    <n v="17.04545454545455"/>
  </r>
  <r>
    <s v="OtsLGRF22S"/>
    <s v="OtsLGRF22S_3637"/>
    <s v="C-03637"/>
    <d v="2022-09-06T00:00:00"/>
    <n v="18"/>
    <s v="U"/>
    <n v="580"/>
    <n v="58"/>
    <x v="0"/>
    <n v="1"/>
    <m/>
    <s v="M"/>
    <s v="M"/>
    <s v="OtsLYON19S_1_1324"/>
    <s v="OtsLYON19S_1_1253"/>
    <x v="1"/>
    <n v="3"/>
    <n v="2019"/>
    <s v="NA"/>
    <s v="NA"/>
    <x v="13"/>
    <n v="0.95971980899999998"/>
    <n v="1"/>
    <x v="6"/>
    <n v="5.6818181818181825"/>
    <n v="17.04545454545455"/>
    <s v="abv"/>
    <n v="17.04545454545455"/>
  </r>
  <r>
    <s v="OtsLGRF22S"/>
    <s v="OtsLGRF22S_3640"/>
    <s v="C-03640"/>
    <d v="2022-09-06T00:00:00"/>
    <n v="18"/>
    <s v="F"/>
    <n v="790"/>
    <n v="79"/>
    <x v="0"/>
    <s v="NA"/>
    <m/>
    <s v="F"/>
    <s v="F"/>
    <s v="OtsLYON17S_1_1780"/>
    <s v="OtsLYON17S_1_1855"/>
    <x v="6"/>
    <n v="5"/>
    <n v="2017"/>
    <s v="NA"/>
    <s v="NA"/>
    <x v="4"/>
    <n v="0.76170174199999996"/>
    <n v="1"/>
    <x v="3"/>
    <n v="5.6818181818181825"/>
    <n v="17.04545454545455"/>
    <s v="blw"/>
    <n v="17.04545454545455"/>
  </r>
  <r>
    <s v="OtsLGRF22S"/>
    <s v="OtsLGRF22S_3643"/>
    <s v="C-03643"/>
    <d v="2022-09-06T00:00:00"/>
    <n v="18"/>
    <s v="F"/>
    <n v="780"/>
    <n v="78"/>
    <x v="0"/>
    <n v="1"/>
    <m/>
    <s v="F"/>
    <s v="F"/>
    <s v="OtsLYON18S_1_0734"/>
    <s v="OtsLYON18S_1_0870"/>
    <x v="0"/>
    <n v="4"/>
    <n v="2018"/>
    <s v="NA"/>
    <s v="NA"/>
    <x v="5"/>
    <n v="0.80551598400000002"/>
    <n v="1"/>
    <x v="3"/>
    <n v="5.6818181818181825"/>
    <n v="17.04545454545455"/>
    <s v="abv"/>
    <n v="17.04545454545455"/>
  </r>
  <r>
    <s v="OtsLGRF22S"/>
    <s v="OtsLGRF22S_3646"/>
    <s v="C-03646"/>
    <d v="2022-09-06T00:00:00"/>
    <n v="18"/>
    <s v="F"/>
    <n v="730"/>
    <n v="73"/>
    <x v="1"/>
    <s v="NA"/>
    <m/>
    <s v="F"/>
    <s v="F"/>
    <s v="NA"/>
    <s v="NA"/>
    <x v="2"/>
    <s v="NA"/>
    <s v="U"/>
    <s v="FALL"/>
    <n v="0.999999999999999"/>
    <x v="1"/>
    <e v="#N/A"/>
    <n v="1"/>
    <x v="4"/>
    <n v="5.6818181818181825"/>
    <n v="17.04545454545455"/>
    <s v="abv"/>
    <n v="17.04545454545455"/>
  </r>
  <r>
    <s v="OtsLGRF22S"/>
    <s v="OtsLGRF22S_3649"/>
    <s v="C-03649"/>
    <d v="2022-09-06T00:00:00"/>
    <n v="18"/>
    <s v="U"/>
    <n v="680"/>
    <n v="68"/>
    <x v="1"/>
    <s v="NA"/>
    <m/>
    <s v="M"/>
    <s v="M"/>
    <s v="OtsLYON19S_1_1808"/>
    <s v="OtsLYON19S_1_1521"/>
    <x v="1"/>
    <n v="3"/>
    <n v="2019"/>
    <s v="NA"/>
    <s v="NA"/>
    <x v="12"/>
    <n v="0.95971980899999998"/>
    <n v="1"/>
    <x v="5"/>
    <n v="5.6818181818181825"/>
    <n v="17.04545454545455"/>
    <s v="abv"/>
    <n v="17.04545454545455"/>
  </r>
  <r>
    <s v="OtsLGRF22S"/>
    <s v="OtsLGRF22S_3652"/>
    <s v="C-03652"/>
    <d v="2022-09-06T00:00:00"/>
    <n v="18"/>
    <s v="U"/>
    <n v="610"/>
    <n v="61"/>
    <x v="1"/>
    <s v="NA"/>
    <m/>
    <s v="M"/>
    <s v="M"/>
    <s v="OtsLYON19S_1_0112"/>
    <s v="OtsLYON19S_1_0024"/>
    <x v="1"/>
    <n v="3"/>
    <n v="2019"/>
    <s v="NA"/>
    <s v="NA"/>
    <x v="7"/>
    <n v="0.95971980899999998"/>
    <n v="1"/>
    <x v="6"/>
    <n v="5.6818181818181825"/>
    <n v="17.04545454545455"/>
    <s v="abv"/>
    <n v="17.04545454545455"/>
  </r>
  <r>
    <s v="OtsLGRF22S"/>
    <s v="OtsLGRF22S_3655"/>
    <s v="C-03655"/>
    <d v="2022-09-06T00:00:00"/>
    <n v="18"/>
    <s v="F"/>
    <n v="780"/>
    <n v="78"/>
    <x v="1"/>
    <s v="NA"/>
    <m/>
    <s v="F"/>
    <s v="F"/>
    <s v="NA"/>
    <s v="NA"/>
    <x v="2"/>
    <s v="NA"/>
    <s v="U"/>
    <s v="FALL"/>
    <n v="1"/>
    <x v="1"/>
    <e v="#N/A"/>
    <n v="1"/>
    <x v="3"/>
    <n v="5.6818181818181825"/>
    <n v="17.04545454545455"/>
    <s v="abv"/>
    <n v="17.04545454545455"/>
  </r>
  <r>
    <s v="OtsLGRF22S"/>
    <s v="OtsLGRF22S_3658"/>
    <s v="C-03658"/>
    <d v="2022-09-06T00:00:00"/>
    <n v="18"/>
    <s v="U"/>
    <n v="680"/>
    <n v="68"/>
    <x v="1"/>
    <s v="NA"/>
    <m/>
    <s v="M"/>
    <s v="M"/>
    <s v="NA"/>
    <s v="NA"/>
    <x v="2"/>
    <s v="NA"/>
    <s v="U"/>
    <s v="FALL"/>
    <n v="1"/>
    <x v="1"/>
    <e v="#N/A"/>
    <n v="1"/>
    <x v="5"/>
    <n v="5.6818181818181825"/>
    <n v="17.04545454545455"/>
    <s v="abv"/>
    <n v="17.04545454545455"/>
  </r>
  <r>
    <s v="OtsLGRF22S"/>
    <s v="OtsLGRF22S_3661"/>
    <s v="C-03661"/>
    <d v="2022-09-06T00:00:00"/>
    <n v="18"/>
    <s v="F"/>
    <n v="750"/>
    <n v="75"/>
    <x v="0"/>
    <n v="1"/>
    <m/>
    <s v="F"/>
    <s v="F"/>
    <s v="OtsLYON18S_1_1944"/>
    <s v="OtsLYON18S_1_1551"/>
    <x v="0"/>
    <n v="4"/>
    <n v="2018"/>
    <s v="NA"/>
    <s v="NA"/>
    <x v="4"/>
    <n v="0.80551598400000002"/>
    <n v="1"/>
    <x v="4"/>
    <n v="5.6818181818181825"/>
    <n v="17.04545454545455"/>
    <s v="blw"/>
    <n v="17.04545454545455"/>
  </r>
  <r>
    <s v="OtsLGRF22S"/>
    <s v="OtsLGRF22S_3664"/>
    <s v="C-03664"/>
    <d v="2022-09-06T00:00:00"/>
    <n v="18"/>
    <s v="F"/>
    <n v="680"/>
    <n v="68"/>
    <x v="1"/>
    <s v="NA"/>
    <m/>
    <s v="F"/>
    <s v="F"/>
    <s v="OtsLYON19S_1_0592"/>
    <s v="OtsLYON19S_1_0655"/>
    <x v="1"/>
    <n v="3"/>
    <n v="2019"/>
    <s v="NA"/>
    <s v="NA"/>
    <x v="5"/>
    <n v="0.95971980899999998"/>
    <n v="1"/>
    <x v="5"/>
    <n v="5.6818181818181825"/>
    <n v="17.04545454545455"/>
    <s v="abv"/>
    <n v="17.04545454545455"/>
  </r>
  <r>
    <s v="OtsLGRF22S"/>
    <s v="OtsLGRF22S_3667"/>
    <s v="C-03667"/>
    <d v="2022-09-06T00:00:00"/>
    <n v="18"/>
    <s v="U"/>
    <n v="570"/>
    <n v="57"/>
    <x v="1"/>
    <s v="NA"/>
    <m/>
    <s v="M"/>
    <s v="M"/>
    <s v="OtsLYON19S_1_1848"/>
    <s v="OtsLYON19S_1_1603"/>
    <x v="1"/>
    <n v="3"/>
    <n v="2019"/>
    <s v="NA"/>
    <s v="NA"/>
    <x v="12"/>
    <n v="0.95971980899999998"/>
    <n v="1"/>
    <x v="9"/>
    <n v="5.6818181818181825"/>
    <n v="17.04545454545455"/>
    <s v="abv"/>
    <n v="17.04545454545455"/>
  </r>
  <r>
    <s v="OtsLGRF22S"/>
    <s v="OtsLGRF22S_3670"/>
    <s v="C-03670"/>
    <d v="2022-09-06T00:00:00"/>
    <n v="18"/>
    <s v="F"/>
    <n v="800"/>
    <n v="80"/>
    <x v="0"/>
    <n v="1"/>
    <m/>
    <s v="F"/>
    <s v="F"/>
    <s v="OtsLYON17S_1_0412"/>
    <s v="OtsLYON17S_1_0414"/>
    <x v="6"/>
    <n v="5"/>
    <n v="2017"/>
    <s v="NA"/>
    <s v="NA"/>
    <x v="4"/>
    <n v="0.76170174199999996"/>
    <n v="1"/>
    <x v="3"/>
    <n v="5.6818181818181825"/>
    <n v="17.04545454545455"/>
    <s v="blw"/>
    <n v="17.04545454545455"/>
  </r>
  <r>
    <s v="OtsLGRF22S"/>
    <s v="OtsLGRF22S_3673"/>
    <s v="C-03673"/>
    <d v="2022-09-06T00:00:00"/>
    <n v="18"/>
    <s v="F"/>
    <n v="680"/>
    <n v="68"/>
    <x v="1"/>
    <s v="NA"/>
    <m/>
    <s v="F"/>
    <s v="F"/>
    <s v="OtsLYON19S_1_0565"/>
    <s v="OtsLYON19S_1_0469"/>
    <x v="1"/>
    <n v="3"/>
    <n v="2019"/>
    <s v="NA"/>
    <s v="NA"/>
    <x v="3"/>
    <n v="0.95971980899999998"/>
    <n v="1"/>
    <x v="5"/>
    <n v="5.6818181818181825"/>
    <n v="17.04545454545455"/>
    <s v="blw"/>
    <n v="17.04545454545455"/>
  </r>
  <r>
    <s v="OtsLGRF22S"/>
    <s v="OtsLGRF22S_3676"/>
    <s v="C-03676"/>
    <d v="2022-09-06T00:00:00"/>
    <n v="18"/>
    <s v="U"/>
    <n v="590"/>
    <n v="59"/>
    <x v="1"/>
    <s v="NA"/>
    <m/>
    <s v="M"/>
    <s v="M"/>
    <s v="OtsLYON19S_1_0570"/>
    <s v="OtsLYON19S_1_0484"/>
    <x v="1"/>
    <n v="3"/>
    <n v="2019"/>
    <s v="NA"/>
    <s v="NA"/>
    <x v="3"/>
    <n v="0.95971980899999998"/>
    <n v="1"/>
    <x v="6"/>
    <n v="5.6818181818181825"/>
    <n v="17.04545454545455"/>
    <s v="blw"/>
    <n v="17.04545454545455"/>
  </r>
  <r>
    <s v="OtsLGRF22S"/>
    <s v="OtsLGRF22S_3679"/>
    <s v="C-03679"/>
    <d v="2022-09-06T00:00:00"/>
    <n v="18"/>
    <s v="F"/>
    <n v="710"/>
    <n v="71"/>
    <x v="0"/>
    <n v="1"/>
    <m/>
    <s v="F"/>
    <s v="F"/>
    <s v="NA"/>
    <s v="NA"/>
    <x v="2"/>
    <s v="NA"/>
    <s v="U"/>
    <s v="FALL"/>
    <n v="1"/>
    <x v="6"/>
    <e v="#N/A"/>
    <n v="1"/>
    <x v="5"/>
    <n v="5.6818181818181825"/>
    <n v="17.04545454545455"/>
    <s v="abv"/>
    <n v="17.04545454545455"/>
  </r>
  <r>
    <s v="OtsLGRF22S"/>
    <s v="OtsLGRF22S_3682"/>
    <s v="C-03682"/>
    <d v="2022-09-06T00:00:00"/>
    <n v="18"/>
    <s v="M"/>
    <n v="590"/>
    <n v="59"/>
    <x v="0"/>
    <n v="1"/>
    <m/>
    <s v="M"/>
    <s v="M"/>
    <s v="OtsLYON18S_1_0132"/>
    <s v="OtsLYON18S_1_0280"/>
    <x v="0"/>
    <n v="4"/>
    <n v="2018"/>
    <s v="NA"/>
    <s v="NA"/>
    <x v="0"/>
    <n v="0.80551598400000002"/>
    <n v="1"/>
    <x v="6"/>
    <n v="5.6818181818181825"/>
    <n v="17.04545454545455"/>
    <s v="abv"/>
    <n v="17.04545454545455"/>
  </r>
  <r>
    <s v="OtsLGRF22S"/>
    <s v="OtsLGRF22S_3685"/>
    <s v="C-03685"/>
    <d v="2022-09-06T00:00:00"/>
    <n v="18"/>
    <s v="U"/>
    <n v="650"/>
    <n v="65"/>
    <x v="0"/>
    <n v="1"/>
    <m/>
    <s v="M"/>
    <s v="M"/>
    <s v="OtsLYON19S_1_0535"/>
    <s v="OtsLYON19S_1_0387"/>
    <x v="1"/>
    <n v="3"/>
    <n v="2019"/>
    <s v="NA"/>
    <s v="NA"/>
    <x v="3"/>
    <n v="0.95971980899999998"/>
    <n v="1"/>
    <x v="1"/>
    <n v="5.6818181818181825"/>
    <n v="17.04545454545455"/>
    <s v="blw"/>
    <n v="17.04545454545455"/>
  </r>
  <r>
    <s v="OtsLGRF22S"/>
    <s v="OtsLGRF22S_3688"/>
    <s v="C-03688"/>
    <d v="2022-09-06T00:00:00"/>
    <n v="18"/>
    <s v="F"/>
    <n v="750"/>
    <n v="75"/>
    <x v="0"/>
    <n v="1"/>
    <m/>
    <s v="F"/>
    <s v="F"/>
    <s v="OtsLYON18S_1_0734"/>
    <s v="OtsLYON18S_1_0869"/>
    <x v="0"/>
    <n v="4"/>
    <n v="2018"/>
    <s v="NA"/>
    <s v="NA"/>
    <x v="5"/>
    <n v="0.80551598400000002"/>
    <n v="1"/>
    <x v="4"/>
    <n v="5.6818181818181825"/>
    <n v="17.04545454545455"/>
    <s v="abv"/>
    <n v="17.04545454545455"/>
  </r>
  <r>
    <s v="OtsLGRF22S"/>
    <s v="OtsLGRF22S_3691"/>
    <s v="C-03691"/>
    <d v="2022-09-06T00:00:00"/>
    <n v="18"/>
    <s v="U"/>
    <n v="650"/>
    <n v="65"/>
    <x v="0"/>
    <n v="1"/>
    <m/>
    <s v="M"/>
    <s v="M"/>
    <s v="OtsLYON18S_1_2317"/>
    <s v="OtsLYON18S_1_2462"/>
    <x v="0"/>
    <n v="4"/>
    <n v="2018"/>
    <s v="NA"/>
    <s v="NA"/>
    <x v="9"/>
    <n v="0.80551598400000002"/>
    <n v="1"/>
    <x v="1"/>
    <n v="5.6818181818181825"/>
    <n v="17.04545454545455"/>
    <s v="blw"/>
    <n v="17.04545454545455"/>
  </r>
  <r>
    <s v="OtsLGRF22S"/>
    <s v="OtsLGRF22S_3694"/>
    <s v="C-03694"/>
    <d v="2022-09-06T00:00:00"/>
    <n v="18"/>
    <s v="M"/>
    <n v="740"/>
    <n v="74"/>
    <x v="1"/>
    <n v="1"/>
    <m/>
    <s v="M"/>
    <s v="M"/>
    <s v="NA"/>
    <s v="NA"/>
    <x v="2"/>
    <s v="NA"/>
    <s v="U"/>
    <s v="FALL"/>
    <n v="1"/>
    <x v="1"/>
    <e v="#N/A"/>
    <n v="1"/>
    <x v="4"/>
    <n v="5.6818181818181825"/>
    <n v="17.04545454545455"/>
    <s v="abv"/>
    <n v="17.04545454545455"/>
  </r>
  <r>
    <s v="OtsLGRF22S"/>
    <s v="OtsLGRF22S_3697"/>
    <s v="C-03697"/>
    <d v="2022-09-06T00:00:00"/>
    <n v="18"/>
    <s v="U"/>
    <n v="690"/>
    <n v="69"/>
    <x v="1"/>
    <s v="NA"/>
    <m/>
    <s v="M"/>
    <s v="M"/>
    <s v="OtsNPFH18S_1_3323"/>
    <s v="OtsNPFH18S_1_3018"/>
    <x v="3"/>
    <n v="4"/>
    <n v="2018"/>
    <s v="NA"/>
    <s v="NA"/>
    <x v="11"/>
    <n v="0.96828396500000002"/>
    <n v="1"/>
    <x v="5"/>
    <n v="5.6818181818181825"/>
    <n v="17.04545454545455"/>
    <s v="abv"/>
    <n v="17.04545454545455"/>
  </r>
  <r>
    <s v="OtsLGRF22S"/>
    <s v="OtsLGRF22S_3700"/>
    <s v="C-03700"/>
    <d v="2022-09-06T00:00:00"/>
    <n v="18"/>
    <s v="F"/>
    <n v="760"/>
    <n v="76"/>
    <x v="1"/>
    <s v="NA"/>
    <m/>
    <s v="F"/>
    <s v="F"/>
    <s v="OtsLYON18S_1_0767"/>
    <s v="OtsLYON18S_1_0916"/>
    <x v="0"/>
    <n v="4"/>
    <n v="2018"/>
    <s v="NA"/>
    <s v="NA"/>
    <x v="3"/>
    <n v="0.80551598400000002"/>
    <n v="1"/>
    <x v="4"/>
    <n v="5.6818181818181825"/>
    <n v="17.04545454545455"/>
    <s v="blw"/>
    <n v="17.04545454545455"/>
  </r>
  <r>
    <s v="OtsLGRF22S"/>
    <s v="OtsLGRF22S_3703"/>
    <s v="C-03703"/>
    <d v="2022-09-06T00:00:00"/>
    <n v="18"/>
    <s v="U"/>
    <n v="620"/>
    <n v="62"/>
    <x v="0"/>
    <n v="1"/>
    <m/>
    <s v="M"/>
    <s v="M"/>
    <s v="OtsLYON19S_1_0544"/>
    <s v="OtsLYON19S_1_0425"/>
    <x v="1"/>
    <n v="3"/>
    <n v="2019"/>
    <s v="NA"/>
    <s v="NA"/>
    <x v="3"/>
    <n v="0.95971980899999998"/>
    <n v="1"/>
    <x v="6"/>
    <n v="5.6818181818181825"/>
    <n v="17.04545454545455"/>
    <s v="blw"/>
    <n v="17.04545454545455"/>
  </r>
  <r>
    <s v="OtsLGRF22S"/>
    <s v="OtsLGRF22S_3706"/>
    <s v="C-03706"/>
    <d v="2022-09-06T00:00:00"/>
    <n v="18"/>
    <s v="U"/>
    <n v="620"/>
    <n v="62"/>
    <x v="0"/>
    <n v="1"/>
    <m/>
    <s v="M"/>
    <s v="M"/>
    <s v="OtsLYON19S_1_1347"/>
    <s v="OtsLYON19S_1_1263"/>
    <x v="1"/>
    <n v="3"/>
    <n v="2019"/>
    <s v="NA"/>
    <s v="NA"/>
    <x v="9"/>
    <n v="0.95971980899999998"/>
    <n v="1"/>
    <x v="6"/>
    <n v="5.6818181818181825"/>
    <n v="17.04545454545455"/>
    <s v="blw"/>
    <n v="17.04545454545455"/>
  </r>
  <r>
    <s v="OtsLGRF22S"/>
    <s v="OtsLGRF22S_3709"/>
    <s v="C-03709"/>
    <d v="2022-09-06T00:00:00"/>
    <n v="18"/>
    <s v="U"/>
    <n v="590"/>
    <n v="59"/>
    <x v="0"/>
    <n v="1"/>
    <m/>
    <s v="M"/>
    <s v="M"/>
    <s v="OtsLYON19S_1_0556"/>
    <s v="OtsLYON19S_1_0446"/>
    <x v="1"/>
    <n v="3"/>
    <n v="2019"/>
    <s v="NA"/>
    <s v="NA"/>
    <x v="3"/>
    <n v="0.95971980899999998"/>
    <n v="1"/>
    <x v="6"/>
    <n v="5.6818181818181825"/>
    <n v="17.04545454545455"/>
    <s v="blw"/>
    <n v="17.04545454545455"/>
  </r>
  <r>
    <s v="OtsLGRF22S"/>
    <s v="OtsLGRF22S_3712"/>
    <s v="C-03712"/>
    <d v="2022-09-06T00:00:00"/>
    <n v="18"/>
    <s v="U"/>
    <n v="680"/>
    <n v="68"/>
    <x v="1"/>
    <s v="NA"/>
    <m/>
    <s v="M"/>
    <s v="M"/>
    <s v="OtsLYON19S_1_1388"/>
    <s v="OtsLYON19S_1_1480"/>
    <x v="1"/>
    <n v="3"/>
    <n v="2019"/>
    <s v="NA"/>
    <s v="NA"/>
    <x v="12"/>
    <n v="0.95971980899999998"/>
    <n v="1"/>
    <x v="5"/>
    <n v="5.6818181818181825"/>
    <n v="17.04545454545455"/>
    <s v="abv"/>
    <n v="17.04545454545455"/>
  </r>
  <r>
    <s v="OtsLGRF22S"/>
    <s v="OtsLGRF22S_3715"/>
    <s v="C-03715"/>
    <d v="2022-09-06T00:00:00"/>
    <n v="18"/>
    <s v="U"/>
    <n v="600"/>
    <n v="60"/>
    <x v="0"/>
    <n v="1"/>
    <m/>
    <s v="M"/>
    <s v="M"/>
    <s v="OtsLYON19S_1_1750"/>
    <s v="OtsLYON19S_1_2005"/>
    <x v="1"/>
    <n v="3"/>
    <n v="2019"/>
    <s v="NA"/>
    <s v="NA"/>
    <x v="17"/>
    <n v="0.95971980899999998"/>
    <n v="1"/>
    <x v="6"/>
    <n v="5.6818181818181825"/>
    <n v="17.04545454545455"/>
    <s v="abv"/>
    <n v="17.04545454545455"/>
  </r>
  <r>
    <s v="OtsLGRF22S"/>
    <s v="OtsLGRF22S_3718"/>
    <s v="C-03718"/>
    <d v="2022-09-06T00:00:00"/>
    <n v="18"/>
    <s v="F"/>
    <n v="820"/>
    <n v="82"/>
    <x v="1"/>
    <s v="NA"/>
    <m/>
    <s v="F"/>
    <s v="F"/>
    <s v="OtsLYON18S_1_1423"/>
    <s v="OtsLYON18S_1_1849"/>
    <x v="0"/>
    <n v="4"/>
    <n v="2018"/>
    <s v="NA"/>
    <s v="NA"/>
    <x v="4"/>
    <n v="0.80551598400000002"/>
    <n v="1"/>
    <x v="3"/>
    <n v="5.6818181818181825"/>
    <n v="17.04545454545455"/>
    <s v="blw"/>
    <n v="17.04545454545455"/>
  </r>
  <r>
    <s v="OtsLGRF22S"/>
    <s v="OtsLGRF22S_3721"/>
    <s v="C-03721"/>
    <d v="2022-09-06T00:00:00"/>
    <n v="18"/>
    <s v="U"/>
    <n v="550"/>
    <n v="55"/>
    <x v="0"/>
    <n v="1"/>
    <m/>
    <s v="M"/>
    <s v="M"/>
    <s v="OtsLYON19S_1_0550"/>
    <s v="OtsLYON19S_1_0435"/>
    <x v="1"/>
    <n v="3"/>
    <n v="2019"/>
    <s v="NA"/>
    <s v="NA"/>
    <x v="3"/>
    <n v="0.95971980899999998"/>
    <n v="1"/>
    <x v="9"/>
    <n v="5.6818181818181825"/>
    <n v="17.04545454545455"/>
    <s v="blw"/>
    <n v="17.04545454545455"/>
  </r>
  <r>
    <s v="OtsLGRF22S"/>
    <s v="OtsLGRF22S_3724"/>
    <s v="C-03724"/>
    <d v="2022-09-06T00:00:00"/>
    <n v="18"/>
    <s v="F"/>
    <n v="650"/>
    <n v="65"/>
    <x v="0"/>
    <n v="1"/>
    <m/>
    <s v="F"/>
    <s v="F"/>
    <s v="NA"/>
    <s v="NA"/>
    <x v="2"/>
    <s v="NA"/>
    <s v="U"/>
    <s v="FALL"/>
    <n v="1"/>
    <x v="6"/>
    <e v="#N/A"/>
    <n v="1"/>
    <x v="1"/>
    <n v="5.6818181818181825"/>
    <n v="17.04545454545455"/>
    <s v="abv"/>
    <n v="17.04545454545455"/>
  </r>
  <r>
    <s v="OtsLGRF22S"/>
    <s v="OtsLGRF22S_3727"/>
    <s v="C-03727"/>
    <d v="2022-09-06T00:00:00"/>
    <n v="18"/>
    <s v="F"/>
    <n v="790"/>
    <n v="79"/>
    <x v="0"/>
    <n v="1"/>
    <m/>
    <s v="F"/>
    <s v="F"/>
    <s v="OtsLYON17S_1_1928"/>
    <s v="OtsLYON17S_1_1915"/>
    <x v="6"/>
    <n v="5"/>
    <n v="2017"/>
    <s v="NA"/>
    <s v="NA"/>
    <x v="4"/>
    <n v="0.76170174199999996"/>
    <n v="1"/>
    <x v="3"/>
    <n v="5.6818181818181825"/>
    <n v="17.04545454545455"/>
    <s v="blw"/>
    <n v="17.04545454545455"/>
  </r>
  <r>
    <s v="OtsLGRF22S"/>
    <s v="OtsLGRF22S_3730"/>
    <s v="C-03730"/>
    <d v="2022-09-06T00:00:00"/>
    <n v="18"/>
    <s v="U"/>
    <n v="610"/>
    <n v="61"/>
    <x v="1"/>
    <s v="NA"/>
    <m/>
    <s v="M"/>
    <s v="M"/>
    <s v="OtsLYON19S_1_0126"/>
    <s v="OtsLYON19S_1_0220"/>
    <x v="1"/>
    <n v="3"/>
    <n v="2019"/>
    <s v="NA"/>
    <s v="NA"/>
    <x v="0"/>
    <n v="0.95971980899999998"/>
    <n v="1"/>
    <x v="6"/>
    <n v="5.6818181818181825"/>
    <n v="17.04545454545455"/>
    <s v="abv"/>
    <n v="17.04545454545455"/>
  </r>
  <r>
    <s v="OtsLGRF22S"/>
    <s v="OtsLGRF22S_3733"/>
    <s v="C-03733"/>
    <d v="2022-09-06T00:00:00"/>
    <n v="18"/>
    <s v="U"/>
    <n v="660"/>
    <n v="66"/>
    <x v="0"/>
    <n v="1"/>
    <m/>
    <s v="M"/>
    <s v="M"/>
    <s v="NA"/>
    <s v="NA"/>
    <x v="2"/>
    <s v="NA"/>
    <s v="U"/>
    <s v="FALL"/>
    <n v="0.999999999999995"/>
    <x v="6"/>
    <e v="#N/A"/>
    <n v="1"/>
    <x v="1"/>
    <n v="5.6818181818181825"/>
    <n v="17.04545454545455"/>
    <s v="abv"/>
    <n v="17.04545454545455"/>
  </r>
  <r>
    <s v="OtsLGRF22S"/>
    <s v="OtsLGRF22S_3736"/>
    <s v="C-03736"/>
    <d v="2022-09-06T00:00:00"/>
    <n v="18"/>
    <s v="M"/>
    <n v="820"/>
    <n v="82"/>
    <x v="1"/>
    <s v="NA"/>
    <m/>
    <s v="F"/>
    <s v="F"/>
    <s v="NA"/>
    <s v="NA"/>
    <x v="2"/>
    <s v="NA"/>
    <s v="U"/>
    <s v="FALL"/>
    <n v="1"/>
    <x v="1"/>
    <e v="#N/A"/>
    <n v="1"/>
    <x v="3"/>
    <n v="5.6818181818181825"/>
    <n v="17.04545454545455"/>
    <s v="abv"/>
    <n v="17.04545454545455"/>
  </r>
  <r>
    <s v="OtsLGRF22S"/>
    <s v="OtsLGRF22S_3739"/>
    <s v="C-03739"/>
    <d v="2022-09-06T00:00:00"/>
    <n v="18"/>
    <s v="U"/>
    <n v="570"/>
    <n v="57"/>
    <x v="1"/>
    <s v="NA"/>
    <m/>
    <s v="M"/>
    <s v="M"/>
    <s v="NA"/>
    <s v="NA"/>
    <x v="2"/>
    <s v="NA"/>
    <s v="U"/>
    <s v="FALL"/>
    <n v="1"/>
    <x v="1"/>
    <e v="#N/A"/>
    <n v="1"/>
    <x v="9"/>
    <n v="5.6818181818181825"/>
    <n v="17.04545454545455"/>
    <s v="abv"/>
    <n v="17.04545454545455"/>
  </r>
  <r>
    <s v="OtsLGRF22S"/>
    <s v="OtsLGRF22S_3742"/>
    <s v="C-03742"/>
    <d v="2022-09-07T00:00:00"/>
    <n v="18"/>
    <s v="F"/>
    <n v="820"/>
    <n v="82"/>
    <x v="1"/>
    <s v="NA"/>
    <m/>
    <s v="F"/>
    <s v="F"/>
    <s v="NA"/>
    <s v="NA"/>
    <x v="2"/>
    <s v="NA"/>
    <s v="U"/>
    <s v="FALL"/>
    <n v="0.999999999999997"/>
    <x v="1"/>
    <e v="#N/A"/>
    <n v="1"/>
    <x v="3"/>
    <n v="5.6818181818181825"/>
    <n v="17.04545454545455"/>
    <s v="abv"/>
    <n v="17.04545454545455"/>
  </r>
  <r>
    <s v="OtsLGRF22S"/>
    <s v="OtsLGRF22S_3745"/>
    <s v="C-03745"/>
    <d v="2022-09-07T00:00:00"/>
    <n v="18"/>
    <s v="M"/>
    <n v="700"/>
    <n v="70"/>
    <x v="0"/>
    <n v="1"/>
    <m/>
    <s v="M"/>
    <s v="M"/>
    <s v="OtsLYON19S_1_0598"/>
    <s v="OtsLYON19S_1_0668"/>
    <x v="1"/>
    <n v="3"/>
    <n v="2019"/>
    <s v="NA"/>
    <s v="NA"/>
    <x v="5"/>
    <n v="0.95971980899999998"/>
    <n v="1"/>
    <x v="5"/>
    <n v="5.6818181818181825"/>
    <n v="17.04545454545455"/>
    <s v="abv"/>
    <n v="17.04545454545455"/>
  </r>
  <r>
    <s v="OtsLGRF22S"/>
    <s v="OtsLGRF22S_3748"/>
    <s v="C-03748"/>
    <d v="2022-09-07T00:00:00"/>
    <n v="18"/>
    <s v="F"/>
    <n v="620"/>
    <n v="62"/>
    <x v="1"/>
    <s v="NA"/>
    <m/>
    <s v="F"/>
    <s v="F"/>
    <s v="OtsLYON19S_1_0141"/>
    <s v="OtsLYON19S_1_0227"/>
    <x v="1"/>
    <n v="3"/>
    <n v="2019"/>
    <s v="NA"/>
    <s v="NA"/>
    <x v="0"/>
    <n v="0.95971980899999998"/>
    <n v="1"/>
    <x v="6"/>
    <n v="5.6818181818181825"/>
    <n v="17.04545454545455"/>
    <s v="abv"/>
    <n v="17.04545454545455"/>
  </r>
  <r>
    <s v="OtsLGRF22S"/>
    <s v="OtsLGRF22S_3751"/>
    <s v="C-03751"/>
    <d v="2022-09-07T00:00:00"/>
    <n v="18"/>
    <s v="U"/>
    <n v="400"/>
    <n v="40"/>
    <x v="1"/>
    <s v="NA"/>
    <m/>
    <s v="M"/>
    <s v="M"/>
    <s v="OtsLYON20S_1_0205"/>
    <s v="OtsLYON20S_1_0024"/>
    <x v="7"/>
    <n v="2"/>
    <n v="2020"/>
    <s v="NA"/>
    <s v="NA"/>
    <x v="7"/>
    <n v="0.98961045999999997"/>
    <n v="1"/>
    <x v="11"/>
    <n v="5.6818181818181825"/>
    <n v="17.04545454545455"/>
    <s v="abv"/>
    <n v="17.04545454545455"/>
  </r>
  <r>
    <s v="OtsLGRF22S"/>
    <s v="OtsLGRF22S_3754"/>
    <s v="C-03754"/>
    <d v="2022-09-07T00:00:00"/>
    <n v="18"/>
    <s v="U"/>
    <n v="620"/>
    <n v="62"/>
    <x v="1"/>
    <s v="NA"/>
    <m/>
    <s v="M"/>
    <s v="M"/>
    <s v="OtsNPFH19S_1_4332"/>
    <s v="OtsNPFH19S_1_4011"/>
    <x v="5"/>
    <n v="3"/>
    <n v="2019"/>
    <s v="NA"/>
    <s v="NA"/>
    <x v="10"/>
    <n v="0.99705232300000002"/>
    <n v="1"/>
    <x v="6"/>
    <n v="5.6818181818181825"/>
    <n v="17.04545454545455"/>
    <s v="abv"/>
    <n v="17.04545454545455"/>
  </r>
  <r>
    <s v="OtsLGRF22S"/>
    <s v="OtsLGRF22S_3757"/>
    <s v="C-03757"/>
    <d v="2022-09-07T00:00:00"/>
    <n v="18"/>
    <s v="F"/>
    <n v="750"/>
    <n v="75"/>
    <x v="1"/>
    <s v="NA"/>
    <m/>
    <s v="F"/>
    <s v="F"/>
    <s v="OtsNPFH18S_1_2329"/>
    <s v="OtsNPFH18S_1_2008"/>
    <x v="3"/>
    <n v="4"/>
    <n v="2018"/>
    <s v="NA"/>
    <s v="NA"/>
    <x v="2"/>
    <n v="0.96828396500000002"/>
    <n v="1"/>
    <x v="4"/>
    <n v="5.6818181818181825"/>
    <n v="17.04545454545455"/>
    <s v="abv"/>
    <n v="17.04545454545455"/>
  </r>
  <r>
    <s v="OtsLGRF22S"/>
    <s v="OtsLGRF22S_3760"/>
    <s v="C-03760"/>
    <d v="2022-09-07T00:00:00"/>
    <n v="18"/>
    <s v="M"/>
    <n v="720"/>
    <n v="72"/>
    <x v="1"/>
    <s v="NA"/>
    <m/>
    <s v="M"/>
    <s v="M"/>
    <s v="NA"/>
    <s v="NA"/>
    <x v="2"/>
    <s v="NA"/>
    <s v="U"/>
    <s v="FALL"/>
    <n v="1"/>
    <x v="1"/>
    <e v="#N/A"/>
    <n v="1"/>
    <x v="5"/>
    <n v="5.6818181818181825"/>
    <n v="17.04545454545455"/>
    <s v="abv"/>
    <n v="17.04545454545455"/>
  </r>
  <r>
    <s v="OtsLGRF22S"/>
    <s v="OtsLGRF22S_3763"/>
    <s v="C-03763"/>
    <d v="2022-09-07T00:00:00"/>
    <n v="18"/>
    <s v="F"/>
    <n v="800"/>
    <n v="80"/>
    <x v="0"/>
    <s v="NA"/>
    <m/>
    <s v="F"/>
    <s v="F"/>
    <s v="NA"/>
    <s v="NA"/>
    <x v="2"/>
    <s v="NA"/>
    <s v="U"/>
    <s v="FALL"/>
    <n v="0.999999999999998"/>
    <x v="6"/>
    <e v="#N/A"/>
    <n v="1"/>
    <x v="3"/>
    <n v="5.6818181818181825"/>
    <n v="17.04545454545455"/>
    <s v="abv"/>
    <n v="17.04545454545455"/>
  </r>
  <r>
    <s v="OtsLGRF22S"/>
    <s v="OtsLGRF22S_3766"/>
    <s v="C-03766"/>
    <d v="2022-09-07T00:00:00"/>
    <n v="18"/>
    <s v="F"/>
    <n v="810"/>
    <n v="81"/>
    <x v="1"/>
    <s v="NA"/>
    <m/>
    <s v="F"/>
    <s v="F"/>
    <s v="NA"/>
    <s v="NA"/>
    <x v="2"/>
    <s v="NA"/>
    <s v="U"/>
    <s v="FALL"/>
    <n v="0.999999999999998"/>
    <x v="1"/>
    <e v="#N/A"/>
    <n v="1"/>
    <x v="3"/>
    <n v="5.6818181818181825"/>
    <n v="17.04545454545455"/>
    <s v="abv"/>
    <n v="17.04545454545455"/>
  </r>
  <r>
    <s v="OtsLGRF22S"/>
    <s v="OtsLGRF22S_3769"/>
    <s v="C-03769"/>
    <d v="2022-09-07T00:00:00"/>
    <n v="18"/>
    <s v="U"/>
    <n v="650"/>
    <n v="65"/>
    <x v="1"/>
    <s v="NA"/>
    <m/>
    <s v="M"/>
    <s v="M"/>
    <s v="OtsLYON19S_1_0518"/>
    <s v="OtsLYON19S_1_0336"/>
    <x v="1"/>
    <n v="3"/>
    <n v="2019"/>
    <s v="NA"/>
    <s v="NA"/>
    <x v="0"/>
    <n v="0.95971980899999998"/>
    <n v="1"/>
    <x v="1"/>
    <n v="5.6818181818181825"/>
    <n v="17.04545454545455"/>
    <s v="abv"/>
    <n v="17.04545454545455"/>
  </r>
  <r>
    <s v="OtsLGRF22S"/>
    <s v="OtsLGRF22S_3772"/>
    <s v="C-03772"/>
    <d v="2022-09-07T00:00:00"/>
    <n v="18"/>
    <s v="U"/>
    <n v="600"/>
    <n v="60"/>
    <x v="1"/>
    <s v="NA"/>
    <m/>
    <s v="M"/>
    <s v="M"/>
    <s v="OtsLYON19S_1_1835"/>
    <s v="OtsLYON19S_1_1564"/>
    <x v="1"/>
    <n v="3"/>
    <n v="2019"/>
    <s v="NA"/>
    <s v="NA"/>
    <x v="12"/>
    <n v="0.95971980899999998"/>
    <n v="1"/>
    <x v="6"/>
    <n v="5.6818181818181825"/>
    <n v="17.04545454545455"/>
    <s v="abv"/>
    <n v="17.04545454545455"/>
  </r>
  <r>
    <s v="OtsLGRF22S"/>
    <s v="OtsLGRF22S_3775"/>
    <s v="C-03775"/>
    <d v="2022-09-07T00:00:00"/>
    <n v="18"/>
    <s v="U"/>
    <n v="470"/>
    <n v="47"/>
    <x v="0"/>
    <n v="1"/>
    <m/>
    <s v="M"/>
    <s v="M"/>
    <s v="OtsLYON20S_1_0300"/>
    <s v="OtsLYON20S_1_1058"/>
    <x v="7"/>
    <n v="2"/>
    <n v="2020"/>
    <s v="NA"/>
    <s v="NA"/>
    <x v="5"/>
    <n v="0.98961045999999997"/>
    <n v="1"/>
    <x v="7"/>
    <n v="5.6818181818181825"/>
    <n v="17.04545454545455"/>
    <s v="abv"/>
    <n v="17.04545454545455"/>
  </r>
  <r>
    <s v="OtsLGRF22S"/>
    <s v="OtsLGRF22S_3778"/>
    <s v="C-03778"/>
    <d v="2022-09-07T00:00:00"/>
    <n v="18"/>
    <s v="F"/>
    <n v="790"/>
    <n v="79"/>
    <x v="1"/>
    <s v="NA"/>
    <m/>
    <s v="F"/>
    <s v="F"/>
    <s v="NA"/>
    <s v="NA"/>
    <x v="2"/>
    <s v="NA"/>
    <s v="U"/>
    <s v="FALL"/>
    <n v="0.999999999999999"/>
    <x v="1"/>
    <e v="#N/A"/>
    <n v="1"/>
    <x v="3"/>
    <n v="5.6818181818181825"/>
    <n v="17.04545454545455"/>
    <s v="abv"/>
    <n v="17.04545454545455"/>
  </r>
  <r>
    <s v="OtsLGRF22S"/>
    <s v="OtsLGRF22S_3781"/>
    <s v="C-03781"/>
    <d v="2022-09-07T00:00:00"/>
    <n v="18"/>
    <s v="F"/>
    <n v="800"/>
    <n v="80"/>
    <x v="1"/>
    <s v="NA"/>
    <m/>
    <s v="F"/>
    <s v="F"/>
    <s v="OtsLYON18S_1_0767"/>
    <s v="OtsLYON18S_1_0919"/>
    <x v="0"/>
    <n v="4"/>
    <n v="2018"/>
    <s v="NA"/>
    <s v="NA"/>
    <x v="3"/>
    <n v="0.80551598400000002"/>
    <n v="1"/>
    <x v="3"/>
    <n v="5.6818181818181825"/>
    <n v="17.04545454545455"/>
    <s v="blw"/>
    <n v="17.04545454545455"/>
  </r>
  <r>
    <s v="OtsLGRF22S"/>
    <s v="OtsLGRF22S_3784"/>
    <s v="C-03784"/>
    <d v="2022-09-07T00:00:00"/>
    <n v="18"/>
    <s v="F"/>
    <n v="790"/>
    <n v="79"/>
    <x v="0"/>
    <n v="1"/>
    <m/>
    <s v="F"/>
    <s v="F"/>
    <s v="OtsLYON18S_1_0756"/>
    <s v="OtsLYON18S_1_0669"/>
    <x v="0"/>
    <n v="4"/>
    <n v="2018"/>
    <s v="NA"/>
    <s v="NA"/>
    <x v="3"/>
    <n v="0.80551598400000002"/>
    <n v="1"/>
    <x v="3"/>
    <n v="5.6818181818181825"/>
    <n v="17.04545454545455"/>
    <s v="blw"/>
    <n v="17.04545454545455"/>
  </r>
  <r>
    <s v="OtsLGRF22S"/>
    <s v="OtsLGRF22S_3787"/>
    <s v="C-03787"/>
    <d v="2022-09-07T00:00:00"/>
    <n v="18"/>
    <s v="F"/>
    <n v="730"/>
    <n v="73"/>
    <x v="1"/>
    <s v="NA"/>
    <m/>
    <s v="F"/>
    <s v="F"/>
    <s v="OtsLYON18S_1_0734"/>
    <s v="OtsLYON18S_1_0868"/>
    <x v="0"/>
    <n v="4"/>
    <n v="2018"/>
    <s v="NA"/>
    <s v="NA"/>
    <x v="5"/>
    <n v="0.80551598400000002"/>
    <n v="1"/>
    <x v="4"/>
    <n v="5.6818181818181825"/>
    <n v="17.04545454545455"/>
    <s v="abv"/>
    <n v="17.04545454545455"/>
  </r>
  <r>
    <s v="OtsLGRF22S"/>
    <s v="OtsLGRF22S_3790"/>
    <s v="C-03790"/>
    <d v="2022-09-07T00:00:00"/>
    <n v="18"/>
    <s v="M"/>
    <n v="710"/>
    <n v="71"/>
    <x v="0"/>
    <n v="1"/>
    <m/>
    <s v="M"/>
    <s v="M"/>
    <s v="NA"/>
    <s v="NA"/>
    <x v="2"/>
    <s v="NA"/>
    <s v="U"/>
    <s v="FALL"/>
    <n v="1"/>
    <x v="6"/>
    <e v="#N/A"/>
    <n v="1"/>
    <x v="5"/>
    <n v="5.6818181818181825"/>
    <n v="17.04545454545455"/>
    <s v="abv"/>
    <n v="17.04545454545455"/>
  </r>
  <r>
    <s v="OtsLGRF22S"/>
    <s v="OtsLGRF22S_3793"/>
    <s v="C-03793"/>
    <d v="2022-09-07T00:00:00"/>
    <n v="18"/>
    <s v="F"/>
    <n v="690"/>
    <n v="69"/>
    <x v="0"/>
    <n v="1"/>
    <m/>
    <s v="F"/>
    <s v="F"/>
    <s v="OtsLYON19S_1_0542"/>
    <s v="OtsLYON19S_1_0408"/>
    <x v="1"/>
    <n v="3"/>
    <n v="2019"/>
    <s v="NA"/>
    <s v="NA"/>
    <x v="3"/>
    <n v="0.95971980899999998"/>
    <n v="1"/>
    <x v="5"/>
    <n v="5.6818181818181825"/>
    <n v="17.04545454545455"/>
    <s v="blw"/>
    <n v="17.04545454545455"/>
  </r>
  <r>
    <s v="OtsLGRF22S"/>
    <s v="OtsLGRF22S_3796"/>
    <s v="C-03796"/>
    <d v="2022-09-07T00:00:00"/>
    <n v="18"/>
    <s v="U"/>
    <n v="600"/>
    <n v="60"/>
    <x v="1"/>
    <s v="NA"/>
    <m/>
    <s v="M"/>
    <s v="M"/>
    <s v="NA"/>
    <s v="NA"/>
    <x v="2"/>
    <s v="NA"/>
    <s v="U"/>
    <s v="FALL"/>
    <n v="1"/>
    <x v="1"/>
    <e v="#N/A"/>
    <n v="1"/>
    <x v="6"/>
    <n v="5.6818181818181825"/>
    <n v="17.04545454545455"/>
    <s v="abv"/>
    <n v="17.04545454545455"/>
  </r>
  <r>
    <s v="OtsLGRF22S"/>
    <s v="OtsLGRF22S_3799"/>
    <s v="C-03799"/>
    <d v="2022-09-07T00:00:00"/>
    <n v="18"/>
    <s v="F"/>
    <n v="760"/>
    <n v="76"/>
    <x v="1"/>
    <s v="NA"/>
    <m/>
    <s v="F"/>
    <s v="F"/>
    <s v="OtsLYON18S_1_1941"/>
    <s v="OtsLYON18S_1_1548"/>
    <x v="0"/>
    <n v="4"/>
    <n v="2018"/>
    <s v="NA"/>
    <s v="NA"/>
    <x v="4"/>
    <n v="0.80551598400000002"/>
    <n v="1"/>
    <x v="4"/>
    <n v="5.6818181818181825"/>
    <n v="17.04545454545455"/>
    <s v="blw"/>
    <n v="17.04545454545455"/>
  </r>
  <r>
    <s v="OtsLGRF22S"/>
    <s v="OtsLGRF22S_3802"/>
    <s v="C-03802"/>
    <d v="2022-09-07T00:00:00"/>
    <n v="18"/>
    <s v="F"/>
    <n v="790"/>
    <n v="79"/>
    <x v="0"/>
    <n v="1"/>
    <m/>
    <s v="F"/>
    <s v="F"/>
    <s v="OtsLYON18S_1_0753"/>
    <s v="OtsLYON18S_1_0645"/>
    <x v="0"/>
    <n v="4"/>
    <n v="2018"/>
    <s v="NA"/>
    <s v="NA"/>
    <x v="3"/>
    <n v="0.80551598400000002"/>
    <n v="1"/>
    <x v="3"/>
    <n v="5.6818181818181825"/>
    <n v="17.04545454545455"/>
    <s v="blw"/>
    <n v="17.04545454545455"/>
  </r>
  <r>
    <s v="OtsLGRF22S"/>
    <s v="OtsLGRF22S_3805"/>
    <s v="C-03805"/>
    <d v="2022-09-07T00:00:00"/>
    <n v="18"/>
    <s v="M"/>
    <n v="710"/>
    <n v="71"/>
    <x v="0"/>
    <n v="1"/>
    <m/>
    <s v="M"/>
    <s v="M"/>
    <s v="OtsLYON18S_1_0720"/>
    <s v="OtsLYON18S_1_0597"/>
    <x v="0"/>
    <n v="4"/>
    <n v="2018"/>
    <s v="NA"/>
    <s v="NA"/>
    <x v="5"/>
    <n v="0.80551598400000002"/>
    <n v="1"/>
    <x v="5"/>
    <n v="5.6818181818181825"/>
    <n v="17.04545454545455"/>
    <s v="abv"/>
    <n v="17.04545454545455"/>
  </r>
  <r>
    <s v="OtsLGRF22S"/>
    <s v="OtsLGRF22S_3808"/>
    <s v="C-03808"/>
    <d v="2022-09-07T00:00:00"/>
    <n v="18"/>
    <s v="U"/>
    <n v="680"/>
    <n v="68"/>
    <x v="0"/>
    <s v="NA"/>
    <m/>
    <s v="M"/>
    <s v="M"/>
    <s v="OtsPBT18-UmaFa-0353"/>
    <s v="OtsPBT18-UmaFa-0350"/>
    <x v="8"/>
    <n v="4"/>
    <n v="2018"/>
    <s v="NA"/>
    <s v="NA"/>
    <x v="15"/>
    <n v="0.95730000000000004"/>
    <n v="1"/>
    <x v="5"/>
    <n v="5.6818181818181825"/>
    <n v="17.04545454545455"/>
    <s v="blw"/>
    <n v="17.04545454545455"/>
  </r>
  <r>
    <s v="OtsLGRF22S"/>
    <s v="OtsLGRF22S_3811"/>
    <s v="C-03811"/>
    <d v="2022-09-07T00:00:00"/>
    <n v="18"/>
    <s v="M"/>
    <n v="800"/>
    <n v="80"/>
    <x v="1"/>
    <s v="NA"/>
    <m/>
    <s v="M"/>
    <s v="M"/>
    <s v="NA"/>
    <s v="NA"/>
    <x v="2"/>
    <s v="NA"/>
    <s v="U"/>
    <s v="FALL"/>
    <n v="1"/>
    <x v="1"/>
    <e v="#N/A"/>
    <n v="1"/>
    <x v="3"/>
    <n v="5.6818181818181825"/>
    <n v="17.04545454545455"/>
    <s v="abv"/>
    <n v="17.04545454545455"/>
  </r>
  <r>
    <s v="OtsLGRF22S"/>
    <s v="OtsLGRF22S_3814"/>
    <s v="C-03814"/>
    <d v="2022-09-07T00:00:00"/>
    <n v="18"/>
    <s v="U"/>
    <n v="620"/>
    <n v="62"/>
    <x v="0"/>
    <n v="1"/>
    <m/>
    <s v="F"/>
    <s v="F"/>
    <s v="OtsLYON19S_1_0548"/>
    <s v="OtsLYON19S_1_0410"/>
    <x v="1"/>
    <n v="3"/>
    <n v="2019"/>
    <s v="NA"/>
    <s v="NA"/>
    <x v="3"/>
    <n v="0.95971980899999998"/>
    <n v="1"/>
    <x v="6"/>
    <n v="5.6818181818181825"/>
    <n v="17.04545454545455"/>
    <s v="blw"/>
    <n v="17.04545454545455"/>
  </r>
  <r>
    <s v="OtsLGRF22S"/>
    <s v="OtsLGRF22S_3817"/>
    <s v="C-03817"/>
    <d v="2022-09-07T00:00:00"/>
    <n v="18"/>
    <s v="U"/>
    <n v="590"/>
    <n v="59"/>
    <x v="1"/>
    <s v="NA"/>
    <m/>
    <s v="M"/>
    <s v="M"/>
    <s v="OtsLYON19S_1_0719"/>
    <s v="OtsLYON19S_1_0817"/>
    <x v="1"/>
    <n v="3"/>
    <n v="2019"/>
    <s v="NA"/>
    <s v="NA"/>
    <x v="5"/>
    <n v="0.95971980899999998"/>
    <n v="1"/>
    <x v="6"/>
    <n v="5.6818181818181825"/>
    <n v="17.04545454545455"/>
    <s v="abv"/>
    <n v="17.04545454545455"/>
  </r>
  <r>
    <s v="OtsLGRF22S"/>
    <s v="OtsLGRF22S_3820"/>
    <s v="C-03820"/>
    <d v="2022-09-07T00:00:00"/>
    <n v="18"/>
    <s v="U"/>
    <n v="680"/>
    <n v="68"/>
    <x v="1"/>
    <s v="NA"/>
    <m/>
    <s v="M"/>
    <s v="M"/>
    <s v="NA"/>
    <s v="NA"/>
    <x v="2"/>
    <s v="NA"/>
    <s v="U"/>
    <s v="FALL"/>
    <n v="0.999999999999999"/>
    <x v="1"/>
    <e v="#N/A"/>
    <n v="1"/>
    <x v="5"/>
    <n v="5.6818181818181825"/>
    <n v="17.04545454545455"/>
    <s v="abv"/>
    <n v="17.04545454545455"/>
  </r>
  <r>
    <s v="OtsLGRF22S"/>
    <s v="OtsLGRF22S_3823"/>
    <s v="C-03823"/>
    <d v="2022-09-07T00:00:00"/>
    <n v="18"/>
    <s v="U"/>
    <n v="640"/>
    <n v="64"/>
    <x v="0"/>
    <n v="1"/>
    <m/>
    <s v="M"/>
    <s v="M"/>
    <s v="OtsLYON19S_1_0587"/>
    <s v="OtsLYON19S_1_0628"/>
    <x v="1"/>
    <n v="3"/>
    <n v="2019"/>
    <s v="NA"/>
    <s v="NA"/>
    <x v="5"/>
    <n v="0.95971980899999998"/>
    <n v="1"/>
    <x v="1"/>
    <n v="5.6818181818181825"/>
    <n v="17.04545454545455"/>
    <s v="abv"/>
    <n v="17.04545454545455"/>
  </r>
  <r>
    <s v="OtsLGRF22S"/>
    <s v="OtsLGRF22S_3826"/>
    <s v="C-03826"/>
    <d v="2022-09-07T00:00:00"/>
    <n v="18"/>
    <s v="F"/>
    <n v="820"/>
    <n v="82"/>
    <x v="0"/>
    <s v="NA"/>
    <m/>
    <s v="F"/>
    <s v="F"/>
    <s v="OtsLYON18S_1_0110"/>
    <s v="OtsLYON18S_1_0077"/>
    <x v="0"/>
    <n v="4"/>
    <n v="2018"/>
    <s v="NA"/>
    <s v="NA"/>
    <x v="7"/>
    <n v="0.80551598400000002"/>
    <n v="1"/>
    <x v="3"/>
    <n v="5.6818181818181825"/>
    <n v="17.04545454545455"/>
    <s v="abv"/>
    <n v="17.04545454545455"/>
  </r>
  <r>
    <s v="OtsLGRF22S"/>
    <s v="OtsLGRF22S_3829"/>
    <s v="C-03829"/>
    <d v="2022-09-07T00:00:00"/>
    <n v="18"/>
    <s v="U"/>
    <n v="630"/>
    <n v="63"/>
    <x v="0"/>
    <n v="1"/>
    <m/>
    <s v="M"/>
    <s v="M"/>
    <s v="OtsLYON19S_1_0712"/>
    <s v="OtsLYON19S_1_0801"/>
    <x v="1"/>
    <n v="3"/>
    <n v="2019"/>
    <s v="NA"/>
    <s v="NA"/>
    <x v="5"/>
    <n v="0.95971980899999998"/>
    <n v="1"/>
    <x v="1"/>
    <n v="5.6818181818181825"/>
    <n v="17.04545454545455"/>
    <s v="abv"/>
    <n v="17.04545454545455"/>
  </r>
  <r>
    <s v="OtsLGRF22S"/>
    <s v="OtsLGRF22S_3832"/>
    <s v="C-03832"/>
    <d v="2022-09-07T00:00:00"/>
    <n v="18"/>
    <s v="U"/>
    <n v="440"/>
    <n v="44"/>
    <x v="1"/>
    <s v="NA"/>
    <m/>
    <s v="M"/>
    <s v="M"/>
    <s v="OtsLYON20S_1_1542"/>
    <s v="OtsLYON20S_1_1687"/>
    <x v="7"/>
    <n v="2"/>
    <n v="2020"/>
    <s v="NA"/>
    <s v="NA"/>
    <x v="12"/>
    <n v="0.98961045999999997"/>
    <n v="1"/>
    <x v="7"/>
    <n v="5.6818181818181825"/>
    <n v="17.04545454545455"/>
    <s v="abv"/>
    <n v="17.04545454545455"/>
  </r>
  <r>
    <s v="OtsLGRF22S"/>
    <s v="OtsLGRF22S_3835"/>
    <s v="C-03835"/>
    <d v="2022-09-07T00:00:00"/>
    <n v="18"/>
    <s v="M"/>
    <n v="800"/>
    <n v="80"/>
    <x v="1"/>
    <s v="NA"/>
    <m/>
    <s v="F"/>
    <s v="F"/>
    <s v="OtsLYON18S_1_0720"/>
    <s v="OtsLYON18S_1_0595"/>
    <x v="0"/>
    <n v="4"/>
    <n v="2018"/>
    <s v="NA"/>
    <s v="NA"/>
    <x v="5"/>
    <n v="0.80551598400000002"/>
    <n v="1"/>
    <x v="3"/>
    <n v="5.6818181818181825"/>
    <n v="17.04545454545455"/>
    <s v="abv"/>
    <n v="17.04545454545455"/>
  </r>
  <r>
    <s v="OtsLGRF22S"/>
    <s v="OtsLGRF22S_3838"/>
    <s v="C-03838"/>
    <d v="2022-09-07T00:00:00"/>
    <n v="18"/>
    <s v="U"/>
    <n v="640"/>
    <n v="64"/>
    <x v="1"/>
    <s v="NA"/>
    <m/>
    <s v="M"/>
    <s v="M"/>
    <s v="OtsLYON19S_1_1808"/>
    <s v="OtsLYON19S_1_1522"/>
    <x v="1"/>
    <n v="3"/>
    <n v="2019"/>
    <s v="NA"/>
    <s v="NA"/>
    <x v="12"/>
    <n v="0.95971980899999998"/>
    <n v="1"/>
    <x v="1"/>
    <n v="5.6818181818181825"/>
    <n v="17.04545454545455"/>
    <s v="abv"/>
    <n v="17.04545454545455"/>
  </r>
  <r>
    <s v="OtsLGRF22S"/>
    <s v="OtsLGRF22S_3841"/>
    <s v="C-03841"/>
    <d v="2022-09-07T00:00:00"/>
    <n v="18"/>
    <s v="U"/>
    <n v="680"/>
    <n v="68"/>
    <x v="1"/>
    <s v="NA"/>
    <m/>
    <s v="M"/>
    <s v="M"/>
    <s v="OtsLYON19S_1_0704"/>
    <s v="OtsLYON19S_1_0694"/>
    <x v="1"/>
    <n v="3"/>
    <n v="2019"/>
    <s v="NA"/>
    <s v="NA"/>
    <x v="5"/>
    <n v="0.95971980899999998"/>
    <n v="1"/>
    <x v="5"/>
    <n v="5.6818181818181825"/>
    <n v="17.04545454545455"/>
    <s v="abv"/>
    <n v="17.04545454545455"/>
  </r>
  <r>
    <s v="OtsLGRF22S"/>
    <s v="OtsLGRF22S_3844"/>
    <s v="C-03844"/>
    <d v="2022-09-07T00:00:00"/>
    <n v="18"/>
    <s v="U"/>
    <n v="510"/>
    <n v="51"/>
    <x v="1"/>
    <s v="NA"/>
    <m/>
    <s v="M"/>
    <s v="M"/>
    <s v="NA"/>
    <s v="NA"/>
    <x v="2"/>
    <s v="NA"/>
    <s v="U"/>
    <s v="FALL"/>
    <n v="0.999999999999997"/>
    <x v="1"/>
    <e v="#N/A"/>
    <n v="1"/>
    <x v="8"/>
    <n v="5.6818181818181825"/>
    <n v="17.04545454545455"/>
    <s v="abv"/>
    <n v="17.04545454545455"/>
  </r>
  <r>
    <s v="OtsLGRF22S"/>
    <s v="OtsLGRF22S_3847"/>
    <s v="C-03847"/>
    <d v="2022-09-07T00:00:00"/>
    <n v="18"/>
    <s v="F"/>
    <n v="750"/>
    <n v="75"/>
    <x v="1"/>
    <s v="NA"/>
    <m/>
    <s v="F"/>
    <s v="F"/>
    <s v="NA"/>
    <s v="NA"/>
    <x v="2"/>
    <s v="NA"/>
    <s v="U"/>
    <s v="FALL"/>
    <n v="1"/>
    <x v="1"/>
    <e v="#N/A"/>
    <n v="1"/>
    <x v="4"/>
    <n v="5.6818181818181825"/>
    <n v="17.04545454545455"/>
    <s v="abv"/>
    <n v="17.04545454545455"/>
  </r>
  <r>
    <s v="OtsLGRF22S"/>
    <s v="OtsLGRF22S_3850"/>
    <s v="C-03850"/>
    <d v="2022-09-07T00:00:00"/>
    <n v="18"/>
    <s v="F"/>
    <n v="820"/>
    <n v="82"/>
    <x v="0"/>
    <n v="1"/>
    <m/>
    <s v="F"/>
    <s v="F"/>
    <s v="OtsNPFH17S_1_2354"/>
    <s v="OtsNPFH17S_1_2087"/>
    <x v="4"/>
    <n v="5"/>
    <n v="2017"/>
    <s v="NA"/>
    <s v="NA"/>
    <x v="2"/>
    <n v="0.98821806999999995"/>
    <n v="1"/>
    <x v="3"/>
    <n v="5.6818181818181825"/>
    <n v="17.04545454545455"/>
    <s v="abv"/>
    <n v="17.04545454545455"/>
  </r>
  <r>
    <s v="OtsLGRF22S"/>
    <s v="OtsLGRF22S_3853"/>
    <s v="C-03853"/>
    <d v="2022-09-07T00:00:00"/>
    <n v="18"/>
    <s v="F"/>
    <n v="790"/>
    <n v="79"/>
    <x v="0"/>
    <n v="1"/>
    <m/>
    <s v="F"/>
    <s v="F"/>
    <s v="OtsLYON18S_1_0737"/>
    <s v="OtsLYON18S_1_0863"/>
    <x v="0"/>
    <n v="4"/>
    <n v="2018"/>
    <s v="NA"/>
    <s v="NA"/>
    <x v="5"/>
    <n v="0.80551598400000002"/>
    <n v="1"/>
    <x v="3"/>
    <n v="5.6818181818181825"/>
    <n v="17.04545454545455"/>
    <s v="abv"/>
    <n v="17.04545454545455"/>
  </r>
  <r>
    <s v="OtsLGRF22S"/>
    <s v="OtsLGRF22S_3856"/>
    <s v="C-03856"/>
    <d v="2022-09-07T00:00:00"/>
    <n v="18"/>
    <s v="U"/>
    <n v="670"/>
    <n v="67"/>
    <x v="1"/>
    <s v="NA"/>
    <m/>
    <s v="M"/>
    <s v="M"/>
    <s v="OtsLYON19S_1_1801"/>
    <s v="OtsLYON19S_1_1507"/>
    <x v="1"/>
    <n v="3"/>
    <n v="2019"/>
    <s v="NA"/>
    <s v="NA"/>
    <x v="12"/>
    <n v="0.95971980899999998"/>
    <n v="1"/>
    <x v="1"/>
    <n v="5.6818181818181825"/>
    <n v="17.04545454545455"/>
    <s v="abv"/>
    <n v="17.04545454545455"/>
  </r>
  <r>
    <s v="OtsLGRF22S"/>
    <s v="OtsLGRF22S_3859"/>
    <s v="C-03859"/>
    <d v="2022-09-07T00:00:00"/>
    <n v="18"/>
    <s v="U"/>
    <n v="600"/>
    <n v="60"/>
    <x v="1"/>
    <s v="NA"/>
    <m/>
    <s v="M"/>
    <s v="M"/>
    <s v="OtsLYON19S_1_1394"/>
    <s v="OtsLYON19S_1_1499"/>
    <x v="1"/>
    <n v="3"/>
    <n v="2019"/>
    <s v="NA"/>
    <s v="NA"/>
    <x v="12"/>
    <n v="0.95971980899999998"/>
    <n v="1"/>
    <x v="6"/>
    <n v="5.6818181818181825"/>
    <n v="17.04545454545455"/>
    <s v="abv"/>
    <n v="17.04545454545455"/>
  </r>
  <r>
    <s v="OtsLGRF22S"/>
    <s v="OtsLGRF22S_3862"/>
    <s v="C-03862"/>
    <d v="2022-09-07T00:00:00"/>
    <n v="18"/>
    <s v="F"/>
    <n v="660"/>
    <n v="66"/>
    <x v="0"/>
    <n v="1"/>
    <m/>
    <s v="F"/>
    <s v="F"/>
    <s v="OtsLYON18S_1_2339"/>
    <s v="OtsLYON18S_1_2497"/>
    <x v="0"/>
    <n v="4"/>
    <n v="2018"/>
    <s v="NA"/>
    <s v="NA"/>
    <x v="9"/>
    <n v="0.80551598400000002"/>
    <n v="1"/>
    <x v="1"/>
    <n v="5.6818181818181825"/>
    <n v="17.04545454545455"/>
    <s v="blw"/>
    <n v="17.04545454545455"/>
  </r>
  <r>
    <s v="OtsLGRF22S"/>
    <s v="OtsLGRF22S_3865"/>
    <s v="C-03865"/>
    <d v="2022-09-07T00:00:00"/>
    <n v="18"/>
    <s v="F"/>
    <n v="780"/>
    <n v="78"/>
    <x v="1"/>
    <s v="NA"/>
    <m/>
    <s v="F"/>
    <s v="F"/>
    <s v="NA"/>
    <s v="NA"/>
    <x v="2"/>
    <s v="NA"/>
    <s v="U"/>
    <s v="FALL"/>
    <n v="0.999999999999999"/>
    <x v="1"/>
    <e v="#N/A"/>
    <n v="1"/>
    <x v="3"/>
    <n v="5.6818181818181825"/>
    <n v="17.04545454545455"/>
    <s v="abv"/>
    <n v="17.04545454545455"/>
  </r>
  <r>
    <s v="OtsLGRF22S"/>
    <s v="OtsLGRF22S_3868"/>
    <s v="C-03868"/>
    <d v="2022-09-07T00:00:00"/>
    <n v="18"/>
    <s v="U"/>
    <n v="530"/>
    <n v="53"/>
    <x v="0"/>
    <n v="1"/>
    <m/>
    <s v="M"/>
    <s v="M"/>
    <s v="OtsLYON20S_1_0292"/>
    <s v="OtsLYON20S_1_0190"/>
    <x v="7"/>
    <n v="2"/>
    <n v="2020"/>
    <s v="NA"/>
    <s v="NA"/>
    <x v="0"/>
    <n v="0.98961045999999997"/>
    <n v="1"/>
    <x v="9"/>
    <n v="5.6818181818181825"/>
    <n v="17.04545454545455"/>
    <s v="abv"/>
    <n v="17.04545454545455"/>
  </r>
  <r>
    <s v="OtsLGRF22S"/>
    <s v="OtsLGRF22S_3871"/>
    <s v="C-03871"/>
    <d v="2022-09-07T00:00:00"/>
    <n v="18"/>
    <s v="U"/>
    <n v="530"/>
    <n v="53"/>
    <x v="1"/>
    <s v="NA"/>
    <m/>
    <s v="M"/>
    <s v="M"/>
    <s v="OtsNPFH19S_1_2342"/>
    <s v="OtsNPFH19S_1_2061"/>
    <x v="5"/>
    <n v="3"/>
    <n v="2019"/>
    <s v="NA"/>
    <s v="NA"/>
    <x v="2"/>
    <n v="0.99705232300000002"/>
    <n v="1"/>
    <x v="9"/>
    <n v="5.6818181818181825"/>
    <n v="17.04545454545455"/>
    <s v="abv"/>
    <n v="17.04545454545455"/>
  </r>
  <r>
    <s v="OtsLGRF22S"/>
    <s v="OtsLGRF22S_3874"/>
    <s v="C-03874"/>
    <d v="2022-09-07T00:00:00"/>
    <n v="18"/>
    <s v="F"/>
    <n v="780"/>
    <n v="78"/>
    <x v="1"/>
    <s v="NA"/>
    <m/>
    <s v="F"/>
    <s v="F"/>
    <s v="NA"/>
    <s v="NA"/>
    <x v="2"/>
    <s v="NA"/>
    <s v="U"/>
    <s v="FALL"/>
    <n v="0.999999999999997"/>
    <x v="1"/>
    <e v="#N/A"/>
    <n v="1"/>
    <x v="3"/>
    <n v="5.6818181818181825"/>
    <n v="17.04545454545455"/>
    <s v="abv"/>
    <n v="17.04545454545455"/>
  </r>
  <r>
    <s v="OtsLGRF22S"/>
    <s v="OtsLGRF22S_3877"/>
    <s v="C-03877"/>
    <d v="2022-09-07T00:00:00"/>
    <n v="18"/>
    <s v="F"/>
    <n v="760"/>
    <n v="76"/>
    <x v="1"/>
    <s v="NA"/>
    <m/>
    <s v="F"/>
    <s v="F"/>
    <s v="OtsLYON18S_1_0704"/>
    <s v="OtsLYON18S_1_0534"/>
    <x v="0"/>
    <n v="4"/>
    <n v="2018"/>
    <s v="NA"/>
    <s v="NA"/>
    <x v="0"/>
    <n v="0.80551598400000002"/>
    <n v="1"/>
    <x v="4"/>
    <n v="5.6818181818181825"/>
    <n v="17.04545454545455"/>
    <s v="abv"/>
    <n v="17.04545454545455"/>
  </r>
  <r>
    <s v="OtsLGRF22S"/>
    <s v="OtsLGRF22S_3880"/>
    <s v="C-03880"/>
    <d v="2022-09-07T00:00:00"/>
    <n v="18"/>
    <s v="U"/>
    <n v="600"/>
    <n v="60"/>
    <x v="1"/>
    <s v="NA"/>
    <m/>
    <s v="M"/>
    <s v="M"/>
    <s v="OtsLYON19S_1_0548"/>
    <s v="OtsLYON19S_1_0410"/>
    <x v="1"/>
    <n v="3"/>
    <n v="2019"/>
    <s v="NA"/>
    <s v="NA"/>
    <x v="3"/>
    <n v="0.95971980899999998"/>
    <n v="1"/>
    <x v="6"/>
    <n v="5.6818181818181825"/>
    <n v="17.04545454545455"/>
    <s v="blw"/>
    <n v="17.04545454545455"/>
  </r>
  <r>
    <s v="OtsLGRF22S"/>
    <s v="OtsLGRF22S_3883"/>
    <s v="C-03883"/>
    <d v="2022-09-07T00:00:00"/>
    <n v="18"/>
    <s v="M"/>
    <n v="570"/>
    <n v="57"/>
    <x v="1"/>
    <s v="NA"/>
    <m/>
    <s v="M"/>
    <s v="M"/>
    <s v="OtsLYON19S_1_1728"/>
    <s v="OtsLYON19S_1_1957"/>
    <x v="1"/>
    <n v="3"/>
    <n v="2019"/>
    <s v="NA"/>
    <s v="NA"/>
    <x v="12"/>
    <n v="0.95971980899999998"/>
    <n v="1"/>
    <x v="9"/>
    <n v="5.6818181818181825"/>
    <n v="17.04545454545455"/>
    <s v="abv"/>
    <n v="17.04545454545455"/>
  </r>
  <r>
    <s v="OtsLGRF22S"/>
    <s v="OtsLGRF22S_3886"/>
    <s v="C-03886"/>
    <d v="2022-09-07T00:00:00"/>
    <n v="18"/>
    <s v="U"/>
    <n v="570"/>
    <n v="57"/>
    <x v="1"/>
    <s v="NA"/>
    <m/>
    <s v="M"/>
    <s v="M"/>
    <s v="OtsNPFH19S_1_1344"/>
    <s v="OtsNPFH19S_1_1076"/>
    <x v="5"/>
    <n v="3"/>
    <n v="2019"/>
    <s v="NA"/>
    <s v="NA"/>
    <x v="8"/>
    <n v="0.99705232300000002"/>
    <n v="1"/>
    <x v="9"/>
    <n v="5.6818181818181825"/>
    <n v="17.04545454545455"/>
    <s v="abv"/>
    <n v="17.04545454545455"/>
  </r>
  <r>
    <s v="OtsLGRF22S"/>
    <s v="OtsLGRF22S_3889"/>
    <s v="C-03889"/>
    <d v="2022-09-07T00:00:00"/>
    <n v="18"/>
    <s v="F"/>
    <n v="740"/>
    <n v="74"/>
    <x v="1"/>
    <s v="NA"/>
    <m/>
    <s v="F"/>
    <s v="F"/>
    <s v="OtsLYON18S_1_1397"/>
    <s v="OtsLYON18S_1_1825"/>
    <x v="0"/>
    <n v="4"/>
    <n v="2018"/>
    <s v="NA"/>
    <s v="NA"/>
    <x v="4"/>
    <n v="0.80551598400000002"/>
    <n v="1"/>
    <x v="4"/>
    <n v="5.6818181818181825"/>
    <n v="17.04545454545455"/>
    <s v="blw"/>
    <n v="17.04545454545455"/>
  </r>
  <r>
    <s v="OtsLGRF22S"/>
    <s v="OtsLGRF22S_3892"/>
    <s v="C-03892"/>
    <d v="2022-09-07T00:00:00"/>
    <n v="18"/>
    <s v="F"/>
    <n v="850"/>
    <n v="85"/>
    <x v="1"/>
    <s v="NA"/>
    <m/>
    <s v="F"/>
    <s v="F"/>
    <s v="OtsNPFH17S_1_3350"/>
    <s v="OtsNPFH17S_1_3023"/>
    <x v="4"/>
    <n v="5"/>
    <n v="2017"/>
    <s v="NA"/>
    <s v="NA"/>
    <x v="10"/>
    <n v="0.98821806999999995"/>
    <n v="1"/>
    <x v="2"/>
    <n v="5.6818181818181825"/>
    <n v="17.04545454545455"/>
    <s v="abv"/>
    <n v="17.04545454545455"/>
  </r>
  <r>
    <s v="OtsLGRF22S"/>
    <s v="OtsLGRF22S_3895"/>
    <s v="C-03895"/>
    <d v="2022-09-07T00:00:00"/>
    <n v="18"/>
    <s v="F"/>
    <n v="810"/>
    <n v="81"/>
    <x v="1"/>
    <s v="NA"/>
    <m/>
    <s v="F"/>
    <s v="F"/>
    <s v="OtsNPFH18S_1_4346"/>
    <s v="OtsNPFH18S_1_4067"/>
    <x v="3"/>
    <n v="4"/>
    <n v="2018"/>
    <s v="NA"/>
    <s v="NA"/>
    <x v="8"/>
    <n v="0.96828396500000002"/>
    <n v="1"/>
    <x v="3"/>
    <n v="5.6818181818181825"/>
    <n v="17.04545454545455"/>
    <s v="abv"/>
    <n v="17.04545454545455"/>
  </r>
  <r>
    <s v="OtsLGRF22S"/>
    <s v="OtsLGRF22S_3898"/>
    <s v="C-03898"/>
    <d v="2022-09-07T00:00:00"/>
    <n v="18"/>
    <s v="F"/>
    <n v="700"/>
    <n v="70"/>
    <x v="0"/>
    <n v="1"/>
    <m/>
    <s v="F"/>
    <s v="F"/>
    <s v="OtsLYON18S_1_2355"/>
    <s v="OtsLYON18S_1_2732"/>
    <x v="0"/>
    <n v="4"/>
    <n v="2018"/>
    <s v="NA"/>
    <s v="NA"/>
    <x v="9"/>
    <n v="0.80551598400000002"/>
    <n v="1"/>
    <x v="5"/>
    <n v="5.6818181818181825"/>
    <n v="17.04545454545455"/>
    <s v="blw"/>
    <n v="17.04545454545455"/>
  </r>
  <r>
    <s v="OtsLGRF22S"/>
    <s v="OtsLGRF22S_3901"/>
    <s v="C-03901"/>
    <d v="2022-09-07T00:00:00"/>
    <n v="18"/>
    <s v="U"/>
    <n v="640"/>
    <n v="64"/>
    <x v="0"/>
    <n v="1"/>
    <m/>
    <s v="M"/>
    <s v="M"/>
    <s v="OtsLYON19S_1_0107"/>
    <s v="OtsLYON19S_1_0045"/>
    <x v="1"/>
    <n v="3"/>
    <n v="2019"/>
    <s v="NA"/>
    <s v="NA"/>
    <x v="7"/>
    <n v="0.95971980899999998"/>
    <n v="1"/>
    <x v="1"/>
    <n v="5.6818181818181825"/>
    <n v="17.04545454545455"/>
    <s v="abv"/>
    <n v="17.04545454545455"/>
  </r>
  <r>
    <s v="OtsLGRF22S"/>
    <s v="OtsLGRF22S_3904"/>
    <s v="C-03904"/>
    <d v="2022-09-07T00:00:00"/>
    <n v="18"/>
    <s v="U"/>
    <n v="610"/>
    <n v="61"/>
    <x v="0"/>
    <n v="1"/>
    <m/>
    <s v="M"/>
    <s v="M"/>
    <s v="OtsLYON19S_1_1113"/>
    <s v="OtsLYON19S_1_0942"/>
    <x v="1"/>
    <n v="3"/>
    <n v="2019"/>
    <s v="NA"/>
    <s v="NA"/>
    <x v="16"/>
    <n v="0.95971980899999998"/>
    <n v="1"/>
    <x v="6"/>
    <n v="5.6818181818181825"/>
    <n v="17.04545454545455"/>
    <s v="abv"/>
    <n v="17.04545454545455"/>
  </r>
  <r>
    <s v="OtsLGRF22S"/>
    <s v="OtsLGRF22S_3907"/>
    <s v="C-03907"/>
    <d v="2022-09-07T00:00:00"/>
    <n v="18"/>
    <s v="U"/>
    <n v="440"/>
    <n v="44"/>
    <x v="0"/>
    <n v="1"/>
    <m/>
    <s v="M"/>
    <s v="M"/>
    <s v="OtsLYON19S_1_0136"/>
    <s v="OtsLYON19S_1_0230"/>
    <x v="1"/>
    <n v="3"/>
    <n v="2019"/>
    <s v="NA"/>
    <s v="NA"/>
    <x v="0"/>
    <n v="0.95971980899999998"/>
    <n v="1"/>
    <x v="7"/>
    <n v="5.6818181818181825"/>
    <n v="17.04545454545455"/>
    <s v="abv"/>
    <n v="17.04545454545455"/>
  </r>
  <r>
    <s v="OtsLGRF22S"/>
    <s v="OtsLGRF22S_3910"/>
    <s v="C-03910"/>
    <d v="2022-09-07T00:00:00"/>
    <n v="18"/>
    <s v="F"/>
    <n v="840"/>
    <n v="84"/>
    <x v="1"/>
    <s v="NA"/>
    <m/>
    <s v="F"/>
    <s v="F"/>
    <s v="OtsLYON18S_1_1970"/>
    <s v="OtsLYON18S_1_1591"/>
    <x v="0"/>
    <n v="4"/>
    <n v="2018"/>
    <s v="NA"/>
    <s v="NA"/>
    <x v="4"/>
    <n v="0.80551598400000002"/>
    <n v="1"/>
    <x v="2"/>
    <n v="5.6818181818181825"/>
    <n v="17.04545454545455"/>
    <s v="blw"/>
    <n v="17.04545454545455"/>
  </r>
  <r>
    <s v="OtsLGRF22S"/>
    <s v="OtsLGRF22S_3913"/>
    <s v="C-03913"/>
    <d v="2022-09-07T00:00:00"/>
    <n v="18"/>
    <s v="F"/>
    <n v="800"/>
    <n v="80"/>
    <x v="1"/>
    <s v="NA"/>
    <m/>
    <s v="F"/>
    <s v="F"/>
    <s v="OtsLYON18S_1_0119"/>
    <s v="OtsLYON18S_1_0206"/>
    <x v="0"/>
    <n v="4"/>
    <n v="2018"/>
    <s v="NA"/>
    <s v="NA"/>
    <x v="7"/>
    <n v="0.80551598400000002"/>
    <n v="1"/>
    <x v="3"/>
    <n v="5.6818181818181825"/>
    <n v="17.04545454545455"/>
    <s v="abv"/>
    <n v="17.04545454545455"/>
  </r>
  <r>
    <s v="OtsLGRF22S"/>
    <s v="OtsLGRF22S_3916"/>
    <s v="C-03916"/>
    <d v="2022-09-07T00:00:00"/>
    <n v="18"/>
    <s v="U"/>
    <n v="580"/>
    <n v="58"/>
    <x v="1"/>
    <s v="NA"/>
    <m/>
    <s v="M"/>
    <s v="M"/>
    <s v="OtsNPFH19S_1_1314"/>
    <s v="OtsNPFH19S_1_1005"/>
    <x v="5"/>
    <n v="3"/>
    <n v="2019"/>
    <s v="NA"/>
    <s v="NA"/>
    <x v="8"/>
    <n v="0.99705232300000002"/>
    <n v="1"/>
    <x v="6"/>
    <n v="5.6818181818181825"/>
    <n v="17.04545454545455"/>
    <s v="abv"/>
    <n v="17.04545454545455"/>
  </r>
  <r>
    <s v="OtsLGRF22S"/>
    <s v="OtsLGRF22S_3919"/>
    <s v="C-03919"/>
    <d v="2022-09-07T00:00:00"/>
    <n v="18"/>
    <s v="U"/>
    <n v="660"/>
    <n v="66"/>
    <x v="1"/>
    <s v="NA"/>
    <m/>
    <s v="M"/>
    <s v="M"/>
    <s v="OtsLYON19S_1_1861"/>
    <s v="OtsLYON19S_1_1621"/>
    <x v="1"/>
    <n v="3"/>
    <n v="2019"/>
    <s v="NA"/>
    <s v="NA"/>
    <x v="12"/>
    <n v="0.95971980899999998"/>
    <n v="1"/>
    <x v="1"/>
    <n v="5.6818181818181825"/>
    <n v="17.04545454545455"/>
    <s v="abv"/>
    <n v="17.04545454545455"/>
  </r>
  <r>
    <s v="OtsLGRF22S"/>
    <s v="OtsLGRF22S_3922"/>
    <s v="C-03922"/>
    <d v="2022-09-07T00:00:00"/>
    <n v="18"/>
    <s v="U"/>
    <n v="640"/>
    <n v="64"/>
    <x v="1"/>
    <s v="NA"/>
    <m/>
    <s v="M"/>
    <s v="M"/>
    <s v="OtsLYON19S_1_0144"/>
    <s v="OtsLYON19S_1_0100"/>
    <x v="1"/>
    <n v="3"/>
    <n v="2019"/>
    <s v="NA"/>
    <s v="NA"/>
    <x v="7"/>
    <n v="0.95971980899999998"/>
    <n v="1"/>
    <x v="1"/>
    <n v="5.6818181818181825"/>
    <n v="17.04545454545455"/>
    <s v="abv"/>
    <n v="17.04545454545455"/>
  </r>
  <r>
    <s v="OtsLGRF22S"/>
    <s v="OtsLGRF22S_3925"/>
    <s v="C-03925"/>
    <d v="2022-09-07T00:00:00"/>
    <n v="18"/>
    <s v="U"/>
    <n v="650"/>
    <n v="65"/>
    <x v="0"/>
    <s v="NA"/>
    <m/>
    <s v="M"/>
    <s v="M"/>
    <s v="OtsLYON19S_1_0535"/>
    <s v="OtsLYON19S_1_0386"/>
    <x v="1"/>
    <n v="3"/>
    <n v="2019"/>
    <s v="NA"/>
    <s v="NA"/>
    <x v="3"/>
    <n v="0.95971980899999998"/>
    <n v="1"/>
    <x v="1"/>
    <n v="5.6818181818181825"/>
    <n v="17.04545454545455"/>
    <s v="blw"/>
    <n v="17.04545454545455"/>
  </r>
  <r>
    <s v="OtsLGRF22S"/>
    <s v="OtsLGRF22S_3928"/>
    <s v="C-03928"/>
    <d v="2022-09-07T00:00:00"/>
    <n v="18"/>
    <s v="U"/>
    <n v="620"/>
    <n v="62"/>
    <x v="0"/>
    <n v="1"/>
    <m/>
    <s v="M"/>
    <s v="M"/>
    <s v="OtsLYON19S_1_1314"/>
    <s v="OtsLYON19S_1_1215"/>
    <x v="1"/>
    <n v="3"/>
    <n v="2019"/>
    <s v="NA"/>
    <s v="NA"/>
    <x v="13"/>
    <n v="0.95971980899999998"/>
    <n v="1"/>
    <x v="6"/>
    <n v="5.6818181818181825"/>
    <n v="17.04545454545455"/>
    <s v="abv"/>
    <n v="17.04545454545455"/>
  </r>
  <r>
    <s v="OtsLGRF22S"/>
    <s v="OtsLGRF22S_3931"/>
    <s v="C-03931"/>
    <d v="2022-09-07T00:00:00"/>
    <n v="18"/>
    <s v="M"/>
    <n v="950"/>
    <n v="95"/>
    <x v="1"/>
    <s v="NA"/>
    <m/>
    <s v="M"/>
    <s v="M"/>
    <s v="NA"/>
    <s v="NA"/>
    <x v="2"/>
    <s v="NA"/>
    <s v="U"/>
    <s v="FALL"/>
    <n v="0.999999999999996"/>
    <x v="1"/>
    <e v="#N/A"/>
    <n v="1"/>
    <x v="10"/>
    <n v="5.6818181818181825"/>
    <n v="17.04545454545455"/>
    <s v="abv"/>
    <n v="17.04545454545455"/>
  </r>
  <r>
    <s v="OtsLGRF22S"/>
    <s v="OtsLGRF22S_3934"/>
    <s v="C-03934"/>
    <d v="2022-09-07T00:00:00"/>
    <n v="18"/>
    <s v="F"/>
    <n v="660"/>
    <n v="66"/>
    <x v="1"/>
    <s v="NA"/>
    <m/>
    <s v="F"/>
    <s v="F"/>
    <s v="NA"/>
    <s v="NA"/>
    <x v="2"/>
    <s v="NA"/>
    <s v="U"/>
    <s v="FALL"/>
    <n v="1"/>
    <x v="1"/>
    <e v="#N/A"/>
    <n v="1"/>
    <x v="1"/>
    <n v="5.6818181818181825"/>
    <n v="17.04545454545455"/>
    <s v="abv"/>
    <n v="17.04545454545455"/>
  </r>
  <r>
    <s v="OtsLGRF22S"/>
    <s v="OtsLGRF22S_3937"/>
    <s v="C-03937"/>
    <d v="2022-09-07T00:00:00"/>
    <n v="18"/>
    <s v="M"/>
    <n v="770"/>
    <n v="77"/>
    <x v="1"/>
    <s v="NA"/>
    <m/>
    <s v="M"/>
    <s v="M"/>
    <s v="OtsLYON18S_1_1378"/>
    <s v="OtsLYON18S_1_1794"/>
    <x v="0"/>
    <n v="4"/>
    <n v="2018"/>
    <s v="NA"/>
    <s v="NA"/>
    <x v="4"/>
    <n v="0.80551598400000002"/>
    <n v="1"/>
    <x v="4"/>
    <n v="5.6818181818181825"/>
    <n v="17.04545454545455"/>
    <s v="blw"/>
    <n v="17.04545454545455"/>
  </r>
  <r>
    <s v="OtsLGRF22S"/>
    <s v="OtsLGRF22S_3940"/>
    <s v="C-03940"/>
    <d v="2022-09-07T00:00:00"/>
    <n v="18"/>
    <s v="U"/>
    <n v="600"/>
    <n v="60"/>
    <x v="0"/>
    <n v="1"/>
    <m/>
    <s v="M"/>
    <s v="M"/>
    <s v="OtsNPFH19S_1_3335"/>
    <s v="OtsNPFH19S_1_3077"/>
    <x v="5"/>
    <n v="3"/>
    <n v="2019"/>
    <s v="NA"/>
    <s v="NA"/>
    <x v="10"/>
    <n v="0.99705232300000002"/>
    <n v="1"/>
    <x v="6"/>
    <n v="5.6818181818181825"/>
    <n v="17.04545454545455"/>
    <s v="abv"/>
    <n v="17.04545454545455"/>
  </r>
  <r>
    <s v="OtsLGRF22S"/>
    <s v="OtsLGRF22S_3943"/>
    <s v="C-03943"/>
    <d v="2022-09-07T00:00:00"/>
    <n v="18"/>
    <s v="F"/>
    <n v="790"/>
    <n v="79"/>
    <x v="0"/>
    <s v="NA"/>
    <m/>
    <s v="F"/>
    <s v="F"/>
    <s v="OtsLYON17S_1_1518"/>
    <s v="OtsLYON17S_1_1524"/>
    <x v="6"/>
    <n v="5"/>
    <n v="2017"/>
    <s v="NA"/>
    <s v="NA"/>
    <x v="4"/>
    <n v="0.76170174199999996"/>
    <n v="1"/>
    <x v="3"/>
    <n v="5.6818181818181825"/>
    <n v="17.04545454545455"/>
    <s v="blw"/>
    <n v="17.04545454545455"/>
  </r>
  <r>
    <s v="OtsLGRF22S"/>
    <s v="OtsLGRF22S_3946"/>
    <s v="C-03946"/>
    <d v="2022-09-07T00:00:00"/>
    <n v="18"/>
    <s v="M"/>
    <n v="870"/>
    <n v="87"/>
    <x v="1"/>
    <s v="NA"/>
    <m/>
    <s v="M"/>
    <s v="M"/>
    <s v="OtsLYON18S_1_1474"/>
    <s v="OtsLYON18S_1_1865"/>
    <x v="0"/>
    <n v="4"/>
    <n v="2018"/>
    <s v="NA"/>
    <s v="NA"/>
    <x v="4"/>
    <n v="0.80551598400000002"/>
    <n v="1"/>
    <x v="2"/>
    <n v="5.6818181818181825"/>
    <n v="17.04545454545455"/>
    <s v="blw"/>
    <n v="17.04545454545455"/>
  </r>
  <r>
    <s v="OtsLGRF22S"/>
    <s v="OtsLGRF22S_3949"/>
    <s v="C-03949"/>
    <d v="2022-09-07T00:00:00"/>
    <n v="18"/>
    <s v="F"/>
    <n v="720"/>
    <n v="72"/>
    <x v="1"/>
    <s v="NA"/>
    <m/>
    <s v="F"/>
    <s v="F"/>
    <s v="OtsNPFH18S_1_3303"/>
    <s v="OtsNPFH18S_1_3026"/>
    <x v="3"/>
    <n v="4"/>
    <n v="2018"/>
    <s v="NA"/>
    <s v="NA"/>
    <x v="2"/>
    <n v="0.96828396500000002"/>
    <n v="1"/>
    <x v="5"/>
    <n v="5.6818181818181825"/>
    <n v="17.04545454545455"/>
    <s v="abv"/>
    <n v="17.04545454545455"/>
  </r>
  <r>
    <s v="OtsLGRF22S"/>
    <s v="OtsLGRF22S_3952"/>
    <s v="C-03952"/>
    <d v="2022-09-07T00:00:00"/>
    <n v="18"/>
    <s v="U"/>
    <n v="670"/>
    <n v="67"/>
    <x v="1"/>
    <s v="NA"/>
    <m/>
    <s v="M"/>
    <s v="M"/>
    <s v="OtsLYON19S_1_0129"/>
    <s v="OtsLYON19S_1_0078"/>
    <x v="1"/>
    <n v="3"/>
    <n v="2019"/>
    <s v="NA"/>
    <s v="NA"/>
    <x v="7"/>
    <n v="0.95971980899999998"/>
    <n v="1"/>
    <x v="1"/>
    <n v="5.6818181818181825"/>
    <n v="17.04545454545455"/>
    <s v="abv"/>
    <n v="17.04545454545455"/>
  </r>
  <r>
    <s v="OtsLGRF22S"/>
    <s v="OtsLGRF22S_3955"/>
    <s v="C-03955"/>
    <d v="2022-09-07T00:00:00"/>
    <n v="18"/>
    <s v="F"/>
    <n v="710"/>
    <n v="71"/>
    <x v="1"/>
    <s v="NA"/>
    <m/>
    <s v="F"/>
    <s v="F"/>
    <s v="OtsLYON19S_1_0557"/>
    <s v="OtsLYON19S_1_0449"/>
    <x v="1"/>
    <n v="3"/>
    <n v="2019"/>
    <s v="NA"/>
    <s v="NA"/>
    <x v="3"/>
    <n v="0.95971980899999998"/>
    <n v="1"/>
    <x v="5"/>
    <n v="5.6818181818181825"/>
    <n v="17.04545454545455"/>
    <s v="blw"/>
    <n v="17.04545454545455"/>
  </r>
  <r>
    <s v="OtsLGRF22S"/>
    <s v="OtsLGRF22S_3958"/>
    <s v="C-03958"/>
    <d v="2022-09-07T00:00:00"/>
    <n v="18"/>
    <s v="F"/>
    <n v="710"/>
    <n v="71"/>
    <x v="0"/>
    <n v="1"/>
    <m/>
    <s v="F"/>
    <s v="F"/>
    <s v="OtsLYON18S_1_2358"/>
    <s v="OtsLYON18S_1_2717"/>
    <x v="0"/>
    <n v="4"/>
    <n v="2018"/>
    <s v="NA"/>
    <s v="NA"/>
    <x v="9"/>
    <n v="0.80551598400000002"/>
    <n v="1"/>
    <x v="5"/>
    <n v="5.6818181818181825"/>
    <n v="17.04545454545455"/>
    <s v="blw"/>
    <n v="17.04545454545455"/>
  </r>
  <r>
    <s v="OtsLGRF22S"/>
    <s v="OtsLGRF22S_3961"/>
    <s v="C-03961"/>
    <d v="2022-09-07T00:00:00"/>
    <n v="18"/>
    <s v="M"/>
    <n v="710"/>
    <n v="71"/>
    <x v="0"/>
    <n v="1"/>
    <m/>
    <s v="M"/>
    <s v="M"/>
    <s v="OtsLYON19S_1_0554"/>
    <s v="OtsLYON19S_1_0443"/>
    <x v="1"/>
    <n v="3"/>
    <n v="2019"/>
    <s v="NA"/>
    <s v="NA"/>
    <x v="3"/>
    <n v="0.95971980899999998"/>
    <n v="1"/>
    <x v="5"/>
    <n v="5.6818181818181825"/>
    <n v="17.04545454545455"/>
    <s v="blw"/>
    <n v="17.04545454545455"/>
  </r>
  <r>
    <s v="OtsLGRF22S"/>
    <s v="OtsLGRF22S_3964"/>
    <s v="C-03964"/>
    <d v="2022-09-07T00:00:00"/>
    <n v="18"/>
    <s v="U"/>
    <n v="610"/>
    <n v="61"/>
    <x v="0"/>
    <n v="1"/>
    <m/>
    <s v="M"/>
    <s v="M"/>
    <s v="OtsLYON18S_1_1932"/>
    <s v="OtsLYON18S_1_1544"/>
    <x v="0"/>
    <n v="4"/>
    <n v="2018"/>
    <s v="NA"/>
    <s v="NA"/>
    <x v="4"/>
    <n v="0.80551598400000002"/>
    <n v="1"/>
    <x v="6"/>
    <n v="5.6818181818181825"/>
    <n v="17.04545454545455"/>
    <s v="blw"/>
    <n v="17.04545454545455"/>
  </r>
  <r>
    <s v="OtsLGRF22S"/>
    <s v="OtsLGRF22S_3967"/>
    <s v="C-03967"/>
    <d v="2022-09-07T00:00:00"/>
    <n v="18"/>
    <s v="U"/>
    <n v="620"/>
    <n v="62"/>
    <x v="1"/>
    <s v="NA"/>
    <m/>
    <s v="M"/>
    <s v="M"/>
    <s v="OtsLYON19S_1_0142"/>
    <s v="OtsLYON19S_1_0205"/>
    <x v="1"/>
    <n v="3"/>
    <n v="2019"/>
    <s v="NA"/>
    <s v="NA"/>
    <x v="7"/>
    <n v="0.95971980899999998"/>
    <n v="1"/>
    <x v="6"/>
    <n v="5.6818181818181825"/>
    <n v="17.04545454545455"/>
    <s v="abv"/>
    <n v="17.04545454545455"/>
  </r>
  <r>
    <s v="OtsLGRF22S"/>
    <s v="OtsLGRF22S_3970"/>
    <s v="C-03970"/>
    <d v="2022-09-07T00:00:00"/>
    <n v="18"/>
    <s v="U"/>
    <n v="470"/>
    <n v="47"/>
    <x v="0"/>
    <n v="1"/>
    <m/>
    <s v="M"/>
    <s v="M"/>
    <s v="OtsLYON19S_1_0136"/>
    <s v="OtsLYON19S_1_0230"/>
    <x v="1"/>
    <n v="3"/>
    <n v="2019"/>
    <s v="NA"/>
    <s v="NA"/>
    <x v="0"/>
    <n v="0.95971980899999998"/>
    <n v="1"/>
    <x v="7"/>
    <n v="5.6818181818181825"/>
    <n v="17.04545454545455"/>
    <s v="abv"/>
    <n v="17.04545454545455"/>
  </r>
  <r>
    <s v="OtsLGRF22S"/>
    <s v="OtsLGRF22S_3973"/>
    <s v="C-03973"/>
    <d v="2022-09-07T00:00:00"/>
    <n v="18"/>
    <s v="F"/>
    <n v="810"/>
    <n v="81"/>
    <x v="1"/>
    <s v="NA"/>
    <m/>
    <s v="F"/>
    <s v="F"/>
    <s v="OtsNPFH17S_1_3365"/>
    <s v="OtsNPFH17S_1_3037"/>
    <x v="4"/>
    <n v="5"/>
    <n v="2017"/>
    <s v="NA"/>
    <s v="NA"/>
    <x v="10"/>
    <n v="0.98821806999999995"/>
    <n v="1"/>
    <x v="3"/>
    <n v="5.6818181818181825"/>
    <n v="17.04545454545455"/>
    <s v="abv"/>
    <n v="17.04545454545455"/>
  </r>
  <r>
    <s v="OtsLGRF22S"/>
    <s v="OtsLGRF22S_3976"/>
    <s v="C-03976"/>
    <d v="2022-09-07T00:00:00"/>
    <n v="18"/>
    <s v="U"/>
    <n v="670"/>
    <n v="67"/>
    <x v="1"/>
    <s v="NA"/>
    <m/>
    <s v="M"/>
    <s v="M"/>
    <s v="NA"/>
    <s v="NA"/>
    <x v="2"/>
    <s v="NA"/>
    <s v="U"/>
    <s v="FALL"/>
    <n v="1"/>
    <x v="1"/>
    <e v="#N/A"/>
    <n v="1"/>
    <x v="1"/>
    <n v="5.6818181818181825"/>
    <n v="17.04545454545455"/>
    <s v="abv"/>
    <n v="17.04545454545455"/>
  </r>
  <r>
    <s v="OtsLGRF22S"/>
    <s v="OtsLGRF22S_3979"/>
    <s v="C-03979"/>
    <d v="2022-09-07T00:00:00"/>
    <n v="18"/>
    <s v="U"/>
    <n v="630"/>
    <n v="63"/>
    <x v="0"/>
    <n v="1"/>
    <m/>
    <s v="M"/>
    <s v="M"/>
    <s v="OtsLYON19S_1_0126"/>
    <s v="OtsLYON19S_1_0220"/>
    <x v="1"/>
    <n v="3"/>
    <n v="2019"/>
    <s v="NA"/>
    <s v="NA"/>
    <x v="0"/>
    <n v="0.95971980899999998"/>
    <n v="1"/>
    <x v="1"/>
    <n v="5.6818181818181825"/>
    <n v="17.04545454545455"/>
    <s v="abv"/>
    <n v="17.04545454545455"/>
  </r>
  <r>
    <s v="OtsLGRF22S"/>
    <s v="OtsLGRF22S_3982"/>
    <s v="C-03982"/>
    <d v="2022-09-07T00:00:00"/>
    <n v="18"/>
    <s v="U"/>
    <n v="610"/>
    <n v="61"/>
    <x v="1"/>
    <s v="NA"/>
    <m/>
    <s v="M"/>
    <s v="M"/>
    <s v="OtsLYON19S_1_0111"/>
    <s v="OtsLYON19S_1_0019"/>
    <x v="1"/>
    <n v="3"/>
    <n v="2019"/>
    <s v="NA"/>
    <s v="NA"/>
    <x v="7"/>
    <n v="0.95971980899999998"/>
    <n v="1"/>
    <x v="6"/>
    <n v="5.6818181818181825"/>
    <n v="17.04545454545455"/>
    <s v="abv"/>
    <n v="17.04545454545455"/>
  </r>
  <r>
    <s v="OtsLGRF22S"/>
    <s v="OtsLGRF22S_3985"/>
    <s v="C-03985"/>
    <d v="2022-09-07T00:00:00"/>
    <n v="18"/>
    <s v="U"/>
    <n v="490"/>
    <n v="49"/>
    <x v="1"/>
    <s v="NA"/>
    <m/>
    <s v="M"/>
    <s v="M"/>
    <s v="OtsLYON20S_1_1551"/>
    <s v="OtsLYON20S_1_1711"/>
    <x v="7"/>
    <n v="2"/>
    <n v="2020"/>
    <s v="NA"/>
    <s v="NA"/>
    <x v="12"/>
    <n v="0.98961045999999997"/>
    <n v="1"/>
    <x v="8"/>
    <n v="5.6818181818181825"/>
    <n v="17.04545454545455"/>
    <s v="abv"/>
    <n v="17.04545454545455"/>
  </r>
  <r>
    <s v="OtsLGRF22S"/>
    <s v="OtsLGRF22S_3988"/>
    <s v="C-03988"/>
    <d v="2022-09-07T00:00:00"/>
    <n v="18"/>
    <s v="U"/>
    <n v="640"/>
    <n v="64"/>
    <x v="1"/>
    <s v="NA"/>
    <m/>
    <s v="M"/>
    <s v="M"/>
    <s v="OtsLYON19S_1_0107"/>
    <s v="OtsLYON19S_1_0044"/>
    <x v="1"/>
    <n v="3"/>
    <n v="2019"/>
    <s v="NA"/>
    <s v="NA"/>
    <x v="7"/>
    <n v="0.95971980899999998"/>
    <n v="1"/>
    <x v="1"/>
    <n v="5.6818181818181825"/>
    <n v="17.04545454545455"/>
    <s v="abv"/>
    <n v="17.04545454545455"/>
  </r>
  <r>
    <s v="OtsLGRF22S"/>
    <s v="OtsLGRF22S_3991"/>
    <s v="C-03991"/>
    <d v="2022-09-07T00:00:00"/>
    <n v="18"/>
    <s v="F"/>
    <n v="720"/>
    <n v="72"/>
    <x v="1"/>
    <s v="NA"/>
    <m/>
    <s v="F"/>
    <s v="F"/>
    <s v="OtsLYON18S_1_1325"/>
    <s v="OtsLYON18S_1_1637"/>
    <x v="0"/>
    <n v="4"/>
    <n v="2018"/>
    <s v="NA"/>
    <s v="NA"/>
    <x v="4"/>
    <n v="0.80551598400000002"/>
    <n v="1"/>
    <x v="5"/>
    <n v="5.6818181818181825"/>
    <n v="17.04545454545455"/>
    <s v="blw"/>
    <n v="17.04545454545455"/>
  </r>
  <r>
    <s v="OtsLGRF22S"/>
    <s v="OtsLGRF22S_3994"/>
    <s v="C-03994"/>
    <d v="2022-09-07T00:00:00"/>
    <n v="18"/>
    <s v="M"/>
    <n v="740"/>
    <n v="74"/>
    <x v="0"/>
    <s v="NA"/>
    <m/>
    <s v="M"/>
    <s v="M"/>
    <s v="OtsLYON18S_1_2364"/>
    <s v="OtsLYON18S_1_2747"/>
    <x v="0"/>
    <n v="4"/>
    <n v="2018"/>
    <s v="NA"/>
    <s v="NA"/>
    <x v="9"/>
    <n v="0.80551598400000002"/>
    <n v="1"/>
    <x v="4"/>
    <n v="5.6818181818181825"/>
    <n v="17.04545454545455"/>
    <s v="blw"/>
    <n v="17.04545454545455"/>
  </r>
  <r>
    <s v="OtsLGRF22S"/>
    <s v="OtsLGRF22S_3997"/>
    <s v="C-03997"/>
    <d v="2022-09-07T00:00:00"/>
    <n v="18"/>
    <s v="U"/>
    <n v="670"/>
    <n v="67"/>
    <x v="0"/>
    <n v="1"/>
    <m/>
    <s v="M"/>
    <s v="M"/>
    <s v="OtsLYON19S_1_0114"/>
    <s v="OtsLYON19S_1_0062"/>
    <x v="1"/>
    <n v="3"/>
    <n v="2019"/>
    <s v="NA"/>
    <s v="NA"/>
    <x v="7"/>
    <n v="0.95971980899999998"/>
    <n v="1"/>
    <x v="1"/>
    <n v="5.6818181818181825"/>
    <n v="17.04545454545455"/>
    <s v="abv"/>
    <n v="17.04545454545455"/>
  </r>
  <r>
    <s v="OtsLGRF22S"/>
    <s v="OtsLGRF22S_4000"/>
    <s v="C-04000"/>
    <d v="2022-09-07T00:00:00"/>
    <n v="18"/>
    <s v="F"/>
    <n v="610"/>
    <n v="61"/>
    <x v="0"/>
    <n v="1"/>
    <m/>
    <s v="F"/>
    <s v="F"/>
    <s v="OtsLYON18S_1_2359"/>
    <s v="OtsLYON18S_1_2735"/>
    <x v="0"/>
    <n v="4"/>
    <n v="2018"/>
    <s v="NA"/>
    <s v="NA"/>
    <x v="9"/>
    <n v="0.80551598400000002"/>
    <n v="1"/>
    <x v="6"/>
    <n v="5.6818181818181825"/>
    <n v="17.04545454545455"/>
    <s v="blw"/>
    <n v="17.04545454545455"/>
  </r>
  <r>
    <s v="OtsLGRF22S"/>
    <s v="OtsLGRF22S_4003"/>
    <s v="C-04003"/>
    <d v="2022-09-07T00:00:00"/>
    <n v="18"/>
    <s v="U"/>
    <n v="560"/>
    <n v="56"/>
    <x v="0"/>
    <n v="1"/>
    <m/>
    <s v="M"/>
    <s v="M"/>
    <s v="OtsNPFH19S_1_3328"/>
    <s v="OtsNPFH19S_1_3047"/>
    <x v="5"/>
    <n v="3"/>
    <n v="2019"/>
    <s v="NA"/>
    <s v="NA"/>
    <x v="11"/>
    <n v="0.99705232300000002"/>
    <n v="1"/>
    <x v="9"/>
    <n v="5.6818181818181825"/>
    <n v="17.04545454545455"/>
    <s v="abv"/>
    <n v="17.04545454545455"/>
  </r>
  <r>
    <s v="OtsLGRF22S"/>
    <s v="OtsLGRF22S_4006"/>
    <s v="C-04006"/>
    <d v="2022-09-07T00:00:00"/>
    <n v="18"/>
    <s v="F"/>
    <n v="860"/>
    <n v="86"/>
    <x v="1"/>
    <s v="NA"/>
    <m/>
    <s v="F"/>
    <s v="F"/>
    <s v="NA"/>
    <s v="NA"/>
    <x v="2"/>
    <s v="NA"/>
    <s v="U"/>
    <s v="FALL"/>
    <n v="1"/>
    <x v="1"/>
    <e v="#N/A"/>
    <n v="1"/>
    <x v="2"/>
    <n v="5.6818181818181825"/>
    <n v="17.04545454545455"/>
    <s v="abv"/>
    <n v="17.04545454545455"/>
  </r>
  <r>
    <s v="OtsLGRF22S"/>
    <s v="OtsLGRF22S_4009"/>
    <s v="C-04009"/>
    <d v="2022-09-07T00:00:00"/>
    <n v="18"/>
    <s v="F"/>
    <n v="800"/>
    <n v="80"/>
    <x v="1"/>
    <s v="NA"/>
    <m/>
    <s v="F"/>
    <s v="F"/>
    <s v="NA"/>
    <s v="NA"/>
    <x v="2"/>
    <s v="NA"/>
    <s v="U"/>
    <s v="FALL"/>
    <n v="1"/>
    <x v="1"/>
    <e v="#N/A"/>
    <n v="1"/>
    <x v="3"/>
    <n v="5.6818181818181825"/>
    <n v="17.04545454545455"/>
    <s v="abv"/>
    <n v="17.04545454545455"/>
  </r>
  <r>
    <s v="OtsLGRF22S"/>
    <s v="OtsLGRF22S_4012"/>
    <s v="C-04012"/>
    <d v="2022-09-07T00:00:00"/>
    <n v="18"/>
    <s v="F"/>
    <n v="710"/>
    <n v="71"/>
    <x v="0"/>
    <n v="1"/>
    <m/>
    <s v="F"/>
    <s v="F"/>
    <s v="OtsLYON19S_1_0109"/>
    <s v="OtsLYON19S_1_0017"/>
    <x v="1"/>
    <n v="3"/>
    <n v="2019"/>
    <s v="NA"/>
    <s v="NA"/>
    <x v="7"/>
    <n v="0.95971980899999998"/>
    <n v="1"/>
    <x v="5"/>
    <n v="5.6818181818181825"/>
    <n v="17.04545454545455"/>
    <s v="abv"/>
    <n v="17.04545454545455"/>
  </r>
  <r>
    <s v="OtsLGRF22S"/>
    <s v="OtsLGRF22S_4015"/>
    <s v="C-04015"/>
    <d v="2022-09-07T00:00:00"/>
    <n v="18"/>
    <s v="U"/>
    <n v="620"/>
    <n v="62"/>
    <x v="1"/>
    <s v="NA"/>
    <m/>
    <s v="M"/>
    <s v="M"/>
    <s v="OtsLYON19S_1_1395"/>
    <s v="OtsLYON19S_1_1495"/>
    <x v="1"/>
    <n v="3"/>
    <n v="2019"/>
    <s v="NA"/>
    <s v="NA"/>
    <x v="12"/>
    <n v="0.95971980899999998"/>
    <n v="1"/>
    <x v="6"/>
    <n v="5.6818181818181825"/>
    <n v="17.04545454545455"/>
    <s v="abv"/>
    <n v="17.04545454545455"/>
  </r>
  <r>
    <s v="OtsLGRF22S"/>
    <s v="OtsLGRF22S_4018"/>
    <s v="C-04018"/>
    <d v="2022-09-07T00:00:00"/>
    <n v="18"/>
    <s v="M"/>
    <n v="640"/>
    <n v="64"/>
    <x v="0"/>
    <n v="1"/>
    <m/>
    <s v="M"/>
    <s v="M"/>
    <s v="OtsLYON18S_1_2353"/>
    <s v="OtsLYON18S_1_2755"/>
    <x v="0"/>
    <n v="4"/>
    <n v="2018"/>
    <s v="NA"/>
    <s v="NA"/>
    <x v="9"/>
    <n v="0.80551598400000002"/>
    <n v="1"/>
    <x v="1"/>
    <n v="5.6818181818181825"/>
    <n v="17.04545454545455"/>
    <s v="blw"/>
    <n v="17.04545454545455"/>
  </r>
  <r>
    <s v="OtsLGRF22S"/>
    <s v="OtsLGRF22S_4021"/>
    <s v="C-04021"/>
    <d v="2022-09-07T00:00:00"/>
    <n v="18"/>
    <s v="U"/>
    <n v="380"/>
    <n v="38"/>
    <x v="1"/>
    <s v="NA"/>
    <m/>
    <s v="M"/>
    <s v="M"/>
    <s v="OtsLYON20S_1_0443"/>
    <s v="OtsLYON20S_1_1187"/>
    <x v="7"/>
    <n v="2"/>
    <n v="2020"/>
    <s v="NA"/>
    <s v="NA"/>
    <x v="3"/>
    <n v="0.98961045999999997"/>
    <n v="1"/>
    <x v="11"/>
    <n v="5.6818181818181825"/>
    <n v="17.04545454545455"/>
    <s v="blw"/>
    <n v="17.04545454545455"/>
  </r>
  <r>
    <s v="OtsLGRF22S"/>
    <s v="OtsLGRF22S_4024"/>
    <s v="C-04024"/>
    <d v="2022-09-07T00:00:00"/>
    <n v="18"/>
    <s v="M"/>
    <n v="860"/>
    <n v="86"/>
    <x v="1"/>
    <s v="NA"/>
    <m/>
    <s v="F"/>
    <s v="F"/>
    <s v="NA"/>
    <s v="NA"/>
    <x v="2"/>
    <s v="NA"/>
    <s v="U"/>
    <s v="FALL"/>
    <n v="1"/>
    <x v="1"/>
    <e v="#N/A"/>
    <n v="1"/>
    <x v="2"/>
    <n v="5.6818181818181825"/>
    <n v="17.04545454545455"/>
    <s v="abv"/>
    <n v="17.04545454545455"/>
  </r>
  <r>
    <s v="OtsLGRF22S"/>
    <s v="OtsLGRF22S_4027"/>
    <s v="C-04027"/>
    <d v="2022-09-07T00:00:00"/>
    <n v="18"/>
    <s v="F"/>
    <n v="700"/>
    <n v="70"/>
    <x v="0"/>
    <n v="1"/>
    <m/>
    <s v="F"/>
    <s v="F"/>
    <s v="OtsLYON18S_1_2320"/>
    <s v="OtsLYON18S_1_2465"/>
    <x v="0"/>
    <n v="4"/>
    <n v="2018"/>
    <s v="NA"/>
    <s v="NA"/>
    <x v="9"/>
    <n v="0.80551598400000002"/>
    <n v="1"/>
    <x v="5"/>
    <n v="5.6818181818181825"/>
    <n v="17.04545454545455"/>
    <s v="blw"/>
    <n v="17.04545454545455"/>
  </r>
  <r>
    <s v="OtsLGRF22S"/>
    <s v="OtsLGRF22S_4030"/>
    <s v="C-04030"/>
    <d v="2022-09-07T00:00:00"/>
    <n v="18"/>
    <s v="U"/>
    <n v="600"/>
    <n v="60"/>
    <x v="1"/>
    <s v="NA"/>
    <m/>
    <s v="M"/>
    <s v="M"/>
    <s v="OtsLYON19S_1_0594"/>
    <s v="OtsLYON19S_1_0660"/>
    <x v="1"/>
    <n v="3"/>
    <n v="2019"/>
    <s v="NA"/>
    <s v="NA"/>
    <x v="5"/>
    <n v="0.95971980899999998"/>
    <n v="1"/>
    <x v="6"/>
    <n v="5.6818181818181825"/>
    <n v="17.04545454545455"/>
    <s v="abv"/>
    <n v="17.04545454545455"/>
  </r>
  <r>
    <s v="OtsLGRF22S"/>
    <s v="OtsLGRF22S_4033"/>
    <s v="C-04033"/>
    <d v="2022-09-07T00:00:00"/>
    <n v="18"/>
    <s v="U"/>
    <n v="580"/>
    <n v="58"/>
    <x v="1"/>
    <s v="NA"/>
    <m/>
    <s v="M"/>
    <s v="M"/>
    <s v="NA"/>
    <s v="NA"/>
    <x v="2"/>
    <s v="NA"/>
    <s v="U"/>
    <s v="FALL"/>
    <n v="1"/>
    <x v="1"/>
    <e v="#N/A"/>
    <n v="1"/>
    <x v="6"/>
    <n v="5.6818181818181825"/>
    <n v="17.04545454545455"/>
    <s v="abv"/>
    <n v="17.04545454545455"/>
  </r>
  <r>
    <s v="OtsLGRF22S"/>
    <s v="OtsLGRF22S_4036"/>
    <s v="C-04036"/>
    <d v="2022-09-07T00:00:00"/>
    <n v="18"/>
    <s v="F"/>
    <n v="780"/>
    <n v="78"/>
    <x v="1"/>
    <s v="NA"/>
    <m/>
    <s v="F"/>
    <s v="F"/>
    <s v="OtsLYON18S_1_2801"/>
    <s v="OtsLYON18S_1_2604"/>
    <x v="0"/>
    <n v="4"/>
    <n v="2018"/>
    <s v="NA"/>
    <s v="NA"/>
    <x v="3"/>
    <n v="0.80551598400000002"/>
    <n v="1"/>
    <x v="3"/>
    <n v="5.6818181818181825"/>
    <n v="17.04545454545455"/>
    <s v="blw"/>
    <n v="17.04545454545455"/>
  </r>
  <r>
    <s v="OtsLGRF22S"/>
    <s v="OtsLGRF22S_4039"/>
    <s v="C-04039"/>
    <d v="2022-09-07T00:00:00"/>
    <n v="18"/>
    <s v="U"/>
    <n v="630"/>
    <n v="63"/>
    <x v="0"/>
    <s v="NA"/>
    <m/>
    <s v="M"/>
    <s v="M"/>
    <s v="OtsLYON19S_1_1756"/>
    <s v="OtsLYON19S_1_2013"/>
    <x v="1"/>
    <n v="3"/>
    <n v="2019"/>
    <s v="NA"/>
    <s v="NA"/>
    <x v="17"/>
    <n v="0.95971980899999998"/>
    <n v="1"/>
    <x v="1"/>
    <n v="5.6818181818181825"/>
    <n v="17.04545454545455"/>
    <s v="abv"/>
    <n v="17.04545454545455"/>
  </r>
  <r>
    <s v="OtsLGRF22S"/>
    <s v="OtsLGRF22S_4042"/>
    <s v="C-04042"/>
    <d v="2022-09-07T00:00:00"/>
    <n v="18"/>
    <s v="U"/>
    <n v="600"/>
    <n v="60"/>
    <x v="0"/>
    <n v="1"/>
    <m/>
    <s v="M"/>
    <s v="M"/>
    <s v="OtsLYON19S_1_0552"/>
    <s v="OtsLYON19S_1_0437"/>
    <x v="1"/>
    <n v="3"/>
    <n v="2019"/>
    <s v="NA"/>
    <s v="NA"/>
    <x v="3"/>
    <n v="0.95971980899999998"/>
    <n v="1"/>
    <x v="6"/>
    <n v="5.6818181818181825"/>
    <n v="17.04545454545455"/>
    <s v="blw"/>
    <n v="17.04545454545455"/>
  </r>
  <r>
    <s v="OtsLGRF22S"/>
    <s v="OtsLGRF22S_4045"/>
    <s v="C-04045"/>
    <d v="2022-09-07T00:00:00"/>
    <n v="18"/>
    <s v="U"/>
    <n v="690"/>
    <n v="69"/>
    <x v="1"/>
    <s v="NA"/>
    <m/>
    <s v="M"/>
    <s v="M"/>
    <s v="NA"/>
    <s v="NA"/>
    <x v="2"/>
    <s v="NA"/>
    <s v="U"/>
    <s v="FALL"/>
    <n v="1"/>
    <x v="1"/>
    <e v="#N/A"/>
    <n v="1"/>
    <x v="5"/>
    <n v="5.6818181818181825"/>
    <n v="17.04545454545455"/>
    <s v="abv"/>
    <n v="17.04545454545455"/>
  </r>
  <r>
    <s v="OtsLGRF22S"/>
    <s v="OtsLGRF22S_4048"/>
    <s v="C-04048"/>
    <d v="2022-09-07T00:00:00"/>
    <n v="18"/>
    <s v="F"/>
    <n v="790"/>
    <n v="79"/>
    <x v="1"/>
    <s v="NA"/>
    <m/>
    <s v="F"/>
    <s v="F"/>
    <s v="OtsLYON18S_1_1377"/>
    <s v="OtsLYON18S_1_1745"/>
    <x v="0"/>
    <n v="4"/>
    <n v="2018"/>
    <s v="NA"/>
    <s v="NA"/>
    <x v="4"/>
    <n v="0.80551598400000002"/>
    <n v="1"/>
    <x v="3"/>
    <n v="5.6818181818181825"/>
    <n v="17.04545454545455"/>
    <s v="blw"/>
    <n v="17.04545454545455"/>
  </r>
  <r>
    <s v="OtsLGRF22S"/>
    <s v="OtsLGRF22S_4051"/>
    <s v="C-04051"/>
    <d v="2022-09-07T00:00:00"/>
    <n v="18"/>
    <s v="M"/>
    <n v="720"/>
    <n v="72"/>
    <x v="0"/>
    <n v="1"/>
    <m/>
    <s v="M"/>
    <s v="M"/>
    <s v="OtsLYON18S_1_1342"/>
    <s v="OtsLYON18S_1_1692"/>
    <x v="0"/>
    <n v="4"/>
    <n v="2018"/>
    <s v="NA"/>
    <s v="NA"/>
    <x v="4"/>
    <n v="0.80551598400000002"/>
    <n v="1"/>
    <x v="5"/>
    <n v="5.6818181818181825"/>
    <n v="17.04545454545455"/>
    <s v="blw"/>
    <n v="17.04545454545455"/>
  </r>
  <r>
    <s v="OtsLGRF22S"/>
    <s v="OtsLGRF22S_4054"/>
    <s v="C-04054"/>
    <d v="2022-09-07T00:00:00"/>
    <n v="18"/>
    <s v="M"/>
    <n v="770"/>
    <n v="77"/>
    <x v="1"/>
    <s v="NA"/>
    <m/>
    <s v="M"/>
    <s v="M"/>
    <s v="OtsNPFH18S_1_4307"/>
    <s v="OtsNPFH18S_1_4094"/>
    <x v="3"/>
    <n v="4"/>
    <n v="2018"/>
    <s v="NA"/>
    <s v="NA"/>
    <x v="8"/>
    <n v="0.96828396500000002"/>
    <n v="1"/>
    <x v="4"/>
    <n v="5.6818181818181825"/>
    <n v="17.04545454545455"/>
    <s v="abv"/>
    <n v="17.04545454545455"/>
  </r>
  <r>
    <s v="OtsLGRF22S"/>
    <s v="OtsLGRF22S_4057"/>
    <s v="C-04057"/>
    <d v="2022-09-07T00:00:00"/>
    <n v="18"/>
    <s v="U"/>
    <n v="640"/>
    <n v="64"/>
    <x v="1"/>
    <s v="NA"/>
    <m/>
    <s v="M"/>
    <s v="M"/>
    <s v="OtsLYON19S_1_0114"/>
    <s v="OtsLYON19S_1_0064"/>
    <x v="1"/>
    <n v="3"/>
    <n v="2019"/>
    <s v="NA"/>
    <s v="NA"/>
    <x v="7"/>
    <n v="0.95971980899999998"/>
    <n v="1"/>
    <x v="1"/>
    <n v="5.6818181818181825"/>
    <n v="17.04545454545455"/>
    <s v="abv"/>
    <n v="17.04545454545455"/>
  </r>
  <r>
    <s v="OtsLGRF22S"/>
    <s v="OtsLGRF22S_4060"/>
    <s v="C-04060"/>
    <d v="2022-09-07T00:00:00"/>
    <n v="18"/>
    <s v="U"/>
    <n v="640"/>
    <n v="64"/>
    <x v="1"/>
    <s v="NA"/>
    <m/>
    <s v="M"/>
    <s v="M"/>
    <s v="NA"/>
    <s v="NA"/>
    <x v="2"/>
    <s v="NA"/>
    <s v="U"/>
    <s v="FALL"/>
    <n v="1"/>
    <x v="1"/>
    <e v="#N/A"/>
    <n v="1"/>
    <x v="1"/>
    <n v="5.6818181818181825"/>
    <n v="17.04545454545455"/>
    <s v="abv"/>
    <n v="17.04545454545455"/>
  </r>
  <r>
    <s v="OtsLGRF22S"/>
    <s v="OtsLGRF22S_4063"/>
    <s v="C-04063"/>
    <d v="2022-09-07T00:00:00"/>
    <n v="18"/>
    <s v="M"/>
    <n v="790"/>
    <n v="79"/>
    <x v="1"/>
    <s v="NA"/>
    <m/>
    <s v="M"/>
    <s v="M"/>
    <s v="OtsLYON18S_1_0734"/>
    <s v="OtsLYON18S_1_0873"/>
    <x v="0"/>
    <n v="4"/>
    <n v="2018"/>
    <s v="NA"/>
    <s v="NA"/>
    <x v="5"/>
    <n v="0.80551598400000002"/>
    <n v="1"/>
    <x v="3"/>
    <n v="5.6818181818181825"/>
    <n v="17.04545454545455"/>
    <s v="abv"/>
    <n v="17.04545454545455"/>
  </r>
  <r>
    <s v="OtsLGRF22S"/>
    <s v="OtsLGRF22S_4066"/>
    <s v="C-04066"/>
    <d v="2022-09-07T00:00:00"/>
    <n v="18"/>
    <s v="U"/>
    <n v="700"/>
    <n v="70"/>
    <x v="1"/>
    <s v="NA"/>
    <m/>
    <s v="M"/>
    <s v="M"/>
    <s v="OtsNPFH19S_1_4340"/>
    <s v="OtsNPFH19S_1_4007"/>
    <x v="5"/>
    <n v="3"/>
    <n v="2019"/>
    <s v="NA"/>
    <s v="NA"/>
    <x v="10"/>
    <n v="0.99705232300000002"/>
    <n v="1"/>
    <x v="5"/>
    <n v="5.6818181818181825"/>
    <n v="17.04545454545455"/>
    <s v="abv"/>
    <n v="17.04545454545455"/>
  </r>
  <r>
    <s v="OtsLGRF22S"/>
    <s v="OtsLGRF22S_4069"/>
    <s v="C-04069"/>
    <d v="2022-09-07T00:00:00"/>
    <n v="18"/>
    <s v="F"/>
    <n v="680"/>
    <n v="68"/>
    <x v="0"/>
    <n v="1"/>
    <m/>
    <s v="F"/>
    <s v="F"/>
    <s v="OtsLYON19S_1_0509"/>
    <s v="OtsLYON19S_1_0318"/>
    <x v="1"/>
    <n v="3"/>
    <n v="2019"/>
    <s v="NA"/>
    <s v="NA"/>
    <x v="0"/>
    <n v="0.95971980899999998"/>
    <n v="1"/>
    <x v="5"/>
    <n v="5.6818181818181825"/>
    <n v="17.04545454545455"/>
    <s v="abv"/>
    <n v="17.04545454545455"/>
  </r>
  <r>
    <s v="OtsLGRF22S"/>
    <s v="OtsLGRF22S_4072"/>
    <s v="C-04072"/>
    <d v="2022-09-07T00:00:00"/>
    <n v="18"/>
    <s v="F"/>
    <n v="680"/>
    <n v="68"/>
    <x v="1"/>
    <s v="NA"/>
    <m/>
    <s v="F"/>
    <s v="F"/>
    <s v="OtsLYON19S_1_2304"/>
    <s v="OtsLYON19S_1_2068"/>
    <x v="1"/>
    <n v="3"/>
    <n v="2019"/>
    <s v="NA"/>
    <s v="NA"/>
    <x v="3"/>
    <n v="0.95971980899999998"/>
    <n v="1"/>
    <x v="5"/>
    <n v="5.6818181818181825"/>
    <n v="17.04545454545455"/>
    <s v="blw"/>
    <n v="17.04545454545455"/>
  </r>
  <r>
    <s v="OtsLGRF22S"/>
    <s v="OtsLGRF22S_4075"/>
    <s v="C-04075"/>
    <d v="2022-09-07T00:00:00"/>
    <n v="18"/>
    <s v="U"/>
    <n v="630"/>
    <n v="63"/>
    <x v="1"/>
    <s v="NA"/>
    <m/>
    <s v="M"/>
    <s v="M"/>
    <s v="OtsLYON19S_1_0144"/>
    <s v="OtsLYON19S_1_0100"/>
    <x v="1"/>
    <n v="3"/>
    <n v="2019"/>
    <s v="NA"/>
    <s v="NA"/>
    <x v="7"/>
    <n v="0.95971980899999998"/>
    <n v="1"/>
    <x v="1"/>
    <n v="5.6818181818181825"/>
    <n v="17.04545454545455"/>
    <s v="abv"/>
    <n v="17.04545454545455"/>
  </r>
  <r>
    <s v="OtsLGRF22S"/>
    <s v="OtsLGRF22S_4078"/>
    <s v="C-04078"/>
    <d v="2022-09-07T00:00:00"/>
    <n v="18"/>
    <s v="F"/>
    <n v="750"/>
    <n v="75"/>
    <x v="1"/>
    <s v="NA"/>
    <m/>
    <s v="F"/>
    <s v="F"/>
    <s v="NA"/>
    <s v="NA"/>
    <x v="2"/>
    <s v="NA"/>
    <s v="U"/>
    <s v="FALL"/>
    <n v="1"/>
    <x v="1"/>
    <e v="#N/A"/>
    <n v="1"/>
    <x v="4"/>
    <n v="5.6818181818181825"/>
    <n v="17.04545454545455"/>
    <s v="abv"/>
    <n v="17.04545454545455"/>
  </r>
  <r>
    <s v="OtsLGRF22S"/>
    <s v="OtsLGRF22S_4081"/>
    <s v="C-04081"/>
    <d v="2022-09-07T00:00:00"/>
    <n v="18"/>
    <s v="U"/>
    <n v="570"/>
    <n v="57"/>
    <x v="1"/>
    <s v="NA"/>
    <m/>
    <s v="M"/>
    <s v="M"/>
    <s v="OtsLYON19S_1_0552"/>
    <s v="OtsLYON19S_1_0437"/>
    <x v="1"/>
    <n v="3"/>
    <n v="2019"/>
    <s v="NA"/>
    <s v="NA"/>
    <x v="3"/>
    <n v="0.95971980899999998"/>
    <n v="1"/>
    <x v="9"/>
    <n v="5.6818181818181825"/>
    <n v="17.04545454545455"/>
    <s v="blw"/>
    <n v="17.04545454545455"/>
  </r>
  <r>
    <s v="OtsLGRF22S"/>
    <s v="OtsLGRF22S_4084"/>
    <s v="C-04084"/>
    <d v="2022-09-07T00:00:00"/>
    <n v="18"/>
    <s v="F"/>
    <n v="780"/>
    <n v="78"/>
    <x v="0"/>
    <n v="1"/>
    <m/>
    <s v="F"/>
    <s v="F"/>
    <s v="OtsNPFH18S_1_5341"/>
    <s v="OtsNPFH18S_1_5002"/>
    <x v="3"/>
    <n v="4"/>
    <n v="2018"/>
    <s v="NA"/>
    <s v="NA"/>
    <x v="8"/>
    <n v="0.96828396500000002"/>
    <n v="1"/>
    <x v="3"/>
    <n v="5.6818181818181825"/>
    <n v="17.04545454545455"/>
    <s v="abv"/>
    <n v="17.04545454545455"/>
  </r>
  <r>
    <s v="OtsLGRF22S"/>
    <s v="OtsLGRF22S_4087"/>
    <s v="C-04087"/>
    <d v="2022-09-07T00:00:00"/>
    <n v="18"/>
    <s v="M"/>
    <n v="840"/>
    <n v="84"/>
    <x v="0"/>
    <n v="1"/>
    <m/>
    <s v="M"/>
    <s v="M"/>
    <s v="OtsLYON18S_1_1010"/>
    <s v="OtsLYON18S_1_1186"/>
    <x v="0"/>
    <n v="4"/>
    <n v="2018"/>
    <s v="NA"/>
    <s v="NA"/>
    <x v="16"/>
    <n v="0.80551598400000002"/>
    <n v="1"/>
    <x v="2"/>
    <n v="5.6818181818181825"/>
    <n v="17.04545454545455"/>
    <s v="abv"/>
    <n v="17.04545454545455"/>
  </r>
  <r>
    <s v="OtsLGRF22S"/>
    <s v="OtsLGRF22S_4090"/>
    <s v="C-04090"/>
    <d v="2022-09-08T00:00:00"/>
    <n v="18"/>
    <s v="U"/>
    <n v="580"/>
    <n v="58"/>
    <x v="1"/>
    <s v="NA"/>
    <m/>
    <s v="M"/>
    <s v="M"/>
    <s v="OtsNPFH19S_1_2313"/>
    <s v="OtsNPFH19S_1_2023"/>
    <x v="5"/>
    <n v="3"/>
    <n v="2019"/>
    <s v="NA"/>
    <s v="NA"/>
    <x v="8"/>
    <n v="0.99705232300000002"/>
    <n v="1"/>
    <x v="6"/>
    <n v="5.6818181818181825"/>
    <n v="17.04545454545455"/>
    <s v="abv"/>
    <n v="17.04545454545455"/>
  </r>
  <r>
    <s v="OtsLGRF22S"/>
    <s v="OtsLGRF22S_4093"/>
    <s v="C-04093"/>
    <d v="2022-09-08T00:00:00"/>
    <n v="18"/>
    <s v="F"/>
    <n v="710"/>
    <n v="71"/>
    <x v="0"/>
    <n v="1"/>
    <m/>
    <s v="F"/>
    <s v="F"/>
    <s v="OtsLYON18S_1_0734"/>
    <s v="OtsLYON18S_1_0872"/>
    <x v="0"/>
    <n v="4"/>
    <n v="2018"/>
    <s v="NA"/>
    <s v="NA"/>
    <x v="5"/>
    <n v="0.80551598400000002"/>
    <n v="1"/>
    <x v="5"/>
    <n v="5.6818181818181825"/>
    <n v="17.04545454545455"/>
    <s v="abv"/>
    <n v="17.04545454545455"/>
  </r>
  <r>
    <s v="OtsLGRF22S"/>
    <s v="OtsLGRF22S_4096"/>
    <s v="C-04096"/>
    <d v="2022-09-08T00:00:00"/>
    <n v="18"/>
    <s v="U"/>
    <n v="680"/>
    <n v="68"/>
    <x v="0"/>
    <s v="NA"/>
    <m/>
    <s v="M"/>
    <s v="M"/>
    <s v="OtsPBT18-UmaFa-0895"/>
    <s v="OtsPBT18-UmaFa-0893"/>
    <x v="8"/>
    <n v="4"/>
    <n v="2018"/>
    <s v="NA"/>
    <s v="NA"/>
    <x v="15"/>
    <n v="0.95730000000000004"/>
    <n v="1"/>
    <x v="5"/>
    <n v="5.6818181818181825"/>
    <n v="17.04545454545455"/>
    <s v="blw"/>
    <n v="17.04545454545455"/>
  </r>
  <r>
    <s v="OtsLGRF22S"/>
    <s v="OtsLGRF22S_4099"/>
    <s v="C-04099"/>
    <d v="2022-09-08T00:00:00"/>
    <n v="18"/>
    <s v="M"/>
    <n v="800"/>
    <n v="80"/>
    <x v="0"/>
    <n v="1"/>
    <m/>
    <s v="M"/>
    <s v="M"/>
    <s v="NA"/>
    <s v="NA"/>
    <x v="2"/>
    <s v="NA"/>
    <s v="U"/>
    <s v="FALL"/>
    <n v="0.999999999999998"/>
    <x v="6"/>
    <e v="#N/A"/>
    <n v="1"/>
    <x v="3"/>
    <n v="5.6818181818181825"/>
    <n v="17.04545454545455"/>
    <s v="abv"/>
    <n v="17.04545454545455"/>
  </r>
  <r>
    <s v="OtsLGRF22S"/>
    <s v="OtsLGRF22S_4102"/>
    <s v="C-04102"/>
    <d v="2022-09-08T00:00:00"/>
    <n v="18"/>
    <s v="U"/>
    <n v="630"/>
    <n v="63"/>
    <x v="1"/>
    <s v="NA"/>
    <m/>
    <s v="M"/>
    <s v="M"/>
    <s v="NA"/>
    <s v="NA"/>
    <x v="2"/>
    <s v="NA"/>
    <s v="U"/>
    <s v="FALL"/>
    <n v="1"/>
    <x v="1"/>
    <e v="#N/A"/>
    <n v="1"/>
    <x v="1"/>
    <n v="5.6818181818181825"/>
    <n v="17.04545454545455"/>
    <s v="abv"/>
    <n v="17.04545454545455"/>
  </r>
  <r>
    <s v="OtsLGRF22S"/>
    <s v="OtsLGRF22S_4105"/>
    <s v="C-04105"/>
    <d v="2022-09-08T00:00:00"/>
    <n v="18"/>
    <s v="U"/>
    <n v="580"/>
    <n v="58"/>
    <x v="1"/>
    <s v="NA"/>
    <m/>
    <s v="M"/>
    <s v="M"/>
    <s v="OtsNPFH19S_1_2328"/>
    <s v="OtsNPFH19S_1_2051"/>
    <x v="5"/>
    <n v="3"/>
    <n v="2019"/>
    <s v="NA"/>
    <s v="NA"/>
    <x v="2"/>
    <n v="0.99705232300000002"/>
    <n v="1"/>
    <x v="6"/>
    <n v="5.6818181818181825"/>
    <n v="17.04545454545455"/>
    <s v="abv"/>
    <n v="17.04545454545455"/>
  </r>
  <r>
    <s v="OtsLGRF22S"/>
    <s v="OtsLGRF22S_4108"/>
    <s v="C-04108"/>
    <d v="2022-09-08T00:00:00"/>
    <n v="18"/>
    <s v="U"/>
    <n v="660"/>
    <n v="66"/>
    <x v="1"/>
    <s v="NA"/>
    <m/>
    <s v="M"/>
    <s v="M"/>
    <s v="OtsLYON19S_1_0582"/>
    <s v="OtsLYON19S_1_0619"/>
    <x v="1"/>
    <n v="3"/>
    <n v="2019"/>
    <s v="NA"/>
    <s v="NA"/>
    <x v="5"/>
    <n v="0.95971980899999998"/>
    <n v="1"/>
    <x v="1"/>
    <n v="5.6818181818181825"/>
    <n v="17.04545454545455"/>
    <s v="abv"/>
    <n v="17.04545454545455"/>
  </r>
  <r>
    <s v="OtsLGRF22S"/>
    <s v="OtsLGRF22S_4111"/>
    <s v="C-04111"/>
    <d v="2022-09-08T00:00:00"/>
    <n v="18"/>
    <s v="F"/>
    <n v="750"/>
    <n v="75"/>
    <x v="0"/>
    <n v="1"/>
    <m/>
    <s v="F"/>
    <s v="F"/>
    <s v="OtsLYON18S_1_0129"/>
    <s v="OtsLYON18S_1_0248"/>
    <x v="0"/>
    <n v="4"/>
    <n v="2018"/>
    <s v="NA"/>
    <s v="NA"/>
    <x v="0"/>
    <n v="0.80551598400000002"/>
    <n v="1"/>
    <x v="4"/>
    <n v="5.6818181818181825"/>
    <n v="17.04545454545455"/>
    <s v="abv"/>
    <n v="17.04545454545455"/>
  </r>
  <r>
    <s v="OtsLGRF22S"/>
    <s v="OtsLGRF22S_4114"/>
    <s v="C-04114"/>
    <d v="2022-09-08T00:00:00"/>
    <n v="18"/>
    <s v="F"/>
    <n v="780"/>
    <n v="78"/>
    <x v="0"/>
    <n v="1"/>
    <m/>
    <s v="F"/>
    <s v="F"/>
    <s v="OtsLYON18S_1_0112"/>
    <s v="OtsLYON18S_1_0048"/>
    <x v="0"/>
    <n v="4"/>
    <n v="2018"/>
    <s v="NA"/>
    <s v="NA"/>
    <x v="7"/>
    <n v="0.80551598400000002"/>
    <n v="1"/>
    <x v="3"/>
    <n v="5.6818181818181825"/>
    <n v="17.04545454545455"/>
    <s v="abv"/>
    <n v="17.04545454545455"/>
  </r>
  <r>
    <s v="OtsLGRF22S"/>
    <s v="OtsLGRF22S_4117"/>
    <s v="C-04117"/>
    <d v="2022-09-08T00:00:00"/>
    <n v="18"/>
    <s v="U"/>
    <n v="630"/>
    <n v="63"/>
    <x v="1"/>
    <s v="NA"/>
    <m/>
    <s v="M"/>
    <s v="M"/>
    <s v="OtsLYON19S_1_0539"/>
    <s v="OtsLYON19S_1_0396"/>
    <x v="1"/>
    <n v="3"/>
    <n v="2019"/>
    <s v="NA"/>
    <s v="NA"/>
    <x v="3"/>
    <n v="0.95971980899999998"/>
    <n v="1"/>
    <x v="1"/>
    <n v="5.6818181818181825"/>
    <n v="17.04545454545455"/>
    <s v="blw"/>
    <n v="17.04545454545455"/>
  </r>
  <r>
    <s v="OtsLGRF22S"/>
    <s v="OtsLGRF22S_4120"/>
    <s v="C-04120"/>
    <d v="2022-09-08T00:00:00"/>
    <n v="18"/>
    <s v="F"/>
    <n v="680"/>
    <n v="68"/>
    <x v="0"/>
    <n v="1"/>
    <m/>
    <s v="F"/>
    <s v="F"/>
    <s v="OtsLYON18S_1_1373"/>
    <s v="OtsLYON18S_1_1760"/>
    <x v="0"/>
    <n v="4"/>
    <n v="2018"/>
    <s v="NA"/>
    <s v="NA"/>
    <x v="4"/>
    <n v="0.80551598400000002"/>
    <n v="1"/>
    <x v="5"/>
    <n v="5.6818181818181825"/>
    <n v="17.04545454545455"/>
    <s v="blw"/>
    <n v="17.04545454545455"/>
  </r>
  <r>
    <s v="OtsLGRF22S"/>
    <s v="OtsLGRF22S_4123"/>
    <s v="C-04123"/>
    <d v="2022-09-08T00:00:00"/>
    <n v="18"/>
    <s v="U"/>
    <n v="570"/>
    <n v="57"/>
    <x v="1"/>
    <s v="NA"/>
    <m/>
    <s v="M"/>
    <s v="M"/>
    <s v="OtsLYON19S_1_1101"/>
    <s v="OtsLYON19S_1_0907"/>
    <x v="1"/>
    <n v="3"/>
    <n v="2019"/>
    <s v="NA"/>
    <s v="NA"/>
    <x v="5"/>
    <n v="0.95971980899999998"/>
    <n v="1"/>
    <x v="9"/>
    <n v="5.6818181818181825"/>
    <n v="17.04545454545455"/>
    <s v="abv"/>
    <n v="17.04545454545455"/>
  </r>
  <r>
    <s v="OtsLGRF22S"/>
    <s v="OtsLGRF22S_4126"/>
    <s v="C-04126"/>
    <d v="2022-09-08T00:00:00"/>
    <n v="18"/>
    <s v="F"/>
    <n v="800"/>
    <n v="80"/>
    <x v="1"/>
    <s v="NA"/>
    <m/>
    <s v="F"/>
    <s v="F"/>
    <s v="NA"/>
    <s v="NA"/>
    <x v="2"/>
    <s v="NA"/>
    <s v="U"/>
    <s v="FALL"/>
    <n v="0.999999999999997"/>
    <x v="1"/>
    <e v="#N/A"/>
    <n v="1"/>
    <x v="3"/>
    <n v="5.6818181818181825"/>
    <n v="17.04545454545455"/>
    <s v="abv"/>
    <n v="17.04545454545455"/>
  </r>
  <r>
    <s v="OtsLGRF22S"/>
    <s v="OtsLGRF22S_4129"/>
    <s v="C-04129"/>
    <d v="2022-09-08T00:00:00"/>
    <n v="18"/>
    <s v="M"/>
    <n v="710"/>
    <n v="71"/>
    <x v="1"/>
    <s v="NA"/>
    <m/>
    <s v="M"/>
    <s v="M"/>
    <s v="OtsLYON19S_1_1399"/>
    <s v="OtsLYON19S_1_1502"/>
    <x v="1"/>
    <n v="3"/>
    <n v="2019"/>
    <s v="NA"/>
    <s v="NA"/>
    <x v="12"/>
    <n v="0.95971980899999998"/>
    <n v="1"/>
    <x v="5"/>
    <n v="5.6818181818181825"/>
    <n v="17.04545454545455"/>
    <s v="abv"/>
    <n v="17.04545454545455"/>
  </r>
  <r>
    <s v="OtsLGRF22S"/>
    <s v="OtsLGRF22S_4132"/>
    <s v="C-04132"/>
    <d v="2022-09-08T00:00:00"/>
    <n v="18"/>
    <s v="F"/>
    <n v="660"/>
    <n v="66"/>
    <x v="1"/>
    <s v="NA"/>
    <m/>
    <s v="F"/>
    <s v="F"/>
    <s v="OtsLYON19S_1_0111"/>
    <s v="OtsLYON19S_1_0020"/>
    <x v="1"/>
    <n v="3"/>
    <n v="2019"/>
    <s v="NA"/>
    <s v="NA"/>
    <x v="7"/>
    <n v="0.95971980899999998"/>
    <n v="1"/>
    <x v="1"/>
    <n v="5.6818181818181825"/>
    <n v="17.04545454545455"/>
    <s v="abv"/>
    <n v="17.04545454545455"/>
  </r>
  <r>
    <s v="OtsLGRF22S"/>
    <s v="OtsLGRF22S_4135"/>
    <s v="C-04135"/>
    <d v="2022-09-08T00:00:00"/>
    <n v="18"/>
    <s v="U"/>
    <n v="620"/>
    <n v="62"/>
    <x v="0"/>
    <n v="1"/>
    <m/>
    <s v="M"/>
    <s v="M"/>
    <s v="OtsLYON19S_1_0108"/>
    <s v="OtsLYON19S_1_0009"/>
    <x v="1"/>
    <n v="3"/>
    <n v="2019"/>
    <s v="NA"/>
    <s v="NA"/>
    <x v="7"/>
    <n v="0.95971980899999998"/>
    <n v="1"/>
    <x v="6"/>
    <n v="5.6818181818181825"/>
    <n v="17.04545454545455"/>
    <s v="abv"/>
    <n v="17.04545454545455"/>
  </r>
  <r>
    <s v="OtsLGRF22S"/>
    <s v="OtsLGRF22S_4138"/>
    <s v="C-04138"/>
    <d v="2022-09-08T00:00:00"/>
    <n v="18"/>
    <s v="U"/>
    <n v="600"/>
    <n v="60"/>
    <x v="1"/>
    <s v="NA"/>
    <m/>
    <s v="M"/>
    <s v="M"/>
    <s v="OtsLYON19S_1_0719"/>
    <s v="OtsLYON19S_1_0817"/>
    <x v="1"/>
    <n v="3"/>
    <n v="2019"/>
    <s v="NA"/>
    <s v="NA"/>
    <x v="5"/>
    <n v="0.95971980899999998"/>
    <n v="1"/>
    <x v="6"/>
    <n v="5.6818181818181825"/>
    <n v="17.04545454545455"/>
    <s v="abv"/>
    <n v="17.04545454545455"/>
  </r>
  <r>
    <s v="OtsLGRF22S"/>
    <s v="OtsLGRF22S_4141"/>
    <s v="C-04141"/>
    <d v="2022-09-08T00:00:00"/>
    <n v="18"/>
    <s v="U"/>
    <n v="600"/>
    <n v="60"/>
    <x v="0"/>
    <s v="NA"/>
    <m/>
    <s v="M"/>
    <s v="M"/>
    <s v="OtsLYON19S_1_1736"/>
    <s v="OtsLYON19S_1_1966"/>
    <x v="1"/>
    <n v="3"/>
    <n v="2019"/>
    <s v="NA"/>
    <s v="NA"/>
    <x v="12"/>
    <n v="0.95971980899999998"/>
    <n v="1"/>
    <x v="6"/>
    <n v="5.6818181818181825"/>
    <n v="17.04545454545455"/>
    <s v="abv"/>
    <n v="17.04545454545455"/>
  </r>
  <r>
    <s v="OtsLGRF22S"/>
    <s v="OtsLGRF22S_4144"/>
    <s v="C-04144"/>
    <d v="2022-09-08T00:00:00"/>
    <n v="18"/>
    <s v="U"/>
    <n v="600"/>
    <n v="60"/>
    <x v="1"/>
    <s v="NA"/>
    <m/>
    <s v="M"/>
    <s v="M"/>
    <s v="OtsLYON19S_1_1826"/>
    <s v="OtsLYON19S_1_1547"/>
    <x v="1"/>
    <n v="3"/>
    <n v="2019"/>
    <s v="NA"/>
    <s v="NA"/>
    <x v="12"/>
    <n v="0.95971980899999998"/>
    <n v="1"/>
    <x v="6"/>
    <n v="5.6818181818181825"/>
    <n v="17.04545454545455"/>
    <s v="abv"/>
    <n v="17.04545454545455"/>
  </r>
  <r>
    <s v="OtsLGRF22S"/>
    <s v="OtsLGRF22S_4147"/>
    <s v="C-04147"/>
    <d v="2022-09-08T00:00:00"/>
    <n v="18"/>
    <s v="U"/>
    <n v="630"/>
    <n v="63"/>
    <x v="1"/>
    <s v="NA"/>
    <m/>
    <s v="M"/>
    <s v="M"/>
    <s v="OtsNPFH19S_1_3348"/>
    <s v="OtsNPFH19S_1_3091"/>
    <x v="5"/>
    <n v="3"/>
    <n v="2019"/>
    <s v="NA"/>
    <s v="NA"/>
    <x v="10"/>
    <n v="0.99705232300000002"/>
    <n v="1"/>
    <x v="1"/>
    <n v="5.6818181818181825"/>
    <n v="17.04545454545455"/>
    <s v="abv"/>
    <n v="17.04545454545455"/>
  </r>
  <r>
    <s v="OtsLGRF22S"/>
    <s v="OtsLGRF22S_4150"/>
    <s v="C-04150"/>
    <d v="2022-09-08T00:00:00"/>
    <n v="18"/>
    <s v="F"/>
    <n v="610"/>
    <n v="61"/>
    <x v="1"/>
    <s v="NA"/>
    <m/>
    <s v="F"/>
    <s v="F"/>
    <s v="OtsLYON19S_1_0510"/>
    <s v="OtsLYON19S_1_0324"/>
    <x v="1"/>
    <n v="3"/>
    <n v="2019"/>
    <s v="NA"/>
    <s v="NA"/>
    <x v="0"/>
    <n v="0.95971980899999998"/>
    <n v="1"/>
    <x v="6"/>
    <n v="5.6818181818181825"/>
    <n v="17.04545454545455"/>
    <s v="abv"/>
    <n v="17.04545454545455"/>
  </r>
  <r>
    <s v="OtsLGRF22S"/>
    <s v="OtsLGRF22S_4153"/>
    <s v="C-04153"/>
    <d v="2022-09-08T00:00:00"/>
    <n v="18"/>
    <s v="U"/>
    <n v="590"/>
    <n v="59"/>
    <x v="0"/>
    <n v="1"/>
    <m/>
    <s v="M"/>
    <s v="M"/>
    <s v="OtsLYON19S_1_0136"/>
    <s v="OtsLYON19S_1_0230"/>
    <x v="1"/>
    <n v="3"/>
    <n v="2019"/>
    <s v="NA"/>
    <s v="NA"/>
    <x v="0"/>
    <n v="0.95971980899999998"/>
    <n v="1"/>
    <x v="6"/>
    <n v="5.6818181818181825"/>
    <n v="17.04545454545455"/>
    <s v="abv"/>
    <n v="17.04545454545455"/>
  </r>
  <r>
    <s v="OtsLGRF22S"/>
    <s v="OtsLGRF22S_4156"/>
    <s v="C-04156"/>
    <d v="2022-09-08T00:00:00"/>
    <n v="18"/>
    <s v="U"/>
    <n v="360"/>
    <n v="36"/>
    <x v="0"/>
    <n v="1"/>
    <m/>
    <s v="M"/>
    <s v="M"/>
    <s v="OtsLYON20S_1_0666"/>
    <s v="OtsLYON20S_1_0770"/>
    <x v="7"/>
    <n v="2"/>
    <n v="2020"/>
    <s v="NA"/>
    <s v="NA"/>
    <x v="13"/>
    <n v="0.98961045999999997"/>
    <n v="1"/>
    <x v="11"/>
    <n v="5.6818181818181825"/>
    <n v="17.04545454545455"/>
    <s v="abv"/>
    <n v="17.04545454545455"/>
  </r>
  <r>
    <s v="OtsLGRF22S"/>
    <s v="OtsLGRF22S_4159"/>
    <s v="C-04159"/>
    <d v="2022-09-08T00:00:00"/>
    <n v="18"/>
    <s v="F"/>
    <n v="810"/>
    <n v="81"/>
    <x v="1"/>
    <s v="NA"/>
    <m/>
    <s v="F"/>
    <s v="F"/>
    <s v="OtsLYON18S_1_1372"/>
    <s v="OtsLYON18S_1_1753"/>
    <x v="0"/>
    <n v="4"/>
    <n v="2018"/>
    <s v="NA"/>
    <s v="NA"/>
    <x v="4"/>
    <n v="0.80551598400000002"/>
    <n v="1"/>
    <x v="3"/>
    <n v="5.6818181818181825"/>
    <n v="17.04545454545455"/>
    <s v="blw"/>
    <n v="17.04545454545455"/>
  </r>
  <r>
    <s v="OtsLGRF22S"/>
    <s v="OtsLGRF22S_4162"/>
    <s v="C-04162"/>
    <d v="2022-09-08T00:00:00"/>
    <n v="18"/>
    <s v="U"/>
    <n v="630"/>
    <n v="63"/>
    <x v="0"/>
    <n v="1"/>
    <m/>
    <s v="M"/>
    <s v="M"/>
    <s v="OtsNPFH19S_1_3362"/>
    <s v="OtsNPFH19S_1_3106"/>
    <x v="5"/>
    <n v="3"/>
    <n v="2019"/>
    <s v="NA"/>
    <s v="NA"/>
    <x v="10"/>
    <n v="0.99705232300000002"/>
    <n v="1"/>
    <x v="1"/>
    <n v="5.6818181818181825"/>
    <n v="17.04545454545455"/>
    <s v="abv"/>
    <n v="17.04545454545455"/>
  </r>
  <r>
    <s v="OtsLGRF22S"/>
    <s v="OtsLGRF22S_4165"/>
    <s v="C-04165"/>
    <d v="2022-09-08T00:00:00"/>
    <n v="18"/>
    <s v="U"/>
    <n v="540"/>
    <n v="54"/>
    <x v="1"/>
    <s v="NA"/>
    <m/>
    <s v="M"/>
    <s v="M"/>
    <s v="OtsLYON19S_1_1880"/>
    <s v="OtsLYON19S_1_1663"/>
    <x v="1"/>
    <n v="3"/>
    <n v="2019"/>
    <s v="NA"/>
    <s v="NA"/>
    <x v="12"/>
    <n v="0.95971980899999998"/>
    <n v="1"/>
    <x v="9"/>
    <n v="5.6818181818181825"/>
    <n v="17.04545454545455"/>
    <s v="abv"/>
    <n v="17.04545454545455"/>
  </r>
  <r>
    <s v="OtsLGRF22S"/>
    <s v="OtsLGRF22S_4168"/>
    <s v="C-04168"/>
    <d v="2022-09-08T00:00:00"/>
    <n v="18"/>
    <s v="F"/>
    <n v="720"/>
    <n v="72"/>
    <x v="1"/>
    <s v="NA"/>
    <m/>
    <s v="F"/>
    <s v="F"/>
    <s v="NA"/>
    <s v="NA"/>
    <x v="2"/>
    <s v="NA"/>
    <s v="U"/>
    <s v="FALL"/>
    <n v="1"/>
    <x v="1"/>
    <e v="#N/A"/>
    <n v="1"/>
    <x v="5"/>
    <n v="5.6818181818181825"/>
    <n v="17.04545454545455"/>
    <s v="abv"/>
    <n v="17.04545454545455"/>
  </r>
  <r>
    <s v="OtsLGRF22S"/>
    <s v="OtsLGRF22S_4171"/>
    <s v="C-04171"/>
    <d v="2022-09-08T00:00:00"/>
    <n v="18"/>
    <s v="U"/>
    <n v="610"/>
    <n v="61"/>
    <x v="1"/>
    <s v="NA"/>
    <m/>
    <s v="M"/>
    <s v="M"/>
    <s v="OtsLYON19S_1_0135"/>
    <s v="OtsLYON19S_1_0092"/>
    <x v="1"/>
    <n v="3"/>
    <n v="2019"/>
    <s v="NA"/>
    <s v="NA"/>
    <x v="7"/>
    <n v="0.95971980899999998"/>
    <n v="1"/>
    <x v="6"/>
    <n v="5.6818181818181825"/>
    <n v="17.04545454545455"/>
    <s v="abv"/>
    <n v="17.04545454545455"/>
  </r>
  <r>
    <s v="OtsLGRF22S"/>
    <s v="OtsLGRF22S_4174"/>
    <s v="C-04174"/>
    <d v="2022-09-08T00:00:00"/>
    <n v="18"/>
    <s v="F"/>
    <n v="720"/>
    <n v="72"/>
    <x v="1"/>
    <s v="NA"/>
    <m/>
    <s v="F"/>
    <s v="F"/>
    <s v="NA"/>
    <s v="NA"/>
    <x v="2"/>
    <s v="NA"/>
    <s v="U"/>
    <s v="FALL"/>
    <n v="1"/>
    <x v="1"/>
    <e v="#N/A"/>
    <n v="1"/>
    <x v="5"/>
    <n v="5.6818181818181825"/>
    <n v="17.04545454545455"/>
    <s v="abv"/>
    <n v="17.04545454545455"/>
  </r>
  <r>
    <s v="OtsLGRF22S"/>
    <s v="OtsLGRF22S_4177"/>
    <s v="C-04177"/>
    <d v="2022-09-08T00:00:00"/>
    <n v="18"/>
    <s v="U"/>
    <n v="610"/>
    <n v="61"/>
    <x v="1"/>
    <s v="NA"/>
    <m/>
    <s v="M"/>
    <s v="M"/>
    <s v="OtsLYON19S_1_0563"/>
    <s v="OtsLYON19S_1_0616"/>
    <x v="1"/>
    <n v="3"/>
    <n v="2019"/>
    <s v="NA"/>
    <s v="NA"/>
    <x v="5"/>
    <n v="0.95971980899999998"/>
    <n v="1"/>
    <x v="6"/>
    <n v="5.6818181818181825"/>
    <n v="17.04545454545455"/>
    <s v="abv"/>
    <n v="17.04545454545455"/>
  </r>
  <r>
    <s v="OtsLGRF22S"/>
    <s v="OtsLGRF22S_4180"/>
    <s v="C-04180"/>
    <d v="2022-09-08T00:00:00"/>
    <n v="18"/>
    <s v="F"/>
    <n v="760"/>
    <n v="76"/>
    <x v="1"/>
    <s v="NA"/>
    <m/>
    <s v="F"/>
    <s v="F"/>
    <s v="OtsNPFH18S_1_3340"/>
    <s v="OtsNPFH18S_1_3008"/>
    <x v="3"/>
    <n v="4"/>
    <n v="2018"/>
    <s v="NA"/>
    <s v="NA"/>
    <x v="11"/>
    <n v="0.96828396500000002"/>
    <n v="1"/>
    <x v="4"/>
    <n v="5.6818181818181825"/>
    <n v="17.04545454545455"/>
    <s v="abv"/>
    <n v="17.04545454545455"/>
  </r>
  <r>
    <s v="OtsLGRF22S"/>
    <s v="OtsLGRF22S_4183"/>
    <s v="C-04183"/>
    <d v="2022-09-08T00:00:00"/>
    <n v="18"/>
    <s v="F"/>
    <n v="720"/>
    <n v="72"/>
    <x v="1"/>
    <s v="NA"/>
    <m/>
    <s v="F"/>
    <s v="F"/>
    <s v="NA"/>
    <s v="NA"/>
    <x v="2"/>
    <s v="NA"/>
    <s v="U"/>
    <s v="FALL"/>
    <n v="0.999999999999996"/>
    <x v="1"/>
    <e v="#N/A"/>
    <n v="1"/>
    <x v="5"/>
    <n v="5.6818181818181825"/>
    <n v="17.04545454545455"/>
    <s v="abv"/>
    <n v="17.04545454545455"/>
  </r>
  <r>
    <s v="OtsLGRF22S"/>
    <s v="OtsLGRF22S_4186"/>
    <s v="C-04186"/>
    <d v="2022-09-08T00:00:00"/>
    <n v="18"/>
    <s v="U"/>
    <n v="630"/>
    <n v="63"/>
    <x v="1"/>
    <s v="NA"/>
    <m/>
    <s v="M"/>
    <s v="M"/>
    <s v="NA"/>
    <s v="NA"/>
    <x v="2"/>
    <s v="NA"/>
    <s v="U"/>
    <s v="FALL"/>
    <n v="0.999999999999999"/>
    <x v="1"/>
    <e v="#N/A"/>
    <n v="1"/>
    <x v="1"/>
    <n v="5.6818181818181825"/>
    <n v="17.04545454545455"/>
    <s v="abv"/>
    <n v="17.04545454545455"/>
  </r>
  <r>
    <s v="OtsLGRF22S"/>
    <s v="OtsLGRF22S_4189"/>
    <s v="C-04189"/>
    <d v="2022-09-08T00:00:00"/>
    <n v="18"/>
    <s v="M"/>
    <n v="580"/>
    <n v="58"/>
    <x v="0"/>
    <n v="1"/>
    <m/>
    <s v="M"/>
    <s v="M"/>
    <s v="OtsLYON18S_1_2357"/>
    <s v="OtsLYON18S_1_2746"/>
    <x v="0"/>
    <n v="4"/>
    <n v="2018"/>
    <s v="NA"/>
    <s v="NA"/>
    <x v="9"/>
    <n v="0.80551598400000002"/>
    <n v="1"/>
    <x v="6"/>
    <n v="5.6818181818181825"/>
    <n v="17.04545454545455"/>
    <s v="blw"/>
    <n v="17.04545454545455"/>
  </r>
  <r>
    <s v="OtsLGRF22S"/>
    <s v="OtsLGRF22S_4192"/>
    <s v="C-04192"/>
    <d v="2022-09-08T00:00:00"/>
    <n v="18"/>
    <s v="U"/>
    <n v="590"/>
    <n v="59"/>
    <x v="0"/>
    <n v="1"/>
    <m/>
    <s v="M"/>
    <s v="M"/>
    <s v="OtsLYON18S_1_2357"/>
    <s v="OtsLYON18S_1_2746"/>
    <x v="0"/>
    <n v="4"/>
    <n v="2018"/>
    <s v="NA"/>
    <s v="NA"/>
    <x v="9"/>
    <n v="0.80551598400000002"/>
    <n v="1"/>
    <x v="6"/>
    <n v="5.6818181818181825"/>
    <n v="17.04545454545455"/>
    <s v="blw"/>
    <n v="17.04545454545455"/>
  </r>
  <r>
    <s v="OtsLGRF22S"/>
    <s v="OtsLGRF22S_4195"/>
    <s v="C-04195"/>
    <d v="2022-09-08T00:00:00"/>
    <n v="18"/>
    <s v="U"/>
    <n v="620"/>
    <n v="62"/>
    <x v="1"/>
    <s v="NA"/>
    <m/>
    <s v="M"/>
    <s v="M"/>
    <s v="OtsLYON19S_1_0577"/>
    <s v="OtsLYON19S_1_0498"/>
    <x v="1"/>
    <n v="3"/>
    <n v="2019"/>
    <s v="NA"/>
    <s v="NA"/>
    <x v="3"/>
    <n v="0.95971980899999998"/>
    <n v="1"/>
    <x v="6"/>
    <n v="5.6818181818181825"/>
    <n v="17.04545454545455"/>
    <s v="blw"/>
    <n v="17.04545454545455"/>
  </r>
  <r>
    <s v="OtsLGRF22S"/>
    <s v="OtsLGRF22S_4198"/>
    <s v="C-04198"/>
    <d v="2022-09-08T00:00:00"/>
    <n v="18"/>
    <s v="U"/>
    <n v="610"/>
    <n v="61"/>
    <x v="1"/>
    <s v="NA"/>
    <m/>
    <s v="M"/>
    <s v="M"/>
    <s v="OtsLYON19S_1_0584"/>
    <s v="OtsLYON19S_1_0632"/>
    <x v="1"/>
    <n v="3"/>
    <n v="2019"/>
    <s v="NA"/>
    <s v="NA"/>
    <x v="5"/>
    <n v="0.95971980899999998"/>
    <n v="1"/>
    <x v="6"/>
    <n v="5.6818181818181825"/>
    <n v="17.04545454545455"/>
    <s v="abv"/>
    <n v="17.04545454545455"/>
  </r>
  <r>
    <s v="OtsLGRF22S"/>
    <s v="OtsLGRF22S_4201"/>
    <s v="C-04201"/>
    <d v="2022-09-08T00:00:00"/>
    <n v="18"/>
    <s v="U"/>
    <n v="530"/>
    <n v="53"/>
    <x v="0"/>
    <n v="1"/>
    <m/>
    <s v="M"/>
    <s v="M"/>
    <s v="OtsLYON19S_1_0703"/>
    <s v="OtsLYON19S_1_0806"/>
    <x v="1"/>
    <n v="3"/>
    <n v="2019"/>
    <s v="NA"/>
    <s v="NA"/>
    <x v="5"/>
    <n v="0.95971980899999998"/>
    <n v="1"/>
    <x v="9"/>
    <n v="5.6818181818181825"/>
    <n v="17.04545454545455"/>
    <s v="abv"/>
    <n v="17.04545454545455"/>
  </r>
  <r>
    <s v="OtsLGRF22S"/>
    <s v="OtsLGRF22S_4204"/>
    <s v="C-04204"/>
    <d v="2022-09-08T00:00:00"/>
    <n v="18"/>
    <s v="U"/>
    <n v="680"/>
    <n v="68"/>
    <x v="1"/>
    <s v="NA"/>
    <m/>
    <s v="M"/>
    <s v="M"/>
    <s v="OtsLYON19S_1_1839"/>
    <s v="OtsLYON19S_1_1579"/>
    <x v="1"/>
    <n v="3"/>
    <n v="2019"/>
    <s v="NA"/>
    <s v="NA"/>
    <x v="12"/>
    <n v="0.95971980899999998"/>
    <n v="1"/>
    <x v="5"/>
    <n v="5.6818181818181825"/>
    <n v="17.04545454545455"/>
    <s v="abv"/>
    <n v="17.04545454545455"/>
  </r>
  <r>
    <s v="OtsLGRF22S"/>
    <s v="OtsLGRF22S_4207"/>
    <s v="C-04207"/>
    <d v="2022-09-08T00:00:00"/>
    <n v="18"/>
    <s v="M"/>
    <n v="810"/>
    <n v="81"/>
    <x v="1"/>
    <s v="NA"/>
    <m/>
    <s v="M"/>
    <s v="M"/>
    <s v="NA"/>
    <s v="NA"/>
    <x v="2"/>
    <s v="NA"/>
    <s v="U"/>
    <s v="FALL"/>
    <n v="0.999999999999999"/>
    <x v="1"/>
    <e v="#N/A"/>
    <n v="1"/>
    <x v="3"/>
    <n v="5.6818181818181825"/>
    <n v="17.04545454545455"/>
    <s v="abv"/>
    <n v="17.04545454545455"/>
  </r>
  <r>
    <s v="OtsLGRF22S"/>
    <s v="OtsLGRF22S_4210"/>
    <s v="C-04210"/>
    <d v="2022-09-08T00:00:00"/>
    <n v="18"/>
    <s v="U"/>
    <n v="660"/>
    <n v="66"/>
    <x v="1"/>
    <s v="NA"/>
    <m/>
    <s v="M"/>
    <s v="M"/>
    <s v="OtsLYON19S_1_1812"/>
    <s v="OtsLYON19S_1_1529"/>
    <x v="1"/>
    <n v="3"/>
    <n v="2019"/>
    <s v="NA"/>
    <s v="NA"/>
    <x v="12"/>
    <n v="0.95971980899999998"/>
    <n v="1"/>
    <x v="1"/>
    <n v="5.6818181818181825"/>
    <n v="17.04545454545455"/>
    <s v="abv"/>
    <n v="17.04545454545455"/>
  </r>
  <r>
    <s v="OtsLGRF22S"/>
    <s v="OtsLGRF22S_4213"/>
    <s v="C-04213"/>
    <d v="2022-09-08T00:00:00"/>
    <n v="18"/>
    <s v="U"/>
    <n v="620"/>
    <n v="62"/>
    <x v="1"/>
    <s v="NA"/>
    <m/>
    <s v="M"/>
    <s v="M"/>
    <s v="OtsLYON19S_1_0556"/>
    <s v="OtsLYON19S_1_0447"/>
    <x v="1"/>
    <n v="3"/>
    <n v="2019"/>
    <s v="NA"/>
    <s v="NA"/>
    <x v="3"/>
    <n v="0.95971980899999998"/>
    <n v="1"/>
    <x v="6"/>
    <n v="5.6818181818181825"/>
    <n v="17.04545454545455"/>
    <s v="blw"/>
    <n v="17.04545454545455"/>
  </r>
  <r>
    <s v="OtsLGRF22S"/>
    <s v="OtsLGRF22S_4216"/>
    <s v="C-04216"/>
    <d v="2022-09-08T00:00:00"/>
    <n v="18"/>
    <s v="U"/>
    <n v="480"/>
    <n v="48"/>
    <x v="1"/>
    <s v="NA"/>
    <m/>
    <s v="M"/>
    <s v="M"/>
    <s v="OtsLYON20S_1_0294"/>
    <s v="OtsLYON20S_1_0198"/>
    <x v="7"/>
    <n v="2"/>
    <n v="2020"/>
    <s v="NA"/>
    <s v="NA"/>
    <x v="0"/>
    <n v="0.98961045999999997"/>
    <n v="1"/>
    <x v="8"/>
    <n v="5.6818181818181825"/>
    <n v="17.04545454545455"/>
    <s v="abv"/>
    <n v="17.04545454545455"/>
  </r>
  <r>
    <s v="OtsLGRF22S"/>
    <s v="OtsLGRF22S_4219"/>
    <s v="C-04219"/>
    <d v="2022-09-08T00:00:00"/>
    <n v="18"/>
    <s v="U"/>
    <n v="680"/>
    <n v="68"/>
    <x v="1"/>
    <s v="NA"/>
    <m/>
    <s v="M"/>
    <s v="M"/>
    <s v="OtsLYON19S_1_1839"/>
    <s v="OtsLYON19S_1_1579"/>
    <x v="1"/>
    <n v="3"/>
    <n v="2019"/>
    <s v="NA"/>
    <s v="NA"/>
    <x v="12"/>
    <n v="0.95971980899999998"/>
    <n v="1"/>
    <x v="5"/>
    <n v="5.6818181818181825"/>
    <n v="17.04545454545455"/>
    <s v="abv"/>
    <n v="17.04545454545455"/>
  </r>
  <r>
    <s v="OtsLGRF22S"/>
    <s v="OtsLGRF22S_4222"/>
    <s v="C-04222"/>
    <d v="2022-09-08T00:00:00"/>
    <n v="18"/>
    <s v="U"/>
    <n v="580"/>
    <n v="58"/>
    <x v="1"/>
    <s v="NA"/>
    <m/>
    <s v="M"/>
    <s v="M"/>
    <s v="NA"/>
    <s v="NA"/>
    <x v="2"/>
    <s v="NA"/>
    <s v="U"/>
    <s v="FALL"/>
    <n v="1"/>
    <x v="1"/>
    <e v="#N/A"/>
    <n v="1"/>
    <x v="6"/>
    <n v="5.6818181818181825"/>
    <n v="17.04545454545455"/>
    <s v="abv"/>
    <n v="17.04545454545455"/>
  </r>
  <r>
    <s v="OtsLGRF22S"/>
    <s v="OtsLGRF22S_4225"/>
    <s v="C-04225"/>
    <d v="2022-09-08T00:00:00"/>
    <n v="18"/>
    <s v="U"/>
    <n v="600"/>
    <n v="60"/>
    <x v="1"/>
    <s v="NA"/>
    <m/>
    <s v="M"/>
    <s v="M"/>
    <s v="OtsLYON19S_1_0151"/>
    <s v="OtsLYON19S_1_0217"/>
    <x v="1"/>
    <n v="3"/>
    <n v="2019"/>
    <s v="NA"/>
    <s v="NA"/>
    <x v="0"/>
    <n v="0.95971980899999998"/>
    <n v="1"/>
    <x v="6"/>
    <n v="5.6818181818181825"/>
    <n v="17.04545454545455"/>
    <s v="abv"/>
    <n v="17.04545454545455"/>
  </r>
  <r>
    <s v="OtsLGRF22S"/>
    <s v="OtsLGRF22S_4228"/>
    <s v="C-04228"/>
    <d v="2022-09-08T00:00:00"/>
    <n v="18"/>
    <s v="U"/>
    <n v="620"/>
    <n v="62"/>
    <x v="1"/>
    <s v="NA"/>
    <m/>
    <s v="M"/>
    <s v="M"/>
    <s v="OtsNPFH19S_1_4357"/>
    <s v="OtsNPFH19S_1_4003"/>
    <x v="5"/>
    <n v="3"/>
    <n v="2019"/>
    <s v="NA"/>
    <s v="NA"/>
    <x v="10"/>
    <n v="0.99705232300000002"/>
    <n v="1"/>
    <x v="6"/>
    <n v="5.6818181818181825"/>
    <n v="17.04545454545455"/>
    <s v="abv"/>
    <n v="17.04545454545455"/>
  </r>
  <r>
    <s v="OtsLGRF22S"/>
    <s v="OtsLGRF22S_4231"/>
    <s v="C-04231"/>
    <d v="2022-09-08T00:00:00"/>
    <n v="18"/>
    <s v="F"/>
    <n v="750"/>
    <n v="75"/>
    <x v="0"/>
    <n v="1"/>
    <m/>
    <s v="F"/>
    <s v="F"/>
    <s v="NA"/>
    <s v="NA"/>
    <x v="2"/>
    <s v="NA"/>
    <s v="U"/>
    <s v="FALL"/>
    <n v="1"/>
    <x v="6"/>
    <e v="#N/A"/>
    <n v="1"/>
    <x v="4"/>
    <n v="5.6818181818181825"/>
    <n v="17.04545454545455"/>
    <s v="abv"/>
    <n v="17.04545454545455"/>
  </r>
  <r>
    <s v="OtsLGRF22S"/>
    <s v="OtsLGRF22S_4234"/>
    <s v="C-04234"/>
    <d v="2022-09-08T00:00:00"/>
    <n v="18"/>
    <s v="U"/>
    <n v="670"/>
    <n v="67"/>
    <x v="1"/>
    <s v="NA"/>
    <m/>
    <s v="M"/>
    <s v="M"/>
    <s v="OtsLYON19S_1_0582"/>
    <s v="OtsLYON19S_1_0620"/>
    <x v="1"/>
    <n v="3"/>
    <n v="2019"/>
    <s v="NA"/>
    <s v="NA"/>
    <x v="5"/>
    <n v="0.95971980899999998"/>
    <n v="1"/>
    <x v="1"/>
    <n v="5.6818181818181825"/>
    <n v="17.04545454545455"/>
    <s v="abv"/>
    <n v="17.04545454545455"/>
  </r>
  <r>
    <s v="OtsLGRF22S"/>
    <s v="OtsLGRF22S_4237"/>
    <s v="C-04237"/>
    <d v="2022-09-08T00:00:00"/>
    <n v="18"/>
    <s v="F"/>
    <n v="790"/>
    <n v="79"/>
    <x v="1"/>
    <s v="NA"/>
    <m/>
    <s v="F"/>
    <s v="F"/>
    <s v="NA"/>
    <s v="NA"/>
    <x v="2"/>
    <s v="NA"/>
    <s v="U"/>
    <s v="FALL"/>
    <n v="1"/>
    <x v="1"/>
    <e v="#N/A"/>
    <n v="1"/>
    <x v="3"/>
    <n v="5.6818181818181825"/>
    <n v="17.04545454545455"/>
    <s v="abv"/>
    <n v="17.04545454545455"/>
  </r>
  <r>
    <s v="OtsLGRF22S"/>
    <s v="OtsLGRF22S_4240"/>
    <s v="C-04240"/>
    <d v="2022-09-08T00:00:00"/>
    <n v="18"/>
    <s v="F"/>
    <n v="770"/>
    <n v="77"/>
    <x v="0"/>
    <n v="1"/>
    <m/>
    <s v="F"/>
    <s v="F"/>
    <s v="OtsLYON18S_1_2204"/>
    <s v="OtsLYON18S_1_2142"/>
    <x v="0"/>
    <n v="4"/>
    <n v="2018"/>
    <s v="NA"/>
    <s v="NA"/>
    <x v="13"/>
    <n v="0.80551598400000002"/>
    <n v="1"/>
    <x v="4"/>
    <n v="5.6818181818181825"/>
    <n v="17.04545454545455"/>
    <s v="abv"/>
    <n v="17.04545454545455"/>
  </r>
  <r>
    <s v="OtsLGRF22S"/>
    <s v="OtsLGRF22S_4243"/>
    <s v="C-04243"/>
    <d v="2022-09-08T00:00:00"/>
    <n v="18"/>
    <s v="F"/>
    <n v="780"/>
    <n v="78"/>
    <x v="0"/>
    <n v="1"/>
    <m/>
    <s v="F"/>
    <s v="F"/>
    <s v="OtsLYON18S_1_0108"/>
    <s v="OtsLYON18S_1_0050"/>
    <x v="0"/>
    <n v="4"/>
    <n v="2018"/>
    <s v="NA"/>
    <s v="NA"/>
    <x v="7"/>
    <n v="0.80551598400000002"/>
    <n v="1"/>
    <x v="3"/>
    <n v="5.6818181818181825"/>
    <n v="17.04545454545455"/>
    <s v="abv"/>
    <n v="17.04545454545455"/>
  </r>
  <r>
    <s v="OtsLGRF22S"/>
    <s v="OtsLGRF22S_4246"/>
    <s v="C-04246"/>
    <d v="2022-09-08T00:00:00"/>
    <n v="18"/>
    <s v="U"/>
    <n v="690"/>
    <n v="69"/>
    <x v="0"/>
    <s v="NA"/>
    <m/>
    <s v="F"/>
    <s v="F"/>
    <s v="OtsNPFH19S_1_2319"/>
    <s v="OtsNPFH19S_1_2043"/>
    <x v="5"/>
    <n v="3"/>
    <n v="2019"/>
    <s v="NA"/>
    <s v="NA"/>
    <x v="2"/>
    <n v="0.99705232300000002"/>
    <n v="1"/>
    <x v="5"/>
    <n v="5.6818181818181825"/>
    <n v="17.04545454545455"/>
    <s v="abv"/>
    <n v="17.04545454545455"/>
  </r>
  <r>
    <s v="OtsLGRF22S"/>
    <s v="OtsLGRF22S_4249"/>
    <s v="C-04249"/>
    <d v="2022-09-08T00:00:00"/>
    <n v="18"/>
    <s v="U"/>
    <n v="580"/>
    <n v="58"/>
    <x v="0"/>
    <n v="1"/>
    <m/>
    <s v="M"/>
    <s v="M"/>
    <s v="OtsLYON19S_1_0142"/>
    <s v="OtsLYON19S_1_0205"/>
    <x v="1"/>
    <n v="3"/>
    <n v="2019"/>
    <s v="NA"/>
    <s v="NA"/>
    <x v="7"/>
    <n v="0.95971980899999998"/>
    <n v="1"/>
    <x v="6"/>
    <n v="5.6818181818181825"/>
    <n v="17.04545454545455"/>
    <s v="abv"/>
    <n v="17.04545454545455"/>
  </r>
  <r>
    <s v="OtsLGRF22S"/>
    <s v="OtsLGRF22S_4252"/>
    <s v="C-04252"/>
    <d v="2022-09-08T00:00:00"/>
    <n v="18"/>
    <s v="F"/>
    <n v="810"/>
    <n v="81"/>
    <x v="0"/>
    <n v="1"/>
    <m/>
    <s v="F"/>
    <s v="F"/>
    <s v="OtsLYON18S_1_0052"/>
    <s v="OtsLYON18S_1_0066"/>
    <x v="0"/>
    <n v="4"/>
    <n v="2018"/>
    <s v="NA"/>
    <s v="NA"/>
    <x v="7"/>
    <n v="0.80551598400000002"/>
    <n v="1"/>
    <x v="3"/>
    <n v="5.6818181818181825"/>
    <n v="17.04545454545455"/>
    <s v="abv"/>
    <n v="17.04545454545455"/>
  </r>
  <r>
    <s v="OtsLGRF22S"/>
    <s v="OtsLGRF22S_4255"/>
    <s v="C-04255"/>
    <d v="2022-09-08T00:00:00"/>
    <n v="18"/>
    <s v="F"/>
    <n v="830"/>
    <n v="83"/>
    <x v="1"/>
    <s v="NA"/>
    <m/>
    <s v="F"/>
    <s v="F"/>
    <s v="NA"/>
    <s v="NA"/>
    <x v="2"/>
    <s v="NA"/>
    <s v="U"/>
    <s v="FALL"/>
    <n v="0.999999999999999"/>
    <x v="1"/>
    <e v="#N/A"/>
    <n v="1"/>
    <x v="2"/>
    <n v="5.6818181818181825"/>
    <n v="17.04545454545455"/>
    <s v="abv"/>
    <n v="17.04545454545455"/>
  </r>
  <r>
    <s v="OtsLGRF22S"/>
    <s v="OtsLGRF22S_4258"/>
    <s v="C-04258"/>
    <d v="2022-09-08T00:00:00"/>
    <n v="18"/>
    <s v="M"/>
    <n v="720"/>
    <n v="72"/>
    <x v="1"/>
    <s v="NA"/>
    <m/>
    <s v="M"/>
    <s v="M"/>
    <s v="OtsNPFH18S_1_4353"/>
    <s v="OtsNPFH18S_1_4016"/>
    <x v="3"/>
    <n v="4"/>
    <n v="2018"/>
    <s v="NA"/>
    <s v="NA"/>
    <x v="8"/>
    <n v="0.96828396500000002"/>
    <n v="1"/>
    <x v="5"/>
    <n v="5.6818181818181825"/>
    <n v="17.04545454545455"/>
    <s v="abv"/>
    <n v="17.04545454545455"/>
  </r>
  <r>
    <s v="OtsLGRF22S"/>
    <s v="OtsLGRF22S_4261"/>
    <s v="C-04261"/>
    <d v="2022-09-08T00:00:00"/>
    <n v="18"/>
    <s v="U"/>
    <n v="650"/>
    <n v="65"/>
    <x v="0"/>
    <n v="1"/>
    <m/>
    <s v="M"/>
    <s v="M"/>
    <s v="OtsLYON19S_1_0151"/>
    <s v="OtsLYON19S_1_0217"/>
    <x v="1"/>
    <n v="3"/>
    <n v="2019"/>
    <s v="NA"/>
    <s v="NA"/>
    <x v="0"/>
    <n v="0.95971980899999998"/>
    <n v="1"/>
    <x v="1"/>
    <n v="5.6818181818181825"/>
    <n v="17.04545454545455"/>
    <s v="abv"/>
    <n v="17.04545454545455"/>
  </r>
  <r>
    <s v="OtsLGRF22S"/>
    <s v="OtsLGRF22S_4264"/>
    <s v="C-04264"/>
    <d v="2022-09-08T00:00:00"/>
    <n v="18"/>
    <s v="F"/>
    <n v="820"/>
    <n v="82"/>
    <x v="1"/>
    <s v="NA"/>
    <m/>
    <s v="F"/>
    <s v="F"/>
    <s v="OtsNPFH17S_1_2317"/>
    <s v="OtsNPFH17S_1_2031"/>
    <x v="4"/>
    <n v="5"/>
    <n v="2017"/>
    <s v="NA"/>
    <s v="NA"/>
    <x v="2"/>
    <n v="0.98821806999999995"/>
    <n v="1"/>
    <x v="3"/>
    <n v="5.6818181818181825"/>
    <n v="17.04545454545455"/>
    <s v="abv"/>
    <n v="17.04545454545455"/>
  </r>
  <r>
    <s v="OtsLGRF22S"/>
    <s v="OtsLGRF22S_4267"/>
    <s v="C-04267"/>
    <d v="2022-09-08T00:00:00"/>
    <n v="18"/>
    <s v="U"/>
    <n v="660"/>
    <n v="66"/>
    <x v="1"/>
    <s v="NA"/>
    <m/>
    <s v="M"/>
    <s v="M"/>
    <s v="OtsLYON19S_1_0111"/>
    <s v="OtsLYON19S_1_0020"/>
    <x v="1"/>
    <n v="3"/>
    <n v="2019"/>
    <s v="NA"/>
    <s v="NA"/>
    <x v="7"/>
    <n v="0.95971980899999998"/>
    <n v="1"/>
    <x v="1"/>
    <n v="5.6818181818181825"/>
    <n v="17.04545454545455"/>
    <s v="abv"/>
    <n v="17.04545454545455"/>
  </r>
  <r>
    <s v="OtsLGRF22S"/>
    <s v="OtsLGRF22S_4270"/>
    <s v="C-04270"/>
    <d v="2022-09-08T00:00:00"/>
    <n v="18"/>
    <s v="M"/>
    <n v="620"/>
    <n v="62"/>
    <x v="0"/>
    <n v="1"/>
    <m/>
    <s v="M"/>
    <s v="M"/>
    <s v="OtsLYON19S_1_0548"/>
    <s v="OtsLYON19S_1_0410"/>
    <x v="1"/>
    <n v="3"/>
    <n v="2019"/>
    <s v="NA"/>
    <s v="NA"/>
    <x v="3"/>
    <n v="0.95971980899999998"/>
    <n v="1"/>
    <x v="6"/>
    <n v="5.6818181818181825"/>
    <n v="17.04545454545455"/>
    <s v="blw"/>
    <n v="17.04545454545455"/>
  </r>
  <r>
    <s v="OtsLGRF22S"/>
    <s v="OtsLGRF22S_4273"/>
    <s v="C-04273"/>
    <d v="2022-09-08T00:00:00"/>
    <n v="18"/>
    <s v="F"/>
    <n v="730"/>
    <n v="73"/>
    <x v="1"/>
    <s v="NA"/>
    <m/>
    <s v="F"/>
    <s v="F"/>
    <s v="NA"/>
    <s v="NA"/>
    <x v="2"/>
    <s v="NA"/>
    <s v="U"/>
    <s v="FALL"/>
    <n v="0.999999999999999"/>
    <x v="1"/>
    <e v="#N/A"/>
    <n v="1"/>
    <x v="4"/>
    <n v="5.6818181818181825"/>
    <n v="17.04545454545455"/>
    <s v="abv"/>
    <n v="17.04545454545455"/>
  </r>
  <r>
    <s v="OtsLGRF22S"/>
    <s v="OtsLGRF22S_4276"/>
    <s v="C-04276"/>
    <d v="2022-09-08T00:00:00"/>
    <n v="18"/>
    <s v="U"/>
    <n v="630"/>
    <n v="63"/>
    <x v="1"/>
    <s v="NA"/>
    <m/>
    <s v="M"/>
    <s v="M"/>
    <s v="OtsLYON19S_1_0587"/>
    <s v="OtsLYON19S_1_0629"/>
    <x v="1"/>
    <n v="3"/>
    <n v="2019"/>
    <s v="NA"/>
    <s v="NA"/>
    <x v="5"/>
    <n v="0.95971980899999998"/>
    <n v="1"/>
    <x v="1"/>
    <n v="5.6818181818181825"/>
    <n v="17.04545454545455"/>
    <s v="abv"/>
    <n v="17.04545454545455"/>
  </r>
  <r>
    <s v="OtsLGRF22S"/>
    <s v="OtsLGRF22S_4279"/>
    <s v="C-04279"/>
    <d v="2022-09-08T00:00:00"/>
    <n v="18"/>
    <s v="F"/>
    <n v="790"/>
    <n v="79"/>
    <x v="0"/>
    <n v="1"/>
    <m/>
    <s v="F"/>
    <s v="F"/>
    <s v="OtsLYON18S_1_1372"/>
    <s v="OtsLYON18S_1_1754"/>
    <x v="0"/>
    <n v="4"/>
    <n v="2018"/>
    <s v="NA"/>
    <s v="NA"/>
    <x v="4"/>
    <n v="0.80551598400000002"/>
    <n v="1"/>
    <x v="3"/>
    <n v="5.6818181818181825"/>
    <n v="17.04545454545455"/>
    <s v="blw"/>
    <n v="17.04545454545455"/>
  </r>
  <r>
    <s v="OtsLGRF22S"/>
    <s v="OtsLGRF22S_4282"/>
    <s v="C-04282"/>
    <d v="2022-09-08T00:00:00"/>
    <n v="18"/>
    <s v="F"/>
    <n v="830"/>
    <n v="83"/>
    <x v="0"/>
    <n v="1"/>
    <m/>
    <s v="F"/>
    <s v="F"/>
    <s v="NA"/>
    <s v="NA"/>
    <x v="2"/>
    <s v="NA"/>
    <s v="U"/>
    <s v="FALL"/>
    <n v="0.999999999999998"/>
    <x v="6"/>
    <e v="#N/A"/>
    <n v="1"/>
    <x v="2"/>
    <n v="5.6818181818181825"/>
    <n v="17.04545454545455"/>
    <s v="abv"/>
    <n v="17.04545454545455"/>
  </r>
  <r>
    <s v="OtsLGRF22S"/>
    <s v="OtsLGRF22S_4285"/>
    <s v="C-04285"/>
    <d v="2022-09-08T00:00:00"/>
    <n v="18"/>
    <s v="F"/>
    <n v="660"/>
    <n v="66"/>
    <x v="1"/>
    <s v="NA"/>
    <m/>
    <s v="F"/>
    <s v="F"/>
    <s v="OtsLYON19S_1_1702"/>
    <s v="OtsLYON19S_1_1914"/>
    <x v="1"/>
    <n v="3"/>
    <n v="2019"/>
    <s v="NA"/>
    <s v="NA"/>
    <x v="12"/>
    <n v="0.95971980899999998"/>
    <n v="1"/>
    <x v="1"/>
    <n v="5.6818181818181825"/>
    <n v="17.04545454545455"/>
    <s v="abv"/>
    <n v="17.04545454545455"/>
  </r>
  <r>
    <s v="OtsLGRF22S"/>
    <s v="OtsLGRF22S_4288"/>
    <s v="C-04288"/>
    <d v="2022-09-08T00:00:00"/>
    <n v="18"/>
    <s v="U"/>
    <n v="620"/>
    <n v="62"/>
    <x v="0"/>
    <n v="1"/>
    <m/>
    <s v="F"/>
    <s v="F"/>
    <s v="OtsLYON19S_1_0529"/>
    <s v="OtsLYON19S_1_0371"/>
    <x v="1"/>
    <n v="3"/>
    <n v="2019"/>
    <s v="NA"/>
    <s v="NA"/>
    <x v="3"/>
    <n v="0.95971980899999998"/>
    <n v="1"/>
    <x v="6"/>
    <n v="5.6818181818181825"/>
    <n v="17.04545454545455"/>
    <s v="blw"/>
    <n v="17.04545454545455"/>
  </r>
  <r>
    <s v="OtsLGRF22S"/>
    <s v="OtsLGRF22S_4291"/>
    <s v="C-04291"/>
    <d v="2022-09-08T00:00:00"/>
    <n v="18"/>
    <s v="U"/>
    <n v="550"/>
    <n v="55"/>
    <x v="0"/>
    <n v="1"/>
    <m/>
    <s v="M"/>
    <s v="M"/>
    <s v="OtsLYON19S_1_1787"/>
    <s v="OtsLYON19S_1_2049"/>
    <x v="1"/>
    <n v="3"/>
    <n v="2019"/>
    <s v="NA"/>
    <s v="NA"/>
    <x v="17"/>
    <n v="0.95971980899999998"/>
    <n v="1"/>
    <x v="9"/>
    <n v="5.6818181818181825"/>
    <n v="17.04545454545455"/>
    <s v="abv"/>
    <n v="17.04545454545455"/>
  </r>
  <r>
    <s v="OtsLGRF22S"/>
    <s v="OtsLGRF22S_4294"/>
    <s v="C-04294"/>
    <d v="2022-09-08T00:00:00"/>
    <n v="18"/>
    <s v="F"/>
    <n v="760"/>
    <n v="76"/>
    <x v="1"/>
    <s v="NA"/>
    <m/>
    <s v="F"/>
    <s v="F"/>
    <s v="OtsLYON18S_1_2010"/>
    <s v="OtsLYON18S_1_1572"/>
    <x v="0"/>
    <n v="4"/>
    <n v="2018"/>
    <s v="NA"/>
    <s v="NA"/>
    <x v="4"/>
    <n v="0.80551598400000002"/>
    <n v="1"/>
    <x v="4"/>
    <n v="5.6818181818181825"/>
    <n v="17.04545454545455"/>
    <s v="blw"/>
    <n v="17.04545454545455"/>
  </r>
  <r>
    <s v="OtsLGRF22S"/>
    <s v="OtsLGRF22S_4297"/>
    <s v="C-04297"/>
    <d v="2022-09-08T00:00:00"/>
    <n v="18"/>
    <s v="U"/>
    <n v="650"/>
    <n v="65"/>
    <x v="1"/>
    <s v="NA"/>
    <m/>
    <s v="M"/>
    <s v="M"/>
    <s v="OtsNPFH19S_1_1314"/>
    <s v="OtsNPFH19S_1_1005"/>
    <x v="5"/>
    <n v="3"/>
    <n v="2019"/>
    <s v="NA"/>
    <s v="NA"/>
    <x v="8"/>
    <n v="0.99705232300000002"/>
    <n v="1"/>
    <x v="1"/>
    <n v="5.6818181818181825"/>
    <n v="17.04545454545455"/>
    <s v="abv"/>
    <n v="17.04545454545455"/>
  </r>
  <r>
    <s v="OtsLGRF22S"/>
    <s v="OtsLGRF22S_4300"/>
    <s v="C-04300"/>
    <d v="2022-09-08T00:00:00"/>
    <n v="18"/>
    <s v="F"/>
    <n v="680"/>
    <n v="68"/>
    <x v="0"/>
    <n v="1"/>
    <m/>
    <s v="F"/>
    <s v="F"/>
    <s v="OtsLYON19S_1_0109"/>
    <s v="OtsLYON19S_1_0017"/>
    <x v="1"/>
    <n v="3"/>
    <n v="2019"/>
    <s v="NA"/>
    <s v="NA"/>
    <x v="7"/>
    <n v="0.95971980899999998"/>
    <n v="1"/>
    <x v="5"/>
    <n v="5.6818181818181825"/>
    <n v="17.04545454545455"/>
    <s v="abv"/>
    <n v="17.04545454545455"/>
  </r>
  <r>
    <s v="OtsLGRF22S"/>
    <s v="OtsLGRF22S_4303"/>
    <s v="C-04303"/>
    <d v="2022-09-08T00:00:00"/>
    <n v="18"/>
    <s v="F"/>
    <n v="720"/>
    <n v="72"/>
    <x v="0"/>
    <n v="1"/>
    <m/>
    <s v="F"/>
    <s v="F"/>
    <s v="OtsLYON18S_1_2362"/>
    <s v="OtsLYON18S_1_2750"/>
    <x v="0"/>
    <n v="4"/>
    <n v="2018"/>
    <s v="NA"/>
    <s v="NA"/>
    <x v="9"/>
    <n v="0.80551598400000002"/>
    <n v="1"/>
    <x v="5"/>
    <n v="5.6818181818181825"/>
    <n v="17.04545454545455"/>
    <s v="blw"/>
    <n v="17.04545454545455"/>
  </r>
  <r>
    <s v="OtsLGRF22S"/>
    <s v="OtsLGRF22S_4306"/>
    <s v="C-04306"/>
    <d v="2022-09-08T00:00:00"/>
    <n v="18"/>
    <s v="F"/>
    <n v="760"/>
    <n v="76"/>
    <x v="1"/>
    <s v="NA"/>
    <m/>
    <s v="F"/>
    <s v="F"/>
    <s v="NA"/>
    <s v="NA"/>
    <x v="2"/>
    <s v="NA"/>
    <s v="U"/>
    <s v="FALL"/>
    <n v="0.999999999999998"/>
    <x v="1"/>
    <e v="#N/A"/>
    <n v="1"/>
    <x v="4"/>
    <n v="5.6818181818181825"/>
    <n v="17.04545454545455"/>
    <s v="abv"/>
    <n v="17.04545454545455"/>
  </r>
  <r>
    <s v="OtsLGRF22S"/>
    <s v="OtsLGRF22S_4309"/>
    <s v="C-04309"/>
    <d v="2022-09-08T00:00:00"/>
    <n v="18"/>
    <s v="M"/>
    <n v="870"/>
    <n v="87"/>
    <x v="1"/>
    <s v="NA"/>
    <m/>
    <s v="F"/>
    <s v="F"/>
    <s v="NA"/>
    <s v="NA"/>
    <x v="2"/>
    <s v="NA"/>
    <s v="U"/>
    <s v="FALL"/>
    <n v="1"/>
    <x v="1"/>
    <e v="#N/A"/>
    <n v="1"/>
    <x v="2"/>
    <n v="5.6818181818181825"/>
    <n v="17.04545454545455"/>
    <s v="abv"/>
    <n v="17.04545454545455"/>
  </r>
  <r>
    <s v="OtsLGRF22S"/>
    <s v="OtsLGRF22S_4312"/>
    <s v="C-04312"/>
    <d v="2022-09-08T00:00:00"/>
    <n v="18"/>
    <s v="F"/>
    <n v="730"/>
    <n v="73"/>
    <x v="0"/>
    <n v="1"/>
    <m/>
    <s v="F"/>
    <s v="F"/>
    <s v="OtsLYON18S_1_2324"/>
    <s v="OtsLYON18S_1_2491"/>
    <x v="0"/>
    <n v="4"/>
    <n v="2018"/>
    <s v="NA"/>
    <s v="NA"/>
    <x v="9"/>
    <n v="0.80551598400000002"/>
    <n v="1"/>
    <x v="4"/>
    <n v="5.6818181818181825"/>
    <n v="17.04545454545455"/>
    <s v="blw"/>
    <n v="17.04545454545455"/>
  </r>
  <r>
    <s v="OtsLGRF22S"/>
    <s v="OtsLGRF22S_4315"/>
    <s v="C-04315"/>
    <d v="2022-09-08T00:00:00"/>
    <n v="18"/>
    <s v="M"/>
    <n v="730"/>
    <n v="73"/>
    <x v="1"/>
    <s v="NA"/>
    <m/>
    <s v="M"/>
    <s v="M"/>
    <s v="OtsLYON18S_1_0720"/>
    <s v="OtsLYON18S_1_0595"/>
    <x v="0"/>
    <n v="4"/>
    <n v="2018"/>
    <s v="NA"/>
    <s v="NA"/>
    <x v="5"/>
    <n v="0.80551598400000002"/>
    <n v="1"/>
    <x v="4"/>
    <n v="5.6818181818181825"/>
    <n v="17.04545454545455"/>
    <s v="abv"/>
    <n v="17.04545454545455"/>
  </r>
  <r>
    <s v="OtsLGRF22S"/>
    <s v="OtsLGRF22S_4318"/>
    <s v="C-04318"/>
    <d v="2022-09-08T00:00:00"/>
    <n v="18"/>
    <s v="U"/>
    <n v="600"/>
    <n v="60"/>
    <x v="0"/>
    <n v="1"/>
    <m/>
    <s v="M"/>
    <s v="M"/>
    <s v="OtsLYON19S_1_0714"/>
    <s v="OtsLYON19S_1_0813"/>
    <x v="1"/>
    <n v="3"/>
    <n v="2019"/>
    <s v="NA"/>
    <s v="NA"/>
    <x v="5"/>
    <n v="0.95971980899999998"/>
    <n v="1"/>
    <x v="6"/>
    <n v="5.6818181818181825"/>
    <n v="17.04545454545455"/>
    <s v="abv"/>
    <n v="17.04545454545455"/>
  </r>
  <r>
    <s v="OtsLGRF22S"/>
    <s v="OtsLGRF22S_4321"/>
    <s v="C-04321"/>
    <d v="2022-09-08T00:00:00"/>
    <n v="18"/>
    <s v="F"/>
    <n v="770"/>
    <n v="77"/>
    <x v="1"/>
    <s v="NA"/>
    <m/>
    <s v="F"/>
    <s v="F"/>
    <s v="OtsLYON18S_1_1919"/>
    <s v="OtsLYON18S_1_1520"/>
    <x v="0"/>
    <n v="4"/>
    <n v="2018"/>
    <s v="NA"/>
    <s v="NA"/>
    <x v="4"/>
    <n v="0.80551598400000002"/>
    <n v="1"/>
    <x v="4"/>
    <n v="5.6818181818181825"/>
    <n v="17.04545454545455"/>
    <s v="blw"/>
    <n v="17.04545454545455"/>
  </r>
  <r>
    <s v="OtsLGRF22S"/>
    <s v="OtsLGRF22S_4324"/>
    <s v="C-04324"/>
    <d v="2022-09-08T00:00:00"/>
    <n v="18"/>
    <s v="F"/>
    <n v="770"/>
    <n v="77"/>
    <x v="0"/>
    <n v="1"/>
    <m/>
    <s v="F"/>
    <s v="F"/>
    <s v="OtsLYON18S_1_2202"/>
    <s v="OtsLYON18S_1_2144"/>
    <x v="0"/>
    <n v="4"/>
    <n v="2018"/>
    <s v="NA"/>
    <s v="NA"/>
    <x v="13"/>
    <n v="0.80551598400000002"/>
    <n v="1"/>
    <x v="4"/>
    <n v="5.6818181818181825"/>
    <n v="17.04545454545455"/>
    <s v="abv"/>
    <n v="17.04545454545455"/>
  </r>
  <r>
    <s v="OtsLGRF22S"/>
    <s v="OtsLGRF22S_4327"/>
    <s v="C-04327"/>
    <d v="2022-09-08T00:00:00"/>
    <n v="18"/>
    <s v="M"/>
    <n v="680"/>
    <n v="68"/>
    <x v="0"/>
    <n v="1"/>
    <m/>
    <s v="M"/>
    <s v="M"/>
    <s v="OtsLYON19S_1_0548"/>
    <s v="OtsLYON19S_1_0410"/>
    <x v="1"/>
    <n v="3"/>
    <n v="2019"/>
    <s v="NA"/>
    <s v="NA"/>
    <x v="3"/>
    <n v="0.95971980899999998"/>
    <n v="1"/>
    <x v="5"/>
    <n v="5.6818181818181825"/>
    <n v="17.04545454545455"/>
    <s v="blw"/>
    <n v="17.04545454545455"/>
  </r>
  <r>
    <s v="OtsLGRF22S"/>
    <s v="OtsLGRF22S_4330"/>
    <s v="C-04330"/>
    <d v="2022-09-08T00:00:00"/>
    <n v="18"/>
    <s v="U"/>
    <n v="590"/>
    <n v="59"/>
    <x v="1"/>
    <s v="NA"/>
    <m/>
    <s v="M"/>
    <s v="M"/>
    <s v="OtsLYON19S_1_0140"/>
    <s v="OtsLYON19S_1_0098"/>
    <x v="1"/>
    <n v="3"/>
    <n v="2019"/>
    <s v="NA"/>
    <s v="NA"/>
    <x v="7"/>
    <n v="0.95971980899999998"/>
    <n v="1"/>
    <x v="6"/>
    <n v="5.6818181818181825"/>
    <n v="17.04545454545455"/>
    <s v="abv"/>
    <n v="17.04545454545455"/>
  </r>
  <r>
    <s v="OtsLGRF22S"/>
    <s v="OtsLGRF22S_4333"/>
    <s v="C-04333"/>
    <d v="2022-09-09T00:00:00"/>
    <n v="18"/>
    <s v="F"/>
    <n v="700"/>
    <n v="70"/>
    <x v="1"/>
    <s v="NA"/>
    <m/>
    <s v="M"/>
    <s v="M"/>
    <s v="OtsLYON18S_1_0734"/>
    <s v="OtsLYON18S_1_0865"/>
    <x v="0"/>
    <n v="4"/>
    <n v="2018"/>
    <s v="NA"/>
    <s v="NA"/>
    <x v="5"/>
    <n v="0.80551598400000002"/>
    <n v="1"/>
    <x v="5"/>
    <n v="5.6818181818181825"/>
    <n v="17.04545454545455"/>
    <s v="abv"/>
    <n v="17.04545454545455"/>
  </r>
  <r>
    <s v="OtsLGRF22S"/>
    <s v="OtsLGRF22S_4336"/>
    <s v="C-04336"/>
    <d v="2022-09-09T00:00:00"/>
    <n v="18"/>
    <s v="U"/>
    <n v="640"/>
    <n v="64"/>
    <x v="0"/>
    <n v="1"/>
    <m/>
    <s v="M"/>
    <s v="M"/>
    <s v="OtsLYON18S_1_2301"/>
    <s v="OtsLYON18S_1_2436"/>
    <x v="0"/>
    <n v="4"/>
    <n v="2018"/>
    <s v="NA"/>
    <s v="NA"/>
    <x v="9"/>
    <n v="0.80551598400000002"/>
    <n v="1"/>
    <x v="1"/>
    <n v="5.6818181818181825"/>
    <n v="17.04545454545455"/>
    <s v="blw"/>
    <n v="17.04545454545455"/>
  </r>
  <r>
    <s v="OtsLGRF22S"/>
    <s v="OtsLGRF22S_4339"/>
    <s v="C-04339"/>
    <d v="2022-09-09T00:00:00"/>
    <n v="18"/>
    <s v="U"/>
    <n v="610"/>
    <n v="61"/>
    <x v="1"/>
    <s v="NA"/>
    <m/>
    <s v="M"/>
    <s v="M"/>
    <s v="OtsLYON19S_1_0587"/>
    <s v="OtsLYON19S_1_0627"/>
    <x v="1"/>
    <n v="3"/>
    <n v="2019"/>
    <s v="NA"/>
    <s v="NA"/>
    <x v="5"/>
    <n v="0.95971980899999998"/>
    <n v="1"/>
    <x v="6"/>
    <n v="5.6818181818181825"/>
    <n v="17.04545454545455"/>
    <s v="abv"/>
    <n v="17.04545454545455"/>
  </r>
  <r>
    <s v="OtsLGRF22S"/>
    <s v="OtsLGRF22S_4342"/>
    <s v="C-04342"/>
    <d v="2022-09-09T00:00:00"/>
    <n v="18"/>
    <s v="U"/>
    <n v="610"/>
    <n v="61"/>
    <x v="1"/>
    <s v="NA"/>
    <m/>
    <s v="M"/>
    <s v="M"/>
    <s v="OtsLYON19S_1_0563"/>
    <s v="OtsLYON19S_1_0615"/>
    <x v="1"/>
    <n v="3"/>
    <n v="2019"/>
    <s v="NA"/>
    <s v="NA"/>
    <x v="5"/>
    <n v="0.95971980899999998"/>
    <n v="1"/>
    <x v="6"/>
    <n v="5.6818181818181825"/>
    <n v="17.04545454545455"/>
    <s v="abv"/>
    <n v="17.04545454545455"/>
  </r>
  <r>
    <s v="OtsLGRF22S"/>
    <s v="OtsLGRF22S_4345"/>
    <s v="C-04345"/>
    <d v="2022-09-09T00:00:00"/>
    <n v="18"/>
    <s v="U"/>
    <n v="690"/>
    <n v="69"/>
    <x v="1"/>
    <s v="NA"/>
    <m/>
    <s v="F"/>
    <s v="F"/>
    <s v="OtsLYON19S_1_1826"/>
    <s v="OtsLYON19S_1_1547"/>
    <x v="1"/>
    <n v="3"/>
    <n v="2019"/>
    <s v="NA"/>
    <s v="NA"/>
    <x v="12"/>
    <n v="0.95971980899999998"/>
    <n v="1"/>
    <x v="5"/>
    <n v="5.6818181818181825"/>
    <n v="17.04545454545455"/>
    <s v="abv"/>
    <n v="17.04545454545455"/>
  </r>
  <r>
    <s v="OtsLGRF22S"/>
    <s v="OtsLGRF22S_4348"/>
    <s v="C-04348"/>
    <d v="2022-09-09T00:00:00"/>
    <n v="18"/>
    <s v="F"/>
    <n v="820"/>
    <n v="82"/>
    <x v="1"/>
    <s v="NA"/>
    <m/>
    <s v="F"/>
    <s v="F"/>
    <s v="NA"/>
    <s v="NA"/>
    <x v="2"/>
    <s v="NA"/>
    <s v="U"/>
    <s v="FALL"/>
    <n v="1"/>
    <x v="1"/>
    <e v="#N/A"/>
    <n v="1"/>
    <x v="3"/>
    <n v="5.6818181818181825"/>
    <n v="17.04545454545455"/>
    <s v="abv"/>
    <n v="17.04545454545455"/>
  </r>
  <r>
    <s v="OtsLGRF22S"/>
    <s v="OtsLGRF22S_4351"/>
    <s v="C-04351"/>
    <d v="2022-09-09T00:00:00"/>
    <n v="18"/>
    <s v="U"/>
    <n v="680"/>
    <n v="68"/>
    <x v="1"/>
    <s v="NA"/>
    <m/>
    <s v="M"/>
    <s v="M"/>
    <s v="OtsLYON19S_1_0129"/>
    <s v="OtsLYON19S_1_0078"/>
    <x v="1"/>
    <n v="3"/>
    <n v="2019"/>
    <s v="NA"/>
    <s v="NA"/>
    <x v="7"/>
    <n v="0.95971980899999998"/>
    <n v="1"/>
    <x v="5"/>
    <n v="5.6818181818181825"/>
    <n v="17.04545454545455"/>
    <s v="abv"/>
    <n v="17.04545454545455"/>
  </r>
  <r>
    <s v="OtsLGRF22S"/>
    <s v="OtsLGRF22S_4354"/>
    <s v="C-04354"/>
    <d v="2022-09-09T00:00:00"/>
    <n v="18"/>
    <s v="M"/>
    <n v="620"/>
    <n v="62"/>
    <x v="0"/>
    <n v="1"/>
    <m/>
    <s v="M"/>
    <s v="M"/>
    <s v="OtsLYON18S_1_2501"/>
    <s v="OtsLYON18S_1_2441"/>
    <x v="0"/>
    <n v="4"/>
    <n v="2018"/>
    <s v="NA"/>
    <s v="NA"/>
    <x v="9"/>
    <n v="0.80551598400000002"/>
    <n v="1"/>
    <x v="6"/>
    <n v="5.6818181818181825"/>
    <n v="17.04545454545455"/>
    <s v="blw"/>
    <n v="17.04545454545455"/>
  </r>
  <r>
    <s v="OtsLGRF22S"/>
    <s v="OtsLGRF22S_4357"/>
    <s v="C-04357"/>
    <d v="2022-09-09T00:00:00"/>
    <n v="18"/>
    <s v="M"/>
    <n v="770"/>
    <n v="77"/>
    <x v="1"/>
    <s v="NA"/>
    <m/>
    <s v="M"/>
    <s v="M"/>
    <s v="OtsLYON18S_1_0053"/>
    <s v="OtsLYON18S_1_0275"/>
    <x v="0"/>
    <n v="4"/>
    <n v="2018"/>
    <s v="NA"/>
    <s v="NA"/>
    <x v="0"/>
    <n v="0.80551598400000002"/>
    <n v="1"/>
    <x v="4"/>
    <n v="5.6818181818181825"/>
    <n v="17.04545454545455"/>
    <s v="abv"/>
    <n v="17.04545454545455"/>
  </r>
  <r>
    <s v="OtsLGRF22S"/>
    <s v="OtsLGRF22S_4360"/>
    <s v="C-04360"/>
    <d v="2022-09-09T00:00:00"/>
    <n v="18"/>
    <s v="U"/>
    <n v="620"/>
    <n v="62"/>
    <x v="0"/>
    <n v="1"/>
    <m/>
    <s v="M"/>
    <s v="M"/>
    <s v="OtsLYON19S_1_0515"/>
    <s v="OtsLYON19S_1_0330"/>
    <x v="1"/>
    <n v="3"/>
    <n v="2019"/>
    <s v="NA"/>
    <s v="NA"/>
    <x v="0"/>
    <n v="0.95971980899999998"/>
    <n v="1"/>
    <x v="6"/>
    <n v="5.6818181818181825"/>
    <n v="17.04545454545455"/>
    <s v="abv"/>
    <n v="17.04545454545455"/>
  </r>
  <r>
    <s v="OtsLGRF22S"/>
    <s v="OtsLGRF22S_4363"/>
    <s v="C-04363"/>
    <d v="2022-09-09T00:00:00"/>
    <n v="18"/>
    <s v="U"/>
    <n v="700"/>
    <n v="70"/>
    <x v="1"/>
    <s v="NA"/>
    <m/>
    <s v="M"/>
    <s v="M"/>
    <s v="OtsLYON19S_1_1709"/>
    <s v="OtsLYON19S_1_1904"/>
    <x v="1"/>
    <n v="3"/>
    <n v="2019"/>
    <s v="NA"/>
    <s v="NA"/>
    <x v="12"/>
    <n v="0.95971980899999998"/>
    <n v="1"/>
    <x v="5"/>
    <n v="5.6818181818181825"/>
    <n v="17.04545454545455"/>
    <s v="abv"/>
    <n v="17.04545454545455"/>
  </r>
  <r>
    <s v="OtsLGRF22S"/>
    <s v="OtsLGRF22S_4366"/>
    <s v="C-04366"/>
    <d v="2022-09-09T00:00:00"/>
    <n v="18"/>
    <s v="F"/>
    <n v="720"/>
    <n v="72"/>
    <x v="0"/>
    <n v="1"/>
    <m/>
    <s v="F"/>
    <s v="F"/>
    <s v="OtsLYON18S_1_2335"/>
    <s v="OtsLYON18S_1_2476"/>
    <x v="0"/>
    <n v="4"/>
    <n v="2018"/>
    <s v="NA"/>
    <s v="NA"/>
    <x v="9"/>
    <n v="0.80551598400000002"/>
    <n v="1"/>
    <x v="5"/>
    <n v="5.6818181818181825"/>
    <n v="17.04545454545455"/>
    <s v="blw"/>
    <n v="17.04545454545455"/>
  </r>
  <r>
    <s v="OtsLGRF22S"/>
    <s v="OtsLGRF22S_4369"/>
    <s v="C-04369"/>
    <d v="2022-09-09T00:00:00"/>
    <n v="18"/>
    <s v="F"/>
    <n v="720"/>
    <n v="72"/>
    <x v="0"/>
    <n v="1"/>
    <m/>
    <s v="F"/>
    <s v="F"/>
    <s v="OtsLYON18S_1_2359"/>
    <s v="OtsLYON18S_1_2735"/>
    <x v="0"/>
    <n v="4"/>
    <n v="2018"/>
    <s v="NA"/>
    <s v="NA"/>
    <x v="9"/>
    <n v="0.80551598400000002"/>
    <n v="1"/>
    <x v="5"/>
    <n v="5.6818181818181825"/>
    <n v="17.04545454545455"/>
    <s v="blw"/>
    <n v="17.04545454545455"/>
  </r>
  <r>
    <s v="OtsLGRF22S"/>
    <s v="OtsLGRF22S_4372"/>
    <s v="C-04372"/>
    <d v="2022-09-09T00:00:00"/>
    <n v="18"/>
    <s v="F"/>
    <n v="640"/>
    <n v="64"/>
    <x v="0"/>
    <n v="1"/>
    <m/>
    <s v="F"/>
    <s v="F"/>
    <s v="OtsLYON18S_1_2333"/>
    <s v="OtsLYON18S_1_2473"/>
    <x v="0"/>
    <n v="4"/>
    <n v="2018"/>
    <s v="NA"/>
    <s v="NA"/>
    <x v="9"/>
    <n v="0.80551598400000002"/>
    <n v="1"/>
    <x v="1"/>
    <n v="5.6818181818181825"/>
    <n v="17.04545454545455"/>
    <s v="blw"/>
    <n v="17.04545454545455"/>
  </r>
  <r>
    <s v="OtsLGRF22S"/>
    <s v="OtsLGRF22S_4375"/>
    <s v="C-04375"/>
    <d v="2022-09-09T00:00:00"/>
    <n v="18"/>
    <s v="U"/>
    <n v="540"/>
    <n v="54"/>
    <x v="0"/>
    <n v="1"/>
    <m/>
    <s v="M"/>
    <s v="M"/>
    <s v="OtsLYON18S_1_2355"/>
    <s v="OtsLYON18S_1_2731"/>
    <x v="0"/>
    <n v="4"/>
    <n v="2018"/>
    <s v="NA"/>
    <s v="NA"/>
    <x v="9"/>
    <n v="0.80551598400000002"/>
    <n v="1"/>
    <x v="9"/>
    <n v="5.6818181818181825"/>
    <n v="17.04545454545455"/>
    <s v="blw"/>
    <n v="17.04545454545455"/>
  </r>
  <r>
    <s v="OtsLGRF22S"/>
    <s v="OtsLGRF22S_4378"/>
    <s v="C-04378"/>
    <d v="2022-09-09T00:00:00"/>
    <n v="18"/>
    <s v="U"/>
    <n v="450"/>
    <n v="45"/>
    <x v="1"/>
    <s v="NA"/>
    <m/>
    <s v="M"/>
    <s v="M"/>
    <s v="NA"/>
    <s v="NA"/>
    <x v="2"/>
    <s v="NA"/>
    <s v="U"/>
    <s v="FALL"/>
    <n v="1"/>
    <x v="1"/>
    <e v="#N/A"/>
    <n v="1"/>
    <x v="7"/>
    <n v="5.6818181818181825"/>
    <n v="17.04545454545455"/>
    <s v="abv"/>
    <n v="17.04545454545455"/>
  </r>
  <r>
    <s v="OtsLGRF22S"/>
    <s v="OtsLGRF22S_4381"/>
    <s v="C-04381"/>
    <d v="2022-09-09T00:00:00"/>
    <n v="18"/>
    <s v="U"/>
    <n v="650"/>
    <n v="65"/>
    <x v="0"/>
    <n v="1"/>
    <m/>
    <s v="M"/>
    <s v="M"/>
    <s v="OtsLYON19S_1_0582"/>
    <s v="OtsLYON19S_1_0620"/>
    <x v="1"/>
    <n v="3"/>
    <n v="2019"/>
    <s v="NA"/>
    <s v="NA"/>
    <x v="5"/>
    <n v="0.95971980899999998"/>
    <n v="1"/>
    <x v="1"/>
    <n v="5.6818181818181825"/>
    <n v="17.04545454545455"/>
    <s v="abv"/>
    <n v="17.04545454545455"/>
  </r>
  <r>
    <s v="OtsLGRF22S"/>
    <s v="OtsLGRF22S_4384"/>
    <s v="C-04384"/>
    <d v="2022-09-09T00:00:00"/>
    <n v="18"/>
    <s v="U"/>
    <n v="560"/>
    <n v="56"/>
    <x v="1"/>
    <s v="NA"/>
    <m/>
    <s v="M"/>
    <s v="M"/>
    <s v="NA"/>
    <s v="NA"/>
    <x v="2"/>
    <s v="NA"/>
    <s v="U"/>
    <s v="FALL"/>
    <n v="1"/>
    <x v="1"/>
    <e v="#N/A"/>
    <n v="1"/>
    <x v="9"/>
    <n v="5.6818181818181825"/>
    <n v="17.04545454545455"/>
    <s v="abv"/>
    <n v="17.04545454545455"/>
  </r>
  <r>
    <s v="OtsLGRF22S"/>
    <s v="OtsLGRF22S_4387"/>
    <s v="C-04387"/>
    <d v="2022-09-09T00:00:00"/>
    <n v="18"/>
    <s v="F"/>
    <n v="740"/>
    <n v="74"/>
    <x v="1"/>
    <s v="NA"/>
    <m/>
    <s v="F"/>
    <s v="F"/>
    <s v="OtsNPFH18S_1_4340"/>
    <s v="OtsNPFH18S_1_4047"/>
    <x v="3"/>
    <n v="4"/>
    <n v="2018"/>
    <s v="NA"/>
    <s v="NA"/>
    <x v="8"/>
    <n v="0.96828396500000002"/>
    <n v="1"/>
    <x v="4"/>
    <n v="5.6818181818181825"/>
    <n v="17.04545454545455"/>
    <s v="abv"/>
    <n v="17.04545454545455"/>
  </r>
  <r>
    <s v="OtsLGRF22S"/>
    <s v="OtsLGRF22S_4390"/>
    <s v="C-04390"/>
    <d v="2022-09-09T00:00:00"/>
    <n v="18"/>
    <s v="F"/>
    <n v="710"/>
    <n v="71"/>
    <x v="0"/>
    <n v="1"/>
    <m/>
    <s v="F"/>
    <s v="F"/>
    <s v="OtsLYON18S_1_0112"/>
    <s v="OtsLYON18S_1_0040"/>
    <x v="0"/>
    <n v="4"/>
    <n v="2018"/>
    <s v="NA"/>
    <s v="NA"/>
    <x v="7"/>
    <n v="0.80551598400000002"/>
    <n v="1"/>
    <x v="5"/>
    <n v="5.6818181818181825"/>
    <n v="17.04545454545455"/>
    <s v="abv"/>
    <n v="17.04545454545455"/>
  </r>
  <r>
    <s v="OtsLGRF22S"/>
    <s v="OtsLGRF22S_4393"/>
    <s v="C-04393"/>
    <d v="2022-09-09T00:00:00"/>
    <n v="18"/>
    <s v="F"/>
    <n v="650"/>
    <n v="65"/>
    <x v="0"/>
    <s v="NA"/>
    <m/>
    <s v="F"/>
    <s v="F"/>
    <s v="OtsLYON19S_1_1110"/>
    <s v="OtsLYON19S_1_0938"/>
    <x v="1"/>
    <n v="3"/>
    <n v="2019"/>
    <s v="NA"/>
    <s v="NA"/>
    <x v="16"/>
    <n v="0.95971980899999998"/>
    <n v="1"/>
    <x v="1"/>
    <n v="5.6818181818181825"/>
    <n v="17.04545454545455"/>
    <s v="abv"/>
    <n v="17.04545454545455"/>
  </r>
  <r>
    <s v="OtsLGRF22S"/>
    <s v="OtsLGRF22S_4396"/>
    <s v="C-04396"/>
    <d v="2022-09-09T00:00:00"/>
    <n v="18"/>
    <s v="U"/>
    <n v="470"/>
    <n v="47"/>
    <x v="0"/>
    <n v="1"/>
    <m/>
    <s v="M"/>
    <s v="M"/>
    <s v="OtsPBT19-RSHFa-0718"/>
    <s v="OtsPBT19-RSHFa-0620"/>
    <x v="9"/>
    <n v="3"/>
    <n v="2019"/>
    <s v="NA"/>
    <s v="NA"/>
    <x v="18"/>
    <n v="0.96016800000000002"/>
    <n v="1"/>
    <x v="7"/>
    <n v="5.6818181818181825"/>
    <n v="17.04545454545455"/>
    <s v="blw"/>
    <n v="17.04545454545455"/>
  </r>
  <r>
    <s v="OtsLGRF22S"/>
    <s v="OtsLGRF22S_4399"/>
    <s v="C-04399"/>
    <d v="2022-09-09T00:00:00"/>
    <n v="18"/>
    <s v="F"/>
    <n v="840"/>
    <n v="84"/>
    <x v="1"/>
    <s v="NA"/>
    <m/>
    <s v="F"/>
    <s v="F"/>
    <s v="OtsLYON18S_1_1464"/>
    <s v="OtsLYON18S_1_1854"/>
    <x v="0"/>
    <n v="4"/>
    <n v="2018"/>
    <s v="NA"/>
    <s v="NA"/>
    <x v="4"/>
    <n v="0.80551598400000002"/>
    <n v="1"/>
    <x v="2"/>
    <n v="5.6818181818181825"/>
    <n v="17.04545454545455"/>
    <s v="blw"/>
    <n v="17.04545454545455"/>
  </r>
  <r>
    <s v="OtsLGRF22S"/>
    <s v="OtsLGRF22S_4402"/>
    <s v="C-04402"/>
    <d v="2022-09-09T00:00:00"/>
    <n v="18"/>
    <s v="F"/>
    <n v="790"/>
    <n v="79"/>
    <x v="0"/>
    <n v="1"/>
    <m/>
    <s v="F"/>
    <s v="F"/>
    <s v="OtsLYON18S_1_1010"/>
    <s v="OtsLYON18S_1_1186"/>
    <x v="0"/>
    <n v="4"/>
    <n v="2018"/>
    <s v="NA"/>
    <s v="NA"/>
    <x v="16"/>
    <n v="0.80551598400000002"/>
    <n v="1"/>
    <x v="3"/>
    <n v="5.6818181818181825"/>
    <n v="17.04545454545455"/>
    <s v="abv"/>
    <n v="17.04545454545455"/>
  </r>
  <r>
    <s v="OtsLGRF22S"/>
    <s v="OtsLGRF22S_4405"/>
    <s v="C-04405"/>
    <d v="2022-09-09T00:00:00"/>
    <n v="18"/>
    <s v="F"/>
    <n v="700"/>
    <n v="70"/>
    <x v="1"/>
    <s v="NA"/>
    <m/>
    <s v="F"/>
    <s v="F"/>
    <s v="OtsLYON18S_1_0734"/>
    <s v="OtsLYON18S_1_0871"/>
    <x v="0"/>
    <n v="4"/>
    <n v="2018"/>
    <s v="NA"/>
    <s v="NA"/>
    <x v="5"/>
    <n v="0.80551598400000002"/>
    <n v="1"/>
    <x v="5"/>
    <n v="5.6818181818181825"/>
    <n v="17.04545454545455"/>
    <s v="abv"/>
    <n v="17.04545454545455"/>
  </r>
  <r>
    <s v="OtsLGRF22S"/>
    <s v="OtsLGRF22S_4408"/>
    <s v="C-04408"/>
    <d v="2022-09-09T00:00:00"/>
    <n v="18"/>
    <s v="U"/>
    <n v="650"/>
    <n v="65"/>
    <x v="0"/>
    <s v="NA"/>
    <m/>
    <s v="M"/>
    <s v="M"/>
    <s v="OtsPBT19-RSHFa-0115"/>
    <s v="OtsPBT19-RSHFa-0012"/>
    <x v="9"/>
    <n v="3"/>
    <n v="2019"/>
    <s v="NA"/>
    <s v="NA"/>
    <x v="18"/>
    <n v="0.96016800000000002"/>
    <n v="1"/>
    <x v="1"/>
    <n v="5.6818181818181825"/>
    <n v="17.04545454545455"/>
    <s v="blw"/>
    <n v="17.04545454545455"/>
  </r>
  <r>
    <s v="OtsLGRF22S"/>
    <s v="OtsLGRF22S_4411"/>
    <s v="C-04411"/>
    <d v="2022-09-09T00:00:00"/>
    <n v="18"/>
    <s v="M"/>
    <n v="840"/>
    <n v="84"/>
    <x v="1"/>
    <s v="NA"/>
    <m/>
    <s v="M"/>
    <s v="M"/>
    <s v="OtsLYON18S_1_0701"/>
    <s v="OtsLYON18S_1_0506"/>
    <x v="0"/>
    <n v="4"/>
    <n v="2018"/>
    <s v="NA"/>
    <s v="NA"/>
    <x v="0"/>
    <n v="0.80551598400000002"/>
    <n v="1"/>
    <x v="2"/>
    <n v="5.6818181818181825"/>
    <n v="17.04545454545455"/>
    <s v="abv"/>
    <n v="17.04545454545455"/>
  </r>
  <r>
    <s v="OtsLGRF22S"/>
    <s v="OtsLGRF22S_4414"/>
    <s v="C-04414"/>
    <d v="2022-09-09T00:00:00"/>
    <n v="18"/>
    <s v="F"/>
    <n v="740"/>
    <n v="74"/>
    <x v="1"/>
    <s v="NA"/>
    <m/>
    <s v="F"/>
    <s v="F"/>
    <s v="NA"/>
    <s v="NA"/>
    <x v="2"/>
    <s v="NA"/>
    <s v="U"/>
    <s v="FALL"/>
    <n v="0.999999999999997"/>
    <x v="1"/>
    <e v="#N/A"/>
    <n v="1"/>
    <x v="4"/>
    <n v="5.6818181818181825"/>
    <n v="17.04545454545455"/>
    <s v="abv"/>
    <n v="17.04545454545455"/>
  </r>
  <r>
    <s v="OtsLGRF22S"/>
    <s v="OtsLGRF22S_4417"/>
    <s v="C-04417"/>
    <d v="2022-09-09T00:00:00"/>
    <n v="18"/>
    <s v="U"/>
    <n v="630"/>
    <n v="63"/>
    <x v="0"/>
    <n v="1"/>
    <m/>
    <s v="M"/>
    <s v="M"/>
    <s v="OtsLYON19S_1_1110"/>
    <s v="OtsLYON19S_1_0938"/>
    <x v="1"/>
    <n v="3"/>
    <n v="2019"/>
    <s v="NA"/>
    <s v="NA"/>
    <x v="16"/>
    <n v="0.95971980899999998"/>
    <n v="1"/>
    <x v="1"/>
    <n v="5.6818181818181825"/>
    <n v="17.04545454545455"/>
    <s v="abv"/>
    <n v="17.04545454545455"/>
  </r>
  <r>
    <s v="OtsLGRF22S"/>
    <s v="OtsLGRF22S_4420"/>
    <s v="C-04420"/>
    <d v="2022-09-09T00:00:00"/>
    <n v="18"/>
    <s v="F"/>
    <n v="660"/>
    <n v="66"/>
    <x v="1"/>
    <s v="NA"/>
    <m/>
    <s v="F"/>
    <s v="F"/>
    <s v="OtsLYON19S_1_0109"/>
    <s v="OtsLYON19S_1_0017"/>
    <x v="1"/>
    <n v="3"/>
    <n v="2019"/>
    <s v="NA"/>
    <s v="NA"/>
    <x v="7"/>
    <n v="0.95971980899999998"/>
    <n v="1"/>
    <x v="1"/>
    <n v="5.6818181818181825"/>
    <n v="17.04545454545455"/>
    <s v="abv"/>
    <n v="17.04545454545455"/>
  </r>
  <r>
    <s v="OtsLGRF22S"/>
    <s v="OtsLGRF22S_4423"/>
    <s v="C-04423"/>
    <d v="2022-09-09T00:00:00"/>
    <n v="18"/>
    <s v="F"/>
    <n v="800"/>
    <n v="80"/>
    <x v="0"/>
    <n v="1"/>
    <m/>
    <s v="F"/>
    <s v="F"/>
    <s v="OtsNPFH18S_1_3308"/>
    <s v="OtsNPFH18S_1_3107"/>
    <x v="3"/>
    <n v="4"/>
    <n v="2018"/>
    <s v="NA"/>
    <s v="NA"/>
    <x v="10"/>
    <n v="0.96828396500000002"/>
    <n v="1"/>
    <x v="3"/>
    <n v="5.6818181818181825"/>
    <n v="17.04545454545455"/>
    <s v="abv"/>
    <n v="17.04545454545455"/>
  </r>
  <r>
    <s v="OtsLGRF22S"/>
    <s v="OtsLGRF22S_4426"/>
    <s v="C-04426"/>
    <d v="2022-09-09T00:00:00"/>
    <n v="18"/>
    <s v="F"/>
    <n v="750"/>
    <n v="75"/>
    <x v="1"/>
    <s v="NA"/>
    <m/>
    <s v="F"/>
    <s v="F"/>
    <s v="NA"/>
    <s v="NA"/>
    <x v="2"/>
    <s v="NA"/>
    <s v="U"/>
    <s v="FALL"/>
    <n v="1"/>
    <x v="1"/>
    <e v="#N/A"/>
    <n v="1"/>
    <x v="4"/>
    <n v="5.6818181818181825"/>
    <n v="17.04545454545455"/>
    <s v="abv"/>
    <n v="17.04545454545455"/>
  </r>
  <r>
    <s v="OtsLGRF22S"/>
    <s v="OtsLGRF22S_4429"/>
    <s v="C-04429"/>
    <d v="2022-09-09T00:00:00"/>
    <n v="18"/>
    <s v="F"/>
    <n v="710"/>
    <n v="71"/>
    <x v="1"/>
    <s v="NA"/>
    <m/>
    <s v="F"/>
    <s v="F"/>
    <s v="NA"/>
    <s v="NA"/>
    <x v="2"/>
    <s v="NA"/>
    <s v="U"/>
    <s v="FALL"/>
    <n v="0.999999999999995"/>
    <x v="1"/>
    <e v="#N/A"/>
    <n v="1"/>
    <x v="5"/>
    <n v="5.6818181818181825"/>
    <n v="17.04545454545455"/>
    <s v="abv"/>
    <n v="17.04545454545455"/>
  </r>
  <r>
    <s v="OtsLGRF22S"/>
    <s v="OtsLGRF22S_4432"/>
    <s v="C-04432"/>
    <d v="2022-09-09T00:00:00"/>
    <n v="18"/>
    <s v="U"/>
    <n v="540"/>
    <n v="54"/>
    <x v="1"/>
    <s v="NA"/>
    <m/>
    <s v="M"/>
    <s v="M"/>
    <s v="OtsLYON19S_1_0142"/>
    <s v="OtsLYON19S_1_0206"/>
    <x v="1"/>
    <n v="3"/>
    <n v="2019"/>
    <s v="NA"/>
    <s v="NA"/>
    <x v="7"/>
    <n v="0.95971980899999998"/>
    <n v="1"/>
    <x v="9"/>
    <n v="5.6818181818181825"/>
    <n v="17.04545454545455"/>
    <s v="abv"/>
    <n v="17.04545454545455"/>
  </r>
  <r>
    <s v="OtsLGRF22S"/>
    <s v="OtsLGRF22S_4435"/>
    <s v="C-04435"/>
    <d v="2022-09-09T00:00:00"/>
    <n v="18"/>
    <s v="M"/>
    <n v="590"/>
    <n v="59"/>
    <x v="0"/>
    <n v="1"/>
    <m/>
    <s v="M"/>
    <s v="M"/>
    <s v="OtsLYON18S_1_2344"/>
    <s v="OtsLYON18S_1_2716"/>
    <x v="0"/>
    <n v="4"/>
    <n v="2018"/>
    <s v="NA"/>
    <s v="NA"/>
    <x v="9"/>
    <n v="0.80551598400000002"/>
    <n v="1"/>
    <x v="6"/>
    <n v="5.6818181818181825"/>
    <n v="17.04545454545455"/>
    <s v="blw"/>
    <n v="17.04545454545455"/>
  </r>
  <r>
    <s v="OtsLGRF22S"/>
    <s v="OtsLGRF22S_4438"/>
    <s v="C-04438"/>
    <d v="2022-09-09T00:00:00"/>
    <n v="18"/>
    <s v="F"/>
    <n v="740"/>
    <n v="74"/>
    <x v="0"/>
    <n v="1"/>
    <m/>
    <s v="F"/>
    <s v="F"/>
    <s v="OtsNPFH17S_1_2310"/>
    <s v="OtsNPFH17S_1_2069"/>
    <x v="4"/>
    <n v="5"/>
    <n v="2017"/>
    <s v="NA"/>
    <s v="NA"/>
    <x v="11"/>
    <n v="0.98821806999999995"/>
    <n v="1"/>
    <x v="4"/>
    <n v="5.6818181818181825"/>
    <n v="17.04545454545455"/>
    <s v="abv"/>
    <n v="17.04545454545455"/>
  </r>
  <r>
    <s v="OtsLGRF22S"/>
    <s v="OtsLGRF22S_4441"/>
    <s v="C-04441"/>
    <d v="2022-09-09T00:00:00"/>
    <n v="18"/>
    <s v="U"/>
    <n v="650"/>
    <n v="65"/>
    <x v="0"/>
    <n v="1"/>
    <m/>
    <s v="M"/>
    <s v="M"/>
    <s v="OtsLYON19S_1_0706"/>
    <s v="OtsLYON19S_1_0805"/>
    <x v="1"/>
    <n v="3"/>
    <n v="2019"/>
    <s v="NA"/>
    <s v="NA"/>
    <x v="5"/>
    <n v="0.95971980899999998"/>
    <n v="1"/>
    <x v="1"/>
    <n v="5.6818181818181825"/>
    <n v="17.04545454545455"/>
    <s v="abv"/>
    <n v="17.04545454545455"/>
  </r>
  <r>
    <s v="OtsLGRF22S"/>
    <s v="OtsLGRF22S_4444"/>
    <s v="C-04444"/>
    <d v="2022-09-09T00:00:00"/>
    <n v="18"/>
    <s v="F"/>
    <n v="750"/>
    <n v="75"/>
    <x v="0"/>
    <s v="NA"/>
    <m/>
    <s v="F"/>
    <s v="F"/>
    <s v="NA"/>
    <s v="NA"/>
    <x v="2"/>
    <s v="NA"/>
    <s v="U"/>
    <s v="FALL"/>
    <n v="1"/>
    <x v="6"/>
    <e v="#N/A"/>
    <n v="1"/>
    <x v="4"/>
    <n v="5.6818181818181825"/>
    <n v="17.04545454545455"/>
    <s v="abv"/>
    <n v="17.04545454545455"/>
  </r>
  <r>
    <s v="OtsLGRF22S"/>
    <s v="OtsLGRF22S_4447"/>
    <s v="C-04447"/>
    <d v="2022-09-09T00:00:00"/>
    <n v="18"/>
    <s v="F"/>
    <n v="740"/>
    <n v="74"/>
    <x v="1"/>
    <s v="NA"/>
    <m/>
    <s v="F"/>
    <s v="F"/>
    <s v="OtsLYON18S_1_1475"/>
    <s v="OtsLYON18S_1_1868"/>
    <x v="0"/>
    <n v="4"/>
    <n v="2018"/>
    <s v="NA"/>
    <s v="NA"/>
    <x v="4"/>
    <n v="0.80551598400000002"/>
    <n v="1"/>
    <x v="4"/>
    <n v="5.6818181818181825"/>
    <n v="17.04545454545455"/>
    <s v="blw"/>
    <n v="17.04545454545455"/>
  </r>
  <r>
    <s v="OtsLGRF22S"/>
    <s v="OtsLGRF22S_4450"/>
    <s v="C-04450"/>
    <d v="2022-09-09T00:00:00"/>
    <n v="18"/>
    <s v="U"/>
    <n v="540"/>
    <n v="54"/>
    <x v="0"/>
    <s v="NA"/>
    <m/>
    <s v="M"/>
    <s v="M"/>
    <s v="OtsLYON19S_1_1124"/>
    <s v="OtsLYON19S_1_0966"/>
    <x v="1"/>
    <n v="3"/>
    <n v="2019"/>
    <s v="NA"/>
    <s v="NA"/>
    <x v="16"/>
    <n v="0.95971980899999998"/>
    <n v="1"/>
    <x v="9"/>
    <n v="5.6818181818181825"/>
    <n v="17.04545454545455"/>
    <s v="abv"/>
    <n v="17.04545454545455"/>
  </r>
  <r>
    <s v="OtsLGRF22S"/>
    <s v="OtsLGRF22S_4453"/>
    <s v="C-04453"/>
    <d v="2022-09-09T00:00:00"/>
    <n v="18"/>
    <s v="M"/>
    <n v="890"/>
    <n v="89"/>
    <x v="0"/>
    <s v="NA"/>
    <m/>
    <s v="M"/>
    <s v="M"/>
    <s v="OtsLYON18S_1_1382"/>
    <s v="OtsLYON18S_1_1742"/>
    <x v="0"/>
    <n v="4"/>
    <n v="2018"/>
    <s v="NA"/>
    <s v="NA"/>
    <x v="4"/>
    <n v="0.80551598400000002"/>
    <n v="1"/>
    <x v="0"/>
    <n v="5.6818181818181825"/>
    <n v="17.04545454545455"/>
    <s v="blw"/>
    <n v="17.04545454545455"/>
  </r>
  <r>
    <s v="OtsLGRF22S"/>
    <s v="OtsLGRF22S_4456"/>
    <s v="C-04456"/>
    <d v="2022-09-09T00:00:00"/>
    <n v="18"/>
    <s v="F"/>
    <n v="750"/>
    <n v="75"/>
    <x v="0"/>
    <n v="1"/>
    <m/>
    <s v="F"/>
    <s v="F"/>
    <s v="OtsNPFH18S_1_2313"/>
    <s v="OtsNPFH18S_1_2069"/>
    <x v="3"/>
    <n v="4"/>
    <n v="2018"/>
    <s v="NA"/>
    <s v="NA"/>
    <x v="2"/>
    <n v="0.96828396500000002"/>
    <n v="1"/>
    <x v="4"/>
    <n v="5.6818181818181825"/>
    <n v="17.04545454545455"/>
    <s v="abv"/>
    <n v="17.04545454545455"/>
  </r>
  <r>
    <s v="OtsLGRF22S"/>
    <s v="OtsLGRF22S_4459"/>
    <s v="C-04459"/>
    <d v="2022-09-09T00:00:00"/>
    <n v="18"/>
    <s v="F"/>
    <n v="730"/>
    <n v="73"/>
    <x v="0"/>
    <n v="1"/>
    <m/>
    <s v="F"/>
    <s v="F"/>
    <s v="OtsLYON18S_1_0134"/>
    <s v="OtsLYON18S_1_0284"/>
    <x v="0"/>
    <n v="4"/>
    <n v="2018"/>
    <s v="NA"/>
    <s v="NA"/>
    <x v="0"/>
    <n v="0.80551598400000002"/>
    <n v="1"/>
    <x v="4"/>
    <n v="5.6818181818181825"/>
    <n v="17.04545454545455"/>
    <s v="abv"/>
    <n v="17.04545454545455"/>
  </r>
  <r>
    <s v="OtsLGRF22S"/>
    <s v="OtsLGRF22S_4462"/>
    <s v="C-04462"/>
    <d v="2022-09-09T00:00:00"/>
    <n v="18"/>
    <s v="F"/>
    <n v="800"/>
    <n v="80"/>
    <x v="0"/>
    <n v="1"/>
    <m/>
    <s v="F"/>
    <s v="F"/>
    <s v="NA"/>
    <s v="NA"/>
    <x v="2"/>
    <s v="NA"/>
    <s v="U"/>
    <s v="FALL"/>
    <n v="0.999999999999999"/>
    <x v="6"/>
    <e v="#N/A"/>
    <n v="1"/>
    <x v="3"/>
    <n v="5.6818181818181825"/>
    <n v="17.04545454545455"/>
    <s v="abv"/>
    <n v="17.04545454545455"/>
  </r>
  <r>
    <s v="OtsLGRF22S"/>
    <s v="OtsLGRF22S_4465"/>
    <s v="C-04465"/>
    <d v="2022-09-09T00:00:00"/>
    <n v="18"/>
    <s v="U"/>
    <n v="640"/>
    <n v="64"/>
    <x v="0"/>
    <n v="1"/>
    <m/>
    <s v="M"/>
    <s v="M"/>
    <s v="OtsLYON19S_1_0107"/>
    <s v="OtsLYON19S_1_0045"/>
    <x v="1"/>
    <n v="3"/>
    <n v="2019"/>
    <s v="NA"/>
    <s v="NA"/>
    <x v="7"/>
    <n v="0.95971980899999998"/>
    <n v="1"/>
    <x v="1"/>
    <n v="5.6818181818181825"/>
    <n v="17.04545454545455"/>
    <s v="abv"/>
    <n v="17.04545454545455"/>
  </r>
  <r>
    <s v="OtsLGRF22S"/>
    <s v="OtsLGRF22S_4468"/>
    <s v="C-04468"/>
    <d v="2022-09-09T00:00:00"/>
    <n v="18"/>
    <s v="U"/>
    <n v="550"/>
    <n v="55"/>
    <x v="0"/>
    <n v="1"/>
    <m/>
    <s v="M"/>
    <s v="M"/>
    <s v="OtsLYON18S_1_2317"/>
    <s v="OtsLYON18S_1_2461"/>
    <x v="0"/>
    <n v="4"/>
    <n v="2018"/>
    <s v="NA"/>
    <s v="NA"/>
    <x v="9"/>
    <n v="0.80551598400000002"/>
    <n v="1"/>
    <x v="9"/>
    <n v="5.6818181818181825"/>
    <n v="17.04545454545455"/>
    <s v="blw"/>
    <n v="17.04545454545455"/>
  </r>
  <r>
    <s v="OtsLGRF22S"/>
    <s v="OtsLGRF22S_4471"/>
    <s v="C-04471"/>
    <d v="2022-09-09T00:00:00"/>
    <n v="18"/>
    <s v="U"/>
    <n v="600"/>
    <n v="60"/>
    <x v="1"/>
    <s v="NA"/>
    <m/>
    <s v="M"/>
    <s v="M"/>
    <s v="OtsNPFH19S_1_2329"/>
    <s v="OtsNPFH19S_1_2071"/>
    <x v="5"/>
    <n v="3"/>
    <n v="2019"/>
    <s v="NA"/>
    <s v="NA"/>
    <x v="2"/>
    <n v="0.99705232300000002"/>
    <n v="1"/>
    <x v="6"/>
    <n v="5.6818181818181825"/>
    <n v="17.04545454545455"/>
    <s v="abv"/>
    <n v="17.04545454545455"/>
  </r>
  <r>
    <s v="OtsLGRF22S"/>
    <s v="OtsLGRF22S_4474"/>
    <s v="C-04474"/>
    <d v="2022-09-09T00:00:00"/>
    <n v="18"/>
    <s v="U"/>
    <n v="670"/>
    <n v="67"/>
    <x v="0"/>
    <n v="1"/>
    <m/>
    <s v="M"/>
    <s v="M"/>
    <s v="OtsLYON19S_1_0582"/>
    <s v="OtsLYON19S_1_0619"/>
    <x v="1"/>
    <n v="3"/>
    <n v="2019"/>
    <s v="NA"/>
    <s v="NA"/>
    <x v="5"/>
    <n v="0.95971980899999998"/>
    <n v="1"/>
    <x v="1"/>
    <n v="5.6818181818181825"/>
    <n v="17.04545454545455"/>
    <s v="abv"/>
    <n v="17.04545454545455"/>
  </r>
  <r>
    <s v="OtsLGRF22S"/>
    <s v="OtsLGRF22S_4477"/>
    <s v="C-04477"/>
    <d v="2022-09-09T00:00:00"/>
    <n v="18"/>
    <s v="U"/>
    <n v="660"/>
    <n v="66"/>
    <x v="0"/>
    <n v="1"/>
    <m/>
    <s v="F"/>
    <s v="F"/>
    <s v="OtsLYON19S_1_0548"/>
    <s v="OtsLYON19S_1_0410"/>
    <x v="1"/>
    <n v="3"/>
    <n v="2019"/>
    <s v="NA"/>
    <s v="NA"/>
    <x v="3"/>
    <n v="0.95971980899999998"/>
    <n v="1"/>
    <x v="1"/>
    <n v="5.6818181818181825"/>
    <n v="17.04545454545455"/>
    <s v="blw"/>
    <n v="17.04545454545455"/>
  </r>
  <r>
    <s v="OtsLGRF22S"/>
    <s v="OtsLGRF22S_4480"/>
    <s v="C-04480"/>
    <d v="2022-09-09T00:00:00"/>
    <n v="18"/>
    <s v="F"/>
    <n v="610"/>
    <n v="61"/>
    <x v="1"/>
    <s v="NA"/>
    <m/>
    <s v="F"/>
    <s v="F"/>
    <s v="OtsLYON19S_1_2306"/>
    <s v="OtsLYON19S_1_2079"/>
    <x v="1"/>
    <n v="3"/>
    <n v="2019"/>
    <s v="NA"/>
    <s v="NA"/>
    <x v="3"/>
    <n v="0.95971980899999998"/>
    <n v="1"/>
    <x v="6"/>
    <n v="5.6818181818181825"/>
    <n v="17.04545454545455"/>
    <s v="blw"/>
    <n v="17.04545454545455"/>
  </r>
  <r>
    <s v="OtsLGRF22S"/>
    <s v="OtsLGRF22S_4483"/>
    <s v="C-04483"/>
    <d v="2022-09-09T00:00:00"/>
    <n v="18"/>
    <s v="U"/>
    <n v="620"/>
    <n v="62"/>
    <x v="0"/>
    <n v="1"/>
    <m/>
    <s v="M"/>
    <s v="M"/>
    <s v="NA"/>
    <s v="NA"/>
    <x v="2"/>
    <s v="NA"/>
    <s v="U"/>
    <s v="FALL"/>
    <n v="0.999999999999996"/>
    <x v="6"/>
    <e v="#N/A"/>
    <n v="1"/>
    <x v="6"/>
    <n v="5.6818181818181825"/>
    <n v="17.04545454545455"/>
    <s v="abv"/>
    <n v="17.04545454545455"/>
  </r>
  <r>
    <s v="OtsLGRF22S"/>
    <s v="OtsLGRF22S_4486"/>
    <s v="C-04486"/>
    <d v="2022-09-09T00:00:00"/>
    <n v="18"/>
    <s v="F"/>
    <n v="770"/>
    <n v="77"/>
    <x v="1"/>
    <s v="NA"/>
    <m/>
    <s v="F"/>
    <s v="F"/>
    <s v="OtsLYON18S_1_1005"/>
    <s v="OtsLYON18S_1_1134"/>
    <x v="0"/>
    <n v="4"/>
    <n v="2018"/>
    <s v="NA"/>
    <s v="NA"/>
    <x v="3"/>
    <n v="0.80551598400000002"/>
    <n v="1"/>
    <x v="4"/>
    <n v="5.6818181818181825"/>
    <n v="17.04545454545455"/>
    <s v="blw"/>
    <n v="17.04545454545455"/>
  </r>
  <r>
    <s v="OtsLGRF22S"/>
    <s v="OtsLGRF22S_4489"/>
    <s v="C-04489"/>
    <d v="2022-09-09T00:00:00"/>
    <n v="18"/>
    <s v="U"/>
    <n v="590"/>
    <n v="59"/>
    <x v="1"/>
    <s v="NA"/>
    <m/>
    <s v="M"/>
    <s v="M"/>
    <s v="OtsNPFH19S_1_2333"/>
    <s v="OtsNPFH19S_1_2047"/>
    <x v="5"/>
    <n v="3"/>
    <n v="2019"/>
    <s v="NA"/>
    <s v="NA"/>
    <x v="2"/>
    <n v="0.99705232300000002"/>
    <n v="1"/>
    <x v="6"/>
    <n v="5.6818181818181825"/>
    <n v="17.04545454545455"/>
    <s v="abv"/>
    <n v="17.04545454545455"/>
  </r>
  <r>
    <s v="OtsLGRF22S"/>
    <s v="OtsLGRF22S_4492"/>
    <s v="C-04492"/>
    <d v="2022-09-09T00:00:00"/>
    <n v="18"/>
    <s v="U"/>
    <n v="550"/>
    <n v="55"/>
    <x v="1"/>
    <s v="NA"/>
    <m/>
    <s v="M"/>
    <s v="M"/>
    <s v="NA"/>
    <s v="NA"/>
    <x v="2"/>
    <s v="NA"/>
    <s v="U"/>
    <s v="FALL"/>
    <n v="0.99999999999999301"/>
    <x v="1"/>
    <e v="#N/A"/>
    <n v="1"/>
    <x v="9"/>
    <n v="5.6818181818181825"/>
    <n v="17.04545454545455"/>
    <s v="abv"/>
    <n v="17.04545454545455"/>
  </r>
  <r>
    <s v="OtsLGRF22S"/>
    <s v="OtsLGRF22S_4495"/>
    <s v="C-04495"/>
    <d v="2022-09-09T00:00:00"/>
    <n v="18"/>
    <s v="U"/>
    <n v="560"/>
    <n v="56"/>
    <x v="1"/>
    <s v="NA"/>
    <m/>
    <s v="M"/>
    <s v="M"/>
    <s v="OtsNPFH19S_1_4364"/>
    <s v="OtsNPFH19S_1_4038"/>
    <x v="5"/>
    <n v="3"/>
    <n v="2019"/>
    <s v="NA"/>
    <s v="NA"/>
    <x v="8"/>
    <n v="0.99705232300000002"/>
    <n v="1"/>
    <x v="9"/>
    <n v="5.6818181818181825"/>
    <n v="17.04545454545455"/>
    <s v="abv"/>
    <n v="17.04545454545455"/>
  </r>
  <r>
    <s v="OtsLGRF22S"/>
    <s v="OtsLGRF22S_4498"/>
    <s v="C-04498"/>
    <d v="2022-09-09T00:00:00"/>
    <n v="18"/>
    <s v="F"/>
    <n v="800"/>
    <n v="80"/>
    <x v="0"/>
    <n v="1"/>
    <m/>
    <s v="F"/>
    <s v="F"/>
    <s v="OtsNPFH18S_1_2320"/>
    <s v="OtsNPFH18S_1_2054"/>
    <x v="3"/>
    <n v="4"/>
    <n v="2018"/>
    <s v="NA"/>
    <s v="NA"/>
    <x v="2"/>
    <n v="0.96828396500000002"/>
    <n v="1"/>
    <x v="3"/>
    <n v="5.6818181818181825"/>
    <n v="17.04545454545455"/>
    <s v="abv"/>
    <n v="17.04545454545455"/>
  </r>
  <r>
    <s v="OtsLGRF22S"/>
    <s v="OtsLGRF22S_4501"/>
    <s v="C-04501"/>
    <d v="2022-09-09T00:00:00"/>
    <n v="18"/>
    <s v="U"/>
    <n v="620"/>
    <n v="62"/>
    <x v="0"/>
    <n v="1"/>
    <m/>
    <s v="M"/>
    <s v="M"/>
    <s v="NA"/>
    <s v="NA"/>
    <x v="2"/>
    <s v="NA"/>
    <s v="U"/>
    <s v="FALL"/>
    <n v="1"/>
    <x v="6"/>
    <e v="#N/A"/>
    <n v="1"/>
    <x v="6"/>
    <n v="5.6818181818181825"/>
    <n v="17.04545454545455"/>
    <s v="abv"/>
    <n v="17.04545454545455"/>
  </r>
  <r>
    <s v="OtsLGRF22S"/>
    <s v="OtsLGRF22S_4504"/>
    <s v="C-04504"/>
    <d v="2022-09-09T00:00:00"/>
    <n v="18"/>
    <s v="F"/>
    <n v="780"/>
    <n v="78"/>
    <x v="1"/>
    <s v="NA"/>
    <m/>
    <s v="F"/>
    <s v="F"/>
    <s v="OtsLYON18S_1_1973"/>
    <s v="OtsLYON18S_1_1584"/>
    <x v="0"/>
    <n v="4"/>
    <n v="2018"/>
    <s v="NA"/>
    <s v="NA"/>
    <x v="4"/>
    <n v="0.80551598400000002"/>
    <n v="1"/>
    <x v="3"/>
    <n v="5.6818181818181825"/>
    <n v="17.04545454545455"/>
    <s v="blw"/>
    <n v="17.04545454545455"/>
  </r>
  <r>
    <s v="OtsLGRF22S"/>
    <s v="OtsLGRF22S_4507"/>
    <s v="C-04507"/>
    <d v="2022-09-09T00:00:00"/>
    <n v="18"/>
    <s v="U"/>
    <n v="650"/>
    <n v="65"/>
    <x v="1"/>
    <s v="NA"/>
    <m/>
    <s v="M"/>
    <s v="M"/>
    <s v="OtsLYON19S_1_0129"/>
    <s v="OtsLYON19S_1_0078"/>
    <x v="1"/>
    <n v="3"/>
    <n v="2019"/>
    <s v="NA"/>
    <s v="NA"/>
    <x v="7"/>
    <n v="0.95971980899999998"/>
    <n v="1"/>
    <x v="1"/>
    <n v="5.6818181818181825"/>
    <n v="17.04545454545455"/>
    <s v="abv"/>
    <n v="17.04545454545455"/>
  </r>
  <r>
    <s v="OtsLGRF22S"/>
    <s v="OtsLGRF22S_4510"/>
    <s v="C-04510"/>
    <d v="2022-09-09T00:00:00"/>
    <n v="18"/>
    <s v="U"/>
    <n v="600"/>
    <n v="60"/>
    <x v="1"/>
    <s v="NA"/>
    <m/>
    <s v="M"/>
    <s v="M"/>
    <s v="OtsLYON19S_1_1881"/>
    <s v="OtsLYON19S_1_1641"/>
    <x v="1"/>
    <n v="3"/>
    <n v="2019"/>
    <s v="NA"/>
    <s v="NA"/>
    <x v="12"/>
    <n v="0.95971980899999998"/>
    <n v="1"/>
    <x v="6"/>
    <n v="5.6818181818181825"/>
    <n v="17.04545454545455"/>
    <s v="abv"/>
    <n v="17.04545454545455"/>
  </r>
  <r>
    <s v="OtsLGRF22S"/>
    <s v="OtsLGRF22S_4513"/>
    <s v="C-04513"/>
    <d v="2022-09-09T00:00:00"/>
    <n v="18"/>
    <s v="U"/>
    <n v="670"/>
    <n v="67"/>
    <x v="0"/>
    <n v="1"/>
    <m/>
    <s v="M"/>
    <s v="M"/>
    <s v="OtsNPFH18S_1_2321"/>
    <s v="OtsNPFH18S_1_2067"/>
    <x v="3"/>
    <n v="4"/>
    <n v="2018"/>
    <s v="NA"/>
    <s v="NA"/>
    <x v="2"/>
    <n v="0.96828396500000002"/>
    <n v="1"/>
    <x v="1"/>
    <n v="5.6818181818181825"/>
    <n v="17.04545454545455"/>
    <s v="abv"/>
    <n v="17.04545454545455"/>
  </r>
  <r>
    <s v="OtsLGRF22S"/>
    <s v="OtsLGRF22S_4516"/>
    <s v="C-04516"/>
    <d v="2022-09-09T00:00:00"/>
    <n v="18"/>
    <s v="F"/>
    <n v="720"/>
    <n v="72"/>
    <x v="1"/>
    <s v="NA"/>
    <m/>
    <s v="F"/>
    <s v="F"/>
    <s v="OtsNPFH18S_1_5338"/>
    <s v="OtsNPFH18S_1_5046"/>
    <x v="3"/>
    <n v="4"/>
    <n v="2018"/>
    <s v="NA"/>
    <s v="NA"/>
    <x v="8"/>
    <n v="0.96828396500000002"/>
    <n v="1"/>
    <x v="5"/>
    <n v="5.6818181818181825"/>
    <n v="17.04545454545455"/>
    <s v="abv"/>
    <n v="17.04545454545455"/>
  </r>
  <r>
    <s v="OtsLGRF22S"/>
    <s v="OtsLGRF22S_4519"/>
    <s v="C-04519"/>
    <d v="2022-09-09T00:00:00"/>
    <n v="18"/>
    <s v="U"/>
    <n v="420"/>
    <n v="42"/>
    <x v="0"/>
    <s v="NA"/>
    <m/>
    <s v="M"/>
    <s v="M"/>
    <s v="OtsLYON20S_1_1458"/>
    <s v="OtsLYON20S_1_1268"/>
    <x v="7"/>
    <n v="2"/>
    <n v="2020"/>
    <s v="NA"/>
    <s v="NA"/>
    <x v="12"/>
    <n v="0.98961045999999997"/>
    <n v="1"/>
    <x v="11"/>
    <n v="5.6818181818181825"/>
    <n v="17.04545454545455"/>
    <s v="abv"/>
    <n v="17.04545454545455"/>
  </r>
  <r>
    <s v="OtsLGRF22S"/>
    <s v="OtsLGRF22S_4522"/>
    <s v="C-04522"/>
    <d v="2022-09-09T00:00:00"/>
    <n v="18"/>
    <s v="U"/>
    <n v="640"/>
    <n v="64"/>
    <x v="1"/>
    <s v="NA"/>
    <m/>
    <s v="M"/>
    <s v="M"/>
    <s v="OtsLYON19S_1_0584"/>
    <s v="OtsLYON19S_1_0630"/>
    <x v="1"/>
    <n v="3"/>
    <n v="2019"/>
    <s v="NA"/>
    <s v="NA"/>
    <x v="5"/>
    <n v="0.95971980899999998"/>
    <n v="1"/>
    <x v="1"/>
    <n v="5.6818181818181825"/>
    <n v="17.04545454545455"/>
    <s v="abv"/>
    <n v="17.04545454545455"/>
  </r>
  <r>
    <s v="OtsLGRF22S"/>
    <s v="OtsLGRF22S_4525"/>
    <s v="C-04525"/>
    <d v="2022-09-09T00:00:00"/>
    <n v="18"/>
    <s v="M"/>
    <n v="640"/>
    <n v="64"/>
    <x v="1"/>
    <n v="1"/>
    <m/>
    <s v="M"/>
    <s v="M"/>
    <s v="NA"/>
    <s v="NA"/>
    <x v="2"/>
    <s v="NA"/>
    <s v="U"/>
    <s v="FALL"/>
    <n v="1"/>
    <x v="1"/>
    <e v="#N/A"/>
    <n v="1"/>
    <x v="1"/>
    <n v="5.6818181818181825"/>
    <n v="17.04545454545455"/>
    <s v="abv"/>
    <n v="17.04545454545455"/>
  </r>
  <r>
    <s v="OtsLGRF22S"/>
    <s v="OtsLGRF22S_4528"/>
    <s v="C-04528"/>
    <d v="2022-09-09T00:00:00"/>
    <n v="18"/>
    <s v="U"/>
    <n v="620"/>
    <n v="62"/>
    <x v="0"/>
    <n v="1"/>
    <m/>
    <s v="M"/>
    <s v="M"/>
    <s v="OtsLYON19S_1_1789"/>
    <s v="OtsLYON19S_1_2048"/>
    <x v="1"/>
    <n v="3"/>
    <n v="2019"/>
    <s v="NA"/>
    <s v="NA"/>
    <x v="17"/>
    <n v="0.95971980899999998"/>
    <n v="1"/>
    <x v="6"/>
    <n v="5.6818181818181825"/>
    <n v="17.04545454545455"/>
    <s v="abv"/>
    <n v="17.04545454545455"/>
  </r>
  <r>
    <s v="OtsLGRF22S"/>
    <s v="OtsLGRF22S_4531"/>
    <s v="C-04531"/>
    <d v="2022-09-09T00:00:00"/>
    <n v="18"/>
    <s v="M"/>
    <n v="730"/>
    <n v="73"/>
    <x v="1"/>
    <s v="NA"/>
    <m/>
    <s v="M"/>
    <s v="M"/>
    <s v="OtsLYON19S_1_0159"/>
    <s v="OtsLYON19S_1_0247"/>
    <x v="1"/>
    <n v="3"/>
    <n v="2019"/>
    <s v="NA"/>
    <s v="NA"/>
    <x v="0"/>
    <n v="0.95971980899999998"/>
    <n v="1"/>
    <x v="4"/>
    <n v="5.6818181818181825"/>
    <n v="17.04545454545455"/>
    <s v="abv"/>
    <n v="17.04545454545455"/>
  </r>
  <r>
    <s v="OtsLGRF22S"/>
    <s v="OtsLGRF22S_4534"/>
    <s v="C-04534"/>
    <d v="2022-09-09T00:00:00"/>
    <n v="18"/>
    <s v="U"/>
    <n v="580"/>
    <n v="58"/>
    <x v="0"/>
    <n v="1"/>
    <m/>
    <s v="M"/>
    <s v="M"/>
    <s v="OtsLYON19S_1_0143"/>
    <s v="OtsLYON19S_1_0207"/>
    <x v="1"/>
    <n v="3"/>
    <n v="2019"/>
    <s v="NA"/>
    <s v="NA"/>
    <x v="0"/>
    <n v="0.95971980899999998"/>
    <n v="1"/>
    <x v="6"/>
    <n v="5.6818181818181825"/>
    <n v="17.04545454545455"/>
    <s v="abv"/>
    <n v="17.04545454545455"/>
  </r>
  <r>
    <s v="OtsLGRF22S"/>
    <s v="OtsLGRF22S_4537"/>
    <s v="C-04537"/>
    <d v="2022-09-09T00:00:00"/>
    <n v="18"/>
    <s v="F"/>
    <n v="740"/>
    <n v="74"/>
    <x v="1"/>
    <s v="NA"/>
    <m/>
    <s v="F"/>
    <s v="F"/>
    <s v="OtsLYON18S_1_0761"/>
    <s v="OtsLYON18S_1_0692"/>
    <x v="0"/>
    <n v="4"/>
    <n v="2018"/>
    <s v="NA"/>
    <s v="NA"/>
    <x v="3"/>
    <n v="0.80551598400000002"/>
    <n v="1"/>
    <x v="4"/>
    <n v="5.6818181818181825"/>
    <n v="17.04545454545455"/>
    <s v="blw"/>
    <n v="17.04545454545455"/>
  </r>
  <r>
    <s v="OtsLGRF22S"/>
    <s v="OtsLGRF22S_4540"/>
    <s v="C-04540"/>
    <d v="2022-09-09T00:00:00"/>
    <n v="18"/>
    <s v="U"/>
    <n v="680"/>
    <n v="68"/>
    <x v="1"/>
    <s v="NA"/>
    <m/>
    <s v="M"/>
    <s v="M"/>
    <s v="NA"/>
    <s v="NA"/>
    <x v="2"/>
    <s v="NA"/>
    <s v="U"/>
    <s v="FALL"/>
    <n v="1"/>
    <x v="1"/>
    <e v="#N/A"/>
    <n v="1"/>
    <x v="5"/>
    <n v="5.6818181818181825"/>
    <n v="17.04545454545455"/>
    <s v="abv"/>
    <n v="17.04545454545455"/>
  </r>
  <r>
    <s v="OtsLGRF22S"/>
    <s v="OtsLGRF22S_4543"/>
    <s v="C-04543"/>
    <d v="2022-09-09T00:00:00"/>
    <n v="18"/>
    <s v="F"/>
    <n v="820"/>
    <n v="82"/>
    <x v="1"/>
    <s v="NA"/>
    <m/>
    <s v="F"/>
    <s v="F"/>
    <s v="OtsLYON18S_1_1970"/>
    <s v="OtsLYON18S_1_1591"/>
    <x v="0"/>
    <n v="4"/>
    <n v="2018"/>
    <s v="NA"/>
    <s v="NA"/>
    <x v="4"/>
    <n v="0.80551598400000002"/>
    <n v="1"/>
    <x v="3"/>
    <n v="5.6818181818181825"/>
    <n v="17.04545454545455"/>
    <s v="blw"/>
    <n v="17.04545454545455"/>
  </r>
  <r>
    <s v="OtsLGRF22S"/>
    <s v="OtsLGRF22S_4546"/>
    <s v="C-04546"/>
    <d v="2022-09-09T00:00:00"/>
    <n v="18"/>
    <s v="U"/>
    <n v="640"/>
    <n v="64"/>
    <x v="1"/>
    <s v="NA"/>
    <m/>
    <s v="M"/>
    <s v="M"/>
    <s v="OtsLYON19S_1_0143"/>
    <s v="OtsLYON19S_1_0208"/>
    <x v="1"/>
    <n v="3"/>
    <n v="2019"/>
    <s v="NA"/>
    <s v="NA"/>
    <x v="0"/>
    <n v="0.95971980899999998"/>
    <n v="1"/>
    <x v="1"/>
    <n v="5.6818181818181825"/>
    <n v="17.04545454545455"/>
    <s v="abv"/>
    <n v="17.04545454545455"/>
  </r>
  <r>
    <s v="OtsLGRF22S"/>
    <s v="OtsLGRF22S_4549"/>
    <s v="C-04549"/>
    <d v="2022-09-09T00:00:00"/>
    <n v="18"/>
    <s v="U"/>
    <n v="650"/>
    <n v="65"/>
    <x v="1"/>
    <s v="NA"/>
    <m/>
    <s v="M"/>
    <s v="M"/>
    <s v="NA"/>
    <s v="NA"/>
    <x v="2"/>
    <s v="NA"/>
    <s v="U"/>
    <s v="FALL"/>
    <n v="0.999999999999996"/>
    <x v="1"/>
    <e v="#N/A"/>
    <n v="1"/>
    <x v="1"/>
    <n v="5.6818181818181825"/>
    <n v="17.04545454545455"/>
    <s v="abv"/>
    <n v="17.04545454545455"/>
  </r>
  <r>
    <s v="OtsLGRF22S"/>
    <s v="OtsLGRF22S_4552"/>
    <s v="C-04552"/>
    <d v="2022-09-09T00:00:00"/>
    <n v="18"/>
    <s v="F"/>
    <n v="730"/>
    <n v="73"/>
    <x v="1"/>
    <n v="1"/>
    <m/>
    <s v="F"/>
    <s v="F"/>
    <s v="OtsLYON17S_1_2963"/>
    <s v="OtsLYON17S_1_0738"/>
    <x v="6"/>
    <n v="5"/>
    <n v="2017"/>
    <s v="NA"/>
    <s v="NA"/>
    <x v="4"/>
    <n v="0.76170174199999996"/>
    <n v="1"/>
    <x v="4"/>
    <n v="5.6818181818181825"/>
    <n v="17.04545454545455"/>
    <s v="blw"/>
    <n v="17.04545454545455"/>
  </r>
  <r>
    <s v="OtsLGRF22S"/>
    <s v="OtsLGRF22S_4555"/>
    <s v="C-04555"/>
    <d v="2022-09-09T00:00:00"/>
    <n v="18"/>
    <s v="F"/>
    <n v="840"/>
    <n v="84"/>
    <x v="1"/>
    <s v="NA"/>
    <m/>
    <s v="F"/>
    <s v="F"/>
    <s v="NA"/>
    <s v="NA"/>
    <x v="2"/>
    <s v="NA"/>
    <s v="U"/>
    <s v="FALL"/>
    <n v="1"/>
    <x v="1"/>
    <e v="#N/A"/>
    <n v="1"/>
    <x v="2"/>
    <n v="5.6818181818181825"/>
    <n v="17.04545454545455"/>
    <s v="abv"/>
    <n v="17.04545454545455"/>
  </r>
  <r>
    <s v="OtsLGRF22S"/>
    <s v="OtsLGRF22S_4558"/>
    <s v="C-04558"/>
    <d v="2022-09-09T00:00:00"/>
    <n v="18"/>
    <s v="M"/>
    <n v="710"/>
    <n v="71"/>
    <x v="1"/>
    <s v="NA"/>
    <m/>
    <s v="M"/>
    <s v="M"/>
    <s v="NA"/>
    <s v="NA"/>
    <x v="2"/>
    <s v="NA"/>
    <s v="U"/>
    <s v="FALL"/>
    <n v="1"/>
    <x v="1"/>
    <e v="#N/A"/>
    <n v="1"/>
    <x v="5"/>
    <n v="5.6818181818181825"/>
    <n v="17.04545454545455"/>
    <s v="abv"/>
    <n v="17.04545454545455"/>
  </r>
  <r>
    <s v="OtsLGRF22S"/>
    <s v="OtsLGRF22S_4561"/>
    <s v="C-04561"/>
    <d v="2022-09-09T00:00:00"/>
    <n v="18"/>
    <s v="U"/>
    <n v="660"/>
    <n v="66"/>
    <x v="1"/>
    <s v="NA"/>
    <m/>
    <s v="M"/>
    <s v="M"/>
    <s v="OtsLYON19S_1_0523"/>
    <s v="OtsLYON19S_1_0347"/>
    <x v="1"/>
    <n v="3"/>
    <n v="2019"/>
    <s v="NA"/>
    <s v="NA"/>
    <x v="0"/>
    <n v="0.95971980899999998"/>
    <n v="1"/>
    <x v="1"/>
    <n v="5.6818181818181825"/>
    <n v="17.04545454545455"/>
    <s v="abv"/>
    <n v="17.04545454545455"/>
  </r>
  <r>
    <s v="OtsLGRF22S"/>
    <s v="OtsLGRF22S_4564"/>
    <s v="C-04564"/>
    <d v="2022-09-09T00:00:00"/>
    <n v="18"/>
    <s v="U"/>
    <n v="500"/>
    <n v="50"/>
    <x v="0"/>
    <n v="1"/>
    <m/>
    <s v="M"/>
    <s v="M"/>
    <s v="OtsLYON20S_1_1365"/>
    <s v="OtsLYON20S_1_0917"/>
    <x v="7"/>
    <n v="2"/>
    <n v="2020"/>
    <s v="NA"/>
    <s v="NA"/>
    <x v="14"/>
    <n v="0.98961045999999997"/>
    <n v="1"/>
    <x v="8"/>
    <n v="5.6818181818181825"/>
    <n v="17.04545454545455"/>
    <s v="abv"/>
    <n v="17.04545454545455"/>
  </r>
  <r>
    <s v="OtsLGRF22S"/>
    <s v="OtsLGRF22S_4567"/>
    <s v="C-04567"/>
    <d v="2022-09-09T00:00:00"/>
    <n v="18"/>
    <s v="U"/>
    <n v="590"/>
    <n v="59"/>
    <x v="1"/>
    <s v="NA"/>
    <m/>
    <s v="M"/>
    <s v="M"/>
    <s v="NA"/>
    <s v="NA"/>
    <x v="2"/>
    <s v="NA"/>
    <s v="U"/>
    <s v="FALL"/>
    <n v="0.99999999999999301"/>
    <x v="1"/>
    <e v="#N/A"/>
    <n v="1"/>
    <x v="6"/>
    <n v="5.6818181818181825"/>
    <n v="17.04545454545455"/>
    <s v="abv"/>
    <n v="17.04545454545455"/>
  </r>
  <r>
    <s v="OtsLGRF22S"/>
    <s v="OtsLGRF22S_4570"/>
    <s v="C-04570"/>
    <d v="2022-09-09T00:00:00"/>
    <n v="18"/>
    <s v="M"/>
    <n v="780"/>
    <n v="78"/>
    <x v="1"/>
    <s v="NA"/>
    <m/>
    <s v="F"/>
    <s v="F"/>
    <s v="NA"/>
    <s v="NA"/>
    <x v="2"/>
    <s v="NA"/>
    <s v="U"/>
    <s v="FALL"/>
    <n v="0.999999999999998"/>
    <x v="1"/>
    <e v="#N/A"/>
    <n v="1"/>
    <x v="3"/>
    <n v="5.6818181818181825"/>
    <n v="17.04545454545455"/>
    <s v="abv"/>
    <n v="17.04545454545455"/>
  </r>
  <r>
    <s v="OtsLGRF22S"/>
    <s v="OtsLGRF22S_4573"/>
    <s v="C-04573"/>
    <d v="2022-09-09T00:00:00"/>
    <n v="18"/>
    <s v="U"/>
    <n v="690"/>
    <n v="69"/>
    <x v="1"/>
    <s v="NA"/>
    <m/>
    <s v="M"/>
    <s v="M"/>
    <s v="OtsLYON19S_1_1828"/>
    <s v="OtsLYON19S_1_1563"/>
    <x v="1"/>
    <n v="3"/>
    <n v="2019"/>
    <s v="NA"/>
    <s v="NA"/>
    <x v="12"/>
    <n v="0.95971980899999998"/>
    <n v="1"/>
    <x v="5"/>
    <n v="5.6818181818181825"/>
    <n v="17.04545454545455"/>
    <s v="abv"/>
    <n v="17.04545454545455"/>
  </r>
  <r>
    <s v="OtsLGRF22S"/>
    <s v="OtsLGRF22S_4576"/>
    <s v="C-04576"/>
    <d v="2022-09-09T00:00:00"/>
    <n v="18"/>
    <s v="U"/>
    <n v="540"/>
    <n v="54"/>
    <x v="1"/>
    <s v="NA"/>
    <m/>
    <s v="M"/>
    <s v="M"/>
    <s v="OtsLYON19S_1_1101"/>
    <s v="OtsLYON19S_1_0908"/>
    <x v="1"/>
    <n v="3"/>
    <n v="2019"/>
    <s v="NA"/>
    <s v="NA"/>
    <x v="5"/>
    <n v="0.95971980899999998"/>
    <n v="1"/>
    <x v="9"/>
    <n v="5.6818181818181825"/>
    <n v="17.04545454545455"/>
    <s v="abv"/>
    <n v="17.04545454545455"/>
  </r>
  <r>
    <s v="OtsLGRF22S"/>
    <s v="OtsLGRF22S_4579"/>
    <s v="C-04579"/>
    <d v="2022-09-09T00:00:00"/>
    <n v="18"/>
    <s v="F"/>
    <n v="810"/>
    <n v="81"/>
    <x v="0"/>
    <s v="NA"/>
    <m/>
    <s v="F"/>
    <s v="F"/>
    <s v="OtsLYON17S_1_1150"/>
    <s v="OtsLYON17S_1_1249"/>
    <x v="6"/>
    <n v="5"/>
    <n v="2017"/>
    <s v="NA"/>
    <s v="NA"/>
    <x v="4"/>
    <n v="0.76170174199999996"/>
    <n v="1"/>
    <x v="3"/>
    <n v="5.6818181818181825"/>
    <n v="17.04545454545455"/>
    <s v="blw"/>
    <n v="17.04545454545455"/>
  </r>
  <r>
    <s v="OtsLGRF22S"/>
    <s v="OtsLGRF22S_4582"/>
    <s v="C-04582"/>
    <d v="2022-09-09T00:00:00"/>
    <n v="18"/>
    <s v="U"/>
    <n v="660"/>
    <n v="66"/>
    <x v="1"/>
    <s v="NA"/>
    <m/>
    <s v="M"/>
    <s v="M"/>
    <s v="OtsLYON19S_1_0561"/>
    <s v="OtsLYON19S_1_0614"/>
    <x v="1"/>
    <n v="3"/>
    <n v="2019"/>
    <s v="NA"/>
    <s v="NA"/>
    <x v="5"/>
    <n v="0.95971980899999998"/>
    <n v="1"/>
    <x v="1"/>
    <n v="5.6818181818181825"/>
    <n v="17.04545454545455"/>
    <s v="abv"/>
    <n v="17.04545454545455"/>
  </r>
  <r>
    <s v="OtsLGRF22S"/>
    <s v="OtsLGRF22S_4585"/>
    <s v="C-04585"/>
    <d v="2022-09-09T00:00:00"/>
    <n v="18"/>
    <s v="U"/>
    <n v="600"/>
    <n v="60"/>
    <x v="1"/>
    <s v="NA"/>
    <m/>
    <s v="M"/>
    <s v="M"/>
    <s v="NA"/>
    <s v="NA"/>
    <x v="2"/>
    <s v="NA"/>
    <s v="U"/>
    <s v="FALL"/>
    <n v="0.999999999999997"/>
    <x v="1"/>
    <e v="#N/A"/>
    <n v="1"/>
    <x v="6"/>
    <n v="5.6818181818181825"/>
    <n v="17.04545454545455"/>
    <s v="abv"/>
    <n v="17.04545454545455"/>
  </r>
  <r>
    <s v="OtsLGRF22S"/>
    <s v="OtsLGRF22S_4588"/>
    <s v="C-04588"/>
    <d v="2022-09-09T00:00:00"/>
    <n v="18"/>
    <s v="U"/>
    <n v="520"/>
    <n v="52"/>
    <x v="1"/>
    <s v="NA"/>
    <m/>
    <s v="M"/>
    <s v="M"/>
    <s v="OtsLYON19S_1_0108"/>
    <s v="OtsLYON19S_1_0008"/>
    <x v="1"/>
    <n v="3"/>
    <n v="2019"/>
    <s v="NA"/>
    <s v="NA"/>
    <x v="7"/>
    <n v="0.95971980899999998"/>
    <n v="1"/>
    <x v="8"/>
    <n v="5.6818181818181825"/>
    <n v="17.04545454545455"/>
    <s v="abv"/>
    <n v="17.04545454545455"/>
  </r>
  <r>
    <s v="OtsLGRF22S"/>
    <s v="OtsLGRF22S_4591"/>
    <s v="C-04591"/>
    <d v="2022-09-09T00:00:00"/>
    <n v="18"/>
    <s v="F"/>
    <n v="770"/>
    <n v="77"/>
    <x v="0"/>
    <n v="1"/>
    <m/>
    <s v="F"/>
    <s v="F"/>
    <s v="OtsLYON18S_1_0704"/>
    <s v="OtsLYON18S_1_0532"/>
    <x v="0"/>
    <n v="4"/>
    <n v="2018"/>
    <s v="NA"/>
    <s v="NA"/>
    <x v="0"/>
    <n v="0.80551598400000002"/>
    <n v="1"/>
    <x v="4"/>
    <n v="5.6818181818181825"/>
    <n v="17.04545454545455"/>
    <s v="abv"/>
    <n v="17.04545454545455"/>
  </r>
  <r>
    <s v="OtsLGRF22S"/>
    <s v="OtsLGRF22S_4594"/>
    <s v="C-04594"/>
    <d v="2022-09-09T00:00:00"/>
    <n v="18"/>
    <s v="U"/>
    <n v="600"/>
    <n v="60"/>
    <x v="1"/>
    <s v="NA"/>
    <m/>
    <s v="M"/>
    <s v="M"/>
    <s v="OtsLYON19S_1_1104"/>
    <s v="OtsLYON19S_1_0913"/>
    <x v="1"/>
    <n v="3"/>
    <n v="2019"/>
    <s v="NA"/>
    <s v="NA"/>
    <x v="5"/>
    <n v="0.95971980899999998"/>
    <n v="1"/>
    <x v="6"/>
    <n v="5.6818181818181825"/>
    <n v="17.04545454545455"/>
    <s v="abv"/>
    <n v="17.04545454545455"/>
  </r>
  <r>
    <s v="OtsLGRF22S"/>
    <s v="OtsLGRF22S_4597"/>
    <s v="C-04597"/>
    <d v="2022-09-09T00:00:00"/>
    <n v="18"/>
    <s v="U"/>
    <n v="620"/>
    <n v="62"/>
    <x v="1"/>
    <s v="NA"/>
    <m/>
    <s v="M"/>
    <s v="M"/>
    <s v="OtsLYON19S_1_0587"/>
    <s v="OtsLYON19S_1_0628"/>
    <x v="1"/>
    <n v="3"/>
    <n v="2019"/>
    <s v="NA"/>
    <s v="NA"/>
    <x v="5"/>
    <n v="0.95971980899999998"/>
    <n v="1"/>
    <x v="6"/>
    <n v="5.6818181818181825"/>
    <n v="17.04545454545455"/>
    <s v="abv"/>
    <n v="17.04545454545455"/>
  </r>
  <r>
    <s v="OtsLGRF22S"/>
    <s v="OtsLGRF22S_4600"/>
    <s v="C-04600"/>
    <d v="2022-09-09T00:00:00"/>
    <n v="18"/>
    <s v="U"/>
    <n v="590"/>
    <n v="59"/>
    <x v="1"/>
    <s v="NA"/>
    <m/>
    <s v="M"/>
    <s v="M"/>
    <s v="OtsNPFH19S_1_5324"/>
    <s v="OtsNPFH19S_1_5012"/>
    <x v="5"/>
    <n v="3"/>
    <n v="2019"/>
    <s v="NA"/>
    <s v="NA"/>
    <x v="8"/>
    <n v="0.99705232300000002"/>
    <n v="1"/>
    <x v="6"/>
    <n v="5.6818181818181825"/>
    <n v="17.04545454545455"/>
    <s v="abv"/>
    <n v="17.04545454545455"/>
  </r>
  <r>
    <s v="OtsLGRF22S"/>
    <s v="OtsLGRF22S_4603"/>
    <s v="C-04603"/>
    <d v="2022-09-09T00:00:00"/>
    <n v="18"/>
    <s v="F"/>
    <n v="790"/>
    <n v="79"/>
    <x v="1"/>
    <s v="NA"/>
    <m/>
    <s v="F"/>
    <s v="F"/>
    <s v="NA"/>
    <s v="NA"/>
    <x v="2"/>
    <s v="NA"/>
    <s v="U"/>
    <s v="FALL"/>
    <n v="1"/>
    <x v="1"/>
    <e v="#N/A"/>
    <n v="1"/>
    <x v="3"/>
    <n v="5.6818181818181825"/>
    <n v="17.04545454545455"/>
    <s v="abv"/>
    <n v="17.04545454545455"/>
  </r>
  <r>
    <s v="OtsLGRF22S"/>
    <s v="OtsLGRF22S_4606"/>
    <s v="C-04606"/>
    <d v="2022-09-09T00:00:00"/>
    <n v="18"/>
    <s v="U"/>
    <n v="600"/>
    <n v="60"/>
    <x v="1"/>
    <s v="NA"/>
    <m/>
    <s v="M"/>
    <s v="M"/>
    <s v="OtsLYON19S_1_0149"/>
    <s v="OtsLYON19S_1_0214"/>
    <x v="1"/>
    <n v="3"/>
    <n v="2019"/>
    <s v="NA"/>
    <s v="NA"/>
    <x v="0"/>
    <n v="0.95971980899999998"/>
    <n v="1"/>
    <x v="6"/>
    <n v="5.6818181818181825"/>
    <n v="17.04545454545455"/>
    <s v="abv"/>
    <n v="17.04545454545455"/>
  </r>
  <r>
    <s v="OtsLGRF22S"/>
    <s v="OtsLGRF22S_4609"/>
    <s v="C-04609"/>
    <d v="2022-09-09T00:00:00"/>
    <n v="18"/>
    <s v="U"/>
    <n v="460"/>
    <n v="46"/>
    <x v="0"/>
    <n v="1"/>
    <m/>
    <s v="M"/>
    <s v="M"/>
    <s v="NA"/>
    <s v="NA"/>
    <x v="2"/>
    <s v="NA"/>
    <s v="U"/>
    <s v="FALL"/>
    <n v="0.999999999999999"/>
    <x v="6"/>
    <e v="#N/A"/>
    <n v="1"/>
    <x v="7"/>
    <n v="5.6818181818181825"/>
    <n v="17.04545454545455"/>
    <s v="abv"/>
    <n v="17.04545454545455"/>
  </r>
  <r>
    <s v="OtsLGRF22S"/>
    <s v="OtsLGRF22S_4612"/>
    <s v="C-04612"/>
    <d v="2022-09-09T00:00:00"/>
    <n v="18"/>
    <s v="F"/>
    <n v="760"/>
    <n v="76"/>
    <x v="1"/>
    <s v="NA"/>
    <m/>
    <s v="F"/>
    <s v="F"/>
    <s v="NA"/>
    <s v="NA"/>
    <x v="2"/>
    <s v="NA"/>
    <s v="U"/>
    <s v="FALL"/>
    <n v="0.999999999999999"/>
    <x v="1"/>
    <e v="#N/A"/>
    <n v="1"/>
    <x v="4"/>
    <n v="5.6818181818181825"/>
    <n v="17.04545454545455"/>
    <s v="abv"/>
    <n v="17.04545454545455"/>
  </r>
  <r>
    <s v="OtsLGRF22S"/>
    <s v="OtsLGRF22S_4615"/>
    <s v="C-04615"/>
    <d v="2022-09-09T00:00:00"/>
    <n v="18"/>
    <s v="U"/>
    <n v="670"/>
    <n v="67"/>
    <x v="1"/>
    <s v="NA"/>
    <m/>
    <s v="M"/>
    <s v="M"/>
    <s v="NA"/>
    <s v="NA"/>
    <x v="2"/>
    <s v="NA"/>
    <s v="U"/>
    <s v="FALL"/>
    <n v="1"/>
    <x v="1"/>
    <e v="#N/A"/>
    <n v="1"/>
    <x v="1"/>
    <n v="5.6818181818181825"/>
    <n v="17.04545454545455"/>
    <s v="abv"/>
    <n v="17.04545454545455"/>
  </r>
  <r>
    <s v="OtsLGRF22S"/>
    <s v="OtsLGRF22S_4618"/>
    <s v="C-04618"/>
    <d v="2022-09-09T00:00:00"/>
    <n v="18"/>
    <s v="U"/>
    <n v="600"/>
    <n v="60"/>
    <x v="0"/>
    <n v="1"/>
    <m/>
    <s v="M"/>
    <s v="M"/>
    <s v="OtsLYON19S_1_0517"/>
    <s v="OtsLYON19S_1_0326"/>
    <x v="1"/>
    <n v="3"/>
    <n v="2019"/>
    <s v="NA"/>
    <s v="NA"/>
    <x v="0"/>
    <n v="0.95971980899999998"/>
    <n v="1"/>
    <x v="6"/>
    <n v="5.6818181818181825"/>
    <n v="17.04545454545455"/>
    <s v="abv"/>
    <n v="17.04545454545455"/>
  </r>
  <r>
    <s v="OtsLGRF22S"/>
    <s v="OtsLGRF22S_4621"/>
    <s v="C-04621"/>
    <d v="2022-09-09T00:00:00"/>
    <n v="18"/>
    <s v="U"/>
    <n v="650"/>
    <n v="65"/>
    <x v="1"/>
    <s v="NA"/>
    <m/>
    <s v="M"/>
    <s v="M"/>
    <s v="NA"/>
    <s v="NA"/>
    <x v="2"/>
    <s v="NA"/>
    <s v="U"/>
    <s v="FALL"/>
    <n v="0.999999999999999"/>
    <x v="1"/>
    <e v="#N/A"/>
    <n v="1"/>
    <x v="1"/>
    <n v="5.6818181818181825"/>
    <n v="17.04545454545455"/>
    <s v="abv"/>
    <n v="17.04545454545455"/>
  </r>
  <r>
    <s v="OtsLGRF22S"/>
    <s v="OtsLGRF22S_4624"/>
    <s v="C-04624"/>
    <d v="2022-09-09T00:00:00"/>
    <n v="18"/>
    <s v="F"/>
    <n v="760"/>
    <n v="76"/>
    <x v="1"/>
    <s v="NA"/>
    <m/>
    <s v="F"/>
    <s v="F"/>
    <s v="OtsLYON18S_1_1424"/>
    <s v="OtsLYON18S_1_1803"/>
    <x v="0"/>
    <n v="4"/>
    <n v="2018"/>
    <s v="NA"/>
    <s v="NA"/>
    <x v="4"/>
    <n v="0.80551598400000002"/>
    <n v="1"/>
    <x v="4"/>
    <n v="5.6818181818181825"/>
    <n v="17.04545454545455"/>
    <s v="blw"/>
    <n v="17.04545454545455"/>
  </r>
  <r>
    <s v="OtsLGRF22S"/>
    <s v="OtsLGRF22S_4627"/>
    <s v="C-04627"/>
    <d v="2022-09-09T00:00:00"/>
    <n v="18"/>
    <s v="U"/>
    <n v="460"/>
    <n v="46"/>
    <x v="1"/>
    <s v="NA"/>
    <m/>
    <s v="M"/>
    <s v="M"/>
    <s v="OtsLYON20S_1_0300"/>
    <s v="OtsLYON20S_1_1058"/>
    <x v="7"/>
    <n v="2"/>
    <n v="2020"/>
    <s v="NA"/>
    <s v="NA"/>
    <x v="5"/>
    <n v="0.98961045999999997"/>
    <n v="1"/>
    <x v="7"/>
    <n v="5.6818181818181825"/>
    <n v="17.04545454545455"/>
    <s v="abv"/>
    <n v="17.04545454545455"/>
  </r>
  <r>
    <s v="OtsLGRF22S"/>
    <s v="OtsLGRF22S_4630"/>
    <s v="C-04630"/>
    <d v="2022-09-09T00:00:00"/>
    <n v="18"/>
    <s v="F"/>
    <n v="700"/>
    <n v="70"/>
    <x v="0"/>
    <n v="1"/>
    <m/>
    <s v="F"/>
    <s v="F"/>
    <s v="OtsLYON18S_1_2303"/>
    <s v="OtsLYON18S_1_2430"/>
    <x v="0"/>
    <n v="4"/>
    <n v="2018"/>
    <s v="NA"/>
    <s v="NA"/>
    <x v="9"/>
    <n v="0.80551598400000002"/>
    <n v="1"/>
    <x v="5"/>
    <n v="5.6818181818181825"/>
    <n v="17.04545454545455"/>
    <s v="blw"/>
    <n v="17.04545454545455"/>
  </r>
  <r>
    <s v="OtsLGRF22S"/>
    <s v="OtsLGRF22S_4633"/>
    <s v="C-04633"/>
    <d v="2022-09-10T00:00:00"/>
    <n v="18"/>
    <s v="M"/>
    <n v="820"/>
    <n v="82"/>
    <x v="0"/>
    <n v="1"/>
    <m/>
    <s v="M"/>
    <s v="M"/>
    <s v="OtsLYON18S_1_1322"/>
    <s v="OtsLYON18S_1_1644"/>
    <x v="0"/>
    <n v="4"/>
    <n v="2018"/>
    <s v="NA"/>
    <s v="NA"/>
    <x v="4"/>
    <n v="0.80551598400000002"/>
    <n v="1"/>
    <x v="3"/>
    <n v="5.6818181818181825"/>
    <n v="17.04545454545455"/>
    <s v="blw"/>
    <n v="17.04545454545455"/>
  </r>
  <r>
    <s v="OtsLGRF22S"/>
    <s v="OtsLGRF22S_4636"/>
    <s v="C-04636"/>
    <d v="2022-09-10T00:00:00"/>
    <n v="18"/>
    <s v="U"/>
    <n v="620"/>
    <n v="62"/>
    <x v="1"/>
    <s v="NA"/>
    <m/>
    <s v="M"/>
    <s v="M"/>
    <s v="OtsLYON19S_1_1705"/>
    <s v="OtsLYON19S_1_2106"/>
    <x v="1"/>
    <n v="3"/>
    <n v="2019"/>
    <s v="NA"/>
    <s v="NA"/>
    <x v="3"/>
    <n v="0.95971980899999998"/>
    <n v="1"/>
    <x v="6"/>
    <n v="5.6818181818181825"/>
    <n v="17.04545454545455"/>
    <s v="blw"/>
    <n v="17.04545454545455"/>
  </r>
  <r>
    <s v="OtsLGRF22S"/>
    <s v="OtsLGRF22S_4639"/>
    <s v="C-04639"/>
    <d v="2022-09-10T00:00:00"/>
    <n v="18"/>
    <s v="U"/>
    <n v="640"/>
    <n v="64"/>
    <x v="0"/>
    <n v="1"/>
    <m/>
    <s v="M"/>
    <s v="M"/>
    <s v="OtsLYON19S_1_0107"/>
    <s v="OtsLYON19S_1_0043"/>
    <x v="1"/>
    <n v="3"/>
    <n v="2019"/>
    <s v="NA"/>
    <s v="NA"/>
    <x v="7"/>
    <n v="0.95971980899999998"/>
    <n v="1"/>
    <x v="1"/>
    <n v="5.6818181818181825"/>
    <n v="17.04545454545455"/>
    <s v="abv"/>
    <n v="17.04545454545455"/>
  </r>
  <r>
    <s v="OtsLGRF22S"/>
    <s v="OtsLGRF22S_4642"/>
    <s v="C-04642"/>
    <d v="2022-09-10T00:00:00"/>
    <n v="18"/>
    <s v="F"/>
    <n v="750"/>
    <n v="75"/>
    <x v="1"/>
    <s v="NA"/>
    <m/>
    <s v="F"/>
    <s v="F"/>
    <s v="NA"/>
    <s v="NA"/>
    <x v="2"/>
    <s v="NA"/>
    <s v="U"/>
    <s v="FALL"/>
    <n v="0.999999999999998"/>
    <x v="1"/>
    <e v="#N/A"/>
    <n v="1"/>
    <x v="4"/>
    <n v="5.6818181818181825"/>
    <n v="17.04545454545455"/>
    <s v="abv"/>
    <n v="17.04545454545455"/>
  </r>
  <r>
    <s v="OtsLGRF22S"/>
    <s v="OtsLGRF22S_4645"/>
    <s v="C-04645"/>
    <d v="2022-09-10T00:00:00"/>
    <n v="18"/>
    <s v="F"/>
    <n v="670"/>
    <n v="67"/>
    <x v="0"/>
    <s v="NA"/>
    <m/>
    <s v="F"/>
    <s v="F"/>
    <s v="OtsLYON19S_1_2311"/>
    <s v="OtsLYON19S_1_2102"/>
    <x v="1"/>
    <n v="3"/>
    <n v="2019"/>
    <s v="NA"/>
    <s v="NA"/>
    <x v="3"/>
    <n v="0.95971980899999998"/>
    <n v="1"/>
    <x v="1"/>
    <n v="5.6818181818181825"/>
    <n v="17.04545454545455"/>
    <s v="blw"/>
    <n v="17.04545454545455"/>
  </r>
  <r>
    <s v="OtsLGRF22S"/>
    <s v="OtsLGRF22S_4648"/>
    <s v="C-04648"/>
    <d v="2022-09-10T00:00:00"/>
    <n v="18"/>
    <s v="M"/>
    <n v="910"/>
    <n v="91"/>
    <x v="1"/>
    <s v="NA"/>
    <m/>
    <s v="U"/>
    <s v="M"/>
    <s v="NA"/>
    <s v="NA"/>
    <x v="2"/>
    <s v="NA"/>
    <s v="U"/>
    <s v="FALL"/>
    <n v="1.00000000000001"/>
    <x v="1"/>
    <e v="#N/A"/>
    <n v="1"/>
    <x v="0"/>
    <n v="5.6818181818181825"/>
    <n v="17.04545454545455"/>
    <s v="abv"/>
    <n v="17.04545454545455"/>
  </r>
  <r>
    <s v="OtsLGRF22S"/>
    <s v="OtsLGRF22S_4651"/>
    <s v="C-04651"/>
    <d v="2022-09-10T00:00:00"/>
    <n v="18"/>
    <s v="U"/>
    <n v="650"/>
    <n v="65"/>
    <x v="1"/>
    <s v="NA"/>
    <m/>
    <s v="M"/>
    <s v="M"/>
    <s v="OtsLYON19S_1_0144"/>
    <s v="OtsLYON19S_1_0100"/>
    <x v="1"/>
    <n v="3"/>
    <n v="2019"/>
    <s v="NA"/>
    <s v="NA"/>
    <x v="7"/>
    <n v="0.95971980899999998"/>
    <n v="1"/>
    <x v="1"/>
    <n v="5.6818181818181825"/>
    <n v="17.04545454545455"/>
    <s v="abv"/>
    <n v="17.04545454545455"/>
  </r>
  <r>
    <s v="OtsLGRF22S"/>
    <s v="OtsLGRF22S_4654"/>
    <s v="C-04654"/>
    <d v="2022-09-10T00:00:00"/>
    <n v="18"/>
    <s v="F"/>
    <n v="730"/>
    <n v="73"/>
    <x v="0"/>
    <n v="1"/>
    <m/>
    <s v="F"/>
    <s v="F"/>
    <s v="OtsLYON18S_1_0052"/>
    <s v="OtsLYON18S_1_0073"/>
    <x v="0"/>
    <n v="4"/>
    <n v="2018"/>
    <s v="NA"/>
    <s v="NA"/>
    <x v="7"/>
    <n v="0.80551598400000002"/>
    <n v="1"/>
    <x v="4"/>
    <n v="5.6818181818181825"/>
    <n v="17.04545454545455"/>
    <s v="abv"/>
    <n v="17.04545454545455"/>
  </r>
  <r>
    <s v="OtsLGRF22S"/>
    <s v="OtsLGRF22S_4657"/>
    <s v="C-04657"/>
    <d v="2022-09-10T00:00:00"/>
    <n v="18"/>
    <s v="F"/>
    <n v="790"/>
    <n v="79"/>
    <x v="1"/>
    <s v="NA"/>
    <m/>
    <s v="F"/>
    <s v="F"/>
    <s v="NA"/>
    <s v="NA"/>
    <x v="2"/>
    <s v="NA"/>
    <s v="U"/>
    <s v="FALL"/>
    <n v="1"/>
    <x v="1"/>
    <e v="#N/A"/>
    <n v="1"/>
    <x v="3"/>
    <n v="5.6818181818181825"/>
    <n v="17.04545454545455"/>
    <s v="abv"/>
    <n v="17.04545454545455"/>
  </r>
  <r>
    <s v="OtsLGRF22S"/>
    <s v="OtsLGRF22S_4660"/>
    <s v="C-04660"/>
    <d v="2022-09-10T00:00:00"/>
    <n v="18"/>
    <s v="F"/>
    <n v="720"/>
    <n v="72"/>
    <x v="0"/>
    <n v="1"/>
    <m/>
    <s v="F"/>
    <s v="F"/>
    <s v="NA"/>
    <s v="NA"/>
    <x v="2"/>
    <s v="NA"/>
    <s v="U"/>
    <s v="FALL"/>
    <n v="0.999999999999998"/>
    <x v="6"/>
    <e v="#N/A"/>
    <n v="1"/>
    <x v="5"/>
    <n v="5.6818181818181825"/>
    <n v="17.04545454545455"/>
    <s v="abv"/>
    <n v="17.04545454545455"/>
  </r>
  <r>
    <s v="OtsLGRF22S"/>
    <s v="OtsLGRF22S_4663"/>
    <s v="C-04663"/>
    <d v="2022-09-10T00:00:00"/>
    <n v="18"/>
    <s v="F"/>
    <n v="750"/>
    <n v="75"/>
    <x v="0"/>
    <n v="1"/>
    <m/>
    <s v="F"/>
    <s v="F"/>
    <s v="OtsLYON18S_1_1031"/>
    <s v="OtsLYON18S_1_1210"/>
    <x v="0"/>
    <n v="4"/>
    <n v="2018"/>
    <s v="NA"/>
    <s v="NA"/>
    <x v="14"/>
    <n v="0.80551598400000002"/>
    <n v="1"/>
    <x v="4"/>
    <n v="5.6818181818181825"/>
    <n v="17.04545454545455"/>
    <s v="abv"/>
    <n v="17.04545454545455"/>
  </r>
  <r>
    <s v="OtsLGRF22S"/>
    <s v="OtsLGRF22S_4666"/>
    <s v="C-04666"/>
    <d v="2022-09-10T00:00:00"/>
    <n v="18"/>
    <s v="F"/>
    <n v="730"/>
    <n v="73"/>
    <x v="1"/>
    <s v="NA"/>
    <m/>
    <s v="F"/>
    <s v="F"/>
    <s v="OtsLYON18S_1_0705"/>
    <s v="OtsLYON18S_1_0530"/>
    <x v="0"/>
    <n v="4"/>
    <n v="2018"/>
    <s v="NA"/>
    <s v="NA"/>
    <x v="0"/>
    <n v="0.80551598400000002"/>
    <n v="1"/>
    <x v="4"/>
    <n v="5.6818181818181825"/>
    <n v="17.04545454545455"/>
    <s v="abv"/>
    <n v="17.04545454545455"/>
  </r>
  <r>
    <s v="OtsLGRF22S"/>
    <s v="OtsLGRF22S_4669"/>
    <s v="C-04669"/>
    <d v="2022-09-10T00:00:00"/>
    <n v="18"/>
    <s v="U"/>
    <n v="430"/>
    <n v="43"/>
    <x v="1"/>
    <s v="NA"/>
    <m/>
    <s v="M"/>
    <s v="M"/>
    <s v="OtsLYON20S_1_1465"/>
    <s v="OtsLYON20S_1_1269"/>
    <x v="7"/>
    <n v="2"/>
    <n v="2020"/>
    <s v="NA"/>
    <s v="NA"/>
    <x v="12"/>
    <n v="0.98961045999999997"/>
    <n v="1"/>
    <x v="7"/>
    <n v="5.6818181818181825"/>
    <n v="17.04545454545455"/>
    <s v="abv"/>
    <n v="17.04545454545455"/>
  </r>
  <r>
    <s v="OtsLGRF22S"/>
    <s v="OtsLGRF22S_4672"/>
    <s v="C-04672"/>
    <d v="2022-09-10T00:00:00"/>
    <n v="18"/>
    <s v="F"/>
    <n v="770"/>
    <n v="77"/>
    <x v="1"/>
    <s v="NA"/>
    <m/>
    <s v="F"/>
    <s v="F"/>
    <s v="NA"/>
    <s v="NA"/>
    <x v="2"/>
    <s v="NA"/>
    <s v="U"/>
    <s v="FALL"/>
    <n v="1"/>
    <x v="1"/>
    <e v="#N/A"/>
    <n v="1"/>
    <x v="4"/>
    <n v="5.6818181818181825"/>
    <n v="17.04545454545455"/>
    <s v="abv"/>
    <n v="17.04545454545455"/>
  </r>
  <r>
    <s v="OtsLGRF22S"/>
    <s v="OtsLGRF22S_4675"/>
    <s v="C-04675"/>
    <d v="2022-09-10T00:00:00"/>
    <n v="18"/>
    <s v="U"/>
    <n v="690"/>
    <n v="69"/>
    <x v="1"/>
    <s v="NA"/>
    <m/>
    <s v="M"/>
    <s v="M"/>
    <s v="OtsLYON19S_1_1802"/>
    <s v="OtsLYON19S_1_1505"/>
    <x v="1"/>
    <n v="3"/>
    <n v="2019"/>
    <s v="NA"/>
    <s v="NA"/>
    <x v="12"/>
    <n v="0.95971980899999998"/>
    <n v="1"/>
    <x v="5"/>
    <n v="5.6818181818181825"/>
    <n v="17.04545454545455"/>
    <s v="abv"/>
    <n v="17.04545454545455"/>
  </r>
  <r>
    <s v="OtsLGRF22S"/>
    <s v="OtsLGRF22S_4678"/>
    <s v="C-04678"/>
    <d v="2022-09-10T00:00:00"/>
    <n v="18"/>
    <s v="F"/>
    <n v="810"/>
    <n v="81"/>
    <x v="1"/>
    <s v="NA"/>
    <m/>
    <s v="F"/>
    <s v="F"/>
    <s v="OtsLYON18S_1_0740"/>
    <s v="OtsLYON18S_1_0882"/>
    <x v="0"/>
    <n v="4"/>
    <n v="2018"/>
    <s v="NA"/>
    <s v="NA"/>
    <x v="5"/>
    <n v="0.80551598400000002"/>
    <n v="1"/>
    <x v="3"/>
    <n v="5.6818181818181825"/>
    <n v="17.04545454545455"/>
    <s v="abv"/>
    <n v="17.04545454545455"/>
  </r>
  <r>
    <s v="OtsLGRF22S"/>
    <s v="OtsLGRF22S_4681"/>
    <s v="C-04681"/>
    <d v="2022-09-10T00:00:00"/>
    <n v="18"/>
    <s v="U"/>
    <n v="620"/>
    <n v="62"/>
    <x v="1"/>
    <s v="NA"/>
    <m/>
    <s v="M"/>
    <s v="M"/>
    <s v="OtsLYON19S_1_0580"/>
    <s v="OtsLYON19S_1_0639"/>
    <x v="1"/>
    <n v="3"/>
    <n v="2019"/>
    <s v="NA"/>
    <s v="NA"/>
    <x v="5"/>
    <n v="0.95971980899999998"/>
    <n v="1"/>
    <x v="6"/>
    <n v="5.6818181818181825"/>
    <n v="17.04545454545455"/>
    <s v="abv"/>
    <n v="17.04545454545455"/>
  </r>
  <r>
    <s v="OtsLGRF22S"/>
    <s v="OtsLGRF22S_4684"/>
    <s v="C-04684"/>
    <d v="2022-09-10T00:00:00"/>
    <n v="18"/>
    <s v="U"/>
    <n v="430"/>
    <n v="43"/>
    <x v="1"/>
    <s v="NA"/>
    <m/>
    <s v="M"/>
    <s v="M"/>
    <s v="OtsLYON20S_1_0294"/>
    <s v="OtsLYON20S_1_0197"/>
    <x v="7"/>
    <n v="2"/>
    <n v="2020"/>
    <s v="NA"/>
    <s v="NA"/>
    <x v="0"/>
    <n v="0.98961045999999997"/>
    <n v="1"/>
    <x v="7"/>
    <n v="5.6818181818181825"/>
    <n v="17.04545454545455"/>
    <s v="abv"/>
    <n v="17.04545454545455"/>
  </r>
  <r>
    <s v="OtsLGRF22S"/>
    <s v="OtsLGRF22S_4687"/>
    <s v="C-04687"/>
    <d v="2022-09-10T00:00:00"/>
    <n v="18"/>
    <s v="F"/>
    <n v="850"/>
    <n v="85"/>
    <x v="1"/>
    <s v="NA"/>
    <m/>
    <s v="F"/>
    <s v="F"/>
    <s v="OtsNPFH18S_1_6307"/>
    <s v="OtsNPFH18S_1_6043"/>
    <x v="3"/>
    <n v="4"/>
    <n v="2018"/>
    <s v="NA"/>
    <s v="NA"/>
    <x v="2"/>
    <n v="0.96828396500000002"/>
    <n v="1"/>
    <x v="2"/>
    <n v="5.6818181818181825"/>
    <n v="17.04545454545455"/>
    <s v="abv"/>
    <n v="17.04545454545455"/>
  </r>
  <r>
    <s v="OtsLGRF22S"/>
    <s v="OtsLGRF22S_4690"/>
    <s v="C-04690"/>
    <d v="2022-09-10T00:00:00"/>
    <n v="18"/>
    <s v="U"/>
    <n v="550"/>
    <n v="55"/>
    <x v="1"/>
    <s v="NA"/>
    <m/>
    <s v="M"/>
    <s v="M"/>
    <s v="OtsLYON19S_1_1101"/>
    <s v="OtsLYON19S_1_0908"/>
    <x v="1"/>
    <n v="3"/>
    <n v="2019"/>
    <s v="NA"/>
    <s v="NA"/>
    <x v="5"/>
    <n v="0.95971980899999998"/>
    <n v="1"/>
    <x v="9"/>
    <n v="5.6818181818181825"/>
    <n v="17.04545454545455"/>
    <s v="abv"/>
    <n v="17.04545454545455"/>
  </r>
  <r>
    <s v="OtsLGRF22S"/>
    <s v="OtsLGRF22S_4693"/>
    <s v="C-04693"/>
    <d v="2022-09-10T00:00:00"/>
    <n v="18"/>
    <s v="U"/>
    <n v="650"/>
    <n v="65"/>
    <x v="1"/>
    <s v="NA"/>
    <m/>
    <s v="M"/>
    <s v="M"/>
    <s v="OtsLYON19S_1_1881"/>
    <s v="OtsLYON19S_1_1641"/>
    <x v="1"/>
    <n v="3"/>
    <n v="2019"/>
    <s v="NA"/>
    <s v="NA"/>
    <x v="12"/>
    <n v="0.95971980899999998"/>
    <n v="1"/>
    <x v="1"/>
    <n v="5.6818181818181825"/>
    <n v="17.04545454545455"/>
    <s v="abv"/>
    <n v="17.04545454545455"/>
  </r>
  <r>
    <s v="OtsLGRF22S"/>
    <s v="OtsLGRF22S_4696"/>
    <s v="C-04696"/>
    <d v="2022-09-10T00:00:00"/>
    <n v="18"/>
    <s v="F"/>
    <n v="710"/>
    <n v="71"/>
    <x v="1"/>
    <s v="NA"/>
    <m/>
    <s v="F"/>
    <s v="F"/>
    <s v="OtsLYON18S_1_0715"/>
    <s v="OtsLYON18S_1_0812"/>
    <x v="0"/>
    <n v="4"/>
    <n v="2018"/>
    <s v="NA"/>
    <s v="NA"/>
    <x v="5"/>
    <n v="0.80551598400000002"/>
    <n v="1"/>
    <x v="5"/>
    <n v="5.6818181818181825"/>
    <n v="17.04545454545455"/>
    <s v="abv"/>
    <n v="17.04545454545455"/>
  </r>
  <r>
    <s v="OtsLGRF22S"/>
    <s v="OtsLGRF22S_4699"/>
    <s v="C-04699"/>
    <d v="2022-09-10T00:00:00"/>
    <n v="18"/>
    <s v="U"/>
    <n v="670"/>
    <n v="67"/>
    <x v="0"/>
    <n v="1"/>
    <m/>
    <s v="M"/>
    <s v="M"/>
    <s v="OtsLYON18S_1_2355"/>
    <s v="OtsLYON18S_1_2731"/>
    <x v="0"/>
    <n v="4"/>
    <n v="2018"/>
    <s v="NA"/>
    <s v="NA"/>
    <x v="9"/>
    <n v="0.80551598400000002"/>
    <n v="1"/>
    <x v="1"/>
    <n v="5.6818181818181825"/>
    <n v="17.04545454545455"/>
    <s v="blw"/>
    <n v="17.04545454545455"/>
  </r>
  <r>
    <s v="OtsLGRF22S"/>
    <s v="OtsLGRF22S_4702"/>
    <s v="C-04702"/>
    <d v="2022-09-10T00:00:00"/>
    <n v="18"/>
    <s v="M"/>
    <n v="730"/>
    <n v="73"/>
    <x v="1"/>
    <s v="NA"/>
    <m/>
    <s v="M"/>
    <s v="M"/>
    <s v="OtsNPFH18S_1_3303"/>
    <s v="OtsNPFH18S_1_3026"/>
    <x v="3"/>
    <n v="4"/>
    <n v="2018"/>
    <s v="NA"/>
    <s v="NA"/>
    <x v="2"/>
    <n v="0.96828396500000002"/>
    <n v="1"/>
    <x v="4"/>
    <n v="5.6818181818181825"/>
    <n v="17.04545454545455"/>
    <s v="abv"/>
    <n v="17.04545454545455"/>
  </r>
  <r>
    <s v="OtsLGRF22S"/>
    <s v="OtsLGRF22S_4705"/>
    <s v="C-04705"/>
    <d v="2022-09-10T00:00:00"/>
    <n v="18"/>
    <s v="U"/>
    <n v="550"/>
    <n v="55"/>
    <x v="1"/>
    <s v="NA"/>
    <m/>
    <s v="M"/>
    <s v="M"/>
    <s v="OtsLYON19S_1_1749"/>
    <s v="OtsLYON19S_1_1990"/>
    <x v="1"/>
    <n v="3"/>
    <n v="2019"/>
    <s v="NA"/>
    <s v="NA"/>
    <x v="12"/>
    <n v="0.95971980899999998"/>
    <n v="1"/>
    <x v="9"/>
    <n v="5.6818181818181825"/>
    <n v="17.04545454545455"/>
    <s v="abv"/>
    <n v="17.04545454545455"/>
  </r>
  <r>
    <s v="OtsLGRF22S"/>
    <s v="OtsLGRF22S_4708"/>
    <s v="C-04708"/>
    <d v="2022-09-10T00:00:00"/>
    <n v="18"/>
    <s v="F"/>
    <n v="810"/>
    <n v="81"/>
    <x v="1"/>
    <s v="NA"/>
    <m/>
    <s v="F"/>
    <s v="F"/>
    <s v="OtsLYON18S_1_1450"/>
    <s v="OtsLYON18S_1_1846"/>
    <x v="0"/>
    <n v="4"/>
    <n v="2018"/>
    <s v="NA"/>
    <s v="NA"/>
    <x v="4"/>
    <n v="0.80551598400000002"/>
    <n v="1"/>
    <x v="3"/>
    <n v="5.6818181818181825"/>
    <n v="17.04545454545455"/>
    <s v="blw"/>
    <n v="17.04545454545455"/>
  </r>
  <r>
    <s v="OtsLGRF22S"/>
    <s v="OtsLGRF22S_4711"/>
    <s v="C-04711"/>
    <d v="2022-09-10T00:00:00"/>
    <n v="18"/>
    <s v="F"/>
    <n v="820"/>
    <n v="82"/>
    <x v="0"/>
    <n v="1"/>
    <m/>
    <s v="F"/>
    <s v="F"/>
    <s v="OtsNPFH18S_1_2314"/>
    <s v="OtsNPFH18S_1_2056"/>
    <x v="3"/>
    <n v="4"/>
    <n v="2018"/>
    <s v="NA"/>
    <s v="NA"/>
    <x v="2"/>
    <n v="0.96828396500000002"/>
    <n v="1"/>
    <x v="3"/>
    <n v="5.6818181818181825"/>
    <n v="17.04545454545455"/>
    <s v="abv"/>
    <n v="17.04545454545455"/>
  </r>
  <r>
    <s v="OtsLGRF22S"/>
    <s v="OtsLGRF22S_4714"/>
    <s v="C-04714"/>
    <d v="2022-09-10T00:00:00"/>
    <n v="18"/>
    <s v="F"/>
    <n v="700"/>
    <n v="70"/>
    <x v="0"/>
    <n v="1"/>
    <m/>
    <s v="F"/>
    <s v="F"/>
    <s v="OtsLYON18S_1_2320"/>
    <s v="OtsLYON18S_1_2465"/>
    <x v="0"/>
    <n v="4"/>
    <n v="2018"/>
    <s v="NA"/>
    <s v="NA"/>
    <x v="9"/>
    <n v="0.80551598400000002"/>
    <n v="1"/>
    <x v="5"/>
    <n v="5.6818181818181825"/>
    <n v="17.04545454545455"/>
    <s v="blw"/>
    <n v="17.04545454545455"/>
  </r>
  <r>
    <s v="OtsLGRF22S"/>
    <s v="OtsLGRF22S_4717"/>
    <s v="C-04717"/>
    <d v="2022-09-10T00:00:00"/>
    <n v="18"/>
    <s v="F"/>
    <n v="730"/>
    <n v="73"/>
    <x v="0"/>
    <s v="NA"/>
    <m/>
    <s v="F"/>
    <s v="F"/>
    <s v="OtsPBT18-UmaFa-0424"/>
    <s v="OtsPBT18-UmaFa-0420"/>
    <x v="8"/>
    <n v="4"/>
    <n v="2018"/>
    <s v="NA"/>
    <s v="NA"/>
    <x v="15"/>
    <n v="0.95730000000000004"/>
    <n v="1"/>
    <x v="4"/>
    <n v="5.6818181818181825"/>
    <n v="17.04545454545455"/>
    <s v="blw"/>
    <n v="17.04545454545455"/>
  </r>
  <r>
    <s v="OtsLGRF22S"/>
    <s v="OtsLGRF22S_4720"/>
    <s v="C-04720"/>
    <d v="2022-09-10T00:00:00"/>
    <n v="18"/>
    <s v="M"/>
    <n v="720"/>
    <n v="72"/>
    <x v="0"/>
    <n v="1"/>
    <m/>
    <s v="M"/>
    <s v="M"/>
    <s v="OtsLYON19S_1_0529"/>
    <s v="OtsLYON19S_1_0371"/>
    <x v="1"/>
    <n v="3"/>
    <n v="2019"/>
    <s v="NA"/>
    <s v="NA"/>
    <x v="3"/>
    <n v="0.95971980899999998"/>
    <n v="1"/>
    <x v="5"/>
    <n v="5.6818181818181825"/>
    <n v="17.04545454545455"/>
    <s v="blw"/>
    <n v="17.04545454545455"/>
  </r>
  <r>
    <s v="OtsLGRF22S"/>
    <s v="OtsLGRF22S_4723"/>
    <s v="C-04723"/>
    <d v="2022-09-10T00:00:00"/>
    <n v="18"/>
    <s v="M"/>
    <n v="770"/>
    <n v="77"/>
    <x v="1"/>
    <s v="NA"/>
    <m/>
    <s v="M"/>
    <s v="M"/>
    <s v="OtsLYON19S_1_1825"/>
    <s v="OtsLYON19S_1_1554"/>
    <x v="1"/>
    <n v="3"/>
    <n v="2019"/>
    <s v="NA"/>
    <s v="NA"/>
    <x v="12"/>
    <n v="0.95971980899999998"/>
    <n v="1"/>
    <x v="4"/>
    <n v="5.6818181818181825"/>
    <n v="17.04545454545455"/>
    <s v="abv"/>
    <n v="17.04545454545455"/>
  </r>
  <r>
    <s v="OtsLGRF22S"/>
    <s v="OtsLGRF22S_4726"/>
    <s v="C-04726"/>
    <d v="2022-09-10T00:00:00"/>
    <n v="18"/>
    <s v="M"/>
    <n v="820"/>
    <n v="82"/>
    <x v="1"/>
    <s v="NA"/>
    <m/>
    <s v="M"/>
    <s v="M"/>
    <s v="NA"/>
    <s v="NA"/>
    <x v="2"/>
    <s v="NA"/>
    <s v="U"/>
    <s v="FALL"/>
    <n v="0.999999999999999"/>
    <x v="1"/>
    <e v="#N/A"/>
    <n v="1"/>
    <x v="3"/>
    <n v="5.6818181818181825"/>
    <n v="17.04545454545455"/>
    <s v="abv"/>
    <n v="17.04545454545455"/>
  </r>
  <r>
    <s v="OtsLGRF22S"/>
    <s v="OtsLGRF22S_4729"/>
    <s v="C-04729"/>
    <d v="2022-09-10T00:00:00"/>
    <n v="18"/>
    <s v="F"/>
    <n v="700"/>
    <n v="70"/>
    <x v="1"/>
    <s v="NA"/>
    <m/>
    <s v="F"/>
    <s v="F"/>
    <s v="OtsLYON18S_1_0727"/>
    <s v="OtsLYON18S_1_0831"/>
    <x v="0"/>
    <n v="4"/>
    <n v="2018"/>
    <s v="NA"/>
    <s v="NA"/>
    <x v="5"/>
    <n v="0.80551598400000002"/>
    <n v="1"/>
    <x v="5"/>
    <n v="5.6818181818181825"/>
    <n v="17.04545454545455"/>
    <s v="abv"/>
    <n v="17.04545454545455"/>
  </r>
  <r>
    <s v="OtsLGRF22S"/>
    <s v="OtsLGRF22S_4732"/>
    <s v="C-04732"/>
    <d v="2022-09-10T00:00:00"/>
    <n v="18"/>
    <s v="U"/>
    <n v="690"/>
    <n v="69"/>
    <x v="0"/>
    <s v="NA"/>
    <m/>
    <s v="M"/>
    <s v="M"/>
    <s v="OtsLYON19S_1_1881"/>
    <s v="OtsLYON19S_1_1641"/>
    <x v="1"/>
    <n v="3"/>
    <n v="2019"/>
    <s v="NA"/>
    <s v="NA"/>
    <x v="12"/>
    <n v="0.95971980899999998"/>
    <n v="1"/>
    <x v="5"/>
    <n v="5.6818181818181825"/>
    <n v="17.04545454545455"/>
    <s v="abv"/>
    <n v="17.04545454545455"/>
  </r>
  <r>
    <s v="OtsLGRF22S"/>
    <s v="OtsLGRF22S_4735"/>
    <s v="C-04735"/>
    <d v="2022-09-10T00:00:00"/>
    <n v="18"/>
    <s v="U"/>
    <n v="630"/>
    <n v="63"/>
    <x v="0"/>
    <n v="1"/>
    <m/>
    <s v="M"/>
    <s v="M"/>
    <s v="OtsLYON19S_1_0702"/>
    <s v="OtsLYON19S_1_0686"/>
    <x v="1"/>
    <n v="3"/>
    <n v="2019"/>
    <s v="NA"/>
    <s v="NA"/>
    <x v="5"/>
    <n v="0.95971980899999998"/>
    <n v="1"/>
    <x v="1"/>
    <n v="5.6818181818181825"/>
    <n v="17.04545454545455"/>
    <s v="abv"/>
    <n v="17.04545454545455"/>
  </r>
  <r>
    <s v="OtsLGRF22S"/>
    <s v="OtsLGRF22S_4738"/>
    <s v="C-04738"/>
    <d v="2022-09-10T00:00:00"/>
    <n v="18"/>
    <s v="U"/>
    <n v="540"/>
    <n v="54"/>
    <x v="1"/>
    <s v="NA"/>
    <m/>
    <s v="M"/>
    <s v="M"/>
    <s v="OtsLYON19S_1_1867"/>
    <s v="OtsLYON19S_1_1634"/>
    <x v="1"/>
    <n v="3"/>
    <n v="2019"/>
    <s v="NA"/>
    <s v="NA"/>
    <x v="12"/>
    <n v="0.95971980899999998"/>
    <n v="1"/>
    <x v="9"/>
    <n v="5.6818181818181825"/>
    <n v="17.04545454545455"/>
    <s v="abv"/>
    <n v="17.04545454545455"/>
  </r>
  <r>
    <s v="OtsLGRF22S"/>
    <s v="OtsLGRF22S_4741"/>
    <s v="C-04741"/>
    <d v="2022-09-10T00:00:00"/>
    <n v="18"/>
    <s v="F"/>
    <n v="680"/>
    <n v="68"/>
    <x v="0"/>
    <n v="1"/>
    <m/>
    <s v="F"/>
    <s v="F"/>
    <s v="OtsLYON19S_1_0131"/>
    <s v="OtsLYON19S_1_0085"/>
    <x v="1"/>
    <n v="3"/>
    <n v="2019"/>
    <s v="NA"/>
    <s v="NA"/>
    <x v="7"/>
    <n v="0.95971980899999998"/>
    <n v="1"/>
    <x v="5"/>
    <n v="5.6818181818181825"/>
    <n v="17.04545454545455"/>
    <s v="abv"/>
    <n v="17.04545454545455"/>
  </r>
  <r>
    <s v="OtsLGRF22S"/>
    <s v="OtsLGRF22S_4744"/>
    <s v="C-04744"/>
    <d v="2022-09-10T00:00:00"/>
    <n v="18"/>
    <s v="F"/>
    <n v="700"/>
    <n v="70"/>
    <x v="1"/>
    <s v="NA"/>
    <m/>
    <s v="F"/>
    <s v="F"/>
    <s v="NA"/>
    <s v="NA"/>
    <x v="2"/>
    <s v="NA"/>
    <s v="U"/>
    <s v="FALL"/>
    <n v="1"/>
    <x v="1"/>
    <e v="#N/A"/>
    <n v="1"/>
    <x v="5"/>
    <n v="5.6818181818181825"/>
    <n v="17.04545454545455"/>
    <s v="abv"/>
    <n v="17.04545454545455"/>
  </r>
  <r>
    <s v="OtsLGRF22S"/>
    <s v="OtsLGRF22S_4747"/>
    <s v="C-04747"/>
    <d v="2022-09-10T00:00:00"/>
    <n v="18"/>
    <s v="F"/>
    <n v="770"/>
    <n v="77"/>
    <x v="1"/>
    <s v="NA"/>
    <m/>
    <s v="F"/>
    <s v="F"/>
    <s v="OtsNPFH18S_1_6304"/>
    <s v="OtsNPFH18S_1_6053"/>
    <x v="3"/>
    <n v="4"/>
    <n v="2018"/>
    <s v="NA"/>
    <s v="NA"/>
    <x v="2"/>
    <n v="0.96828396500000002"/>
    <n v="1"/>
    <x v="4"/>
    <n v="5.6818181818181825"/>
    <n v="17.04545454545455"/>
    <s v="abv"/>
    <n v="17.04545454545455"/>
  </r>
  <r>
    <s v="OtsLGRF22S"/>
    <s v="OtsLGRF22S_4750"/>
    <s v="C-04750"/>
    <d v="2022-09-10T00:00:00"/>
    <n v="18"/>
    <s v="U"/>
    <n v="630"/>
    <n v="63"/>
    <x v="1"/>
    <s v="NA"/>
    <m/>
    <s v="M"/>
    <s v="M"/>
    <s v="OtsLYON19S_1_0715"/>
    <s v="OtsLYON19S_1_0901"/>
    <x v="1"/>
    <n v="3"/>
    <n v="2019"/>
    <s v="NA"/>
    <s v="NA"/>
    <x v="5"/>
    <n v="0.95971980899999998"/>
    <n v="1"/>
    <x v="1"/>
    <n v="5.6818181818181825"/>
    <n v="17.04545454545455"/>
    <s v="abv"/>
    <n v="17.04545454545455"/>
  </r>
  <r>
    <s v="OtsLGRF22S"/>
    <s v="OtsLGRF22S_4753"/>
    <s v="C-04753"/>
    <d v="2022-09-10T00:00:00"/>
    <n v="18"/>
    <s v="U"/>
    <n v="470"/>
    <n v="47"/>
    <x v="1"/>
    <s v="NA"/>
    <m/>
    <s v="M"/>
    <s v="M"/>
    <s v="NA"/>
    <s v="NA"/>
    <x v="2"/>
    <s v="NA"/>
    <s v="U"/>
    <s v="FALL"/>
    <n v="1"/>
    <x v="1"/>
    <e v="#N/A"/>
    <n v="1"/>
    <x v="7"/>
    <n v="5.6818181818181825"/>
    <n v="17.04545454545455"/>
    <s v="abv"/>
    <n v="17.04545454545455"/>
  </r>
  <r>
    <s v="OtsLGRF22S"/>
    <s v="OtsLGRF22S_4756"/>
    <s v="C-04756"/>
    <d v="2022-09-10T00:00:00"/>
    <n v="18"/>
    <s v="F"/>
    <n v="780"/>
    <n v="78"/>
    <x v="1"/>
    <s v="NA"/>
    <m/>
    <s v="F"/>
    <s v="F"/>
    <s v="OtsLYON18S_1_1342"/>
    <s v="OtsLYON18S_1_1692"/>
    <x v="0"/>
    <n v="4"/>
    <n v="2018"/>
    <s v="NA"/>
    <s v="NA"/>
    <x v="4"/>
    <n v="0.80551598400000002"/>
    <n v="1"/>
    <x v="3"/>
    <n v="5.6818181818181825"/>
    <n v="17.04545454545455"/>
    <s v="blw"/>
    <n v="17.04545454545455"/>
  </r>
  <r>
    <s v="OtsLGRF22S"/>
    <s v="OtsLGRF22S_4759"/>
    <s v="C-04759"/>
    <d v="2022-09-10T00:00:00"/>
    <n v="18"/>
    <s v="U"/>
    <n v="580"/>
    <n v="58"/>
    <x v="1"/>
    <s v="NA"/>
    <m/>
    <s v="M"/>
    <s v="M"/>
    <s v="OtsLYON19S_1_0577"/>
    <s v="OtsLYON19S_1_0499"/>
    <x v="1"/>
    <n v="3"/>
    <n v="2019"/>
    <s v="NA"/>
    <s v="NA"/>
    <x v="3"/>
    <n v="0.95971980899999998"/>
    <n v="1"/>
    <x v="6"/>
    <n v="5.6818181818181825"/>
    <n v="17.04545454545455"/>
    <s v="blw"/>
    <n v="17.04545454545455"/>
  </r>
  <r>
    <s v="OtsLGRF22S"/>
    <s v="OtsLGRF22S_4762"/>
    <s v="C-04762"/>
    <d v="2022-09-10T00:00:00"/>
    <n v="18"/>
    <s v="U"/>
    <n v="620"/>
    <n v="62"/>
    <x v="0"/>
    <n v="1"/>
    <m/>
    <s v="M"/>
    <s v="M"/>
    <s v="OtsLYON19S_1_0124"/>
    <s v="OtsLYON19S_1_0071"/>
    <x v="1"/>
    <n v="3"/>
    <n v="2019"/>
    <s v="NA"/>
    <s v="NA"/>
    <x v="7"/>
    <n v="0.95971980899999998"/>
    <n v="1"/>
    <x v="6"/>
    <n v="5.6818181818181825"/>
    <n v="17.04545454545455"/>
    <s v="abv"/>
    <n v="17.04545454545455"/>
  </r>
  <r>
    <s v="OtsLGRF22S"/>
    <s v="OtsLGRF22S_4765"/>
    <s v="C-04765"/>
    <d v="2022-09-10T00:00:00"/>
    <n v="18"/>
    <s v="F"/>
    <n v="730"/>
    <n v="73"/>
    <x v="1"/>
    <s v="NA"/>
    <m/>
    <s v="F"/>
    <s v="F"/>
    <s v="NA"/>
    <s v="NA"/>
    <x v="2"/>
    <s v="NA"/>
    <s v="U"/>
    <s v="FALL"/>
    <n v="1"/>
    <x v="1"/>
    <e v="#N/A"/>
    <n v="1"/>
    <x v="4"/>
    <n v="5.6818181818181825"/>
    <n v="17.04545454545455"/>
    <s v="abv"/>
    <n v="17.04545454545455"/>
  </r>
  <r>
    <s v="OtsLGRF22S"/>
    <s v="OtsLGRF22S_4768"/>
    <s v="C-04768"/>
    <d v="2022-09-10T00:00:00"/>
    <n v="18"/>
    <s v="F"/>
    <n v="730"/>
    <n v="73"/>
    <x v="1"/>
    <s v="NA"/>
    <m/>
    <s v="F"/>
    <s v="F"/>
    <s v="NA"/>
    <s v="NA"/>
    <x v="2"/>
    <s v="NA"/>
    <s v="U"/>
    <s v="FALL"/>
    <n v="1"/>
    <x v="1"/>
    <e v="#N/A"/>
    <n v="1"/>
    <x v="4"/>
    <n v="5.6818181818181825"/>
    <n v="17.04545454545455"/>
    <s v="abv"/>
    <n v="17.04545454545455"/>
  </r>
  <r>
    <s v="OtsLGRF22S"/>
    <s v="OtsLGRF22S_4771"/>
    <s v="C-04771"/>
    <d v="2022-09-10T00:00:00"/>
    <n v="18"/>
    <s v="F"/>
    <n v="720"/>
    <n v="72"/>
    <x v="1"/>
    <s v="NA"/>
    <m/>
    <s v="M"/>
    <s v="M"/>
    <s v="OtsLYON18S_1_0734"/>
    <s v="OtsLYON18S_1_0865"/>
    <x v="0"/>
    <n v="4"/>
    <n v="2018"/>
    <s v="NA"/>
    <s v="NA"/>
    <x v="5"/>
    <n v="0.80551598400000002"/>
    <n v="1"/>
    <x v="5"/>
    <n v="5.6818181818181825"/>
    <n v="17.04545454545455"/>
    <s v="abv"/>
    <n v="17.04545454545455"/>
  </r>
  <r>
    <s v="OtsLGRF22S"/>
    <s v="OtsLGRF22S_4774"/>
    <s v="C-04774"/>
    <d v="2022-09-10T00:00:00"/>
    <n v="18"/>
    <s v="U"/>
    <n v="640"/>
    <n v="64"/>
    <x v="1"/>
    <s v="NA"/>
    <m/>
    <s v="M"/>
    <s v="M"/>
    <s v="OtsLYON19S_1_1840"/>
    <s v="OtsLYON19S_1_1588"/>
    <x v="1"/>
    <n v="3"/>
    <n v="2019"/>
    <s v="NA"/>
    <s v="NA"/>
    <x v="12"/>
    <n v="0.95971980899999998"/>
    <n v="1"/>
    <x v="1"/>
    <n v="5.6818181818181825"/>
    <n v="17.04545454545455"/>
    <s v="abv"/>
    <n v="17.04545454545455"/>
  </r>
  <r>
    <s v="OtsLGRF22S"/>
    <s v="OtsLGRF22S_4777"/>
    <s v="C-04777"/>
    <d v="2022-09-10T00:00:00"/>
    <n v="18"/>
    <s v="M"/>
    <n v="770"/>
    <n v="77"/>
    <x v="0"/>
    <n v="1"/>
    <m/>
    <s v="M"/>
    <s v="M"/>
    <s v="OtsNPFH17S_1_3314"/>
    <s v="OtsNPFH17S_1_3041"/>
    <x v="4"/>
    <n v="5"/>
    <n v="2017"/>
    <s v="NA"/>
    <s v="NA"/>
    <x v="10"/>
    <n v="0.98821806999999995"/>
    <n v="1"/>
    <x v="4"/>
    <n v="5.6818181818181825"/>
    <n v="17.04545454545455"/>
    <s v="abv"/>
    <n v="17.04545454545455"/>
  </r>
  <r>
    <s v="OtsLGRF22S"/>
    <s v="OtsLGRF22S_4780"/>
    <s v="C-04780"/>
    <d v="2022-09-10T00:00:00"/>
    <n v="18"/>
    <s v="U"/>
    <n v="660"/>
    <n v="66"/>
    <x v="0"/>
    <n v="1"/>
    <m/>
    <s v="M"/>
    <s v="M"/>
    <s v="OtsLYON18S_1_2361"/>
    <s v="OtsLYON18S_1_2754"/>
    <x v="0"/>
    <n v="4"/>
    <n v="2018"/>
    <s v="NA"/>
    <s v="NA"/>
    <x v="9"/>
    <n v="0.80551598400000002"/>
    <n v="1"/>
    <x v="1"/>
    <n v="5.6818181818181825"/>
    <n v="17.04545454545455"/>
    <s v="blw"/>
    <n v="17.04545454545455"/>
  </r>
  <r>
    <s v="OtsLGRF22S"/>
    <s v="OtsLGRF22S_4783"/>
    <s v="C-04783"/>
    <d v="2022-09-10T00:00:00"/>
    <n v="18"/>
    <s v="U"/>
    <n v="630"/>
    <n v="63"/>
    <x v="0"/>
    <n v="1"/>
    <m/>
    <s v="M"/>
    <s v="M"/>
    <s v="OtsLYON19S_1_1104"/>
    <s v="OtsLYON19S_1_0915"/>
    <x v="1"/>
    <n v="3"/>
    <n v="2019"/>
    <s v="NA"/>
    <s v="NA"/>
    <x v="16"/>
    <n v="0.95971980899999998"/>
    <n v="1"/>
    <x v="1"/>
    <n v="5.6818181818181825"/>
    <n v="17.04545454545455"/>
    <s v="abv"/>
    <n v="17.04545454545455"/>
  </r>
  <r>
    <s v="OtsLGRF22S"/>
    <s v="OtsLGRF22S_4786"/>
    <s v="C-04786"/>
    <d v="2022-09-10T00:00:00"/>
    <n v="18"/>
    <s v="M"/>
    <n v="730"/>
    <n v="73"/>
    <x v="0"/>
    <n v="1"/>
    <m/>
    <s v="M"/>
    <s v="M"/>
    <s v="OtsLYON19S_1_0110"/>
    <s v="OtsLYON19S_1_0052"/>
    <x v="1"/>
    <n v="3"/>
    <n v="2019"/>
    <s v="NA"/>
    <s v="NA"/>
    <x v="7"/>
    <n v="0.95971980899999998"/>
    <n v="1"/>
    <x v="4"/>
    <n v="5.6818181818181825"/>
    <n v="17.04545454545455"/>
    <s v="abv"/>
    <n v="17.04545454545455"/>
  </r>
  <r>
    <s v="OtsLGRF22S"/>
    <s v="OtsLGRF22S_4789"/>
    <s v="C-04789"/>
    <d v="2022-09-10T00:00:00"/>
    <n v="18"/>
    <s v="F"/>
    <n v="710"/>
    <n v="71"/>
    <x v="1"/>
    <s v="NA"/>
    <m/>
    <s v="F"/>
    <s v="F"/>
    <s v="NA"/>
    <s v="NA"/>
    <x v="2"/>
    <s v="NA"/>
    <s v="U"/>
    <s v="FALL"/>
    <n v="1"/>
    <x v="1"/>
    <e v="#N/A"/>
    <n v="1"/>
    <x v="5"/>
    <n v="5.6818181818181825"/>
    <n v="17.04545454545455"/>
    <s v="abv"/>
    <n v="17.04545454545455"/>
  </r>
  <r>
    <s v="OtsLGRF22S"/>
    <s v="OtsLGRF22S_4792"/>
    <s v="C-04792"/>
    <d v="2022-09-10T00:00:00"/>
    <n v="18"/>
    <s v="U"/>
    <n v="700"/>
    <n v="70"/>
    <x v="1"/>
    <s v="NA"/>
    <m/>
    <s v="M"/>
    <s v="M"/>
    <s v="OtsNPFH19S_1_2335"/>
    <s v="OtsNPFH19S_1_2070"/>
    <x v="5"/>
    <n v="3"/>
    <n v="2019"/>
    <s v="NA"/>
    <s v="NA"/>
    <x v="2"/>
    <n v="0.99705232300000002"/>
    <n v="1"/>
    <x v="5"/>
    <n v="5.6818181818181825"/>
    <n v="17.04545454545455"/>
    <s v="abv"/>
    <n v="17.04545454545455"/>
  </r>
  <r>
    <s v="OtsLGRF22S"/>
    <s v="OtsLGRF22S_4795"/>
    <s v="C-04795"/>
    <d v="2022-09-10T00:00:00"/>
    <n v="18"/>
    <s v="F"/>
    <n v="630"/>
    <n v="63"/>
    <x v="1"/>
    <s v="NA"/>
    <m/>
    <s v="F"/>
    <s v="F"/>
    <s v="OtsLYON19S_1_0566"/>
    <s v="OtsLYON19S_1_0636"/>
    <x v="1"/>
    <n v="3"/>
    <n v="2019"/>
    <s v="NA"/>
    <s v="NA"/>
    <x v="5"/>
    <n v="0.95971980899999998"/>
    <n v="1"/>
    <x v="1"/>
    <n v="5.6818181818181825"/>
    <n v="17.04545454545455"/>
    <s v="abv"/>
    <n v="17.04545454545455"/>
  </r>
  <r>
    <s v="OtsLGRF22S"/>
    <s v="OtsLGRF22S_4798"/>
    <s v="C-04798"/>
    <d v="2022-09-10T00:00:00"/>
    <n v="18"/>
    <s v="U"/>
    <n v="620"/>
    <n v="62"/>
    <x v="1"/>
    <s v="NA"/>
    <m/>
    <s v="M"/>
    <s v="M"/>
    <s v="OtsLYON19S_1_0596"/>
    <s v="OtsLYON19S_1_0657"/>
    <x v="1"/>
    <n v="3"/>
    <n v="2019"/>
    <s v="NA"/>
    <s v="NA"/>
    <x v="5"/>
    <n v="0.95971980899999998"/>
    <n v="1"/>
    <x v="6"/>
    <n v="5.6818181818181825"/>
    <n v="17.04545454545455"/>
    <s v="abv"/>
    <n v="17.04545454545455"/>
  </r>
  <r>
    <s v="OtsLGRF22S"/>
    <s v="OtsLGRF22S_4801"/>
    <s v="C-04801"/>
    <d v="2022-09-10T00:00:00"/>
    <n v="18"/>
    <s v="U"/>
    <n v="680"/>
    <n v="68"/>
    <x v="0"/>
    <s v="NA"/>
    <m/>
    <s v="M"/>
    <s v="M"/>
    <s v="OtsPBT18-UmaFa-0771"/>
    <s v="OtsPBT18-UmaFa-0768"/>
    <x v="8"/>
    <n v="4"/>
    <n v="2018"/>
    <s v="NA"/>
    <s v="NA"/>
    <x v="15"/>
    <n v="0.95730000000000004"/>
    <n v="1"/>
    <x v="5"/>
    <n v="5.6818181818181825"/>
    <n v="17.04545454545455"/>
    <s v="blw"/>
    <n v="17.04545454545455"/>
  </r>
  <r>
    <s v="OtsLGRF22S"/>
    <s v="OtsLGRF22S_4804"/>
    <s v="C-04804"/>
    <d v="2022-09-10T00:00:00"/>
    <n v="18"/>
    <s v="M"/>
    <n v="730"/>
    <n v="73"/>
    <x v="0"/>
    <n v="1"/>
    <m/>
    <s v="M"/>
    <s v="M"/>
    <s v="OtsLYON19S_1_0592"/>
    <s v="OtsLYON19S_1_0654"/>
    <x v="1"/>
    <n v="3"/>
    <n v="2019"/>
    <s v="NA"/>
    <s v="NA"/>
    <x v="5"/>
    <n v="0.95971980899999998"/>
    <n v="1"/>
    <x v="4"/>
    <n v="5.6818181818181825"/>
    <n v="17.04545454545455"/>
    <s v="abv"/>
    <n v="17.04545454545455"/>
  </r>
  <r>
    <s v="OtsLGRF22S"/>
    <s v="OtsLGRF22S_4807"/>
    <s v="C-04807"/>
    <d v="2022-09-10T00:00:00"/>
    <n v="18"/>
    <s v="F"/>
    <n v="770"/>
    <n v="77"/>
    <x v="0"/>
    <n v="1"/>
    <m/>
    <s v="F"/>
    <s v="F"/>
    <s v="OtsLYON18S_1_0118"/>
    <s v="OtsLYON18S_1_0209"/>
    <x v="0"/>
    <n v="4"/>
    <n v="2018"/>
    <s v="NA"/>
    <s v="NA"/>
    <x v="7"/>
    <n v="0.80551598400000002"/>
    <n v="1"/>
    <x v="4"/>
    <n v="5.6818181818181825"/>
    <n v="17.04545454545455"/>
    <s v="abv"/>
    <n v="17.04545454545455"/>
  </r>
  <r>
    <s v="OtsLGRF22S"/>
    <s v="OtsLGRF22S_4810"/>
    <s v="C-04810"/>
    <d v="2022-09-10T00:00:00"/>
    <n v="18"/>
    <s v="F"/>
    <n v="660"/>
    <n v="66"/>
    <x v="0"/>
    <n v="1"/>
    <m/>
    <s v="F"/>
    <s v="F"/>
    <s v="OtsLYON19S_1_1135"/>
    <s v="OtsLYON19S_1_1025"/>
    <x v="1"/>
    <n v="3"/>
    <n v="2019"/>
    <s v="NA"/>
    <s v="NA"/>
    <x v="14"/>
    <n v="0.95971980899999998"/>
    <n v="1"/>
    <x v="1"/>
    <n v="5.6818181818181825"/>
    <n v="17.04545454545455"/>
    <s v="abv"/>
    <n v="17.04545454545455"/>
  </r>
  <r>
    <s v="OtsLGRF22S"/>
    <s v="OtsLGRF22S_4813"/>
    <s v="C-04813"/>
    <d v="2022-09-10T00:00:00"/>
    <n v="18"/>
    <s v="F"/>
    <n v="660"/>
    <n v="66"/>
    <x v="0"/>
    <n v="1"/>
    <m/>
    <s v="M"/>
    <s v="M"/>
    <s v="OtsLYON18S_1_2384"/>
    <s v="OtsLYON18S_1_2756"/>
    <x v="0"/>
    <n v="4"/>
    <n v="2018"/>
    <s v="NA"/>
    <s v="NA"/>
    <x v="9"/>
    <n v="0.80551598400000002"/>
    <n v="1"/>
    <x v="1"/>
    <n v="5.6818181818181825"/>
    <n v="17.04545454545455"/>
    <s v="blw"/>
    <n v="17.04545454545455"/>
  </r>
  <r>
    <s v="OtsLGRF22S"/>
    <s v="OtsLGRF22S_4816"/>
    <s v="C-04816"/>
    <d v="2022-09-10T00:00:00"/>
    <n v="18"/>
    <s v="U"/>
    <n v="610"/>
    <n v="61"/>
    <x v="0"/>
    <n v="1"/>
    <m/>
    <s v="M"/>
    <s v="M"/>
    <s v="OtsLYON19S_1_1750"/>
    <s v="OtsLYON19S_1_2005"/>
    <x v="1"/>
    <n v="3"/>
    <n v="2019"/>
    <s v="NA"/>
    <s v="NA"/>
    <x v="17"/>
    <n v="0.95971980899999998"/>
    <n v="1"/>
    <x v="6"/>
    <n v="5.6818181818181825"/>
    <n v="17.04545454545455"/>
    <s v="abv"/>
    <n v="17.04545454545455"/>
  </r>
  <r>
    <s v="OtsLGRF22S"/>
    <s v="OtsLGRF22S_4819"/>
    <s v="C-04819"/>
    <d v="2022-09-10T00:00:00"/>
    <n v="18"/>
    <s v="U"/>
    <n v="530"/>
    <n v="53"/>
    <x v="0"/>
    <n v="1"/>
    <m/>
    <s v="M"/>
    <s v="M"/>
    <s v="OtsLYON19S_1_0550"/>
    <s v="OtsLYON19S_1_0436"/>
    <x v="1"/>
    <n v="3"/>
    <n v="2019"/>
    <s v="NA"/>
    <s v="NA"/>
    <x v="3"/>
    <n v="0.95971980899999998"/>
    <n v="1"/>
    <x v="9"/>
    <n v="5.6818181818181825"/>
    <n v="17.04545454545455"/>
    <s v="blw"/>
    <n v="17.04545454545455"/>
  </r>
  <r>
    <s v="OtsLGRF22S"/>
    <s v="OtsLGRF22S_4822"/>
    <s v="C-04822"/>
    <d v="2022-09-10T00:00:00"/>
    <n v="18"/>
    <s v="F"/>
    <n v="670"/>
    <n v="67"/>
    <x v="0"/>
    <n v="1"/>
    <m/>
    <s v="F"/>
    <s v="F"/>
    <s v="OtsLYON18S_1_2383"/>
    <s v="OtsLYON18S_1_2757"/>
    <x v="0"/>
    <n v="4"/>
    <n v="2018"/>
    <s v="NA"/>
    <s v="NA"/>
    <x v="9"/>
    <n v="0.80551598400000002"/>
    <n v="1"/>
    <x v="1"/>
    <n v="5.6818181818181825"/>
    <n v="17.04545454545455"/>
    <s v="blw"/>
    <n v="17.04545454545455"/>
  </r>
  <r>
    <s v="OtsLGRF22S"/>
    <s v="OtsLGRF22S_4825"/>
    <s v="C-04825"/>
    <d v="2022-09-10T00:00:00"/>
    <n v="18"/>
    <s v="M"/>
    <n v="730"/>
    <n v="73"/>
    <x v="0"/>
    <n v="1"/>
    <m/>
    <s v="M"/>
    <s v="M"/>
    <s v="OtsNPFH18S_1_5342"/>
    <s v="OtsNPFH18S_1_5013"/>
    <x v="3"/>
    <n v="4"/>
    <n v="2018"/>
    <s v="NA"/>
    <s v="NA"/>
    <x v="8"/>
    <n v="0.96828396500000002"/>
    <n v="1"/>
    <x v="4"/>
    <n v="5.6818181818181825"/>
    <n v="17.04545454545455"/>
    <s v="abv"/>
    <n v="17.04545454545455"/>
  </r>
  <r>
    <s v="OtsLGRF22S"/>
    <s v="OtsLGRF22S_4828"/>
    <s v="C-04828"/>
    <d v="2022-09-10T00:00:00"/>
    <n v="18"/>
    <s v="U"/>
    <n v="660"/>
    <n v="66"/>
    <x v="1"/>
    <s v="NA"/>
    <m/>
    <s v="M"/>
    <s v="M"/>
    <s v="NA"/>
    <s v="NA"/>
    <x v="2"/>
    <s v="NA"/>
    <s v="U"/>
    <s v="FALL"/>
    <n v="1"/>
    <x v="1"/>
    <e v="#N/A"/>
    <n v="1"/>
    <x v="1"/>
    <n v="5.6818181818181825"/>
    <n v="17.04545454545455"/>
    <s v="abv"/>
    <n v="17.04545454545455"/>
  </r>
  <r>
    <s v="OtsLGRF22S"/>
    <s v="OtsLGRF22S_4831"/>
    <s v="C-04831"/>
    <d v="2022-09-10T00:00:00"/>
    <n v="18"/>
    <s v="F"/>
    <n v="760"/>
    <n v="76"/>
    <x v="0"/>
    <n v="1"/>
    <m/>
    <s v="F"/>
    <s v="F"/>
    <s v="OtsLYON18S_1_1323"/>
    <s v="OtsLYON18S_1_1647"/>
    <x v="0"/>
    <n v="4"/>
    <n v="2018"/>
    <s v="NA"/>
    <s v="NA"/>
    <x v="4"/>
    <n v="0.80551598400000002"/>
    <n v="1"/>
    <x v="4"/>
    <n v="5.6818181818181825"/>
    <n v="17.04545454545455"/>
    <s v="blw"/>
    <n v="17.04545454545455"/>
  </r>
  <r>
    <s v="OtsLGRF22S"/>
    <s v="OtsLGRF22S_4834"/>
    <s v="C-04834"/>
    <d v="2022-09-10T00:00:00"/>
    <n v="18"/>
    <s v="U"/>
    <n v="560"/>
    <n v="56"/>
    <x v="0"/>
    <n v="1"/>
    <m/>
    <s v="M"/>
    <s v="M"/>
    <s v="OtsLYON19S_1_0556"/>
    <s v="OtsLYON19S_1_0447"/>
    <x v="1"/>
    <n v="3"/>
    <n v="2019"/>
    <s v="NA"/>
    <s v="NA"/>
    <x v="3"/>
    <n v="0.95971980899999998"/>
    <n v="1"/>
    <x v="9"/>
    <n v="5.6818181818181825"/>
    <n v="17.04545454545455"/>
    <s v="blw"/>
    <n v="17.04545454545455"/>
  </r>
  <r>
    <s v="OtsLGRF22S"/>
    <s v="OtsLGRF22S_4837"/>
    <s v="C-04837"/>
    <d v="2022-09-10T00:00:00"/>
    <n v="18"/>
    <s v="F"/>
    <n v="680"/>
    <n v="68"/>
    <x v="1"/>
    <s v="NA"/>
    <m/>
    <s v="F"/>
    <s v="F"/>
    <s v="NA"/>
    <s v="NA"/>
    <x v="2"/>
    <s v="NA"/>
    <s v="U"/>
    <s v="FALL"/>
    <n v="1"/>
    <x v="1"/>
    <e v="#N/A"/>
    <n v="1"/>
    <x v="5"/>
    <n v="5.6818181818181825"/>
    <n v="17.04545454545455"/>
    <s v="abv"/>
    <n v="17.04545454545455"/>
  </r>
  <r>
    <s v="OtsLGRF22S"/>
    <s v="OtsLGRF22S_4840"/>
    <s v="C-04840"/>
    <d v="2022-09-10T00:00:00"/>
    <n v="18"/>
    <s v="U"/>
    <n v="620"/>
    <n v="62"/>
    <x v="1"/>
    <s v="NA"/>
    <m/>
    <s v="M"/>
    <s v="M"/>
    <s v="OtsLYON19S_1_0559"/>
    <s v="OtsLYON19S_1_0606"/>
    <x v="1"/>
    <n v="3"/>
    <n v="2019"/>
    <s v="NA"/>
    <s v="NA"/>
    <x v="3"/>
    <n v="0.95971980899999998"/>
    <n v="1"/>
    <x v="6"/>
    <n v="5.6818181818181825"/>
    <n v="17.04545454545455"/>
    <s v="blw"/>
    <n v="17.04545454545455"/>
  </r>
  <r>
    <s v="OtsLGRF22S"/>
    <s v="OtsLGRF22S_4843"/>
    <s v="C-04843"/>
    <d v="2022-09-10T00:00:00"/>
    <n v="18"/>
    <s v="F"/>
    <n v="720"/>
    <n v="72"/>
    <x v="0"/>
    <s v="NA"/>
    <m/>
    <s v="F"/>
    <s v="F"/>
    <s v="NA"/>
    <s v="NA"/>
    <x v="2"/>
    <s v="NA"/>
    <s v="U"/>
    <s v="FALL"/>
    <n v="1"/>
    <x v="6"/>
    <e v="#N/A"/>
    <n v="1"/>
    <x v="5"/>
    <n v="5.6818181818181825"/>
    <n v="17.04545454545455"/>
    <s v="abv"/>
    <n v="17.04545454545455"/>
  </r>
  <r>
    <s v="OtsLGRF22S"/>
    <s v="OtsLGRF22S_4846"/>
    <s v="C-04846"/>
    <d v="2022-09-10T00:00:00"/>
    <n v="18"/>
    <s v="U"/>
    <n v="680"/>
    <n v="68"/>
    <x v="0"/>
    <n v="1"/>
    <m/>
    <s v="M"/>
    <s v="M"/>
    <s v="OtsLYON19S_1_1110"/>
    <s v="OtsLYON19S_1_0937"/>
    <x v="1"/>
    <n v="3"/>
    <n v="2019"/>
    <s v="NA"/>
    <s v="NA"/>
    <x v="16"/>
    <n v="0.95971980899999998"/>
    <n v="1"/>
    <x v="5"/>
    <n v="5.6818181818181825"/>
    <n v="17.04545454545455"/>
    <s v="abv"/>
    <n v="17.04545454545455"/>
  </r>
  <r>
    <s v="OtsLGRF22S"/>
    <s v="OtsLGRF22S_4849"/>
    <s v="C-04849"/>
    <d v="2022-09-10T00:00:00"/>
    <n v="18"/>
    <s v="F"/>
    <n v="700"/>
    <n v="70"/>
    <x v="1"/>
    <s v="NA"/>
    <m/>
    <s v="F"/>
    <s v="F"/>
    <s v="OtsLYON19S_1_0538"/>
    <s v="OtsLYON19S_1_0393"/>
    <x v="1"/>
    <n v="3"/>
    <n v="2019"/>
    <s v="NA"/>
    <s v="NA"/>
    <x v="3"/>
    <n v="0.95971980899999998"/>
    <n v="1"/>
    <x v="5"/>
    <n v="5.6818181818181825"/>
    <n v="17.04545454545455"/>
    <s v="blw"/>
    <n v="17.04545454545455"/>
  </r>
  <r>
    <s v="OtsLGRF22S"/>
    <s v="OtsLGRF22S_4852"/>
    <s v="C-04852"/>
    <d v="2022-09-10T00:00:00"/>
    <n v="18"/>
    <s v="U"/>
    <n v="490"/>
    <n v="49"/>
    <x v="1"/>
    <s v="NA"/>
    <m/>
    <s v="M"/>
    <s v="M"/>
    <s v="OtsLYON20S_1_0445"/>
    <s v="OtsLYON20S_1_1179"/>
    <x v="7"/>
    <n v="2"/>
    <n v="2020"/>
    <s v="NA"/>
    <s v="NA"/>
    <x v="3"/>
    <n v="0.98961045999999997"/>
    <n v="1"/>
    <x v="8"/>
    <n v="5.6818181818181825"/>
    <n v="17.04545454545455"/>
    <s v="blw"/>
    <n v="17.04545454545455"/>
  </r>
  <r>
    <s v="OtsLGRF22S"/>
    <s v="OtsLGRF22S_4855"/>
    <s v="C-04855"/>
    <d v="2022-09-10T00:00:00"/>
    <n v="18"/>
    <s v="F"/>
    <n v="780"/>
    <n v="78"/>
    <x v="0"/>
    <n v="1"/>
    <m/>
    <s v="F"/>
    <s v="F"/>
    <s v="NA"/>
    <s v="NA"/>
    <x v="2"/>
    <s v="NA"/>
    <s v="U"/>
    <s v="FALL"/>
    <n v="1"/>
    <x v="6"/>
    <e v="#N/A"/>
    <n v="1"/>
    <x v="3"/>
    <n v="5.6818181818181825"/>
    <n v="17.04545454545455"/>
    <s v="abv"/>
    <n v="17.04545454545455"/>
  </r>
  <r>
    <s v="OtsLGRF22S"/>
    <s v="OtsLGRF22S_4858"/>
    <s v="C-04858"/>
    <d v="2022-09-10T00:00:00"/>
    <n v="18"/>
    <s v="U"/>
    <n v="670"/>
    <n v="67"/>
    <x v="1"/>
    <s v="NA"/>
    <m/>
    <s v="M"/>
    <s v="M"/>
    <s v="OtsLYON19S_1_1884"/>
    <s v="OtsLYON19S_1_1670"/>
    <x v="1"/>
    <n v="3"/>
    <n v="2019"/>
    <s v="NA"/>
    <s v="NA"/>
    <x v="12"/>
    <n v="0.95971980899999998"/>
    <n v="1"/>
    <x v="1"/>
    <n v="5.6818181818181825"/>
    <n v="17.04545454545455"/>
    <s v="abv"/>
    <n v="17.04545454545455"/>
  </r>
  <r>
    <s v="OtsLGRF22S"/>
    <s v="OtsLGRF22S_4861"/>
    <s v="C-04861"/>
    <d v="2022-09-10T00:00:00"/>
    <n v="18"/>
    <s v="U"/>
    <n v="600"/>
    <n v="60"/>
    <x v="1"/>
    <s v="NA"/>
    <m/>
    <s v="M"/>
    <s v="M"/>
    <s v="OtsLYON19S_1_0148"/>
    <s v="OtsLYON19S_1_0210"/>
    <x v="1"/>
    <n v="3"/>
    <n v="2019"/>
    <s v="NA"/>
    <s v="NA"/>
    <x v="0"/>
    <n v="0.95971980899999998"/>
    <n v="1"/>
    <x v="6"/>
    <n v="5.6818181818181825"/>
    <n v="17.04545454545455"/>
    <s v="abv"/>
    <n v="17.04545454545455"/>
  </r>
  <r>
    <s v="OtsLGRF22S"/>
    <s v="OtsLGRF22S_4864"/>
    <s v="C-04864"/>
    <d v="2022-09-10T00:00:00"/>
    <n v="18"/>
    <s v="U"/>
    <n v="600"/>
    <n v="60"/>
    <x v="0"/>
    <n v="1"/>
    <m/>
    <s v="M"/>
    <s v="M"/>
    <s v="OtsLYON19S_1_1126"/>
    <s v="OtsLYON19S_1_0974"/>
    <x v="1"/>
    <n v="3"/>
    <n v="2019"/>
    <s v="NA"/>
    <s v="NA"/>
    <x v="14"/>
    <n v="0.95971980899999998"/>
    <n v="1"/>
    <x v="6"/>
    <n v="5.6818181818181825"/>
    <n v="17.04545454545455"/>
    <s v="abv"/>
    <n v="17.04545454545455"/>
  </r>
  <r>
    <s v="OtsLGRF22S"/>
    <s v="OtsLGRF22S_4867"/>
    <s v="C-04867"/>
    <d v="2022-09-10T00:00:00"/>
    <n v="18"/>
    <s v="U"/>
    <n v="440"/>
    <n v="44"/>
    <x v="0"/>
    <n v="1"/>
    <m/>
    <s v="M"/>
    <s v="M"/>
    <s v="OtsLYON20S_1_1600"/>
    <s v="OtsLYON20S_1_1773"/>
    <x v="7"/>
    <n v="2"/>
    <n v="2020"/>
    <s v="NA"/>
    <s v="NA"/>
    <x v="17"/>
    <n v="0.98961045999999997"/>
    <n v="1"/>
    <x v="7"/>
    <n v="5.6818181818181825"/>
    <n v="17.04545454545455"/>
    <s v="abv"/>
    <n v="17.04545454545455"/>
  </r>
  <r>
    <s v="OtsLGRF22S"/>
    <s v="OtsLGRF22S_4870"/>
    <s v="C-04870"/>
    <d v="2022-09-10T00:00:00"/>
    <n v="18"/>
    <s v="F"/>
    <n v="800"/>
    <n v="80"/>
    <x v="1"/>
    <s v="NA"/>
    <m/>
    <s v="F"/>
    <s v="F"/>
    <s v="OtsNPFH18S_1_3347"/>
    <s v="OtsNPFH18S_1_3076"/>
    <x v="3"/>
    <n v="4"/>
    <n v="2018"/>
    <s v="NA"/>
    <s v="NA"/>
    <x v="10"/>
    <n v="0.96828396500000002"/>
    <n v="1"/>
    <x v="3"/>
    <n v="5.6818181818181825"/>
    <n v="17.04545454545455"/>
    <s v="abv"/>
    <n v="17.04545454545455"/>
  </r>
  <r>
    <s v="OtsLGRF22S"/>
    <s v="OtsLGRF22S_4873"/>
    <s v="C-04873"/>
    <d v="2022-09-10T00:00:00"/>
    <n v="18"/>
    <s v="F"/>
    <n v="680"/>
    <n v="68"/>
    <x v="0"/>
    <n v="1"/>
    <m/>
    <s v="F"/>
    <s v="F"/>
    <s v="OtsLYON18S_1_2355"/>
    <s v="OtsLYON18S_1_2732"/>
    <x v="0"/>
    <n v="4"/>
    <n v="2018"/>
    <s v="NA"/>
    <s v="NA"/>
    <x v="9"/>
    <n v="0.80551598400000002"/>
    <n v="1"/>
    <x v="5"/>
    <n v="5.6818181818181825"/>
    <n v="17.04545454545455"/>
    <s v="blw"/>
    <n v="17.04545454545455"/>
  </r>
  <r>
    <s v="OtsLGRF22S"/>
    <s v="OtsLGRF22S_4876"/>
    <s v="C-04876"/>
    <d v="2022-09-10T00:00:00"/>
    <n v="18"/>
    <s v="F"/>
    <n v="810"/>
    <n v="81"/>
    <x v="1"/>
    <s v="NA"/>
    <m/>
    <s v="F"/>
    <s v="F"/>
    <s v="NA"/>
    <s v="NA"/>
    <x v="2"/>
    <s v="NA"/>
    <s v="U"/>
    <s v="FALL"/>
    <n v="1"/>
    <x v="1"/>
    <e v="#N/A"/>
    <n v="1"/>
    <x v="3"/>
    <n v="5.6818181818181825"/>
    <n v="17.04545454545455"/>
    <s v="abv"/>
    <n v="17.04545454545455"/>
  </r>
  <r>
    <s v="OtsLGRF22S"/>
    <s v="OtsLGRF22S_4879"/>
    <s v="C-04879"/>
    <d v="2022-09-10T00:00:00"/>
    <n v="18"/>
    <s v="U"/>
    <n v="600"/>
    <n v="60"/>
    <x v="1"/>
    <s v="NA"/>
    <m/>
    <s v="M"/>
    <s v="M"/>
    <s v="OtsLYON19S_1_2309"/>
    <s v="OtsLYON19S_1_2090"/>
    <x v="1"/>
    <n v="3"/>
    <n v="2019"/>
    <s v="NA"/>
    <s v="NA"/>
    <x v="3"/>
    <n v="0.95971980899999998"/>
    <n v="1"/>
    <x v="6"/>
    <n v="5.6818181818181825"/>
    <n v="17.04545454545455"/>
    <s v="blw"/>
    <n v="17.04545454545455"/>
  </r>
  <r>
    <s v="OtsLGRF22S"/>
    <s v="OtsLGRF22S_4882"/>
    <s v="C-04882"/>
    <d v="2022-09-10T00:00:00"/>
    <n v="18"/>
    <s v="F"/>
    <n v="820"/>
    <n v="82"/>
    <x v="1"/>
    <s v="NA"/>
    <m/>
    <s v="F"/>
    <s v="F"/>
    <s v="OtsNPFH18S_1_5339"/>
    <s v="OtsNPFH18S_1_5047"/>
    <x v="3"/>
    <n v="4"/>
    <n v="2018"/>
    <s v="NA"/>
    <s v="NA"/>
    <x v="8"/>
    <n v="0.96828396500000002"/>
    <n v="1"/>
    <x v="3"/>
    <n v="5.6818181818181825"/>
    <n v="17.04545454545455"/>
    <s v="abv"/>
    <n v="17.04545454545455"/>
  </r>
  <r>
    <s v="OtsLGRF22S"/>
    <s v="OtsLGRF22S_4885"/>
    <s v="C-04885"/>
    <d v="2022-09-10T00:00:00"/>
    <n v="18"/>
    <s v="U"/>
    <n v="590"/>
    <n v="59"/>
    <x v="1"/>
    <s v="NA"/>
    <m/>
    <s v="M"/>
    <s v="M"/>
    <s v="OtsLYON19S_1_1880"/>
    <s v="OtsLYON19S_1_1664"/>
    <x v="1"/>
    <n v="3"/>
    <n v="2019"/>
    <s v="NA"/>
    <s v="NA"/>
    <x v="12"/>
    <n v="0.95971980899999998"/>
    <n v="1"/>
    <x v="6"/>
    <n v="5.6818181818181825"/>
    <n v="17.04545454545455"/>
    <s v="abv"/>
    <n v="17.04545454545455"/>
  </r>
  <r>
    <s v="OtsLGRF22S"/>
    <s v="OtsLGRF22S_4888"/>
    <s v="C-04888"/>
    <d v="2022-09-10T00:00:00"/>
    <n v="18"/>
    <s v="F"/>
    <n v="700"/>
    <n v="70"/>
    <x v="1"/>
    <s v="NA"/>
    <m/>
    <s v="F"/>
    <s v="F"/>
    <s v="OtsLYON19S_1_1850"/>
    <s v="OtsLYON19S_1_1605"/>
    <x v="1"/>
    <n v="3"/>
    <n v="2019"/>
    <s v="NA"/>
    <s v="NA"/>
    <x v="12"/>
    <n v="0.95971980899999998"/>
    <n v="1"/>
    <x v="5"/>
    <n v="5.6818181818181825"/>
    <n v="17.04545454545455"/>
    <s v="abv"/>
    <n v="17.04545454545455"/>
  </r>
  <r>
    <s v="OtsLGRF22S"/>
    <s v="OtsLGRF22S_4891"/>
    <s v="C-04891"/>
    <d v="2022-09-11T00:00:00"/>
    <n v="18"/>
    <s v="F"/>
    <n v="660"/>
    <n v="66"/>
    <x v="1"/>
    <s v="NA"/>
    <m/>
    <s v="F"/>
    <s v="F"/>
    <s v="OtsLYON19S_1_0159"/>
    <s v="OtsLYON19S_1_0246"/>
    <x v="1"/>
    <n v="3"/>
    <n v="2019"/>
    <s v="NA"/>
    <s v="NA"/>
    <x v="0"/>
    <n v="0.95971980899999998"/>
    <n v="1"/>
    <x v="1"/>
    <n v="5.6818181818181825"/>
    <n v="17.04545454545455"/>
    <s v="abv"/>
    <n v="17.04545454545455"/>
  </r>
  <r>
    <s v="OtsLGRF22S"/>
    <s v="OtsLGRF22S_4894"/>
    <s v="C-04894"/>
    <d v="2022-09-11T00:00:00"/>
    <n v="18"/>
    <s v="F"/>
    <n v="650"/>
    <n v="65"/>
    <x v="0"/>
    <n v="1"/>
    <m/>
    <s v="F"/>
    <s v="F"/>
    <s v="OtsLYON19S_1_0548"/>
    <s v="OtsLYON19S_1_0410"/>
    <x v="1"/>
    <n v="3"/>
    <n v="2019"/>
    <s v="NA"/>
    <s v="NA"/>
    <x v="3"/>
    <n v="0.95971980899999998"/>
    <n v="1"/>
    <x v="1"/>
    <n v="5.6818181818181825"/>
    <n v="17.04545454545455"/>
    <s v="blw"/>
    <n v="17.04545454545455"/>
  </r>
  <r>
    <s v="OtsLGRF22S"/>
    <s v="OtsLGRF22S_4897"/>
    <s v="C-04897"/>
    <d v="2022-09-11T00:00:00"/>
    <n v="18"/>
    <s v="U"/>
    <n v="550"/>
    <n v="55"/>
    <x v="0"/>
    <n v="1"/>
    <m/>
    <s v="M"/>
    <s v="M"/>
    <s v="OtsLYON19S_1_1363"/>
    <s v="OtsLYON19S_1_1289"/>
    <x v="1"/>
    <n v="3"/>
    <n v="2019"/>
    <s v="NA"/>
    <s v="NA"/>
    <x v="9"/>
    <n v="0.95971980899999998"/>
    <n v="1"/>
    <x v="9"/>
    <n v="5.6818181818181825"/>
    <n v="17.04545454545455"/>
    <s v="blw"/>
    <n v="17.04545454545455"/>
  </r>
  <r>
    <s v="OtsLGRF22S"/>
    <s v="OtsLGRF22S_4900"/>
    <s v="C-04900"/>
    <d v="2022-09-11T00:00:00"/>
    <n v="18"/>
    <s v="U"/>
    <n v="640"/>
    <n v="64"/>
    <x v="1"/>
    <s v="NA"/>
    <m/>
    <s v="M"/>
    <s v="M"/>
    <s v="OtsLYON19S_1_1726"/>
    <s v="OtsLYON19S_1_1950"/>
    <x v="1"/>
    <n v="3"/>
    <n v="2019"/>
    <s v="NA"/>
    <s v="NA"/>
    <x v="12"/>
    <n v="0.95971980899999998"/>
    <n v="1"/>
    <x v="1"/>
    <n v="5.6818181818181825"/>
    <n v="17.04545454545455"/>
    <s v="abv"/>
    <n v="17.04545454545455"/>
  </r>
  <r>
    <s v="OtsLGRF22S"/>
    <s v="OtsLGRF22S_4903"/>
    <s v="C-04903"/>
    <d v="2022-09-11T00:00:00"/>
    <n v="18"/>
    <s v="U"/>
    <n v="560"/>
    <n v="56"/>
    <x v="0"/>
    <n v="1"/>
    <m/>
    <s v="U"/>
    <s v="M"/>
    <s v="OtsLYON19S_1_0106"/>
    <s v="OtsLYON19S_1_0013"/>
    <x v="1"/>
    <n v="3"/>
    <n v="2019"/>
    <s v="NA"/>
    <s v="NA"/>
    <x v="7"/>
    <n v="0.95971980899999998"/>
    <n v="1"/>
    <x v="9"/>
    <n v="5.6818181818181825"/>
    <n v="17.04545454545455"/>
    <s v="abv"/>
    <n v="17.04545454545455"/>
  </r>
  <r>
    <s v="OtsLGRF22S"/>
    <s v="OtsLGRF22S_4906"/>
    <s v="C-04906"/>
    <d v="2022-09-11T00:00:00"/>
    <n v="18"/>
    <s v="F"/>
    <n v="790"/>
    <n v="79"/>
    <x v="0"/>
    <n v="1"/>
    <m/>
    <s v="F"/>
    <s v="F"/>
    <s v="NA"/>
    <s v="NA"/>
    <x v="2"/>
    <s v="NA"/>
    <s v="U"/>
    <s v="FALL"/>
    <n v="0.999999999999996"/>
    <x v="6"/>
    <e v="#N/A"/>
    <n v="1"/>
    <x v="3"/>
    <n v="5.6818181818181825"/>
    <n v="17.04545454545455"/>
    <s v="abv"/>
    <n v="17.04545454545455"/>
  </r>
  <r>
    <s v="OtsLGRF22S"/>
    <s v="OtsLGRF22S_4909"/>
    <s v="C-04909"/>
    <d v="2022-09-11T00:00:00"/>
    <n v="18"/>
    <s v="U"/>
    <n v="640"/>
    <n v="64"/>
    <x v="1"/>
    <s v="NA"/>
    <m/>
    <s v="M"/>
    <s v="M"/>
    <s v="OtsLYON19S_1_1393"/>
    <s v="OtsLYON19S_1_1498"/>
    <x v="1"/>
    <n v="3"/>
    <n v="2019"/>
    <s v="NA"/>
    <s v="NA"/>
    <x v="12"/>
    <n v="0.95971980899999998"/>
    <n v="1"/>
    <x v="1"/>
    <n v="5.6818181818181825"/>
    <n v="17.04545454545455"/>
    <s v="abv"/>
    <n v="17.04545454545455"/>
  </r>
  <r>
    <s v="OtsLGRF22S"/>
    <s v="OtsLGRF22S_4912"/>
    <s v="C-04912"/>
    <d v="2022-09-11T00:00:00"/>
    <n v="18"/>
    <s v="U"/>
    <n v="660"/>
    <n v="66"/>
    <x v="1"/>
    <s v="NA"/>
    <m/>
    <s v="M"/>
    <s v="M"/>
    <s v="OtsLYON19S_1_0554"/>
    <s v="OtsLYON19S_1_0444"/>
    <x v="1"/>
    <n v="3"/>
    <n v="2019"/>
    <s v="NA"/>
    <s v="NA"/>
    <x v="3"/>
    <n v="0.95971980899999998"/>
    <n v="1"/>
    <x v="1"/>
    <n v="5.6818181818181825"/>
    <n v="17.04545454545455"/>
    <s v="blw"/>
    <n v="17.04545454545455"/>
  </r>
  <r>
    <s v="OtsLGRF22S"/>
    <s v="OtsLGRF22S_4915"/>
    <s v="C-04915"/>
    <d v="2022-09-11T00:00:00"/>
    <n v="18"/>
    <s v="U"/>
    <n v="670"/>
    <n v="67"/>
    <x v="0"/>
    <n v="1"/>
    <m/>
    <s v="M"/>
    <s v="M"/>
    <s v="OtsLYON19S_1_0155"/>
    <s v="OtsLYON19S_1_0242"/>
    <x v="1"/>
    <n v="3"/>
    <n v="2019"/>
    <s v="NA"/>
    <s v="NA"/>
    <x v="0"/>
    <n v="0.95971980899999998"/>
    <n v="1"/>
    <x v="1"/>
    <n v="5.6818181818181825"/>
    <n v="17.04545454545455"/>
    <s v="abv"/>
    <n v="17.04545454545455"/>
  </r>
  <r>
    <s v="OtsLGRF22S"/>
    <s v="OtsLGRF22S_4918"/>
    <s v="C-04918"/>
    <d v="2022-09-11T00:00:00"/>
    <n v="18"/>
    <s v="U"/>
    <n v="700"/>
    <n v="70"/>
    <x v="1"/>
    <s v="NA"/>
    <m/>
    <s v="M"/>
    <s v="M"/>
    <s v="OtsLYON19S_1_0716"/>
    <s v="OtsLYON19S_1_0824"/>
    <x v="1"/>
    <n v="3"/>
    <n v="2019"/>
    <s v="NA"/>
    <s v="NA"/>
    <x v="5"/>
    <n v="0.95971980899999998"/>
    <n v="1"/>
    <x v="5"/>
    <n v="5.6818181818181825"/>
    <n v="17.04545454545455"/>
    <s v="abv"/>
    <n v="17.04545454545455"/>
  </r>
  <r>
    <s v="OtsLGRF22S"/>
    <s v="OtsLGRF22S_4921"/>
    <s v="C-04921"/>
    <d v="2022-09-11T00:00:00"/>
    <n v="18"/>
    <s v="F"/>
    <n v="790"/>
    <n v="79"/>
    <x v="1"/>
    <s v="NA"/>
    <m/>
    <s v="F"/>
    <s v="F"/>
    <s v="NA"/>
    <s v="NA"/>
    <x v="2"/>
    <s v="NA"/>
    <s v="U"/>
    <s v="FALL"/>
    <n v="0.999999999999998"/>
    <x v="1"/>
    <e v="#N/A"/>
    <n v="1"/>
    <x v="3"/>
    <n v="5.6818181818181825"/>
    <n v="17.04545454545455"/>
    <s v="abv"/>
    <n v="17.04545454545455"/>
  </r>
  <r>
    <s v="OtsLGRF22S"/>
    <s v="OtsLGRF22S_4924"/>
    <s v="C-04924"/>
    <d v="2022-09-11T00:00:00"/>
    <n v="18"/>
    <s v="F"/>
    <n v="820"/>
    <n v="82"/>
    <x v="0"/>
    <n v="1"/>
    <m/>
    <s v="F"/>
    <s v="F"/>
    <s v="OtsLYON18S_1_0754"/>
    <s v="OtsLYON18S_1_0653"/>
    <x v="0"/>
    <n v="4"/>
    <n v="2018"/>
    <s v="NA"/>
    <s v="NA"/>
    <x v="3"/>
    <n v="0.80551598400000002"/>
    <n v="1"/>
    <x v="3"/>
    <n v="5.6818181818181825"/>
    <n v="17.04545454545455"/>
    <s v="blw"/>
    <n v="17.04545454545455"/>
  </r>
  <r>
    <s v="OtsLGRF22S"/>
    <s v="OtsLGRF22S_4927"/>
    <s v="C-04927"/>
    <d v="2022-09-11T00:00:00"/>
    <n v="18"/>
    <s v="U"/>
    <n v="660"/>
    <n v="66"/>
    <x v="0"/>
    <n v="1"/>
    <m/>
    <s v="M"/>
    <s v="M"/>
    <s v="OtsLYON19S_1_1839"/>
    <s v="OtsLYON19S_1_1579"/>
    <x v="1"/>
    <n v="3"/>
    <n v="2019"/>
    <s v="NA"/>
    <s v="NA"/>
    <x v="12"/>
    <n v="0.95971980899999998"/>
    <n v="1"/>
    <x v="1"/>
    <n v="5.6818181818181825"/>
    <n v="17.04545454545455"/>
    <s v="abv"/>
    <n v="17.04545454545455"/>
  </r>
  <r>
    <s v="OtsLGRF22S"/>
    <s v="OtsLGRF22S_4930"/>
    <s v="C-04930"/>
    <d v="2022-09-11T00:00:00"/>
    <n v="18"/>
    <s v="U"/>
    <n v="670"/>
    <n v="67"/>
    <x v="1"/>
    <s v="NA"/>
    <m/>
    <s v="M"/>
    <s v="M"/>
    <s v="OtsLYON19S_1_1861"/>
    <s v="OtsLYON19S_1_1622"/>
    <x v="1"/>
    <n v="3"/>
    <n v="2019"/>
    <s v="NA"/>
    <s v="NA"/>
    <x v="12"/>
    <n v="0.95971980899999998"/>
    <n v="1"/>
    <x v="1"/>
    <n v="5.6818181818181825"/>
    <n v="17.04545454545455"/>
    <s v="abv"/>
    <n v="17.04545454545455"/>
  </r>
  <r>
    <s v="OtsLGRF22S"/>
    <s v="OtsLGRF22S_4933"/>
    <s v="C-04933"/>
    <d v="2022-09-11T00:00:00"/>
    <n v="18"/>
    <s v="F"/>
    <n v="680"/>
    <n v="68"/>
    <x v="1"/>
    <s v="NA"/>
    <m/>
    <s v="F"/>
    <s v="F"/>
    <s v="OtsLYON19S_1_0129"/>
    <s v="OtsLYON19S_1_0078"/>
    <x v="1"/>
    <n v="3"/>
    <n v="2019"/>
    <s v="NA"/>
    <s v="NA"/>
    <x v="7"/>
    <n v="0.95971980899999998"/>
    <n v="1"/>
    <x v="5"/>
    <n v="5.6818181818181825"/>
    <n v="17.04545454545455"/>
    <s v="abv"/>
    <n v="17.04545454545455"/>
  </r>
  <r>
    <s v="OtsLGRF22S"/>
    <s v="OtsLGRF22S_4936"/>
    <s v="C-04936"/>
    <d v="2022-09-11T00:00:00"/>
    <n v="18"/>
    <s v="F"/>
    <n v="650"/>
    <n v="65"/>
    <x v="1"/>
    <s v="NA"/>
    <m/>
    <s v="F"/>
    <s v="F"/>
    <s v="OtsLYON19S_1_1829"/>
    <s v="OtsLYON19S_1_1574"/>
    <x v="1"/>
    <n v="3"/>
    <n v="2019"/>
    <s v="NA"/>
    <s v="NA"/>
    <x v="12"/>
    <n v="0.95971980899999998"/>
    <n v="1"/>
    <x v="1"/>
    <n v="5.6818181818181825"/>
    <n v="17.04545454545455"/>
    <s v="abv"/>
    <n v="17.04545454545455"/>
  </r>
  <r>
    <s v="OtsLGRF22S"/>
    <s v="OtsLGRF22S_4939"/>
    <s v="C-04939"/>
    <d v="2022-09-11T00:00:00"/>
    <n v="18"/>
    <s v="F"/>
    <n v="800"/>
    <n v="80"/>
    <x v="1"/>
    <s v="NA"/>
    <m/>
    <s v="F"/>
    <s v="F"/>
    <s v="OtsLYON18S_1_0057"/>
    <s v="OtsLYON18S_1_0220"/>
    <x v="0"/>
    <n v="4"/>
    <n v="2018"/>
    <s v="NA"/>
    <s v="NA"/>
    <x v="7"/>
    <n v="0.80551598400000002"/>
    <n v="1"/>
    <x v="3"/>
    <n v="5.6818181818181825"/>
    <n v="17.04545454545455"/>
    <s v="abv"/>
    <n v="17.04545454545455"/>
  </r>
  <r>
    <s v="OtsLGRF22S"/>
    <s v="OtsLGRF22S_4942"/>
    <s v="C-04942"/>
    <d v="2022-09-11T00:00:00"/>
    <n v="18"/>
    <s v="U"/>
    <n v="600"/>
    <n v="60"/>
    <x v="1"/>
    <s v="NA"/>
    <m/>
    <s v="M"/>
    <s v="M"/>
    <s v="NA"/>
    <s v="NA"/>
    <x v="2"/>
    <s v="NA"/>
    <s v="U"/>
    <s v="FALL"/>
    <n v="1"/>
    <x v="1"/>
    <e v="#N/A"/>
    <n v="1"/>
    <x v="6"/>
    <n v="5.6818181818181825"/>
    <n v="17.04545454545455"/>
    <s v="abv"/>
    <n v="17.04545454545455"/>
  </r>
  <r>
    <s v="OtsLGRF22S"/>
    <s v="OtsLGRF22S_4945"/>
    <s v="C-04945"/>
    <d v="2022-09-12T00:00:00"/>
    <n v="18"/>
    <s v="F"/>
    <n v="700"/>
    <n v="70"/>
    <x v="0"/>
    <n v="1"/>
    <m/>
    <s v="F"/>
    <s v="F"/>
    <s v="OtsLYON19S_1_0529"/>
    <s v="OtsLYON19S_1_0371"/>
    <x v="1"/>
    <n v="3"/>
    <n v="2019"/>
    <s v="NA"/>
    <s v="NA"/>
    <x v="3"/>
    <n v="0.95971980899999998"/>
    <n v="1"/>
    <x v="5"/>
    <n v="5.6818181818181825"/>
    <n v="17.04545454545455"/>
    <s v="blw"/>
    <n v="17.04545454545455"/>
  </r>
  <r>
    <s v="OtsLGRF22S"/>
    <s v="OtsLGRF22S_4948"/>
    <s v="C-04948"/>
    <d v="2022-09-12T00:00:00"/>
    <n v="18"/>
    <s v="F"/>
    <n v="690"/>
    <n v="69"/>
    <x v="0"/>
    <n v="1"/>
    <m/>
    <s v="F"/>
    <s v="F"/>
    <s v="OtsLYON19S_1_0109"/>
    <s v="OtsLYON19S_1_0017"/>
    <x v="1"/>
    <n v="3"/>
    <n v="2019"/>
    <s v="NA"/>
    <s v="NA"/>
    <x v="7"/>
    <n v="0.95971980899999998"/>
    <n v="1"/>
    <x v="5"/>
    <n v="5.6818181818181825"/>
    <n v="17.04545454545455"/>
    <s v="abv"/>
    <n v="17.04545454545455"/>
  </r>
  <r>
    <s v="OtsLGRF22S"/>
    <s v="OtsLGRF22S_4951"/>
    <s v="C-04951"/>
    <d v="2022-09-12T00:00:00"/>
    <n v="18"/>
    <s v="M"/>
    <n v="640"/>
    <n v="64"/>
    <x v="0"/>
    <n v="1"/>
    <m/>
    <s v="M"/>
    <s v="M"/>
    <s v="OtsLYON19S_1_0584"/>
    <s v="OtsLYON19S_1_0632"/>
    <x v="1"/>
    <n v="3"/>
    <n v="2019"/>
    <s v="NA"/>
    <s v="NA"/>
    <x v="5"/>
    <n v="0.95971980899999998"/>
    <n v="1"/>
    <x v="1"/>
    <n v="5.6818181818181825"/>
    <n v="17.04545454545455"/>
    <s v="abv"/>
    <n v="17.04545454545455"/>
  </r>
  <r>
    <s v="OtsLGRF22S"/>
    <s v="OtsLGRF22S_4954"/>
    <s v="C-04954"/>
    <d v="2022-09-12T00:00:00"/>
    <n v="18"/>
    <s v="M"/>
    <n v="910"/>
    <n v="91"/>
    <x v="1"/>
    <s v="NA"/>
    <m/>
    <s v="M"/>
    <s v="M"/>
    <s v="NA"/>
    <s v="NA"/>
    <x v="2"/>
    <s v="NA"/>
    <s v="U"/>
    <s v="FALL"/>
    <n v="1.00000000000001"/>
    <x v="1"/>
    <e v="#N/A"/>
    <n v="1"/>
    <x v="0"/>
    <n v="5.6818181818181825"/>
    <n v="17.04545454545455"/>
    <s v="abv"/>
    <n v="17.04545454545455"/>
  </r>
  <r>
    <s v="OtsLGRF22S"/>
    <s v="OtsLGRF22S_4957"/>
    <s v="C-04957"/>
    <d v="2022-09-12T00:00:00"/>
    <n v="18"/>
    <s v="F"/>
    <n v="740"/>
    <n v="74"/>
    <x v="1"/>
    <s v="NA"/>
    <m/>
    <s v="F"/>
    <s v="F"/>
    <s v="NA"/>
    <s v="NA"/>
    <x v="2"/>
    <s v="NA"/>
    <s v="U"/>
    <s v="FALL"/>
    <n v="0.999999999999999"/>
    <x v="1"/>
    <e v="#N/A"/>
    <n v="1"/>
    <x v="4"/>
    <n v="5.6818181818181825"/>
    <n v="17.04545454545455"/>
    <s v="abv"/>
    <n v="17.04545454545455"/>
  </r>
  <r>
    <s v="OtsLGRF22S"/>
    <s v="OtsLGRF22S_4960"/>
    <s v="C-04960"/>
    <d v="2022-09-12T00:00:00"/>
    <n v="18"/>
    <s v="F"/>
    <n v="750"/>
    <n v="75"/>
    <x v="1"/>
    <s v="NA"/>
    <m/>
    <s v="F"/>
    <s v="F"/>
    <s v="NA"/>
    <s v="NA"/>
    <x v="2"/>
    <s v="NA"/>
    <s v="U"/>
    <s v="FALL"/>
    <n v="0.999999999999996"/>
    <x v="1"/>
    <e v="#N/A"/>
    <n v="1"/>
    <x v="4"/>
    <n v="5.6818181818181825"/>
    <n v="17.04545454545455"/>
    <s v="abv"/>
    <n v="17.04545454545455"/>
  </r>
  <r>
    <s v="OtsLGRF22S"/>
    <s v="OtsLGRF22S_4963"/>
    <s v="C-04963"/>
    <d v="2022-09-12T00:00:00"/>
    <n v="18"/>
    <s v="U"/>
    <n v="440"/>
    <n v="44"/>
    <x v="1"/>
    <s v="NA"/>
    <m/>
    <s v="M"/>
    <s v="M"/>
    <s v="OtsLYON20S_1_0223"/>
    <s v="OtsLYON20S_1_0077"/>
    <x v="7"/>
    <n v="2"/>
    <n v="2020"/>
    <s v="NA"/>
    <s v="NA"/>
    <x v="7"/>
    <n v="0.98961045999999997"/>
    <n v="1"/>
    <x v="7"/>
    <n v="5.6818181818181825"/>
    <n v="17.04545454545455"/>
    <s v="abv"/>
    <n v="17.04545454545455"/>
  </r>
  <r>
    <s v="OtsLGRF22S"/>
    <s v="OtsLGRF22S_4966"/>
    <s v="C-04966"/>
    <d v="2022-09-12T00:00:00"/>
    <n v="18"/>
    <s v="F"/>
    <n v="760"/>
    <n v="76"/>
    <x v="1"/>
    <s v="NA"/>
    <m/>
    <s v="F"/>
    <s v="F"/>
    <s v="OtsLYON18S_1_0728"/>
    <s v="OtsLYON18S_1_0834"/>
    <x v="0"/>
    <n v="4"/>
    <n v="2018"/>
    <s v="NA"/>
    <s v="NA"/>
    <x v="5"/>
    <n v="0.80551598400000002"/>
    <n v="1"/>
    <x v="4"/>
    <n v="5.6818181818181825"/>
    <n v="17.04545454545455"/>
    <s v="abv"/>
    <n v="17.04545454545455"/>
  </r>
  <r>
    <s v="OtsLGRF22S"/>
    <s v="OtsLGRF22S_4969"/>
    <s v="C-04969"/>
    <d v="2022-09-12T00:00:00"/>
    <n v="18"/>
    <s v="F"/>
    <n v="800"/>
    <n v="80"/>
    <x v="1"/>
    <s v="NA"/>
    <m/>
    <s v="F"/>
    <s v="F"/>
    <s v="NA"/>
    <s v="NA"/>
    <x v="2"/>
    <s v="NA"/>
    <s v="U"/>
    <s v="FALL"/>
    <n v="1"/>
    <x v="1"/>
    <e v="#N/A"/>
    <n v="1"/>
    <x v="3"/>
    <n v="5.6818181818181825"/>
    <n v="17.04545454545455"/>
    <s v="abv"/>
    <n v="17.04545454545455"/>
  </r>
  <r>
    <s v="OtsLGRF22S"/>
    <s v="OtsLGRF22S_4972"/>
    <s v="C-04972"/>
    <d v="2022-09-12T00:00:00"/>
    <n v="18"/>
    <s v="U"/>
    <n v="660"/>
    <n v="66"/>
    <x v="1"/>
    <s v="NA"/>
    <m/>
    <s v="M"/>
    <s v="M"/>
    <s v="OtsLYON19S_1_0137"/>
    <s v="OtsLYON19S_1_0228"/>
    <x v="1"/>
    <n v="3"/>
    <n v="2019"/>
    <s v="NA"/>
    <s v="NA"/>
    <x v="0"/>
    <n v="0.95971980899999998"/>
    <n v="1"/>
    <x v="1"/>
    <n v="5.6818181818181825"/>
    <n v="17.04545454545455"/>
    <s v="abv"/>
    <n v="17.04545454545455"/>
  </r>
  <r>
    <s v="OtsLGRF22S"/>
    <s v="OtsLGRF22S_4975"/>
    <s v="C-04975"/>
    <d v="2022-09-12T00:00:00"/>
    <n v="18"/>
    <s v="U"/>
    <n v="670"/>
    <n v="67"/>
    <x v="0"/>
    <n v="1"/>
    <m/>
    <s v="M"/>
    <s v="M"/>
    <s v="OtsLYON19S_1_1127"/>
    <s v="OtsLYON19S_1_1006"/>
    <x v="1"/>
    <n v="3"/>
    <n v="2019"/>
    <s v="NA"/>
    <s v="NA"/>
    <x v="14"/>
    <n v="0.95971980899999998"/>
    <n v="1"/>
    <x v="1"/>
    <n v="5.6818181818181825"/>
    <n v="17.04545454545455"/>
    <s v="abv"/>
    <n v="17.04545454545455"/>
  </r>
  <r>
    <s v="OtsLGRF22S"/>
    <s v="OtsLGRF22S_4978"/>
    <s v="C-04978"/>
    <d v="2022-09-12T00:00:00"/>
    <n v="18"/>
    <s v="U"/>
    <n v="650"/>
    <n v="65"/>
    <x v="0"/>
    <n v="1"/>
    <m/>
    <s v="M"/>
    <s v="M"/>
    <s v="OtsLYON18S_1_2317"/>
    <s v="OtsLYON18S_1_2462"/>
    <x v="0"/>
    <n v="4"/>
    <n v="2018"/>
    <s v="NA"/>
    <s v="NA"/>
    <x v="9"/>
    <n v="0.80551598400000002"/>
    <n v="1"/>
    <x v="1"/>
    <n v="5.6818181818181825"/>
    <n v="17.04545454545455"/>
    <s v="blw"/>
    <n v="17.04545454545455"/>
  </r>
  <r>
    <s v="OtsLGRF22S"/>
    <s v="OtsLGRF22S_4981"/>
    <s v="C-04981"/>
    <d v="2022-09-12T00:00:00"/>
    <n v="18"/>
    <s v="U"/>
    <n v="440"/>
    <n v="44"/>
    <x v="1"/>
    <s v="NA"/>
    <m/>
    <s v="M"/>
    <s v="M"/>
    <s v="OtsLYON20S_1_0441"/>
    <s v="OtsLYON20S_1_1144"/>
    <x v="7"/>
    <n v="2"/>
    <n v="2020"/>
    <s v="NA"/>
    <s v="NA"/>
    <x v="5"/>
    <n v="0.98961045999999997"/>
    <n v="1"/>
    <x v="7"/>
    <n v="5.6818181818181825"/>
    <n v="17.04545454545455"/>
    <s v="abv"/>
    <n v="17.04545454545455"/>
  </r>
  <r>
    <s v="OtsLGRF22S"/>
    <s v="OtsLGRF22S_4984"/>
    <s v="C-04984"/>
    <d v="2022-09-12T00:00:00"/>
    <n v="18"/>
    <s v="U"/>
    <n v="700"/>
    <n v="70"/>
    <x v="1"/>
    <s v="NA"/>
    <m/>
    <s v="M"/>
    <s v="M"/>
    <s v="NA"/>
    <s v="NA"/>
    <x v="2"/>
    <s v="NA"/>
    <s v="U"/>
    <s v="FALL"/>
    <n v="1"/>
    <x v="1"/>
    <e v="#N/A"/>
    <n v="1"/>
    <x v="5"/>
    <n v="5.6818181818181825"/>
    <n v="17.04545454545455"/>
    <s v="abv"/>
    <n v="17.04545454545455"/>
  </r>
  <r>
    <s v="OtsLGRF22S"/>
    <s v="OtsLGRF22S_4987"/>
    <s v="C-04987"/>
    <d v="2022-09-12T00:00:00"/>
    <n v="18"/>
    <s v="U"/>
    <n v="640"/>
    <n v="64"/>
    <x v="0"/>
    <n v="1"/>
    <m/>
    <s v="M"/>
    <s v="M"/>
    <s v="OtsLYON19S_1_1302"/>
    <s v="OtsLYON19S_1_1240"/>
    <x v="1"/>
    <n v="3"/>
    <n v="2019"/>
    <s v="NA"/>
    <s v="NA"/>
    <x v="13"/>
    <n v="0.95971980899999998"/>
    <n v="1"/>
    <x v="1"/>
    <n v="5.6818181818181825"/>
    <n v="17.04545454545455"/>
    <s v="abv"/>
    <n v="17.04545454545455"/>
  </r>
  <r>
    <s v="OtsLGRF22S"/>
    <s v="OtsLGRF22S_4990"/>
    <s v="C-04990"/>
    <d v="2022-09-12T00:00:00"/>
    <n v="18"/>
    <s v="U"/>
    <n v="610"/>
    <n v="61"/>
    <x v="0"/>
    <n v="1"/>
    <m/>
    <s v="M"/>
    <s v="M"/>
    <s v="OtsLYON19S_1_0112"/>
    <s v="OtsLYON19S_1_0024"/>
    <x v="1"/>
    <n v="3"/>
    <n v="2019"/>
    <s v="NA"/>
    <s v="NA"/>
    <x v="7"/>
    <n v="0.95971980899999998"/>
    <n v="1"/>
    <x v="6"/>
    <n v="5.6818181818181825"/>
    <n v="17.04545454545455"/>
    <s v="abv"/>
    <n v="17.04545454545455"/>
  </r>
  <r>
    <s v="OtsLGRF22S"/>
    <s v="OtsLGRF22S_4993"/>
    <s v="C-04993"/>
    <d v="2022-09-12T00:00:00"/>
    <n v="18"/>
    <s v="U"/>
    <n v="450"/>
    <n v="45"/>
    <x v="0"/>
    <n v="1"/>
    <m/>
    <s v="M"/>
    <s v="M"/>
    <s v="OtsLYON20S_1_0303"/>
    <s v="OtsLYON20S_1_0003"/>
    <x v="7"/>
    <n v="2"/>
    <n v="2020"/>
    <s v="NA"/>
    <s v="NA"/>
    <x v="7"/>
    <n v="0.98961045999999997"/>
    <n v="1"/>
    <x v="7"/>
    <n v="5.6818181818181825"/>
    <n v="17.04545454545455"/>
    <s v="abv"/>
    <n v="17.04545454545455"/>
  </r>
  <r>
    <s v="OtsLGRF22S"/>
    <s v="OtsLGRF22S_4996"/>
    <s v="C-04996"/>
    <d v="2022-09-12T00:00:00"/>
    <n v="18"/>
    <s v="F"/>
    <n v="690"/>
    <n v="69"/>
    <x v="0"/>
    <n v="1"/>
    <m/>
    <s v="F"/>
    <s v="F"/>
    <s v="NA"/>
    <s v="NA"/>
    <x v="2"/>
    <s v="NA"/>
    <s v="U"/>
    <s v="FALL"/>
    <n v="1"/>
    <x v="6"/>
    <e v="#N/A"/>
    <n v="1"/>
    <x v="5"/>
    <n v="5.6818181818181825"/>
    <n v="17.04545454545455"/>
    <s v="abv"/>
    <n v="17.04545454545455"/>
  </r>
  <r>
    <s v="OtsLGRF22S"/>
    <s v="OtsLGRF22S_4999"/>
    <s v="C-04999"/>
    <d v="2022-09-12T00:00:00"/>
    <n v="18"/>
    <s v="U"/>
    <n v="670"/>
    <n v="67"/>
    <x v="0"/>
    <n v="1"/>
    <m/>
    <s v="M"/>
    <s v="M"/>
    <s v="OtsLYON18S_1_2335"/>
    <s v="OtsLYON18S_1_2476"/>
    <x v="0"/>
    <n v="4"/>
    <n v="2018"/>
    <s v="NA"/>
    <s v="NA"/>
    <x v="9"/>
    <n v="0.80551598400000002"/>
    <n v="1"/>
    <x v="1"/>
    <n v="5.6818181818181825"/>
    <n v="17.04545454545455"/>
    <s v="blw"/>
    <n v="17.04545454545455"/>
  </r>
  <r>
    <s v="OtsLGRF22S"/>
    <s v="OtsLGRF22S_5002"/>
    <s v="C-05002"/>
    <d v="2022-09-12T00:00:00"/>
    <n v="18"/>
    <s v="F"/>
    <n v="630"/>
    <n v="63"/>
    <x v="0"/>
    <n v="1"/>
    <m/>
    <s v="F"/>
    <s v="F"/>
    <s v="OtsLYON19S_1_0548"/>
    <s v="OtsLYON19S_1_0409"/>
    <x v="1"/>
    <n v="3"/>
    <n v="2019"/>
    <s v="NA"/>
    <s v="NA"/>
    <x v="3"/>
    <n v="0.95971980899999998"/>
    <n v="1"/>
    <x v="1"/>
    <n v="5.6818181818181825"/>
    <n v="17.04545454545455"/>
    <s v="blw"/>
    <n v="17.04545454545455"/>
  </r>
  <r>
    <s v="OtsLGRF22S"/>
    <s v="OtsLGRF22S_5005"/>
    <s v="C-05005"/>
    <d v="2022-09-12T00:00:00"/>
    <n v="18"/>
    <s v="U"/>
    <n v="430"/>
    <n v="43"/>
    <x v="1"/>
    <s v="NA"/>
    <m/>
    <s v="M"/>
    <s v="M"/>
    <s v="OtsLYON20S_1_0292"/>
    <s v="OtsLYON20S_1_0188"/>
    <x v="7"/>
    <n v="2"/>
    <n v="2020"/>
    <s v="NA"/>
    <s v="NA"/>
    <x v="0"/>
    <n v="0.98961045999999997"/>
    <n v="1"/>
    <x v="7"/>
    <n v="5.6818181818181825"/>
    <n v="17.04545454545455"/>
    <s v="abv"/>
    <n v="17.04545454545455"/>
  </r>
  <r>
    <s v="OtsLGRF22S"/>
    <s v="OtsLGRF22S_5008"/>
    <s v="C-05008"/>
    <d v="2022-09-12T00:00:00"/>
    <n v="18"/>
    <s v="F"/>
    <n v="700"/>
    <n v="70"/>
    <x v="0"/>
    <n v="1"/>
    <m/>
    <s v="F"/>
    <s v="F"/>
    <s v="NA"/>
    <s v="NA"/>
    <x v="2"/>
    <s v="NA"/>
    <s v="U"/>
    <s v="FALL"/>
    <n v="1"/>
    <x v="6"/>
    <e v="#N/A"/>
    <n v="1"/>
    <x v="5"/>
    <n v="5.6818181818181825"/>
    <n v="17.04545454545455"/>
    <s v="abv"/>
    <n v="17.04545454545455"/>
  </r>
  <r>
    <s v="OtsLGRF22S"/>
    <s v="OtsLGRF22S_5011"/>
    <s v="C-05011"/>
    <d v="2022-09-12T00:00:00"/>
    <n v="18"/>
    <s v="U"/>
    <n v="700"/>
    <n v="70"/>
    <x v="0"/>
    <n v="1"/>
    <m/>
    <s v="M"/>
    <s v="M"/>
    <s v="NA"/>
    <s v="NA"/>
    <x v="2"/>
    <s v="NA"/>
    <s v="U"/>
    <s v="FALL"/>
    <n v="1"/>
    <x v="6"/>
    <e v="#N/A"/>
    <n v="1"/>
    <x v="5"/>
    <n v="5.6818181818181825"/>
    <n v="17.04545454545455"/>
    <s v="abv"/>
    <n v="17.04545454545455"/>
  </r>
  <r>
    <s v="OtsLGRF22S"/>
    <s v="OtsLGRF22S_5014"/>
    <s v="C-05014"/>
    <d v="2022-09-12T00:00:00"/>
    <n v="18"/>
    <s v="U"/>
    <n v="690"/>
    <n v="69"/>
    <x v="0"/>
    <n v="1"/>
    <m/>
    <s v="M"/>
    <s v="M"/>
    <s v="OtsLYON19S_1_1112"/>
    <s v="OtsLYON19S_1_0932"/>
    <x v="1"/>
    <n v="3"/>
    <n v="2019"/>
    <s v="NA"/>
    <s v="NA"/>
    <x v="16"/>
    <n v="0.95971980899999998"/>
    <n v="1"/>
    <x v="5"/>
    <n v="5.6818181818181825"/>
    <n v="17.04545454545455"/>
    <s v="abv"/>
    <n v="17.04545454545455"/>
  </r>
  <r>
    <s v="OtsLGRF22S"/>
    <s v="OtsLGRF22S_5017"/>
    <s v="C-05017"/>
    <d v="2022-09-12T00:00:00"/>
    <n v="18"/>
    <s v="U"/>
    <n v="630"/>
    <n v="63"/>
    <x v="1"/>
    <s v="NA"/>
    <m/>
    <s v="M"/>
    <s v="M"/>
    <s v="NA"/>
    <s v="NA"/>
    <x v="2"/>
    <s v="NA"/>
    <s v="U"/>
    <s v="FALL"/>
    <n v="0.999999999999996"/>
    <x v="1"/>
    <e v="#N/A"/>
    <n v="1"/>
    <x v="1"/>
    <n v="5.6818181818181825"/>
    <n v="17.04545454545455"/>
    <s v="abv"/>
    <n v="17.04545454545455"/>
  </r>
  <r>
    <s v="OtsLGRF22S"/>
    <s v="OtsLGRF22S_5020"/>
    <s v="C-05020"/>
    <d v="2022-09-12T00:00:00"/>
    <n v="18"/>
    <s v="U"/>
    <n v="610"/>
    <n v="61"/>
    <x v="1"/>
    <s v="NA"/>
    <m/>
    <s v="M"/>
    <s v="M"/>
    <s v="OtsLYON19S_1_0717"/>
    <s v="OtsLYON19S_1_0826"/>
    <x v="1"/>
    <n v="3"/>
    <n v="2019"/>
    <s v="NA"/>
    <s v="NA"/>
    <x v="5"/>
    <n v="0.95971980899999998"/>
    <n v="1"/>
    <x v="6"/>
    <n v="5.6818181818181825"/>
    <n v="17.04545454545455"/>
    <s v="abv"/>
    <n v="17.04545454545455"/>
  </r>
  <r>
    <s v="OtsLGRF22S"/>
    <s v="OtsLGRF22S_5023"/>
    <s v="C-05023"/>
    <d v="2022-09-12T00:00:00"/>
    <n v="18"/>
    <s v="F"/>
    <n v="680"/>
    <n v="68"/>
    <x v="0"/>
    <n v="1"/>
    <m/>
    <s v="F"/>
    <s v="F"/>
    <s v="OtsLYON19S_1_0704"/>
    <s v="OtsLYON19S_1_0695"/>
    <x v="1"/>
    <n v="3"/>
    <n v="2019"/>
    <s v="NA"/>
    <s v="NA"/>
    <x v="5"/>
    <n v="0.95971980899999998"/>
    <n v="1"/>
    <x v="5"/>
    <n v="5.6818181818181825"/>
    <n v="17.04545454545455"/>
    <s v="abv"/>
    <n v="17.04545454545455"/>
  </r>
  <r>
    <s v="OtsLGRF22S"/>
    <s v="OtsLGRF22S_5026"/>
    <s v="C-05026"/>
    <d v="2022-09-12T00:00:00"/>
    <n v="18"/>
    <s v="U"/>
    <n v="630"/>
    <n v="63"/>
    <x v="1"/>
    <s v="NA"/>
    <m/>
    <s v="M"/>
    <s v="M"/>
    <s v="OtsLYON19S_1_0721"/>
    <s v="OtsLYON19S_1_0822"/>
    <x v="1"/>
    <n v="3"/>
    <n v="2019"/>
    <s v="NA"/>
    <s v="NA"/>
    <x v="5"/>
    <n v="0.95971980899999998"/>
    <n v="1"/>
    <x v="1"/>
    <n v="5.6818181818181825"/>
    <n v="17.04545454545455"/>
    <s v="abv"/>
    <n v="17.04545454545455"/>
  </r>
  <r>
    <s v="OtsLGRF22S"/>
    <s v="OtsLGRF22S_5029"/>
    <s v="C-05029"/>
    <d v="2022-09-12T00:00:00"/>
    <n v="18"/>
    <s v="F"/>
    <n v="830"/>
    <n v="83"/>
    <x v="1"/>
    <s v="NA"/>
    <m/>
    <s v="F"/>
    <s v="F"/>
    <s v="OtsLYON18S_1_1461"/>
    <s v="OtsLYON18S_1_1857"/>
    <x v="0"/>
    <n v="4"/>
    <n v="2018"/>
    <s v="NA"/>
    <s v="NA"/>
    <x v="4"/>
    <n v="0.80551598400000002"/>
    <n v="1"/>
    <x v="2"/>
    <n v="5.6818181818181825"/>
    <n v="17.04545454545455"/>
    <s v="blw"/>
    <n v="17.04545454545455"/>
  </r>
  <r>
    <s v="OtsLGRF22S"/>
    <s v="OtsLGRF22S_5032"/>
    <s v="C-05032"/>
    <d v="2022-09-12T00:00:00"/>
    <n v="18"/>
    <s v="F"/>
    <n v="800"/>
    <n v="80"/>
    <x v="0"/>
    <s v="NA"/>
    <m/>
    <s v="F"/>
    <s v="F"/>
    <s v="OtsLYON17S_1_1073"/>
    <s v="OtsLYON17S_1_1090"/>
    <x v="6"/>
    <n v="5"/>
    <n v="2017"/>
    <s v="NA"/>
    <s v="NA"/>
    <x v="4"/>
    <n v="0.76170174199999996"/>
    <n v="1"/>
    <x v="3"/>
    <n v="5.6818181818181825"/>
    <n v="17.04545454545455"/>
    <s v="blw"/>
    <n v="17.04545454545455"/>
  </r>
  <r>
    <s v="OtsLGRF22S"/>
    <s v="OtsLGRF22S_5035"/>
    <s v="C-05035"/>
    <d v="2022-09-12T00:00:00"/>
    <n v="18"/>
    <s v="U"/>
    <n v="640"/>
    <n v="64"/>
    <x v="0"/>
    <n v="1"/>
    <m/>
    <s v="F"/>
    <s v="F"/>
    <s v="NA"/>
    <s v="NA"/>
    <x v="2"/>
    <s v="NA"/>
    <s v="U"/>
    <s v="FALL"/>
    <n v="0.999999999999997"/>
    <x v="6"/>
    <e v="#N/A"/>
    <n v="1"/>
    <x v="1"/>
    <n v="5.6818181818181825"/>
    <n v="17.04545454545455"/>
    <s v="abv"/>
    <n v="17.04545454545455"/>
  </r>
  <r>
    <s v="OtsLGRF22S"/>
    <s v="OtsLGRF22S_5038"/>
    <s v="C-05038"/>
    <d v="2022-09-12T00:00:00"/>
    <n v="18"/>
    <s v="U"/>
    <n v="610"/>
    <n v="61"/>
    <x v="1"/>
    <s v="NA"/>
    <m/>
    <s v="M"/>
    <s v="M"/>
    <s v="OtsLYON19S_1_0530"/>
    <s v="OtsLYON19S_1_0349"/>
    <x v="1"/>
    <n v="3"/>
    <n v="2019"/>
    <s v="NA"/>
    <s v="NA"/>
    <x v="0"/>
    <n v="0.95971980899999998"/>
    <n v="1"/>
    <x v="6"/>
    <n v="5.6818181818181825"/>
    <n v="17.04545454545455"/>
    <s v="abv"/>
    <n v="17.04545454545455"/>
  </r>
  <r>
    <s v="OtsLGRF22S"/>
    <s v="OtsLGRF22S_5041"/>
    <s v="C-05041"/>
    <d v="2022-09-12T00:00:00"/>
    <n v="18"/>
    <s v="F"/>
    <n v="780"/>
    <n v="78"/>
    <x v="0"/>
    <n v="1"/>
    <m/>
    <s v="F"/>
    <s v="F"/>
    <s v="OtsLYON18S_1_0129"/>
    <s v="OtsLYON18S_1_0247"/>
    <x v="0"/>
    <n v="4"/>
    <n v="2018"/>
    <s v="NA"/>
    <s v="NA"/>
    <x v="7"/>
    <n v="0.80551598400000002"/>
    <n v="1"/>
    <x v="3"/>
    <n v="5.6818181818181825"/>
    <n v="17.04545454545455"/>
    <s v="abv"/>
    <n v="17.04545454545455"/>
  </r>
  <r>
    <s v="OtsLGRF22S"/>
    <s v="OtsLGRF22S_5044"/>
    <s v="C-05044"/>
    <d v="2022-09-12T00:00:00"/>
    <n v="18"/>
    <s v="U"/>
    <n v="700"/>
    <n v="70"/>
    <x v="0"/>
    <n v="1"/>
    <m/>
    <s v="M"/>
    <s v="M"/>
    <s v="OtsLYON18S_1_2333"/>
    <s v="OtsLYON18S_1_2473"/>
    <x v="0"/>
    <n v="4"/>
    <n v="2018"/>
    <s v="NA"/>
    <s v="NA"/>
    <x v="9"/>
    <n v="0.80551598400000002"/>
    <n v="1"/>
    <x v="5"/>
    <n v="5.6818181818181825"/>
    <n v="17.04545454545455"/>
    <s v="blw"/>
    <n v="17.04545454545455"/>
  </r>
  <r>
    <s v="OtsLGRF22S"/>
    <s v="OtsLGRF22S_5047"/>
    <s v="C-05047"/>
    <d v="2022-09-12T00:00:00"/>
    <n v="18"/>
    <s v="U"/>
    <n v="630"/>
    <n v="63"/>
    <x v="0"/>
    <n v="1"/>
    <m/>
    <s v="M"/>
    <s v="M"/>
    <s v="OtsLYON19S_1_0159"/>
    <s v="OtsLYON19S_1_0247"/>
    <x v="1"/>
    <n v="3"/>
    <n v="2019"/>
    <s v="NA"/>
    <s v="NA"/>
    <x v="0"/>
    <n v="0.95971980899999998"/>
    <n v="1"/>
    <x v="1"/>
    <n v="5.6818181818181825"/>
    <n v="17.04545454545455"/>
    <s v="abv"/>
    <n v="17.04545454545455"/>
  </r>
  <r>
    <s v="OtsLGRF22S"/>
    <s v="OtsLGRF22S_5050"/>
    <s v="C-05050"/>
    <d v="2022-09-12T00:00:00"/>
    <n v="18"/>
    <s v="F"/>
    <n v="640"/>
    <n v="64"/>
    <x v="1"/>
    <s v="NA"/>
    <m/>
    <s v="F"/>
    <s v="F"/>
    <s v="OtsLYON19S_1_0545"/>
    <s v="OtsLYON19S_1_0429"/>
    <x v="1"/>
    <n v="3"/>
    <n v="2019"/>
    <s v="NA"/>
    <s v="NA"/>
    <x v="3"/>
    <n v="0.95971980899999998"/>
    <n v="1"/>
    <x v="1"/>
    <n v="5.6818181818181825"/>
    <n v="17.04545454545455"/>
    <s v="blw"/>
    <n v="17.04545454545455"/>
  </r>
  <r>
    <s v="OtsLGRF22S"/>
    <s v="OtsLGRF22S_5053"/>
    <s v="C-05053"/>
    <d v="2022-09-12T00:00:00"/>
    <n v="18"/>
    <s v="M"/>
    <n v="620"/>
    <n v="62"/>
    <x v="0"/>
    <n v="1"/>
    <m/>
    <s v="M"/>
    <s v="M"/>
    <s v="OtsLYON19S_1_0566"/>
    <s v="OtsLYON19S_1_0636"/>
    <x v="1"/>
    <n v="3"/>
    <n v="2019"/>
    <s v="NA"/>
    <s v="NA"/>
    <x v="5"/>
    <n v="0.95971980899999998"/>
    <n v="1"/>
    <x v="6"/>
    <n v="5.6818181818181825"/>
    <n v="17.04545454545455"/>
    <s v="abv"/>
    <n v="17.04545454545455"/>
  </r>
  <r>
    <s v="OtsLGRF22S"/>
    <s v="OtsLGRF22S_5056"/>
    <s v="C-05056"/>
    <d v="2022-09-12T00:00:00"/>
    <n v="18"/>
    <s v="U"/>
    <n v="610"/>
    <n v="61"/>
    <x v="0"/>
    <n v="1"/>
    <m/>
    <s v="M"/>
    <s v="M"/>
    <s v="OtsLYON18S_1_2335"/>
    <s v="OtsLYON18S_1_2476"/>
    <x v="0"/>
    <n v="4"/>
    <n v="2018"/>
    <s v="NA"/>
    <s v="NA"/>
    <x v="9"/>
    <n v="0.80551598400000002"/>
    <n v="1"/>
    <x v="6"/>
    <n v="5.6818181818181825"/>
    <n v="17.04545454545455"/>
    <s v="blw"/>
    <n v="17.04545454545455"/>
  </r>
  <r>
    <s v="OtsLGRF22S"/>
    <s v="OtsLGRF22S_5059"/>
    <s v="C-05059"/>
    <d v="2022-09-12T00:00:00"/>
    <n v="18"/>
    <s v="U"/>
    <n v="590"/>
    <n v="59"/>
    <x v="1"/>
    <s v="NA"/>
    <m/>
    <s v="M"/>
    <s v="M"/>
    <s v="OtsLYON19S_1_0596"/>
    <s v="OtsLYON19S_1_0659"/>
    <x v="1"/>
    <n v="3"/>
    <n v="2019"/>
    <s v="NA"/>
    <s v="NA"/>
    <x v="5"/>
    <n v="0.95971980899999998"/>
    <n v="1"/>
    <x v="6"/>
    <n v="5.6818181818181825"/>
    <n v="17.04545454545455"/>
    <s v="abv"/>
    <n v="17.04545454545455"/>
  </r>
  <r>
    <s v="OtsLGRF22S"/>
    <s v="OtsLGRF22S_5062"/>
    <s v="C-05062"/>
    <d v="2022-09-12T00:00:00"/>
    <n v="18"/>
    <s v="M"/>
    <n v="800"/>
    <n v="80"/>
    <x v="0"/>
    <n v="1"/>
    <m/>
    <s v="M"/>
    <s v="M"/>
    <s v="OtsNPFH18S_1_2320"/>
    <s v="OtsNPFH18S_1_2035"/>
    <x v="3"/>
    <n v="4"/>
    <n v="2018"/>
    <s v="NA"/>
    <s v="NA"/>
    <x v="11"/>
    <n v="0.96828396500000002"/>
    <n v="1"/>
    <x v="3"/>
    <n v="5.6818181818181825"/>
    <n v="17.04545454545455"/>
    <s v="abv"/>
    <n v="17.04545454545455"/>
  </r>
  <r>
    <s v="OtsLGRF22S"/>
    <s v="OtsLGRF22S_5065"/>
    <s v="C-05065"/>
    <d v="2022-09-12T00:00:00"/>
    <n v="18"/>
    <s v="M"/>
    <n v="610"/>
    <n v="61"/>
    <x v="0"/>
    <n v="1"/>
    <m/>
    <s v="M"/>
    <s v="M"/>
    <s v="NA"/>
    <s v="NA"/>
    <x v="2"/>
    <s v="NA"/>
    <s v="U"/>
    <s v="FALL"/>
    <n v="1"/>
    <x v="6"/>
    <e v="#N/A"/>
    <n v="1"/>
    <x v="6"/>
    <n v="5.6818181818181825"/>
    <n v="17.04545454545455"/>
    <s v="abv"/>
    <n v="17.04545454545455"/>
  </r>
  <r>
    <s v="OtsLGRF22S"/>
    <s v="OtsLGRF22S_5068"/>
    <s v="C-05068"/>
    <d v="2022-09-12T00:00:00"/>
    <n v="18"/>
    <s v="U"/>
    <n v="600"/>
    <n v="60"/>
    <x v="1"/>
    <s v="NA"/>
    <m/>
    <s v="M"/>
    <s v="M"/>
    <s v="OtsLYON19S_1_1878"/>
    <s v="OtsLYON19S_1_1650"/>
    <x v="1"/>
    <n v="3"/>
    <n v="2019"/>
    <s v="NA"/>
    <s v="NA"/>
    <x v="12"/>
    <n v="0.95971980899999998"/>
    <n v="1"/>
    <x v="6"/>
    <n v="5.6818181818181825"/>
    <n v="17.04545454545455"/>
    <s v="abv"/>
    <n v="17.04545454545455"/>
  </r>
  <r>
    <s v="OtsLGRF22S"/>
    <s v="OtsLGRF22S_5071"/>
    <s v="C-05071"/>
    <d v="2022-09-12T00:00:00"/>
    <n v="18"/>
    <s v="U"/>
    <n v="510"/>
    <n v="51"/>
    <x v="1"/>
    <s v="NA"/>
    <m/>
    <s v="M"/>
    <s v="M"/>
    <s v="OtsLYON20S_1_0247"/>
    <s v="OtsLYON20S_1_0102"/>
    <x v="7"/>
    <n v="2"/>
    <n v="2020"/>
    <s v="NA"/>
    <s v="NA"/>
    <x v="7"/>
    <n v="0.98961045999999997"/>
    <n v="1"/>
    <x v="8"/>
    <n v="5.6818181818181825"/>
    <n v="17.04545454545455"/>
    <s v="abv"/>
    <n v="17.04545454545455"/>
  </r>
  <r>
    <s v="OtsLGRF22S"/>
    <s v="OtsLGRF22S_5074"/>
    <s v="C-05074"/>
    <d v="2022-09-12T00:00:00"/>
    <n v="18"/>
    <s v="U"/>
    <n v="660"/>
    <n v="66"/>
    <x v="1"/>
    <s v="NA"/>
    <m/>
    <s v="F"/>
    <s v="F"/>
    <s v="OtsLYON18S_1_1441"/>
    <s v="OtsLYON18S_1_1822"/>
    <x v="0"/>
    <n v="4"/>
    <n v="2018"/>
    <s v="NA"/>
    <s v="NA"/>
    <x v="4"/>
    <n v="0.80551598400000002"/>
    <n v="1"/>
    <x v="1"/>
    <n v="5.6818181818181825"/>
    <n v="17.04545454545455"/>
    <s v="blw"/>
    <n v="17.04545454545455"/>
  </r>
  <r>
    <s v="OtsLGRF22S"/>
    <s v="OtsLGRF22S_5077"/>
    <s v="C-05077"/>
    <d v="2022-09-12T00:00:00"/>
    <n v="18"/>
    <s v="U"/>
    <n v="650"/>
    <n v="65"/>
    <x v="0"/>
    <n v="1"/>
    <m/>
    <s v="U"/>
    <s v="F"/>
    <s v="OtsNPFH19S_1_3349"/>
    <s v="OtsNPFH19S_1_3116"/>
    <x v="5"/>
    <n v="3"/>
    <n v="2019"/>
    <s v="NA"/>
    <s v="NA"/>
    <x v="10"/>
    <n v="0.99705232300000002"/>
    <n v="1"/>
    <x v="1"/>
    <n v="5.6818181818181825"/>
    <n v="17.04545454545455"/>
    <s v="abv"/>
    <n v="17.04545454545455"/>
  </r>
  <r>
    <s v="OtsLGRF22S"/>
    <s v="OtsLGRF22S_5080"/>
    <s v="C-05080"/>
    <d v="2022-09-12T00:00:00"/>
    <n v="18"/>
    <s v="M"/>
    <n v="670"/>
    <n v="67"/>
    <x v="0"/>
    <n v="1"/>
    <m/>
    <s v="M"/>
    <s v="M"/>
    <s v="OtsLYON19S_1_1131"/>
    <s v="OtsLYON19S_1_1011"/>
    <x v="1"/>
    <n v="3"/>
    <n v="2019"/>
    <s v="NA"/>
    <s v="NA"/>
    <x v="14"/>
    <n v="0.95971980899999998"/>
    <n v="1"/>
    <x v="1"/>
    <n v="5.6818181818181825"/>
    <n v="17.04545454545455"/>
    <s v="abv"/>
    <n v="17.04545454545455"/>
  </r>
  <r>
    <s v="OtsLGRF22S"/>
    <s v="OtsLGRF22S_5083"/>
    <s v="C-05083"/>
    <d v="2022-09-12T00:00:00"/>
    <n v="18"/>
    <s v="U"/>
    <n v="700"/>
    <n v="70"/>
    <x v="1"/>
    <s v="NA"/>
    <m/>
    <s v="M"/>
    <s v="M"/>
    <s v="OtsLYON19S_1_1727"/>
    <s v="OtsLYON19S_1_1954"/>
    <x v="1"/>
    <n v="3"/>
    <n v="2019"/>
    <s v="NA"/>
    <s v="NA"/>
    <x v="12"/>
    <n v="0.95971980899999998"/>
    <n v="1"/>
    <x v="5"/>
    <n v="5.6818181818181825"/>
    <n v="17.04545454545455"/>
    <s v="abv"/>
    <n v="17.04545454545455"/>
  </r>
  <r>
    <s v="OtsLGRF22S"/>
    <s v="OtsLGRF22S_5086"/>
    <s v="C-05086"/>
    <d v="2022-09-12T00:00:00"/>
    <n v="18"/>
    <s v="U"/>
    <n v="600"/>
    <n v="60"/>
    <x v="1"/>
    <s v="NA"/>
    <m/>
    <s v="M"/>
    <s v="M"/>
    <s v="OtsLYON19S_1_1804"/>
    <s v="OtsLYON19S_1_1512"/>
    <x v="1"/>
    <n v="3"/>
    <n v="2019"/>
    <s v="NA"/>
    <s v="NA"/>
    <x v="12"/>
    <n v="0.95971980899999998"/>
    <n v="1"/>
    <x v="6"/>
    <n v="5.6818181818181825"/>
    <n v="17.04545454545455"/>
    <s v="abv"/>
    <n v="17.04545454545455"/>
  </r>
  <r>
    <s v="OtsLGRF22S"/>
    <s v="OtsLGRF22S_5089"/>
    <s v="C-05089"/>
    <d v="2022-09-12T00:00:00"/>
    <n v="18"/>
    <s v="U"/>
    <n v="460"/>
    <n v="46"/>
    <x v="1"/>
    <s v="NA"/>
    <m/>
    <s v="M"/>
    <s v="M"/>
    <s v="OtsLYON20S_1_0429"/>
    <s v="OtsLYON20S_1_1133"/>
    <x v="7"/>
    <n v="2"/>
    <n v="2020"/>
    <s v="NA"/>
    <s v="NA"/>
    <x v="5"/>
    <n v="0.98961045999999997"/>
    <n v="1"/>
    <x v="7"/>
    <n v="5.6818181818181825"/>
    <n v="17.04545454545455"/>
    <s v="abv"/>
    <n v="17.04545454545455"/>
  </r>
  <r>
    <s v="OtsLGRF22S"/>
    <s v="OtsLGRF22S_5092"/>
    <s v="C-05092"/>
    <d v="2022-09-12T00:00:00"/>
    <n v="18"/>
    <s v="F"/>
    <n v="790"/>
    <n v="79"/>
    <x v="1"/>
    <s v="NA"/>
    <m/>
    <s v="F"/>
    <s v="F"/>
    <s v="NA"/>
    <s v="NA"/>
    <x v="2"/>
    <s v="NA"/>
    <s v="U"/>
    <s v="FALL"/>
    <n v="1.00000000000001"/>
    <x v="1"/>
    <e v="#N/A"/>
    <n v="1"/>
    <x v="3"/>
    <n v="5.6818181818181825"/>
    <n v="17.04545454545455"/>
    <s v="abv"/>
    <n v="17.04545454545455"/>
  </r>
  <r>
    <s v="OtsLGRF22S"/>
    <s v="OtsLGRF22S_5095"/>
    <s v="C-05095"/>
    <d v="2022-09-12T00:00:00"/>
    <n v="18"/>
    <s v="M"/>
    <n v="740"/>
    <n v="74"/>
    <x v="0"/>
    <n v="1"/>
    <m/>
    <s v="M"/>
    <s v="M"/>
    <s v="OtsLYON18S_1_2314"/>
    <s v="OtsLYON18S_1_2454"/>
    <x v="0"/>
    <n v="4"/>
    <n v="2018"/>
    <s v="NA"/>
    <s v="NA"/>
    <x v="9"/>
    <n v="0.80551598400000002"/>
    <n v="1"/>
    <x v="4"/>
    <n v="5.6818181818181825"/>
    <n v="17.04545454545455"/>
    <s v="blw"/>
    <n v="17.04545454545455"/>
  </r>
  <r>
    <s v="OtsLGRF22S"/>
    <s v="OtsLGRF22S_5098"/>
    <s v="C-05098"/>
    <d v="2022-09-12T00:00:00"/>
    <n v="18"/>
    <s v="U"/>
    <n v="570"/>
    <n v="57"/>
    <x v="1"/>
    <s v="NA"/>
    <m/>
    <s v="M"/>
    <s v="M"/>
    <s v="OtsNPFH19S_1_2339"/>
    <s v="OtsNPFH19S_1_2059"/>
    <x v="5"/>
    <n v="3"/>
    <n v="2019"/>
    <s v="NA"/>
    <s v="NA"/>
    <x v="2"/>
    <n v="0.99705232300000002"/>
    <n v="1"/>
    <x v="9"/>
    <n v="5.6818181818181825"/>
    <n v="17.04545454545455"/>
    <s v="abv"/>
    <n v="17.04545454545455"/>
  </r>
  <r>
    <s v="OtsLGRF22S"/>
    <s v="OtsLGRF22S_5101"/>
    <s v="C-05101"/>
    <d v="2022-09-12T00:00:00"/>
    <n v="18"/>
    <s v="U"/>
    <n v="560"/>
    <n v="56"/>
    <x v="1"/>
    <s v="NA"/>
    <m/>
    <s v="M"/>
    <s v="M"/>
    <s v="OtsNPFH19S_1_2337"/>
    <s v="OtsNPFH19S_1_2079"/>
    <x v="5"/>
    <n v="3"/>
    <n v="2019"/>
    <s v="NA"/>
    <s v="NA"/>
    <x v="2"/>
    <n v="0.99705232300000002"/>
    <n v="1"/>
    <x v="9"/>
    <n v="5.6818181818181825"/>
    <n v="17.04545454545455"/>
    <s v="abv"/>
    <n v="17.04545454545455"/>
  </r>
  <r>
    <s v="OtsLGRF22S"/>
    <s v="OtsLGRF22S_5104"/>
    <s v="C-05104"/>
    <d v="2022-09-12T00:00:00"/>
    <n v="18"/>
    <s v="U"/>
    <n v="600"/>
    <n v="60"/>
    <x v="1"/>
    <s v="NA"/>
    <m/>
    <s v="M"/>
    <s v="M"/>
    <s v="OtsLYON19S_1_1391"/>
    <s v="OtsLYON19S_1_1486"/>
    <x v="1"/>
    <n v="3"/>
    <n v="2019"/>
    <s v="NA"/>
    <s v="NA"/>
    <x v="12"/>
    <n v="0.95971980899999998"/>
    <n v="1"/>
    <x v="6"/>
    <n v="5.6818181818181825"/>
    <n v="17.04545454545455"/>
    <s v="abv"/>
    <n v="17.04545454545455"/>
  </r>
  <r>
    <s v="OtsLGRF22S"/>
    <s v="OtsLGRF22S_5107"/>
    <s v="C-05107"/>
    <d v="2022-09-12T00:00:00"/>
    <n v="18"/>
    <s v="M"/>
    <n v="890"/>
    <n v="89"/>
    <x v="1"/>
    <s v="NA"/>
    <m/>
    <s v="F"/>
    <s v="F"/>
    <s v="NA"/>
    <s v="NA"/>
    <x v="2"/>
    <s v="NA"/>
    <s v="U"/>
    <s v="FALL"/>
    <n v="0.999999999999996"/>
    <x v="1"/>
    <e v="#N/A"/>
    <n v="1"/>
    <x v="0"/>
    <n v="5.6818181818181825"/>
    <n v="17.04545454545455"/>
    <s v="abv"/>
    <n v="17.04545454545455"/>
  </r>
  <r>
    <s v="OtsLGRF22S"/>
    <s v="OtsLGRF22S_5110"/>
    <s v="C-05110"/>
    <d v="2022-09-12T00:00:00"/>
    <n v="18"/>
    <s v="F"/>
    <n v="820"/>
    <n v="82"/>
    <x v="1"/>
    <s v="NA"/>
    <m/>
    <s v="F"/>
    <s v="F"/>
    <s v="NA"/>
    <s v="NA"/>
    <x v="2"/>
    <s v="NA"/>
    <s v="U"/>
    <s v="FALL"/>
    <n v="1"/>
    <x v="1"/>
    <e v="#N/A"/>
    <n v="1"/>
    <x v="3"/>
    <n v="5.6818181818181825"/>
    <n v="17.04545454545455"/>
    <s v="abv"/>
    <n v="17.04545454545455"/>
  </r>
  <r>
    <s v="OtsLGRF22S"/>
    <s v="OtsLGRF22S_5113"/>
    <s v="C-05113"/>
    <d v="2022-09-12T00:00:00"/>
    <n v="18"/>
    <s v="U"/>
    <n v="620"/>
    <n v="62"/>
    <x v="0"/>
    <n v="1"/>
    <m/>
    <s v="M"/>
    <s v="M"/>
    <s v="OtsLYON19S_1_1755"/>
    <s v="OtsLYON19S_1_2017"/>
    <x v="1"/>
    <n v="3"/>
    <n v="2019"/>
    <s v="NA"/>
    <s v="NA"/>
    <x v="17"/>
    <n v="0.95971980899999998"/>
    <n v="1"/>
    <x v="6"/>
    <n v="5.6818181818181825"/>
    <n v="17.04545454545455"/>
    <s v="abv"/>
    <n v="17.04545454545455"/>
  </r>
  <r>
    <s v="OtsLGRF22S"/>
    <s v="OtsLGRF22S_5116"/>
    <s v="C-05116"/>
    <d v="2022-09-12T00:00:00"/>
    <n v="18"/>
    <s v="F"/>
    <n v="700"/>
    <n v="70"/>
    <x v="1"/>
    <s v="NA"/>
    <m/>
    <s v="F"/>
    <s v="F"/>
    <s v="OtsLYON18S_1_0051"/>
    <s v="OtsLYON18S_1_0069"/>
    <x v="0"/>
    <n v="4"/>
    <n v="2018"/>
    <s v="NA"/>
    <s v="NA"/>
    <x v="7"/>
    <n v="0.80551598400000002"/>
    <n v="1"/>
    <x v="5"/>
    <n v="5.6818181818181825"/>
    <n v="17.04545454545455"/>
    <s v="abv"/>
    <n v="17.04545454545455"/>
  </r>
  <r>
    <s v="OtsLGRF22S"/>
    <s v="OtsLGRF22S_5119"/>
    <s v="C-05119"/>
    <d v="2022-09-12T00:00:00"/>
    <n v="18"/>
    <s v="F"/>
    <n v="730"/>
    <n v="73"/>
    <x v="1"/>
    <s v="NA"/>
    <m/>
    <s v="F"/>
    <s v="F"/>
    <s v="OtsLYON18S_1_0743"/>
    <s v="OtsLYON18S_1_0894"/>
    <x v="0"/>
    <n v="4"/>
    <n v="2018"/>
    <s v="NA"/>
    <s v="NA"/>
    <x v="5"/>
    <n v="0.80551598400000002"/>
    <n v="1"/>
    <x v="4"/>
    <n v="5.6818181818181825"/>
    <n v="17.04545454545455"/>
    <s v="abv"/>
    <n v="17.04545454545455"/>
  </r>
  <r>
    <s v="OtsLGRF22S"/>
    <s v="OtsLGRF22S_5122"/>
    <s v="C-05122"/>
    <d v="2022-09-12T00:00:00"/>
    <n v="18"/>
    <s v="U"/>
    <n v="670"/>
    <n v="67"/>
    <x v="0"/>
    <n v="1"/>
    <m/>
    <s v="M"/>
    <s v="M"/>
    <s v="OtsLYON18S_1_2333"/>
    <s v="OtsLYON18S_1_2474"/>
    <x v="0"/>
    <n v="4"/>
    <n v="2018"/>
    <s v="NA"/>
    <s v="NA"/>
    <x v="9"/>
    <n v="0.80551598400000002"/>
    <n v="1"/>
    <x v="1"/>
    <n v="5.6818181818181825"/>
    <n v="17.04545454545455"/>
    <s v="blw"/>
    <n v="17.04545454545455"/>
  </r>
  <r>
    <s v="OtsLGRF22S"/>
    <s v="OtsLGRF22S_5125"/>
    <s v="C-05125"/>
    <d v="2022-09-12T00:00:00"/>
    <n v="18"/>
    <s v="U"/>
    <n v="630"/>
    <n v="63"/>
    <x v="1"/>
    <s v="NA"/>
    <m/>
    <s v="M"/>
    <s v="M"/>
    <s v="NA"/>
    <s v="NA"/>
    <x v="2"/>
    <s v="NA"/>
    <s v="U"/>
    <s v="FALL"/>
    <n v="0.999999999999999"/>
    <x v="1"/>
    <e v="#N/A"/>
    <n v="1"/>
    <x v="1"/>
    <n v="5.6818181818181825"/>
    <n v="17.04545454545455"/>
    <s v="abv"/>
    <n v="17.04545454545455"/>
  </r>
  <r>
    <s v="OtsLGRF22S"/>
    <s v="OtsLGRF22S_5128"/>
    <s v="C-05128"/>
    <d v="2022-09-12T00:00:00"/>
    <n v="18"/>
    <s v="U"/>
    <n v="570"/>
    <n v="57"/>
    <x v="1"/>
    <s v="NA"/>
    <m/>
    <s v="M"/>
    <s v="M"/>
    <s v="OtsLYON19S_1_0561"/>
    <s v="OtsLYON19S_1_0613"/>
    <x v="1"/>
    <n v="3"/>
    <n v="2019"/>
    <s v="NA"/>
    <s v="NA"/>
    <x v="5"/>
    <n v="0.95971980899999998"/>
    <n v="1"/>
    <x v="9"/>
    <n v="5.6818181818181825"/>
    <n v="17.04545454545455"/>
    <s v="abv"/>
    <n v="17.04545454545455"/>
  </r>
  <r>
    <s v="OtsLGRF22S"/>
    <s v="OtsLGRF22S_5131"/>
    <s v="C-05131"/>
    <d v="2022-09-12T00:00:00"/>
    <n v="18"/>
    <s v="U"/>
    <n v="440"/>
    <n v="44"/>
    <x v="1"/>
    <s v="NA"/>
    <m/>
    <s v="M"/>
    <s v="M"/>
    <s v="OtsLYON20S_1_0435"/>
    <s v="OtsLYON20S_1_1128"/>
    <x v="7"/>
    <n v="2"/>
    <n v="2020"/>
    <s v="NA"/>
    <s v="NA"/>
    <x v="5"/>
    <n v="0.98961045999999997"/>
    <n v="1"/>
    <x v="7"/>
    <n v="5.6818181818181825"/>
    <n v="17.04545454545455"/>
    <s v="abv"/>
    <n v="17.04545454545455"/>
  </r>
  <r>
    <s v="OtsLGRF22S"/>
    <s v="OtsLGRF22S_5134"/>
    <s v="C-05134"/>
    <d v="2022-09-12T00:00:00"/>
    <n v="18"/>
    <s v="F"/>
    <n v="750"/>
    <n v="75"/>
    <x v="1"/>
    <s v="NA"/>
    <m/>
    <s v="F"/>
    <s v="F"/>
    <s v="NA"/>
    <s v="NA"/>
    <x v="2"/>
    <s v="NA"/>
    <s v="U"/>
    <s v="FALL"/>
    <n v="0.999999999999999"/>
    <x v="1"/>
    <e v="#N/A"/>
    <n v="1"/>
    <x v="4"/>
    <n v="5.6818181818181825"/>
    <n v="17.04545454545455"/>
    <s v="abv"/>
    <n v="17.04545454545455"/>
  </r>
  <r>
    <s v="OtsLGRF22S"/>
    <s v="OtsLGRF22S_5137"/>
    <s v="C-05137"/>
    <d v="2022-09-12T00:00:00"/>
    <n v="18"/>
    <s v="F"/>
    <n v="680"/>
    <n v="68"/>
    <x v="0"/>
    <n v="1"/>
    <m/>
    <s v="F"/>
    <s v="F"/>
    <s v="OtsLYON19S_1_0110"/>
    <s v="OtsLYON19S_1_0050"/>
    <x v="1"/>
    <n v="3"/>
    <n v="2019"/>
    <s v="NA"/>
    <s v="NA"/>
    <x v="7"/>
    <n v="0.95971980899999998"/>
    <n v="1"/>
    <x v="5"/>
    <n v="5.6818181818181825"/>
    <n v="17.04545454545455"/>
    <s v="abv"/>
    <n v="17.04545454545455"/>
  </r>
  <r>
    <s v="OtsLGRF22S"/>
    <s v="OtsLGRF22S_5140"/>
    <s v="C-05140"/>
    <d v="2022-09-12T00:00:00"/>
    <n v="18"/>
    <s v="U"/>
    <n v="670"/>
    <n v="67"/>
    <x v="0"/>
    <n v="1"/>
    <m/>
    <s v="M"/>
    <s v="M"/>
    <s v="NA"/>
    <s v="NA"/>
    <x v="2"/>
    <s v="NA"/>
    <s v="U"/>
    <s v="FALL"/>
    <n v="0.999999999999999"/>
    <x v="6"/>
    <e v="#N/A"/>
    <n v="1"/>
    <x v="1"/>
    <n v="5.6818181818181825"/>
    <n v="17.04545454545455"/>
    <s v="abv"/>
    <n v="17.04545454545455"/>
  </r>
  <r>
    <s v="OtsLGRF22S"/>
    <s v="OtsLGRF22S_5143"/>
    <s v="C-05143"/>
    <d v="2022-09-12T00:00:00"/>
    <n v="18"/>
    <s v="M"/>
    <n v="900"/>
    <n v="90"/>
    <x v="1"/>
    <s v="NA"/>
    <m/>
    <s v="M"/>
    <s v="M"/>
    <s v="OtsLYON18S_1_0721"/>
    <s v="OtsLYON18S_1_0803"/>
    <x v="0"/>
    <n v="4"/>
    <n v="2018"/>
    <s v="NA"/>
    <s v="NA"/>
    <x v="5"/>
    <n v="0.80551598400000002"/>
    <n v="1"/>
    <x v="0"/>
    <n v="5.6818181818181825"/>
    <n v="17.04545454545455"/>
    <s v="abv"/>
    <n v="17.04545454545455"/>
  </r>
  <r>
    <s v="OtsLGRF22S"/>
    <s v="OtsLGRF22S_5146"/>
    <s v="C-05146"/>
    <d v="2022-09-12T00:00:00"/>
    <n v="18"/>
    <s v="U"/>
    <n v="580"/>
    <n v="58"/>
    <x v="1"/>
    <s v="NA"/>
    <m/>
    <s v="M"/>
    <s v="M"/>
    <s v="NA"/>
    <s v="NA"/>
    <x v="2"/>
    <s v="NA"/>
    <s v="U"/>
    <s v="FALL"/>
    <n v="0.999999999999995"/>
    <x v="1"/>
    <e v="#N/A"/>
    <n v="1"/>
    <x v="6"/>
    <n v="5.6818181818181825"/>
    <n v="17.04545454545455"/>
    <s v="abv"/>
    <n v="17.04545454545455"/>
  </r>
  <r>
    <s v="OtsLGRF22S"/>
    <s v="OtsLGRF22S_5149"/>
    <s v="C-05149"/>
    <d v="2022-09-12T00:00:00"/>
    <n v="18"/>
    <s v="U"/>
    <n v="410"/>
    <n v="41"/>
    <x v="0"/>
    <n v="1"/>
    <m/>
    <s v="M"/>
    <s v="M"/>
    <s v="OtsLYON20S_1_1370"/>
    <s v="OtsLYON20S_1_0929"/>
    <x v="7"/>
    <n v="2"/>
    <n v="2020"/>
    <s v="NA"/>
    <s v="NA"/>
    <x v="14"/>
    <n v="0.98961045999999997"/>
    <n v="1"/>
    <x v="11"/>
    <n v="5.6818181818181825"/>
    <n v="17.04545454545455"/>
    <s v="abv"/>
    <n v="17.04545454545455"/>
  </r>
  <r>
    <s v="OtsLGRF22S"/>
    <s v="OtsLGRF22S_5152"/>
    <s v="C-05152"/>
    <d v="2022-09-13T00:00:00"/>
    <n v="18"/>
    <s v="M"/>
    <n v="740"/>
    <n v="74"/>
    <x v="1"/>
    <s v="NA"/>
    <m/>
    <s v="M"/>
    <s v="M"/>
    <s v="OtsLYON18S_1_0764"/>
    <s v="OtsLYON18S_1_0698"/>
    <x v="0"/>
    <n v="4"/>
    <n v="2018"/>
    <s v="NA"/>
    <s v="NA"/>
    <x v="3"/>
    <n v="0.80551598400000002"/>
    <n v="1"/>
    <x v="4"/>
    <n v="5.6818181818181825"/>
    <n v="17.04545454545455"/>
    <s v="blw"/>
    <n v="17.04545454545455"/>
  </r>
  <r>
    <s v="OtsLGRF22S"/>
    <s v="OtsLGRF22S_5155"/>
    <s v="C-05155"/>
    <d v="2022-09-13T00:00:00"/>
    <n v="18"/>
    <s v="M"/>
    <n v="810"/>
    <n v="81"/>
    <x v="1"/>
    <s v="NA"/>
    <m/>
    <s v="U"/>
    <s v="M"/>
    <s v="OtsLYON18S_1_1382"/>
    <s v="OtsLYON18S_1_1742"/>
    <x v="0"/>
    <n v="4"/>
    <n v="2018"/>
    <s v="NA"/>
    <s v="NA"/>
    <x v="4"/>
    <n v="0.80551598400000002"/>
    <n v="1"/>
    <x v="3"/>
    <n v="5.6818181818181825"/>
    <n v="17.04545454545455"/>
    <s v="blw"/>
    <n v="17.04545454545455"/>
  </r>
  <r>
    <s v="OtsLGRF22S"/>
    <s v="OtsLGRF22S_5158"/>
    <s v="C-05158"/>
    <d v="2022-09-13T00:00:00"/>
    <n v="18"/>
    <s v="U"/>
    <n v="580"/>
    <n v="58"/>
    <x v="1"/>
    <s v="NA"/>
    <m/>
    <s v="M"/>
    <s v="M"/>
    <s v="OtsLYON19S_1_1808"/>
    <s v="OtsLYON19S_1_1522"/>
    <x v="1"/>
    <n v="3"/>
    <n v="2019"/>
    <s v="NA"/>
    <s v="NA"/>
    <x v="12"/>
    <n v="0.95971980899999998"/>
    <n v="1"/>
    <x v="6"/>
    <n v="5.6818181818181825"/>
    <n v="17.04545454545455"/>
    <s v="abv"/>
    <n v="17.04545454545455"/>
  </r>
  <r>
    <s v="OtsLGRF22S"/>
    <s v="OtsLGRF22S_5161"/>
    <s v="C-05161"/>
    <d v="2022-09-13T00:00:00"/>
    <n v="18"/>
    <s v="U"/>
    <n v="620"/>
    <n v="62"/>
    <x v="1"/>
    <s v="NA"/>
    <m/>
    <s v="M"/>
    <s v="M"/>
    <s v="OtsLYON19S_1_1705"/>
    <s v="OtsLYON19S_1_2104"/>
    <x v="1"/>
    <n v="3"/>
    <n v="2019"/>
    <s v="NA"/>
    <s v="NA"/>
    <x v="3"/>
    <n v="0.95971980899999998"/>
    <n v="1"/>
    <x v="6"/>
    <n v="5.6818181818181825"/>
    <n v="17.04545454545455"/>
    <s v="blw"/>
    <n v="17.04545454545455"/>
  </r>
  <r>
    <s v="OtsLGRF22S"/>
    <s v="OtsLGRF22S_5164"/>
    <s v="C-05164"/>
    <d v="2022-09-13T00:00:00"/>
    <n v="18"/>
    <s v="U"/>
    <n v="660"/>
    <n v="66"/>
    <x v="1"/>
    <s v="NA"/>
    <m/>
    <s v="M"/>
    <s v="M"/>
    <s v="NA"/>
    <s v="NA"/>
    <x v="2"/>
    <s v="NA"/>
    <s v="U"/>
    <s v="FALL"/>
    <n v="1"/>
    <x v="1"/>
    <e v="#N/A"/>
    <n v="1"/>
    <x v="1"/>
    <n v="5.6818181818181825"/>
    <n v="17.04545454545455"/>
    <s v="abv"/>
    <n v="17.04545454545455"/>
  </r>
  <r>
    <s v="OtsLGRF22S"/>
    <s v="OtsLGRF22S_5167"/>
    <s v="C-05167"/>
    <d v="2022-09-13T00:00:00"/>
    <n v="18"/>
    <s v="M"/>
    <n v="710"/>
    <n v="71"/>
    <x v="0"/>
    <n v="1"/>
    <s v="This individual failed to genotype"/>
    <s v="U"/>
    <s v="M"/>
    <s v="NG"/>
    <s v="NG"/>
    <x v="10"/>
    <s v="NA"/>
    <s v="U"/>
    <s v="NA"/>
    <s v="NA"/>
    <x v="19"/>
    <e v="#N/A"/>
    <n v="1"/>
    <x v="5"/>
    <n v="5.6818181818181825"/>
    <n v="17.04545454545455"/>
    <s v="abv"/>
    <n v="17.04545454545455"/>
  </r>
  <r>
    <s v="OtsLGRF22S"/>
    <s v="OtsLGRF22S_5170"/>
    <s v="C-05170"/>
    <d v="2022-09-13T00:00:00"/>
    <n v="18"/>
    <s v="M"/>
    <n v="660"/>
    <n v="66"/>
    <x v="0"/>
    <n v="1"/>
    <m/>
    <s v="F"/>
    <s v="F"/>
    <s v="OtsLYON19S_1_1323"/>
    <s v="OtsLYON19S_1_1227"/>
    <x v="1"/>
    <n v="3"/>
    <n v="2019"/>
    <s v="NA"/>
    <s v="NA"/>
    <x v="13"/>
    <n v="0.95971980899999998"/>
    <n v="1"/>
    <x v="1"/>
    <n v="5.6818181818181825"/>
    <n v="17.04545454545455"/>
    <s v="abv"/>
    <n v="17.04545454545455"/>
  </r>
  <r>
    <s v="OtsLGRF22S"/>
    <s v="OtsLGRF22S_5173"/>
    <s v="C-05173"/>
    <d v="2022-09-13T00:00:00"/>
    <n v="18"/>
    <s v="U"/>
    <n v="610"/>
    <n v="61"/>
    <x v="1"/>
    <s v="NA"/>
    <m/>
    <s v="M"/>
    <s v="M"/>
    <s v="OtsLYON19S_1_0588"/>
    <s v="OtsLYON19S_1_0647"/>
    <x v="1"/>
    <n v="3"/>
    <n v="2019"/>
    <s v="NA"/>
    <s v="NA"/>
    <x v="5"/>
    <n v="0.95971980899999998"/>
    <n v="1"/>
    <x v="6"/>
    <n v="5.6818181818181825"/>
    <n v="17.04545454545455"/>
    <s v="abv"/>
    <n v="17.04545454545455"/>
  </r>
  <r>
    <s v="OtsLGRF22S"/>
    <s v="OtsLGRF22S_5176"/>
    <s v="C-05176"/>
    <d v="2022-09-13T00:00:00"/>
    <n v="18"/>
    <s v="F"/>
    <n v="750"/>
    <n v="75"/>
    <x v="1"/>
    <s v="NA"/>
    <m/>
    <s v="F"/>
    <s v="F"/>
    <s v="OtsLYON18S_1_2805"/>
    <s v="OtsLYON18S_1_2613"/>
    <x v="0"/>
    <n v="4"/>
    <n v="2018"/>
    <s v="NA"/>
    <s v="NA"/>
    <x v="3"/>
    <n v="0.80551598400000002"/>
    <n v="1"/>
    <x v="4"/>
    <n v="5.6818181818181825"/>
    <n v="17.04545454545455"/>
    <s v="blw"/>
    <n v="17.04545454545455"/>
  </r>
  <r>
    <s v="OtsLGRF22S"/>
    <s v="OtsLGRF22S_5179"/>
    <s v="C-05179"/>
    <d v="2022-09-13T00:00:00"/>
    <n v="18"/>
    <s v="U"/>
    <n v="590"/>
    <n v="59"/>
    <x v="1"/>
    <s v="NA"/>
    <m/>
    <s v="M"/>
    <s v="M"/>
    <s v="OtsLYON19S_1_0715"/>
    <s v="OtsLYON19S_1_0902"/>
    <x v="1"/>
    <n v="3"/>
    <n v="2019"/>
    <s v="NA"/>
    <s v="NA"/>
    <x v="5"/>
    <n v="0.95971980899999998"/>
    <n v="1"/>
    <x v="6"/>
    <n v="5.6818181818181825"/>
    <n v="17.04545454545455"/>
    <s v="abv"/>
    <n v="17.04545454545455"/>
  </r>
  <r>
    <s v="OtsLGRF22S"/>
    <s v="OtsLGRF22S_5182"/>
    <s v="C-05182"/>
    <d v="2022-09-13T00:00:00"/>
    <n v="18"/>
    <s v="F"/>
    <n v="820"/>
    <n v="82"/>
    <x v="1"/>
    <s v="NA"/>
    <m/>
    <s v="F"/>
    <s v="F"/>
    <s v="OtsLYON18S_1_0750"/>
    <s v="OtsLYON18S_1_0670"/>
    <x v="0"/>
    <n v="4"/>
    <n v="2018"/>
    <s v="NA"/>
    <s v="NA"/>
    <x v="3"/>
    <n v="0.80551598400000002"/>
    <n v="1"/>
    <x v="3"/>
    <n v="5.6818181818181825"/>
    <n v="17.04545454545455"/>
    <s v="blw"/>
    <n v="17.04545454545455"/>
  </r>
  <r>
    <s v="OtsLGRF22S"/>
    <s v="OtsLGRF22S_5185"/>
    <s v="C-05185"/>
    <d v="2022-09-13T00:00:00"/>
    <n v="18"/>
    <s v="U"/>
    <n v="600"/>
    <n v="60"/>
    <x v="1"/>
    <s v="NA"/>
    <m/>
    <s v="M"/>
    <s v="M"/>
    <s v="OtsLYON19S_1_1388"/>
    <s v="OtsLYON19S_1_1480"/>
    <x v="1"/>
    <n v="3"/>
    <n v="2019"/>
    <s v="NA"/>
    <s v="NA"/>
    <x v="12"/>
    <n v="0.95971980899999998"/>
    <n v="1"/>
    <x v="6"/>
    <n v="5.6818181818181825"/>
    <n v="17.04545454545455"/>
    <s v="abv"/>
    <n v="17.04545454545455"/>
  </r>
  <r>
    <s v="OtsLGRF22S"/>
    <s v="OtsLGRF22S_5188"/>
    <s v="C-05188"/>
    <d v="2022-09-13T00:00:00"/>
    <n v="18"/>
    <s v="U"/>
    <n v="470"/>
    <n v="47"/>
    <x v="1"/>
    <s v="NA"/>
    <m/>
    <s v="M"/>
    <s v="M"/>
    <s v="OtsLYON20S_1_0410"/>
    <s v="OtsLYON20S_1_1065"/>
    <x v="7"/>
    <n v="2"/>
    <n v="2020"/>
    <s v="NA"/>
    <s v="NA"/>
    <x v="5"/>
    <n v="0.98961045999999997"/>
    <n v="1"/>
    <x v="7"/>
    <n v="5.6818181818181825"/>
    <n v="17.04545454545455"/>
    <s v="abv"/>
    <n v="17.04545454545455"/>
  </r>
  <r>
    <s v="OtsLGRF22S"/>
    <s v="OtsLGRF22S_5191"/>
    <s v="C-05191"/>
    <d v="2022-09-13T00:00:00"/>
    <n v="18"/>
    <s v="U"/>
    <n v="660"/>
    <n v="66"/>
    <x v="1"/>
    <s v="NA"/>
    <m/>
    <s v="M"/>
    <s v="M"/>
    <s v="OtsLYON19S_1_0717"/>
    <s v="OtsLYON19S_1_0826"/>
    <x v="1"/>
    <n v="3"/>
    <n v="2019"/>
    <s v="NA"/>
    <s v="NA"/>
    <x v="5"/>
    <n v="0.95971980899999998"/>
    <n v="1"/>
    <x v="1"/>
    <n v="5.6818181818181825"/>
    <n v="17.04545454545455"/>
    <s v="abv"/>
    <n v="17.04545454545455"/>
  </r>
  <r>
    <s v="OtsLGRF22S"/>
    <s v="OtsLGRF22S_5194"/>
    <s v="C-05194"/>
    <d v="2022-09-13T00:00:00"/>
    <n v="18"/>
    <s v="U"/>
    <n v="630"/>
    <n v="63"/>
    <x v="1"/>
    <s v="NA"/>
    <m/>
    <s v="M"/>
    <s v="M"/>
    <s v="OtsLYON19S_1_0563"/>
    <s v="OtsLYON19S_1_0615"/>
    <x v="1"/>
    <n v="3"/>
    <n v="2019"/>
    <s v="NA"/>
    <s v="NA"/>
    <x v="5"/>
    <n v="0.95971980899999998"/>
    <n v="1"/>
    <x v="1"/>
    <n v="5.6818181818181825"/>
    <n v="17.04545454545455"/>
    <s v="abv"/>
    <n v="17.04545454545455"/>
  </r>
  <r>
    <s v="OtsLGRF22S"/>
    <s v="OtsLGRF22S_5197"/>
    <s v="C-05197"/>
    <d v="2022-09-13T00:00:00"/>
    <n v="18"/>
    <s v="U"/>
    <n v="640"/>
    <n v="64"/>
    <x v="1"/>
    <s v="NA"/>
    <m/>
    <s v="M"/>
    <s v="M"/>
    <s v="OtsLYON19S_1_1850"/>
    <s v="OtsLYON19S_1_1605"/>
    <x v="1"/>
    <n v="3"/>
    <n v="2019"/>
    <s v="NA"/>
    <s v="NA"/>
    <x v="12"/>
    <n v="0.95971980899999998"/>
    <n v="1"/>
    <x v="1"/>
    <n v="5.6818181818181825"/>
    <n v="17.04545454545455"/>
    <s v="abv"/>
    <n v="17.04545454545455"/>
  </r>
  <r>
    <s v="OtsLGRF22S"/>
    <s v="OtsLGRF22S_5200"/>
    <s v="C-05200"/>
    <d v="2022-09-13T00:00:00"/>
    <n v="18"/>
    <s v="U"/>
    <n v="680"/>
    <n v="68"/>
    <x v="1"/>
    <s v="NA"/>
    <m/>
    <s v="F"/>
    <s v="F"/>
    <s v="OtsLYON19S_1_1732"/>
    <s v="OtsLYON19S_1_1961"/>
    <x v="1"/>
    <n v="3"/>
    <n v="2019"/>
    <s v="NA"/>
    <s v="NA"/>
    <x v="12"/>
    <n v="0.95971980899999998"/>
    <n v="1"/>
    <x v="5"/>
    <n v="5.6818181818181825"/>
    <n v="17.04545454545455"/>
    <s v="abv"/>
    <n v="17.04545454545455"/>
  </r>
  <r>
    <s v="OtsLGRF22S"/>
    <s v="OtsLGRF22S_5203"/>
    <s v="C-05203"/>
    <d v="2022-09-13T00:00:00"/>
    <n v="18"/>
    <s v="F"/>
    <n v="630"/>
    <n v="63"/>
    <x v="0"/>
    <n v="1"/>
    <m/>
    <s v="F"/>
    <s v="F"/>
    <s v="OtsNPFH19S_1_1333"/>
    <s v="OtsNPFH19S_1_1100"/>
    <x v="5"/>
    <n v="3"/>
    <n v="2019"/>
    <s v="NA"/>
    <s v="NA"/>
    <x v="8"/>
    <n v="0.99705232300000002"/>
    <n v="1"/>
    <x v="1"/>
    <n v="5.6818181818181825"/>
    <n v="17.04545454545455"/>
    <s v="abv"/>
    <n v="17.04545454545455"/>
  </r>
  <r>
    <s v="OtsLGRF22S"/>
    <s v="OtsLGRF22S_5206"/>
    <s v="C-05206"/>
    <d v="2022-09-13T00:00:00"/>
    <n v="18"/>
    <s v="F"/>
    <n v="780"/>
    <n v="78"/>
    <x v="1"/>
    <s v="NA"/>
    <m/>
    <s v="F"/>
    <s v="F"/>
    <s v="OtsLYON18S_1_0123"/>
    <s v="OtsLYON18S_1_0244"/>
    <x v="0"/>
    <n v="4"/>
    <n v="2018"/>
    <s v="NA"/>
    <s v="NA"/>
    <x v="7"/>
    <n v="0.80551598400000002"/>
    <n v="1"/>
    <x v="3"/>
    <n v="5.6818181818181825"/>
    <n v="17.04545454545455"/>
    <s v="abv"/>
    <n v="17.04545454545455"/>
  </r>
  <r>
    <s v="OtsLGRF22S"/>
    <s v="OtsLGRF22S_5209"/>
    <s v="C-05209"/>
    <d v="2022-09-13T00:00:00"/>
    <n v="18"/>
    <s v="U"/>
    <n v="600"/>
    <n v="60"/>
    <x v="1"/>
    <s v="NA"/>
    <m/>
    <s v="M"/>
    <s v="M"/>
    <s v="OtsLYON19S_1_1881"/>
    <s v="OtsLYON19S_1_1641"/>
    <x v="1"/>
    <n v="3"/>
    <n v="2019"/>
    <s v="NA"/>
    <s v="NA"/>
    <x v="12"/>
    <n v="0.95971980899999998"/>
    <n v="1"/>
    <x v="6"/>
    <n v="5.6818181818181825"/>
    <n v="17.04545454545455"/>
    <s v="abv"/>
    <n v="17.04545454545455"/>
  </r>
  <r>
    <s v="OtsLGRF22S"/>
    <s v="OtsLGRF22S_5212"/>
    <s v="C-05212"/>
    <d v="2022-09-13T00:00:00"/>
    <n v="18"/>
    <s v="U"/>
    <n v="610"/>
    <n v="61"/>
    <x v="1"/>
    <s v="NA"/>
    <m/>
    <s v="M"/>
    <s v="M"/>
    <s v="OtsLYON19S_1_1352"/>
    <s v="OtsLYON19S_1_1264"/>
    <x v="1"/>
    <n v="3"/>
    <n v="2019"/>
    <s v="NA"/>
    <s v="NA"/>
    <x v="9"/>
    <n v="0.95971980899999998"/>
    <n v="1"/>
    <x v="6"/>
    <n v="5.6818181818181825"/>
    <n v="17.04545454545455"/>
    <s v="blw"/>
    <n v="17.04545454545455"/>
  </r>
  <r>
    <s v="OtsLGRF22S"/>
    <s v="OtsLGRF22S_5215"/>
    <s v="C-05215"/>
    <d v="2022-09-13T00:00:00"/>
    <n v="18"/>
    <s v="U"/>
    <n v="700"/>
    <n v="70"/>
    <x v="1"/>
    <s v="NA"/>
    <m/>
    <s v="M"/>
    <s v="M"/>
    <s v="NA"/>
    <s v="NA"/>
    <x v="2"/>
    <s v="NA"/>
    <s v="U"/>
    <s v="FALL"/>
    <n v="1"/>
    <x v="1"/>
    <e v="#N/A"/>
    <n v="1"/>
    <x v="5"/>
    <n v="5.6818181818181825"/>
    <n v="17.04545454545455"/>
    <s v="abv"/>
    <n v="17.04545454545455"/>
  </r>
  <r>
    <s v="OtsLGRF22S"/>
    <s v="OtsLGRF22S_5218"/>
    <s v="C-05218"/>
    <d v="2022-09-13T00:00:00"/>
    <n v="18"/>
    <s v="M"/>
    <n v="660"/>
    <n v="66"/>
    <x v="0"/>
    <n v="1"/>
    <m/>
    <s v="M"/>
    <s v="M"/>
    <s v="OtsLYON18S_1_2353"/>
    <s v="OtsLYON18S_1_2755"/>
    <x v="0"/>
    <n v="4"/>
    <n v="2018"/>
    <s v="NA"/>
    <s v="NA"/>
    <x v="9"/>
    <n v="0.80551598400000002"/>
    <n v="1"/>
    <x v="1"/>
    <n v="5.6818181818181825"/>
    <n v="17.04545454545455"/>
    <s v="blw"/>
    <n v="17.04545454545455"/>
  </r>
  <r>
    <s v="OtsLGRF22S"/>
    <s v="OtsLGRF22S_5221"/>
    <s v="C-05221"/>
    <d v="2022-09-13T00:00:00"/>
    <n v="18"/>
    <s v="F"/>
    <n v="720"/>
    <n v="72"/>
    <x v="1"/>
    <s v="NA"/>
    <m/>
    <s v="F"/>
    <s v="F"/>
    <s v="OtsLYON18S_1_0701"/>
    <s v="OtsLYON18S_1_0504"/>
    <x v="0"/>
    <n v="4"/>
    <n v="2018"/>
    <s v="NA"/>
    <s v="NA"/>
    <x v="0"/>
    <n v="0.80551598400000002"/>
    <n v="1"/>
    <x v="5"/>
    <n v="5.6818181818181825"/>
    <n v="17.04545454545455"/>
    <s v="abv"/>
    <n v="17.04545454545455"/>
  </r>
  <r>
    <s v="OtsLGRF22S"/>
    <s v="OtsLGRF22S_5224"/>
    <s v="C-05224"/>
    <d v="2022-09-13T00:00:00"/>
    <n v="18"/>
    <s v="U"/>
    <n v="650"/>
    <n v="65"/>
    <x v="1"/>
    <s v="NA"/>
    <m/>
    <s v="M"/>
    <s v="M"/>
    <s v="NA"/>
    <s v="NA"/>
    <x v="2"/>
    <s v="NA"/>
    <s v="U"/>
    <s v="FALL"/>
    <n v="0.999999999999996"/>
    <x v="1"/>
    <e v="#N/A"/>
    <n v="1"/>
    <x v="1"/>
    <n v="5.6818181818181825"/>
    <n v="17.04545454545455"/>
    <s v="abv"/>
    <n v="17.04545454545455"/>
  </r>
  <r>
    <s v="OtsLGRF22S"/>
    <s v="OtsLGRF22S_5227"/>
    <s v="C-05227"/>
    <d v="2022-09-13T00:00:00"/>
    <n v="18"/>
    <s v="F"/>
    <n v="640"/>
    <n v="64"/>
    <x v="0"/>
    <n v="1"/>
    <m/>
    <s v="F"/>
    <s v="F"/>
    <s v="OtsLYON19S_1_0517"/>
    <s v="OtsLYON19S_1_0326"/>
    <x v="1"/>
    <n v="3"/>
    <n v="2019"/>
    <s v="NA"/>
    <s v="NA"/>
    <x v="0"/>
    <n v="0.95971980899999998"/>
    <n v="1"/>
    <x v="1"/>
    <n v="5.6818181818181825"/>
    <n v="17.04545454545455"/>
    <s v="abv"/>
    <n v="17.04545454545455"/>
  </r>
  <r>
    <s v="OtsLGRF22S"/>
    <s v="OtsLGRF22S_5230"/>
    <s v="C-05230"/>
    <d v="2022-09-13T00:00:00"/>
    <n v="18"/>
    <s v="U"/>
    <n v="690"/>
    <n v="69"/>
    <x v="1"/>
    <s v="NA"/>
    <m/>
    <s v="M"/>
    <s v="M"/>
    <s v="OtsLYON19S_1_1871"/>
    <s v="OtsLYON19S_1_1653"/>
    <x v="1"/>
    <n v="3"/>
    <n v="2019"/>
    <s v="NA"/>
    <s v="NA"/>
    <x v="12"/>
    <n v="0.95971980899999998"/>
    <n v="1"/>
    <x v="5"/>
    <n v="5.6818181818181825"/>
    <n v="17.04545454545455"/>
    <s v="abv"/>
    <n v="17.04545454545455"/>
  </r>
  <r>
    <s v="OtsLGRF22S"/>
    <s v="OtsLGRF22S_5233"/>
    <s v="C-05233"/>
    <d v="2022-09-13T00:00:00"/>
    <n v="18"/>
    <s v="U"/>
    <n v="580"/>
    <n v="58"/>
    <x v="1"/>
    <s v="NA"/>
    <m/>
    <s v="M"/>
    <s v="M"/>
    <s v="NA"/>
    <s v="NA"/>
    <x v="2"/>
    <s v="NA"/>
    <s v="U"/>
    <s v="FALL"/>
    <n v="0.999999999999998"/>
    <x v="1"/>
    <e v="#N/A"/>
    <n v="1"/>
    <x v="6"/>
    <n v="5.6818181818181825"/>
    <n v="17.04545454545455"/>
    <s v="abv"/>
    <n v="17.04545454545455"/>
  </r>
  <r>
    <s v="OtsLGRF22S"/>
    <s v="OtsLGRF22S_5236"/>
    <s v="C-05236"/>
    <d v="2022-09-13T00:00:00"/>
    <n v="18"/>
    <s v="F"/>
    <n v="730"/>
    <n v="73"/>
    <x v="1"/>
    <s v="NA"/>
    <m/>
    <s v="F"/>
    <s v="F"/>
    <s v="NA"/>
    <s v="NA"/>
    <x v="2"/>
    <s v="NA"/>
    <s v="U"/>
    <s v="FALL"/>
    <n v="1"/>
    <x v="1"/>
    <e v="#N/A"/>
    <n v="1"/>
    <x v="4"/>
    <n v="5.6818181818181825"/>
    <n v="17.04545454545455"/>
    <s v="abv"/>
    <n v="17.04545454545455"/>
  </r>
  <r>
    <s v="OtsLGRF22S"/>
    <s v="OtsLGRF22S_5239"/>
    <s v="C-05239"/>
    <d v="2022-09-13T00:00:00"/>
    <n v="18"/>
    <s v="U"/>
    <n v="660"/>
    <n v="66"/>
    <x v="0"/>
    <n v="1"/>
    <m/>
    <s v="M"/>
    <s v="M"/>
    <s v="NA"/>
    <s v="NA"/>
    <x v="2"/>
    <s v="NA"/>
    <s v="U"/>
    <s v="FALL"/>
    <n v="1"/>
    <x v="6"/>
    <e v="#N/A"/>
    <n v="1"/>
    <x v="1"/>
    <n v="5.6818181818181825"/>
    <n v="17.04545454545455"/>
    <s v="abv"/>
    <n v="17.04545454545455"/>
  </r>
  <r>
    <s v="OtsLGRF22S"/>
    <s v="OtsLGRF22S_5242"/>
    <s v="C-05242"/>
    <d v="2022-09-13T00:00:00"/>
    <n v="18"/>
    <s v="F"/>
    <n v="630"/>
    <n v="63"/>
    <x v="0"/>
    <n v="1"/>
    <m/>
    <s v="F"/>
    <s v="F"/>
    <s v="OtsLYON19S_1_1836"/>
    <s v="OtsLYON19S_1_1577"/>
    <x v="1"/>
    <n v="3"/>
    <n v="2019"/>
    <s v="NA"/>
    <s v="NA"/>
    <x v="12"/>
    <n v="0.95971980899999998"/>
    <n v="1"/>
    <x v="1"/>
    <n v="5.6818181818181825"/>
    <n v="17.04545454545455"/>
    <s v="abv"/>
    <n v="17.04545454545455"/>
  </r>
  <r>
    <s v="OtsLGRF22S"/>
    <s v="OtsLGRF22S_5245"/>
    <s v="C-05245"/>
    <d v="2022-09-13T00:00:00"/>
    <n v="18"/>
    <s v="U"/>
    <n v="550"/>
    <n v="55"/>
    <x v="1"/>
    <s v="NA"/>
    <m/>
    <s v="M"/>
    <s v="M"/>
    <s v="OtsLYON19S_1_2309"/>
    <s v="OtsLYON19S_1_2090"/>
    <x v="1"/>
    <n v="3"/>
    <n v="2019"/>
    <s v="NA"/>
    <s v="NA"/>
    <x v="3"/>
    <n v="0.95971980899999998"/>
    <n v="1"/>
    <x v="9"/>
    <n v="5.6818181818181825"/>
    <n v="17.04545454545455"/>
    <s v="blw"/>
    <n v="17.04545454545455"/>
  </r>
  <r>
    <s v="OtsLGRF22S"/>
    <s v="OtsLGRF22S_5248"/>
    <s v="C-05248"/>
    <d v="2022-09-13T00:00:00"/>
    <n v="18"/>
    <s v="U"/>
    <n v="680"/>
    <n v="68"/>
    <x v="1"/>
    <s v="NA"/>
    <m/>
    <s v="M"/>
    <s v="M"/>
    <s v="OtsLYON19S_1_1720"/>
    <s v="OtsLYON19S_1_1945"/>
    <x v="1"/>
    <n v="3"/>
    <n v="2019"/>
    <s v="NA"/>
    <s v="NA"/>
    <x v="12"/>
    <n v="0.95971980899999998"/>
    <n v="1"/>
    <x v="5"/>
    <n v="5.6818181818181825"/>
    <n v="17.04545454545455"/>
    <s v="abv"/>
    <n v="17.04545454545455"/>
  </r>
  <r>
    <s v="OtsLGRF22S"/>
    <s v="OtsLGRF22S_5251"/>
    <s v="C-05251"/>
    <d v="2022-09-13T00:00:00"/>
    <n v="18"/>
    <s v="M"/>
    <n v="760"/>
    <n v="76"/>
    <x v="1"/>
    <s v="NA"/>
    <m/>
    <s v="F"/>
    <s v="F"/>
    <s v="OtsLYON19S_1_0536"/>
    <s v="OtsLYON19S_1_0389"/>
    <x v="1"/>
    <n v="3"/>
    <n v="2019"/>
    <s v="NA"/>
    <s v="NA"/>
    <x v="3"/>
    <n v="0.95971980899999998"/>
    <n v="1"/>
    <x v="4"/>
    <n v="5.6818181818181825"/>
    <n v="17.04545454545455"/>
    <s v="blw"/>
    <n v="17.04545454545455"/>
  </r>
  <r>
    <s v="OtsLGRF22S"/>
    <s v="OtsLGRF22S_5254"/>
    <s v="C-05254"/>
    <d v="2022-09-13T00:00:00"/>
    <n v="18"/>
    <s v="U"/>
    <n v="610"/>
    <n v="61"/>
    <x v="1"/>
    <s v="NA"/>
    <m/>
    <s v="M"/>
    <s v="M"/>
    <s v="OtsLYON19S_1_0553"/>
    <s v="OtsLYON19S_1_0440"/>
    <x v="1"/>
    <n v="3"/>
    <n v="2019"/>
    <s v="NA"/>
    <s v="NA"/>
    <x v="3"/>
    <n v="0.95971980899999998"/>
    <n v="1"/>
    <x v="6"/>
    <n v="5.6818181818181825"/>
    <n v="17.04545454545455"/>
    <s v="blw"/>
    <n v="17.04545454545455"/>
  </r>
  <r>
    <s v="OtsLGRF22S"/>
    <s v="OtsLGRF22S_5257"/>
    <s v="C-05257"/>
    <d v="2022-09-13T00:00:00"/>
    <n v="18"/>
    <s v="U"/>
    <n v="580"/>
    <n v="58"/>
    <x v="1"/>
    <s v="NA"/>
    <m/>
    <s v="M"/>
    <s v="M"/>
    <s v="OtsLYON19S_1_1847"/>
    <s v="OtsLYON19S_1_1598"/>
    <x v="1"/>
    <n v="3"/>
    <n v="2019"/>
    <s v="NA"/>
    <s v="NA"/>
    <x v="12"/>
    <n v="0.95971980899999998"/>
    <n v="1"/>
    <x v="6"/>
    <n v="5.6818181818181825"/>
    <n v="17.04545454545455"/>
    <s v="abv"/>
    <n v="17.04545454545455"/>
  </r>
  <r>
    <s v="OtsLGRF22S"/>
    <s v="OtsLGRF22S_5260"/>
    <s v="C-05260"/>
    <d v="2022-09-13T00:00:00"/>
    <n v="18"/>
    <s v="M"/>
    <n v="940"/>
    <n v="94"/>
    <x v="1"/>
    <s v="NA"/>
    <m/>
    <s v="U"/>
    <s v="M"/>
    <s v="OtsLYON18S_1_0106"/>
    <s v="OtsLYON18S_1_0094"/>
    <x v="0"/>
    <n v="4"/>
    <n v="2018"/>
    <s v="NA"/>
    <s v="NA"/>
    <x v="7"/>
    <n v="0.80551598400000002"/>
    <n v="1"/>
    <x v="10"/>
    <n v="5.6818181818181825"/>
    <n v="17.04545454545455"/>
    <s v="abv"/>
    <n v="17.04545454545455"/>
  </r>
  <r>
    <s v="OtsLGRF22S"/>
    <s v="OtsLGRF22S_5263"/>
    <s v="C-05263"/>
    <d v="2022-09-13T00:00:00"/>
    <n v="18"/>
    <s v="F"/>
    <n v="720"/>
    <n v="72"/>
    <x v="1"/>
    <s v="NA"/>
    <m/>
    <s v="F"/>
    <s v="F"/>
    <s v="OtsLYON19S_1_1883"/>
    <s v="OtsLYON19S_1_1659"/>
    <x v="1"/>
    <n v="3"/>
    <n v="2019"/>
    <s v="NA"/>
    <s v="NA"/>
    <x v="12"/>
    <n v="0.95971980899999998"/>
    <n v="1"/>
    <x v="5"/>
    <n v="5.6818181818181825"/>
    <n v="17.04545454545455"/>
    <s v="abv"/>
    <n v="17.04545454545455"/>
  </r>
  <r>
    <s v="OtsLGRF22S"/>
    <s v="OtsLGRF22S_5266"/>
    <s v="C-05266"/>
    <d v="2022-09-13T00:00:00"/>
    <n v="18"/>
    <s v="U"/>
    <n v="610"/>
    <n v="61"/>
    <x v="1"/>
    <s v="NA"/>
    <m/>
    <s v="M"/>
    <s v="M"/>
    <s v="OtsLYON19S_1_0715"/>
    <s v="OtsLYON19S_1_0902"/>
    <x v="1"/>
    <n v="3"/>
    <n v="2019"/>
    <s v="NA"/>
    <s v="NA"/>
    <x v="5"/>
    <n v="0.95971980899999998"/>
    <n v="1"/>
    <x v="6"/>
    <n v="5.6818181818181825"/>
    <n v="17.04545454545455"/>
    <s v="abv"/>
    <n v="17.04545454545455"/>
  </r>
  <r>
    <s v="OtsLGRF22S"/>
    <s v="OtsLGRF22S_5269"/>
    <s v="C-05269"/>
    <d v="2022-09-13T00:00:00"/>
    <n v="18"/>
    <s v="U"/>
    <n v="690"/>
    <n v="69"/>
    <x v="1"/>
    <s v="NA"/>
    <m/>
    <s v="F"/>
    <s v="F"/>
    <s v="OtsLYON19S_1_1398"/>
    <s v="OtsLYON19S_1_1494"/>
    <x v="1"/>
    <n v="3"/>
    <n v="2019"/>
    <s v="NA"/>
    <s v="NA"/>
    <x v="12"/>
    <n v="0.95971980899999998"/>
    <n v="1"/>
    <x v="5"/>
    <n v="5.6818181818181825"/>
    <n v="17.04545454545455"/>
    <s v="abv"/>
    <n v="17.04545454545455"/>
  </r>
  <r>
    <s v="OtsLGRF22S"/>
    <s v="OtsLGRF22S_5272"/>
    <s v="C-05272"/>
    <d v="2022-09-13T00:00:00"/>
    <n v="18"/>
    <s v="F"/>
    <n v="650"/>
    <n v="65"/>
    <x v="0"/>
    <n v="1"/>
    <m/>
    <s v="F"/>
    <s v="F"/>
    <s v="OtsLYON18S_1_2317"/>
    <s v="OtsLYON18S_1_2461"/>
    <x v="0"/>
    <n v="4"/>
    <n v="2018"/>
    <s v="NA"/>
    <s v="NA"/>
    <x v="9"/>
    <n v="0.80551598400000002"/>
    <n v="1"/>
    <x v="1"/>
    <n v="5.6818181818181825"/>
    <n v="17.04545454545455"/>
    <s v="blw"/>
    <n v="17.04545454545455"/>
  </r>
  <r>
    <s v="OtsLGRF22S"/>
    <s v="OtsLGRF22S_5275"/>
    <s v="C-05275"/>
    <d v="2022-09-13T00:00:00"/>
    <n v="18"/>
    <s v="U"/>
    <n v="590"/>
    <n v="59"/>
    <x v="1"/>
    <s v="NA"/>
    <m/>
    <s v="M"/>
    <s v="M"/>
    <s v="OtsLYON19S_1_0720"/>
    <s v="OtsLYON19S_1_0906"/>
    <x v="1"/>
    <n v="3"/>
    <n v="2019"/>
    <s v="NA"/>
    <s v="NA"/>
    <x v="5"/>
    <n v="0.95971980899999998"/>
    <n v="1"/>
    <x v="6"/>
    <n v="5.6818181818181825"/>
    <n v="17.04545454545455"/>
    <s v="abv"/>
    <n v="17.04545454545455"/>
  </r>
  <r>
    <s v="OtsLGRF22S"/>
    <s v="OtsLGRF22S_5278"/>
    <s v="C-05278"/>
    <d v="2022-09-13T00:00:00"/>
    <n v="18"/>
    <s v="U"/>
    <n v="530"/>
    <n v="53"/>
    <x v="0"/>
    <n v="1"/>
    <m/>
    <s v="M"/>
    <s v="M"/>
    <s v="NA"/>
    <s v="NA"/>
    <x v="2"/>
    <s v="NA"/>
    <s v="U"/>
    <s v="FALL"/>
    <n v="1"/>
    <x v="6"/>
    <e v="#N/A"/>
    <n v="1"/>
    <x v="9"/>
    <n v="5.6818181818181825"/>
    <n v="17.04545454545455"/>
    <s v="abv"/>
    <n v="17.04545454545455"/>
  </r>
  <r>
    <s v="OtsLGRF22S"/>
    <s v="OtsLGRF22S_5281"/>
    <s v="C-05281"/>
    <d v="2022-09-13T00:00:00"/>
    <n v="18"/>
    <s v="M"/>
    <n v="890"/>
    <n v="89"/>
    <x v="0"/>
    <n v="1"/>
    <m/>
    <s v="M"/>
    <s v="M"/>
    <s v="OtsLYON18S_1_0706"/>
    <s v="OtsLYON18S_1_0524"/>
    <x v="0"/>
    <n v="4"/>
    <n v="2018"/>
    <s v="NA"/>
    <s v="NA"/>
    <x v="0"/>
    <n v="0.80551598400000002"/>
    <n v="1"/>
    <x v="0"/>
    <n v="5.6818181818181825"/>
    <n v="17.04545454545455"/>
    <s v="abv"/>
    <n v="17.04545454545455"/>
  </r>
  <r>
    <s v="OtsLGRF22S"/>
    <s v="OtsLGRF22S_5284"/>
    <s v="C-05284"/>
    <d v="2022-09-13T00:00:00"/>
    <n v="18"/>
    <s v="M"/>
    <n v="760"/>
    <n v="76"/>
    <x v="1"/>
    <s v="NA"/>
    <m/>
    <s v="M"/>
    <s v="M"/>
    <s v="OtsLYON19S_1_1810"/>
    <s v="OtsLYON19S_1_1520"/>
    <x v="1"/>
    <n v="3"/>
    <n v="2019"/>
    <s v="NA"/>
    <s v="NA"/>
    <x v="12"/>
    <n v="0.95971980899999998"/>
    <n v="1"/>
    <x v="4"/>
    <n v="5.6818181818181825"/>
    <n v="17.04545454545455"/>
    <s v="abv"/>
    <n v="17.04545454545455"/>
  </r>
  <r>
    <s v="OtsLGRF22S"/>
    <s v="OtsLGRF22S_5287"/>
    <s v="C-05287"/>
    <d v="2022-09-13T00:00:00"/>
    <n v="18"/>
    <s v="M"/>
    <n v="720"/>
    <n v="72"/>
    <x v="0"/>
    <n v="1"/>
    <m/>
    <s v="M"/>
    <s v="M"/>
    <s v="OtsLYON18S_1_2327"/>
    <s v="OtsLYON18S_1_2457"/>
    <x v="0"/>
    <n v="4"/>
    <n v="2018"/>
    <s v="NA"/>
    <s v="NA"/>
    <x v="9"/>
    <n v="0.80551598400000002"/>
    <n v="1"/>
    <x v="5"/>
    <n v="5.6818181818181825"/>
    <n v="17.04545454545455"/>
    <s v="blw"/>
    <n v="17.04545454545455"/>
  </r>
  <r>
    <s v="OtsLGRF22S"/>
    <s v="OtsLGRF22S_5290"/>
    <s v="C-05290"/>
    <d v="2022-09-13T00:00:00"/>
    <n v="18"/>
    <s v="U"/>
    <n v="650"/>
    <n v="65"/>
    <x v="1"/>
    <s v="NA"/>
    <m/>
    <s v="M"/>
    <s v="M"/>
    <s v="OtsLYON19S_1_1749"/>
    <s v="OtsLYON19S_1_1990"/>
    <x v="1"/>
    <n v="3"/>
    <n v="2019"/>
    <s v="NA"/>
    <s v="NA"/>
    <x v="12"/>
    <n v="0.95971980899999998"/>
    <n v="1"/>
    <x v="1"/>
    <n v="5.6818181818181825"/>
    <n v="17.04545454545455"/>
    <s v="abv"/>
    <n v="17.04545454545455"/>
  </r>
  <r>
    <s v="OtsLGRF22S"/>
    <s v="OtsLGRF22S_5293"/>
    <s v="C-05293"/>
    <d v="2022-09-13T00:00:00"/>
    <n v="18"/>
    <s v="U"/>
    <n v="460"/>
    <n v="46"/>
    <x v="0"/>
    <n v="1"/>
    <m/>
    <s v="M"/>
    <s v="M"/>
    <s v="OtsLYON20S_1_0303"/>
    <s v="OtsLYON20S_1_0004"/>
    <x v="7"/>
    <n v="2"/>
    <n v="2020"/>
    <s v="NA"/>
    <s v="NA"/>
    <x v="7"/>
    <n v="0.98961045999999997"/>
    <n v="1"/>
    <x v="7"/>
    <n v="5.6818181818181825"/>
    <n v="17.04545454545455"/>
    <s v="abv"/>
    <n v="17.04545454545455"/>
  </r>
  <r>
    <s v="OtsLGRF22S"/>
    <s v="OtsLGRF22S_5296"/>
    <s v="C-05296"/>
    <d v="2022-09-13T00:00:00"/>
    <n v="18"/>
    <s v="M"/>
    <n v="880"/>
    <n v="88"/>
    <x v="0"/>
    <n v="1"/>
    <m/>
    <s v="U"/>
    <s v="M"/>
    <s v="OtsLYON18S_1_1955"/>
    <s v="OtsLYON18S_1_2111"/>
    <x v="0"/>
    <n v="4"/>
    <n v="2018"/>
    <s v="NA"/>
    <s v="NA"/>
    <x v="13"/>
    <n v="0.80551598400000002"/>
    <n v="1"/>
    <x v="0"/>
    <n v="5.6818181818181825"/>
    <n v="17.04545454545455"/>
    <s v="abv"/>
    <n v="17.04545454545455"/>
  </r>
  <r>
    <s v="OtsLGRF22S"/>
    <s v="OtsLGRF22S_5299"/>
    <s v="C-05299"/>
    <d v="2022-09-13T00:00:00"/>
    <n v="18"/>
    <s v="F"/>
    <n v="730"/>
    <n v="73"/>
    <x v="1"/>
    <n v="1"/>
    <m/>
    <s v="F"/>
    <s v="F"/>
    <s v="OtsLYON17S_1_1928"/>
    <s v="OtsLYON17S_1_1915"/>
    <x v="6"/>
    <n v="5"/>
    <n v="2017"/>
    <s v="NA"/>
    <s v="NA"/>
    <x v="4"/>
    <n v="0.76170174199999996"/>
    <n v="1"/>
    <x v="4"/>
    <n v="5.6818181818181825"/>
    <n v="17.04545454545455"/>
    <s v="blw"/>
    <n v="17.04545454545455"/>
  </r>
  <r>
    <s v="OtsLGRF22S"/>
    <s v="OtsLGRF22S_5302"/>
    <s v="C-05302"/>
    <d v="2022-09-13T00:00:00"/>
    <n v="18"/>
    <s v="F"/>
    <n v="780"/>
    <n v="78"/>
    <x v="0"/>
    <n v="1"/>
    <m/>
    <s v="F"/>
    <s v="F"/>
    <s v="OtsNPFH18S_1_2305"/>
    <s v="OtsNPFH18S_1_2019"/>
    <x v="3"/>
    <n v="4"/>
    <n v="2018"/>
    <s v="NA"/>
    <s v="NA"/>
    <x v="11"/>
    <n v="0.96828396500000002"/>
    <n v="1"/>
    <x v="3"/>
    <n v="5.6818181818181825"/>
    <n v="17.04545454545455"/>
    <s v="abv"/>
    <n v="17.04545454545455"/>
  </r>
  <r>
    <s v="OtsLGRF22S"/>
    <s v="OtsLGRF22S_5305"/>
    <s v="C-05305"/>
    <d v="2022-09-13T00:00:00"/>
    <n v="18"/>
    <s v="F"/>
    <n v="710"/>
    <n v="71"/>
    <x v="1"/>
    <s v="NA"/>
    <m/>
    <s v="F"/>
    <s v="F"/>
    <s v="NA"/>
    <s v="NA"/>
    <x v="2"/>
    <s v="NA"/>
    <s v="U"/>
    <s v="FALL"/>
    <n v="0.999999999999997"/>
    <x v="1"/>
    <e v="#N/A"/>
    <n v="1"/>
    <x v="5"/>
    <n v="5.6818181818181825"/>
    <n v="17.04545454545455"/>
    <s v="abv"/>
    <n v="17.04545454545455"/>
  </r>
  <r>
    <s v="OtsLGRF22S"/>
    <s v="OtsLGRF22S_5308"/>
    <s v="C-05308"/>
    <d v="2022-09-13T00:00:00"/>
    <n v="18"/>
    <s v="U"/>
    <n v="620"/>
    <n v="62"/>
    <x v="1"/>
    <s v="NA"/>
    <s v="This individual failed to genotype"/>
    <s v="U"/>
    <s v="F"/>
    <s v="NG"/>
    <s v="NG"/>
    <x v="11"/>
    <s v="NA"/>
    <s v="U"/>
    <s v="NA"/>
    <s v="NA"/>
    <x v="19"/>
    <e v="#N/A"/>
    <n v="1"/>
    <x v="6"/>
    <n v="5.6818181818181825"/>
    <n v="17.04545454545455"/>
    <s v="abv"/>
    <n v="17.04545454545455"/>
  </r>
  <r>
    <s v="OtsLGRF22S"/>
    <s v="OtsLGRF22S_5311"/>
    <s v="C-05311"/>
    <d v="2022-09-13T00:00:00"/>
    <n v="18"/>
    <s v="F"/>
    <n v="610"/>
    <n v="61"/>
    <x v="0"/>
    <n v="1"/>
    <m/>
    <s v="F"/>
    <s v="F"/>
    <s v="OtsLYON19S_1_0538"/>
    <s v="OtsLYON19S_1_0391"/>
    <x v="1"/>
    <n v="3"/>
    <n v="2019"/>
    <s v="NA"/>
    <s v="NA"/>
    <x v="3"/>
    <n v="0.95971980899999998"/>
    <n v="1"/>
    <x v="6"/>
    <n v="5.6818181818181825"/>
    <n v="17.04545454545455"/>
    <s v="blw"/>
    <n v="17.04545454545455"/>
  </r>
  <r>
    <s v="OtsLGRF22S"/>
    <s v="OtsLGRF22S_5314"/>
    <s v="C-05314"/>
    <d v="2022-09-13T00:00:00"/>
    <n v="18"/>
    <s v="F"/>
    <n v="640"/>
    <n v="64"/>
    <x v="0"/>
    <n v="1"/>
    <m/>
    <s v="F"/>
    <s v="F"/>
    <s v="OtsLYON18S_1_0702"/>
    <s v="OtsLYON18S_1_0517"/>
    <x v="0"/>
    <n v="4"/>
    <n v="2018"/>
    <s v="NA"/>
    <s v="NA"/>
    <x v="0"/>
    <n v="0.80551598400000002"/>
    <n v="1"/>
    <x v="1"/>
    <n v="5.6818181818181825"/>
    <n v="17.04545454545455"/>
    <s v="abv"/>
    <n v="17.04545454545455"/>
  </r>
  <r>
    <s v="OtsLGRF22S"/>
    <s v="OtsLGRF22S_5317"/>
    <s v="C-05317"/>
    <d v="2022-09-13T00:00:00"/>
    <n v="18"/>
    <s v="F"/>
    <n v="790"/>
    <n v="79"/>
    <x v="1"/>
    <s v="NA"/>
    <m/>
    <s v="F"/>
    <s v="F"/>
    <s v="NA"/>
    <s v="NA"/>
    <x v="2"/>
    <s v="NA"/>
    <s v="U"/>
    <s v="FALL"/>
    <n v="1"/>
    <x v="1"/>
    <e v="#N/A"/>
    <n v="1"/>
    <x v="3"/>
    <n v="5.6818181818181825"/>
    <n v="17.04545454545455"/>
    <s v="abv"/>
    <n v="17.04545454545455"/>
  </r>
  <r>
    <s v="OtsLGRF22S"/>
    <s v="OtsLGRF22S_5320"/>
    <s v="C-05320"/>
    <d v="2022-09-13T00:00:00"/>
    <n v="18"/>
    <s v="U"/>
    <n v="660"/>
    <n v="66"/>
    <x v="0"/>
    <n v="1"/>
    <m/>
    <s v="M"/>
    <s v="M"/>
    <s v="OtsLYON18S_1_2323"/>
    <s v="OtsLYON18S_1_2471"/>
    <x v="0"/>
    <n v="4"/>
    <n v="2018"/>
    <s v="NA"/>
    <s v="NA"/>
    <x v="9"/>
    <n v="0.80551598400000002"/>
    <n v="1"/>
    <x v="1"/>
    <n v="5.6818181818181825"/>
    <n v="17.04545454545455"/>
    <s v="blw"/>
    <n v="17.04545454545455"/>
  </r>
  <r>
    <s v="OtsLGRF22S"/>
    <s v="OtsLGRF22S_5323"/>
    <s v="C-05323"/>
    <d v="2022-09-13T00:00:00"/>
    <n v="18"/>
    <s v="M"/>
    <n v="670"/>
    <n v="67"/>
    <x v="0"/>
    <n v="1"/>
    <m/>
    <s v="U"/>
    <s v="M"/>
    <s v="OtsLYON19S_1_0123"/>
    <s v="OtsLYON19S_1_0048"/>
    <x v="1"/>
    <n v="3"/>
    <n v="2019"/>
    <s v="NA"/>
    <s v="NA"/>
    <x v="7"/>
    <n v="0.95971980899999998"/>
    <n v="1"/>
    <x v="1"/>
    <n v="5.6818181818181825"/>
    <n v="17.04545454545455"/>
    <s v="abv"/>
    <n v="17.04545454545455"/>
  </r>
  <r>
    <s v="OtsLGRF22S"/>
    <s v="OtsLGRF22S_5326"/>
    <s v="C-05326"/>
    <d v="2022-09-13T00:00:00"/>
    <n v="18"/>
    <s v="U"/>
    <n v="630"/>
    <n v="63"/>
    <x v="1"/>
    <s v="NA"/>
    <m/>
    <s v="M"/>
    <s v="M"/>
    <s v="NA"/>
    <s v="NA"/>
    <x v="2"/>
    <s v="NA"/>
    <s v="U"/>
    <s v="FALL"/>
    <n v="0.999999999999997"/>
    <x v="1"/>
    <e v="#N/A"/>
    <n v="1"/>
    <x v="1"/>
    <n v="5.6818181818181825"/>
    <n v="17.04545454545455"/>
    <s v="abv"/>
    <n v="17.04545454545455"/>
  </r>
  <r>
    <s v="OtsLGRF22S"/>
    <s v="OtsLGRF22S_5329"/>
    <s v="C-05329"/>
    <d v="2022-09-13T00:00:00"/>
    <n v="18"/>
    <s v="U"/>
    <n v="550"/>
    <n v="55"/>
    <x v="0"/>
    <n v="1"/>
    <m/>
    <s v="M"/>
    <s v="M"/>
    <s v="OtsLYON19S_1_1122"/>
    <s v="OtsLYON19S_1_0969"/>
    <x v="1"/>
    <n v="3"/>
    <n v="2019"/>
    <s v="NA"/>
    <s v="NA"/>
    <x v="16"/>
    <n v="0.95971980899999998"/>
    <n v="1"/>
    <x v="9"/>
    <n v="5.6818181818181825"/>
    <n v="17.04545454545455"/>
    <s v="abv"/>
    <n v="17.04545454545455"/>
  </r>
  <r>
    <s v="OtsLGRF22S"/>
    <s v="OtsLGRF22S_5332"/>
    <s v="C-05332"/>
    <d v="2022-09-13T00:00:00"/>
    <n v="18"/>
    <s v="F"/>
    <n v="780"/>
    <n v="78"/>
    <x v="1"/>
    <s v="NA"/>
    <m/>
    <s v="F"/>
    <s v="F"/>
    <s v="OtsLYON18S_1_0054"/>
    <s v="OtsLYON18S_1_0237"/>
    <x v="0"/>
    <n v="4"/>
    <n v="2018"/>
    <s v="NA"/>
    <s v="NA"/>
    <x v="7"/>
    <n v="0.80551598400000002"/>
    <n v="1"/>
    <x v="3"/>
    <n v="5.6818181818181825"/>
    <n v="17.04545454545455"/>
    <s v="abv"/>
    <n v="17.04545454545455"/>
  </r>
  <r>
    <s v="OtsLGRF22S"/>
    <s v="OtsLGRF22S_5335"/>
    <s v="C-05335"/>
    <d v="2022-09-13T00:00:00"/>
    <n v="18"/>
    <s v="F"/>
    <n v="630"/>
    <n v="63"/>
    <x v="1"/>
    <s v="NA"/>
    <m/>
    <s v="F"/>
    <s v="F"/>
    <s v="OtsLYON19S_1_0159"/>
    <s v="OtsLYON19S_1_0247"/>
    <x v="1"/>
    <n v="3"/>
    <n v="2019"/>
    <s v="NA"/>
    <s v="NA"/>
    <x v="0"/>
    <n v="0.95971980899999998"/>
    <n v="1"/>
    <x v="1"/>
    <n v="5.6818181818181825"/>
    <n v="17.04545454545455"/>
    <s v="abv"/>
    <n v="17.04545454545455"/>
  </r>
  <r>
    <s v="OtsLGRF22S"/>
    <s v="OtsLGRF22S_5338"/>
    <s v="C-05338"/>
    <d v="2022-09-13T00:00:00"/>
    <n v="18"/>
    <s v="U"/>
    <n v="640"/>
    <n v="64"/>
    <x v="1"/>
    <s v="NA"/>
    <m/>
    <s v="M"/>
    <s v="M"/>
    <s v="OtsLYON19S_1_1859"/>
    <s v="OtsLYON19S_1_1638"/>
    <x v="1"/>
    <n v="3"/>
    <n v="2019"/>
    <s v="NA"/>
    <s v="NA"/>
    <x v="12"/>
    <n v="0.95971980899999998"/>
    <n v="1"/>
    <x v="1"/>
    <n v="5.6818181818181825"/>
    <n v="17.04545454545455"/>
    <s v="abv"/>
    <n v="17.04545454545455"/>
  </r>
  <r>
    <s v="OtsLGRF22S"/>
    <s v="OtsLGRF22S_5341"/>
    <s v="C-05341"/>
    <d v="2022-09-13T00:00:00"/>
    <n v="18"/>
    <s v="U"/>
    <n v="600"/>
    <n v="60"/>
    <x v="1"/>
    <s v="NA"/>
    <m/>
    <s v="M"/>
    <s v="M"/>
    <s v="NA"/>
    <s v="NA"/>
    <x v="2"/>
    <s v="NA"/>
    <s v="U"/>
    <s v="FALL"/>
    <n v="0.999999999999999"/>
    <x v="1"/>
    <e v="#N/A"/>
    <n v="1"/>
    <x v="6"/>
    <n v="5.6818181818181825"/>
    <n v="17.04545454545455"/>
    <s v="abv"/>
    <n v="17.04545454545455"/>
  </r>
  <r>
    <s v="OtsLGRF22S"/>
    <s v="OtsLGRF22S_5344"/>
    <s v="C-05344"/>
    <d v="2022-09-13T00:00:00"/>
    <n v="18"/>
    <s v="U"/>
    <n v="580"/>
    <n v="58"/>
    <x v="0"/>
    <n v="1"/>
    <m/>
    <s v="M"/>
    <s v="M"/>
    <s v="OtsLYON19S_1_1116"/>
    <s v="OtsLYON19S_1_0947"/>
    <x v="1"/>
    <n v="3"/>
    <n v="2019"/>
    <s v="NA"/>
    <s v="NA"/>
    <x v="16"/>
    <n v="0.95971980899999998"/>
    <n v="1"/>
    <x v="6"/>
    <n v="5.6818181818181825"/>
    <n v="17.04545454545455"/>
    <s v="abv"/>
    <n v="17.04545454545455"/>
  </r>
  <r>
    <s v="OtsLGRF22S"/>
    <s v="OtsLGRF22S_5347"/>
    <s v="C-05347"/>
    <d v="2022-09-13T00:00:00"/>
    <n v="18"/>
    <s v="F"/>
    <n v="600"/>
    <n v="60"/>
    <x v="0"/>
    <n v="1"/>
    <m/>
    <s v="F"/>
    <s v="F"/>
    <s v="OtsLYON19S_1_0714"/>
    <s v="OtsLYON19S_1_0814"/>
    <x v="1"/>
    <n v="3"/>
    <n v="2019"/>
    <s v="NA"/>
    <s v="NA"/>
    <x v="5"/>
    <n v="0.95971980899999998"/>
    <n v="1"/>
    <x v="6"/>
    <n v="5.6818181818181825"/>
    <n v="17.04545454545455"/>
    <s v="abv"/>
    <n v="17.04545454545455"/>
  </r>
  <r>
    <s v="OtsLGRF22S"/>
    <s v="OtsLGRF22S_5350"/>
    <s v="C-05350"/>
    <d v="2022-09-13T00:00:00"/>
    <n v="18"/>
    <s v="U"/>
    <n v="610"/>
    <n v="61"/>
    <x v="1"/>
    <s v="NA"/>
    <m/>
    <s v="M"/>
    <s v="M"/>
    <s v="OtsLYON19S_1_0523"/>
    <s v="OtsLYON19S_1_0346"/>
    <x v="1"/>
    <n v="3"/>
    <n v="2019"/>
    <s v="NA"/>
    <s v="NA"/>
    <x v="0"/>
    <n v="0.95971980899999998"/>
    <n v="1"/>
    <x v="6"/>
    <n v="5.6818181818181825"/>
    <n v="17.04545454545455"/>
    <s v="abv"/>
    <n v="17.04545454545455"/>
  </r>
  <r>
    <s v="OtsLGRF22S"/>
    <s v="OtsLGRF22S_5353"/>
    <s v="C-05353"/>
    <d v="2022-09-13T00:00:00"/>
    <n v="18"/>
    <s v="M"/>
    <n v="710"/>
    <n v="71"/>
    <x v="1"/>
    <s v="NA"/>
    <m/>
    <s v="M"/>
    <s v="M"/>
    <s v="OtsLYON18S_1_1441"/>
    <s v="OtsLYON18S_1_1822"/>
    <x v="0"/>
    <n v="4"/>
    <n v="2018"/>
    <s v="NA"/>
    <s v="NA"/>
    <x v="4"/>
    <n v="0.80551598400000002"/>
    <n v="1"/>
    <x v="5"/>
    <n v="5.6818181818181825"/>
    <n v="17.04545454545455"/>
    <s v="blw"/>
    <n v="17.04545454545455"/>
  </r>
  <r>
    <s v="OtsLGRF22S"/>
    <s v="OtsLGRF22S_5356"/>
    <s v="C-05356"/>
    <d v="2022-09-13T00:00:00"/>
    <n v="18"/>
    <s v="U"/>
    <n v="680"/>
    <n v="68"/>
    <x v="1"/>
    <s v="NA"/>
    <m/>
    <s v="M"/>
    <s v="M"/>
    <s v="OtsLYON19S_1_1803"/>
    <s v="OtsLYON19S_1_1510"/>
    <x v="1"/>
    <n v="3"/>
    <n v="2019"/>
    <s v="NA"/>
    <s v="NA"/>
    <x v="12"/>
    <n v="0.95971980899999998"/>
    <n v="1"/>
    <x v="5"/>
    <n v="5.6818181818181825"/>
    <n v="17.04545454545455"/>
    <s v="abv"/>
    <n v="17.04545454545455"/>
  </r>
  <r>
    <s v="OtsLGRF22S"/>
    <s v="OtsLGRF22S_5359"/>
    <s v="C-05359"/>
    <d v="2022-09-13T00:00:00"/>
    <n v="18"/>
    <s v="U"/>
    <n v="570"/>
    <n v="57"/>
    <x v="1"/>
    <s v="NA"/>
    <m/>
    <s v="M"/>
    <s v="M"/>
    <s v="OtsLYON19S_1_0143"/>
    <s v="OtsLYON19S_1_0208"/>
    <x v="1"/>
    <n v="3"/>
    <n v="2019"/>
    <s v="NA"/>
    <s v="NA"/>
    <x v="0"/>
    <n v="0.95971980899999998"/>
    <n v="1"/>
    <x v="9"/>
    <n v="5.6818181818181825"/>
    <n v="17.04545454545455"/>
    <s v="abv"/>
    <n v="17.04545454545455"/>
  </r>
  <r>
    <s v="OtsLGRF22S"/>
    <s v="OtsLGRF22S_5362"/>
    <s v="C-05362"/>
    <d v="2022-09-13T00:00:00"/>
    <n v="18"/>
    <s v="U"/>
    <n v="600"/>
    <n v="60"/>
    <x v="1"/>
    <s v="NA"/>
    <m/>
    <s v="U"/>
    <s v="F"/>
    <s v="OtsLYON19S_1_1844"/>
    <s v="OtsLYON19S_1_1596"/>
    <x v="1"/>
    <n v="3"/>
    <n v="2019"/>
    <s v="NA"/>
    <s v="NA"/>
    <x v="12"/>
    <n v="0.95971980899999998"/>
    <n v="1"/>
    <x v="6"/>
    <n v="5.6818181818181825"/>
    <n v="17.04545454545455"/>
    <s v="abv"/>
    <n v="17.04545454545455"/>
  </r>
  <r>
    <s v="OtsLGRF22S"/>
    <s v="OtsLGRF22S_5365"/>
    <s v="C-05365"/>
    <d v="2022-09-13T00:00:00"/>
    <n v="18"/>
    <s v="F"/>
    <n v="710"/>
    <n v="71"/>
    <x v="1"/>
    <s v="NA"/>
    <m/>
    <s v="F"/>
    <s v="F"/>
    <s v="OtsLYON19S_1_1862"/>
    <s v="OtsLYON19S_1_1630"/>
    <x v="1"/>
    <n v="3"/>
    <n v="2019"/>
    <s v="NA"/>
    <s v="NA"/>
    <x v="12"/>
    <n v="0.95971980899999998"/>
    <n v="1"/>
    <x v="5"/>
    <n v="5.6818181818181825"/>
    <n v="17.04545454545455"/>
    <s v="abv"/>
    <n v="17.04545454545455"/>
  </r>
  <r>
    <s v="OtsLGRF22S"/>
    <s v="OtsLGRF22S_5368"/>
    <s v="C-05368"/>
    <d v="2022-09-13T00:00:00"/>
    <n v="18"/>
    <s v="F"/>
    <n v="780"/>
    <n v="78"/>
    <x v="1"/>
    <s v="NA"/>
    <m/>
    <s v="F"/>
    <s v="F"/>
    <s v="NA"/>
    <s v="NA"/>
    <x v="2"/>
    <s v="NA"/>
    <s v="U"/>
    <s v="FALL"/>
    <n v="0.999999999999999"/>
    <x v="1"/>
    <e v="#N/A"/>
    <n v="1"/>
    <x v="3"/>
    <n v="5.6818181818181825"/>
    <n v="17.04545454545455"/>
    <s v="abv"/>
    <n v="17.04545454545455"/>
  </r>
  <r>
    <s v="OtsLGRF22S"/>
    <s v="OtsLGRF22S_5371"/>
    <s v="C-05371"/>
    <d v="2022-09-13T00:00:00"/>
    <n v="18"/>
    <s v="U"/>
    <n v="650"/>
    <n v="65"/>
    <x v="1"/>
    <s v="NA"/>
    <m/>
    <s v="M"/>
    <s v="M"/>
    <s v="OtsLYON19S_1_1871"/>
    <s v="OtsLYON19S_1_1653"/>
    <x v="1"/>
    <n v="3"/>
    <n v="2019"/>
    <s v="NA"/>
    <s v="NA"/>
    <x v="12"/>
    <n v="0.95971980899999998"/>
    <n v="1"/>
    <x v="1"/>
    <n v="5.6818181818181825"/>
    <n v="17.04545454545455"/>
    <s v="abv"/>
    <n v="17.04545454545455"/>
  </r>
  <r>
    <s v="OtsLGRF22S"/>
    <s v="OtsLGRF22S_5374"/>
    <s v="C-05374"/>
    <d v="2022-09-13T00:00:00"/>
    <n v="18"/>
    <s v="U"/>
    <n v="590"/>
    <n v="59"/>
    <x v="0"/>
    <n v="1"/>
    <m/>
    <s v="M"/>
    <s v="M"/>
    <s v="OtsLYON19S_1_0114"/>
    <s v="OtsLYON19S_1_0064"/>
    <x v="1"/>
    <n v="3"/>
    <n v="2019"/>
    <s v="NA"/>
    <s v="NA"/>
    <x v="7"/>
    <n v="0.95971980899999998"/>
    <n v="1"/>
    <x v="6"/>
    <n v="5.6818181818181825"/>
    <n v="17.04545454545455"/>
    <s v="abv"/>
    <n v="17.04545454545455"/>
  </r>
  <r>
    <s v="OtsLGRF22S"/>
    <s v="OtsLGRF22S_5377"/>
    <s v="C-05377"/>
    <d v="2022-09-13T00:00:00"/>
    <n v="18"/>
    <s v="U"/>
    <n v="570"/>
    <n v="57"/>
    <x v="1"/>
    <s v="NA"/>
    <m/>
    <s v="M"/>
    <s v="M"/>
    <s v="OtsNPFH19S_1_4322"/>
    <s v="OtsNPFH19S_1_4001"/>
    <x v="5"/>
    <n v="3"/>
    <n v="2019"/>
    <s v="NA"/>
    <s v="NA"/>
    <x v="10"/>
    <n v="0.99705232300000002"/>
    <n v="1"/>
    <x v="9"/>
    <n v="5.6818181818181825"/>
    <n v="17.04545454545455"/>
    <s v="abv"/>
    <n v="17.04545454545455"/>
  </r>
  <r>
    <s v="OtsLGRF22S"/>
    <s v="OtsLGRF22S_5380"/>
    <s v="C-05380"/>
    <d v="2022-09-13T00:00:00"/>
    <n v="18"/>
    <s v="U"/>
    <n v="630"/>
    <n v="63"/>
    <x v="1"/>
    <s v="NA"/>
    <m/>
    <s v="M"/>
    <s v="M"/>
    <s v="OtsLYON19S_1_1823"/>
    <s v="OtsLYON19S_1_1552"/>
    <x v="1"/>
    <n v="3"/>
    <n v="2019"/>
    <s v="NA"/>
    <s v="NA"/>
    <x v="12"/>
    <n v="0.95971980899999998"/>
    <n v="1"/>
    <x v="1"/>
    <n v="5.6818181818181825"/>
    <n v="17.04545454545455"/>
    <s v="abv"/>
    <n v="17.04545454545455"/>
  </r>
  <r>
    <s v="OtsLGRF22S"/>
    <s v="OtsLGRF22S_5383"/>
    <s v="C-05383"/>
    <d v="2022-09-13T00:00:00"/>
    <n v="18"/>
    <s v="M"/>
    <n v="580"/>
    <n v="58"/>
    <x v="0"/>
    <n v="1"/>
    <m/>
    <s v="M"/>
    <s v="M"/>
    <s v="OtsLYON18S_1_2358"/>
    <s v="OtsLYON18S_1_2718"/>
    <x v="0"/>
    <n v="4"/>
    <n v="2018"/>
    <s v="NA"/>
    <s v="NA"/>
    <x v="9"/>
    <n v="0.80551598400000002"/>
    <n v="1"/>
    <x v="6"/>
    <n v="5.6818181818181825"/>
    <n v="17.04545454545455"/>
    <s v="blw"/>
    <n v="17.04545454545455"/>
  </r>
  <r>
    <s v="OtsLGRF22S"/>
    <s v="OtsLGRF22S_5386"/>
    <s v="C-05386"/>
    <d v="2022-09-13T00:00:00"/>
    <n v="18"/>
    <s v="U"/>
    <n v="630"/>
    <n v="63"/>
    <x v="0"/>
    <n v="1"/>
    <m/>
    <s v="F"/>
    <s v="F"/>
    <s v="OtsLYON19S_1_1805"/>
    <s v="OtsLYON19S_1_1514"/>
    <x v="1"/>
    <n v="3"/>
    <n v="2019"/>
    <s v="NA"/>
    <s v="NA"/>
    <x v="12"/>
    <n v="0.95971980899999998"/>
    <n v="1"/>
    <x v="1"/>
    <n v="5.6818181818181825"/>
    <n v="17.04545454545455"/>
    <s v="abv"/>
    <n v="17.04545454545455"/>
  </r>
  <r>
    <s v="OtsLGRF22S"/>
    <s v="OtsLGRF22S_5389"/>
    <s v="C-05389"/>
    <d v="2022-09-13T00:00:00"/>
    <n v="18"/>
    <s v="U"/>
    <n v="500"/>
    <n v="50"/>
    <x v="1"/>
    <s v="NA"/>
    <m/>
    <s v="M"/>
    <s v="M"/>
    <s v="OtsLYON19S_1_1101"/>
    <s v="OtsLYON19S_1_0907"/>
    <x v="1"/>
    <n v="3"/>
    <n v="2019"/>
    <s v="NA"/>
    <s v="NA"/>
    <x v="5"/>
    <n v="0.95971980899999998"/>
    <n v="1"/>
    <x v="8"/>
    <n v="5.6818181818181825"/>
    <n v="17.04545454545455"/>
    <s v="abv"/>
    <n v="17.04545454545455"/>
  </r>
  <r>
    <s v="OtsLGRF22S"/>
    <s v="OtsLGRF22S_5392"/>
    <s v="C-05392"/>
    <d v="2022-09-13T00:00:00"/>
    <n v="18"/>
    <s v="M"/>
    <n v="780"/>
    <n v="78"/>
    <x v="1"/>
    <s v="NA"/>
    <m/>
    <s v="M"/>
    <s v="M"/>
    <s v="NA"/>
    <s v="NA"/>
    <x v="2"/>
    <s v="NA"/>
    <s v="U"/>
    <s v="FALL"/>
    <n v="0.999999999999998"/>
    <x v="1"/>
    <e v="#N/A"/>
    <n v="1"/>
    <x v="3"/>
    <n v="5.6818181818181825"/>
    <n v="17.04545454545455"/>
    <s v="abv"/>
    <n v="17.04545454545455"/>
  </r>
  <r>
    <s v="OtsLGRF22S"/>
    <s v="OtsLGRF22S_5395"/>
    <s v="C-05395"/>
    <d v="2022-09-13T00:00:00"/>
    <n v="18"/>
    <s v="F"/>
    <n v="780"/>
    <n v="78"/>
    <x v="1"/>
    <s v="NA"/>
    <m/>
    <s v="F"/>
    <s v="F"/>
    <s v="OtsLYON18S_1_0129"/>
    <s v="OtsLYON18S_1_0250"/>
    <x v="0"/>
    <n v="4"/>
    <n v="2018"/>
    <s v="NA"/>
    <s v="NA"/>
    <x v="0"/>
    <n v="0.80551598400000002"/>
    <n v="1"/>
    <x v="3"/>
    <n v="5.6818181818181825"/>
    <n v="17.04545454545455"/>
    <s v="abv"/>
    <n v="17.04545454545455"/>
  </r>
  <r>
    <s v="OtsLGRF22S"/>
    <s v="OtsLGRF22S_5398"/>
    <s v="C-05398"/>
    <d v="2022-09-13T00:00:00"/>
    <n v="18"/>
    <s v="F"/>
    <n v="680"/>
    <n v="68"/>
    <x v="1"/>
    <s v="NA"/>
    <m/>
    <s v="F"/>
    <s v="F"/>
    <s v="OtsLYON19S_1_0573"/>
    <s v="OtsLYON19S_1_0609"/>
    <x v="1"/>
    <n v="3"/>
    <n v="2019"/>
    <s v="NA"/>
    <s v="NA"/>
    <x v="3"/>
    <n v="0.95971980899999998"/>
    <n v="1"/>
    <x v="5"/>
    <n v="5.6818181818181825"/>
    <n v="17.04545454545455"/>
    <s v="blw"/>
    <n v="17.04545454545455"/>
  </r>
  <r>
    <s v="OtsLGRF22S"/>
    <s v="OtsLGRF22S_5401"/>
    <s v="C-05401"/>
    <d v="2022-09-13T00:00:00"/>
    <n v="18"/>
    <s v="U"/>
    <n v="620"/>
    <n v="62"/>
    <x v="1"/>
    <s v="NA"/>
    <m/>
    <s v="M"/>
    <s v="M"/>
    <s v="OtsLYON19S_1_1705"/>
    <s v="OtsLYON19S_1_2105"/>
    <x v="1"/>
    <n v="3"/>
    <n v="2019"/>
    <s v="NA"/>
    <s v="NA"/>
    <x v="3"/>
    <n v="0.95971980899999998"/>
    <n v="1"/>
    <x v="6"/>
    <n v="5.6818181818181825"/>
    <n v="17.04545454545455"/>
    <s v="blw"/>
    <n v="17.04545454545455"/>
  </r>
  <r>
    <s v="OtsLGRF22S"/>
    <s v="OtsLGRF22S_5404"/>
    <s v="C-05404"/>
    <d v="2022-09-13T00:00:00"/>
    <n v="18"/>
    <s v="U"/>
    <n v="560"/>
    <n v="56"/>
    <x v="0"/>
    <n v="1"/>
    <m/>
    <s v="M"/>
    <s v="M"/>
    <s v="OtsLYON18S_1_2325"/>
    <s v="OtsLYON18S_1_2485"/>
    <x v="0"/>
    <n v="4"/>
    <n v="2018"/>
    <s v="NA"/>
    <s v="NA"/>
    <x v="9"/>
    <n v="0.80551598400000002"/>
    <n v="1"/>
    <x v="9"/>
    <n v="5.6818181818181825"/>
    <n v="17.04545454545455"/>
    <s v="blw"/>
    <n v="17.04545454545455"/>
  </r>
  <r>
    <s v="OtsLGRF22S"/>
    <s v="OtsLGRF22S_5407"/>
    <s v="C-05407"/>
    <d v="2022-09-13T00:00:00"/>
    <n v="18"/>
    <s v="U"/>
    <n v="650"/>
    <n v="65"/>
    <x v="1"/>
    <s v="NA"/>
    <m/>
    <s v="M"/>
    <s v="M"/>
    <s v="NA"/>
    <s v="NA"/>
    <x v="2"/>
    <s v="NA"/>
    <s v="U"/>
    <s v="FALL"/>
    <n v="1"/>
    <x v="1"/>
    <e v="#N/A"/>
    <n v="1"/>
    <x v="1"/>
    <n v="5.6818181818181825"/>
    <n v="17.04545454545455"/>
    <s v="abv"/>
    <n v="17.04545454545455"/>
  </r>
  <r>
    <s v="OtsLGRF22S"/>
    <s v="OtsLGRF22S_5410"/>
    <s v="C-05410"/>
    <d v="2022-09-13T00:00:00"/>
    <n v="18"/>
    <s v="U"/>
    <n v="700"/>
    <n v="70"/>
    <x v="1"/>
    <s v="NA"/>
    <m/>
    <s v="M"/>
    <s v="M"/>
    <s v="OtsLYON19S_1_0128"/>
    <s v="OtsLYON19S_1_0222"/>
    <x v="1"/>
    <n v="3"/>
    <n v="2019"/>
    <s v="NA"/>
    <s v="NA"/>
    <x v="0"/>
    <n v="0.95971980899999998"/>
    <n v="1"/>
    <x v="5"/>
    <n v="5.6818181818181825"/>
    <n v="17.04545454545455"/>
    <s v="abv"/>
    <n v="17.04545454545455"/>
  </r>
  <r>
    <s v="OtsLGRF22S"/>
    <s v="OtsLGRF22S_5413"/>
    <s v="C-05413"/>
    <d v="2022-09-13T00:00:00"/>
    <n v="18"/>
    <s v="U"/>
    <n v="630"/>
    <n v="63"/>
    <x v="1"/>
    <s v="NA"/>
    <m/>
    <s v="M"/>
    <s v="M"/>
    <s v="OtsLYON19S_1_0598"/>
    <s v="OtsLYON19S_1_0668"/>
    <x v="1"/>
    <n v="3"/>
    <n v="2019"/>
    <s v="NA"/>
    <s v="NA"/>
    <x v="5"/>
    <n v="0.95971980899999998"/>
    <n v="1"/>
    <x v="1"/>
    <n v="5.6818181818181825"/>
    <n v="17.04545454545455"/>
    <s v="abv"/>
    <n v="17.04545454545455"/>
  </r>
  <r>
    <s v="OtsLGRF22S"/>
    <s v="OtsLGRF22S_5416"/>
    <s v="C-05416"/>
    <d v="2022-09-13T00:00:00"/>
    <n v="18"/>
    <s v="U"/>
    <n v="510"/>
    <n v="51"/>
    <x v="1"/>
    <s v="NA"/>
    <m/>
    <s v="M"/>
    <s v="M"/>
    <s v="OtsLYON19S_1_0584"/>
    <s v="OtsLYON19S_1_0630"/>
    <x v="1"/>
    <n v="3"/>
    <n v="2019"/>
    <s v="NA"/>
    <s v="NA"/>
    <x v="5"/>
    <n v="0.95971980899999998"/>
    <n v="1"/>
    <x v="8"/>
    <n v="5.6818181818181825"/>
    <n v="17.04545454545455"/>
    <s v="abv"/>
    <n v="17.04545454545455"/>
  </r>
  <r>
    <s v="OtsLGRF22S"/>
    <s v="OtsLGRF22S_5419"/>
    <s v="C-05419"/>
    <d v="2022-09-13T00:00:00"/>
    <n v="18"/>
    <s v="M"/>
    <n v="810"/>
    <n v="81"/>
    <x v="1"/>
    <s v="NA"/>
    <m/>
    <s v="M"/>
    <s v="M"/>
    <s v="OtsLYON18S_1_1448"/>
    <s v="OtsLYON18S_1_1829"/>
    <x v="0"/>
    <n v="4"/>
    <n v="2018"/>
    <s v="NA"/>
    <s v="NA"/>
    <x v="4"/>
    <n v="0.80551598400000002"/>
    <n v="1"/>
    <x v="3"/>
    <n v="5.6818181818181825"/>
    <n v="17.04545454545455"/>
    <s v="blw"/>
    <n v="17.04545454545455"/>
  </r>
  <r>
    <s v="OtsLGRF22S"/>
    <s v="OtsLGRF22S_5422"/>
    <s v="C-05422"/>
    <d v="2022-09-13T00:00:00"/>
    <n v="18"/>
    <s v="F"/>
    <n v="740"/>
    <n v="74"/>
    <x v="1"/>
    <s v="NA"/>
    <m/>
    <s v="F"/>
    <s v="F"/>
    <s v="NA"/>
    <s v="NA"/>
    <x v="2"/>
    <s v="NA"/>
    <s v="U"/>
    <s v="FALL"/>
    <n v="0.999999999999997"/>
    <x v="1"/>
    <e v="#N/A"/>
    <n v="1"/>
    <x v="4"/>
    <n v="5.6818181818181825"/>
    <n v="17.04545454545455"/>
    <s v="abv"/>
    <n v="17.04545454545455"/>
  </r>
  <r>
    <s v="OtsLGRF22S"/>
    <s v="OtsLGRF22S_5425"/>
    <s v="C-05425"/>
    <d v="2022-09-13T00:00:00"/>
    <n v="18"/>
    <s v="U"/>
    <n v="550"/>
    <n v="55"/>
    <x v="1"/>
    <s v="NA"/>
    <m/>
    <s v="M"/>
    <s v="M"/>
    <s v="OtsLYON19S_1_0143"/>
    <s v="OtsLYON19S_1_0208"/>
    <x v="1"/>
    <n v="3"/>
    <n v="2019"/>
    <s v="NA"/>
    <s v="NA"/>
    <x v="0"/>
    <n v="0.95971980899999998"/>
    <n v="1"/>
    <x v="9"/>
    <n v="5.6818181818181825"/>
    <n v="17.04545454545455"/>
    <s v="abv"/>
    <n v="17.04545454545455"/>
  </r>
  <r>
    <s v="OtsLGRF22S"/>
    <s v="OtsLGRF22S_5428"/>
    <s v="C-05428"/>
    <d v="2022-09-13T00:00:00"/>
    <n v="18"/>
    <s v="U"/>
    <n v="610"/>
    <n v="61"/>
    <x v="1"/>
    <s v="NA"/>
    <m/>
    <s v="M"/>
    <s v="M"/>
    <s v="OtsLYON19S_1_0564"/>
    <s v="OtsLYON19S_1_0476"/>
    <x v="1"/>
    <n v="3"/>
    <n v="2019"/>
    <s v="NA"/>
    <s v="NA"/>
    <x v="3"/>
    <n v="0.95971980899999998"/>
    <n v="1"/>
    <x v="6"/>
    <n v="5.6818181818181825"/>
    <n v="17.04545454545455"/>
    <s v="blw"/>
    <n v="17.04545454545455"/>
  </r>
  <r>
    <s v="OtsLGRF22S"/>
    <s v="OtsLGRF22S_5431"/>
    <s v="C-05431"/>
    <d v="2022-09-13T00:00:00"/>
    <n v="18"/>
    <s v="F"/>
    <n v="740"/>
    <n v="74"/>
    <x v="0"/>
    <n v="1"/>
    <m/>
    <s v="F"/>
    <s v="F"/>
    <s v="OtsLYON18S_1_1006"/>
    <s v="OtsLYON18S_1_1154"/>
    <x v="0"/>
    <n v="4"/>
    <n v="2018"/>
    <s v="NA"/>
    <s v="NA"/>
    <x v="16"/>
    <n v="0.80551598400000002"/>
    <n v="1"/>
    <x v="4"/>
    <n v="5.6818181818181825"/>
    <n v="17.04545454545455"/>
    <s v="abv"/>
    <n v="17.04545454545455"/>
  </r>
  <r>
    <s v="OtsLGRF22S"/>
    <s v="OtsLGRF22S_5434"/>
    <s v="C-05434"/>
    <d v="2022-09-13T00:00:00"/>
    <n v="18"/>
    <s v="U"/>
    <n v="620"/>
    <n v="62"/>
    <x v="0"/>
    <n v="1"/>
    <m/>
    <s v="M"/>
    <s v="M"/>
    <s v="OtsLYON18S_1_2384"/>
    <s v="OtsLYON18S_1_2756"/>
    <x v="0"/>
    <n v="4"/>
    <n v="2018"/>
    <s v="NA"/>
    <s v="NA"/>
    <x v="9"/>
    <n v="0.80551598400000002"/>
    <n v="1"/>
    <x v="6"/>
    <n v="5.6818181818181825"/>
    <n v="17.04545454545455"/>
    <s v="blw"/>
    <n v="17.04545454545455"/>
  </r>
  <r>
    <s v="OtsLGRF22S"/>
    <s v="OtsLGRF22S_5437"/>
    <s v="C-05437"/>
    <d v="2022-09-13T00:00:00"/>
    <n v="18"/>
    <s v="F"/>
    <n v="800"/>
    <n v="80"/>
    <x v="0"/>
    <n v="1"/>
    <m/>
    <s v="F"/>
    <s v="F"/>
    <s v="OtsLYON18S_1_1029"/>
    <s v="OtsLYON18S_1_1205"/>
    <x v="0"/>
    <n v="4"/>
    <n v="2018"/>
    <s v="NA"/>
    <s v="NA"/>
    <x v="16"/>
    <n v="0.80551598400000002"/>
    <n v="1"/>
    <x v="3"/>
    <n v="5.6818181818181825"/>
    <n v="17.04545454545455"/>
    <s v="abv"/>
    <n v="17.04545454545455"/>
  </r>
  <r>
    <s v="OtsLGRF22S"/>
    <s v="OtsLGRF22S_5440"/>
    <s v="C-05440"/>
    <d v="2022-09-13T00:00:00"/>
    <n v="18"/>
    <s v="F"/>
    <n v="790"/>
    <n v="79"/>
    <x v="1"/>
    <s v="NA"/>
    <m/>
    <s v="F"/>
    <s v="F"/>
    <s v="NA"/>
    <s v="NA"/>
    <x v="2"/>
    <s v="NA"/>
    <s v="U"/>
    <s v="FALL"/>
    <n v="1"/>
    <x v="1"/>
    <e v="#N/A"/>
    <n v="1"/>
    <x v="3"/>
    <n v="5.6818181818181825"/>
    <n v="17.04545454545455"/>
    <s v="abv"/>
    <n v="17.04545454545455"/>
  </r>
  <r>
    <s v="OtsLGRF22S"/>
    <s v="OtsLGRF22S_5443"/>
    <s v="C-05443"/>
    <d v="2022-09-13T00:00:00"/>
    <n v="18"/>
    <s v="U"/>
    <n v="670"/>
    <n v="67"/>
    <x v="1"/>
    <s v="NA"/>
    <m/>
    <s v="F"/>
    <s v="F"/>
    <s v="OtsLYON19S_1_1810"/>
    <s v="OtsLYON19S_1_1520"/>
    <x v="1"/>
    <n v="3"/>
    <n v="2019"/>
    <s v="NA"/>
    <s v="NA"/>
    <x v="12"/>
    <n v="0.95971980899999998"/>
    <n v="1"/>
    <x v="1"/>
    <n v="5.6818181818181825"/>
    <n v="17.04545454545455"/>
    <s v="abv"/>
    <n v="17.04545454545455"/>
  </r>
  <r>
    <s v="OtsLGRF22S"/>
    <s v="OtsLGRF22S_5446"/>
    <s v="C-05446"/>
    <d v="2022-09-13T00:00:00"/>
    <n v="18"/>
    <s v="M"/>
    <n v="720"/>
    <n v="72"/>
    <x v="1"/>
    <s v="NA"/>
    <m/>
    <s v="M"/>
    <s v="M"/>
    <s v="NA"/>
    <s v="NA"/>
    <x v="2"/>
    <s v="NA"/>
    <s v="U"/>
    <s v="FALL"/>
    <n v="0.999999999999998"/>
    <x v="1"/>
    <e v="#N/A"/>
    <n v="1"/>
    <x v="5"/>
    <n v="5.6818181818181825"/>
    <n v="17.04545454545455"/>
    <s v="abv"/>
    <n v="17.04545454545455"/>
  </r>
  <r>
    <s v="OtsLGRF22S"/>
    <s v="OtsLGRF22S_5449"/>
    <s v="C-05449"/>
    <d v="2022-09-13T00:00:00"/>
    <n v="18"/>
    <s v="U"/>
    <n v="610"/>
    <n v="61"/>
    <x v="1"/>
    <s v="NA"/>
    <m/>
    <s v="M"/>
    <s v="M"/>
    <s v="OtsLYON19S_1_1850"/>
    <s v="OtsLYON19S_1_1606"/>
    <x v="1"/>
    <n v="3"/>
    <n v="2019"/>
    <s v="NA"/>
    <s v="NA"/>
    <x v="12"/>
    <n v="0.95971980899999998"/>
    <n v="1"/>
    <x v="6"/>
    <n v="5.6818181818181825"/>
    <n v="17.04545454545455"/>
    <s v="abv"/>
    <n v="17.04545454545455"/>
  </r>
  <r>
    <s v="OtsLGRF22S"/>
    <s v="OtsLGRF22S_5452"/>
    <s v="C-05452"/>
    <d v="2022-09-13T00:00:00"/>
    <n v="18"/>
    <s v="F"/>
    <n v="680"/>
    <n v="68"/>
    <x v="0"/>
    <n v="1"/>
    <m/>
    <s v="F"/>
    <s v="F"/>
    <s v="OtsLYON18S_1_2357"/>
    <s v="OtsLYON18S_1_2745"/>
    <x v="0"/>
    <n v="4"/>
    <n v="2018"/>
    <s v="NA"/>
    <s v="NA"/>
    <x v="9"/>
    <n v="0.80551598400000002"/>
    <n v="1"/>
    <x v="5"/>
    <n v="5.6818181818181825"/>
    <n v="17.04545454545455"/>
    <s v="blw"/>
    <n v="17.04545454545455"/>
  </r>
  <r>
    <s v="OtsLGRF22S"/>
    <s v="OtsLGRF22S_5455"/>
    <s v="C-05455"/>
    <d v="2022-09-13T00:00:00"/>
    <n v="18"/>
    <s v="U"/>
    <n v="610"/>
    <n v="61"/>
    <x v="1"/>
    <s v="NA"/>
    <m/>
    <s v="U"/>
    <s v="M"/>
    <s v="OtsLYON19S_1_1397"/>
    <s v="OtsLYON19S_1_1492"/>
    <x v="1"/>
    <n v="3"/>
    <n v="2019"/>
    <s v="NA"/>
    <s v="NA"/>
    <x v="12"/>
    <n v="0.95971980899999998"/>
    <n v="1"/>
    <x v="6"/>
    <n v="5.6818181818181825"/>
    <n v="17.04545454545455"/>
    <s v="abv"/>
    <n v="17.04545454545455"/>
  </r>
  <r>
    <s v="OtsLGRF22S"/>
    <s v="OtsLGRF22S_5458"/>
    <s v="C-05458"/>
    <d v="2022-09-13T00:00:00"/>
    <n v="18"/>
    <s v="U"/>
    <n v="660"/>
    <n v="66"/>
    <x v="1"/>
    <s v="NA"/>
    <s v="This individual failed to genotype"/>
    <s v="U"/>
    <s v="M"/>
    <s v="NG"/>
    <s v="NG"/>
    <x v="11"/>
    <s v="NA"/>
    <s v="U"/>
    <s v="NA"/>
    <s v="NA"/>
    <x v="19"/>
    <e v="#N/A"/>
    <n v="1"/>
    <x v="1"/>
    <n v="5.6818181818181825"/>
    <n v="17.04545454545455"/>
    <s v="abv"/>
    <n v="17.04545454545455"/>
  </r>
  <r>
    <s v="OtsLGRF22S"/>
    <s v="OtsLGRF22S_5461"/>
    <s v="C-05461"/>
    <d v="2022-09-13T00:00:00"/>
    <n v="18"/>
    <s v="U"/>
    <n v="550"/>
    <n v="55"/>
    <x v="1"/>
    <s v="NA"/>
    <m/>
    <s v="M"/>
    <s v="M"/>
    <s v="OtsLYON19S_1_0108"/>
    <s v="OtsLYON19S_1_0009"/>
    <x v="1"/>
    <n v="3"/>
    <n v="2019"/>
    <s v="NA"/>
    <s v="NA"/>
    <x v="7"/>
    <n v="0.95971980899999998"/>
    <n v="1"/>
    <x v="9"/>
    <n v="5.6818181818181825"/>
    <n v="17.04545454545455"/>
    <s v="abv"/>
    <n v="17.04545454545455"/>
  </r>
  <r>
    <s v="OtsLGRF22S"/>
    <s v="OtsLGRF22S_5464"/>
    <s v="C-05464"/>
    <d v="2022-09-13T00:00:00"/>
    <n v="18"/>
    <s v="U"/>
    <n v="490"/>
    <n v="49"/>
    <x v="0"/>
    <n v="1"/>
    <m/>
    <s v="F"/>
    <s v="F"/>
    <s v="OtsLYON20S_1_1599"/>
    <s v="OtsLYON20S_1_1776"/>
    <x v="7"/>
    <n v="2"/>
    <n v="2020"/>
    <s v="NA"/>
    <s v="NA"/>
    <x v="17"/>
    <n v="0.98961045999999997"/>
    <n v="1"/>
    <x v="8"/>
    <n v="5.6818181818181825"/>
    <n v="17.04545454545455"/>
    <s v="abv"/>
    <n v="17.04545454545455"/>
  </r>
  <r>
    <s v="OtsLGRF22S"/>
    <s v="OtsLGRF22S_5467"/>
    <s v="C-05467"/>
    <d v="2022-09-13T00:00:00"/>
    <n v="18"/>
    <s v="F"/>
    <n v="860"/>
    <n v="86"/>
    <x v="1"/>
    <s v="NA"/>
    <m/>
    <s v="F"/>
    <s v="F"/>
    <s v="OtsLYON18S_1_2016"/>
    <s v="OtsLYON18S_1_1586"/>
    <x v="0"/>
    <n v="4"/>
    <n v="2018"/>
    <s v="NA"/>
    <s v="NA"/>
    <x v="4"/>
    <n v="0.80551598400000002"/>
    <n v="1"/>
    <x v="2"/>
    <n v="5.6818181818181825"/>
    <n v="17.04545454545455"/>
    <s v="blw"/>
    <n v="17.04545454545455"/>
  </r>
  <r>
    <s v="OtsLGRF22S"/>
    <s v="OtsLGRF22S_5470"/>
    <s v="C-05470"/>
    <d v="2022-09-13T00:00:00"/>
    <n v="18"/>
    <s v="M"/>
    <n v="760"/>
    <n v="76"/>
    <x v="1"/>
    <s v="NA"/>
    <m/>
    <s v="F"/>
    <s v="F"/>
    <s v="OtsLYON19S_1_1856"/>
    <s v="OtsLYON19S_1_1615"/>
    <x v="1"/>
    <n v="3"/>
    <n v="2019"/>
    <s v="NA"/>
    <s v="NA"/>
    <x v="12"/>
    <n v="0.95971980899999998"/>
    <n v="1"/>
    <x v="4"/>
    <n v="5.6818181818181825"/>
    <n v="17.04545454545455"/>
    <s v="abv"/>
    <n v="17.04545454545455"/>
  </r>
  <r>
    <s v="OtsLGRF22S"/>
    <s v="OtsLGRF22S_5473"/>
    <s v="C-05473"/>
    <d v="2022-09-13T00:00:00"/>
    <n v="18"/>
    <s v="M"/>
    <n v="730"/>
    <n v="73"/>
    <x v="1"/>
    <s v="NA"/>
    <m/>
    <s v="M"/>
    <s v="M"/>
    <s v="NA"/>
    <s v="NA"/>
    <x v="2"/>
    <s v="NA"/>
    <s v="U"/>
    <s v="FALL"/>
    <n v="0.999999999999998"/>
    <x v="1"/>
    <e v="#N/A"/>
    <n v="1"/>
    <x v="4"/>
    <n v="5.6818181818181825"/>
    <n v="17.04545454545455"/>
    <s v="abv"/>
    <n v="17.04545454545455"/>
  </r>
  <r>
    <s v="OtsLGRF22S"/>
    <s v="OtsLGRF22S_5476"/>
    <s v="C-05476"/>
    <d v="2022-09-13T00:00:00"/>
    <n v="18"/>
    <s v="U"/>
    <n v="680"/>
    <n v="68"/>
    <x v="1"/>
    <s v="NA"/>
    <m/>
    <s v="M"/>
    <s v="M"/>
    <s v="OtsLYON19S_1_1860"/>
    <s v="OtsLYON19S_1_1668"/>
    <x v="1"/>
    <n v="3"/>
    <n v="2019"/>
    <s v="NA"/>
    <s v="NA"/>
    <x v="12"/>
    <n v="0.95971980899999998"/>
    <n v="1"/>
    <x v="5"/>
    <n v="5.6818181818181825"/>
    <n v="17.04545454545455"/>
    <s v="abv"/>
    <n v="17.04545454545455"/>
  </r>
  <r>
    <s v="OtsLGRF22S"/>
    <s v="OtsLGRF22S_5479"/>
    <s v="C-05479"/>
    <d v="2022-09-13T00:00:00"/>
    <n v="18"/>
    <s v="U"/>
    <n v="600"/>
    <n v="60"/>
    <x v="1"/>
    <s v="NA"/>
    <m/>
    <s v="M"/>
    <s v="M"/>
    <s v="OtsLYON19S_1_1805"/>
    <s v="OtsLYON19S_1_1514"/>
    <x v="1"/>
    <n v="3"/>
    <n v="2019"/>
    <s v="NA"/>
    <s v="NA"/>
    <x v="12"/>
    <n v="0.95971980899999998"/>
    <n v="1"/>
    <x v="6"/>
    <n v="5.6818181818181825"/>
    <n v="17.04545454545455"/>
    <s v="abv"/>
    <n v="17.04545454545455"/>
  </r>
  <r>
    <s v="OtsLGRF22S"/>
    <s v="OtsLGRF22S_5482"/>
    <s v="C-05482"/>
    <d v="2022-09-13T00:00:00"/>
    <n v="18"/>
    <s v="U"/>
    <n v="550"/>
    <n v="55"/>
    <x v="1"/>
    <s v="NA"/>
    <m/>
    <s v="M"/>
    <s v="M"/>
    <s v="OtsLYON19S_1_0584"/>
    <s v="OtsLYON19S_1_0630"/>
    <x v="1"/>
    <n v="3"/>
    <n v="2019"/>
    <s v="NA"/>
    <s v="NA"/>
    <x v="5"/>
    <n v="0.95971980899999998"/>
    <n v="1"/>
    <x v="9"/>
    <n v="5.6818181818181825"/>
    <n v="17.04545454545455"/>
    <s v="abv"/>
    <n v="17.04545454545455"/>
  </r>
  <r>
    <s v="OtsLGRF22S"/>
    <s v="OtsLGRF22S_5485"/>
    <s v="C-05485"/>
    <d v="2022-09-13T00:00:00"/>
    <n v="18"/>
    <s v="F"/>
    <n v="890"/>
    <n v="89"/>
    <x v="1"/>
    <s v="NA"/>
    <m/>
    <s v="F"/>
    <s v="F"/>
    <s v="NA"/>
    <s v="NA"/>
    <x v="2"/>
    <s v="NA"/>
    <s v="U"/>
    <s v="FALL"/>
    <n v="0.999999999999999"/>
    <x v="1"/>
    <e v="#N/A"/>
    <n v="1"/>
    <x v="0"/>
    <n v="5.6818181818181825"/>
    <n v="17.04545454545455"/>
    <s v="abv"/>
    <n v="17.04545454545455"/>
  </r>
  <r>
    <s v="OtsLGRF22S"/>
    <s v="OtsLGRF22S_5488"/>
    <s v="C-05488"/>
    <d v="2022-09-13T00:00:00"/>
    <n v="18"/>
    <s v="U"/>
    <n v="560"/>
    <n v="56"/>
    <x v="1"/>
    <s v="NA"/>
    <m/>
    <s v="M"/>
    <s v="M"/>
    <s v="OtsLYON19S_1_1361"/>
    <s v="OtsLYON19S_1_1419"/>
    <x v="1"/>
    <n v="3"/>
    <n v="2019"/>
    <s v="NA"/>
    <s v="NA"/>
    <x v="9"/>
    <n v="0.95971980899999998"/>
    <n v="1"/>
    <x v="9"/>
    <n v="5.6818181818181825"/>
    <n v="17.04545454545455"/>
    <s v="blw"/>
    <n v="17.04545454545455"/>
  </r>
  <r>
    <s v="OtsLGRF22S"/>
    <s v="OtsLGRF22S_5491"/>
    <s v="C-05491"/>
    <d v="2022-09-13T00:00:00"/>
    <n v="18"/>
    <s v="F"/>
    <n v="760"/>
    <n v="76"/>
    <x v="1"/>
    <n v="1"/>
    <m/>
    <s v="F"/>
    <s v="F"/>
    <s v="OtsLYON17S_1_0412"/>
    <s v="OtsLYON17S_1_0425"/>
    <x v="6"/>
    <n v="5"/>
    <n v="2017"/>
    <s v="NA"/>
    <s v="NA"/>
    <x v="4"/>
    <n v="0.76170174199999996"/>
    <n v="1"/>
    <x v="4"/>
    <n v="5.6818181818181825"/>
    <n v="17.04545454545455"/>
    <s v="blw"/>
    <n v="17.04545454545455"/>
  </r>
  <r>
    <s v="OtsLGRF22S"/>
    <s v="OtsLGRF22S_5494"/>
    <s v="C-05494"/>
    <d v="2022-09-13T00:00:00"/>
    <n v="18"/>
    <s v="M"/>
    <n v="650"/>
    <n v="65"/>
    <x v="0"/>
    <n v="1"/>
    <m/>
    <s v="M"/>
    <s v="M"/>
    <s v="OtsLYON19S_1_0548"/>
    <s v="OtsLYON19S_1_0410"/>
    <x v="1"/>
    <n v="3"/>
    <n v="2019"/>
    <s v="NA"/>
    <s v="NA"/>
    <x v="3"/>
    <n v="0.95971980899999998"/>
    <n v="1"/>
    <x v="1"/>
    <n v="5.6818181818181825"/>
    <n v="17.04545454545455"/>
    <s v="blw"/>
    <n v="17.04545454545455"/>
  </r>
  <r>
    <s v="OtsLGRF22S"/>
    <s v="OtsLGRF22S_5497"/>
    <s v="C-05497"/>
    <d v="2022-09-13T00:00:00"/>
    <n v="18"/>
    <s v="F"/>
    <n v="640"/>
    <n v="64"/>
    <x v="0"/>
    <n v="1"/>
    <m/>
    <s v="F"/>
    <s v="F"/>
    <s v="OtsLYON19S_1_1836"/>
    <s v="OtsLYON19S_1_1577"/>
    <x v="1"/>
    <n v="3"/>
    <n v="2019"/>
    <s v="NA"/>
    <s v="NA"/>
    <x v="12"/>
    <n v="0.95971980899999998"/>
    <n v="1"/>
    <x v="1"/>
    <n v="5.6818181818181825"/>
    <n v="17.04545454545455"/>
    <s v="abv"/>
    <n v="17.04545454545455"/>
  </r>
  <r>
    <s v="OtsLGRF22S"/>
    <s v="OtsLGRF22S_5500"/>
    <s v="C-05500"/>
    <d v="2022-09-13T00:00:00"/>
    <n v="18"/>
    <s v="U"/>
    <n v="520"/>
    <n v="52"/>
    <x v="0"/>
    <n v="1"/>
    <m/>
    <s v="M"/>
    <s v="M"/>
    <s v="OtsLYON19S_1_0136"/>
    <s v="OtsLYON19S_1_0230"/>
    <x v="1"/>
    <n v="3"/>
    <n v="2019"/>
    <s v="NA"/>
    <s v="NA"/>
    <x v="0"/>
    <n v="0.95971980899999998"/>
    <n v="1"/>
    <x v="8"/>
    <n v="5.6818181818181825"/>
    <n v="17.04545454545455"/>
    <s v="abv"/>
    <n v="17.04545454545455"/>
  </r>
  <r>
    <s v="OtsLGRF22S"/>
    <s v="OtsLGRF22S_5503"/>
    <s v="C-05503"/>
    <d v="2022-09-13T00:00:00"/>
    <n v="18"/>
    <s v="U"/>
    <n v="570"/>
    <n v="57"/>
    <x v="1"/>
    <s v="NA"/>
    <m/>
    <s v="M"/>
    <s v="M"/>
    <s v="OtsLYON19S_1_0144"/>
    <s v="OtsLYON19S_1_0100"/>
    <x v="1"/>
    <n v="3"/>
    <n v="2019"/>
    <s v="NA"/>
    <s v="NA"/>
    <x v="7"/>
    <n v="0.95971980899999998"/>
    <n v="1"/>
    <x v="9"/>
    <n v="5.6818181818181825"/>
    <n v="17.04545454545455"/>
    <s v="abv"/>
    <n v="17.04545454545455"/>
  </r>
  <r>
    <s v="OtsLGRF22S"/>
    <s v="OtsLGRF22S_5506"/>
    <s v="C-05506"/>
    <d v="2022-09-13T00:00:00"/>
    <n v="18"/>
    <s v="F"/>
    <n v="800"/>
    <n v="80"/>
    <x v="0"/>
    <s v="NA"/>
    <m/>
    <s v="F"/>
    <s v="F"/>
    <s v="OtsLYON17S_1_0043"/>
    <s v="OtsLYON17S_1_0081"/>
    <x v="6"/>
    <n v="5"/>
    <n v="2017"/>
    <s v="NA"/>
    <s v="NA"/>
    <x v="4"/>
    <n v="0.76170174199999996"/>
    <n v="1"/>
    <x v="3"/>
    <n v="5.6818181818181825"/>
    <n v="17.04545454545455"/>
    <s v="blw"/>
    <n v="17.04545454545455"/>
  </r>
  <r>
    <s v="OtsLGRF22S"/>
    <s v="OtsLGRF22S_5509"/>
    <s v="C-05509"/>
    <d v="2022-09-13T00:00:00"/>
    <n v="18"/>
    <s v="U"/>
    <n v="640"/>
    <n v="64"/>
    <x v="1"/>
    <s v="NA"/>
    <m/>
    <s v="M"/>
    <s v="M"/>
    <s v="OtsNPFH19S_1_2309"/>
    <s v="OtsNPFH19S_1_2019"/>
    <x v="5"/>
    <n v="3"/>
    <n v="2019"/>
    <s v="NA"/>
    <s v="NA"/>
    <x v="8"/>
    <n v="0.99705232300000002"/>
    <n v="1"/>
    <x v="1"/>
    <n v="5.6818181818181825"/>
    <n v="17.04545454545455"/>
    <s v="abv"/>
    <n v="17.04545454545455"/>
  </r>
  <r>
    <s v="OtsLGRF22S"/>
    <s v="OtsLGRF22S_5512"/>
    <s v="C-05512"/>
    <d v="2022-09-13T00:00:00"/>
    <n v="18"/>
    <s v="U"/>
    <n v="620"/>
    <n v="62"/>
    <x v="0"/>
    <n v="1"/>
    <m/>
    <s v="M"/>
    <s v="M"/>
    <s v="OtsLYON19S_1_1724"/>
    <s v="OtsLYON19S_1_1948"/>
    <x v="1"/>
    <n v="3"/>
    <n v="2019"/>
    <s v="NA"/>
    <s v="NA"/>
    <x v="12"/>
    <n v="0.95971980899999998"/>
    <n v="1"/>
    <x v="6"/>
    <n v="5.6818181818181825"/>
    <n v="17.04545454545455"/>
    <s v="abv"/>
    <n v="17.04545454545455"/>
  </r>
  <r>
    <s v="OtsLGRF22S"/>
    <s v="OtsLGRF22S_5515"/>
    <s v="C-05515"/>
    <d v="2022-09-13T00:00:00"/>
    <n v="18"/>
    <s v="F"/>
    <n v="690"/>
    <n v="69"/>
    <x v="0"/>
    <n v="1"/>
    <m/>
    <s v="F"/>
    <s v="F"/>
    <s v="OtsLYON19S_1_0542"/>
    <s v="OtsLYON19S_1_0408"/>
    <x v="1"/>
    <n v="3"/>
    <n v="2019"/>
    <s v="NA"/>
    <s v="NA"/>
    <x v="3"/>
    <n v="0.95971980899999998"/>
    <n v="1"/>
    <x v="5"/>
    <n v="5.6818181818181825"/>
    <n v="17.04545454545455"/>
    <s v="blw"/>
    <n v="17.04545454545455"/>
  </r>
  <r>
    <s v="OtsLGRF22S"/>
    <s v="OtsLGRF22S_5518"/>
    <s v="C-05518"/>
    <d v="2022-09-13T00:00:00"/>
    <n v="18"/>
    <s v="U"/>
    <n v="670"/>
    <n v="67"/>
    <x v="1"/>
    <s v="NA"/>
    <m/>
    <s v="M"/>
    <s v="M"/>
    <s v="OtsLYON19S_1_1803"/>
    <s v="OtsLYON19S_1_1509"/>
    <x v="1"/>
    <n v="3"/>
    <n v="2019"/>
    <s v="NA"/>
    <s v="NA"/>
    <x v="12"/>
    <n v="0.95971980899999998"/>
    <n v="1"/>
    <x v="1"/>
    <n v="5.6818181818181825"/>
    <n v="17.04545454545455"/>
    <s v="abv"/>
    <n v="17.04545454545455"/>
  </r>
  <r>
    <s v="OtsLGRF22S"/>
    <s v="OtsLGRF22S_5521"/>
    <s v="C-05521"/>
    <d v="2022-09-13T00:00:00"/>
    <n v="18"/>
    <s v="U"/>
    <n v="600"/>
    <n v="60"/>
    <x v="1"/>
    <s v="NA"/>
    <m/>
    <s v="M"/>
    <s v="M"/>
    <s v="OtsPBT19-LWSFa-5954"/>
    <s v="OtsPBT19-LWSFa-5854"/>
    <x v="12"/>
    <n v="3"/>
    <n v="2019"/>
    <s v="NA"/>
    <s v="NA"/>
    <x v="20"/>
    <n v="1"/>
    <n v="1"/>
    <x v="6"/>
    <n v="5.6818181818181825"/>
    <n v="17.04545454545455"/>
    <s v="blw"/>
    <n v="17.04545454545455"/>
  </r>
  <r>
    <s v="OtsLGRF22S"/>
    <s v="OtsLGRF22S_5524"/>
    <s v="C-05524"/>
    <d v="2022-09-13T00:00:00"/>
    <n v="18"/>
    <s v="M"/>
    <n v="720"/>
    <n v="72"/>
    <x v="1"/>
    <s v="NA"/>
    <m/>
    <s v="M"/>
    <s v="M"/>
    <s v="OtsLYON18S_1_1378"/>
    <s v="OtsLYON18S_1_1794"/>
    <x v="0"/>
    <n v="4"/>
    <n v="2018"/>
    <s v="NA"/>
    <s v="NA"/>
    <x v="4"/>
    <n v="0.80551598400000002"/>
    <n v="1"/>
    <x v="5"/>
    <n v="5.6818181818181825"/>
    <n v="17.04545454545455"/>
    <s v="blw"/>
    <n v="17.04545454545455"/>
  </r>
  <r>
    <s v="OtsLGRF22S"/>
    <s v="OtsLGRF22S_5527"/>
    <s v="C-05527"/>
    <d v="2022-09-14T00:00:00"/>
    <n v="18"/>
    <s v="F"/>
    <n v="750"/>
    <n v="75"/>
    <x v="1"/>
    <s v="NA"/>
    <m/>
    <s v="F"/>
    <s v="F"/>
    <s v="NA"/>
    <s v="NA"/>
    <x v="2"/>
    <s v="NA"/>
    <s v="U"/>
    <s v="FALL"/>
    <n v="0.999999999999995"/>
    <x v="1"/>
    <e v="#N/A"/>
    <n v="1"/>
    <x v="4"/>
    <n v="5.6818181818181825"/>
    <n v="17.04545454545455"/>
    <s v="abv"/>
    <n v="17.04545454545455"/>
  </r>
  <r>
    <s v="OtsLGRF22S"/>
    <s v="OtsLGRF22S_5530"/>
    <s v="C-05530"/>
    <d v="2022-09-14T00:00:00"/>
    <n v="18"/>
    <s v="U"/>
    <n v="680"/>
    <n v="68"/>
    <x v="1"/>
    <s v="NA"/>
    <m/>
    <s v="M"/>
    <s v="M"/>
    <s v="OtsLYON19S_1_0517"/>
    <s v="OtsLYON19S_1_0325"/>
    <x v="1"/>
    <n v="3"/>
    <n v="2019"/>
    <s v="NA"/>
    <s v="NA"/>
    <x v="0"/>
    <n v="0.95971980899999998"/>
    <n v="1"/>
    <x v="5"/>
    <n v="5.6818181818181825"/>
    <n v="17.04545454545455"/>
    <s v="abv"/>
    <n v="17.04545454545455"/>
  </r>
  <r>
    <s v="OtsLGRF22S"/>
    <s v="OtsLGRF22S_5533"/>
    <s v="C-05533"/>
    <d v="2022-09-14T00:00:00"/>
    <n v="18"/>
    <s v="U"/>
    <n v="700"/>
    <n v="70"/>
    <x v="0"/>
    <n v="1"/>
    <m/>
    <s v="F"/>
    <s v="F"/>
    <s v="OtsLYON18S_1_1027"/>
    <s v="OtsLYON18S_1_1204"/>
    <x v="0"/>
    <n v="4"/>
    <n v="2018"/>
    <s v="NA"/>
    <s v="NA"/>
    <x v="16"/>
    <n v="0.80551598400000002"/>
    <n v="1"/>
    <x v="5"/>
    <n v="5.6818181818181825"/>
    <n v="17.04545454545455"/>
    <s v="abv"/>
    <n v="17.04545454545455"/>
  </r>
  <r>
    <s v="OtsLGRF22S"/>
    <s v="OtsLGRF22S_5536"/>
    <s v="C-05536"/>
    <d v="2022-09-14T00:00:00"/>
    <n v="18"/>
    <s v="U"/>
    <n v="580"/>
    <n v="58"/>
    <x v="1"/>
    <s v="NA"/>
    <m/>
    <s v="M"/>
    <s v="M"/>
    <s v="NA"/>
    <s v="NA"/>
    <x v="2"/>
    <s v="NA"/>
    <s v="U"/>
    <s v="FALL"/>
    <n v="1"/>
    <x v="1"/>
    <e v="#N/A"/>
    <n v="1"/>
    <x v="6"/>
    <n v="5.6818181818181825"/>
    <n v="17.04545454545455"/>
    <s v="abv"/>
    <n v="17.04545454545455"/>
  </r>
  <r>
    <s v="OtsLGRF22S"/>
    <s v="OtsLGRF22S_5539"/>
    <s v="C-05539"/>
    <d v="2022-09-14T00:00:00"/>
    <n v="18"/>
    <s v="U"/>
    <n v="400"/>
    <n v="40"/>
    <x v="0"/>
    <n v="1"/>
    <m/>
    <s v="M"/>
    <s v="M"/>
    <s v="OtsLYON20S_1_1458"/>
    <s v="OtsLYON20S_1_1268"/>
    <x v="7"/>
    <n v="2"/>
    <n v="2020"/>
    <s v="NA"/>
    <s v="NA"/>
    <x v="12"/>
    <n v="0.98961045999999997"/>
    <n v="1"/>
    <x v="11"/>
    <n v="5.6818181818181825"/>
    <n v="17.04545454545455"/>
    <s v="abv"/>
    <n v="17.04545454545455"/>
  </r>
  <r>
    <s v="OtsLGRF22S"/>
    <s v="OtsLGRF22S_5542"/>
    <s v="C-05542"/>
    <d v="2022-09-14T00:00:00"/>
    <n v="18"/>
    <s v="F"/>
    <n v="730"/>
    <n v="73"/>
    <x v="1"/>
    <s v="NA"/>
    <m/>
    <s v="F"/>
    <s v="F"/>
    <s v="OtsLYON18S_1_0706"/>
    <s v="OtsLYON18S_1_0526"/>
    <x v="0"/>
    <n v="4"/>
    <n v="2018"/>
    <s v="NA"/>
    <s v="NA"/>
    <x v="0"/>
    <n v="0.80551598400000002"/>
    <n v="1"/>
    <x v="4"/>
    <n v="5.6818181818181825"/>
    <n v="17.04545454545455"/>
    <s v="abv"/>
    <n v="17.04545454545455"/>
  </r>
  <r>
    <s v="OtsLGRF22S"/>
    <s v="OtsLGRF22S_5545"/>
    <s v="C-05545"/>
    <d v="2022-09-14T00:00:00"/>
    <n v="18"/>
    <s v="U"/>
    <n v="660"/>
    <n v="66"/>
    <x v="1"/>
    <s v="NA"/>
    <m/>
    <s v="M"/>
    <s v="M"/>
    <s v="NA"/>
    <s v="NA"/>
    <x v="2"/>
    <s v="NA"/>
    <s v="U"/>
    <s v="FALL"/>
    <n v="0.999999999999999"/>
    <x v="1"/>
    <e v="#N/A"/>
    <n v="1"/>
    <x v="1"/>
    <n v="5.6818181818181825"/>
    <n v="17.04545454545455"/>
    <s v="abv"/>
    <n v="17.04545454545455"/>
  </r>
  <r>
    <s v="OtsLGRF22S"/>
    <s v="OtsLGRF22S_5548"/>
    <s v="C-05548"/>
    <d v="2022-09-14T00:00:00"/>
    <n v="18"/>
    <s v="U"/>
    <n v="620"/>
    <n v="62"/>
    <x v="1"/>
    <s v="NA"/>
    <m/>
    <s v="M"/>
    <s v="M"/>
    <s v="OtsLYON18S_1_2397"/>
    <s v="OtsLYON18S_1_2622"/>
    <x v="0"/>
    <n v="4"/>
    <n v="2018"/>
    <s v="NA"/>
    <s v="NA"/>
    <x v="3"/>
    <n v="0.80551598400000002"/>
    <n v="1"/>
    <x v="6"/>
    <n v="5.6818181818181825"/>
    <n v="17.04545454545455"/>
    <s v="blw"/>
    <n v="17.04545454545455"/>
  </r>
  <r>
    <s v="OtsLGRF22S"/>
    <s v="OtsLGRF22S_5551"/>
    <s v="C-05551"/>
    <d v="2022-09-14T00:00:00"/>
    <n v="18"/>
    <s v="F"/>
    <n v="780"/>
    <n v="78"/>
    <x v="0"/>
    <n v="1"/>
    <m/>
    <s v="F"/>
    <s v="F"/>
    <s v="OtsLYON18S_1_1931"/>
    <s v="OtsLYON18S_1_1536"/>
    <x v="0"/>
    <n v="4"/>
    <n v="2018"/>
    <s v="NA"/>
    <s v="NA"/>
    <x v="4"/>
    <n v="0.80551598400000002"/>
    <n v="1"/>
    <x v="3"/>
    <n v="5.6818181818181825"/>
    <n v="17.04545454545455"/>
    <s v="blw"/>
    <n v="17.04545454545455"/>
  </r>
  <r>
    <s v="OtsLGRF22S"/>
    <s v="OtsLGRF22S_5554"/>
    <s v="C-05554"/>
    <d v="2022-09-14T00:00:00"/>
    <n v="18"/>
    <s v="M"/>
    <n v="740"/>
    <n v="74"/>
    <x v="0"/>
    <n v="1"/>
    <m/>
    <s v="U"/>
    <s v="M"/>
    <s v="OtsLYON18S_1_2338"/>
    <s v="OtsLYON18S_1_2726"/>
    <x v="0"/>
    <n v="4"/>
    <n v="2018"/>
    <s v="NA"/>
    <s v="NA"/>
    <x v="9"/>
    <n v="0.80551598400000002"/>
    <n v="1"/>
    <x v="4"/>
    <n v="5.6818181818181825"/>
    <n v="17.04545454545455"/>
    <s v="blw"/>
    <n v="17.04545454545455"/>
  </r>
  <r>
    <s v="OtsLGRF22S"/>
    <s v="OtsLGRF22S_5557"/>
    <s v="C-05557"/>
    <d v="2022-09-14T00:00:00"/>
    <n v="18"/>
    <s v="U"/>
    <n v="540"/>
    <n v="54"/>
    <x v="0"/>
    <n v="1"/>
    <m/>
    <s v="M"/>
    <s v="M"/>
    <s v="OtsLYON19S_1_0156"/>
    <s v="OtsLYON19S_1_0238"/>
    <x v="1"/>
    <n v="3"/>
    <n v="2019"/>
    <s v="NA"/>
    <s v="NA"/>
    <x v="0"/>
    <n v="0.95971980899999998"/>
    <n v="1"/>
    <x v="9"/>
    <n v="5.6818181818181825"/>
    <n v="17.04545454545455"/>
    <s v="abv"/>
    <n v="17.04545454545455"/>
  </r>
  <r>
    <s v="OtsLGRF22S"/>
    <s v="OtsLGRF22S_5560"/>
    <s v="C-05560"/>
    <d v="2022-09-14T00:00:00"/>
    <n v="18"/>
    <s v="U"/>
    <n v="430"/>
    <n v="43"/>
    <x v="1"/>
    <s v="NA"/>
    <m/>
    <s v="M"/>
    <s v="M"/>
    <s v="OtsLYON20S_1_0302"/>
    <s v="OtsLYON20S_1_0005"/>
    <x v="7"/>
    <n v="2"/>
    <n v="2020"/>
    <s v="NA"/>
    <s v="NA"/>
    <x v="7"/>
    <n v="0.98961045999999997"/>
    <n v="1"/>
    <x v="7"/>
    <n v="5.6818181818181825"/>
    <n v="17.04545454545455"/>
    <s v="abv"/>
    <n v="17.04545454545455"/>
  </r>
  <r>
    <s v="OtsLGRF22S"/>
    <s v="OtsLGRF22S_5563"/>
    <s v="C-05563"/>
    <d v="2022-09-14T00:00:00"/>
    <n v="18"/>
    <s v="U"/>
    <n v="600"/>
    <n v="60"/>
    <x v="1"/>
    <s v="NA"/>
    <m/>
    <s v="M"/>
    <s v="M"/>
    <s v="OtsLYON19S_1_1873"/>
    <s v="OtsLYON19S_1_1646"/>
    <x v="1"/>
    <n v="3"/>
    <n v="2019"/>
    <s v="NA"/>
    <s v="NA"/>
    <x v="12"/>
    <n v="0.95971980899999998"/>
    <n v="1"/>
    <x v="6"/>
    <n v="5.6818181818181825"/>
    <n v="17.04545454545455"/>
    <s v="abv"/>
    <n v="17.04545454545455"/>
  </r>
  <r>
    <s v="OtsLGRF22S"/>
    <s v="OtsLGRF22S_5566"/>
    <s v="C-05566"/>
    <d v="2022-09-14T00:00:00"/>
    <n v="18"/>
    <s v="F"/>
    <n v="790"/>
    <n v="79"/>
    <x v="1"/>
    <s v="NA"/>
    <m/>
    <s v="F"/>
    <s v="F"/>
    <s v="NA"/>
    <s v="NA"/>
    <x v="2"/>
    <s v="NA"/>
    <s v="U"/>
    <s v="FALL"/>
    <n v="1"/>
    <x v="1"/>
    <e v="#N/A"/>
    <n v="1"/>
    <x v="3"/>
    <n v="5.6818181818181825"/>
    <n v="17.04545454545455"/>
    <s v="abv"/>
    <n v="17.04545454545455"/>
  </r>
  <r>
    <s v="OtsLGRF22S"/>
    <s v="OtsLGRF22S_5569"/>
    <s v="C-05569"/>
    <d v="2022-09-14T00:00:00"/>
    <n v="18"/>
    <s v="U"/>
    <n v="670"/>
    <n v="67"/>
    <x v="1"/>
    <s v="NA"/>
    <m/>
    <s v="F"/>
    <s v="F"/>
    <s v="NA"/>
    <s v="NA"/>
    <x v="2"/>
    <s v="NA"/>
    <s v="U"/>
    <s v="FALL"/>
    <n v="1"/>
    <x v="1"/>
    <e v="#N/A"/>
    <n v="1"/>
    <x v="1"/>
    <n v="5.6818181818181825"/>
    <n v="17.04545454545455"/>
    <s v="abv"/>
    <n v="17.04545454545455"/>
  </r>
  <r>
    <s v="OtsLGRF22S"/>
    <s v="OtsLGRF22S_5572"/>
    <s v="C-05572"/>
    <d v="2022-09-14T00:00:00"/>
    <n v="18"/>
    <s v="U"/>
    <n v="660"/>
    <n v="66"/>
    <x v="1"/>
    <s v="NA"/>
    <m/>
    <s v="M"/>
    <s v="M"/>
    <s v="OtsLYON19S_1_0586"/>
    <s v="OtsLYON19S_1_0625"/>
    <x v="1"/>
    <n v="3"/>
    <n v="2019"/>
    <s v="NA"/>
    <s v="NA"/>
    <x v="5"/>
    <n v="0.95971980899999998"/>
    <n v="1"/>
    <x v="1"/>
    <n v="5.6818181818181825"/>
    <n v="17.04545454545455"/>
    <s v="abv"/>
    <n v="17.04545454545455"/>
  </r>
  <r>
    <s v="OtsLGRF22S"/>
    <s v="OtsLGRF22S_5575"/>
    <s v="C-05575"/>
    <d v="2022-09-14T00:00:00"/>
    <n v="18"/>
    <s v="U"/>
    <n v="530"/>
    <n v="53"/>
    <x v="0"/>
    <n v="1"/>
    <m/>
    <s v="M"/>
    <s v="M"/>
    <s v="OtsNPFH19S_1_3321"/>
    <s v="OtsNPFH19S_1_3058"/>
    <x v="5"/>
    <n v="3"/>
    <n v="2019"/>
    <s v="NA"/>
    <s v="NA"/>
    <x v="11"/>
    <n v="0.99705232300000002"/>
    <n v="1"/>
    <x v="9"/>
    <n v="5.6818181818181825"/>
    <n v="17.04545454545455"/>
    <s v="abv"/>
    <n v="17.04545454545455"/>
  </r>
  <r>
    <s v="OtsLGRF22S"/>
    <s v="OtsLGRF22S_5578"/>
    <s v="C-05578"/>
    <d v="2022-09-14T00:00:00"/>
    <n v="18"/>
    <s v="U"/>
    <n v="680"/>
    <n v="68"/>
    <x v="0"/>
    <n v="1"/>
    <m/>
    <s v="M"/>
    <s v="M"/>
    <s v="OtsLYON19S_1_1122"/>
    <s v="OtsLYON19S_1_0968"/>
    <x v="1"/>
    <n v="3"/>
    <n v="2019"/>
    <s v="NA"/>
    <s v="NA"/>
    <x v="16"/>
    <n v="0.95971980899999998"/>
    <n v="1"/>
    <x v="5"/>
    <n v="5.6818181818181825"/>
    <n v="17.04545454545455"/>
    <s v="abv"/>
    <n v="17.04545454545455"/>
  </r>
  <r>
    <s v="OtsLGRF22S"/>
    <s v="OtsLGRF22S_5581"/>
    <s v="C-05581"/>
    <d v="2022-09-14T00:00:00"/>
    <n v="18"/>
    <s v="F"/>
    <n v="790"/>
    <n v="79"/>
    <x v="1"/>
    <s v="NA"/>
    <m/>
    <s v="F"/>
    <s v="F"/>
    <s v="OtsLYON17S_1_2906"/>
    <s v="OtsLYON17S_1_0698"/>
    <x v="6"/>
    <n v="5"/>
    <n v="2017"/>
    <s v="NA"/>
    <s v="NA"/>
    <x v="4"/>
    <n v="0.76170174199999996"/>
    <n v="1"/>
    <x v="3"/>
    <n v="5.6818181818181825"/>
    <n v="17.04545454545455"/>
    <s v="blw"/>
    <n v="17.04545454545455"/>
  </r>
  <r>
    <s v="OtsLGRF22S"/>
    <s v="OtsLGRF22S_5584"/>
    <s v="C-05584"/>
    <d v="2022-09-14T00:00:00"/>
    <n v="18"/>
    <s v="F"/>
    <n v="770"/>
    <n v="77"/>
    <x v="1"/>
    <s v="NA"/>
    <m/>
    <s v="F"/>
    <s v="F"/>
    <s v="OtsLYON18S_1_0105"/>
    <s v="OtsLYON18S_1_0029"/>
    <x v="0"/>
    <n v="4"/>
    <n v="2018"/>
    <s v="NA"/>
    <s v="NA"/>
    <x v="7"/>
    <n v="0.80551598400000002"/>
    <n v="1"/>
    <x v="4"/>
    <n v="5.6818181818181825"/>
    <n v="17.04545454545455"/>
    <s v="abv"/>
    <n v="17.04545454545455"/>
  </r>
  <r>
    <s v="OtsLGRF22S"/>
    <s v="OtsLGRF22S_5587"/>
    <s v="C-05587"/>
    <d v="2022-09-14T00:00:00"/>
    <n v="18"/>
    <s v="F"/>
    <n v="760"/>
    <n v="76"/>
    <x v="1"/>
    <s v="NA"/>
    <m/>
    <s v="F"/>
    <s v="F"/>
    <s v="OtsLYON18S_1_0761"/>
    <s v="OtsLYON18S_1_0691"/>
    <x v="0"/>
    <n v="4"/>
    <n v="2018"/>
    <s v="NA"/>
    <s v="NA"/>
    <x v="3"/>
    <n v="0.80551598400000002"/>
    <n v="1"/>
    <x v="4"/>
    <n v="5.6818181818181825"/>
    <n v="17.04545454545455"/>
    <s v="blw"/>
    <n v="17.04545454545455"/>
  </r>
  <r>
    <s v="OtsLGRF22S"/>
    <s v="OtsLGRF22S_5590"/>
    <s v="C-05590"/>
    <d v="2022-09-14T00:00:00"/>
    <n v="18"/>
    <s v="M"/>
    <n v="740"/>
    <n v="74"/>
    <x v="1"/>
    <s v="NA"/>
    <m/>
    <s v="M"/>
    <s v="M"/>
    <s v="OtsLYON18S_1_0740"/>
    <s v="OtsLYON18S_1_0885"/>
    <x v="0"/>
    <n v="4"/>
    <n v="2018"/>
    <s v="NA"/>
    <s v="NA"/>
    <x v="5"/>
    <n v="0.80551598400000002"/>
    <n v="1"/>
    <x v="4"/>
    <n v="5.6818181818181825"/>
    <n v="17.04545454545455"/>
    <s v="abv"/>
    <n v="17.04545454545455"/>
  </r>
  <r>
    <s v="OtsLGRF22S"/>
    <s v="OtsLGRF22S_5593"/>
    <s v="C-05593"/>
    <d v="2022-09-14T00:00:00"/>
    <n v="18"/>
    <s v="U"/>
    <n v="590"/>
    <n v="59"/>
    <x v="1"/>
    <s v="NA"/>
    <m/>
    <s v="M"/>
    <s v="M"/>
    <s v="NA"/>
    <s v="NA"/>
    <x v="2"/>
    <s v="NA"/>
    <s v="U"/>
    <s v="FALL"/>
    <n v="1"/>
    <x v="1"/>
    <e v="#N/A"/>
    <n v="1"/>
    <x v="6"/>
    <n v="5.6818181818181825"/>
    <n v="17.04545454545455"/>
    <s v="abv"/>
    <n v="17.04545454545455"/>
  </r>
  <r>
    <s v="OtsLGRF22S"/>
    <s v="OtsLGRF22S_5596"/>
    <s v="C-05596"/>
    <d v="2022-09-14T00:00:00"/>
    <n v="18"/>
    <s v="U"/>
    <n v="650"/>
    <n v="65"/>
    <x v="1"/>
    <s v="NA"/>
    <m/>
    <s v="M"/>
    <s v="M"/>
    <s v="OtsLYON19S_1_1839"/>
    <s v="OtsLYON19S_1_1579"/>
    <x v="1"/>
    <n v="3"/>
    <n v="2019"/>
    <s v="NA"/>
    <s v="NA"/>
    <x v="12"/>
    <n v="0.95971980899999998"/>
    <n v="1"/>
    <x v="1"/>
    <n v="5.6818181818181825"/>
    <n v="17.04545454545455"/>
    <s v="abv"/>
    <n v="17.04545454545455"/>
  </r>
  <r>
    <s v="OtsLGRF22S"/>
    <s v="OtsLGRF22S_5599"/>
    <s v="C-05599"/>
    <d v="2022-09-14T00:00:00"/>
    <n v="18"/>
    <s v="U"/>
    <n v="570"/>
    <n v="57"/>
    <x v="0"/>
    <n v="1"/>
    <m/>
    <s v="M"/>
    <s v="M"/>
    <s v="OtsLYON19S_1_1127"/>
    <s v="OtsLYON19S_1_1007"/>
    <x v="1"/>
    <n v="3"/>
    <n v="2019"/>
    <s v="NA"/>
    <s v="NA"/>
    <x v="14"/>
    <n v="0.95971980899999998"/>
    <n v="1"/>
    <x v="9"/>
    <n v="5.6818181818181825"/>
    <n v="17.04545454545455"/>
    <s v="abv"/>
    <n v="17.04545454545455"/>
  </r>
  <r>
    <s v="OtsLGRF22S"/>
    <s v="OtsLGRF22S_5602"/>
    <s v="C-05602"/>
    <d v="2022-09-14T00:00:00"/>
    <n v="18"/>
    <s v="F"/>
    <n v="780"/>
    <n v="78"/>
    <x v="0"/>
    <n v="1"/>
    <m/>
    <s v="F"/>
    <s v="F"/>
    <s v="OtsLYON17S_1_1152"/>
    <s v="OtsLYON17S_1_1189"/>
    <x v="6"/>
    <n v="5"/>
    <n v="2017"/>
    <s v="NA"/>
    <s v="NA"/>
    <x v="4"/>
    <n v="0.76170174199999996"/>
    <n v="1"/>
    <x v="3"/>
    <n v="5.6818181818181825"/>
    <n v="17.04545454545455"/>
    <s v="blw"/>
    <n v="17.04545454545455"/>
  </r>
  <r>
    <s v="OtsLGRF22S"/>
    <s v="OtsLGRF22S_5605"/>
    <s v="C-05605"/>
    <d v="2022-09-14T00:00:00"/>
    <n v="18"/>
    <s v="U"/>
    <n v="700"/>
    <n v="70"/>
    <x v="1"/>
    <s v="NA"/>
    <m/>
    <s v="M"/>
    <s v="M"/>
    <s v="OtsLYON19S_1_1828"/>
    <s v="OtsLYON19S_1_1562"/>
    <x v="1"/>
    <n v="3"/>
    <n v="2019"/>
    <s v="NA"/>
    <s v="NA"/>
    <x v="12"/>
    <n v="0.95971980899999998"/>
    <n v="1"/>
    <x v="5"/>
    <n v="5.6818181818181825"/>
    <n v="17.04545454545455"/>
    <s v="abv"/>
    <n v="17.04545454545455"/>
  </r>
  <r>
    <s v="OtsLGRF22S"/>
    <s v="OtsLGRF22S_5608"/>
    <s v="C-05608"/>
    <d v="2022-09-14T00:00:00"/>
    <n v="18"/>
    <s v="U"/>
    <n v="630"/>
    <n v="63"/>
    <x v="1"/>
    <s v="NA"/>
    <m/>
    <s v="M"/>
    <s v="M"/>
    <s v="OtsLYON19S_1_1399"/>
    <s v="OtsLYON19S_1_1502"/>
    <x v="1"/>
    <n v="3"/>
    <n v="2019"/>
    <s v="NA"/>
    <s v="NA"/>
    <x v="12"/>
    <n v="0.95971980899999998"/>
    <n v="1"/>
    <x v="1"/>
    <n v="5.6818181818181825"/>
    <n v="17.04545454545455"/>
    <s v="abv"/>
    <n v="17.04545454545455"/>
  </r>
  <r>
    <s v="OtsLGRF22S"/>
    <s v="OtsLGRF22S_5611"/>
    <s v="C-05611"/>
    <d v="2022-09-14T00:00:00"/>
    <n v="18"/>
    <s v="F"/>
    <n v="690"/>
    <n v="69"/>
    <x v="0"/>
    <n v="1"/>
    <m/>
    <s v="F"/>
    <s v="F"/>
    <s v="OtsLYON18S_1_0706"/>
    <s v="OtsLYON18S_1_0522"/>
    <x v="0"/>
    <n v="4"/>
    <n v="2018"/>
    <s v="NA"/>
    <s v="NA"/>
    <x v="0"/>
    <n v="0.80551598400000002"/>
    <n v="1"/>
    <x v="5"/>
    <n v="5.6818181818181825"/>
    <n v="17.04545454545455"/>
    <s v="abv"/>
    <n v="17.04545454545455"/>
  </r>
  <r>
    <s v="OtsLGRF22S"/>
    <s v="OtsLGRF22S_5614"/>
    <s v="C-05614"/>
    <d v="2022-09-14T00:00:00"/>
    <n v="18"/>
    <s v="U"/>
    <n v="610"/>
    <n v="61"/>
    <x v="0"/>
    <n v="1"/>
    <m/>
    <s v="F"/>
    <s v="F"/>
    <s v="OtsLYON19S_1_0566"/>
    <s v="OtsLYON19S_1_0636"/>
    <x v="1"/>
    <n v="3"/>
    <n v="2019"/>
    <s v="NA"/>
    <s v="NA"/>
    <x v="5"/>
    <n v="0.95971980899999998"/>
    <n v="1"/>
    <x v="6"/>
    <n v="5.6818181818181825"/>
    <n v="17.04545454545455"/>
    <s v="abv"/>
    <n v="17.04545454545455"/>
  </r>
  <r>
    <s v="OtsLGRF22S"/>
    <s v="OtsLGRF22S_5617"/>
    <s v="C-05617"/>
    <d v="2022-09-14T00:00:00"/>
    <n v="18"/>
    <s v="U"/>
    <n v="640"/>
    <n v="64"/>
    <x v="0"/>
    <s v="NA"/>
    <m/>
    <s v="M"/>
    <s v="M"/>
    <s v="OtsPBT18-UmaFa-0347"/>
    <s v="OtsPBT18-UmaFa-0344"/>
    <x v="8"/>
    <n v="4"/>
    <n v="2018"/>
    <s v="NA"/>
    <s v="NA"/>
    <x v="15"/>
    <n v="0.95730000000000004"/>
    <n v="1"/>
    <x v="1"/>
    <n v="5.6818181818181825"/>
    <n v="17.04545454545455"/>
    <s v="blw"/>
    <n v="17.04545454545455"/>
  </r>
  <r>
    <s v="OtsLGRF22S"/>
    <s v="OtsLGRF22S_5620"/>
    <s v="C-05620"/>
    <d v="2022-09-14T00:00:00"/>
    <n v="18"/>
    <s v="U"/>
    <n v="610"/>
    <n v="61"/>
    <x v="0"/>
    <n v="1"/>
    <m/>
    <s v="M"/>
    <s v="M"/>
    <s v="OtsLYON19S_1_1119"/>
    <s v="OtsLYON19S_1_0963"/>
    <x v="1"/>
    <n v="3"/>
    <n v="2019"/>
    <s v="NA"/>
    <s v="NA"/>
    <x v="16"/>
    <n v="0.95971980899999998"/>
    <n v="1"/>
    <x v="6"/>
    <n v="5.6818181818181825"/>
    <n v="17.04545454545455"/>
    <s v="abv"/>
    <n v="17.04545454545455"/>
  </r>
  <r>
    <s v="OtsLGRF22S"/>
    <s v="OtsLGRF22S_5623"/>
    <s v="C-05623"/>
    <d v="2022-09-14T00:00:00"/>
    <n v="18"/>
    <s v="U"/>
    <n v="550"/>
    <n v="55"/>
    <x v="1"/>
    <s v="NA"/>
    <m/>
    <s v="M"/>
    <s v="M"/>
    <s v="OtsLYON19S_1_0142"/>
    <s v="OtsLYON19S_1_0206"/>
    <x v="1"/>
    <n v="3"/>
    <n v="2019"/>
    <s v="NA"/>
    <s v="NA"/>
    <x v="7"/>
    <n v="0.95971980899999998"/>
    <n v="1"/>
    <x v="9"/>
    <n v="5.6818181818181825"/>
    <n v="17.04545454545455"/>
    <s v="abv"/>
    <n v="17.04545454545455"/>
  </r>
  <r>
    <s v="OtsLGRF22S"/>
    <s v="OtsLGRF22S_5626"/>
    <s v="C-05626"/>
    <d v="2022-09-14T00:00:00"/>
    <n v="18"/>
    <s v="U"/>
    <n v="450"/>
    <n v="45"/>
    <x v="1"/>
    <s v="NA"/>
    <m/>
    <s v="M"/>
    <s v="M"/>
    <s v="NA"/>
    <s v="NA"/>
    <x v="2"/>
    <s v="NA"/>
    <s v="U"/>
    <s v="FALL"/>
    <n v="1"/>
    <x v="1"/>
    <e v="#N/A"/>
    <n v="1"/>
    <x v="7"/>
    <n v="5.6818181818181825"/>
    <n v="17.04545454545455"/>
    <s v="abv"/>
    <n v="17.04545454545455"/>
  </r>
  <r>
    <s v="OtsLGRF22S"/>
    <s v="OtsLGRF22S_5629"/>
    <s v="C-05629"/>
    <d v="2022-09-14T00:00:00"/>
    <n v="18"/>
    <s v="F"/>
    <n v="810"/>
    <n v="81"/>
    <x v="0"/>
    <n v="1"/>
    <m/>
    <s v="F"/>
    <s v="F"/>
    <s v="OtsLYON18S_1_1342"/>
    <s v="OtsLYON18S_1_1693"/>
    <x v="0"/>
    <n v="4"/>
    <n v="2018"/>
    <s v="NA"/>
    <s v="NA"/>
    <x v="4"/>
    <n v="0.80551598400000002"/>
    <n v="1"/>
    <x v="3"/>
    <n v="5.6818181818181825"/>
    <n v="17.04545454545455"/>
    <s v="blw"/>
    <n v="17.04545454545455"/>
  </r>
  <r>
    <s v="OtsLGRF22S"/>
    <s v="OtsLGRF22S_5632"/>
    <s v="C-05632"/>
    <d v="2022-09-14T00:00:00"/>
    <n v="18"/>
    <s v="M"/>
    <n v="680"/>
    <n v="68"/>
    <x v="0"/>
    <n v="1"/>
    <m/>
    <s v="M"/>
    <s v="M"/>
    <s v="OtsLYON18S_1_2339"/>
    <s v="OtsLYON18S_1_2497"/>
    <x v="0"/>
    <n v="4"/>
    <n v="2018"/>
    <s v="NA"/>
    <s v="NA"/>
    <x v="9"/>
    <n v="0.80551598400000002"/>
    <n v="1"/>
    <x v="5"/>
    <n v="5.6818181818181825"/>
    <n v="17.04545454545455"/>
    <s v="blw"/>
    <n v="17.04545454545455"/>
  </r>
  <r>
    <s v="OtsLGRF22S"/>
    <s v="OtsLGRF22S_5635"/>
    <s v="C-05635"/>
    <d v="2022-09-14T00:00:00"/>
    <n v="18"/>
    <s v="F"/>
    <n v="650"/>
    <n v="65"/>
    <x v="0"/>
    <n v="1"/>
    <m/>
    <s v="F"/>
    <s v="F"/>
    <s v="NA"/>
    <s v="NA"/>
    <x v="2"/>
    <s v="NA"/>
    <s v="U"/>
    <s v="FALL"/>
    <n v="0.999999999999997"/>
    <x v="6"/>
    <e v="#N/A"/>
    <n v="1"/>
    <x v="1"/>
    <n v="5.6818181818181825"/>
    <n v="17.04545454545455"/>
    <s v="abv"/>
    <n v="17.04545454545455"/>
  </r>
  <r>
    <s v="OtsLGRF22S"/>
    <s v="OtsLGRF22S_5638"/>
    <s v="C-05638"/>
    <d v="2022-09-14T00:00:00"/>
    <n v="18"/>
    <s v="U"/>
    <n v="540"/>
    <n v="54"/>
    <x v="1"/>
    <s v="NA"/>
    <m/>
    <s v="M"/>
    <s v="M"/>
    <s v="OtsNPFH19S_1_4308"/>
    <s v="OtsNPFH19S_1_4028"/>
    <x v="5"/>
    <n v="3"/>
    <n v="2019"/>
    <s v="NA"/>
    <s v="NA"/>
    <x v="8"/>
    <n v="0.99705232300000002"/>
    <n v="1"/>
    <x v="9"/>
    <n v="5.6818181818181825"/>
    <n v="17.04545454545455"/>
    <s v="abv"/>
    <n v="17.04545454545455"/>
  </r>
  <r>
    <s v="OtsLGRF22S"/>
    <s v="OtsLGRF22S_5641"/>
    <s v="C-05641"/>
    <d v="2022-09-14T00:00:00"/>
    <n v="18"/>
    <s v="F"/>
    <n v="720"/>
    <n v="72"/>
    <x v="0"/>
    <n v="1"/>
    <m/>
    <s v="F"/>
    <s v="F"/>
    <s v="OtsLYON18S_1_2327"/>
    <s v="OtsLYON18S_1_2458"/>
    <x v="0"/>
    <n v="4"/>
    <n v="2018"/>
    <s v="NA"/>
    <s v="NA"/>
    <x v="9"/>
    <n v="0.80551598400000002"/>
    <n v="1"/>
    <x v="5"/>
    <n v="5.6818181818181825"/>
    <n v="17.04545454545455"/>
    <s v="blw"/>
    <n v="17.04545454545455"/>
  </r>
  <r>
    <s v="OtsLGRF22S"/>
    <s v="OtsLGRF22S_5644"/>
    <s v="C-05644"/>
    <d v="2022-09-14T00:00:00"/>
    <n v="18"/>
    <s v="F"/>
    <n v="710"/>
    <n v="71"/>
    <x v="1"/>
    <s v="NA"/>
    <m/>
    <s v="F"/>
    <s v="F"/>
    <s v="OtsNPFH18S_1_4318"/>
    <s v="OtsNPFH18S_1_4033"/>
    <x v="3"/>
    <n v="4"/>
    <n v="2018"/>
    <s v="NA"/>
    <s v="NA"/>
    <x v="8"/>
    <n v="0.96828396500000002"/>
    <n v="1"/>
    <x v="5"/>
    <n v="5.6818181818181825"/>
    <n v="17.04545454545455"/>
    <s v="abv"/>
    <n v="17.04545454545455"/>
  </r>
  <r>
    <s v="OtsLGRF22S"/>
    <s v="OtsLGRF22S_5647"/>
    <s v="C-05647"/>
    <d v="2022-09-14T00:00:00"/>
    <n v="18"/>
    <s v="U"/>
    <n v="580"/>
    <n v="58"/>
    <x v="1"/>
    <s v="NA"/>
    <s v="This individual failed to genotype"/>
    <s v="U"/>
    <s v="M"/>
    <s v="NG"/>
    <s v="NG"/>
    <x v="11"/>
    <s v="NA"/>
    <s v="U"/>
    <s v="NA"/>
    <s v="NA"/>
    <x v="19"/>
    <e v="#N/A"/>
    <n v="1"/>
    <x v="6"/>
    <n v="5.6818181818181825"/>
    <n v="17.04545454545455"/>
    <s v="abv"/>
    <n v="17.04545454545455"/>
  </r>
  <r>
    <s v="OtsLGRF22S"/>
    <s v="OtsLGRF22S_5650"/>
    <s v="C-05650"/>
    <d v="2022-09-14T00:00:00"/>
    <n v="18"/>
    <s v="F"/>
    <n v="740"/>
    <n v="74"/>
    <x v="1"/>
    <s v="NA"/>
    <m/>
    <s v="F"/>
    <s v="F"/>
    <s v="OtsLYON18S_1_0722"/>
    <s v="OtsLYON18S_1_0826"/>
    <x v="0"/>
    <n v="4"/>
    <n v="2018"/>
    <s v="NA"/>
    <s v="NA"/>
    <x v="5"/>
    <n v="0.80551598400000002"/>
    <n v="1"/>
    <x v="4"/>
    <n v="5.6818181818181825"/>
    <n v="17.04545454545455"/>
    <s v="abv"/>
    <n v="17.04545454545455"/>
  </r>
  <r>
    <s v="OtsLGRF22S"/>
    <s v="OtsLGRF22S_5653"/>
    <s v="C-05653"/>
    <d v="2022-09-14T00:00:00"/>
    <n v="18"/>
    <s v="U"/>
    <n v="600"/>
    <n v="60"/>
    <x v="1"/>
    <s v="NA"/>
    <m/>
    <s v="M"/>
    <s v="M"/>
    <s v="OtsLYON19S_1_0546"/>
    <s v="OtsLYON19S_1_0432"/>
    <x v="1"/>
    <n v="3"/>
    <n v="2019"/>
    <s v="NA"/>
    <s v="NA"/>
    <x v="3"/>
    <n v="0.95971980899999998"/>
    <n v="1"/>
    <x v="6"/>
    <n v="5.6818181818181825"/>
    <n v="17.04545454545455"/>
    <s v="blw"/>
    <n v="17.04545454545455"/>
  </r>
  <r>
    <s v="OtsLGRF22S"/>
    <s v="OtsLGRF22S_5656"/>
    <s v="C-05656"/>
    <d v="2022-09-14T00:00:00"/>
    <n v="18"/>
    <s v="F"/>
    <n v="690"/>
    <n v="69"/>
    <x v="0"/>
    <n v="1"/>
    <m/>
    <s v="F"/>
    <s v="F"/>
    <s v="OtsLYON19S_1_1841"/>
    <s v="OtsLYON19S_1_1589"/>
    <x v="1"/>
    <n v="3"/>
    <n v="2019"/>
    <s v="NA"/>
    <s v="NA"/>
    <x v="12"/>
    <n v="0.95971980899999998"/>
    <n v="1"/>
    <x v="5"/>
    <n v="5.6818181818181825"/>
    <n v="17.04545454545455"/>
    <s v="abv"/>
    <n v="17.04545454545455"/>
  </r>
  <r>
    <s v="OtsLGRF22S"/>
    <s v="OtsLGRF22S_5659"/>
    <s v="C-05659"/>
    <d v="2022-09-14T00:00:00"/>
    <n v="18"/>
    <s v="F"/>
    <n v="720"/>
    <n v="72"/>
    <x v="1"/>
    <s v="NA"/>
    <m/>
    <s v="F"/>
    <s v="F"/>
    <s v="NA"/>
    <s v="NA"/>
    <x v="2"/>
    <s v="NA"/>
    <s v="U"/>
    <s v="FALL"/>
    <n v="1"/>
    <x v="1"/>
    <e v="#N/A"/>
    <n v="1"/>
    <x v="5"/>
    <n v="5.6818181818181825"/>
    <n v="17.04545454545455"/>
    <s v="abv"/>
    <n v="17.04545454545455"/>
  </r>
  <r>
    <s v="OtsLGRF22S"/>
    <s v="OtsLGRF22S_5662"/>
    <s v="C-05662"/>
    <d v="2022-09-14T00:00:00"/>
    <n v="18"/>
    <s v="U"/>
    <n v="610"/>
    <n v="61"/>
    <x v="0"/>
    <n v="1"/>
    <m/>
    <s v="M"/>
    <s v="M"/>
    <s v="NA"/>
    <s v="NA"/>
    <x v="2"/>
    <s v="NA"/>
    <s v="U"/>
    <s v="FALL"/>
    <n v="1"/>
    <x v="6"/>
    <e v="#N/A"/>
    <n v="1"/>
    <x v="6"/>
    <n v="5.6818181818181825"/>
    <n v="17.04545454545455"/>
    <s v="abv"/>
    <n v="17.04545454545455"/>
  </r>
  <r>
    <s v="OtsLGRF22S"/>
    <s v="OtsLGRF22S_5665"/>
    <s v="C-05665"/>
    <d v="2022-09-14T00:00:00"/>
    <n v="18"/>
    <s v="U"/>
    <n v="540"/>
    <n v="54"/>
    <x v="0"/>
    <n v="1"/>
    <m/>
    <s v="M"/>
    <s v="M"/>
    <s v="NA"/>
    <s v="NA"/>
    <x v="2"/>
    <s v="NA"/>
    <s v="U"/>
    <s v="FALL"/>
    <n v="1"/>
    <x v="6"/>
    <e v="#N/A"/>
    <n v="1"/>
    <x v="9"/>
    <n v="5.6818181818181825"/>
    <n v="17.04545454545455"/>
    <s v="abv"/>
    <n v="17.04545454545455"/>
  </r>
  <r>
    <s v="OtsLGRF22S"/>
    <s v="OtsLGRF22S_5668"/>
    <s v="C-05668"/>
    <d v="2022-09-14T00:00:00"/>
    <n v="18"/>
    <s v="F"/>
    <n v="760"/>
    <n v="76"/>
    <x v="1"/>
    <s v="NA"/>
    <m/>
    <s v="F"/>
    <s v="F"/>
    <s v="NA"/>
    <s v="NA"/>
    <x v="2"/>
    <s v="NA"/>
    <s v="U"/>
    <s v="FALL"/>
    <n v="0.999999999999995"/>
    <x v="1"/>
    <e v="#N/A"/>
    <n v="1"/>
    <x v="4"/>
    <n v="5.6818181818181825"/>
    <n v="17.04545454545455"/>
    <s v="abv"/>
    <n v="17.04545454545455"/>
  </r>
  <r>
    <s v="OtsLGRF22S"/>
    <s v="OtsLGRF22S_5671"/>
    <s v="C-05671"/>
    <d v="2022-09-14T00:00:00"/>
    <n v="18"/>
    <s v="M"/>
    <n v="710"/>
    <n v="71"/>
    <x v="1"/>
    <s v="NA"/>
    <m/>
    <s v="M"/>
    <s v="M"/>
    <s v="NA"/>
    <s v="NA"/>
    <x v="2"/>
    <s v="NA"/>
    <s v="U"/>
    <s v="FALL"/>
    <n v="1"/>
    <x v="1"/>
    <e v="#N/A"/>
    <n v="1"/>
    <x v="5"/>
    <n v="5.6818181818181825"/>
    <n v="17.04545454545455"/>
    <s v="abv"/>
    <n v="17.04545454545455"/>
  </r>
  <r>
    <s v="OtsLGRF22S"/>
    <s v="OtsLGRF22S_5674"/>
    <s v="C-05674"/>
    <d v="2022-09-14T00:00:00"/>
    <n v="18"/>
    <s v="F"/>
    <n v="770"/>
    <n v="77"/>
    <x v="1"/>
    <s v="NA"/>
    <m/>
    <s v="F"/>
    <s v="F"/>
    <s v="OtsLYON18S_1_2002"/>
    <s v="OtsLYON18S_1_1550"/>
    <x v="0"/>
    <n v="4"/>
    <n v="2018"/>
    <s v="NA"/>
    <s v="NA"/>
    <x v="4"/>
    <n v="0.80551598400000002"/>
    <n v="1"/>
    <x v="4"/>
    <n v="5.6818181818181825"/>
    <n v="17.04545454545455"/>
    <s v="blw"/>
    <n v="17.04545454545455"/>
  </r>
  <r>
    <s v="OtsLGRF22S"/>
    <s v="OtsLGRF22S_5677"/>
    <s v="C-05677"/>
    <d v="2022-09-14T00:00:00"/>
    <n v="18"/>
    <s v="F"/>
    <n v="760"/>
    <n v="76"/>
    <x v="0"/>
    <n v="1"/>
    <m/>
    <s v="F"/>
    <s v="F"/>
    <s v="NA"/>
    <s v="NA"/>
    <x v="2"/>
    <s v="NA"/>
    <s v="U"/>
    <s v="FALL"/>
    <n v="1"/>
    <x v="6"/>
    <e v="#N/A"/>
    <n v="1"/>
    <x v="4"/>
    <n v="5.6818181818181825"/>
    <n v="17.04545454545455"/>
    <s v="abv"/>
    <n v="17.04545454545455"/>
  </r>
  <r>
    <s v="OtsLGRF22S"/>
    <s v="OtsLGRF22S_5680"/>
    <s v="C-05680"/>
    <d v="2022-09-14T00:00:00"/>
    <n v="18"/>
    <s v="U"/>
    <n v="610"/>
    <n v="61"/>
    <x v="1"/>
    <s v="NA"/>
    <m/>
    <s v="M"/>
    <s v="M"/>
    <s v="OtsLYON19S_1_1818"/>
    <s v="OtsLYON19S_1_1540"/>
    <x v="1"/>
    <n v="3"/>
    <n v="2019"/>
    <s v="NA"/>
    <s v="NA"/>
    <x v="12"/>
    <n v="0.95971980899999998"/>
    <n v="1"/>
    <x v="6"/>
    <n v="5.6818181818181825"/>
    <n v="17.04545454545455"/>
    <s v="abv"/>
    <n v="17.04545454545455"/>
  </r>
  <r>
    <s v="OtsLGRF22S"/>
    <s v="OtsLGRF22S_5683"/>
    <s v="C-05683"/>
    <d v="2022-09-14T00:00:00"/>
    <n v="18"/>
    <s v="U"/>
    <n v="670"/>
    <n v="67"/>
    <x v="0"/>
    <n v="1"/>
    <m/>
    <s v="M"/>
    <s v="M"/>
    <s v="NA"/>
    <s v="NA"/>
    <x v="2"/>
    <s v="NA"/>
    <s v="U"/>
    <s v="FALL"/>
    <n v="1"/>
    <x v="6"/>
    <e v="#N/A"/>
    <n v="1"/>
    <x v="1"/>
    <n v="5.6818181818181825"/>
    <n v="17.04545454545455"/>
    <s v="abv"/>
    <n v="17.04545454545455"/>
  </r>
  <r>
    <s v="OtsLGRF22S"/>
    <s v="OtsLGRF22S_5686"/>
    <s v="C-05686"/>
    <d v="2022-09-14T00:00:00"/>
    <n v="18"/>
    <s v="F"/>
    <n v="790"/>
    <n v="79"/>
    <x v="1"/>
    <s v="NA"/>
    <m/>
    <s v="F"/>
    <s v="F"/>
    <s v="NA"/>
    <s v="NA"/>
    <x v="2"/>
    <s v="NA"/>
    <s v="U"/>
    <s v="FALL"/>
    <n v="1"/>
    <x v="1"/>
    <e v="#N/A"/>
    <n v="1"/>
    <x v="3"/>
    <n v="5.6818181818181825"/>
    <n v="17.04545454545455"/>
    <s v="abv"/>
    <n v="17.04545454545455"/>
  </r>
  <r>
    <s v="OtsLGRF22S"/>
    <s v="OtsLGRF22S_5689"/>
    <s v="C-05689"/>
    <d v="2022-09-14T00:00:00"/>
    <n v="18"/>
    <s v="F"/>
    <n v="710"/>
    <n v="71"/>
    <x v="0"/>
    <n v="1"/>
    <m/>
    <s v="F"/>
    <s v="F"/>
    <s v="OtsNPFH18S_1_3311"/>
    <s v="OtsNPFH18S_1_3103"/>
    <x v="3"/>
    <n v="4"/>
    <n v="2018"/>
    <s v="NA"/>
    <s v="NA"/>
    <x v="10"/>
    <n v="0.96828396500000002"/>
    <n v="1"/>
    <x v="5"/>
    <n v="5.6818181818181825"/>
    <n v="17.04545454545455"/>
    <s v="abv"/>
    <n v="17.04545454545455"/>
  </r>
  <r>
    <s v="OtsLGRF22S"/>
    <s v="OtsLGRF22S_5692"/>
    <s v="C-05692"/>
    <d v="2022-09-14T00:00:00"/>
    <n v="18"/>
    <s v="F"/>
    <n v="670"/>
    <n v="67"/>
    <x v="0"/>
    <n v="1"/>
    <m/>
    <s v="F"/>
    <s v="F"/>
    <s v="OtsLYON18S_1_2355"/>
    <s v="OtsLYON18S_1_2731"/>
    <x v="0"/>
    <n v="4"/>
    <n v="2018"/>
    <s v="NA"/>
    <s v="NA"/>
    <x v="9"/>
    <n v="0.80551598400000002"/>
    <n v="1"/>
    <x v="1"/>
    <n v="5.6818181818181825"/>
    <n v="17.04545454545455"/>
    <s v="blw"/>
    <n v="17.04545454545455"/>
  </r>
  <r>
    <s v="OtsLGRF22S"/>
    <s v="OtsLGRF22S_5695"/>
    <s v="C-05695"/>
    <d v="2022-09-14T00:00:00"/>
    <n v="18"/>
    <s v="M"/>
    <n v="630"/>
    <n v="63"/>
    <x v="0"/>
    <n v="1"/>
    <m/>
    <s v="M"/>
    <s v="M"/>
    <s v="OtsLYON19S_1_1397"/>
    <s v="OtsLYON19S_1_1492"/>
    <x v="1"/>
    <n v="3"/>
    <n v="2019"/>
    <s v="NA"/>
    <s v="NA"/>
    <x v="12"/>
    <n v="0.95971980899999998"/>
    <n v="1"/>
    <x v="1"/>
    <n v="5.6818181818181825"/>
    <n v="17.04545454545455"/>
    <s v="abv"/>
    <n v="17.04545454545455"/>
  </r>
  <r>
    <s v="OtsLGRF22S"/>
    <s v="OtsLGRF22S_5698"/>
    <s v="C-05698"/>
    <d v="2022-09-14T00:00:00"/>
    <n v="18"/>
    <s v="U"/>
    <n v="530"/>
    <n v="53"/>
    <x v="0"/>
    <n v="1"/>
    <m/>
    <s v="M"/>
    <s v="M"/>
    <s v="OtsLYON19S_1_1126"/>
    <s v="OtsLYON19S_1_0973"/>
    <x v="1"/>
    <n v="3"/>
    <n v="2019"/>
    <s v="NA"/>
    <s v="NA"/>
    <x v="14"/>
    <n v="0.95971980899999998"/>
    <n v="1"/>
    <x v="9"/>
    <n v="5.6818181818181825"/>
    <n v="17.04545454545455"/>
    <s v="abv"/>
    <n v="17.04545454545455"/>
  </r>
  <r>
    <s v="OtsLGRF22S"/>
    <s v="OtsLGRF22S_5701"/>
    <s v="C-05701"/>
    <d v="2022-09-14T00:00:00"/>
    <n v="18"/>
    <s v="U"/>
    <n v="480"/>
    <n v="48"/>
    <x v="0"/>
    <n v="1"/>
    <m/>
    <s v="M"/>
    <s v="M"/>
    <s v="OtsLYON19S_1_1361"/>
    <s v="OtsLYON19S_1_1419"/>
    <x v="1"/>
    <n v="3"/>
    <n v="2019"/>
    <s v="NA"/>
    <s v="NA"/>
    <x v="9"/>
    <n v="0.95971980899999998"/>
    <n v="1"/>
    <x v="8"/>
    <n v="5.6818181818181825"/>
    <n v="17.04545454545455"/>
    <s v="blw"/>
    <n v="17.04545454545455"/>
  </r>
  <r>
    <s v="OtsLGRF22S"/>
    <s v="OtsLGRF22S_5704"/>
    <s v="C-05704"/>
    <d v="2022-09-14T00:00:00"/>
    <n v="18"/>
    <s v="U"/>
    <n v="650"/>
    <n v="65"/>
    <x v="0"/>
    <n v="1"/>
    <m/>
    <s v="M"/>
    <s v="M"/>
    <s v="OtsLYON18S_1_2321"/>
    <s v="OtsLYON18S_1_2448"/>
    <x v="0"/>
    <n v="4"/>
    <n v="2018"/>
    <s v="NA"/>
    <s v="NA"/>
    <x v="9"/>
    <n v="0.80551598400000002"/>
    <n v="1"/>
    <x v="1"/>
    <n v="5.6818181818181825"/>
    <n v="17.04545454545455"/>
    <s v="blw"/>
    <n v="17.04545454545455"/>
  </r>
  <r>
    <s v="OtsLGRF22S"/>
    <s v="OtsLGRF22S_5707"/>
    <s v="C-05707"/>
    <d v="2022-09-14T00:00:00"/>
    <n v="18"/>
    <s v="F"/>
    <n v="760"/>
    <n v="76"/>
    <x v="0"/>
    <s v="NA"/>
    <m/>
    <s v="F"/>
    <s v="F"/>
    <s v="OtsPBT18-UmaFa-0533"/>
    <s v="OtsPBT18-UmaFa-0540"/>
    <x v="8"/>
    <n v="4"/>
    <n v="2018"/>
    <s v="NA"/>
    <s v="NA"/>
    <x v="15"/>
    <n v="0.95730000000000004"/>
    <n v="1"/>
    <x v="4"/>
    <n v="5.6818181818181825"/>
    <n v="17.04545454545455"/>
    <s v="blw"/>
    <n v="17.04545454545455"/>
  </r>
  <r>
    <s v="OtsLGRF22S"/>
    <s v="OtsLGRF22S_5710"/>
    <s v="C-05710"/>
    <d v="2022-09-14T00:00:00"/>
    <n v="18"/>
    <s v="F"/>
    <n v="770"/>
    <n v="77"/>
    <x v="1"/>
    <s v="NA"/>
    <m/>
    <s v="F"/>
    <s v="F"/>
    <s v="OtsLYON18S_1_0701"/>
    <s v="OtsLYON18S_1_0504"/>
    <x v="0"/>
    <n v="4"/>
    <n v="2018"/>
    <s v="NA"/>
    <s v="NA"/>
    <x v="0"/>
    <n v="0.80551598400000002"/>
    <n v="1"/>
    <x v="4"/>
    <n v="5.6818181818181825"/>
    <n v="17.04545454545455"/>
    <s v="abv"/>
    <n v="17.04545454545455"/>
  </r>
  <r>
    <s v="OtsLGRF22S"/>
    <s v="OtsLGRF22S_5713"/>
    <s v="C-05713"/>
    <d v="2022-09-14T00:00:00"/>
    <n v="18"/>
    <s v="U"/>
    <n v="630"/>
    <n v="63"/>
    <x v="1"/>
    <s v="NA"/>
    <m/>
    <s v="M"/>
    <s v="M"/>
    <s v="OtsLYON18S_1_1003"/>
    <s v="OtsLYON18S_1_1115"/>
    <x v="0"/>
    <n v="4"/>
    <n v="2018"/>
    <s v="NA"/>
    <s v="NA"/>
    <x v="3"/>
    <n v="0.80551598400000002"/>
    <n v="1"/>
    <x v="1"/>
    <n v="5.6818181818181825"/>
    <n v="17.04545454545455"/>
    <s v="blw"/>
    <n v="17.04545454545455"/>
  </r>
  <r>
    <s v="OtsLGRF22S"/>
    <s v="OtsLGRF22S_5716"/>
    <s v="C-05716"/>
    <d v="2022-09-14T00:00:00"/>
    <n v="18"/>
    <s v="U"/>
    <n v="620"/>
    <n v="62"/>
    <x v="1"/>
    <s v="NA"/>
    <m/>
    <s v="M"/>
    <s v="M"/>
    <s v="OtsLYON19S_1_1708"/>
    <s v="OtsLYON19S_1_1905"/>
    <x v="1"/>
    <n v="3"/>
    <n v="2019"/>
    <s v="NA"/>
    <s v="NA"/>
    <x v="12"/>
    <n v="0.95971980899999998"/>
    <n v="1"/>
    <x v="6"/>
    <n v="5.6818181818181825"/>
    <n v="17.04545454545455"/>
    <s v="abv"/>
    <n v="17.04545454545455"/>
  </r>
  <r>
    <s v="OtsLGRF22S"/>
    <s v="OtsLGRF22S_5719"/>
    <s v="C-05719"/>
    <d v="2022-09-14T00:00:00"/>
    <n v="18"/>
    <s v="U"/>
    <n v="500"/>
    <n v="50"/>
    <x v="1"/>
    <s v="NA"/>
    <m/>
    <s v="M"/>
    <s v="M"/>
    <s v="OtsLYON19S_1_0570"/>
    <s v="OtsLYON19S_1_0484"/>
    <x v="1"/>
    <n v="3"/>
    <n v="2019"/>
    <s v="NA"/>
    <s v="NA"/>
    <x v="3"/>
    <n v="0.95971980899999998"/>
    <n v="1"/>
    <x v="8"/>
    <n v="5.6818181818181825"/>
    <n v="17.04545454545455"/>
    <s v="blw"/>
    <n v="17.04545454545455"/>
  </r>
  <r>
    <s v="OtsLGRF22S"/>
    <s v="OtsLGRF22S_5722"/>
    <s v="C-05722"/>
    <d v="2022-09-14T00:00:00"/>
    <n v="18"/>
    <s v="F"/>
    <n v="860"/>
    <n v="86"/>
    <x v="1"/>
    <s v="NA"/>
    <m/>
    <s v="F"/>
    <s v="F"/>
    <s v="NA"/>
    <s v="NA"/>
    <x v="2"/>
    <s v="NA"/>
    <s v="U"/>
    <s v="FALL"/>
    <n v="1"/>
    <x v="1"/>
    <e v="#N/A"/>
    <n v="1"/>
    <x v="2"/>
    <n v="5.6818181818181825"/>
    <n v="17.04545454545455"/>
    <s v="abv"/>
    <n v="17.04545454545455"/>
  </r>
  <r>
    <s v="OtsLGRF22S"/>
    <s v="OtsLGRF22S_5725"/>
    <s v="C-05725"/>
    <d v="2022-09-14T00:00:00"/>
    <n v="18"/>
    <s v="M"/>
    <n v="670"/>
    <n v="67"/>
    <x v="0"/>
    <n v="1"/>
    <m/>
    <s v="M"/>
    <s v="M"/>
    <s v="OtsLYON19S_1_1715"/>
    <s v="OtsLYON19S_1_1926"/>
    <x v="1"/>
    <n v="3"/>
    <n v="2019"/>
    <s v="NA"/>
    <s v="NA"/>
    <x v="12"/>
    <n v="0.95971980899999998"/>
    <n v="1"/>
    <x v="1"/>
    <n v="5.6818181818181825"/>
    <n v="17.04545454545455"/>
    <s v="abv"/>
    <n v="17.04545454545455"/>
  </r>
  <r>
    <s v="OtsLGRF22S"/>
    <s v="OtsLGRF22S_5728"/>
    <s v="C-05728"/>
    <d v="2022-09-14T00:00:00"/>
    <n v="18"/>
    <s v="U"/>
    <n v="660"/>
    <n v="66"/>
    <x v="0"/>
    <n v="1"/>
    <m/>
    <s v="M"/>
    <s v="M"/>
    <s v="OtsLYON19S_1_1121"/>
    <s v="OtsLYON19S_1_0959"/>
    <x v="1"/>
    <n v="3"/>
    <n v="2019"/>
    <s v="NA"/>
    <s v="NA"/>
    <x v="16"/>
    <n v="0.95971980899999998"/>
    <n v="1"/>
    <x v="1"/>
    <n v="5.6818181818181825"/>
    <n v="17.04545454545455"/>
    <s v="abv"/>
    <n v="17.04545454545455"/>
  </r>
  <r>
    <s v="OtsLGRF22S"/>
    <s v="OtsLGRF22S_5731"/>
    <s v="C-05731"/>
    <d v="2022-09-14T00:00:00"/>
    <n v="18"/>
    <s v="U"/>
    <n v="600"/>
    <n v="60"/>
    <x v="0"/>
    <n v="1"/>
    <m/>
    <s v="M"/>
    <s v="M"/>
    <s v="OtsLYON19S_1_1759"/>
    <s v="OtsLYON19S_1_2008"/>
    <x v="1"/>
    <n v="3"/>
    <n v="2019"/>
    <s v="NA"/>
    <s v="NA"/>
    <x v="17"/>
    <n v="0.95971980899999998"/>
    <n v="1"/>
    <x v="6"/>
    <n v="5.6818181818181825"/>
    <n v="17.04545454545455"/>
    <s v="abv"/>
    <n v="17.04545454545455"/>
  </r>
  <r>
    <s v="OtsLGRF22S"/>
    <s v="OtsLGRF22S_5734"/>
    <s v="C-05734"/>
    <d v="2022-09-14T00:00:00"/>
    <n v="18"/>
    <s v="U"/>
    <n v="580"/>
    <n v="58"/>
    <x v="0"/>
    <n v="1"/>
    <m/>
    <s v="M"/>
    <s v="M"/>
    <s v="OtsLYON19S_1_0712"/>
    <s v="OtsLYON19S_1_0801"/>
    <x v="1"/>
    <n v="3"/>
    <n v="2019"/>
    <s v="NA"/>
    <s v="NA"/>
    <x v="5"/>
    <n v="0.95971980899999998"/>
    <n v="1"/>
    <x v="6"/>
    <n v="5.6818181818181825"/>
    <n v="17.04545454545455"/>
    <s v="abv"/>
    <n v="17.04545454545455"/>
  </r>
  <r>
    <s v="OtsLGRF22S"/>
    <s v="OtsLGRF22S_5737"/>
    <s v="C-05737"/>
    <d v="2022-09-14T00:00:00"/>
    <n v="18"/>
    <s v="U"/>
    <n v="470"/>
    <n v="47"/>
    <x v="1"/>
    <s v="NA"/>
    <m/>
    <s v="M"/>
    <s v="M"/>
    <s v="OtsLYON20S_1_0428"/>
    <s v="OtsLYON20S_1_1131"/>
    <x v="7"/>
    <n v="2"/>
    <n v="2020"/>
    <s v="NA"/>
    <s v="NA"/>
    <x v="5"/>
    <n v="0.98961045999999997"/>
    <n v="1"/>
    <x v="7"/>
    <n v="5.6818181818181825"/>
    <n v="17.04545454545455"/>
    <s v="abv"/>
    <n v="17.04545454545455"/>
  </r>
  <r>
    <s v="OtsLGRF22S"/>
    <s v="OtsLGRF22S_5740"/>
    <s v="C-05740"/>
    <d v="2022-09-14T00:00:00"/>
    <n v="18"/>
    <s v="M"/>
    <n v="720"/>
    <n v="72"/>
    <x v="0"/>
    <n v="1"/>
    <m/>
    <s v="M"/>
    <s v="M"/>
    <s v="NA"/>
    <s v="NA"/>
    <x v="2"/>
    <s v="NA"/>
    <s v="U"/>
    <s v="FALL"/>
    <n v="1"/>
    <x v="6"/>
    <e v="#N/A"/>
    <n v="1"/>
    <x v="5"/>
    <n v="5.6818181818181825"/>
    <n v="17.04545454545455"/>
    <s v="abv"/>
    <n v="17.04545454545455"/>
  </r>
  <r>
    <s v="OtsLGRF22S"/>
    <s v="OtsLGRF22S_5743"/>
    <s v="C-05743"/>
    <d v="2022-09-14T00:00:00"/>
    <n v="18"/>
    <s v="M"/>
    <n v="750"/>
    <n v="75"/>
    <x v="0"/>
    <n v="1"/>
    <m/>
    <s v="M"/>
    <s v="M"/>
    <s v="OtsLYON18S_1_1017"/>
    <s v="OtsLYON18S_1_1212"/>
    <x v="0"/>
    <n v="4"/>
    <n v="2018"/>
    <s v="NA"/>
    <s v="NA"/>
    <x v="14"/>
    <n v="0.80551598400000002"/>
    <n v="1"/>
    <x v="4"/>
    <n v="5.6818181818181825"/>
    <n v="17.04545454545455"/>
    <s v="abv"/>
    <n v="17.04545454545455"/>
  </r>
  <r>
    <s v="OtsLGRF22S"/>
    <s v="OtsLGRF22S_5746"/>
    <s v="C-05746"/>
    <d v="2022-09-14T00:00:00"/>
    <n v="18"/>
    <s v="M"/>
    <n v="770"/>
    <n v="77"/>
    <x v="1"/>
    <s v="NA"/>
    <m/>
    <s v="M"/>
    <s v="M"/>
    <s v="NA"/>
    <s v="NA"/>
    <x v="2"/>
    <s v="NA"/>
    <s v="U"/>
    <s v="FALL"/>
    <n v="1"/>
    <x v="1"/>
    <e v="#N/A"/>
    <n v="1"/>
    <x v="4"/>
    <n v="5.6818181818181825"/>
    <n v="17.04545454545455"/>
    <s v="abv"/>
    <n v="17.04545454545455"/>
  </r>
  <r>
    <s v="OtsLGRF22S"/>
    <s v="OtsLGRF22S_5749"/>
    <s v="C-05749"/>
    <d v="2022-09-14T00:00:00"/>
    <n v="18"/>
    <s v="U"/>
    <n v="620"/>
    <n v="62"/>
    <x v="1"/>
    <s v="NA"/>
    <m/>
    <s v="M"/>
    <s v="M"/>
    <s v="OtsLYON19S_1_0719"/>
    <s v="OtsLYON19S_1_0816"/>
    <x v="1"/>
    <n v="3"/>
    <n v="2019"/>
    <s v="NA"/>
    <s v="NA"/>
    <x v="5"/>
    <n v="0.95971980899999998"/>
    <n v="1"/>
    <x v="6"/>
    <n v="5.6818181818181825"/>
    <n v="17.04545454545455"/>
    <s v="abv"/>
    <n v="17.04545454545455"/>
  </r>
  <r>
    <s v="OtsLGRF22S"/>
    <s v="OtsLGRF22S_5752"/>
    <s v="C-05752"/>
    <d v="2022-09-14T00:00:00"/>
    <n v="18"/>
    <s v="F"/>
    <n v="670"/>
    <n v="67"/>
    <x v="0"/>
    <n v="1"/>
    <m/>
    <s v="F"/>
    <s v="F"/>
    <s v="OtsLYON19S_1_0126"/>
    <s v="OtsLYON19S_1_0220"/>
    <x v="1"/>
    <n v="3"/>
    <n v="2019"/>
    <s v="NA"/>
    <s v="NA"/>
    <x v="0"/>
    <n v="0.95971980899999998"/>
    <n v="1"/>
    <x v="1"/>
    <n v="5.6818181818181825"/>
    <n v="17.04545454545455"/>
    <s v="abv"/>
    <n v="17.04545454545455"/>
  </r>
  <r>
    <s v="OtsLGRF22S"/>
    <s v="OtsLGRF22S_5755"/>
    <s v="C-05755"/>
    <d v="2022-09-14T00:00:00"/>
    <n v="18"/>
    <s v="U"/>
    <n v="560"/>
    <n v="56"/>
    <x v="1"/>
    <s v="NA"/>
    <m/>
    <s v="M"/>
    <s v="M"/>
    <s v="NA"/>
    <s v="NA"/>
    <x v="2"/>
    <s v="NA"/>
    <s v="U"/>
    <s v="FALL"/>
    <n v="0.999999999999996"/>
    <x v="1"/>
    <e v="#N/A"/>
    <n v="1"/>
    <x v="9"/>
    <n v="5.6818181818181825"/>
    <n v="17.04545454545455"/>
    <s v="abv"/>
    <n v="17.04545454545455"/>
  </r>
  <r>
    <s v="OtsLGRF22S"/>
    <s v="OtsLGRF22S_5758"/>
    <s v="C-05758"/>
    <d v="2022-09-14T00:00:00"/>
    <n v="18"/>
    <s v="U"/>
    <n v="620"/>
    <n v="62"/>
    <x v="1"/>
    <s v="NA"/>
    <m/>
    <s v="M"/>
    <s v="M"/>
    <s v="OtsLYON19S_1_1731"/>
    <s v="OtsLYON19S_1_1944"/>
    <x v="1"/>
    <n v="3"/>
    <n v="2019"/>
    <s v="NA"/>
    <s v="NA"/>
    <x v="12"/>
    <n v="0.95971980899999998"/>
    <n v="1"/>
    <x v="6"/>
    <n v="5.6818181818181825"/>
    <n v="17.04545454545455"/>
    <s v="abv"/>
    <n v="17.04545454545455"/>
  </r>
  <r>
    <s v="OtsLGRF22S"/>
    <s v="OtsLGRF22S_5761"/>
    <s v="C-05761"/>
    <d v="2022-09-14T00:00:00"/>
    <n v="18"/>
    <s v="U"/>
    <n v="610"/>
    <n v="61"/>
    <x v="0"/>
    <n v="1"/>
    <m/>
    <s v="M"/>
    <s v="M"/>
    <s v="OtsLYON19S_1_0141"/>
    <s v="OtsLYON19S_1_0226"/>
    <x v="1"/>
    <n v="3"/>
    <n v="2019"/>
    <s v="NA"/>
    <s v="NA"/>
    <x v="0"/>
    <n v="0.95971980899999998"/>
    <n v="1"/>
    <x v="6"/>
    <n v="5.6818181818181825"/>
    <n v="17.04545454545455"/>
    <s v="abv"/>
    <n v="17.04545454545455"/>
  </r>
  <r>
    <s v="OtsLGRF22S"/>
    <s v="OtsLGRF22S_5764"/>
    <s v="C-05764"/>
    <d v="2022-09-14T00:00:00"/>
    <n v="18"/>
    <s v="U"/>
    <n v="620"/>
    <n v="62"/>
    <x v="1"/>
    <s v="NA"/>
    <m/>
    <s v="M"/>
    <s v="M"/>
    <s v="OtsNPFH19S_1_4332"/>
    <s v="OtsNPFH19S_1_4011"/>
    <x v="5"/>
    <n v="3"/>
    <n v="2019"/>
    <s v="NA"/>
    <s v="NA"/>
    <x v="10"/>
    <n v="0.99705232300000002"/>
    <n v="1"/>
    <x v="6"/>
    <n v="5.6818181818181825"/>
    <n v="17.04545454545455"/>
    <s v="abv"/>
    <n v="17.04545454545455"/>
  </r>
  <r>
    <s v="OtsLGRF22S"/>
    <s v="OtsLGRF22S_5767"/>
    <s v="C-05767"/>
    <d v="2022-09-14T00:00:00"/>
    <n v="18"/>
    <s v="U"/>
    <n v="600"/>
    <n v="60"/>
    <x v="0"/>
    <n v="1"/>
    <m/>
    <s v="M"/>
    <s v="M"/>
    <s v="OtsLYON19S_1_0141"/>
    <s v="OtsLYON19S_1_0227"/>
    <x v="1"/>
    <n v="3"/>
    <n v="2019"/>
    <s v="NA"/>
    <s v="NA"/>
    <x v="0"/>
    <n v="0.95971980899999998"/>
    <n v="1"/>
    <x v="6"/>
    <n v="5.6818181818181825"/>
    <n v="17.04545454545455"/>
    <s v="abv"/>
    <n v="17.04545454545455"/>
  </r>
  <r>
    <s v="OtsLGRF22S"/>
    <s v="OtsLGRF22S_5770"/>
    <s v="C-05770"/>
    <d v="2022-09-14T00:00:00"/>
    <n v="18"/>
    <s v="F"/>
    <n v="740"/>
    <n v="74"/>
    <x v="0"/>
    <n v="1"/>
    <m/>
    <s v="F"/>
    <s v="F"/>
    <s v="NA"/>
    <s v="NA"/>
    <x v="2"/>
    <s v="NA"/>
    <s v="U"/>
    <s v="FALL"/>
    <n v="1"/>
    <x v="6"/>
    <e v="#N/A"/>
    <n v="1"/>
    <x v="4"/>
    <n v="5.6818181818181825"/>
    <n v="17.04545454545455"/>
    <s v="abv"/>
    <n v="17.04545454545455"/>
  </r>
  <r>
    <s v="OtsLGRF22S"/>
    <s v="OtsLGRF22S_5773"/>
    <s v="C-05773"/>
    <d v="2022-09-14T00:00:00"/>
    <n v="18"/>
    <s v="U"/>
    <n v="640"/>
    <n v="64"/>
    <x v="1"/>
    <s v="NA"/>
    <m/>
    <s v="M"/>
    <s v="M"/>
    <s v="OtsLYON19S_1_1866"/>
    <s v="OtsLYON19S_1_1631"/>
    <x v="1"/>
    <n v="3"/>
    <n v="2019"/>
    <s v="NA"/>
    <s v="NA"/>
    <x v="12"/>
    <n v="0.95971980899999998"/>
    <n v="1"/>
    <x v="1"/>
    <n v="5.6818181818181825"/>
    <n v="17.04545454545455"/>
    <s v="abv"/>
    <n v="17.04545454545455"/>
  </r>
  <r>
    <s v="OtsLGRF22S"/>
    <s v="OtsLGRF22S_5776"/>
    <s v="C-05776"/>
    <d v="2022-09-14T00:00:00"/>
    <n v="18"/>
    <s v="F"/>
    <n v="770"/>
    <n v="77"/>
    <x v="1"/>
    <s v="NA"/>
    <m/>
    <s v="F"/>
    <s v="F"/>
    <s v="NA"/>
    <s v="NA"/>
    <x v="2"/>
    <s v="NA"/>
    <s v="U"/>
    <s v="FALL"/>
    <n v="1"/>
    <x v="1"/>
    <e v="#N/A"/>
    <n v="1"/>
    <x v="4"/>
    <n v="5.6818181818181825"/>
    <n v="17.04545454545455"/>
    <s v="abv"/>
    <n v="17.04545454545455"/>
  </r>
  <r>
    <s v="OtsLGRF22S"/>
    <s v="OtsLGRF22S_5779"/>
    <s v="C-05779"/>
    <d v="2022-09-14T00:00:00"/>
    <n v="18"/>
    <s v="U"/>
    <n v="650"/>
    <n v="65"/>
    <x v="0"/>
    <n v="1"/>
    <m/>
    <s v="M"/>
    <s v="M"/>
    <s v="OtsLYON19S_1_0107"/>
    <s v="OtsLYON19S_1_0043"/>
    <x v="1"/>
    <n v="3"/>
    <n v="2019"/>
    <s v="NA"/>
    <s v="NA"/>
    <x v="7"/>
    <n v="0.95971980899999998"/>
    <n v="1"/>
    <x v="1"/>
    <n v="5.6818181818181825"/>
    <n v="17.04545454545455"/>
    <s v="abv"/>
    <n v="17.04545454545455"/>
  </r>
  <r>
    <s v="OtsLGRF22S"/>
    <s v="OtsLGRF22S_5782"/>
    <s v="C-05782"/>
    <d v="2022-09-14T00:00:00"/>
    <n v="18"/>
    <s v="U"/>
    <n v="610"/>
    <n v="61"/>
    <x v="1"/>
    <s v="NA"/>
    <m/>
    <s v="M"/>
    <s v="M"/>
    <s v="OtsLYON19S_1_0159"/>
    <s v="OtsLYON19S_1_0247"/>
    <x v="1"/>
    <n v="3"/>
    <n v="2019"/>
    <s v="NA"/>
    <s v="NA"/>
    <x v="0"/>
    <n v="0.95971980899999998"/>
    <n v="1"/>
    <x v="6"/>
    <n v="5.6818181818181825"/>
    <n v="17.04545454545455"/>
    <s v="abv"/>
    <n v="17.04545454545455"/>
  </r>
  <r>
    <s v="OtsLGRF22S"/>
    <s v="OtsLGRF22S_5785"/>
    <s v="C-05785"/>
    <d v="2022-09-14T00:00:00"/>
    <n v="18"/>
    <s v="U"/>
    <n v="640"/>
    <n v="64"/>
    <x v="1"/>
    <s v="NA"/>
    <m/>
    <s v="M"/>
    <s v="M"/>
    <s v="OtsLYON19S_1_1870"/>
    <s v="OtsLYON19S_1_1636"/>
    <x v="1"/>
    <n v="3"/>
    <n v="2019"/>
    <s v="NA"/>
    <s v="NA"/>
    <x v="12"/>
    <n v="0.95971980899999998"/>
    <n v="1"/>
    <x v="1"/>
    <n v="5.6818181818181825"/>
    <n v="17.04545454545455"/>
    <s v="abv"/>
    <n v="17.04545454545455"/>
  </r>
  <r>
    <s v="OtsLGRF22S"/>
    <s v="OtsLGRF22S_5788"/>
    <s v="C-05788"/>
    <d v="2022-09-14T00:00:00"/>
    <n v="18"/>
    <s v="U"/>
    <n v="670"/>
    <n v="67"/>
    <x v="0"/>
    <n v="1"/>
    <m/>
    <s v="M"/>
    <s v="M"/>
    <s v="OtsLYON18S_1_2301"/>
    <s v="OtsLYON18S_1_2434"/>
    <x v="0"/>
    <n v="4"/>
    <n v="2018"/>
    <s v="NA"/>
    <s v="NA"/>
    <x v="9"/>
    <n v="0.80551598400000002"/>
    <n v="1"/>
    <x v="1"/>
    <n v="5.6818181818181825"/>
    <n v="17.04545454545455"/>
    <s v="blw"/>
    <n v="17.04545454545455"/>
  </r>
  <r>
    <s v="OtsLGRF22S"/>
    <s v="OtsLGRF22S_5791"/>
    <s v="C-05791"/>
    <d v="2022-09-14T00:00:00"/>
    <n v="18"/>
    <s v="M"/>
    <n v="740"/>
    <n v="74"/>
    <x v="1"/>
    <s v="NA"/>
    <m/>
    <s v="M"/>
    <s v="M"/>
    <s v="OtsLYON19S_1_2311"/>
    <s v="OtsLYON19S_1_2101"/>
    <x v="1"/>
    <n v="3"/>
    <n v="2019"/>
    <s v="NA"/>
    <s v="NA"/>
    <x v="3"/>
    <n v="0.95971980899999998"/>
    <n v="1"/>
    <x v="4"/>
    <n v="5.6818181818181825"/>
    <n v="17.04545454545455"/>
    <s v="blw"/>
    <n v="17.04545454545455"/>
  </r>
  <r>
    <s v="OtsLGRF22S"/>
    <s v="OtsLGRF22S_5794"/>
    <s v="C-05794"/>
    <d v="2022-09-14T00:00:00"/>
    <n v="18"/>
    <s v="F"/>
    <n v="710"/>
    <n v="71"/>
    <x v="0"/>
    <n v="1"/>
    <m/>
    <s v="F"/>
    <s v="F"/>
    <s v="OtsLYON18S_1_1031"/>
    <s v="OtsLYON18S_1_1209"/>
    <x v="0"/>
    <n v="4"/>
    <n v="2018"/>
    <s v="NA"/>
    <s v="NA"/>
    <x v="14"/>
    <n v="0.80551598400000002"/>
    <n v="1"/>
    <x v="5"/>
    <n v="5.6818181818181825"/>
    <n v="17.04545454545455"/>
    <s v="abv"/>
    <n v="17.04545454545455"/>
  </r>
  <r>
    <s v="OtsLGRF22S"/>
    <s v="OtsLGRF22S_5797"/>
    <s v="C-05797"/>
    <d v="2022-09-14T00:00:00"/>
    <n v="18"/>
    <s v="M"/>
    <n v="610"/>
    <n v="61"/>
    <x v="0"/>
    <n v="1"/>
    <m/>
    <s v="M"/>
    <s v="M"/>
    <s v="OtsLYON19S_1_0544"/>
    <s v="OtsLYON19S_1_0426"/>
    <x v="1"/>
    <n v="3"/>
    <n v="2019"/>
    <s v="NA"/>
    <s v="NA"/>
    <x v="3"/>
    <n v="0.95971980899999998"/>
    <n v="1"/>
    <x v="6"/>
    <n v="5.6818181818181825"/>
    <n v="17.04545454545455"/>
    <s v="blw"/>
    <n v="17.04545454545455"/>
  </r>
  <r>
    <s v="OtsLGRF22S"/>
    <s v="OtsLGRF22S_5800"/>
    <s v="C-05800"/>
    <d v="2022-09-14T00:00:00"/>
    <n v="18"/>
    <s v="U"/>
    <n v="480"/>
    <n v="48"/>
    <x v="1"/>
    <s v="NA"/>
    <m/>
    <s v="M"/>
    <s v="M"/>
    <s v="OtsLYON20S_1_0422"/>
    <s v="OtsLYON20S_1_1115"/>
    <x v="7"/>
    <n v="2"/>
    <n v="2020"/>
    <s v="NA"/>
    <s v="NA"/>
    <x v="5"/>
    <n v="0.98961045999999997"/>
    <n v="1"/>
    <x v="8"/>
    <n v="5.6818181818181825"/>
    <n v="17.04545454545455"/>
    <s v="abv"/>
    <n v="17.04545454545455"/>
  </r>
  <r>
    <s v="OtsLGRF22S"/>
    <s v="OtsLGRF22S_5803"/>
    <s v="C-05803"/>
    <d v="2022-09-14T00:00:00"/>
    <n v="18"/>
    <s v="U"/>
    <n v="640"/>
    <n v="64"/>
    <x v="1"/>
    <s v="NA"/>
    <m/>
    <s v="M"/>
    <s v="M"/>
    <s v="OtsLYON19S_1_0577"/>
    <s v="OtsLYON19S_1_0498"/>
    <x v="1"/>
    <n v="3"/>
    <n v="2019"/>
    <s v="NA"/>
    <s v="NA"/>
    <x v="3"/>
    <n v="0.95971980899999998"/>
    <n v="1"/>
    <x v="1"/>
    <n v="5.6818181818181825"/>
    <n v="17.04545454545455"/>
    <s v="blw"/>
    <n v="17.04545454545455"/>
  </r>
  <r>
    <s v="OtsLGRF22S"/>
    <s v="OtsLGRF22S_5806"/>
    <s v="C-05806"/>
    <d v="2022-09-14T00:00:00"/>
    <n v="18"/>
    <s v="F"/>
    <n v="740"/>
    <n v="74"/>
    <x v="1"/>
    <s v="NA"/>
    <m/>
    <s v="F"/>
    <s v="F"/>
    <s v="OtsLYON18S_1_1465"/>
    <s v="OtsLYON18S_1_1853"/>
    <x v="0"/>
    <n v="4"/>
    <n v="2018"/>
    <s v="NA"/>
    <s v="NA"/>
    <x v="4"/>
    <n v="0.80551598400000002"/>
    <n v="1"/>
    <x v="4"/>
    <n v="5.6818181818181825"/>
    <n v="17.04545454545455"/>
    <s v="blw"/>
    <n v="17.04545454545455"/>
  </r>
  <r>
    <s v="OtsLGRF22S"/>
    <s v="OtsLGRF22S_5809"/>
    <s v="C-05809"/>
    <d v="2022-09-14T00:00:00"/>
    <n v="18"/>
    <s v="U"/>
    <n v="700"/>
    <n v="70"/>
    <x v="1"/>
    <s v="NA"/>
    <m/>
    <s v="M"/>
    <s v="M"/>
    <s v="OtsLYON19S_1_0704"/>
    <s v="OtsLYON19S_1_0694"/>
    <x v="1"/>
    <n v="3"/>
    <n v="2019"/>
    <s v="NA"/>
    <s v="NA"/>
    <x v="5"/>
    <n v="0.95971980899999998"/>
    <n v="1"/>
    <x v="5"/>
    <n v="5.6818181818181825"/>
    <n v="17.04545454545455"/>
    <s v="abv"/>
    <n v="17.04545454545455"/>
  </r>
  <r>
    <s v="OtsLGRF22S"/>
    <s v="OtsLGRF22S_5812"/>
    <s v="C-05812"/>
    <d v="2022-09-14T00:00:00"/>
    <n v="18"/>
    <s v="F"/>
    <n v="690"/>
    <n v="69"/>
    <x v="1"/>
    <s v="NA"/>
    <m/>
    <s v="F"/>
    <s v="F"/>
    <s v="NA"/>
    <s v="NA"/>
    <x v="2"/>
    <s v="NA"/>
    <s v="U"/>
    <s v="FALL"/>
    <n v="1"/>
    <x v="1"/>
    <e v="#N/A"/>
    <n v="1"/>
    <x v="5"/>
    <n v="5.6818181818181825"/>
    <n v="17.04545454545455"/>
    <s v="abv"/>
    <n v="17.04545454545455"/>
  </r>
  <r>
    <s v="OtsLGRF22S"/>
    <s v="OtsLGRF22S_5815"/>
    <s v="C-05815"/>
    <d v="2022-09-14T00:00:00"/>
    <n v="18"/>
    <s v="U"/>
    <n v="630"/>
    <n v="63"/>
    <x v="1"/>
    <s v="NA"/>
    <m/>
    <s v="M"/>
    <s v="M"/>
    <s v="OtsLYON19S_1_1874"/>
    <s v="OtsLYON19S_1_1657"/>
    <x v="1"/>
    <n v="3"/>
    <n v="2019"/>
    <s v="NA"/>
    <s v="NA"/>
    <x v="12"/>
    <n v="0.95971980899999998"/>
    <n v="1"/>
    <x v="1"/>
    <n v="5.6818181818181825"/>
    <n v="17.04545454545455"/>
    <s v="abv"/>
    <n v="17.04545454545455"/>
  </r>
  <r>
    <s v="OtsLGRF22S"/>
    <s v="OtsLGRF22S_5818"/>
    <s v="C-05818"/>
    <d v="2022-09-14T00:00:00"/>
    <n v="18"/>
    <s v="U"/>
    <n v="570"/>
    <n v="57"/>
    <x v="0"/>
    <n v="1"/>
    <m/>
    <s v="M"/>
    <s v="M"/>
    <s v="OtsLYON19S_1_1338"/>
    <s v="OtsLYON19S_1_1260"/>
    <x v="1"/>
    <n v="3"/>
    <n v="2019"/>
    <s v="NA"/>
    <s v="NA"/>
    <x v="9"/>
    <n v="0.95971980899999998"/>
    <n v="1"/>
    <x v="9"/>
    <n v="5.6818181818181825"/>
    <n v="17.04545454545455"/>
    <s v="blw"/>
    <n v="17.04545454545455"/>
  </r>
  <r>
    <s v="OtsLGRF22S"/>
    <s v="OtsLGRF22S_5821"/>
    <s v="C-05821"/>
    <d v="2022-09-14T00:00:00"/>
    <n v="18"/>
    <s v="F"/>
    <n v="830"/>
    <n v="83"/>
    <x v="1"/>
    <s v="NA"/>
    <m/>
    <s v="F"/>
    <s v="F"/>
    <s v="NA"/>
    <s v="NA"/>
    <x v="2"/>
    <s v="NA"/>
    <s v="U"/>
    <s v="FALL"/>
    <n v="1"/>
    <x v="1"/>
    <e v="#N/A"/>
    <n v="1"/>
    <x v="2"/>
    <n v="5.6818181818181825"/>
    <n v="17.04545454545455"/>
    <s v="abv"/>
    <n v="17.04545454545455"/>
  </r>
  <r>
    <s v="OtsLGRF22S"/>
    <s v="OtsLGRF22S_5824"/>
    <s v="C-05824"/>
    <d v="2022-09-14T00:00:00"/>
    <n v="18"/>
    <s v="M"/>
    <n v="760"/>
    <n v="76"/>
    <x v="1"/>
    <s v="NA"/>
    <m/>
    <s v="M"/>
    <s v="M"/>
    <s v="NA"/>
    <s v="NA"/>
    <x v="2"/>
    <s v="NA"/>
    <s v="U"/>
    <s v="FALL"/>
    <n v="1"/>
    <x v="1"/>
    <e v="#N/A"/>
    <n v="1"/>
    <x v="4"/>
    <n v="5.6818181818181825"/>
    <n v="17.04545454545455"/>
    <s v="abv"/>
    <n v="17.04545454545455"/>
  </r>
  <r>
    <s v="OtsLGRF22S"/>
    <s v="OtsLGRF22S_5827"/>
    <s v="C-05827"/>
    <d v="2022-09-14T00:00:00"/>
    <n v="18"/>
    <s v="U"/>
    <n v="600"/>
    <n v="60"/>
    <x v="0"/>
    <n v="1"/>
    <m/>
    <s v="M"/>
    <s v="M"/>
    <s v="NA"/>
    <s v="NA"/>
    <x v="2"/>
    <s v="NA"/>
    <s v="U"/>
    <s v="FALL"/>
    <n v="0.999999999999999"/>
    <x v="6"/>
    <e v="#N/A"/>
    <n v="1"/>
    <x v="6"/>
    <n v="5.6818181818181825"/>
    <n v="17.04545454545455"/>
    <s v="abv"/>
    <n v="17.04545454545455"/>
  </r>
  <r>
    <s v="OtsLGRF22S"/>
    <s v="OtsLGRF22S_5830"/>
    <s v="C-05830"/>
    <d v="2022-09-14T00:00:00"/>
    <n v="18"/>
    <s v="U"/>
    <n v="630"/>
    <n v="63"/>
    <x v="1"/>
    <s v="NA"/>
    <m/>
    <s v="M"/>
    <s v="M"/>
    <s v="OtsLYON19S_1_0572"/>
    <s v="OtsLYON19S_1_0486"/>
    <x v="1"/>
    <n v="3"/>
    <n v="2019"/>
    <s v="NA"/>
    <s v="NA"/>
    <x v="3"/>
    <n v="0.95971980899999998"/>
    <n v="1"/>
    <x v="1"/>
    <n v="5.6818181818181825"/>
    <n v="17.04545454545455"/>
    <s v="blw"/>
    <n v="17.04545454545455"/>
  </r>
  <r>
    <s v="OtsLGRF22S"/>
    <s v="OtsLGRF22S_5833"/>
    <s v="C-05833"/>
    <d v="2022-09-14T00:00:00"/>
    <n v="18"/>
    <s v="U"/>
    <n v="630"/>
    <n v="63"/>
    <x v="0"/>
    <n v="1"/>
    <m/>
    <s v="M"/>
    <s v="M"/>
    <s v="OtsLYON19S_1_0558"/>
    <s v="OtsLYON19S_1_0458"/>
    <x v="1"/>
    <n v="3"/>
    <n v="2019"/>
    <s v="NA"/>
    <s v="NA"/>
    <x v="3"/>
    <n v="0.95971980899999998"/>
    <n v="1"/>
    <x v="1"/>
    <n v="5.6818181818181825"/>
    <n v="17.04545454545455"/>
    <s v="blw"/>
    <n v="17.04545454545455"/>
  </r>
  <r>
    <s v="OtsLGRF22S"/>
    <s v="OtsLGRF22S_5836"/>
    <s v="C-05836"/>
    <d v="2022-09-14T00:00:00"/>
    <n v="18"/>
    <s v="U"/>
    <n v="610"/>
    <n v="61"/>
    <x v="1"/>
    <s v="NA"/>
    <m/>
    <s v="M"/>
    <s v="M"/>
    <s v="OtsLYON19S_1_0577"/>
    <s v="OtsLYON19S_1_0499"/>
    <x v="1"/>
    <n v="3"/>
    <n v="2019"/>
    <s v="NA"/>
    <s v="NA"/>
    <x v="3"/>
    <n v="0.95971980899999998"/>
    <n v="1"/>
    <x v="6"/>
    <n v="5.6818181818181825"/>
    <n v="17.04545454545455"/>
    <s v="blw"/>
    <n v="17.04545454545455"/>
  </r>
  <r>
    <s v="OtsLGRF22S"/>
    <s v="OtsLGRF22S_5839"/>
    <s v="C-05839"/>
    <d v="2022-09-14T00:00:00"/>
    <n v="18"/>
    <s v="U"/>
    <n v="470"/>
    <n v="47"/>
    <x v="1"/>
    <s v="NA"/>
    <m/>
    <s v="M"/>
    <s v="M"/>
    <s v="NA"/>
    <s v="NA"/>
    <x v="2"/>
    <s v="NA"/>
    <s v="U"/>
    <s v="FALL"/>
    <n v="0.999999999999998"/>
    <x v="1"/>
    <e v="#N/A"/>
    <n v="1"/>
    <x v="7"/>
    <n v="5.6818181818181825"/>
    <n v="17.04545454545455"/>
    <s v="abv"/>
    <n v="17.04545454545455"/>
  </r>
  <r>
    <s v="OtsLGRF22S"/>
    <s v="OtsLGRF22S_5842"/>
    <s v="C-05842"/>
    <d v="2022-09-14T00:00:00"/>
    <n v="18"/>
    <s v="F"/>
    <n v="660"/>
    <n v="66"/>
    <x v="1"/>
    <s v="NA"/>
    <m/>
    <s v="F"/>
    <s v="F"/>
    <s v="NA"/>
    <s v="NA"/>
    <x v="2"/>
    <s v="NA"/>
    <s v="U"/>
    <s v="FALL"/>
    <n v="1"/>
    <x v="1"/>
    <e v="#N/A"/>
    <n v="1"/>
    <x v="1"/>
    <n v="5.6818181818181825"/>
    <n v="17.04545454545455"/>
    <s v="abv"/>
    <n v="17.04545454545455"/>
  </r>
  <r>
    <s v="OtsLGRF22S"/>
    <s v="OtsLGRF22S_5845"/>
    <s v="C-05845"/>
    <d v="2022-09-14T00:00:00"/>
    <n v="18"/>
    <s v="M"/>
    <n v="720"/>
    <n v="72"/>
    <x v="1"/>
    <s v="NA"/>
    <m/>
    <s v="M"/>
    <s v="M"/>
    <s v="OtsNPFH18S_1_4321"/>
    <s v="OtsNPFH18S_1_4036"/>
    <x v="3"/>
    <n v="4"/>
    <n v="2018"/>
    <s v="NA"/>
    <s v="NA"/>
    <x v="8"/>
    <n v="0.96828396500000002"/>
    <n v="1"/>
    <x v="5"/>
    <n v="5.6818181818181825"/>
    <n v="17.04545454545455"/>
    <s v="abv"/>
    <n v="17.04545454545455"/>
  </r>
  <r>
    <s v="OtsLGRF22S"/>
    <s v="OtsLGRF22S_5848"/>
    <s v="C-05848"/>
    <d v="2022-09-14T00:00:00"/>
    <n v="18"/>
    <s v="M"/>
    <n v="730"/>
    <n v="73"/>
    <x v="1"/>
    <s v="NA"/>
    <m/>
    <s v="M"/>
    <s v="M"/>
    <s v="OtsNPFH19S_1_4336"/>
    <s v="OtsNPFH19S_1_4002"/>
    <x v="5"/>
    <n v="3"/>
    <n v="2019"/>
    <s v="NA"/>
    <s v="NA"/>
    <x v="10"/>
    <n v="0.99705232300000002"/>
    <n v="1"/>
    <x v="4"/>
    <n v="5.6818181818181825"/>
    <n v="17.04545454545455"/>
    <s v="abv"/>
    <n v="17.04545454545455"/>
  </r>
  <r>
    <s v="OtsLGRF22S"/>
    <s v="OtsLGRF22S_5851"/>
    <s v="C-05851"/>
    <d v="2022-09-14T00:00:00"/>
    <n v="18"/>
    <s v="U"/>
    <n v="610"/>
    <n v="61"/>
    <x v="1"/>
    <s v="NA"/>
    <m/>
    <s v="M"/>
    <s v="M"/>
    <s v="OtsLYON19S_1_0716"/>
    <s v="OtsLYON19S_1_0824"/>
    <x v="1"/>
    <n v="3"/>
    <n v="2019"/>
    <s v="NA"/>
    <s v="NA"/>
    <x v="5"/>
    <n v="0.95971980899999998"/>
    <n v="1"/>
    <x v="6"/>
    <n v="5.6818181818181825"/>
    <n v="17.04545454545455"/>
    <s v="abv"/>
    <n v="17.04545454545455"/>
  </r>
  <r>
    <s v="OtsLGRF22S"/>
    <s v="OtsLGRF22S_5854"/>
    <s v="C-05854"/>
    <d v="2022-09-14T00:00:00"/>
    <n v="18"/>
    <s v="U"/>
    <n v="410"/>
    <n v="41"/>
    <x v="1"/>
    <s v="NA"/>
    <m/>
    <s v="M"/>
    <s v="M"/>
    <s v="OtsLYON20S_1_0470"/>
    <s v="OtsLYON20S_1_0520"/>
    <x v="7"/>
    <n v="2"/>
    <n v="2020"/>
    <s v="NA"/>
    <s v="NA"/>
    <x v="3"/>
    <n v="0.98961045999999997"/>
    <n v="1"/>
    <x v="11"/>
    <n v="5.6818181818181825"/>
    <n v="17.04545454545455"/>
    <s v="blw"/>
    <n v="17.04545454545455"/>
  </r>
  <r>
    <s v="OtsLGRF22S"/>
    <s v="OtsLGRF22S_5857"/>
    <s v="C-05857"/>
    <d v="2022-09-14T00:00:00"/>
    <n v="18"/>
    <s v="U"/>
    <n v="600"/>
    <n v="60"/>
    <x v="1"/>
    <s v="NA"/>
    <m/>
    <s v="M"/>
    <s v="M"/>
    <s v="OtsLYON19S_1_0144"/>
    <s v="OtsLYON19S_1_0201"/>
    <x v="1"/>
    <n v="3"/>
    <n v="2019"/>
    <s v="NA"/>
    <s v="NA"/>
    <x v="7"/>
    <n v="0.95971980899999998"/>
    <n v="1"/>
    <x v="6"/>
    <n v="5.6818181818181825"/>
    <n v="17.04545454545455"/>
    <s v="abv"/>
    <n v="17.04545454545455"/>
  </r>
  <r>
    <s v="OtsLGRF22S"/>
    <s v="OtsLGRF22S_5860"/>
    <s v="C-05860"/>
    <d v="2022-09-14T00:00:00"/>
    <n v="18"/>
    <s v="U"/>
    <n v="640"/>
    <n v="64"/>
    <x v="1"/>
    <s v="NA"/>
    <m/>
    <s v="M"/>
    <s v="M"/>
    <s v="OtsLYON19S_1_1877"/>
    <s v="OtsLYON19S_1_1651"/>
    <x v="1"/>
    <n v="3"/>
    <n v="2019"/>
    <s v="NA"/>
    <s v="NA"/>
    <x v="12"/>
    <n v="0.95971980899999998"/>
    <n v="1"/>
    <x v="1"/>
    <n v="5.6818181818181825"/>
    <n v="17.04545454545455"/>
    <s v="abv"/>
    <n v="17.04545454545455"/>
  </r>
  <r>
    <s v="OtsLGRF22S"/>
    <s v="OtsLGRF22S_5863"/>
    <s v="C-05863"/>
    <d v="2022-09-14T00:00:00"/>
    <n v="18"/>
    <s v="U"/>
    <n v="590"/>
    <n v="59"/>
    <x v="1"/>
    <s v="NA"/>
    <m/>
    <s v="M"/>
    <s v="M"/>
    <s v="OtsLYON19S_1_0570"/>
    <s v="OtsLYON19S_1_0483"/>
    <x v="1"/>
    <n v="3"/>
    <n v="2019"/>
    <s v="NA"/>
    <s v="NA"/>
    <x v="3"/>
    <n v="0.95971980899999998"/>
    <n v="1"/>
    <x v="6"/>
    <n v="5.6818181818181825"/>
    <n v="17.04545454545455"/>
    <s v="blw"/>
    <n v="17.04545454545455"/>
  </r>
  <r>
    <s v="OtsLGRF22S"/>
    <s v="OtsLGRF22S_5866"/>
    <s v="C-05866"/>
    <d v="2022-09-14T00:00:00"/>
    <n v="18"/>
    <s v="F"/>
    <n v="730"/>
    <n v="73"/>
    <x v="1"/>
    <s v="NA"/>
    <m/>
    <s v="F"/>
    <s v="F"/>
    <s v="OtsLYON18S_1_2010"/>
    <s v="OtsLYON18S_1_1572"/>
    <x v="0"/>
    <n v="4"/>
    <n v="2018"/>
    <s v="NA"/>
    <s v="NA"/>
    <x v="4"/>
    <n v="0.80551598400000002"/>
    <n v="1"/>
    <x v="4"/>
    <n v="5.6818181818181825"/>
    <n v="17.04545454545455"/>
    <s v="blw"/>
    <n v="17.04545454545455"/>
  </r>
  <r>
    <s v="OtsLGRF22S"/>
    <s v="OtsLGRF22S_5869"/>
    <s v="C-05869"/>
    <d v="2022-09-14T00:00:00"/>
    <n v="18"/>
    <s v="F"/>
    <n v="680"/>
    <n v="68"/>
    <x v="1"/>
    <s v="NA"/>
    <m/>
    <s v="F"/>
    <s v="F"/>
    <s v="NA"/>
    <s v="NA"/>
    <x v="2"/>
    <s v="NA"/>
    <s v="U"/>
    <s v="FALL"/>
    <n v="0.999999999999996"/>
    <x v="1"/>
    <e v="#N/A"/>
    <n v="1"/>
    <x v="5"/>
    <n v="5.6818181818181825"/>
    <n v="17.04545454545455"/>
    <s v="abv"/>
    <n v="17.04545454545455"/>
  </r>
  <r>
    <s v="OtsLGRF22S"/>
    <s v="OtsLGRF22S_5872"/>
    <s v="C-05872"/>
    <d v="2022-09-14T00:00:00"/>
    <n v="18"/>
    <s v="U"/>
    <n v="530"/>
    <n v="53"/>
    <x v="0"/>
    <n v="1"/>
    <m/>
    <s v="M"/>
    <s v="M"/>
    <s v="OtsLYON19S_1_0712"/>
    <s v="OtsLYON19S_1_0802"/>
    <x v="1"/>
    <n v="3"/>
    <n v="2019"/>
    <s v="NA"/>
    <s v="NA"/>
    <x v="5"/>
    <n v="0.95971980899999998"/>
    <n v="1"/>
    <x v="9"/>
    <n v="5.6818181818181825"/>
    <n v="17.04545454545455"/>
    <s v="abv"/>
    <n v="17.04545454545455"/>
  </r>
  <r>
    <s v="OtsLGRF22S"/>
    <s v="OtsLGRF22S_5875"/>
    <s v="C-05875"/>
    <d v="2022-09-14T00:00:00"/>
    <n v="18"/>
    <s v="U"/>
    <n v="430"/>
    <n v="43"/>
    <x v="0"/>
    <n v="1"/>
    <m/>
    <s v="M"/>
    <s v="M"/>
    <s v="OtsLYON20S_1_0243"/>
    <s v="OtsLYON20S_1_0090"/>
    <x v="7"/>
    <n v="2"/>
    <n v="2020"/>
    <s v="NA"/>
    <s v="NA"/>
    <x v="7"/>
    <n v="0.98961045999999997"/>
    <n v="1"/>
    <x v="7"/>
    <n v="5.6818181818181825"/>
    <n v="17.04545454545455"/>
    <s v="abv"/>
    <n v="17.04545454545455"/>
  </r>
  <r>
    <s v="OtsLGRF22S"/>
    <s v="OtsLGRF22S_5878"/>
    <s v="C-05878"/>
    <d v="2022-09-14T00:00:00"/>
    <n v="18"/>
    <s v="U"/>
    <n v="650"/>
    <n v="65"/>
    <x v="1"/>
    <s v="NA"/>
    <m/>
    <s v="M"/>
    <s v="M"/>
    <s v="OtsLYON19S_1_1712"/>
    <s v="OtsLYON19S_1_1927"/>
    <x v="1"/>
    <n v="3"/>
    <n v="2019"/>
    <s v="NA"/>
    <s v="NA"/>
    <x v="12"/>
    <n v="0.95971980899999998"/>
    <n v="1"/>
    <x v="1"/>
    <n v="5.6818181818181825"/>
    <n v="17.04545454545455"/>
    <s v="abv"/>
    <n v="17.04545454545455"/>
  </r>
  <r>
    <s v="OtsLGRF22S"/>
    <s v="OtsLGRF22S_5881"/>
    <s v="C-05881"/>
    <d v="2022-09-14T00:00:00"/>
    <n v="18"/>
    <s v="F"/>
    <n v="640"/>
    <n v="64"/>
    <x v="1"/>
    <s v="NA"/>
    <m/>
    <s v="F"/>
    <s v="F"/>
    <s v="OtsLYON19S_1_0109"/>
    <s v="OtsLYON19S_1_0017"/>
    <x v="1"/>
    <n v="3"/>
    <n v="2019"/>
    <s v="NA"/>
    <s v="NA"/>
    <x v="7"/>
    <n v="0.95971980899999998"/>
    <n v="1"/>
    <x v="1"/>
    <n v="5.6818181818181825"/>
    <n v="17.04545454545455"/>
    <s v="abv"/>
    <n v="17.04545454545455"/>
  </r>
  <r>
    <s v="OtsLGRF22S"/>
    <s v="OtsLGRF22S_5884"/>
    <s v="C-05884"/>
    <d v="2022-09-14T00:00:00"/>
    <n v="18"/>
    <s v="U"/>
    <n v="590"/>
    <n v="59"/>
    <x v="1"/>
    <s v="NA"/>
    <m/>
    <s v="M"/>
    <s v="M"/>
    <s v="NA"/>
    <s v="NA"/>
    <x v="2"/>
    <s v="NA"/>
    <s v="U"/>
    <s v="FALL"/>
    <n v="1"/>
    <x v="1"/>
    <e v="#N/A"/>
    <n v="1"/>
    <x v="6"/>
    <n v="5.6818181818181825"/>
    <n v="17.04545454545455"/>
    <s v="abv"/>
    <n v="17.04545454545455"/>
  </r>
  <r>
    <s v="OtsLGRF22S"/>
    <s v="OtsLGRF22S_5887"/>
    <s v="C-05887"/>
    <d v="2022-09-15T00:00:00"/>
    <n v="18"/>
    <s v="U"/>
    <n v="550"/>
    <n v="55"/>
    <x v="0"/>
    <n v="1"/>
    <m/>
    <s v="M"/>
    <s v="M"/>
    <s v="OtsLYON19S_1_0124"/>
    <s v="OtsLYON19S_1_0072"/>
    <x v="1"/>
    <n v="3"/>
    <n v="2019"/>
    <s v="NA"/>
    <s v="NA"/>
    <x v="7"/>
    <n v="0.95971980899999998"/>
    <n v="1"/>
    <x v="9"/>
    <n v="5.6818181818181825"/>
    <n v="17.04545454545455"/>
    <s v="abv"/>
    <n v="17.04545454545455"/>
  </r>
  <r>
    <s v="OtsLGRF22S"/>
    <s v="OtsLGRF22S_5890"/>
    <s v="C-05890"/>
    <d v="2022-09-15T00:00:00"/>
    <n v="18"/>
    <s v="U"/>
    <n v="680"/>
    <n v="68"/>
    <x v="1"/>
    <s v="NA"/>
    <m/>
    <s v="M"/>
    <s v="M"/>
    <s v="OtsLYON19S_1_0134"/>
    <s v="OtsLYON19S_1_0091"/>
    <x v="1"/>
    <n v="3"/>
    <n v="2019"/>
    <s v="NA"/>
    <s v="NA"/>
    <x v="7"/>
    <n v="0.95971980899999998"/>
    <n v="1"/>
    <x v="5"/>
    <n v="5.6818181818181825"/>
    <n v="17.04545454545455"/>
    <s v="abv"/>
    <n v="17.04545454545455"/>
  </r>
  <r>
    <s v="OtsLGRF22S"/>
    <s v="OtsLGRF22S_5893"/>
    <s v="C-05893"/>
    <d v="2022-09-15T00:00:00"/>
    <n v="18"/>
    <s v="U"/>
    <n v="650"/>
    <n v="65"/>
    <x v="1"/>
    <s v="NA"/>
    <m/>
    <s v="M"/>
    <s v="M"/>
    <s v="OtsLYON19S_1_0117"/>
    <s v="OtsLYON19S_1_0041"/>
    <x v="1"/>
    <n v="3"/>
    <n v="2019"/>
    <s v="NA"/>
    <s v="NA"/>
    <x v="7"/>
    <n v="0.95971980899999998"/>
    <n v="1"/>
    <x v="1"/>
    <n v="5.6818181818181825"/>
    <n v="17.04545454545455"/>
    <s v="abv"/>
    <n v="17.04545454545455"/>
  </r>
  <r>
    <s v="OtsLGRF22S"/>
    <s v="OtsLGRF22S_5896"/>
    <s v="C-05896"/>
    <d v="2022-09-15T00:00:00"/>
    <n v="18"/>
    <s v="F"/>
    <n v="680"/>
    <n v="68"/>
    <x v="0"/>
    <n v="1"/>
    <m/>
    <s v="M"/>
    <s v="M"/>
    <s v="OtsLYON19S_1_0159"/>
    <s v="OtsLYON19S_1_0247"/>
    <x v="1"/>
    <n v="3"/>
    <n v="2019"/>
    <s v="NA"/>
    <s v="NA"/>
    <x v="0"/>
    <n v="0.95971980899999998"/>
    <n v="1"/>
    <x v="5"/>
    <n v="5.6818181818181825"/>
    <n v="17.04545454545455"/>
    <s v="abv"/>
    <n v="17.04545454545455"/>
  </r>
  <r>
    <s v="OtsLGRF22S"/>
    <s v="OtsLGRF22S_5899"/>
    <s v="C-05899"/>
    <d v="2022-09-15T00:00:00"/>
    <n v="18"/>
    <s v="U"/>
    <n v="630"/>
    <n v="63"/>
    <x v="0"/>
    <n v="1"/>
    <m/>
    <s v="M"/>
    <s v="M"/>
    <s v="OtsLYON19S_1_0515"/>
    <s v="OtsLYON19S_1_0330"/>
    <x v="1"/>
    <n v="3"/>
    <n v="2019"/>
    <s v="NA"/>
    <s v="NA"/>
    <x v="0"/>
    <n v="0.95971980899999998"/>
    <n v="1"/>
    <x v="1"/>
    <n v="5.6818181818181825"/>
    <n v="17.04545454545455"/>
    <s v="abv"/>
    <n v="17.04545454545455"/>
  </r>
  <r>
    <s v="OtsLGRF22S"/>
    <s v="OtsLGRF22S_5902"/>
    <s v="C-05902"/>
    <d v="2022-09-15T00:00:00"/>
    <n v="18"/>
    <s v="F"/>
    <n v="640"/>
    <n v="64"/>
    <x v="0"/>
    <n v="1"/>
    <m/>
    <s v="F"/>
    <s v="F"/>
    <s v="OtsLYON19S_1_0704"/>
    <s v="OtsLYON19S_1_0695"/>
    <x v="1"/>
    <n v="3"/>
    <n v="2019"/>
    <s v="NA"/>
    <s v="NA"/>
    <x v="5"/>
    <n v="0.95971980899999998"/>
    <n v="1"/>
    <x v="1"/>
    <n v="5.6818181818181825"/>
    <n v="17.04545454545455"/>
    <s v="abv"/>
    <n v="17.04545454545455"/>
  </r>
  <r>
    <s v="OtsLGRF22S"/>
    <s v="OtsLGRF22S_5905"/>
    <s v="C-05905"/>
    <d v="2022-09-15T00:00:00"/>
    <n v="18"/>
    <s v="M"/>
    <n v="790"/>
    <n v="79"/>
    <x v="1"/>
    <s v="NA"/>
    <m/>
    <s v="M"/>
    <s v="M"/>
    <s v="OtsLYON19S_1_1850"/>
    <s v="OtsLYON19S_1_1606"/>
    <x v="1"/>
    <n v="3"/>
    <n v="2019"/>
    <s v="NA"/>
    <s v="NA"/>
    <x v="12"/>
    <n v="0.95971980899999998"/>
    <n v="1"/>
    <x v="3"/>
    <n v="5.6818181818181825"/>
    <n v="17.04545454545455"/>
    <s v="abv"/>
    <n v="17.04545454545455"/>
  </r>
  <r>
    <s v="OtsLGRF22S"/>
    <s v="OtsLGRF22S_5908"/>
    <s v="C-05908"/>
    <d v="2022-09-15T00:00:00"/>
    <n v="18"/>
    <s v="U"/>
    <n v="680"/>
    <n v="68"/>
    <x v="1"/>
    <s v="NA"/>
    <m/>
    <s v="M"/>
    <s v="M"/>
    <s v="OtsLYON19S_1_1859"/>
    <s v="OtsLYON19S_1_1638"/>
    <x v="1"/>
    <n v="3"/>
    <n v="2019"/>
    <s v="NA"/>
    <s v="NA"/>
    <x v="12"/>
    <n v="0.95971980899999998"/>
    <n v="1"/>
    <x v="5"/>
    <n v="5.6818181818181825"/>
    <n v="17.04545454545455"/>
    <s v="abv"/>
    <n v="17.04545454545455"/>
  </r>
  <r>
    <s v="OtsLGRF22S"/>
    <s v="OtsLGRF22S_5911"/>
    <s v="C-05911"/>
    <d v="2022-09-15T00:00:00"/>
    <n v="18"/>
    <s v="U"/>
    <n v="530"/>
    <n v="53"/>
    <x v="1"/>
    <s v="NA"/>
    <m/>
    <s v="M"/>
    <s v="M"/>
    <s v="NA"/>
    <s v="NA"/>
    <x v="2"/>
    <s v="NA"/>
    <s v="U"/>
    <s v="FALL"/>
    <n v="0.999999999999997"/>
    <x v="1"/>
    <e v="#N/A"/>
    <n v="1"/>
    <x v="9"/>
    <n v="5.6818181818181825"/>
    <n v="17.04545454545455"/>
    <s v="abv"/>
    <n v="17.04545454545455"/>
  </r>
  <r>
    <s v="OtsLGRF22S"/>
    <s v="OtsLGRF22S_5914"/>
    <s v="C-05914"/>
    <d v="2022-09-15T00:00:00"/>
    <n v="18"/>
    <s v="F"/>
    <n v="720"/>
    <n v="72"/>
    <x v="1"/>
    <s v="NA"/>
    <m/>
    <s v="F"/>
    <s v="F"/>
    <s v="OtsNPFH19S_1_2305"/>
    <s v="OtsNPFH19S_1_2025"/>
    <x v="5"/>
    <n v="3"/>
    <n v="2019"/>
    <s v="NA"/>
    <s v="NA"/>
    <x v="8"/>
    <n v="0.99705232300000002"/>
    <n v="1"/>
    <x v="5"/>
    <n v="5.6818181818181825"/>
    <n v="17.04545454545455"/>
    <s v="abv"/>
    <n v="17.04545454545455"/>
  </r>
  <r>
    <s v="OtsLGRF22S"/>
    <s v="OtsLGRF22S_5917"/>
    <s v="C-05917"/>
    <d v="2022-09-15T00:00:00"/>
    <n v="18"/>
    <s v="U"/>
    <n v="630"/>
    <n v="63"/>
    <x v="0"/>
    <n v="1"/>
    <m/>
    <s v="M"/>
    <s v="M"/>
    <s v="OtsLYON19S_1_0563"/>
    <s v="OtsLYON19S_1_0615"/>
    <x v="1"/>
    <n v="3"/>
    <n v="2019"/>
    <s v="NA"/>
    <s v="NA"/>
    <x v="5"/>
    <n v="0.95971980899999998"/>
    <n v="1"/>
    <x v="1"/>
    <n v="5.6818181818181825"/>
    <n v="17.04545454545455"/>
    <s v="abv"/>
    <n v="17.04545454545455"/>
  </r>
  <r>
    <s v="OtsLGRF22S"/>
    <s v="OtsLGRF22S_5920"/>
    <s v="C-05920"/>
    <d v="2022-09-15T00:00:00"/>
    <n v="18"/>
    <s v="M"/>
    <n v="570"/>
    <n v="57"/>
    <x v="0"/>
    <n v="1"/>
    <m/>
    <s v="M"/>
    <s v="M"/>
    <s v="OtsNPFH19S_1_3324"/>
    <s v="OtsNPFH19S_1_3039"/>
    <x v="5"/>
    <n v="3"/>
    <n v="2019"/>
    <s v="NA"/>
    <s v="NA"/>
    <x v="11"/>
    <n v="0.99705232300000002"/>
    <n v="1"/>
    <x v="9"/>
    <n v="5.6818181818181825"/>
    <n v="17.04545454545455"/>
    <s v="abv"/>
    <n v="17.04545454545455"/>
  </r>
  <r>
    <s v="OtsLGRF22S"/>
    <s v="OtsLGRF22S_5923"/>
    <s v="C-05923"/>
    <d v="2022-09-15T00:00:00"/>
    <n v="18"/>
    <s v="U"/>
    <n v="380"/>
    <n v="38"/>
    <x v="0"/>
    <n v="1"/>
    <m/>
    <s v="M"/>
    <s v="M"/>
    <s v="OtsLYON20S_1_1588"/>
    <s v="OtsLYON20S_1_1781"/>
    <x v="7"/>
    <n v="2"/>
    <n v="2020"/>
    <s v="NA"/>
    <s v="NA"/>
    <x v="17"/>
    <n v="0.98961045999999997"/>
    <n v="1"/>
    <x v="11"/>
    <n v="5.6818181818181825"/>
    <n v="17.04545454545455"/>
    <s v="abv"/>
    <n v="17.04545454545455"/>
  </r>
  <r>
    <s v="OtsLGRF22S"/>
    <s v="OtsLGRF22S_5926"/>
    <s v="C-05926"/>
    <d v="2022-09-15T00:00:00"/>
    <n v="18"/>
    <s v="U"/>
    <n v="620"/>
    <n v="62"/>
    <x v="1"/>
    <s v="NA"/>
    <m/>
    <s v="M"/>
    <s v="M"/>
    <s v="OtsLYON19S_1_0721"/>
    <s v="OtsLYON19S_1_0823"/>
    <x v="1"/>
    <n v="3"/>
    <n v="2019"/>
    <s v="NA"/>
    <s v="NA"/>
    <x v="5"/>
    <n v="0.95971980899999998"/>
    <n v="1"/>
    <x v="6"/>
    <n v="5.6818181818181825"/>
    <n v="17.04545454545455"/>
    <s v="abv"/>
    <n v="17.04545454545455"/>
  </r>
  <r>
    <s v="OtsLGRF22S"/>
    <s v="OtsLGRF22S_5929"/>
    <s v="C-05929"/>
    <d v="2022-09-15T00:00:00"/>
    <n v="18"/>
    <s v="M"/>
    <n v="710"/>
    <n v="71"/>
    <x v="1"/>
    <s v="NA"/>
    <m/>
    <s v="M"/>
    <s v="M"/>
    <s v="OtsLYON18S_1_0402"/>
    <s v="OtsLYON18S_1_0301"/>
    <x v="0"/>
    <n v="4"/>
    <n v="2018"/>
    <s v="NA"/>
    <s v="NA"/>
    <x v="0"/>
    <n v="0.80551598400000002"/>
    <n v="1"/>
    <x v="5"/>
    <n v="5.6818181818181825"/>
    <n v="17.04545454545455"/>
    <s v="abv"/>
    <n v="17.04545454545455"/>
  </r>
  <r>
    <s v="OtsLGRF22S"/>
    <s v="OtsLGRF22S_5932"/>
    <s v="C-05932"/>
    <d v="2022-09-15T00:00:00"/>
    <n v="18"/>
    <s v="U"/>
    <n v="570"/>
    <n v="57"/>
    <x v="1"/>
    <s v="NA"/>
    <m/>
    <s v="M"/>
    <s v="M"/>
    <s v="OtsLYON19S_1_1821"/>
    <s v="OtsLYON19S_1_1543"/>
    <x v="1"/>
    <n v="3"/>
    <n v="2019"/>
    <s v="NA"/>
    <s v="NA"/>
    <x v="12"/>
    <n v="0.95971980899999998"/>
    <n v="1"/>
    <x v="9"/>
    <n v="5.6818181818181825"/>
    <n v="17.04545454545455"/>
    <s v="abv"/>
    <n v="17.04545454545455"/>
  </r>
  <r>
    <s v="OtsLGRF22S"/>
    <s v="OtsLGRF22S_5935"/>
    <s v="C-05935"/>
    <d v="2022-09-15T00:00:00"/>
    <n v="18"/>
    <s v="F"/>
    <n v="700"/>
    <n v="70"/>
    <x v="1"/>
    <s v="NA"/>
    <m/>
    <s v="F"/>
    <s v="F"/>
    <s v="OtsLYON19S_1_1817"/>
    <s v="OtsLYON19S_1_1533"/>
    <x v="1"/>
    <n v="3"/>
    <n v="2019"/>
    <s v="NA"/>
    <s v="NA"/>
    <x v="12"/>
    <n v="0.95971980899999998"/>
    <n v="1"/>
    <x v="5"/>
    <n v="5.6818181818181825"/>
    <n v="17.04545454545455"/>
    <s v="abv"/>
    <n v="17.04545454545455"/>
  </r>
  <r>
    <s v="OtsLGRF22S"/>
    <s v="OtsLGRF22S_5938"/>
    <s v="C-05938"/>
    <d v="2022-09-15T00:00:00"/>
    <n v="18"/>
    <s v="U"/>
    <n v="590"/>
    <n v="59"/>
    <x v="0"/>
    <n v="1"/>
    <m/>
    <s v="M"/>
    <s v="M"/>
    <s v="OtsLYON19S_1_1331"/>
    <s v="OtsLYON19S_1_1247"/>
    <x v="1"/>
    <n v="3"/>
    <n v="2019"/>
    <s v="NA"/>
    <s v="NA"/>
    <x v="13"/>
    <n v="0.95971980899999998"/>
    <n v="1"/>
    <x v="6"/>
    <n v="5.6818181818181825"/>
    <n v="17.04545454545455"/>
    <s v="abv"/>
    <n v="17.04545454545455"/>
  </r>
  <r>
    <s v="OtsLGRF22S"/>
    <s v="OtsLGRF22S_5941"/>
    <s v="C-05941"/>
    <d v="2022-09-15T00:00:00"/>
    <n v="18"/>
    <s v="U"/>
    <n v="480"/>
    <n v="48"/>
    <x v="0"/>
    <n v="1"/>
    <m/>
    <s v="M"/>
    <s v="M"/>
    <s v="OtsLYON20S_1_0654"/>
    <s v="OtsLYON20S_1_0715"/>
    <x v="7"/>
    <n v="2"/>
    <n v="2020"/>
    <s v="NA"/>
    <s v="NA"/>
    <x v="12"/>
    <n v="0.98961045999999997"/>
    <n v="1"/>
    <x v="8"/>
    <n v="5.6818181818181825"/>
    <n v="17.04545454545455"/>
    <s v="abv"/>
    <n v="17.04545454545455"/>
  </r>
  <r>
    <s v="OtsLGRF22S"/>
    <s v="OtsLGRF22S_5944"/>
    <s v="C-05944"/>
    <d v="2022-09-15T00:00:00"/>
    <n v="18"/>
    <s v="F"/>
    <n v="770"/>
    <n v="77"/>
    <x v="1"/>
    <s v="NA"/>
    <m/>
    <s v="F"/>
    <s v="F"/>
    <s v="NA"/>
    <s v="NA"/>
    <x v="2"/>
    <s v="NA"/>
    <s v="U"/>
    <s v="FALL"/>
    <n v="1"/>
    <x v="1"/>
    <e v="#N/A"/>
    <n v="1"/>
    <x v="4"/>
    <n v="5.6818181818181825"/>
    <n v="17.04545454545455"/>
    <s v="abv"/>
    <n v="17.04545454545455"/>
  </r>
  <r>
    <s v="OtsLGRF22S"/>
    <s v="OtsLGRF22S_5947"/>
    <s v="C-05947"/>
    <d v="2022-09-15T00:00:00"/>
    <n v="18"/>
    <s v="F"/>
    <n v="770"/>
    <n v="77"/>
    <x v="0"/>
    <n v="1"/>
    <m/>
    <s v="F"/>
    <s v="F"/>
    <s v="OtsLYON18S_1_1458"/>
    <s v="OtsLYON18S_1_1837"/>
    <x v="0"/>
    <n v="4"/>
    <n v="2018"/>
    <s v="NA"/>
    <s v="NA"/>
    <x v="4"/>
    <n v="0.80551598400000002"/>
    <n v="1"/>
    <x v="4"/>
    <n v="5.6818181818181825"/>
    <n v="17.04545454545455"/>
    <s v="blw"/>
    <n v="17.04545454545455"/>
  </r>
  <r>
    <s v="OtsLGRF22S"/>
    <s v="OtsLGRF22S_5950"/>
    <s v="C-05950"/>
    <d v="2022-09-15T00:00:00"/>
    <n v="18"/>
    <s v="F"/>
    <n v="710"/>
    <n v="71"/>
    <x v="1"/>
    <s v="NA"/>
    <m/>
    <s v="F"/>
    <s v="F"/>
    <s v="OtsLYON18S_1_0703"/>
    <s v="OtsLYON18S_1_0554"/>
    <x v="0"/>
    <n v="4"/>
    <n v="2018"/>
    <s v="NA"/>
    <s v="NA"/>
    <x v="0"/>
    <n v="0.80551598400000002"/>
    <n v="1"/>
    <x v="5"/>
    <n v="5.6818181818181825"/>
    <n v="17.04545454545455"/>
    <s v="abv"/>
    <n v="17.04545454545455"/>
  </r>
  <r>
    <s v="OtsLGRF22S"/>
    <s v="OtsLGRF22S_5953"/>
    <s v="C-05953"/>
    <d v="2022-09-15T00:00:00"/>
    <n v="18"/>
    <s v="U"/>
    <n v="640"/>
    <n v="64"/>
    <x v="0"/>
    <n v="1"/>
    <m/>
    <s v="M"/>
    <s v="M"/>
    <s v="OtsNPFH19S_1_3303"/>
    <s v="OtsNPFH19S_1_3044"/>
    <x v="5"/>
    <n v="3"/>
    <n v="2019"/>
    <s v="NA"/>
    <s v="NA"/>
    <x v="11"/>
    <n v="0.99705232300000002"/>
    <n v="1"/>
    <x v="1"/>
    <n v="5.6818181818181825"/>
    <n v="17.04545454545455"/>
    <s v="abv"/>
    <n v="17.04545454545455"/>
  </r>
  <r>
    <s v="OtsLGRF22S"/>
    <s v="OtsLGRF22S_5956"/>
    <s v="C-05956"/>
    <d v="2022-09-15T00:00:00"/>
    <n v="18"/>
    <s v="U"/>
    <n v="680"/>
    <n v="68"/>
    <x v="1"/>
    <s v="NA"/>
    <m/>
    <s v="M"/>
    <s v="M"/>
    <s v="OtsLYON19S_1_1104"/>
    <s v="OtsLYON19S_1_0913"/>
    <x v="1"/>
    <n v="3"/>
    <n v="2019"/>
    <s v="NA"/>
    <s v="NA"/>
    <x v="5"/>
    <n v="0.95971980899999998"/>
    <n v="1"/>
    <x v="5"/>
    <n v="5.6818181818181825"/>
    <n v="17.04545454545455"/>
    <s v="abv"/>
    <n v="17.04545454545455"/>
  </r>
  <r>
    <s v="OtsLGRF22S"/>
    <s v="OtsLGRF22S_5959"/>
    <s v="C-05959"/>
    <d v="2022-09-15T00:00:00"/>
    <n v="18"/>
    <s v="F"/>
    <n v="710"/>
    <n v="71"/>
    <x v="0"/>
    <n v="1"/>
    <m/>
    <s v="F"/>
    <s v="F"/>
    <s v="OtsLYON19S_1_1110"/>
    <s v="OtsLYON19S_1_0937"/>
    <x v="1"/>
    <n v="3"/>
    <n v="2019"/>
    <s v="NA"/>
    <s v="NA"/>
    <x v="16"/>
    <n v="0.95971980899999998"/>
    <n v="1"/>
    <x v="5"/>
    <n v="5.6818181818181825"/>
    <n v="17.04545454545455"/>
    <s v="abv"/>
    <n v="17.04545454545455"/>
  </r>
  <r>
    <s v="OtsLGRF22S"/>
    <s v="OtsLGRF22S_5962"/>
    <s v="C-05962"/>
    <d v="2022-09-15T00:00:00"/>
    <n v="18"/>
    <s v="F"/>
    <n v="760"/>
    <n v="76"/>
    <x v="1"/>
    <s v="NA"/>
    <m/>
    <s v="F"/>
    <s v="F"/>
    <s v="NA"/>
    <s v="NA"/>
    <x v="2"/>
    <s v="NA"/>
    <s v="U"/>
    <s v="FALL"/>
    <n v="1"/>
    <x v="1"/>
    <e v="#N/A"/>
    <n v="1"/>
    <x v="4"/>
    <n v="5.6818181818181825"/>
    <n v="17.04545454545455"/>
    <s v="abv"/>
    <n v="17.04545454545455"/>
  </r>
  <r>
    <s v="OtsLGRF22S"/>
    <s v="OtsLGRF22S_5965"/>
    <s v="C-05965"/>
    <d v="2022-09-15T00:00:00"/>
    <n v="18"/>
    <s v="U"/>
    <n v="620"/>
    <n v="62"/>
    <x v="1"/>
    <s v="NA"/>
    <s v="This individual failed to genotype"/>
    <s v="U"/>
    <s v="M"/>
    <s v="NG"/>
    <s v="NG"/>
    <x v="11"/>
    <s v="NA"/>
    <s v="U"/>
    <s v="NA"/>
    <s v="NA"/>
    <x v="19"/>
    <e v="#N/A"/>
    <n v="1"/>
    <x v="6"/>
    <n v="5.6818181818181825"/>
    <n v="17.04545454545455"/>
    <s v="abv"/>
    <n v="17.04545454545455"/>
  </r>
  <r>
    <s v="OtsLGRF22S"/>
    <s v="OtsLGRF22S_5968"/>
    <s v="C-05968"/>
    <d v="2022-09-15T00:00:00"/>
    <n v="18"/>
    <s v="M"/>
    <n v="630"/>
    <n v="63"/>
    <x v="0"/>
    <n v="1"/>
    <m/>
    <s v="F"/>
    <s v="F"/>
    <s v="OtsLYON18S_1_2320"/>
    <s v="OtsLYON18S_1_2465"/>
    <x v="0"/>
    <n v="4"/>
    <n v="2018"/>
    <s v="NA"/>
    <s v="NA"/>
    <x v="9"/>
    <n v="0.80551598400000002"/>
    <n v="1"/>
    <x v="1"/>
    <n v="5.6818181818181825"/>
    <n v="17.04545454545455"/>
    <s v="blw"/>
    <n v="17.04545454545455"/>
  </r>
  <r>
    <s v="OtsLGRF22S"/>
    <s v="OtsLGRF22S_5971"/>
    <s v="C-05971"/>
    <d v="2022-09-15T00:00:00"/>
    <n v="18"/>
    <s v="F"/>
    <n v="700"/>
    <n v="70"/>
    <x v="1"/>
    <s v="NA"/>
    <m/>
    <s v="F"/>
    <s v="F"/>
    <s v="OtsNPFH18S_1_3321"/>
    <s v="OtsNPFH18S_1_3014"/>
    <x v="3"/>
    <n v="4"/>
    <n v="2018"/>
    <s v="NA"/>
    <s v="NA"/>
    <x v="11"/>
    <n v="0.96828396500000002"/>
    <n v="1"/>
    <x v="5"/>
    <n v="5.6818181818181825"/>
    <n v="17.04545454545455"/>
    <s v="abv"/>
    <n v="17.04545454545455"/>
  </r>
  <r>
    <s v="OtsLGRF22S"/>
    <s v="OtsLGRF22S_5974"/>
    <s v="C-05974"/>
    <d v="2022-09-15T00:00:00"/>
    <n v="18"/>
    <s v="U"/>
    <n v="690"/>
    <n v="69"/>
    <x v="0"/>
    <n v="1"/>
    <m/>
    <s v="F"/>
    <s v="F"/>
    <s v="OtsLYON18S_1_2333"/>
    <s v="OtsLYON18S_1_2474"/>
    <x v="0"/>
    <n v="4"/>
    <n v="2018"/>
    <s v="NA"/>
    <s v="NA"/>
    <x v="9"/>
    <n v="0.80551598400000002"/>
    <n v="1"/>
    <x v="5"/>
    <n v="5.6818181818181825"/>
    <n v="17.04545454545455"/>
    <s v="blw"/>
    <n v="17.04545454545455"/>
  </r>
  <r>
    <s v="OtsLGRF22S"/>
    <s v="OtsLGRF22S_5977"/>
    <s v="C-05977"/>
    <d v="2022-09-15T00:00:00"/>
    <n v="18"/>
    <s v="U"/>
    <n v="580"/>
    <n v="58"/>
    <x v="1"/>
    <s v="NA"/>
    <m/>
    <s v="M"/>
    <s v="M"/>
    <s v="OtsNPFH19S_1_4323"/>
    <s v="OtsNPFH19S_1_4013"/>
    <x v="5"/>
    <n v="3"/>
    <n v="2019"/>
    <s v="NA"/>
    <s v="NA"/>
    <x v="10"/>
    <n v="0.99705232300000002"/>
    <n v="1"/>
    <x v="6"/>
    <n v="5.6818181818181825"/>
    <n v="17.04545454545455"/>
    <s v="abv"/>
    <n v="17.04545454545455"/>
  </r>
  <r>
    <s v="OtsLGRF22S"/>
    <s v="OtsLGRF22S_5980"/>
    <s v="C-05980"/>
    <d v="2022-09-15T00:00:00"/>
    <n v="18"/>
    <s v="F"/>
    <n v="690"/>
    <n v="69"/>
    <x v="0"/>
    <n v="1"/>
    <m/>
    <s v="F"/>
    <s v="F"/>
    <s v="OtsLYON18S_1_2314"/>
    <s v="OtsLYON18S_1_2455"/>
    <x v="0"/>
    <n v="4"/>
    <n v="2018"/>
    <s v="NA"/>
    <s v="NA"/>
    <x v="9"/>
    <n v="0.80551598400000002"/>
    <n v="1"/>
    <x v="5"/>
    <n v="5.6818181818181825"/>
    <n v="17.04545454545455"/>
    <s v="blw"/>
    <n v="17.04545454545455"/>
  </r>
  <r>
    <s v="OtsLGRF22S"/>
    <s v="OtsLGRF22S_5983"/>
    <s v="C-05983"/>
    <d v="2022-09-15T00:00:00"/>
    <n v="18"/>
    <s v="F"/>
    <n v="880"/>
    <n v="88"/>
    <x v="1"/>
    <s v="NA"/>
    <m/>
    <s v="F"/>
    <s v="F"/>
    <s v="NA"/>
    <s v="NA"/>
    <x v="2"/>
    <s v="NA"/>
    <s v="U"/>
    <s v="FALL"/>
    <n v="0.999999999999998"/>
    <x v="1"/>
    <e v="#N/A"/>
    <n v="1"/>
    <x v="0"/>
    <n v="5.6818181818181825"/>
    <n v="17.04545454545455"/>
    <s v="abv"/>
    <n v="17.04545454545455"/>
  </r>
  <r>
    <s v="OtsLGRF22S"/>
    <s v="OtsLGRF22S_5986"/>
    <s v="C-05986"/>
    <d v="2022-09-15T00:00:00"/>
    <n v="18"/>
    <s v="M"/>
    <n v="740"/>
    <n v="74"/>
    <x v="1"/>
    <s v="NA"/>
    <m/>
    <s v="M"/>
    <s v="M"/>
    <s v="OtsLYON19S_1_1706"/>
    <s v="OtsLYON19S_1_1901"/>
    <x v="1"/>
    <n v="3"/>
    <n v="2019"/>
    <s v="NA"/>
    <s v="NA"/>
    <x v="12"/>
    <n v="0.95971980899999998"/>
    <n v="1"/>
    <x v="4"/>
    <n v="5.6818181818181825"/>
    <n v="17.04545454545455"/>
    <s v="abv"/>
    <n v="17.04545454545455"/>
  </r>
  <r>
    <s v="OtsLGRF22S"/>
    <s v="OtsLGRF22S_5989"/>
    <s v="C-05989"/>
    <d v="2022-09-15T00:00:00"/>
    <n v="18"/>
    <s v="U"/>
    <n v="680"/>
    <n v="68"/>
    <x v="1"/>
    <s v="NA"/>
    <m/>
    <s v="M"/>
    <s v="M"/>
    <s v="OtsNPFH19S_1_4310"/>
    <s v="OtsNPFH19S_1_4008"/>
    <x v="5"/>
    <n v="3"/>
    <n v="2019"/>
    <s v="NA"/>
    <s v="NA"/>
    <x v="10"/>
    <n v="0.99705232300000002"/>
    <n v="1"/>
    <x v="5"/>
    <n v="5.6818181818181825"/>
    <n v="17.04545454545455"/>
    <s v="abv"/>
    <n v="17.04545454545455"/>
  </r>
  <r>
    <s v="OtsLGRF22S"/>
    <s v="OtsLGRF22S_5992"/>
    <s v="C-05992"/>
    <d v="2022-09-15T00:00:00"/>
    <n v="18"/>
    <s v="U"/>
    <n v="520"/>
    <n v="52"/>
    <x v="1"/>
    <s v="NA"/>
    <m/>
    <s v="M"/>
    <s v="M"/>
    <s v="OtsLYON19S_1_1101"/>
    <s v="OtsLYON19S_1_0906"/>
    <x v="1"/>
    <n v="3"/>
    <n v="2019"/>
    <s v="NA"/>
    <s v="NA"/>
    <x v="5"/>
    <n v="0.95971980899999998"/>
    <n v="1"/>
    <x v="8"/>
    <n v="5.6818181818181825"/>
    <n v="17.04545454545455"/>
    <s v="abv"/>
    <n v="17.04545454545455"/>
  </r>
  <r>
    <s v="OtsLGRF22S"/>
    <s v="OtsLGRF22S_5995"/>
    <s v="C-05995"/>
    <d v="2022-09-15T00:00:00"/>
    <n v="18"/>
    <s v="U"/>
    <n v="570"/>
    <n v="57"/>
    <x v="1"/>
    <s v="NA"/>
    <m/>
    <s v="M"/>
    <s v="M"/>
    <s v="OtsLYON19S_1_2308"/>
    <s v="OtsLYON19S_1_2085"/>
    <x v="1"/>
    <n v="3"/>
    <n v="2019"/>
    <s v="NA"/>
    <s v="NA"/>
    <x v="3"/>
    <n v="0.95971980899999998"/>
    <n v="1"/>
    <x v="9"/>
    <n v="5.6818181818181825"/>
    <n v="17.04545454545455"/>
    <s v="blw"/>
    <n v="17.04545454545455"/>
  </r>
  <r>
    <s v="OtsLGRF22S"/>
    <s v="OtsLGRF22S_5998"/>
    <s v="C-05998"/>
    <d v="2022-09-15T00:00:00"/>
    <n v="18"/>
    <s v="U"/>
    <n v="550"/>
    <n v="55"/>
    <x v="1"/>
    <s v="NA"/>
    <m/>
    <s v="M"/>
    <s v="M"/>
    <s v="OtsLYON19S_1_2304"/>
    <s v="OtsLYON19S_1_2068"/>
    <x v="1"/>
    <n v="3"/>
    <n v="2019"/>
    <s v="NA"/>
    <s v="NA"/>
    <x v="3"/>
    <n v="0.95971980899999998"/>
    <n v="1"/>
    <x v="9"/>
    <n v="5.6818181818181825"/>
    <n v="17.04545454545455"/>
    <s v="blw"/>
    <n v="17.04545454545455"/>
  </r>
  <r>
    <s v="OtsLGRF22S"/>
    <s v="OtsLGRF22S_6001"/>
    <s v="C-06001"/>
    <d v="2022-09-15T00:00:00"/>
    <n v="18"/>
    <s v="F"/>
    <n v="780"/>
    <n v="78"/>
    <x v="1"/>
    <s v="NA"/>
    <m/>
    <s v="F"/>
    <s v="F"/>
    <s v="OtsLYON18S_1_1964"/>
    <s v="OtsLYON18S_1_1588"/>
    <x v="0"/>
    <n v="4"/>
    <n v="2018"/>
    <s v="NA"/>
    <s v="NA"/>
    <x v="4"/>
    <n v="0.80551598400000002"/>
    <n v="1"/>
    <x v="3"/>
    <n v="5.6818181818181825"/>
    <n v="17.04545454545455"/>
    <s v="blw"/>
    <n v="17.04545454545455"/>
  </r>
  <r>
    <s v="OtsLGRF22S"/>
    <s v="OtsLGRF22S_6004"/>
    <s v="C-06004"/>
    <d v="2022-09-15T00:00:00"/>
    <n v="18"/>
    <s v="M"/>
    <n v="880"/>
    <n v="88"/>
    <x v="1"/>
    <s v="NA"/>
    <m/>
    <s v="M"/>
    <s v="M"/>
    <s v="OtsLYON18S_1_0706"/>
    <s v="OtsLYON18S_1_0519"/>
    <x v="0"/>
    <n v="4"/>
    <n v="2018"/>
    <s v="NA"/>
    <s v="NA"/>
    <x v="0"/>
    <n v="0.80551598400000002"/>
    <n v="1"/>
    <x v="0"/>
    <n v="5.6818181818181825"/>
    <n v="17.04545454545455"/>
    <s v="abv"/>
    <n v="17.04545454545455"/>
  </r>
  <r>
    <s v="OtsLGRF22S"/>
    <s v="OtsLGRF22S_6007"/>
    <s v="C-06007"/>
    <d v="2022-09-15T00:00:00"/>
    <n v="18"/>
    <s v="M"/>
    <n v="860"/>
    <n v="86"/>
    <x v="1"/>
    <s v="NA"/>
    <m/>
    <s v="F"/>
    <s v="F"/>
    <s v="OtsNPFH17S_1_5352"/>
    <s v="OtsNPFH17S_1_5027"/>
    <x v="4"/>
    <n v="5"/>
    <n v="2017"/>
    <s v="NA"/>
    <s v="NA"/>
    <x v="8"/>
    <n v="0.98821806999999995"/>
    <n v="1"/>
    <x v="2"/>
    <n v="5.6818181818181825"/>
    <n v="17.04545454545455"/>
    <s v="abv"/>
    <n v="17.04545454545455"/>
  </r>
  <r>
    <s v="OtsLGRF22S"/>
    <s v="OtsLGRF22S_6010"/>
    <s v="C-06010"/>
    <d v="2022-09-15T00:00:00"/>
    <n v="18"/>
    <s v="U"/>
    <n v="630"/>
    <n v="63"/>
    <x v="1"/>
    <s v="NA"/>
    <m/>
    <s v="M"/>
    <s v="M"/>
    <s v="OtsLYON19S_1_1872"/>
    <s v="OtsLYON19S_1_1665"/>
    <x v="1"/>
    <n v="3"/>
    <n v="2019"/>
    <s v="NA"/>
    <s v="NA"/>
    <x v="12"/>
    <n v="0.95971980899999998"/>
    <n v="1"/>
    <x v="1"/>
    <n v="5.6818181818181825"/>
    <n v="17.04545454545455"/>
    <s v="abv"/>
    <n v="17.04545454545455"/>
  </r>
  <r>
    <s v="OtsLGRF22S"/>
    <s v="OtsLGRF22S_6013"/>
    <s v="C-06013"/>
    <d v="2022-09-15T00:00:00"/>
    <n v="18"/>
    <s v="F"/>
    <n v="680"/>
    <n v="68"/>
    <x v="1"/>
    <s v="NA"/>
    <m/>
    <s v="F"/>
    <s v="F"/>
    <s v="OtsLYON19S_1_1833"/>
    <s v="OtsLYON19S_1_1570"/>
    <x v="1"/>
    <n v="3"/>
    <n v="2019"/>
    <s v="NA"/>
    <s v="NA"/>
    <x v="12"/>
    <n v="0.95971980899999998"/>
    <n v="1"/>
    <x v="5"/>
    <n v="5.6818181818181825"/>
    <n v="17.04545454545455"/>
    <s v="abv"/>
    <n v="17.04545454545455"/>
  </r>
  <r>
    <s v="OtsLGRF22S"/>
    <s v="OtsLGRF22S_6016"/>
    <s v="C-06016"/>
    <d v="2022-09-15T00:00:00"/>
    <n v="18"/>
    <s v="U"/>
    <n v="620"/>
    <n v="62"/>
    <x v="1"/>
    <s v="NA"/>
    <m/>
    <s v="M"/>
    <s v="M"/>
    <s v="OtsLYON19S_1_1871"/>
    <s v="OtsLYON19S_1_1653"/>
    <x v="1"/>
    <n v="3"/>
    <n v="2019"/>
    <s v="NA"/>
    <s v="NA"/>
    <x v="12"/>
    <n v="0.95971980899999998"/>
    <n v="1"/>
    <x v="6"/>
    <n v="5.6818181818181825"/>
    <n v="17.04545454545455"/>
    <s v="abv"/>
    <n v="17.04545454545455"/>
  </r>
  <r>
    <s v="OtsLGRF22S"/>
    <s v="OtsLGRF22S_6019"/>
    <s v="C-06019"/>
    <d v="2022-09-15T00:00:00"/>
    <n v="18"/>
    <s v="U"/>
    <n v="540"/>
    <n v="54"/>
    <x v="1"/>
    <s v="NA"/>
    <m/>
    <s v="M"/>
    <s v="M"/>
    <s v="OtsLYON19S_1_0576"/>
    <s v="OtsLYON19S_1_0494"/>
    <x v="1"/>
    <n v="3"/>
    <n v="2019"/>
    <s v="NA"/>
    <s v="NA"/>
    <x v="3"/>
    <n v="0.95971980899999998"/>
    <n v="1"/>
    <x v="9"/>
    <n v="5.6818181818181825"/>
    <n v="17.04545454545455"/>
    <s v="blw"/>
    <n v="17.04545454545455"/>
  </r>
  <r>
    <s v="OtsLGRF22S"/>
    <s v="OtsLGRF22S_6022"/>
    <s v="C-06022"/>
    <d v="2022-09-15T00:00:00"/>
    <n v="18"/>
    <s v="F"/>
    <n v="890"/>
    <n v="89"/>
    <x v="1"/>
    <s v="NA"/>
    <m/>
    <s v="M"/>
    <s v="M"/>
    <s v="NA"/>
    <s v="NA"/>
    <x v="2"/>
    <s v="NA"/>
    <s v="U"/>
    <s v="FALL"/>
    <n v="0.999999999999998"/>
    <x v="1"/>
    <e v="#N/A"/>
    <n v="1"/>
    <x v="0"/>
    <n v="5.6818181818181825"/>
    <n v="17.04545454545455"/>
    <s v="abv"/>
    <n v="17.04545454545455"/>
  </r>
  <r>
    <s v="OtsLGRF22S"/>
    <s v="OtsLGRF22S_6025"/>
    <s v="C-06025"/>
    <d v="2022-09-15T00:00:00"/>
    <n v="18"/>
    <s v="U"/>
    <n v="570"/>
    <n v="57"/>
    <x v="0"/>
    <n v="1"/>
    <m/>
    <s v="M"/>
    <s v="M"/>
    <s v="OtsLYON19S_1_1117"/>
    <s v="OtsLYON19S_1_0971"/>
    <x v="1"/>
    <n v="3"/>
    <n v="2019"/>
    <s v="NA"/>
    <s v="NA"/>
    <x v="16"/>
    <n v="0.95971980899999998"/>
    <n v="1"/>
    <x v="9"/>
    <n v="5.6818181818181825"/>
    <n v="17.04545454545455"/>
    <s v="abv"/>
    <n v="17.04545454545455"/>
  </r>
  <r>
    <s v="OtsLGRF22S"/>
    <s v="OtsLGRF22S_6028"/>
    <s v="C-06028"/>
    <d v="2022-09-15T00:00:00"/>
    <n v="18"/>
    <s v="U"/>
    <n v="660"/>
    <n v="66"/>
    <x v="0"/>
    <n v="1"/>
    <m/>
    <s v="M"/>
    <s v="M"/>
    <s v="NA"/>
    <s v="NA"/>
    <x v="2"/>
    <s v="NA"/>
    <s v="U"/>
    <s v="FALL"/>
    <n v="0.999999999999997"/>
    <x v="6"/>
    <e v="#N/A"/>
    <n v="1"/>
    <x v="1"/>
    <n v="5.6818181818181825"/>
    <n v="17.04545454545455"/>
    <s v="abv"/>
    <n v="17.04545454545455"/>
  </r>
  <r>
    <s v="OtsLGRF22S"/>
    <s v="OtsLGRF22S_6031"/>
    <s v="C-06031"/>
    <d v="2022-09-15T00:00:00"/>
    <n v="18"/>
    <s v="F"/>
    <n v="690"/>
    <n v="69"/>
    <x v="0"/>
    <n v="1"/>
    <m/>
    <s v="F"/>
    <s v="F"/>
    <s v="NA"/>
    <s v="NA"/>
    <x v="2"/>
    <s v="NA"/>
    <s v="U"/>
    <s v="FALL"/>
    <n v="0.999999999999994"/>
    <x v="6"/>
    <e v="#N/A"/>
    <n v="1"/>
    <x v="5"/>
    <n v="5.6818181818181825"/>
    <n v="17.04545454545455"/>
    <s v="abv"/>
    <n v="17.04545454545455"/>
  </r>
  <r>
    <s v="OtsLGRF22S"/>
    <s v="OtsLGRF22S_6034"/>
    <s v="C-06034"/>
    <d v="2022-09-15T00:00:00"/>
    <n v="18"/>
    <s v="U"/>
    <n v="590"/>
    <n v="59"/>
    <x v="1"/>
    <s v="NA"/>
    <m/>
    <s v="M"/>
    <s v="M"/>
    <s v="OtsLYON19S_1_0114"/>
    <s v="OtsLYON19S_1_0063"/>
    <x v="1"/>
    <n v="3"/>
    <n v="2019"/>
    <s v="NA"/>
    <s v="NA"/>
    <x v="7"/>
    <n v="0.95971980899999998"/>
    <n v="1"/>
    <x v="6"/>
    <n v="5.6818181818181825"/>
    <n v="17.04545454545455"/>
    <s v="abv"/>
    <n v="17.04545454545455"/>
  </r>
  <r>
    <s v="OtsLGRF22S"/>
    <s v="OtsLGRF22S_6037"/>
    <s v="C-06037"/>
    <d v="2022-09-15T00:00:00"/>
    <n v="18"/>
    <s v="U"/>
    <n v="650"/>
    <n v="65"/>
    <x v="1"/>
    <s v="NA"/>
    <m/>
    <s v="M"/>
    <s v="M"/>
    <s v="OtsLYON19S_1_1390"/>
    <s v="OtsLYON19S_1_1484"/>
    <x v="1"/>
    <n v="3"/>
    <n v="2019"/>
    <s v="NA"/>
    <s v="NA"/>
    <x v="12"/>
    <n v="0.95971980899999998"/>
    <n v="1"/>
    <x v="1"/>
    <n v="5.6818181818181825"/>
    <n v="17.04545454545455"/>
    <s v="abv"/>
    <n v="17.04545454545455"/>
  </r>
  <r>
    <s v="OtsLGRF22S"/>
    <s v="OtsLGRF22S_6040"/>
    <s v="C-06040"/>
    <d v="2022-09-15T00:00:00"/>
    <n v="18"/>
    <s v="U"/>
    <n v="620"/>
    <n v="62"/>
    <x v="0"/>
    <n v="1"/>
    <m/>
    <s v="M"/>
    <s v="M"/>
    <s v="OtsLYON19S_1_0114"/>
    <s v="OtsLYON19S_1_0063"/>
    <x v="1"/>
    <n v="3"/>
    <n v="2019"/>
    <s v="NA"/>
    <s v="NA"/>
    <x v="7"/>
    <n v="0.95971980899999998"/>
    <n v="1"/>
    <x v="6"/>
    <n v="5.6818181818181825"/>
    <n v="17.04545454545455"/>
    <s v="abv"/>
    <n v="17.04545454545455"/>
  </r>
  <r>
    <s v="OtsLGRF22S"/>
    <s v="OtsLGRF22S_6043"/>
    <s v="C-06043"/>
    <d v="2022-09-15T00:00:00"/>
    <n v="18"/>
    <s v="M"/>
    <n v="750"/>
    <n v="75"/>
    <x v="0"/>
    <n v="1"/>
    <m/>
    <s v="U"/>
    <s v="M"/>
    <s v="OtsLYON18S_1_2338"/>
    <s v="OtsLYON18S_1_2726"/>
    <x v="0"/>
    <n v="4"/>
    <n v="2018"/>
    <s v="NA"/>
    <s v="NA"/>
    <x v="9"/>
    <n v="0.80551598400000002"/>
    <n v="1"/>
    <x v="4"/>
    <n v="5.6818181818181825"/>
    <n v="17.04545454545455"/>
    <s v="blw"/>
    <n v="17.04545454545455"/>
  </r>
  <r>
    <s v="OtsLGRF22S"/>
    <s v="OtsLGRF22S_6046"/>
    <s v="C-06046"/>
    <d v="2022-09-15T00:00:00"/>
    <n v="18"/>
    <s v="U"/>
    <n v="680"/>
    <n v="68"/>
    <x v="0"/>
    <n v="1"/>
    <m/>
    <s v="M"/>
    <s v="M"/>
    <s v="OtsPBT18-UmaFa-0945"/>
    <s v="OtsPBT18-UmaFa-0940"/>
    <x v="8"/>
    <n v="4"/>
    <n v="2018"/>
    <s v="NA"/>
    <s v="NA"/>
    <x v="15"/>
    <n v="0.95730000000000004"/>
    <n v="1"/>
    <x v="5"/>
    <n v="5.6818181818181825"/>
    <n v="17.04545454545455"/>
    <s v="blw"/>
    <n v="17.04545454545455"/>
  </r>
  <r>
    <s v="OtsLGRF22S"/>
    <s v="OtsLGRF22S_6049"/>
    <s v="C-06049"/>
    <d v="2022-09-15T00:00:00"/>
    <n v="18"/>
    <s v="M"/>
    <n v="590"/>
    <n v="59"/>
    <x v="0"/>
    <n v="1"/>
    <m/>
    <s v="M"/>
    <s v="M"/>
    <s v="OtsLYON19S_1_0548"/>
    <s v="OtsLYON19S_1_0409"/>
    <x v="1"/>
    <n v="3"/>
    <n v="2019"/>
    <s v="NA"/>
    <s v="NA"/>
    <x v="3"/>
    <n v="0.95971980899999998"/>
    <n v="1"/>
    <x v="6"/>
    <n v="5.6818181818181825"/>
    <n v="17.04545454545455"/>
    <s v="blw"/>
    <n v="17.04545454545455"/>
  </r>
  <r>
    <s v="OtsLGRF22S"/>
    <s v="OtsLGRF22S_6052"/>
    <s v="C-06052"/>
    <d v="2022-09-15T00:00:00"/>
    <n v="18"/>
    <s v="U"/>
    <n v="610"/>
    <n v="61"/>
    <x v="1"/>
    <s v="NA"/>
    <m/>
    <s v="M"/>
    <s v="M"/>
    <s v="NA"/>
    <s v="NA"/>
    <x v="2"/>
    <s v="NA"/>
    <s v="U"/>
    <s v="FALL"/>
    <n v="1"/>
    <x v="1"/>
    <e v="#N/A"/>
    <n v="1"/>
    <x v="6"/>
    <n v="5.6818181818181825"/>
    <n v="17.04545454545455"/>
    <s v="abv"/>
    <n v="17.04545454545455"/>
  </r>
  <r>
    <s v="OtsLGRF22S"/>
    <s v="OtsLGRF22S_6055"/>
    <s v="C-06055"/>
    <d v="2022-09-15T00:00:00"/>
    <n v="18"/>
    <s v="F"/>
    <n v="660"/>
    <n v="66"/>
    <x v="1"/>
    <s v="NA"/>
    <m/>
    <s v="F"/>
    <s v="F"/>
    <s v="OtsLYON19S_1_0525"/>
    <s v="OtsLYON19S_1_0360"/>
    <x v="1"/>
    <n v="3"/>
    <n v="2019"/>
    <s v="NA"/>
    <s v="NA"/>
    <x v="0"/>
    <n v="0.95971980899999998"/>
    <n v="1"/>
    <x v="1"/>
    <n v="5.6818181818181825"/>
    <n v="17.04545454545455"/>
    <s v="abv"/>
    <n v="17.04545454545455"/>
  </r>
  <r>
    <s v="OtsLGRF22S"/>
    <s v="OtsLGRF22S_6058"/>
    <s v="C-06058"/>
    <d v="2022-09-15T00:00:00"/>
    <n v="18"/>
    <s v="U"/>
    <n v="600"/>
    <n v="60"/>
    <x v="1"/>
    <s v="NA"/>
    <s v="This individual failed to genotype"/>
    <s v="U"/>
    <s v="M"/>
    <s v="NG"/>
    <s v="NG"/>
    <x v="11"/>
    <s v="NA"/>
    <s v="U"/>
    <s v="NA"/>
    <s v="NA"/>
    <x v="19"/>
    <e v="#N/A"/>
    <n v="1"/>
    <x v="6"/>
    <n v="5.6818181818181825"/>
    <n v="17.04545454545455"/>
    <s v="abv"/>
    <n v="17.04545454545455"/>
  </r>
  <r>
    <s v="OtsLGRF22S"/>
    <s v="OtsLGRF22S_6061"/>
    <s v="C-06061"/>
    <d v="2022-09-15T00:00:00"/>
    <n v="18"/>
    <s v="F"/>
    <n v="800"/>
    <n v="80"/>
    <x v="1"/>
    <s v="NA"/>
    <s v="This individual failed to genotype"/>
    <s v="U"/>
    <s v="F"/>
    <s v="NG"/>
    <s v="NG"/>
    <x v="11"/>
    <s v="NA"/>
    <s v="U"/>
    <s v="NA"/>
    <s v="NA"/>
    <x v="19"/>
    <e v="#N/A"/>
    <n v="1"/>
    <x v="3"/>
    <n v="5.6818181818181825"/>
    <n v="17.04545454545455"/>
    <s v="abv"/>
    <n v="17.04545454545455"/>
  </r>
  <r>
    <s v="OtsLGRF22S"/>
    <s v="OtsLGRF22S_6064"/>
    <s v="C-06064"/>
    <d v="2022-09-15T00:00:00"/>
    <n v="18"/>
    <s v="U"/>
    <n v="480"/>
    <n v="48"/>
    <x v="0"/>
    <n v="1"/>
    <m/>
    <s v="M"/>
    <s v="M"/>
    <s v="OtsLYON20S_1_0243"/>
    <s v="OtsLYON20S_1_0089"/>
    <x v="7"/>
    <n v="2"/>
    <n v="2020"/>
    <s v="NA"/>
    <s v="NA"/>
    <x v="7"/>
    <n v="0.98961045999999997"/>
    <n v="1"/>
    <x v="8"/>
    <n v="5.6818181818181825"/>
    <n v="17.04545454545455"/>
    <s v="abv"/>
    <n v="17.04545454545455"/>
  </r>
  <r>
    <s v="OtsLGRF22S"/>
    <s v="OtsLGRF22S_6067"/>
    <s v="C-06067"/>
    <d v="2022-09-15T00:00:00"/>
    <n v="18"/>
    <s v="U"/>
    <n v="630"/>
    <n v="63"/>
    <x v="0"/>
    <n v="1"/>
    <m/>
    <s v="M"/>
    <s v="M"/>
    <s v="OtsLYON19S_1_1747"/>
    <s v="OtsLYON19S_1_1993"/>
    <x v="1"/>
    <n v="3"/>
    <n v="2019"/>
    <s v="NA"/>
    <s v="NA"/>
    <x v="12"/>
    <n v="0.95971980899999998"/>
    <n v="1"/>
    <x v="1"/>
    <n v="5.6818181818181825"/>
    <n v="17.04545454545455"/>
    <s v="abv"/>
    <n v="17.04545454545455"/>
  </r>
  <r>
    <s v="OtsLGRF22S"/>
    <s v="OtsLGRF22S_6070"/>
    <s v="C-06070"/>
    <d v="2022-09-15T00:00:00"/>
    <n v="18"/>
    <s v="U"/>
    <n v="650"/>
    <n v="65"/>
    <x v="1"/>
    <s v="NA"/>
    <m/>
    <s v="F"/>
    <s v="F"/>
    <s v="OtsLYON19S_1_1811"/>
    <s v="OtsLYON19S_1_1523"/>
    <x v="1"/>
    <n v="3"/>
    <n v="2019"/>
    <s v="NA"/>
    <s v="NA"/>
    <x v="12"/>
    <n v="0.95971980899999998"/>
    <n v="1"/>
    <x v="1"/>
    <n v="5.6818181818181825"/>
    <n v="17.04545454545455"/>
    <s v="abv"/>
    <n v="17.04545454545455"/>
  </r>
  <r>
    <s v="OtsLGRF22S"/>
    <s v="OtsLGRF22S_6073"/>
    <s v="C-06073"/>
    <d v="2022-09-15T00:00:00"/>
    <n v="18"/>
    <s v="U"/>
    <n v="600"/>
    <n v="60"/>
    <x v="1"/>
    <s v="NA"/>
    <m/>
    <s v="M"/>
    <s v="M"/>
    <s v="OtsNPFH19S_1_2338"/>
    <s v="OtsNPFH19S_1_2053"/>
    <x v="5"/>
    <n v="3"/>
    <n v="2019"/>
    <s v="NA"/>
    <s v="NA"/>
    <x v="2"/>
    <n v="0.99705232300000002"/>
    <n v="1"/>
    <x v="6"/>
    <n v="5.6818181818181825"/>
    <n v="17.04545454545455"/>
    <s v="abv"/>
    <n v="17.04545454545455"/>
  </r>
  <r>
    <s v="OtsLGRF22S"/>
    <s v="OtsLGRF22S_6076"/>
    <s v="C-06076"/>
    <d v="2022-09-15T00:00:00"/>
    <n v="18"/>
    <s v="M"/>
    <n v="630"/>
    <n v="63"/>
    <x v="0"/>
    <n v="1"/>
    <m/>
    <s v="M"/>
    <s v="M"/>
    <s v="OtsLYON19S_1_1106"/>
    <s v="OtsLYON19S_1_0921"/>
    <x v="1"/>
    <n v="3"/>
    <n v="2019"/>
    <s v="NA"/>
    <s v="NA"/>
    <x v="16"/>
    <n v="0.95971980899999998"/>
    <n v="1"/>
    <x v="1"/>
    <n v="5.6818181818181825"/>
    <n v="17.04545454545455"/>
    <s v="abv"/>
    <n v="17.04545454545455"/>
  </r>
  <r>
    <s v="OtsLGRF22S"/>
    <s v="OtsLGRF22S_6079"/>
    <s v="C-06079"/>
    <d v="2022-09-15T00:00:00"/>
    <n v="18"/>
    <s v="U"/>
    <n v="570"/>
    <n v="57"/>
    <x v="1"/>
    <s v="NA"/>
    <m/>
    <s v="M"/>
    <s v="M"/>
    <s v="OtsLYON19S_1_0587"/>
    <s v="OtsLYON19S_1_0629"/>
    <x v="1"/>
    <n v="3"/>
    <n v="2019"/>
    <s v="NA"/>
    <s v="NA"/>
    <x v="5"/>
    <n v="0.95971980899999998"/>
    <n v="1"/>
    <x v="9"/>
    <n v="5.6818181818181825"/>
    <n v="17.04545454545455"/>
    <s v="abv"/>
    <n v="17.04545454545455"/>
  </r>
  <r>
    <s v="OtsLGRF22S"/>
    <s v="OtsLGRF22S_6082"/>
    <s v="C-06082"/>
    <d v="2022-09-15T00:00:00"/>
    <n v="18"/>
    <s v="M"/>
    <n v="870"/>
    <n v="87"/>
    <x v="1"/>
    <s v="NA"/>
    <s v="This individual failed to genotype"/>
    <s v="U"/>
    <s v="M"/>
    <s v="NG"/>
    <s v="NG"/>
    <x v="11"/>
    <s v="NA"/>
    <s v="U"/>
    <s v="NA"/>
    <s v="NA"/>
    <x v="19"/>
    <e v="#N/A"/>
    <n v="1"/>
    <x v="2"/>
    <n v="5.6818181818181825"/>
    <n v="17.04545454545455"/>
    <s v="abv"/>
    <n v="17.04545454545455"/>
  </r>
  <r>
    <s v="OtsLGRF22S"/>
    <s v="OtsLGRF22S_6085"/>
    <s v="C-06085"/>
    <d v="2022-09-15T00:00:00"/>
    <n v="18"/>
    <s v="F"/>
    <n v="730"/>
    <n v="73"/>
    <x v="1"/>
    <s v="NA"/>
    <m/>
    <s v="F"/>
    <s v="F"/>
    <s v="OtsLYON18S_1_0105"/>
    <s v="OtsLYON18S_1_0029"/>
    <x v="0"/>
    <n v="4"/>
    <n v="2018"/>
    <s v="NA"/>
    <s v="NA"/>
    <x v="7"/>
    <n v="0.80551598400000002"/>
    <n v="1"/>
    <x v="4"/>
    <n v="5.6818181818181825"/>
    <n v="17.04545454545455"/>
    <s v="abv"/>
    <n v="17.04545454545455"/>
  </r>
  <r>
    <s v="OtsLGRF22S"/>
    <s v="OtsLGRF22S_6088"/>
    <s v="C-06088"/>
    <d v="2022-09-15T00:00:00"/>
    <n v="18"/>
    <s v="M"/>
    <n v="610"/>
    <n v="61"/>
    <x v="0"/>
    <n v="1"/>
    <m/>
    <s v="M"/>
    <s v="M"/>
    <s v="OtsLYON19S_1_0517"/>
    <s v="OtsLYON19S_1_0326"/>
    <x v="1"/>
    <n v="3"/>
    <n v="2019"/>
    <s v="NA"/>
    <s v="NA"/>
    <x v="0"/>
    <n v="0.95971980899999998"/>
    <n v="1"/>
    <x v="6"/>
    <n v="5.6818181818181825"/>
    <n v="17.04545454545455"/>
    <s v="abv"/>
    <n v="17.04545454545455"/>
  </r>
  <r>
    <s v="OtsLGRF22S"/>
    <s v="OtsLGRF22S_6091"/>
    <s v="C-06091"/>
    <d v="2022-09-15T00:00:00"/>
    <n v="18"/>
    <s v="U"/>
    <n v="610"/>
    <n v="61"/>
    <x v="1"/>
    <s v="NA"/>
    <m/>
    <s v="M"/>
    <s v="M"/>
    <s v="OtsLYON19S_1_0151"/>
    <s v="OtsLYON19S_1_0217"/>
    <x v="1"/>
    <n v="3"/>
    <n v="2019"/>
    <s v="NA"/>
    <s v="NA"/>
    <x v="0"/>
    <n v="0.95971980899999998"/>
    <n v="1"/>
    <x v="6"/>
    <n v="5.6818181818181825"/>
    <n v="17.04545454545455"/>
    <s v="abv"/>
    <n v="17.04545454545455"/>
  </r>
  <r>
    <s v="OtsLGRF22S"/>
    <s v="OtsLGRF22S_6094"/>
    <s v="C-06094"/>
    <d v="2022-09-15T00:00:00"/>
    <n v="18"/>
    <s v="U"/>
    <n v="410"/>
    <n v="41"/>
    <x v="1"/>
    <s v="NA"/>
    <m/>
    <s v="M"/>
    <s v="M"/>
    <s v="OtsLYON20S_1_1485"/>
    <s v="OtsLYON20S_1_1287"/>
    <x v="7"/>
    <n v="2"/>
    <n v="2020"/>
    <s v="NA"/>
    <s v="NA"/>
    <x v="12"/>
    <n v="0.98961045999999997"/>
    <n v="1"/>
    <x v="11"/>
    <n v="5.6818181818181825"/>
    <n v="17.04545454545455"/>
    <s v="abv"/>
    <n v="17.04545454545455"/>
  </r>
  <r>
    <s v="OtsLGRF22S"/>
    <s v="OtsLGRF22S_6097"/>
    <s v="C-06097"/>
    <d v="2022-09-15T00:00:00"/>
    <n v="18"/>
    <s v="F"/>
    <n v="710"/>
    <n v="71"/>
    <x v="0"/>
    <n v="1"/>
    <m/>
    <s v="F"/>
    <s v="F"/>
    <s v="OtsNPFH19S_1_3345"/>
    <s v="OtsNPFH19S_1_3111"/>
    <x v="5"/>
    <n v="3"/>
    <n v="2019"/>
    <s v="NA"/>
    <s v="NA"/>
    <x v="10"/>
    <n v="0.99705232300000002"/>
    <n v="1"/>
    <x v="5"/>
    <n v="5.6818181818181825"/>
    <n v="17.04545454545455"/>
    <s v="abv"/>
    <n v="17.04545454545455"/>
  </r>
  <r>
    <s v="OtsLGRF22S"/>
    <s v="OtsLGRF22S_6100"/>
    <s v="C-06100"/>
    <d v="2022-09-15T00:00:00"/>
    <n v="18"/>
    <s v="F"/>
    <n v="700"/>
    <n v="70"/>
    <x v="1"/>
    <s v="NA"/>
    <m/>
    <s v="F"/>
    <s v="F"/>
    <s v="OtsLYON19S_1_1871"/>
    <s v="OtsLYON19S_1_1653"/>
    <x v="1"/>
    <n v="3"/>
    <n v="2019"/>
    <s v="NA"/>
    <s v="NA"/>
    <x v="12"/>
    <n v="0.95971980899999998"/>
    <n v="1"/>
    <x v="5"/>
    <n v="5.6818181818181825"/>
    <n v="17.04545454545455"/>
    <s v="abv"/>
    <n v="17.04545454545455"/>
  </r>
  <r>
    <s v="OtsLGRF22S"/>
    <s v="OtsLGRF22S_6103"/>
    <s v="C-06103"/>
    <d v="2022-09-15T00:00:00"/>
    <n v="18"/>
    <s v="U"/>
    <n v="640"/>
    <n v="64"/>
    <x v="1"/>
    <s v="NA"/>
    <m/>
    <s v="M"/>
    <s v="M"/>
    <s v="OtsLYON19S_1_0567"/>
    <s v="OtsLYON19S_1_0479"/>
    <x v="1"/>
    <n v="3"/>
    <n v="2019"/>
    <s v="NA"/>
    <s v="NA"/>
    <x v="3"/>
    <n v="0.95971980899999998"/>
    <n v="1"/>
    <x v="1"/>
    <n v="5.6818181818181825"/>
    <n v="17.04545454545455"/>
    <s v="blw"/>
    <n v="17.04545454545455"/>
  </r>
  <r>
    <s v="OtsLGRF22S"/>
    <s v="OtsLGRF22S_6106"/>
    <s v="C-06106"/>
    <d v="2022-09-15T00:00:00"/>
    <n v="18"/>
    <s v="U"/>
    <n v="570"/>
    <n v="57"/>
    <x v="0"/>
    <n v="1"/>
    <m/>
    <s v="M"/>
    <s v="M"/>
    <s v="OtsLYON19S_1_1736"/>
    <s v="OtsLYON19S_1_1965"/>
    <x v="1"/>
    <n v="3"/>
    <n v="2019"/>
    <s v="NA"/>
    <s v="NA"/>
    <x v="12"/>
    <n v="0.95971980899999998"/>
    <n v="1"/>
    <x v="9"/>
    <n v="5.6818181818181825"/>
    <n v="17.04545454545455"/>
    <s v="abv"/>
    <n v="17.04545454545455"/>
  </r>
  <r>
    <s v="OtsLGRF22S"/>
    <s v="OtsLGRF22S_6109"/>
    <s v="C-06109"/>
    <d v="2022-09-15T00:00:00"/>
    <n v="18"/>
    <s v="F"/>
    <n v="800"/>
    <n v="80"/>
    <x v="1"/>
    <s v="NA"/>
    <m/>
    <s v="F"/>
    <s v="F"/>
    <s v="NA"/>
    <s v="NA"/>
    <x v="2"/>
    <s v="NA"/>
    <s v="U"/>
    <s v="FALL"/>
    <n v="1"/>
    <x v="1"/>
    <e v="#N/A"/>
    <n v="1"/>
    <x v="3"/>
    <n v="5.6818181818181825"/>
    <n v="17.04545454545455"/>
    <s v="abv"/>
    <n v="17.04545454545455"/>
  </r>
  <r>
    <s v="OtsLGRF22S"/>
    <s v="OtsLGRF22S_6112"/>
    <s v="C-06112"/>
    <d v="2022-09-15T00:00:00"/>
    <n v="18"/>
    <s v="M"/>
    <n v="740"/>
    <n v="74"/>
    <x v="1"/>
    <s v="NA"/>
    <m/>
    <s v="F"/>
    <s v="F"/>
    <s v="OtsLYON18S_1_1907"/>
    <s v="OtsLYON18S_1_1513"/>
    <x v="0"/>
    <n v="4"/>
    <n v="2018"/>
    <s v="NA"/>
    <s v="NA"/>
    <x v="4"/>
    <n v="0.80551598400000002"/>
    <n v="1"/>
    <x v="4"/>
    <n v="5.6818181818181825"/>
    <n v="17.04545454545455"/>
    <s v="blw"/>
    <n v="17.04545454545455"/>
  </r>
  <r>
    <s v="OtsLGRF22S"/>
    <s v="OtsLGRF22S_6115"/>
    <s v="C-06115"/>
    <d v="2022-09-15T00:00:00"/>
    <n v="18"/>
    <s v="F"/>
    <n v="680"/>
    <n v="68"/>
    <x v="0"/>
    <s v="NA"/>
    <m/>
    <s v="F"/>
    <s v="F"/>
    <s v="OtsLYON18S_1_2338"/>
    <s v="OtsLYON18S_1_2725"/>
    <x v="0"/>
    <n v="4"/>
    <n v="2018"/>
    <s v="NA"/>
    <s v="NA"/>
    <x v="9"/>
    <n v="0.80551598400000002"/>
    <n v="1"/>
    <x v="5"/>
    <n v="5.6818181818181825"/>
    <n v="17.04545454545455"/>
    <s v="blw"/>
    <n v="17.04545454545455"/>
  </r>
  <r>
    <s v="OtsLGRF22S"/>
    <s v="OtsLGRF22S_6118"/>
    <s v="C-06118"/>
    <d v="2022-09-15T00:00:00"/>
    <n v="18"/>
    <s v="M"/>
    <n v="720"/>
    <n v="72"/>
    <x v="1"/>
    <s v="NA"/>
    <m/>
    <s v="M"/>
    <s v="M"/>
    <s v="OtsLYON19S_1_1842"/>
    <s v="OtsLYON19S_1_1585"/>
    <x v="1"/>
    <n v="3"/>
    <n v="2019"/>
    <s v="NA"/>
    <s v="NA"/>
    <x v="12"/>
    <n v="0.95971980899999998"/>
    <n v="1"/>
    <x v="5"/>
    <n v="5.6818181818181825"/>
    <n v="17.04545454545455"/>
    <s v="abv"/>
    <n v="17.04545454545455"/>
  </r>
  <r>
    <s v="OtsLGRF22S"/>
    <s v="OtsLGRF22S_6121"/>
    <s v="C-06121"/>
    <d v="2022-09-15T00:00:00"/>
    <n v="18"/>
    <s v="U"/>
    <n v="550"/>
    <n v="55"/>
    <x v="0"/>
    <n v="1"/>
    <m/>
    <s v="M"/>
    <s v="M"/>
    <s v="OtsLYON19S_1_1115"/>
    <s v="OtsLYON19S_1_0950"/>
    <x v="1"/>
    <n v="3"/>
    <n v="2019"/>
    <s v="NA"/>
    <s v="NA"/>
    <x v="16"/>
    <n v="0.95971980899999998"/>
    <n v="1"/>
    <x v="9"/>
    <n v="5.6818181818181825"/>
    <n v="17.04545454545455"/>
    <s v="abv"/>
    <n v="17.04545454545455"/>
  </r>
  <r>
    <s v="OtsLGRF22S"/>
    <s v="OtsLGRF22S_6124"/>
    <s v="C-06124"/>
    <d v="2022-09-15T00:00:00"/>
    <n v="18"/>
    <s v="U"/>
    <n v="640"/>
    <n v="64"/>
    <x v="0"/>
    <n v="1"/>
    <m/>
    <s v="M"/>
    <s v="M"/>
    <s v="OtsNPFH19S_1_2319"/>
    <s v="OtsNPFH19S_1_2043"/>
    <x v="5"/>
    <n v="3"/>
    <n v="2019"/>
    <s v="NA"/>
    <s v="NA"/>
    <x v="2"/>
    <n v="0.99705232300000002"/>
    <n v="1"/>
    <x v="1"/>
    <n v="5.6818181818181825"/>
    <n v="17.04545454545455"/>
    <s v="abv"/>
    <n v="17.04545454545455"/>
  </r>
  <r>
    <s v="OtsLGRF22S"/>
    <s v="OtsLGRF22S_6127"/>
    <s v="C-06127"/>
    <d v="2022-09-15T00:00:00"/>
    <n v="18"/>
    <s v="U"/>
    <n v="680"/>
    <n v="68"/>
    <x v="0"/>
    <n v="1"/>
    <m/>
    <s v="M"/>
    <s v="M"/>
    <s v="OtsLYON18S_1_2367"/>
    <s v="OtsLYON18S_1_2744"/>
    <x v="0"/>
    <n v="4"/>
    <n v="2018"/>
    <s v="NA"/>
    <s v="NA"/>
    <x v="9"/>
    <n v="0.80551598400000002"/>
    <n v="1"/>
    <x v="5"/>
    <n v="5.6818181818181825"/>
    <n v="17.04545454545455"/>
    <s v="blw"/>
    <n v="17.04545454545455"/>
  </r>
  <r>
    <s v="OtsLGRF22S"/>
    <s v="OtsLGRF22S_6130"/>
    <s v="C-06130"/>
    <d v="2022-09-15T00:00:00"/>
    <n v="18"/>
    <s v="F"/>
    <n v="740"/>
    <n v="74"/>
    <x v="1"/>
    <s v="NA"/>
    <m/>
    <s v="U"/>
    <s v="F"/>
    <s v="NA"/>
    <s v="NA"/>
    <x v="2"/>
    <s v="NA"/>
    <s v="U"/>
    <s v="FALL"/>
    <n v="1"/>
    <x v="1"/>
    <e v="#N/A"/>
    <n v="1"/>
    <x v="4"/>
    <n v="5.6818181818181825"/>
    <n v="17.04545454545455"/>
    <s v="abv"/>
    <n v="17.04545454545455"/>
  </r>
  <r>
    <s v="OtsLGRF22S"/>
    <s v="OtsLGRF22S_6133"/>
    <s v="C-06133"/>
    <d v="2022-09-15T00:00:00"/>
    <n v="18"/>
    <s v="U"/>
    <n v="650"/>
    <n v="65"/>
    <x v="0"/>
    <n v="1"/>
    <m/>
    <s v="F"/>
    <s v="F"/>
    <s v="OtsLYON19S_1_0129"/>
    <s v="OtsLYON19S_1_0079"/>
    <x v="1"/>
    <n v="3"/>
    <n v="2019"/>
    <s v="NA"/>
    <s v="NA"/>
    <x v="7"/>
    <n v="0.95971980899999998"/>
    <n v="1"/>
    <x v="1"/>
    <n v="5.6818181818181825"/>
    <n v="17.04545454545455"/>
    <s v="abv"/>
    <n v="17.04545454545455"/>
  </r>
  <r>
    <s v="OtsLGRF22S"/>
    <s v="OtsLGRF22S_6136"/>
    <s v="C-06136"/>
    <d v="2022-09-15T00:00:00"/>
    <n v="18"/>
    <s v="M"/>
    <n v="630"/>
    <n v="63"/>
    <x v="0"/>
    <n v="1"/>
    <m/>
    <s v="M"/>
    <s v="M"/>
    <s v="OtsLYON19S_1_0540"/>
    <s v="OtsLYON19S_1_0402"/>
    <x v="1"/>
    <n v="3"/>
    <n v="2019"/>
    <s v="NA"/>
    <s v="NA"/>
    <x v="3"/>
    <n v="0.95971980899999998"/>
    <n v="1"/>
    <x v="1"/>
    <n v="5.6818181818181825"/>
    <n v="17.04545454545455"/>
    <s v="blw"/>
    <n v="17.04545454545455"/>
  </r>
  <r>
    <s v="OtsLGRF22S"/>
    <s v="OtsLGRF22S_6139"/>
    <s v="C-06139"/>
    <d v="2022-09-15T00:00:00"/>
    <n v="18"/>
    <s v="U"/>
    <n v="690"/>
    <n v="69"/>
    <x v="1"/>
    <s v="NA"/>
    <m/>
    <s v="M"/>
    <s v="M"/>
    <s v="OtsLYON19S_1_1706"/>
    <s v="OtsLYON19S_1_1901"/>
    <x v="1"/>
    <n v="3"/>
    <n v="2019"/>
    <s v="NA"/>
    <s v="NA"/>
    <x v="12"/>
    <n v="0.95971980899999998"/>
    <n v="1"/>
    <x v="5"/>
    <n v="5.6818181818181825"/>
    <n v="17.04545454545455"/>
    <s v="abv"/>
    <n v="17.04545454545455"/>
  </r>
  <r>
    <s v="OtsLGRF22S"/>
    <s v="OtsLGRF22S_6142"/>
    <s v="C-06142"/>
    <d v="2022-09-15T00:00:00"/>
    <n v="18"/>
    <s v="U"/>
    <n v="510"/>
    <n v="51"/>
    <x v="1"/>
    <s v="NA"/>
    <m/>
    <s v="M"/>
    <s v="M"/>
    <s v="OtsLYON20S_1_0473"/>
    <s v="OtsLYON20S_1_0538"/>
    <x v="7"/>
    <n v="2"/>
    <n v="2020"/>
    <s v="NA"/>
    <s v="NA"/>
    <x v="3"/>
    <n v="0.98961045999999997"/>
    <n v="1"/>
    <x v="8"/>
    <n v="5.6818181818181825"/>
    <n v="17.04545454545455"/>
    <s v="blw"/>
    <n v="17.04545454545455"/>
  </r>
  <r>
    <s v="OtsLGRF22S"/>
    <s v="OtsLGRF22S_6145"/>
    <s v="C-06145"/>
    <d v="2022-09-15T00:00:00"/>
    <n v="18"/>
    <s v="M"/>
    <n v="750"/>
    <n v="75"/>
    <x v="0"/>
    <n v="1"/>
    <m/>
    <s v="M"/>
    <s v="M"/>
    <s v="OtsLYON18S_1_0722"/>
    <s v="OtsLYON18S_1_0823"/>
    <x v="0"/>
    <n v="4"/>
    <n v="2018"/>
    <s v="NA"/>
    <s v="NA"/>
    <x v="5"/>
    <n v="0.80551598400000002"/>
    <n v="1"/>
    <x v="4"/>
    <n v="5.6818181818181825"/>
    <n v="17.04545454545455"/>
    <s v="abv"/>
    <n v="17.04545454545455"/>
  </r>
  <r>
    <s v="OtsLGRF22S"/>
    <s v="OtsLGRF22S_6148"/>
    <s v="C-06148"/>
    <d v="2022-09-15T00:00:00"/>
    <n v="18"/>
    <s v="U"/>
    <n v="590"/>
    <n v="59"/>
    <x v="0"/>
    <n v="1"/>
    <m/>
    <s v="M"/>
    <s v="M"/>
    <s v="NA"/>
    <s v="NA"/>
    <x v="2"/>
    <s v="NA"/>
    <s v="U"/>
    <s v="FALL"/>
    <n v="1"/>
    <x v="6"/>
    <e v="#N/A"/>
    <n v="1"/>
    <x v="6"/>
    <n v="5.6818181818181825"/>
    <n v="17.04545454545455"/>
    <s v="abv"/>
    <n v="17.04545454545455"/>
  </r>
  <r>
    <s v="OtsLGRF22S"/>
    <s v="OtsLGRF22S_6151"/>
    <s v="C-06151"/>
    <d v="2022-09-15T00:00:00"/>
    <n v="18"/>
    <s v="U"/>
    <n v="620"/>
    <n v="62"/>
    <x v="1"/>
    <s v="NA"/>
    <m/>
    <s v="M"/>
    <s v="M"/>
    <s v="OtsLYON19S_1_0721"/>
    <s v="OtsLYON19S_1_0822"/>
    <x v="1"/>
    <n v="3"/>
    <n v="2019"/>
    <s v="NA"/>
    <s v="NA"/>
    <x v="5"/>
    <n v="0.95971980899999998"/>
    <n v="1"/>
    <x v="6"/>
    <n v="5.6818181818181825"/>
    <n v="17.04545454545455"/>
    <s v="abv"/>
    <n v="17.04545454545455"/>
  </r>
  <r>
    <s v="OtsLGRF22S"/>
    <s v="OtsLGRF22S_6154"/>
    <s v="C-06154"/>
    <d v="2022-09-15T00:00:00"/>
    <n v="18"/>
    <s v="U"/>
    <n v="470"/>
    <n v="47"/>
    <x v="0"/>
    <n v="1"/>
    <m/>
    <s v="M"/>
    <s v="M"/>
    <s v="OtsLYON20S_1_0476"/>
    <s v="OtsLYON20S_1_0514"/>
    <x v="7"/>
    <n v="2"/>
    <n v="2020"/>
    <s v="NA"/>
    <s v="NA"/>
    <x v="3"/>
    <n v="0.98961045999999997"/>
    <n v="1"/>
    <x v="7"/>
    <n v="5.6818181818181825"/>
    <n v="17.04545454545455"/>
    <s v="blw"/>
    <n v="17.04545454545455"/>
  </r>
  <r>
    <s v="OtsLGRF22S"/>
    <s v="OtsLGRF22S_6157"/>
    <s v="C-06157"/>
    <d v="2022-09-15T00:00:00"/>
    <n v="18"/>
    <s v="U"/>
    <n v="690"/>
    <n v="69"/>
    <x v="1"/>
    <s v="NA"/>
    <m/>
    <s v="M"/>
    <s v="M"/>
    <s v="NA"/>
    <s v="NA"/>
    <x v="2"/>
    <s v="NA"/>
    <s v="U"/>
    <s v="FALL"/>
    <n v="1"/>
    <x v="1"/>
    <e v="#N/A"/>
    <n v="1"/>
    <x v="5"/>
    <n v="5.6818181818181825"/>
    <n v="17.04545454545455"/>
    <s v="abv"/>
    <n v="17.04545454545455"/>
  </r>
  <r>
    <s v="OtsLGRF22S"/>
    <s v="OtsLGRF22S_6160"/>
    <s v="C-06160"/>
    <d v="2022-09-15T00:00:00"/>
    <n v="18"/>
    <s v="F"/>
    <n v="760"/>
    <n v="76"/>
    <x v="1"/>
    <s v="NA"/>
    <m/>
    <s v="F"/>
    <s v="F"/>
    <s v="OtsLYON18S_1_0761"/>
    <s v="OtsLYON18S_1_0691"/>
    <x v="0"/>
    <n v="4"/>
    <n v="2018"/>
    <s v="NA"/>
    <s v="NA"/>
    <x v="3"/>
    <n v="0.80551598400000002"/>
    <n v="1"/>
    <x v="4"/>
    <n v="5.6818181818181825"/>
    <n v="17.04545454545455"/>
    <s v="blw"/>
    <n v="17.04545454545455"/>
  </r>
  <r>
    <s v="OtsLGRF22S"/>
    <s v="OtsLGRF22S_6163"/>
    <s v="C-06163"/>
    <d v="2022-09-15T00:00:00"/>
    <n v="18"/>
    <s v="U"/>
    <n v="580"/>
    <n v="58"/>
    <x v="1"/>
    <s v="NA"/>
    <m/>
    <s v="M"/>
    <s v="M"/>
    <s v="OtsLYON19S_1_1839"/>
    <s v="OtsLYON19S_1_1580"/>
    <x v="1"/>
    <n v="3"/>
    <n v="2019"/>
    <s v="NA"/>
    <s v="NA"/>
    <x v="12"/>
    <n v="0.95971980899999998"/>
    <n v="1"/>
    <x v="6"/>
    <n v="5.6818181818181825"/>
    <n v="17.04545454545455"/>
    <s v="abv"/>
    <n v="17.04545454545455"/>
  </r>
  <r>
    <s v="OtsLGRF22S"/>
    <s v="OtsLGRF22S_6166"/>
    <s v="C-06166"/>
    <d v="2022-09-15T00:00:00"/>
    <n v="18"/>
    <s v="U"/>
    <n v="650"/>
    <n v="65"/>
    <x v="1"/>
    <s v="NA"/>
    <m/>
    <s v="M"/>
    <s v="M"/>
    <s v="OtsLYON19S_1_1884"/>
    <s v="OtsLYON19S_1_1670"/>
    <x v="1"/>
    <n v="3"/>
    <n v="2019"/>
    <s v="NA"/>
    <s v="NA"/>
    <x v="12"/>
    <n v="0.95971980899999998"/>
    <n v="1"/>
    <x v="1"/>
    <n v="5.6818181818181825"/>
    <n v="17.04545454545455"/>
    <s v="abv"/>
    <n v="17.04545454545455"/>
  </r>
  <r>
    <s v="OtsLGRF22S"/>
    <s v="OtsLGRF22S_6169"/>
    <s v="C-06169"/>
    <d v="2022-09-15T00:00:00"/>
    <n v="18"/>
    <s v="U"/>
    <n v="580"/>
    <n v="58"/>
    <x v="0"/>
    <n v="1"/>
    <m/>
    <s v="M"/>
    <s v="M"/>
    <s v="OtsLYON19S_1_0125"/>
    <s v="OtsLYON19S_1_0055"/>
    <x v="1"/>
    <n v="3"/>
    <n v="2019"/>
    <s v="NA"/>
    <s v="NA"/>
    <x v="7"/>
    <n v="0.95971980899999998"/>
    <n v="1"/>
    <x v="6"/>
    <n v="5.6818181818181825"/>
    <n v="17.04545454545455"/>
    <s v="abv"/>
    <n v="17.04545454545455"/>
  </r>
  <r>
    <s v="OtsLGRF22S"/>
    <s v="OtsLGRF22S_6172"/>
    <s v="C-06172"/>
    <d v="2022-09-15T00:00:00"/>
    <n v="18"/>
    <s v="U"/>
    <n v="650"/>
    <n v="65"/>
    <x v="1"/>
    <s v="NA"/>
    <m/>
    <s v="M"/>
    <s v="M"/>
    <s v="OtsLYON19S_1_1878"/>
    <s v="OtsLYON19S_1_1650"/>
    <x v="1"/>
    <n v="3"/>
    <n v="2019"/>
    <s v="NA"/>
    <s v="NA"/>
    <x v="12"/>
    <n v="0.95971980899999998"/>
    <n v="1"/>
    <x v="1"/>
    <n v="5.6818181818181825"/>
    <n v="17.04545454545455"/>
    <s v="abv"/>
    <n v="17.04545454545455"/>
  </r>
  <r>
    <s v="OtsLGRF22S"/>
    <s v="OtsLGRF22S_6175"/>
    <s v="C-06175"/>
    <d v="2022-09-15T00:00:00"/>
    <n v="18"/>
    <s v="F"/>
    <n v="620"/>
    <n v="62"/>
    <x v="1"/>
    <s v="NA"/>
    <m/>
    <s v="F"/>
    <s v="F"/>
    <s v="NA"/>
    <s v="NA"/>
    <x v="2"/>
    <s v="NA"/>
    <s v="U"/>
    <s v="FALL"/>
    <n v="1"/>
    <x v="1"/>
    <e v="#N/A"/>
    <n v="1"/>
    <x v="6"/>
    <n v="5.6818181818181825"/>
    <n v="17.04545454545455"/>
    <s v="abv"/>
    <n v="17.04545454545455"/>
  </r>
  <r>
    <s v="OtsLGRF22S"/>
    <s v="OtsLGRF22S_6178"/>
    <s v="C-06178"/>
    <d v="2022-09-15T00:00:00"/>
    <n v="18"/>
    <s v="U"/>
    <n v="570"/>
    <n v="57"/>
    <x v="1"/>
    <s v="NA"/>
    <m/>
    <s v="M"/>
    <s v="M"/>
    <s v="OtsLYON19S_1_1798"/>
    <s v="OtsLYON19S_1_2059"/>
    <x v="1"/>
    <n v="3"/>
    <n v="2019"/>
    <s v="NA"/>
    <s v="NA"/>
    <x v="3"/>
    <n v="0.95971980899999998"/>
    <n v="1"/>
    <x v="9"/>
    <n v="5.6818181818181825"/>
    <n v="17.04545454545455"/>
    <s v="blw"/>
    <n v="17.04545454545455"/>
  </r>
  <r>
    <s v="OtsLGRF22S"/>
    <s v="OtsLGRF22S_6181"/>
    <s v="C-06181"/>
    <d v="2022-09-15T00:00:00"/>
    <n v="18"/>
    <s v="U"/>
    <n v="560"/>
    <n v="56"/>
    <x v="1"/>
    <s v="NA"/>
    <m/>
    <s v="M"/>
    <s v="M"/>
    <s v="NA"/>
    <s v="NA"/>
    <x v="2"/>
    <s v="NA"/>
    <s v="U"/>
    <s v="FALL"/>
    <n v="1"/>
    <x v="1"/>
    <e v="#N/A"/>
    <n v="1"/>
    <x v="9"/>
    <n v="5.6818181818181825"/>
    <n v="17.04545454545455"/>
    <s v="abv"/>
    <n v="17.04545454545455"/>
  </r>
  <r>
    <s v="OtsLGRF22S"/>
    <s v="OtsLGRF22S_6184"/>
    <s v="C-06184"/>
    <d v="2022-09-15T00:00:00"/>
    <n v="18"/>
    <s v="U"/>
    <n v="590"/>
    <n v="59"/>
    <x v="1"/>
    <s v="NA"/>
    <m/>
    <s v="M"/>
    <s v="M"/>
    <s v="OtsLYON19S_1_0599"/>
    <s v="OtsLYON19S_1_0665"/>
    <x v="1"/>
    <n v="3"/>
    <n v="2019"/>
    <s v="NA"/>
    <s v="NA"/>
    <x v="5"/>
    <n v="0.95971980899999998"/>
    <n v="1"/>
    <x v="6"/>
    <n v="5.6818181818181825"/>
    <n v="17.04545454545455"/>
    <s v="abv"/>
    <n v="17.04545454545455"/>
  </r>
  <r>
    <s v="OtsLGRF22S"/>
    <s v="OtsLGRF22S_6187"/>
    <s v="C-06187"/>
    <d v="2022-09-15T00:00:00"/>
    <n v="18"/>
    <s v="U"/>
    <n v="580"/>
    <n v="58"/>
    <x v="1"/>
    <s v="NA"/>
    <m/>
    <s v="M"/>
    <s v="M"/>
    <s v="OtsNPFH19S_1_4323"/>
    <s v="OtsNPFH19S_1_4013"/>
    <x v="5"/>
    <n v="3"/>
    <n v="2019"/>
    <s v="NA"/>
    <s v="NA"/>
    <x v="10"/>
    <n v="0.99705232300000002"/>
    <n v="1"/>
    <x v="6"/>
    <n v="5.6818181818181825"/>
    <n v="17.04545454545455"/>
    <s v="abv"/>
    <n v="17.04545454545455"/>
  </r>
  <r>
    <s v="OtsLGRF22S"/>
    <s v="OtsLGRF22S_6190"/>
    <s v="C-06190"/>
    <d v="2022-09-15T00:00:00"/>
    <n v="18"/>
    <s v="U"/>
    <n v="680"/>
    <n v="68"/>
    <x v="1"/>
    <s v="NA"/>
    <m/>
    <s v="M"/>
    <s v="M"/>
    <s v="NA"/>
    <s v="NA"/>
    <x v="2"/>
    <s v="NA"/>
    <s v="U"/>
    <s v="FALL"/>
    <n v="1"/>
    <x v="1"/>
    <e v="#N/A"/>
    <n v="1"/>
    <x v="5"/>
    <n v="5.6818181818181825"/>
    <n v="17.04545454545455"/>
    <s v="abv"/>
    <n v="17.04545454545455"/>
  </r>
  <r>
    <s v="OtsLGRF22S"/>
    <s v="OtsLGRF22S_6193"/>
    <s v="C-06193"/>
    <d v="2022-09-15T00:00:00"/>
    <n v="18"/>
    <s v="U"/>
    <n v="660"/>
    <n v="66"/>
    <x v="0"/>
    <n v="1"/>
    <m/>
    <s v="M"/>
    <s v="M"/>
    <s v="OtsLYON19S_1_1132"/>
    <s v="OtsLYON19S_1_1024"/>
    <x v="1"/>
    <n v="3"/>
    <n v="2019"/>
    <s v="NA"/>
    <s v="NA"/>
    <x v="14"/>
    <n v="0.95971980899999998"/>
    <n v="1"/>
    <x v="1"/>
    <n v="5.6818181818181825"/>
    <n v="17.04545454545455"/>
    <s v="abv"/>
    <n v="17.04545454545455"/>
  </r>
  <r>
    <s v="OtsLGRF22S"/>
    <s v="OtsLGRF22S_6196"/>
    <s v="C-06196"/>
    <d v="2022-09-15T00:00:00"/>
    <n v="18"/>
    <s v="F"/>
    <n v="670"/>
    <n v="67"/>
    <x v="1"/>
    <s v="NA"/>
    <m/>
    <s v="F"/>
    <s v="F"/>
    <s v="OtsLYON18S_1_0757"/>
    <s v="OtsLYON18S_1_1112"/>
    <x v="0"/>
    <n v="4"/>
    <n v="2018"/>
    <s v="NA"/>
    <s v="NA"/>
    <x v="3"/>
    <n v="0.80551598400000002"/>
    <n v="1"/>
    <x v="1"/>
    <n v="5.6818181818181825"/>
    <n v="17.04545454545455"/>
    <s v="blw"/>
    <n v="17.04545454545455"/>
  </r>
  <r>
    <s v="OtsLGRF22S"/>
    <s v="OtsLGRF22S_6199"/>
    <s v="C-06199"/>
    <d v="2022-09-15T00:00:00"/>
    <n v="18"/>
    <s v="M"/>
    <n v="570"/>
    <n v="57"/>
    <x v="0"/>
    <n v="1"/>
    <m/>
    <s v="M"/>
    <s v="M"/>
    <s v="OtsNPFH19S_1_3324"/>
    <s v="OtsNPFH19S_1_3039"/>
    <x v="5"/>
    <n v="3"/>
    <n v="2019"/>
    <s v="NA"/>
    <s v="NA"/>
    <x v="11"/>
    <n v="0.99705232300000002"/>
    <n v="1"/>
    <x v="9"/>
    <n v="5.6818181818181825"/>
    <n v="17.04545454545455"/>
    <s v="abv"/>
    <n v="17.04545454545455"/>
  </r>
  <r>
    <s v="OtsLGRF22S"/>
    <s v="OtsLGRF22S_6202"/>
    <s v="C-06202"/>
    <d v="2022-09-16T00:00:00"/>
    <n v="18"/>
    <s v="F"/>
    <n v="800"/>
    <n v="80"/>
    <x v="0"/>
    <n v="1"/>
    <m/>
    <s v="F"/>
    <s v="F"/>
    <s v="OtsNPFH18S_1_5344"/>
    <s v="OtsNPFH18S_1_5017"/>
    <x v="3"/>
    <n v="4"/>
    <n v="2018"/>
    <s v="NA"/>
    <s v="NA"/>
    <x v="8"/>
    <n v="0.96828396500000002"/>
    <n v="1"/>
    <x v="3"/>
    <n v="5.6818181818181825"/>
    <n v="17.04545454545455"/>
    <s v="abv"/>
    <n v="17.04545454545455"/>
  </r>
  <r>
    <s v="OtsLGRF22S"/>
    <s v="OtsLGRF22S_6205"/>
    <s v="C-06205"/>
    <d v="2022-09-16T00:00:00"/>
    <n v="18"/>
    <s v="F"/>
    <n v="720"/>
    <n v="72"/>
    <x v="1"/>
    <s v="NA"/>
    <m/>
    <s v="F"/>
    <s v="F"/>
    <s v="NA"/>
    <s v="NA"/>
    <x v="2"/>
    <s v="NA"/>
    <s v="U"/>
    <s v="FALL"/>
    <n v="1"/>
    <x v="1"/>
    <e v="#N/A"/>
    <n v="1"/>
    <x v="5"/>
    <n v="5.6818181818181825"/>
    <n v="17.04545454545455"/>
    <s v="abv"/>
    <n v="17.04545454545455"/>
  </r>
  <r>
    <s v="OtsLGRF22S"/>
    <s v="OtsLGRF22S_6208"/>
    <s v="C-06208"/>
    <d v="2022-09-16T00:00:00"/>
    <n v="18"/>
    <s v="U"/>
    <n v="590"/>
    <n v="59"/>
    <x v="1"/>
    <s v="NA"/>
    <m/>
    <s v="M"/>
    <s v="M"/>
    <s v="OtsLYON19S_1_1817"/>
    <s v="OtsLYON19S_1_1533"/>
    <x v="1"/>
    <n v="3"/>
    <n v="2019"/>
    <s v="NA"/>
    <s v="NA"/>
    <x v="12"/>
    <n v="0.95971980899999998"/>
    <n v="1"/>
    <x v="6"/>
    <n v="5.6818181818181825"/>
    <n v="17.04545454545455"/>
    <s v="abv"/>
    <n v="17.04545454545455"/>
  </r>
  <r>
    <s v="OtsLGRF22S"/>
    <s v="OtsLGRF22S_6211"/>
    <s v="C-06211"/>
    <d v="2022-09-16T00:00:00"/>
    <n v="18"/>
    <s v="F"/>
    <n v="750"/>
    <n v="75"/>
    <x v="1"/>
    <s v="NA"/>
    <m/>
    <s v="F"/>
    <s v="F"/>
    <s v="NA"/>
    <s v="NA"/>
    <x v="2"/>
    <s v="NA"/>
    <s v="U"/>
    <s v="FALL"/>
    <n v="0.999999999999999"/>
    <x v="1"/>
    <e v="#N/A"/>
    <n v="1"/>
    <x v="4"/>
    <n v="5.6818181818181825"/>
    <n v="17.04545454545455"/>
    <s v="abv"/>
    <n v="17.04545454545455"/>
  </r>
  <r>
    <s v="OtsLGRF22S"/>
    <s v="OtsLGRF22S_6214"/>
    <s v="C-06214"/>
    <d v="2022-09-16T00:00:00"/>
    <n v="18"/>
    <s v="U"/>
    <n v="480"/>
    <n v="48"/>
    <x v="1"/>
    <s v="NA"/>
    <m/>
    <s v="M"/>
    <s v="M"/>
    <s v="OtsLYON20S_1_0294"/>
    <s v="OtsLYON20S_1_0198"/>
    <x v="7"/>
    <n v="2"/>
    <n v="2020"/>
    <s v="NA"/>
    <s v="NA"/>
    <x v="0"/>
    <n v="0.98961045999999997"/>
    <n v="1"/>
    <x v="8"/>
    <n v="5.6818181818181825"/>
    <n v="17.04545454545455"/>
    <s v="abv"/>
    <n v="17.04545454545455"/>
  </r>
  <r>
    <s v="OtsLGRF22S"/>
    <s v="OtsLGRF22S_6217"/>
    <s v="C-06217"/>
    <d v="2022-09-16T00:00:00"/>
    <n v="18"/>
    <s v="U"/>
    <n v="620"/>
    <n v="62"/>
    <x v="1"/>
    <s v="NA"/>
    <m/>
    <s v="M"/>
    <s v="M"/>
    <s v="NA"/>
    <s v="NA"/>
    <x v="2"/>
    <s v="NA"/>
    <s v="U"/>
    <s v="FALL"/>
    <n v="1"/>
    <x v="1"/>
    <e v="#N/A"/>
    <n v="1"/>
    <x v="6"/>
    <n v="5.6818181818181825"/>
    <n v="17.04545454545455"/>
    <s v="abv"/>
    <n v="17.04545454545455"/>
  </r>
  <r>
    <s v="OtsLGRF22S"/>
    <s v="OtsLGRF22S_6220"/>
    <s v="C-06220"/>
    <d v="2022-09-16T00:00:00"/>
    <n v="18"/>
    <s v="F"/>
    <n v="760"/>
    <n v="76"/>
    <x v="0"/>
    <n v="1"/>
    <m/>
    <s v="F"/>
    <s v="F"/>
    <s v="NA"/>
    <s v="NA"/>
    <x v="2"/>
    <s v="NA"/>
    <s v="U"/>
    <s v="FALL"/>
    <n v="0.999999999999999"/>
    <x v="6"/>
    <e v="#N/A"/>
    <n v="1"/>
    <x v="4"/>
    <n v="5.6818181818181825"/>
    <n v="17.04545454545455"/>
    <s v="abv"/>
    <n v="17.04545454545455"/>
  </r>
  <r>
    <s v="OtsLGRF22S"/>
    <s v="OtsLGRF22S_6223"/>
    <s v="C-06223"/>
    <d v="2022-09-16T00:00:00"/>
    <n v="18"/>
    <s v="U"/>
    <n v="680"/>
    <n v="68"/>
    <x v="0"/>
    <n v="1"/>
    <m/>
    <s v="M"/>
    <s v="M"/>
    <s v="NA"/>
    <s v="NA"/>
    <x v="2"/>
    <s v="NA"/>
    <s v="U"/>
    <s v="FALL"/>
    <n v="0.999999999999999"/>
    <x v="6"/>
    <e v="#N/A"/>
    <n v="1"/>
    <x v="5"/>
    <n v="5.6818181818181825"/>
    <n v="17.04545454545455"/>
    <s v="abv"/>
    <n v="17.04545454545455"/>
  </r>
  <r>
    <s v="OtsLGRF22S"/>
    <s v="OtsLGRF22S_6226"/>
    <s v="C-06226"/>
    <d v="2022-09-16T00:00:00"/>
    <n v="18"/>
    <s v="F"/>
    <n v="780"/>
    <n v="78"/>
    <x v="0"/>
    <n v="1"/>
    <m/>
    <s v="F"/>
    <s v="F"/>
    <s v="OtsLYON18S_1_2330"/>
    <s v="OtsLYON18S_1_2467"/>
    <x v="0"/>
    <n v="4"/>
    <n v="2018"/>
    <s v="NA"/>
    <s v="NA"/>
    <x v="9"/>
    <n v="0.80551598400000002"/>
    <n v="1"/>
    <x v="3"/>
    <n v="5.6818181818181825"/>
    <n v="17.04545454545455"/>
    <s v="blw"/>
    <n v="17.04545454545455"/>
  </r>
  <r>
    <s v="OtsLGRF22S"/>
    <s v="OtsLGRF22S_6229"/>
    <s v="C-06229"/>
    <d v="2022-09-16T00:00:00"/>
    <n v="18"/>
    <s v="U"/>
    <n v="570"/>
    <n v="57"/>
    <x v="1"/>
    <s v="NA"/>
    <m/>
    <s v="M"/>
    <s v="M"/>
    <s v="OtsLYON19S_1_1705"/>
    <s v="OtsLYON19S_1_2106"/>
    <x v="1"/>
    <n v="3"/>
    <n v="2019"/>
    <s v="NA"/>
    <s v="NA"/>
    <x v="3"/>
    <n v="0.95971980899999998"/>
    <n v="1"/>
    <x v="9"/>
    <n v="5.6818181818181825"/>
    <n v="17.04545454545455"/>
    <s v="blw"/>
    <n v="17.04545454545455"/>
  </r>
  <r>
    <s v="OtsLGRF22S"/>
    <s v="OtsLGRF22S_6232"/>
    <s v="C-06232"/>
    <d v="2022-09-16T00:00:00"/>
    <n v="18"/>
    <s v="U"/>
    <n v="660"/>
    <n v="66"/>
    <x v="0"/>
    <n v="1"/>
    <m/>
    <s v="M"/>
    <s v="M"/>
    <s v="OtsLYON19S_1_0115"/>
    <s v="OtsLYON19S_1_0061"/>
    <x v="1"/>
    <n v="3"/>
    <n v="2019"/>
    <s v="NA"/>
    <s v="NA"/>
    <x v="7"/>
    <n v="0.95971980899999998"/>
    <n v="1"/>
    <x v="1"/>
    <n v="5.6818181818181825"/>
    <n v="17.04545454545455"/>
    <s v="abv"/>
    <n v="17.04545454545455"/>
  </r>
  <r>
    <s v="OtsLGRF22S"/>
    <s v="OtsLGRF22S_6235"/>
    <s v="C-06235"/>
    <d v="2022-09-16T00:00:00"/>
    <n v="18"/>
    <s v="F"/>
    <n v="700"/>
    <n v="70"/>
    <x v="0"/>
    <n v="1"/>
    <m/>
    <s v="F"/>
    <s v="F"/>
    <s v="NA"/>
    <s v="NA"/>
    <x v="2"/>
    <s v="NA"/>
    <s v="U"/>
    <s v="FALL"/>
    <n v="1"/>
    <x v="6"/>
    <e v="#N/A"/>
    <n v="1"/>
    <x v="5"/>
    <n v="5.6818181818181825"/>
    <n v="17.04545454545455"/>
    <s v="abv"/>
    <n v="17.04545454545455"/>
  </r>
  <r>
    <s v="OtsLGRF22S"/>
    <s v="OtsLGRF22S_6238"/>
    <s v="C-06238"/>
    <d v="2022-09-16T00:00:00"/>
    <n v="18"/>
    <s v="U"/>
    <n v="610"/>
    <n v="61"/>
    <x v="1"/>
    <s v="NA"/>
    <m/>
    <s v="M"/>
    <s v="M"/>
    <s v="OtsLYON19S_1_1705"/>
    <s v="OtsLYON19S_1_2104"/>
    <x v="1"/>
    <n v="3"/>
    <n v="2019"/>
    <s v="NA"/>
    <s v="NA"/>
    <x v="3"/>
    <n v="0.95971980899999998"/>
    <n v="1"/>
    <x v="6"/>
    <n v="5.6818181818181825"/>
    <n v="17.04545454545455"/>
    <s v="blw"/>
    <n v="17.04545454545455"/>
  </r>
  <r>
    <s v="OtsLGRF22S"/>
    <s v="OtsLGRF22S_6241"/>
    <s v="C-06241"/>
    <d v="2022-09-16T00:00:00"/>
    <n v="18"/>
    <s v="M"/>
    <n v="810"/>
    <n v="81"/>
    <x v="0"/>
    <n v="1"/>
    <m/>
    <s v="M"/>
    <s v="M"/>
    <s v="OtsLYON18S_1_2336"/>
    <s v="OtsLYON18S_1_2483"/>
    <x v="0"/>
    <n v="4"/>
    <n v="2018"/>
    <s v="NA"/>
    <s v="NA"/>
    <x v="9"/>
    <n v="0.80551598400000002"/>
    <n v="1"/>
    <x v="3"/>
    <n v="5.6818181818181825"/>
    <n v="17.04545454545455"/>
    <s v="blw"/>
    <n v="17.04545454545455"/>
  </r>
  <r>
    <s v="OtsLGRF22S"/>
    <s v="OtsLGRF22S_6244"/>
    <s v="C-06244"/>
    <d v="2022-09-16T00:00:00"/>
    <n v="18"/>
    <s v="F"/>
    <n v="750"/>
    <n v="75"/>
    <x v="0"/>
    <n v="1"/>
    <m/>
    <s v="F"/>
    <s v="F"/>
    <s v="OtsLYON18S_1_1009"/>
    <s v="OtsLYON18S_1_1192"/>
    <x v="0"/>
    <n v="4"/>
    <n v="2018"/>
    <s v="NA"/>
    <s v="NA"/>
    <x v="16"/>
    <n v="0.80551598400000002"/>
    <n v="1"/>
    <x v="4"/>
    <n v="5.6818181818181825"/>
    <n v="17.04545454545455"/>
    <s v="abv"/>
    <n v="17.04545454545455"/>
  </r>
  <r>
    <s v="OtsLGRF22S"/>
    <s v="OtsLGRF22S_6247"/>
    <s v="C-06247"/>
    <d v="2022-09-16T00:00:00"/>
    <n v="18"/>
    <s v="M"/>
    <n v="750"/>
    <n v="75"/>
    <x v="0"/>
    <n v="1"/>
    <m/>
    <s v="M"/>
    <s v="M"/>
    <s v="OtsLYON19S_1_0123"/>
    <s v="OtsLYON19S_1_0048"/>
    <x v="1"/>
    <n v="3"/>
    <n v="2019"/>
    <s v="NA"/>
    <s v="NA"/>
    <x v="7"/>
    <n v="0.95971980899999998"/>
    <n v="1"/>
    <x v="4"/>
    <n v="5.6818181818181825"/>
    <n v="17.04545454545455"/>
    <s v="abv"/>
    <n v="17.04545454545455"/>
  </r>
  <r>
    <s v="OtsLGRF22S"/>
    <s v="OtsLGRF22S_6250"/>
    <s v="C-06250"/>
    <d v="2022-09-16T00:00:00"/>
    <n v="18"/>
    <s v="F"/>
    <n v="700"/>
    <n v="70"/>
    <x v="1"/>
    <s v="NA"/>
    <m/>
    <s v="F"/>
    <s v="F"/>
    <s v="OtsLYON18S_1_1953"/>
    <s v="OtsLYON18S_1_1577"/>
    <x v="0"/>
    <n v="4"/>
    <n v="2018"/>
    <s v="NA"/>
    <s v="NA"/>
    <x v="4"/>
    <n v="0.80551598400000002"/>
    <n v="1"/>
    <x v="5"/>
    <n v="5.6818181818181825"/>
    <n v="17.04545454545455"/>
    <s v="blw"/>
    <n v="17.04545454545455"/>
  </r>
  <r>
    <s v="OtsLGRF22S"/>
    <s v="OtsLGRF22S_6253"/>
    <s v="C-06253"/>
    <d v="2022-09-16T00:00:00"/>
    <n v="18"/>
    <s v="F"/>
    <n v="770"/>
    <n v="77"/>
    <x v="1"/>
    <s v="NA"/>
    <m/>
    <s v="F"/>
    <s v="F"/>
    <s v="OtsLYON19S_1_1883"/>
    <s v="OtsLYON19S_1_1659"/>
    <x v="1"/>
    <n v="3"/>
    <n v="2019"/>
    <s v="NA"/>
    <s v="NA"/>
    <x v="12"/>
    <n v="0.95971980899999998"/>
    <n v="1"/>
    <x v="4"/>
    <n v="5.6818181818181825"/>
    <n v="17.04545454545455"/>
    <s v="abv"/>
    <n v="17.04545454545455"/>
  </r>
  <r>
    <s v="OtsLGRF22S"/>
    <s v="OtsLGRF22S_6256"/>
    <s v="C-06256"/>
    <d v="2022-09-16T00:00:00"/>
    <n v="18"/>
    <s v="F"/>
    <n v="730"/>
    <n v="73"/>
    <x v="0"/>
    <n v="1"/>
    <m/>
    <s v="F"/>
    <s v="F"/>
    <s v="OtsLYON18S_1_0129"/>
    <s v="OtsLYON18S_1_0268"/>
    <x v="0"/>
    <n v="4"/>
    <n v="2018"/>
    <s v="NA"/>
    <s v="NA"/>
    <x v="0"/>
    <n v="0.80551598400000002"/>
    <n v="1"/>
    <x v="4"/>
    <n v="5.6818181818181825"/>
    <n v="17.04545454545455"/>
    <s v="abv"/>
    <n v="17.04545454545455"/>
  </r>
  <r>
    <s v="OtsLGRF22S"/>
    <s v="OtsLGRF22S_6259"/>
    <s v="C-06259"/>
    <d v="2022-09-16T00:00:00"/>
    <n v="18"/>
    <s v="U"/>
    <n v="660"/>
    <n v="66"/>
    <x v="0"/>
    <n v="1"/>
    <m/>
    <s v="M"/>
    <s v="M"/>
    <s v="OtsLYON19S_1_0515"/>
    <s v="OtsLYON19S_1_0329"/>
    <x v="1"/>
    <n v="3"/>
    <n v="2019"/>
    <s v="NA"/>
    <s v="NA"/>
    <x v="0"/>
    <n v="0.95971980899999998"/>
    <n v="1"/>
    <x v="1"/>
    <n v="5.6818181818181825"/>
    <n v="17.04545454545455"/>
    <s v="abv"/>
    <n v="17.04545454545455"/>
  </r>
  <r>
    <s v="OtsLGRF22S"/>
    <s v="OtsLGRF22S_6262"/>
    <s v="C-06262"/>
    <d v="2022-09-16T00:00:00"/>
    <n v="18"/>
    <s v="U"/>
    <n v="630"/>
    <n v="63"/>
    <x v="1"/>
    <s v="NA"/>
    <m/>
    <s v="M"/>
    <s v="M"/>
    <s v="OtsLYON19S_1_1846"/>
    <s v="OtsLYON19S_1_1602"/>
    <x v="1"/>
    <n v="3"/>
    <n v="2019"/>
    <s v="NA"/>
    <s v="NA"/>
    <x v="12"/>
    <n v="0.95971980899999998"/>
    <n v="1"/>
    <x v="1"/>
    <n v="5.6818181818181825"/>
    <n v="17.04545454545455"/>
    <s v="abv"/>
    <n v="17.04545454545455"/>
  </r>
  <r>
    <s v="OtsLGRF22S"/>
    <s v="OtsLGRF22S_6265"/>
    <s v="C-06265"/>
    <d v="2022-09-16T00:00:00"/>
    <n v="18"/>
    <s v="U"/>
    <n v="550"/>
    <n v="55"/>
    <x v="0"/>
    <n v="1"/>
    <m/>
    <s v="M"/>
    <s v="M"/>
    <s v="OtsLYON19S_1_1303"/>
    <s v="OtsLYON19S_1_1210"/>
    <x v="1"/>
    <n v="3"/>
    <n v="2019"/>
    <s v="NA"/>
    <s v="NA"/>
    <x v="13"/>
    <n v="0.95971980899999998"/>
    <n v="1"/>
    <x v="9"/>
    <n v="5.6818181818181825"/>
    <n v="17.04545454545455"/>
    <s v="abv"/>
    <n v="17.04545454545455"/>
  </r>
  <r>
    <s v="OtsLGRF22S"/>
    <s v="OtsLGRF22S_6268"/>
    <s v="C-06268"/>
    <d v="2022-09-16T00:00:00"/>
    <n v="18"/>
    <s v="F"/>
    <n v="740"/>
    <n v="74"/>
    <x v="1"/>
    <s v="NA"/>
    <m/>
    <s v="F"/>
    <s v="F"/>
    <s v="OtsLYON18S_1_1373"/>
    <s v="OtsLYON18S_1_1759"/>
    <x v="0"/>
    <n v="4"/>
    <n v="2018"/>
    <s v="NA"/>
    <s v="NA"/>
    <x v="4"/>
    <n v="0.80551598400000002"/>
    <n v="1"/>
    <x v="4"/>
    <n v="5.6818181818181825"/>
    <n v="17.04545454545455"/>
    <s v="blw"/>
    <n v="17.04545454545455"/>
  </r>
  <r>
    <s v="OtsLGRF22S"/>
    <s v="OtsLGRF22S_6271"/>
    <s v="C-06271"/>
    <d v="2022-09-16T00:00:00"/>
    <n v="18"/>
    <s v="U"/>
    <n v="700"/>
    <n v="70"/>
    <x v="0"/>
    <n v="1"/>
    <m/>
    <s v="M"/>
    <s v="M"/>
    <s v="OtsLYON18S_1_2335"/>
    <s v="OtsLYON18S_1_2476"/>
    <x v="0"/>
    <n v="4"/>
    <n v="2018"/>
    <s v="NA"/>
    <s v="NA"/>
    <x v="9"/>
    <n v="0.80551598400000002"/>
    <n v="1"/>
    <x v="5"/>
    <n v="5.6818181818181825"/>
    <n v="17.04545454545455"/>
    <s v="blw"/>
    <n v="17.04545454545455"/>
  </r>
  <r>
    <s v="OtsLGRF22S"/>
    <s v="OtsLGRF22S_6274"/>
    <s v="C-06274"/>
    <d v="2022-09-16T00:00:00"/>
    <n v="18"/>
    <s v="F"/>
    <n v="670"/>
    <n v="67"/>
    <x v="1"/>
    <s v="NA"/>
    <m/>
    <s v="F"/>
    <s v="F"/>
    <s v="OtsLYON19S_1_1803"/>
    <s v="OtsLYON19S_1_1509"/>
    <x v="1"/>
    <n v="3"/>
    <n v="2019"/>
    <s v="NA"/>
    <s v="NA"/>
    <x v="12"/>
    <n v="0.95971980899999998"/>
    <n v="1"/>
    <x v="1"/>
    <n v="5.6818181818181825"/>
    <n v="17.04545454545455"/>
    <s v="abv"/>
    <n v="17.04545454545455"/>
  </r>
  <r>
    <s v="OtsLGRF22S"/>
    <s v="OtsLGRF22S_6277"/>
    <s v="C-06277"/>
    <d v="2022-09-16T00:00:00"/>
    <n v="18"/>
    <s v="U"/>
    <n v="430"/>
    <n v="43"/>
    <x v="1"/>
    <s v="NA"/>
    <m/>
    <s v="M"/>
    <s v="M"/>
    <s v="OtsLYON19S_1_0136"/>
    <s v="OtsLYON19S_1_0230"/>
    <x v="1"/>
    <n v="3"/>
    <n v="2019"/>
    <s v="NA"/>
    <s v="NA"/>
    <x v="0"/>
    <n v="0.95971980899999998"/>
    <n v="1"/>
    <x v="7"/>
    <n v="5.6818181818181825"/>
    <n v="17.04545454545455"/>
    <s v="abv"/>
    <n v="17.04545454545455"/>
  </r>
  <r>
    <s v="OtsLGRF22S"/>
    <s v="OtsLGRF22S_6280"/>
    <s v="C-06280"/>
    <d v="2022-09-16T00:00:00"/>
    <n v="18"/>
    <s v="F"/>
    <n v="810"/>
    <n v="81"/>
    <x v="1"/>
    <s v="NA"/>
    <m/>
    <s v="F"/>
    <s v="F"/>
    <s v="NA"/>
    <s v="NA"/>
    <x v="2"/>
    <s v="NA"/>
    <s v="U"/>
    <s v="FALL"/>
    <n v="0.999999999999997"/>
    <x v="1"/>
    <e v="#N/A"/>
    <n v="1"/>
    <x v="3"/>
    <n v="5.6818181818181825"/>
    <n v="17.04545454545455"/>
    <s v="abv"/>
    <n v="17.04545454545455"/>
  </r>
  <r>
    <s v="OtsLGRF22S"/>
    <s v="OtsLGRF22S_6283"/>
    <s v="C-06283"/>
    <d v="2022-09-16T00:00:00"/>
    <n v="18"/>
    <s v="U"/>
    <n v="660"/>
    <n v="66"/>
    <x v="1"/>
    <s v="NA"/>
    <m/>
    <s v="M"/>
    <s v="M"/>
    <s v="OtsLYON19S_1_1811"/>
    <s v="OtsLYON19S_1_1524"/>
    <x v="1"/>
    <n v="3"/>
    <n v="2019"/>
    <s v="NA"/>
    <s v="NA"/>
    <x v="12"/>
    <n v="0.95971980899999998"/>
    <n v="1"/>
    <x v="1"/>
    <n v="5.6818181818181825"/>
    <n v="17.04545454545455"/>
    <s v="abv"/>
    <n v="17.04545454545455"/>
  </r>
  <r>
    <s v="OtsLGRF22S"/>
    <s v="OtsLGRF22S_6286"/>
    <s v="C-06286"/>
    <d v="2022-09-16T00:00:00"/>
    <n v="18"/>
    <s v="U"/>
    <n v="410"/>
    <n v="41"/>
    <x v="0"/>
    <n v="1"/>
    <m/>
    <s v="M"/>
    <s v="M"/>
    <s v="OtsLYON20S_1_0283"/>
    <s v="OtsLYON20S_1_1031"/>
    <x v="7"/>
    <n v="2"/>
    <n v="2020"/>
    <s v="NA"/>
    <s v="NA"/>
    <x v="5"/>
    <n v="0.98961045999999997"/>
    <n v="1"/>
    <x v="11"/>
    <n v="5.6818181818181825"/>
    <n v="17.04545454545455"/>
    <s v="abv"/>
    <n v="17.04545454545455"/>
  </r>
  <r>
    <s v="OtsLGRF22S"/>
    <s v="OtsLGRF22S_6289"/>
    <s v="C-06289"/>
    <d v="2022-09-16T00:00:00"/>
    <n v="18"/>
    <s v="U"/>
    <n v="470"/>
    <n v="47"/>
    <x v="0"/>
    <n v="1"/>
    <m/>
    <s v="M"/>
    <s v="M"/>
    <s v="OtsLYON20S_1_0655"/>
    <s v="OtsLYON20S_1_0727"/>
    <x v="7"/>
    <n v="2"/>
    <n v="2020"/>
    <s v="NA"/>
    <s v="NA"/>
    <x v="12"/>
    <n v="0.98961045999999997"/>
    <n v="1"/>
    <x v="7"/>
    <n v="5.6818181818181825"/>
    <n v="17.04545454545455"/>
    <s v="abv"/>
    <n v="17.04545454545455"/>
  </r>
  <r>
    <s v="OtsLGRF22S"/>
    <s v="OtsLGRF22S_6292"/>
    <s v="C-06292"/>
    <d v="2022-09-16T00:00:00"/>
    <n v="18"/>
    <s v="F"/>
    <n v="720"/>
    <n v="72"/>
    <x v="0"/>
    <s v="NA"/>
    <m/>
    <s v="F"/>
    <s v="F"/>
    <s v="OtsPBT18-UmaFa-0396"/>
    <s v="OtsPBT18-UmaFa-0392"/>
    <x v="8"/>
    <n v="4"/>
    <n v="2018"/>
    <s v="NA"/>
    <s v="NA"/>
    <x v="15"/>
    <n v="0.95730000000000004"/>
    <n v="1"/>
    <x v="5"/>
    <n v="5.6818181818181825"/>
    <n v="17.04545454545455"/>
    <s v="blw"/>
    <n v="17.04545454545455"/>
  </r>
  <r>
    <s v="OtsLGRF22S"/>
    <s v="OtsLGRF22S_6295"/>
    <s v="C-06295"/>
    <d v="2022-09-16T00:00:00"/>
    <n v="18"/>
    <s v="F"/>
    <n v="680"/>
    <n v="68"/>
    <x v="0"/>
    <n v="1"/>
    <m/>
    <s v="F"/>
    <s v="F"/>
    <s v="OtsLYON19S_1_0596"/>
    <s v="OtsLYON19S_1_0659"/>
    <x v="1"/>
    <n v="3"/>
    <n v="2019"/>
    <s v="NA"/>
    <s v="NA"/>
    <x v="5"/>
    <n v="0.95971980899999998"/>
    <n v="1"/>
    <x v="5"/>
    <n v="5.6818181818181825"/>
    <n v="17.04545454545455"/>
    <s v="abv"/>
    <n v="17.04545454545455"/>
  </r>
  <r>
    <s v="OtsLGRF22S"/>
    <s v="OtsLGRF22S_6298"/>
    <s v="C-06298"/>
    <d v="2022-09-16T00:00:00"/>
    <n v="18"/>
    <s v="U"/>
    <n v="620"/>
    <n v="62"/>
    <x v="1"/>
    <s v="NA"/>
    <m/>
    <s v="M"/>
    <s v="M"/>
    <s v="OtsNPFH19S_1_3363"/>
    <s v="OtsNPFH19S_1_3094"/>
    <x v="5"/>
    <n v="3"/>
    <n v="2019"/>
    <s v="NA"/>
    <s v="NA"/>
    <x v="10"/>
    <n v="0.99705232300000002"/>
    <n v="1"/>
    <x v="6"/>
    <n v="5.6818181818181825"/>
    <n v="17.04545454545455"/>
    <s v="abv"/>
    <n v="17.04545454545455"/>
  </r>
  <r>
    <s v="OtsLGRF22S"/>
    <s v="OtsLGRF22S_6301"/>
    <s v="C-06301"/>
    <d v="2022-09-16T00:00:00"/>
    <n v="18"/>
    <s v="U"/>
    <n v="580"/>
    <n v="58"/>
    <x v="0"/>
    <n v="1"/>
    <m/>
    <s v="M"/>
    <s v="M"/>
    <s v="OtsLYON19S_1_1391"/>
    <s v="OtsLYON19S_1_1486"/>
    <x v="1"/>
    <n v="3"/>
    <n v="2019"/>
    <s v="NA"/>
    <s v="NA"/>
    <x v="12"/>
    <n v="0.95971980899999998"/>
    <n v="1"/>
    <x v="6"/>
    <n v="5.6818181818181825"/>
    <n v="17.04545454545455"/>
    <s v="abv"/>
    <n v="17.04545454545455"/>
  </r>
  <r>
    <s v="OtsLGRF22S"/>
    <s v="OtsLGRF22S_6304"/>
    <s v="C-06304"/>
    <d v="2022-09-16T00:00:00"/>
    <n v="18"/>
    <s v="U"/>
    <n v="490"/>
    <n v="49"/>
    <x v="1"/>
    <s v="NA"/>
    <m/>
    <s v="M"/>
    <s v="M"/>
    <s v="OtsLYON20S_1_0434"/>
    <s v="OtsLYON20S_1_1141"/>
    <x v="7"/>
    <n v="2"/>
    <n v="2020"/>
    <s v="NA"/>
    <s v="NA"/>
    <x v="5"/>
    <n v="0.98961045999999997"/>
    <n v="1"/>
    <x v="8"/>
    <n v="5.6818181818181825"/>
    <n v="17.04545454545455"/>
    <s v="abv"/>
    <n v="17.04545454545455"/>
  </r>
  <r>
    <s v="OtsLGRF22S"/>
    <s v="OtsLGRF22S_6309"/>
    <s v="C-06309"/>
    <d v="2022-09-16T00:00:00"/>
    <n v="18"/>
    <s v="U"/>
    <n v="680"/>
    <n v="68"/>
    <x v="1"/>
    <s v="NA"/>
    <m/>
    <s v="M"/>
    <s v="M"/>
    <s v="NA"/>
    <s v="NA"/>
    <x v="2"/>
    <s v="NA"/>
    <s v="U"/>
    <s v="FALL"/>
    <n v="1"/>
    <x v="1"/>
    <e v="#N/A"/>
    <n v="1"/>
    <x v="5"/>
    <n v="5.6818181818181825"/>
    <n v="17.04545454545455"/>
    <s v="abv"/>
    <n v="17.04545454545455"/>
  </r>
  <r>
    <s v="OtsLGRF22S"/>
    <s v="OtsLGRF22S_6312"/>
    <s v="C-06312"/>
    <d v="2022-09-16T00:00:00"/>
    <n v="18"/>
    <s v="F"/>
    <n v="610"/>
    <n v="61"/>
    <x v="1"/>
    <s v="NA"/>
    <m/>
    <s v="M"/>
    <s v="M"/>
    <s v="NA"/>
    <s v="NA"/>
    <x v="2"/>
    <s v="NA"/>
    <s v="U"/>
    <s v="FALL"/>
    <n v="1"/>
    <x v="1"/>
    <e v="#N/A"/>
    <n v="1"/>
    <x v="6"/>
    <n v="5.6818181818181825"/>
    <n v="17.04545454545455"/>
    <s v="abv"/>
    <n v="17.04545454545455"/>
  </r>
  <r>
    <s v="OtsLGRF22S"/>
    <s v="OtsLGRF22S_6315"/>
    <s v="C-06315"/>
    <d v="2022-09-16T00:00:00"/>
    <n v="18"/>
    <s v="U"/>
    <n v="550"/>
    <n v="55"/>
    <x v="1"/>
    <s v="NA"/>
    <m/>
    <s v="M"/>
    <s v="M"/>
    <s v="NA"/>
    <s v="NA"/>
    <x v="2"/>
    <s v="NA"/>
    <s v="U"/>
    <s v="FALL"/>
    <n v="1"/>
    <x v="1"/>
    <e v="#N/A"/>
    <n v="1"/>
    <x v="9"/>
    <n v="5.6818181818181825"/>
    <n v="17.04545454545455"/>
    <s v="abv"/>
    <n v="17.04545454545455"/>
  </r>
  <r>
    <s v="OtsLGRF22S"/>
    <s v="OtsLGRF22S_6321"/>
    <s v="C-06321"/>
    <d v="2022-09-16T00:00:00"/>
    <n v="18"/>
    <s v="U"/>
    <n v="650"/>
    <n v="65"/>
    <x v="1"/>
    <s v="NA"/>
    <m/>
    <s v="M"/>
    <s v="M"/>
    <s v="OtsLYON19S_1_0719"/>
    <s v="OtsLYON19S_1_0816"/>
    <x v="1"/>
    <n v="3"/>
    <n v="2019"/>
    <s v="NA"/>
    <s v="NA"/>
    <x v="5"/>
    <n v="0.95971980899999998"/>
    <n v="1"/>
    <x v="1"/>
    <n v="5.6818181818181825"/>
    <n v="17.04545454545455"/>
    <s v="abv"/>
    <n v="17.04545454545455"/>
  </r>
  <r>
    <s v="OtsLGRF22S"/>
    <s v="OtsLGRF22S_6324"/>
    <s v="C-06324"/>
    <d v="2022-09-16T00:00:00"/>
    <n v="18"/>
    <s v="U"/>
    <n v="700"/>
    <n v="70"/>
    <x v="0"/>
    <n v="1"/>
    <m/>
    <s v="F"/>
    <s v="F"/>
    <s v="OtsLYON19S_1_0538"/>
    <s v="OtsLYON19S_1_0393"/>
    <x v="1"/>
    <n v="3"/>
    <n v="2019"/>
    <s v="NA"/>
    <s v="NA"/>
    <x v="3"/>
    <n v="0.95971980899999998"/>
    <n v="1"/>
    <x v="5"/>
    <n v="5.6818181818181825"/>
    <n v="17.04545454545455"/>
    <s v="blw"/>
    <n v="17.04545454545455"/>
  </r>
  <r>
    <s v="OtsLGRF22S"/>
    <s v="OtsLGRF22S_6328"/>
    <s v="C-06328"/>
    <d v="2022-09-16T00:00:00"/>
    <n v="18"/>
    <s v="U"/>
    <n v="690"/>
    <n v="69"/>
    <x v="0"/>
    <s v="NA"/>
    <m/>
    <s v="M"/>
    <s v="M"/>
    <s v="OtsLYON19S_1_1723"/>
    <s v="OtsLYON19S_1_1937"/>
    <x v="1"/>
    <n v="3"/>
    <n v="2019"/>
    <s v="NA"/>
    <s v="NA"/>
    <x v="12"/>
    <n v="0.95971980899999998"/>
    <n v="1"/>
    <x v="5"/>
    <n v="5.6818181818181825"/>
    <n v="17.04545454545455"/>
    <s v="abv"/>
    <n v="17.04545454545455"/>
  </r>
  <r>
    <s v="OtsLGRF22S"/>
    <s v="OtsLGRF22S_6333"/>
    <s v="C-06333"/>
    <d v="2022-09-16T00:00:00"/>
    <n v="18"/>
    <s v="F"/>
    <n v="680"/>
    <n v="68"/>
    <x v="0"/>
    <n v="1"/>
    <m/>
    <s v="F"/>
    <s v="F"/>
    <s v="OtsLYON18S_1_2345"/>
    <s v="OtsLYON18S_1_2707"/>
    <x v="0"/>
    <n v="4"/>
    <n v="2018"/>
    <s v="NA"/>
    <s v="NA"/>
    <x v="9"/>
    <n v="0.80551598400000002"/>
    <n v="1"/>
    <x v="5"/>
    <n v="5.6818181818181825"/>
    <n v="17.04545454545455"/>
    <s v="blw"/>
    <n v="17.04545454545455"/>
  </r>
  <r>
    <s v="OtsLGRF22S"/>
    <s v="OtsLGRF22S_6336"/>
    <s v="C-06336"/>
    <d v="2022-09-16T00:00:00"/>
    <n v="18"/>
    <s v="U"/>
    <n v="490"/>
    <n v="49"/>
    <x v="1"/>
    <s v="NA"/>
    <m/>
    <s v="M"/>
    <s v="M"/>
    <s v="OtsLYON19S_1_0584"/>
    <s v="OtsLYON19S_1_0631"/>
    <x v="1"/>
    <n v="3"/>
    <n v="2019"/>
    <s v="NA"/>
    <s v="NA"/>
    <x v="5"/>
    <n v="0.95971980899999998"/>
    <n v="1"/>
    <x v="8"/>
    <n v="5.6818181818181825"/>
    <n v="17.04545454545455"/>
    <s v="abv"/>
    <n v="17.04545454545455"/>
  </r>
  <r>
    <s v="OtsLGRF22S"/>
    <s v="OtsLGRF22S_6343"/>
    <s v="C-06343"/>
    <d v="2022-09-16T00:00:00"/>
    <n v="18"/>
    <s v="F"/>
    <n v="660"/>
    <n v="66"/>
    <x v="0"/>
    <n v="1"/>
    <m/>
    <s v="F"/>
    <s v="F"/>
    <s v="OtsLYON18S_1_2317"/>
    <s v="OtsLYON18S_1_2462"/>
    <x v="0"/>
    <n v="4"/>
    <n v="2018"/>
    <s v="NA"/>
    <s v="NA"/>
    <x v="9"/>
    <n v="0.80551598400000002"/>
    <n v="1"/>
    <x v="1"/>
    <n v="5.6818181818181825"/>
    <n v="17.04545454545455"/>
    <s v="blw"/>
    <n v="17.04545454545455"/>
  </r>
  <r>
    <s v="OtsLGRF22S"/>
    <s v="OtsLGRF22S_6346"/>
    <s v="C-06346"/>
    <d v="2022-09-16T00:00:00"/>
    <n v="18"/>
    <s v="U"/>
    <n v="640"/>
    <n v="64"/>
    <x v="1"/>
    <s v="NA"/>
    <m/>
    <s v="M"/>
    <s v="M"/>
    <s v="OtsLYON19S_1_0564"/>
    <s v="OtsLYON19S_1_0477"/>
    <x v="1"/>
    <n v="3"/>
    <n v="2019"/>
    <s v="NA"/>
    <s v="NA"/>
    <x v="3"/>
    <n v="0.95971980899999998"/>
    <n v="1"/>
    <x v="1"/>
    <n v="5.6818181818181825"/>
    <n v="17.04545454545455"/>
    <s v="blw"/>
    <n v="17.04545454545455"/>
  </r>
  <r>
    <s v="OtsLGRF22S"/>
    <s v="OtsLGRF22S_6351"/>
    <s v="C-06351"/>
    <d v="2022-09-16T00:00:00"/>
    <n v="18"/>
    <s v="F"/>
    <n v="730"/>
    <n v="73"/>
    <x v="0"/>
    <n v="1"/>
    <m/>
    <s v="F"/>
    <s v="F"/>
    <s v="NA"/>
    <s v="NA"/>
    <x v="2"/>
    <s v="NA"/>
    <s v="U"/>
    <s v="FALL"/>
    <n v="0.999999999999997"/>
    <x v="6"/>
    <e v="#N/A"/>
    <n v="1"/>
    <x v="4"/>
    <n v="5.6818181818181825"/>
    <n v="17.04545454545455"/>
    <s v="abv"/>
    <n v="17.04545454545455"/>
  </r>
  <r>
    <s v="OtsLGRF22S"/>
    <s v="OtsLGRF22S_6355"/>
    <s v="C-06355"/>
    <d v="2022-09-16T00:00:00"/>
    <n v="18"/>
    <s v="U"/>
    <n v="620"/>
    <n v="62"/>
    <x v="1"/>
    <s v="NA"/>
    <m/>
    <s v="M"/>
    <s v="M"/>
    <s v="OtsLYON19S_1_0571"/>
    <s v="OtsLYON19S_1_0605"/>
    <x v="1"/>
    <n v="3"/>
    <n v="2019"/>
    <s v="NA"/>
    <s v="NA"/>
    <x v="3"/>
    <n v="0.95971980899999998"/>
    <n v="1"/>
    <x v="6"/>
    <n v="5.6818181818181825"/>
    <n v="17.04545454545455"/>
    <s v="blw"/>
    <n v="17.04545454545455"/>
  </r>
  <r>
    <s v="OtsLGRF22S"/>
    <s v="OtsLGRF22S_6365"/>
    <s v="C-06365"/>
    <d v="2022-09-16T00:00:00"/>
    <n v="18"/>
    <s v="F"/>
    <n v="710"/>
    <n v="71"/>
    <x v="0"/>
    <n v="1"/>
    <m/>
    <s v="F"/>
    <s v="F"/>
    <s v="OtsLYON18S_1_2355"/>
    <s v="OtsLYON18S_1_2731"/>
    <x v="0"/>
    <n v="4"/>
    <n v="2018"/>
    <s v="NA"/>
    <s v="NA"/>
    <x v="9"/>
    <n v="0.80551598400000002"/>
    <n v="1"/>
    <x v="5"/>
    <n v="5.6818181818181825"/>
    <n v="17.04545454545455"/>
    <s v="blw"/>
    <n v="17.04545454545455"/>
  </r>
  <r>
    <s v="OtsLGRF22S"/>
    <s v="OtsLGRF22S_6369"/>
    <s v="C-06369"/>
    <d v="2022-09-16T00:00:00"/>
    <n v="18"/>
    <s v="U"/>
    <n v="660"/>
    <n v="66"/>
    <x v="1"/>
    <s v="NA"/>
    <m/>
    <s v="M"/>
    <s v="M"/>
    <s v="NA"/>
    <s v="NA"/>
    <x v="2"/>
    <s v="NA"/>
    <s v="U"/>
    <s v="FALL"/>
    <n v="1"/>
    <x v="1"/>
    <e v="#N/A"/>
    <n v="1"/>
    <x v="1"/>
    <n v="5.6818181818181825"/>
    <n v="17.04545454545455"/>
    <s v="abv"/>
    <n v="17.04545454545455"/>
  </r>
  <r>
    <s v="OtsLGRF22S"/>
    <s v="OtsLGRF22S_6374"/>
    <s v="C-06374"/>
    <d v="2022-09-16T00:00:00"/>
    <n v="18"/>
    <s v="F"/>
    <n v="750"/>
    <n v="75"/>
    <x v="0"/>
    <n v="1"/>
    <m/>
    <s v="F"/>
    <s v="F"/>
    <s v="NA"/>
    <s v="NA"/>
    <x v="2"/>
    <s v="NA"/>
    <s v="U"/>
    <s v="FALL"/>
    <n v="1"/>
    <x v="6"/>
    <e v="#N/A"/>
    <n v="1"/>
    <x v="4"/>
    <n v="5.6818181818181825"/>
    <n v="17.04545454545455"/>
    <s v="abv"/>
    <n v="17.04545454545455"/>
  </r>
  <r>
    <s v="OtsLGRF22S"/>
    <s v="OtsLGRF22S_6378"/>
    <s v="C-06378"/>
    <d v="2022-09-16T00:00:00"/>
    <n v="18"/>
    <s v="F"/>
    <n v="700"/>
    <n v="70"/>
    <x v="1"/>
    <s v="NA"/>
    <m/>
    <s v="F"/>
    <s v="F"/>
    <s v="OtsLYON19S_1_0567"/>
    <s v="OtsLYON19S_1_0480"/>
    <x v="1"/>
    <n v="3"/>
    <n v="2019"/>
    <s v="NA"/>
    <s v="NA"/>
    <x v="3"/>
    <n v="0.95971980899999998"/>
    <n v="1"/>
    <x v="5"/>
    <n v="5.6818181818181825"/>
    <n v="17.04545454545455"/>
    <s v="blw"/>
    <n v="17.04545454545455"/>
  </r>
  <r>
    <s v="OtsLGRF22S"/>
    <s v="OtsLGRF22S_6381"/>
    <s v="C-06381"/>
    <d v="2022-09-16T00:00:00"/>
    <n v="18"/>
    <s v="U"/>
    <n v="600"/>
    <n v="60"/>
    <x v="1"/>
    <s v="NA"/>
    <m/>
    <s v="M"/>
    <s v="M"/>
    <s v="OtsLYON19S_1_1821"/>
    <s v="OtsLYON19S_1_1544"/>
    <x v="1"/>
    <n v="3"/>
    <n v="2019"/>
    <s v="NA"/>
    <s v="NA"/>
    <x v="12"/>
    <n v="0.95971980899999998"/>
    <n v="1"/>
    <x v="6"/>
    <n v="5.6818181818181825"/>
    <n v="17.04545454545455"/>
    <s v="abv"/>
    <n v="17.04545454545455"/>
  </r>
  <r>
    <s v="OtsLGRF22S"/>
    <s v="OtsLGRF22S_6385"/>
    <s v="C-06385"/>
    <d v="2022-09-16T00:00:00"/>
    <n v="18"/>
    <s v="U"/>
    <n v="620"/>
    <n v="62"/>
    <x v="0"/>
    <n v="1"/>
    <m/>
    <s v="M"/>
    <s v="M"/>
    <s v="OtsLYON19S_1_1768"/>
    <s v="OtsLYON19S_1_2037"/>
    <x v="1"/>
    <n v="3"/>
    <n v="2019"/>
    <s v="NA"/>
    <s v="NA"/>
    <x v="17"/>
    <n v="0.95971980899999998"/>
    <n v="1"/>
    <x v="6"/>
    <n v="5.6818181818181825"/>
    <n v="17.04545454545455"/>
    <s v="abv"/>
    <n v="17.04545454545455"/>
  </r>
  <r>
    <s v="OtsLGRF22S"/>
    <s v="OtsLGRF22S_6388"/>
    <s v="C-06388"/>
    <d v="2022-09-16T00:00:00"/>
    <n v="18"/>
    <s v="F"/>
    <n v="710"/>
    <n v="71"/>
    <x v="0"/>
    <n v="1"/>
    <m/>
    <s v="F"/>
    <s v="F"/>
    <s v="OtsLYON18S_1_2324"/>
    <s v="OtsLYON18S_1_2490"/>
    <x v="0"/>
    <n v="4"/>
    <n v="2018"/>
    <s v="NA"/>
    <s v="NA"/>
    <x v="9"/>
    <n v="0.80551598400000002"/>
    <n v="1"/>
    <x v="5"/>
    <n v="5.6818181818181825"/>
    <n v="17.04545454545455"/>
    <s v="blw"/>
    <n v="17.04545454545455"/>
  </r>
  <r>
    <s v="OtsLGRF22S"/>
    <s v="OtsLGRF22S_6392"/>
    <s v="C-06392"/>
    <d v="2022-09-16T00:00:00"/>
    <n v="18"/>
    <s v="U"/>
    <n v="630"/>
    <n v="63"/>
    <x v="0"/>
    <n v="1"/>
    <m/>
    <s v="M"/>
    <s v="M"/>
    <s v="OtsLYON19S_1_0514"/>
    <s v="OtsLYON19S_1_0327"/>
    <x v="1"/>
    <n v="3"/>
    <n v="2019"/>
    <s v="NA"/>
    <s v="NA"/>
    <x v="0"/>
    <n v="0.95971980899999998"/>
    <n v="1"/>
    <x v="1"/>
    <n v="5.6818181818181825"/>
    <n v="17.04545454545455"/>
    <s v="abv"/>
    <n v="17.04545454545455"/>
  </r>
  <r>
    <s v="OtsLGRF22S"/>
    <s v="OtsLGRF22S_6401"/>
    <s v="C-06401"/>
    <d v="2022-09-16T00:00:00"/>
    <n v="18"/>
    <s v="M"/>
    <n v="730"/>
    <n v="73"/>
    <x v="0"/>
    <n v="1"/>
    <m/>
    <s v="M"/>
    <s v="M"/>
    <s v="NA"/>
    <s v="NA"/>
    <x v="2"/>
    <s v="NA"/>
    <s v="U"/>
    <s v="FALL"/>
    <n v="0.999999999999998"/>
    <x v="6"/>
    <e v="#N/A"/>
    <n v="1"/>
    <x v="4"/>
    <n v="5.6818181818181825"/>
    <n v="17.04545454545455"/>
    <s v="abv"/>
    <n v="17.04545454545455"/>
  </r>
  <r>
    <s v="OtsLGRF22S"/>
    <s v="OtsLGRF22S_6404"/>
    <s v="C-06404"/>
    <d v="2022-09-16T00:00:00"/>
    <n v="18"/>
    <s v="U"/>
    <n v="610"/>
    <n v="61"/>
    <x v="1"/>
    <s v="NA"/>
    <m/>
    <s v="M"/>
    <s v="M"/>
    <s v="OtsLYON19S_1_1803"/>
    <s v="OtsLYON19S_1_1509"/>
    <x v="1"/>
    <n v="3"/>
    <n v="2019"/>
    <s v="NA"/>
    <s v="NA"/>
    <x v="12"/>
    <n v="0.95971980899999998"/>
    <n v="1"/>
    <x v="6"/>
    <n v="5.6818181818181825"/>
    <n v="17.04545454545455"/>
    <s v="abv"/>
    <n v="17.04545454545455"/>
  </r>
  <r>
    <s v="OtsLGRF22S"/>
    <s v="OtsLGRF22S_6407"/>
    <s v="C-06407"/>
    <d v="2022-09-16T00:00:00"/>
    <n v="18"/>
    <s v="F"/>
    <n v="820"/>
    <n v="82"/>
    <x v="1"/>
    <s v="NA"/>
    <m/>
    <s v="F"/>
    <s v="F"/>
    <s v="NA"/>
    <s v="NA"/>
    <x v="2"/>
    <s v="NA"/>
    <s v="U"/>
    <s v="FALL"/>
    <n v="0.999999999999999"/>
    <x v="1"/>
    <e v="#N/A"/>
    <n v="1"/>
    <x v="3"/>
    <n v="5.6818181818181825"/>
    <n v="17.04545454545455"/>
    <s v="abv"/>
    <n v="17.04545454545455"/>
  </r>
  <r>
    <s v="OtsLGRF22S"/>
    <s v="OtsLGRF22S_6410"/>
    <s v="C-06410"/>
    <d v="2022-09-16T00:00:00"/>
    <n v="18"/>
    <s v="M"/>
    <n v="730"/>
    <n v="73"/>
    <x v="0"/>
    <n v="1"/>
    <m/>
    <s v="M"/>
    <s v="M"/>
    <s v="OtsLYON18S_1_0703"/>
    <s v="OtsLYON18S_1_0552"/>
    <x v="0"/>
    <n v="4"/>
    <n v="2018"/>
    <s v="NA"/>
    <s v="NA"/>
    <x v="0"/>
    <n v="0.80551598400000002"/>
    <n v="1"/>
    <x v="4"/>
    <n v="5.6818181818181825"/>
    <n v="17.04545454545455"/>
    <s v="abv"/>
    <n v="17.04545454545455"/>
  </r>
  <r>
    <s v="OtsLGRF22S"/>
    <s v="OtsLGRF22S_6413"/>
    <s v="C-06413"/>
    <d v="2022-09-16T00:00:00"/>
    <n v="18"/>
    <s v="U"/>
    <n v="610"/>
    <n v="61"/>
    <x v="1"/>
    <s v="NA"/>
    <m/>
    <s v="M"/>
    <s v="M"/>
    <s v="OtsLYON19S_1_1731"/>
    <s v="OtsLYON19S_1_1943"/>
    <x v="1"/>
    <n v="3"/>
    <n v="2019"/>
    <s v="NA"/>
    <s v="NA"/>
    <x v="12"/>
    <n v="0.95971980899999998"/>
    <n v="1"/>
    <x v="6"/>
    <n v="5.6818181818181825"/>
    <n v="17.04545454545455"/>
    <s v="abv"/>
    <n v="17.04545454545455"/>
  </r>
  <r>
    <s v="OtsLGRF22S"/>
    <s v="OtsLGRF22S_6416"/>
    <s v="C-06416"/>
    <d v="2022-09-16T00:00:00"/>
    <n v="18"/>
    <s v="U"/>
    <n v="550"/>
    <n v="55"/>
    <x v="1"/>
    <s v="NA"/>
    <m/>
    <s v="M"/>
    <s v="M"/>
    <s v="OtsLYON19S_1_0599"/>
    <s v="OtsLYON19S_1_0665"/>
    <x v="1"/>
    <n v="3"/>
    <n v="2019"/>
    <s v="NA"/>
    <s v="NA"/>
    <x v="5"/>
    <n v="0.95971980899999998"/>
    <n v="1"/>
    <x v="9"/>
    <n v="5.6818181818181825"/>
    <n v="17.04545454545455"/>
    <s v="abv"/>
    <n v="17.04545454545455"/>
  </r>
  <r>
    <s v="OtsLGRF22S"/>
    <s v="OtsLGRF22S_6419"/>
    <s v="C-06419"/>
    <d v="2022-09-16T00:00:00"/>
    <n v="18"/>
    <s v="U"/>
    <n v="630"/>
    <n v="63"/>
    <x v="1"/>
    <s v="NA"/>
    <m/>
    <s v="F"/>
    <s v="F"/>
    <s v="OtsLYON19S_1_1391"/>
    <s v="OtsLYON19S_1_1486"/>
    <x v="1"/>
    <n v="3"/>
    <n v="2019"/>
    <s v="NA"/>
    <s v="NA"/>
    <x v="12"/>
    <n v="0.95971980899999998"/>
    <n v="1"/>
    <x v="1"/>
    <n v="5.6818181818181825"/>
    <n v="17.04545454545455"/>
    <s v="abv"/>
    <n v="17.04545454545455"/>
  </r>
  <r>
    <s v="OtsLGRF22S"/>
    <s v="OtsLGRF22S_6422"/>
    <s v="C-06422"/>
    <d v="2022-09-16T00:00:00"/>
    <n v="18"/>
    <s v="U"/>
    <n v="580"/>
    <n v="58"/>
    <x v="1"/>
    <s v="NA"/>
    <m/>
    <s v="M"/>
    <s v="M"/>
    <s v="OtsLYON19S_1_0570"/>
    <s v="OtsLYON19S_1_0483"/>
    <x v="1"/>
    <n v="3"/>
    <n v="2019"/>
    <s v="NA"/>
    <s v="NA"/>
    <x v="3"/>
    <n v="0.95971980899999998"/>
    <n v="1"/>
    <x v="6"/>
    <n v="5.6818181818181825"/>
    <n v="17.04545454545455"/>
    <s v="blw"/>
    <n v="17.04545454545455"/>
  </r>
  <r>
    <s v="OtsLGRF22S"/>
    <s v="OtsLGRF22S_6425"/>
    <s v="C-06425"/>
    <d v="2022-09-16T00:00:00"/>
    <n v="18"/>
    <s v="F"/>
    <n v="640"/>
    <n v="64"/>
    <x v="1"/>
    <s v="NA"/>
    <m/>
    <s v="F"/>
    <s v="F"/>
    <s v="OtsLYON19S_1_1810"/>
    <s v="OtsLYON19S_1_1519"/>
    <x v="1"/>
    <n v="3"/>
    <n v="2019"/>
    <s v="NA"/>
    <s v="NA"/>
    <x v="12"/>
    <n v="0.95971980899999998"/>
    <n v="1"/>
    <x v="1"/>
    <n v="5.6818181818181825"/>
    <n v="17.04545454545455"/>
    <s v="abv"/>
    <n v="17.04545454545455"/>
  </r>
  <r>
    <s v="OtsLGRF22S"/>
    <s v="OtsLGRF22S_6428"/>
    <s v="C-06428"/>
    <d v="2022-09-16T00:00:00"/>
    <n v="18"/>
    <s v="F"/>
    <n v="800"/>
    <n v="80"/>
    <x v="0"/>
    <s v="NA"/>
    <m/>
    <s v="F"/>
    <s v="F"/>
    <s v="OtsLYON17S_1_1009"/>
    <s v="OtsLYON17S_1_0976"/>
    <x v="6"/>
    <n v="5"/>
    <n v="2017"/>
    <s v="NA"/>
    <s v="NA"/>
    <x v="4"/>
    <n v="0.76170174199999996"/>
    <n v="1"/>
    <x v="3"/>
    <n v="5.6818181818181825"/>
    <n v="17.04545454545455"/>
    <s v="blw"/>
    <n v="17.04545454545455"/>
  </r>
  <r>
    <s v="OtsLGRF22S"/>
    <s v="OtsLGRF22S_6431"/>
    <s v="C-06431"/>
    <d v="2022-09-16T00:00:00"/>
    <n v="18"/>
    <s v="U"/>
    <n v="650"/>
    <n v="65"/>
    <x v="0"/>
    <n v="1"/>
    <m/>
    <s v="M"/>
    <s v="M"/>
    <s v="OtsLYON18S_1_2323"/>
    <s v="OtsLYON18S_1_2469"/>
    <x v="0"/>
    <n v="4"/>
    <n v="2018"/>
    <s v="NA"/>
    <s v="NA"/>
    <x v="9"/>
    <n v="0.80551598400000002"/>
    <n v="1"/>
    <x v="1"/>
    <n v="5.6818181818181825"/>
    <n v="17.04545454545455"/>
    <s v="blw"/>
    <n v="17.04545454545455"/>
  </r>
  <r>
    <s v="OtsLGRF22S"/>
    <s v="OtsLGRF22S_6434"/>
    <s v="C-06434"/>
    <d v="2022-09-16T00:00:00"/>
    <n v="18"/>
    <s v="U"/>
    <n v="690"/>
    <n v="69"/>
    <x v="1"/>
    <s v="NA"/>
    <m/>
    <s v="M"/>
    <s v="M"/>
    <s v="OtsLYON19S_1_1814"/>
    <s v="OtsLYON19S_1_1532"/>
    <x v="1"/>
    <n v="3"/>
    <n v="2019"/>
    <s v="NA"/>
    <s v="NA"/>
    <x v="12"/>
    <n v="0.95971980899999998"/>
    <n v="1"/>
    <x v="5"/>
    <n v="5.6818181818181825"/>
    <n v="17.04545454545455"/>
    <s v="abv"/>
    <n v="17.04545454545455"/>
  </r>
  <r>
    <s v="OtsLGRF22S"/>
    <s v="OtsLGRF22S_6437"/>
    <s v="C-06437"/>
    <d v="2022-09-16T00:00:00"/>
    <n v="18"/>
    <s v="U"/>
    <n v="620"/>
    <n v="62"/>
    <x v="1"/>
    <s v="NA"/>
    <m/>
    <s v="M"/>
    <s v="M"/>
    <s v="OtsLYON19S_1_0713"/>
    <s v="OtsLYON19S_1_0819"/>
    <x v="1"/>
    <n v="3"/>
    <n v="2019"/>
    <s v="NA"/>
    <s v="NA"/>
    <x v="5"/>
    <n v="0.95971980899999998"/>
    <n v="1"/>
    <x v="6"/>
    <n v="5.6818181818181825"/>
    <n v="17.04545454545455"/>
    <s v="abv"/>
    <n v="17.04545454545455"/>
  </r>
  <r>
    <s v="OtsLGRF22S"/>
    <s v="OtsLGRF22S_6440"/>
    <s v="C-06440"/>
    <d v="2022-09-16T00:00:00"/>
    <n v="18"/>
    <s v="F"/>
    <n v="610"/>
    <n v="61"/>
    <x v="1"/>
    <s v="NA"/>
    <m/>
    <s v="F"/>
    <s v="F"/>
    <s v="OtsLYON19S_1_0596"/>
    <s v="OtsLYON19S_1_0659"/>
    <x v="1"/>
    <n v="3"/>
    <n v="2019"/>
    <s v="NA"/>
    <s v="NA"/>
    <x v="5"/>
    <n v="0.95971980899999998"/>
    <n v="1"/>
    <x v="6"/>
    <n v="5.6818181818181825"/>
    <n v="17.04545454545455"/>
    <s v="abv"/>
    <n v="17.04545454545455"/>
  </r>
  <r>
    <s v="OtsLGRF22S"/>
    <s v="OtsLGRF22S_6443"/>
    <s v="C-06443"/>
    <d v="2022-09-16T00:00:00"/>
    <n v="18"/>
    <s v="U"/>
    <n v="520"/>
    <n v="52"/>
    <x v="0"/>
    <n v="1"/>
    <m/>
    <s v="M"/>
    <s v="M"/>
    <s v="OtsLYON19S_1_1736"/>
    <s v="OtsLYON19S_1_1966"/>
    <x v="1"/>
    <n v="3"/>
    <n v="2019"/>
    <s v="NA"/>
    <s v="NA"/>
    <x v="12"/>
    <n v="0.95971980899999998"/>
    <n v="1"/>
    <x v="8"/>
    <n v="5.6818181818181825"/>
    <n v="17.04545454545455"/>
    <s v="abv"/>
    <n v="17.04545454545455"/>
  </r>
  <r>
    <s v="OtsLGRF22S"/>
    <s v="OtsLGRF22S_6446"/>
    <s v="C-06446"/>
    <d v="2022-09-16T00:00:00"/>
    <n v="18"/>
    <s v="U"/>
    <n v="700"/>
    <n v="70"/>
    <x v="1"/>
    <s v="NA"/>
    <m/>
    <s v="M"/>
    <s v="M"/>
    <s v="NA"/>
    <s v="NA"/>
    <x v="2"/>
    <s v="NA"/>
    <s v="U"/>
    <s v="FALL"/>
    <n v="1"/>
    <x v="1"/>
    <e v="#N/A"/>
    <n v="1"/>
    <x v="5"/>
    <n v="5.6818181818181825"/>
    <n v="17.04545454545455"/>
    <s v="abv"/>
    <n v="17.04545454545455"/>
  </r>
  <r>
    <s v="OtsLGRF22S"/>
    <s v="OtsLGRF22S_6449"/>
    <s v="C-06449"/>
    <d v="2022-09-16T00:00:00"/>
    <n v="18"/>
    <s v="F"/>
    <n v="750"/>
    <n v="75"/>
    <x v="1"/>
    <s v="NA"/>
    <m/>
    <s v="F"/>
    <s v="F"/>
    <s v="OtsLYON18S_1_1351"/>
    <s v="OtsLYON18S_1_1678"/>
    <x v="0"/>
    <n v="4"/>
    <n v="2018"/>
    <s v="NA"/>
    <s v="NA"/>
    <x v="4"/>
    <n v="0.80551598400000002"/>
    <n v="1"/>
    <x v="4"/>
    <n v="5.6818181818181825"/>
    <n v="17.04545454545455"/>
    <s v="blw"/>
    <n v="17.04545454545455"/>
  </r>
  <r>
    <s v="OtsLGRF22S"/>
    <s v="OtsLGRF22S_6452"/>
    <s v="C-06452"/>
    <d v="2022-09-16T00:00:00"/>
    <n v="18"/>
    <s v="U"/>
    <n v="560"/>
    <n v="56"/>
    <x v="1"/>
    <s v="NA"/>
    <m/>
    <s v="M"/>
    <s v="M"/>
    <s v="OtsLYON19S_1_1881"/>
    <s v="OtsLYON19S_1_1641"/>
    <x v="1"/>
    <n v="3"/>
    <n v="2019"/>
    <s v="NA"/>
    <s v="NA"/>
    <x v="12"/>
    <n v="0.95971980899999998"/>
    <n v="1"/>
    <x v="9"/>
    <n v="5.6818181818181825"/>
    <n v="17.04545454545455"/>
    <s v="abv"/>
    <n v="17.04545454545455"/>
  </r>
  <r>
    <s v="OtsLGRF22S"/>
    <s v="OtsLGRF22S_6455"/>
    <s v="C-06455"/>
    <d v="2022-09-16T00:00:00"/>
    <n v="18"/>
    <s v="F"/>
    <n v="730"/>
    <n v="73"/>
    <x v="0"/>
    <n v="1"/>
    <m/>
    <s v="F"/>
    <s v="F"/>
    <s v="OtsLYON18S_1_1009"/>
    <s v="OtsLYON18S_1_1191"/>
    <x v="0"/>
    <n v="4"/>
    <n v="2018"/>
    <s v="NA"/>
    <s v="NA"/>
    <x v="16"/>
    <n v="0.80551598400000002"/>
    <n v="1"/>
    <x v="4"/>
    <n v="5.6818181818181825"/>
    <n v="17.04545454545455"/>
    <s v="abv"/>
    <n v="17.04545454545455"/>
  </r>
  <r>
    <s v="OtsLGRF22S"/>
    <s v="OtsLGRF22S_6458"/>
    <s v="C-06458"/>
    <d v="2022-09-16T00:00:00"/>
    <n v="18"/>
    <s v="F"/>
    <n v="710"/>
    <n v="71"/>
    <x v="0"/>
    <n v="1"/>
    <m/>
    <s v="F"/>
    <s v="F"/>
    <s v="OtsNPFH18S_1_2328"/>
    <s v="OtsNPFH18S_1_2042"/>
    <x v="3"/>
    <n v="4"/>
    <n v="2018"/>
    <s v="NA"/>
    <s v="NA"/>
    <x v="11"/>
    <n v="0.96828396500000002"/>
    <n v="1"/>
    <x v="5"/>
    <n v="5.6818181818181825"/>
    <n v="17.04545454545455"/>
    <s v="abv"/>
    <n v="17.04545454545455"/>
  </r>
  <r>
    <s v="OtsLGRF22S"/>
    <s v="OtsLGRF22S_6461"/>
    <s v="C-06461"/>
    <d v="2022-09-16T00:00:00"/>
    <n v="18"/>
    <s v="U"/>
    <n v="560"/>
    <n v="56"/>
    <x v="1"/>
    <s v="NA"/>
    <m/>
    <s v="M"/>
    <s v="M"/>
    <s v="NA"/>
    <s v="NA"/>
    <x v="2"/>
    <s v="NA"/>
    <s v="U"/>
    <s v="FALL"/>
    <n v="1"/>
    <x v="1"/>
    <e v="#N/A"/>
    <n v="1"/>
    <x v="9"/>
    <n v="5.6818181818181825"/>
    <n v="17.04545454545455"/>
    <s v="abv"/>
    <n v="17.04545454545455"/>
  </r>
  <r>
    <s v="OtsLGRF22S"/>
    <s v="OtsLGRF22S_6464"/>
    <s v="C-06464"/>
    <d v="2022-09-16T00:00:00"/>
    <n v="18"/>
    <s v="U"/>
    <n v="580"/>
    <n v="58"/>
    <x v="0"/>
    <s v="NA"/>
    <m/>
    <s v="M"/>
    <s v="M"/>
    <s v="OtsLYON19S_1_1724"/>
    <s v="OtsLYON19S_1_1947"/>
    <x v="1"/>
    <n v="3"/>
    <n v="2019"/>
    <s v="NA"/>
    <s v="NA"/>
    <x v="12"/>
    <n v="0.95971980899999998"/>
    <n v="1"/>
    <x v="6"/>
    <n v="5.6818181818181825"/>
    <n v="17.04545454545455"/>
    <s v="abv"/>
    <n v="17.04545454545455"/>
  </r>
  <r>
    <s v="OtsLGRF22S"/>
    <s v="OtsLGRF22S_6467"/>
    <s v="C-06467"/>
    <d v="2022-09-16T00:00:00"/>
    <n v="18"/>
    <s v="F"/>
    <n v="780"/>
    <n v="78"/>
    <x v="1"/>
    <s v="NA"/>
    <m/>
    <s v="F"/>
    <s v="F"/>
    <s v="NA"/>
    <s v="NA"/>
    <x v="2"/>
    <s v="NA"/>
    <s v="U"/>
    <s v="FALL"/>
    <n v="1"/>
    <x v="1"/>
    <e v="#N/A"/>
    <n v="1"/>
    <x v="3"/>
    <n v="5.6818181818181825"/>
    <n v="17.04545454545455"/>
    <s v="abv"/>
    <n v="17.04545454545455"/>
  </r>
  <r>
    <s v="OtsLGRF22S"/>
    <s v="OtsLGRF22S_6470"/>
    <s v="C-06470"/>
    <d v="2022-09-16T00:00:00"/>
    <n v="18"/>
    <s v="U"/>
    <n v="590"/>
    <n v="59"/>
    <x v="1"/>
    <s v="NA"/>
    <m/>
    <s v="M"/>
    <s v="M"/>
    <s v="OtsLYON19S_1_0703"/>
    <s v="OtsLYON19S_1_0806"/>
    <x v="1"/>
    <n v="3"/>
    <n v="2019"/>
    <s v="NA"/>
    <s v="NA"/>
    <x v="5"/>
    <n v="0.95971980899999998"/>
    <n v="1"/>
    <x v="6"/>
    <n v="5.6818181818181825"/>
    <n v="17.04545454545455"/>
    <s v="abv"/>
    <n v="17.04545454545455"/>
  </r>
  <r>
    <s v="OtsLGRF22S"/>
    <s v="OtsLGRF22S_6473"/>
    <s v="C-06473"/>
    <d v="2022-09-16T00:00:00"/>
    <n v="18"/>
    <s v="F"/>
    <n v="720"/>
    <n v="72"/>
    <x v="0"/>
    <n v="1"/>
    <m/>
    <s v="F"/>
    <s v="F"/>
    <s v="OtsLYON18S_1_0119"/>
    <s v="OtsLYON18S_1_0207"/>
    <x v="0"/>
    <n v="4"/>
    <n v="2018"/>
    <s v="NA"/>
    <s v="NA"/>
    <x v="7"/>
    <n v="0.80551598400000002"/>
    <n v="1"/>
    <x v="5"/>
    <n v="5.6818181818181825"/>
    <n v="17.04545454545455"/>
    <s v="abv"/>
    <n v="17.04545454545455"/>
  </r>
  <r>
    <s v="OtsLGRF22S"/>
    <s v="OtsLGRF22S_6476"/>
    <s v="C-06476"/>
    <d v="2022-09-16T00:00:00"/>
    <n v="18"/>
    <s v="U"/>
    <n v="420"/>
    <n v="42"/>
    <x v="1"/>
    <s v="NA"/>
    <m/>
    <s v="M"/>
    <s v="M"/>
    <s v="OtsLYON20S_1_0295"/>
    <s v="OtsLYON20S_1_1020"/>
    <x v="7"/>
    <n v="2"/>
    <n v="2020"/>
    <s v="NA"/>
    <s v="NA"/>
    <x v="0"/>
    <n v="0.98961045999999997"/>
    <n v="1"/>
    <x v="11"/>
    <n v="5.6818181818181825"/>
    <n v="17.04545454545455"/>
    <s v="abv"/>
    <n v="17.04545454545455"/>
  </r>
  <r>
    <s v="OtsLGRF22S"/>
    <s v="OtsLGRF22S_6479"/>
    <s v="C-06479"/>
    <d v="2022-09-16T00:00:00"/>
    <n v="18"/>
    <s v="F"/>
    <n v="810"/>
    <n v="81"/>
    <x v="1"/>
    <s v="NA"/>
    <m/>
    <s v="F"/>
    <s v="F"/>
    <s v="NA"/>
    <s v="NA"/>
    <x v="2"/>
    <s v="NA"/>
    <s v="U"/>
    <s v="FALL"/>
    <n v="1"/>
    <x v="1"/>
    <e v="#N/A"/>
    <n v="1"/>
    <x v="3"/>
    <n v="5.6818181818181825"/>
    <n v="17.04545454545455"/>
    <s v="abv"/>
    <n v="17.04545454545455"/>
  </r>
  <r>
    <s v="OtsLGRF22S"/>
    <s v="OtsLGRF22S_6482"/>
    <s v="C-06482"/>
    <d v="2022-09-16T00:00:00"/>
    <n v="18"/>
    <s v="F"/>
    <n v="770"/>
    <n v="77"/>
    <x v="1"/>
    <s v="NA"/>
    <m/>
    <s v="F"/>
    <s v="F"/>
    <s v="OtsLYON18S_1_0767"/>
    <s v="OtsLYON18S_1_0915"/>
    <x v="0"/>
    <n v="4"/>
    <n v="2018"/>
    <s v="NA"/>
    <s v="NA"/>
    <x v="3"/>
    <n v="0.80551598400000002"/>
    <n v="1"/>
    <x v="4"/>
    <n v="5.6818181818181825"/>
    <n v="17.04545454545455"/>
    <s v="blw"/>
    <n v="17.04545454545455"/>
  </r>
  <r>
    <s v="OtsLGRF22S"/>
    <s v="OtsLGRF22S_6485"/>
    <s v="C-06485"/>
    <d v="2022-09-16T00:00:00"/>
    <n v="18"/>
    <s v="U"/>
    <n v="610"/>
    <n v="61"/>
    <x v="1"/>
    <s v="NA"/>
    <m/>
    <s v="M"/>
    <s v="M"/>
    <s v="OtsLYON19S_1_0559"/>
    <s v="OtsLYON19S_1_0608"/>
    <x v="1"/>
    <n v="3"/>
    <n v="2019"/>
    <s v="NA"/>
    <s v="NA"/>
    <x v="3"/>
    <n v="0.95971980899999998"/>
    <n v="1"/>
    <x v="6"/>
    <n v="5.6818181818181825"/>
    <n v="17.04545454545455"/>
    <s v="blw"/>
    <n v="17.04545454545455"/>
  </r>
  <r>
    <s v="OtsLGRF22S"/>
    <s v="OtsLGRF22S_6488"/>
    <s v="C-06488"/>
    <d v="2022-09-16T00:00:00"/>
    <n v="18"/>
    <s v="F"/>
    <n v="610"/>
    <n v="61"/>
    <x v="0"/>
    <n v="1"/>
    <m/>
    <s v="F"/>
    <s v="F"/>
    <s v="OtsLYON18S_1_2322"/>
    <s v="OtsLYON18S_1_2446"/>
    <x v="0"/>
    <n v="4"/>
    <n v="2018"/>
    <s v="NA"/>
    <s v="NA"/>
    <x v="9"/>
    <n v="0.80551598400000002"/>
    <n v="1"/>
    <x v="6"/>
    <n v="5.6818181818181825"/>
    <n v="17.04545454545455"/>
    <s v="blw"/>
    <n v="17.04545454545455"/>
  </r>
  <r>
    <s v="OtsLGRF22S"/>
    <s v="OtsLGRF22S_6491"/>
    <s v="C-06491"/>
    <d v="2022-09-16T00:00:00"/>
    <n v="18"/>
    <s v="F"/>
    <n v="670"/>
    <n v="67"/>
    <x v="1"/>
    <s v="NA"/>
    <m/>
    <s v="F"/>
    <s v="F"/>
    <s v="OtsLYON18S_1_2009"/>
    <s v="OtsLYON18S_1_1523"/>
    <x v="0"/>
    <n v="4"/>
    <n v="2018"/>
    <s v="NA"/>
    <s v="NA"/>
    <x v="4"/>
    <n v="0.80551598400000002"/>
    <n v="1"/>
    <x v="1"/>
    <n v="5.6818181818181825"/>
    <n v="17.04545454545455"/>
    <s v="blw"/>
    <n v="17.04545454545455"/>
  </r>
  <r>
    <s v="OtsLGRF22S"/>
    <s v="OtsLGRF22S_6494"/>
    <s v="C-06494"/>
    <d v="2022-09-16T00:00:00"/>
    <n v="18"/>
    <s v="U"/>
    <n v="700"/>
    <n v="70"/>
    <x v="1"/>
    <s v="NA"/>
    <m/>
    <s v="M"/>
    <s v="M"/>
    <s v="OtsLYON18S_1_1433"/>
    <s v="OtsLYON18S_1_1806"/>
    <x v="0"/>
    <n v="4"/>
    <n v="2018"/>
    <s v="NA"/>
    <s v="NA"/>
    <x v="4"/>
    <n v="0.80551598400000002"/>
    <n v="1"/>
    <x v="5"/>
    <n v="5.6818181818181825"/>
    <n v="17.04545454545455"/>
    <s v="blw"/>
    <n v="17.04545454545455"/>
  </r>
  <r>
    <s v="OtsLGRF22S"/>
    <s v="OtsLGRF22S_6497"/>
    <s v="C-06497"/>
    <d v="2022-09-16T00:00:00"/>
    <n v="18"/>
    <s v="M"/>
    <n v="740"/>
    <n v="74"/>
    <x v="0"/>
    <n v="1"/>
    <m/>
    <s v="M"/>
    <s v="M"/>
    <s v="OtsLYON19S_1_0157"/>
    <s v="OtsLYON19S_1_0245"/>
    <x v="1"/>
    <n v="3"/>
    <n v="2019"/>
    <s v="NA"/>
    <s v="NA"/>
    <x v="0"/>
    <n v="0.95971980899999998"/>
    <n v="1"/>
    <x v="4"/>
    <n v="5.6818181818181825"/>
    <n v="17.04545454545455"/>
    <s v="abv"/>
    <n v="17.04545454545455"/>
  </r>
  <r>
    <s v="OtsLGRF22S"/>
    <s v="OtsLGRF22S_6500"/>
    <s v="C-06500"/>
    <d v="2022-09-16T00:00:00"/>
    <n v="18"/>
    <s v="F"/>
    <n v="730"/>
    <n v="73"/>
    <x v="1"/>
    <s v="NA"/>
    <m/>
    <s v="F"/>
    <s v="F"/>
    <s v="OtsLYON18S_1_2805"/>
    <s v="OtsLYON18S_1_2614"/>
    <x v="0"/>
    <n v="4"/>
    <n v="2018"/>
    <s v="NA"/>
    <s v="NA"/>
    <x v="3"/>
    <n v="0.80551598400000002"/>
    <n v="1"/>
    <x v="4"/>
    <n v="5.6818181818181825"/>
    <n v="17.04545454545455"/>
    <s v="blw"/>
    <n v="17.04545454545455"/>
  </r>
  <r>
    <s v="OtsLGRF22S"/>
    <s v="OtsLGRF22S_6503"/>
    <s v="C-06503"/>
    <d v="2022-09-16T00:00:00"/>
    <n v="18"/>
    <s v="U"/>
    <n v="660"/>
    <n v="66"/>
    <x v="1"/>
    <n v="1"/>
    <m/>
    <s v="M"/>
    <s v="M"/>
    <s v="OtsLYON18S_1_2361"/>
    <s v="OtsLYON18S_1_2753"/>
    <x v="0"/>
    <n v="4"/>
    <n v="2018"/>
    <s v="NA"/>
    <s v="NA"/>
    <x v="9"/>
    <n v="0.80551598400000002"/>
    <n v="1"/>
    <x v="1"/>
    <n v="5.6818181818181825"/>
    <n v="17.04545454545455"/>
    <s v="blw"/>
    <n v="17.04545454545455"/>
  </r>
  <r>
    <s v="OtsLGRF22S"/>
    <s v="OtsLGRF22S_6506"/>
    <s v="C-06506"/>
    <d v="2022-09-16T00:00:00"/>
    <n v="18"/>
    <s v="U"/>
    <n v="680"/>
    <n v="68"/>
    <x v="0"/>
    <n v="1"/>
    <m/>
    <s v="M"/>
    <s v="M"/>
    <s v="OtsLYON19S_1_1729"/>
    <s v="OtsLYON19S_1_1960"/>
    <x v="1"/>
    <n v="3"/>
    <n v="2019"/>
    <s v="NA"/>
    <s v="NA"/>
    <x v="12"/>
    <n v="0.95971980899999998"/>
    <n v="1"/>
    <x v="5"/>
    <n v="5.6818181818181825"/>
    <n v="17.04545454545455"/>
    <s v="abv"/>
    <n v="17.04545454545455"/>
  </r>
  <r>
    <s v="OtsLGRF22S"/>
    <s v="OtsLGRF22S_6509"/>
    <s v="C-06509"/>
    <d v="2022-09-16T00:00:00"/>
    <n v="18"/>
    <s v="U"/>
    <n v="560"/>
    <n v="56"/>
    <x v="1"/>
    <s v="NA"/>
    <m/>
    <s v="M"/>
    <s v="M"/>
    <s v="OtsLYON19S_1_0532"/>
    <s v="OtsLYON19S_1_0378"/>
    <x v="1"/>
    <n v="3"/>
    <n v="2019"/>
    <s v="NA"/>
    <s v="NA"/>
    <x v="0"/>
    <n v="0.95971980899999998"/>
    <n v="1"/>
    <x v="9"/>
    <n v="5.6818181818181825"/>
    <n v="17.04545454545455"/>
    <s v="abv"/>
    <n v="17.04545454545455"/>
  </r>
  <r>
    <s v="OtsLGRF22S"/>
    <s v="OtsLGRF22S_6512"/>
    <s v="C-06512"/>
    <d v="2022-09-16T00:00:00"/>
    <n v="18"/>
    <s v="U"/>
    <n v="450"/>
    <n v="45"/>
    <x v="0"/>
    <n v="1"/>
    <m/>
    <s v="M"/>
    <s v="M"/>
    <s v="OtsLYON19S_1_1357"/>
    <s v="OtsLYON19S_1_1440"/>
    <x v="1"/>
    <n v="3"/>
    <n v="2019"/>
    <s v="NA"/>
    <s v="NA"/>
    <x v="9"/>
    <n v="0.95971980899999998"/>
    <n v="1"/>
    <x v="7"/>
    <n v="5.6818181818181825"/>
    <n v="17.04545454545455"/>
    <s v="blw"/>
    <n v="17.04545454545455"/>
  </r>
  <r>
    <s v="OtsLGRF22S"/>
    <s v="OtsLGRF22S_6515"/>
    <s v="C-06515"/>
    <d v="2022-09-16T00:00:00"/>
    <n v="18"/>
    <s v="F"/>
    <n v="740"/>
    <n v="74"/>
    <x v="1"/>
    <s v="NA"/>
    <m/>
    <s v="F"/>
    <s v="F"/>
    <s v="OtsLYON18S_1_0746"/>
    <s v="OtsLYON18S_1_1101"/>
    <x v="0"/>
    <n v="4"/>
    <n v="2018"/>
    <s v="NA"/>
    <s v="NA"/>
    <x v="3"/>
    <n v="0.80551598400000002"/>
    <n v="1"/>
    <x v="4"/>
    <n v="5.6818181818181825"/>
    <n v="17.04545454545455"/>
    <s v="blw"/>
    <n v="17.04545454545455"/>
  </r>
  <r>
    <s v="OtsLGRF22S"/>
    <s v="OtsLGRF22S_6518"/>
    <s v="C-06518"/>
    <d v="2022-09-16T00:00:00"/>
    <n v="18"/>
    <s v="U"/>
    <n v="670"/>
    <n v="67"/>
    <x v="1"/>
    <s v="NA"/>
    <m/>
    <s v="M"/>
    <s v="M"/>
    <s v="OtsLYON19S_1_0126"/>
    <s v="OtsLYON19S_1_0220"/>
    <x v="1"/>
    <n v="3"/>
    <n v="2019"/>
    <s v="NA"/>
    <s v="NA"/>
    <x v="0"/>
    <n v="0.95971980899999998"/>
    <n v="1"/>
    <x v="1"/>
    <n v="5.6818181818181825"/>
    <n v="17.04545454545455"/>
    <s v="abv"/>
    <n v="17.04545454545455"/>
  </r>
  <r>
    <s v="OtsLGRF22S"/>
    <s v="OtsLGRF22S_6521"/>
    <s v="C-06521"/>
    <d v="2022-09-16T00:00:00"/>
    <n v="18"/>
    <s v="U"/>
    <n v="600"/>
    <n v="60"/>
    <x v="1"/>
    <s v="NA"/>
    <m/>
    <s v="M"/>
    <s v="M"/>
    <s v="OtsLYON19S_1_1393"/>
    <s v="OtsLYON19S_1_1498"/>
    <x v="1"/>
    <n v="3"/>
    <n v="2019"/>
    <s v="NA"/>
    <s v="NA"/>
    <x v="12"/>
    <n v="0.95971980899999998"/>
    <n v="1"/>
    <x v="6"/>
    <n v="5.6818181818181825"/>
    <n v="17.04545454545455"/>
    <s v="abv"/>
    <n v="17.04545454545455"/>
  </r>
  <r>
    <s v="OtsLGRF22S"/>
    <s v="OtsLGRF22S_6524"/>
    <s v="C-06524"/>
    <d v="2022-09-16T00:00:00"/>
    <n v="18"/>
    <s v="F"/>
    <n v="770"/>
    <n v="77"/>
    <x v="0"/>
    <n v="1"/>
    <s v="This individual failed to genotype"/>
    <s v="U"/>
    <s v="F"/>
    <s v="NG"/>
    <s v="NG"/>
    <x v="10"/>
    <s v="NA"/>
    <s v="U"/>
    <s v="NA"/>
    <s v="NA"/>
    <x v="19"/>
    <e v="#N/A"/>
    <n v="1"/>
    <x v="4"/>
    <n v="5.6818181818181825"/>
    <n v="17.04545454545455"/>
    <s v="abv"/>
    <n v="17.04545454545455"/>
  </r>
  <r>
    <s v="OtsLGRF22S"/>
    <s v="OtsLGRF22S_6527"/>
    <s v="C-06527"/>
    <d v="2022-09-16T00:00:00"/>
    <n v="18"/>
    <s v="U"/>
    <n v="620"/>
    <n v="62"/>
    <x v="1"/>
    <s v="NA"/>
    <m/>
    <s v="M"/>
    <s v="M"/>
    <s v="OtsLYON19S_1_0598"/>
    <s v="OtsLYON19S_1_0666"/>
    <x v="1"/>
    <n v="3"/>
    <n v="2019"/>
    <s v="NA"/>
    <s v="NA"/>
    <x v="5"/>
    <n v="0.95971980899999998"/>
    <n v="1"/>
    <x v="6"/>
    <n v="5.6818181818181825"/>
    <n v="17.04545454545455"/>
    <s v="abv"/>
    <n v="17.04545454545455"/>
  </r>
  <r>
    <s v="OtsLGRF22S"/>
    <s v="OtsLGRF22S_6530"/>
    <s v="C-06530"/>
    <d v="2022-09-16T00:00:00"/>
    <n v="18"/>
    <s v="F"/>
    <n v="730"/>
    <n v="73"/>
    <x v="1"/>
    <s v="NA"/>
    <m/>
    <s v="F"/>
    <s v="F"/>
    <s v="OtsLYON18S_1_0709"/>
    <s v="OtsLYON18S_1_0578"/>
    <x v="0"/>
    <n v="4"/>
    <n v="2018"/>
    <s v="NA"/>
    <s v="NA"/>
    <x v="5"/>
    <n v="0.80551598400000002"/>
    <n v="1"/>
    <x v="4"/>
    <n v="5.6818181818181825"/>
    <n v="17.04545454545455"/>
    <s v="abv"/>
    <n v="17.04545454545455"/>
  </r>
  <r>
    <s v="OtsLGRF22S"/>
    <s v="OtsLGRF22S_6533"/>
    <s v="C-06533"/>
    <d v="2022-09-17T00:00:00"/>
    <n v="18"/>
    <s v="F"/>
    <n v="700"/>
    <n v="70"/>
    <x v="1"/>
    <s v="NA"/>
    <m/>
    <s v="F"/>
    <s v="F"/>
    <s v="NA"/>
    <s v="NA"/>
    <x v="2"/>
    <s v="NA"/>
    <s v="U"/>
    <s v="FALL"/>
    <n v="0.999999999999998"/>
    <x v="1"/>
    <e v="#N/A"/>
    <n v="1"/>
    <x v="5"/>
    <n v="5.6818181818181825"/>
    <n v="17.04545454545455"/>
    <s v="abv"/>
    <n v="17.04545454545455"/>
  </r>
  <r>
    <s v="OtsLGRF22S"/>
    <s v="OtsLGRF22S_6536"/>
    <s v="C-06536"/>
    <d v="2022-09-17T00:00:00"/>
    <n v="18"/>
    <s v="U"/>
    <n v="600"/>
    <n v="60"/>
    <x v="0"/>
    <n v="1"/>
    <m/>
    <s v="M"/>
    <s v="M"/>
    <s v="OtsLYON19S_1_0114"/>
    <s v="OtsLYON19S_1_0063"/>
    <x v="1"/>
    <n v="3"/>
    <n v="2019"/>
    <s v="NA"/>
    <s v="NA"/>
    <x v="7"/>
    <n v="0.95971980899999998"/>
    <n v="1"/>
    <x v="6"/>
    <n v="5.6818181818181825"/>
    <n v="17.04545454545455"/>
    <s v="abv"/>
    <n v="17.04545454545455"/>
  </r>
  <r>
    <s v="OtsLGRF22S"/>
    <s v="OtsLGRF22S_6539"/>
    <s v="C-06539"/>
    <d v="2022-09-17T00:00:00"/>
    <n v="18"/>
    <s v="U"/>
    <n v="630"/>
    <n v="63"/>
    <x v="1"/>
    <s v="NA"/>
    <m/>
    <s v="M"/>
    <s v="M"/>
    <s v="OtsLYON19S_1_0714"/>
    <s v="OtsLYON19S_1_0813"/>
    <x v="1"/>
    <n v="3"/>
    <n v="2019"/>
    <s v="NA"/>
    <s v="NA"/>
    <x v="5"/>
    <n v="0.95971980899999998"/>
    <n v="1"/>
    <x v="1"/>
    <n v="5.6818181818181825"/>
    <n v="17.04545454545455"/>
    <s v="abv"/>
    <n v="17.04545454545455"/>
  </r>
  <r>
    <s v="OtsLGRF22S"/>
    <s v="OtsLGRF22S_6542"/>
    <s v="C-06542"/>
    <d v="2022-09-17T00:00:00"/>
    <n v="18"/>
    <s v="U"/>
    <n v="610"/>
    <n v="61"/>
    <x v="1"/>
    <s v="NA"/>
    <m/>
    <s v="M"/>
    <s v="M"/>
    <s v="OtsNPFH19S_1_4340"/>
    <s v="OtsNPFH19S_1_4007"/>
    <x v="5"/>
    <n v="3"/>
    <n v="2019"/>
    <s v="NA"/>
    <s v="NA"/>
    <x v="10"/>
    <n v="0.99705232300000002"/>
    <n v="1"/>
    <x v="6"/>
    <n v="5.6818181818181825"/>
    <n v="17.04545454545455"/>
    <s v="abv"/>
    <n v="17.04545454545455"/>
  </r>
  <r>
    <s v="OtsLGRF22S"/>
    <s v="OtsLGRF22S_6545"/>
    <s v="C-06545"/>
    <d v="2022-09-17T00:00:00"/>
    <n v="18"/>
    <s v="U"/>
    <n v="590"/>
    <n v="59"/>
    <x v="1"/>
    <s v="NA"/>
    <m/>
    <s v="M"/>
    <s v="M"/>
    <s v="OtsLYON19S_1_1805"/>
    <s v="OtsLYON19S_1_1514"/>
    <x v="1"/>
    <n v="3"/>
    <n v="2019"/>
    <s v="NA"/>
    <s v="NA"/>
    <x v="12"/>
    <n v="0.95971980899999998"/>
    <n v="1"/>
    <x v="6"/>
    <n v="5.6818181818181825"/>
    <n v="17.04545454545455"/>
    <s v="abv"/>
    <n v="17.04545454545455"/>
  </r>
  <r>
    <s v="OtsLGRF22S"/>
    <s v="OtsLGRF22S_6548"/>
    <s v="C-06548"/>
    <d v="2022-09-17T00:00:00"/>
    <n v="18"/>
    <s v="U"/>
    <n v="480"/>
    <n v="48"/>
    <x v="1"/>
    <s v="NA"/>
    <m/>
    <s v="M"/>
    <s v="M"/>
    <s v="OtsLYON20S_1_0291"/>
    <s v="OtsLYON20S_1_1004"/>
    <x v="7"/>
    <n v="2"/>
    <n v="2020"/>
    <s v="NA"/>
    <s v="NA"/>
    <x v="0"/>
    <n v="0.98961045999999997"/>
    <n v="1"/>
    <x v="8"/>
    <n v="5.6818181818181825"/>
    <n v="17.04545454545455"/>
    <s v="abv"/>
    <n v="17.04545454545455"/>
  </r>
  <r>
    <s v="OtsLGRF22S"/>
    <s v="OtsLGRF22S_6551"/>
    <s v="C-06551"/>
    <d v="2022-09-17T00:00:00"/>
    <n v="18"/>
    <s v="U"/>
    <n v="650"/>
    <n v="65"/>
    <x v="0"/>
    <n v="1"/>
    <m/>
    <s v="M"/>
    <s v="M"/>
    <s v="NA"/>
    <s v="NA"/>
    <x v="2"/>
    <s v="NA"/>
    <s v="U"/>
    <s v="FALL"/>
    <n v="1"/>
    <x v="6"/>
    <e v="#N/A"/>
    <n v="1"/>
    <x v="1"/>
    <n v="5.6818181818181825"/>
    <n v="17.04545454545455"/>
    <s v="abv"/>
    <n v="17.04545454545455"/>
  </r>
  <r>
    <s v="OtsLGRF22S"/>
    <s v="OtsLGRF22S_6554"/>
    <s v="C-06554"/>
    <d v="2022-09-17T00:00:00"/>
    <n v="18"/>
    <s v="F"/>
    <n v="620"/>
    <n v="62"/>
    <x v="0"/>
    <n v="1"/>
    <m/>
    <s v="M"/>
    <s v="M"/>
    <s v="OtsLYON19S_1_1762"/>
    <s v="OtsLYON19S_1_2023"/>
    <x v="1"/>
    <n v="3"/>
    <n v="2019"/>
    <s v="NA"/>
    <s v="NA"/>
    <x v="17"/>
    <n v="0.95971980899999998"/>
    <n v="1"/>
    <x v="6"/>
    <n v="5.6818181818181825"/>
    <n v="17.04545454545455"/>
    <s v="abv"/>
    <n v="17.04545454545455"/>
  </r>
  <r>
    <s v="OtsLGRF22S"/>
    <s v="OtsLGRF22S_6557"/>
    <s v="C-06557"/>
    <d v="2022-09-17T00:00:00"/>
    <n v="18"/>
    <s v="M"/>
    <n v="770"/>
    <n v="77"/>
    <x v="1"/>
    <s v="NA"/>
    <s v="This individual failed to genotype"/>
    <s v="U"/>
    <s v="M"/>
    <s v="NG"/>
    <s v="NG"/>
    <x v="11"/>
    <s v="NA"/>
    <s v="U"/>
    <s v="NA"/>
    <s v="NA"/>
    <x v="19"/>
    <e v="#N/A"/>
    <n v="1"/>
    <x v="4"/>
    <n v="5.6818181818181825"/>
    <n v="17.04545454545455"/>
    <s v="abv"/>
    <n v="17.04545454545455"/>
  </r>
  <r>
    <s v="OtsLGRF22S"/>
    <s v="OtsLGRF22S_6560"/>
    <s v="C-06560"/>
    <d v="2022-09-17T00:00:00"/>
    <n v="18"/>
    <s v="U"/>
    <n v="670"/>
    <n v="67"/>
    <x v="1"/>
    <s v="NA"/>
    <m/>
    <s v="M"/>
    <s v="M"/>
    <s v="OtsLYON19S_1_0578"/>
    <s v="OtsLYON19S_1_0500"/>
    <x v="1"/>
    <n v="3"/>
    <n v="2019"/>
    <s v="NA"/>
    <s v="NA"/>
    <x v="3"/>
    <n v="0.95971980899999998"/>
    <n v="1"/>
    <x v="1"/>
    <n v="5.6818181818181825"/>
    <n v="17.04545454545455"/>
    <s v="blw"/>
    <n v="17.04545454545455"/>
  </r>
  <r>
    <s v="OtsLGRF22S"/>
    <s v="OtsLGRF22S_6563"/>
    <s v="C-06563"/>
    <d v="2022-09-17T00:00:00"/>
    <n v="18"/>
    <s v="F"/>
    <n v="680"/>
    <n v="68"/>
    <x v="0"/>
    <n v="1"/>
    <m/>
    <s v="F"/>
    <s v="F"/>
    <s v="OtsLYON18S_1_2343"/>
    <s v="OtsLYON18S_1_2704"/>
    <x v="0"/>
    <n v="4"/>
    <n v="2018"/>
    <s v="NA"/>
    <s v="NA"/>
    <x v="9"/>
    <n v="0.80551598400000002"/>
    <n v="1"/>
    <x v="5"/>
    <n v="5.6818181818181825"/>
    <n v="17.04545454545455"/>
    <s v="blw"/>
    <n v="17.04545454545455"/>
  </r>
  <r>
    <s v="OtsLGRF22S"/>
    <s v="OtsLGRF22S_6566"/>
    <s v="C-06566"/>
    <d v="2022-09-17T00:00:00"/>
    <n v="18"/>
    <s v="U"/>
    <n v="650"/>
    <n v="65"/>
    <x v="0"/>
    <n v="1"/>
    <m/>
    <s v="M"/>
    <s v="M"/>
    <s v="OtsLYON19S_1_1841"/>
    <s v="OtsLYON19S_1_1589"/>
    <x v="1"/>
    <n v="3"/>
    <n v="2019"/>
    <s v="NA"/>
    <s v="NA"/>
    <x v="12"/>
    <n v="0.95971980899999998"/>
    <n v="1"/>
    <x v="1"/>
    <n v="5.6818181818181825"/>
    <n v="17.04545454545455"/>
    <s v="abv"/>
    <n v="17.04545454545455"/>
  </r>
  <r>
    <s v="OtsLGRF22S"/>
    <s v="OtsLGRF22S_6569"/>
    <s v="C-06569"/>
    <d v="2022-09-17T00:00:00"/>
    <n v="18"/>
    <s v="U"/>
    <n v="570"/>
    <n v="57"/>
    <x v="0"/>
    <n v="1"/>
    <m/>
    <s v="M"/>
    <s v="M"/>
    <s v="OtsLYON19S_1_0548"/>
    <s v="OtsLYON19S_1_0410"/>
    <x v="1"/>
    <n v="3"/>
    <n v="2019"/>
    <s v="NA"/>
    <s v="NA"/>
    <x v="3"/>
    <n v="0.95971980899999998"/>
    <n v="1"/>
    <x v="9"/>
    <n v="5.6818181818181825"/>
    <n v="17.04545454545455"/>
    <s v="blw"/>
    <n v="17.04545454545455"/>
  </r>
  <r>
    <s v="OtsLGRF22S"/>
    <s v="OtsLGRF22S_6572"/>
    <s v="C-06572"/>
    <d v="2022-09-17T00:00:00"/>
    <n v="18"/>
    <s v="U"/>
    <n v="650"/>
    <n v="65"/>
    <x v="0"/>
    <n v="1"/>
    <s v="This individual failed to genotype"/>
    <s v="U"/>
    <s v="M"/>
    <s v="NG"/>
    <s v="NG"/>
    <x v="10"/>
    <s v="NA"/>
    <s v="U"/>
    <s v="NA"/>
    <s v="NA"/>
    <x v="19"/>
    <e v="#N/A"/>
    <n v="1"/>
    <x v="1"/>
    <n v="5.6818181818181825"/>
    <n v="17.04545454545455"/>
    <s v="abv"/>
    <n v="17.04545454545455"/>
  </r>
  <r>
    <s v="OtsLGRF22S"/>
    <s v="OtsLGRF22S_6575"/>
    <s v="C-06575"/>
    <d v="2022-09-17T00:00:00"/>
    <n v="18"/>
    <s v="F"/>
    <n v="650"/>
    <n v="65"/>
    <x v="1"/>
    <s v="NA"/>
    <m/>
    <s v="M"/>
    <s v="M"/>
    <s v="OtsLYON18S_1_1946"/>
    <s v="OtsLYON18S_1_1563"/>
    <x v="0"/>
    <n v="4"/>
    <n v="2018"/>
    <s v="NA"/>
    <s v="NA"/>
    <x v="4"/>
    <n v="0.80551598400000002"/>
    <n v="1"/>
    <x v="1"/>
    <n v="5.6818181818181825"/>
    <n v="17.04545454545455"/>
    <s v="blw"/>
    <n v="17.04545454545455"/>
  </r>
  <r>
    <s v="OtsLGRF22S"/>
    <s v="OtsLGRF22S_6578"/>
    <s v="C-06578"/>
    <d v="2022-09-17T00:00:00"/>
    <n v="18"/>
    <s v="U"/>
    <n v="630"/>
    <n v="63"/>
    <x v="1"/>
    <s v="NA"/>
    <m/>
    <s v="M"/>
    <s v="M"/>
    <s v="OtsLYON19S_1_1848"/>
    <s v="OtsLYON19S_1_1604"/>
    <x v="1"/>
    <n v="3"/>
    <n v="2019"/>
    <s v="NA"/>
    <s v="NA"/>
    <x v="12"/>
    <n v="0.95971980899999998"/>
    <n v="1"/>
    <x v="1"/>
    <n v="5.6818181818181825"/>
    <n v="17.04545454545455"/>
    <s v="abv"/>
    <n v="17.04545454545455"/>
  </r>
  <r>
    <s v="OtsLGRF22S"/>
    <s v="OtsLGRF22S_6581"/>
    <s v="C-06581"/>
    <d v="2022-09-17T00:00:00"/>
    <n v="18"/>
    <s v="F"/>
    <n v="760"/>
    <n v="76"/>
    <x v="1"/>
    <s v="NA"/>
    <m/>
    <s v="F"/>
    <s v="F"/>
    <s v="OtsNPFH18S_1_4356"/>
    <s v="OtsNPFH18S_1_4078"/>
    <x v="3"/>
    <n v="4"/>
    <n v="2018"/>
    <s v="NA"/>
    <s v="NA"/>
    <x v="8"/>
    <n v="0.96828396500000002"/>
    <n v="1"/>
    <x v="4"/>
    <n v="5.6818181818181825"/>
    <n v="17.04545454545455"/>
    <s v="abv"/>
    <n v="17.04545454545455"/>
  </r>
  <r>
    <s v="OtsLGRF22S"/>
    <s v="OtsLGRF22S_6584"/>
    <s v="C-06584"/>
    <d v="2022-09-17T00:00:00"/>
    <n v="18"/>
    <s v="U"/>
    <n v="700"/>
    <n v="70"/>
    <x v="0"/>
    <n v="1"/>
    <m/>
    <s v="M"/>
    <s v="M"/>
    <s v="OtsLYON18S_1_1994"/>
    <s v="OtsLYON18S_1_2124"/>
    <x v="0"/>
    <n v="4"/>
    <n v="2018"/>
    <s v="NA"/>
    <s v="NA"/>
    <x v="13"/>
    <n v="0.80551598400000002"/>
    <n v="1"/>
    <x v="5"/>
    <n v="5.6818181818181825"/>
    <n v="17.04545454545455"/>
    <s v="abv"/>
    <n v="17.04545454545455"/>
  </r>
  <r>
    <s v="OtsLGRF22S"/>
    <s v="OtsLGRF22S_6587"/>
    <s v="C-06587"/>
    <d v="2022-09-17T00:00:00"/>
    <n v="18"/>
    <s v="F"/>
    <n v="710"/>
    <n v="71"/>
    <x v="1"/>
    <n v="1"/>
    <m/>
    <s v="F"/>
    <s v="F"/>
    <s v="OtsLYON18S_1_2315"/>
    <s v="OtsLYON18S_1_2432"/>
    <x v="0"/>
    <n v="4"/>
    <n v="2018"/>
    <s v="NA"/>
    <s v="NA"/>
    <x v="9"/>
    <n v="0.80551598400000002"/>
    <n v="1"/>
    <x v="5"/>
    <n v="5.6818181818181825"/>
    <n v="17.04545454545455"/>
    <s v="blw"/>
    <n v="17.04545454545455"/>
  </r>
  <r>
    <s v="OtsLGRF22S"/>
    <s v="OtsLGRF22S_6590"/>
    <s v="C-06590"/>
    <d v="2022-09-17T00:00:00"/>
    <n v="18"/>
    <s v="M"/>
    <n v="710"/>
    <n v="71"/>
    <x v="1"/>
    <s v="NA"/>
    <m/>
    <s v="M"/>
    <s v="M"/>
    <s v="OtsLYON19S_1_1398"/>
    <s v="OtsLYON19S_1_1494"/>
    <x v="1"/>
    <n v="3"/>
    <n v="2019"/>
    <s v="NA"/>
    <s v="NA"/>
    <x v="12"/>
    <n v="0.95971980899999998"/>
    <n v="1"/>
    <x v="5"/>
    <n v="5.6818181818181825"/>
    <n v="17.04545454545455"/>
    <s v="abv"/>
    <n v="17.04545454545455"/>
  </r>
  <r>
    <s v="OtsLGRF22S"/>
    <s v="OtsLGRF22S_6593"/>
    <s v="C-06593"/>
    <d v="2022-09-17T00:00:00"/>
    <n v="18"/>
    <s v="F"/>
    <n v="640"/>
    <n v="64"/>
    <x v="1"/>
    <s v="NA"/>
    <m/>
    <s v="F"/>
    <s v="F"/>
    <s v="NA"/>
    <s v="NA"/>
    <x v="2"/>
    <s v="NA"/>
    <s v="U"/>
    <s v="FALL"/>
    <n v="1.00000000000001"/>
    <x v="1"/>
    <e v="#N/A"/>
    <n v="1"/>
    <x v="1"/>
    <n v="5.6818181818181825"/>
    <n v="17.04545454545455"/>
    <s v="abv"/>
    <n v="17.04545454545455"/>
  </r>
  <r>
    <s v="OtsLGRF22S"/>
    <s v="OtsLGRF22S_6596"/>
    <s v="C-06596"/>
    <d v="2022-09-17T00:00:00"/>
    <n v="18"/>
    <s v="M"/>
    <n v="720"/>
    <n v="72"/>
    <x v="0"/>
    <s v="NA"/>
    <m/>
    <s v="M"/>
    <s v="M"/>
    <s v="OtsLYON19S_1_1739"/>
    <s v="OtsLYON19S_1_1972"/>
    <x v="1"/>
    <n v="3"/>
    <n v="2019"/>
    <s v="NA"/>
    <s v="NA"/>
    <x v="12"/>
    <n v="0.95971980899999998"/>
    <n v="1"/>
    <x v="5"/>
    <n v="5.6818181818181825"/>
    <n v="17.04545454545455"/>
    <s v="abv"/>
    <n v="17.04545454545455"/>
  </r>
  <r>
    <s v="OtsLGRF22S"/>
    <s v="OtsLGRF22S_6599"/>
    <s v="C-06599"/>
    <d v="2022-09-17T00:00:00"/>
    <n v="18"/>
    <s v="U"/>
    <n v="560"/>
    <n v="56"/>
    <x v="1"/>
    <s v="NA"/>
    <m/>
    <s v="M"/>
    <s v="M"/>
    <s v="OtsNPFH19S_1_1303"/>
    <s v="OtsNPFH19S_1_1008"/>
    <x v="5"/>
    <n v="3"/>
    <n v="2019"/>
    <s v="NA"/>
    <s v="NA"/>
    <x v="8"/>
    <n v="0.99705232300000002"/>
    <n v="1"/>
    <x v="9"/>
    <n v="5.6818181818181825"/>
    <n v="17.04545454545455"/>
    <s v="abv"/>
    <n v="17.04545454545455"/>
  </r>
  <r>
    <s v="OtsLGRF22S"/>
    <s v="OtsLGRF22S_6602"/>
    <s v="C-06602"/>
    <d v="2022-09-17T00:00:00"/>
    <n v="18"/>
    <s v="U"/>
    <n v="630"/>
    <n v="63"/>
    <x v="0"/>
    <n v="1"/>
    <m/>
    <s v="M"/>
    <s v="M"/>
    <s v="OtsLYON19S_1_0556"/>
    <s v="OtsLYON19S_1_0448"/>
    <x v="1"/>
    <n v="3"/>
    <n v="2019"/>
    <s v="NA"/>
    <s v="NA"/>
    <x v="3"/>
    <n v="0.95971980899999998"/>
    <n v="1"/>
    <x v="1"/>
    <n v="5.6818181818181825"/>
    <n v="17.04545454545455"/>
    <s v="blw"/>
    <n v="17.04545454545455"/>
  </r>
  <r>
    <s v="OtsLGRF22S"/>
    <s v="OtsLGRF22S_6605"/>
    <s v="C-06605"/>
    <d v="2022-09-17T00:00:00"/>
    <n v="18"/>
    <s v="F"/>
    <n v="700"/>
    <n v="70"/>
    <x v="1"/>
    <s v="NA"/>
    <m/>
    <s v="F"/>
    <s v="F"/>
    <s v="OtsLYON18S_1_1005"/>
    <s v="OtsLYON18S_1_1134"/>
    <x v="0"/>
    <n v="4"/>
    <n v="2018"/>
    <s v="NA"/>
    <s v="NA"/>
    <x v="3"/>
    <n v="0.80551598400000002"/>
    <n v="1"/>
    <x v="5"/>
    <n v="5.6818181818181825"/>
    <n v="17.04545454545455"/>
    <s v="blw"/>
    <n v="17.04545454545455"/>
  </r>
  <r>
    <s v="OtsLGRF22S"/>
    <s v="OtsLGRF22S_6608"/>
    <s v="C-06608"/>
    <d v="2022-09-17T00:00:00"/>
    <n v="18"/>
    <s v="F"/>
    <n v="700"/>
    <n v="70"/>
    <x v="1"/>
    <n v="1"/>
    <m/>
    <s v="F"/>
    <s v="F"/>
    <s v="OtsLYON17S_1_2193"/>
    <s v="OtsLYON17S_1_2186"/>
    <x v="6"/>
    <n v="5"/>
    <n v="2017"/>
    <s v="NA"/>
    <s v="NA"/>
    <x v="4"/>
    <n v="0.76170174199999996"/>
    <n v="1"/>
    <x v="5"/>
    <n v="5.6818181818181825"/>
    <n v="17.04545454545455"/>
    <s v="blw"/>
    <n v="17.04545454545455"/>
  </r>
  <r>
    <s v="OtsLGRF22S"/>
    <s v="OtsLGRF22S_6611"/>
    <s v="C-06611"/>
    <d v="2022-09-17T00:00:00"/>
    <n v="18"/>
    <s v="M"/>
    <n v="730"/>
    <n v="73"/>
    <x v="0"/>
    <n v="1"/>
    <m/>
    <s v="F"/>
    <s v="F"/>
    <s v="OtsLYON18S_1_2309"/>
    <s v="OtsLYON18S_1_2440"/>
    <x v="0"/>
    <n v="4"/>
    <n v="2018"/>
    <s v="NA"/>
    <s v="NA"/>
    <x v="9"/>
    <n v="0.80551598400000002"/>
    <n v="1"/>
    <x v="4"/>
    <n v="5.6818181818181825"/>
    <n v="17.04545454545455"/>
    <s v="blw"/>
    <n v="17.04545454545455"/>
  </r>
  <r>
    <s v="OtsLGRF22S"/>
    <s v="OtsLGRF22S_6614"/>
    <s v="C-06614"/>
    <d v="2022-09-17T00:00:00"/>
    <n v="18"/>
    <s v="U"/>
    <n v="700"/>
    <n v="70"/>
    <x v="1"/>
    <s v="NA"/>
    <m/>
    <s v="M"/>
    <s v="M"/>
    <s v="NA"/>
    <s v="NA"/>
    <x v="2"/>
    <s v="NA"/>
    <s v="U"/>
    <s v="FALL"/>
    <n v="1"/>
    <x v="1"/>
    <e v="#N/A"/>
    <n v="1"/>
    <x v="5"/>
    <n v="5.6818181818181825"/>
    <n v="17.04545454545455"/>
    <s v="abv"/>
    <n v="17.04545454545455"/>
  </r>
  <r>
    <s v="OtsLGRF22S"/>
    <s v="OtsLGRF22S_6617"/>
    <s v="C-06617"/>
    <d v="2022-09-17T00:00:00"/>
    <n v="18"/>
    <s v="U"/>
    <n v="440"/>
    <n v="44"/>
    <x v="1"/>
    <s v="NA"/>
    <m/>
    <s v="M"/>
    <s v="M"/>
    <s v="NA"/>
    <s v="NA"/>
    <x v="2"/>
    <s v="NA"/>
    <s v="U"/>
    <s v="FALL"/>
    <n v="1"/>
    <x v="1"/>
    <e v="#N/A"/>
    <n v="1"/>
    <x v="7"/>
    <n v="5.6818181818181825"/>
    <n v="17.04545454545455"/>
    <s v="abv"/>
    <n v="17.04545454545455"/>
  </r>
  <r>
    <s v="OtsLGRF22S"/>
    <s v="OtsLGRF22S_6620"/>
    <s v="C-06620"/>
    <d v="2022-09-17T00:00:00"/>
    <n v="18"/>
    <s v="F"/>
    <n v="630"/>
    <n v="63"/>
    <x v="1"/>
    <s v="NA"/>
    <m/>
    <s v="F"/>
    <s v="F"/>
    <s v="OtsLYON19S_1_1815"/>
    <s v="OtsLYON19S_1_1535"/>
    <x v="1"/>
    <n v="3"/>
    <n v="2019"/>
    <s v="NA"/>
    <s v="NA"/>
    <x v="12"/>
    <n v="0.95971980899999998"/>
    <n v="1"/>
    <x v="1"/>
    <n v="5.6818181818181825"/>
    <n v="17.04545454545455"/>
    <s v="abv"/>
    <n v="17.04545454545455"/>
  </r>
  <r>
    <s v="OtsLGRF22S"/>
    <s v="OtsLGRF22S_6623"/>
    <s v="C-06623"/>
    <d v="2022-09-17T00:00:00"/>
    <n v="18"/>
    <s v="U"/>
    <n v="600"/>
    <n v="60"/>
    <x v="1"/>
    <s v="NA"/>
    <m/>
    <s v="M"/>
    <s v="M"/>
    <s v="OtsLYON19S_1_2303"/>
    <s v="OtsLYON19S_1_2062"/>
    <x v="1"/>
    <n v="3"/>
    <n v="2019"/>
    <s v="NA"/>
    <s v="NA"/>
    <x v="3"/>
    <n v="0.95971980899999998"/>
    <n v="1"/>
    <x v="6"/>
    <n v="5.6818181818181825"/>
    <n v="17.04545454545455"/>
    <s v="blw"/>
    <n v="17.04545454545455"/>
  </r>
  <r>
    <s v="OtsLGRF22S"/>
    <s v="OtsLGRF22S_6626"/>
    <s v="C-06626"/>
    <d v="2022-09-17T00:00:00"/>
    <n v="18"/>
    <s v="F"/>
    <n v="630"/>
    <n v="63"/>
    <x v="1"/>
    <s v="NA"/>
    <m/>
    <s v="M"/>
    <s v="M"/>
    <s v="OtsLYON19S_1_0721"/>
    <s v="OtsLYON19S_1_0823"/>
    <x v="1"/>
    <n v="3"/>
    <n v="2019"/>
    <s v="NA"/>
    <s v="NA"/>
    <x v="5"/>
    <n v="0.95971980899999998"/>
    <n v="1"/>
    <x v="1"/>
    <n v="5.6818181818181825"/>
    <n v="17.04545454545455"/>
    <s v="abv"/>
    <n v="17.04545454545455"/>
  </r>
  <r>
    <s v="OtsLGRF22S"/>
    <s v="OtsLGRF22S_6629"/>
    <s v="C-06629"/>
    <d v="2022-09-17T00:00:00"/>
    <n v="18"/>
    <s v="U"/>
    <n v="610"/>
    <n v="61"/>
    <x v="0"/>
    <s v="NA"/>
    <m/>
    <s v="M"/>
    <s v="M"/>
    <s v="OtsLYON19S_1_0712"/>
    <s v="OtsLYON19S_1_0801"/>
    <x v="1"/>
    <n v="3"/>
    <n v="2019"/>
    <s v="NA"/>
    <s v="NA"/>
    <x v="5"/>
    <n v="0.95971980899999998"/>
    <n v="1"/>
    <x v="6"/>
    <n v="5.6818181818181825"/>
    <n v="17.04545454545455"/>
    <s v="abv"/>
    <n v="17.04545454545455"/>
  </r>
  <r>
    <s v="OtsLGRF22S"/>
    <s v="OtsLGRF22S_6632"/>
    <s v="C-06632"/>
    <d v="2022-09-17T00:00:00"/>
    <n v="18"/>
    <s v="U"/>
    <n v="580"/>
    <n v="58"/>
    <x v="0"/>
    <n v="1"/>
    <m/>
    <s v="M"/>
    <s v="M"/>
    <s v="OtsLYON19S_1_1317"/>
    <s v="OtsLYON19S_1_1234"/>
    <x v="1"/>
    <n v="3"/>
    <n v="2019"/>
    <s v="NA"/>
    <s v="NA"/>
    <x v="13"/>
    <n v="0.95971980899999998"/>
    <n v="1"/>
    <x v="6"/>
    <n v="5.6818181818181825"/>
    <n v="17.04545454545455"/>
    <s v="abv"/>
    <n v="17.04545454545455"/>
  </r>
  <r>
    <s v="OtsLGRF22S"/>
    <s v="OtsLGRF22S_6635"/>
    <s v="C-06635"/>
    <d v="2022-09-17T00:00:00"/>
    <n v="18"/>
    <s v="U"/>
    <n v="550"/>
    <n v="55"/>
    <x v="1"/>
    <s v="NA"/>
    <m/>
    <s v="M"/>
    <s v="M"/>
    <s v="OtsLYON19S_1_1831"/>
    <s v="OtsLYON19S_1_1569"/>
    <x v="1"/>
    <n v="3"/>
    <n v="2019"/>
    <s v="NA"/>
    <s v="NA"/>
    <x v="12"/>
    <n v="0.95971980899999998"/>
    <n v="1"/>
    <x v="9"/>
    <n v="5.6818181818181825"/>
    <n v="17.04545454545455"/>
    <s v="abv"/>
    <n v="17.04545454545455"/>
  </r>
  <r>
    <s v="OtsLGRF22S"/>
    <s v="OtsLGRF22S_6638"/>
    <s v="C-06638"/>
    <d v="2022-09-17T00:00:00"/>
    <n v="18"/>
    <s v="U"/>
    <n v="630"/>
    <n v="63"/>
    <x v="1"/>
    <s v="NA"/>
    <m/>
    <s v="M"/>
    <s v="M"/>
    <s v="NA"/>
    <s v="NA"/>
    <x v="2"/>
    <s v="NA"/>
    <s v="U"/>
    <s v="FALL"/>
    <n v="0.999999999999997"/>
    <x v="1"/>
    <e v="#N/A"/>
    <n v="1"/>
    <x v="1"/>
    <n v="5.6818181818181825"/>
    <n v="17.04545454545455"/>
    <s v="abv"/>
    <n v="17.04545454545455"/>
  </r>
  <r>
    <s v="OtsLGRF22S"/>
    <s v="OtsLGRF22S_6641"/>
    <s v="C-06641"/>
    <d v="2022-09-17T00:00:00"/>
    <n v="18"/>
    <s v="M"/>
    <n v="740"/>
    <n v="74"/>
    <x v="1"/>
    <s v="NA"/>
    <m/>
    <s v="M"/>
    <s v="M"/>
    <s v="NA"/>
    <s v="NA"/>
    <x v="2"/>
    <s v="NA"/>
    <s v="U"/>
    <s v="FALL"/>
    <n v="1"/>
    <x v="1"/>
    <e v="#N/A"/>
    <n v="1"/>
    <x v="4"/>
    <n v="5.6818181818181825"/>
    <n v="17.04545454545455"/>
    <s v="abv"/>
    <n v="17.04545454545455"/>
  </r>
  <r>
    <s v="OtsLGRF22S"/>
    <s v="OtsLGRF22S_6644"/>
    <s v="C-06644"/>
    <d v="2022-09-17T00:00:00"/>
    <n v="18"/>
    <s v="F"/>
    <n v="670"/>
    <n v="67"/>
    <x v="1"/>
    <s v="NA"/>
    <m/>
    <s v="F"/>
    <s v="F"/>
    <s v="OtsLYON19S_1_1840"/>
    <s v="OtsLYON19S_1_1587"/>
    <x v="1"/>
    <n v="3"/>
    <n v="2019"/>
    <s v="NA"/>
    <s v="NA"/>
    <x v="12"/>
    <n v="0.95971980899999998"/>
    <n v="1"/>
    <x v="1"/>
    <n v="5.6818181818181825"/>
    <n v="17.04545454545455"/>
    <s v="abv"/>
    <n v="17.04545454545455"/>
  </r>
  <r>
    <s v="OtsLGRF22S"/>
    <s v="OtsLGRF22S_6647"/>
    <s v="C-06647"/>
    <d v="2022-09-17T00:00:00"/>
    <n v="18"/>
    <s v="F"/>
    <n v="740"/>
    <n v="74"/>
    <x v="0"/>
    <n v="1"/>
    <m/>
    <s v="F"/>
    <s v="F"/>
    <s v="OtsLYON18S_1_2338"/>
    <s v="OtsLYON18S_1_2725"/>
    <x v="0"/>
    <n v="4"/>
    <n v="2018"/>
    <s v="NA"/>
    <s v="NA"/>
    <x v="9"/>
    <n v="0.80551598400000002"/>
    <n v="1"/>
    <x v="4"/>
    <n v="5.6818181818181825"/>
    <n v="17.04545454545455"/>
    <s v="blw"/>
    <n v="17.04545454545455"/>
  </r>
  <r>
    <s v="OtsLGRF22S"/>
    <s v="OtsLGRF22S_6650"/>
    <s v="C-06650"/>
    <d v="2022-09-17T00:00:00"/>
    <n v="18"/>
    <s v="F"/>
    <n v="660"/>
    <n v="66"/>
    <x v="1"/>
    <s v="NA"/>
    <m/>
    <s v="F"/>
    <s v="F"/>
    <s v="OtsLYON19S_1_0563"/>
    <s v="OtsLYON19S_1_0617"/>
    <x v="1"/>
    <n v="3"/>
    <n v="2019"/>
    <s v="NA"/>
    <s v="NA"/>
    <x v="5"/>
    <n v="0.95971980899999998"/>
    <n v="1"/>
    <x v="1"/>
    <n v="5.6818181818181825"/>
    <n v="17.04545454545455"/>
    <s v="abv"/>
    <n v="17.04545454545455"/>
  </r>
  <r>
    <s v="OtsLGRF22S"/>
    <s v="OtsLGRF22S_6653"/>
    <s v="C-06653"/>
    <d v="2022-09-17T00:00:00"/>
    <n v="18"/>
    <s v="F"/>
    <n v="590"/>
    <n v="59"/>
    <x v="0"/>
    <n v="1"/>
    <m/>
    <s v="M"/>
    <s v="M"/>
    <s v="OtsLYON18S_1_2353"/>
    <s v="OtsLYON18S_1_2755"/>
    <x v="0"/>
    <n v="4"/>
    <n v="2018"/>
    <s v="NA"/>
    <s v="NA"/>
    <x v="9"/>
    <n v="0.80551598400000002"/>
    <n v="1"/>
    <x v="6"/>
    <n v="5.6818181818181825"/>
    <n v="17.04545454545455"/>
    <s v="blw"/>
    <n v="17.04545454545455"/>
  </r>
  <r>
    <s v="OtsLGRF22S"/>
    <s v="OtsLGRF22S_6656"/>
    <s v="C-06656"/>
    <d v="2022-09-17T00:00:00"/>
    <n v="18"/>
    <s v="U"/>
    <n v="610"/>
    <n v="61"/>
    <x v="0"/>
    <n v="1"/>
    <m/>
    <s v="M"/>
    <s v="M"/>
    <s v="OtsLYON19S_1_0551"/>
    <s v="OtsLYON19S_1_0419"/>
    <x v="1"/>
    <n v="3"/>
    <n v="2019"/>
    <s v="NA"/>
    <s v="NA"/>
    <x v="3"/>
    <n v="0.95971980899999998"/>
    <n v="1"/>
    <x v="6"/>
    <n v="5.6818181818181825"/>
    <n v="17.04545454545455"/>
    <s v="blw"/>
    <n v="17.04545454545455"/>
  </r>
  <r>
    <s v="OtsLGRF22S"/>
    <s v="OtsLGRF22S_6659"/>
    <s v="C-06659"/>
    <d v="2022-09-17T00:00:00"/>
    <n v="18"/>
    <s v="U"/>
    <n v="600"/>
    <n v="60"/>
    <x v="1"/>
    <s v="NA"/>
    <m/>
    <s v="M"/>
    <s v="M"/>
    <s v="OtsLYON19S_1_1391"/>
    <s v="OtsLYON19S_1_1485"/>
    <x v="1"/>
    <n v="3"/>
    <n v="2019"/>
    <s v="NA"/>
    <s v="NA"/>
    <x v="12"/>
    <n v="0.95971980899999998"/>
    <n v="1"/>
    <x v="6"/>
    <n v="5.6818181818181825"/>
    <n v="17.04545454545455"/>
    <s v="abv"/>
    <n v="17.04545454545455"/>
  </r>
  <r>
    <s v="OtsLGRF22S"/>
    <s v="OtsLGRF22S_6662"/>
    <s v="C-06662"/>
    <d v="2022-09-17T00:00:00"/>
    <n v="18"/>
    <s v="F"/>
    <n v="670"/>
    <n v="67"/>
    <x v="1"/>
    <s v="NA"/>
    <m/>
    <s v="F"/>
    <s v="F"/>
    <s v="OtsLYON19S_1_0563"/>
    <s v="OtsLYON19S_1_0616"/>
    <x v="1"/>
    <n v="3"/>
    <n v="2019"/>
    <s v="NA"/>
    <s v="NA"/>
    <x v="5"/>
    <n v="0.95971980899999998"/>
    <n v="1"/>
    <x v="1"/>
    <n v="5.6818181818181825"/>
    <n v="17.04545454545455"/>
    <s v="abv"/>
    <n v="17.04545454545455"/>
  </r>
  <r>
    <s v="OtsLGRF22S"/>
    <s v="OtsLGRF22S_6665"/>
    <s v="C-06665"/>
    <d v="2022-09-17T00:00:00"/>
    <n v="18"/>
    <s v="F"/>
    <n v="640"/>
    <n v="64"/>
    <x v="1"/>
    <s v="NA"/>
    <m/>
    <s v="M"/>
    <s v="M"/>
    <s v="OtsLYON19S_1_0592"/>
    <s v="OtsLYON19S_1_0654"/>
    <x v="1"/>
    <n v="3"/>
    <n v="2019"/>
    <s v="NA"/>
    <s v="NA"/>
    <x v="5"/>
    <n v="0.95971980899999998"/>
    <n v="1"/>
    <x v="1"/>
    <n v="5.6818181818181825"/>
    <n v="17.04545454545455"/>
    <s v="abv"/>
    <n v="17.04545454545455"/>
  </r>
  <r>
    <s v="OtsLGRF22S"/>
    <s v="OtsLGRF22S_6668"/>
    <s v="C-06668"/>
    <d v="2022-09-17T00:00:00"/>
    <n v="18"/>
    <s v="F"/>
    <n v="680"/>
    <n v="68"/>
    <x v="0"/>
    <s v="NA"/>
    <m/>
    <s v="F"/>
    <s v="F"/>
    <s v="OtsNPFH18S_1_4348"/>
    <s v="OtsNPFH18S_1_4093"/>
    <x v="3"/>
    <n v="4"/>
    <n v="2018"/>
    <s v="NA"/>
    <s v="NA"/>
    <x v="8"/>
    <n v="0.96828396500000002"/>
    <n v="1"/>
    <x v="5"/>
    <n v="5.6818181818181825"/>
    <n v="17.04545454545455"/>
    <s v="abv"/>
    <n v="17.04545454545455"/>
  </r>
  <r>
    <s v="OtsLGRF22S"/>
    <s v="OtsLGRF22S_6671"/>
    <s v="C-06671"/>
    <d v="2022-09-17T00:00:00"/>
    <n v="18"/>
    <s v="F"/>
    <n v="700"/>
    <n v="70"/>
    <x v="1"/>
    <s v="NA"/>
    <m/>
    <s v="F"/>
    <s v="F"/>
    <s v="OtsPBT18-UmaFa-0347"/>
    <s v="OtsPBT18-UmaFa-0343"/>
    <x v="8"/>
    <n v="4"/>
    <n v="2018"/>
    <s v="NA"/>
    <s v="NA"/>
    <x v="15"/>
    <n v="0.95730000000000004"/>
    <n v="1"/>
    <x v="5"/>
    <n v="5.6818181818181825"/>
    <n v="17.04545454545455"/>
    <s v="blw"/>
    <n v="17.04545454545455"/>
  </r>
  <r>
    <s v="OtsLGRF22S"/>
    <s v="OtsLGRF22S_6674"/>
    <s v="C-06674"/>
    <d v="2022-09-17T00:00:00"/>
    <n v="18"/>
    <s v="F"/>
    <n v="660"/>
    <n v="66"/>
    <x v="1"/>
    <s v="NA"/>
    <m/>
    <s v="M"/>
    <s v="M"/>
    <s v="OtsLYON19S_1_1871"/>
    <s v="OtsLYON19S_1_1654"/>
    <x v="1"/>
    <n v="3"/>
    <n v="2019"/>
    <s v="NA"/>
    <s v="NA"/>
    <x v="12"/>
    <n v="0.95971980899999998"/>
    <n v="1"/>
    <x v="1"/>
    <n v="5.6818181818181825"/>
    <n v="17.04545454545455"/>
    <s v="abv"/>
    <n v="17.04545454545455"/>
  </r>
  <r>
    <s v="OtsLGRF22S"/>
    <s v="OtsLGRF22S_6677"/>
    <s v="C-06677"/>
    <d v="2022-09-17T00:00:00"/>
    <n v="18"/>
    <s v="F"/>
    <n v="650"/>
    <n v="65"/>
    <x v="0"/>
    <n v="1"/>
    <m/>
    <s v="F"/>
    <s v="F"/>
    <s v="OtsLYON19S_1_1110"/>
    <s v="OtsLYON19S_1_0937"/>
    <x v="1"/>
    <n v="3"/>
    <n v="2019"/>
    <s v="NA"/>
    <s v="NA"/>
    <x v="16"/>
    <n v="0.95971980899999998"/>
    <n v="1"/>
    <x v="1"/>
    <n v="5.6818181818181825"/>
    <n v="17.04545454545455"/>
    <s v="abv"/>
    <n v="17.04545454545455"/>
  </r>
  <r>
    <s v="OtsLGRF22S"/>
    <s v="OtsLGRF22S_6680"/>
    <s v="C-06680"/>
    <d v="2022-09-17T00:00:00"/>
    <n v="18"/>
    <s v="U"/>
    <n v="640"/>
    <n v="64"/>
    <x v="1"/>
    <s v="NA"/>
    <m/>
    <s v="M"/>
    <s v="M"/>
    <s v="OtsLYON19S_1_0159"/>
    <s v="OtsLYON19S_1_0247"/>
    <x v="1"/>
    <n v="3"/>
    <n v="2019"/>
    <s v="NA"/>
    <s v="NA"/>
    <x v="0"/>
    <n v="0.95971980899999998"/>
    <n v="1"/>
    <x v="1"/>
    <n v="5.6818181818181825"/>
    <n v="17.04545454545455"/>
    <s v="abv"/>
    <n v="17.04545454545455"/>
  </r>
  <r>
    <s v="OtsLGRF22S"/>
    <s v="OtsLGRF22S_6683"/>
    <s v="C-06683"/>
    <d v="2022-09-17T00:00:00"/>
    <n v="18"/>
    <s v="F"/>
    <n v="670"/>
    <n v="67"/>
    <x v="1"/>
    <s v="NA"/>
    <m/>
    <s v="F"/>
    <s v="F"/>
    <s v="OtsLYON18S_1_1428"/>
    <s v="OtsLYON18S_1_1817"/>
    <x v="0"/>
    <n v="4"/>
    <n v="2018"/>
    <s v="NA"/>
    <s v="NA"/>
    <x v="4"/>
    <n v="0.80551598400000002"/>
    <n v="1"/>
    <x v="1"/>
    <n v="5.6818181818181825"/>
    <n v="17.04545454545455"/>
    <s v="blw"/>
    <n v="17.04545454545455"/>
  </r>
  <r>
    <s v="OtsLGRF22S"/>
    <s v="OtsLGRF22S_6686"/>
    <s v="C-06686"/>
    <d v="2022-09-17T00:00:00"/>
    <n v="18"/>
    <s v="F"/>
    <n v="750"/>
    <n v="75"/>
    <x v="1"/>
    <s v="NA"/>
    <m/>
    <s v="F"/>
    <s v="F"/>
    <s v="OtsLYON18S_1_0758"/>
    <s v="OtsLYON18S_1_0678"/>
    <x v="0"/>
    <n v="4"/>
    <n v="2018"/>
    <s v="NA"/>
    <s v="NA"/>
    <x v="3"/>
    <n v="0.80551598400000002"/>
    <n v="1"/>
    <x v="4"/>
    <n v="5.6818181818181825"/>
    <n v="17.04545454545455"/>
    <s v="blw"/>
    <n v="17.04545454545455"/>
  </r>
  <r>
    <s v="OtsLGRF22S"/>
    <s v="OtsLGRF22S_6689"/>
    <s v="C-06689"/>
    <d v="2022-09-17T00:00:00"/>
    <n v="18"/>
    <s v="F"/>
    <n v="760"/>
    <n v="76"/>
    <x v="0"/>
    <n v="1"/>
    <s v="This individual failed to genotype"/>
    <s v="U"/>
    <s v="F"/>
    <s v="NG"/>
    <s v="NG"/>
    <x v="10"/>
    <s v="NA"/>
    <s v="U"/>
    <s v="NA"/>
    <s v="NA"/>
    <x v="19"/>
    <e v="#N/A"/>
    <n v="1"/>
    <x v="4"/>
    <n v="5.6818181818181825"/>
    <n v="17.04545454545455"/>
    <s v="abv"/>
    <n v="17.04545454545455"/>
  </r>
  <r>
    <s v="OtsLGRF22S"/>
    <s v="OtsLGRF22S_6692"/>
    <s v="C-06692"/>
    <d v="2022-09-17T00:00:00"/>
    <n v="18"/>
    <s v="M"/>
    <n v="770"/>
    <n v="77"/>
    <x v="1"/>
    <s v="NA"/>
    <m/>
    <s v="M"/>
    <s v="M"/>
    <s v="OtsNPFH18S_1_3337"/>
    <s v="OtsNPFH18S_1_3001"/>
    <x v="3"/>
    <n v="4"/>
    <n v="2018"/>
    <s v="NA"/>
    <s v="NA"/>
    <x v="11"/>
    <n v="0.96828396500000002"/>
    <n v="1"/>
    <x v="4"/>
    <n v="5.6818181818181825"/>
    <n v="17.04545454545455"/>
    <s v="abv"/>
    <n v="17.04545454545455"/>
  </r>
  <r>
    <s v="OtsLGRF22S"/>
    <s v="OtsLGRF22S_6695"/>
    <s v="C-06695"/>
    <d v="2022-09-17T00:00:00"/>
    <n v="18"/>
    <s v="F"/>
    <n v="660"/>
    <n v="66"/>
    <x v="0"/>
    <n v="1"/>
    <m/>
    <s v="F"/>
    <s v="F"/>
    <s v="OtsLYON19S_1_0599"/>
    <s v="OtsLYON19S_1_0664"/>
    <x v="1"/>
    <n v="3"/>
    <n v="2019"/>
    <s v="NA"/>
    <s v="NA"/>
    <x v="5"/>
    <n v="0.95971980899999998"/>
    <n v="1"/>
    <x v="1"/>
    <n v="5.6818181818181825"/>
    <n v="17.04545454545455"/>
    <s v="abv"/>
    <n v="17.04545454545455"/>
  </r>
  <r>
    <s v="OtsLGRF22S"/>
    <s v="OtsLGRF22S_6698"/>
    <s v="C-06698"/>
    <d v="2022-09-17T00:00:00"/>
    <n v="18"/>
    <s v="U"/>
    <n v="590"/>
    <n v="59"/>
    <x v="1"/>
    <s v="NA"/>
    <m/>
    <s v="F"/>
    <s v="F"/>
    <s v="NA"/>
    <s v="NA"/>
    <x v="2"/>
    <s v="NA"/>
    <s v="U"/>
    <s v="FALL"/>
    <n v="1"/>
    <x v="1"/>
    <e v="#N/A"/>
    <n v="1"/>
    <x v="6"/>
    <n v="5.6818181818181825"/>
    <n v="17.04545454545455"/>
    <s v="abv"/>
    <n v="17.04545454545455"/>
  </r>
  <r>
    <s v="OtsLGRF22S"/>
    <s v="OtsLGRF22S_6701"/>
    <s v="C-06701"/>
    <d v="2022-09-17T00:00:00"/>
    <n v="18"/>
    <s v="U"/>
    <n v="560"/>
    <n v="56"/>
    <x v="0"/>
    <n v="1"/>
    <m/>
    <s v="M"/>
    <s v="M"/>
    <s v="OtsLYON19S_1_1756"/>
    <s v="OtsLYON19S_1_2013"/>
    <x v="1"/>
    <n v="3"/>
    <n v="2019"/>
    <s v="NA"/>
    <s v="NA"/>
    <x v="17"/>
    <n v="0.95971980899999998"/>
    <n v="1"/>
    <x v="9"/>
    <n v="5.6818181818181825"/>
    <n v="17.04545454545455"/>
    <s v="abv"/>
    <n v="17.04545454545455"/>
  </r>
  <r>
    <s v="OtsLGRF22S"/>
    <s v="OtsLGRF22S_6704"/>
    <s v="C-06704"/>
    <d v="2022-09-17T00:00:00"/>
    <n v="18"/>
    <s v="U"/>
    <n v="670"/>
    <n v="67"/>
    <x v="0"/>
    <n v="1"/>
    <m/>
    <s v="M"/>
    <s v="M"/>
    <s v="NA"/>
    <s v="NA"/>
    <x v="2"/>
    <s v="NA"/>
    <s v="U"/>
    <s v="FALL"/>
    <n v="1"/>
    <x v="6"/>
    <e v="#N/A"/>
    <n v="1"/>
    <x v="1"/>
    <n v="5.6818181818181825"/>
    <n v="17.04545454545455"/>
    <s v="abv"/>
    <n v="17.04545454545455"/>
  </r>
  <r>
    <s v="OtsLGRF22S"/>
    <s v="OtsLGRF22S_6707"/>
    <s v="C-06707"/>
    <d v="2022-09-17T00:00:00"/>
    <n v="18"/>
    <s v="U"/>
    <n v="670"/>
    <n v="67"/>
    <x v="0"/>
    <n v="1"/>
    <m/>
    <s v="M"/>
    <s v="M"/>
    <s v="OtsLYON19S_1_0597"/>
    <s v="OtsLYON19S_1_0669"/>
    <x v="1"/>
    <n v="3"/>
    <n v="2019"/>
    <s v="NA"/>
    <s v="NA"/>
    <x v="5"/>
    <n v="0.95971980899999998"/>
    <n v="1"/>
    <x v="1"/>
    <n v="5.6818181818181825"/>
    <n v="17.04545454545455"/>
    <s v="abv"/>
    <n v="17.04545454545455"/>
  </r>
  <r>
    <s v="OtsLGRF22S"/>
    <s v="OtsLGRF22S_6710"/>
    <s v="C-06710"/>
    <d v="2022-09-17T00:00:00"/>
    <n v="18"/>
    <s v="F"/>
    <n v="650"/>
    <n v="65"/>
    <x v="1"/>
    <n v="1"/>
    <m/>
    <s v="F"/>
    <s v="F"/>
    <s v="OtsLYON18S_1_2366"/>
    <s v="OtsLYON18S_1_2742"/>
    <x v="0"/>
    <n v="4"/>
    <n v="2018"/>
    <s v="NA"/>
    <s v="NA"/>
    <x v="9"/>
    <n v="0.80551598400000002"/>
    <n v="1"/>
    <x v="1"/>
    <n v="5.6818181818181825"/>
    <n v="17.04545454545455"/>
    <s v="blw"/>
    <n v="17.04545454545455"/>
  </r>
  <r>
    <s v="OtsLGRF22S"/>
    <s v="OtsLGRF22S_6713"/>
    <s v="C-06713"/>
    <d v="2022-09-17T00:00:00"/>
    <n v="18"/>
    <s v="M"/>
    <n v="740"/>
    <n v="74"/>
    <x v="1"/>
    <s v="NA"/>
    <m/>
    <s v="M"/>
    <s v="M"/>
    <s v="NA"/>
    <s v="NA"/>
    <x v="2"/>
    <s v="NA"/>
    <s v="U"/>
    <s v="FALL"/>
    <n v="1"/>
    <x v="1"/>
    <e v="#N/A"/>
    <n v="1"/>
    <x v="4"/>
    <n v="5.6818181818181825"/>
    <n v="17.04545454545455"/>
    <s v="abv"/>
    <n v="17.04545454545455"/>
  </r>
  <r>
    <s v="OtsLGRF22S"/>
    <s v="OtsLGRF22S_6716"/>
    <s v="C-06716"/>
    <d v="2022-09-17T00:00:00"/>
    <n v="18"/>
    <s v="U"/>
    <n v="570"/>
    <n v="57"/>
    <x v="1"/>
    <s v="NA"/>
    <m/>
    <s v="M"/>
    <s v="M"/>
    <s v="NA"/>
    <s v="NA"/>
    <x v="2"/>
    <s v="NA"/>
    <s v="U"/>
    <s v="FALL"/>
    <n v="1"/>
    <x v="1"/>
    <e v="#N/A"/>
    <n v="1"/>
    <x v="9"/>
    <n v="5.6818181818181825"/>
    <n v="17.04545454545455"/>
    <s v="abv"/>
    <n v="17.04545454545455"/>
  </r>
  <r>
    <s v="OtsLGRF22S"/>
    <s v="OtsLGRF22S_6719"/>
    <s v="C-06719"/>
    <d v="2022-09-17T00:00:00"/>
    <n v="18"/>
    <s v="F"/>
    <n v="730"/>
    <n v="73"/>
    <x v="0"/>
    <n v="1"/>
    <m/>
    <s v="F"/>
    <s v="F"/>
    <s v="OtsLYON18S_1_2303"/>
    <s v="OtsLYON18S_1_2430"/>
    <x v="0"/>
    <n v="4"/>
    <n v="2018"/>
    <s v="NA"/>
    <s v="NA"/>
    <x v="9"/>
    <n v="0.80551598400000002"/>
    <n v="1"/>
    <x v="4"/>
    <n v="5.6818181818181825"/>
    <n v="17.04545454545455"/>
    <s v="blw"/>
    <n v="17.04545454545455"/>
  </r>
  <r>
    <s v="OtsLGRF22S"/>
    <s v="OtsLGRF22S_6722"/>
    <s v="C-06722"/>
    <d v="2022-09-17T00:00:00"/>
    <n v="18"/>
    <s v="U"/>
    <n v="680"/>
    <n v="68"/>
    <x v="1"/>
    <s v="NA"/>
    <m/>
    <s v="M"/>
    <s v="M"/>
    <s v="OtsNPFH19S_1_5323"/>
    <s v="OtsNPFH19S_1_5015"/>
    <x v="5"/>
    <n v="3"/>
    <n v="2019"/>
    <s v="NA"/>
    <s v="NA"/>
    <x v="8"/>
    <n v="0.99705232300000002"/>
    <n v="1"/>
    <x v="5"/>
    <n v="5.6818181818181825"/>
    <n v="17.04545454545455"/>
    <s v="abv"/>
    <n v="17.04545454545455"/>
  </r>
  <r>
    <s v="OtsLGRF22S"/>
    <s v="OtsLGRF22S_6725"/>
    <s v="C-06725"/>
    <d v="2022-09-17T00:00:00"/>
    <n v="18"/>
    <s v="U"/>
    <n v="600"/>
    <n v="60"/>
    <x v="1"/>
    <s v="NA"/>
    <m/>
    <s v="M"/>
    <s v="M"/>
    <s v="OtsNPFH19S_1_1305"/>
    <s v="OtsNPFH19S_1_1004"/>
    <x v="5"/>
    <n v="3"/>
    <n v="2019"/>
    <s v="NA"/>
    <s v="NA"/>
    <x v="8"/>
    <n v="0.99705232300000002"/>
    <n v="1"/>
    <x v="6"/>
    <n v="5.6818181818181825"/>
    <n v="17.04545454545455"/>
    <s v="abv"/>
    <n v="17.04545454545455"/>
  </r>
  <r>
    <s v="OtsLGRF22S"/>
    <s v="OtsLGRF22S_6728"/>
    <s v="C-06728"/>
    <d v="2022-09-17T00:00:00"/>
    <n v="18"/>
    <s v="U"/>
    <n v="630"/>
    <n v="63"/>
    <x v="1"/>
    <s v="NA"/>
    <m/>
    <s v="M"/>
    <s v="M"/>
    <s v="OtsLYON19S_1_1104"/>
    <s v="OtsLYON19S_1_0913"/>
    <x v="1"/>
    <n v="3"/>
    <n v="2019"/>
    <s v="NA"/>
    <s v="NA"/>
    <x v="5"/>
    <n v="0.95971980899999998"/>
    <n v="1"/>
    <x v="1"/>
    <n v="5.6818181818181825"/>
    <n v="17.04545454545455"/>
    <s v="abv"/>
    <n v="17.04545454545455"/>
  </r>
  <r>
    <s v="OtsLGRF22S"/>
    <s v="OtsLGRF22S_6731"/>
    <s v="C-06731"/>
    <d v="2022-09-17T00:00:00"/>
    <n v="18"/>
    <s v="U"/>
    <n v="620"/>
    <n v="62"/>
    <x v="1"/>
    <s v="NA"/>
    <m/>
    <s v="M"/>
    <s v="M"/>
    <s v="NA"/>
    <s v="NA"/>
    <x v="2"/>
    <s v="NA"/>
    <s v="U"/>
    <s v="FALL"/>
    <n v="1"/>
    <x v="1"/>
    <e v="#N/A"/>
    <n v="1"/>
    <x v="6"/>
    <n v="5.6818181818181825"/>
    <n v="17.04545454545455"/>
    <s v="abv"/>
    <n v="17.04545454545455"/>
  </r>
  <r>
    <s v="OtsLGRF22S"/>
    <s v="OtsLGRF22S_6734"/>
    <s v="C-06734"/>
    <d v="2022-09-17T00:00:00"/>
    <n v="18"/>
    <s v="U"/>
    <n v="630"/>
    <n v="63"/>
    <x v="0"/>
    <n v="1"/>
    <m/>
    <s v="M"/>
    <s v="M"/>
    <s v="OtsLYON19S_1_1319"/>
    <s v="OtsLYON19S_1_1244"/>
    <x v="1"/>
    <n v="3"/>
    <n v="2019"/>
    <s v="NA"/>
    <s v="NA"/>
    <x v="13"/>
    <n v="0.95971980899999998"/>
    <n v="1"/>
    <x v="1"/>
    <n v="5.6818181818181825"/>
    <n v="17.04545454545455"/>
    <s v="abv"/>
    <n v="17.04545454545455"/>
  </r>
  <r>
    <s v="OtsLGRF22S"/>
    <s v="OtsLGRF22S_6737"/>
    <s v="C-06737"/>
    <d v="2022-09-17T00:00:00"/>
    <n v="18"/>
    <s v="M"/>
    <n v="780"/>
    <n v="78"/>
    <x v="1"/>
    <s v="NA"/>
    <m/>
    <s v="M"/>
    <s v="M"/>
    <s v="OtsLYON18S_1_1351"/>
    <s v="OtsLYON18S_1_1679"/>
    <x v="0"/>
    <n v="4"/>
    <n v="2018"/>
    <s v="NA"/>
    <s v="NA"/>
    <x v="4"/>
    <n v="0.80551598400000002"/>
    <n v="1"/>
    <x v="3"/>
    <n v="5.6818181818181825"/>
    <n v="17.04545454545455"/>
    <s v="blw"/>
    <n v="17.04545454545455"/>
  </r>
  <r>
    <s v="OtsLGRF22S"/>
    <s v="OtsLGRF22S_6740"/>
    <s v="C-06740"/>
    <d v="2022-09-17T00:00:00"/>
    <n v="18"/>
    <s v="F"/>
    <n v="670"/>
    <n v="67"/>
    <x v="0"/>
    <s v="NA"/>
    <m/>
    <s v="F"/>
    <s v="F"/>
    <s v="OtsLYON19S_1_0145"/>
    <s v="OtsLYON19S_1_0203"/>
    <x v="1"/>
    <n v="3"/>
    <n v="2019"/>
    <s v="NA"/>
    <s v="NA"/>
    <x v="7"/>
    <n v="0.95971980899999998"/>
    <n v="1"/>
    <x v="1"/>
    <n v="5.6818181818181825"/>
    <n v="17.04545454545455"/>
    <s v="abv"/>
    <n v="17.04545454545455"/>
  </r>
  <r>
    <s v="OtsLGRF22S"/>
    <s v="OtsLGRF22S_6743"/>
    <s v="C-06743"/>
    <d v="2022-09-17T00:00:00"/>
    <n v="18"/>
    <s v="U"/>
    <n v="600"/>
    <n v="60"/>
    <x v="1"/>
    <s v="NA"/>
    <m/>
    <s v="M"/>
    <s v="M"/>
    <s v="OtsLYON19S_1_1821"/>
    <s v="OtsLYON19S_1_1544"/>
    <x v="1"/>
    <n v="3"/>
    <n v="2019"/>
    <s v="NA"/>
    <s v="NA"/>
    <x v="12"/>
    <n v="0.95971980899999998"/>
    <n v="1"/>
    <x v="6"/>
    <n v="5.6818181818181825"/>
    <n v="17.04545454545455"/>
    <s v="abv"/>
    <n v="17.04545454545455"/>
  </r>
  <r>
    <s v="OtsLGRF22S"/>
    <s v="OtsLGRF22S_6746"/>
    <s v="C-06746"/>
    <d v="2022-09-17T00:00:00"/>
    <n v="18"/>
    <s v="F"/>
    <n v="720"/>
    <n v="72"/>
    <x v="1"/>
    <s v="NA"/>
    <m/>
    <s v="F"/>
    <s v="F"/>
    <s v="OtsNPFH18S_1_4348"/>
    <s v="OtsNPFH18S_1_4051"/>
    <x v="3"/>
    <n v="4"/>
    <n v="2018"/>
    <s v="NA"/>
    <s v="NA"/>
    <x v="8"/>
    <n v="0.96828396500000002"/>
    <n v="1"/>
    <x v="5"/>
    <n v="5.6818181818181825"/>
    <n v="17.04545454545455"/>
    <s v="abv"/>
    <n v="17.04545454545455"/>
  </r>
  <r>
    <s v="OtsLGRF22S"/>
    <s v="OtsLGRF22S_6749"/>
    <s v="C-06749"/>
    <d v="2022-09-17T00:00:00"/>
    <n v="18"/>
    <s v="U"/>
    <n v="650"/>
    <n v="65"/>
    <x v="0"/>
    <n v="1"/>
    <m/>
    <s v="M"/>
    <s v="M"/>
    <s v="NA"/>
    <s v="NA"/>
    <x v="2"/>
    <s v="NA"/>
    <s v="U"/>
    <s v="FALL"/>
    <n v="0.999999999999994"/>
    <x v="6"/>
    <e v="#N/A"/>
    <n v="1"/>
    <x v="1"/>
    <n v="5.6818181818181825"/>
    <n v="17.04545454545455"/>
    <s v="abv"/>
    <n v="17.04545454545455"/>
  </r>
  <r>
    <s v="OtsLGRF22S"/>
    <s v="OtsLGRF22S_6752"/>
    <s v="C-06752"/>
    <d v="2022-09-17T00:00:00"/>
    <n v="18"/>
    <s v="U"/>
    <n v="650"/>
    <n v="65"/>
    <x v="1"/>
    <s v="NA"/>
    <m/>
    <s v="M"/>
    <s v="M"/>
    <s v="OtsLYON19S_1_1839"/>
    <s v="OtsLYON19S_1_1580"/>
    <x v="1"/>
    <n v="3"/>
    <n v="2019"/>
    <s v="NA"/>
    <s v="NA"/>
    <x v="12"/>
    <n v="0.95971980899999998"/>
    <n v="1"/>
    <x v="1"/>
    <n v="5.6818181818181825"/>
    <n v="17.04545454545455"/>
    <s v="abv"/>
    <n v="17.04545454545455"/>
  </r>
  <r>
    <s v="OtsLGRF22S"/>
    <s v="OtsLGRF22S_6755"/>
    <s v="C-06755"/>
    <d v="2022-09-17T00:00:00"/>
    <n v="18"/>
    <s v="U"/>
    <n v="600"/>
    <n v="60"/>
    <x v="1"/>
    <s v="NA"/>
    <m/>
    <s v="M"/>
    <s v="M"/>
    <s v="NA"/>
    <s v="NA"/>
    <x v="2"/>
    <s v="NA"/>
    <s v="U"/>
    <s v="FALL"/>
    <n v="0.999999999999999"/>
    <x v="1"/>
    <e v="#N/A"/>
    <n v="1"/>
    <x v="6"/>
    <n v="5.6818181818181825"/>
    <n v="17.04545454545455"/>
    <s v="abv"/>
    <n v="17.04545454545455"/>
  </r>
  <r>
    <s v="OtsLGRF22S"/>
    <s v="OtsLGRF22S_6758"/>
    <s v="C-06758"/>
    <d v="2022-09-17T00:00:00"/>
    <n v="18"/>
    <s v="M"/>
    <n v="750"/>
    <n v="75"/>
    <x v="0"/>
    <s v="NA"/>
    <m/>
    <s v="M"/>
    <s v="M"/>
    <s v="OtsPBT18-UmaFa-0459"/>
    <s v="OtsPBT18-UmaFa-0453"/>
    <x v="8"/>
    <n v="4"/>
    <n v="2018"/>
    <s v="NA"/>
    <s v="NA"/>
    <x v="15"/>
    <n v="0.95730000000000004"/>
    <n v="1"/>
    <x v="4"/>
    <n v="5.6818181818181825"/>
    <n v="17.04545454545455"/>
    <s v="blw"/>
    <n v="17.04545454545455"/>
  </r>
  <r>
    <s v="OtsLGRF22S"/>
    <s v="OtsLGRF22S_6761"/>
    <s v="C-06761"/>
    <d v="2022-09-17T00:00:00"/>
    <n v="18"/>
    <s v="M"/>
    <n v="670"/>
    <n v="67"/>
    <x v="0"/>
    <n v="1"/>
    <m/>
    <s v="M"/>
    <s v="M"/>
    <s v="OtsLYON19S_1_1802"/>
    <s v="OtsLYON19S_1_1505"/>
    <x v="1"/>
    <n v="3"/>
    <n v="2019"/>
    <s v="NA"/>
    <s v="NA"/>
    <x v="12"/>
    <n v="0.95971980899999998"/>
    <n v="1"/>
    <x v="1"/>
    <n v="5.6818181818181825"/>
    <n v="17.04545454545455"/>
    <s v="abv"/>
    <n v="17.04545454545455"/>
  </r>
  <r>
    <s v="OtsLGRF22S"/>
    <s v="OtsLGRF22S_6764"/>
    <s v="C-06764"/>
    <d v="2022-09-17T00:00:00"/>
    <n v="18"/>
    <s v="U"/>
    <n v="450"/>
    <n v="45"/>
    <x v="0"/>
    <n v="1"/>
    <m/>
    <s v="M"/>
    <s v="M"/>
    <s v="OtsLYON20S_1_0219"/>
    <s v="OtsLYON20S_1_0055"/>
    <x v="7"/>
    <n v="2"/>
    <n v="2020"/>
    <s v="NA"/>
    <s v="NA"/>
    <x v="7"/>
    <n v="0.98961045999999997"/>
    <n v="1"/>
    <x v="7"/>
    <n v="5.6818181818181825"/>
    <n v="17.04545454545455"/>
    <s v="abv"/>
    <n v="17.04545454545455"/>
  </r>
  <r>
    <s v="OtsLGRF22S"/>
    <s v="OtsLGRF22S_6767"/>
    <s v="C-06767"/>
    <d v="2022-09-17T00:00:00"/>
    <n v="18"/>
    <s v="F"/>
    <n v="690"/>
    <n v="69"/>
    <x v="0"/>
    <n v="1"/>
    <m/>
    <s v="F"/>
    <s v="F"/>
    <s v="OtsLYON19S_1_1805"/>
    <s v="OtsLYON19S_1_1514"/>
    <x v="1"/>
    <n v="3"/>
    <n v="2019"/>
    <s v="NA"/>
    <s v="NA"/>
    <x v="12"/>
    <n v="0.95971980899999998"/>
    <n v="1"/>
    <x v="5"/>
    <n v="5.6818181818181825"/>
    <n v="17.04545454545455"/>
    <s v="abv"/>
    <n v="17.04545454545455"/>
  </r>
  <r>
    <s v="OtsLGRF22S"/>
    <s v="OtsLGRF22S_6770"/>
    <s v="C-06770"/>
    <d v="2022-09-17T00:00:00"/>
    <n v="18"/>
    <s v="F"/>
    <n v="530"/>
    <n v="53"/>
    <x v="1"/>
    <s v="NA"/>
    <m/>
    <s v="M"/>
    <s v="M"/>
    <s v="OtsLYON19S_1_0105"/>
    <s v="OtsLYON19S_1_0005"/>
    <x v="1"/>
    <n v="3"/>
    <n v="2019"/>
    <s v="NA"/>
    <s v="NA"/>
    <x v="7"/>
    <n v="0.95971980899999998"/>
    <n v="1"/>
    <x v="9"/>
    <n v="5.6818181818181825"/>
    <n v="17.04545454545455"/>
    <s v="abv"/>
    <n v="17.04545454545455"/>
  </r>
  <r>
    <s v="OtsLGRF22S"/>
    <s v="OtsLGRF22S_6773"/>
    <s v="C-06773"/>
    <d v="2022-09-17T00:00:00"/>
    <n v="18"/>
    <s v="F"/>
    <n v="820"/>
    <n v="82"/>
    <x v="1"/>
    <s v="NA"/>
    <m/>
    <s v="F"/>
    <s v="F"/>
    <s v="OtsLYON18S_1_0763"/>
    <s v="OtsLYON18S_1_0659"/>
    <x v="0"/>
    <n v="4"/>
    <n v="2018"/>
    <s v="NA"/>
    <s v="NA"/>
    <x v="3"/>
    <n v="0.80551598400000002"/>
    <n v="1"/>
    <x v="3"/>
    <n v="5.6818181818181825"/>
    <n v="17.04545454545455"/>
    <s v="blw"/>
    <n v="17.04545454545455"/>
  </r>
  <r>
    <s v="OtsLGRF22S"/>
    <s v="OtsLGRF22S_6776"/>
    <s v="C-06776"/>
    <d v="2022-09-17T00:00:00"/>
    <n v="18"/>
    <s v="U"/>
    <n v="690"/>
    <n v="69"/>
    <x v="1"/>
    <s v="NA"/>
    <m/>
    <s v="M"/>
    <s v="M"/>
    <s v="NA"/>
    <s v="NA"/>
    <x v="2"/>
    <s v="NA"/>
    <s v="U"/>
    <s v="FALL"/>
    <n v="1"/>
    <x v="1"/>
    <e v="#N/A"/>
    <n v="1"/>
    <x v="5"/>
    <n v="5.6818181818181825"/>
    <n v="17.04545454545455"/>
    <s v="abv"/>
    <n v="17.04545454545455"/>
  </r>
  <r>
    <s v="OtsLGRF22S"/>
    <s v="OtsLGRF22S_6779"/>
    <s v="C-06779"/>
    <d v="2022-09-17T00:00:00"/>
    <n v="18"/>
    <s v="F"/>
    <n v="800"/>
    <n v="80"/>
    <x v="0"/>
    <n v="1"/>
    <m/>
    <s v="F"/>
    <s v="F"/>
    <s v="NA"/>
    <s v="NA"/>
    <x v="2"/>
    <s v="NA"/>
    <s v="U"/>
    <s v="FALL"/>
    <n v="1"/>
    <x v="6"/>
    <e v="#N/A"/>
    <n v="1"/>
    <x v="3"/>
    <n v="5.6818181818181825"/>
    <n v="17.04545454545455"/>
    <s v="abv"/>
    <n v="17.04545454545455"/>
  </r>
  <r>
    <s v="OtsLGRF22S"/>
    <s v="OtsLGRF22S_6782"/>
    <s v="C-06782"/>
    <d v="2022-09-17T00:00:00"/>
    <n v="18"/>
    <s v="F"/>
    <n v="810"/>
    <n v="81"/>
    <x v="0"/>
    <n v="1"/>
    <m/>
    <s v="F"/>
    <s v="F"/>
    <s v="OtsNPFH17S_1_3315"/>
    <s v="OtsNPFH17S_1_3002"/>
    <x v="4"/>
    <n v="5"/>
    <n v="2017"/>
    <s v="NA"/>
    <s v="NA"/>
    <x v="2"/>
    <n v="0.98821806999999995"/>
    <n v="1"/>
    <x v="3"/>
    <n v="5.6818181818181825"/>
    <n v="17.04545454545455"/>
    <s v="abv"/>
    <n v="17.04545454545455"/>
  </r>
  <r>
    <s v="OtsLGRF22S"/>
    <s v="OtsLGRF22S_6785"/>
    <s v="C-06785"/>
    <d v="2022-09-17T00:00:00"/>
    <n v="18"/>
    <s v="M"/>
    <n v="720"/>
    <n v="72"/>
    <x v="1"/>
    <s v="NA"/>
    <m/>
    <s v="M"/>
    <s v="M"/>
    <s v="OtsLYON18S_1_1363"/>
    <s v="OtsLYON18S_1_1702"/>
    <x v="0"/>
    <n v="4"/>
    <n v="2018"/>
    <s v="NA"/>
    <s v="NA"/>
    <x v="4"/>
    <n v="0.80551598400000002"/>
    <n v="1"/>
    <x v="5"/>
    <n v="5.6818181818181825"/>
    <n v="17.04545454545455"/>
    <s v="blw"/>
    <n v="17.04545454545455"/>
  </r>
  <r>
    <s v="OtsLGRF22S"/>
    <s v="OtsLGRF22S_6788"/>
    <s v="C-06788"/>
    <d v="2022-09-17T00:00:00"/>
    <n v="18"/>
    <s v="F"/>
    <n v="700"/>
    <n v="70"/>
    <x v="0"/>
    <n v="1"/>
    <m/>
    <s v="F"/>
    <s v="F"/>
    <s v="OtsLYON18S_1_2352"/>
    <s v="OtsLYON18S_1_2727"/>
    <x v="0"/>
    <n v="4"/>
    <n v="2018"/>
    <s v="NA"/>
    <s v="NA"/>
    <x v="9"/>
    <n v="0.80551598400000002"/>
    <n v="1"/>
    <x v="5"/>
    <n v="5.6818181818181825"/>
    <n v="17.04545454545455"/>
    <s v="blw"/>
    <n v="17.04545454545455"/>
  </r>
  <r>
    <s v="OtsLGRF22S"/>
    <s v="OtsLGRF22S_6791"/>
    <s v="C-06791"/>
    <d v="2022-09-17T00:00:00"/>
    <n v="18"/>
    <s v="U"/>
    <n v="640"/>
    <n v="64"/>
    <x v="0"/>
    <n v="1"/>
    <m/>
    <s v="M"/>
    <s v="M"/>
    <s v="OtsLYON18S_1_2324"/>
    <s v="OtsLYON18S_1_2492"/>
    <x v="0"/>
    <n v="4"/>
    <n v="2018"/>
    <s v="NA"/>
    <s v="NA"/>
    <x v="9"/>
    <n v="0.80551598400000002"/>
    <n v="1"/>
    <x v="1"/>
    <n v="5.6818181818181825"/>
    <n v="17.04545454545455"/>
    <s v="blw"/>
    <n v="17.04545454545455"/>
  </r>
  <r>
    <s v="OtsLGRF22S"/>
    <s v="OtsLGRF22S_6794"/>
    <s v="C-06794"/>
    <d v="2022-09-17T00:00:00"/>
    <n v="18"/>
    <s v="U"/>
    <n v="680"/>
    <n v="68"/>
    <x v="0"/>
    <n v="1"/>
    <m/>
    <s v="M"/>
    <s v="M"/>
    <s v="OtsLYON18S_1_2381"/>
    <s v="OtsLYON18S_1_2759"/>
    <x v="0"/>
    <n v="4"/>
    <n v="2018"/>
    <s v="NA"/>
    <s v="NA"/>
    <x v="9"/>
    <n v="0.80551598400000002"/>
    <n v="1"/>
    <x v="5"/>
    <n v="5.6818181818181825"/>
    <n v="17.04545454545455"/>
    <s v="blw"/>
    <n v="17.04545454545455"/>
  </r>
  <r>
    <s v="OtsLGRF22S"/>
    <s v="OtsLGRF22S_6797"/>
    <s v="C-06797"/>
    <d v="2022-09-17T00:00:00"/>
    <n v="18"/>
    <s v="F"/>
    <n v="710"/>
    <n v="71"/>
    <x v="1"/>
    <s v="NA"/>
    <m/>
    <s v="M"/>
    <s v="M"/>
    <s v="NA"/>
    <s v="NA"/>
    <x v="2"/>
    <s v="NA"/>
    <s v="U"/>
    <s v="FALL"/>
    <n v="0.999999999999999"/>
    <x v="1"/>
    <e v="#N/A"/>
    <n v="1"/>
    <x v="5"/>
    <n v="5.6818181818181825"/>
    <n v="17.04545454545455"/>
    <s v="abv"/>
    <n v="17.04545454545455"/>
  </r>
  <r>
    <s v="OtsLGRF22S"/>
    <s v="OtsLGRF22S_6800"/>
    <s v="C-06800"/>
    <d v="2022-09-17T00:00:00"/>
    <n v="18"/>
    <s v="M"/>
    <n v="750"/>
    <n v="75"/>
    <x v="1"/>
    <s v="NA"/>
    <m/>
    <s v="M"/>
    <s v="M"/>
    <s v="OtsLYON19S_1_0563"/>
    <s v="OtsLYON19S_1_0617"/>
    <x v="1"/>
    <n v="3"/>
    <n v="2019"/>
    <s v="NA"/>
    <s v="NA"/>
    <x v="5"/>
    <n v="0.95971980899999998"/>
    <n v="1"/>
    <x v="4"/>
    <n v="5.6818181818181825"/>
    <n v="17.04545454545455"/>
    <s v="abv"/>
    <n v="17.04545454545455"/>
  </r>
  <r>
    <s v="OtsLGRF22S"/>
    <s v="OtsLGRF22S_6803"/>
    <s v="C-06803"/>
    <d v="2022-09-17T00:00:00"/>
    <n v="18"/>
    <s v="F"/>
    <n v="760"/>
    <n v="76"/>
    <x v="1"/>
    <s v="NA"/>
    <m/>
    <s v="F"/>
    <s v="F"/>
    <s v="OtsLYON18S_1_2389"/>
    <s v="OtsLYON18S_1_2767"/>
    <x v="0"/>
    <n v="4"/>
    <n v="2018"/>
    <s v="NA"/>
    <s v="NA"/>
    <x v="3"/>
    <n v="0.80551598400000002"/>
    <n v="1"/>
    <x v="4"/>
    <n v="5.6818181818181825"/>
    <n v="17.04545454545455"/>
    <s v="blw"/>
    <n v="17.04545454545455"/>
  </r>
  <r>
    <s v="OtsLGRF22S"/>
    <s v="OtsLGRF22S_6806"/>
    <s v="C-06806"/>
    <d v="2022-09-17T00:00:00"/>
    <n v="18"/>
    <s v="F"/>
    <n v="710"/>
    <n v="71"/>
    <x v="1"/>
    <s v="NA"/>
    <m/>
    <s v="F"/>
    <s v="F"/>
    <s v="NA"/>
    <s v="NA"/>
    <x v="2"/>
    <s v="NA"/>
    <s v="U"/>
    <s v="FALL"/>
    <n v="1"/>
    <x v="1"/>
    <e v="#N/A"/>
    <n v="1"/>
    <x v="5"/>
    <n v="5.6818181818181825"/>
    <n v="17.04545454545455"/>
    <s v="abv"/>
    <n v="17.04545454545455"/>
  </r>
  <r>
    <s v="OtsLGRF22S"/>
    <s v="OtsLGRF22S_6809"/>
    <s v="C-06809"/>
    <d v="2022-09-17T00:00:00"/>
    <n v="18"/>
    <s v="F"/>
    <n v="820"/>
    <n v="82"/>
    <x v="1"/>
    <s v="NA"/>
    <m/>
    <s v="F"/>
    <s v="F"/>
    <s v="NA"/>
    <s v="NA"/>
    <x v="2"/>
    <s v="NA"/>
    <s v="U"/>
    <s v="FALL"/>
    <n v="0.999999999999994"/>
    <x v="1"/>
    <e v="#N/A"/>
    <n v="1"/>
    <x v="3"/>
    <n v="5.6818181818181825"/>
    <n v="17.04545454545455"/>
    <s v="abv"/>
    <n v="17.04545454545455"/>
  </r>
  <r>
    <s v="OtsLGRF22S"/>
    <s v="OtsLGRF22S_6812"/>
    <s v="C-06812"/>
    <d v="2022-09-17T00:00:00"/>
    <n v="18"/>
    <s v="U"/>
    <n v="630"/>
    <n v="63"/>
    <x v="1"/>
    <s v="NA"/>
    <m/>
    <s v="M"/>
    <s v="M"/>
    <s v="OtsLYON19S_1_0570"/>
    <s v="OtsLYON19S_1_0482"/>
    <x v="1"/>
    <n v="3"/>
    <n v="2019"/>
    <s v="NA"/>
    <s v="NA"/>
    <x v="3"/>
    <n v="0.95971980899999998"/>
    <n v="1"/>
    <x v="1"/>
    <n v="5.6818181818181825"/>
    <n v="17.04545454545455"/>
    <s v="blw"/>
    <n v="17.04545454545455"/>
  </r>
  <r>
    <s v="OtsLGRF22S"/>
    <s v="OtsLGRF22S_6815"/>
    <s v="C-06815"/>
    <d v="2022-09-17T00:00:00"/>
    <n v="18"/>
    <s v="U"/>
    <n v="600"/>
    <n v="60"/>
    <x v="1"/>
    <s v="NA"/>
    <m/>
    <s v="M"/>
    <s v="M"/>
    <s v="OtsNPFH19S_1_2335"/>
    <s v="OtsNPFH19S_1_2070"/>
    <x v="5"/>
    <n v="3"/>
    <n v="2019"/>
    <s v="NA"/>
    <s v="NA"/>
    <x v="2"/>
    <n v="0.99705232300000002"/>
    <n v="1"/>
    <x v="6"/>
    <n v="5.6818181818181825"/>
    <n v="17.04545454545455"/>
    <s v="abv"/>
    <n v="17.04545454545455"/>
  </r>
  <r>
    <s v="OtsLGRF22S"/>
    <s v="OtsLGRF22S_6818"/>
    <s v="C-06818"/>
    <d v="2022-09-17T00:00:00"/>
    <n v="18"/>
    <s v="U"/>
    <n v="580"/>
    <n v="58"/>
    <x v="1"/>
    <s v="NA"/>
    <m/>
    <s v="M"/>
    <s v="M"/>
    <s v="OtsLYON19S_1_0599"/>
    <s v="OtsLYON19S_1_0665"/>
    <x v="1"/>
    <n v="3"/>
    <n v="2019"/>
    <s v="NA"/>
    <s v="NA"/>
    <x v="5"/>
    <n v="0.95971980899999998"/>
    <n v="1"/>
    <x v="6"/>
    <n v="5.6818181818181825"/>
    <n v="17.04545454545455"/>
    <s v="abv"/>
    <n v="17.04545454545455"/>
  </r>
  <r>
    <s v="OtsLGRF22S"/>
    <s v="OtsLGRF22S_6821"/>
    <s v="C-06821"/>
    <d v="2022-09-17T00:00:00"/>
    <n v="18"/>
    <s v="U"/>
    <n v="610"/>
    <n v="61"/>
    <x v="1"/>
    <s v="NA"/>
    <m/>
    <s v="F"/>
    <s v="F"/>
    <s v="NA"/>
    <s v="NA"/>
    <x v="2"/>
    <s v="NA"/>
    <s v="U"/>
    <s v="FALL"/>
    <n v="0.999999999999997"/>
    <x v="1"/>
    <e v="#N/A"/>
    <n v="1"/>
    <x v="6"/>
    <n v="5.6818181818181825"/>
    <n v="17.04545454545455"/>
    <s v="abv"/>
    <n v="17.04545454545455"/>
  </r>
  <r>
    <s v="OtsLGRF22S"/>
    <s v="OtsLGRF22S_6824"/>
    <s v="C-06824"/>
    <d v="2022-09-17T00:00:00"/>
    <n v="18"/>
    <s v="U"/>
    <n v="610"/>
    <n v="61"/>
    <x v="1"/>
    <s v="NA"/>
    <m/>
    <s v="M"/>
    <s v="M"/>
    <s v="OtsLYON19S_1_1705"/>
    <s v="OtsLYON19S_1_2104"/>
    <x v="1"/>
    <n v="3"/>
    <n v="2019"/>
    <s v="NA"/>
    <s v="NA"/>
    <x v="3"/>
    <n v="0.95971980899999998"/>
    <n v="1"/>
    <x v="6"/>
    <n v="5.6818181818181825"/>
    <n v="17.04545454545455"/>
    <s v="blw"/>
    <n v="17.04545454545455"/>
  </r>
  <r>
    <s v="OtsLGRF22S"/>
    <s v="OtsLGRF22S_6827"/>
    <s v="C-06827"/>
    <d v="2022-09-17T00:00:00"/>
    <n v="18"/>
    <s v="F"/>
    <n v="690"/>
    <n v="69"/>
    <x v="0"/>
    <s v="NA"/>
    <m/>
    <s v="F"/>
    <s v="F"/>
    <s v="OtsPBT18-UmaFa-0347"/>
    <s v="OtsPBT18-UmaFa-0344"/>
    <x v="8"/>
    <n v="4"/>
    <n v="2018"/>
    <s v="NA"/>
    <s v="NA"/>
    <x v="15"/>
    <n v="0.95730000000000004"/>
    <n v="1"/>
    <x v="5"/>
    <n v="5.6818181818181825"/>
    <n v="17.04545454545455"/>
    <s v="blw"/>
    <n v="17.04545454545455"/>
  </r>
  <r>
    <s v="OtsLGRF22S"/>
    <s v="OtsLGRF22S_6830"/>
    <s v="C-06830"/>
    <d v="2022-09-17T00:00:00"/>
    <n v="18"/>
    <s v="F"/>
    <n v="680"/>
    <n v="68"/>
    <x v="0"/>
    <n v="1"/>
    <m/>
    <s v="U"/>
    <s v="F"/>
    <s v="OtsLYON19S_1_0127"/>
    <s v="OtsLYON19S_1_0074"/>
    <x v="1"/>
    <n v="3"/>
    <n v="2019"/>
    <s v="NA"/>
    <s v="NA"/>
    <x v="7"/>
    <n v="0.95971980899999998"/>
    <n v="1"/>
    <x v="5"/>
    <n v="5.6818181818181825"/>
    <n v="17.04545454545455"/>
    <s v="abv"/>
    <n v="17.04545454545455"/>
  </r>
  <r>
    <s v="OtsLGRF22S"/>
    <s v="OtsLGRF22S_6833"/>
    <s v="C-06833"/>
    <d v="2022-09-17T00:00:00"/>
    <n v="18"/>
    <s v="F"/>
    <n v="660"/>
    <n v="66"/>
    <x v="1"/>
    <s v="NA"/>
    <m/>
    <s v="F"/>
    <s v="F"/>
    <s v="OtsLYON19S_1_1861"/>
    <s v="OtsLYON19S_1_1622"/>
    <x v="1"/>
    <n v="3"/>
    <n v="2019"/>
    <s v="NA"/>
    <s v="NA"/>
    <x v="12"/>
    <n v="0.95971980899999998"/>
    <n v="1"/>
    <x v="1"/>
    <n v="5.6818181818181825"/>
    <n v="17.04545454545455"/>
    <s v="abv"/>
    <n v="17.04545454545455"/>
  </r>
  <r>
    <s v="OtsLGRF22S"/>
    <s v="OtsLGRF22S_6836"/>
    <s v="C-06836"/>
    <d v="2022-09-17T00:00:00"/>
    <n v="18"/>
    <s v="U"/>
    <n v="630"/>
    <n v="63"/>
    <x v="0"/>
    <n v="1"/>
    <m/>
    <s v="M"/>
    <s v="M"/>
    <s v="OtsNPFH19S_1_3329"/>
    <s v="OtsNPFH19S_1_3054"/>
    <x v="5"/>
    <n v="3"/>
    <n v="2019"/>
    <s v="NA"/>
    <s v="NA"/>
    <x v="11"/>
    <n v="0.99705232300000002"/>
    <n v="1"/>
    <x v="1"/>
    <n v="5.6818181818181825"/>
    <n v="17.04545454545455"/>
    <s v="abv"/>
    <n v="17.04545454545455"/>
  </r>
  <r>
    <s v="OtsLGRF22S"/>
    <s v="OtsLGRF22S_6839"/>
    <s v="C-06839"/>
    <d v="2022-09-17T00:00:00"/>
    <n v="18"/>
    <s v="U"/>
    <n v="660"/>
    <n v="66"/>
    <x v="1"/>
    <s v="NA"/>
    <m/>
    <s v="M"/>
    <s v="M"/>
    <s v="OtsLYON19S_1_1816"/>
    <s v="OtsLYON19S_1_1538"/>
    <x v="1"/>
    <n v="3"/>
    <n v="2019"/>
    <s v="NA"/>
    <s v="NA"/>
    <x v="12"/>
    <n v="0.95971980899999998"/>
    <n v="1"/>
    <x v="1"/>
    <n v="5.6818181818181825"/>
    <n v="17.04545454545455"/>
    <s v="abv"/>
    <n v="17.04545454545455"/>
  </r>
  <r>
    <s v="OtsLGRF22S"/>
    <s v="OtsLGRF22S_6842"/>
    <s v="C-06842"/>
    <d v="2022-09-17T00:00:00"/>
    <n v="18"/>
    <s v="U"/>
    <n v="690"/>
    <n v="69"/>
    <x v="0"/>
    <s v="NA"/>
    <m/>
    <s v="M"/>
    <s v="M"/>
    <s v="OtsLYON19S_1_0164"/>
    <s v="OtsLYON19S_1_0252"/>
    <x v="1"/>
    <n v="3"/>
    <n v="2019"/>
    <s v="NA"/>
    <s v="NA"/>
    <x v="0"/>
    <n v="0.95971980899999998"/>
    <n v="1"/>
    <x v="5"/>
    <n v="5.6818181818181825"/>
    <n v="17.04545454545455"/>
    <s v="abv"/>
    <n v="17.04545454545455"/>
  </r>
  <r>
    <s v="OtsLGRF22S"/>
    <s v="OtsLGRF22S_6845"/>
    <s v="C-06845"/>
    <d v="2022-09-17T00:00:00"/>
    <n v="18"/>
    <s v="U"/>
    <n v="470"/>
    <n v="47"/>
    <x v="0"/>
    <n v="1"/>
    <m/>
    <s v="M"/>
    <s v="M"/>
    <s v="OtsLYON19S_1_1355"/>
    <s v="OtsLYON19S_1_1267"/>
    <x v="1"/>
    <n v="3"/>
    <n v="2019"/>
    <s v="NA"/>
    <s v="NA"/>
    <x v="9"/>
    <n v="0.95971980899999998"/>
    <n v="1"/>
    <x v="7"/>
    <n v="5.6818181818181825"/>
    <n v="17.04545454545455"/>
    <s v="blw"/>
    <n v="17.04545454545455"/>
  </r>
  <r>
    <s v="OtsLGRF22S"/>
    <s v="OtsLGRF22S_6848"/>
    <s v="C-06848"/>
    <d v="2022-09-17T00:00:00"/>
    <n v="18"/>
    <s v="U"/>
    <n v="630"/>
    <n v="63"/>
    <x v="0"/>
    <n v="1"/>
    <m/>
    <s v="M"/>
    <s v="M"/>
    <s v="OtsNPFH19S_1_3331"/>
    <s v="OtsNPFH19S_1_3015"/>
    <x v="5"/>
    <n v="3"/>
    <n v="2019"/>
    <s v="NA"/>
    <s v="NA"/>
    <x v="11"/>
    <n v="0.99705232300000002"/>
    <n v="1"/>
    <x v="1"/>
    <n v="5.6818181818181825"/>
    <n v="17.04545454545455"/>
    <s v="abv"/>
    <n v="17.04545454545455"/>
  </r>
  <r>
    <s v="OtsLGRF22S"/>
    <s v="OtsLGRF22S_6851"/>
    <s v="C-06851"/>
    <d v="2022-09-17T00:00:00"/>
    <n v="18"/>
    <s v="U"/>
    <n v="540"/>
    <n v="54"/>
    <x v="1"/>
    <s v="NA"/>
    <m/>
    <s v="M"/>
    <s v="M"/>
    <s v="OtsLYON19S_1_1849"/>
    <s v="OtsLYON19S_1_1618"/>
    <x v="1"/>
    <n v="3"/>
    <n v="2019"/>
    <s v="NA"/>
    <s v="NA"/>
    <x v="12"/>
    <n v="0.95971980899999998"/>
    <n v="1"/>
    <x v="9"/>
    <n v="5.6818181818181825"/>
    <n v="17.04545454545455"/>
    <s v="abv"/>
    <n v="17.04545454545455"/>
  </r>
  <r>
    <s v="OtsLGRF22S"/>
    <s v="OtsLGRF22S_6854"/>
    <s v="C-06854"/>
    <d v="2022-09-17T00:00:00"/>
    <n v="18"/>
    <s v="U"/>
    <n v="600"/>
    <n v="60"/>
    <x v="1"/>
    <s v="NA"/>
    <m/>
    <s v="M"/>
    <s v="M"/>
    <s v="OtsLYON19S_1_2304"/>
    <s v="OtsLYON19S_1_2068"/>
    <x v="1"/>
    <n v="3"/>
    <n v="2019"/>
    <s v="NA"/>
    <s v="NA"/>
    <x v="3"/>
    <n v="0.95971980899999998"/>
    <n v="1"/>
    <x v="6"/>
    <n v="5.6818181818181825"/>
    <n v="17.04545454545455"/>
    <s v="blw"/>
    <n v="17.04545454545455"/>
  </r>
  <r>
    <s v="OtsLGRF22S"/>
    <s v="OtsLGRF22S_6857"/>
    <s v="C-06857"/>
    <d v="2022-09-17T00:00:00"/>
    <n v="18"/>
    <s v="U"/>
    <n v="600"/>
    <n v="60"/>
    <x v="1"/>
    <s v="NA"/>
    <s v="This individual failed to genotype"/>
    <s v="U"/>
    <s v="M"/>
    <s v="NG"/>
    <s v="NG"/>
    <x v="11"/>
    <s v="NA"/>
    <s v="U"/>
    <s v="NA"/>
    <s v="NA"/>
    <x v="19"/>
    <e v="#N/A"/>
    <n v="1"/>
    <x v="6"/>
    <n v="5.6818181818181825"/>
    <n v="17.04545454545455"/>
    <s v="abv"/>
    <n v="17.04545454545455"/>
  </r>
  <r>
    <s v="OtsLGRF22S"/>
    <s v="OtsLGRF22S_6860"/>
    <s v="C-06860"/>
    <d v="2022-09-17T00:00:00"/>
    <n v="18"/>
    <s v="U"/>
    <n v="620"/>
    <n v="62"/>
    <x v="1"/>
    <s v="NA"/>
    <m/>
    <s v="M"/>
    <s v="M"/>
    <s v="OtsLYON19S_1_0141"/>
    <s v="OtsLYON19S_1_0227"/>
    <x v="1"/>
    <n v="3"/>
    <n v="2019"/>
    <s v="NA"/>
    <s v="NA"/>
    <x v="0"/>
    <n v="0.95971980899999998"/>
    <n v="1"/>
    <x v="6"/>
    <n v="5.6818181818181825"/>
    <n v="17.04545454545455"/>
    <s v="abv"/>
    <n v="17.04545454545455"/>
  </r>
  <r>
    <s v="OtsLGRF22S"/>
    <s v="OtsLGRF22S_6863"/>
    <s v="C-06863"/>
    <d v="2022-09-17T00:00:00"/>
    <n v="18"/>
    <s v="U"/>
    <n v="640"/>
    <n v="64"/>
    <x v="0"/>
    <n v="1"/>
    <m/>
    <s v="M"/>
    <s v="M"/>
    <s v="NA"/>
    <s v="NA"/>
    <x v="2"/>
    <s v="NA"/>
    <s v="U"/>
    <s v="FALL"/>
    <n v="0.999999999999996"/>
    <x v="6"/>
    <e v="#N/A"/>
    <n v="1"/>
    <x v="1"/>
    <n v="5.6818181818181825"/>
    <n v="17.04545454545455"/>
    <s v="abv"/>
    <n v="17.04545454545455"/>
  </r>
  <r>
    <s v="OtsLGRF22S"/>
    <s v="OtsLGRF22S_6866"/>
    <s v="C-06866"/>
    <d v="2022-09-17T00:00:00"/>
    <n v="18"/>
    <s v="U"/>
    <n v="620"/>
    <n v="62"/>
    <x v="0"/>
    <n v="1"/>
    <m/>
    <s v="M"/>
    <s v="M"/>
    <s v="NA"/>
    <s v="NA"/>
    <x v="2"/>
    <s v="NA"/>
    <s v="U"/>
    <s v="FALL"/>
    <n v="1"/>
    <x v="6"/>
    <e v="#N/A"/>
    <n v="1"/>
    <x v="6"/>
    <n v="5.6818181818181825"/>
    <n v="17.04545454545455"/>
    <s v="abv"/>
    <n v="17.04545454545455"/>
  </r>
  <r>
    <s v="OtsLGRF22S"/>
    <s v="OtsLGRF22S_6869"/>
    <s v="C-06869"/>
    <d v="2022-09-17T00:00:00"/>
    <n v="18"/>
    <s v="M"/>
    <n v="880"/>
    <n v="88"/>
    <x v="0"/>
    <s v="NA"/>
    <m/>
    <s v="M"/>
    <s v="M"/>
    <s v="OtsLYON17S_1_1018"/>
    <s v="OtsLYON17S_1_1170"/>
    <x v="6"/>
    <n v="5"/>
    <n v="2017"/>
    <s v="NA"/>
    <s v="NA"/>
    <x v="4"/>
    <n v="0.76170174199999996"/>
    <n v="1"/>
    <x v="0"/>
    <n v="5.6818181818181825"/>
    <n v="17.04545454545455"/>
    <s v="blw"/>
    <n v="17.04545454545455"/>
  </r>
  <r>
    <s v="OtsLGRF22S"/>
    <s v="OtsLGRF22S_6872"/>
    <s v="C-06872"/>
    <d v="2022-09-17T00:00:00"/>
    <n v="18"/>
    <s v="F"/>
    <n v="790"/>
    <n v="79"/>
    <x v="1"/>
    <s v="NA"/>
    <m/>
    <s v="F"/>
    <s v="F"/>
    <s v="OtsNPFH18S_1_4331"/>
    <s v="OtsNPFH18S_1_4043"/>
    <x v="3"/>
    <n v="4"/>
    <n v="2018"/>
    <s v="NA"/>
    <s v="NA"/>
    <x v="8"/>
    <n v="0.96828396500000002"/>
    <n v="1"/>
    <x v="3"/>
    <n v="5.6818181818181825"/>
    <n v="17.04545454545455"/>
    <s v="abv"/>
    <n v="17.04545454545455"/>
  </r>
  <r>
    <s v="OtsLGRF22S"/>
    <s v="OtsLGRF22S_6875"/>
    <s v="C-06875"/>
    <d v="2022-09-17T00:00:00"/>
    <n v="18"/>
    <s v="U"/>
    <n v="660"/>
    <n v="66"/>
    <x v="0"/>
    <s v="NA"/>
    <m/>
    <s v="M"/>
    <s v="M"/>
    <s v="OtsNPFH19S_1_3335"/>
    <s v="OtsNPFH19S_1_3077"/>
    <x v="5"/>
    <n v="3"/>
    <n v="2019"/>
    <s v="NA"/>
    <s v="NA"/>
    <x v="10"/>
    <n v="0.99705232300000002"/>
    <n v="1"/>
    <x v="1"/>
    <n v="5.6818181818181825"/>
    <n v="17.04545454545455"/>
    <s v="abv"/>
    <n v="17.04545454545455"/>
  </r>
  <r>
    <s v="OtsLGRF22S"/>
    <s v="OtsLGRF22S_6878"/>
    <s v="C-06878"/>
    <d v="2022-09-18T00:00:00"/>
    <n v="18"/>
    <s v="U"/>
    <n v="680"/>
    <n v="68"/>
    <x v="1"/>
    <s v="NA"/>
    <m/>
    <s v="M"/>
    <s v="M"/>
    <s v="OtsLYON19S_1_1879"/>
    <s v="OtsLYON19S_1_1644"/>
    <x v="1"/>
    <n v="3"/>
    <n v="2019"/>
    <s v="NA"/>
    <s v="NA"/>
    <x v="12"/>
    <n v="0.95971980899999998"/>
    <n v="1"/>
    <x v="5"/>
    <n v="5.6818181818181825"/>
    <n v="17.04545454545455"/>
    <s v="abv"/>
    <n v="17.04545454545455"/>
  </r>
  <r>
    <s v="OtsLGRF22S"/>
    <s v="OtsLGRF22S_6881"/>
    <s v="C-06881"/>
    <d v="2022-09-18T00:00:00"/>
    <n v="18"/>
    <s v="F"/>
    <n v="650"/>
    <n v="65"/>
    <x v="1"/>
    <s v="NA"/>
    <m/>
    <s v="F"/>
    <s v="F"/>
    <s v="OtsLYON19S_1_1795"/>
    <s v="OtsLYON19S_1_2070"/>
    <x v="1"/>
    <n v="3"/>
    <n v="2019"/>
    <s v="NA"/>
    <s v="NA"/>
    <x v="3"/>
    <n v="0.95971980899999998"/>
    <n v="1"/>
    <x v="1"/>
    <n v="5.6818181818181825"/>
    <n v="17.04545454545455"/>
    <s v="blw"/>
    <n v="17.04545454545455"/>
  </r>
  <r>
    <s v="OtsLGRF22S"/>
    <s v="OtsLGRF22S_6884"/>
    <s v="C-06884"/>
    <d v="2022-09-18T00:00:00"/>
    <n v="18"/>
    <s v="U"/>
    <n v="660"/>
    <n v="66"/>
    <x v="1"/>
    <s v="NA"/>
    <m/>
    <s v="M"/>
    <s v="M"/>
    <s v="NA"/>
    <s v="NA"/>
    <x v="2"/>
    <s v="NA"/>
    <s v="U"/>
    <s v="FALL"/>
    <n v="0.999999999999994"/>
    <x v="1"/>
    <e v="#N/A"/>
    <n v="1"/>
    <x v="1"/>
    <n v="5.6818181818181825"/>
    <n v="17.04545454545455"/>
    <s v="abv"/>
    <n v="17.04545454545455"/>
  </r>
  <r>
    <s v="OtsLGRF22S"/>
    <s v="OtsLGRF22S_6887"/>
    <s v="C-06887"/>
    <d v="2022-09-18T00:00:00"/>
    <n v="18"/>
    <s v="F"/>
    <n v="640"/>
    <n v="64"/>
    <x v="0"/>
    <n v="1"/>
    <m/>
    <s v="F"/>
    <s v="F"/>
    <s v="OtsLYON19S_1_0596"/>
    <s v="OtsLYON19S_1_0657"/>
    <x v="1"/>
    <n v="3"/>
    <n v="2019"/>
    <s v="NA"/>
    <s v="NA"/>
    <x v="5"/>
    <n v="0.95971980899999998"/>
    <n v="1"/>
    <x v="1"/>
    <n v="5.6818181818181825"/>
    <n v="17.04545454545455"/>
    <s v="abv"/>
    <n v="17.04545454545455"/>
  </r>
  <r>
    <s v="OtsLGRF22S"/>
    <s v="OtsLGRF22S_6890"/>
    <s v="C-06890"/>
    <d v="2022-09-18T00:00:00"/>
    <n v="18"/>
    <s v="U"/>
    <n v="680"/>
    <n v="68"/>
    <x v="0"/>
    <n v="1"/>
    <m/>
    <s v="M"/>
    <s v="M"/>
    <s v="OtsLYON18S_1_2349"/>
    <s v="OtsLYON18S_1_2500"/>
    <x v="0"/>
    <n v="4"/>
    <n v="2018"/>
    <s v="NA"/>
    <s v="NA"/>
    <x v="9"/>
    <n v="0.80551598400000002"/>
    <n v="1"/>
    <x v="5"/>
    <n v="5.6818181818181825"/>
    <n v="17.04545454545455"/>
    <s v="blw"/>
    <n v="17.04545454545455"/>
  </r>
  <r>
    <s v="OtsLGRF22S"/>
    <s v="OtsLGRF22S_6893"/>
    <s v="C-06893"/>
    <d v="2022-09-18T00:00:00"/>
    <n v="18"/>
    <s v="M"/>
    <n v="710"/>
    <n v="71"/>
    <x v="0"/>
    <s v="NA"/>
    <s v="This individual failed to genotype"/>
    <s v="U"/>
    <s v="M"/>
    <s v="NG"/>
    <s v="NG"/>
    <x v="10"/>
    <s v="NA"/>
    <s v="U"/>
    <s v="NA"/>
    <s v="NA"/>
    <x v="19"/>
    <e v="#N/A"/>
    <n v="1"/>
    <x v="5"/>
    <n v="5.6818181818181825"/>
    <n v="17.04545454545455"/>
    <s v="abv"/>
    <n v="17.04545454545455"/>
  </r>
  <r>
    <s v="OtsLGRF22S"/>
    <s v="OtsLGRF22S_6896"/>
    <s v="C-06896"/>
    <d v="2022-09-18T00:00:00"/>
    <n v="18"/>
    <s v="M"/>
    <n v="720"/>
    <n v="72"/>
    <x v="1"/>
    <s v="NA"/>
    <m/>
    <s v="M"/>
    <s v="M"/>
    <s v="NA"/>
    <s v="NA"/>
    <x v="2"/>
    <s v="NA"/>
    <s v="U"/>
    <s v="FALL"/>
    <n v="1"/>
    <x v="1"/>
    <e v="#N/A"/>
    <n v="1"/>
    <x v="5"/>
    <n v="5.6818181818181825"/>
    <n v="17.04545454545455"/>
    <s v="abv"/>
    <n v="17.04545454545455"/>
  </r>
  <r>
    <s v="OtsLGRF22S"/>
    <s v="OtsLGRF22S_6899"/>
    <s v="C-06899"/>
    <d v="2022-09-18T00:00:00"/>
    <n v="18"/>
    <s v="U"/>
    <n v="650"/>
    <n v="65"/>
    <x v="1"/>
    <s v="NA"/>
    <m/>
    <s v="M"/>
    <s v="M"/>
    <s v="OtsLYON19S_1_1708"/>
    <s v="OtsLYON19S_1_1906"/>
    <x v="1"/>
    <n v="3"/>
    <n v="2019"/>
    <s v="NA"/>
    <s v="NA"/>
    <x v="12"/>
    <n v="0.95971980899999998"/>
    <n v="1"/>
    <x v="1"/>
    <n v="5.6818181818181825"/>
    <n v="17.04545454545455"/>
    <s v="abv"/>
    <n v="17.04545454545455"/>
  </r>
  <r>
    <s v="OtsLGRF22S"/>
    <s v="OtsLGRF22S_6902"/>
    <s v="C-06902"/>
    <d v="2022-09-18T00:00:00"/>
    <n v="18"/>
    <s v="U"/>
    <n v="670"/>
    <n v="67"/>
    <x v="1"/>
    <s v="NA"/>
    <m/>
    <s v="M"/>
    <s v="M"/>
    <s v="OtsLYON19S_1_1709"/>
    <s v="OtsLYON19S_1_1904"/>
    <x v="1"/>
    <n v="3"/>
    <n v="2019"/>
    <s v="NA"/>
    <s v="NA"/>
    <x v="12"/>
    <n v="0.95971980899999998"/>
    <n v="1"/>
    <x v="1"/>
    <n v="5.6818181818181825"/>
    <n v="17.04545454545455"/>
    <s v="abv"/>
    <n v="17.04545454545455"/>
  </r>
  <r>
    <s v="OtsLGRF22S"/>
    <s v="OtsLGRF22S_6905"/>
    <s v="C-06905"/>
    <d v="2022-09-18T00:00:00"/>
    <n v="18"/>
    <s v="M"/>
    <n v="710"/>
    <n v="71"/>
    <x v="1"/>
    <s v="NA"/>
    <m/>
    <s v="M"/>
    <s v="M"/>
    <s v="OtsLYON19S_1_1850"/>
    <s v="OtsLYON19S_1_1606"/>
    <x v="1"/>
    <n v="3"/>
    <n v="2019"/>
    <s v="NA"/>
    <s v="NA"/>
    <x v="12"/>
    <n v="0.95971980899999998"/>
    <n v="1"/>
    <x v="5"/>
    <n v="5.6818181818181825"/>
    <n v="17.04545454545455"/>
    <s v="abv"/>
    <n v="17.04545454545455"/>
  </r>
  <r>
    <s v="OtsLGRF22S"/>
    <s v="OtsLGRF22S_6908"/>
    <s v="C-06908"/>
    <d v="2022-09-18T00:00:00"/>
    <n v="18"/>
    <s v="U"/>
    <n v="590"/>
    <n v="59"/>
    <x v="0"/>
    <n v="1"/>
    <m/>
    <s v="M"/>
    <s v="M"/>
    <s v="OtsLYON19S_1_1121"/>
    <s v="OtsLYON19S_1_0958"/>
    <x v="1"/>
    <n v="3"/>
    <n v="2019"/>
    <s v="NA"/>
    <s v="NA"/>
    <x v="16"/>
    <n v="0.95971980899999998"/>
    <n v="1"/>
    <x v="6"/>
    <n v="5.6818181818181825"/>
    <n v="17.04545454545455"/>
    <s v="abv"/>
    <n v="17.04545454545455"/>
  </r>
  <r>
    <s v="OtsLGRF22S"/>
    <s v="OtsLGRF22S_6911"/>
    <s v="C-06911"/>
    <d v="2022-09-18T00:00:00"/>
    <n v="18"/>
    <s v="U"/>
    <n v="700"/>
    <n v="70"/>
    <x v="1"/>
    <s v="NA"/>
    <m/>
    <s v="M"/>
    <s v="M"/>
    <s v="NA"/>
    <s v="NA"/>
    <x v="2"/>
    <s v="NA"/>
    <s v="U"/>
    <s v="FALL"/>
    <n v="1"/>
    <x v="1"/>
    <e v="#N/A"/>
    <n v="1"/>
    <x v="5"/>
    <n v="5.6818181818181825"/>
    <n v="17.04545454545455"/>
    <s v="abv"/>
    <n v="17.04545454545455"/>
  </r>
  <r>
    <s v="OtsLGRF22S"/>
    <s v="OtsLGRF22S_6914"/>
    <s v="C-06914"/>
    <d v="2022-09-18T00:00:00"/>
    <n v="18"/>
    <s v="M"/>
    <n v="720"/>
    <n v="72"/>
    <x v="1"/>
    <s v="NA"/>
    <s v="This individual failed to genotype"/>
    <s v="U"/>
    <s v="M"/>
    <s v="NG"/>
    <s v="NG"/>
    <x v="11"/>
    <s v="NA"/>
    <s v="U"/>
    <s v="NA"/>
    <s v="NA"/>
    <x v="19"/>
    <e v="#N/A"/>
    <n v="1"/>
    <x v="5"/>
    <n v="5.6818181818181825"/>
    <n v="17.04545454545455"/>
    <s v="abv"/>
    <n v="17.04545454545455"/>
  </r>
  <r>
    <s v="OtsLGRF22S"/>
    <s v="OtsLGRF22S_6917"/>
    <s v="C-06917"/>
    <d v="2022-09-18T00:00:00"/>
    <n v="18"/>
    <s v="F"/>
    <n v="690"/>
    <n v="69"/>
    <x v="0"/>
    <n v="1"/>
    <m/>
    <s v="F"/>
    <s v="F"/>
    <s v="OtsLYON19S_1_0541"/>
    <s v="OtsLYON19S_1_0404"/>
    <x v="1"/>
    <n v="3"/>
    <n v="2019"/>
    <s v="NA"/>
    <s v="NA"/>
    <x v="3"/>
    <n v="0.95971980899999998"/>
    <n v="1"/>
    <x v="5"/>
    <n v="5.6818181818181825"/>
    <n v="17.04545454545455"/>
    <s v="blw"/>
    <n v="17.04545454545455"/>
  </r>
  <r>
    <s v="OtsLGRF22S"/>
    <s v="OtsLGRF22S_6920"/>
    <s v="C-06920"/>
    <d v="2022-09-18T00:00:00"/>
    <n v="18"/>
    <s v="U"/>
    <n v="600"/>
    <n v="60"/>
    <x v="0"/>
    <n v="1"/>
    <m/>
    <s v="M"/>
    <s v="M"/>
    <s v="OtsLYON19S_1_1396"/>
    <s v="OtsLYON19S_1_1490"/>
    <x v="1"/>
    <n v="3"/>
    <n v="2019"/>
    <s v="NA"/>
    <s v="NA"/>
    <x v="12"/>
    <n v="0.95971980899999998"/>
    <n v="1"/>
    <x v="6"/>
    <n v="5.6818181818181825"/>
    <n v="17.04545454545455"/>
    <s v="abv"/>
    <n v="17.04545454545455"/>
  </r>
  <r>
    <s v="OtsLGRF22S"/>
    <s v="OtsLGRF22S_6923"/>
    <s v="C-06923"/>
    <d v="2022-09-18T00:00:00"/>
    <n v="18"/>
    <s v="F"/>
    <n v="760"/>
    <n v="76"/>
    <x v="1"/>
    <s v="NA"/>
    <m/>
    <s v="F"/>
    <s v="F"/>
    <s v="NA"/>
    <s v="NA"/>
    <x v="2"/>
    <s v="NA"/>
    <s v="U"/>
    <s v="FALL"/>
    <n v="1"/>
    <x v="1"/>
    <e v="#N/A"/>
    <n v="1"/>
    <x v="4"/>
    <n v="5.6818181818181825"/>
    <n v="17.04545454545455"/>
    <s v="abv"/>
    <n v="17.04545454545455"/>
  </r>
  <r>
    <s v="OtsLGRF22S"/>
    <s v="OtsLGRF22S_6926"/>
    <s v="C-06926"/>
    <d v="2022-09-18T00:00:00"/>
    <n v="18"/>
    <s v="F"/>
    <n v="760"/>
    <n v="76"/>
    <x v="1"/>
    <s v="NA"/>
    <m/>
    <s v="F"/>
    <s v="F"/>
    <s v="NA"/>
    <s v="NA"/>
    <x v="2"/>
    <s v="NA"/>
    <s v="U"/>
    <s v="FALL"/>
    <n v="1"/>
    <x v="1"/>
    <e v="#N/A"/>
    <n v="1"/>
    <x v="4"/>
    <n v="5.6818181818181825"/>
    <n v="17.04545454545455"/>
    <s v="abv"/>
    <n v="17.04545454545455"/>
  </r>
  <r>
    <s v="OtsLGRF22S"/>
    <s v="OtsLGRF22S_6929"/>
    <s v="C-06929"/>
    <d v="2022-09-18T00:00:00"/>
    <n v="18"/>
    <s v="U"/>
    <n v="610"/>
    <n v="61"/>
    <x v="1"/>
    <s v="NA"/>
    <m/>
    <s v="M"/>
    <s v="M"/>
    <s v="OtsLYON19S_1_1812"/>
    <s v="OtsLYON19S_1_1529"/>
    <x v="1"/>
    <n v="3"/>
    <n v="2019"/>
    <s v="NA"/>
    <s v="NA"/>
    <x v="12"/>
    <n v="0.95971980899999998"/>
    <n v="1"/>
    <x v="6"/>
    <n v="5.6818181818181825"/>
    <n v="17.04545454545455"/>
    <s v="abv"/>
    <n v="17.04545454545455"/>
  </r>
  <r>
    <s v="OtsLGRF22S"/>
    <s v="OtsLGRF22S_6932"/>
    <s v="C-06932"/>
    <d v="2022-09-18T00:00:00"/>
    <n v="18"/>
    <s v="M"/>
    <n v="720"/>
    <n v="72"/>
    <x v="1"/>
    <s v="NA"/>
    <m/>
    <s v="M"/>
    <s v="M"/>
    <s v="NA"/>
    <s v="NA"/>
    <x v="2"/>
    <s v="NA"/>
    <s v="U"/>
    <s v="FALL"/>
    <n v="0.999999999999998"/>
    <x v="1"/>
    <e v="#N/A"/>
    <n v="1"/>
    <x v="5"/>
    <n v="5.6818181818181825"/>
    <n v="17.04545454545455"/>
    <s v="abv"/>
    <n v="17.04545454545455"/>
  </r>
  <r>
    <s v="OtsLGRF22S"/>
    <s v="OtsLGRF22S_6935"/>
    <s v="C-06935"/>
    <d v="2022-09-18T00:00:00"/>
    <n v="18"/>
    <s v="U"/>
    <n v="610"/>
    <n v="61"/>
    <x v="0"/>
    <s v="NA"/>
    <m/>
    <s v="M"/>
    <s v="M"/>
    <s v="OtsLYON19S_1_0125"/>
    <s v="OtsLYON19S_1_0055"/>
    <x v="1"/>
    <n v="3"/>
    <n v="2019"/>
    <s v="NA"/>
    <s v="NA"/>
    <x v="7"/>
    <n v="0.95971980899999998"/>
    <n v="1"/>
    <x v="6"/>
    <n v="5.6818181818181825"/>
    <n v="17.04545454545455"/>
    <s v="abv"/>
    <n v="17.04545454545455"/>
  </r>
  <r>
    <s v="OtsLGRF22S"/>
    <s v="OtsLGRF22S_6938"/>
    <s v="C-06938"/>
    <d v="2022-09-18T00:00:00"/>
    <n v="18"/>
    <s v="F"/>
    <n v="700"/>
    <n v="70"/>
    <x v="1"/>
    <s v="NA"/>
    <m/>
    <s v="F"/>
    <s v="F"/>
    <s v="OtsLYON19S_1_1742"/>
    <s v="OtsLYON19S_1_1973"/>
    <x v="1"/>
    <n v="3"/>
    <n v="2019"/>
    <s v="NA"/>
    <s v="NA"/>
    <x v="12"/>
    <n v="0.95971980899999998"/>
    <n v="1"/>
    <x v="5"/>
    <n v="5.6818181818181825"/>
    <n v="17.04545454545455"/>
    <s v="abv"/>
    <n v="17.04545454545455"/>
  </r>
  <r>
    <s v="OtsLGRF22S"/>
    <s v="OtsLGRF22S_6941"/>
    <s v="C-06941"/>
    <d v="2022-09-18T00:00:00"/>
    <n v="18"/>
    <s v="F"/>
    <n v="640"/>
    <n v="64"/>
    <x v="0"/>
    <n v="1"/>
    <m/>
    <s v="M"/>
    <s v="M"/>
    <s v="OtsLYON19S_1_0705"/>
    <s v="OtsLYON19S_1_0673"/>
    <x v="1"/>
    <n v="3"/>
    <n v="2019"/>
    <s v="NA"/>
    <s v="NA"/>
    <x v="5"/>
    <n v="0.95971980899999998"/>
    <n v="1"/>
    <x v="1"/>
    <n v="5.6818181818181825"/>
    <n v="17.04545454545455"/>
    <s v="abv"/>
    <n v="17.04545454545455"/>
  </r>
  <r>
    <s v="OtsLGRF22S"/>
    <s v="OtsLGRF22S_6944"/>
    <s v="C-06944"/>
    <d v="2022-09-18T00:00:00"/>
    <n v="18"/>
    <s v="U"/>
    <n v="700"/>
    <n v="70"/>
    <x v="0"/>
    <s v="NA"/>
    <m/>
    <s v="M"/>
    <s v="M"/>
    <s v="OtsPBT18-UmaFa-0639"/>
    <s v="OtsPBT18-UmaFa-0636"/>
    <x v="8"/>
    <n v="4"/>
    <n v="2018"/>
    <s v="NA"/>
    <s v="NA"/>
    <x v="15"/>
    <n v="0.95730000000000004"/>
    <n v="1"/>
    <x v="5"/>
    <n v="5.6818181818181825"/>
    <n v="17.04545454545455"/>
    <s v="blw"/>
    <n v="17.04545454545455"/>
  </r>
  <r>
    <s v="OtsLGRF22S"/>
    <s v="OtsLGRF22S_6947"/>
    <s v="C-06947"/>
    <d v="2022-09-18T00:00:00"/>
    <n v="18"/>
    <s v="F"/>
    <n v="750"/>
    <n v="75"/>
    <x v="1"/>
    <s v="NA"/>
    <m/>
    <s v="F"/>
    <s v="F"/>
    <s v="OtsLYON18S_1_1942"/>
    <s v="OtsLYON18S_1_1559"/>
    <x v="0"/>
    <n v="4"/>
    <n v="2018"/>
    <s v="NA"/>
    <s v="NA"/>
    <x v="4"/>
    <n v="0.80551598400000002"/>
    <n v="1"/>
    <x v="4"/>
    <n v="5.6818181818181825"/>
    <n v="17.04545454545455"/>
    <s v="blw"/>
    <n v="17.04545454545455"/>
  </r>
  <r>
    <s v="OtsLGRF22S"/>
    <s v="OtsLGRF22S_6950"/>
    <s v="C-06950"/>
    <d v="2022-09-18T00:00:00"/>
    <n v="18"/>
    <s v="U"/>
    <n v="690"/>
    <n v="69"/>
    <x v="1"/>
    <s v="NA"/>
    <m/>
    <s v="M"/>
    <s v="M"/>
    <s v="OtsNPFH19S_1_3320"/>
    <s v="OtsNPFH19S_1_3003"/>
    <x v="5"/>
    <n v="3"/>
    <n v="2019"/>
    <s v="NA"/>
    <s v="NA"/>
    <x v="2"/>
    <n v="0.99705232300000002"/>
    <n v="1"/>
    <x v="5"/>
    <n v="5.6818181818181825"/>
    <n v="17.04545454545455"/>
    <s v="abv"/>
    <n v="17.04545454545455"/>
  </r>
  <r>
    <s v="OtsLGRF22S"/>
    <s v="OtsLGRF22S_6953"/>
    <s v="C-06953"/>
    <d v="2022-09-18T00:00:00"/>
    <n v="18"/>
    <s v="U"/>
    <n v="400"/>
    <n v="40"/>
    <x v="0"/>
    <n v="1"/>
    <m/>
    <s v="M"/>
    <s v="M"/>
    <s v="OtsLYON20S_1_0294"/>
    <s v="OtsLYON20S_1_0196"/>
    <x v="7"/>
    <n v="2"/>
    <n v="2020"/>
    <s v="NA"/>
    <s v="NA"/>
    <x v="0"/>
    <n v="0.98961045999999997"/>
    <n v="1"/>
    <x v="11"/>
    <n v="5.6818181818181825"/>
    <n v="17.04545454545455"/>
    <s v="abv"/>
    <n v="17.04545454545455"/>
  </r>
  <r>
    <s v="OtsLGRF22S"/>
    <s v="OtsLGRF22S_6956"/>
    <s v="C-06956"/>
    <d v="2022-09-18T00:00:00"/>
    <n v="18"/>
    <s v="U"/>
    <n v="680"/>
    <n v="68"/>
    <x v="0"/>
    <n v="1"/>
    <m/>
    <s v="M"/>
    <s v="M"/>
    <s v="OtsLYON18S_1_2360"/>
    <s v="OtsLYON18S_1_2751"/>
    <x v="0"/>
    <n v="4"/>
    <n v="2018"/>
    <s v="NA"/>
    <s v="NA"/>
    <x v="9"/>
    <n v="0.80551598400000002"/>
    <n v="1"/>
    <x v="5"/>
    <n v="5.6818181818181825"/>
    <n v="17.04545454545455"/>
    <s v="blw"/>
    <n v="17.04545454545455"/>
  </r>
  <r>
    <s v="OtsLGRF22S"/>
    <s v="OtsLGRF22S_6959"/>
    <s v="C-06959"/>
    <d v="2022-09-18T00:00:00"/>
    <n v="18"/>
    <s v="M"/>
    <n v="720"/>
    <n v="72"/>
    <x v="1"/>
    <s v="NA"/>
    <m/>
    <s v="M"/>
    <s v="M"/>
    <s v="OtsNPFH19S_1_4332"/>
    <s v="OtsNPFH19S_1_4011"/>
    <x v="5"/>
    <n v="3"/>
    <n v="2019"/>
    <s v="NA"/>
    <s v="NA"/>
    <x v="10"/>
    <n v="0.99705232300000002"/>
    <n v="1"/>
    <x v="5"/>
    <n v="5.6818181818181825"/>
    <n v="17.04545454545455"/>
    <s v="abv"/>
    <n v="17.04545454545455"/>
  </r>
  <r>
    <s v="OtsLGRF22S"/>
    <s v="OtsLGRF22S_6962"/>
    <s v="C-06962"/>
    <d v="2022-09-18T00:00:00"/>
    <n v="18"/>
    <s v="U"/>
    <n v="620"/>
    <n v="62"/>
    <x v="1"/>
    <s v="NA"/>
    <m/>
    <s v="M"/>
    <s v="M"/>
    <s v="OtsLYON19S_1_0161"/>
    <s v="OtsLYON19S_1_0253"/>
    <x v="1"/>
    <n v="3"/>
    <n v="2019"/>
    <s v="NA"/>
    <s v="NA"/>
    <x v="0"/>
    <n v="0.95971980899999998"/>
    <n v="1"/>
    <x v="6"/>
    <n v="5.6818181818181825"/>
    <n v="17.04545454545455"/>
    <s v="abv"/>
    <n v="17.04545454545455"/>
  </r>
  <r>
    <s v="OtsLGRF22S"/>
    <s v="OtsLGRF22S_6965"/>
    <s v="C-06965"/>
    <d v="2022-09-18T00:00:00"/>
    <n v="18"/>
    <s v="F"/>
    <n v="620"/>
    <n v="62"/>
    <x v="0"/>
    <n v="1"/>
    <m/>
    <s v="F"/>
    <s v="F"/>
    <s v="OtsLYON19S_1_0108"/>
    <s v="OtsLYON19S_1_0009"/>
    <x v="1"/>
    <n v="3"/>
    <n v="2019"/>
    <s v="NA"/>
    <s v="NA"/>
    <x v="7"/>
    <n v="0.95971980899999998"/>
    <n v="1"/>
    <x v="6"/>
    <n v="5.6818181818181825"/>
    <n v="17.04545454545455"/>
    <s v="abv"/>
    <n v="17.04545454545455"/>
  </r>
  <r>
    <s v="OtsLGRF22S"/>
    <s v="OtsLGRF22S_6968"/>
    <s v="C-06968"/>
    <d v="2022-09-18T00:00:00"/>
    <n v="18"/>
    <s v="U"/>
    <n v="570"/>
    <n v="57"/>
    <x v="1"/>
    <s v="NA"/>
    <m/>
    <s v="M"/>
    <s v="M"/>
    <s v="NA"/>
    <s v="NA"/>
    <x v="2"/>
    <s v="NA"/>
    <s v="U"/>
    <s v="FALL"/>
    <n v="0.999999999999994"/>
    <x v="1"/>
    <e v="#N/A"/>
    <n v="1"/>
    <x v="9"/>
    <n v="5.6818181818181825"/>
    <n v="17.04545454545455"/>
    <s v="abv"/>
    <n v="17.04545454545455"/>
  </r>
  <r>
    <s v="OtsLGRF22S"/>
    <s v="OtsLGRF22S_6971"/>
    <s v="C-06971"/>
    <d v="2022-09-18T00:00:00"/>
    <n v="18"/>
    <s v="U"/>
    <n v="660"/>
    <n v="66"/>
    <x v="0"/>
    <s v="NA"/>
    <m/>
    <s v="M"/>
    <s v="M"/>
    <s v="OtsLYON19S_1_1112"/>
    <s v="OtsLYON19S_1_0932"/>
    <x v="1"/>
    <n v="3"/>
    <n v="2019"/>
    <s v="NA"/>
    <s v="NA"/>
    <x v="16"/>
    <n v="0.95971980899999998"/>
    <n v="1"/>
    <x v="1"/>
    <n v="5.6818181818181825"/>
    <n v="17.04545454545455"/>
    <s v="abv"/>
    <n v="17.04545454545455"/>
  </r>
  <r>
    <s v="OtsLGRF22S"/>
    <s v="OtsLGRF22S_6974"/>
    <s v="C-06974"/>
    <d v="2022-09-18T00:00:00"/>
    <n v="18"/>
    <s v="U"/>
    <n v="650"/>
    <n v="65"/>
    <x v="1"/>
    <s v="NA"/>
    <m/>
    <s v="M"/>
    <s v="M"/>
    <s v="OtsLYON19S_1_0125"/>
    <s v="OtsLYON19S_1_0055"/>
    <x v="1"/>
    <n v="3"/>
    <n v="2019"/>
    <s v="NA"/>
    <s v="NA"/>
    <x v="7"/>
    <n v="0.95971980899999998"/>
    <n v="1"/>
    <x v="1"/>
    <n v="5.6818181818181825"/>
    <n v="17.04545454545455"/>
    <s v="abv"/>
    <n v="17.04545454545455"/>
  </r>
  <r>
    <s v="OtsLGRF22S"/>
    <s v="OtsLGRF22S_6977"/>
    <s v="C-06977"/>
    <d v="2022-09-18T00:00:00"/>
    <n v="18"/>
    <s v="M"/>
    <n v="730"/>
    <n v="73"/>
    <x v="1"/>
    <s v="NA"/>
    <m/>
    <s v="M"/>
    <s v="M"/>
    <s v="NA"/>
    <s v="NA"/>
    <x v="2"/>
    <s v="NA"/>
    <s v="U"/>
    <s v="FALL"/>
    <n v="1"/>
    <x v="1"/>
    <e v="#N/A"/>
    <n v="1"/>
    <x v="4"/>
    <n v="5.6818181818181825"/>
    <n v="17.04545454545455"/>
    <s v="abv"/>
    <n v="17.04545454545455"/>
  </r>
  <r>
    <s v="OtsLGRF22S"/>
    <s v="OtsLGRF22S_6980"/>
    <s v="C-06980"/>
    <d v="2022-09-18T00:00:00"/>
    <n v="18"/>
    <s v="F"/>
    <n v="810"/>
    <n v="81"/>
    <x v="1"/>
    <s v="NA"/>
    <m/>
    <s v="F"/>
    <s v="F"/>
    <s v="NA"/>
    <s v="NA"/>
    <x v="2"/>
    <s v="NA"/>
    <s v="U"/>
    <s v="FALL"/>
    <n v="1"/>
    <x v="1"/>
    <e v="#N/A"/>
    <n v="1"/>
    <x v="3"/>
    <n v="5.6818181818181825"/>
    <n v="17.04545454545455"/>
    <s v="abv"/>
    <n v="17.04545454545455"/>
  </r>
  <r>
    <s v="OtsLGRF22S"/>
    <s v="OtsLGRF22S_6983"/>
    <s v="C-06983"/>
    <d v="2022-09-18T00:00:00"/>
    <n v="18"/>
    <s v="U"/>
    <n v="650"/>
    <n v="65"/>
    <x v="1"/>
    <s v="NA"/>
    <m/>
    <s v="M"/>
    <s v="M"/>
    <s v="OtsLYON19S_1_0587"/>
    <s v="OtsLYON19S_1_0628"/>
    <x v="1"/>
    <n v="3"/>
    <n v="2019"/>
    <s v="NA"/>
    <s v="NA"/>
    <x v="5"/>
    <n v="0.95971980899999998"/>
    <n v="1"/>
    <x v="1"/>
    <n v="5.6818181818181825"/>
    <n v="17.04545454545455"/>
    <s v="abv"/>
    <n v="17.04545454545455"/>
  </r>
  <r>
    <s v="OtsLGRF22S"/>
    <s v="OtsLGRF22S_6986"/>
    <s v="C-06986"/>
    <d v="2022-09-18T00:00:00"/>
    <n v="18"/>
    <s v="U"/>
    <n v="640"/>
    <n v="64"/>
    <x v="1"/>
    <s v="NA"/>
    <m/>
    <s v="M"/>
    <s v="M"/>
    <s v="OtsLYON19S_1_0584"/>
    <s v="OtsLYON19S_1_0632"/>
    <x v="1"/>
    <n v="3"/>
    <n v="2019"/>
    <s v="NA"/>
    <s v="NA"/>
    <x v="5"/>
    <n v="0.95971980899999998"/>
    <n v="1"/>
    <x v="1"/>
    <n v="5.6818181818181825"/>
    <n v="17.04545454545455"/>
    <s v="abv"/>
    <n v="17.04545454545455"/>
  </r>
  <r>
    <s v="OtsLGRF22S"/>
    <s v="OtsLGRF22S_6989"/>
    <s v="C-06989"/>
    <d v="2022-09-18T00:00:00"/>
    <n v="18"/>
    <s v="U"/>
    <n v="630"/>
    <n v="63"/>
    <x v="1"/>
    <s v="NA"/>
    <m/>
    <s v="M"/>
    <s v="M"/>
    <s v="OtsLYON19S_1_0144"/>
    <s v="OtsLYON19S_1_0100"/>
    <x v="1"/>
    <n v="3"/>
    <n v="2019"/>
    <s v="NA"/>
    <s v="NA"/>
    <x v="7"/>
    <n v="0.95971980899999998"/>
    <n v="1"/>
    <x v="1"/>
    <n v="5.6818181818181825"/>
    <n v="17.04545454545455"/>
    <s v="abv"/>
    <n v="17.04545454545455"/>
  </r>
  <r>
    <s v="OtsLGRF22S"/>
    <s v="OtsLGRF22S_6992"/>
    <s v="C-06992"/>
    <d v="2022-09-18T00:00:00"/>
    <n v="18"/>
    <s v="M"/>
    <n v="750"/>
    <n v="75"/>
    <x v="1"/>
    <n v="1"/>
    <m/>
    <s v="M"/>
    <s v="M"/>
    <s v="OtsLYON18S_1_2327"/>
    <s v="OtsLYON18S_1_2458"/>
    <x v="0"/>
    <n v="4"/>
    <n v="2018"/>
    <s v="NA"/>
    <s v="NA"/>
    <x v="9"/>
    <n v="0.80551598400000002"/>
    <n v="1"/>
    <x v="4"/>
    <n v="5.6818181818181825"/>
    <n v="17.04545454545455"/>
    <s v="blw"/>
    <n v="17.04545454545455"/>
  </r>
  <r>
    <s v="OtsLGRF22S"/>
    <s v="OtsLGRF22S_6995"/>
    <s v="C-06995"/>
    <d v="2022-09-18T00:00:00"/>
    <n v="18"/>
    <s v="M"/>
    <n v="760"/>
    <n v="76"/>
    <x v="1"/>
    <s v="NA"/>
    <m/>
    <s v="M"/>
    <s v="M"/>
    <s v="NA"/>
    <s v="NA"/>
    <x v="2"/>
    <s v="NA"/>
    <s v="U"/>
    <s v="FALL"/>
    <n v="1"/>
    <x v="1"/>
    <e v="#N/A"/>
    <n v="1"/>
    <x v="4"/>
    <n v="5.6818181818181825"/>
    <n v="17.04545454545455"/>
    <s v="abv"/>
    <n v="17.04545454545455"/>
  </r>
  <r>
    <s v="OtsLGRF22S"/>
    <s v="OtsLGRF22S_6998"/>
    <s v="C-06998"/>
    <d v="2022-09-18T00:00:00"/>
    <n v="18"/>
    <s v="U"/>
    <n v="580"/>
    <n v="58"/>
    <x v="1"/>
    <s v="NA"/>
    <m/>
    <s v="M"/>
    <s v="M"/>
    <s v="OtsLYON19S_1_0550"/>
    <s v="OtsLYON19S_1_0435"/>
    <x v="1"/>
    <n v="3"/>
    <n v="2019"/>
    <s v="NA"/>
    <s v="NA"/>
    <x v="3"/>
    <n v="0.95971980899999998"/>
    <n v="1"/>
    <x v="6"/>
    <n v="5.6818181818181825"/>
    <n v="17.04545454545455"/>
    <s v="blw"/>
    <n v="17.04545454545455"/>
  </r>
  <r>
    <s v="OtsLGRF22S"/>
    <s v="OtsLGRF22S_7001"/>
    <s v="C-07001"/>
    <d v="2022-09-18T00:00:00"/>
    <n v="18"/>
    <s v="U"/>
    <n v="610"/>
    <n v="61"/>
    <x v="1"/>
    <s v="NA"/>
    <m/>
    <s v="M"/>
    <s v="M"/>
    <s v="OtsLYON19S_1_0715"/>
    <s v="OtsLYON19S_1_0901"/>
    <x v="1"/>
    <n v="3"/>
    <n v="2019"/>
    <s v="NA"/>
    <s v="NA"/>
    <x v="5"/>
    <n v="0.95971980899999998"/>
    <n v="1"/>
    <x v="6"/>
    <n v="5.6818181818181825"/>
    <n v="17.04545454545455"/>
    <s v="abv"/>
    <n v="17.04545454545455"/>
  </r>
  <r>
    <s v="OtsLGRF22S"/>
    <s v="OtsLGRF22S_7004"/>
    <s v="C-07004"/>
    <d v="2022-09-18T00:00:00"/>
    <n v="18"/>
    <s v="M"/>
    <n v="810"/>
    <n v="81"/>
    <x v="1"/>
    <s v="NA"/>
    <m/>
    <s v="M"/>
    <s v="M"/>
    <s v="OtsLYON18S_1_1003"/>
    <s v="OtsLYON18S_1_1113"/>
    <x v="0"/>
    <n v="4"/>
    <n v="2018"/>
    <s v="NA"/>
    <s v="NA"/>
    <x v="3"/>
    <n v="0.80551598400000002"/>
    <n v="1"/>
    <x v="3"/>
    <n v="5.6818181818181825"/>
    <n v="17.04545454545455"/>
    <s v="blw"/>
    <n v="17.04545454545455"/>
  </r>
  <r>
    <s v="OtsLGRF22S"/>
    <s v="OtsLGRF22S_7007"/>
    <s v="C-07007"/>
    <d v="2022-09-18T00:00:00"/>
    <n v="18"/>
    <s v="U"/>
    <n v="590"/>
    <n v="59"/>
    <x v="0"/>
    <n v="1"/>
    <m/>
    <s v="M"/>
    <s v="M"/>
    <s v="OtsLYON19S_1_1745"/>
    <s v="OtsLYON19S_1_1976"/>
    <x v="1"/>
    <n v="3"/>
    <n v="2019"/>
    <s v="NA"/>
    <s v="NA"/>
    <x v="12"/>
    <n v="0.95971980899999998"/>
    <n v="1"/>
    <x v="6"/>
    <n v="5.6818181818181825"/>
    <n v="17.04545454545455"/>
    <s v="abv"/>
    <n v="17.04545454545455"/>
  </r>
  <r>
    <s v="OtsLGRF22S"/>
    <s v="OtsLGRF22S_7010"/>
    <s v="C-07010"/>
    <d v="2022-09-18T00:00:00"/>
    <n v="18"/>
    <s v="U"/>
    <n v="630"/>
    <n v="63"/>
    <x v="0"/>
    <n v="1"/>
    <m/>
    <s v="M"/>
    <s v="M"/>
    <s v="OtsLYON19S_1_1834"/>
    <s v="OtsLYON19S_1_1567"/>
    <x v="1"/>
    <n v="3"/>
    <n v="2019"/>
    <s v="NA"/>
    <s v="NA"/>
    <x v="12"/>
    <n v="0.95971980899999998"/>
    <n v="1"/>
    <x v="1"/>
    <n v="5.6818181818181825"/>
    <n v="17.04545454545455"/>
    <s v="abv"/>
    <n v="17.04545454545455"/>
  </r>
  <r>
    <s v="OtsLGRF22S"/>
    <s v="OtsLGRF22S_7013"/>
    <s v="C-07013"/>
    <d v="2022-09-18T00:00:00"/>
    <n v="18"/>
    <s v="U"/>
    <n v="620"/>
    <n v="62"/>
    <x v="1"/>
    <s v="NA"/>
    <m/>
    <s v="M"/>
    <s v="M"/>
    <s v="OtsLYON19S_1_0717"/>
    <s v="OtsLYON19S_1_0827"/>
    <x v="1"/>
    <n v="3"/>
    <n v="2019"/>
    <s v="NA"/>
    <s v="NA"/>
    <x v="5"/>
    <n v="0.95971980899999998"/>
    <n v="1"/>
    <x v="6"/>
    <n v="5.6818181818181825"/>
    <n v="17.04545454545455"/>
    <s v="abv"/>
    <n v="17.04545454545455"/>
  </r>
  <r>
    <s v="OtsLGRF22S"/>
    <s v="OtsLGRF22S_7016"/>
    <s v="C-07016"/>
    <d v="2022-09-18T00:00:00"/>
    <n v="18"/>
    <s v="U"/>
    <n v="670"/>
    <n v="67"/>
    <x v="0"/>
    <n v="1"/>
    <m/>
    <s v="M"/>
    <s v="M"/>
    <s v="OtsLYON18S_1_2327"/>
    <s v="OtsLYON18S_1_2458"/>
    <x v="0"/>
    <n v="4"/>
    <n v="2018"/>
    <s v="NA"/>
    <s v="NA"/>
    <x v="9"/>
    <n v="0.80551598400000002"/>
    <n v="1"/>
    <x v="1"/>
    <n v="5.6818181818181825"/>
    <n v="17.04545454545455"/>
    <s v="blw"/>
    <n v="17.04545454545455"/>
  </r>
  <r>
    <s v="OtsLGRF22S"/>
    <s v="OtsLGRF22S_7019"/>
    <s v="C-07019"/>
    <d v="2022-09-18T00:00:00"/>
    <n v="18"/>
    <s v="F"/>
    <n v="650"/>
    <n v="65"/>
    <x v="1"/>
    <s v="NA"/>
    <m/>
    <s v="M"/>
    <s v="M"/>
    <s v="OtsLYON18S_1_0724"/>
    <s v="OtsLYON18S_1_0609"/>
    <x v="0"/>
    <n v="4"/>
    <n v="2018"/>
    <s v="NA"/>
    <s v="NA"/>
    <x v="5"/>
    <n v="0.80551598400000002"/>
    <n v="1"/>
    <x v="1"/>
    <n v="5.6818181818181825"/>
    <n v="17.04545454545455"/>
    <s v="abv"/>
    <n v="17.04545454545455"/>
  </r>
  <r>
    <s v="OtsLGRF22S"/>
    <s v="OtsLGRF22S_7022"/>
    <s v="C-07022"/>
    <d v="2022-09-18T00:00:00"/>
    <n v="18"/>
    <s v="U"/>
    <n v="620"/>
    <n v="62"/>
    <x v="1"/>
    <s v="NA"/>
    <m/>
    <s v="M"/>
    <s v="M"/>
    <s v="OtsLYON19S_1_0580"/>
    <s v="OtsLYON19S_1_0639"/>
    <x v="1"/>
    <n v="3"/>
    <n v="2019"/>
    <s v="NA"/>
    <s v="NA"/>
    <x v="5"/>
    <n v="0.95971980899999998"/>
    <n v="1"/>
    <x v="6"/>
    <n v="5.6818181818181825"/>
    <n v="17.04545454545455"/>
    <s v="abv"/>
    <n v="17.04545454545455"/>
  </r>
  <r>
    <s v="OtsLGRF22S"/>
    <s v="OtsLGRF22S_7025"/>
    <s v="C-07025"/>
    <d v="2022-09-18T00:00:00"/>
    <n v="18"/>
    <s v="M"/>
    <n v="990"/>
    <n v="99"/>
    <x v="1"/>
    <s v="NA"/>
    <m/>
    <s v="M"/>
    <s v="M"/>
    <s v="OtsLYON18S_1_1391"/>
    <s v="OtsLYON18S_1_1802"/>
    <x v="0"/>
    <n v="4"/>
    <n v="2018"/>
    <s v="NA"/>
    <s v="NA"/>
    <x v="4"/>
    <n v="0.80551598400000002"/>
    <n v="1"/>
    <x v="12"/>
    <n v="5.6818181818181825"/>
    <n v="17.04545454545455"/>
    <s v="blw"/>
    <n v="17.04545454545455"/>
  </r>
  <r>
    <s v="OtsLGRF22S"/>
    <s v="OtsLGRF22S_7028"/>
    <s v="C-07028"/>
    <d v="2022-09-18T00:00:00"/>
    <n v="18"/>
    <s v="F"/>
    <n v="720"/>
    <n v="72"/>
    <x v="0"/>
    <n v="1"/>
    <m/>
    <s v="F"/>
    <s v="F"/>
    <s v="OtsLYON19S_1_1805"/>
    <s v="OtsLYON19S_1_1514"/>
    <x v="1"/>
    <n v="3"/>
    <n v="2019"/>
    <s v="NA"/>
    <s v="NA"/>
    <x v="12"/>
    <n v="0.95971980899999998"/>
    <n v="1"/>
    <x v="5"/>
    <n v="5.6818181818181825"/>
    <n v="17.04545454545455"/>
    <s v="abv"/>
    <n v="17.04545454545455"/>
  </r>
  <r>
    <s v="OtsLGRF22S"/>
    <s v="OtsLGRF22S_7031"/>
    <s v="C-07031"/>
    <d v="2022-09-18T00:00:00"/>
    <n v="18"/>
    <s v="U"/>
    <n v="550"/>
    <n v="55"/>
    <x v="1"/>
    <s v="NA"/>
    <m/>
    <s v="M"/>
    <s v="M"/>
    <s v="OtsLYON19S_1_1707"/>
    <s v="OtsLYON19S_1_1910"/>
    <x v="1"/>
    <n v="3"/>
    <n v="2019"/>
    <s v="NA"/>
    <s v="NA"/>
    <x v="12"/>
    <n v="0.95971980899999998"/>
    <n v="1"/>
    <x v="9"/>
    <n v="5.6818181818181825"/>
    <n v="17.04545454545455"/>
    <s v="abv"/>
    <n v="17.04545454545455"/>
  </r>
  <r>
    <s v="OtsLGRF22S"/>
    <s v="OtsLGRF22S_7034"/>
    <s v="C-07034"/>
    <d v="2022-09-18T00:00:00"/>
    <n v="18"/>
    <s v="U"/>
    <n v="620"/>
    <n v="62"/>
    <x v="0"/>
    <n v="1"/>
    <m/>
    <s v="M"/>
    <s v="M"/>
    <s v="OtsPBT18-UmaFa-0784"/>
    <s v="OtsPBT18-UmaFa-0779"/>
    <x v="8"/>
    <n v="4"/>
    <n v="2018"/>
    <s v="NA"/>
    <s v="NA"/>
    <x v="15"/>
    <n v="0.95730000000000004"/>
    <n v="1"/>
    <x v="6"/>
    <n v="5.6818181818181825"/>
    <n v="17.04545454545455"/>
    <s v="blw"/>
    <n v="17.04545454545455"/>
  </r>
  <r>
    <s v="OtsLGRF22S"/>
    <s v="OtsLGRF22S_7037"/>
    <s v="C-07037"/>
    <d v="2022-09-18T00:00:00"/>
    <n v="18"/>
    <s v="F"/>
    <n v="760"/>
    <n v="76"/>
    <x v="1"/>
    <s v="NA"/>
    <m/>
    <s v="F"/>
    <s v="F"/>
    <s v="NA"/>
    <s v="NA"/>
    <x v="2"/>
    <s v="NA"/>
    <s v="U"/>
    <s v="FALL"/>
    <n v="1"/>
    <x v="1"/>
    <e v="#N/A"/>
    <n v="1"/>
    <x v="4"/>
    <n v="5.6818181818181825"/>
    <n v="17.04545454545455"/>
    <s v="abv"/>
    <n v="17.04545454545455"/>
  </r>
  <r>
    <s v="OtsLGRF22S"/>
    <s v="OtsLGRF22S_7040"/>
    <s v="C-07040"/>
    <d v="2022-09-18T00:00:00"/>
    <n v="18"/>
    <s v="F"/>
    <n v="620"/>
    <n v="62"/>
    <x v="0"/>
    <s v="NA"/>
    <m/>
    <s v="M"/>
    <s v="M"/>
    <s v="OtsLYON19S_1_0593"/>
    <s v="OtsLYON19S_1_0696"/>
    <x v="1"/>
    <n v="3"/>
    <n v="2019"/>
    <s v="NA"/>
    <s v="NA"/>
    <x v="5"/>
    <n v="0.95971980899999998"/>
    <n v="1"/>
    <x v="6"/>
    <n v="5.6818181818181825"/>
    <n v="17.04545454545455"/>
    <s v="abv"/>
    <n v="17.04545454545455"/>
  </r>
  <r>
    <s v="OtsLGRF22S"/>
    <s v="OtsLGRF22S_7043"/>
    <s v="C-07043"/>
    <d v="2022-09-18T00:00:00"/>
    <n v="18"/>
    <s v="U"/>
    <n v="640"/>
    <n v="64"/>
    <x v="1"/>
    <s v="NA"/>
    <m/>
    <s v="M"/>
    <s v="M"/>
    <s v="OtsLYON19S_1_1830"/>
    <s v="OtsLYON19S_1_1558"/>
    <x v="1"/>
    <n v="3"/>
    <n v="2019"/>
    <s v="NA"/>
    <s v="NA"/>
    <x v="12"/>
    <n v="0.95971980899999998"/>
    <n v="1"/>
    <x v="1"/>
    <n v="5.6818181818181825"/>
    <n v="17.04545454545455"/>
    <s v="abv"/>
    <n v="17.04545454545455"/>
  </r>
  <r>
    <s v="OtsLGRF22S"/>
    <s v="OtsLGRF22S_7046"/>
    <s v="C-07046"/>
    <d v="2022-09-18T00:00:00"/>
    <n v="18"/>
    <s v="M"/>
    <n v="900"/>
    <n v="90"/>
    <x v="1"/>
    <s v="NA"/>
    <s v="This individual failed to genotype"/>
    <s v="U"/>
    <s v="M"/>
    <s v="NG"/>
    <s v="NG"/>
    <x v="11"/>
    <s v="NA"/>
    <s v="U"/>
    <s v="NA"/>
    <s v="NA"/>
    <x v="19"/>
    <e v="#N/A"/>
    <n v="1"/>
    <x v="0"/>
    <n v="5.6818181818181825"/>
    <n v="17.04545454545455"/>
    <s v="abv"/>
    <n v="17.04545454545455"/>
  </r>
  <r>
    <s v="OtsLGRF22S"/>
    <s v="OtsLGRF22S_7049"/>
    <s v="C-07049"/>
    <d v="2022-09-18T00:00:00"/>
    <n v="18"/>
    <s v="U"/>
    <n v="660"/>
    <n v="66"/>
    <x v="1"/>
    <s v="NA"/>
    <m/>
    <s v="M"/>
    <s v="M"/>
    <s v="NA"/>
    <s v="NA"/>
    <x v="2"/>
    <s v="NA"/>
    <s v="U"/>
    <s v="FALL"/>
    <n v="1"/>
    <x v="1"/>
    <e v="#N/A"/>
    <n v="1"/>
    <x v="1"/>
    <n v="5.6818181818181825"/>
    <n v="17.04545454545455"/>
    <s v="abv"/>
    <n v="17.04545454545455"/>
  </r>
  <r>
    <s v="OtsLGRF22S"/>
    <s v="OtsLGRF22S_7052"/>
    <s v="C-07052"/>
    <d v="2022-09-18T00:00:00"/>
    <n v="18"/>
    <s v="F"/>
    <n v="770"/>
    <n v="77"/>
    <x v="1"/>
    <s v="NA"/>
    <m/>
    <s v="F"/>
    <s v="F"/>
    <s v="OtsLYON18S_1_1957"/>
    <s v="OtsLYON18S_1_1573"/>
    <x v="0"/>
    <n v="4"/>
    <n v="2018"/>
    <s v="NA"/>
    <s v="NA"/>
    <x v="4"/>
    <n v="0.80551598400000002"/>
    <n v="1"/>
    <x v="4"/>
    <n v="5.6818181818181825"/>
    <n v="17.04545454545455"/>
    <s v="blw"/>
    <n v="17.04545454545455"/>
  </r>
  <r>
    <s v="OtsLGRF22S"/>
    <s v="OtsLGRF22S_7055"/>
    <s v="C-07055"/>
    <d v="2022-09-18T00:00:00"/>
    <n v="18"/>
    <s v="U"/>
    <n v="700"/>
    <n v="70"/>
    <x v="0"/>
    <n v="1"/>
    <m/>
    <s v="M"/>
    <s v="M"/>
    <s v="OtsLYON19S_1_0704"/>
    <s v="OtsLYON19S_1_0695"/>
    <x v="1"/>
    <n v="3"/>
    <n v="2019"/>
    <s v="NA"/>
    <s v="NA"/>
    <x v="5"/>
    <n v="0.95971980899999998"/>
    <n v="1"/>
    <x v="5"/>
    <n v="5.6818181818181825"/>
    <n v="17.04545454545455"/>
    <s v="abv"/>
    <n v="17.04545454545455"/>
  </r>
  <r>
    <s v="OtsLGRF22S"/>
    <s v="OtsLGRF22S_7058"/>
    <s v="C-07058"/>
    <d v="2022-09-18T00:00:00"/>
    <n v="18"/>
    <s v="M"/>
    <n v="640"/>
    <n v="64"/>
    <x v="0"/>
    <n v="1"/>
    <m/>
    <s v="M"/>
    <s v="M"/>
    <s v="OtsLYON19S_1_0141"/>
    <s v="OtsLYON19S_1_0226"/>
    <x v="1"/>
    <n v="3"/>
    <n v="2019"/>
    <s v="NA"/>
    <s v="NA"/>
    <x v="0"/>
    <n v="0.95971980899999998"/>
    <n v="1"/>
    <x v="1"/>
    <n v="5.6818181818181825"/>
    <n v="17.04545454545455"/>
    <s v="abv"/>
    <n v="17.04545454545455"/>
  </r>
  <r>
    <s v="OtsLGRF22S"/>
    <s v="OtsLGRF22S_7061"/>
    <s v="C-07061"/>
    <d v="2022-09-18T00:00:00"/>
    <n v="18"/>
    <s v="U"/>
    <n v="620"/>
    <n v="62"/>
    <x v="1"/>
    <s v="NA"/>
    <m/>
    <s v="M"/>
    <s v="M"/>
    <s v="NA"/>
    <s v="NA"/>
    <x v="2"/>
    <s v="NA"/>
    <s v="U"/>
    <s v="FALL"/>
    <n v="0.999999999999998"/>
    <x v="1"/>
    <e v="#N/A"/>
    <n v="1"/>
    <x v="6"/>
    <n v="5.6818181818181825"/>
    <n v="17.04545454545455"/>
    <s v="abv"/>
    <n v="17.04545454545455"/>
  </r>
  <r>
    <s v="OtsLGRF22S"/>
    <s v="OtsLGRF22S_7064"/>
    <s v="C-07064"/>
    <d v="2022-09-18T00:00:00"/>
    <n v="18"/>
    <s v="F"/>
    <n v="730"/>
    <n v="73"/>
    <x v="1"/>
    <s v="NA"/>
    <m/>
    <s v="F"/>
    <s v="F"/>
    <s v="OtsLYON19S_1_1862"/>
    <s v="OtsLYON19S_1_1630"/>
    <x v="1"/>
    <n v="3"/>
    <n v="2019"/>
    <s v="NA"/>
    <s v="NA"/>
    <x v="12"/>
    <n v="0.95971980899999998"/>
    <n v="1"/>
    <x v="4"/>
    <n v="5.6818181818181825"/>
    <n v="17.04545454545455"/>
    <s v="abv"/>
    <n v="17.04545454545455"/>
  </r>
  <r>
    <s v="OtsLGRF22S"/>
    <s v="OtsLGRF22S_7067"/>
    <s v="C-07067"/>
    <d v="2022-09-18T00:00:00"/>
    <n v="18"/>
    <s v="U"/>
    <n v="700"/>
    <n v="70"/>
    <x v="0"/>
    <n v="1"/>
    <m/>
    <s v="M"/>
    <s v="M"/>
    <s v="OtsLYON19S_1_1778"/>
    <s v="OtsLYON19S_1_2038"/>
    <x v="1"/>
    <n v="3"/>
    <n v="2019"/>
    <s v="NA"/>
    <s v="NA"/>
    <x v="17"/>
    <n v="0.95971980899999998"/>
    <n v="1"/>
    <x v="5"/>
    <n v="5.6818181818181825"/>
    <n v="17.04545454545455"/>
    <s v="abv"/>
    <n v="17.04545454545455"/>
  </r>
  <r>
    <s v="OtsLGRF22S"/>
    <s v="OtsLGRF22S_7070"/>
    <s v="C-07070"/>
    <d v="2022-09-18T00:00:00"/>
    <n v="18"/>
    <s v="U"/>
    <n v="560"/>
    <n v="56"/>
    <x v="1"/>
    <s v="NA"/>
    <m/>
    <s v="M"/>
    <s v="M"/>
    <s v="OtsLYON19S_1_2302"/>
    <s v="OtsLYON19S_1_2076"/>
    <x v="1"/>
    <n v="3"/>
    <n v="2019"/>
    <s v="NA"/>
    <s v="NA"/>
    <x v="3"/>
    <n v="0.95971980899999998"/>
    <n v="1"/>
    <x v="9"/>
    <n v="5.6818181818181825"/>
    <n v="17.04545454545455"/>
    <s v="blw"/>
    <n v="17.04545454545455"/>
  </r>
  <r>
    <s v="OtsLGRF22S"/>
    <s v="OtsLGRF22S_7073"/>
    <s v="C-07073"/>
    <d v="2022-09-18T00:00:00"/>
    <n v="18"/>
    <s v="U"/>
    <n v="600"/>
    <n v="60"/>
    <x v="0"/>
    <n v="1"/>
    <m/>
    <s v="M"/>
    <s v="M"/>
    <s v="OtsLYON18S_1_2357"/>
    <s v="OtsLYON18S_1_2745"/>
    <x v="0"/>
    <n v="4"/>
    <n v="2018"/>
    <s v="NA"/>
    <s v="NA"/>
    <x v="9"/>
    <n v="0.80551598400000002"/>
    <n v="1"/>
    <x v="6"/>
    <n v="5.6818181818181825"/>
    <n v="17.04545454545455"/>
    <s v="blw"/>
    <n v="17.04545454545455"/>
  </r>
  <r>
    <s v="OtsLGRF22S"/>
    <s v="OtsLGRF22S_7076"/>
    <s v="C-07076"/>
    <d v="2022-09-18T00:00:00"/>
    <n v="18"/>
    <s v="F"/>
    <n v="710"/>
    <n v="71"/>
    <x v="0"/>
    <n v="1"/>
    <m/>
    <s v="F"/>
    <s v="F"/>
    <s v="OtsNPFH18S_1_3308"/>
    <s v="OtsNPFH18S_1_3107"/>
    <x v="3"/>
    <n v="4"/>
    <n v="2018"/>
    <s v="NA"/>
    <s v="NA"/>
    <x v="10"/>
    <n v="0.96828396500000002"/>
    <n v="1"/>
    <x v="5"/>
    <n v="5.6818181818181825"/>
    <n v="17.04545454545455"/>
    <s v="abv"/>
    <n v="17.04545454545455"/>
  </r>
  <r>
    <s v="OtsLGRF22S"/>
    <s v="OtsLGRF22S_7079"/>
    <s v="C-07079"/>
    <d v="2022-09-18T00:00:00"/>
    <n v="18"/>
    <s v="U"/>
    <n v="450"/>
    <n v="45"/>
    <x v="1"/>
    <s v="NA"/>
    <m/>
    <s v="M"/>
    <s v="M"/>
    <s v="OtsLYON20S_1_0295"/>
    <s v="OtsLYON20S_1_1021"/>
    <x v="7"/>
    <n v="2"/>
    <n v="2020"/>
    <s v="NA"/>
    <s v="NA"/>
    <x v="0"/>
    <n v="0.98961045999999997"/>
    <n v="1"/>
    <x v="7"/>
    <n v="5.6818181818181825"/>
    <n v="17.04545454545455"/>
    <s v="abv"/>
    <n v="17.04545454545455"/>
  </r>
  <r>
    <s v="OtsLGRF22S"/>
    <s v="OtsLGRF22S_7082"/>
    <s v="C-07082"/>
    <d v="2022-09-18T00:00:00"/>
    <n v="18"/>
    <s v="F"/>
    <n v="760"/>
    <n v="76"/>
    <x v="0"/>
    <s v="NA"/>
    <m/>
    <s v="F"/>
    <s v="F"/>
    <s v="OtsPBT18-UmaFa-0626"/>
    <s v="OtsPBT18-UmaFa-0623"/>
    <x v="8"/>
    <n v="4"/>
    <n v="2018"/>
    <s v="NA"/>
    <s v="NA"/>
    <x v="15"/>
    <n v="0.95730000000000004"/>
    <n v="1"/>
    <x v="4"/>
    <n v="5.6818181818181825"/>
    <n v="17.04545454545455"/>
    <s v="blw"/>
    <n v="17.04545454545455"/>
  </r>
  <r>
    <s v="OtsLGRF22S"/>
    <s v="OtsLGRF22S_7085"/>
    <s v="C-07085"/>
    <d v="2022-09-18T00:00:00"/>
    <n v="18"/>
    <s v="M"/>
    <n v="770"/>
    <n v="77"/>
    <x v="1"/>
    <s v="NA"/>
    <m/>
    <s v="M"/>
    <s v="M"/>
    <s v="OtsNPFH18S_1_4332"/>
    <s v="OtsNPFH18S_1_4059"/>
    <x v="3"/>
    <n v="4"/>
    <n v="2018"/>
    <s v="NA"/>
    <s v="NA"/>
    <x v="8"/>
    <n v="0.96828396500000002"/>
    <n v="1"/>
    <x v="4"/>
    <n v="5.6818181818181825"/>
    <n v="17.04545454545455"/>
    <s v="abv"/>
    <n v="17.04545454545455"/>
  </r>
  <r>
    <s v="OtsLGRF22S"/>
    <s v="OtsLGRF22S_7088"/>
    <s v="C-07088"/>
    <d v="2022-09-18T00:00:00"/>
    <n v="18"/>
    <s v="U"/>
    <n v="580"/>
    <n v="58"/>
    <x v="1"/>
    <s v="NA"/>
    <m/>
    <s v="M"/>
    <s v="M"/>
    <s v="OtsLYON19S_1_1831"/>
    <s v="OtsLYON19S_1_1568"/>
    <x v="1"/>
    <n v="3"/>
    <n v="2019"/>
    <s v="NA"/>
    <s v="NA"/>
    <x v="12"/>
    <n v="0.95971980899999998"/>
    <n v="1"/>
    <x v="6"/>
    <n v="5.6818181818181825"/>
    <n v="17.04545454545455"/>
    <s v="abv"/>
    <n v="17.04545454545455"/>
  </r>
  <r>
    <s v="OtsLGRF22S"/>
    <s v="OtsLGRF22S_7091"/>
    <s v="C-07091"/>
    <d v="2022-09-18T00:00:00"/>
    <n v="18"/>
    <s v="U"/>
    <n v="580"/>
    <n v="58"/>
    <x v="1"/>
    <s v="NA"/>
    <m/>
    <s v="M"/>
    <s v="M"/>
    <s v="OtsLYON19S_1_0556"/>
    <s v="OtsLYON19S_1_0447"/>
    <x v="1"/>
    <n v="3"/>
    <n v="2019"/>
    <s v="NA"/>
    <s v="NA"/>
    <x v="3"/>
    <n v="0.95971980899999998"/>
    <n v="1"/>
    <x v="6"/>
    <n v="5.6818181818181825"/>
    <n v="17.04545454545455"/>
    <s v="blw"/>
    <n v="17.04545454545455"/>
  </r>
  <r>
    <s v="OtsLGRF22S"/>
    <s v="OtsLGRF22S_7094"/>
    <s v="C-07094"/>
    <d v="2022-09-18T00:00:00"/>
    <n v="18"/>
    <s v="F"/>
    <n v="630"/>
    <n v="63"/>
    <x v="0"/>
    <n v="1"/>
    <m/>
    <s v="F"/>
    <s v="F"/>
    <s v="OtsLYON18S_1_2333"/>
    <s v="OtsLYON18S_1_2472"/>
    <x v="0"/>
    <n v="4"/>
    <n v="2018"/>
    <s v="NA"/>
    <s v="NA"/>
    <x v="9"/>
    <n v="0.80551598400000002"/>
    <n v="1"/>
    <x v="1"/>
    <n v="5.6818181818181825"/>
    <n v="17.04545454545455"/>
    <s v="blw"/>
    <n v="17.04545454545455"/>
  </r>
  <r>
    <s v="OtsLGRF22S"/>
    <s v="OtsLGRF22S_7097"/>
    <s v="C-07097"/>
    <d v="2022-09-18T00:00:00"/>
    <n v="18"/>
    <s v="F"/>
    <n v="650"/>
    <n v="65"/>
    <x v="1"/>
    <s v="NA"/>
    <m/>
    <s v="F"/>
    <s v="F"/>
    <s v="OtsLYON19S_1_0109"/>
    <s v="OtsLYON19S_1_0018"/>
    <x v="1"/>
    <n v="3"/>
    <n v="2019"/>
    <s v="NA"/>
    <s v="NA"/>
    <x v="7"/>
    <n v="0.95971980899999998"/>
    <n v="1"/>
    <x v="1"/>
    <n v="5.6818181818181825"/>
    <n v="17.04545454545455"/>
    <s v="abv"/>
    <n v="17.04545454545455"/>
  </r>
  <r>
    <s v="OtsLGRF22S"/>
    <s v="OtsLGRF22S_7100"/>
    <s v="C-07100"/>
    <d v="2022-09-18T00:00:00"/>
    <n v="18"/>
    <s v="U"/>
    <n v="610"/>
    <n v="61"/>
    <x v="1"/>
    <s v="NA"/>
    <m/>
    <s v="M"/>
    <s v="M"/>
    <s v="OtsLYON19S_1_1878"/>
    <s v="OtsLYON19S_1_1650"/>
    <x v="1"/>
    <n v="3"/>
    <n v="2019"/>
    <s v="NA"/>
    <s v="NA"/>
    <x v="12"/>
    <n v="0.95971980899999998"/>
    <n v="1"/>
    <x v="6"/>
    <n v="5.6818181818181825"/>
    <n v="17.04545454545455"/>
    <s v="abv"/>
    <n v="17.04545454545455"/>
  </r>
  <r>
    <s v="OtsLGRF22S"/>
    <s v="OtsLGRF22S_7103"/>
    <s v="C-07103"/>
    <d v="2022-09-18T00:00:00"/>
    <n v="18"/>
    <s v="U"/>
    <n v="550"/>
    <n v="55"/>
    <x v="0"/>
    <n v="1"/>
    <m/>
    <s v="M"/>
    <s v="M"/>
    <s v="OtsLYON19S_1_1361"/>
    <s v="OtsLYON19S_1_1418"/>
    <x v="1"/>
    <n v="3"/>
    <n v="2019"/>
    <s v="NA"/>
    <s v="NA"/>
    <x v="9"/>
    <n v="0.95971980899999998"/>
    <n v="1"/>
    <x v="9"/>
    <n v="5.6818181818181825"/>
    <n v="17.04545454545455"/>
    <s v="blw"/>
    <n v="17.04545454545455"/>
  </r>
  <r>
    <s v="OtsLGRF22S"/>
    <s v="OtsLGRF22S_7106"/>
    <s v="C-07106"/>
    <d v="2022-09-18T00:00:00"/>
    <n v="18"/>
    <s v="M"/>
    <n v="790"/>
    <n v="79"/>
    <x v="1"/>
    <s v="NA"/>
    <m/>
    <s v="M"/>
    <s v="M"/>
    <s v="NA"/>
    <s v="NA"/>
    <x v="2"/>
    <s v="NA"/>
    <s v="U"/>
    <s v="FALL"/>
    <n v="0.999999999999999"/>
    <x v="1"/>
    <e v="#N/A"/>
    <n v="1"/>
    <x v="3"/>
    <n v="5.6818181818181825"/>
    <n v="17.04545454545455"/>
    <s v="abv"/>
    <n v="17.04545454545455"/>
  </r>
  <r>
    <s v="OtsLGRF22S"/>
    <s v="OtsLGRF22S_7109"/>
    <s v="C-07109"/>
    <d v="2022-09-18T00:00:00"/>
    <n v="18"/>
    <s v="F"/>
    <n v="700"/>
    <n v="70"/>
    <x v="0"/>
    <n v="1"/>
    <m/>
    <s v="F"/>
    <s v="F"/>
    <s v="OtsLYON19S_1_0544"/>
    <s v="OtsLYON19S_1_0427"/>
    <x v="1"/>
    <n v="3"/>
    <n v="2019"/>
    <s v="NA"/>
    <s v="NA"/>
    <x v="3"/>
    <n v="0.95971980899999998"/>
    <n v="1"/>
    <x v="5"/>
    <n v="5.6818181818181825"/>
    <n v="17.04545454545455"/>
    <s v="blw"/>
    <n v="17.04545454545455"/>
  </r>
  <r>
    <s v="OtsLGRF22S"/>
    <s v="OtsLGRF22S_7112"/>
    <s v="C-07112"/>
    <d v="2022-09-18T00:00:00"/>
    <n v="18"/>
    <s v="F"/>
    <n v="570"/>
    <n v="57"/>
    <x v="0"/>
    <n v="1"/>
    <m/>
    <s v="M"/>
    <s v="M"/>
    <s v="OtsNPFH19S_1_3323"/>
    <s v="OtsNPFH19S_1_3061"/>
    <x v="5"/>
    <n v="3"/>
    <n v="2019"/>
    <s v="NA"/>
    <s v="NA"/>
    <x v="11"/>
    <n v="0.99705232300000002"/>
    <n v="1"/>
    <x v="9"/>
    <n v="5.6818181818181825"/>
    <n v="17.04545454545455"/>
    <s v="abv"/>
    <n v="17.04545454545455"/>
  </r>
  <r>
    <s v="OtsLGRF22S"/>
    <s v="OtsLGRF22S_7115"/>
    <s v="C-07115"/>
    <d v="2022-09-18T00:00:00"/>
    <n v="18"/>
    <s v="U"/>
    <n v="470"/>
    <n v="47"/>
    <x v="0"/>
    <n v="1"/>
    <m/>
    <s v="M"/>
    <s v="M"/>
    <s v="OtsLYON20S_1_0291"/>
    <s v="OtsLYON20S_1_1003"/>
    <x v="7"/>
    <n v="2"/>
    <n v="2020"/>
    <s v="NA"/>
    <s v="NA"/>
    <x v="0"/>
    <n v="0.98961045999999997"/>
    <n v="1"/>
    <x v="7"/>
    <n v="5.6818181818181825"/>
    <n v="17.04545454545455"/>
    <s v="abv"/>
    <n v="17.04545454545455"/>
  </r>
  <r>
    <s v="OtsLGRF22S"/>
    <s v="OtsLGRF22S_7118"/>
    <s v="C-07118"/>
    <d v="2022-09-18T00:00:00"/>
    <n v="18"/>
    <s v="M"/>
    <n v="850"/>
    <n v="85"/>
    <x v="0"/>
    <s v="NA"/>
    <m/>
    <s v="M"/>
    <s v="M"/>
    <s v="OtsPBT17-PRHFa-7873"/>
    <s v="OtsPBT17-PRHFa-7905"/>
    <x v="13"/>
    <n v="5"/>
    <n v="2017"/>
    <s v="NA"/>
    <s v="NA"/>
    <x v="21"/>
    <n v="0.90946199999999999"/>
    <n v="1"/>
    <x v="2"/>
    <n v="5.6818181818181825"/>
    <n v="17.04545454545455"/>
    <s v="blw"/>
    <n v="17.04545454545455"/>
  </r>
  <r>
    <s v="OtsLGRF22S"/>
    <s v="OtsLGRF22S_7121"/>
    <s v="C-07121"/>
    <d v="2022-09-18T00:00:00"/>
    <n v="18"/>
    <s v="U"/>
    <n v="650"/>
    <n v="65"/>
    <x v="1"/>
    <s v="NA"/>
    <m/>
    <s v="M"/>
    <s v="M"/>
    <s v="OtsLYON19S_1_1397"/>
    <s v="OtsLYON19S_1_1491"/>
    <x v="1"/>
    <n v="3"/>
    <n v="2019"/>
    <s v="NA"/>
    <s v="NA"/>
    <x v="12"/>
    <n v="0.95971980899999998"/>
    <n v="1"/>
    <x v="1"/>
    <n v="5.6818181818181825"/>
    <n v="17.04545454545455"/>
    <s v="abv"/>
    <n v="17.04545454545455"/>
  </r>
  <r>
    <s v="OtsLGRF22S"/>
    <s v="OtsLGRF22S_7124"/>
    <s v="C-07124"/>
    <d v="2022-09-18T00:00:00"/>
    <n v="18"/>
    <s v="F"/>
    <n v="630"/>
    <n v="63"/>
    <x v="1"/>
    <s v="NA"/>
    <m/>
    <s v="M"/>
    <s v="M"/>
    <s v="OtsLYON19S_1_1874"/>
    <s v="OtsLYON19S_1_1658"/>
    <x v="1"/>
    <n v="3"/>
    <n v="2019"/>
    <s v="NA"/>
    <s v="NA"/>
    <x v="12"/>
    <n v="0.95971980899999998"/>
    <n v="1"/>
    <x v="1"/>
    <n v="5.6818181818181825"/>
    <n v="17.04545454545455"/>
    <s v="abv"/>
    <n v="17.04545454545455"/>
  </r>
  <r>
    <s v="OtsLGRF22S"/>
    <s v="OtsLGRF22S_7127"/>
    <s v="C-07127"/>
    <d v="2022-09-18T00:00:00"/>
    <n v="18"/>
    <s v="U"/>
    <n v="410"/>
    <n v="41"/>
    <x v="1"/>
    <s v="NA"/>
    <m/>
    <s v="M"/>
    <s v="M"/>
    <s v="OtsNPFH20S_1_0675"/>
    <s v="OtsNPFH20S_1_0652"/>
    <x v="14"/>
    <n v="2"/>
    <n v="2020"/>
    <s v="NA"/>
    <s v="NA"/>
    <x v="22"/>
    <n v="0.98845608500000004"/>
    <n v="1"/>
    <x v="11"/>
    <n v="5.6818181818181825"/>
    <n v="17.04545454545455"/>
    <s v="abv"/>
    <n v="17.04545454545455"/>
  </r>
  <r>
    <s v="OtsLGRF22S"/>
    <s v="OtsLGRF22S_7130"/>
    <s v="C-07130"/>
    <d v="2022-09-18T00:00:00"/>
    <n v="18"/>
    <s v="F"/>
    <n v="670"/>
    <n v="67"/>
    <x v="1"/>
    <s v="NA"/>
    <m/>
    <s v="M"/>
    <s v="M"/>
    <s v="NA"/>
    <s v="NA"/>
    <x v="2"/>
    <s v="NA"/>
    <s v="U"/>
    <s v="FALL"/>
    <n v="1"/>
    <x v="1"/>
    <e v="#N/A"/>
    <n v="1"/>
    <x v="1"/>
    <n v="5.6818181818181825"/>
    <n v="17.04545454545455"/>
    <s v="abv"/>
    <n v="17.04545454545455"/>
  </r>
  <r>
    <s v="OtsLGRF22S"/>
    <s v="OtsLGRF22S_7133"/>
    <s v="C-07133"/>
    <d v="2022-09-18T00:00:00"/>
    <n v="18"/>
    <s v="F"/>
    <n v="650"/>
    <n v="65"/>
    <x v="1"/>
    <s v="NA"/>
    <m/>
    <s v="F"/>
    <s v="F"/>
    <s v="OtsLYON19S_1_0137"/>
    <s v="OtsLYON19S_1_0228"/>
    <x v="1"/>
    <n v="3"/>
    <n v="2019"/>
    <s v="NA"/>
    <s v="NA"/>
    <x v="0"/>
    <n v="0.95971980899999998"/>
    <n v="1"/>
    <x v="1"/>
    <n v="5.6818181818181825"/>
    <n v="17.04545454545455"/>
    <s v="abv"/>
    <n v="17.04545454545455"/>
  </r>
  <r>
    <s v="OtsLGRF22S"/>
    <s v="OtsLGRF22S_7136"/>
    <s v="C-07136"/>
    <d v="2022-09-18T00:00:00"/>
    <n v="18"/>
    <s v="F"/>
    <n v="800"/>
    <n v="80"/>
    <x v="1"/>
    <s v="NA"/>
    <m/>
    <s v="F"/>
    <s v="F"/>
    <s v="OtsLYON18S_1_1381"/>
    <s v="OtsLYON18S_1_1734"/>
    <x v="0"/>
    <n v="4"/>
    <n v="2018"/>
    <s v="NA"/>
    <s v="NA"/>
    <x v="4"/>
    <n v="0.80551598400000002"/>
    <n v="1"/>
    <x v="3"/>
    <n v="5.6818181818181825"/>
    <n v="17.04545454545455"/>
    <s v="blw"/>
    <n v="17.04545454545455"/>
  </r>
  <r>
    <s v="OtsLGRF22S"/>
    <s v="OtsLGRF22S_7139"/>
    <s v="C-07139"/>
    <d v="2022-09-18T00:00:00"/>
    <n v="18"/>
    <s v="U"/>
    <n v="690"/>
    <n v="69"/>
    <x v="0"/>
    <n v="1"/>
    <m/>
    <s v="M"/>
    <s v="M"/>
    <s v="OtsLYON18S_1_2320"/>
    <s v="OtsLYON18S_1_2464"/>
    <x v="0"/>
    <n v="4"/>
    <n v="2018"/>
    <s v="NA"/>
    <s v="NA"/>
    <x v="9"/>
    <n v="0.80551598400000002"/>
    <n v="1"/>
    <x v="5"/>
    <n v="5.6818181818181825"/>
    <n v="17.04545454545455"/>
    <s v="blw"/>
    <n v="17.04545454545455"/>
  </r>
  <r>
    <s v="OtsLGRF22S"/>
    <s v="OtsLGRF22S_7142"/>
    <s v="C-07142"/>
    <d v="2022-09-18T00:00:00"/>
    <n v="18"/>
    <s v="U"/>
    <n v="670"/>
    <n v="67"/>
    <x v="1"/>
    <s v="NA"/>
    <m/>
    <s v="M"/>
    <s v="M"/>
    <s v="OtsLYON19S_1_1859"/>
    <s v="OtsLYON19S_1_1638"/>
    <x v="1"/>
    <n v="3"/>
    <n v="2019"/>
    <s v="NA"/>
    <s v="NA"/>
    <x v="12"/>
    <n v="0.95971980899999998"/>
    <n v="1"/>
    <x v="1"/>
    <n v="5.6818181818181825"/>
    <n v="17.04545454545455"/>
    <s v="abv"/>
    <n v="17.04545454545455"/>
  </r>
  <r>
    <s v="OtsLGRF22S"/>
    <s v="OtsLGRF22S_7145"/>
    <s v="C-07145"/>
    <d v="2022-09-18T00:00:00"/>
    <n v="18"/>
    <s v="U"/>
    <n v="700"/>
    <n v="70"/>
    <x v="1"/>
    <s v="NA"/>
    <m/>
    <s v="M"/>
    <s v="M"/>
    <s v="OtsLYON18S_1_0710"/>
    <s v="OtsLYON18S_1_0541"/>
    <x v="0"/>
    <n v="4"/>
    <n v="2018"/>
    <s v="NA"/>
    <s v="NA"/>
    <x v="0"/>
    <n v="0.80551598400000002"/>
    <n v="1"/>
    <x v="5"/>
    <n v="5.6818181818181825"/>
    <n v="17.04545454545455"/>
    <s v="abv"/>
    <n v="17.04545454545455"/>
  </r>
  <r>
    <s v="OtsLGRF22S"/>
    <s v="OtsLGRF22S_7148"/>
    <s v="C-07148"/>
    <d v="2022-09-18T00:00:00"/>
    <n v="18"/>
    <s v="F"/>
    <n v="670"/>
    <n v="67"/>
    <x v="0"/>
    <n v="1"/>
    <m/>
    <s v="M"/>
    <s v="M"/>
    <s v="OtsLYON18S_1_2301"/>
    <s v="OtsLYON18S_1_2436"/>
    <x v="0"/>
    <n v="4"/>
    <n v="2018"/>
    <s v="NA"/>
    <s v="NA"/>
    <x v="9"/>
    <n v="0.80551598400000002"/>
    <n v="1"/>
    <x v="1"/>
    <n v="5.6818181818181825"/>
    <n v="17.04545454545455"/>
    <s v="blw"/>
    <n v="17.04545454545455"/>
  </r>
  <r>
    <s v="OtsLGRF22S"/>
    <s v="OtsLGRF22S_7151"/>
    <s v="C-07151"/>
    <d v="2022-09-18T00:00:00"/>
    <n v="18"/>
    <s v="U"/>
    <n v="520"/>
    <n v="52"/>
    <x v="0"/>
    <n v="1"/>
    <m/>
    <s v="M"/>
    <s v="M"/>
    <s v="OtsLYON19S_1_0107"/>
    <s v="OtsLYON19S_1_0045"/>
    <x v="1"/>
    <n v="3"/>
    <n v="2019"/>
    <s v="NA"/>
    <s v="NA"/>
    <x v="7"/>
    <n v="0.95971980899999998"/>
    <n v="1"/>
    <x v="8"/>
    <n v="5.6818181818181825"/>
    <n v="17.04545454545455"/>
    <s v="abv"/>
    <n v="17.04545454545455"/>
  </r>
  <r>
    <s v="OtsLGRF22S"/>
    <s v="OtsLGRF22S_7154"/>
    <s v="C-07154"/>
    <d v="2022-09-18T00:00:00"/>
    <n v="18"/>
    <s v="M"/>
    <n v="740"/>
    <n v="74"/>
    <x v="0"/>
    <s v="NA"/>
    <m/>
    <s v="M"/>
    <s v="M"/>
    <s v="OtsPBT18-UmaFa-0889"/>
    <s v="OtsPBT18-UmaFa-0886"/>
    <x v="8"/>
    <n v="4"/>
    <n v="2018"/>
    <s v="NA"/>
    <s v="NA"/>
    <x v="15"/>
    <n v="0.95730000000000004"/>
    <n v="1"/>
    <x v="4"/>
    <n v="5.6818181818181825"/>
    <n v="17.04545454545455"/>
    <s v="blw"/>
    <n v="17.04545454545455"/>
  </r>
  <r>
    <s v="OtsLGRF22S"/>
    <s v="OtsLGRF22S_7157"/>
    <s v="C-07157"/>
    <d v="2022-09-18T00:00:00"/>
    <n v="18"/>
    <s v="U"/>
    <n v="650"/>
    <n v="65"/>
    <x v="1"/>
    <s v="NA"/>
    <m/>
    <s v="M"/>
    <s v="M"/>
    <s v="OtsLYON19S_1_1335"/>
    <s v="OtsLYON19S_1_1420"/>
    <x v="1"/>
    <n v="3"/>
    <n v="2019"/>
    <s v="NA"/>
    <s v="NA"/>
    <x v="9"/>
    <n v="0.95971980899999998"/>
    <n v="1"/>
    <x v="1"/>
    <n v="5.6818181818181825"/>
    <n v="17.04545454545455"/>
    <s v="blw"/>
    <n v="17.04545454545455"/>
  </r>
  <r>
    <s v="OtsLGRF22S"/>
    <s v="OtsLGRF22S_7160"/>
    <s v="C-07160"/>
    <d v="2022-09-18T00:00:00"/>
    <n v="18"/>
    <s v="U"/>
    <n v="700"/>
    <n v="70"/>
    <x v="0"/>
    <n v="1"/>
    <m/>
    <s v="M"/>
    <s v="M"/>
    <s v="OtsLYON19S_1_0154"/>
    <s v="OtsLYON19S_1_0233"/>
    <x v="1"/>
    <n v="3"/>
    <n v="2019"/>
    <s v="NA"/>
    <s v="NA"/>
    <x v="0"/>
    <n v="0.95971980899999998"/>
    <n v="1"/>
    <x v="5"/>
    <n v="5.6818181818181825"/>
    <n v="17.04545454545455"/>
    <s v="abv"/>
    <n v="17.04545454545455"/>
  </r>
  <r>
    <s v="OtsLGRF22S"/>
    <s v="OtsLGRF22S_7163"/>
    <s v="C-07163"/>
    <d v="2022-09-18T00:00:00"/>
    <n v="18"/>
    <s v="F"/>
    <n v="840"/>
    <n v="84"/>
    <x v="1"/>
    <s v="NA"/>
    <m/>
    <s v="F"/>
    <s v="F"/>
    <s v="NA"/>
    <s v="NA"/>
    <x v="2"/>
    <s v="NA"/>
    <s v="U"/>
    <s v="FALL"/>
    <n v="1"/>
    <x v="1"/>
    <e v="#N/A"/>
    <n v="1"/>
    <x v="2"/>
    <n v="5.6818181818181825"/>
    <n v="17.04545454545455"/>
    <s v="abv"/>
    <n v="17.04545454545455"/>
  </r>
  <r>
    <s v="OtsLGRF22S"/>
    <s v="OtsLGRF22S_7166"/>
    <s v="C-07166"/>
    <d v="2022-09-18T00:00:00"/>
    <n v="18"/>
    <s v="U"/>
    <n v="530"/>
    <n v="53"/>
    <x v="1"/>
    <s v="NA"/>
    <m/>
    <s v="M"/>
    <s v="M"/>
    <s v="OtsLYON19S_1_0719"/>
    <s v="OtsLYON19S_1_0817"/>
    <x v="1"/>
    <n v="3"/>
    <n v="2019"/>
    <s v="NA"/>
    <s v="NA"/>
    <x v="5"/>
    <n v="0.95971980899999998"/>
    <n v="1"/>
    <x v="9"/>
    <n v="5.6818181818181825"/>
    <n v="17.04545454545455"/>
    <s v="abv"/>
    <n v="17.04545454545455"/>
  </r>
  <r>
    <s v="OtsLGRF22S"/>
    <s v="OtsLGRF22S_7169"/>
    <s v="C-07169"/>
    <d v="2022-09-18T00:00:00"/>
    <n v="18"/>
    <s v="U"/>
    <n v="620"/>
    <n v="62"/>
    <x v="0"/>
    <n v="1"/>
    <m/>
    <s v="M"/>
    <s v="M"/>
    <s v="OtsNPFH19S_1_3324"/>
    <s v="OtsNPFH19S_1_3022"/>
    <x v="5"/>
    <n v="3"/>
    <n v="2019"/>
    <s v="NA"/>
    <s v="NA"/>
    <x v="11"/>
    <n v="0.99705232300000002"/>
    <n v="1"/>
    <x v="6"/>
    <n v="5.6818181818181825"/>
    <n v="17.04545454545455"/>
    <s v="abv"/>
    <n v="17.04545454545455"/>
  </r>
  <r>
    <s v="OtsLGRF22S"/>
    <s v="OtsLGRF22S_7172"/>
    <s v="C-07172"/>
    <d v="2022-09-18T00:00:00"/>
    <n v="18"/>
    <s v="F"/>
    <n v="830"/>
    <n v="83"/>
    <x v="1"/>
    <s v="NA"/>
    <m/>
    <s v="F"/>
    <s v="F"/>
    <s v="OtsNPFH18S_1_3310"/>
    <s v="OtsNPFH18S_1_3020"/>
    <x v="3"/>
    <n v="4"/>
    <n v="2018"/>
    <s v="NA"/>
    <s v="NA"/>
    <x v="11"/>
    <n v="0.96828396500000002"/>
    <n v="1"/>
    <x v="2"/>
    <n v="5.6818181818181825"/>
    <n v="17.04545454545455"/>
    <s v="abv"/>
    <n v="17.04545454545455"/>
  </r>
  <r>
    <s v="OtsLGRF22S"/>
    <s v="OtsLGRF22S_7175"/>
    <s v="C-07175"/>
    <d v="2022-09-18T00:00:00"/>
    <n v="18"/>
    <s v="U"/>
    <n v="680"/>
    <n v="68"/>
    <x v="1"/>
    <s v="NA"/>
    <m/>
    <s v="M"/>
    <s v="M"/>
    <s v="OtsNPFH19S_1_4305"/>
    <s v="OtsNPFH19S_1_4062"/>
    <x v="5"/>
    <n v="3"/>
    <n v="2019"/>
    <s v="NA"/>
    <s v="NA"/>
    <x v="8"/>
    <n v="0.99705232300000002"/>
    <n v="1"/>
    <x v="5"/>
    <n v="5.6818181818181825"/>
    <n v="17.04545454545455"/>
    <s v="abv"/>
    <n v="17.04545454545455"/>
  </r>
  <r>
    <s v="OtsLGRF22S"/>
    <s v="OtsLGRF22S_7178"/>
    <s v="C-07178"/>
    <d v="2022-09-18T00:00:00"/>
    <n v="18"/>
    <s v="F"/>
    <n v="790"/>
    <n v="79"/>
    <x v="1"/>
    <s v="NA"/>
    <m/>
    <s v="F"/>
    <s v="F"/>
    <s v="OtsLYON18S_1_0739"/>
    <s v="OtsLYON18S_1_0605"/>
    <x v="0"/>
    <n v="4"/>
    <n v="2018"/>
    <s v="NA"/>
    <s v="NA"/>
    <x v="5"/>
    <n v="0.80551598400000002"/>
    <n v="1"/>
    <x v="3"/>
    <n v="5.6818181818181825"/>
    <n v="17.04545454545455"/>
    <s v="abv"/>
    <n v="17.04545454545455"/>
  </r>
  <r>
    <s v="OtsLGRF22S"/>
    <s v="OtsLGRF22S_7181"/>
    <s v="C-07181"/>
    <d v="2022-09-18T00:00:00"/>
    <n v="18"/>
    <s v="M"/>
    <n v="710"/>
    <n v="71"/>
    <x v="1"/>
    <s v="NA"/>
    <m/>
    <s v="M"/>
    <s v="M"/>
    <s v="OtsLYON19S_1_0569"/>
    <s v="OtsLYON19S_1_0471"/>
    <x v="1"/>
    <n v="3"/>
    <n v="2019"/>
    <s v="NA"/>
    <s v="NA"/>
    <x v="3"/>
    <n v="0.95971980899999998"/>
    <n v="1"/>
    <x v="5"/>
    <n v="5.6818181818181825"/>
    <n v="17.04545454545455"/>
    <s v="blw"/>
    <n v="17.04545454545455"/>
  </r>
  <r>
    <s v="OtsLGRF22S"/>
    <s v="OtsLGRF22S_7184"/>
    <s v="C-07184"/>
    <d v="2022-09-18T00:00:00"/>
    <n v="18"/>
    <s v="U"/>
    <n v="530"/>
    <n v="53"/>
    <x v="0"/>
    <n v="1"/>
    <m/>
    <s v="M"/>
    <s v="M"/>
    <s v="OtsLYON19S_1_1355"/>
    <s v="OtsLYON19S_1_1267"/>
    <x v="1"/>
    <n v="3"/>
    <n v="2019"/>
    <s v="NA"/>
    <s v="NA"/>
    <x v="9"/>
    <n v="0.95971980899999998"/>
    <n v="1"/>
    <x v="9"/>
    <n v="5.6818181818181825"/>
    <n v="17.04545454545455"/>
    <s v="blw"/>
    <n v="17.04545454545455"/>
  </r>
  <r>
    <s v="OtsLGRF22S"/>
    <s v="OtsLGRF22S_7187"/>
    <s v="C-07187"/>
    <d v="2022-09-18T00:00:00"/>
    <n v="18"/>
    <s v="F"/>
    <n v="740"/>
    <n v="74"/>
    <x v="0"/>
    <n v="1"/>
    <m/>
    <s v="F"/>
    <s v="F"/>
    <s v="OtsLYON19S_1_0706"/>
    <s v="OtsLYON19S_1_0805"/>
    <x v="1"/>
    <n v="3"/>
    <n v="2019"/>
    <s v="NA"/>
    <s v="NA"/>
    <x v="5"/>
    <n v="0.95971980899999998"/>
    <n v="1"/>
    <x v="4"/>
    <n v="5.6818181818181825"/>
    <n v="17.04545454545455"/>
    <s v="abv"/>
    <n v="17.04545454545455"/>
  </r>
  <r>
    <s v="OtsLGRF22S"/>
    <s v="OtsLGRF22S_7190"/>
    <s v="C-07190"/>
    <d v="2022-09-18T00:00:00"/>
    <n v="18"/>
    <s v="U"/>
    <n v="550"/>
    <n v="55"/>
    <x v="1"/>
    <s v="NA"/>
    <m/>
    <s v="M"/>
    <s v="M"/>
    <s v="OtsLYON19S_1_1869"/>
    <s v="OtsLYON19S_1_1626"/>
    <x v="1"/>
    <n v="3"/>
    <n v="2019"/>
    <s v="NA"/>
    <s v="NA"/>
    <x v="12"/>
    <n v="0.95971980899999998"/>
    <n v="1"/>
    <x v="9"/>
    <n v="5.6818181818181825"/>
    <n v="17.04545454545455"/>
    <s v="abv"/>
    <n v="17.04545454545455"/>
  </r>
  <r>
    <s v="OtsLGRF22S"/>
    <s v="OtsLGRF22S_7196"/>
    <s v="C-07196"/>
    <d v="2022-09-18T00:00:00"/>
    <n v="18"/>
    <s v="M"/>
    <n v="720"/>
    <n v="72"/>
    <x v="1"/>
    <s v="NA"/>
    <m/>
    <s v="M"/>
    <s v="M"/>
    <s v="OtsLYON19S_1_1816"/>
    <s v="OtsLYON19S_1_1538"/>
    <x v="1"/>
    <n v="3"/>
    <n v="2019"/>
    <s v="NA"/>
    <s v="NA"/>
    <x v="12"/>
    <n v="0.95971980899999998"/>
    <n v="1"/>
    <x v="5"/>
    <n v="5.6818181818181825"/>
    <n v="17.04545454545455"/>
    <s v="abv"/>
    <n v="17.04545454545455"/>
  </r>
  <r>
    <s v="OtsLGRF22S"/>
    <s v="OtsLGRF22S_7199"/>
    <s v="C-07199"/>
    <d v="2022-09-18T00:00:00"/>
    <n v="18"/>
    <s v="F"/>
    <n v="710"/>
    <n v="71"/>
    <x v="1"/>
    <s v="NA"/>
    <m/>
    <s v="F"/>
    <s v="F"/>
    <s v="OtsLYON19S_1_1348"/>
    <s v="OtsLYON19S_1_1416"/>
    <x v="1"/>
    <n v="3"/>
    <n v="2019"/>
    <s v="NA"/>
    <s v="NA"/>
    <x v="9"/>
    <n v="0.95971980899999998"/>
    <n v="1"/>
    <x v="5"/>
    <n v="5.6818181818181825"/>
    <n v="17.04545454545455"/>
    <s v="blw"/>
    <n v="17.04545454545455"/>
  </r>
  <r>
    <s v="OtsLGRF22S"/>
    <s v="OtsLGRF22S_7202"/>
    <s v="C-07202"/>
    <d v="2022-09-18T00:00:00"/>
    <n v="18"/>
    <s v="F"/>
    <n v="680"/>
    <n v="68"/>
    <x v="0"/>
    <n v="1"/>
    <m/>
    <s v="F"/>
    <s v="F"/>
    <s v="OtsLYON18S_1_2351"/>
    <s v="OtsLYON18S_1_2721"/>
    <x v="0"/>
    <n v="4"/>
    <n v="2018"/>
    <s v="NA"/>
    <s v="NA"/>
    <x v="9"/>
    <n v="0.80551598400000002"/>
    <n v="1"/>
    <x v="5"/>
    <n v="5.6818181818181825"/>
    <n v="17.04545454545455"/>
    <s v="blw"/>
    <n v="17.04545454545455"/>
  </r>
  <r>
    <s v="OtsLGRF22S"/>
    <s v="OtsLGRF22S_7205"/>
    <s v="C-07205"/>
    <d v="2022-09-18T00:00:00"/>
    <n v="18"/>
    <s v="U"/>
    <n v="670"/>
    <n v="67"/>
    <x v="1"/>
    <s v="NA"/>
    <m/>
    <s v="M"/>
    <s v="M"/>
    <s v="OtsLYON19S_1_1704"/>
    <s v="OtsLYON19S_1_1912"/>
    <x v="1"/>
    <n v="3"/>
    <n v="2019"/>
    <s v="NA"/>
    <s v="NA"/>
    <x v="12"/>
    <n v="0.95971980899999998"/>
    <n v="1"/>
    <x v="1"/>
    <n v="5.6818181818181825"/>
    <n v="17.04545454545455"/>
    <s v="abv"/>
    <n v="17.04545454545455"/>
  </r>
  <r>
    <s v="OtsLGRF22S"/>
    <s v="OtsLGRF22S_7208"/>
    <s v="C-07208"/>
    <d v="2022-09-18T00:00:00"/>
    <n v="18"/>
    <s v="U"/>
    <n v="690"/>
    <n v="69"/>
    <x v="0"/>
    <n v="1"/>
    <m/>
    <s v="M"/>
    <s v="M"/>
    <s v="OtsLYON18S_1_2320"/>
    <s v="OtsLYON18S_1_2465"/>
    <x v="0"/>
    <n v="4"/>
    <n v="2018"/>
    <s v="NA"/>
    <s v="NA"/>
    <x v="9"/>
    <n v="0.80551598400000002"/>
    <n v="1"/>
    <x v="5"/>
    <n v="5.6818181818181825"/>
    <n v="17.04545454545455"/>
    <s v="blw"/>
    <n v="17.04545454545455"/>
  </r>
  <r>
    <s v="OtsLGRF22S"/>
    <s v="OtsLGRF22S_7211"/>
    <s v="C-07211"/>
    <d v="2022-09-18T00:00:00"/>
    <n v="18"/>
    <s v="F"/>
    <n v="610"/>
    <n v="61"/>
    <x v="0"/>
    <n v="1"/>
    <m/>
    <s v="M"/>
    <s v="M"/>
    <s v="OtsLYON19S_1_0587"/>
    <s v="OtsLYON19S_1_0628"/>
    <x v="1"/>
    <n v="3"/>
    <n v="2019"/>
    <s v="NA"/>
    <s v="NA"/>
    <x v="5"/>
    <n v="0.95971980899999998"/>
    <n v="1"/>
    <x v="6"/>
    <n v="5.6818181818181825"/>
    <n v="17.04545454545455"/>
    <s v="abv"/>
    <n v="17.04545454545455"/>
  </r>
  <r>
    <s v="OtsLGRF22S"/>
    <s v="OtsLGRF22S_7214"/>
    <s v="C-07214"/>
    <d v="2022-09-18T00:00:00"/>
    <n v="18"/>
    <s v="F"/>
    <n v="780"/>
    <n v="78"/>
    <x v="0"/>
    <n v="1"/>
    <m/>
    <s v="F"/>
    <s v="F"/>
    <s v="OtsLYON18S_1_1990"/>
    <s v="OtsLYON18S_1_2113"/>
    <x v="0"/>
    <n v="4"/>
    <n v="2018"/>
    <s v="NA"/>
    <s v="NA"/>
    <x v="4"/>
    <n v="0.80551598400000002"/>
    <n v="1"/>
    <x v="3"/>
    <n v="5.6818181818181825"/>
    <n v="17.04545454545455"/>
    <s v="blw"/>
    <n v="17.04545454545455"/>
  </r>
  <r>
    <s v="OtsLGRF22S"/>
    <s v="OtsLGRF22S_7217"/>
    <s v="C-07217"/>
    <d v="2022-09-18T00:00:00"/>
    <n v="18"/>
    <s v="U"/>
    <n v="550"/>
    <n v="55"/>
    <x v="1"/>
    <s v="NA"/>
    <m/>
    <s v="M"/>
    <s v="M"/>
    <s v="OtsNPFH19S_1_3339"/>
    <s v="OtsNPFH19S_1_3097"/>
    <x v="5"/>
    <n v="3"/>
    <n v="2019"/>
    <s v="NA"/>
    <s v="NA"/>
    <x v="10"/>
    <n v="0.99705232300000002"/>
    <n v="1"/>
    <x v="9"/>
    <n v="5.6818181818181825"/>
    <n v="17.04545454545455"/>
    <s v="abv"/>
    <n v="17.04545454545455"/>
  </r>
  <r>
    <s v="OtsLGRF22S"/>
    <s v="OtsLGRF22S_7220"/>
    <s v="C-07220"/>
    <d v="2022-09-18T00:00:00"/>
    <n v="18"/>
    <s v="F"/>
    <n v="730"/>
    <n v="73"/>
    <x v="0"/>
    <n v="1"/>
    <m/>
    <s v="F"/>
    <s v="F"/>
    <s v="OtsLYON18S_1_0715"/>
    <s v="OtsLYON18S_1_0810"/>
    <x v="0"/>
    <n v="4"/>
    <n v="2018"/>
    <s v="NA"/>
    <s v="NA"/>
    <x v="0"/>
    <n v="0.80551598400000002"/>
    <n v="1"/>
    <x v="4"/>
    <n v="5.6818181818181825"/>
    <n v="17.04545454545455"/>
    <s v="abv"/>
    <n v="17.04545454545455"/>
  </r>
  <r>
    <s v="OtsLGRF22S"/>
    <s v="OtsLGRF22S_7223"/>
    <s v="C-07223"/>
    <d v="2022-09-18T00:00:00"/>
    <n v="18"/>
    <s v="U"/>
    <n v="410"/>
    <n v="41"/>
    <x v="1"/>
    <s v="NA"/>
    <m/>
    <s v="M"/>
    <s v="M"/>
    <s v="OtsNPFH20S_1_0377"/>
    <s v="OtsNPFH20S_1_0342"/>
    <x v="14"/>
    <n v="2"/>
    <n v="2020"/>
    <s v="NA"/>
    <s v="NA"/>
    <x v="22"/>
    <n v="0.98845608500000004"/>
    <n v="1"/>
    <x v="11"/>
    <n v="5.6818181818181825"/>
    <n v="17.04545454545455"/>
    <s v="abv"/>
    <n v="17.04545454545455"/>
  </r>
  <r>
    <s v="OtsLGRF22S"/>
    <s v="OtsLGRF22S_7226"/>
    <s v="C-07226"/>
    <d v="2022-09-18T00:00:00"/>
    <n v="18"/>
    <s v="U"/>
    <n v="500"/>
    <n v="50"/>
    <x v="1"/>
    <s v="NA"/>
    <m/>
    <s v="M"/>
    <s v="M"/>
    <s v="NA"/>
    <s v="NA"/>
    <x v="2"/>
    <s v="NA"/>
    <s v="U"/>
    <s v="FALL"/>
    <n v="1"/>
    <x v="1"/>
    <e v="#N/A"/>
    <n v="1"/>
    <x v="8"/>
    <n v="5.6818181818181825"/>
    <n v="17.04545454545455"/>
    <s v="abv"/>
    <n v="17.04545454545455"/>
  </r>
  <r>
    <s v="OtsLGRF22S"/>
    <s v="OtsLGRF22S_7229"/>
    <s v="C-07229"/>
    <d v="2022-09-18T00:00:00"/>
    <n v="18"/>
    <s v="U"/>
    <n v="580"/>
    <n v="58"/>
    <x v="0"/>
    <n v="1"/>
    <m/>
    <s v="M"/>
    <s v="M"/>
    <s v="OtsLYON19S_1_1840"/>
    <s v="OtsLYON19S_1_1588"/>
    <x v="1"/>
    <n v="3"/>
    <n v="2019"/>
    <s v="NA"/>
    <s v="NA"/>
    <x v="12"/>
    <n v="0.95971980899999998"/>
    <n v="1"/>
    <x v="6"/>
    <n v="5.6818181818181825"/>
    <n v="17.04545454545455"/>
    <s v="abv"/>
    <n v="17.04545454545455"/>
  </r>
  <r>
    <s v="OtsLGRF22S"/>
    <s v="OtsLGRF22S_7232"/>
    <s v="C-07232"/>
    <d v="2022-09-18T00:00:00"/>
    <n v="18"/>
    <s v="U"/>
    <n v="640"/>
    <n v="64"/>
    <x v="1"/>
    <s v="NA"/>
    <m/>
    <s v="M"/>
    <s v="M"/>
    <s v="OtsPBT19-PRHFa-5496"/>
    <s v="OtsPBT19-PRHFa-5207"/>
    <x v="15"/>
    <n v="3"/>
    <n v="2019"/>
    <s v="NA"/>
    <s v="NA"/>
    <x v="21"/>
    <n v="0.96152300000000002"/>
    <n v="1"/>
    <x v="1"/>
    <n v="5.6818181818181825"/>
    <n v="17.04545454545455"/>
    <s v="blw"/>
    <n v="17.04545454545455"/>
  </r>
  <r>
    <s v="OtsLGRF22S"/>
    <s v="OtsLGRF22S_7235"/>
    <s v="C-07235"/>
    <d v="2022-09-18T00:00:00"/>
    <n v="18"/>
    <s v="F"/>
    <n v="670"/>
    <n v="67"/>
    <x v="0"/>
    <n v="1"/>
    <m/>
    <s v="F"/>
    <s v="F"/>
    <s v="OtsLYON19S_1_0709"/>
    <s v="OtsLYON19S_1_0808"/>
    <x v="1"/>
    <n v="3"/>
    <n v="2019"/>
    <s v="NA"/>
    <s v="NA"/>
    <x v="5"/>
    <n v="0.95971980899999998"/>
    <n v="1"/>
    <x v="1"/>
    <n v="5.6818181818181825"/>
    <n v="17.04545454545455"/>
    <s v="abv"/>
    <n v="17.04545454545455"/>
  </r>
  <r>
    <s v="OtsLGRF22S"/>
    <s v="OtsLGRF22S_7238"/>
    <s v="C-07238"/>
    <d v="2022-09-18T00:00:00"/>
    <n v="18"/>
    <s v="F"/>
    <n v="650"/>
    <n v="65"/>
    <x v="0"/>
    <n v="1"/>
    <m/>
    <s v="F"/>
    <s v="F"/>
    <s v="OtsLYON19S_1_0552"/>
    <s v="OtsLYON19S_1_0439"/>
    <x v="1"/>
    <n v="3"/>
    <n v="2019"/>
    <s v="NA"/>
    <s v="NA"/>
    <x v="3"/>
    <n v="0.95971980899999998"/>
    <n v="1"/>
    <x v="1"/>
    <n v="5.6818181818181825"/>
    <n v="17.04545454545455"/>
    <s v="blw"/>
    <n v="17.04545454545455"/>
  </r>
  <r>
    <s v="OtsLGRF22S"/>
    <s v="OtsLGRF22S_7241"/>
    <s v="C-07241"/>
    <d v="2022-09-18T00:00:00"/>
    <n v="18"/>
    <s v="F"/>
    <n v="600"/>
    <n v="60"/>
    <x v="1"/>
    <s v="NA"/>
    <m/>
    <s v="M"/>
    <s v="M"/>
    <s v="NA"/>
    <s v="NA"/>
    <x v="2"/>
    <s v="NA"/>
    <s v="U"/>
    <s v="FALL"/>
    <n v="1"/>
    <x v="1"/>
    <e v="#N/A"/>
    <n v="1"/>
    <x v="6"/>
    <n v="5.6818181818181825"/>
    <n v="17.04545454545455"/>
    <s v="abv"/>
    <n v="17.04545454545455"/>
  </r>
  <r>
    <s v="OtsLGRF22S"/>
    <s v="OtsLGRF22S_7244"/>
    <s v="C-07244"/>
    <d v="2022-09-18T00:00:00"/>
    <n v="18"/>
    <s v="U"/>
    <n v="540"/>
    <n v="54"/>
    <x v="0"/>
    <n v="1"/>
    <m/>
    <s v="M"/>
    <s v="M"/>
    <s v="OtsLYON19S_1_1316"/>
    <s v="OtsLYON19S_1_1229"/>
    <x v="1"/>
    <n v="3"/>
    <n v="2019"/>
    <s v="NA"/>
    <s v="NA"/>
    <x v="13"/>
    <n v="0.95971980899999998"/>
    <n v="1"/>
    <x v="9"/>
    <n v="5.6818181818181825"/>
    <n v="17.04545454545455"/>
    <s v="abv"/>
    <n v="17.04545454545455"/>
  </r>
  <r>
    <s v="OtsLGRF22S"/>
    <s v="OtsLGRF22S_7247"/>
    <s v="C-07247"/>
    <d v="2022-09-18T00:00:00"/>
    <n v="18"/>
    <s v="U"/>
    <n v="570"/>
    <n v="57"/>
    <x v="1"/>
    <s v="NA"/>
    <m/>
    <s v="M"/>
    <s v="M"/>
    <s v="OtsLYON19S_1_0577"/>
    <s v="OtsLYON19S_1_0498"/>
    <x v="1"/>
    <n v="3"/>
    <n v="2019"/>
    <s v="NA"/>
    <s v="NA"/>
    <x v="3"/>
    <n v="0.95971980899999998"/>
    <n v="1"/>
    <x v="9"/>
    <n v="5.6818181818181825"/>
    <n v="17.04545454545455"/>
    <s v="blw"/>
    <n v="17.04545454545455"/>
  </r>
  <r>
    <s v="OtsLGRF22S"/>
    <s v="OtsLGRF22S_7250"/>
    <s v="C-07250"/>
    <d v="2022-09-18T00:00:00"/>
    <n v="18"/>
    <s v="U"/>
    <n v="640"/>
    <n v="64"/>
    <x v="1"/>
    <s v="NA"/>
    <m/>
    <s v="M"/>
    <s v="M"/>
    <s v="OtsLYON19S_1_0717"/>
    <s v="OtsLYON19S_1_0826"/>
    <x v="1"/>
    <n v="3"/>
    <n v="2019"/>
    <s v="NA"/>
    <s v="NA"/>
    <x v="5"/>
    <n v="0.95971980899999998"/>
    <n v="1"/>
    <x v="1"/>
    <n v="5.6818181818181825"/>
    <n v="17.04545454545455"/>
    <s v="abv"/>
    <n v="17.04545454545455"/>
  </r>
  <r>
    <s v="OtsLGRF22S"/>
    <s v="OtsLGRF22S_7253"/>
    <s v="C-07253"/>
    <d v="2022-09-18T00:00:00"/>
    <n v="18"/>
    <s v="F"/>
    <n v="770"/>
    <n v="77"/>
    <x v="1"/>
    <s v="NA"/>
    <m/>
    <s v="F"/>
    <s v="F"/>
    <s v="NA"/>
    <s v="NA"/>
    <x v="2"/>
    <s v="NA"/>
    <s v="U"/>
    <s v="FALL"/>
    <n v="0.999999999999999"/>
    <x v="1"/>
    <e v="#N/A"/>
    <n v="1"/>
    <x v="4"/>
    <n v="5.6818181818181825"/>
    <n v="17.04545454545455"/>
    <s v="abv"/>
    <n v="17.04545454545455"/>
  </r>
  <r>
    <s v="OtsLGRF22S"/>
    <s v="OtsLGRF22S_7256"/>
    <s v="C-07256"/>
    <d v="2022-09-18T00:00:00"/>
    <n v="18"/>
    <s v="U"/>
    <n v="620"/>
    <n v="62"/>
    <x v="0"/>
    <n v="1"/>
    <m/>
    <s v="M"/>
    <s v="M"/>
    <s v="OtsLYON19S_1_1131"/>
    <s v="OtsLYON19S_1_1011"/>
    <x v="1"/>
    <n v="3"/>
    <n v="2019"/>
    <s v="NA"/>
    <s v="NA"/>
    <x v="14"/>
    <n v="0.95971980899999998"/>
    <n v="1"/>
    <x v="6"/>
    <n v="5.6818181818181825"/>
    <n v="17.04545454545455"/>
    <s v="abv"/>
    <n v="17.04545454545455"/>
  </r>
  <r>
    <s v="OtsLGRF22S"/>
    <s v="OtsLGRF22S_7259"/>
    <s v="C-07259"/>
    <d v="2022-09-18T00:00:00"/>
    <n v="18"/>
    <s v="U"/>
    <n v="590"/>
    <n v="59"/>
    <x v="1"/>
    <s v="NA"/>
    <m/>
    <s v="M"/>
    <s v="M"/>
    <s v="OtsLYON19S_1_0561"/>
    <s v="OtsLYON19S_1_0614"/>
    <x v="1"/>
    <n v="3"/>
    <n v="2019"/>
    <s v="NA"/>
    <s v="NA"/>
    <x v="5"/>
    <n v="0.95971980899999998"/>
    <n v="1"/>
    <x v="6"/>
    <n v="5.6818181818181825"/>
    <n v="17.04545454545455"/>
    <s v="abv"/>
    <n v="17.04545454545455"/>
  </r>
  <r>
    <s v="OtsLGRF22S"/>
    <s v="OtsLGRF22S_7262"/>
    <s v="C-07262"/>
    <d v="2022-09-18T00:00:00"/>
    <n v="18"/>
    <s v="U"/>
    <n v="590"/>
    <n v="59"/>
    <x v="0"/>
    <n v="1"/>
    <m/>
    <s v="M"/>
    <s v="M"/>
    <s v="OtsLYON18S_1_2324"/>
    <s v="OtsLYON18S_1_2492"/>
    <x v="0"/>
    <n v="4"/>
    <n v="2018"/>
    <s v="NA"/>
    <s v="NA"/>
    <x v="9"/>
    <n v="0.80551598400000002"/>
    <n v="1"/>
    <x v="6"/>
    <n v="5.6818181818181825"/>
    <n v="17.04545454545455"/>
    <s v="blw"/>
    <n v="17.04545454545455"/>
  </r>
  <r>
    <s v="OtsLGRF22S"/>
    <s v="OtsLGRF22S_7265"/>
    <s v="C-07265"/>
    <d v="2022-09-18T00:00:00"/>
    <n v="18"/>
    <s v="U"/>
    <n v="610"/>
    <n v="61"/>
    <x v="0"/>
    <n v="1"/>
    <m/>
    <s v="M"/>
    <s v="M"/>
    <s v="OtsLYON19S_1_1111"/>
    <s v="OtsLYON19S_1_0924"/>
    <x v="1"/>
    <n v="3"/>
    <n v="2019"/>
    <s v="NA"/>
    <s v="NA"/>
    <x v="16"/>
    <n v="0.95971980899999998"/>
    <n v="1"/>
    <x v="6"/>
    <n v="5.6818181818181825"/>
    <n v="17.04545454545455"/>
    <s v="abv"/>
    <n v="17.04545454545455"/>
  </r>
  <r>
    <s v="OtsLGRF22S"/>
    <s v="OtsLGRF22S_7268"/>
    <s v="C-07268"/>
    <d v="2022-09-18T00:00:00"/>
    <n v="18"/>
    <s v="U"/>
    <n v="660"/>
    <n v="66"/>
    <x v="0"/>
    <n v="1"/>
    <m/>
    <s v="M"/>
    <s v="M"/>
    <s v="OtsLYON18S_1_2301"/>
    <s v="OtsLYON18S_1_2436"/>
    <x v="0"/>
    <n v="4"/>
    <n v="2018"/>
    <s v="NA"/>
    <s v="NA"/>
    <x v="9"/>
    <n v="0.80551598400000002"/>
    <n v="1"/>
    <x v="1"/>
    <n v="5.6818181818181825"/>
    <n v="17.04545454545455"/>
    <s v="blw"/>
    <n v="17.04545454545455"/>
  </r>
  <r>
    <s v="OtsLGRF22S"/>
    <s v="OtsLGRF22S_7271"/>
    <s v="C-07271"/>
    <d v="2022-09-18T00:00:00"/>
    <n v="18"/>
    <s v="U"/>
    <n v="590"/>
    <n v="59"/>
    <x v="0"/>
    <s v="NA"/>
    <s v="This individual failed to genotype"/>
    <s v="U"/>
    <s v="M"/>
    <s v="NG"/>
    <s v="NG"/>
    <x v="10"/>
    <s v="NA"/>
    <s v="U"/>
    <s v="NA"/>
    <s v="NA"/>
    <x v="19"/>
    <e v="#N/A"/>
    <n v="1"/>
    <x v="6"/>
    <n v="5.6818181818181825"/>
    <n v="17.04545454545455"/>
    <s v="abv"/>
    <n v="17.04545454545455"/>
  </r>
  <r>
    <s v="OtsLGRF22S"/>
    <s v="OtsLGRF22S_7274"/>
    <s v="C-07274"/>
    <d v="2022-09-19T00:00:00"/>
    <n v="18"/>
    <s v="F"/>
    <n v="700"/>
    <n v="70"/>
    <x v="0"/>
    <n v="1"/>
    <m/>
    <s v="F"/>
    <s v="F"/>
    <s v="NA"/>
    <s v="NA"/>
    <x v="2"/>
    <s v="NA"/>
    <s v="U"/>
    <s v="FALL"/>
    <n v="1"/>
    <x v="6"/>
    <e v="#N/A"/>
    <n v="1"/>
    <x v="5"/>
    <n v="5.6818181818181825"/>
    <n v="17.04545454545455"/>
    <s v="abv"/>
    <n v="17.04545454545455"/>
  </r>
  <r>
    <s v="OtsLGRF22S"/>
    <s v="OtsLGRF22S_7277"/>
    <s v="C-07277"/>
    <d v="2022-09-19T00:00:00"/>
    <n v="18"/>
    <s v="F"/>
    <n v="760"/>
    <n v="76"/>
    <x v="0"/>
    <n v="1"/>
    <m/>
    <s v="F"/>
    <s v="F"/>
    <s v="OtsLYON18S_1_2301"/>
    <s v="OtsLYON18S_1_2436"/>
    <x v="0"/>
    <n v="4"/>
    <n v="2018"/>
    <s v="NA"/>
    <s v="NA"/>
    <x v="9"/>
    <n v="0.80551598400000002"/>
    <n v="1"/>
    <x v="4"/>
    <n v="5.6818181818181825"/>
    <n v="17.04545454545455"/>
    <s v="blw"/>
    <n v="17.04545454545455"/>
  </r>
  <r>
    <s v="OtsLGRF22S"/>
    <s v="OtsLGRF22S_7280"/>
    <s v="C-07280"/>
    <d v="2022-09-19T00:00:00"/>
    <n v="18"/>
    <s v="U"/>
    <n v="590"/>
    <n v="59"/>
    <x v="0"/>
    <n v="1"/>
    <m/>
    <s v="M"/>
    <s v="M"/>
    <s v="OtsNPFH19S_1_3328"/>
    <s v="OtsNPFH19S_1_3047"/>
    <x v="5"/>
    <n v="3"/>
    <n v="2019"/>
    <s v="NA"/>
    <s v="NA"/>
    <x v="11"/>
    <n v="0.99705232300000002"/>
    <n v="1"/>
    <x v="6"/>
    <n v="5.6818181818181825"/>
    <n v="17.04545454545455"/>
    <s v="abv"/>
    <n v="17.04545454545455"/>
  </r>
  <r>
    <s v="OtsLGRF22S"/>
    <s v="OtsLGRF22S_7283"/>
    <s v="C-07283"/>
    <d v="2022-09-19T00:00:00"/>
    <n v="18"/>
    <s v="U"/>
    <n v="420"/>
    <n v="42"/>
    <x v="0"/>
    <n v="1"/>
    <m/>
    <s v="M"/>
    <s v="M"/>
    <s v="OtsLYON20S_1_0231"/>
    <s v="OtsLYON20S_1_0069"/>
    <x v="7"/>
    <n v="2"/>
    <n v="2020"/>
    <s v="NA"/>
    <s v="NA"/>
    <x v="7"/>
    <n v="0.98961045999999997"/>
    <n v="1"/>
    <x v="11"/>
    <n v="5.6818181818181825"/>
    <n v="17.04545454545455"/>
    <s v="abv"/>
    <n v="17.04545454545455"/>
  </r>
  <r>
    <s v="OtsLGRF22S"/>
    <s v="OtsLGRF22S_7286"/>
    <s v="C-07286"/>
    <d v="2022-09-19T00:00:00"/>
    <n v="18"/>
    <s v="F"/>
    <n v="770"/>
    <n v="77"/>
    <x v="1"/>
    <s v="NA"/>
    <m/>
    <s v="F"/>
    <s v="F"/>
    <s v="NA"/>
    <s v="NA"/>
    <x v="2"/>
    <s v="NA"/>
    <s v="U"/>
    <s v="FALL"/>
    <n v="0.999999999999999"/>
    <x v="1"/>
    <e v="#N/A"/>
    <n v="1"/>
    <x v="4"/>
    <n v="5.6818181818181825"/>
    <n v="17.04545454545455"/>
    <s v="abv"/>
    <n v="17.04545454545455"/>
  </r>
  <r>
    <s v="OtsLGRF22S"/>
    <s v="OtsLGRF22S_7289"/>
    <s v="C-07289"/>
    <d v="2022-09-19T00:00:00"/>
    <n v="18"/>
    <s v="U"/>
    <n v="630"/>
    <n v="63"/>
    <x v="0"/>
    <n v="1"/>
    <m/>
    <s v="M"/>
    <s v="M"/>
    <s v="OtsLYON19S_1_0597"/>
    <s v="OtsLYON19S_1_0669"/>
    <x v="1"/>
    <n v="3"/>
    <n v="2019"/>
    <s v="NA"/>
    <s v="NA"/>
    <x v="5"/>
    <n v="0.95971980899999998"/>
    <n v="1"/>
    <x v="1"/>
    <n v="5.6818181818181825"/>
    <n v="17.04545454545455"/>
    <s v="abv"/>
    <n v="17.04545454545455"/>
  </r>
  <r>
    <s v="OtsLGRF22S"/>
    <s v="OtsLGRF22S_7292"/>
    <s v="C-07292"/>
    <d v="2022-09-19T00:00:00"/>
    <n v="18"/>
    <s v="F"/>
    <n v="650"/>
    <n v="65"/>
    <x v="0"/>
    <n v="1"/>
    <m/>
    <s v="F"/>
    <s v="F"/>
    <s v="OtsLYON18S_1_2362"/>
    <s v="OtsLYON18S_1_2750"/>
    <x v="0"/>
    <n v="4"/>
    <n v="2018"/>
    <s v="NA"/>
    <s v="NA"/>
    <x v="9"/>
    <n v="0.80551598400000002"/>
    <n v="1"/>
    <x v="1"/>
    <n v="5.6818181818181825"/>
    <n v="17.04545454545455"/>
    <s v="blw"/>
    <n v="17.04545454545455"/>
  </r>
  <r>
    <s v="OtsLGRF22S"/>
    <s v="OtsLGRF22S_7295"/>
    <s v="C-07295"/>
    <d v="2022-09-19T00:00:00"/>
    <n v="18"/>
    <s v="U"/>
    <n v="640"/>
    <n v="64"/>
    <x v="0"/>
    <n v="1"/>
    <m/>
    <s v="M"/>
    <s v="M"/>
    <s v="OtsLYON19S_1_1703"/>
    <s v="OtsLYON19S_1_1916"/>
    <x v="1"/>
    <n v="3"/>
    <n v="2019"/>
    <s v="NA"/>
    <s v="NA"/>
    <x v="12"/>
    <n v="0.95971980899999998"/>
    <n v="1"/>
    <x v="1"/>
    <n v="5.6818181818181825"/>
    <n v="17.04545454545455"/>
    <s v="abv"/>
    <n v="17.04545454545455"/>
  </r>
  <r>
    <s v="OtsLGRF22S"/>
    <s v="OtsLGRF22S_7298"/>
    <s v="C-07298"/>
    <d v="2022-09-19T00:00:00"/>
    <n v="18"/>
    <s v="U"/>
    <n v="510"/>
    <n v="51"/>
    <x v="1"/>
    <s v="NA"/>
    <m/>
    <s v="M"/>
    <s v="M"/>
    <s v="OtsLYON19S_1_1101"/>
    <s v="OtsLYON19S_1_0908"/>
    <x v="1"/>
    <n v="3"/>
    <n v="2019"/>
    <s v="NA"/>
    <s v="NA"/>
    <x v="5"/>
    <n v="0.95971980899999998"/>
    <n v="1"/>
    <x v="8"/>
    <n v="5.6818181818181825"/>
    <n v="17.04545454545455"/>
    <s v="abv"/>
    <n v="17.04545454545455"/>
  </r>
  <r>
    <s v="OtsLGRF22S"/>
    <s v="OtsLGRF22S_7301"/>
    <s v="C-07301"/>
    <d v="2022-09-19T00:00:00"/>
    <n v="18"/>
    <s v="F"/>
    <n v="710"/>
    <n v="71"/>
    <x v="0"/>
    <s v="NA"/>
    <m/>
    <s v="F"/>
    <s v="F"/>
    <s v="OtsNPFH18S_1_1301"/>
    <s v="OtsNPFH18S_1_1016"/>
    <x v="3"/>
    <n v="4"/>
    <n v="2018"/>
    <s v="NA"/>
    <s v="NA"/>
    <x v="11"/>
    <n v="0.96828396500000002"/>
    <n v="1"/>
    <x v="5"/>
    <n v="5.6818181818181825"/>
    <n v="17.04545454545455"/>
    <s v="abv"/>
    <n v="17.04545454545455"/>
  </r>
  <r>
    <s v="OtsLGRF22S"/>
    <s v="OtsLGRF22S_7304"/>
    <s v="C-07304"/>
    <d v="2022-09-19T00:00:00"/>
    <n v="18"/>
    <s v="F"/>
    <n v="780"/>
    <n v="78"/>
    <x v="0"/>
    <n v="1"/>
    <m/>
    <s v="F"/>
    <s v="F"/>
    <s v="OtsLYON18S_1_2362"/>
    <s v="OtsLYON18S_1_2750"/>
    <x v="0"/>
    <n v="4"/>
    <n v="2018"/>
    <s v="NA"/>
    <s v="NA"/>
    <x v="9"/>
    <n v="0.80551598400000002"/>
    <n v="1"/>
    <x v="3"/>
    <n v="5.6818181818181825"/>
    <n v="17.04545454545455"/>
    <s v="blw"/>
    <n v="17.04545454545455"/>
  </r>
  <r>
    <s v="OtsLGRF22S"/>
    <s v="OtsLGRF22S_7307"/>
    <s v="C-07307"/>
    <d v="2022-09-19T00:00:00"/>
    <n v="18"/>
    <s v="U"/>
    <n v="610"/>
    <n v="61"/>
    <x v="1"/>
    <s v="NA"/>
    <m/>
    <s v="M"/>
    <s v="M"/>
    <s v="NA"/>
    <s v="NA"/>
    <x v="2"/>
    <s v="NA"/>
    <s v="U"/>
    <s v="FALL"/>
    <n v="1"/>
    <x v="1"/>
    <e v="#N/A"/>
    <n v="1"/>
    <x v="6"/>
    <n v="5.6818181818181825"/>
    <n v="17.04545454545455"/>
    <s v="abv"/>
    <n v="17.04545454545455"/>
  </r>
  <r>
    <s v="OtsLGRF22S"/>
    <s v="OtsLGRF22S_7310"/>
    <s v="C-07310"/>
    <d v="2022-09-19T00:00:00"/>
    <n v="18"/>
    <s v="F"/>
    <n v="730"/>
    <n v="73"/>
    <x v="0"/>
    <n v="1"/>
    <m/>
    <s v="F"/>
    <s v="F"/>
    <s v="OtsLYON18S_1_2000"/>
    <s v="OtsLYON18S_1_2136"/>
    <x v="0"/>
    <n v="4"/>
    <n v="2018"/>
    <s v="NA"/>
    <s v="NA"/>
    <x v="13"/>
    <n v="0.80551598400000002"/>
    <n v="1"/>
    <x v="4"/>
    <n v="5.6818181818181825"/>
    <n v="17.04545454545455"/>
    <s v="abv"/>
    <n v="17.04545454545455"/>
  </r>
  <r>
    <s v="OtsLGRF22S"/>
    <s v="OtsLGRF22S_7313"/>
    <s v="C-07313"/>
    <d v="2022-09-19T00:00:00"/>
    <n v="18"/>
    <s v="F"/>
    <n v="590"/>
    <n v="59"/>
    <x v="1"/>
    <s v="NA"/>
    <m/>
    <s v="M"/>
    <s v="M"/>
    <s v="OtsLYON19S_1_1101"/>
    <s v="OtsLYON19S_1_0907"/>
    <x v="1"/>
    <n v="3"/>
    <n v="2019"/>
    <s v="NA"/>
    <s v="NA"/>
    <x v="5"/>
    <n v="0.95971980899999998"/>
    <n v="1"/>
    <x v="6"/>
    <n v="5.6818181818181825"/>
    <n v="17.04545454545455"/>
    <s v="abv"/>
    <n v="17.04545454545455"/>
  </r>
  <r>
    <s v="OtsLGRF22S"/>
    <s v="OtsLGRF22S_7316"/>
    <s v="C-07316"/>
    <d v="2022-09-19T00:00:00"/>
    <n v="18"/>
    <s v="U"/>
    <n v="670"/>
    <n v="67"/>
    <x v="1"/>
    <s v="NA"/>
    <m/>
    <s v="M"/>
    <s v="M"/>
    <s v="NA"/>
    <s v="NA"/>
    <x v="2"/>
    <s v="NA"/>
    <s v="U"/>
    <s v="FALL"/>
    <n v="1"/>
    <x v="1"/>
    <e v="#N/A"/>
    <n v="1"/>
    <x v="1"/>
    <n v="5.6818181818181825"/>
    <n v="17.04545454545455"/>
    <s v="abv"/>
    <n v="17.04545454545455"/>
  </r>
  <r>
    <s v="OtsLGRF22S"/>
    <s v="OtsLGRF22S_7319"/>
    <s v="C-07319"/>
    <d v="2022-09-19T00:00:00"/>
    <n v="18"/>
    <s v="U"/>
    <n v="610"/>
    <n v="61"/>
    <x v="1"/>
    <s v="NA"/>
    <m/>
    <s v="M"/>
    <s v="M"/>
    <s v="NA"/>
    <s v="NA"/>
    <x v="2"/>
    <s v="NA"/>
    <s v="U"/>
    <s v="FALL"/>
    <n v="1"/>
    <x v="1"/>
    <e v="#N/A"/>
    <n v="1"/>
    <x v="6"/>
    <n v="5.6818181818181825"/>
    <n v="17.04545454545455"/>
    <s v="abv"/>
    <n v="17.04545454545455"/>
  </r>
  <r>
    <s v="OtsLGRF22S"/>
    <s v="OtsLGRF22S_7322"/>
    <s v="C-07322"/>
    <d v="2022-09-19T00:00:00"/>
    <n v="18"/>
    <s v="U"/>
    <n v="590"/>
    <n v="59"/>
    <x v="1"/>
    <s v="NA"/>
    <m/>
    <s v="M"/>
    <s v="M"/>
    <s v="OtsLYON19S_1_1876"/>
    <s v="OtsLYON19S_1_1639"/>
    <x v="1"/>
    <n v="3"/>
    <n v="2019"/>
    <s v="NA"/>
    <s v="NA"/>
    <x v="12"/>
    <n v="0.95971980899999998"/>
    <n v="1"/>
    <x v="6"/>
    <n v="5.6818181818181825"/>
    <n v="17.04545454545455"/>
    <s v="abv"/>
    <n v="17.04545454545455"/>
  </r>
  <r>
    <s v="OtsLGRF22S"/>
    <s v="OtsLGRF22S_7325"/>
    <s v="C-07325"/>
    <d v="2022-09-19T00:00:00"/>
    <n v="18"/>
    <s v="U"/>
    <n v="610"/>
    <n v="61"/>
    <x v="0"/>
    <n v="1"/>
    <m/>
    <s v="M"/>
    <s v="M"/>
    <s v="OtsNPFH19S_1_4362"/>
    <s v="OtsNPFH19S_1_4048"/>
    <x v="5"/>
    <n v="3"/>
    <n v="2019"/>
    <s v="NA"/>
    <s v="NA"/>
    <x v="10"/>
    <n v="0.99705232300000002"/>
    <n v="1"/>
    <x v="6"/>
    <n v="5.6818181818181825"/>
    <n v="17.04545454545455"/>
    <s v="abv"/>
    <n v="17.04545454545455"/>
  </r>
  <r>
    <s v="OtsLGRF22S"/>
    <s v="OtsLGRF22S_7328"/>
    <s v="C-07328"/>
    <d v="2022-09-19T00:00:00"/>
    <n v="18"/>
    <s v="U"/>
    <n v="640"/>
    <n v="64"/>
    <x v="0"/>
    <n v="1"/>
    <m/>
    <s v="M"/>
    <s v="M"/>
    <s v="OtsLYON19S_1_0539"/>
    <s v="OtsLYON19S_1_0394"/>
    <x v="1"/>
    <n v="3"/>
    <n v="2019"/>
    <s v="NA"/>
    <s v="NA"/>
    <x v="3"/>
    <n v="0.95971980899999998"/>
    <n v="1"/>
    <x v="1"/>
    <n v="5.6818181818181825"/>
    <n v="17.04545454545455"/>
    <s v="blw"/>
    <n v="17.04545454545455"/>
  </r>
  <r>
    <s v="OtsLGRF22S"/>
    <s v="OtsLGRF22S_7331"/>
    <s v="C-07331"/>
    <d v="2022-09-19T00:00:00"/>
    <n v="18"/>
    <s v="U"/>
    <n v="560"/>
    <n v="56"/>
    <x v="0"/>
    <n v="1"/>
    <m/>
    <s v="M"/>
    <s v="M"/>
    <s v="OtsLYON19S_1_1115"/>
    <s v="OtsLYON19S_1_0949"/>
    <x v="1"/>
    <n v="3"/>
    <n v="2019"/>
    <s v="NA"/>
    <s v="NA"/>
    <x v="16"/>
    <n v="0.95971980899999998"/>
    <n v="1"/>
    <x v="9"/>
    <n v="5.6818181818181825"/>
    <n v="17.04545454545455"/>
    <s v="abv"/>
    <n v="17.04545454545455"/>
  </r>
  <r>
    <s v="OtsLGRF22S"/>
    <s v="OtsLGRF22S_7334"/>
    <s v="C-07334"/>
    <d v="2022-09-19T00:00:00"/>
    <n v="18"/>
    <s v="U"/>
    <n v="680"/>
    <n v="68"/>
    <x v="1"/>
    <s v="NA"/>
    <m/>
    <s v="M"/>
    <s v="M"/>
    <s v="OtsLYON19S_1_1809"/>
    <s v="OtsLYON19S_1_1525"/>
    <x v="1"/>
    <n v="3"/>
    <n v="2019"/>
    <s v="NA"/>
    <s v="NA"/>
    <x v="12"/>
    <n v="0.95971980899999998"/>
    <n v="1"/>
    <x v="5"/>
    <n v="5.6818181818181825"/>
    <n v="17.04545454545455"/>
    <s v="abv"/>
    <n v="17.04545454545455"/>
  </r>
  <r>
    <s v="OtsLGRF22S"/>
    <s v="OtsLGRF22S_7337"/>
    <s v="C-07337"/>
    <d v="2022-09-19T00:00:00"/>
    <n v="18"/>
    <s v="U"/>
    <n v="420"/>
    <n v="42"/>
    <x v="0"/>
    <n v="1"/>
    <m/>
    <s v="M"/>
    <s v="M"/>
    <s v="OtsLYON20S_1_0243"/>
    <s v="OtsLYON20S_1_0090"/>
    <x v="7"/>
    <n v="2"/>
    <n v="2020"/>
    <s v="NA"/>
    <s v="NA"/>
    <x v="7"/>
    <n v="0.98961045999999997"/>
    <n v="1"/>
    <x v="11"/>
    <n v="5.6818181818181825"/>
    <n v="17.04545454545455"/>
    <s v="abv"/>
    <n v="17.04545454545455"/>
  </r>
  <r>
    <s v="OtsLGRF22S"/>
    <s v="OtsLGRF22S_7340"/>
    <s v="C-07340"/>
    <d v="2022-09-19T00:00:00"/>
    <n v="18"/>
    <s v="F"/>
    <n v="700"/>
    <n v="70"/>
    <x v="0"/>
    <n v="1"/>
    <m/>
    <s v="F"/>
    <s v="F"/>
    <s v="NA"/>
    <s v="NA"/>
    <x v="2"/>
    <s v="NA"/>
    <s v="U"/>
    <s v="FALL"/>
    <n v="1"/>
    <x v="6"/>
    <e v="#N/A"/>
    <n v="1"/>
    <x v="5"/>
    <n v="5.6818181818181825"/>
    <n v="17.04545454545455"/>
    <s v="abv"/>
    <n v="17.04545454545455"/>
  </r>
  <r>
    <s v="OtsLGRF22S"/>
    <s v="OtsLGRF22S_7343"/>
    <s v="C-07343"/>
    <d v="2022-09-19T00:00:00"/>
    <n v="18"/>
    <s v="U"/>
    <n v="690"/>
    <n v="69"/>
    <x v="0"/>
    <n v="1"/>
    <m/>
    <s v="M"/>
    <s v="M"/>
    <s v="OtsLYON18S_1_2360"/>
    <s v="OtsLYON18S_1_2752"/>
    <x v="0"/>
    <n v="4"/>
    <n v="2018"/>
    <s v="NA"/>
    <s v="NA"/>
    <x v="9"/>
    <n v="0.80551598400000002"/>
    <n v="1"/>
    <x v="5"/>
    <n v="5.6818181818181825"/>
    <n v="17.04545454545455"/>
    <s v="blw"/>
    <n v="17.04545454545455"/>
  </r>
  <r>
    <s v="OtsLGRF22S"/>
    <s v="OtsLGRF22S_7346"/>
    <s v="C-07346"/>
    <d v="2022-09-19T00:00:00"/>
    <n v="18"/>
    <s v="F"/>
    <n v="650"/>
    <n v="65"/>
    <x v="1"/>
    <s v="NA"/>
    <m/>
    <s v="F"/>
    <s v="F"/>
    <s v="OtsLYON19S_1_1875"/>
    <s v="OtsLYON19S_1_1656"/>
    <x v="1"/>
    <n v="3"/>
    <n v="2019"/>
    <s v="NA"/>
    <s v="NA"/>
    <x v="12"/>
    <n v="0.95971980899999998"/>
    <n v="1"/>
    <x v="1"/>
    <n v="5.6818181818181825"/>
    <n v="17.04545454545455"/>
    <s v="abv"/>
    <n v="17.04545454545455"/>
  </r>
  <r>
    <s v="OtsLGRF22S"/>
    <s v="OtsLGRF22S_7349"/>
    <s v="C-07349"/>
    <d v="2022-09-19T00:00:00"/>
    <n v="18"/>
    <s v="U"/>
    <n v="660"/>
    <n v="66"/>
    <x v="1"/>
    <s v="NA"/>
    <m/>
    <s v="M"/>
    <s v="M"/>
    <s v="OtsLYON19S_1_1821"/>
    <s v="OtsLYON19S_1_1543"/>
    <x v="1"/>
    <n v="3"/>
    <n v="2019"/>
    <s v="NA"/>
    <s v="NA"/>
    <x v="12"/>
    <n v="0.95971980899999998"/>
    <n v="1"/>
    <x v="1"/>
    <n v="5.6818181818181825"/>
    <n v="17.04545454545455"/>
    <s v="abv"/>
    <n v="17.04545454545455"/>
  </r>
  <r>
    <s v="OtsLGRF22S"/>
    <s v="OtsLGRF22S_7352"/>
    <s v="C-07352"/>
    <d v="2022-09-19T00:00:00"/>
    <n v="18"/>
    <s v="M"/>
    <n v="720"/>
    <n v="72"/>
    <x v="1"/>
    <s v="NA"/>
    <m/>
    <s v="M"/>
    <s v="M"/>
    <s v="OtsLYON19S_1_0563"/>
    <s v="OtsLYON19S_1_0615"/>
    <x v="1"/>
    <n v="3"/>
    <n v="2019"/>
    <s v="NA"/>
    <s v="NA"/>
    <x v="5"/>
    <n v="0.95971980899999998"/>
    <n v="1"/>
    <x v="5"/>
    <n v="5.6818181818181825"/>
    <n v="17.04545454545455"/>
    <s v="abv"/>
    <n v="17.04545454545455"/>
  </r>
  <r>
    <s v="OtsLGRF22S"/>
    <s v="OtsLGRF22S_7355"/>
    <s v="C-07355"/>
    <d v="2022-09-19T00:00:00"/>
    <n v="18"/>
    <s v="U"/>
    <n v="660"/>
    <n v="66"/>
    <x v="0"/>
    <n v="1"/>
    <m/>
    <s v="M"/>
    <s v="M"/>
    <s v="OtsLYON19S_1_1119"/>
    <s v="OtsLYON19S_1_0961"/>
    <x v="1"/>
    <n v="3"/>
    <n v="2019"/>
    <s v="NA"/>
    <s v="NA"/>
    <x v="16"/>
    <n v="0.95971980899999998"/>
    <n v="1"/>
    <x v="1"/>
    <n v="5.6818181818181825"/>
    <n v="17.04545454545455"/>
    <s v="abv"/>
    <n v="17.04545454545455"/>
  </r>
  <r>
    <s v="OtsLGRF22S"/>
    <s v="OtsLGRF22S_7358"/>
    <s v="C-07358"/>
    <d v="2022-09-19T00:00:00"/>
    <n v="18"/>
    <s v="U"/>
    <n v="590"/>
    <n v="59"/>
    <x v="1"/>
    <s v="NA"/>
    <m/>
    <s v="M"/>
    <s v="M"/>
    <s v="NA"/>
    <s v="NA"/>
    <x v="2"/>
    <s v="NA"/>
    <s v="U"/>
    <s v="FALL"/>
    <n v="1"/>
    <x v="1"/>
    <e v="#N/A"/>
    <n v="1"/>
    <x v="6"/>
    <n v="5.6818181818181825"/>
    <n v="17.04545454545455"/>
    <s v="abv"/>
    <n v="17.04545454545455"/>
  </r>
  <r>
    <s v="OtsLGRF22S"/>
    <s v="OtsLGRF22S_7361"/>
    <s v="C-07361"/>
    <d v="2022-09-19T00:00:00"/>
    <n v="18"/>
    <s v="U"/>
    <n v="580"/>
    <n v="58"/>
    <x v="0"/>
    <n v="1"/>
    <m/>
    <s v="M"/>
    <s v="M"/>
    <s v="OtsLYON19S_1_1103"/>
    <s v="OtsLYON19S_1_0918"/>
    <x v="1"/>
    <n v="3"/>
    <n v="2019"/>
    <s v="NA"/>
    <s v="NA"/>
    <x v="16"/>
    <n v="0.95971980899999998"/>
    <n v="1"/>
    <x v="6"/>
    <n v="5.6818181818181825"/>
    <n v="17.04545454545455"/>
    <s v="abv"/>
    <n v="17.04545454545455"/>
  </r>
  <r>
    <s v="OtsLGRF22S"/>
    <s v="OtsLGRF22S_7364"/>
    <s v="C-07364"/>
    <d v="2022-09-19T00:00:00"/>
    <n v="18"/>
    <s v="U"/>
    <n v="560"/>
    <n v="56"/>
    <x v="1"/>
    <s v="NA"/>
    <m/>
    <s v="M"/>
    <s v="M"/>
    <s v="OtsLYON19S_1_0703"/>
    <s v="OtsLYON19S_1_0806"/>
    <x v="1"/>
    <n v="3"/>
    <n v="2019"/>
    <s v="NA"/>
    <s v="NA"/>
    <x v="5"/>
    <n v="0.95971980899999998"/>
    <n v="1"/>
    <x v="9"/>
    <n v="5.6818181818181825"/>
    <n v="17.04545454545455"/>
    <s v="abv"/>
    <n v="17.04545454545455"/>
  </r>
  <r>
    <s v="OtsLGRF22S"/>
    <s v="OtsLGRF22S_7367"/>
    <s v="C-07367"/>
    <d v="2022-09-19T00:00:00"/>
    <n v="18"/>
    <s v="U"/>
    <n v="660"/>
    <n v="66"/>
    <x v="1"/>
    <s v="NA"/>
    <m/>
    <s v="M"/>
    <s v="M"/>
    <s v="OtsLYON19S_1_0564"/>
    <s v="OtsLYON19S_1_0477"/>
    <x v="1"/>
    <n v="3"/>
    <n v="2019"/>
    <s v="NA"/>
    <s v="NA"/>
    <x v="3"/>
    <n v="0.95971980899999998"/>
    <n v="1"/>
    <x v="1"/>
    <n v="5.6818181818181825"/>
    <n v="17.04545454545455"/>
    <s v="blw"/>
    <n v="17.04545454545455"/>
  </r>
  <r>
    <s v="OtsLGRF22S"/>
    <s v="OtsLGRF22S_7370"/>
    <s v="C-07370"/>
    <d v="2022-09-19T00:00:00"/>
    <n v="18"/>
    <s v="F"/>
    <n v="780"/>
    <n v="78"/>
    <x v="1"/>
    <s v="NA"/>
    <m/>
    <s v="F"/>
    <s v="F"/>
    <s v="OtsLYON18S_1_1464"/>
    <s v="OtsLYON18S_1_1854"/>
    <x v="0"/>
    <n v="4"/>
    <n v="2018"/>
    <s v="NA"/>
    <s v="NA"/>
    <x v="4"/>
    <n v="0.80551598400000002"/>
    <n v="1"/>
    <x v="3"/>
    <n v="5.6818181818181825"/>
    <n v="17.04545454545455"/>
    <s v="blw"/>
    <n v="17.04545454545455"/>
  </r>
  <r>
    <s v="OtsLGRF22S"/>
    <s v="OtsLGRF22S_7373"/>
    <s v="C-07373"/>
    <d v="2022-09-19T00:00:00"/>
    <n v="18"/>
    <s v="U"/>
    <n v="630"/>
    <n v="63"/>
    <x v="1"/>
    <s v="NA"/>
    <m/>
    <s v="M"/>
    <s v="M"/>
    <s v="OtsLYON19S_1_0144"/>
    <s v="OtsLYON19S_1_0201"/>
    <x v="1"/>
    <n v="3"/>
    <n v="2019"/>
    <s v="NA"/>
    <s v="NA"/>
    <x v="7"/>
    <n v="0.95971980899999998"/>
    <n v="1"/>
    <x v="1"/>
    <n v="5.6818181818181825"/>
    <n v="17.04545454545455"/>
    <s v="abv"/>
    <n v="17.04545454545455"/>
  </r>
  <r>
    <s v="OtsLGRF22S"/>
    <s v="OtsLGRF22S_7376"/>
    <s v="C-07376"/>
    <d v="2022-09-19T00:00:00"/>
    <n v="18"/>
    <s v="U"/>
    <n v="630"/>
    <n v="63"/>
    <x v="1"/>
    <s v="NA"/>
    <m/>
    <s v="M"/>
    <s v="M"/>
    <s v="NA"/>
    <s v="NA"/>
    <x v="2"/>
    <s v="NA"/>
    <s v="U"/>
    <s v="FALL"/>
    <n v="0.999999999999998"/>
    <x v="1"/>
    <e v="#N/A"/>
    <n v="1"/>
    <x v="1"/>
    <n v="5.6818181818181825"/>
    <n v="17.04545454545455"/>
    <s v="abv"/>
    <n v="17.04545454545455"/>
  </r>
  <r>
    <s v="OtsLGRF22S"/>
    <s v="OtsLGRF22S_7379"/>
    <s v="C-07379"/>
    <d v="2022-09-19T00:00:00"/>
    <n v="18"/>
    <s v="F"/>
    <n v="770"/>
    <n v="77"/>
    <x v="1"/>
    <s v="NA"/>
    <m/>
    <s v="F"/>
    <s v="F"/>
    <s v="NA"/>
    <s v="NA"/>
    <x v="2"/>
    <s v="NA"/>
    <s v="U"/>
    <s v="FALL"/>
    <n v="0.999999999999999"/>
    <x v="1"/>
    <e v="#N/A"/>
    <n v="1"/>
    <x v="4"/>
    <n v="5.6818181818181825"/>
    <n v="17.04545454545455"/>
    <s v="abv"/>
    <n v="17.04545454545455"/>
  </r>
  <r>
    <s v="OtsLGRF22S"/>
    <s v="OtsLGRF22S_7382"/>
    <s v="C-07382"/>
    <d v="2022-09-19T00:00:00"/>
    <n v="18"/>
    <s v="F"/>
    <n v="760"/>
    <n v="76"/>
    <x v="1"/>
    <s v="NA"/>
    <m/>
    <s v="F"/>
    <s v="F"/>
    <s v="OtsLYON18S_1_1944"/>
    <s v="OtsLYON18S_1_1551"/>
    <x v="0"/>
    <n v="4"/>
    <n v="2018"/>
    <s v="NA"/>
    <s v="NA"/>
    <x v="4"/>
    <n v="0.80551598400000002"/>
    <n v="1"/>
    <x v="4"/>
    <n v="5.6818181818181825"/>
    <n v="17.04545454545455"/>
    <s v="blw"/>
    <n v="17.04545454545455"/>
  </r>
  <r>
    <s v="OtsLGRF22S"/>
    <s v="OtsLGRF22S_7385"/>
    <s v="C-07385"/>
    <d v="2022-09-19T00:00:00"/>
    <n v="18"/>
    <s v="U"/>
    <n v="610"/>
    <n v="61"/>
    <x v="0"/>
    <n v="1"/>
    <s v="This sample is a duplicate with OtsLGRF22S_2728."/>
    <s v="M"/>
    <s v="M"/>
    <s v="NA"/>
    <s v="NA"/>
    <x v="2"/>
    <s v="NA"/>
    <s v="U"/>
    <s v="FALL"/>
    <n v="1"/>
    <x v="6"/>
    <e v="#N/A"/>
    <n v="1"/>
    <x v="6"/>
    <n v="5.6818181818181825"/>
    <n v="17.04545454545455"/>
    <s v="abv"/>
    <n v="17.04545454545455"/>
  </r>
  <r>
    <s v="OtsLGRF22S"/>
    <s v="OtsLGRF22S_7388"/>
    <s v="C-07388"/>
    <d v="2022-09-19T00:00:00"/>
    <n v="18"/>
    <s v="F"/>
    <n v="750"/>
    <n v="75"/>
    <x v="1"/>
    <s v="NA"/>
    <m/>
    <s v="F"/>
    <s v="F"/>
    <s v="NA"/>
    <s v="NA"/>
    <x v="2"/>
    <s v="NA"/>
    <s v="U"/>
    <s v="FALL"/>
    <n v="1"/>
    <x v="1"/>
    <e v="#N/A"/>
    <n v="1"/>
    <x v="4"/>
    <n v="5.6818181818181825"/>
    <n v="17.04545454545455"/>
    <s v="abv"/>
    <n v="17.04545454545455"/>
  </r>
  <r>
    <s v="OtsLGRF22S"/>
    <s v="OtsLGRF22S_7391"/>
    <s v="C-07391"/>
    <d v="2022-09-19T00:00:00"/>
    <n v="18"/>
    <s v="F"/>
    <n v="700"/>
    <n v="70"/>
    <x v="1"/>
    <s v="NA"/>
    <m/>
    <s v="F"/>
    <s v="F"/>
    <s v="NA"/>
    <s v="NA"/>
    <x v="2"/>
    <s v="NA"/>
    <s v="U"/>
    <s v="FALL"/>
    <n v="0.999999999999999"/>
    <x v="1"/>
    <e v="#N/A"/>
    <n v="1"/>
    <x v="5"/>
    <n v="5.6818181818181825"/>
    <n v="17.04545454545455"/>
    <s v="abv"/>
    <n v="17.04545454545455"/>
  </r>
  <r>
    <s v="OtsLGRF22S"/>
    <s v="OtsLGRF22S_7394"/>
    <s v="C-07394"/>
    <d v="2022-09-19T00:00:00"/>
    <n v="18"/>
    <s v="U"/>
    <n v="670"/>
    <n v="67"/>
    <x v="1"/>
    <s v="NA"/>
    <m/>
    <s v="M"/>
    <s v="M"/>
    <s v="OtsLYON19S_1_0711"/>
    <s v="OtsLYON19S_1_0678"/>
    <x v="1"/>
    <n v="3"/>
    <n v="2019"/>
    <s v="NA"/>
    <s v="NA"/>
    <x v="5"/>
    <n v="0.95971980899999998"/>
    <n v="1"/>
    <x v="1"/>
    <n v="5.6818181818181825"/>
    <n v="17.04545454545455"/>
    <s v="abv"/>
    <n v="17.04545454545455"/>
  </r>
  <r>
    <s v="OtsLGRF22S"/>
    <s v="OtsLGRF22S_7397"/>
    <s v="C-07397"/>
    <d v="2022-09-19T00:00:00"/>
    <n v="18"/>
    <s v="M"/>
    <n v="750"/>
    <n v="75"/>
    <x v="1"/>
    <s v="NA"/>
    <m/>
    <s v="F"/>
    <s v="F"/>
    <s v="NA"/>
    <s v="NA"/>
    <x v="2"/>
    <s v="NA"/>
    <s v="U"/>
    <s v="FALL"/>
    <n v="0.999999999999996"/>
    <x v="1"/>
    <e v="#N/A"/>
    <n v="1"/>
    <x v="4"/>
    <n v="5.6818181818181825"/>
    <n v="17.04545454545455"/>
    <s v="abv"/>
    <n v="17.04545454545455"/>
  </r>
  <r>
    <s v="OtsLGRF22S"/>
    <s v="OtsLGRF22S_7400"/>
    <s v="C-07400"/>
    <d v="2022-09-19T00:00:00"/>
    <n v="18"/>
    <s v="U"/>
    <n v="670"/>
    <n v="67"/>
    <x v="0"/>
    <n v="1"/>
    <m/>
    <s v="M"/>
    <s v="M"/>
    <s v="OtsLYON19S_1_1717"/>
    <s v="OtsLYON19S_1_1932"/>
    <x v="1"/>
    <n v="3"/>
    <n v="2019"/>
    <s v="NA"/>
    <s v="NA"/>
    <x v="12"/>
    <n v="0.95971980899999998"/>
    <n v="1"/>
    <x v="1"/>
    <n v="5.6818181818181825"/>
    <n v="17.04545454545455"/>
    <s v="abv"/>
    <n v="17.04545454545455"/>
  </r>
  <r>
    <s v="OtsLGRF22S"/>
    <s v="OtsLGRF22S_7403"/>
    <s v="C-07403"/>
    <d v="2022-09-19T00:00:00"/>
    <n v="18"/>
    <s v="U"/>
    <n v="530"/>
    <n v="53"/>
    <x v="0"/>
    <n v="1"/>
    <m/>
    <s v="M"/>
    <s v="M"/>
    <s v="OtsLYON19S_1_0540"/>
    <s v="OtsLYON19S_1_0402"/>
    <x v="1"/>
    <n v="3"/>
    <n v="2019"/>
    <s v="NA"/>
    <s v="NA"/>
    <x v="3"/>
    <n v="0.95971980899999998"/>
    <n v="1"/>
    <x v="9"/>
    <n v="5.6818181818181825"/>
    <n v="17.04545454545455"/>
    <s v="blw"/>
    <n v="17.04545454545455"/>
  </r>
  <r>
    <s v="OtsLGRF22S"/>
    <s v="OtsLGRF22S_7406"/>
    <s v="C-07406"/>
    <d v="2022-09-19T00:00:00"/>
    <n v="18"/>
    <s v="M"/>
    <n v="770"/>
    <n v="77"/>
    <x v="1"/>
    <s v="NA"/>
    <m/>
    <s v="M"/>
    <s v="M"/>
    <s v="OtsLYON18S_1_1973"/>
    <s v="OtsLYON18S_1_1584"/>
    <x v="0"/>
    <n v="4"/>
    <n v="2018"/>
    <s v="NA"/>
    <s v="NA"/>
    <x v="4"/>
    <n v="0.80551598400000002"/>
    <n v="1"/>
    <x v="4"/>
    <n v="5.6818181818181825"/>
    <n v="17.04545454545455"/>
    <s v="blw"/>
    <n v="17.04545454545455"/>
  </r>
  <r>
    <s v="OtsLGRF22S"/>
    <s v="OtsLGRF22S_7409"/>
    <s v="C-07409"/>
    <d v="2022-09-19T00:00:00"/>
    <n v="18"/>
    <s v="U"/>
    <n v="680"/>
    <n v="68"/>
    <x v="1"/>
    <s v="NA"/>
    <m/>
    <s v="M"/>
    <s v="M"/>
    <s v="OtsLYON19S_1_1857"/>
    <s v="OtsLYON19S_1_1612"/>
    <x v="1"/>
    <n v="3"/>
    <n v="2019"/>
    <s v="NA"/>
    <s v="NA"/>
    <x v="12"/>
    <n v="0.95971980899999998"/>
    <n v="1"/>
    <x v="5"/>
    <n v="5.6818181818181825"/>
    <n v="17.04545454545455"/>
    <s v="abv"/>
    <n v="17.04545454545455"/>
  </r>
  <r>
    <s v="OtsLGRF22S"/>
    <s v="OtsLGRF22S_7412"/>
    <s v="C-07412"/>
    <d v="2022-09-19T00:00:00"/>
    <n v="18"/>
    <s v="U"/>
    <n v="650"/>
    <n v="65"/>
    <x v="1"/>
    <s v="NA"/>
    <m/>
    <s v="M"/>
    <s v="M"/>
    <s v="OtsLYON19S_1_1723"/>
    <s v="OtsLYON19S_1_1937"/>
    <x v="1"/>
    <n v="3"/>
    <n v="2019"/>
    <s v="NA"/>
    <s v="NA"/>
    <x v="12"/>
    <n v="0.95971980899999998"/>
    <n v="1"/>
    <x v="1"/>
    <n v="5.6818181818181825"/>
    <n v="17.04545454545455"/>
    <s v="abv"/>
    <n v="17.04545454545455"/>
  </r>
  <r>
    <s v="OtsLGRF22S"/>
    <s v="OtsLGRF22S_7415"/>
    <s v="C-07415"/>
    <d v="2022-09-19T00:00:00"/>
    <n v="18"/>
    <s v="U"/>
    <n v="590"/>
    <n v="59"/>
    <x v="1"/>
    <s v="NA"/>
    <m/>
    <s v="M"/>
    <s v="M"/>
    <s v="OtsLYON19S_1_1884"/>
    <s v="OtsLYON19S_1_1670"/>
    <x v="1"/>
    <n v="3"/>
    <n v="2019"/>
    <s v="NA"/>
    <s v="NA"/>
    <x v="12"/>
    <n v="0.95971980899999998"/>
    <n v="1"/>
    <x v="6"/>
    <n v="5.6818181818181825"/>
    <n v="17.04545454545455"/>
    <s v="abv"/>
    <n v="17.04545454545455"/>
  </r>
  <r>
    <s v="OtsLGRF22S"/>
    <s v="OtsLGRF22S_7418"/>
    <s v="C-07418"/>
    <d v="2022-09-19T00:00:00"/>
    <n v="18"/>
    <s v="U"/>
    <n v="650"/>
    <n v="65"/>
    <x v="1"/>
    <s v="NA"/>
    <m/>
    <s v="M"/>
    <s v="M"/>
    <s v="OtsLYON19S_1_1878"/>
    <s v="OtsLYON19S_1_1649"/>
    <x v="1"/>
    <n v="3"/>
    <n v="2019"/>
    <s v="NA"/>
    <s v="NA"/>
    <x v="12"/>
    <n v="0.95971980899999998"/>
    <n v="1"/>
    <x v="1"/>
    <n v="5.6818181818181825"/>
    <n v="17.04545454545455"/>
    <s v="abv"/>
    <n v="17.04545454545455"/>
  </r>
  <r>
    <s v="OtsLGRF22S"/>
    <s v="OtsLGRF22S_7421"/>
    <s v="C-07421"/>
    <d v="2022-09-19T00:00:00"/>
    <n v="18"/>
    <s v="U"/>
    <n v="610"/>
    <n v="61"/>
    <x v="0"/>
    <n v="1"/>
    <m/>
    <s v="M"/>
    <s v="M"/>
    <s v="OtsLYON19S_1_0584"/>
    <s v="OtsLYON19S_1_0632"/>
    <x v="1"/>
    <n v="3"/>
    <n v="2019"/>
    <s v="NA"/>
    <s v="NA"/>
    <x v="5"/>
    <n v="0.95971980899999998"/>
    <n v="1"/>
    <x v="6"/>
    <n v="5.6818181818181825"/>
    <n v="17.04545454545455"/>
    <s v="abv"/>
    <n v="17.04545454545455"/>
  </r>
  <r>
    <s v="OtsLGRF22S"/>
    <s v="OtsLGRF22S_7424"/>
    <s v="C-07424"/>
    <d v="2022-09-19T00:00:00"/>
    <n v="18"/>
    <s v="U"/>
    <n v="650"/>
    <n v="65"/>
    <x v="0"/>
    <s v="NA"/>
    <m/>
    <s v="M"/>
    <s v="M"/>
    <s v="OtsLYON19S_1_0599"/>
    <s v="OtsLYON19S_1_0664"/>
    <x v="1"/>
    <n v="3"/>
    <n v="2019"/>
    <s v="NA"/>
    <s v="NA"/>
    <x v="5"/>
    <n v="0.95971980899999998"/>
    <n v="1"/>
    <x v="1"/>
    <n v="5.6818181818181825"/>
    <n v="17.04545454545455"/>
    <s v="abv"/>
    <n v="17.04545454545455"/>
  </r>
  <r>
    <s v="OtsLGRF22S"/>
    <s v="OtsLGRF22S_7427"/>
    <s v="C-07427"/>
    <d v="2022-09-19T00:00:00"/>
    <n v="18"/>
    <s v="U"/>
    <n v="410"/>
    <n v="41"/>
    <x v="1"/>
    <s v="NA"/>
    <m/>
    <s v="M"/>
    <s v="M"/>
    <s v="OtsLYON20S_1_0288"/>
    <s v="OtsLYON20S_1_1005"/>
    <x v="7"/>
    <n v="2"/>
    <n v="2020"/>
    <s v="NA"/>
    <s v="NA"/>
    <x v="0"/>
    <n v="0.98961045999999997"/>
    <n v="1"/>
    <x v="11"/>
    <n v="5.6818181818181825"/>
    <n v="17.04545454545455"/>
    <s v="abv"/>
    <n v="17.04545454545455"/>
  </r>
  <r>
    <s v="OtsLGRF22S"/>
    <s v="OtsLGRF22S_7430"/>
    <s v="C-07430"/>
    <d v="2022-09-19T00:00:00"/>
    <n v="18"/>
    <s v="U"/>
    <n v="670"/>
    <n v="67"/>
    <x v="1"/>
    <s v="NA"/>
    <m/>
    <s v="M"/>
    <s v="M"/>
    <s v="OtsLYON19S_1_1839"/>
    <s v="OtsLYON19S_1_1579"/>
    <x v="1"/>
    <n v="3"/>
    <n v="2019"/>
    <s v="NA"/>
    <s v="NA"/>
    <x v="12"/>
    <n v="0.95971980899999998"/>
    <n v="1"/>
    <x v="1"/>
    <n v="5.6818181818181825"/>
    <n v="17.04545454545455"/>
    <s v="abv"/>
    <n v="17.04545454545455"/>
  </r>
  <r>
    <s v="OtsLGRF22S"/>
    <s v="OtsLGRF22S_7433"/>
    <s v="C-07433"/>
    <d v="2022-09-19T00:00:00"/>
    <n v="18"/>
    <s v="F"/>
    <n v="730"/>
    <n v="73"/>
    <x v="0"/>
    <n v="1"/>
    <m/>
    <s v="F"/>
    <s v="F"/>
    <s v="OtsLYON18S_1_0702"/>
    <s v="OtsLYON18S_1_0511"/>
    <x v="0"/>
    <n v="4"/>
    <n v="2018"/>
    <s v="NA"/>
    <s v="NA"/>
    <x v="0"/>
    <n v="0.80551598400000002"/>
    <n v="1"/>
    <x v="4"/>
    <n v="5.6818181818181825"/>
    <n v="17.04545454545455"/>
    <s v="abv"/>
    <n v="17.04545454545455"/>
  </r>
  <r>
    <s v="OtsLGRF22S"/>
    <s v="OtsLGRF22S_7436"/>
    <s v="C-07436"/>
    <d v="2022-09-19T00:00:00"/>
    <n v="18"/>
    <s v="F"/>
    <n v="630"/>
    <n v="63"/>
    <x v="1"/>
    <s v="NA"/>
    <m/>
    <s v="F"/>
    <s v="F"/>
    <s v="OtsNPFH19S_1_3341"/>
    <s v="OtsNPFH19S_1_3071"/>
    <x v="5"/>
    <n v="3"/>
    <n v="2019"/>
    <s v="NA"/>
    <s v="NA"/>
    <x v="10"/>
    <n v="0.99705232300000002"/>
    <n v="1"/>
    <x v="1"/>
    <n v="5.6818181818181825"/>
    <n v="17.04545454545455"/>
    <s v="abv"/>
    <n v="17.04545454545455"/>
  </r>
  <r>
    <s v="OtsLGRF22S"/>
    <s v="OtsLGRF22S_7439"/>
    <s v="C-07439"/>
    <d v="2022-09-19T00:00:00"/>
    <n v="18"/>
    <s v="U"/>
    <n v="570"/>
    <n v="57"/>
    <x v="1"/>
    <s v="NA"/>
    <m/>
    <s v="M"/>
    <s v="M"/>
    <s v="OtsLYON19S_1_0587"/>
    <s v="OtsLYON19S_1_0628"/>
    <x v="1"/>
    <n v="3"/>
    <n v="2019"/>
    <s v="NA"/>
    <s v="NA"/>
    <x v="5"/>
    <n v="0.95971980899999998"/>
    <n v="1"/>
    <x v="9"/>
    <n v="5.6818181818181825"/>
    <n v="17.04545454545455"/>
    <s v="abv"/>
    <n v="17.04545454545455"/>
  </r>
  <r>
    <s v="OtsLGRF22S"/>
    <s v="OtsLGRF22S_7442"/>
    <s v="C-07442"/>
    <d v="2022-09-19T00:00:00"/>
    <n v="18"/>
    <s v="M"/>
    <n v="840"/>
    <n v="84"/>
    <x v="1"/>
    <s v="NA"/>
    <m/>
    <s v="M"/>
    <s v="M"/>
    <s v="OtsNPFH18S_1_6359"/>
    <s v="OtsNPFH18S_1_6049"/>
    <x v="3"/>
    <n v="4"/>
    <n v="2018"/>
    <s v="NA"/>
    <s v="NA"/>
    <x v="2"/>
    <n v="0.96828396500000002"/>
    <n v="1"/>
    <x v="2"/>
    <n v="5.6818181818181825"/>
    <n v="17.04545454545455"/>
    <s v="abv"/>
    <n v="17.04545454545455"/>
  </r>
  <r>
    <s v="OtsLGRF22S"/>
    <s v="OtsLGRF22S_7445"/>
    <s v="C-07445"/>
    <d v="2022-09-19T00:00:00"/>
    <n v="18"/>
    <s v="U"/>
    <n v="610"/>
    <n v="61"/>
    <x v="1"/>
    <s v="NA"/>
    <m/>
    <s v="M"/>
    <s v="M"/>
    <s v="OtsLYON19S_1_1862"/>
    <s v="OtsLYON19S_1_1629"/>
    <x v="1"/>
    <n v="3"/>
    <n v="2019"/>
    <s v="NA"/>
    <s v="NA"/>
    <x v="12"/>
    <n v="0.95971980899999998"/>
    <n v="1"/>
    <x v="6"/>
    <n v="5.6818181818181825"/>
    <n v="17.04545454545455"/>
    <s v="abv"/>
    <n v="17.04545454545455"/>
  </r>
  <r>
    <s v="OtsLGRF22S"/>
    <s v="OtsLGRF22S_7448"/>
    <s v="C-07448"/>
    <d v="2022-09-19T00:00:00"/>
    <n v="18"/>
    <s v="U"/>
    <n v="700"/>
    <n v="70"/>
    <x v="1"/>
    <s v="NA"/>
    <m/>
    <s v="M"/>
    <s v="M"/>
    <s v="OtsLYON19S_1_1810"/>
    <s v="OtsLYON19S_1_1520"/>
    <x v="1"/>
    <n v="3"/>
    <n v="2019"/>
    <s v="NA"/>
    <s v="NA"/>
    <x v="12"/>
    <n v="0.95971980899999998"/>
    <n v="1"/>
    <x v="5"/>
    <n v="5.6818181818181825"/>
    <n v="17.04545454545455"/>
    <s v="abv"/>
    <n v="17.04545454545455"/>
  </r>
  <r>
    <s v="OtsLGRF22S"/>
    <s v="OtsLGRF22S_7451"/>
    <s v="C-07451"/>
    <d v="2022-09-19T00:00:00"/>
    <n v="18"/>
    <s v="F"/>
    <n v="830"/>
    <n v="83"/>
    <x v="1"/>
    <s v="NA"/>
    <m/>
    <s v="F"/>
    <s v="F"/>
    <s v="OtsLYON18S_1_1439"/>
    <s v="OtsLYON18S_1_1804"/>
    <x v="0"/>
    <n v="4"/>
    <n v="2018"/>
    <s v="NA"/>
    <s v="NA"/>
    <x v="4"/>
    <n v="0.80551598400000002"/>
    <n v="1"/>
    <x v="2"/>
    <n v="5.6818181818181825"/>
    <n v="17.04545454545455"/>
    <s v="blw"/>
    <n v="17.04545454545455"/>
  </r>
  <r>
    <s v="OtsLGRF22S"/>
    <s v="OtsLGRF22S_7454"/>
    <s v="C-07454"/>
    <d v="2022-09-19T00:00:00"/>
    <n v="18"/>
    <s v="M"/>
    <n v="810"/>
    <n v="81"/>
    <x v="1"/>
    <s v="NA"/>
    <m/>
    <s v="M"/>
    <s v="M"/>
    <s v="OtsLYON18S_1_1354"/>
    <s v="OtsLYON18S_1_1752"/>
    <x v="0"/>
    <n v="4"/>
    <n v="2018"/>
    <s v="NA"/>
    <s v="NA"/>
    <x v="4"/>
    <n v="0.80551598400000002"/>
    <n v="1"/>
    <x v="3"/>
    <n v="5.6818181818181825"/>
    <n v="17.04545454545455"/>
    <s v="blw"/>
    <n v="17.04545454545455"/>
  </r>
  <r>
    <s v="OtsLGRF22S"/>
    <s v="OtsLGRF22S_7457"/>
    <s v="C-07457"/>
    <d v="2022-09-19T00:00:00"/>
    <n v="18"/>
    <s v="F"/>
    <n v="730"/>
    <n v="73"/>
    <x v="1"/>
    <s v="NA"/>
    <m/>
    <s v="F"/>
    <s v="F"/>
    <s v="OtsNPFH18S_1_3350"/>
    <s v="OtsNPFH18S_1_3030"/>
    <x v="3"/>
    <n v="4"/>
    <n v="2018"/>
    <s v="NA"/>
    <s v="NA"/>
    <x v="2"/>
    <n v="0.96828396500000002"/>
    <n v="1"/>
    <x v="4"/>
    <n v="5.6818181818181825"/>
    <n v="17.04545454545455"/>
    <s v="abv"/>
    <n v="17.04545454545455"/>
  </r>
  <r>
    <s v="OtsLGRF22S"/>
    <s v="OtsLGRF22S_7460"/>
    <s v="C-07460"/>
    <d v="2022-09-19T00:00:00"/>
    <n v="18"/>
    <s v="F"/>
    <n v="610"/>
    <n v="61"/>
    <x v="0"/>
    <n v="1"/>
    <m/>
    <s v="F"/>
    <s v="F"/>
    <s v="OtsLYON19S_1_0702"/>
    <s v="OtsLYON19S_1_0684"/>
    <x v="1"/>
    <n v="3"/>
    <n v="2019"/>
    <s v="NA"/>
    <s v="NA"/>
    <x v="5"/>
    <n v="0.95971980899999998"/>
    <n v="1"/>
    <x v="6"/>
    <n v="5.6818181818181825"/>
    <n v="17.04545454545455"/>
    <s v="abv"/>
    <n v="17.04545454545455"/>
  </r>
  <r>
    <s v="OtsLGRF22S"/>
    <s v="OtsLGRF22S_7463"/>
    <s v="C-07463"/>
    <d v="2022-09-19T00:00:00"/>
    <n v="18"/>
    <s v="U"/>
    <n v="620"/>
    <n v="62"/>
    <x v="1"/>
    <s v="NA"/>
    <m/>
    <s v="M"/>
    <s v="M"/>
    <s v="OtsLYON19S_1_1839"/>
    <s v="OtsLYON19S_1_1579"/>
    <x v="1"/>
    <n v="3"/>
    <n v="2019"/>
    <s v="NA"/>
    <s v="NA"/>
    <x v="12"/>
    <n v="0.95971980899999998"/>
    <n v="1"/>
    <x v="6"/>
    <n v="5.6818181818181825"/>
    <n v="17.04545454545455"/>
    <s v="abv"/>
    <n v="17.04545454545455"/>
  </r>
  <r>
    <s v="OtsLGRF22S"/>
    <s v="OtsLGRF22S_7466"/>
    <s v="C-07466"/>
    <d v="2022-09-19T00:00:00"/>
    <n v="18"/>
    <s v="F"/>
    <n v="740"/>
    <n v="74"/>
    <x v="0"/>
    <n v="1"/>
    <m/>
    <s v="F"/>
    <s v="F"/>
    <s v="NA"/>
    <s v="NA"/>
    <x v="2"/>
    <s v="NA"/>
    <s v="U"/>
    <s v="FALL"/>
    <n v="0.999999999999999"/>
    <x v="6"/>
    <e v="#N/A"/>
    <n v="1"/>
    <x v="4"/>
    <n v="5.6818181818181825"/>
    <n v="17.04545454545455"/>
    <s v="abv"/>
    <n v="17.04545454545455"/>
  </r>
  <r>
    <s v="OtsLGRF22S"/>
    <s v="OtsLGRF22S_7469"/>
    <s v="C-07469"/>
    <d v="2022-09-19T00:00:00"/>
    <n v="18"/>
    <s v="U"/>
    <n v="530"/>
    <n v="53"/>
    <x v="0"/>
    <n v="1"/>
    <m/>
    <s v="M"/>
    <s v="M"/>
    <s v="NA"/>
    <s v="NA"/>
    <x v="2"/>
    <s v="NA"/>
    <s v="U"/>
    <s v="FALL"/>
    <n v="1"/>
    <x v="6"/>
    <e v="#N/A"/>
    <n v="1"/>
    <x v="9"/>
    <n v="5.6818181818181825"/>
    <n v="17.04545454545455"/>
    <s v="abv"/>
    <n v="17.04545454545455"/>
  </r>
  <r>
    <s v="OtsLGRF22S"/>
    <s v="OtsLGRF22S_7472"/>
    <s v="C-07472"/>
    <d v="2022-09-19T00:00:00"/>
    <n v="18"/>
    <s v="U"/>
    <n v="480"/>
    <n v="48"/>
    <x v="1"/>
    <s v="NA"/>
    <m/>
    <s v="M"/>
    <s v="M"/>
    <s v="OtsLYON20S_1_0291"/>
    <s v="OtsLYON20S_1_0199"/>
    <x v="7"/>
    <n v="2"/>
    <n v="2020"/>
    <s v="NA"/>
    <s v="NA"/>
    <x v="0"/>
    <n v="0.98961045999999997"/>
    <n v="1"/>
    <x v="8"/>
    <n v="5.6818181818181825"/>
    <n v="17.04545454545455"/>
    <s v="abv"/>
    <n v="17.04545454545455"/>
  </r>
  <r>
    <s v="OtsLGRF22S"/>
    <s v="OtsLGRF22S_7475"/>
    <s v="C-07475"/>
    <d v="2022-09-19T00:00:00"/>
    <n v="18"/>
    <s v="U"/>
    <n v="550"/>
    <n v="55"/>
    <x v="1"/>
    <s v="NA"/>
    <m/>
    <s v="M"/>
    <s v="M"/>
    <s v="OtsPBT19-LWSFa-4656"/>
    <s v="OtsPBT19-LWSFa-4851"/>
    <x v="12"/>
    <n v="3"/>
    <n v="2019"/>
    <s v="NA"/>
    <s v="NA"/>
    <x v="20"/>
    <n v="1"/>
    <n v="1"/>
    <x v="9"/>
    <n v="5.6818181818181825"/>
    <n v="17.04545454545455"/>
    <s v="blw"/>
    <n v="17.04545454545455"/>
  </r>
  <r>
    <s v="OtsLGRF22S"/>
    <s v="OtsLGRF22S_7478"/>
    <s v="C-07478"/>
    <d v="2022-09-19T00:00:00"/>
    <n v="18"/>
    <s v="F"/>
    <n v="720"/>
    <n v="72"/>
    <x v="1"/>
    <s v="NA"/>
    <m/>
    <s v="F"/>
    <s v="F"/>
    <s v="NA"/>
    <s v="NA"/>
    <x v="2"/>
    <s v="NA"/>
    <s v="U"/>
    <s v="FALL"/>
    <n v="1"/>
    <x v="1"/>
    <e v="#N/A"/>
    <n v="1"/>
    <x v="5"/>
    <n v="5.6818181818181825"/>
    <n v="17.04545454545455"/>
    <s v="abv"/>
    <n v="17.04545454545455"/>
  </r>
  <r>
    <s v="OtsLGRF22S"/>
    <s v="OtsLGRF22S_7481"/>
    <s v="C-07481"/>
    <d v="2022-09-19T00:00:00"/>
    <n v="18"/>
    <s v="M"/>
    <n v="710"/>
    <n v="71"/>
    <x v="1"/>
    <s v="NA"/>
    <m/>
    <s v="M"/>
    <s v="M"/>
    <s v="OtsNPFH19S_1_1335"/>
    <s v="OtsNPFH19S_1_1084"/>
    <x v="5"/>
    <n v="3"/>
    <n v="2019"/>
    <s v="NA"/>
    <s v="NA"/>
    <x v="8"/>
    <n v="0.99705232300000002"/>
    <n v="1"/>
    <x v="5"/>
    <n v="5.6818181818181825"/>
    <n v="17.04545454545455"/>
    <s v="abv"/>
    <n v="17.04545454545455"/>
  </r>
  <r>
    <s v="OtsLGRF22S"/>
    <s v="OtsLGRF22S_7484"/>
    <s v="C-07484"/>
    <d v="2022-09-19T00:00:00"/>
    <n v="18"/>
    <s v="U"/>
    <n v="560"/>
    <n v="56"/>
    <x v="0"/>
    <n v="1"/>
    <m/>
    <s v="M"/>
    <s v="M"/>
    <s v="OtsNPFH19S_1_5312"/>
    <s v="OtsNPFH19S_1_5042"/>
    <x v="5"/>
    <n v="3"/>
    <n v="2019"/>
    <s v="NA"/>
    <s v="NA"/>
    <x v="8"/>
    <n v="0.99705232300000002"/>
    <n v="1"/>
    <x v="9"/>
    <n v="5.6818181818181825"/>
    <n v="17.04545454545455"/>
    <s v="abv"/>
    <n v="17.04545454545455"/>
  </r>
  <r>
    <s v="OtsLGRF22S"/>
    <s v="OtsLGRF22S_7487"/>
    <s v="C-07487"/>
    <d v="2022-09-19T00:00:00"/>
    <n v="18"/>
    <s v="F"/>
    <n v="660"/>
    <n v="66"/>
    <x v="1"/>
    <s v="NA"/>
    <m/>
    <s v="F"/>
    <s v="F"/>
    <s v="OtsLYON19S_1_1860"/>
    <s v="OtsLYON19S_1_1668"/>
    <x v="1"/>
    <n v="3"/>
    <n v="2019"/>
    <s v="NA"/>
    <s v="NA"/>
    <x v="12"/>
    <n v="0.95971980899999998"/>
    <n v="1"/>
    <x v="1"/>
    <n v="5.6818181818181825"/>
    <n v="17.04545454545455"/>
    <s v="abv"/>
    <n v="17.04545454545455"/>
  </r>
  <r>
    <s v="OtsLGRF22S"/>
    <s v="OtsLGRF22S_7490"/>
    <s v="C-07490"/>
    <d v="2022-09-19T00:00:00"/>
    <n v="18"/>
    <s v="F"/>
    <n v="620"/>
    <n v="62"/>
    <x v="1"/>
    <s v="NA"/>
    <m/>
    <s v="F"/>
    <s v="F"/>
    <s v="OtsLYON18S_1_0720"/>
    <s v="OtsLYON18S_1_0595"/>
    <x v="0"/>
    <n v="4"/>
    <n v="2018"/>
    <s v="NA"/>
    <s v="NA"/>
    <x v="5"/>
    <n v="0.80551598400000002"/>
    <n v="1"/>
    <x v="6"/>
    <n v="5.6818181818181825"/>
    <n v="17.04545454545455"/>
    <s v="abv"/>
    <n v="17.04545454545455"/>
  </r>
  <r>
    <s v="OtsLGRF22S"/>
    <s v="OtsLGRF22S_7493"/>
    <s v="C-07493"/>
    <d v="2022-09-19T00:00:00"/>
    <n v="18"/>
    <s v="M"/>
    <n v="890"/>
    <n v="89"/>
    <x v="1"/>
    <s v="NA"/>
    <m/>
    <s v="M"/>
    <s v="M"/>
    <s v="NA"/>
    <s v="NA"/>
    <x v="2"/>
    <s v="NA"/>
    <s v="U"/>
    <s v="FALL"/>
    <n v="0.99999999999999201"/>
    <x v="1"/>
    <e v="#N/A"/>
    <n v="1"/>
    <x v="0"/>
    <n v="5.6818181818181825"/>
    <n v="17.04545454545455"/>
    <s v="abv"/>
    <n v="17.04545454545455"/>
  </r>
  <r>
    <s v="OtsLGRF22S"/>
    <s v="OtsLGRF22S_7496"/>
    <s v="C-07496"/>
    <d v="2022-09-19T00:00:00"/>
    <n v="18"/>
    <s v="U"/>
    <n v="700"/>
    <n v="70"/>
    <x v="1"/>
    <s v="NA"/>
    <m/>
    <s v="M"/>
    <s v="M"/>
    <s v="OtsLYON19S_1_0551"/>
    <s v="OtsLYON19S_1_0421"/>
    <x v="1"/>
    <n v="3"/>
    <n v="2019"/>
    <s v="NA"/>
    <s v="NA"/>
    <x v="3"/>
    <n v="0.95971980899999998"/>
    <n v="1"/>
    <x v="5"/>
    <n v="5.6818181818181825"/>
    <n v="17.04545454545455"/>
    <s v="blw"/>
    <n v="17.04545454545455"/>
  </r>
  <r>
    <s v="OtsLGRF22S"/>
    <s v="OtsLGRF22S_7499"/>
    <s v="C-07499"/>
    <d v="2022-09-19T00:00:00"/>
    <n v="18"/>
    <s v="U"/>
    <n v="660"/>
    <n v="66"/>
    <x v="1"/>
    <s v="NA"/>
    <m/>
    <s v="M"/>
    <s v="M"/>
    <s v="OtsLYON19S_1_1814"/>
    <s v="OtsLYON19S_1_1531"/>
    <x v="1"/>
    <n v="3"/>
    <n v="2019"/>
    <s v="NA"/>
    <s v="NA"/>
    <x v="12"/>
    <n v="0.95971980899999998"/>
    <n v="1"/>
    <x v="1"/>
    <n v="5.6818181818181825"/>
    <n v="17.04545454545455"/>
    <s v="abv"/>
    <n v="17.04545454545455"/>
  </r>
  <r>
    <s v="OtsLGRF22S"/>
    <s v="OtsLGRF22S_7502"/>
    <s v="C-07502"/>
    <d v="2022-09-19T00:00:00"/>
    <n v="18"/>
    <s v="F"/>
    <n v="690"/>
    <n v="69"/>
    <x v="0"/>
    <n v="1"/>
    <m/>
    <s v="F"/>
    <s v="F"/>
    <s v="OtsLYON18S_1_2345"/>
    <s v="OtsLYON18S_1_2708"/>
    <x v="0"/>
    <n v="4"/>
    <n v="2018"/>
    <s v="NA"/>
    <s v="NA"/>
    <x v="9"/>
    <n v="0.80551598400000002"/>
    <n v="1"/>
    <x v="5"/>
    <n v="5.6818181818181825"/>
    <n v="17.04545454545455"/>
    <s v="blw"/>
    <n v="17.04545454545455"/>
  </r>
  <r>
    <s v="OtsLGRF22S"/>
    <s v="OtsLGRF22S_7505"/>
    <s v="C-07505"/>
    <d v="2022-09-19T00:00:00"/>
    <n v="18"/>
    <s v="U"/>
    <n v="500"/>
    <n v="50"/>
    <x v="0"/>
    <n v="1"/>
    <m/>
    <s v="M"/>
    <s v="M"/>
    <s v="OtsLYON19S_1_0149"/>
    <s v="OtsLYON19S_1_0214"/>
    <x v="1"/>
    <n v="3"/>
    <n v="2019"/>
    <s v="NA"/>
    <s v="NA"/>
    <x v="0"/>
    <n v="0.95971980899999998"/>
    <n v="1"/>
    <x v="8"/>
    <n v="5.6818181818181825"/>
    <n v="17.04545454545455"/>
    <s v="abv"/>
    <n v="17.04545454545455"/>
  </r>
  <r>
    <s v="OtsLGRF22S"/>
    <s v="OtsLGRF22S_7508"/>
    <s v="C-07508"/>
    <d v="2022-09-19T00:00:00"/>
    <n v="18"/>
    <s v="F"/>
    <n v="730"/>
    <n v="73"/>
    <x v="1"/>
    <s v="NA"/>
    <s v="This individual failed to genotype"/>
    <s v="U"/>
    <s v="F"/>
    <s v="NG"/>
    <s v="NG"/>
    <x v="11"/>
    <s v="NA"/>
    <s v="U"/>
    <s v="NA"/>
    <s v="NA"/>
    <x v="19"/>
    <e v="#N/A"/>
    <n v="1"/>
    <x v="4"/>
    <n v="5.6818181818181825"/>
    <n v="17.04545454545455"/>
    <s v="abv"/>
    <n v="17.04545454545455"/>
  </r>
  <r>
    <s v="OtsLGRF22S"/>
    <s v="OtsLGRF22S_7511"/>
    <s v="C-07511"/>
    <d v="2022-09-19T00:00:00"/>
    <n v="18"/>
    <s v="U"/>
    <n v="410"/>
    <n v="41"/>
    <x v="0"/>
    <n v="1"/>
    <m/>
    <s v="M"/>
    <s v="M"/>
    <s v="OtsLYON20S_1_0415"/>
    <s v="OtsLYON20S_1_1120"/>
    <x v="7"/>
    <n v="2"/>
    <n v="2020"/>
    <s v="NA"/>
    <s v="NA"/>
    <x v="5"/>
    <n v="0.98961045999999997"/>
    <n v="1"/>
    <x v="11"/>
    <n v="5.6818181818181825"/>
    <n v="17.04545454545455"/>
    <s v="abv"/>
    <n v="17.04545454545455"/>
  </r>
  <r>
    <s v="OtsLGRF22S"/>
    <s v="OtsLGRF22S_7514"/>
    <s v="C-07514"/>
    <d v="2022-09-19T00:00:00"/>
    <n v="18"/>
    <s v="F"/>
    <n v="610"/>
    <n v="61"/>
    <x v="1"/>
    <s v="NA"/>
    <m/>
    <s v="F"/>
    <s v="F"/>
    <s v="OtsLYON19S_1_1102"/>
    <s v="OtsLYON19S_1_0910"/>
    <x v="1"/>
    <n v="3"/>
    <n v="2019"/>
    <s v="NA"/>
    <s v="NA"/>
    <x v="5"/>
    <n v="0.95971980899999998"/>
    <n v="1"/>
    <x v="6"/>
    <n v="5.6818181818181825"/>
    <n v="17.04545454545455"/>
    <s v="abv"/>
    <n v="17.04545454545455"/>
  </r>
  <r>
    <s v="OtsLGRF22S"/>
    <s v="OtsLGRF22S_7517"/>
    <s v="C-07517"/>
    <d v="2022-09-19T00:00:00"/>
    <n v="18"/>
    <s v="U"/>
    <n v="670"/>
    <n v="67"/>
    <x v="1"/>
    <s v="NA"/>
    <m/>
    <s v="M"/>
    <s v="M"/>
    <s v="OtsLYON19S_1_0588"/>
    <s v="OtsLYON19S_1_0649"/>
    <x v="1"/>
    <n v="3"/>
    <n v="2019"/>
    <s v="NA"/>
    <s v="NA"/>
    <x v="5"/>
    <n v="0.95971980899999998"/>
    <n v="1"/>
    <x v="1"/>
    <n v="5.6818181818181825"/>
    <n v="17.04545454545455"/>
    <s v="abv"/>
    <n v="17.04545454545455"/>
  </r>
  <r>
    <s v="OtsLGRF22S"/>
    <s v="OtsLGRF22S_7520"/>
    <s v="C-07520"/>
    <d v="2022-09-19T00:00:00"/>
    <n v="18"/>
    <s v="U"/>
    <n v="420"/>
    <n v="42"/>
    <x v="0"/>
    <n v="1"/>
    <m/>
    <s v="M"/>
    <s v="M"/>
    <s v="OtsLYON20S_1_0626"/>
    <s v="OtsLYON20S_1_0600"/>
    <x v="7"/>
    <n v="2"/>
    <n v="2020"/>
    <s v="NA"/>
    <s v="NA"/>
    <x v="16"/>
    <n v="0.98961045999999997"/>
    <n v="1"/>
    <x v="11"/>
    <n v="5.6818181818181825"/>
    <n v="17.04545454545455"/>
    <s v="abv"/>
    <n v="17.04545454545455"/>
  </r>
  <r>
    <s v="OtsLGRF22S"/>
    <s v="OtsLGRF22S_7523"/>
    <s v="C-07523"/>
    <d v="2022-09-19T00:00:00"/>
    <n v="18"/>
    <s v="U"/>
    <n v="640"/>
    <n v="64"/>
    <x v="0"/>
    <n v="1"/>
    <m/>
    <s v="M"/>
    <s v="M"/>
    <s v="OtsLYON18S_1_2335"/>
    <s v="OtsLYON18S_1_2476"/>
    <x v="0"/>
    <n v="4"/>
    <n v="2018"/>
    <s v="NA"/>
    <s v="NA"/>
    <x v="9"/>
    <n v="0.80551598400000002"/>
    <n v="1"/>
    <x v="1"/>
    <n v="5.6818181818181825"/>
    <n v="17.04545454545455"/>
    <s v="blw"/>
    <n v="17.04545454545455"/>
  </r>
  <r>
    <s v="OtsLGRF22S"/>
    <s v="OtsLGRF22S_7526"/>
    <s v="C-07526"/>
    <d v="2022-09-20T00:00:00"/>
    <n v="18"/>
    <s v="F"/>
    <n v="760"/>
    <n v="76"/>
    <x v="0"/>
    <n v="1"/>
    <m/>
    <s v="F"/>
    <s v="F"/>
    <s v="OtsLYON18S_1_2355"/>
    <s v="OtsLYON18S_1_2731"/>
    <x v="0"/>
    <n v="4"/>
    <n v="2018"/>
    <s v="NA"/>
    <s v="NA"/>
    <x v="9"/>
    <n v="0.80551598400000002"/>
    <n v="1"/>
    <x v="4"/>
    <n v="5.6818181818181825"/>
    <n v="17.04545454545455"/>
    <s v="blw"/>
    <n v="17.04545454545455"/>
  </r>
  <r>
    <s v="OtsLGRF22S"/>
    <s v="OtsLGRF22S_7529"/>
    <s v="C-07529"/>
    <d v="2022-09-20T00:00:00"/>
    <n v="18"/>
    <s v="F"/>
    <n v="670"/>
    <n v="67"/>
    <x v="1"/>
    <s v="NA"/>
    <m/>
    <s v="F"/>
    <s v="F"/>
    <s v="OtsLYON18S_1_2805"/>
    <s v="OtsLYON18S_1_2613"/>
    <x v="0"/>
    <n v="4"/>
    <n v="2018"/>
    <s v="NA"/>
    <s v="NA"/>
    <x v="3"/>
    <n v="0.80551598400000002"/>
    <n v="1"/>
    <x v="1"/>
    <n v="5.6818181818181825"/>
    <n v="17.04545454545455"/>
    <s v="blw"/>
    <n v="17.04545454545455"/>
  </r>
  <r>
    <s v="OtsLGRF22S"/>
    <s v="OtsLGRF22S_7532"/>
    <s v="C-07532"/>
    <d v="2022-09-20T00:00:00"/>
    <n v="18"/>
    <s v="M"/>
    <n v="640"/>
    <n v="64"/>
    <x v="0"/>
    <n v="1"/>
    <m/>
    <s v="M"/>
    <s v="M"/>
    <s v="OtsLYON19S_1_1122"/>
    <s v="OtsLYON19S_1_0967"/>
    <x v="1"/>
    <n v="3"/>
    <n v="2019"/>
    <s v="NA"/>
    <s v="NA"/>
    <x v="16"/>
    <n v="0.95971980899999998"/>
    <n v="1"/>
    <x v="1"/>
    <n v="5.6818181818181825"/>
    <n v="17.04545454545455"/>
    <s v="abv"/>
    <n v="17.04545454545455"/>
  </r>
  <r>
    <s v="OtsLGRF22S"/>
    <s v="OtsLGRF22S_7535"/>
    <s v="C-07535"/>
    <d v="2022-09-20T00:00:00"/>
    <n v="18"/>
    <s v="U"/>
    <n v="590"/>
    <n v="59"/>
    <x v="1"/>
    <s v="NA"/>
    <m/>
    <s v="M"/>
    <s v="M"/>
    <s v="OtsLYON19S_1_1808"/>
    <s v="OtsLYON19S_1_1521"/>
    <x v="1"/>
    <n v="3"/>
    <n v="2019"/>
    <s v="NA"/>
    <s v="NA"/>
    <x v="12"/>
    <n v="0.95971980899999998"/>
    <n v="1"/>
    <x v="6"/>
    <n v="5.6818181818181825"/>
    <n v="17.04545454545455"/>
    <s v="abv"/>
    <n v="17.04545454545455"/>
  </r>
  <r>
    <s v="OtsLGRF22S"/>
    <s v="OtsLGRF22S_7538"/>
    <s v="C-07538"/>
    <d v="2022-09-20T00:00:00"/>
    <n v="18"/>
    <s v="U"/>
    <n v="590"/>
    <n v="59"/>
    <x v="1"/>
    <s v="NA"/>
    <m/>
    <s v="M"/>
    <s v="M"/>
    <s v="OtsLYON19S_1_0108"/>
    <s v="OtsLYON19S_1_0009"/>
    <x v="1"/>
    <n v="3"/>
    <n v="2019"/>
    <s v="NA"/>
    <s v="NA"/>
    <x v="7"/>
    <n v="0.95971980899999998"/>
    <n v="1"/>
    <x v="6"/>
    <n v="5.6818181818181825"/>
    <n v="17.04545454545455"/>
    <s v="abv"/>
    <n v="17.04545454545455"/>
  </r>
  <r>
    <s v="OtsLGRF22S"/>
    <s v="OtsLGRF22S_7541"/>
    <s v="C-07541"/>
    <d v="2022-09-20T00:00:00"/>
    <n v="18"/>
    <s v="F"/>
    <n v="710"/>
    <n v="71"/>
    <x v="0"/>
    <n v="1"/>
    <m/>
    <s v="F"/>
    <s v="F"/>
    <s v="OtsLYON19S_1_0704"/>
    <s v="OtsLYON19S_1_0695"/>
    <x v="1"/>
    <n v="3"/>
    <n v="2019"/>
    <s v="NA"/>
    <s v="NA"/>
    <x v="5"/>
    <n v="0.95971980899999998"/>
    <n v="1"/>
    <x v="5"/>
    <n v="5.6818181818181825"/>
    <n v="17.04545454545455"/>
    <s v="abv"/>
    <n v="17.04545454545455"/>
  </r>
  <r>
    <s v="OtsLGRF22S"/>
    <s v="OtsLGRF22S_7544"/>
    <s v="C-07544"/>
    <d v="2022-09-20T00:00:00"/>
    <n v="18"/>
    <s v="U"/>
    <n v="670"/>
    <n v="67"/>
    <x v="1"/>
    <s v="NA"/>
    <m/>
    <s v="M"/>
    <s v="M"/>
    <s v="NA"/>
    <s v="NA"/>
    <x v="2"/>
    <s v="NA"/>
    <s v="U"/>
    <s v="FALL"/>
    <n v="0.999999999999996"/>
    <x v="1"/>
    <e v="#N/A"/>
    <n v="1"/>
    <x v="1"/>
    <n v="5.6818181818181825"/>
    <n v="17.04545454545455"/>
    <s v="abv"/>
    <n v="17.04545454545455"/>
  </r>
  <r>
    <s v="OtsLGRF22S"/>
    <s v="OtsLGRF22S_7547"/>
    <s v="C-07547"/>
    <d v="2022-09-20T00:00:00"/>
    <n v="18"/>
    <s v="F"/>
    <n v="770"/>
    <n v="77"/>
    <x v="1"/>
    <s v="NA"/>
    <m/>
    <s v="F"/>
    <s v="F"/>
    <s v="NA"/>
    <s v="NA"/>
    <x v="2"/>
    <s v="NA"/>
    <s v="U"/>
    <s v="FALL"/>
    <n v="1"/>
    <x v="1"/>
    <e v="#N/A"/>
    <n v="1"/>
    <x v="4"/>
    <n v="5.6818181818181825"/>
    <n v="17.04545454545455"/>
    <s v="abv"/>
    <n v="17.04545454545455"/>
  </r>
  <r>
    <s v="OtsLGRF22S"/>
    <s v="OtsLGRF22S_7550"/>
    <s v="C-07550"/>
    <d v="2022-09-20T00:00:00"/>
    <n v="18"/>
    <s v="U"/>
    <n v="610"/>
    <n v="61"/>
    <x v="1"/>
    <s v="NA"/>
    <m/>
    <s v="M"/>
    <s v="M"/>
    <s v="OtsLYON19S_1_1722"/>
    <s v="OtsLYON19S_1_1939"/>
    <x v="1"/>
    <n v="3"/>
    <n v="2019"/>
    <s v="NA"/>
    <s v="NA"/>
    <x v="12"/>
    <n v="0.95971980899999998"/>
    <n v="1"/>
    <x v="6"/>
    <n v="5.6818181818181825"/>
    <n v="17.04545454545455"/>
    <s v="abv"/>
    <n v="17.04545454545455"/>
  </r>
  <r>
    <s v="OtsLGRF22S"/>
    <s v="OtsLGRF22S_7553"/>
    <s v="C-07553"/>
    <d v="2022-09-20T00:00:00"/>
    <n v="18"/>
    <s v="U"/>
    <n v="420"/>
    <n v="42"/>
    <x v="0"/>
    <n v="1"/>
    <m/>
    <s v="M"/>
    <s v="M"/>
    <s v="OtsLYON20S_1_0625"/>
    <s v="OtsLYON20S_1_0594"/>
    <x v="7"/>
    <n v="2"/>
    <n v="2020"/>
    <s v="NA"/>
    <s v="NA"/>
    <x v="16"/>
    <n v="0.98961045999999997"/>
    <n v="1"/>
    <x v="11"/>
    <n v="5.6818181818181825"/>
    <n v="17.04545454545455"/>
    <s v="abv"/>
    <n v="17.04545454545455"/>
  </r>
  <r>
    <s v="OtsLGRF22S"/>
    <s v="OtsLGRF22S_7556"/>
    <s v="C-07556"/>
    <d v="2022-09-20T00:00:00"/>
    <n v="18"/>
    <s v="U"/>
    <n v="670"/>
    <n v="67"/>
    <x v="0"/>
    <n v="1"/>
    <m/>
    <s v="M"/>
    <s v="M"/>
    <s v="OtsLYON18S_1_2301"/>
    <s v="OtsLYON18S_1_2435"/>
    <x v="0"/>
    <n v="4"/>
    <n v="2018"/>
    <s v="NA"/>
    <s v="NA"/>
    <x v="9"/>
    <n v="0.80551598400000002"/>
    <n v="1"/>
    <x v="1"/>
    <n v="5.6818181818181825"/>
    <n v="17.04545454545455"/>
    <s v="blw"/>
    <n v="17.04545454545455"/>
  </r>
  <r>
    <s v="OtsLGRF22S"/>
    <s v="OtsLGRF22S_7559"/>
    <s v="C-07559"/>
    <d v="2022-09-20T00:00:00"/>
    <n v="18"/>
    <s v="F"/>
    <n v="690"/>
    <n v="69"/>
    <x v="0"/>
    <n v="1"/>
    <m/>
    <s v="F"/>
    <s v="F"/>
    <s v="OtsLYON18S_1_2327"/>
    <s v="OtsLYON18S_1_2458"/>
    <x v="0"/>
    <n v="4"/>
    <n v="2018"/>
    <s v="NA"/>
    <s v="NA"/>
    <x v="9"/>
    <n v="0.80551598400000002"/>
    <n v="1"/>
    <x v="5"/>
    <n v="5.6818181818181825"/>
    <n v="17.04545454545455"/>
    <s v="blw"/>
    <n v="17.04545454545455"/>
  </r>
  <r>
    <s v="OtsLGRF22S"/>
    <s v="OtsLGRF22S_7562"/>
    <s v="C-07562"/>
    <d v="2022-09-20T00:00:00"/>
    <n v="18"/>
    <s v="U"/>
    <n v="670"/>
    <n v="67"/>
    <x v="1"/>
    <s v="NA"/>
    <m/>
    <s v="M"/>
    <s v="M"/>
    <s v="OtsLYON19S_1_1862"/>
    <s v="OtsLYON19S_1_1630"/>
    <x v="1"/>
    <n v="3"/>
    <n v="2019"/>
    <s v="NA"/>
    <s v="NA"/>
    <x v="12"/>
    <n v="0.95971980899999998"/>
    <n v="1"/>
    <x v="1"/>
    <n v="5.6818181818181825"/>
    <n v="17.04545454545455"/>
    <s v="abv"/>
    <n v="17.04545454545455"/>
  </r>
  <r>
    <s v="OtsLGRF22S"/>
    <s v="OtsLGRF22S_7565"/>
    <s v="C-07565"/>
    <d v="2022-09-20T00:00:00"/>
    <n v="18"/>
    <s v="U"/>
    <n v="610"/>
    <n v="61"/>
    <x v="1"/>
    <s v="NA"/>
    <m/>
    <s v="M"/>
    <s v="M"/>
    <s v="OtsLYON19S_1_1828"/>
    <s v="OtsLYON19S_1_1562"/>
    <x v="1"/>
    <n v="3"/>
    <n v="2019"/>
    <s v="NA"/>
    <s v="NA"/>
    <x v="12"/>
    <n v="0.95971980899999998"/>
    <n v="1"/>
    <x v="6"/>
    <n v="5.6818181818181825"/>
    <n v="17.04545454545455"/>
    <s v="abv"/>
    <n v="17.04545454545455"/>
  </r>
  <r>
    <s v="OtsLGRF22S"/>
    <s v="OtsLGRF22S_7568"/>
    <s v="C-07568"/>
    <d v="2022-09-20T00:00:00"/>
    <n v="18"/>
    <s v="U"/>
    <n v="430"/>
    <n v="43"/>
    <x v="0"/>
    <n v="1"/>
    <m/>
    <s v="M"/>
    <s v="M"/>
    <s v="OtsLYON20S_1_0500"/>
    <s v="OtsLYON20S_1_0557"/>
    <x v="7"/>
    <n v="2"/>
    <n v="2020"/>
    <s v="NA"/>
    <s v="NA"/>
    <x v="3"/>
    <n v="0.98961045999999997"/>
    <n v="1"/>
    <x v="7"/>
    <n v="5.6818181818181825"/>
    <n v="17.04545454545455"/>
    <s v="blw"/>
    <n v="17.04545454545455"/>
  </r>
  <r>
    <s v="OtsLGRF22S"/>
    <s v="OtsLGRF22S_7571"/>
    <s v="C-07571"/>
    <d v="2022-09-20T00:00:00"/>
    <n v="18"/>
    <s v="U"/>
    <n v="700"/>
    <n v="70"/>
    <x v="1"/>
    <s v="NA"/>
    <m/>
    <s v="M"/>
    <s v="M"/>
    <s v="OtsLYON19S_1_1871"/>
    <s v="OtsLYON19S_1_1654"/>
    <x v="1"/>
    <n v="3"/>
    <n v="2019"/>
    <s v="NA"/>
    <s v="NA"/>
    <x v="12"/>
    <n v="0.95971980899999998"/>
    <n v="1"/>
    <x v="5"/>
    <n v="5.6818181818181825"/>
    <n v="17.04545454545455"/>
    <s v="abv"/>
    <n v="17.04545454545455"/>
  </r>
  <r>
    <s v="OtsLGRF22S"/>
    <s v="OtsLGRF22S_7574"/>
    <s v="C-07574"/>
    <d v="2022-09-20T00:00:00"/>
    <n v="18"/>
    <s v="U"/>
    <n v="600"/>
    <n v="60"/>
    <x v="1"/>
    <s v="NA"/>
    <s v="This individual failed to genotype"/>
    <s v="U"/>
    <s v="M"/>
    <s v="NG"/>
    <s v="NG"/>
    <x v="11"/>
    <s v="NA"/>
    <s v="U"/>
    <s v="NA"/>
    <s v="NA"/>
    <x v="19"/>
    <e v="#N/A"/>
    <n v="1"/>
    <x v="6"/>
    <n v="5.6818181818181825"/>
    <n v="17.04545454545455"/>
    <s v="abv"/>
    <n v="17.04545454545455"/>
  </r>
  <r>
    <s v="OtsLGRF22S"/>
    <s v="OtsLGRF22S_7577"/>
    <s v="C-07577"/>
    <d v="2022-09-20T00:00:00"/>
    <n v="18"/>
    <s v="U"/>
    <n v="590"/>
    <n v="59"/>
    <x v="0"/>
    <n v="1"/>
    <m/>
    <s v="M"/>
    <s v="M"/>
    <s v="OtsLYON19S_1_0707"/>
    <s v="OtsLYON19S_1_0690"/>
    <x v="1"/>
    <n v="3"/>
    <n v="2019"/>
    <s v="NA"/>
    <s v="NA"/>
    <x v="5"/>
    <n v="0.95971980899999998"/>
    <n v="1"/>
    <x v="6"/>
    <n v="5.6818181818181825"/>
    <n v="17.04545454545455"/>
    <s v="abv"/>
    <n v="17.04545454545455"/>
  </r>
  <r>
    <s v="OtsLGRF22S"/>
    <s v="OtsLGRF22S_7580"/>
    <s v="C-07580"/>
    <d v="2022-09-20T00:00:00"/>
    <n v="18"/>
    <s v="U"/>
    <n v="420"/>
    <n v="42"/>
    <x v="1"/>
    <s v="NA"/>
    <m/>
    <s v="M"/>
    <s v="M"/>
    <s v="OtsNPFH20S_1_0070"/>
    <s v="OtsNPFH20S_1_0030"/>
    <x v="14"/>
    <n v="2"/>
    <n v="2020"/>
    <s v="NA"/>
    <s v="NA"/>
    <x v="22"/>
    <n v="0.98845608500000004"/>
    <n v="1"/>
    <x v="11"/>
    <n v="5.6818181818181825"/>
    <n v="17.04545454545455"/>
    <s v="abv"/>
    <n v="17.04545454545455"/>
  </r>
  <r>
    <s v="OtsLGRF22S"/>
    <s v="OtsLGRF22S_7583"/>
    <s v="C-07583"/>
    <d v="2022-09-20T00:00:00"/>
    <n v="18"/>
    <s v="F"/>
    <n v="760"/>
    <n v="76"/>
    <x v="1"/>
    <s v="NA"/>
    <m/>
    <s v="F"/>
    <s v="F"/>
    <s v="OtsLYON18S_1_1926"/>
    <s v="OtsLYON18S_1_1529"/>
    <x v="0"/>
    <n v="4"/>
    <n v="2018"/>
    <s v="NA"/>
    <s v="NA"/>
    <x v="4"/>
    <n v="0.80551598400000002"/>
    <n v="1"/>
    <x v="4"/>
    <n v="5.6818181818181825"/>
    <n v="17.04545454545455"/>
    <s v="blw"/>
    <n v="17.04545454545455"/>
  </r>
  <r>
    <s v="OtsLGRF22S"/>
    <s v="OtsLGRF22S_7586"/>
    <s v="C-07586"/>
    <d v="2022-09-20T00:00:00"/>
    <n v="18"/>
    <s v="U"/>
    <n v="620"/>
    <n v="62"/>
    <x v="0"/>
    <n v="1"/>
    <m/>
    <s v="M"/>
    <s v="M"/>
    <s v="OtsLYON19S_1_0580"/>
    <s v="OtsLYON19S_1_0639"/>
    <x v="1"/>
    <n v="3"/>
    <n v="2019"/>
    <s v="NA"/>
    <s v="NA"/>
    <x v="5"/>
    <n v="0.95971980899999998"/>
    <n v="1"/>
    <x v="6"/>
    <n v="5.6818181818181825"/>
    <n v="17.04545454545455"/>
    <s v="abv"/>
    <n v="17.04545454545455"/>
  </r>
  <r>
    <s v="OtsLGRF22S"/>
    <s v="OtsLGRF22S_7589"/>
    <s v="C-07589"/>
    <d v="2022-09-20T00:00:00"/>
    <n v="18"/>
    <s v="U"/>
    <n v="590"/>
    <n v="59"/>
    <x v="1"/>
    <s v="NA"/>
    <s v="This individual failed to genotype"/>
    <s v="U"/>
    <s v="M"/>
    <s v="NG"/>
    <s v="NG"/>
    <x v="11"/>
    <s v="NA"/>
    <s v="U"/>
    <s v="NA"/>
    <s v="NA"/>
    <x v="19"/>
    <e v="#N/A"/>
    <n v="1"/>
    <x v="6"/>
    <n v="5.6818181818181825"/>
    <n v="17.04545454545455"/>
    <s v="abv"/>
    <n v="17.04545454545455"/>
  </r>
  <r>
    <s v="OtsLGRF22S"/>
    <s v="OtsLGRF22S_7592"/>
    <s v="C-07592"/>
    <d v="2022-09-20T00:00:00"/>
    <n v="18"/>
    <s v="U"/>
    <n v="550"/>
    <n v="55"/>
    <x v="0"/>
    <n v="1"/>
    <m/>
    <s v="M"/>
    <s v="M"/>
    <s v="NA"/>
    <s v="NA"/>
    <x v="2"/>
    <s v="NA"/>
    <s v="U"/>
    <s v="FALL"/>
    <n v="1"/>
    <x v="6"/>
    <e v="#N/A"/>
    <n v="1"/>
    <x v="9"/>
    <n v="5.6818181818181825"/>
    <n v="17.04545454545455"/>
    <s v="abv"/>
    <n v="17.04545454545455"/>
  </r>
  <r>
    <s v="OtsLGRF22S"/>
    <s v="OtsLGRF22S_7595"/>
    <s v="C-07595"/>
    <d v="2022-09-20T00:00:00"/>
    <n v="18"/>
    <s v="F"/>
    <n v="630"/>
    <n v="63"/>
    <x v="1"/>
    <s v="NA"/>
    <m/>
    <s v="F"/>
    <s v="F"/>
    <s v="NA"/>
    <s v="NA"/>
    <x v="2"/>
    <s v="NA"/>
    <s v="U"/>
    <s v="FALL"/>
    <n v="0.999999999999998"/>
    <x v="1"/>
    <e v="#N/A"/>
    <n v="1"/>
    <x v="1"/>
    <n v="5.6818181818181825"/>
    <n v="17.04545454545455"/>
    <s v="abv"/>
    <n v="17.04545454545455"/>
  </r>
  <r>
    <s v="OtsLGRF22S"/>
    <s v="OtsLGRF22S_7598"/>
    <s v="C-07598"/>
    <d v="2022-09-20T00:00:00"/>
    <n v="18"/>
    <s v="F"/>
    <n v="710"/>
    <n v="71"/>
    <x v="1"/>
    <s v="NA"/>
    <m/>
    <s v="F"/>
    <s v="F"/>
    <s v="NA"/>
    <s v="NA"/>
    <x v="2"/>
    <s v="NA"/>
    <s v="U"/>
    <s v="FALL"/>
    <n v="1"/>
    <x v="1"/>
    <e v="#N/A"/>
    <n v="1"/>
    <x v="5"/>
    <n v="5.6818181818181825"/>
    <n v="17.04545454545455"/>
    <s v="abv"/>
    <n v="17.04545454545455"/>
  </r>
  <r>
    <s v="OtsLGRF22S"/>
    <s v="OtsLGRF22S_7601"/>
    <s v="C-07601"/>
    <d v="2022-09-20T00:00:00"/>
    <n v="18"/>
    <s v="U"/>
    <n v="620"/>
    <n v="62"/>
    <x v="1"/>
    <s v="NA"/>
    <m/>
    <s v="M"/>
    <s v="M"/>
    <s v="OtsLYON19S_1_1866"/>
    <s v="OtsLYON19S_1_1632"/>
    <x v="1"/>
    <n v="3"/>
    <n v="2019"/>
    <s v="NA"/>
    <s v="NA"/>
    <x v="12"/>
    <n v="0.95971980899999998"/>
    <n v="1"/>
    <x v="6"/>
    <n v="5.6818181818181825"/>
    <n v="17.04545454545455"/>
    <s v="abv"/>
    <n v="17.04545454545455"/>
  </r>
  <r>
    <s v="OtsLGRF22S"/>
    <s v="OtsLGRF22S_7604"/>
    <s v="C-07604"/>
    <d v="2022-09-20T00:00:00"/>
    <n v="18"/>
    <s v="U"/>
    <n v="430"/>
    <n v="43"/>
    <x v="1"/>
    <s v="NA"/>
    <m/>
    <s v="M"/>
    <s v="M"/>
    <s v="OtsLYON20S_1_0676"/>
    <s v="OtsLYON20S_1_0734"/>
    <x v="7"/>
    <n v="2"/>
    <n v="2020"/>
    <s v="NA"/>
    <s v="NA"/>
    <x v="12"/>
    <n v="0.98961045999999997"/>
    <n v="1"/>
    <x v="7"/>
    <n v="5.6818181818181825"/>
    <n v="17.04545454545455"/>
    <s v="abv"/>
    <n v="17.04545454545455"/>
  </r>
  <r>
    <s v="OtsLGRF22S"/>
    <s v="OtsLGRF22S_7607"/>
    <s v="C-07607"/>
    <d v="2022-09-20T00:00:00"/>
    <n v="18"/>
    <s v="F"/>
    <n v="660"/>
    <n v="66"/>
    <x v="0"/>
    <n v="1"/>
    <m/>
    <s v="F"/>
    <s v="F"/>
    <s v="OtsLYON19S_1_0108"/>
    <s v="OtsLYON19S_1_0008"/>
    <x v="1"/>
    <n v="3"/>
    <n v="2019"/>
    <s v="NA"/>
    <s v="NA"/>
    <x v="7"/>
    <n v="0.95971980899999998"/>
    <n v="1"/>
    <x v="1"/>
    <n v="5.6818181818181825"/>
    <n v="17.04545454545455"/>
    <s v="abv"/>
    <n v="17.04545454545455"/>
  </r>
  <r>
    <s v="OtsLGRF22S"/>
    <s v="OtsLGRF22S_7610"/>
    <s v="C-07610"/>
    <d v="2022-09-20T00:00:00"/>
    <n v="18"/>
    <s v="U"/>
    <n v="620"/>
    <n v="62"/>
    <x v="0"/>
    <n v="1"/>
    <m/>
    <s v="F"/>
    <s v="F"/>
    <s v="OtsLYON18S_1_2503"/>
    <s v="OtsLYON18S_1_2452"/>
    <x v="0"/>
    <n v="4"/>
    <n v="2018"/>
    <s v="NA"/>
    <s v="NA"/>
    <x v="9"/>
    <n v="0.80551598400000002"/>
    <n v="1"/>
    <x v="6"/>
    <n v="5.6818181818181825"/>
    <n v="17.04545454545455"/>
    <s v="blw"/>
    <n v="17.04545454545455"/>
  </r>
  <r>
    <s v="OtsLGRF22S"/>
    <s v="OtsLGRF22S_7613"/>
    <s v="C-07613"/>
    <d v="2022-09-20T00:00:00"/>
    <n v="18"/>
    <s v="F"/>
    <n v="680"/>
    <n v="68"/>
    <x v="1"/>
    <s v="NA"/>
    <s v="This individual failed to genotype"/>
    <s v="U"/>
    <s v="F"/>
    <s v="NG"/>
    <s v="NG"/>
    <x v="11"/>
    <s v="NA"/>
    <s v="U"/>
    <s v="NA"/>
    <s v="NA"/>
    <x v="19"/>
    <e v="#N/A"/>
    <n v="1"/>
    <x v="5"/>
    <n v="5.6818181818181825"/>
    <n v="17.04545454545455"/>
    <s v="abv"/>
    <n v="17.04545454545455"/>
  </r>
  <r>
    <s v="OtsLGRF22S"/>
    <s v="OtsLGRF22S_7616"/>
    <s v="C-07616"/>
    <d v="2022-09-20T00:00:00"/>
    <n v="18"/>
    <s v="F"/>
    <n v="600"/>
    <n v="60"/>
    <x v="0"/>
    <n v="1"/>
    <m/>
    <s v="F"/>
    <s v="F"/>
    <s v="OtsLYON19S_1_1702"/>
    <s v="OtsLYON19S_1_1913"/>
    <x v="1"/>
    <n v="3"/>
    <n v="2019"/>
    <s v="NA"/>
    <s v="NA"/>
    <x v="12"/>
    <n v="0.95971980899999998"/>
    <n v="1"/>
    <x v="6"/>
    <n v="5.6818181818181825"/>
    <n v="17.04545454545455"/>
    <s v="abv"/>
    <n v="17.04545454545455"/>
  </r>
  <r>
    <s v="OtsLGRF22S"/>
    <s v="OtsLGRF22S_7619"/>
    <s v="C-07619"/>
    <d v="2022-09-20T00:00:00"/>
    <n v="18"/>
    <s v="U"/>
    <n v="640"/>
    <n v="64"/>
    <x v="1"/>
    <s v="NA"/>
    <s v="This individual failed to genotype"/>
    <s v="U"/>
    <s v="F"/>
    <s v="NG"/>
    <s v="NG"/>
    <x v="11"/>
    <s v="NA"/>
    <s v="U"/>
    <s v="NA"/>
    <s v="NA"/>
    <x v="19"/>
    <e v="#N/A"/>
    <n v="1"/>
    <x v="1"/>
    <n v="5.6818181818181825"/>
    <n v="17.04545454545455"/>
    <s v="abv"/>
    <n v="17.04545454545455"/>
  </r>
  <r>
    <s v="OtsLGRF22S"/>
    <s v="OtsLGRF22S_7622"/>
    <s v="C-07622"/>
    <d v="2022-09-20T00:00:00"/>
    <n v="18"/>
    <s v="U"/>
    <n v="570"/>
    <n v="57"/>
    <x v="1"/>
    <s v="NA"/>
    <m/>
    <s v="M"/>
    <s v="M"/>
    <s v="OtsLYON19S_1_0114"/>
    <s v="OtsLYON19S_1_0063"/>
    <x v="1"/>
    <n v="3"/>
    <n v="2019"/>
    <s v="NA"/>
    <s v="NA"/>
    <x v="7"/>
    <n v="0.95971980899999998"/>
    <n v="1"/>
    <x v="9"/>
    <n v="5.6818181818181825"/>
    <n v="17.04545454545455"/>
    <s v="abv"/>
    <n v="17.04545454545455"/>
  </r>
  <r>
    <s v="OtsLGRF22S"/>
    <s v="OtsLGRF22S_7625"/>
    <s v="C-07625"/>
    <d v="2022-09-20T00:00:00"/>
    <n v="18"/>
    <s v="U"/>
    <n v="440"/>
    <n v="44"/>
    <x v="0"/>
    <n v="1"/>
    <m/>
    <s v="M"/>
    <s v="M"/>
    <s v="OtsNPFH20S_1_0561"/>
    <s v="OtsNPFH20S_1_0517"/>
    <x v="14"/>
    <n v="2"/>
    <n v="2020"/>
    <s v="NA"/>
    <s v="NA"/>
    <x v="22"/>
    <n v="0.98845608500000004"/>
    <n v="1"/>
    <x v="7"/>
    <n v="5.6818181818181825"/>
    <n v="17.04545454545455"/>
    <s v="abv"/>
    <n v="17.04545454545455"/>
  </r>
  <r>
    <s v="OtsLGRF22S"/>
    <s v="OtsLGRF22S_7628"/>
    <s v="C-07628"/>
    <d v="2022-09-20T00:00:00"/>
    <n v="18"/>
    <s v="U"/>
    <n v="570"/>
    <n v="57"/>
    <x v="1"/>
    <s v="NA"/>
    <m/>
    <s v="M"/>
    <s v="M"/>
    <s v="OtsLYON19S_1_0576"/>
    <s v="OtsLYON19S_1_0496"/>
    <x v="1"/>
    <n v="3"/>
    <n v="2019"/>
    <s v="NA"/>
    <s v="NA"/>
    <x v="3"/>
    <n v="0.95971980899999998"/>
    <n v="1"/>
    <x v="9"/>
    <n v="5.6818181818181825"/>
    <n v="17.04545454545455"/>
    <s v="blw"/>
    <n v="17.04545454545455"/>
  </r>
  <r>
    <s v="OtsLGRF22S"/>
    <s v="OtsLGRF22S_7631"/>
    <s v="C-07631"/>
    <d v="2022-09-20T00:00:00"/>
    <n v="18"/>
    <s v="U"/>
    <n v="670"/>
    <n v="67"/>
    <x v="1"/>
    <s v="NA"/>
    <m/>
    <s v="M"/>
    <s v="M"/>
    <s v="OtsLYON19S_1_0159"/>
    <s v="OtsLYON19S_1_0247"/>
    <x v="1"/>
    <n v="3"/>
    <n v="2019"/>
    <s v="NA"/>
    <s v="NA"/>
    <x v="0"/>
    <n v="0.95971980899999998"/>
    <n v="1"/>
    <x v="1"/>
    <n v="5.6818181818181825"/>
    <n v="17.04545454545455"/>
    <s v="abv"/>
    <n v="17.04545454545455"/>
  </r>
  <r>
    <s v="OtsLGRF22S"/>
    <s v="OtsLGRF22S_7634"/>
    <s v="C-07634"/>
    <d v="2022-09-20T00:00:00"/>
    <n v="18"/>
    <s v="F"/>
    <n v="770"/>
    <n v="77"/>
    <x v="1"/>
    <s v="NA"/>
    <m/>
    <s v="F"/>
    <s v="F"/>
    <s v="OtsLYON18S_1_1907"/>
    <s v="OtsLYON18S_1_1513"/>
    <x v="0"/>
    <n v="4"/>
    <n v="2018"/>
    <s v="NA"/>
    <s v="NA"/>
    <x v="4"/>
    <n v="0.80551598400000002"/>
    <n v="1"/>
    <x v="4"/>
    <n v="5.6818181818181825"/>
    <n v="17.04545454545455"/>
    <s v="blw"/>
    <n v="17.04545454545455"/>
  </r>
  <r>
    <s v="OtsLGRF22S"/>
    <s v="OtsLGRF22S_7637"/>
    <s v="C-07637"/>
    <d v="2022-09-20T00:00:00"/>
    <n v="18"/>
    <s v="U"/>
    <n v="590"/>
    <n v="59"/>
    <x v="0"/>
    <n v="1"/>
    <m/>
    <s v="M"/>
    <s v="M"/>
    <s v="OtsLYON18S_1_2366"/>
    <s v="OtsLYON18S_1_2741"/>
    <x v="0"/>
    <n v="4"/>
    <n v="2018"/>
    <s v="NA"/>
    <s v="NA"/>
    <x v="9"/>
    <n v="0.80551598400000002"/>
    <n v="1"/>
    <x v="6"/>
    <n v="5.6818181818181825"/>
    <n v="17.04545454545455"/>
    <s v="blw"/>
    <n v="17.04545454545455"/>
  </r>
  <r>
    <s v="OtsLGRF22S"/>
    <s v="OtsLGRF22S_7640"/>
    <s v="C-07640"/>
    <d v="2022-09-20T00:00:00"/>
    <n v="18"/>
    <s v="F"/>
    <n v="680"/>
    <n v="68"/>
    <x v="1"/>
    <s v="NA"/>
    <m/>
    <s v="F"/>
    <s v="F"/>
    <s v="OtsNPFH18S_1_6328"/>
    <s v="OtsNPFH18S_1_6057"/>
    <x v="3"/>
    <n v="4"/>
    <n v="2018"/>
    <s v="NA"/>
    <s v="NA"/>
    <x v="8"/>
    <n v="0.96828396500000002"/>
    <n v="1"/>
    <x v="5"/>
    <n v="5.6818181818181825"/>
    <n v="17.04545454545455"/>
    <s v="abv"/>
    <n v="17.04545454545455"/>
  </r>
  <r>
    <s v="OtsLGRF22S"/>
    <s v="OtsLGRF22S_7643"/>
    <s v="C-07643"/>
    <d v="2022-09-20T00:00:00"/>
    <n v="18"/>
    <s v="U"/>
    <n v="390"/>
    <n v="39"/>
    <x v="0"/>
    <n v="1"/>
    <m/>
    <s v="M"/>
    <s v="M"/>
    <s v="OtsNPFH20S_1_0803"/>
    <s v="OtsNPFH20S_1_0718"/>
    <x v="14"/>
    <n v="2"/>
    <n v="2020"/>
    <s v="NA"/>
    <s v="NA"/>
    <x v="22"/>
    <n v="0.98845608500000004"/>
    <n v="1"/>
    <x v="11"/>
    <n v="5.6818181818181825"/>
    <n v="17.04545454545455"/>
    <s v="abv"/>
    <n v="17.04545454545455"/>
  </r>
  <r>
    <s v="OtsLGRF22S"/>
    <s v="OtsLGRF22S_7646"/>
    <s v="C-07646"/>
    <d v="2022-09-20T00:00:00"/>
    <n v="18"/>
    <s v="F"/>
    <n v="780"/>
    <n v="78"/>
    <x v="0"/>
    <s v="NA"/>
    <m/>
    <s v="F"/>
    <s v="F"/>
    <s v="OtsLYON17S_1_0963"/>
    <s v="OtsLYON17S_1_0971"/>
    <x v="6"/>
    <n v="5"/>
    <n v="2017"/>
    <s v="NA"/>
    <s v="NA"/>
    <x v="4"/>
    <n v="0.76170174199999996"/>
    <n v="1"/>
    <x v="3"/>
    <n v="5.6818181818181825"/>
    <n v="17.04545454545455"/>
    <s v="blw"/>
    <n v="17.04545454545455"/>
  </r>
  <r>
    <s v="OtsLGRF22S"/>
    <s v="OtsLGRF22S_7649"/>
    <s v="C-07649"/>
    <d v="2022-09-20T00:00:00"/>
    <n v="18"/>
    <s v="F"/>
    <n v="710"/>
    <n v="71"/>
    <x v="1"/>
    <s v="NA"/>
    <m/>
    <s v="F"/>
    <s v="F"/>
    <s v="NA"/>
    <s v="NA"/>
    <x v="2"/>
    <s v="NA"/>
    <s v="U"/>
    <s v="FALL"/>
    <n v="0.999999999999998"/>
    <x v="1"/>
    <e v="#N/A"/>
    <n v="1"/>
    <x v="5"/>
    <n v="5.6818181818181825"/>
    <n v="17.04545454545455"/>
    <s v="abv"/>
    <n v="17.04545454545455"/>
  </r>
  <r>
    <s v="OtsLGRF22S"/>
    <s v="OtsLGRF22S_7652"/>
    <s v="C-07652"/>
    <d v="2022-09-20T00:00:00"/>
    <n v="18"/>
    <s v="U"/>
    <n v="530"/>
    <n v="53"/>
    <x v="1"/>
    <s v="NA"/>
    <m/>
    <s v="M"/>
    <s v="M"/>
    <s v="OtsLYON19S_1_1395"/>
    <s v="OtsLYON19S_1_1495"/>
    <x v="1"/>
    <n v="3"/>
    <n v="2019"/>
    <s v="NA"/>
    <s v="NA"/>
    <x v="12"/>
    <n v="0.95971980899999998"/>
    <n v="1"/>
    <x v="9"/>
    <n v="5.6818181818181825"/>
    <n v="17.04545454545455"/>
    <s v="abv"/>
    <n v="17.04545454545455"/>
  </r>
  <r>
    <s v="OtsLGRF22S"/>
    <s v="OtsLGRF22S_7655"/>
    <s v="C-07655"/>
    <d v="2022-09-20T00:00:00"/>
    <n v="18"/>
    <s v="U"/>
    <n v="620"/>
    <n v="62"/>
    <x v="0"/>
    <n v="1"/>
    <m/>
    <s v="M"/>
    <s v="M"/>
    <s v="OtsLYON19S_1_0161"/>
    <s v="OtsLYON19S_1_0254"/>
    <x v="1"/>
    <n v="3"/>
    <n v="2019"/>
    <s v="NA"/>
    <s v="NA"/>
    <x v="0"/>
    <n v="0.95971980899999998"/>
    <n v="1"/>
    <x v="6"/>
    <n v="5.6818181818181825"/>
    <n v="17.04545454545455"/>
    <s v="abv"/>
    <n v="17.04545454545455"/>
  </r>
  <r>
    <s v="OtsLGRF22S"/>
    <s v="OtsLGRF22S_7658"/>
    <s v="C-07658"/>
    <d v="2022-09-20T00:00:00"/>
    <n v="18"/>
    <s v="U"/>
    <n v="330"/>
    <n v="33"/>
    <x v="0"/>
    <n v="1"/>
    <s v="This individual failed to genotype"/>
    <s v="U"/>
    <s v="M"/>
    <s v="NG"/>
    <s v="NG"/>
    <x v="10"/>
    <s v="NA"/>
    <s v="U"/>
    <s v="NA"/>
    <s v="NA"/>
    <x v="19"/>
    <e v="#N/A"/>
    <n v="1"/>
    <x v="11"/>
    <n v="5.6818181818181825"/>
    <n v="17.04545454545455"/>
    <s v="abv"/>
    <n v="17.04545454545455"/>
  </r>
  <r>
    <s v="OtsLGRF22S"/>
    <s v="OtsLGRF22S_7661"/>
    <s v="C-07661"/>
    <d v="2022-09-20T00:00:00"/>
    <n v="18"/>
    <s v="F"/>
    <n v="710"/>
    <n v="71"/>
    <x v="0"/>
    <n v="1"/>
    <s v="This individual failed to genotype"/>
    <s v="U"/>
    <s v="F"/>
    <s v="NG"/>
    <s v="NG"/>
    <x v="10"/>
    <s v="NA"/>
    <s v="U"/>
    <s v="NA"/>
    <s v="NA"/>
    <x v="19"/>
    <e v="#N/A"/>
    <n v="1"/>
    <x v="5"/>
    <n v="5.6818181818181825"/>
    <n v="17.04545454545455"/>
    <s v="abv"/>
    <n v="17.04545454545455"/>
  </r>
  <r>
    <s v="OtsLGRF22S"/>
    <s v="OtsLGRF22S_7664"/>
    <s v="C-07664"/>
    <d v="2022-09-20T00:00:00"/>
    <n v="18"/>
    <s v="U"/>
    <n v="440"/>
    <n v="44"/>
    <x v="1"/>
    <s v="NA"/>
    <m/>
    <s v="M"/>
    <s v="M"/>
    <s v="OtsLYON20S_1_1508"/>
    <s v="OtsLYON20S_1_1625"/>
    <x v="7"/>
    <n v="2"/>
    <n v="2020"/>
    <s v="NA"/>
    <s v="NA"/>
    <x v="12"/>
    <n v="0.98961045999999997"/>
    <n v="1"/>
    <x v="7"/>
    <n v="5.6818181818181825"/>
    <n v="17.04545454545455"/>
    <s v="abv"/>
    <n v="17.04545454545455"/>
  </r>
  <r>
    <s v="OtsLGRF22S"/>
    <s v="OtsLGRF22S_7667"/>
    <s v="C-07667"/>
    <d v="2022-09-20T00:00:00"/>
    <n v="18"/>
    <s v="F"/>
    <n v="810"/>
    <n v="81"/>
    <x v="1"/>
    <s v="NA"/>
    <m/>
    <s v="F"/>
    <s v="F"/>
    <s v="OtsNPFH17S_1_4327"/>
    <s v="OtsNPFH17S_1_4068"/>
    <x v="4"/>
    <n v="5"/>
    <n v="2017"/>
    <s v="NA"/>
    <s v="NA"/>
    <x v="8"/>
    <n v="0.98821806999999995"/>
    <n v="1"/>
    <x v="3"/>
    <n v="5.6818181818181825"/>
    <n v="17.04545454545455"/>
    <s v="abv"/>
    <n v="17.04545454545455"/>
  </r>
  <r>
    <s v="OtsLGRF22S"/>
    <s v="OtsLGRF22S_7670"/>
    <s v="C-07670"/>
    <d v="2022-09-20T00:00:00"/>
    <n v="18"/>
    <s v="F"/>
    <n v="760"/>
    <n v="76"/>
    <x v="1"/>
    <s v="NA"/>
    <m/>
    <s v="F"/>
    <s v="F"/>
    <s v="OtsLYON18S_1_1915"/>
    <s v="OtsLYON18S_1_1517"/>
    <x v="0"/>
    <n v="4"/>
    <n v="2018"/>
    <s v="NA"/>
    <s v="NA"/>
    <x v="4"/>
    <n v="0.80551598400000002"/>
    <n v="1"/>
    <x v="4"/>
    <n v="5.6818181818181825"/>
    <n v="17.04545454545455"/>
    <s v="blw"/>
    <n v="17.04545454545455"/>
  </r>
  <r>
    <s v="OtsLGRF22S"/>
    <s v="OtsLGRF22S_7673"/>
    <s v="C-07673"/>
    <d v="2022-09-20T00:00:00"/>
    <n v="18"/>
    <s v="F"/>
    <n v="690"/>
    <n v="69"/>
    <x v="1"/>
    <s v="NA"/>
    <s v="This individual failed to genotype"/>
    <s v="U"/>
    <s v="F"/>
    <s v="NG"/>
    <s v="NG"/>
    <x v="11"/>
    <s v="NA"/>
    <s v="U"/>
    <s v="NA"/>
    <s v="NA"/>
    <x v="19"/>
    <e v="#N/A"/>
    <n v="1"/>
    <x v="5"/>
    <n v="5.6818181818181825"/>
    <n v="17.04545454545455"/>
    <s v="abv"/>
    <n v="17.04545454545455"/>
  </r>
  <r>
    <s v="OtsLGRF22S"/>
    <s v="OtsLGRF22S_7676"/>
    <s v="C-07676"/>
    <d v="2022-09-20T00:00:00"/>
    <n v="18"/>
    <s v="U"/>
    <n v="490"/>
    <n v="49"/>
    <x v="0"/>
    <n v="1"/>
    <m/>
    <s v="M"/>
    <s v="M"/>
    <s v="OtsLYON19S_1_1820"/>
    <s v="OtsLYON19S_1_1550"/>
    <x v="1"/>
    <n v="3"/>
    <n v="2019"/>
    <s v="NA"/>
    <s v="NA"/>
    <x v="12"/>
    <n v="0.95971980899999998"/>
    <n v="1"/>
    <x v="8"/>
    <n v="5.6818181818181825"/>
    <n v="17.04545454545455"/>
    <s v="abv"/>
    <n v="17.04545454545455"/>
  </r>
  <r>
    <s v="OtsLGRF22S"/>
    <s v="OtsLGRF22S_7679"/>
    <s v="C-07679"/>
    <d v="2022-09-20T00:00:00"/>
    <n v="18"/>
    <s v="F"/>
    <n v="720"/>
    <n v="72"/>
    <x v="0"/>
    <n v="1"/>
    <m/>
    <s v="F"/>
    <s v="F"/>
    <s v="OtsLYON18S_1_2321"/>
    <s v="OtsLYON18S_1_2450"/>
    <x v="0"/>
    <n v="4"/>
    <n v="2018"/>
    <s v="NA"/>
    <s v="NA"/>
    <x v="9"/>
    <n v="0.80551598400000002"/>
    <n v="1"/>
    <x v="5"/>
    <n v="5.6818181818181825"/>
    <n v="17.04545454545455"/>
    <s v="blw"/>
    <n v="17.04545454545455"/>
  </r>
  <r>
    <s v="OtsLGRF22S"/>
    <s v="OtsLGRF22S_7682"/>
    <s v="C-07682"/>
    <d v="2022-09-20T00:00:00"/>
    <n v="18"/>
    <s v="U"/>
    <n v="700"/>
    <n v="70"/>
    <x v="1"/>
    <s v="NA"/>
    <m/>
    <s v="M"/>
    <s v="M"/>
    <s v="OtsLYON19S_1_0558"/>
    <s v="OtsLYON19S_1_0459"/>
    <x v="1"/>
    <n v="3"/>
    <n v="2019"/>
    <s v="NA"/>
    <s v="NA"/>
    <x v="3"/>
    <n v="0.95971980899999998"/>
    <n v="1"/>
    <x v="5"/>
    <n v="5.6818181818181825"/>
    <n v="17.04545454545455"/>
    <s v="blw"/>
    <n v="17.04545454545455"/>
  </r>
  <r>
    <s v="OtsLGRF22S"/>
    <s v="OtsLGRF22S_7685"/>
    <s v="C-07685"/>
    <d v="2022-09-20T00:00:00"/>
    <n v="18"/>
    <s v="F"/>
    <n v="770"/>
    <n v="77"/>
    <x v="0"/>
    <n v="1"/>
    <m/>
    <s v="F"/>
    <s v="F"/>
    <s v="OtsLYON18S_1_1009"/>
    <s v="OtsLYON18S_1_1192"/>
    <x v="0"/>
    <n v="4"/>
    <n v="2018"/>
    <s v="NA"/>
    <s v="NA"/>
    <x v="16"/>
    <n v="0.80551598400000002"/>
    <n v="1"/>
    <x v="4"/>
    <n v="5.6818181818181825"/>
    <n v="17.04545454545455"/>
    <s v="abv"/>
    <n v="17.04545454545455"/>
  </r>
  <r>
    <s v="OtsLGRF22S"/>
    <s v="OtsLGRF22S_7688"/>
    <s v="C-07688"/>
    <d v="2022-09-20T00:00:00"/>
    <n v="18"/>
    <s v="M"/>
    <n v="770"/>
    <n v="77"/>
    <x v="0"/>
    <n v="1"/>
    <m/>
    <s v="M"/>
    <s v="M"/>
    <s v="OtsNPFH17S_1_3324"/>
    <s v="OtsNPFH17S_1_3019"/>
    <x v="4"/>
    <n v="5"/>
    <n v="2017"/>
    <s v="NA"/>
    <s v="NA"/>
    <x v="2"/>
    <n v="0.98821806999999995"/>
    <n v="1"/>
    <x v="4"/>
    <n v="5.6818181818181825"/>
    <n v="17.04545454545455"/>
    <s v="abv"/>
    <n v="17.04545454545455"/>
  </r>
  <r>
    <s v="OtsLGRF22S"/>
    <s v="OtsLGRF22S_7691"/>
    <s v="C-07691"/>
    <d v="2022-09-20T00:00:00"/>
    <n v="18"/>
    <s v="U"/>
    <n v="630"/>
    <n v="63"/>
    <x v="1"/>
    <s v="NA"/>
    <s v="This individual failed to genotype"/>
    <s v="U"/>
    <s v="M"/>
    <s v="NG"/>
    <s v="NG"/>
    <x v="11"/>
    <s v="NA"/>
    <s v="U"/>
    <s v="NA"/>
    <s v="NA"/>
    <x v="19"/>
    <e v="#N/A"/>
    <n v="1"/>
    <x v="1"/>
    <n v="5.6818181818181825"/>
    <n v="17.04545454545455"/>
    <s v="abv"/>
    <n v="17.04545454545455"/>
  </r>
  <r>
    <s v="OtsLGRF22S"/>
    <s v="OtsLGRF22S_7694"/>
    <s v="C-07694"/>
    <d v="2022-09-20T00:00:00"/>
    <n v="18"/>
    <s v="U"/>
    <n v="600"/>
    <n v="60"/>
    <x v="1"/>
    <s v="NA"/>
    <m/>
    <s v="M"/>
    <s v="M"/>
    <s v="OtsLYON19S_1_0563"/>
    <s v="OtsLYON19S_1_0615"/>
    <x v="1"/>
    <n v="3"/>
    <n v="2019"/>
    <s v="NA"/>
    <s v="NA"/>
    <x v="5"/>
    <n v="0.95971980899999998"/>
    <n v="1"/>
    <x v="6"/>
    <n v="5.6818181818181825"/>
    <n v="17.04545454545455"/>
    <s v="abv"/>
    <n v="17.04545454545455"/>
  </r>
  <r>
    <s v="OtsLGRF22S"/>
    <s v="OtsLGRF22S_7697"/>
    <s v="C-07697"/>
    <d v="2022-09-20T00:00:00"/>
    <n v="18"/>
    <s v="U"/>
    <n v="700"/>
    <n v="70"/>
    <x v="1"/>
    <s v="NA"/>
    <m/>
    <s v="F"/>
    <s v="F"/>
    <s v="NA"/>
    <s v="NA"/>
    <x v="2"/>
    <s v="NA"/>
    <s v="U"/>
    <s v="FALL"/>
    <n v="0.999999999999998"/>
    <x v="1"/>
    <e v="#N/A"/>
    <n v="1"/>
    <x v="5"/>
    <n v="5.6818181818181825"/>
    <n v="17.04545454545455"/>
    <s v="abv"/>
    <n v="17.04545454545455"/>
  </r>
  <r>
    <s v="OtsLGRF22S"/>
    <s v="OtsLGRF22S_7700"/>
    <s v="C-07700"/>
    <d v="2022-09-20T00:00:00"/>
    <n v="18"/>
    <s v="U"/>
    <n v="670"/>
    <n v="67"/>
    <x v="1"/>
    <s v="NA"/>
    <m/>
    <s v="M"/>
    <s v="M"/>
    <s v="OtsLYON19S_1_1816"/>
    <s v="OtsLYON19S_1_1538"/>
    <x v="1"/>
    <n v="3"/>
    <n v="2019"/>
    <s v="NA"/>
    <s v="NA"/>
    <x v="12"/>
    <n v="0.95971980899999998"/>
    <n v="1"/>
    <x v="1"/>
    <n v="5.6818181818181825"/>
    <n v="17.04545454545455"/>
    <s v="abv"/>
    <n v="17.04545454545455"/>
  </r>
  <r>
    <s v="OtsLGRF22S"/>
    <s v="OtsLGRF22S_7703"/>
    <s v="C-07703"/>
    <d v="2022-09-20T00:00:00"/>
    <n v="18"/>
    <s v="F"/>
    <n v="810"/>
    <n v="81"/>
    <x v="0"/>
    <n v="1"/>
    <m/>
    <s v="F"/>
    <s v="F"/>
    <s v="NA"/>
    <s v="NA"/>
    <x v="2"/>
    <s v="NA"/>
    <s v="U"/>
    <s v="FALL"/>
    <n v="1.00000000000001"/>
    <x v="6"/>
    <e v="#N/A"/>
    <n v="1"/>
    <x v="3"/>
    <n v="5.6818181818181825"/>
    <n v="17.04545454545455"/>
    <s v="abv"/>
    <n v="17.04545454545455"/>
  </r>
  <r>
    <s v="OtsLGRF22S"/>
    <s v="OtsLGRF22S_7706"/>
    <s v="C-07706"/>
    <d v="2022-09-20T00:00:00"/>
    <n v="18"/>
    <s v="F"/>
    <n v="670"/>
    <n v="67"/>
    <x v="1"/>
    <s v="NA"/>
    <m/>
    <s v="F"/>
    <s v="F"/>
    <s v="OtsLYON19S_1_1810"/>
    <s v="OtsLYON19S_1_1519"/>
    <x v="1"/>
    <n v="3"/>
    <n v="2019"/>
    <s v="NA"/>
    <s v="NA"/>
    <x v="12"/>
    <n v="0.95971980899999998"/>
    <n v="1"/>
    <x v="1"/>
    <n v="5.6818181818181825"/>
    <n v="17.04545454545455"/>
    <s v="abv"/>
    <n v="17.04545454545455"/>
  </r>
  <r>
    <s v="OtsLGRF22S"/>
    <s v="OtsLGRF22S_7709"/>
    <s v="C-07709"/>
    <d v="2022-09-20T00:00:00"/>
    <n v="18"/>
    <s v="U"/>
    <n v="540"/>
    <n v="54"/>
    <x v="1"/>
    <s v="NA"/>
    <m/>
    <s v="M"/>
    <s v="M"/>
    <s v="OtsLYON19S_1_1798"/>
    <s v="OtsLYON19S_1_2059"/>
    <x v="1"/>
    <n v="3"/>
    <n v="2019"/>
    <s v="NA"/>
    <s v="NA"/>
    <x v="3"/>
    <n v="0.95971980899999998"/>
    <n v="1"/>
    <x v="9"/>
    <n v="5.6818181818181825"/>
    <n v="17.04545454545455"/>
    <s v="blw"/>
    <n v="17.04545454545455"/>
  </r>
  <r>
    <s v="OtsLGRF22S"/>
    <s v="OtsLGRF22S_7712"/>
    <s v="C-07712"/>
    <d v="2022-09-20T00:00:00"/>
    <n v="18"/>
    <s v="U"/>
    <n v="610"/>
    <n v="61"/>
    <x v="1"/>
    <s v="NA"/>
    <m/>
    <s v="M"/>
    <s v="M"/>
    <s v="OtsNPFH19S_1_2327"/>
    <s v="OtsNPFH19S_1_2052"/>
    <x v="5"/>
    <n v="3"/>
    <n v="2019"/>
    <s v="NA"/>
    <s v="NA"/>
    <x v="2"/>
    <n v="0.99705232300000002"/>
    <n v="1"/>
    <x v="6"/>
    <n v="5.6818181818181825"/>
    <n v="17.04545454545455"/>
    <s v="abv"/>
    <n v="17.04545454545455"/>
  </r>
  <r>
    <s v="OtsLGRF22S"/>
    <s v="OtsLGRF22S_7715"/>
    <s v="C-07715"/>
    <d v="2022-09-20T00:00:00"/>
    <n v="18"/>
    <s v="F"/>
    <n v="660"/>
    <n v="66"/>
    <x v="0"/>
    <n v="1"/>
    <m/>
    <s v="F"/>
    <s v="F"/>
    <s v="NA"/>
    <s v="NA"/>
    <x v="2"/>
    <s v="NA"/>
    <s v="U"/>
    <s v="FALL"/>
    <n v="0.999999999999995"/>
    <x v="6"/>
    <e v="#N/A"/>
    <n v="1"/>
    <x v="1"/>
    <n v="5.6818181818181825"/>
    <n v="17.04545454545455"/>
    <s v="abv"/>
    <n v="17.04545454545455"/>
  </r>
  <r>
    <s v="OtsLGRF22S"/>
    <s v="OtsLGRF22S_7718"/>
    <s v="C-07718"/>
    <d v="2022-09-20T00:00:00"/>
    <n v="18"/>
    <s v="F"/>
    <n v="730"/>
    <n v="73"/>
    <x v="1"/>
    <s v="NA"/>
    <m/>
    <s v="F"/>
    <s v="F"/>
    <s v="OtsLYON19S_1_1871"/>
    <s v="OtsLYON19S_1_1654"/>
    <x v="1"/>
    <n v="3"/>
    <n v="2019"/>
    <s v="NA"/>
    <s v="NA"/>
    <x v="12"/>
    <n v="0.95971980899999998"/>
    <n v="1"/>
    <x v="4"/>
    <n v="5.6818181818181825"/>
    <n v="17.04545454545455"/>
    <s v="abv"/>
    <n v="17.04545454545455"/>
  </r>
  <r>
    <s v="OtsLGRF22S"/>
    <s v="OtsLGRF22S_7721"/>
    <s v="C-07721"/>
    <d v="2022-09-20T00:00:00"/>
    <n v="18"/>
    <s v="U"/>
    <n v="650"/>
    <n v="65"/>
    <x v="1"/>
    <s v="NA"/>
    <m/>
    <s v="M"/>
    <s v="M"/>
    <s v="OtsPBT19-RSHFa-1040"/>
    <s v="OtsPBT19-RSHFa-1126"/>
    <x v="9"/>
    <n v="3"/>
    <n v="2019"/>
    <s v="NA"/>
    <s v="NA"/>
    <x v="18"/>
    <n v="0.96016800000000002"/>
    <n v="1"/>
    <x v="1"/>
    <n v="5.6818181818181825"/>
    <n v="17.04545454545455"/>
    <s v="blw"/>
    <n v="17.04545454545455"/>
  </r>
  <r>
    <s v="OtsLGRF22S"/>
    <s v="OtsLGRF22S_7724"/>
    <s v="C-07724"/>
    <d v="2022-09-20T00:00:00"/>
    <n v="18"/>
    <s v="F"/>
    <n v="590"/>
    <n v="59"/>
    <x v="0"/>
    <n v="1"/>
    <m/>
    <s v="F"/>
    <s v="F"/>
    <s v="OtsLYON19S_1_1388"/>
    <s v="OtsLYON19S_1_1479"/>
    <x v="1"/>
    <n v="3"/>
    <n v="2019"/>
    <s v="NA"/>
    <s v="NA"/>
    <x v="9"/>
    <n v="0.95971980899999998"/>
    <n v="1"/>
    <x v="6"/>
    <n v="5.6818181818181825"/>
    <n v="17.04545454545455"/>
    <s v="blw"/>
    <n v="17.04545454545455"/>
  </r>
  <r>
    <s v="OtsLGRF22S"/>
    <s v="OtsLGRF22S_7727"/>
    <s v="C-07727"/>
    <d v="2022-09-20T00:00:00"/>
    <n v="18"/>
    <s v="U"/>
    <n v="550"/>
    <n v="55"/>
    <x v="0"/>
    <n v="1"/>
    <m/>
    <s v="M"/>
    <s v="M"/>
    <s v="OtsLYON19S_1_1737"/>
    <s v="OtsLYON19S_1_1968"/>
    <x v="1"/>
    <n v="3"/>
    <n v="2019"/>
    <s v="NA"/>
    <s v="NA"/>
    <x v="12"/>
    <n v="0.95971980899999998"/>
    <n v="1"/>
    <x v="9"/>
    <n v="5.6818181818181825"/>
    <n v="17.04545454545455"/>
    <s v="abv"/>
    <n v="17.04545454545455"/>
  </r>
  <r>
    <s v="OtsLGRF22S"/>
    <s v="OtsLGRF22S_7730"/>
    <s v="C-07730"/>
    <d v="2022-09-20T00:00:00"/>
    <n v="18"/>
    <s v="F"/>
    <n v="630"/>
    <n v="63"/>
    <x v="1"/>
    <s v="NA"/>
    <s v="This individual failed to genotype"/>
    <s v="U"/>
    <s v="F"/>
    <s v="NG"/>
    <s v="NG"/>
    <x v="11"/>
    <s v="NA"/>
    <s v="U"/>
    <s v="NA"/>
    <s v="NA"/>
    <x v="19"/>
    <e v="#N/A"/>
    <n v="1"/>
    <x v="1"/>
    <n v="5.6818181818181825"/>
    <n v="17.04545454545455"/>
    <s v="abv"/>
    <n v="17.04545454545455"/>
  </r>
  <r>
    <s v="OtsLGRF22S"/>
    <s v="OtsLGRF22S_7733"/>
    <s v="C-07733"/>
    <d v="2022-09-20T00:00:00"/>
    <n v="18"/>
    <s v="F"/>
    <n v="680"/>
    <n v="68"/>
    <x v="0"/>
    <n v="1"/>
    <m/>
    <s v="F"/>
    <s v="F"/>
    <s v="OtsLYON18S_1_2338"/>
    <s v="OtsLYON18S_1_2725"/>
    <x v="0"/>
    <n v="4"/>
    <n v="2018"/>
    <s v="NA"/>
    <s v="NA"/>
    <x v="9"/>
    <n v="0.80551598400000002"/>
    <n v="1"/>
    <x v="5"/>
    <n v="5.6818181818181825"/>
    <n v="17.04545454545455"/>
    <s v="blw"/>
    <n v="17.04545454545455"/>
  </r>
  <r>
    <s v="OtsLGRF22S"/>
    <s v="OtsLGRF22S_7736"/>
    <s v="C-07736"/>
    <d v="2022-09-20T00:00:00"/>
    <n v="18"/>
    <s v="U"/>
    <n v="580"/>
    <n v="58"/>
    <x v="1"/>
    <s v="NA"/>
    <m/>
    <s v="M"/>
    <s v="M"/>
    <s v="NA"/>
    <s v="NA"/>
    <x v="2"/>
    <s v="NA"/>
    <s v="U"/>
    <s v="FALL"/>
    <n v="1"/>
    <x v="1"/>
    <e v="#N/A"/>
    <n v="1"/>
    <x v="6"/>
    <n v="5.6818181818181825"/>
    <n v="17.04545454545455"/>
    <s v="abv"/>
    <n v="17.04545454545455"/>
  </r>
  <r>
    <s v="OtsLGRF22S"/>
    <s v="OtsLGRF22S_7739"/>
    <s v="C-07739"/>
    <d v="2022-09-20T00:00:00"/>
    <n v="18"/>
    <s v="F"/>
    <n v="750"/>
    <n v="75"/>
    <x v="1"/>
    <s v="NA"/>
    <m/>
    <s v="F"/>
    <s v="F"/>
    <s v="NA"/>
    <s v="NA"/>
    <x v="2"/>
    <s v="NA"/>
    <s v="U"/>
    <s v="FALL"/>
    <n v="1"/>
    <x v="1"/>
    <e v="#N/A"/>
    <n v="1"/>
    <x v="4"/>
    <n v="5.6818181818181825"/>
    <n v="17.04545454545455"/>
    <s v="abv"/>
    <n v="17.04545454545455"/>
  </r>
  <r>
    <s v="OtsLGRF22S"/>
    <s v="OtsLGRF22S_7742"/>
    <s v="C-07742"/>
    <d v="2022-09-20T00:00:00"/>
    <n v="18"/>
    <s v="U"/>
    <n v="610"/>
    <n v="61"/>
    <x v="1"/>
    <s v="NA"/>
    <m/>
    <s v="M"/>
    <s v="M"/>
    <s v="OtsLYON19S_1_1818"/>
    <s v="OtsLYON19S_1_1539"/>
    <x v="1"/>
    <n v="3"/>
    <n v="2019"/>
    <s v="NA"/>
    <s v="NA"/>
    <x v="12"/>
    <n v="0.95971980899999998"/>
    <n v="1"/>
    <x v="6"/>
    <n v="5.6818181818181825"/>
    <n v="17.04545454545455"/>
    <s v="abv"/>
    <n v="17.04545454545455"/>
  </r>
  <r>
    <s v="OtsLGRF22S"/>
    <s v="OtsLGRF22S_7745"/>
    <s v="C-07745"/>
    <d v="2022-09-20T00:00:00"/>
    <n v="18"/>
    <s v="U"/>
    <n v="600"/>
    <n v="60"/>
    <x v="1"/>
    <s v="NA"/>
    <m/>
    <s v="M"/>
    <s v="M"/>
    <s v="NA"/>
    <s v="NA"/>
    <x v="2"/>
    <s v="NA"/>
    <s v="U"/>
    <s v="FALL"/>
    <n v="0.999999999999996"/>
    <x v="1"/>
    <e v="#N/A"/>
    <n v="1"/>
    <x v="6"/>
    <n v="5.6818181818181825"/>
    <n v="17.04545454545455"/>
    <s v="abv"/>
    <n v="17.04545454545455"/>
  </r>
  <r>
    <s v="OtsLGRF22S"/>
    <s v="OtsLGRF22S_7748"/>
    <s v="C-07748"/>
    <d v="2022-09-20T00:00:00"/>
    <n v="18"/>
    <s v="U"/>
    <n v="600"/>
    <n v="60"/>
    <x v="1"/>
    <s v="NA"/>
    <m/>
    <s v="M"/>
    <s v="M"/>
    <s v="OtsLYON19S_1_1839"/>
    <s v="OtsLYON19S_1_1580"/>
    <x v="1"/>
    <n v="3"/>
    <n v="2019"/>
    <s v="NA"/>
    <s v="NA"/>
    <x v="12"/>
    <n v="0.95971980899999998"/>
    <n v="1"/>
    <x v="6"/>
    <n v="5.6818181818181825"/>
    <n v="17.04545454545455"/>
    <s v="abv"/>
    <n v="17.04545454545455"/>
  </r>
  <r>
    <s v="OtsLGRF22S"/>
    <s v="OtsLGRF22S_7751"/>
    <s v="C-07751"/>
    <d v="2022-09-20T00:00:00"/>
    <n v="18"/>
    <s v="F"/>
    <n v="660"/>
    <n v="66"/>
    <x v="0"/>
    <n v="1"/>
    <m/>
    <s v="F"/>
    <s v="F"/>
    <s v="NA"/>
    <s v="NA"/>
    <x v="2"/>
    <s v="NA"/>
    <s v="U"/>
    <s v="FALL"/>
    <n v="1"/>
    <x v="6"/>
    <e v="#N/A"/>
    <n v="1"/>
    <x v="1"/>
    <n v="5.6818181818181825"/>
    <n v="17.04545454545455"/>
    <s v="abv"/>
    <n v="17.04545454545455"/>
  </r>
  <r>
    <s v="OtsLGRF22S"/>
    <s v="OtsLGRF22S_7754"/>
    <s v="C-07754"/>
    <d v="2022-09-20T00:00:00"/>
    <n v="18"/>
    <s v="U"/>
    <n v="650"/>
    <n v="65"/>
    <x v="1"/>
    <s v="NA"/>
    <m/>
    <s v="M"/>
    <s v="M"/>
    <s v="OtsLYON19S_1_1879"/>
    <s v="OtsLYON19S_1_1643"/>
    <x v="1"/>
    <n v="3"/>
    <n v="2019"/>
    <s v="NA"/>
    <s v="NA"/>
    <x v="12"/>
    <n v="0.95971980899999998"/>
    <n v="1"/>
    <x v="1"/>
    <n v="5.6818181818181825"/>
    <n v="17.04545454545455"/>
    <s v="abv"/>
    <n v="17.04545454545455"/>
  </r>
  <r>
    <s v="OtsLGRF22S"/>
    <s v="OtsLGRF22S_7757"/>
    <s v="C-07757"/>
    <d v="2022-09-20T00:00:00"/>
    <n v="18"/>
    <s v="U"/>
    <n v="610"/>
    <n v="61"/>
    <x v="1"/>
    <s v="NA"/>
    <m/>
    <s v="M"/>
    <s v="M"/>
    <s v="OtsLYON19S_1_0136"/>
    <s v="OtsLYON19S_1_0230"/>
    <x v="1"/>
    <n v="3"/>
    <n v="2019"/>
    <s v="NA"/>
    <s v="NA"/>
    <x v="0"/>
    <n v="0.95971980899999998"/>
    <n v="1"/>
    <x v="6"/>
    <n v="5.6818181818181825"/>
    <n v="17.04545454545455"/>
    <s v="abv"/>
    <n v="17.04545454545455"/>
  </r>
  <r>
    <s v="OtsLGRF22S"/>
    <s v="OtsLGRF22S_7760"/>
    <s v="C-07760"/>
    <d v="2022-09-20T00:00:00"/>
    <n v="18"/>
    <s v="U"/>
    <n v="420"/>
    <n v="42"/>
    <x v="1"/>
    <s v="NA"/>
    <m/>
    <s v="M"/>
    <s v="M"/>
    <s v="OtsLYON20S_1_0283"/>
    <s v="OtsLYON20S_1_1031"/>
    <x v="7"/>
    <n v="2"/>
    <n v="2020"/>
    <s v="NA"/>
    <s v="NA"/>
    <x v="5"/>
    <n v="0.98961045999999997"/>
    <n v="1"/>
    <x v="11"/>
    <n v="5.6818181818181825"/>
    <n v="17.04545454545455"/>
    <s v="abv"/>
    <n v="17.04545454545455"/>
  </r>
  <r>
    <s v="OtsLGRF22S"/>
    <s v="OtsLGRF22S_7763"/>
    <s v="C-07763"/>
    <d v="2022-09-20T00:00:00"/>
    <n v="18"/>
    <s v="U"/>
    <n v="680"/>
    <n v="68"/>
    <x v="1"/>
    <s v="NA"/>
    <m/>
    <s v="M"/>
    <s v="M"/>
    <s v="OtsNPFH19S_1_3340"/>
    <s v="OtsNPFH19S_1_3118"/>
    <x v="5"/>
    <n v="3"/>
    <n v="2019"/>
    <s v="NA"/>
    <s v="NA"/>
    <x v="10"/>
    <n v="0.99705232300000002"/>
    <n v="1"/>
    <x v="5"/>
    <n v="5.6818181818181825"/>
    <n v="17.04545454545455"/>
    <s v="abv"/>
    <n v="17.04545454545455"/>
  </r>
  <r>
    <s v="OtsLGRF22S"/>
    <s v="OtsLGRF22S_7766"/>
    <s v="C-07766"/>
    <d v="2022-09-20T00:00:00"/>
    <n v="18"/>
    <s v="U"/>
    <n v="630"/>
    <n v="63"/>
    <x v="0"/>
    <n v="1"/>
    <m/>
    <s v="M"/>
    <s v="M"/>
    <s v="OtsLYON19S_1_0702"/>
    <s v="OtsLYON19S_1_0685"/>
    <x v="1"/>
    <n v="3"/>
    <n v="2019"/>
    <s v="NA"/>
    <s v="NA"/>
    <x v="5"/>
    <n v="0.95971980899999998"/>
    <n v="1"/>
    <x v="1"/>
    <n v="5.6818181818181825"/>
    <n v="17.04545454545455"/>
    <s v="abv"/>
    <n v="17.04545454545455"/>
  </r>
  <r>
    <s v="OtsLGRF22S"/>
    <s v="OtsLGRF22S_7769"/>
    <s v="C-07769"/>
    <d v="2022-09-20T00:00:00"/>
    <n v="18"/>
    <s v="F"/>
    <n v="740"/>
    <n v="74"/>
    <x v="0"/>
    <n v="1"/>
    <m/>
    <s v="F"/>
    <s v="F"/>
    <s v="OtsLYON18S_1_1009"/>
    <s v="OtsLYON18S_1_1191"/>
    <x v="0"/>
    <n v="4"/>
    <n v="2018"/>
    <s v="NA"/>
    <s v="NA"/>
    <x v="16"/>
    <n v="0.80551598400000002"/>
    <n v="1"/>
    <x v="4"/>
    <n v="5.6818181818181825"/>
    <n v="17.04545454545455"/>
    <s v="abv"/>
    <n v="17.04545454545455"/>
  </r>
  <r>
    <s v="OtsLGRF22S"/>
    <s v="OtsLGRF22S_7772"/>
    <s v="C-07772"/>
    <d v="2022-09-20T00:00:00"/>
    <n v="18"/>
    <s v="F"/>
    <n v="680"/>
    <n v="68"/>
    <x v="1"/>
    <s v="NA"/>
    <m/>
    <s v="F"/>
    <s v="F"/>
    <s v="NA"/>
    <s v="NA"/>
    <x v="2"/>
    <s v="NA"/>
    <s v="U"/>
    <s v="FALL"/>
    <n v="1"/>
    <x v="1"/>
    <e v="#N/A"/>
    <n v="1"/>
    <x v="5"/>
    <n v="5.6818181818181825"/>
    <n v="17.04545454545455"/>
    <s v="abv"/>
    <n v="17.04545454545455"/>
  </r>
  <r>
    <s v="OtsLGRF22S"/>
    <s v="OtsLGRF22S_7775"/>
    <s v="C-07775"/>
    <d v="2022-09-20T00:00:00"/>
    <n v="18"/>
    <s v="F"/>
    <n v="690"/>
    <n v="69"/>
    <x v="0"/>
    <n v="1"/>
    <m/>
    <s v="F"/>
    <s v="F"/>
    <s v="OtsLYON18S_1_2336"/>
    <s v="OtsLYON18S_1_2486"/>
    <x v="0"/>
    <n v="4"/>
    <n v="2018"/>
    <s v="NA"/>
    <s v="NA"/>
    <x v="9"/>
    <n v="0.80551598400000002"/>
    <n v="1"/>
    <x v="5"/>
    <n v="5.6818181818181825"/>
    <n v="17.04545454545455"/>
    <s v="blw"/>
    <n v="17.04545454545455"/>
  </r>
  <r>
    <s v="OtsLGRF22S"/>
    <s v="OtsLGRF22S_7778"/>
    <s v="C-07778"/>
    <d v="2022-09-20T00:00:00"/>
    <n v="18"/>
    <s v="U"/>
    <n v="540"/>
    <n v="54"/>
    <x v="1"/>
    <s v="NA"/>
    <m/>
    <s v="M"/>
    <s v="M"/>
    <s v="OtsLYON19S_1_1867"/>
    <s v="OtsLYON19S_1_1634"/>
    <x v="1"/>
    <n v="3"/>
    <n v="2019"/>
    <s v="NA"/>
    <s v="NA"/>
    <x v="12"/>
    <n v="0.95971980899999998"/>
    <n v="1"/>
    <x v="9"/>
    <n v="5.6818181818181825"/>
    <n v="17.04545454545455"/>
    <s v="abv"/>
    <n v="17.04545454545455"/>
  </r>
  <r>
    <s v="OtsLGRF22S"/>
    <s v="OtsLGRF22S_7781"/>
    <s v="C-07781"/>
    <d v="2022-09-21T00:00:00"/>
    <n v="18"/>
    <s v="U"/>
    <n v="640"/>
    <n v="64"/>
    <x v="1"/>
    <s v="NA"/>
    <m/>
    <s v="M"/>
    <s v="M"/>
    <s v="OtsLYON19S_1_2303"/>
    <s v="OtsLYON19S_1_2062"/>
    <x v="1"/>
    <n v="3"/>
    <n v="2019"/>
    <s v="NA"/>
    <s v="NA"/>
    <x v="3"/>
    <n v="0.95971980899999998"/>
    <n v="1"/>
    <x v="1"/>
    <n v="5.6818181818181825"/>
    <n v="17.04545454545455"/>
    <s v="blw"/>
    <n v="17.04545454545455"/>
  </r>
  <r>
    <s v="OtsLGRF22S"/>
    <s v="OtsLGRF22S_7784"/>
    <s v="C-07784"/>
    <d v="2022-09-21T00:00:00"/>
    <n v="18"/>
    <s v="U"/>
    <n v="590"/>
    <n v="59"/>
    <x v="0"/>
    <n v="1"/>
    <m/>
    <s v="M"/>
    <s v="M"/>
    <s v="OtsLYON18S_1_2370"/>
    <s v="OtsLYON18S_1_2739"/>
    <x v="0"/>
    <n v="4"/>
    <n v="2018"/>
    <s v="NA"/>
    <s v="NA"/>
    <x v="9"/>
    <n v="0.80551598400000002"/>
    <n v="1"/>
    <x v="6"/>
    <n v="5.6818181818181825"/>
    <n v="17.04545454545455"/>
    <s v="blw"/>
    <n v="17.04545454545455"/>
  </r>
  <r>
    <s v="OtsLGRF22S"/>
    <s v="OtsLGRF22S_7787"/>
    <s v="C-07787"/>
    <d v="2022-09-21T00:00:00"/>
    <n v="18"/>
    <s v="U"/>
    <n v="550"/>
    <n v="55"/>
    <x v="0"/>
    <n v="1"/>
    <m/>
    <s v="M"/>
    <s v="M"/>
    <s v="OtsLYON19S_1_0546"/>
    <s v="OtsLYON19S_1_0432"/>
    <x v="1"/>
    <n v="3"/>
    <n v="2019"/>
    <s v="NA"/>
    <s v="NA"/>
    <x v="3"/>
    <n v="0.95971980899999998"/>
    <n v="1"/>
    <x v="9"/>
    <n v="5.6818181818181825"/>
    <n v="17.04545454545455"/>
    <s v="blw"/>
    <n v="17.04545454545455"/>
  </r>
  <r>
    <s v="OtsLGRF22S"/>
    <s v="OtsLGRF22S_7790"/>
    <s v="C-07790"/>
    <d v="2022-09-21T00:00:00"/>
    <n v="18"/>
    <s v="F"/>
    <n v="750"/>
    <n v="75"/>
    <x v="1"/>
    <s v="NA"/>
    <m/>
    <s v="F"/>
    <s v="F"/>
    <s v="NA"/>
    <s v="NA"/>
    <x v="2"/>
    <s v="NA"/>
    <s v="U"/>
    <s v="FALL"/>
    <n v="1"/>
    <x v="1"/>
    <e v="#N/A"/>
    <n v="1"/>
    <x v="4"/>
    <n v="5.6818181818181825"/>
    <n v="17.04545454545455"/>
    <s v="abv"/>
    <n v="17.04545454545455"/>
  </r>
  <r>
    <s v="OtsLGRF22S"/>
    <s v="OtsLGRF22S_7793"/>
    <s v="C-07793"/>
    <d v="2022-09-21T00:00:00"/>
    <n v="18"/>
    <s v="F"/>
    <n v="650"/>
    <n v="65"/>
    <x v="1"/>
    <s v="NA"/>
    <s v="This individual failed to genotype"/>
    <s v="U"/>
    <s v="F"/>
    <s v="NG"/>
    <s v="NG"/>
    <x v="11"/>
    <s v="NA"/>
    <s v="U"/>
    <s v="NA"/>
    <s v="NA"/>
    <x v="19"/>
    <e v="#N/A"/>
    <n v="1"/>
    <x v="1"/>
    <n v="5.6818181818181825"/>
    <n v="17.04545454545455"/>
    <s v="abv"/>
    <n v="17.04545454545455"/>
  </r>
  <r>
    <s v="OtsLGRF22S"/>
    <s v="OtsLGRF22S_7796"/>
    <s v="C-07796"/>
    <d v="2022-09-21T00:00:00"/>
    <n v="18"/>
    <s v="U"/>
    <n v="580"/>
    <n v="58"/>
    <x v="1"/>
    <s v="NA"/>
    <m/>
    <s v="M"/>
    <s v="M"/>
    <s v="OtsNPFH19S_1_1319"/>
    <s v="OtsNPFH19S_1_1023"/>
    <x v="5"/>
    <n v="3"/>
    <n v="2019"/>
    <s v="NA"/>
    <s v="NA"/>
    <x v="8"/>
    <n v="0.99705232300000002"/>
    <n v="1"/>
    <x v="6"/>
    <n v="5.6818181818181825"/>
    <n v="17.04545454545455"/>
    <s v="abv"/>
    <n v="17.04545454545455"/>
  </r>
  <r>
    <s v="OtsLGRF22S"/>
    <s v="OtsLGRF22S_7799"/>
    <s v="C-07799"/>
    <d v="2022-09-21T00:00:00"/>
    <n v="18"/>
    <s v="F"/>
    <n v="720"/>
    <n v="72"/>
    <x v="0"/>
    <n v="1"/>
    <m/>
    <s v="F"/>
    <s v="F"/>
    <s v="OtsLYON18S_1_2364"/>
    <s v="OtsLYON18S_1_2748"/>
    <x v="0"/>
    <n v="4"/>
    <n v="2018"/>
    <s v="NA"/>
    <s v="NA"/>
    <x v="9"/>
    <n v="0.80551598400000002"/>
    <n v="1"/>
    <x v="5"/>
    <n v="5.6818181818181825"/>
    <n v="17.04545454545455"/>
    <s v="blw"/>
    <n v="17.04545454545455"/>
  </r>
  <r>
    <s v="OtsLGRF22S"/>
    <s v="OtsLGRF22S_7802"/>
    <s v="C-07802"/>
    <d v="2022-09-21T00:00:00"/>
    <n v="18"/>
    <s v="U"/>
    <n v="430"/>
    <n v="43"/>
    <x v="0"/>
    <n v="1"/>
    <m/>
    <s v="M"/>
    <s v="M"/>
    <s v="OtsLYON20S_1_0473"/>
    <s v="OtsLYON20S_1_0538"/>
    <x v="7"/>
    <n v="2"/>
    <n v="2020"/>
    <s v="NA"/>
    <s v="NA"/>
    <x v="3"/>
    <n v="0.98961045999999997"/>
    <n v="1"/>
    <x v="7"/>
    <n v="5.6818181818181825"/>
    <n v="17.04545454545455"/>
    <s v="blw"/>
    <n v="17.04545454545455"/>
  </r>
  <r>
    <s v="OtsLGRF22S"/>
    <s v="OtsLGRF22S_7805"/>
    <s v="C-07805"/>
    <d v="2022-09-21T00:00:00"/>
    <n v="18"/>
    <s v="U"/>
    <n v="540"/>
    <n v="54"/>
    <x v="1"/>
    <s v="NA"/>
    <m/>
    <s v="M"/>
    <s v="M"/>
    <s v="OtsLYON19S_1_2309"/>
    <s v="OtsLYON19S_1_2090"/>
    <x v="1"/>
    <n v="3"/>
    <n v="2019"/>
    <s v="NA"/>
    <s v="NA"/>
    <x v="3"/>
    <n v="0.95971980899999998"/>
    <n v="1"/>
    <x v="9"/>
    <n v="5.6818181818181825"/>
    <n v="17.04545454545455"/>
    <s v="blw"/>
    <n v="17.04545454545455"/>
  </r>
  <r>
    <s v="OtsLGRF22S"/>
    <s v="OtsLGRF22S_7808"/>
    <s v="C-07808"/>
    <d v="2022-09-21T00:00:00"/>
    <n v="18"/>
    <s v="U"/>
    <n v="590"/>
    <n v="59"/>
    <x v="1"/>
    <s v="NA"/>
    <m/>
    <s v="M"/>
    <s v="M"/>
    <s v="OtsLYON19S_1_1840"/>
    <s v="OtsLYON19S_1_1588"/>
    <x v="1"/>
    <n v="3"/>
    <n v="2019"/>
    <s v="NA"/>
    <s v="NA"/>
    <x v="12"/>
    <n v="0.95971980899999998"/>
    <n v="1"/>
    <x v="6"/>
    <n v="5.6818181818181825"/>
    <n v="17.04545454545455"/>
    <s v="abv"/>
    <n v="17.04545454545455"/>
  </r>
  <r>
    <s v="OtsLGRF22S"/>
    <s v="OtsLGRF22S_7811"/>
    <s v="C-07811"/>
    <d v="2022-09-21T00:00:00"/>
    <n v="18"/>
    <s v="U"/>
    <n v="570"/>
    <n v="57"/>
    <x v="1"/>
    <s v="NA"/>
    <m/>
    <s v="M"/>
    <s v="M"/>
    <s v="NA"/>
    <s v="NA"/>
    <x v="2"/>
    <s v="NA"/>
    <s v="U"/>
    <s v="FALL"/>
    <n v="1"/>
    <x v="1"/>
    <e v="#N/A"/>
    <n v="1"/>
    <x v="9"/>
    <n v="5.6818181818181825"/>
    <n v="17.04545454545455"/>
    <s v="abv"/>
    <n v="17.04545454545455"/>
  </r>
  <r>
    <s v="OtsLGRF22S"/>
    <s v="OtsLGRF22S_7814"/>
    <s v="C-07814"/>
    <d v="2022-09-21T00:00:00"/>
    <n v="18"/>
    <s v="U"/>
    <n v="600"/>
    <n v="60"/>
    <x v="1"/>
    <s v="NA"/>
    <m/>
    <s v="M"/>
    <s v="M"/>
    <s v="OtsNPFH19S_1_3351"/>
    <s v="OtsNPFH19S_1_3120"/>
    <x v="5"/>
    <n v="3"/>
    <n v="2019"/>
    <s v="NA"/>
    <s v="NA"/>
    <x v="10"/>
    <n v="0.99705232300000002"/>
    <n v="1"/>
    <x v="6"/>
    <n v="5.6818181818181825"/>
    <n v="17.04545454545455"/>
    <s v="abv"/>
    <n v="17.04545454545455"/>
  </r>
  <r>
    <s v="OtsLGRF22S"/>
    <s v="OtsLGRF22S_7817"/>
    <s v="C-07817"/>
    <d v="2022-09-21T00:00:00"/>
    <n v="18"/>
    <s v="U"/>
    <n v="620"/>
    <n v="62"/>
    <x v="0"/>
    <n v="1"/>
    <m/>
    <s v="M"/>
    <s v="M"/>
    <s v="OtsLYON19S_1_1119"/>
    <s v="OtsLYON19S_1_0962"/>
    <x v="1"/>
    <n v="3"/>
    <n v="2019"/>
    <s v="NA"/>
    <s v="NA"/>
    <x v="16"/>
    <n v="0.95971980899999998"/>
    <n v="1"/>
    <x v="6"/>
    <n v="5.6818181818181825"/>
    <n v="17.04545454545455"/>
    <s v="abv"/>
    <n v="17.04545454545455"/>
  </r>
  <r>
    <s v="OtsLGRF22S"/>
    <s v="OtsLGRF22S_7820"/>
    <s v="C-07820"/>
    <d v="2022-09-21T00:00:00"/>
    <n v="18"/>
    <s v="U"/>
    <n v="600"/>
    <n v="60"/>
    <x v="0"/>
    <n v="1"/>
    <m/>
    <s v="M"/>
    <s v="M"/>
    <s v="OtsLYON19S_1_0108"/>
    <s v="OtsLYON19S_1_0010"/>
    <x v="1"/>
    <n v="3"/>
    <n v="2019"/>
    <s v="NA"/>
    <s v="NA"/>
    <x v="7"/>
    <n v="0.95971980899999998"/>
    <n v="1"/>
    <x v="6"/>
    <n v="5.6818181818181825"/>
    <n v="17.04545454545455"/>
    <s v="abv"/>
    <n v="17.04545454545455"/>
  </r>
  <r>
    <s v="OtsLGRF22S"/>
    <s v="OtsLGRF22S_7823"/>
    <s v="C-07823"/>
    <d v="2022-09-21T00:00:00"/>
    <n v="18"/>
    <s v="U"/>
    <n v="520"/>
    <n v="52"/>
    <x v="1"/>
    <s v="NA"/>
    <m/>
    <s v="M"/>
    <s v="M"/>
    <s v="OtsLYON19S_1_1795"/>
    <s v="OtsLYON19S_1_2070"/>
    <x v="1"/>
    <n v="3"/>
    <n v="2019"/>
    <s v="NA"/>
    <s v="NA"/>
    <x v="3"/>
    <n v="0.95971980899999998"/>
    <n v="1"/>
    <x v="8"/>
    <n v="5.6818181818181825"/>
    <n v="17.04545454545455"/>
    <s v="blw"/>
    <n v="17.04545454545455"/>
  </r>
  <r>
    <s v="OtsLGRF22S"/>
    <s v="OtsLGRF22S_7826"/>
    <s v="C-07826"/>
    <d v="2022-09-21T00:00:00"/>
    <n v="18"/>
    <s v="U"/>
    <n v="690"/>
    <n v="69"/>
    <x v="1"/>
    <s v="NA"/>
    <s v="This individual failed to genotype"/>
    <s v="U"/>
    <s v="F"/>
    <s v="NG"/>
    <s v="NG"/>
    <x v="11"/>
    <s v="NA"/>
    <s v="U"/>
    <s v="NA"/>
    <s v="NA"/>
    <x v="19"/>
    <e v="#N/A"/>
    <n v="1"/>
    <x v="5"/>
    <n v="5.6818181818181825"/>
    <n v="17.04545454545455"/>
    <s v="abv"/>
    <n v="17.04545454545455"/>
  </r>
  <r>
    <s v="OtsLGRF22S"/>
    <s v="OtsLGRF22S_7829"/>
    <s v="C-07829"/>
    <d v="2022-09-21T00:00:00"/>
    <n v="18"/>
    <s v="F"/>
    <n v="830"/>
    <n v="83"/>
    <x v="1"/>
    <s v="NA"/>
    <m/>
    <s v="F"/>
    <s v="F"/>
    <s v="OtsLYON18S_1_0764"/>
    <s v="OtsLYON18S_1_0901"/>
    <x v="0"/>
    <n v="4"/>
    <n v="2018"/>
    <s v="NA"/>
    <s v="NA"/>
    <x v="3"/>
    <n v="0.80551598400000002"/>
    <n v="1"/>
    <x v="2"/>
    <n v="5.6818181818181825"/>
    <n v="17.04545454545455"/>
    <s v="blw"/>
    <n v="17.04545454545455"/>
  </r>
  <r>
    <s v="OtsLGRF22S"/>
    <s v="OtsLGRF22S_7832"/>
    <s v="C-07832"/>
    <d v="2022-09-21T00:00:00"/>
    <n v="18"/>
    <s v="F"/>
    <n v="710"/>
    <n v="71"/>
    <x v="0"/>
    <n v="1"/>
    <m/>
    <s v="F"/>
    <s v="F"/>
    <s v="NA"/>
    <s v="NA"/>
    <x v="2"/>
    <s v="NA"/>
    <s v="U"/>
    <s v="FALL"/>
    <n v="1"/>
    <x v="6"/>
    <e v="#N/A"/>
    <n v="1"/>
    <x v="5"/>
    <n v="5.6818181818181825"/>
    <n v="17.04545454545455"/>
    <s v="abv"/>
    <n v="17.04545454545455"/>
  </r>
  <r>
    <s v="OtsLGRF22S"/>
    <s v="OtsLGRF22S_7835"/>
    <s v="C-07835"/>
    <d v="2022-09-21T00:00:00"/>
    <n v="18"/>
    <s v="U"/>
    <n v="530"/>
    <n v="53"/>
    <x v="1"/>
    <s v="NA"/>
    <m/>
    <s v="M"/>
    <s v="M"/>
    <s v="OtsLYON19S_1_1872"/>
    <s v="OtsLYON19S_1_1666"/>
    <x v="1"/>
    <n v="3"/>
    <n v="2019"/>
    <s v="NA"/>
    <s v="NA"/>
    <x v="12"/>
    <n v="0.95971980899999998"/>
    <n v="1"/>
    <x v="9"/>
    <n v="5.6818181818181825"/>
    <n v="17.04545454545455"/>
    <s v="abv"/>
    <n v="17.04545454545455"/>
  </r>
  <r>
    <s v="OtsLGRF22S"/>
    <s v="OtsLGRF22S_7838"/>
    <s v="C-07838"/>
    <d v="2022-09-21T00:00:00"/>
    <n v="18"/>
    <s v="F"/>
    <n v="790"/>
    <n v="79"/>
    <x v="1"/>
    <s v="NA"/>
    <m/>
    <s v="F"/>
    <s v="F"/>
    <s v="OtsLYON18S_1_0715"/>
    <s v="OtsLYON18S_1_0811"/>
    <x v="0"/>
    <n v="4"/>
    <n v="2018"/>
    <s v="NA"/>
    <s v="NA"/>
    <x v="5"/>
    <n v="0.80551598400000002"/>
    <n v="1"/>
    <x v="3"/>
    <n v="5.6818181818181825"/>
    <n v="17.04545454545455"/>
    <s v="abv"/>
    <n v="17.04545454545455"/>
  </r>
  <r>
    <s v="OtsLGRF22S"/>
    <s v="OtsLGRF22S_7841"/>
    <s v="C-07841"/>
    <d v="2022-09-21T00:00:00"/>
    <n v="18"/>
    <s v="M"/>
    <n v="710"/>
    <n v="71"/>
    <x v="1"/>
    <s v="NA"/>
    <m/>
    <s v="M"/>
    <s v="M"/>
    <s v="NA"/>
    <s v="NA"/>
    <x v="2"/>
    <s v="NA"/>
    <s v="U"/>
    <s v="FALL"/>
    <n v="1"/>
    <x v="1"/>
    <e v="#N/A"/>
    <n v="1"/>
    <x v="5"/>
    <n v="5.6818181818181825"/>
    <n v="17.04545454545455"/>
    <s v="abv"/>
    <n v="17.04545454545455"/>
  </r>
  <r>
    <s v="OtsLGRF22S"/>
    <s v="OtsLGRF22S_7844"/>
    <s v="C-07844"/>
    <d v="2022-09-21T00:00:00"/>
    <n v="18"/>
    <s v="M"/>
    <n v="710"/>
    <n v="71"/>
    <x v="1"/>
    <s v="NA"/>
    <m/>
    <s v="M"/>
    <s v="M"/>
    <s v="NA"/>
    <s v="NA"/>
    <x v="2"/>
    <s v="NA"/>
    <s v="U"/>
    <s v="FALL"/>
    <n v="1"/>
    <x v="1"/>
    <e v="#N/A"/>
    <n v="1"/>
    <x v="5"/>
    <n v="5.6818181818181825"/>
    <n v="17.04545454545455"/>
    <s v="abv"/>
    <n v="17.04545454545455"/>
  </r>
  <r>
    <s v="OtsLGRF22S"/>
    <s v="OtsLGRF22S_7847"/>
    <s v="C-07847"/>
    <d v="2022-09-21T00:00:00"/>
    <n v="18"/>
    <s v="U"/>
    <n v="570"/>
    <n v="57"/>
    <x v="1"/>
    <s v="NA"/>
    <m/>
    <s v="M"/>
    <s v="M"/>
    <s v="OtsLYON19S_1_1847"/>
    <s v="OtsLYON19S_1_1598"/>
    <x v="1"/>
    <n v="3"/>
    <n v="2019"/>
    <s v="NA"/>
    <s v="NA"/>
    <x v="12"/>
    <n v="0.95971980899999998"/>
    <n v="1"/>
    <x v="9"/>
    <n v="5.6818181818181825"/>
    <n v="17.04545454545455"/>
    <s v="abv"/>
    <n v="17.04545454545455"/>
  </r>
  <r>
    <s v="OtsLGRF22S"/>
    <s v="OtsLGRF22S_7850"/>
    <s v="C-07850"/>
    <d v="2022-09-21T00:00:00"/>
    <n v="18"/>
    <s v="U"/>
    <n v="510"/>
    <n v="51"/>
    <x v="1"/>
    <s v="NA"/>
    <s v="This individual failed to genotype"/>
    <s v="U"/>
    <s v="M"/>
    <s v="NG"/>
    <s v="NG"/>
    <x v="11"/>
    <s v="NA"/>
    <s v="U"/>
    <s v="NA"/>
    <s v="NA"/>
    <x v="19"/>
    <e v="#N/A"/>
    <n v="1"/>
    <x v="8"/>
    <n v="5.6818181818181825"/>
    <n v="17.04545454545455"/>
    <s v="abv"/>
    <n v="17.04545454545455"/>
  </r>
  <r>
    <s v="OtsLGRF22S"/>
    <s v="OtsLGRF22S_7853"/>
    <s v="C-07853"/>
    <d v="2022-09-21T00:00:00"/>
    <n v="18"/>
    <s v="U"/>
    <n v="630"/>
    <n v="63"/>
    <x v="0"/>
    <n v="1"/>
    <m/>
    <s v="M"/>
    <s v="M"/>
    <s v="OtsLYON19S_1_0597"/>
    <s v="OtsLYON19S_1_0669"/>
    <x v="1"/>
    <n v="3"/>
    <n v="2019"/>
    <s v="NA"/>
    <s v="NA"/>
    <x v="5"/>
    <n v="0.95971980899999998"/>
    <n v="1"/>
    <x v="1"/>
    <n v="5.6818181818181825"/>
    <n v="17.04545454545455"/>
    <s v="abv"/>
    <n v="17.04545454545455"/>
  </r>
  <r>
    <s v="OtsLGRF22S"/>
    <s v="OtsLGRF22S_7856"/>
    <s v="C-07856"/>
    <d v="2022-09-21T00:00:00"/>
    <n v="18"/>
    <s v="M"/>
    <n v="810"/>
    <n v="81"/>
    <x v="1"/>
    <s v="NA"/>
    <m/>
    <s v="M"/>
    <s v="M"/>
    <s v="OtsLYON18S_1_1964"/>
    <s v="OtsLYON18S_1_1588"/>
    <x v="0"/>
    <n v="4"/>
    <n v="2018"/>
    <s v="NA"/>
    <s v="NA"/>
    <x v="4"/>
    <n v="0.80551598400000002"/>
    <n v="1"/>
    <x v="3"/>
    <n v="5.6818181818181825"/>
    <n v="17.04545454545455"/>
    <s v="blw"/>
    <n v="17.04545454545455"/>
  </r>
  <r>
    <s v="OtsLGRF22S"/>
    <s v="OtsLGRF22S_7859"/>
    <s v="C-07859"/>
    <d v="2022-09-21T00:00:00"/>
    <n v="18"/>
    <s v="U"/>
    <n v="680"/>
    <n v="68"/>
    <x v="1"/>
    <s v="NA"/>
    <m/>
    <s v="M"/>
    <s v="M"/>
    <s v="NA"/>
    <s v="NA"/>
    <x v="2"/>
    <s v="NA"/>
    <s v="U"/>
    <s v="FALL"/>
    <n v="1"/>
    <x v="1"/>
    <e v="#N/A"/>
    <n v="1"/>
    <x v="5"/>
    <n v="5.6818181818181825"/>
    <n v="17.04545454545455"/>
    <s v="abv"/>
    <n v="17.04545454545455"/>
  </r>
  <r>
    <s v="OtsLGRF22S"/>
    <s v="OtsLGRF22S_7862"/>
    <s v="C-07862"/>
    <d v="2022-09-21T00:00:00"/>
    <n v="18"/>
    <s v="U"/>
    <n v="570"/>
    <n v="57"/>
    <x v="0"/>
    <n v="1"/>
    <m/>
    <s v="M"/>
    <s v="M"/>
    <s v="OtsLYON19S_1_0566"/>
    <s v="OtsLYON19S_1_0636"/>
    <x v="1"/>
    <n v="3"/>
    <n v="2019"/>
    <s v="NA"/>
    <s v="NA"/>
    <x v="5"/>
    <n v="0.95971980899999998"/>
    <n v="1"/>
    <x v="9"/>
    <n v="5.6818181818181825"/>
    <n v="17.04545454545455"/>
    <s v="abv"/>
    <n v="17.04545454545455"/>
  </r>
  <r>
    <s v="OtsLGRF22S"/>
    <s v="OtsLGRF22S_7865"/>
    <s v="C-07865"/>
    <d v="2022-09-21T00:00:00"/>
    <n v="18"/>
    <s v="U"/>
    <n v="580"/>
    <n v="58"/>
    <x v="1"/>
    <s v="NA"/>
    <m/>
    <s v="M"/>
    <s v="M"/>
    <s v="OtsLYON18S_1_2352"/>
    <s v="OtsLYON18S_1_2728"/>
    <x v="0"/>
    <n v="4"/>
    <n v="2018"/>
    <s v="NA"/>
    <s v="NA"/>
    <x v="9"/>
    <n v="0.80551598400000002"/>
    <n v="1"/>
    <x v="6"/>
    <n v="5.6818181818181825"/>
    <n v="17.04545454545455"/>
    <s v="blw"/>
    <n v="17.04545454545455"/>
  </r>
  <r>
    <s v="OtsLGRF22S"/>
    <s v="OtsLGRF22S_7868"/>
    <s v="C-07868"/>
    <d v="2022-09-21T00:00:00"/>
    <n v="18"/>
    <s v="U"/>
    <n v="660"/>
    <n v="66"/>
    <x v="1"/>
    <s v="NA"/>
    <m/>
    <s v="M"/>
    <s v="M"/>
    <s v="OtsLYON19S_1_0554"/>
    <s v="OtsLYON19S_1_0442"/>
    <x v="1"/>
    <n v="3"/>
    <n v="2019"/>
    <s v="NA"/>
    <s v="NA"/>
    <x v="3"/>
    <n v="0.95971980899999998"/>
    <n v="1"/>
    <x v="1"/>
    <n v="5.6818181818181825"/>
    <n v="17.04545454545455"/>
    <s v="blw"/>
    <n v="17.04545454545455"/>
  </r>
  <r>
    <s v="OtsLGRF22S"/>
    <s v="OtsLGRF22S_7871"/>
    <s v="C-07871"/>
    <d v="2022-09-21T00:00:00"/>
    <n v="18"/>
    <s v="F"/>
    <n v="710"/>
    <n v="71"/>
    <x v="1"/>
    <s v="NA"/>
    <m/>
    <s v="F"/>
    <s v="F"/>
    <s v="OtsLYON18S_1_1489"/>
    <s v="OtsLYON18S_1_1887"/>
    <x v="0"/>
    <n v="4"/>
    <n v="2018"/>
    <s v="NA"/>
    <s v="NA"/>
    <x v="4"/>
    <n v="0.80551598400000002"/>
    <n v="1"/>
    <x v="5"/>
    <n v="5.6818181818181825"/>
    <n v="17.04545454545455"/>
    <s v="blw"/>
    <n v="17.04545454545455"/>
  </r>
  <r>
    <s v="OtsLGRF22S"/>
    <s v="OtsLGRF22S_7874"/>
    <s v="C-07874"/>
    <d v="2022-09-21T00:00:00"/>
    <n v="18"/>
    <s v="U"/>
    <n v="620"/>
    <n v="62"/>
    <x v="0"/>
    <n v="1"/>
    <m/>
    <s v="M"/>
    <s v="M"/>
    <s v="OtsLYON19S_1_1730"/>
    <s v="OtsLYON19S_1_1955"/>
    <x v="1"/>
    <n v="3"/>
    <n v="2019"/>
    <s v="NA"/>
    <s v="NA"/>
    <x v="12"/>
    <n v="0.95971980899999998"/>
    <n v="1"/>
    <x v="6"/>
    <n v="5.6818181818181825"/>
    <n v="17.04545454545455"/>
    <s v="abv"/>
    <n v="17.04545454545455"/>
  </r>
  <r>
    <s v="OtsLGRF22S"/>
    <s v="OtsLGRF22S_7877"/>
    <s v="C-07877"/>
    <d v="2022-09-21T00:00:00"/>
    <n v="18"/>
    <s v="U"/>
    <n v="630"/>
    <n v="63"/>
    <x v="1"/>
    <s v="NA"/>
    <m/>
    <s v="M"/>
    <s v="M"/>
    <s v="NA"/>
    <s v="NA"/>
    <x v="2"/>
    <s v="NA"/>
    <s v="U"/>
    <s v="FALL"/>
    <n v="1"/>
    <x v="1"/>
    <e v="#N/A"/>
    <n v="1"/>
    <x v="1"/>
    <n v="5.6818181818181825"/>
    <n v="17.04545454545455"/>
    <s v="abv"/>
    <n v="17.04545454545455"/>
  </r>
  <r>
    <s v="OtsLGRF22S"/>
    <s v="OtsLGRF22S_7880"/>
    <s v="C-07880"/>
    <d v="2022-09-21T00:00:00"/>
    <n v="18"/>
    <s v="U"/>
    <n v="410"/>
    <n v="41"/>
    <x v="1"/>
    <s v="NA"/>
    <m/>
    <s v="M"/>
    <s v="M"/>
    <s v="OtsLYON20S_1_0294"/>
    <s v="OtsLYON20S_1_0197"/>
    <x v="7"/>
    <n v="2"/>
    <n v="2020"/>
    <s v="NA"/>
    <s v="NA"/>
    <x v="0"/>
    <n v="0.98961045999999997"/>
    <n v="1"/>
    <x v="11"/>
    <n v="5.6818181818181825"/>
    <n v="17.04545454545455"/>
    <s v="abv"/>
    <n v="17.04545454545455"/>
  </r>
  <r>
    <s v="OtsLGRF22S"/>
    <s v="OtsLGRF22S_7883"/>
    <s v="C-07883"/>
    <d v="2022-09-21T00:00:00"/>
    <n v="18"/>
    <s v="U"/>
    <n v="420"/>
    <n v="42"/>
    <x v="0"/>
    <n v="1"/>
    <m/>
    <s v="M"/>
    <s v="M"/>
    <s v="OtsLYON20S_1_0605"/>
    <s v="OtsLYON20S_1_0573"/>
    <x v="7"/>
    <n v="2"/>
    <n v="2020"/>
    <s v="NA"/>
    <s v="NA"/>
    <x v="3"/>
    <n v="0.98961045999999997"/>
    <n v="1"/>
    <x v="11"/>
    <n v="5.6818181818181825"/>
    <n v="17.04545454545455"/>
    <s v="blw"/>
    <n v="17.04545454545455"/>
  </r>
  <r>
    <s v="OtsLGRF22S"/>
    <s v="OtsLGRF22S_7886"/>
    <s v="C-07886"/>
    <d v="2022-09-21T00:00:00"/>
    <n v="18"/>
    <s v="F"/>
    <n v="660"/>
    <n v="66"/>
    <x v="1"/>
    <s v="NA"/>
    <m/>
    <s v="F"/>
    <s v="F"/>
    <s v="OtsLYON19S_1_0109"/>
    <s v="OtsLYON19S_1_0017"/>
    <x v="1"/>
    <n v="3"/>
    <n v="2019"/>
    <s v="NA"/>
    <s v="NA"/>
    <x v="7"/>
    <n v="0.95971980899999998"/>
    <n v="1"/>
    <x v="1"/>
    <n v="5.6818181818181825"/>
    <n v="17.04545454545455"/>
    <s v="abv"/>
    <n v="17.04545454545455"/>
  </r>
  <r>
    <s v="OtsLGRF22S"/>
    <s v="OtsLGRF22S_7889"/>
    <s v="C-07889"/>
    <d v="2022-09-21T00:00:00"/>
    <n v="18"/>
    <s v="M"/>
    <n v="590"/>
    <n v="59"/>
    <x v="0"/>
    <n v="1"/>
    <m/>
    <s v="M"/>
    <s v="M"/>
    <s v="OtsLYON18S_1_2366"/>
    <s v="OtsLYON18S_1_2743"/>
    <x v="0"/>
    <n v="4"/>
    <n v="2018"/>
    <s v="NA"/>
    <s v="NA"/>
    <x v="9"/>
    <n v="0.80551598400000002"/>
    <n v="1"/>
    <x v="6"/>
    <n v="5.6818181818181825"/>
    <n v="17.04545454545455"/>
    <s v="blw"/>
    <n v="17.04545454545455"/>
  </r>
  <r>
    <s v="OtsLGRF22S"/>
    <s v="OtsLGRF22S_7892"/>
    <s v="C-07892"/>
    <d v="2022-09-21T00:00:00"/>
    <n v="18"/>
    <s v="U"/>
    <n v="570"/>
    <n v="57"/>
    <x v="1"/>
    <s v="NA"/>
    <m/>
    <s v="M"/>
    <s v="M"/>
    <s v="NA"/>
    <s v="NA"/>
    <x v="2"/>
    <s v="NA"/>
    <s v="U"/>
    <s v="FALL"/>
    <n v="0.999999999999998"/>
    <x v="1"/>
    <e v="#N/A"/>
    <n v="1"/>
    <x v="9"/>
    <n v="5.6818181818181825"/>
    <n v="17.04545454545455"/>
    <s v="abv"/>
    <n v="17.04545454545455"/>
  </r>
  <r>
    <s v="OtsLGRF22S"/>
    <s v="OtsLGRF22S_7895"/>
    <s v="C-07895"/>
    <d v="2022-09-21T00:00:00"/>
    <n v="18"/>
    <s v="U"/>
    <n v="450"/>
    <n v="45"/>
    <x v="1"/>
    <s v="NA"/>
    <m/>
    <s v="M"/>
    <s v="M"/>
    <s v="OtsLYON20S_1_1517"/>
    <s v="OtsLYON20S_1_1658"/>
    <x v="7"/>
    <n v="2"/>
    <n v="2020"/>
    <s v="NA"/>
    <s v="NA"/>
    <x v="12"/>
    <n v="0.98961045999999997"/>
    <n v="1"/>
    <x v="7"/>
    <n v="5.6818181818181825"/>
    <n v="17.04545454545455"/>
    <s v="abv"/>
    <n v="17.04545454545455"/>
  </r>
  <r>
    <s v="OtsLGRF22S"/>
    <s v="OtsLGRF22S_7898"/>
    <s v="C-07898"/>
    <d v="2022-09-21T00:00:00"/>
    <n v="18"/>
    <s v="M"/>
    <n v="870"/>
    <n v="87"/>
    <x v="1"/>
    <s v="NA"/>
    <m/>
    <s v="M"/>
    <s v="M"/>
    <s v="OtsLYON18S_1_2392"/>
    <s v="OtsLYON18S_1_2789"/>
    <x v="0"/>
    <n v="4"/>
    <n v="2018"/>
    <s v="NA"/>
    <s v="NA"/>
    <x v="3"/>
    <n v="0.80551598400000002"/>
    <n v="1"/>
    <x v="2"/>
    <n v="5.6818181818181825"/>
    <n v="17.04545454545455"/>
    <s v="blw"/>
    <n v="17.04545454545455"/>
  </r>
  <r>
    <s v="OtsLGRF22S"/>
    <s v="OtsLGRF22S_7901"/>
    <s v="C-07901"/>
    <d v="2022-09-21T00:00:00"/>
    <n v="18"/>
    <s v="F"/>
    <n v="750"/>
    <n v="75"/>
    <x v="1"/>
    <s v="NA"/>
    <m/>
    <s v="F"/>
    <s v="F"/>
    <s v="NA"/>
    <s v="NA"/>
    <x v="2"/>
    <s v="NA"/>
    <s v="U"/>
    <s v="FALL"/>
    <n v="0.999999999999998"/>
    <x v="1"/>
    <e v="#N/A"/>
    <n v="1"/>
    <x v="4"/>
    <n v="5.6818181818181825"/>
    <n v="17.04545454545455"/>
    <s v="abv"/>
    <n v="17.04545454545455"/>
  </r>
  <r>
    <s v="OtsLGRF22S"/>
    <s v="OtsLGRF22S_7904"/>
    <s v="C-07904"/>
    <d v="2022-09-21T00:00:00"/>
    <n v="18"/>
    <s v="U"/>
    <n v="580"/>
    <n v="58"/>
    <x v="1"/>
    <s v="NA"/>
    <m/>
    <s v="M"/>
    <s v="M"/>
    <s v="OtsLYON19S_1_0154"/>
    <s v="OtsLYON19S_1_0232"/>
    <x v="1"/>
    <n v="3"/>
    <n v="2019"/>
    <s v="NA"/>
    <s v="NA"/>
    <x v="0"/>
    <n v="0.95971980899999998"/>
    <n v="1"/>
    <x v="6"/>
    <n v="5.6818181818181825"/>
    <n v="17.04545454545455"/>
    <s v="abv"/>
    <n v="17.04545454545455"/>
  </r>
  <r>
    <s v="OtsLGRF22S"/>
    <s v="OtsLGRF22S_7907"/>
    <s v="C-07907"/>
    <d v="2022-09-21T00:00:00"/>
    <n v="18"/>
    <s v="U"/>
    <n v="490"/>
    <n v="49"/>
    <x v="0"/>
    <n v="1"/>
    <m/>
    <s v="M"/>
    <s v="M"/>
    <s v="OtsLYON19S_1_1363"/>
    <s v="OtsLYON19S_1_1288"/>
    <x v="1"/>
    <n v="3"/>
    <n v="2019"/>
    <s v="NA"/>
    <s v="NA"/>
    <x v="9"/>
    <n v="0.95971980899999998"/>
    <n v="1"/>
    <x v="8"/>
    <n v="5.6818181818181825"/>
    <n v="17.04545454545455"/>
    <s v="blw"/>
    <n v="17.04545454545455"/>
  </r>
  <r>
    <s v="OtsLGRF22S"/>
    <s v="OtsLGRF22S_7910"/>
    <s v="C-07910"/>
    <d v="2022-09-21T00:00:00"/>
    <n v="18"/>
    <s v="U"/>
    <n v="660"/>
    <n v="66"/>
    <x v="0"/>
    <n v="1"/>
    <m/>
    <s v="M"/>
    <s v="M"/>
    <s v="OtsLYON19S_1_0544"/>
    <s v="OtsLYON19S_1_0427"/>
    <x v="1"/>
    <n v="3"/>
    <n v="2019"/>
    <s v="NA"/>
    <s v="NA"/>
    <x v="3"/>
    <n v="0.95971980899999998"/>
    <n v="1"/>
    <x v="1"/>
    <n v="5.6818181818181825"/>
    <n v="17.04545454545455"/>
    <s v="blw"/>
    <n v="17.04545454545455"/>
  </r>
  <r>
    <s v="OtsLGRF22S"/>
    <s v="OtsLGRF22S_7913"/>
    <s v="C-07913"/>
    <d v="2022-09-21T00:00:00"/>
    <n v="18"/>
    <s v="F"/>
    <n v="660"/>
    <n v="66"/>
    <x v="0"/>
    <n v="1"/>
    <m/>
    <s v="F"/>
    <s v="F"/>
    <s v="NA"/>
    <s v="NA"/>
    <x v="2"/>
    <s v="NA"/>
    <s v="U"/>
    <s v="FALL"/>
    <n v="0.999999999999995"/>
    <x v="6"/>
    <e v="#N/A"/>
    <n v="1"/>
    <x v="1"/>
    <n v="5.6818181818181825"/>
    <n v="17.04545454545455"/>
    <s v="abv"/>
    <n v="17.04545454545455"/>
  </r>
  <r>
    <s v="OtsLGRF22S"/>
    <s v="OtsLGRF22S_7916"/>
    <s v="C-07916"/>
    <d v="2022-09-21T00:00:00"/>
    <n v="18"/>
    <s v="F"/>
    <n v="720"/>
    <n v="72"/>
    <x v="0"/>
    <n v="1"/>
    <m/>
    <s v="F"/>
    <s v="F"/>
    <s v="OtsLYON18S_1_2345"/>
    <s v="OtsLYON18S_1_2708"/>
    <x v="0"/>
    <n v="4"/>
    <n v="2018"/>
    <s v="NA"/>
    <s v="NA"/>
    <x v="9"/>
    <n v="0.80551598400000002"/>
    <n v="1"/>
    <x v="5"/>
    <n v="5.6818181818181825"/>
    <n v="17.04545454545455"/>
    <s v="blw"/>
    <n v="17.04545454545455"/>
  </r>
  <r>
    <s v="OtsLGRF22S"/>
    <s v="OtsLGRF22S_7919"/>
    <s v="C-07919"/>
    <d v="2022-09-21T00:00:00"/>
    <n v="18"/>
    <s v="F"/>
    <n v="600"/>
    <n v="60"/>
    <x v="1"/>
    <s v="NA"/>
    <m/>
    <s v="F"/>
    <s v="F"/>
    <s v="OtsLYON19S_1_0590"/>
    <s v="OtsLYON19S_1_0646"/>
    <x v="1"/>
    <n v="3"/>
    <n v="2019"/>
    <s v="NA"/>
    <s v="NA"/>
    <x v="5"/>
    <n v="0.95971980899999998"/>
    <n v="1"/>
    <x v="6"/>
    <n v="5.6818181818181825"/>
    <n v="17.04545454545455"/>
    <s v="abv"/>
    <n v="17.04545454545455"/>
  </r>
  <r>
    <s v="OtsLGRF22S"/>
    <s v="OtsLGRF22S_7922"/>
    <s v="C-07922"/>
    <d v="2022-09-21T00:00:00"/>
    <n v="18"/>
    <s v="M"/>
    <n v="600"/>
    <n v="60"/>
    <x v="0"/>
    <n v="1"/>
    <m/>
    <s v="M"/>
    <s v="M"/>
    <s v="OtsLYON19S_1_1330"/>
    <s v="OtsLYON19S_1_1250"/>
    <x v="1"/>
    <n v="3"/>
    <n v="2019"/>
    <s v="NA"/>
    <s v="NA"/>
    <x v="13"/>
    <n v="0.95971980899999998"/>
    <n v="1"/>
    <x v="6"/>
    <n v="5.6818181818181825"/>
    <n v="17.04545454545455"/>
    <s v="abv"/>
    <n v="17.04545454545455"/>
  </r>
  <r>
    <s v="OtsLGRF22S"/>
    <s v="OtsLGRF22S_7925"/>
    <s v="C-07925"/>
    <d v="2022-09-21T00:00:00"/>
    <n v="18"/>
    <s v="U"/>
    <n v="470"/>
    <n v="47"/>
    <x v="0"/>
    <n v="1"/>
    <m/>
    <s v="M"/>
    <s v="M"/>
    <s v="OtsLYON20S_1_1304"/>
    <s v="OtsLYON20S_1_0810"/>
    <x v="7"/>
    <n v="2"/>
    <n v="2020"/>
    <s v="NA"/>
    <s v="NA"/>
    <x v="13"/>
    <n v="0.98961045999999997"/>
    <n v="1"/>
    <x v="7"/>
    <n v="5.6818181818181825"/>
    <n v="17.04545454545455"/>
    <s v="abv"/>
    <n v="17.04545454545455"/>
  </r>
  <r>
    <s v="OtsLGRF22S"/>
    <s v="OtsLGRF22S_7928"/>
    <s v="C-07928"/>
    <d v="2022-09-21T00:00:00"/>
    <n v="18"/>
    <s v="U"/>
    <n v="610"/>
    <n v="61"/>
    <x v="1"/>
    <s v="NA"/>
    <m/>
    <s v="M"/>
    <s v="M"/>
    <s v="OtsLYON19S_1_0144"/>
    <s v="OtsLYON19S_1_0201"/>
    <x v="1"/>
    <n v="3"/>
    <n v="2019"/>
    <s v="NA"/>
    <s v="NA"/>
    <x v="7"/>
    <n v="0.95971980899999998"/>
    <n v="1"/>
    <x v="6"/>
    <n v="5.6818181818181825"/>
    <n v="17.04545454545455"/>
    <s v="abv"/>
    <n v="17.04545454545455"/>
  </r>
  <r>
    <s v="OtsLGRF22S"/>
    <s v="OtsLGRF22S_7931"/>
    <s v="C-07931"/>
    <d v="2022-09-21T00:00:00"/>
    <n v="18"/>
    <s v="U"/>
    <n v="580"/>
    <n v="58"/>
    <x v="0"/>
    <n v="1"/>
    <m/>
    <s v="M"/>
    <s v="M"/>
    <s v="OtsLYON19S_1_0546"/>
    <s v="OtsLYON19S_1_0432"/>
    <x v="1"/>
    <n v="3"/>
    <n v="2019"/>
    <s v="NA"/>
    <s v="NA"/>
    <x v="3"/>
    <n v="0.95971980899999998"/>
    <n v="1"/>
    <x v="6"/>
    <n v="5.6818181818181825"/>
    <n v="17.04545454545455"/>
    <s v="blw"/>
    <n v="17.04545454545455"/>
  </r>
  <r>
    <s v="OtsLGRF22S"/>
    <s v="OtsLGRF22S_7934"/>
    <s v="C-07934"/>
    <d v="2022-09-21T00:00:00"/>
    <n v="18"/>
    <s v="F"/>
    <n v="700"/>
    <n v="70"/>
    <x v="0"/>
    <n v="1"/>
    <m/>
    <s v="F"/>
    <s v="F"/>
    <s v="OtsLYON18S_1_0706"/>
    <s v="OtsLYON18S_1_0521"/>
    <x v="0"/>
    <n v="4"/>
    <n v="2018"/>
    <s v="NA"/>
    <s v="NA"/>
    <x v="0"/>
    <n v="0.80551598400000002"/>
    <n v="1"/>
    <x v="5"/>
    <n v="5.6818181818181825"/>
    <n v="17.04545454545455"/>
    <s v="abv"/>
    <n v="17.04545454545455"/>
  </r>
  <r>
    <s v="OtsLGRF22S"/>
    <s v="OtsLGRF22S_7937"/>
    <s v="C-07937"/>
    <d v="2022-09-21T00:00:00"/>
    <n v="18"/>
    <s v="U"/>
    <n v="570"/>
    <n v="57"/>
    <x v="1"/>
    <s v="NA"/>
    <m/>
    <s v="M"/>
    <s v="M"/>
    <s v="OtsLYON19S_1_1881"/>
    <s v="OtsLYON19S_1_1641"/>
    <x v="1"/>
    <n v="3"/>
    <n v="2019"/>
    <s v="NA"/>
    <s v="NA"/>
    <x v="12"/>
    <n v="0.95971980899999998"/>
    <n v="1"/>
    <x v="9"/>
    <n v="5.6818181818181825"/>
    <n v="17.04545454545455"/>
    <s v="abv"/>
    <n v="17.04545454545455"/>
  </r>
  <r>
    <s v="OtsLGRF22S"/>
    <s v="OtsLGRF22S_7940"/>
    <s v="C-07940"/>
    <d v="2022-09-21T00:00:00"/>
    <n v="18"/>
    <s v="U"/>
    <n v="410"/>
    <n v="41"/>
    <x v="0"/>
    <n v="1"/>
    <m/>
    <s v="M"/>
    <s v="M"/>
    <s v="OtsLYON20S_1_1592"/>
    <s v="OtsLYON20S_1_1783"/>
    <x v="7"/>
    <n v="2"/>
    <n v="2020"/>
    <s v="NA"/>
    <s v="NA"/>
    <x v="17"/>
    <n v="0.98961045999999997"/>
    <n v="1"/>
    <x v="11"/>
    <n v="5.6818181818181825"/>
    <n v="17.04545454545455"/>
    <s v="abv"/>
    <n v="17.04545454545455"/>
  </r>
  <r>
    <s v="OtsLGRF22S"/>
    <s v="OtsLGRF22S_7943"/>
    <s v="C-07943"/>
    <d v="2022-09-21T00:00:00"/>
    <n v="18"/>
    <s v="U"/>
    <n v="600"/>
    <n v="60"/>
    <x v="0"/>
    <s v="NA"/>
    <s v="This individual failed to genotype"/>
    <s v="U"/>
    <s v="M"/>
    <s v="NG"/>
    <s v="NG"/>
    <x v="10"/>
    <s v="NA"/>
    <s v="U"/>
    <s v="NA"/>
    <s v="NA"/>
    <x v="19"/>
    <e v="#N/A"/>
    <n v="1"/>
    <x v="6"/>
    <n v="5.6818181818181825"/>
    <n v="17.04545454545455"/>
    <s v="abv"/>
    <n v="17.04545454545455"/>
  </r>
  <r>
    <s v="OtsLGRF22S"/>
    <s v="OtsLGRF22S_7946"/>
    <s v="C-07946"/>
    <d v="2022-09-21T00:00:00"/>
    <n v="18"/>
    <s v="F"/>
    <n v="720"/>
    <n v="72"/>
    <x v="1"/>
    <s v="NA"/>
    <m/>
    <s v="F"/>
    <s v="F"/>
    <s v="NA"/>
    <s v="NA"/>
    <x v="2"/>
    <s v="NA"/>
    <s v="U"/>
    <s v="FALL"/>
    <n v="0.999999999999997"/>
    <x v="1"/>
    <e v="#N/A"/>
    <n v="1"/>
    <x v="5"/>
    <n v="5.6818181818181825"/>
    <n v="17.04545454545455"/>
    <s v="abv"/>
    <n v="17.04545454545455"/>
  </r>
  <r>
    <s v="OtsLGRF22S"/>
    <s v="OtsLGRF22S_7949"/>
    <s v="C-07949"/>
    <d v="2022-09-21T00:00:00"/>
    <n v="18"/>
    <s v="U"/>
    <n v="440"/>
    <n v="44"/>
    <x v="0"/>
    <n v="1"/>
    <m/>
    <s v="M"/>
    <s v="M"/>
    <s v="OtsLYON20S_1_0294"/>
    <s v="OtsLYON20S_1_0196"/>
    <x v="7"/>
    <n v="2"/>
    <n v="2020"/>
    <s v="NA"/>
    <s v="NA"/>
    <x v="0"/>
    <n v="0.98961045999999997"/>
    <n v="1"/>
    <x v="7"/>
    <n v="5.6818181818181825"/>
    <n v="17.04545454545455"/>
    <s v="abv"/>
    <n v="17.04545454545455"/>
  </r>
  <r>
    <s v="OtsLGRF22S"/>
    <s v="OtsLGRF22S_7952"/>
    <s v="C-07952"/>
    <d v="2022-09-21T00:00:00"/>
    <n v="18"/>
    <s v="F"/>
    <n v="700"/>
    <n v="70"/>
    <x v="0"/>
    <n v="1"/>
    <m/>
    <s v="F"/>
    <s v="F"/>
    <s v="OtsLYON18S_1_2503"/>
    <s v="OtsLYON18S_1_2453"/>
    <x v="0"/>
    <n v="4"/>
    <n v="2018"/>
    <s v="NA"/>
    <s v="NA"/>
    <x v="9"/>
    <n v="0.80551598400000002"/>
    <n v="1"/>
    <x v="5"/>
    <n v="5.6818181818181825"/>
    <n v="17.04545454545455"/>
    <s v="blw"/>
    <n v="17.04545454545455"/>
  </r>
  <r>
    <s v="OtsLGRF22S"/>
    <s v="OtsLGRF22S_7955"/>
    <s v="C-07955"/>
    <d v="2022-09-21T00:00:00"/>
    <n v="18"/>
    <s v="U"/>
    <n v="620"/>
    <n v="62"/>
    <x v="0"/>
    <n v="1"/>
    <m/>
    <s v="M"/>
    <s v="M"/>
    <s v="OtsLYON19S_1_1702"/>
    <s v="OtsLYON19S_1_1914"/>
    <x v="1"/>
    <n v="3"/>
    <n v="2019"/>
    <s v="NA"/>
    <s v="NA"/>
    <x v="12"/>
    <n v="0.95971980899999998"/>
    <n v="1"/>
    <x v="6"/>
    <n v="5.6818181818181825"/>
    <n v="17.04545454545455"/>
    <s v="abv"/>
    <n v="17.04545454545455"/>
  </r>
  <r>
    <s v="OtsLGRF22S"/>
    <s v="OtsLGRF22S_7958"/>
    <s v="C-07958"/>
    <d v="2022-09-21T00:00:00"/>
    <n v="18"/>
    <s v="U"/>
    <n v="550"/>
    <n v="55"/>
    <x v="0"/>
    <n v="1"/>
    <s v="This sample is a duplicate with OtsLGRF22S_8855."/>
    <s v="M"/>
    <s v="M"/>
    <s v="OtsLYON19S_1_1106"/>
    <s v="OtsLYON19S_1_0919"/>
    <x v="1"/>
    <n v="3"/>
    <n v="2019"/>
    <s v="NA"/>
    <s v="NA"/>
    <x v="16"/>
    <n v="0.95971980899999998"/>
    <n v="1"/>
    <x v="9"/>
    <n v="5.6818181818181825"/>
    <n v="17.04545454545455"/>
    <s v="abv"/>
    <n v="17.04545454545455"/>
  </r>
  <r>
    <s v="OtsLGRF22S"/>
    <s v="OtsLGRF22S_7961"/>
    <s v="C-07961"/>
    <d v="2022-09-21T00:00:00"/>
    <n v="18"/>
    <s v="U"/>
    <n v="630"/>
    <n v="63"/>
    <x v="1"/>
    <s v="NA"/>
    <m/>
    <s v="M"/>
    <s v="M"/>
    <s v="NA"/>
    <s v="NA"/>
    <x v="2"/>
    <s v="NA"/>
    <s v="U"/>
    <s v="FALL"/>
    <n v="1"/>
    <x v="1"/>
    <e v="#N/A"/>
    <n v="1"/>
    <x v="1"/>
    <n v="5.6818181818181825"/>
    <n v="17.04545454545455"/>
    <s v="abv"/>
    <n v="17.04545454545455"/>
  </r>
  <r>
    <s v="OtsLGRF22S"/>
    <s v="OtsLGRF22S_7964"/>
    <s v="C-07964"/>
    <d v="2022-09-21T00:00:00"/>
    <n v="18"/>
    <s v="M"/>
    <n v="580"/>
    <n v="58"/>
    <x v="0"/>
    <n v="1"/>
    <m/>
    <s v="M"/>
    <s v="M"/>
    <s v="OtsLYON18S_1_2317"/>
    <s v="OtsLYON18S_1_2462"/>
    <x v="0"/>
    <n v="4"/>
    <n v="2018"/>
    <s v="NA"/>
    <s v="NA"/>
    <x v="9"/>
    <n v="0.80551598400000002"/>
    <n v="1"/>
    <x v="6"/>
    <n v="5.6818181818181825"/>
    <n v="17.04545454545455"/>
    <s v="blw"/>
    <n v="17.04545454545455"/>
  </r>
  <r>
    <s v="OtsLGRF22S"/>
    <s v="OtsLGRF22S_7967"/>
    <s v="C-07967"/>
    <d v="2022-09-21T00:00:00"/>
    <n v="18"/>
    <s v="F"/>
    <n v="620"/>
    <n v="62"/>
    <x v="0"/>
    <n v="1"/>
    <m/>
    <s v="F"/>
    <s v="F"/>
    <s v="OtsLYON18S_1_2339"/>
    <s v="OtsLYON18S_1_2497"/>
    <x v="0"/>
    <n v="4"/>
    <n v="2018"/>
    <s v="NA"/>
    <s v="NA"/>
    <x v="9"/>
    <n v="0.80551598400000002"/>
    <n v="1"/>
    <x v="6"/>
    <n v="5.6818181818181825"/>
    <n v="17.04545454545455"/>
    <s v="blw"/>
    <n v="17.04545454545455"/>
  </r>
  <r>
    <s v="OtsLGRF22S"/>
    <s v="OtsLGRF22S_7970"/>
    <s v="C-07970"/>
    <d v="2022-09-21T00:00:00"/>
    <n v="18"/>
    <s v="U"/>
    <n v="610"/>
    <n v="61"/>
    <x v="0"/>
    <n v="1"/>
    <s v="This individual failed to genotype"/>
    <s v="U"/>
    <s v="M"/>
    <s v="NG"/>
    <s v="NG"/>
    <x v="10"/>
    <s v="NA"/>
    <s v="U"/>
    <s v="NA"/>
    <s v="NA"/>
    <x v="19"/>
    <e v="#N/A"/>
    <n v="1"/>
    <x v="6"/>
    <n v="5.6818181818181825"/>
    <n v="17.04545454545455"/>
    <s v="abv"/>
    <n v="17.04545454545455"/>
  </r>
  <r>
    <s v="OtsLGRF22S"/>
    <s v="OtsLGRF22S_7973"/>
    <s v="C-07973"/>
    <d v="2022-09-21T00:00:00"/>
    <n v="18"/>
    <s v="F"/>
    <n v="710"/>
    <n v="71"/>
    <x v="0"/>
    <n v="1"/>
    <m/>
    <s v="F"/>
    <s v="F"/>
    <s v="OtsLYON18S_1_2321"/>
    <s v="OtsLYON18S_1_2449"/>
    <x v="0"/>
    <n v="4"/>
    <n v="2018"/>
    <s v="NA"/>
    <s v="NA"/>
    <x v="9"/>
    <n v="0.80551598400000002"/>
    <n v="1"/>
    <x v="5"/>
    <n v="5.6818181818181825"/>
    <n v="17.04545454545455"/>
    <s v="blw"/>
    <n v="17.04545454545455"/>
  </r>
  <r>
    <s v="OtsLGRF22S"/>
    <s v="OtsLGRF22S_7976"/>
    <s v="C-07976"/>
    <d v="2022-09-21T00:00:00"/>
    <n v="18"/>
    <s v="F"/>
    <n v="730"/>
    <n v="73"/>
    <x v="0"/>
    <n v="1"/>
    <m/>
    <s v="F"/>
    <s v="F"/>
    <s v="OtsLYON18S_1_1964"/>
    <s v="OtsLYON18S_1_1588"/>
    <x v="0"/>
    <n v="4"/>
    <n v="2018"/>
    <s v="NA"/>
    <s v="NA"/>
    <x v="4"/>
    <n v="0.80551598400000002"/>
    <n v="1"/>
    <x v="4"/>
    <n v="5.6818181818181825"/>
    <n v="17.04545454545455"/>
    <s v="blw"/>
    <n v="17.04545454545455"/>
  </r>
  <r>
    <s v="OtsLGRF22S"/>
    <s v="OtsLGRF22S_7979"/>
    <s v="C-07979"/>
    <d v="2022-09-21T00:00:00"/>
    <n v="18"/>
    <s v="U"/>
    <n v="670"/>
    <n v="67"/>
    <x v="0"/>
    <n v="1"/>
    <m/>
    <s v="M"/>
    <s v="M"/>
    <s v="OtsLYON19S_1_1301"/>
    <s v="OtsLYON19S_1_1238"/>
    <x v="1"/>
    <n v="3"/>
    <n v="2019"/>
    <s v="NA"/>
    <s v="NA"/>
    <x v="13"/>
    <n v="0.95971980899999998"/>
    <n v="1"/>
    <x v="1"/>
    <n v="5.6818181818181825"/>
    <n v="17.04545454545455"/>
    <s v="abv"/>
    <n v="17.04545454545455"/>
  </r>
  <r>
    <s v="OtsLGRF22S"/>
    <s v="OtsLGRF22S_7982"/>
    <s v="C-07982"/>
    <d v="2022-09-21T00:00:00"/>
    <n v="18"/>
    <s v="M"/>
    <n v="710"/>
    <n v="71"/>
    <x v="1"/>
    <s v="NA"/>
    <m/>
    <s v="M"/>
    <s v="M"/>
    <s v="OtsLYON19S_1_1865"/>
    <s v="OtsLYON19S_1_1624"/>
    <x v="1"/>
    <n v="3"/>
    <n v="2019"/>
    <s v="NA"/>
    <s v="NA"/>
    <x v="12"/>
    <n v="0.95971980899999998"/>
    <n v="1"/>
    <x v="5"/>
    <n v="5.6818181818181825"/>
    <n v="17.04545454545455"/>
    <s v="abv"/>
    <n v="17.04545454545455"/>
  </r>
  <r>
    <s v="OtsLGRF22S"/>
    <s v="OtsLGRF22S_7985"/>
    <s v="C-07985"/>
    <d v="2022-09-21T00:00:00"/>
    <n v="18"/>
    <s v="F"/>
    <n v="690"/>
    <n v="69"/>
    <x v="0"/>
    <n v="1"/>
    <s v="This individual failed to genotype"/>
    <s v="U"/>
    <s v="F"/>
    <s v="NG"/>
    <s v="NG"/>
    <x v="10"/>
    <s v="NA"/>
    <s v="U"/>
    <s v="NA"/>
    <s v="NA"/>
    <x v="19"/>
    <e v="#N/A"/>
    <n v="1"/>
    <x v="5"/>
    <n v="5.6818181818181825"/>
    <n v="17.04545454545455"/>
    <s v="abv"/>
    <n v="17.04545454545455"/>
  </r>
  <r>
    <s v="OtsLGRF22S"/>
    <s v="OtsLGRF22S_7988"/>
    <s v="C-07988"/>
    <d v="2022-09-21T00:00:00"/>
    <n v="18"/>
    <s v="U"/>
    <n v="520"/>
    <n v="52"/>
    <x v="0"/>
    <s v="NA"/>
    <m/>
    <s v="M"/>
    <s v="M"/>
    <s v="OtsPBT19-PRHFa-7287"/>
    <s v="OtsPBT19-PRHFa-7369"/>
    <x v="15"/>
    <n v="3"/>
    <n v="2019"/>
    <s v="NA"/>
    <s v="NA"/>
    <x v="21"/>
    <n v="0.96152300000000002"/>
    <n v="1"/>
    <x v="8"/>
    <n v="5.6818181818181825"/>
    <n v="17.04545454545455"/>
    <s v="blw"/>
    <n v="17.04545454545455"/>
  </r>
  <r>
    <s v="OtsLGRF22S"/>
    <s v="OtsLGRF22S_7991"/>
    <s v="C-07991"/>
    <d v="2022-09-21T00:00:00"/>
    <n v="18"/>
    <s v="U"/>
    <n v="600"/>
    <n v="60"/>
    <x v="0"/>
    <n v="1"/>
    <m/>
    <s v="F"/>
    <s v="F"/>
    <s v="OtsLYON19S_1_0563"/>
    <s v="OtsLYON19S_1_0617"/>
    <x v="1"/>
    <n v="3"/>
    <n v="2019"/>
    <s v="NA"/>
    <s v="NA"/>
    <x v="5"/>
    <n v="0.95971980899999998"/>
    <n v="1"/>
    <x v="6"/>
    <n v="5.6818181818181825"/>
    <n v="17.04545454545455"/>
    <s v="abv"/>
    <n v="17.04545454545455"/>
  </r>
  <r>
    <s v="OtsLGRF22S"/>
    <s v="OtsLGRF22S_7994"/>
    <s v="C-07994"/>
    <d v="2022-09-21T00:00:00"/>
    <n v="18"/>
    <s v="F"/>
    <n v="750"/>
    <n v="75"/>
    <x v="1"/>
    <s v="NA"/>
    <m/>
    <s v="F"/>
    <s v="F"/>
    <s v="OtsLYON18S_1_1959"/>
    <s v="OtsLYON18S_1_1569"/>
    <x v="0"/>
    <n v="4"/>
    <n v="2018"/>
    <s v="NA"/>
    <s v="NA"/>
    <x v="4"/>
    <n v="0.80551598400000002"/>
    <n v="1"/>
    <x v="4"/>
    <n v="5.6818181818181825"/>
    <n v="17.04545454545455"/>
    <s v="blw"/>
    <n v="17.04545454545455"/>
  </r>
  <r>
    <s v="OtsLGRF22S"/>
    <s v="OtsLGRF22S_7997"/>
    <s v="C-07997"/>
    <d v="2022-09-21T00:00:00"/>
    <n v="18"/>
    <s v="U"/>
    <n v="620"/>
    <n v="62"/>
    <x v="1"/>
    <s v="NA"/>
    <m/>
    <s v="M"/>
    <s v="M"/>
    <s v="OtsLYON19S_1_1869"/>
    <s v="OtsLYON19S_1_1625"/>
    <x v="1"/>
    <n v="3"/>
    <n v="2019"/>
    <s v="NA"/>
    <s v="NA"/>
    <x v="12"/>
    <n v="0.95971980899999998"/>
    <n v="1"/>
    <x v="6"/>
    <n v="5.6818181818181825"/>
    <n v="17.04545454545455"/>
    <s v="abv"/>
    <n v="17.04545454545455"/>
  </r>
  <r>
    <s v="OtsLGRF22S"/>
    <s v="OtsLGRF22S_8000"/>
    <s v="C-08000"/>
    <d v="2022-09-21T00:00:00"/>
    <n v="18"/>
    <s v="U"/>
    <n v="630"/>
    <n v="63"/>
    <x v="1"/>
    <s v="NA"/>
    <m/>
    <s v="M"/>
    <s v="M"/>
    <s v="OtsLYON19S_1_0134"/>
    <s v="OtsLYON19S_1_0091"/>
    <x v="1"/>
    <n v="3"/>
    <n v="2019"/>
    <s v="NA"/>
    <s v="NA"/>
    <x v="7"/>
    <n v="0.95971980899999998"/>
    <n v="1"/>
    <x v="1"/>
    <n v="5.6818181818181825"/>
    <n v="17.04545454545455"/>
    <s v="abv"/>
    <n v="17.04545454545455"/>
  </r>
  <r>
    <s v="OtsLGRF22S"/>
    <s v="OtsLGRF22S_8003"/>
    <s v="C-08003"/>
    <d v="2022-09-21T00:00:00"/>
    <n v="18"/>
    <s v="U"/>
    <n v="660"/>
    <n v="66"/>
    <x v="0"/>
    <n v="1"/>
    <m/>
    <s v="M"/>
    <s v="M"/>
    <s v="OtsLYON19S_1_1762"/>
    <s v="OtsLYON19S_1_2023"/>
    <x v="1"/>
    <n v="3"/>
    <n v="2019"/>
    <s v="NA"/>
    <s v="NA"/>
    <x v="17"/>
    <n v="0.95971980899999998"/>
    <n v="1"/>
    <x v="1"/>
    <n v="5.6818181818181825"/>
    <n v="17.04545454545455"/>
    <s v="abv"/>
    <n v="17.04545454545455"/>
  </r>
  <r>
    <s v="OtsLGRF22S"/>
    <s v="OtsLGRF22S_8006"/>
    <s v="C-08006"/>
    <d v="2022-09-21T00:00:00"/>
    <n v="18"/>
    <s v="U"/>
    <n v="620"/>
    <n v="62"/>
    <x v="1"/>
    <s v="NA"/>
    <s v="This individual failed to genotype"/>
    <s v="U"/>
    <s v="M"/>
    <s v="NG"/>
    <s v="NG"/>
    <x v="11"/>
    <s v="NA"/>
    <s v="U"/>
    <s v="NA"/>
    <s v="NA"/>
    <x v="19"/>
    <e v="#N/A"/>
    <n v="1"/>
    <x v="6"/>
    <n v="5.6818181818181825"/>
    <n v="17.04545454545455"/>
    <s v="abv"/>
    <n v="17.04545454545455"/>
  </r>
  <r>
    <s v="OtsLGRF22S"/>
    <s v="OtsLGRF22S_8009"/>
    <s v="C-08009"/>
    <d v="2022-09-21T00:00:00"/>
    <n v="18"/>
    <s v="F"/>
    <n v="640"/>
    <n v="64"/>
    <x v="1"/>
    <s v="NA"/>
    <m/>
    <s v="F"/>
    <s v="F"/>
    <s v="OtsLYON19S_1_1868"/>
    <s v="OtsLYON19S_1_1627"/>
    <x v="1"/>
    <n v="3"/>
    <n v="2019"/>
    <s v="NA"/>
    <s v="NA"/>
    <x v="12"/>
    <n v="0.95971980899999998"/>
    <n v="1"/>
    <x v="1"/>
    <n v="5.6818181818181825"/>
    <n v="17.04545454545455"/>
    <s v="abv"/>
    <n v="17.04545454545455"/>
  </r>
  <r>
    <s v="OtsLGRF22S"/>
    <s v="OtsLGRF22S_8012"/>
    <s v="C-08012"/>
    <d v="2022-09-21T00:00:00"/>
    <n v="18"/>
    <s v="U"/>
    <n v="390"/>
    <n v="39"/>
    <x v="1"/>
    <s v="NA"/>
    <m/>
    <s v="M"/>
    <s v="M"/>
    <s v="NA"/>
    <s v="NA"/>
    <x v="2"/>
    <s v="NA"/>
    <s v="U"/>
    <s v="FALL"/>
    <n v="1"/>
    <x v="1"/>
    <e v="#N/A"/>
    <n v="1"/>
    <x v="11"/>
    <n v="5.6818181818181825"/>
    <n v="17.04545454545455"/>
    <s v="abv"/>
    <n v="17.04545454545455"/>
  </r>
  <r>
    <s v="OtsLGRF22S"/>
    <s v="OtsLGRF22S_8015"/>
    <s v="C-08015"/>
    <d v="2022-09-21T00:00:00"/>
    <n v="18"/>
    <s v="U"/>
    <n v="410"/>
    <n v="41"/>
    <x v="0"/>
    <n v="1"/>
    <m/>
    <s v="M"/>
    <s v="M"/>
    <s v="OtsLYON20S_1_0243"/>
    <s v="OtsLYON20S_1_0089"/>
    <x v="7"/>
    <n v="2"/>
    <n v="2020"/>
    <s v="NA"/>
    <s v="NA"/>
    <x v="7"/>
    <n v="0.98961045999999997"/>
    <n v="1"/>
    <x v="11"/>
    <n v="5.6818181818181825"/>
    <n v="17.04545454545455"/>
    <s v="abv"/>
    <n v="17.04545454545455"/>
  </r>
  <r>
    <s v="OtsLGRF22S"/>
    <s v="OtsLGRF22S_8018"/>
    <s v="C-08018"/>
    <d v="2022-09-21T00:00:00"/>
    <n v="18"/>
    <s v="M"/>
    <n v="940"/>
    <n v="94"/>
    <x v="1"/>
    <s v="NA"/>
    <m/>
    <s v="U"/>
    <s v="M"/>
    <s v="OtsLYON18S_1_1938"/>
    <s v="OtsLYON18S_1_1547"/>
    <x v="0"/>
    <n v="4"/>
    <n v="2018"/>
    <s v="NA"/>
    <s v="NA"/>
    <x v="4"/>
    <n v="0.80551598400000002"/>
    <n v="1"/>
    <x v="10"/>
    <n v="5.6818181818181825"/>
    <n v="17.04545454545455"/>
    <s v="blw"/>
    <n v="17.04545454545455"/>
  </r>
  <r>
    <s v="OtsLGRF22S"/>
    <s v="OtsLGRF22S_8021"/>
    <s v="C-08021"/>
    <d v="2022-09-21T00:00:00"/>
    <n v="18"/>
    <s v="M"/>
    <n v="850"/>
    <n v="85"/>
    <x v="1"/>
    <n v="1"/>
    <m/>
    <s v="F"/>
    <s v="F"/>
    <s v="OtsLYON18S_1_1955"/>
    <s v="OtsLYON18S_1_2111"/>
    <x v="0"/>
    <n v="4"/>
    <n v="2018"/>
    <s v="NA"/>
    <s v="NA"/>
    <x v="13"/>
    <n v="0.80551598400000002"/>
    <n v="1"/>
    <x v="2"/>
    <n v="5.6818181818181825"/>
    <n v="17.04545454545455"/>
    <s v="abv"/>
    <n v="17.04545454545455"/>
  </r>
  <r>
    <s v="OtsLGRF22S"/>
    <s v="OtsLGRF22S_8024"/>
    <s v="C-08024"/>
    <d v="2022-09-21T00:00:00"/>
    <n v="18"/>
    <s v="F"/>
    <n v="750"/>
    <n v="75"/>
    <x v="1"/>
    <s v="NA"/>
    <m/>
    <s v="F"/>
    <s v="F"/>
    <s v="OtsLYON18S_1_2381"/>
    <s v="OtsLYON18S_1_2760"/>
    <x v="0"/>
    <n v="4"/>
    <n v="2018"/>
    <s v="NA"/>
    <s v="NA"/>
    <x v="3"/>
    <n v="0.80551598400000002"/>
    <n v="1"/>
    <x v="4"/>
    <n v="5.6818181818181825"/>
    <n v="17.04545454545455"/>
    <s v="blw"/>
    <n v="17.04545454545455"/>
  </r>
  <r>
    <s v="OtsLGRF22S"/>
    <s v="OtsLGRF22S_8027"/>
    <s v="C-08027"/>
    <d v="2022-09-21T00:00:00"/>
    <n v="18"/>
    <s v="F"/>
    <n v="720"/>
    <n v="72"/>
    <x v="0"/>
    <n v="1"/>
    <m/>
    <s v="F"/>
    <s v="F"/>
    <s v="OtsLYON18S_1_1929"/>
    <s v="OtsLYON18S_1_1532"/>
    <x v="0"/>
    <n v="4"/>
    <n v="2018"/>
    <s v="NA"/>
    <s v="NA"/>
    <x v="4"/>
    <n v="0.80551598400000002"/>
    <n v="1"/>
    <x v="5"/>
    <n v="5.6818181818181825"/>
    <n v="17.04545454545455"/>
    <s v="blw"/>
    <n v="17.04545454545455"/>
  </r>
  <r>
    <s v="OtsLGRF22S"/>
    <s v="OtsLGRF22S_8030"/>
    <s v="C-08030"/>
    <d v="2022-09-21T00:00:00"/>
    <n v="18"/>
    <s v="U"/>
    <n v="580"/>
    <n v="58"/>
    <x v="1"/>
    <s v="NA"/>
    <m/>
    <s v="M"/>
    <s v="M"/>
    <s v="OtsLYON19S_1_0577"/>
    <s v="OtsLYON19S_1_0499"/>
    <x v="1"/>
    <n v="3"/>
    <n v="2019"/>
    <s v="NA"/>
    <s v="NA"/>
    <x v="3"/>
    <n v="0.95971980899999998"/>
    <n v="1"/>
    <x v="6"/>
    <n v="5.6818181818181825"/>
    <n v="17.04545454545455"/>
    <s v="blw"/>
    <n v="17.04545454545455"/>
  </r>
  <r>
    <s v="OtsLGRF22S"/>
    <s v="OtsLGRF22S_8033"/>
    <s v="C-08033"/>
    <d v="2022-09-21T00:00:00"/>
    <n v="18"/>
    <s v="U"/>
    <n v="620"/>
    <n v="62"/>
    <x v="1"/>
    <s v="NA"/>
    <m/>
    <s v="M"/>
    <s v="M"/>
    <s v="OtsLYON19S_1_1106"/>
    <s v="OtsLYON19S_1_0919"/>
    <x v="1"/>
    <n v="3"/>
    <n v="2019"/>
    <s v="NA"/>
    <s v="NA"/>
    <x v="16"/>
    <n v="0.95971980899999998"/>
    <n v="1"/>
    <x v="6"/>
    <n v="5.6818181818181825"/>
    <n v="17.04545454545455"/>
    <s v="abv"/>
    <n v="17.04545454545455"/>
  </r>
  <r>
    <s v="OtsLGRF22S"/>
    <s v="OtsLGRF22S_8036"/>
    <s v="C-08036"/>
    <d v="2022-09-21T00:00:00"/>
    <n v="18"/>
    <s v="U"/>
    <n v="520"/>
    <n v="52"/>
    <x v="0"/>
    <n v="1"/>
    <m/>
    <s v="M"/>
    <s v="M"/>
    <s v="OtsLYON20S_1_1328"/>
    <s v="OtsLYON20S_1_0861"/>
    <x v="7"/>
    <n v="2"/>
    <n v="2020"/>
    <s v="NA"/>
    <s v="NA"/>
    <x v="16"/>
    <n v="0.98961045999999997"/>
    <n v="1"/>
    <x v="8"/>
    <n v="5.6818181818181825"/>
    <n v="17.04545454545455"/>
    <s v="abv"/>
    <n v="17.04545454545455"/>
  </r>
  <r>
    <s v="OtsLGRF22S"/>
    <s v="OtsLGRF22S_8039"/>
    <s v="C-08039"/>
    <d v="2022-09-21T00:00:00"/>
    <n v="18"/>
    <s v="F"/>
    <n v="710"/>
    <n v="71"/>
    <x v="0"/>
    <n v="1"/>
    <m/>
    <s v="F"/>
    <s v="F"/>
    <s v="OtsLYON18S_1_2317"/>
    <s v="OtsLYON18S_1_2460"/>
    <x v="0"/>
    <n v="4"/>
    <n v="2018"/>
    <s v="NA"/>
    <s v="NA"/>
    <x v="9"/>
    <n v="0.80551598400000002"/>
    <n v="1"/>
    <x v="5"/>
    <n v="5.6818181818181825"/>
    <n v="17.04545454545455"/>
    <s v="blw"/>
    <n v="17.04545454545455"/>
  </r>
  <r>
    <s v="OtsLGRF22S"/>
    <s v="OtsLGRF22S_8042"/>
    <s v="C-08042"/>
    <d v="2022-09-21T00:00:00"/>
    <n v="18"/>
    <s v="U"/>
    <n v="590"/>
    <n v="59"/>
    <x v="1"/>
    <s v="NA"/>
    <m/>
    <s v="M"/>
    <s v="M"/>
    <s v="OtsLYON19S_1_0576"/>
    <s v="OtsLYON19S_1_0496"/>
    <x v="1"/>
    <n v="3"/>
    <n v="2019"/>
    <s v="NA"/>
    <s v="NA"/>
    <x v="3"/>
    <n v="0.95971980899999998"/>
    <n v="1"/>
    <x v="6"/>
    <n v="5.6818181818181825"/>
    <n v="17.04545454545455"/>
    <s v="blw"/>
    <n v="17.04545454545455"/>
  </r>
  <r>
    <s v="OtsLGRF22S"/>
    <s v="OtsLGRF22S_8045"/>
    <s v="C-08045"/>
    <d v="2022-09-21T00:00:00"/>
    <n v="18"/>
    <s v="U"/>
    <n v="640"/>
    <n v="64"/>
    <x v="1"/>
    <s v="NA"/>
    <m/>
    <s v="M"/>
    <s v="M"/>
    <s v="OtsLYON19S_1_0714"/>
    <s v="OtsLYON19S_1_0814"/>
    <x v="1"/>
    <n v="3"/>
    <n v="2019"/>
    <s v="NA"/>
    <s v="NA"/>
    <x v="5"/>
    <n v="0.95971980899999998"/>
    <n v="1"/>
    <x v="1"/>
    <n v="5.6818181818181825"/>
    <n v="17.04545454545455"/>
    <s v="abv"/>
    <n v="17.04545454545455"/>
  </r>
  <r>
    <s v="OtsLGRF22S"/>
    <s v="OtsLGRF22S_8048"/>
    <s v="C-08048"/>
    <d v="2022-09-21T00:00:00"/>
    <n v="18"/>
    <s v="U"/>
    <n v="700"/>
    <n v="70"/>
    <x v="1"/>
    <s v="NA"/>
    <m/>
    <s v="M"/>
    <s v="M"/>
    <s v="OtsLYON18S_1_0730"/>
    <s v="OtsLYON18S_1_0838"/>
    <x v="0"/>
    <n v="4"/>
    <n v="2018"/>
    <s v="NA"/>
    <s v="NA"/>
    <x v="5"/>
    <n v="0.80551598400000002"/>
    <n v="1"/>
    <x v="5"/>
    <n v="5.6818181818181825"/>
    <n v="17.04545454545455"/>
    <s v="abv"/>
    <n v="17.04545454545455"/>
  </r>
  <r>
    <s v="OtsLGRF22S"/>
    <s v="OtsLGRF22S_8051"/>
    <s v="C-08051"/>
    <d v="2022-09-21T00:00:00"/>
    <n v="18"/>
    <s v="U"/>
    <n v="610"/>
    <n v="61"/>
    <x v="1"/>
    <s v="NA"/>
    <m/>
    <s v="M"/>
    <s v="M"/>
    <s v="NA"/>
    <s v="NA"/>
    <x v="2"/>
    <s v="NA"/>
    <s v="U"/>
    <s v="FALL"/>
    <n v="0.999999999999999"/>
    <x v="1"/>
    <e v="#N/A"/>
    <n v="1"/>
    <x v="6"/>
    <n v="5.6818181818181825"/>
    <n v="17.04545454545455"/>
    <s v="abv"/>
    <n v="17.04545454545455"/>
  </r>
  <r>
    <s v="OtsLGRF22S"/>
    <s v="OtsLGRF22S_8054"/>
    <s v="C-08054"/>
    <d v="2022-09-21T00:00:00"/>
    <n v="18"/>
    <s v="U"/>
    <n v="590"/>
    <n v="59"/>
    <x v="1"/>
    <s v="NA"/>
    <m/>
    <s v="M"/>
    <s v="M"/>
    <s v="OtsLYON19S_1_0576"/>
    <s v="OtsLYON19S_1_0496"/>
    <x v="1"/>
    <n v="3"/>
    <n v="2019"/>
    <s v="NA"/>
    <s v="NA"/>
    <x v="3"/>
    <n v="0.95971980899999998"/>
    <n v="1"/>
    <x v="6"/>
    <n v="5.6818181818181825"/>
    <n v="17.04545454545455"/>
    <s v="blw"/>
    <n v="17.04545454545455"/>
  </r>
  <r>
    <s v="OtsLGRF22S"/>
    <s v="OtsLGRF22S_8057"/>
    <s v="C-08057"/>
    <d v="2022-09-21T00:00:00"/>
    <n v="18"/>
    <s v="U"/>
    <n v="450"/>
    <n v="45"/>
    <x v="0"/>
    <n v="1"/>
    <m/>
    <s v="M"/>
    <s v="M"/>
    <s v="OtsLYON20S_1_1502"/>
    <s v="OtsLYON20S_1_1628"/>
    <x v="7"/>
    <n v="2"/>
    <n v="2020"/>
    <s v="NA"/>
    <s v="NA"/>
    <x v="12"/>
    <n v="0.98961045999999997"/>
    <n v="1"/>
    <x v="7"/>
    <n v="5.6818181818181825"/>
    <n v="17.04545454545455"/>
    <s v="abv"/>
    <n v="17.04545454545455"/>
  </r>
  <r>
    <s v="OtsLGRF22S"/>
    <s v="OtsLGRF22S_8060"/>
    <s v="C-08060"/>
    <d v="2022-09-21T00:00:00"/>
    <n v="18"/>
    <s v="F"/>
    <n v="860"/>
    <n v="86"/>
    <x v="1"/>
    <s v="NA"/>
    <m/>
    <s v="F"/>
    <s v="F"/>
    <s v="NA"/>
    <s v="NA"/>
    <x v="2"/>
    <s v="NA"/>
    <s v="U"/>
    <s v="FALL"/>
    <n v="1"/>
    <x v="1"/>
    <e v="#N/A"/>
    <n v="1"/>
    <x v="2"/>
    <n v="5.6818181818181825"/>
    <n v="17.04545454545455"/>
    <s v="abv"/>
    <n v="17.04545454545455"/>
  </r>
  <r>
    <s v="OtsLGRF22S"/>
    <s v="OtsLGRF22S_8063"/>
    <s v="C-08063"/>
    <d v="2022-09-21T00:00:00"/>
    <n v="18"/>
    <s v="M"/>
    <n v="760"/>
    <n v="76"/>
    <x v="1"/>
    <s v="NA"/>
    <s v="This individual failed to genotype"/>
    <s v="U"/>
    <s v="M"/>
    <s v="NG"/>
    <s v="NG"/>
    <x v="11"/>
    <s v="NA"/>
    <s v="U"/>
    <s v="NA"/>
    <s v="NA"/>
    <x v="19"/>
    <e v="#N/A"/>
    <n v="1"/>
    <x v="4"/>
    <n v="5.6818181818181825"/>
    <n v="17.04545454545455"/>
    <s v="abv"/>
    <n v="17.04545454545455"/>
  </r>
  <r>
    <s v="OtsLGRF22S"/>
    <s v="OtsLGRF22S_8066"/>
    <s v="C-08066"/>
    <d v="2022-09-21T00:00:00"/>
    <n v="18"/>
    <s v="F"/>
    <n v="820"/>
    <n v="82"/>
    <x v="0"/>
    <n v="1"/>
    <m/>
    <s v="F"/>
    <s v="F"/>
    <s v="OtsLYON17S_1_1726"/>
    <s v="OtsLYON17S_1_1788"/>
    <x v="6"/>
    <n v="5"/>
    <n v="2017"/>
    <s v="NA"/>
    <s v="NA"/>
    <x v="4"/>
    <n v="0.76170174199999996"/>
    <n v="1"/>
    <x v="3"/>
    <n v="5.6818181818181825"/>
    <n v="17.04545454545455"/>
    <s v="blw"/>
    <n v="17.04545454545455"/>
  </r>
  <r>
    <s v="OtsLGRF22S"/>
    <s v="OtsLGRF22S_8069"/>
    <s v="C-08069"/>
    <d v="2022-09-21T00:00:00"/>
    <n v="18"/>
    <s v="U"/>
    <n v="580"/>
    <n v="58"/>
    <x v="0"/>
    <n v="1"/>
    <m/>
    <s v="M"/>
    <s v="M"/>
    <s v="OtsLYON19S_1_1834"/>
    <s v="OtsLYON19S_1_1567"/>
    <x v="1"/>
    <n v="3"/>
    <n v="2019"/>
    <s v="NA"/>
    <s v="NA"/>
    <x v="12"/>
    <n v="0.95971980899999998"/>
    <n v="1"/>
    <x v="6"/>
    <n v="5.6818181818181825"/>
    <n v="17.04545454545455"/>
    <s v="abv"/>
    <n v="17.04545454545455"/>
  </r>
  <r>
    <s v="OtsLGRF22S"/>
    <s v="OtsLGRF22S_8072"/>
    <s v="C-08072"/>
    <d v="2022-09-21T00:00:00"/>
    <n v="18"/>
    <s v="F"/>
    <n v="970"/>
    <n v="97"/>
    <x v="1"/>
    <s v="NA"/>
    <m/>
    <s v="F"/>
    <s v="F"/>
    <s v="NA"/>
    <s v="NA"/>
    <x v="2"/>
    <s v="NA"/>
    <s v="U"/>
    <s v="FALL"/>
    <n v="1"/>
    <x v="1"/>
    <e v="#N/A"/>
    <n v="1"/>
    <x v="12"/>
    <n v="5.6818181818181825"/>
    <n v="17.04545454545455"/>
    <s v="abv"/>
    <n v="17.04545454545455"/>
  </r>
  <r>
    <s v="OtsLGRF22S"/>
    <s v="OtsLGRF22S_8075"/>
    <s v="C-08075"/>
    <d v="2022-09-21T00:00:00"/>
    <n v="18"/>
    <s v="U"/>
    <n v="630"/>
    <n v="63"/>
    <x v="1"/>
    <s v="NA"/>
    <m/>
    <s v="M"/>
    <s v="M"/>
    <s v="OtsLYON19S_1_0714"/>
    <s v="OtsLYON19S_1_0813"/>
    <x v="1"/>
    <n v="3"/>
    <n v="2019"/>
    <s v="NA"/>
    <s v="NA"/>
    <x v="5"/>
    <n v="0.95971980899999998"/>
    <n v="1"/>
    <x v="1"/>
    <n v="5.6818181818181825"/>
    <n v="17.04545454545455"/>
    <s v="abv"/>
    <n v="17.04545454545455"/>
  </r>
  <r>
    <s v="OtsLGRF22S"/>
    <s v="OtsLGRF22S_8078"/>
    <s v="C-08078"/>
    <d v="2022-09-21T00:00:00"/>
    <n v="18"/>
    <s v="F"/>
    <n v="640"/>
    <n v="64"/>
    <x v="1"/>
    <s v="NA"/>
    <m/>
    <s v="F"/>
    <s v="F"/>
    <s v="OtsLYON19S_1_1874"/>
    <s v="OtsLYON19S_1_1658"/>
    <x v="1"/>
    <n v="3"/>
    <n v="2019"/>
    <s v="NA"/>
    <s v="NA"/>
    <x v="12"/>
    <n v="0.95971980899999998"/>
    <n v="1"/>
    <x v="1"/>
    <n v="5.6818181818181825"/>
    <n v="17.04545454545455"/>
    <s v="abv"/>
    <n v="17.04545454545455"/>
  </r>
  <r>
    <s v="OtsLGRF22S"/>
    <s v="OtsLGRF22S_8081"/>
    <s v="C-08081"/>
    <d v="2022-09-21T00:00:00"/>
    <n v="18"/>
    <s v="U"/>
    <n v="600"/>
    <n v="60"/>
    <x v="1"/>
    <s v="NA"/>
    <m/>
    <s v="M"/>
    <s v="M"/>
    <s v="OtsLYON19S_1_1342"/>
    <s v="OtsLYON19S_1_1293"/>
    <x v="1"/>
    <n v="3"/>
    <n v="2019"/>
    <s v="NA"/>
    <s v="NA"/>
    <x v="9"/>
    <n v="0.95971980899999998"/>
    <n v="1"/>
    <x v="6"/>
    <n v="5.6818181818181825"/>
    <n v="17.04545454545455"/>
    <s v="blw"/>
    <n v="17.04545454545455"/>
  </r>
  <r>
    <s v="OtsLGRF22S"/>
    <s v="OtsLGRF22S_8084"/>
    <s v="C-08084"/>
    <d v="2022-09-21T00:00:00"/>
    <n v="18"/>
    <s v="U"/>
    <n v="400"/>
    <n v="40"/>
    <x v="1"/>
    <s v="NA"/>
    <m/>
    <s v="M"/>
    <s v="M"/>
    <s v="OtsLYON20S_1_1559"/>
    <s v="OtsLYON20S_1_1728"/>
    <x v="7"/>
    <n v="2"/>
    <n v="2020"/>
    <s v="NA"/>
    <s v="NA"/>
    <x v="12"/>
    <n v="0.98961045999999997"/>
    <n v="1"/>
    <x v="11"/>
    <n v="5.6818181818181825"/>
    <n v="17.04545454545455"/>
    <s v="abv"/>
    <n v="17.04545454545455"/>
  </r>
  <r>
    <s v="OtsLGRF22S"/>
    <s v="OtsLGRF22S_8087"/>
    <s v="C-08087"/>
    <d v="2022-09-21T00:00:00"/>
    <n v="18"/>
    <s v="F"/>
    <n v="890"/>
    <n v="89"/>
    <x v="1"/>
    <s v="NA"/>
    <m/>
    <s v="F"/>
    <s v="F"/>
    <s v="NA"/>
    <s v="NA"/>
    <x v="2"/>
    <s v="NA"/>
    <s v="U"/>
    <s v="FALL"/>
    <n v="1.00000000000001"/>
    <x v="1"/>
    <e v="#N/A"/>
    <n v="1"/>
    <x v="0"/>
    <n v="5.6818181818181825"/>
    <n v="17.04545454545455"/>
    <s v="abv"/>
    <n v="17.04545454545455"/>
  </r>
  <r>
    <s v="OtsLGRF22S"/>
    <s v="OtsLGRF22S_8090"/>
    <s v="C-08090"/>
    <d v="2022-09-21T00:00:00"/>
    <n v="18"/>
    <s v="F"/>
    <n v="740"/>
    <n v="74"/>
    <x v="1"/>
    <s v="NA"/>
    <m/>
    <s v="F"/>
    <s v="F"/>
    <s v="NA"/>
    <s v="NA"/>
    <x v="2"/>
    <s v="NA"/>
    <s v="U"/>
    <s v="FALL"/>
    <n v="1"/>
    <x v="1"/>
    <e v="#N/A"/>
    <n v="1"/>
    <x v="4"/>
    <n v="5.6818181818181825"/>
    <n v="17.04545454545455"/>
    <s v="abv"/>
    <n v="17.04545454545455"/>
  </r>
  <r>
    <s v="OtsLGRF22S"/>
    <s v="OtsLGRF22S_8093"/>
    <s v="C-08093"/>
    <d v="2022-09-21T00:00:00"/>
    <n v="18"/>
    <s v="F"/>
    <n v="730"/>
    <n v="73"/>
    <x v="1"/>
    <s v="NA"/>
    <m/>
    <s v="F"/>
    <s v="F"/>
    <s v="NA"/>
    <s v="NA"/>
    <x v="2"/>
    <s v="NA"/>
    <s v="U"/>
    <s v="FALL"/>
    <n v="1"/>
    <x v="1"/>
    <e v="#N/A"/>
    <n v="1"/>
    <x v="4"/>
    <n v="5.6818181818181825"/>
    <n v="17.04545454545455"/>
    <s v="abv"/>
    <n v="17.04545454545455"/>
  </r>
  <r>
    <s v="OtsLGRF22S"/>
    <s v="OtsLGRF22S_8096"/>
    <s v="C-08096"/>
    <d v="2022-09-21T00:00:00"/>
    <n v="18"/>
    <s v="F"/>
    <n v="740"/>
    <n v="74"/>
    <x v="1"/>
    <s v="NA"/>
    <m/>
    <s v="F"/>
    <s v="F"/>
    <s v="NA"/>
    <s v="NA"/>
    <x v="2"/>
    <s v="NA"/>
    <s v="U"/>
    <s v="FALL"/>
    <n v="1"/>
    <x v="1"/>
    <e v="#N/A"/>
    <n v="1"/>
    <x v="4"/>
    <n v="5.6818181818181825"/>
    <n v="17.04545454545455"/>
    <s v="abv"/>
    <n v="17.04545454545455"/>
  </r>
  <r>
    <s v="OtsLGRF22S"/>
    <s v="OtsLGRF22S_8099"/>
    <s v="C-08099"/>
    <d v="2022-09-21T00:00:00"/>
    <n v="18"/>
    <s v="F"/>
    <n v="800"/>
    <n v="80"/>
    <x v="0"/>
    <n v="1"/>
    <m/>
    <s v="F"/>
    <s v="F"/>
    <s v="OtsLYON18S_1_0753"/>
    <s v="OtsLYON18S_1_0645"/>
    <x v="0"/>
    <n v="4"/>
    <n v="2018"/>
    <s v="NA"/>
    <s v="NA"/>
    <x v="3"/>
    <n v="0.80551598400000002"/>
    <n v="1"/>
    <x v="3"/>
    <n v="5.6818181818181825"/>
    <n v="17.04545454545455"/>
    <s v="blw"/>
    <n v="17.04545454545455"/>
  </r>
  <r>
    <s v="OtsLGRF22S"/>
    <s v="OtsLGRF22S_8102"/>
    <s v="C-08102"/>
    <d v="2022-09-21T00:00:00"/>
    <n v="18"/>
    <s v="F"/>
    <n v="870"/>
    <n v="87"/>
    <x v="1"/>
    <s v="NA"/>
    <m/>
    <s v="F"/>
    <s v="F"/>
    <s v="NA"/>
    <s v="NA"/>
    <x v="2"/>
    <s v="NA"/>
    <s v="U"/>
    <s v="FALL"/>
    <n v="1"/>
    <x v="1"/>
    <e v="#N/A"/>
    <n v="1"/>
    <x v="2"/>
    <n v="5.6818181818181825"/>
    <n v="17.04545454545455"/>
    <s v="abv"/>
    <n v="17.04545454545455"/>
  </r>
  <r>
    <s v="OtsLGRF22S"/>
    <s v="OtsLGRF22S_8105"/>
    <s v="C-08105"/>
    <d v="2022-09-21T00:00:00"/>
    <n v="18"/>
    <s v="U"/>
    <n v="640"/>
    <n v="64"/>
    <x v="0"/>
    <n v="1"/>
    <m/>
    <s v="M"/>
    <s v="M"/>
    <s v="OtsLYON19S_1_1389"/>
    <s v="OtsLYON19S_1_1482"/>
    <x v="1"/>
    <n v="3"/>
    <n v="2019"/>
    <s v="NA"/>
    <s v="NA"/>
    <x v="12"/>
    <n v="0.95971980899999998"/>
    <n v="1"/>
    <x v="1"/>
    <n v="5.6818181818181825"/>
    <n v="17.04545454545455"/>
    <s v="abv"/>
    <n v="17.04545454545455"/>
  </r>
  <r>
    <s v="OtsLGRF22S"/>
    <s v="OtsLGRF22S_8108"/>
    <s v="C-08108"/>
    <d v="2022-09-21T00:00:00"/>
    <n v="18"/>
    <s v="F"/>
    <n v="670"/>
    <n v="67"/>
    <x v="1"/>
    <s v="NA"/>
    <m/>
    <s v="F"/>
    <s v="F"/>
    <s v="OtsLYON19S_1_1846"/>
    <s v="OtsLYON19S_1_1601"/>
    <x v="1"/>
    <n v="3"/>
    <n v="2019"/>
    <s v="NA"/>
    <s v="NA"/>
    <x v="12"/>
    <n v="0.95971980899999998"/>
    <n v="1"/>
    <x v="1"/>
    <n v="5.6818181818181825"/>
    <n v="17.04545454545455"/>
    <s v="abv"/>
    <n v="17.04545454545455"/>
  </r>
  <r>
    <s v="OtsLGRF22S"/>
    <s v="OtsLGRF22S_8111"/>
    <s v="C-08111"/>
    <d v="2022-09-21T00:00:00"/>
    <n v="18"/>
    <s v="U"/>
    <n v="550"/>
    <n v="55"/>
    <x v="1"/>
    <s v="NA"/>
    <m/>
    <s v="M"/>
    <s v="M"/>
    <s v="NA"/>
    <s v="NA"/>
    <x v="2"/>
    <s v="NA"/>
    <s v="U"/>
    <s v="FALL"/>
    <n v="1"/>
    <x v="1"/>
    <e v="#N/A"/>
    <n v="1"/>
    <x v="9"/>
    <n v="5.6818181818181825"/>
    <n v="17.04545454545455"/>
    <s v="abv"/>
    <n v="17.04545454545455"/>
  </r>
  <r>
    <s v="OtsLGRF22S"/>
    <s v="OtsLGRF22S_8114"/>
    <s v="C-08114"/>
    <d v="2022-09-21T00:00:00"/>
    <n v="18"/>
    <s v="U"/>
    <n v="590"/>
    <n v="59"/>
    <x v="0"/>
    <n v="1"/>
    <m/>
    <s v="F"/>
    <s v="F"/>
    <s v="NA"/>
    <s v="NA"/>
    <x v="2"/>
    <s v="NA"/>
    <s v="U"/>
    <s v="FALL"/>
    <n v="1"/>
    <x v="6"/>
    <e v="#N/A"/>
    <n v="1"/>
    <x v="6"/>
    <n v="5.6818181818181825"/>
    <n v="17.04545454545455"/>
    <s v="abv"/>
    <n v="17.04545454545455"/>
  </r>
  <r>
    <s v="OtsLGRF22S"/>
    <s v="OtsLGRF22S_8117"/>
    <s v="C-08117"/>
    <d v="2022-09-21T00:00:00"/>
    <n v="18"/>
    <s v="F"/>
    <n v="640"/>
    <n v="64"/>
    <x v="0"/>
    <n v="1"/>
    <m/>
    <s v="F"/>
    <s v="F"/>
    <s v="OtsLYON18S_1_2367"/>
    <s v="OtsLYON18S_1_2744"/>
    <x v="0"/>
    <n v="4"/>
    <n v="2018"/>
    <s v="NA"/>
    <s v="NA"/>
    <x v="9"/>
    <n v="0.80551598400000002"/>
    <n v="1"/>
    <x v="1"/>
    <n v="5.6818181818181825"/>
    <n v="17.04545454545455"/>
    <s v="blw"/>
    <n v="17.04545454545455"/>
  </r>
  <r>
    <s v="OtsLGRF22S"/>
    <s v="OtsLGRF22S_8120"/>
    <s v="C-08120"/>
    <d v="2022-09-21T00:00:00"/>
    <n v="18"/>
    <s v="U"/>
    <n v="680"/>
    <n v="68"/>
    <x v="0"/>
    <n v="1"/>
    <m/>
    <s v="M"/>
    <s v="M"/>
    <s v="OtsLYON19S_1_1119"/>
    <s v="OtsLYON19S_1_0962"/>
    <x v="1"/>
    <n v="3"/>
    <n v="2019"/>
    <s v="NA"/>
    <s v="NA"/>
    <x v="16"/>
    <n v="0.95971980899999998"/>
    <n v="1"/>
    <x v="5"/>
    <n v="5.6818181818181825"/>
    <n v="17.04545454545455"/>
    <s v="abv"/>
    <n v="17.04545454545455"/>
  </r>
  <r>
    <s v="OtsLGRF22S"/>
    <s v="OtsLGRF22S_8123"/>
    <s v="C-08123"/>
    <d v="2022-09-21T00:00:00"/>
    <n v="18"/>
    <s v="U"/>
    <n v="550"/>
    <n v="55"/>
    <x v="0"/>
    <n v="1"/>
    <s v="This individual failed to genotype"/>
    <s v="U"/>
    <s v="M"/>
    <s v="NG"/>
    <s v="NG"/>
    <x v="10"/>
    <s v="NA"/>
    <s v="U"/>
    <s v="NA"/>
    <s v="NA"/>
    <x v="19"/>
    <e v="#N/A"/>
    <n v="1"/>
    <x v="9"/>
    <n v="5.6818181818181825"/>
    <n v="17.04545454545455"/>
    <s v="abv"/>
    <n v="17.04545454545455"/>
  </r>
  <r>
    <s v="OtsLGRF22S"/>
    <s v="OtsLGRF22S_8126"/>
    <s v="C-08126"/>
    <d v="2022-09-21T00:00:00"/>
    <n v="18"/>
    <s v="U"/>
    <n v="590"/>
    <n v="59"/>
    <x v="0"/>
    <n v="1"/>
    <m/>
    <s v="M"/>
    <s v="M"/>
    <s v="OtsLYON19S_1_0561"/>
    <s v="OtsLYON19S_1_0613"/>
    <x v="1"/>
    <n v="3"/>
    <n v="2019"/>
    <s v="NA"/>
    <s v="NA"/>
    <x v="5"/>
    <n v="0.95971980899999998"/>
    <n v="1"/>
    <x v="6"/>
    <n v="5.6818181818181825"/>
    <n v="17.04545454545455"/>
    <s v="abv"/>
    <n v="17.04545454545455"/>
  </r>
  <r>
    <s v="OtsLGRF22S"/>
    <s v="OtsLGRF22S_8129"/>
    <s v="C-08129"/>
    <d v="2022-09-21T00:00:00"/>
    <n v="18"/>
    <s v="U"/>
    <n v="600"/>
    <n v="60"/>
    <x v="1"/>
    <s v="NA"/>
    <m/>
    <s v="M"/>
    <s v="M"/>
    <s v="NA"/>
    <s v="NA"/>
    <x v="2"/>
    <s v="NA"/>
    <s v="U"/>
    <s v="FALL"/>
    <n v="1"/>
    <x v="1"/>
    <e v="#N/A"/>
    <n v="1"/>
    <x v="6"/>
    <n v="5.6818181818181825"/>
    <n v="17.04545454545455"/>
    <s v="abv"/>
    <n v="17.04545454545455"/>
  </r>
  <r>
    <s v="OtsLGRF22S"/>
    <s v="OtsLGRF22S_8132"/>
    <s v="C-08132"/>
    <d v="2022-09-22T00:00:00"/>
    <n v="18"/>
    <s v="F"/>
    <n v="800"/>
    <n v="80"/>
    <x v="0"/>
    <n v="1"/>
    <m/>
    <s v="F"/>
    <s v="F"/>
    <s v="OtsNPFH18S_1_5305"/>
    <s v="OtsNPFH18S_1_5006"/>
    <x v="3"/>
    <n v="4"/>
    <n v="2018"/>
    <s v="NA"/>
    <s v="NA"/>
    <x v="8"/>
    <n v="0.96828396500000002"/>
    <n v="1"/>
    <x v="3"/>
    <n v="5.6818181818181825"/>
    <n v="17.04545454545455"/>
    <s v="abv"/>
    <n v="17.04545454545455"/>
  </r>
  <r>
    <s v="OtsLGRF22S"/>
    <s v="OtsLGRF22S_8135"/>
    <s v="C-08135"/>
    <d v="2022-09-22T00:00:00"/>
    <n v="18"/>
    <s v="U"/>
    <n v="570"/>
    <n v="57"/>
    <x v="1"/>
    <s v="NA"/>
    <m/>
    <s v="M"/>
    <s v="M"/>
    <s v="NA"/>
    <s v="NA"/>
    <x v="2"/>
    <s v="NA"/>
    <s v="U"/>
    <s v="FALL"/>
    <n v="1"/>
    <x v="1"/>
    <e v="#N/A"/>
    <n v="1"/>
    <x v="9"/>
    <n v="5.6818181818181825"/>
    <n v="17.04545454545455"/>
    <s v="abv"/>
    <n v="17.04545454545455"/>
  </r>
  <r>
    <s v="OtsLGRF22S"/>
    <s v="OtsLGRF22S_8138"/>
    <s v="C-08138"/>
    <d v="2022-09-22T00:00:00"/>
    <n v="18"/>
    <s v="F"/>
    <n v="650"/>
    <n v="65"/>
    <x v="0"/>
    <n v="1"/>
    <m/>
    <s v="F"/>
    <s v="F"/>
    <s v="OtsLYON19S_1_0558"/>
    <s v="OtsLYON19S_1_0458"/>
    <x v="1"/>
    <n v="3"/>
    <n v="2019"/>
    <s v="NA"/>
    <s v="NA"/>
    <x v="3"/>
    <n v="0.95971980899999998"/>
    <n v="1"/>
    <x v="1"/>
    <n v="5.6818181818181825"/>
    <n v="17.04545454545455"/>
    <s v="blw"/>
    <n v="17.04545454545455"/>
  </r>
  <r>
    <s v="OtsLGRF22S"/>
    <s v="OtsLGRF22S_8141"/>
    <s v="C-08141"/>
    <d v="2022-09-22T00:00:00"/>
    <n v="18"/>
    <s v="F"/>
    <n v="680"/>
    <n v="68"/>
    <x v="1"/>
    <s v="NA"/>
    <m/>
    <s v="F"/>
    <s v="F"/>
    <s v="OtsLYON19S_1_0711"/>
    <s v="OtsLYON19S_1_0679"/>
    <x v="1"/>
    <n v="3"/>
    <n v="2019"/>
    <s v="NA"/>
    <s v="NA"/>
    <x v="5"/>
    <n v="0.95971980899999998"/>
    <n v="1"/>
    <x v="5"/>
    <n v="5.6818181818181825"/>
    <n v="17.04545454545455"/>
    <s v="abv"/>
    <n v="17.04545454545455"/>
  </r>
  <r>
    <s v="OtsLGRF22S"/>
    <s v="OtsLGRF22S_8144"/>
    <s v="C-08144"/>
    <d v="2022-09-22T00:00:00"/>
    <n v="18"/>
    <s v="U"/>
    <n v="670"/>
    <n v="67"/>
    <x v="0"/>
    <n v="1"/>
    <m/>
    <s v="M"/>
    <s v="M"/>
    <s v="OtsLYON18S_1_2370"/>
    <s v="OtsLYON18S_1_2739"/>
    <x v="0"/>
    <n v="4"/>
    <n v="2018"/>
    <s v="NA"/>
    <s v="NA"/>
    <x v="9"/>
    <n v="0.80551598400000002"/>
    <n v="1"/>
    <x v="1"/>
    <n v="5.6818181818181825"/>
    <n v="17.04545454545455"/>
    <s v="blw"/>
    <n v="17.04545454545455"/>
  </r>
  <r>
    <s v="OtsLGRF22S"/>
    <s v="OtsLGRF22S_8147"/>
    <s v="C-08147"/>
    <d v="2022-09-22T00:00:00"/>
    <n v="18"/>
    <s v="M"/>
    <n v="730"/>
    <n v="73"/>
    <x v="1"/>
    <s v="NA"/>
    <m/>
    <s v="F"/>
    <s v="F"/>
    <s v="NA"/>
    <s v="NA"/>
    <x v="2"/>
    <s v="NA"/>
    <s v="U"/>
    <s v="FALL"/>
    <n v="1"/>
    <x v="1"/>
    <e v="#N/A"/>
    <n v="1"/>
    <x v="4"/>
    <n v="5.6818181818181825"/>
    <n v="17.04545454545455"/>
    <s v="abv"/>
    <n v="17.04545454545455"/>
  </r>
  <r>
    <s v="OtsLGRF22S"/>
    <s v="OtsLGRF22S_8150"/>
    <s v="C-08150"/>
    <d v="2022-09-22T00:00:00"/>
    <n v="18"/>
    <s v="F"/>
    <n v="660"/>
    <n v="66"/>
    <x v="1"/>
    <s v="NA"/>
    <m/>
    <s v="F"/>
    <s v="F"/>
    <s v="OtsLYON19S_1_1818"/>
    <s v="OtsLYON19S_1_1540"/>
    <x v="1"/>
    <n v="3"/>
    <n v="2019"/>
    <s v="NA"/>
    <s v="NA"/>
    <x v="12"/>
    <n v="0.95971980899999998"/>
    <n v="1"/>
    <x v="1"/>
    <n v="5.6818181818181825"/>
    <n v="17.04545454545455"/>
    <s v="abv"/>
    <n v="17.04545454545455"/>
  </r>
  <r>
    <s v="OtsLGRF22S"/>
    <s v="OtsLGRF22S_8153"/>
    <s v="C-08153"/>
    <d v="2022-09-22T00:00:00"/>
    <n v="18"/>
    <s v="U"/>
    <n v="590"/>
    <n v="59"/>
    <x v="1"/>
    <s v="NA"/>
    <m/>
    <s v="M"/>
    <s v="M"/>
    <s v="OtsLYON19S_1_1802"/>
    <s v="OtsLYON19S_1_1506"/>
    <x v="1"/>
    <n v="3"/>
    <n v="2019"/>
    <s v="NA"/>
    <s v="NA"/>
    <x v="12"/>
    <n v="0.95971980899999998"/>
    <n v="1"/>
    <x v="6"/>
    <n v="5.6818181818181825"/>
    <n v="17.04545454545455"/>
    <s v="abv"/>
    <n v="17.04545454545455"/>
  </r>
  <r>
    <s v="OtsLGRF22S"/>
    <s v="OtsLGRF22S_8156"/>
    <s v="C-08156"/>
    <d v="2022-09-22T00:00:00"/>
    <n v="18"/>
    <s v="F"/>
    <n v="700"/>
    <n v="70"/>
    <x v="1"/>
    <s v="NA"/>
    <m/>
    <s v="F"/>
    <s v="F"/>
    <s v="NA"/>
    <s v="NA"/>
    <x v="2"/>
    <s v="NA"/>
    <s v="U"/>
    <s v="FALL"/>
    <n v="0.999999999999999"/>
    <x v="1"/>
    <e v="#N/A"/>
    <n v="1"/>
    <x v="5"/>
    <n v="5.6818181818181825"/>
    <n v="17.04545454545455"/>
    <s v="abv"/>
    <n v="17.04545454545455"/>
  </r>
  <r>
    <s v="OtsLGRF22S"/>
    <s v="OtsLGRF22S_8159"/>
    <s v="C-08159"/>
    <d v="2022-09-22T00:00:00"/>
    <n v="18"/>
    <s v="F"/>
    <n v="750"/>
    <n v="75"/>
    <x v="1"/>
    <s v="NA"/>
    <m/>
    <s v="F"/>
    <s v="F"/>
    <s v="OtsLYON18S_1_1364"/>
    <s v="OtsLYON18S_1_1746"/>
    <x v="0"/>
    <n v="4"/>
    <n v="2018"/>
    <s v="NA"/>
    <s v="NA"/>
    <x v="4"/>
    <n v="0.80551598400000002"/>
    <n v="1"/>
    <x v="4"/>
    <n v="5.6818181818181825"/>
    <n v="17.04545454545455"/>
    <s v="blw"/>
    <n v="17.04545454545455"/>
  </r>
  <r>
    <s v="OtsLGRF22S"/>
    <s v="OtsLGRF22S_8162"/>
    <s v="C-08162"/>
    <d v="2022-09-22T00:00:00"/>
    <n v="18"/>
    <s v="U"/>
    <n v="600"/>
    <n v="60"/>
    <x v="0"/>
    <n v="1"/>
    <m/>
    <s v="M"/>
    <s v="M"/>
    <s v="OtsLYON19S_1_1739"/>
    <s v="OtsLYON19S_1_1971"/>
    <x v="1"/>
    <n v="3"/>
    <n v="2019"/>
    <s v="NA"/>
    <s v="NA"/>
    <x v="12"/>
    <n v="0.95971980899999998"/>
    <n v="1"/>
    <x v="6"/>
    <n v="5.6818181818181825"/>
    <n v="17.04545454545455"/>
    <s v="abv"/>
    <n v="17.04545454545455"/>
  </r>
  <r>
    <s v="OtsLGRF22S"/>
    <s v="OtsLGRF22S_8165"/>
    <s v="C-08165"/>
    <d v="2022-09-22T00:00:00"/>
    <n v="18"/>
    <s v="F"/>
    <n v="780"/>
    <n v="78"/>
    <x v="1"/>
    <s v="NA"/>
    <m/>
    <s v="F"/>
    <s v="F"/>
    <s v="OtsNPFH18S_1_3310"/>
    <s v="OtsNPFH18S_1_3038"/>
    <x v="3"/>
    <n v="4"/>
    <n v="2018"/>
    <s v="NA"/>
    <s v="NA"/>
    <x v="2"/>
    <n v="0.96828396500000002"/>
    <n v="1"/>
    <x v="3"/>
    <n v="5.6818181818181825"/>
    <n v="17.04545454545455"/>
    <s v="abv"/>
    <n v="17.04545454545455"/>
  </r>
  <r>
    <s v="OtsLGRF22S"/>
    <s v="OtsLGRF22S_8168"/>
    <s v="C-08168"/>
    <d v="2022-09-22T00:00:00"/>
    <n v="18"/>
    <s v="U"/>
    <n v="650"/>
    <n v="65"/>
    <x v="0"/>
    <n v="1"/>
    <m/>
    <s v="M"/>
    <s v="M"/>
    <s v="OtsLYON19S_1_1750"/>
    <s v="OtsLYON19S_1_2005"/>
    <x v="1"/>
    <n v="3"/>
    <n v="2019"/>
    <s v="NA"/>
    <s v="NA"/>
    <x v="17"/>
    <n v="0.95971980899999998"/>
    <n v="1"/>
    <x v="1"/>
    <n v="5.6818181818181825"/>
    <n v="17.04545454545455"/>
    <s v="abv"/>
    <n v="17.04545454545455"/>
  </r>
  <r>
    <s v="OtsLGRF22S"/>
    <s v="OtsLGRF22S_8171"/>
    <s v="C-08171"/>
    <d v="2022-09-22T00:00:00"/>
    <n v="18"/>
    <s v="U"/>
    <n v="680"/>
    <n v="68"/>
    <x v="1"/>
    <s v="NA"/>
    <m/>
    <s v="M"/>
    <s v="M"/>
    <s v="OtsLYON19S_1_1809"/>
    <s v="OtsLYON19S_1_1525"/>
    <x v="1"/>
    <n v="3"/>
    <n v="2019"/>
    <s v="NA"/>
    <s v="NA"/>
    <x v="12"/>
    <n v="0.95971980899999998"/>
    <n v="1"/>
    <x v="5"/>
    <n v="5.6818181818181825"/>
    <n v="17.04545454545455"/>
    <s v="abv"/>
    <n v="17.04545454545455"/>
  </r>
  <r>
    <s v="OtsLGRF22S"/>
    <s v="OtsLGRF22S_8174"/>
    <s v="C-08174"/>
    <d v="2022-09-22T00:00:00"/>
    <n v="18"/>
    <s v="U"/>
    <n v="570"/>
    <n v="57"/>
    <x v="1"/>
    <s v="NA"/>
    <s v="This individual failed to genotype"/>
    <s v="U"/>
    <s v="M"/>
    <s v="NG"/>
    <s v="NG"/>
    <x v="11"/>
    <s v="NA"/>
    <s v="U"/>
    <s v="NA"/>
    <s v="NA"/>
    <x v="19"/>
    <e v="#N/A"/>
    <n v="1"/>
    <x v="9"/>
    <n v="5.6818181818181825"/>
    <n v="17.04545454545455"/>
    <s v="abv"/>
    <n v="17.04545454545455"/>
  </r>
  <r>
    <s v="OtsLGRF22S"/>
    <s v="OtsLGRF22S_8177"/>
    <s v="C-08177"/>
    <d v="2022-09-22T00:00:00"/>
    <n v="18"/>
    <s v="F"/>
    <n v="670"/>
    <n v="67"/>
    <x v="1"/>
    <s v="NA"/>
    <m/>
    <s v="F"/>
    <s v="F"/>
    <s v="OtsLYON19S_1_0565"/>
    <s v="OtsLYON19S_1_0467"/>
    <x v="1"/>
    <n v="3"/>
    <n v="2019"/>
    <s v="NA"/>
    <s v="NA"/>
    <x v="3"/>
    <n v="0.95971980899999998"/>
    <n v="1"/>
    <x v="1"/>
    <n v="5.6818181818181825"/>
    <n v="17.04545454545455"/>
    <s v="blw"/>
    <n v="17.04545454545455"/>
  </r>
  <r>
    <s v="OtsLGRF22S"/>
    <s v="OtsLGRF22S_8180"/>
    <s v="C-08180"/>
    <d v="2022-09-22T00:00:00"/>
    <n v="18"/>
    <s v="U"/>
    <n v="640"/>
    <n v="64"/>
    <x v="0"/>
    <n v="1"/>
    <m/>
    <s v="M"/>
    <s v="M"/>
    <s v="OtsLYON19S_1_0503"/>
    <s v="OtsLYON19S_1_0306"/>
    <x v="1"/>
    <n v="3"/>
    <n v="2019"/>
    <s v="NA"/>
    <s v="NA"/>
    <x v="0"/>
    <n v="0.95971980899999998"/>
    <n v="1"/>
    <x v="1"/>
    <n v="5.6818181818181825"/>
    <n v="17.04545454545455"/>
    <s v="abv"/>
    <n v="17.04545454545455"/>
  </r>
  <r>
    <s v="OtsLGRF22S"/>
    <s v="OtsLGRF22S_8183"/>
    <s v="C-08183"/>
    <d v="2022-09-22T00:00:00"/>
    <n v="18"/>
    <s v="U"/>
    <n v="620"/>
    <n v="62"/>
    <x v="1"/>
    <s v="NA"/>
    <m/>
    <s v="M"/>
    <s v="M"/>
    <s v="OtsLYON19S_1_0523"/>
    <s v="OtsLYON19S_1_0347"/>
    <x v="1"/>
    <n v="3"/>
    <n v="2019"/>
    <s v="NA"/>
    <s v="NA"/>
    <x v="0"/>
    <n v="0.95971980899999998"/>
    <n v="1"/>
    <x v="6"/>
    <n v="5.6818181818181825"/>
    <n v="17.04545454545455"/>
    <s v="abv"/>
    <n v="17.04545454545455"/>
  </r>
  <r>
    <s v="OtsLGRF22S"/>
    <s v="OtsLGRF22S_8186"/>
    <s v="C-08186"/>
    <d v="2022-09-22T00:00:00"/>
    <n v="18"/>
    <s v="F"/>
    <n v="630"/>
    <n v="63"/>
    <x v="1"/>
    <s v="NA"/>
    <m/>
    <s v="M"/>
    <s v="M"/>
    <s v="OtsLYON19S_1_0588"/>
    <s v="OtsLYON19S_1_0649"/>
    <x v="1"/>
    <n v="3"/>
    <n v="2019"/>
    <s v="NA"/>
    <s v="NA"/>
    <x v="5"/>
    <n v="0.95971980899999998"/>
    <n v="1"/>
    <x v="1"/>
    <n v="5.6818181818181825"/>
    <n v="17.04545454545455"/>
    <s v="abv"/>
    <n v="17.04545454545455"/>
  </r>
  <r>
    <s v="OtsLGRF22S"/>
    <s v="OtsLGRF22S_8189"/>
    <s v="C-08189"/>
    <d v="2022-09-22T00:00:00"/>
    <n v="18"/>
    <s v="U"/>
    <n v="560"/>
    <n v="56"/>
    <x v="1"/>
    <s v="NA"/>
    <m/>
    <s v="M"/>
    <s v="M"/>
    <s v="OtsPBT19-LWSFa-0485"/>
    <s v="OtsPBT19-LWSFa-0586"/>
    <x v="12"/>
    <n v="3"/>
    <n v="2019"/>
    <s v="NA"/>
    <s v="NA"/>
    <x v="20"/>
    <n v="1"/>
    <n v="1"/>
    <x v="9"/>
    <n v="5.6818181818181825"/>
    <n v="17.04545454545455"/>
    <s v="blw"/>
    <n v="17.04545454545455"/>
  </r>
  <r>
    <s v="OtsLGRF22S"/>
    <s v="OtsLGRF22S_8192"/>
    <s v="C-08192"/>
    <d v="2022-09-22T00:00:00"/>
    <n v="18"/>
    <s v="F"/>
    <n v="660"/>
    <n v="66"/>
    <x v="1"/>
    <s v="NA"/>
    <m/>
    <s v="F"/>
    <s v="F"/>
    <s v="OtsLYON19S_1_0568"/>
    <s v="OtsLYON19S_1_0474"/>
    <x v="1"/>
    <n v="3"/>
    <n v="2019"/>
    <s v="NA"/>
    <s v="NA"/>
    <x v="3"/>
    <n v="0.95971980899999998"/>
    <n v="1"/>
    <x v="1"/>
    <n v="5.6818181818181825"/>
    <n v="17.04545454545455"/>
    <s v="blw"/>
    <n v="17.04545454545455"/>
  </r>
  <r>
    <s v="OtsLGRF22S"/>
    <s v="OtsLGRF22S_8195"/>
    <s v="C-08195"/>
    <d v="2022-09-22T00:00:00"/>
    <n v="18"/>
    <s v="M"/>
    <n v="720"/>
    <n v="72"/>
    <x v="1"/>
    <s v="NA"/>
    <m/>
    <s v="M"/>
    <s v="M"/>
    <s v="OtsLYON19S_1_0542"/>
    <s v="OtsLYON19S_1_0407"/>
    <x v="1"/>
    <n v="3"/>
    <n v="2019"/>
    <s v="NA"/>
    <s v="NA"/>
    <x v="3"/>
    <n v="0.95971980899999998"/>
    <n v="1"/>
    <x v="5"/>
    <n v="5.6818181818181825"/>
    <n v="17.04545454545455"/>
    <s v="blw"/>
    <n v="17.04545454545455"/>
  </r>
  <r>
    <s v="OtsLGRF22S"/>
    <s v="OtsLGRF22S_8198"/>
    <s v="C-08198"/>
    <d v="2022-09-22T00:00:00"/>
    <n v="18"/>
    <s v="U"/>
    <n v="550"/>
    <n v="55"/>
    <x v="1"/>
    <s v="NA"/>
    <m/>
    <s v="M"/>
    <s v="M"/>
    <s v="OtsLYON19S_1_0596"/>
    <s v="OtsLYON19S_1_0658"/>
    <x v="1"/>
    <n v="3"/>
    <n v="2019"/>
    <s v="NA"/>
    <s v="NA"/>
    <x v="5"/>
    <n v="0.95971980899999998"/>
    <n v="1"/>
    <x v="9"/>
    <n v="5.6818181818181825"/>
    <n v="17.04545454545455"/>
    <s v="abv"/>
    <n v="17.04545454545455"/>
  </r>
  <r>
    <s v="OtsLGRF22S"/>
    <s v="OtsLGRF22S_8201"/>
    <s v="C-08201"/>
    <d v="2022-09-22T00:00:00"/>
    <n v="18"/>
    <s v="U"/>
    <n v="550"/>
    <n v="55"/>
    <x v="1"/>
    <s v="NA"/>
    <s v="This individual failed to genotype"/>
    <s v="U"/>
    <s v="M"/>
    <s v="NG"/>
    <s v="NG"/>
    <x v="11"/>
    <s v="NA"/>
    <s v="U"/>
    <s v="NA"/>
    <s v="NA"/>
    <x v="19"/>
    <e v="#N/A"/>
    <n v="1"/>
    <x v="9"/>
    <n v="5.6818181818181825"/>
    <n v="17.04545454545455"/>
    <s v="abv"/>
    <n v="17.04545454545455"/>
  </r>
  <r>
    <s v="OtsLGRF22S"/>
    <s v="OtsLGRF22S_8204"/>
    <s v="C-08204"/>
    <d v="2022-09-22T00:00:00"/>
    <n v="18"/>
    <s v="U"/>
    <n v="610"/>
    <n v="61"/>
    <x v="1"/>
    <s v="NA"/>
    <m/>
    <s v="M"/>
    <s v="M"/>
    <s v="OtsLYON19S_1_1812"/>
    <s v="OtsLYON19S_1_1530"/>
    <x v="1"/>
    <n v="3"/>
    <n v="2019"/>
    <s v="NA"/>
    <s v="NA"/>
    <x v="12"/>
    <n v="0.95971980899999998"/>
    <n v="1"/>
    <x v="6"/>
    <n v="5.6818181818181825"/>
    <n v="17.04545454545455"/>
    <s v="abv"/>
    <n v="17.04545454545455"/>
  </r>
  <r>
    <s v="OtsLGRF22S"/>
    <s v="OtsLGRF22S_8207"/>
    <s v="C-08207"/>
    <d v="2022-09-22T00:00:00"/>
    <n v="18"/>
    <s v="U"/>
    <n v="620"/>
    <n v="62"/>
    <x v="0"/>
    <n v="1"/>
    <m/>
    <s v="M"/>
    <s v="M"/>
    <s v="OtsLYON19S_1_1713"/>
    <s v="OtsLYON19S_1_1921"/>
    <x v="1"/>
    <n v="3"/>
    <n v="2019"/>
    <s v="NA"/>
    <s v="NA"/>
    <x v="12"/>
    <n v="0.95971980899999998"/>
    <n v="1"/>
    <x v="6"/>
    <n v="5.6818181818181825"/>
    <n v="17.04545454545455"/>
    <s v="abv"/>
    <n v="17.04545454545455"/>
  </r>
  <r>
    <s v="OtsLGRF22S"/>
    <s v="OtsLGRF22S_8210"/>
    <s v="C-08210"/>
    <d v="2022-09-22T00:00:00"/>
    <n v="18"/>
    <s v="U"/>
    <n v="570"/>
    <n v="57"/>
    <x v="1"/>
    <s v="NA"/>
    <m/>
    <s v="M"/>
    <s v="M"/>
    <s v="OtsLYON19S_1_0546"/>
    <s v="OtsLYON19S_1_0432"/>
    <x v="1"/>
    <n v="3"/>
    <n v="2019"/>
    <s v="NA"/>
    <s v="NA"/>
    <x v="3"/>
    <n v="0.95971980899999998"/>
    <n v="1"/>
    <x v="9"/>
    <n v="5.6818181818181825"/>
    <n v="17.04545454545455"/>
    <s v="blw"/>
    <n v="17.04545454545455"/>
  </r>
  <r>
    <s v="OtsLGRF22S"/>
    <s v="OtsLGRF22S_8213"/>
    <s v="C-08213"/>
    <d v="2022-09-22T00:00:00"/>
    <n v="18"/>
    <s v="M"/>
    <n v="780"/>
    <n v="78"/>
    <x v="0"/>
    <n v="1"/>
    <m/>
    <s v="M"/>
    <s v="M"/>
    <s v="OtsLYON18S_1_0728"/>
    <s v="OtsLYON18S_1_0834"/>
    <x v="0"/>
    <n v="4"/>
    <n v="2018"/>
    <s v="NA"/>
    <s v="NA"/>
    <x v="5"/>
    <n v="0.80551598400000002"/>
    <n v="1"/>
    <x v="3"/>
    <n v="5.6818181818181825"/>
    <n v="17.04545454545455"/>
    <s v="abv"/>
    <n v="17.04545454545455"/>
  </r>
  <r>
    <s v="OtsLGRF22S"/>
    <s v="OtsLGRF22S_8216"/>
    <s v="C-08216"/>
    <d v="2022-09-22T00:00:00"/>
    <n v="18"/>
    <s v="U"/>
    <n v="620"/>
    <n v="62"/>
    <x v="1"/>
    <s v="NA"/>
    <m/>
    <s v="M"/>
    <s v="M"/>
    <s v="NA"/>
    <s v="NA"/>
    <x v="2"/>
    <s v="NA"/>
    <s v="U"/>
    <s v="FALL"/>
    <n v="1"/>
    <x v="1"/>
    <e v="#N/A"/>
    <n v="1"/>
    <x v="6"/>
    <n v="5.6818181818181825"/>
    <n v="17.04545454545455"/>
    <s v="abv"/>
    <n v="17.04545454545455"/>
  </r>
  <r>
    <s v="OtsLGRF22S"/>
    <s v="OtsLGRF22S_8219"/>
    <s v="C-08219"/>
    <d v="2022-09-22T00:00:00"/>
    <n v="18"/>
    <s v="F"/>
    <n v="640"/>
    <n v="64"/>
    <x v="1"/>
    <s v="NA"/>
    <m/>
    <s v="F"/>
    <s v="F"/>
    <s v="OtsLYON19S_1_0542"/>
    <s v="OtsLYON19S_1_0408"/>
    <x v="1"/>
    <n v="3"/>
    <n v="2019"/>
    <s v="NA"/>
    <s v="NA"/>
    <x v="3"/>
    <n v="0.95971980899999998"/>
    <n v="1"/>
    <x v="1"/>
    <n v="5.6818181818181825"/>
    <n v="17.04545454545455"/>
    <s v="blw"/>
    <n v="17.04545454545455"/>
  </r>
  <r>
    <s v="OtsLGRF22S"/>
    <s v="OtsLGRF22S_8222"/>
    <s v="C-08222"/>
    <d v="2022-09-22T00:00:00"/>
    <n v="18"/>
    <s v="M"/>
    <n v="900"/>
    <n v="90"/>
    <x v="0"/>
    <n v="1"/>
    <m/>
    <s v="M"/>
    <s v="M"/>
    <s v="OtsNPFH18S_1_2317"/>
    <s v="OtsNPFH18S_1_2048"/>
    <x v="3"/>
    <n v="4"/>
    <n v="2018"/>
    <s v="NA"/>
    <s v="NA"/>
    <x v="2"/>
    <n v="0.96828396500000002"/>
    <n v="1"/>
    <x v="0"/>
    <n v="5.6818181818181825"/>
    <n v="17.04545454545455"/>
    <s v="abv"/>
    <n v="17.04545454545455"/>
  </r>
  <r>
    <s v="OtsLGRF22S"/>
    <s v="OtsLGRF22S_8225"/>
    <s v="C-08225"/>
    <d v="2022-09-22T00:00:00"/>
    <n v="18"/>
    <s v="U"/>
    <n v="640"/>
    <n v="64"/>
    <x v="1"/>
    <s v="NA"/>
    <m/>
    <s v="M"/>
    <s v="M"/>
    <s v="OtsNPFH19S_1_3306"/>
    <s v="OtsNPFH19S_1_3063"/>
    <x v="5"/>
    <n v="3"/>
    <n v="2019"/>
    <s v="NA"/>
    <s v="NA"/>
    <x v="10"/>
    <n v="0.99705232300000002"/>
    <n v="1"/>
    <x v="1"/>
    <n v="5.6818181818181825"/>
    <n v="17.04545454545455"/>
    <s v="abv"/>
    <n v="17.04545454545455"/>
  </r>
  <r>
    <s v="OtsLGRF22S"/>
    <s v="OtsLGRF22S_8228"/>
    <s v="C-08228"/>
    <d v="2022-09-22T00:00:00"/>
    <n v="18"/>
    <s v="U"/>
    <n v="560"/>
    <n v="56"/>
    <x v="1"/>
    <s v="NA"/>
    <m/>
    <s v="M"/>
    <s v="M"/>
    <s v="NA"/>
    <s v="NA"/>
    <x v="2"/>
    <s v="NA"/>
    <s v="U"/>
    <s v="FALL"/>
    <n v="0.999999999999998"/>
    <x v="1"/>
    <e v="#N/A"/>
    <n v="1"/>
    <x v="9"/>
    <n v="5.6818181818181825"/>
    <n v="17.04545454545455"/>
    <s v="abv"/>
    <n v="17.04545454545455"/>
  </r>
  <r>
    <s v="OtsLGRF22S"/>
    <s v="OtsLGRF22S_8231"/>
    <s v="C-08231"/>
    <d v="2022-09-22T00:00:00"/>
    <n v="18"/>
    <s v="M"/>
    <n v="800"/>
    <n v="80"/>
    <x v="0"/>
    <n v="1"/>
    <m/>
    <s v="M"/>
    <s v="M"/>
    <s v="OtsLYON17S_1_0921"/>
    <s v="OtsLYON17S_1_0965"/>
    <x v="6"/>
    <n v="5"/>
    <n v="2017"/>
    <s v="NA"/>
    <s v="NA"/>
    <x v="4"/>
    <n v="0.76170174199999996"/>
    <n v="1"/>
    <x v="3"/>
    <n v="5.6818181818181825"/>
    <n v="17.04545454545455"/>
    <s v="blw"/>
    <n v="17.04545454545455"/>
  </r>
  <r>
    <s v="OtsLGRF22S"/>
    <s v="OtsLGRF22S_8234"/>
    <s v="C-08234"/>
    <d v="2022-09-22T00:00:00"/>
    <n v="18"/>
    <s v="F"/>
    <n v="720"/>
    <n v="72"/>
    <x v="0"/>
    <n v="1"/>
    <m/>
    <s v="F"/>
    <s v="F"/>
    <s v="NA"/>
    <s v="NA"/>
    <x v="2"/>
    <s v="NA"/>
    <s v="U"/>
    <s v="FALL"/>
    <n v="0.999999999999999"/>
    <x v="6"/>
    <e v="#N/A"/>
    <n v="1"/>
    <x v="5"/>
    <n v="5.6818181818181825"/>
    <n v="17.04545454545455"/>
    <s v="abv"/>
    <n v="17.04545454545455"/>
  </r>
  <r>
    <s v="OtsLGRF22S"/>
    <s v="OtsLGRF22S_8237"/>
    <s v="C-08237"/>
    <d v="2022-09-22T00:00:00"/>
    <n v="18"/>
    <s v="F"/>
    <n v="690"/>
    <n v="69"/>
    <x v="0"/>
    <n v="1"/>
    <m/>
    <s v="F"/>
    <s v="F"/>
    <s v="OtsLYON18S_1_2323"/>
    <s v="OtsLYON18S_1_2471"/>
    <x v="0"/>
    <n v="4"/>
    <n v="2018"/>
    <s v="NA"/>
    <s v="NA"/>
    <x v="9"/>
    <n v="0.80551598400000002"/>
    <n v="1"/>
    <x v="5"/>
    <n v="5.6818181818181825"/>
    <n v="17.04545454545455"/>
    <s v="blw"/>
    <n v="17.04545454545455"/>
  </r>
  <r>
    <s v="OtsLGRF22S"/>
    <s v="OtsLGRF22S_8240"/>
    <s v="C-08240"/>
    <d v="2022-09-22T00:00:00"/>
    <n v="18"/>
    <s v="U"/>
    <n v="630"/>
    <n v="63"/>
    <x v="0"/>
    <n v="1"/>
    <m/>
    <s v="M"/>
    <s v="M"/>
    <s v="OtsLYON18S_1_2341"/>
    <s v="OtsLYON18S_1_2706"/>
    <x v="0"/>
    <n v="4"/>
    <n v="2018"/>
    <s v="NA"/>
    <s v="NA"/>
    <x v="9"/>
    <n v="0.80551598400000002"/>
    <n v="1"/>
    <x v="1"/>
    <n v="5.6818181818181825"/>
    <n v="17.04545454545455"/>
    <s v="blw"/>
    <n v="17.04545454545455"/>
  </r>
  <r>
    <s v="OtsLGRF22S"/>
    <s v="OtsLGRF22S_8243"/>
    <s v="C-08243"/>
    <d v="2022-09-22T00:00:00"/>
    <n v="18"/>
    <s v="F"/>
    <n v="740"/>
    <n v="74"/>
    <x v="1"/>
    <s v="NA"/>
    <m/>
    <s v="F"/>
    <s v="F"/>
    <s v="NA"/>
    <s v="NA"/>
    <x v="2"/>
    <s v="NA"/>
    <s v="U"/>
    <s v="FALL"/>
    <n v="0.999999999999997"/>
    <x v="1"/>
    <e v="#N/A"/>
    <n v="1"/>
    <x v="4"/>
    <n v="5.6818181818181825"/>
    <n v="17.04545454545455"/>
    <s v="abv"/>
    <n v="17.04545454545455"/>
  </r>
  <r>
    <s v="OtsLGRF22S"/>
    <s v="OtsLGRF22S_8246"/>
    <s v="C-08246"/>
    <d v="2022-09-22T00:00:00"/>
    <n v="18"/>
    <s v="F"/>
    <n v="660"/>
    <n v="66"/>
    <x v="0"/>
    <n v="1"/>
    <m/>
    <s v="F"/>
    <s v="F"/>
    <s v="OtsLYON18S_1_2303"/>
    <s v="OtsLYON18S_1_2430"/>
    <x v="0"/>
    <n v="4"/>
    <n v="2018"/>
    <s v="NA"/>
    <s v="NA"/>
    <x v="9"/>
    <n v="0.80551598400000002"/>
    <n v="1"/>
    <x v="1"/>
    <n v="5.6818181818181825"/>
    <n v="17.04545454545455"/>
    <s v="blw"/>
    <n v="17.04545454545455"/>
  </r>
  <r>
    <s v="OtsLGRF22S"/>
    <s v="OtsLGRF22S_8249"/>
    <s v="C-08249"/>
    <d v="2022-09-22T00:00:00"/>
    <n v="18"/>
    <s v="U"/>
    <n v="670"/>
    <n v="67"/>
    <x v="1"/>
    <s v="NA"/>
    <m/>
    <s v="M"/>
    <s v="M"/>
    <s v="NA"/>
    <s v="NA"/>
    <x v="2"/>
    <s v="NA"/>
    <s v="U"/>
    <s v="FALL"/>
    <n v="1"/>
    <x v="1"/>
    <e v="#N/A"/>
    <n v="1"/>
    <x v="1"/>
    <n v="5.6818181818181825"/>
    <n v="17.04545454545455"/>
    <s v="abv"/>
    <n v="17.04545454545455"/>
  </r>
  <r>
    <s v="OtsLGRF22S"/>
    <s v="OtsLGRF22S_8252"/>
    <s v="C-08252"/>
    <d v="2022-09-22T00:00:00"/>
    <n v="18"/>
    <s v="U"/>
    <n v="610"/>
    <n v="61"/>
    <x v="0"/>
    <n v="1"/>
    <m/>
    <s v="M"/>
    <s v="M"/>
    <s v="OtsLYON19S_1_1330"/>
    <s v="OtsLYON19S_1_1250"/>
    <x v="1"/>
    <n v="3"/>
    <n v="2019"/>
    <s v="NA"/>
    <s v="NA"/>
    <x v="13"/>
    <n v="0.95971980899999998"/>
    <n v="1"/>
    <x v="6"/>
    <n v="5.6818181818181825"/>
    <n v="17.04545454545455"/>
    <s v="abv"/>
    <n v="17.04545454545455"/>
  </r>
  <r>
    <s v="OtsLGRF22S"/>
    <s v="OtsLGRF22S_8255"/>
    <s v="C-08255"/>
    <d v="2022-09-22T00:00:00"/>
    <n v="18"/>
    <s v="U"/>
    <n v="410"/>
    <n v="41"/>
    <x v="1"/>
    <s v="NA"/>
    <m/>
    <s v="M"/>
    <s v="M"/>
    <s v="OtsLYON20S_1_1485"/>
    <s v="OtsLYON20S_1_1287"/>
    <x v="7"/>
    <n v="2"/>
    <n v="2020"/>
    <s v="NA"/>
    <s v="NA"/>
    <x v="12"/>
    <n v="0.98961045999999997"/>
    <n v="1"/>
    <x v="11"/>
    <n v="5.6818181818181825"/>
    <n v="17.04545454545455"/>
    <s v="abv"/>
    <n v="17.04545454545455"/>
  </r>
  <r>
    <s v="OtsLGRF22S"/>
    <s v="OtsLGRF22S_8258"/>
    <s v="C-08258"/>
    <d v="2022-09-22T00:00:00"/>
    <n v="18"/>
    <s v="U"/>
    <n v="660"/>
    <n v="66"/>
    <x v="1"/>
    <s v="NA"/>
    <m/>
    <s v="M"/>
    <s v="M"/>
    <s v="OtsNPFH19S_1_5316"/>
    <s v="OtsNPFH19S_1_5006"/>
    <x v="5"/>
    <n v="3"/>
    <n v="2019"/>
    <s v="NA"/>
    <s v="NA"/>
    <x v="8"/>
    <n v="0.99705232300000002"/>
    <n v="1"/>
    <x v="1"/>
    <n v="5.6818181818181825"/>
    <n v="17.04545454545455"/>
    <s v="abv"/>
    <n v="17.04545454545455"/>
  </r>
  <r>
    <s v="OtsLGRF22S"/>
    <s v="OtsLGRF22S_8261"/>
    <s v="C-08261"/>
    <d v="2022-09-22T00:00:00"/>
    <n v="18"/>
    <s v="M"/>
    <n v="780"/>
    <n v="78"/>
    <x v="1"/>
    <s v="NA"/>
    <m/>
    <s v="F"/>
    <s v="F"/>
    <s v="NA"/>
    <s v="NA"/>
    <x v="2"/>
    <s v="NA"/>
    <s v="U"/>
    <s v="FALL"/>
    <n v="1"/>
    <x v="1"/>
    <e v="#N/A"/>
    <n v="1"/>
    <x v="3"/>
    <n v="5.6818181818181825"/>
    <n v="17.04545454545455"/>
    <s v="abv"/>
    <n v="17.04545454545455"/>
  </r>
  <r>
    <s v="OtsLGRF22S"/>
    <s v="OtsLGRF22S_8264"/>
    <s v="C-08264"/>
    <d v="2022-09-22T00:00:00"/>
    <n v="18"/>
    <s v="U"/>
    <n v="640"/>
    <n v="64"/>
    <x v="1"/>
    <s v="NA"/>
    <m/>
    <s v="M"/>
    <s v="M"/>
    <s v="NA"/>
    <s v="NA"/>
    <x v="2"/>
    <s v="NA"/>
    <s v="U"/>
    <s v="FALL"/>
    <n v="1"/>
    <x v="1"/>
    <e v="#N/A"/>
    <n v="1"/>
    <x v="1"/>
    <n v="5.6818181818181825"/>
    <n v="17.04545454545455"/>
    <s v="abv"/>
    <n v="17.04545454545455"/>
  </r>
  <r>
    <s v="OtsLGRF22S"/>
    <s v="OtsLGRF22S_8267"/>
    <s v="C-08267"/>
    <d v="2022-09-22T00:00:00"/>
    <n v="18"/>
    <s v="U"/>
    <n v="660"/>
    <n v="66"/>
    <x v="1"/>
    <s v="NA"/>
    <m/>
    <s v="M"/>
    <s v="M"/>
    <s v="OtsPBT19-LWSFa-6596"/>
    <s v="OtsPBT19-LWSFa-6781"/>
    <x v="12"/>
    <n v="3"/>
    <n v="2019"/>
    <s v="NA"/>
    <s v="NA"/>
    <x v="20"/>
    <n v="1"/>
    <n v="1"/>
    <x v="1"/>
    <n v="5.6818181818181825"/>
    <n v="17.04545454545455"/>
    <s v="blw"/>
    <n v="17.04545454545455"/>
  </r>
  <r>
    <s v="OtsLGRF22S"/>
    <s v="OtsLGRF22S_8270"/>
    <s v="C-08270"/>
    <d v="2022-09-22T00:00:00"/>
    <n v="18"/>
    <s v="U"/>
    <n v="560"/>
    <n v="56"/>
    <x v="0"/>
    <n v="1"/>
    <m/>
    <s v="M"/>
    <s v="M"/>
    <s v="NA"/>
    <s v="NA"/>
    <x v="2"/>
    <s v="NA"/>
    <s v="U"/>
    <s v="FALL"/>
    <n v="1"/>
    <x v="6"/>
    <e v="#N/A"/>
    <n v="1"/>
    <x v="9"/>
    <n v="5.6818181818181825"/>
    <n v="17.04545454545455"/>
    <s v="abv"/>
    <n v="17.04545454545455"/>
  </r>
  <r>
    <s v="OtsLGRF22S"/>
    <s v="OtsLGRF22S_8273"/>
    <s v="C-08273"/>
    <d v="2022-09-22T00:00:00"/>
    <n v="18"/>
    <s v="U"/>
    <n v="430"/>
    <n v="43"/>
    <x v="1"/>
    <s v="NA"/>
    <m/>
    <s v="M"/>
    <s v="M"/>
    <s v="OtsLYON20S_1_0295"/>
    <s v="OtsLYON20S_1_1020"/>
    <x v="7"/>
    <n v="2"/>
    <n v="2020"/>
    <s v="NA"/>
    <s v="NA"/>
    <x v="0"/>
    <n v="0.98961045999999997"/>
    <n v="1"/>
    <x v="7"/>
    <n v="5.6818181818181825"/>
    <n v="17.04545454545455"/>
    <s v="abv"/>
    <n v="17.04545454545455"/>
  </r>
  <r>
    <s v="OtsLGRF22S"/>
    <s v="OtsLGRF22S_8276"/>
    <s v="C-08276"/>
    <d v="2022-09-22T00:00:00"/>
    <n v="18"/>
    <s v="U"/>
    <n v="590"/>
    <n v="59"/>
    <x v="1"/>
    <s v="NA"/>
    <m/>
    <s v="M"/>
    <s v="M"/>
    <s v="OtsLYON19S_1_0523"/>
    <s v="OtsLYON19S_1_0347"/>
    <x v="1"/>
    <n v="3"/>
    <n v="2019"/>
    <s v="NA"/>
    <s v="NA"/>
    <x v="0"/>
    <n v="0.95971980899999998"/>
    <n v="1"/>
    <x v="6"/>
    <n v="5.6818181818181825"/>
    <n v="17.04545454545455"/>
    <s v="abv"/>
    <n v="17.04545454545455"/>
  </r>
  <r>
    <s v="OtsLGRF22S"/>
    <s v="OtsLGRF22S_8279"/>
    <s v="C-08279"/>
    <d v="2022-09-22T00:00:00"/>
    <n v="18"/>
    <s v="F"/>
    <n v="770"/>
    <n v="77"/>
    <x v="1"/>
    <s v="NA"/>
    <m/>
    <s v="F"/>
    <s v="F"/>
    <s v="OtsNPFH18S_1_2321"/>
    <s v="OtsNPFH18S_1_2067"/>
    <x v="3"/>
    <n v="4"/>
    <n v="2018"/>
    <s v="NA"/>
    <s v="NA"/>
    <x v="2"/>
    <n v="0.96828396500000002"/>
    <n v="1"/>
    <x v="4"/>
    <n v="5.6818181818181825"/>
    <n v="17.04545454545455"/>
    <s v="abv"/>
    <n v="17.04545454545455"/>
  </r>
  <r>
    <s v="OtsLGRF22S"/>
    <s v="OtsLGRF22S_8282"/>
    <s v="C-08282"/>
    <d v="2022-09-22T00:00:00"/>
    <n v="18"/>
    <s v="U"/>
    <n v="640"/>
    <n v="64"/>
    <x v="1"/>
    <s v="NA"/>
    <m/>
    <s v="M"/>
    <s v="M"/>
    <s v="OtsNPFH19S_1_3363"/>
    <s v="OtsNPFH19S_1_3094"/>
    <x v="5"/>
    <n v="3"/>
    <n v="2019"/>
    <s v="NA"/>
    <s v="NA"/>
    <x v="10"/>
    <n v="0.99705232300000002"/>
    <n v="1"/>
    <x v="1"/>
    <n v="5.6818181818181825"/>
    <n v="17.04545454545455"/>
    <s v="abv"/>
    <n v="17.04545454545455"/>
  </r>
  <r>
    <s v="OtsLGRF22S"/>
    <s v="OtsLGRF22S_8285"/>
    <s v="C-08285"/>
    <d v="2022-09-22T00:00:00"/>
    <n v="18"/>
    <s v="U"/>
    <n v="640"/>
    <n v="64"/>
    <x v="1"/>
    <s v="NA"/>
    <m/>
    <s v="M"/>
    <s v="M"/>
    <s v="OtsLYON18S_1_1386"/>
    <s v="OtsLYON18S_1_1777"/>
    <x v="0"/>
    <n v="4"/>
    <n v="2018"/>
    <s v="NA"/>
    <s v="NA"/>
    <x v="4"/>
    <n v="0.80551598400000002"/>
    <n v="1"/>
    <x v="1"/>
    <n v="5.6818181818181825"/>
    <n v="17.04545454545455"/>
    <s v="blw"/>
    <n v="17.04545454545455"/>
  </r>
  <r>
    <s v="OtsLGRF22S"/>
    <s v="OtsLGRF22S_8288"/>
    <s v="C-08288"/>
    <d v="2022-09-22T00:00:00"/>
    <n v="18"/>
    <s v="U"/>
    <n v="470"/>
    <n v="47"/>
    <x v="0"/>
    <n v="1"/>
    <m/>
    <s v="M"/>
    <s v="M"/>
    <s v="OtsLYON20S_1_0610"/>
    <s v="OtsLYON20S_1_0582"/>
    <x v="7"/>
    <n v="2"/>
    <n v="2020"/>
    <s v="NA"/>
    <s v="NA"/>
    <x v="3"/>
    <n v="0.98961045999999997"/>
    <n v="1"/>
    <x v="7"/>
    <n v="5.6818181818181825"/>
    <n v="17.04545454545455"/>
    <s v="blw"/>
    <n v="17.04545454545455"/>
  </r>
  <r>
    <s v="OtsLGRF22S"/>
    <s v="OtsLGRF22S_8291"/>
    <s v="C-08291"/>
    <d v="2022-09-22T00:00:00"/>
    <n v="18"/>
    <s v="U"/>
    <n v="430"/>
    <n v="43"/>
    <x v="1"/>
    <s v="NA"/>
    <m/>
    <s v="M"/>
    <s v="M"/>
    <s v="OtsLYON20S_1_0452"/>
    <s v="OtsLYON20S_1_1176"/>
    <x v="7"/>
    <n v="2"/>
    <n v="2020"/>
    <s v="NA"/>
    <s v="NA"/>
    <x v="3"/>
    <n v="0.98961045999999997"/>
    <n v="1"/>
    <x v="7"/>
    <n v="5.6818181818181825"/>
    <n v="17.04545454545455"/>
    <s v="blw"/>
    <n v="17.04545454545455"/>
  </r>
  <r>
    <s v="OtsLGRF22S"/>
    <s v="OtsLGRF22S_8294"/>
    <s v="C-08294"/>
    <d v="2022-09-22T00:00:00"/>
    <n v="18"/>
    <s v="U"/>
    <n v="690"/>
    <n v="69"/>
    <x v="0"/>
    <n v="1"/>
    <m/>
    <s v="M"/>
    <s v="M"/>
    <s v="OtsLYON18S_1_2383"/>
    <s v="OtsLYON18S_1_2758"/>
    <x v="0"/>
    <n v="4"/>
    <n v="2018"/>
    <s v="NA"/>
    <s v="NA"/>
    <x v="9"/>
    <n v="0.80551598400000002"/>
    <n v="1"/>
    <x v="5"/>
    <n v="5.6818181818181825"/>
    <n v="17.04545454545455"/>
    <s v="blw"/>
    <n v="17.04545454545455"/>
  </r>
  <r>
    <s v="OtsLGRF22S"/>
    <s v="OtsLGRF22S_8297"/>
    <s v="C-08297"/>
    <d v="2022-09-22T00:00:00"/>
    <n v="18"/>
    <s v="U"/>
    <n v="620"/>
    <n v="62"/>
    <x v="0"/>
    <n v="1"/>
    <m/>
    <s v="M"/>
    <s v="M"/>
    <s v="OtsLYON19S_1_0541"/>
    <s v="OtsLYON19S_1_0404"/>
    <x v="1"/>
    <n v="3"/>
    <n v="2019"/>
    <s v="NA"/>
    <s v="NA"/>
    <x v="3"/>
    <n v="0.95971980899999998"/>
    <n v="1"/>
    <x v="6"/>
    <n v="5.6818181818181825"/>
    <n v="17.04545454545455"/>
    <s v="blw"/>
    <n v="17.04545454545455"/>
  </r>
  <r>
    <s v="OtsLGRF22S"/>
    <s v="OtsLGRF22S_8300"/>
    <s v="C-08300"/>
    <d v="2022-09-22T00:00:00"/>
    <n v="18"/>
    <s v="U"/>
    <n v="570"/>
    <n v="57"/>
    <x v="1"/>
    <s v="NA"/>
    <m/>
    <s v="M"/>
    <s v="M"/>
    <s v="OtsLYON19S_1_1737"/>
    <s v="OtsLYON19S_1_1967"/>
    <x v="1"/>
    <n v="3"/>
    <n v="2019"/>
    <s v="NA"/>
    <s v="NA"/>
    <x v="12"/>
    <n v="0.95971980899999998"/>
    <n v="1"/>
    <x v="9"/>
    <n v="5.6818181818181825"/>
    <n v="17.04545454545455"/>
    <s v="abv"/>
    <n v="17.04545454545455"/>
  </r>
  <r>
    <s v="OtsLGRF22S"/>
    <s v="OtsLGRF22S_8303"/>
    <s v="C-08303"/>
    <d v="2022-09-22T00:00:00"/>
    <n v="18"/>
    <s v="U"/>
    <n v="660"/>
    <n v="66"/>
    <x v="0"/>
    <n v="1"/>
    <m/>
    <s v="M"/>
    <s v="M"/>
    <s v="OtsNPFH19S_1_5319"/>
    <s v="OtsNPFH19S_1_5041"/>
    <x v="5"/>
    <n v="3"/>
    <n v="2019"/>
    <s v="NA"/>
    <s v="NA"/>
    <x v="8"/>
    <n v="0.99705232300000002"/>
    <n v="1"/>
    <x v="1"/>
    <n v="5.6818181818181825"/>
    <n v="17.04545454545455"/>
    <s v="abv"/>
    <n v="17.04545454545455"/>
  </r>
  <r>
    <s v="OtsLGRF22S"/>
    <s v="OtsLGRF22S_8306"/>
    <s v="C-08306"/>
    <d v="2022-09-22T00:00:00"/>
    <n v="18"/>
    <s v="U"/>
    <n v="670"/>
    <n v="67"/>
    <x v="1"/>
    <s v="NA"/>
    <s v="This individual failed to genotype"/>
    <s v="U"/>
    <s v="M"/>
    <s v="NG"/>
    <s v="NG"/>
    <x v="11"/>
    <s v="NA"/>
    <s v="U"/>
    <s v="NA"/>
    <s v="NA"/>
    <x v="19"/>
    <e v="#N/A"/>
    <n v="1"/>
    <x v="1"/>
    <n v="5.6818181818181825"/>
    <n v="17.04545454545455"/>
    <s v="abv"/>
    <n v="17.04545454545455"/>
  </r>
  <r>
    <s v="OtsLGRF22S"/>
    <s v="OtsLGRF22S_8309"/>
    <s v="C-08309"/>
    <d v="2022-09-22T00:00:00"/>
    <n v="18"/>
    <s v="F"/>
    <n v="760"/>
    <n v="76"/>
    <x v="1"/>
    <s v="NA"/>
    <m/>
    <s v="F"/>
    <s v="F"/>
    <s v="NA"/>
    <s v="NA"/>
    <x v="2"/>
    <s v="NA"/>
    <s v="U"/>
    <s v="FALL"/>
    <n v="0.999999999999999"/>
    <x v="1"/>
    <e v="#N/A"/>
    <n v="1"/>
    <x v="4"/>
    <n v="5.6818181818181825"/>
    <n v="17.04545454545455"/>
    <s v="abv"/>
    <n v="17.04545454545455"/>
  </r>
  <r>
    <s v="OtsLGRF22S"/>
    <s v="OtsLGRF22S_8312"/>
    <s v="C-08312"/>
    <d v="2022-09-22T00:00:00"/>
    <n v="18"/>
    <s v="F"/>
    <n v="770"/>
    <n v="77"/>
    <x v="0"/>
    <s v="NA"/>
    <m/>
    <s v="F"/>
    <s v="F"/>
    <s v="OtsLYON17S_1_0075"/>
    <s v="OtsLYON17S_1_0076"/>
    <x v="6"/>
    <n v="5"/>
    <n v="2017"/>
    <s v="NA"/>
    <s v="NA"/>
    <x v="4"/>
    <n v="0.76170174199999996"/>
    <n v="1"/>
    <x v="4"/>
    <n v="5.6818181818181825"/>
    <n v="17.04545454545455"/>
    <s v="blw"/>
    <n v="17.04545454545455"/>
  </r>
  <r>
    <s v="OtsLGRF22S"/>
    <s v="OtsLGRF22S_8315"/>
    <s v="C-08315"/>
    <d v="2022-09-22T00:00:00"/>
    <n v="18"/>
    <s v="U"/>
    <n v="590"/>
    <n v="59"/>
    <x v="0"/>
    <n v="1"/>
    <m/>
    <s v="M"/>
    <s v="M"/>
    <s v="OtsLYON19S_1_1135"/>
    <s v="OtsLYON19S_1_1025"/>
    <x v="1"/>
    <n v="3"/>
    <n v="2019"/>
    <s v="NA"/>
    <s v="NA"/>
    <x v="14"/>
    <n v="0.95971980899999998"/>
    <n v="1"/>
    <x v="6"/>
    <n v="5.6818181818181825"/>
    <n v="17.04545454545455"/>
    <s v="abv"/>
    <n v="17.04545454545455"/>
  </r>
  <r>
    <s v="OtsLGRF22S"/>
    <s v="OtsLGRF22S_8318"/>
    <s v="C-08318"/>
    <d v="2022-09-22T00:00:00"/>
    <n v="18"/>
    <s v="U"/>
    <n v="480"/>
    <n v="48"/>
    <x v="0"/>
    <n v="1"/>
    <m/>
    <s v="M"/>
    <s v="M"/>
    <s v="OtsLYON19S_1_1361"/>
    <s v="OtsLYON19S_1_1418"/>
    <x v="1"/>
    <n v="3"/>
    <n v="2019"/>
    <s v="NA"/>
    <s v="NA"/>
    <x v="9"/>
    <n v="0.95971980899999998"/>
    <n v="1"/>
    <x v="8"/>
    <n v="5.6818181818181825"/>
    <n v="17.04545454545455"/>
    <s v="blw"/>
    <n v="17.04545454545455"/>
  </r>
  <r>
    <s v="OtsLGRF22S"/>
    <s v="OtsLGRF22S_8321"/>
    <s v="C-08321"/>
    <d v="2022-09-22T00:00:00"/>
    <n v="18"/>
    <s v="M"/>
    <n v="720"/>
    <n v="72"/>
    <x v="1"/>
    <s v="NA"/>
    <m/>
    <s v="M"/>
    <s v="M"/>
    <s v="OtsLYON19S_1_1859"/>
    <s v="OtsLYON19S_1_1637"/>
    <x v="1"/>
    <n v="3"/>
    <n v="2019"/>
    <s v="NA"/>
    <s v="NA"/>
    <x v="12"/>
    <n v="0.95971980899999998"/>
    <n v="1"/>
    <x v="5"/>
    <n v="5.6818181818181825"/>
    <n v="17.04545454545455"/>
    <s v="abv"/>
    <n v="17.04545454545455"/>
  </r>
  <r>
    <s v="OtsLGRF22S"/>
    <s v="OtsLGRF22S_8324"/>
    <s v="C-08324"/>
    <d v="2022-09-22T00:00:00"/>
    <n v="18"/>
    <s v="U"/>
    <n v="650"/>
    <n v="65"/>
    <x v="0"/>
    <n v="1"/>
    <m/>
    <s v="M"/>
    <s v="M"/>
    <s v="OtsLYON18S_1_2333"/>
    <s v="OtsLYON18S_1_2472"/>
    <x v="0"/>
    <n v="4"/>
    <n v="2018"/>
    <s v="NA"/>
    <s v="NA"/>
    <x v="9"/>
    <n v="0.80551598400000002"/>
    <n v="1"/>
    <x v="1"/>
    <n v="5.6818181818181825"/>
    <n v="17.04545454545455"/>
    <s v="blw"/>
    <n v="17.04545454545455"/>
  </r>
  <r>
    <s v="OtsLGRF22S"/>
    <s v="OtsLGRF22S_8327"/>
    <s v="C-08327"/>
    <d v="2022-09-22T00:00:00"/>
    <n v="18"/>
    <s v="F"/>
    <n v="770"/>
    <n v="77"/>
    <x v="0"/>
    <s v="NA"/>
    <m/>
    <s v="F"/>
    <s v="F"/>
    <s v="OtsPBT18-UmaFa-0014"/>
    <s v="OtsPBT18-UmaFa-0036"/>
    <x v="8"/>
    <n v="4"/>
    <n v="2018"/>
    <s v="NA"/>
    <s v="NA"/>
    <x v="15"/>
    <n v="0.95730000000000004"/>
    <n v="1"/>
    <x v="4"/>
    <n v="5.6818181818181825"/>
    <n v="17.04545454545455"/>
    <s v="blw"/>
    <n v="17.04545454545455"/>
  </r>
  <r>
    <s v="OtsLGRF22S"/>
    <s v="OtsLGRF22S_8330"/>
    <s v="C-08330"/>
    <d v="2022-09-22T00:00:00"/>
    <n v="18"/>
    <s v="F"/>
    <n v="600"/>
    <n v="60"/>
    <x v="0"/>
    <n v="1"/>
    <m/>
    <s v="F"/>
    <s v="F"/>
    <s v="OtsLYON18S_1_2358"/>
    <s v="OtsLYON18S_1_2718"/>
    <x v="0"/>
    <n v="4"/>
    <n v="2018"/>
    <s v="NA"/>
    <s v="NA"/>
    <x v="9"/>
    <n v="0.80551598400000002"/>
    <n v="1"/>
    <x v="6"/>
    <n v="5.6818181818181825"/>
    <n v="17.04545454545455"/>
    <s v="blw"/>
    <n v="17.04545454545455"/>
  </r>
  <r>
    <s v="OtsLGRF22S"/>
    <s v="OtsLGRF22S_8333"/>
    <s v="C-08333"/>
    <d v="2022-09-22T00:00:00"/>
    <n v="18"/>
    <s v="U"/>
    <n v="570"/>
    <n v="57"/>
    <x v="1"/>
    <s v="NA"/>
    <m/>
    <s v="M"/>
    <s v="M"/>
    <s v="OtsLYON19S_1_0107"/>
    <s v="OtsLYON19S_1_0045"/>
    <x v="1"/>
    <n v="3"/>
    <n v="2019"/>
    <s v="NA"/>
    <s v="NA"/>
    <x v="7"/>
    <n v="0.95971980899999998"/>
    <n v="1"/>
    <x v="9"/>
    <n v="5.6818181818181825"/>
    <n v="17.04545454545455"/>
    <s v="abv"/>
    <n v="17.04545454545455"/>
  </r>
  <r>
    <s v="OtsLGRF22S"/>
    <s v="OtsLGRF22S_8336"/>
    <s v="C-08336"/>
    <d v="2022-09-22T00:00:00"/>
    <n v="18"/>
    <s v="U"/>
    <n v="430"/>
    <n v="43"/>
    <x v="1"/>
    <s v="NA"/>
    <m/>
    <s v="M"/>
    <s v="M"/>
    <s v="OtsLYON20S_1_0291"/>
    <s v="OtsLYON20S_1_1002"/>
    <x v="7"/>
    <n v="2"/>
    <n v="2020"/>
    <s v="NA"/>
    <s v="NA"/>
    <x v="0"/>
    <n v="0.98961045999999997"/>
    <n v="1"/>
    <x v="7"/>
    <n v="5.6818181818181825"/>
    <n v="17.04545454545455"/>
    <s v="abv"/>
    <n v="17.04545454545455"/>
  </r>
  <r>
    <s v="OtsLGRF22S"/>
    <s v="OtsLGRF22S_8339"/>
    <s v="C-08339"/>
    <d v="2022-09-22T00:00:00"/>
    <n v="18"/>
    <s v="U"/>
    <n v="700"/>
    <n v="70"/>
    <x v="0"/>
    <n v="1"/>
    <s v="This individual failed to genotype"/>
    <s v="U"/>
    <s v="M"/>
    <s v="NG"/>
    <s v="NG"/>
    <x v="10"/>
    <s v="NA"/>
    <s v="U"/>
    <s v="NA"/>
    <s v="NA"/>
    <x v="19"/>
    <e v="#N/A"/>
    <n v="1"/>
    <x v="5"/>
    <n v="5.6818181818181825"/>
    <n v="17.04545454545455"/>
    <s v="abv"/>
    <n v="17.04545454545455"/>
  </r>
  <r>
    <s v="OtsLGRF22S"/>
    <s v="OtsLGRF22S_8342"/>
    <s v="C-08342"/>
    <d v="2022-09-22T00:00:00"/>
    <n v="18"/>
    <s v="U"/>
    <n v="680"/>
    <n v="68"/>
    <x v="0"/>
    <n v="1"/>
    <m/>
    <s v="M"/>
    <s v="M"/>
    <s v="OtsLYON18S_1_2336"/>
    <s v="OtsLYON18S_1_2486"/>
    <x v="0"/>
    <n v="4"/>
    <n v="2018"/>
    <s v="NA"/>
    <s v="NA"/>
    <x v="9"/>
    <n v="0.80551598400000002"/>
    <n v="1"/>
    <x v="5"/>
    <n v="5.6818181818181825"/>
    <n v="17.04545454545455"/>
    <s v="blw"/>
    <n v="17.04545454545455"/>
  </r>
  <r>
    <s v="OtsLGRF22S"/>
    <s v="OtsLGRF22S_8345"/>
    <s v="C-08345"/>
    <d v="2022-09-22T00:00:00"/>
    <n v="18"/>
    <s v="U"/>
    <n v="620"/>
    <n v="62"/>
    <x v="0"/>
    <n v="1"/>
    <m/>
    <s v="M"/>
    <s v="M"/>
    <s v="OtsLYON18S_1_2301"/>
    <s v="OtsLYON18S_1_2436"/>
    <x v="0"/>
    <n v="4"/>
    <n v="2018"/>
    <s v="NA"/>
    <s v="NA"/>
    <x v="9"/>
    <n v="0.80551598400000002"/>
    <n v="1"/>
    <x v="6"/>
    <n v="5.6818181818181825"/>
    <n v="17.04545454545455"/>
    <s v="blw"/>
    <n v="17.04545454545455"/>
  </r>
  <r>
    <s v="OtsLGRF22S"/>
    <s v="OtsLGRF22S_8348"/>
    <s v="C-08348"/>
    <d v="2022-09-22T00:00:00"/>
    <n v="18"/>
    <s v="U"/>
    <n v="420"/>
    <n v="42"/>
    <x v="1"/>
    <s v="NA"/>
    <m/>
    <s v="M"/>
    <s v="M"/>
    <s v="OtsLYON20S_1_0465"/>
    <s v="OtsLYON20S_1_1200"/>
    <x v="7"/>
    <n v="2"/>
    <n v="2020"/>
    <s v="NA"/>
    <s v="NA"/>
    <x v="3"/>
    <n v="0.98961045999999997"/>
    <n v="1"/>
    <x v="11"/>
    <n v="5.6818181818181825"/>
    <n v="17.04545454545455"/>
    <s v="blw"/>
    <n v="17.04545454545455"/>
  </r>
  <r>
    <s v="OtsLGRF22S"/>
    <s v="OtsLGRF22S_8351"/>
    <s v="C-08351"/>
    <d v="2022-09-22T00:00:00"/>
    <n v="18"/>
    <s v="F"/>
    <n v="760"/>
    <n v="76"/>
    <x v="0"/>
    <n v="1"/>
    <m/>
    <s v="F"/>
    <s v="F"/>
    <s v="OtsLYON18S_1_2383"/>
    <s v="OtsLYON18S_1_2758"/>
    <x v="0"/>
    <n v="4"/>
    <n v="2018"/>
    <s v="NA"/>
    <s v="NA"/>
    <x v="9"/>
    <n v="0.80551598400000002"/>
    <n v="1"/>
    <x v="4"/>
    <n v="5.6818181818181825"/>
    <n v="17.04545454545455"/>
    <s v="blw"/>
    <n v="17.04545454545455"/>
  </r>
  <r>
    <s v="OtsLGRF22S"/>
    <s v="OtsLGRF22S_8354"/>
    <s v="C-08354"/>
    <d v="2022-09-22T00:00:00"/>
    <n v="18"/>
    <s v="U"/>
    <n v="670"/>
    <n v="67"/>
    <x v="1"/>
    <s v="NA"/>
    <m/>
    <s v="M"/>
    <s v="M"/>
    <s v="OtsLYON19S_1_1816"/>
    <s v="OtsLYON19S_1_1538"/>
    <x v="1"/>
    <n v="3"/>
    <n v="2019"/>
    <s v="NA"/>
    <s v="NA"/>
    <x v="12"/>
    <n v="0.95971980899999998"/>
    <n v="1"/>
    <x v="1"/>
    <n v="5.6818181818181825"/>
    <n v="17.04545454545455"/>
    <s v="abv"/>
    <n v="17.04545454545455"/>
  </r>
  <r>
    <s v="OtsLGRF22S"/>
    <s v="OtsLGRF22S_8357"/>
    <s v="C-08357"/>
    <d v="2022-09-22T00:00:00"/>
    <n v="18"/>
    <s v="U"/>
    <n v="420"/>
    <n v="42"/>
    <x v="1"/>
    <s v="NA"/>
    <m/>
    <s v="M"/>
    <s v="M"/>
    <s v="OtsLYON20S_1_0659"/>
    <s v="OtsLYON20S_1_0729"/>
    <x v="7"/>
    <n v="2"/>
    <n v="2020"/>
    <s v="NA"/>
    <s v="NA"/>
    <x v="12"/>
    <n v="0.98961045999999997"/>
    <n v="1"/>
    <x v="11"/>
    <n v="5.6818181818181825"/>
    <n v="17.04545454545455"/>
    <s v="abv"/>
    <n v="17.04545454545455"/>
  </r>
  <r>
    <s v="OtsLGRF22S"/>
    <s v="OtsLGRF22S_8360"/>
    <s v="C-08360"/>
    <d v="2022-09-22T00:00:00"/>
    <n v="18"/>
    <s v="U"/>
    <n v="410"/>
    <n v="41"/>
    <x v="0"/>
    <n v="1"/>
    <m/>
    <s v="M"/>
    <s v="M"/>
    <s v="OtsLYON20S_1_0471"/>
    <s v="OtsLYON20S_1_0521"/>
    <x v="7"/>
    <n v="2"/>
    <n v="2020"/>
    <s v="NA"/>
    <s v="NA"/>
    <x v="3"/>
    <n v="0.98961045999999997"/>
    <n v="1"/>
    <x v="11"/>
    <n v="5.6818181818181825"/>
    <n v="17.04545454545455"/>
    <s v="blw"/>
    <n v="17.04545454545455"/>
  </r>
  <r>
    <s v="OtsLGRF22S"/>
    <s v="OtsLGRF22S_8363"/>
    <s v="C-08363"/>
    <d v="2022-09-22T00:00:00"/>
    <n v="18"/>
    <s v="U"/>
    <n v="310"/>
    <n v="31"/>
    <x v="0"/>
    <n v="1"/>
    <m/>
    <s v="M"/>
    <s v="M"/>
    <s v="OtsLYON20S_1_1410"/>
    <s v="OtsLYON20S_1_0989"/>
    <x v="7"/>
    <n v="2"/>
    <n v="2020"/>
    <s v="NA"/>
    <s v="NA"/>
    <x v="9"/>
    <n v="0.98961045999999997"/>
    <n v="1"/>
    <x v="11"/>
    <n v="5.6818181818181825"/>
    <n v="17.04545454545455"/>
    <s v="blw"/>
    <n v="17.04545454545455"/>
  </r>
  <r>
    <s v="OtsLGRF22S"/>
    <s v="OtsLGRF22S_8366"/>
    <s v="C-08366"/>
    <d v="2022-09-22T00:00:00"/>
    <n v="18"/>
    <s v="U"/>
    <n v="660"/>
    <n v="66"/>
    <x v="1"/>
    <s v="NA"/>
    <m/>
    <s v="M"/>
    <s v="M"/>
    <s v="OtsLYON19S_1_1399"/>
    <s v="OtsLYON19S_1_1501"/>
    <x v="1"/>
    <n v="3"/>
    <n v="2019"/>
    <s v="NA"/>
    <s v="NA"/>
    <x v="12"/>
    <n v="0.95971980899999998"/>
    <n v="1"/>
    <x v="1"/>
    <n v="5.6818181818181825"/>
    <n v="17.04545454545455"/>
    <s v="abv"/>
    <n v="17.04545454545455"/>
  </r>
  <r>
    <s v="OtsLGRF22S"/>
    <s v="OtsLGRF22S_8369"/>
    <s v="C-08369"/>
    <d v="2022-09-23T00:00:00"/>
    <n v="18"/>
    <s v="U"/>
    <n v="600"/>
    <n v="60"/>
    <x v="0"/>
    <n v="1"/>
    <m/>
    <s v="M"/>
    <s v="M"/>
    <s v="OtsNPFH19S_1_4316"/>
    <s v="OtsNPFH19S_1_4045"/>
    <x v="5"/>
    <n v="3"/>
    <n v="2019"/>
    <s v="NA"/>
    <s v="NA"/>
    <x v="10"/>
    <n v="0.99705232300000002"/>
    <n v="1"/>
    <x v="6"/>
    <n v="5.6818181818181825"/>
    <n v="17.04545454545455"/>
    <s v="abv"/>
    <n v="17.04545454545455"/>
  </r>
  <r>
    <s v="OtsLGRF22S"/>
    <s v="OtsLGRF22S_8372"/>
    <s v="C-08372"/>
    <d v="2022-09-23T00:00:00"/>
    <n v="18"/>
    <s v="U"/>
    <n v="670"/>
    <n v="67"/>
    <x v="1"/>
    <s v="NA"/>
    <m/>
    <s v="M"/>
    <s v="M"/>
    <s v="OtsLYON19S_1_2308"/>
    <s v="OtsLYON19S_1_2085"/>
    <x v="1"/>
    <n v="3"/>
    <n v="2019"/>
    <s v="NA"/>
    <s v="NA"/>
    <x v="3"/>
    <n v="0.95971980899999998"/>
    <n v="1"/>
    <x v="1"/>
    <n v="5.6818181818181825"/>
    <n v="17.04545454545455"/>
    <s v="blw"/>
    <n v="17.04545454545455"/>
  </r>
  <r>
    <s v="OtsLGRF22S"/>
    <s v="OtsLGRF22S_8375"/>
    <s v="C-08375"/>
    <d v="2022-09-23T00:00:00"/>
    <n v="18"/>
    <s v="F"/>
    <n v="660"/>
    <n v="66"/>
    <x v="1"/>
    <s v="NA"/>
    <m/>
    <s v="M"/>
    <s v="M"/>
    <s v="OtsNPFH19S_1_2336"/>
    <s v="OtsNPFH19S_1_2050"/>
    <x v="5"/>
    <n v="3"/>
    <n v="2019"/>
    <s v="NA"/>
    <s v="NA"/>
    <x v="2"/>
    <n v="0.99705232300000002"/>
    <n v="1"/>
    <x v="1"/>
    <n v="5.6818181818181825"/>
    <n v="17.04545454545455"/>
    <s v="abv"/>
    <n v="17.04545454545455"/>
  </r>
  <r>
    <s v="OtsLGRF22S"/>
    <s v="OtsLGRF22S_8378"/>
    <s v="C-08378"/>
    <d v="2022-09-23T00:00:00"/>
    <n v="18"/>
    <s v="U"/>
    <n v="670"/>
    <n v="67"/>
    <x v="1"/>
    <s v="NA"/>
    <m/>
    <s v="M"/>
    <s v="M"/>
    <s v="OtsLYON19S_1_1811"/>
    <s v="OtsLYON19S_1_1524"/>
    <x v="1"/>
    <n v="3"/>
    <n v="2019"/>
    <s v="NA"/>
    <s v="NA"/>
    <x v="12"/>
    <n v="0.95971980899999998"/>
    <n v="1"/>
    <x v="1"/>
    <n v="5.6818181818181825"/>
    <n v="17.04545454545455"/>
    <s v="abv"/>
    <n v="17.04545454545455"/>
  </r>
  <r>
    <s v="OtsLGRF22S"/>
    <s v="OtsLGRF22S_8381"/>
    <s v="C-08381"/>
    <d v="2022-09-23T00:00:00"/>
    <n v="18"/>
    <s v="U"/>
    <n v="430"/>
    <n v="43"/>
    <x v="1"/>
    <s v="NA"/>
    <m/>
    <s v="M"/>
    <s v="M"/>
    <s v="NA"/>
    <s v="NA"/>
    <x v="2"/>
    <s v="NA"/>
    <s v="U"/>
    <s v="FALL"/>
    <n v="0.999999999999999"/>
    <x v="1"/>
    <e v="#N/A"/>
    <n v="1"/>
    <x v="7"/>
    <n v="5.6818181818181825"/>
    <n v="17.04545454545455"/>
    <s v="abv"/>
    <n v="17.04545454545455"/>
  </r>
  <r>
    <s v="OtsLGRF22S"/>
    <s v="OtsLGRF22S_8384"/>
    <s v="C-08384"/>
    <d v="2022-09-23T00:00:00"/>
    <n v="18"/>
    <s v="U"/>
    <n v="560"/>
    <n v="56"/>
    <x v="1"/>
    <s v="NA"/>
    <m/>
    <s v="M"/>
    <s v="M"/>
    <s v="OtsLYON19S_1_1734"/>
    <s v="OtsLYON19S_1_1969"/>
    <x v="1"/>
    <n v="3"/>
    <n v="2019"/>
    <s v="NA"/>
    <s v="NA"/>
    <x v="12"/>
    <n v="0.95971980899999998"/>
    <n v="1"/>
    <x v="9"/>
    <n v="5.6818181818181825"/>
    <n v="17.04545454545455"/>
    <s v="abv"/>
    <n v="17.04545454545455"/>
  </r>
  <r>
    <s v="OtsLGRF22S"/>
    <s v="OtsLGRF22S_8387"/>
    <s v="C-08387"/>
    <d v="2022-09-23T00:00:00"/>
    <n v="18"/>
    <s v="U"/>
    <n v="550"/>
    <n v="55"/>
    <x v="1"/>
    <s v="NA"/>
    <m/>
    <s v="M"/>
    <s v="M"/>
    <s v="OtsLYON19S_1_1867"/>
    <s v="OtsLYON19S_1_1634"/>
    <x v="1"/>
    <n v="3"/>
    <n v="2019"/>
    <s v="NA"/>
    <s v="NA"/>
    <x v="12"/>
    <n v="0.95971980899999998"/>
    <n v="1"/>
    <x v="9"/>
    <n v="5.6818181818181825"/>
    <n v="17.04545454545455"/>
    <s v="abv"/>
    <n v="17.04545454545455"/>
  </r>
  <r>
    <s v="OtsLGRF22S"/>
    <s v="OtsLGRF22S_8390"/>
    <s v="C-08390"/>
    <d v="2022-09-23T00:00:00"/>
    <n v="18"/>
    <s v="U"/>
    <n v="560"/>
    <n v="56"/>
    <x v="1"/>
    <s v="NA"/>
    <m/>
    <s v="M"/>
    <s v="M"/>
    <s v="NA"/>
    <s v="NA"/>
    <x v="2"/>
    <s v="NA"/>
    <s v="U"/>
    <s v="FALL"/>
    <n v="1"/>
    <x v="1"/>
    <e v="#N/A"/>
    <n v="1"/>
    <x v="9"/>
    <n v="5.6818181818181825"/>
    <n v="17.04545454545455"/>
    <s v="abv"/>
    <n v="17.04545454545455"/>
  </r>
  <r>
    <s v="OtsLGRF22S"/>
    <s v="OtsLGRF22S_8393"/>
    <s v="C-08393"/>
    <d v="2022-09-23T00:00:00"/>
    <n v="18"/>
    <s v="M"/>
    <n v="870"/>
    <n v="87"/>
    <x v="1"/>
    <s v="NA"/>
    <m/>
    <s v="M"/>
    <s v="M"/>
    <s v="NA"/>
    <s v="NA"/>
    <x v="2"/>
    <s v="NA"/>
    <s v="U"/>
    <s v="FALL"/>
    <n v="0.999999999999996"/>
    <x v="1"/>
    <e v="#N/A"/>
    <n v="1"/>
    <x v="2"/>
    <n v="5.6818181818181825"/>
    <n v="17.04545454545455"/>
    <s v="abv"/>
    <n v="17.04545454545455"/>
  </r>
  <r>
    <s v="OtsLGRF22S"/>
    <s v="OtsLGRF22S_8396"/>
    <s v="C-08396"/>
    <d v="2022-09-23T00:00:00"/>
    <n v="18"/>
    <s v="M"/>
    <n v="650"/>
    <n v="65"/>
    <x v="0"/>
    <n v="1"/>
    <m/>
    <s v="M"/>
    <s v="M"/>
    <s v="OtsLYON19S_1_1393"/>
    <s v="OtsLYON19S_1_1497"/>
    <x v="1"/>
    <n v="3"/>
    <n v="2019"/>
    <s v="NA"/>
    <s v="NA"/>
    <x v="12"/>
    <n v="0.95971980899999998"/>
    <n v="1"/>
    <x v="1"/>
    <n v="5.6818181818181825"/>
    <n v="17.04545454545455"/>
    <s v="abv"/>
    <n v="17.04545454545455"/>
  </r>
  <r>
    <s v="OtsLGRF22S"/>
    <s v="OtsLGRF22S_8399"/>
    <s v="C-08399"/>
    <d v="2022-09-23T00:00:00"/>
    <n v="18"/>
    <s v="U"/>
    <n v="590"/>
    <n v="59"/>
    <x v="1"/>
    <s v="NA"/>
    <m/>
    <s v="M"/>
    <s v="M"/>
    <s v="OtsLYON19S_1_1866"/>
    <s v="OtsLYON19S_1_1632"/>
    <x v="1"/>
    <n v="3"/>
    <n v="2019"/>
    <s v="NA"/>
    <s v="NA"/>
    <x v="12"/>
    <n v="0.95971980899999998"/>
    <n v="1"/>
    <x v="6"/>
    <n v="5.6818181818181825"/>
    <n v="17.04545454545455"/>
    <s v="abv"/>
    <n v="17.04545454545455"/>
  </r>
  <r>
    <s v="OtsLGRF22S"/>
    <s v="OtsLGRF22S_8402"/>
    <s v="C-08402"/>
    <d v="2022-09-23T00:00:00"/>
    <n v="18"/>
    <s v="U"/>
    <n v="630"/>
    <n v="63"/>
    <x v="0"/>
    <n v="1"/>
    <m/>
    <s v="M"/>
    <s v="M"/>
    <s v="OtsLYON19S_1_1778"/>
    <s v="OtsLYON19S_1_2038"/>
    <x v="1"/>
    <n v="3"/>
    <n v="2019"/>
    <s v="NA"/>
    <s v="NA"/>
    <x v="17"/>
    <n v="0.95971980899999998"/>
    <n v="1"/>
    <x v="1"/>
    <n v="5.6818181818181825"/>
    <n v="17.04545454545455"/>
    <s v="abv"/>
    <n v="17.04545454545455"/>
  </r>
  <r>
    <s v="OtsLGRF22S"/>
    <s v="OtsLGRF22S_8405"/>
    <s v="C-08405"/>
    <d v="2022-09-23T00:00:00"/>
    <n v="18"/>
    <s v="M"/>
    <n v="910"/>
    <n v="91"/>
    <x v="1"/>
    <s v="NA"/>
    <m/>
    <s v="M"/>
    <s v="M"/>
    <s v="NA"/>
    <s v="NA"/>
    <x v="2"/>
    <s v="NA"/>
    <s v="U"/>
    <s v="FALL"/>
    <n v="0.999999999999998"/>
    <x v="1"/>
    <e v="#N/A"/>
    <n v="1"/>
    <x v="0"/>
    <n v="5.6818181818181825"/>
    <n v="17.04545454545455"/>
    <s v="abv"/>
    <n v="17.04545454545455"/>
  </r>
  <r>
    <s v="OtsLGRF22S"/>
    <s v="OtsLGRF22S_8408"/>
    <s v="C-08408"/>
    <d v="2022-09-23T00:00:00"/>
    <n v="18"/>
    <s v="F"/>
    <n v="670"/>
    <n v="67"/>
    <x v="0"/>
    <n v="1"/>
    <s v="This individual failed to genotype"/>
    <s v="U"/>
    <s v="F"/>
    <s v="NG"/>
    <s v="NG"/>
    <x v="10"/>
    <s v="NA"/>
    <s v="U"/>
    <s v="NA"/>
    <s v="NA"/>
    <x v="19"/>
    <e v="#N/A"/>
    <n v="1"/>
    <x v="1"/>
    <n v="5.6818181818181825"/>
    <n v="17.04545454545455"/>
    <s v="abv"/>
    <n v="17.04545454545455"/>
  </r>
  <r>
    <s v="OtsLGRF22S"/>
    <s v="OtsLGRF22S_8411"/>
    <s v="C-08411"/>
    <d v="2022-09-23T00:00:00"/>
    <n v="18"/>
    <s v="M"/>
    <n v="800"/>
    <n v="80"/>
    <x v="1"/>
    <n v="1"/>
    <m/>
    <s v="M"/>
    <s v="M"/>
    <s v="OtsNPFH18S_1_2317"/>
    <s v="OtsNPFH18S_1_2025"/>
    <x v="3"/>
    <n v="4"/>
    <n v="2018"/>
    <s v="NA"/>
    <s v="NA"/>
    <x v="11"/>
    <n v="0.96828396500000002"/>
    <n v="1"/>
    <x v="3"/>
    <n v="5.6818181818181825"/>
    <n v="17.04545454545455"/>
    <s v="abv"/>
    <n v="17.04545454545455"/>
  </r>
  <r>
    <s v="OtsLGRF22S"/>
    <s v="OtsLGRF22S_8414"/>
    <s v="C-08414"/>
    <d v="2022-09-23T00:00:00"/>
    <n v="18"/>
    <s v="F"/>
    <n v="780"/>
    <n v="78"/>
    <x v="1"/>
    <s v="NA"/>
    <m/>
    <s v="F"/>
    <s v="F"/>
    <s v="OtsNPFH18S_1_3333"/>
    <s v="OtsNPFH18S_1_3027"/>
    <x v="3"/>
    <n v="4"/>
    <n v="2018"/>
    <s v="NA"/>
    <s v="NA"/>
    <x v="2"/>
    <n v="0.96828396500000002"/>
    <n v="1"/>
    <x v="3"/>
    <n v="5.6818181818181825"/>
    <n v="17.04545454545455"/>
    <s v="abv"/>
    <n v="17.04545454545455"/>
  </r>
  <r>
    <s v="OtsLGRF22S"/>
    <s v="OtsLGRF22S_8417"/>
    <s v="C-08417"/>
    <d v="2022-09-23T00:00:00"/>
    <n v="18"/>
    <s v="U"/>
    <n v="590"/>
    <n v="59"/>
    <x v="1"/>
    <s v="NA"/>
    <m/>
    <s v="M"/>
    <s v="M"/>
    <s v="OtsLYON19S_1_1847"/>
    <s v="OtsLYON19S_1_1598"/>
    <x v="1"/>
    <n v="3"/>
    <n v="2019"/>
    <s v="NA"/>
    <s v="NA"/>
    <x v="12"/>
    <n v="0.95971980899999998"/>
    <n v="1"/>
    <x v="6"/>
    <n v="5.6818181818181825"/>
    <n v="17.04545454545455"/>
    <s v="abv"/>
    <n v="17.04545454545455"/>
  </r>
  <r>
    <s v="OtsLGRF22S"/>
    <s v="OtsLGRF22S_8420"/>
    <s v="C-08420"/>
    <d v="2022-09-23T00:00:00"/>
    <n v="18"/>
    <s v="M"/>
    <n v="800"/>
    <n v="80"/>
    <x v="0"/>
    <n v="1"/>
    <m/>
    <s v="M"/>
    <s v="M"/>
    <s v="OtsLYON18S_1_1006"/>
    <s v="OtsLYON18S_1_1154"/>
    <x v="0"/>
    <n v="4"/>
    <n v="2018"/>
    <s v="NA"/>
    <s v="NA"/>
    <x v="16"/>
    <n v="0.80551598400000002"/>
    <n v="1"/>
    <x v="3"/>
    <n v="5.6818181818181825"/>
    <n v="17.04545454545455"/>
    <s v="abv"/>
    <n v="17.04545454545455"/>
  </r>
  <r>
    <s v="OtsLGRF22S"/>
    <s v="OtsLGRF22S_8423"/>
    <s v="C-08423"/>
    <d v="2022-09-23T00:00:00"/>
    <n v="18"/>
    <s v="U"/>
    <n v="670"/>
    <n v="67"/>
    <x v="0"/>
    <n v="1"/>
    <m/>
    <s v="M"/>
    <s v="M"/>
    <s v="OtsLYON19S_1_1400"/>
    <s v="OtsLYON19S_1_1503"/>
    <x v="1"/>
    <n v="3"/>
    <n v="2019"/>
    <s v="NA"/>
    <s v="NA"/>
    <x v="12"/>
    <n v="0.95971980899999998"/>
    <n v="1"/>
    <x v="1"/>
    <n v="5.6818181818181825"/>
    <n v="17.04545454545455"/>
    <s v="abv"/>
    <n v="17.04545454545455"/>
  </r>
  <r>
    <s v="OtsLGRF22S"/>
    <s v="OtsLGRF22S_8426"/>
    <s v="C-08426"/>
    <d v="2022-09-23T00:00:00"/>
    <n v="18"/>
    <s v="U"/>
    <n v="630"/>
    <n v="63"/>
    <x v="1"/>
    <s v="NA"/>
    <m/>
    <s v="F"/>
    <s v="F"/>
    <s v="OtsLYON19S_1_1393"/>
    <s v="OtsLYON19S_1_1498"/>
    <x v="1"/>
    <n v="3"/>
    <n v="2019"/>
    <s v="NA"/>
    <s v="NA"/>
    <x v="12"/>
    <n v="0.95971980899999998"/>
    <n v="1"/>
    <x v="1"/>
    <n v="5.6818181818181825"/>
    <n v="17.04545454545455"/>
    <s v="abv"/>
    <n v="17.04545454545455"/>
  </r>
  <r>
    <s v="OtsLGRF22S"/>
    <s v="OtsLGRF22S_8429"/>
    <s v="C-08429"/>
    <d v="2022-09-23T00:00:00"/>
    <n v="18"/>
    <s v="U"/>
    <n v="410"/>
    <n v="41"/>
    <x v="1"/>
    <s v="NA"/>
    <m/>
    <s v="M"/>
    <s v="M"/>
    <s v="OtsLYON20S_1_0438"/>
    <s v="OtsLYON20S_1_1147"/>
    <x v="7"/>
    <n v="2"/>
    <n v="2020"/>
    <s v="NA"/>
    <s v="NA"/>
    <x v="5"/>
    <n v="0.98961045999999997"/>
    <n v="1"/>
    <x v="11"/>
    <n v="5.6818181818181825"/>
    <n v="17.04545454545455"/>
    <s v="abv"/>
    <n v="17.04545454545455"/>
  </r>
  <r>
    <s v="OtsLGRF22S"/>
    <s v="OtsLGRF22S_8432"/>
    <s v="C-08432"/>
    <d v="2022-09-23T00:00:00"/>
    <n v="18"/>
    <s v="U"/>
    <n v="670"/>
    <n v="67"/>
    <x v="1"/>
    <s v="NA"/>
    <m/>
    <s v="M"/>
    <s v="M"/>
    <s v="OtsLYON19S_1_1876"/>
    <s v="OtsLYON19S_1_1640"/>
    <x v="1"/>
    <n v="3"/>
    <n v="2019"/>
    <s v="NA"/>
    <s v="NA"/>
    <x v="12"/>
    <n v="0.95971980899999998"/>
    <n v="1"/>
    <x v="1"/>
    <n v="5.6818181818181825"/>
    <n v="17.04545454545455"/>
    <s v="abv"/>
    <n v="17.04545454545455"/>
  </r>
  <r>
    <s v="OtsLGRF22S"/>
    <s v="OtsLGRF22S_8435"/>
    <s v="C-08435"/>
    <d v="2022-09-23T00:00:00"/>
    <n v="18"/>
    <s v="U"/>
    <n v="690"/>
    <n v="69"/>
    <x v="1"/>
    <s v="NA"/>
    <s v="This individual failed to genotype"/>
    <s v="U"/>
    <s v="F"/>
    <s v="NG"/>
    <s v="NG"/>
    <x v="11"/>
    <s v="NA"/>
    <s v="U"/>
    <s v="NA"/>
    <s v="NA"/>
    <x v="19"/>
    <e v="#N/A"/>
    <n v="1"/>
    <x v="5"/>
    <n v="5.6818181818181825"/>
    <n v="17.04545454545455"/>
    <s v="abv"/>
    <n v="17.04545454545455"/>
  </r>
  <r>
    <s v="OtsLGRF22S"/>
    <s v="OtsLGRF22S_8438"/>
    <s v="C-08438"/>
    <d v="2022-09-23T00:00:00"/>
    <n v="18"/>
    <s v="U"/>
    <n v="440"/>
    <n v="44"/>
    <x v="1"/>
    <s v="NA"/>
    <m/>
    <s v="M"/>
    <s v="M"/>
    <s v="NA"/>
    <s v="NA"/>
    <x v="2"/>
    <s v="NA"/>
    <s v="U"/>
    <s v="FALL"/>
    <n v="1"/>
    <x v="1"/>
    <e v="#N/A"/>
    <n v="1"/>
    <x v="7"/>
    <n v="5.6818181818181825"/>
    <n v="17.04545454545455"/>
    <s v="abv"/>
    <n v="17.04545454545455"/>
  </r>
  <r>
    <s v="OtsLGRF22S"/>
    <s v="OtsLGRF22S_8441"/>
    <s v="C-08441"/>
    <d v="2022-09-23T00:00:00"/>
    <n v="18"/>
    <s v="F"/>
    <n v="740"/>
    <n v="74"/>
    <x v="0"/>
    <n v="1"/>
    <m/>
    <s v="F"/>
    <s v="F"/>
    <s v="OtsLYON18S_1_1958"/>
    <s v="OtsLYON18S_1_1567"/>
    <x v="0"/>
    <n v="4"/>
    <n v="2018"/>
    <s v="NA"/>
    <s v="NA"/>
    <x v="4"/>
    <n v="0.80551598400000002"/>
    <n v="1"/>
    <x v="4"/>
    <n v="5.6818181818181825"/>
    <n v="17.04545454545455"/>
    <s v="blw"/>
    <n v="17.04545454545455"/>
  </r>
  <r>
    <s v="OtsLGRF22S"/>
    <s v="OtsLGRF22S_8444"/>
    <s v="C-08444"/>
    <d v="2022-09-23T00:00:00"/>
    <n v="18"/>
    <s v="U"/>
    <n v="540"/>
    <n v="54"/>
    <x v="0"/>
    <n v="1"/>
    <m/>
    <s v="M"/>
    <s v="M"/>
    <s v="OtsLYON19S_1_1309"/>
    <s v="OtsLYON19S_1_1276"/>
    <x v="1"/>
    <n v="3"/>
    <n v="2019"/>
    <s v="NA"/>
    <s v="NA"/>
    <x v="9"/>
    <n v="0.95971980899999998"/>
    <n v="1"/>
    <x v="9"/>
    <n v="5.6818181818181825"/>
    <n v="17.04545454545455"/>
    <s v="blw"/>
    <n v="17.04545454545455"/>
  </r>
  <r>
    <s v="OtsLGRF22S"/>
    <s v="OtsLGRF22S_8447"/>
    <s v="C-08447"/>
    <d v="2022-09-23T00:00:00"/>
    <n v="18"/>
    <s v="U"/>
    <n v="670"/>
    <n v="67"/>
    <x v="1"/>
    <s v="NA"/>
    <m/>
    <s v="M"/>
    <s v="M"/>
    <s v="OtsLYON19S_1_0111"/>
    <s v="OtsLYON19S_1_0020"/>
    <x v="1"/>
    <n v="3"/>
    <n v="2019"/>
    <s v="NA"/>
    <s v="NA"/>
    <x v="7"/>
    <n v="0.95971980899999998"/>
    <n v="1"/>
    <x v="1"/>
    <n v="5.6818181818181825"/>
    <n v="17.04545454545455"/>
    <s v="abv"/>
    <n v="17.04545454545455"/>
  </r>
  <r>
    <s v="OtsLGRF22S"/>
    <s v="OtsLGRF22S_8450"/>
    <s v="C-08450"/>
    <d v="2022-09-23T00:00:00"/>
    <n v="18"/>
    <s v="F"/>
    <n v="860"/>
    <n v="86"/>
    <x v="1"/>
    <s v="NA"/>
    <m/>
    <s v="F"/>
    <s v="F"/>
    <s v="OtsLYON17S_1_0573"/>
    <s v="OtsLYON17S_1_0616"/>
    <x v="6"/>
    <n v="5"/>
    <n v="2017"/>
    <s v="NA"/>
    <s v="NA"/>
    <x v="4"/>
    <n v="0.76170174199999996"/>
    <n v="1"/>
    <x v="2"/>
    <n v="5.6818181818181825"/>
    <n v="17.04545454545455"/>
    <s v="blw"/>
    <n v="17.04545454545455"/>
  </r>
  <r>
    <s v="OtsLGRF22S"/>
    <s v="OtsLGRF22S_8453"/>
    <s v="C-08453"/>
    <d v="2022-09-23T00:00:00"/>
    <n v="18"/>
    <s v="M"/>
    <n v="750"/>
    <n v="75"/>
    <x v="0"/>
    <n v="1"/>
    <m/>
    <s v="M"/>
    <s v="M"/>
    <s v="OtsLYON18S_1_2323"/>
    <s v="OtsLYON18S_1_2471"/>
    <x v="0"/>
    <n v="4"/>
    <n v="2018"/>
    <s v="NA"/>
    <s v="NA"/>
    <x v="9"/>
    <n v="0.80551598400000002"/>
    <n v="1"/>
    <x v="4"/>
    <n v="5.6818181818181825"/>
    <n v="17.04545454545455"/>
    <s v="blw"/>
    <n v="17.04545454545455"/>
  </r>
  <r>
    <s v="OtsLGRF22S"/>
    <s v="OtsLGRF22S_8456"/>
    <s v="C-08456"/>
    <d v="2022-09-23T00:00:00"/>
    <n v="18"/>
    <s v="U"/>
    <n v="680"/>
    <n v="68"/>
    <x v="1"/>
    <s v="NA"/>
    <m/>
    <s v="M"/>
    <s v="M"/>
    <s v="OtsLYON19S_1_1872"/>
    <s v="OtsLYON19S_1_1666"/>
    <x v="1"/>
    <n v="3"/>
    <n v="2019"/>
    <s v="NA"/>
    <s v="NA"/>
    <x v="12"/>
    <n v="0.95971980899999998"/>
    <n v="1"/>
    <x v="5"/>
    <n v="5.6818181818181825"/>
    <n v="17.04545454545455"/>
    <s v="abv"/>
    <n v="17.04545454545455"/>
  </r>
  <r>
    <s v="OtsLGRF22S"/>
    <s v="OtsLGRF22S_8459"/>
    <s v="C-08459"/>
    <d v="2022-09-23T00:00:00"/>
    <n v="18"/>
    <s v="U"/>
    <n v="590"/>
    <n v="59"/>
    <x v="1"/>
    <s v="NA"/>
    <m/>
    <s v="M"/>
    <s v="M"/>
    <s v="OtsLYON19S_1_0706"/>
    <s v="OtsLYON19S_1_0803"/>
    <x v="1"/>
    <n v="3"/>
    <n v="2019"/>
    <s v="NA"/>
    <s v="NA"/>
    <x v="5"/>
    <n v="0.95971980899999998"/>
    <n v="1"/>
    <x v="6"/>
    <n v="5.6818181818181825"/>
    <n v="17.04545454545455"/>
    <s v="abv"/>
    <n v="17.04545454545455"/>
  </r>
  <r>
    <s v="OtsLGRF22S"/>
    <s v="OtsLGRF22S_8462"/>
    <s v="C-08462"/>
    <d v="2022-09-23T00:00:00"/>
    <n v="18"/>
    <s v="U"/>
    <n v="680"/>
    <n v="68"/>
    <x v="1"/>
    <s v="NA"/>
    <m/>
    <s v="M"/>
    <s v="M"/>
    <s v="OtsLYON19S_1_1704"/>
    <s v="OtsLYON19S_1_1911"/>
    <x v="1"/>
    <n v="3"/>
    <n v="2019"/>
    <s v="NA"/>
    <s v="NA"/>
    <x v="12"/>
    <n v="0.95971980899999998"/>
    <n v="1"/>
    <x v="5"/>
    <n v="5.6818181818181825"/>
    <n v="17.04545454545455"/>
    <s v="abv"/>
    <n v="17.04545454545455"/>
  </r>
  <r>
    <s v="OtsLGRF22S"/>
    <s v="OtsLGRF22S_8465"/>
    <s v="C-08465"/>
    <d v="2022-09-23T00:00:00"/>
    <n v="18"/>
    <s v="F"/>
    <n v="850"/>
    <n v="85"/>
    <x v="1"/>
    <s v="NA"/>
    <m/>
    <s v="F"/>
    <s v="F"/>
    <s v="OtsNPFH18S_1_3334"/>
    <s v="OtsNPFH18S_1_3041"/>
    <x v="3"/>
    <n v="4"/>
    <n v="2018"/>
    <s v="NA"/>
    <s v="NA"/>
    <x v="2"/>
    <n v="0.96828396500000002"/>
    <n v="1"/>
    <x v="2"/>
    <n v="5.6818181818181825"/>
    <n v="17.04545454545455"/>
    <s v="abv"/>
    <n v="17.04545454545455"/>
  </r>
  <r>
    <s v="OtsLGRF22S"/>
    <s v="OtsLGRF22S_8468"/>
    <s v="C-08468"/>
    <d v="2022-09-23T00:00:00"/>
    <n v="18"/>
    <s v="F"/>
    <n v="740"/>
    <n v="74"/>
    <x v="1"/>
    <n v="1"/>
    <m/>
    <s v="F"/>
    <s v="F"/>
    <s v="NA"/>
    <s v="NA"/>
    <x v="2"/>
    <s v="NA"/>
    <s v="U"/>
    <s v="FALL"/>
    <n v="1"/>
    <x v="1"/>
    <e v="#N/A"/>
    <n v="1"/>
    <x v="4"/>
    <n v="5.6818181818181825"/>
    <n v="17.04545454545455"/>
    <s v="abv"/>
    <n v="17.04545454545455"/>
  </r>
  <r>
    <s v="OtsLGRF22S"/>
    <s v="OtsLGRF22S_8471"/>
    <s v="C-08471"/>
    <d v="2022-09-23T00:00:00"/>
    <n v="18"/>
    <s v="U"/>
    <n v="520"/>
    <n v="52"/>
    <x v="1"/>
    <s v="NA"/>
    <m/>
    <s v="M"/>
    <s v="M"/>
    <s v="OtsLYON19S_1_1101"/>
    <s v="OtsLYON19S_1_0909"/>
    <x v="1"/>
    <n v="3"/>
    <n v="2019"/>
    <s v="NA"/>
    <s v="NA"/>
    <x v="5"/>
    <n v="0.95971980899999998"/>
    <n v="1"/>
    <x v="8"/>
    <n v="5.6818181818181825"/>
    <n v="17.04545454545455"/>
    <s v="abv"/>
    <n v="17.04545454545455"/>
  </r>
  <r>
    <s v="OtsLGRF22S"/>
    <s v="OtsLGRF22S_8474"/>
    <s v="C-08474"/>
    <d v="2022-09-23T00:00:00"/>
    <n v="18"/>
    <s v="U"/>
    <n v="440"/>
    <n v="44"/>
    <x v="1"/>
    <s v="NA"/>
    <m/>
    <s v="M"/>
    <s v="M"/>
    <s v="OtsLYON20S_1_1464"/>
    <s v="OtsLYON20S_1_1266"/>
    <x v="7"/>
    <n v="2"/>
    <n v="2020"/>
    <s v="NA"/>
    <s v="NA"/>
    <x v="12"/>
    <n v="0.98961045999999997"/>
    <n v="1"/>
    <x v="7"/>
    <n v="5.6818181818181825"/>
    <n v="17.04545454545455"/>
    <s v="abv"/>
    <n v="17.04545454545455"/>
  </r>
  <r>
    <s v="OtsLGRF22S"/>
    <s v="OtsLGRF22S_8477"/>
    <s v="C-08477"/>
    <d v="2022-09-23T00:00:00"/>
    <n v="18"/>
    <s v="F"/>
    <n v="680"/>
    <n v="68"/>
    <x v="1"/>
    <s v="NA"/>
    <m/>
    <s v="F"/>
    <s v="F"/>
    <s v="OtsLYON19S_1_1832"/>
    <s v="OtsLYON19S_1_1573"/>
    <x v="1"/>
    <n v="3"/>
    <n v="2019"/>
    <s v="NA"/>
    <s v="NA"/>
    <x v="12"/>
    <n v="0.95971980899999998"/>
    <n v="1"/>
    <x v="5"/>
    <n v="5.6818181818181825"/>
    <n v="17.04545454545455"/>
    <s v="abv"/>
    <n v="17.04545454545455"/>
  </r>
  <r>
    <s v="OtsLGRF22S"/>
    <s v="OtsLGRF22S_8480"/>
    <s v="C-08480"/>
    <d v="2022-09-23T00:00:00"/>
    <n v="18"/>
    <s v="F"/>
    <n v="780"/>
    <n v="78"/>
    <x v="1"/>
    <s v="NA"/>
    <m/>
    <s v="F"/>
    <s v="F"/>
    <s v="NA"/>
    <s v="NA"/>
    <x v="2"/>
    <s v="NA"/>
    <s v="U"/>
    <s v="FALL"/>
    <n v="1"/>
    <x v="1"/>
    <e v="#N/A"/>
    <n v="1"/>
    <x v="3"/>
    <n v="5.6818181818181825"/>
    <n v="17.04545454545455"/>
    <s v="abv"/>
    <n v="17.04545454545455"/>
  </r>
  <r>
    <s v="OtsLGRF22S"/>
    <s v="OtsLGRF22S_8483"/>
    <s v="C-08483"/>
    <d v="2022-09-23T00:00:00"/>
    <n v="18"/>
    <s v="U"/>
    <n v="680"/>
    <n v="68"/>
    <x v="0"/>
    <n v="1"/>
    <m/>
    <s v="M"/>
    <s v="M"/>
    <s v="OtsLYON18S_1_2370"/>
    <s v="OtsLYON18S_1_2740"/>
    <x v="0"/>
    <n v="4"/>
    <n v="2018"/>
    <s v="NA"/>
    <s v="NA"/>
    <x v="9"/>
    <n v="0.80551598400000002"/>
    <n v="1"/>
    <x v="5"/>
    <n v="5.6818181818181825"/>
    <n v="17.04545454545455"/>
    <s v="blw"/>
    <n v="17.04545454545455"/>
  </r>
  <r>
    <s v="OtsLGRF22S"/>
    <s v="OtsLGRF22S_8486"/>
    <s v="C-08486"/>
    <d v="2022-09-23T00:00:00"/>
    <n v="18"/>
    <s v="U"/>
    <n v="550"/>
    <n v="55"/>
    <x v="0"/>
    <n v="1"/>
    <m/>
    <s v="M"/>
    <s v="M"/>
    <s v="OtsLYON19S_1_0143"/>
    <s v="OtsLYON19S_1_0208"/>
    <x v="1"/>
    <n v="3"/>
    <n v="2019"/>
    <s v="NA"/>
    <s v="NA"/>
    <x v="0"/>
    <n v="0.95971980899999998"/>
    <n v="1"/>
    <x v="9"/>
    <n v="5.6818181818181825"/>
    <n v="17.04545454545455"/>
    <s v="abv"/>
    <n v="17.04545454545455"/>
  </r>
  <r>
    <s v="OtsLGRF22S"/>
    <s v="OtsLGRF22S_8489"/>
    <s v="C-08489"/>
    <d v="2022-09-23T00:00:00"/>
    <n v="18"/>
    <s v="U"/>
    <n v="340"/>
    <n v="34"/>
    <x v="0"/>
    <n v="1"/>
    <m/>
    <s v="M"/>
    <s v="M"/>
    <s v="OtsLYON20S_1_1402"/>
    <s v="OtsLYON20S_1_0959"/>
    <x v="7"/>
    <n v="2"/>
    <n v="2020"/>
    <s v="NA"/>
    <s v="NA"/>
    <x v="9"/>
    <n v="0.98961045999999997"/>
    <n v="1"/>
    <x v="11"/>
    <n v="5.6818181818181825"/>
    <n v="17.04545454545455"/>
    <s v="blw"/>
    <n v="17.04545454545455"/>
  </r>
  <r>
    <s v="OtsLGRF22S"/>
    <s v="OtsLGRF22S_8492"/>
    <s v="C-08492"/>
    <d v="2022-09-23T00:00:00"/>
    <n v="18"/>
    <s v="U"/>
    <n v="670"/>
    <n v="67"/>
    <x v="1"/>
    <s v="NA"/>
    <m/>
    <s v="M"/>
    <s v="M"/>
    <s v="NA"/>
    <s v="NA"/>
    <x v="2"/>
    <s v="NA"/>
    <s v="U"/>
    <s v="FALL"/>
    <n v="1"/>
    <x v="1"/>
    <e v="#N/A"/>
    <n v="1"/>
    <x v="1"/>
    <n v="5.6818181818181825"/>
    <n v="17.04545454545455"/>
    <s v="abv"/>
    <n v="17.04545454545455"/>
  </r>
  <r>
    <s v="OtsLGRF22S"/>
    <s v="OtsLGRF22S_8495"/>
    <s v="C-08495"/>
    <d v="2022-09-23T00:00:00"/>
    <n v="18"/>
    <s v="F"/>
    <n v="670"/>
    <n v="67"/>
    <x v="0"/>
    <n v="1"/>
    <m/>
    <s v="F"/>
    <s v="F"/>
    <s v="OtsLYON19S_1_0548"/>
    <s v="OtsLYON19S_1_0409"/>
    <x v="1"/>
    <n v="3"/>
    <n v="2019"/>
    <s v="NA"/>
    <s v="NA"/>
    <x v="3"/>
    <n v="0.95971980899999998"/>
    <n v="1"/>
    <x v="1"/>
    <n v="5.6818181818181825"/>
    <n v="17.04545454545455"/>
    <s v="blw"/>
    <n v="17.04545454545455"/>
  </r>
  <r>
    <s v="OtsLGRF22S"/>
    <s v="OtsLGRF22S_8498"/>
    <s v="C-08498"/>
    <d v="2022-09-23T00:00:00"/>
    <n v="18"/>
    <s v="U"/>
    <n v="540"/>
    <n v="54"/>
    <x v="0"/>
    <n v="1"/>
    <m/>
    <s v="M"/>
    <s v="M"/>
    <s v="OtsLYON19S_1_1134"/>
    <s v="OtsLYON19S_1_1021"/>
    <x v="1"/>
    <n v="3"/>
    <n v="2019"/>
    <s v="NA"/>
    <s v="NA"/>
    <x v="14"/>
    <n v="0.95971980899999998"/>
    <n v="1"/>
    <x v="9"/>
    <n v="5.6818181818181825"/>
    <n v="17.04545454545455"/>
    <s v="abv"/>
    <n v="17.04545454545455"/>
  </r>
  <r>
    <s v="OtsLGRF22S"/>
    <s v="OtsLGRF22S_8501"/>
    <s v="C-08501"/>
    <d v="2022-09-23T00:00:00"/>
    <n v="18"/>
    <s v="U"/>
    <n v="460"/>
    <n v="46"/>
    <x v="1"/>
    <s v="NA"/>
    <m/>
    <s v="M"/>
    <s v="M"/>
    <s v="OtsLYON20S_1_0290"/>
    <s v="OtsLYON20S_1_1040"/>
    <x v="7"/>
    <n v="2"/>
    <n v="2020"/>
    <s v="NA"/>
    <s v="NA"/>
    <x v="5"/>
    <n v="0.98961045999999997"/>
    <n v="1"/>
    <x v="7"/>
    <n v="5.6818181818181825"/>
    <n v="17.04545454545455"/>
    <s v="abv"/>
    <n v="17.04545454545455"/>
  </r>
  <r>
    <s v="OtsLGRF22S"/>
    <s v="OtsLGRF22S_8504"/>
    <s v="C-08504"/>
    <d v="2022-09-23T00:00:00"/>
    <n v="18"/>
    <s v="U"/>
    <n v="690"/>
    <n v="69"/>
    <x v="1"/>
    <s v="NA"/>
    <m/>
    <s v="M"/>
    <s v="M"/>
    <s v="OtsLYON19S_1_1814"/>
    <s v="OtsLYON19S_1_1532"/>
    <x v="1"/>
    <n v="3"/>
    <n v="2019"/>
    <s v="NA"/>
    <s v="NA"/>
    <x v="12"/>
    <n v="0.95971980899999998"/>
    <n v="1"/>
    <x v="5"/>
    <n v="5.6818181818181825"/>
    <n v="17.04545454545455"/>
    <s v="abv"/>
    <n v="17.04545454545455"/>
  </r>
  <r>
    <s v="OtsLGRF22S"/>
    <s v="OtsLGRF22S_8507"/>
    <s v="C-08507"/>
    <d v="2022-09-23T00:00:00"/>
    <n v="18"/>
    <s v="U"/>
    <n v="610"/>
    <n v="61"/>
    <x v="1"/>
    <s v="NA"/>
    <m/>
    <s v="M"/>
    <s v="M"/>
    <s v="OtsLYON19S_1_1868"/>
    <s v="OtsLYON19S_1_1628"/>
    <x v="1"/>
    <n v="3"/>
    <n v="2019"/>
    <s v="NA"/>
    <s v="NA"/>
    <x v="12"/>
    <n v="0.95971980899999998"/>
    <n v="1"/>
    <x v="6"/>
    <n v="5.6818181818181825"/>
    <n v="17.04545454545455"/>
    <s v="abv"/>
    <n v="17.04545454545455"/>
  </r>
  <r>
    <s v="OtsLGRF22S"/>
    <s v="OtsLGRF22S_8510"/>
    <s v="C-08510"/>
    <d v="2022-09-23T00:00:00"/>
    <n v="18"/>
    <s v="M"/>
    <n v="620"/>
    <n v="62"/>
    <x v="0"/>
    <s v="NA"/>
    <m/>
    <s v="M"/>
    <s v="M"/>
    <s v="OtsLYON19S_1_1713"/>
    <s v="OtsLYON19S_1_1922"/>
    <x v="1"/>
    <n v="3"/>
    <n v="2019"/>
    <s v="NA"/>
    <s v="NA"/>
    <x v="12"/>
    <n v="0.95971980899999998"/>
    <n v="1"/>
    <x v="6"/>
    <n v="5.6818181818181825"/>
    <n v="17.04545454545455"/>
    <s v="abv"/>
    <n v="17.04545454545455"/>
  </r>
  <r>
    <s v="OtsLGRF22S"/>
    <s v="OtsLGRF22S_8513"/>
    <s v="C-08513"/>
    <d v="2022-09-23T00:00:00"/>
    <n v="18"/>
    <s v="U"/>
    <n v="670"/>
    <n v="67"/>
    <x v="1"/>
    <s v="NA"/>
    <m/>
    <s v="M"/>
    <s v="M"/>
    <s v="OtsLYON19S_1_1841"/>
    <s v="OtsLYON19S_1_1589"/>
    <x v="1"/>
    <n v="3"/>
    <n v="2019"/>
    <s v="NA"/>
    <s v="NA"/>
    <x v="12"/>
    <n v="0.95971980899999998"/>
    <n v="1"/>
    <x v="1"/>
    <n v="5.6818181818181825"/>
    <n v="17.04545454545455"/>
    <s v="abv"/>
    <n v="17.04545454545455"/>
  </r>
  <r>
    <s v="OtsLGRF22S"/>
    <s v="OtsLGRF22S_8516"/>
    <s v="C-08516"/>
    <d v="2022-09-23T00:00:00"/>
    <n v="18"/>
    <s v="U"/>
    <n v="440"/>
    <n v="44"/>
    <x v="1"/>
    <s v="NA"/>
    <m/>
    <s v="M"/>
    <s v="M"/>
    <s v="OtsLYON20S_1_0251"/>
    <s v="OtsLYON20S_1_0107"/>
    <x v="7"/>
    <n v="2"/>
    <n v="2020"/>
    <s v="NA"/>
    <s v="NA"/>
    <x v="7"/>
    <n v="0.98961045999999997"/>
    <n v="1"/>
    <x v="7"/>
    <n v="5.6818181818181825"/>
    <n v="17.04545454545455"/>
    <s v="abv"/>
    <n v="17.04545454545455"/>
  </r>
  <r>
    <s v="OtsLGRF22S"/>
    <s v="OtsLGRF22S_8519"/>
    <s v="C-08519"/>
    <d v="2022-09-23T00:00:00"/>
    <n v="18"/>
    <s v="U"/>
    <n v="430"/>
    <n v="43"/>
    <x v="0"/>
    <n v="1"/>
    <m/>
    <s v="M"/>
    <s v="M"/>
    <s v="OtsNPFH20S_1_0574"/>
    <s v="OtsNPFH20S_1_0534"/>
    <x v="14"/>
    <n v="2"/>
    <n v="2020"/>
    <s v="NA"/>
    <s v="NA"/>
    <x v="22"/>
    <n v="0.98845608500000004"/>
    <n v="1"/>
    <x v="7"/>
    <n v="5.6818181818181825"/>
    <n v="17.04545454545455"/>
    <s v="abv"/>
    <n v="17.04545454545455"/>
  </r>
  <r>
    <s v="OtsLGRF22S"/>
    <s v="OtsLGRF22S_8522"/>
    <s v="C-08522"/>
    <d v="2022-09-23T00:00:00"/>
    <n v="18"/>
    <s v="F"/>
    <n v="750"/>
    <n v="75"/>
    <x v="1"/>
    <s v="NA"/>
    <m/>
    <s v="F"/>
    <s v="F"/>
    <s v="NA"/>
    <s v="NA"/>
    <x v="2"/>
    <s v="NA"/>
    <s v="U"/>
    <s v="FALL"/>
    <n v="1"/>
    <x v="1"/>
    <e v="#N/A"/>
    <n v="1"/>
    <x v="4"/>
    <n v="5.6818181818181825"/>
    <n v="17.04545454545455"/>
    <s v="abv"/>
    <n v="17.04545454545455"/>
  </r>
  <r>
    <s v="OtsLGRF22S"/>
    <s v="OtsLGRF22S_8525"/>
    <s v="C-08525"/>
    <d v="2022-09-23T00:00:00"/>
    <n v="18"/>
    <s v="U"/>
    <n v="580"/>
    <n v="58"/>
    <x v="1"/>
    <s v="NA"/>
    <m/>
    <s v="M"/>
    <s v="M"/>
    <s v="NA"/>
    <s v="NA"/>
    <x v="2"/>
    <s v="NA"/>
    <s v="U"/>
    <s v="FALL"/>
    <n v="1"/>
    <x v="1"/>
    <e v="#N/A"/>
    <n v="1"/>
    <x v="6"/>
    <n v="5.6818181818181825"/>
    <n v="17.04545454545455"/>
    <s v="abv"/>
    <n v="17.04545454545455"/>
  </r>
  <r>
    <s v="OtsLGRF22S"/>
    <s v="OtsLGRF22S_8528"/>
    <s v="C-08528"/>
    <d v="2022-09-23T00:00:00"/>
    <n v="18"/>
    <s v="F"/>
    <n v="720"/>
    <n v="72"/>
    <x v="0"/>
    <n v="1"/>
    <m/>
    <s v="F"/>
    <s v="F"/>
    <s v="OtsLYON18S_1_2201"/>
    <s v="OtsLYON18S_1_2133"/>
    <x v="0"/>
    <n v="4"/>
    <n v="2018"/>
    <s v="NA"/>
    <s v="NA"/>
    <x v="13"/>
    <n v="0.80551598400000002"/>
    <n v="1"/>
    <x v="5"/>
    <n v="5.6818181818181825"/>
    <n v="17.04545454545455"/>
    <s v="abv"/>
    <n v="17.04545454545455"/>
  </r>
  <r>
    <s v="OtsLGRF22S"/>
    <s v="OtsLGRF22S_8531"/>
    <s v="C-08531"/>
    <d v="2022-09-23T00:00:00"/>
    <n v="18"/>
    <s v="U"/>
    <n v="460"/>
    <n v="46"/>
    <x v="1"/>
    <s v="NA"/>
    <m/>
    <s v="M"/>
    <s v="M"/>
    <s v="OtsLYON20S_1_0473"/>
    <s v="OtsLYON20S_1_0538"/>
    <x v="7"/>
    <n v="2"/>
    <n v="2020"/>
    <s v="NA"/>
    <s v="NA"/>
    <x v="3"/>
    <n v="0.98961045999999997"/>
    <n v="1"/>
    <x v="7"/>
    <n v="5.6818181818181825"/>
    <n v="17.04545454545455"/>
    <s v="blw"/>
    <n v="17.04545454545455"/>
  </r>
  <r>
    <s v="OtsLGRF22S"/>
    <s v="OtsLGRF22S_8534"/>
    <s v="C-08534"/>
    <d v="2022-09-23T00:00:00"/>
    <n v="18"/>
    <s v="U"/>
    <n v="600"/>
    <n v="60"/>
    <x v="1"/>
    <s v="NA"/>
    <m/>
    <s v="M"/>
    <s v="M"/>
    <s v="OtsLYON19S_1_1882"/>
    <s v="OtsLYON19S_1_1662"/>
    <x v="1"/>
    <n v="3"/>
    <n v="2019"/>
    <s v="NA"/>
    <s v="NA"/>
    <x v="12"/>
    <n v="0.95971980899999998"/>
    <n v="1"/>
    <x v="6"/>
    <n v="5.6818181818181825"/>
    <n v="17.04545454545455"/>
    <s v="abv"/>
    <n v="17.04545454545455"/>
  </r>
  <r>
    <s v="OtsLGRF22S"/>
    <s v="OtsLGRF22S_8537"/>
    <s v="C-08537"/>
    <d v="2022-09-23T00:00:00"/>
    <n v="18"/>
    <s v="U"/>
    <n v="560"/>
    <n v="56"/>
    <x v="1"/>
    <s v="NA"/>
    <s v="This individual failed to genotype"/>
    <s v="U"/>
    <s v="M"/>
    <s v="NG"/>
    <s v="NG"/>
    <x v="11"/>
    <s v="NA"/>
    <s v="U"/>
    <s v="NA"/>
    <s v="NA"/>
    <x v="19"/>
    <e v="#N/A"/>
    <n v="1"/>
    <x v="9"/>
    <n v="5.6818181818181825"/>
    <n v="17.04545454545455"/>
    <s v="abv"/>
    <n v="17.04545454545455"/>
  </r>
  <r>
    <s v="OtsLGRF22S"/>
    <s v="OtsLGRF22S_8540"/>
    <s v="C-08540"/>
    <d v="2022-09-23T00:00:00"/>
    <n v="18"/>
    <s v="F"/>
    <n v="650"/>
    <n v="65"/>
    <x v="0"/>
    <n v="1"/>
    <m/>
    <s v="F"/>
    <s v="F"/>
    <s v="OtsLYON18S_1_2338"/>
    <s v="OtsLYON18S_1_2725"/>
    <x v="0"/>
    <n v="4"/>
    <n v="2018"/>
    <s v="NA"/>
    <s v="NA"/>
    <x v="9"/>
    <n v="0.80551598400000002"/>
    <n v="1"/>
    <x v="1"/>
    <n v="5.6818181818181825"/>
    <n v="17.04545454545455"/>
    <s v="blw"/>
    <n v="17.04545454545455"/>
  </r>
  <r>
    <s v="OtsLGRF22S"/>
    <s v="OtsLGRF22S_8543"/>
    <s v="C-08543"/>
    <d v="2022-09-23T00:00:00"/>
    <n v="18"/>
    <s v="U"/>
    <n v="450"/>
    <n v="45"/>
    <x v="0"/>
    <n v="1"/>
    <m/>
    <s v="M"/>
    <s v="M"/>
    <s v="OtsLYON20S_1_0604"/>
    <s v="OtsLYON20S_1_0576"/>
    <x v="7"/>
    <n v="2"/>
    <n v="2020"/>
    <s v="NA"/>
    <s v="NA"/>
    <x v="3"/>
    <n v="0.98961045999999997"/>
    <n v="1"/>
    <x v="7"/>
    <n v="5.6818181818181825"/>
    <n v="17.04545454545455"/>
    <s v="blw"/>
    <n v="17.04545454545455"/>
  </r>
  <r>
    <s v="OtsLGRF22S"/>
    <s v="OtsLGRF22S_8546"/>
    <s v="C-08546"/>
    <d v="2022-09-23T00:00:00"/>
    <n v="18"/>
    <s v="F"/>
    <n v="660"/>
    <n v="66"/>
    <x v="0"/>
    <n v="1"/>
    <m/>
    <s v="F"/>
    <s v="F"/>
    <s v="OtsLYON18S_1_2341"/>
    <s v="OtsLYON18S_1_2419"/>
    <x v="0"/>
    <n v="4"/>
    <n v="2018"/>
    <s v="NA"/>
    <s v="NA"/>
    <x v="13"/>
    <n v="0.80551598400000002"/>
    <n v="1"/>
    <x v="1"/>
    <n v="5.6818181818181825"/>
    <n v="17.04545454545455"/>
    <s v="abv"/>
    <n v="17.04545454545455"/>
  </r>
  <r>
    <s v="OtsLGRF22S"/>
    <s v="OtsLGRF22S_8549"/>
    <s v="C-08549"/>
    <d v="2022-09-23T00:00:00"/>
    <n v="18"/>
    <s v="U"/>
    <n v="420"/>
    <n v="42"/>
    <x v="0"/>
    <n v="1"/>
    <m/>
    <s v="M"/>
    <s v="M"/>
    <s v="OtsLYON20S_1_1304"/>
    <s v="OtsLYON20S_1_0810"/>
    <x v="7"/>
    <n v="2"/>
    <n v="2020"/>
    <s v="NA"/>
    <s v="NA"/>
    <x v="13"/>
    <n v="0.98961045999999997"/>
    <n v="1"/>
    <x v="11"/>
    <n v="5.6818181818181825"/>
    <n v="17.04545454545455"/>
    <s v="abv"/>
    <n v="17.04545454545455"/>
  </r>
  <r>
    <s v="OtsLGRF22S"/>
    <s v="OtsLGRF22S_8552"/>
    <s v="C-08552"/>
    <d v="2022-09-23T00:00:00"/>
    <n v="18"/>
    <s v="F"/>
    <n v="690"/>
    <n v="69"/>
    <x v="0"/>
    <n v="1"/>
    <m/>
    <s v="F"/>
    <s v="F"/>
    <s v="OtsLYON18S_1_2503"/>
    <s v="OtsLYON18S_1_2453"/>
    <x v="0"/>
    <n v="4"/>
    <n v="2018"/>
    <s v="NA"/>
    <s v="NA"/>
    <x v="9"/>
    <n v="0.80551598400000002"/>
    <n v="1"/>
    <x v="5"/>
    <n v="5.6818181818181825"/>
    <n v="17.04545454545455"/>
    <s v="blw"/>
    <n v="17.04545454545455"/>
  </r>
  <r>
    <s v="OtsLGRF22S"/>
    <s v="OtsLGRF22S_8555"/>
    <s v="C-08555"/>
    <d v="2022-09-23T00:00:00"/>
    <n v="18"/>
    <s v="U"/>
    <n v="700"/>
    <n v="70"/>
    <x v="1"/>
    <s v="NA"/>
    <m/>
    <s v="M"/>
    <s v="M"/>
    <s v="OtsNPFH19S_1_3306"/>
    <s v="OtsNPFH19S_1_3063"/>
    <x v="5"/>
    <n v="3"/>
    <n v="2019"/>
    <s v="NA"/>
    <s v="NA"/>
    <x v="10"/>
    <n v="0.99705232300000002"/>
    <n v="1"/>
    <x v="5"/>
    <n v="5.6818181818181825"/>
    <n v="17.04545454545455"/>
    <s v="abv"/>
    <n v="17.04545454545455"/>
  </r>
  <r>
    <s v="OtsLGRF22S"/>
    <s v="OtsLGRF22S_8558"/>
    <s v="C-08558"/>
    <d v="2022-09-23T00:00:00"/>
    <n v="18"/>
    <s v="F"/>
    <n v="610"/>
    <n v="61"/>
    <x v="0"/>
    <n v="1"/>
    <m/>
    <s v="F"/>
    <s v="F"/>
    <s v="OtsLYON19S_1_1126"/>
    <s v="OtsLYON19S_1_0973"/>
    <x v="1"/>
    <n v="3"/>
    <n v="2019"/>
    <s v="NA"/>
    <s v="NA"/>
    <x v="14"/>
    <n v="0.95971980899999998"/>
    <n v="1"/>
    <x v="6"/>
    <n v="5.6818181818181825"/>
    <n v="17.04545454545455"/>
    <s v="abv"/>
    <n v="17.04545454545455"/>
  </r>
  <r>
    <s v="OtsLGRF22S"/>
    <s v="OtsLGRF22S_8561"/>
    <s v="C-08561"/>
    <d v="2022-09-23T00:00:00"/>
    <n v="18"/>
    <s v="U"/>
    <n v="460"/>
    <n v="46"/>
    <x v="0"/>
    <n v="1"/>
    <m/>
    <s v="M"/>
    <s v="M"/>
    <s v="OtsLYON20S_1_1345"/>
    <s v="OtsLYON20S_1_0885"/>
    <x v="7"/>
    <n v="2"/>
    <n v="2020"/>
    <s v="NA"/>
    <s v="NA"/>
    <x v="16"/>
    <n v="0.98961045999999997"/>
    <n v="1"/>
    <x v="7"/>
    <n v="5.6818181818181825"/>
    <n v="17.04545454545455"/>
    <s v="abv"/>
    <n v="17.04545454545455"/>
  </r>
  <r>
    <s v="OtsLGRF22S"/>
    <s v="OtsLGRF22S_8564"/>
    <s v="C-08564"/>
    <d v="2022-09-23T00:00:00"/>
    <n v="18"/>
    <s v="F"/>
    <n v="740"/>
    <n v="74"/>
    <x v="1"/>
    <s v="NA"/>
    <m/>
    <s v="F"/>
    <s v="F"/>
    <s v="OtsLYON18S_1_0715"/>
    <s v="OtsLYON18S_1_0812"/>
    <x v="0"/>
    <n v="4"/>
    <n v="2018"/>
    <s v="NA"/>
    <s v="NA"/>
    <x v="5"/>
    <n v="0.80551598400000002"/>
    <n v="1"/>
    <x v="4"/>
    <n v="5.6818181818181825"/>
    <n v="17.04545454545455"/>
    <s v="abv"/>
    <n v="17.04545454545455"/>
  </r>
  <r>
    <s v="OtsLGRF22S"/>
    <s v="OtsLGRF22S_8567"/>
    <s v="C-08567"/>
    <d v="2022-09-23T00:00:00"/>
    <n v="18"/>
    <s v="F"/>
    <n v="650"/>
    <n v="65"/>
    <x v="1"/>
    <s v="NA"/>
    <m/>
    <s v="F"/>
    <s v="F"/>
    <s v="OtsLYON19S_1_1810"/>
    <s v="OtsLYON19S_1_1519"/>
    <x v="1"/>
    <n v="3"/>
    <n v="2019"/>
    <s v="NA"/>
    <s v="NA"/>
    <x v="12"/>
    <n v="0.95971980899999998"/>
    <n v="1"/>
    <x v="1"/>
    <n v="5.6818181818181825"/>
    <n v="17.04545454545455"/>
    <s v="abv"/>
    <n v="17.04545454545455"/>
  </r>
  <r>
    <s v="OtsLGRF22S"/>
    <s v="OtsLGRF22S_8570"/>
    <s v="C-08570"/>
    <d v="2022-09-23T00:00:00"/>
    <n v="18"/>
    <s v="U"/>
    <n v="650"/>
    <n v="65"/>
    <x v="1"/>
    <s v="NA"/>
    <m/>
    <s v="M"/>
    <s v="M"/>
    <s v="OtsLYON19S_1_1842"/>
    <s v="OtsLYON19S_1_1585"/>
    <x v="1"/>
    <n v="3"/>
    <n v="2019"/>
    <s v="NA"/>
    <s v="NA"/>
    <x v="12"/>
    <n v="0.95971980899999998"/>
    <n v="1"/>
    <x v="1"/>
    <n v="5.6818181818181825"/>
    <n v="17.04545454545455"/>
    <s v="abv"/>
    <n v="17.04545454545455"/>
  </r>
  <r>
    <s v="OtsLGRF22S"/>
    <s v="OtsLGRF22S_8573"/>
    <s v="C-08573"/>
    <d v="2022-09-23T00:00:00"/>
    <n v="18"/>
    <s v="U"/>
    <n v="530"/>
    <n v="53"/>
    <x v="1"/>
    <s v="NA"/>
    <m/>
    <s v="M"/>
    <s v="M"/>
    <s v="OtsLYON19S_1_1737"/>
    <s v="OtsLYON19S_1_1968"/>
    <x v="1"/>
    <n v="3"/>
    <n v="2019"/>
    <s v="NA"/>
    <s v="NA"/>
    <x v="12"/>
    <n v="0.95971980899999998"/>
    <n v="1"/>
    <x v="9"/>
    <n v="5.6818181818181825"/>
    <n v="17.04545454545455"/>
    <s v="abv"/>
    <n v="17.04545454545455"/>
  </r>
  <r>
    <s v="OtsLGRF22S"/>
    <s v="OtsLGRF22S_8576"/>
    <s v="C-08576"/>
    <d v="2022-09-23T00:00:00"/>
    <n v="18"/>
    <s v="U"/>
    <n v="540"/>
    <n v="54"/>
    <x v="0"/>
    <n v="1"/>
    <m/>
    <s v="M"/>
    <s v="M"/>
    <s v="OtsNPFH19S_1_4314"/>
    <s v="OtsNPFH19S_1_4042"/>
    <x v="5"/>
    <n v="3"/>
    <n v="2019"/>
    <s v="NA"/>
    <s v="NA"/>
    <x v="10"/>
    <n v="0.99705232300000002"/>
    <n v="1"/>
    <x v="9"/>
    <n v="5.6818181818181825"/>
    <n v="17.04545454545455"/>
    <s v="abv"/>
    <n v="17.04545454545455"/>
  </r>
  <r>
    <s v="OtsLGRF22S"/>
    <s v="OtsLGRF22S_8579"/>
    <s v="C-08579"/>
    <d v="2022-09-23T00:00:00"/>
    <n v="18"/>
    <s v="U"/>
    <n v="700"/>
    <n v="70"/>
    <x v="0"/>
    <n v="1"/>
    <m/>
    <s v="M"/>
    <s v="M"/>
    <s v="NA"/>
    <s v="NA"/>
    <x v="2"/>
    <s v="NA"/>
    <s v="U"/>
    <s v="FALL"/>
    <n v="0.999999999999999"/>
    <x v="6"/>
    <e v="#N/A"/>
    <n v="1"/>
    <x v="5"/>
    <n v="5.6818181818181825"/>
    <n v="17.04545454545455"/>
    <s v="abv"/>
    <n v="17.04545454545455"/>
  </r>
  <r>
    <s v="OtsLGRF22S"/>
    <s v="OtsLGRF22S_8582"/>
    <s v="C-08582"/>
    <d v="2022-09-23T00:00:00"/>
    <n v="18"/>
    <s v="F"/>
    <n v="750"/>
    <n v="75"/>
    <x v="0"/>
    <n v="1"/>
    <s v="This individual failed to genotype"/>
    <s v="U"/>
    <s v="F"/>
    <s v="NG"/>
    <s v="NG"/>
    <x v="10"/>
    <s v="NA"/>
    <s v="U"/>
    <s v="NA"/>
    <s v="NA"/>
    <x v="19"/>
    <e v="#N/A"/>
    <n v="1"/>
    <x v="4"/>
    <n v="5.6818181818181825"/>
    <n v="17.04545454545455"/>
    <s v="abv"/>
    <n v="17.04545454545455"/>
  </r>
  <r>
    <s v="OtsLGRF22S"/>
    <s v="OtsLGRF22S_8585"/>
    <s v="C-08585"/>
    <d v="2022-09-23T00:00:00"/>
    <n v="18"/>
    <s v="M"/>
    <n v="730"/>
    <n v="73"/>
    <x v="0"/>
    <n v="1"/>
    <m/>
    <s v="M"/>
    <s v="M"/>
    <s v="OtsLYON18S_1_0734"/>
    <s v="OtsLYON18S_1_0866"/>
    <x v="0"/>
    <n v="4"/>
    <n v="2018"/>
    <s v="NA"/>
    <s v="NA"/>
    <x v="5"/>
    <n v="0.80551598400000002"/>
    <n v="1"/>
    <x v="4"/>
    <n v="5.6818181818181825"/>
    <n v="17.04545454545455"/>
    <s v="abv"/>
    <n v="17.04545454545455"/>
  </r>
  <r>
    <s v="OtsLGRF22S"/>
    <s v="OtsLGRF22S_8588"/>
    <s v="C-08588"/>
    <d v="2022-09-23T00:00:00"/>
    <n v="18"/>
    <s v="U"/>
    <n v="640"/>
    <n v="64"/>
    <x v="0"/>
    <n v="1"/>
    <m/>
    <s v="M"/>
    <s v="M"/>
    <s v="OtsNPFH19S_1_3308"/>
    <s v="OtsNPFH19S_1_3036"/>
    <x v="5"/>
    <n v="3"/>
    <n v="2019"/>
    <s v="NA"/>
    <s v="NA"/>
    <x v="11"/>
    <n v="0.99705232300000002"/>
    <n v="1"/>
    <x v="1"/>
    <n v="5.6818181818181825"/>
    <n v="17.04545454545455"/>
    <s v="abv"/>
    <n v="17.04545454545455"/>
  </r>
  <r>
    <s v="OtsLGRF22S"/>
    <s v="OtsLGRF22S_8591"/>
    <s v="C-08591"/>
    <d v="2022-09-23T00:00:00"/>
    <n v="18"/>
    <s v="U"/>
    <n v="610"/>
    <n v="61"/>
    <x v="1"/>
    <s v="NA"/>
    <m/>
    <s v="M"/>
    <s v="M"/>
    <s v="OtsLYON19S_1_1393"/>
    <s v="OtsLYON19S_1_1498"/>
    <x v="1"/>
    <n v="3"/>
    <n v="2019"/>
    <s v="NA"/>
    <s v="NA"/>
    <x v="12"/>
    <n v="0.95971980899999998"/>
    <n v="1"/>
    <x v="6"/>
    <n v="5.6818181818181825"/>
    <n v="17.04545454545455"/>
    <s v="abv"/>
    <n v="17.04545454545455"/>
  </r>
  <r>
    <s v="OtsLGRF22S"/>
    <s v="OtsLGRF22S_8594"/>
    <s v="C-08594"/>
    <d v="2022-09-23T00:00:00"/>
    <n v="18"/>
    <s v="M"/>
    <n v="710"/>
    <n v="71"/>
    <x v="1"/>
    <s v="NA"/>
    <m/>
    <s v="M"/>
    <s v="M"/>
    <s v="OtsLYON18S_1_1946"/>
    <s v="OtsLYON18S_1_1563"/>
    <x v="0"/>
    <n v="4"/>
    <n v="2018"/>
    <s v="NA"/>
    <s v="NA"/>
    <x v="4"/>
    <n v="0.80551598400000002"/>
    <n v="1"/>
    <x v="5"/>
    <n v="5.6818181818181825"/>
    <n v="17.04545454545455"/>
    <s v="blw"/>
    <n v="17.04545454545455"/>
  </r>
  <r>
    <s v="OtsLGRF22S"/>
    <s v="OtsLGRF22S_8597"/>
    <s v="C-08597"/>
    <d v="2022-09-23T00:00:00"/>
    <n v="18"/>
    <s v="U"/>
    <n v="560"/>
    <n v="56"/>
    <x v="1"/>
    <s v="NA"/>
    <m/>
    <s v="M"/>
    <s v="M"/>
    <s v="NA"/>
    <s v="NA"/>
    <x v="2"/>
    <s v="NA"/>
    <s v="U"/>
    <s v="FALL"/>
    <n v="1"/>
    <x v="1"/>
    <e v="#N/A"/>
    <n v="1"/>
    <x v="9"/>
    <n v="5.6818181818181825"/>
    <n v="17.04545454545455"/>
    <s v="abv"/>
    <n v="17.04545454545455"/>
  </r>
  <r>
    <s v="OtsLGRF22S"/>
    <s v="OtsLGRF22S_8600"/>
    <s v="C-08600"/>
    <d v="2022-09-23T00:00:00"/>
    <n v="18"/>
    <s v="U"/>
    <n v="420"/>
    <n v="42"/>
    <x v="1"/>
    <s v="NA"/>
    <m/>
    <s v="M"/>
    <s v="M"/>
    <s v="OtsLYON20S_1_1564"/>
    <s v="OtsLYON20S_1_1746"/>
    <x v="7"/>
    <n v="2"/>
    <n v="2020"/>
    <s v="NA"/>
    <s v="NA"/>
    <x v="12"/>
    <n v="0.98961045999999997"/>
    <n v="1"/>
    <x v="11"/>
    <n v="5.6818181818181825"/>
    <n v="17.04545454545455"/>
    <s v="abv"/>
    <n v="17.04545454545455"/>
  </r>
  <r>
    <s v="OtsLGRF22S"/>
    <s v="OtsLGRF22S_8603"/>
    <s v="C-08603"/>
    <d v="2022-09-24T00:00:00"/>
    <n v="18"/>
    <s v="U"/>
    <n v="670"/>
    <n v="67"/>
    <x v="0"/>
    <n v="1"/>
    <m/>
    <s v="M"/>
    <s v="M"/>
    <s v="OtsLYON19S_1_1776"/>
    <s v="OtsLYON19S_1_2042"/>
    <x v="1"/>
    <n v="3"/>
    <n v="2019"/>
    <s v="NA"/>
    <s v="NA"/>
    <x v="17"/>
    <n v="0.95971980899999998"/>
    <n v="1"/>
    <x v="1"/>
    <n v="5.6818181818181825"/>
    <n v="17.04545454545455"/>
    <s v="abv"/>
    <n v="17.04545454545455"/>
  </r>
  <r>
    <s v="OtsLGRF22S"/>
    <s v="OtsLGRF22S_8606"/>
    <s v="C-08606"/>
    <d v="2022-09-24T00:00:00"/>
    <n v="18"/>
    <s v="F"/>
    <n v="750"/>
    <n v="75"/>
    <x v="0"/>
    <n v="1"/>
    <m/>
    <s v="F"/>
    <s v="F"/>
    <s v="OtsLYON18S_1_2503"/>
    <s v="OtsLYON18S_1_2453"/>
    <x v="0"/>
    <n v="4"/>
    <n v="2018"/>
    <s v="NA"/>
    <s v="NA"/>
    <x v="9"/>
    <n v="0.80551598400000002"/>
    <n v="1"/>
    <x v="4"/>
    <n v="5.6818181818181825"/>
    <n v="17.04545454545455"/>
    <s v="blw"/>
    <n v="17.04545454545455"/>
  </r>
  <r>
    <s v="OtsLGRF22S"/>
    <s v="OtsLGRF22S_8609"/>
    <s v="C-08609"/>
    <d v="2022-09-24T00:00:00"/>
    <n v="18"/>
    <s v="U"/>
    <n v="550"/>
    <n v="55"/>
    <x v="1"/>
    <s v="NA"/>
    <m/>
    <s v="M"/>
    <s v="M"/>
    <s v="OtsLYON19S_1_0719"/>
    <s v="OtsLYON19S_1_0817"/>
    <x v="1"/>
    <n v="3"/>
    <n v="2019"/>
    <s v="NA"/>
    <s v="NA"/>
    <x v="5"/>
    <n v="0.95971980899999998"/>
    <n v="1"/>
    <x v="9"/>
    <n v="5.6818181818181825"/>
    <n v="17.04545454545455"/>
    <s v="abv"/>
    <n v="17.04545454545455"/>
  </r>
  <r>
    <s v="OtsLGRF22S"/>
    <s v="OtsLGRF22S_8612"/>
    <s v="C-08612"/>
    <d v="2022-09-24T00:00:00"/>
    <n v="18"/>
    <s v="U"/>
    <n v="630"/>
    <n v="63"/>
    <x v="0"/>
    <n v="1"/>
    <m/>
    <s v="M"/>
    <s v="M"/>
    <s v="OtsLYON19S_1_1396"/>
    <s v="OtsLYON19S_1_1489"/>
    <x v="1"/>
    <n v="3"/>
    <n v="2019"/>
    <s v="NA"/>
    <s v="NA"/>
    <x v="12"/>
    <n v="0.95971980899999998"/>
    <n v="1"/>
    <x v="1"/>
    <n v="5.6818181818181825"/>
    <n v="17.04545454545455"/>
    <s v="abv"/>
    <n v="17.04545454545455"/>
  </r>
  <r>
    <s v="OtsLGRF22S"/>
    <s v="OtsLGRF22S_8615"/>
    <s v="C-08615"/>
    <d v="2022-09-24T00:00:00"/>
    <n v="18"/>
    <s v="U"/>
    <n v="630"/>
    <n v="63"/>
    <x v="1"/>
    <s v="NA"/>
    <s v="This individual failed to genotype"/>
    <s v="U"/>
    <s v="F"/>
    <s v="NG"/>
    <s v="NG"/>
    <x v="11"/>
    <s v="NA"/>
    <s v="U"/>
    <s v="NA"/>
    <s v="NA"/>
    <x v="19"/>
    <e v="#N/A"/>
    <n v="1"/>
    <x v="1"/>
    <n v="5.6818181818181825"/>
    <n v="17.04545454545455"/>
    <s v="abv"/>
    <n v="17.04545454545455"/>
  </r>
  <r>
    <s v="OtsLGRF22S"/>
    <s v="OtsLGRF22S_8618"/>
    <s v="C-08618"/>
    <d v="2022-09-24T00:00:00"/>
    <n v="18"/>
    <s v="U"/>
    <n v="490"/>
    <n v="49"/>
    <x v="0"/>
    <n v="1"/>
    <m/>
    <s v="M"/>
    <s v="M"/>
    <s v="OtsLYON20S_1_0655"/>
    <s v="OtsLYON20S_1_0727"/>
    <x v="7"/>
    <n v="2"/>
    <n v="2020"/>
    <s v="NA"/>
    <s v="NA"/>
    <x v="12"/>
    <n v="0.98961045999999997"/>
    <n v="1"/>
    <x v="8"/>
    <n v="5.6818181818181825"/>
    <n v="17.04545454545455"/>
    <s v="abv"/>
    <n v="17.04545454545455"/>
  </r>
  <r>
    <s v="OtsLGRF22S"/>
    <s v="OtsLGRF22S_8621"/>
    <s v="C-08621"/>
    <d v="2022-09-24T00:00:00"/>
    <n v="18"/>
    <s v="U"/>
    <n v="570"/>
    <n v="57"/>
    <x v="1"/>
    <s v="NA"/>
    <m/>
    <s v="M"/>
    <s v="M"/>
    <s v="OtsNPFH19S_1_2342"/>
    <s v="OtsNPFH19S_1_2061"/>
    <x v="5"/>
    <n v="3"/>
    <n v="2019"/>
    <s v="NA"/>
    <s v="NA"/>
    <x v="2"/>
    <n v="0.99705232300000002"/>
    <n v="1"/>
    <x v="9"/>
    <n v="5.6818181818181825"/>
    <n v="17.04545454545455"/>
    <s v="abv"/>
    <n v="17.04545454545455"/>
  </r>
  <r>
    <s v="OtsLGRF22S"/>
    <s v="OtsLGRF22S_8624"/>
    <s v="C-08624"/>
    <d v="2022-09-24T00:00:00"/>
    <n v="18"/>
    <s v="F"/>
    <n v="700"/>
    <n v="70"/>
    <x v="1"/>
    <s v="NA"/>
    <m/>
    <s v="F"/>
    <s v="F"/>
    <s v="OtsNPFH19S_1_2304"/>
    <s v="OtsNPFH19S_1_2011"/>
    <x v="5"/>
    <n v="3"/>
    <n v="2019"/>
    <s v="NA"/>
    <s v="NA"/>
    <x v="8"/>
    <n v="0.99705232300000002"/>
    <n v="1"/>
    <x v="5"/>
    <n v="5.6818181818181825"/>
    <n v="17.04545454545455"/>
    <s v="abv"/>
    <n v="17.04545454545455"/>
  </r>
  <r>
    <s v="OtsLGRF22S"/>
    <s v="OtsLGRF22S_8627"/>
    <s v="C-08627"/>
    <d v="2022-09-24T00:00:00"/>
    <n v="18"/>
    <s v="F"/>
    <n v="830"/>
    <n v="83"/>
    <x v="0"/>
    <n v="1"/>
    <m/>
    <s v="F"/>
    <s v="F"/>
    <s v="OtsLYON18S_1_1965"/>
    <s v="OtsLYON18S_1_1590"/>
    <x v="0"/>
    <n v="4"/>
    <n v="2018"/>
    <s v="NA"/>
    <s v="NA"/>
    <x v="4"/>
    <n v="0.80551598400000002"/>
    <n v="1"/>
    <x v="2"/>
    <n v="5.6818181818181825"/>
    <n v="17.04545454545455"/>
    <s v="blw"/>
    <n v="17.04545454545455"/>
  </r>
  <r>
    <s v="OtsLGRF22S"/>
    <s v="OtsLGRF22S_8630"/>
    <s v="C-08630"/>
    <d v="2022-09-24T00:00:00"/>
    <n v="18"/>
    <s v="U"/>
    <n v="660"/>
    <n v="66"/>
    <x v="0"/>
    <n v="1"/>
    <s v="This individual failed to genotype"/>
    <s v="U"/>
    <s v="M"/>
    <s v="NG"/>
    <s v="NG"/>
    <x v="10"/>
    <s v="NA"/>
    <s v="U"/>
    <s v="NA"/>
    <s v="NA"/>
    <x v="19"/>
    <e v="#N/A"/>
    <n v="1"/>
    <x v="1"/>
    <n v="5.6818181818181825"/>
    <n v="17.04545454545455"/>
    <s v="abv"/>
    <n v="17.04545454545455"/>
  </r>
  <r>
    <s v="OtsLGRF22S"/>
    <s v="OtsLGRF22S_8633"/>
    <s v="C-08633"/>
    <d v="2022-09-24T00:00:00"/>
    <n v="18"/>
    <s v="M"/>
    <n v="720"/>
    <n v="72"/>
    <x v="0"/>
    <n v="1"/>
    <m/>
    <s v="M"/>
    <s v="M"/>
    <s v="OtsLYON19S_1_0706"/>
    <s v="OtsLYON19S_1_0803"/>
    <x v="1"/>
    <n v="3"/>
    <n v="2019"/>
    <s v="NA"/>
    <s v="NA"/>
    <x v="5"/>
    <n v="0.95971980899999998"/>
    <n v="1"/>
    <x v="5"/>
    <n v="5.6818181818181825"/>
    <n v="17.04545454545455"/>
    <s v="abv"/>
    <n v="17.04545454545455"/>
  </r>
  <r>
    <s v="OtsLGRF22S"/>
    <s v="OtsLGRF22S_8636"/>
    <s v="C-08636"/>
    <d v="2022-09-24T00:00:00"/>
    <n v="18"/>
    <s v="U"/>
    <n v="660"/>
    <n v="66"/>
    <x v="1"/>
    <s v="NA"/>
    <s v="This individual failed to genotype"/>
    <s v="U"/>
    <s v="M"/>
    <s v="NG"/>
    <s v="NG"/>
    <x v="11"/>
    <s v="NA"/>
    <s v="U"/>
    <s v="NA"/>
    <s v="NA"/>
    <x v="19"/>
    <e v="#N/A"/>
    <n v="1"/>
    <x v="1"/>
    <n v="5.6818181818181825"/>
    <n v="17.04545454545455"/>
    <s v="abv"/>
    <n v="17.04545454545455"/>
  </r>
  <r>
    <s v="OtsLGRF22S"/>
    <s v="OtsLGRF22S_8639"/>
    <s v="C-08639"/>
    <d v="2022-09-24T00:00:00"/>
    <n v="18"/>
    <s v="U"/>
    <n v="650"/>
    <n v="65"/>
    <x v="0"/>
    <n v="1"/>
    <m/>
    <s v="M"/>
    <s v="M"/>
    <s v="OtsLYON19S_1_0156"/>
    <s v="OtsLYON19S_1_0238"/>
    <x v="1"/>
    <n v="3"/>
    <n v="2019"/>
    <s v="NA"/>
    <s v="NA"/>
    <x v="0"/>
    <n v="0.95971980899999998"/>
    <n v="1"/>
    <x v="1"/>
    <n v="5.6818181818181825"/>
    <n v="17.04545454545455"/>
    <s v="abv"/>
    <n v="17.04545454545455"/>
  </r>
  <r>
    <s v="OtsLGRF22S"/>
    <s v="OtsLGRF22S_8642"/>
    <s v="C-08642"/>
    <d v="2022-09-24T00:00:00"/>
    <n v="18"/>
    <s v="U"/>
    <n v="610"/>
    <n v="61"/>
    <x v="1"/>
    <s v="NA"/>
    <m/>
    <s v="M"/>
    <s v="M"/>
    <s v="NA"/>
    <s v="NA"/>
    <x v="2"/>
    <s v="NA"/>
    <s v="U"/>
    <s v="FALL"/>
    <n v="0.999999999999999"/>
    <x v="1"/>
    <e v="#N/A"/>
    <n v="1"/>
    <x v="6"/>
    <n v="5.6818181818181825"/>
    <n v="17.04545454545455"/>
    <s v="abv"/>
    <n v="17.04545454545455"/>
  </r>
  <r>
    <s v="OtsLGRF22S"/>
    <s v="OtsLGRF22S_8645"/>
    <s v="C-08645"/>
    <d v="2022-09-24T00:00:00"/>
    <n v="18"/>
    <s v="U"/>
    <n v="660"/>
    <n v="66"/>
    <x v="0"/>
    <s v="NA"/>
    <m/>
    <s v="M"/>
    <s v="M"/>
    <s v="OtsPBT18-UmaFa-0361"/>
    <s v="OtsPBT18-UmaFa-0357"/>
    <x v="8"/>
    <n v="4"/>
    <n v="2018"/>
    <s v="NA"/>
    <s v="NA"/>
    <x v="15"/>
    <n v="0.95730000000000004"/>
    <n v="1"/>
    <x v="1"/>
    <n v="5.6818181818181825"/>
    <n v="17.04545454545455"/>
    <s v="blw"/>
    <n v="17.04545454545455"/>
  </r>
  <r>
    <s v="OtsLGRF22S"/>
    <s v="OtsLGRF22S_8648"/>
    <s v="C-08648"/>
    <d v="2022-09-24T00:00:00"/>
    <n v="18"/>
    <s v="U"/>
    <n v="640"/>
    <n v="64"/>
    <x v="1"/>
    <s v="NA"/>
    <s v="This individual failed to genotype"/>
    <s v="U"/>
    <s v="F"/>
    <s v="NG"/>
    <s v="NG"/>
    <x v="11"/>
    <s v="NA"/>
    <s v="U"/>
    <s v="NA"/>
    <s v="NA"/>
    <x v="19"/>
    <e v="#N/A"/>
    <n v="1"/>
    <x v="1"/>
    <n v="5.6818181818181825"/>
    <n v="17.04545454545455"/>
    <s v="abv"/>
    <n v="17.04545454545455"/>
  </r>
  <r>
    <s v="OtsLGRF22S"/>
    <s v="OtsLGRF22S_8651"/>
    <s v="C-08651"/>
    <d v="2022-09-24T00:00:00"/>
    <n v="18"/>
    <s v="F"/>
    <n v="820"/>
    <n v="82"/>
    <x v="1"/>
    <s v="NA"/>
    <m/>
    <s v="F"/>
    <s v="F"/>
    <s v="NA"/>
    <s v="NA"/>
    <x v="2"/>
    <s v="NA"/>
    <s v="U"/>
    <s v="FALL"/>
    <n v="0.999999999999998"/>
    <x v="1"/>
    <e v="#N/A"/>
    <n v="1"/>
    <x v="3"/>
    <n v="5.6818181818181825"/>
    <n v="17.04545454545455"/>
    <s v="abv"/>
    <n v="17.04545454545455"/>
  </r>
  <r>
    <s v="OtsLGRF22S"/>
    <s v="OtsLGRF22S_8654"/>
    <s v="C-08654"/>
    <d v="2022-09-24T00:00:00"/>
    <n v="18"/>
    <s v="F"/>
    <n v="680"/>
    <n v="68"/>
    <x v="1"/>
    <s v="NA"/>
    <m/>
    <s v="U"/>
    <s v="F"/>
    <s v="OtsLYON19S_1_1393"/>
    <s v="OtsLYON19S_1_1498"/>
    <x v="1"/>
    <n v="3"/>
    <n v="2019"/>
    <s v="NA"/>
    <s v="NA"/>
    <x v="12"/>
    <n v="0.95971980899999998"/>
    <n v="1"/>
    <x v="5"/>
    <n v="5.6818181818181825"/>
    <n v="17.04545454545455"/>
    <s v="abv"/>
    <n v="17.04545454545455"/>
  </r>
  <r>
    <s v="OtsLGRF22S"/>
    <s v="OtsLGRF22S_8657"/>
    <s v="C-08657"/>
    <d v="2022-09-24T00:00:00"/>
    <n v="18"/>
    <s v="M"/>
    <n v="710"/>
    <n v="71"/>
    <x v="0"/>
    <s v="NA"/>
    <s v="This individual failed to genotype"/>
    <s v="U"/>
    <s v="M"/>
    <s v="NG"/>
    <s v="NG"/>
    <x v="10"/>
    <s v="NA"/>
    <s v="U"/>
    <s v="NA"/>
    <s v="NA"/>
    <x v="19"/>
    <e v="#N/A"/>
    <n v="1"/>
    <x v="5"/>
    <n v="5.6818181818181825"/>
    <n v="17.04545454545455"/>
    <s v="abv"/>
    <n v="17.04545454545455"/>
  </r>
  <r>
    <s v="OtsLGRF22S"/>
    <s v="OtsLGRF22S_8660"/>
    <s v="C-08660"/>
    <d v="2022-09-24T00:00:00"/>
    <n v="18"/>
    <s v="U"/>
    <n v="430"/>
    <n v="43"/>
    <x v="0"/>
    <n v="1"/>
    <m/>
    <s v="M"/>
    <s v="M"/>
    <s v="OtsLYON20S_1_0410"/>
    <s v="OtsLYON20S_1_1065"/>
    <x v="7"/>
    <n v="2"/>
    <n v="2020"/>
    <s v="NA"/>
    <s v="NA"/>
    <x v="5"/>
    <n v="0.98961045999999997"/>
    <n v="1"/>
    <x v="7"/>
    <n v="5.6818181818181825"/>
    <n v="17.04545454545455"/>
    <s v="abv"/>
    <n v="17.04545454545455"/>
  </r>
  <r>
    <s v="OtsLGRF22S"/>
    <s v="OtsLGRF22S_8663"/>
    <s v="C-08663"/>
    <d v="2022-09-24T00:00:00"/>
    <n v="18"/>
    <s v="F"/>
    <n v="760"/>
    <n v="76"/>
    <x v="1"/>
    <s v="NA"/>
    <m/>
    <s v="F"/>
    <s v="F"/>
    <s v="OtsLYON18S_1_0741"/>
    <s v="OtsLYON18S_1_0887"/>
    <x v="0"/>
    <n v="4"/>
    <n v="2018"/>
    <s v="NA"/>
    <s v="NA"/>
    <x v="5"/>
    <n v="0.80551598400000002"/>
    <n v="1"/>
    <x v="4"/>
    <n v="5.6818181818181825"/>
    <n v="17.04545454545455"/>
    <s v="abv"/>
    <n v="17.04545454545455"/>
  </r>
  <r>
    <s v="OtsLGRF22S"/>
    <s v="OtsLGRF22S_8666"/>
    <s v="C-08666"/>
    <d v="2022-09-24T00:00:00"/>
    <n v="18"/>
    <s v="F"/>
    <n v="670"/>
    <n v="67"/>
    <x v="0"/>
    <n v="1"/>
    <m/>
    <s v="F"/>
    <s v="F"/>
    <s v="OtsLYON18S_1_2364"/>
    <s v="OtsLYON18S_1_2748"/>
    <x v="0"/>
    <n v="4"/>
    <n v="2018"/>
    <s v="NA"/>
    <s v="NA"/>
    <x v="9"/>
    <n v="0.80551598400000002"/>
    <n v="1"/>
    <x v="1"/>
    <n v="5.6818181818181825"/>
    <n v="17.04545454545455"/>
    <s v="blw"/>
    <n v="17.04545454545455"/>
  </r>
  <r>
    <s v="OtsLGRF22S"/>
    <s v="OtsLGRF22S_8669"/>
    <s v="C-08669"/>
    <d v="2022-09-24T00:00:00"/>
    <n v="18"/>
    <s v="U"/>
    <n v="620"/>
    <n v="62"/>
    <x v="0"/>
    <n v="1"/>
    <m/>
    <s v="U"/>
    <s v="M"/>
    <s v="OtsLYON19S_1_0517"/>
    <s v="OtsLYON19S_1_0325"/>
    <x v="1"/>
    <n v="3"/>
    <n v="2019"/>
    <s v="NA"/>
    <s v="NA"/>
    <x v="0"/>
    <n v="0.95971980899999998"/>
    <n v="1"/>
    <x v="6"/>
    <n v="5.6818181818181825"/>
    <n v="17.04545454545455"/>
    <s v="abv"/>
    <n v="17.04545454545455"/>
  </r>
  <r>
    <s v="OtsLGRF22S"/>
    <s v="OtsLGRF22S_8672"/>
    <s v="C-08672"/>
    <d v="2022-09-24T00:00:00"/>
    <n v="18"/>
    <s v="U"/>
    <n v="460"/>
    <n v="46"/>
    <x v="1"/>
    <s v="NA"/>
    <m/>
    <s v="M"/>
    <s v="M"/>
    <s v="OtsLYON20S_1_0481"/>
    <s v="OtsLYON20S_1_0540"/>
    <x v="7"/>
    <n v="2"/>
    <n v="2020"/>
    <s v="NA"/>
    <s v="NA"/>
    <x v="3"/>
    <n v="0.98961045999999997"/>
    <n v="1"/>
    <x v="7"/>
    <n v="5.6818181818181825"/>
    <n v="17.04545454545455"/>
    <s v="blw"/>
    <n v="17.04545454545455"/>
  </r>
  <r>
    <s v="OtsLGRF22S"/>
    <s v="OtsLGRF22S_8675"/>
    <s v="C-08675"/>
    <d v="2022-09-24T00:00:00"/>
    <n v="18"/>
    <s v="U"/>
    <n v="590"/>
    <n v="59"/>
    <x v="1"/>
    <s v="NA"/>
    <m/>
    <s v="M"/>
    <s v="M"/>
    <s v="OtsLYON19S_1_1801"/>
    <s v="OtsLYON19S_1_1508"/>
    <x v="1"/>
    <n v="3"/>
    <n v="2019"/>
    <s v="NA"/>
    <s v="NA"/>
    <x v="12"/>
    <n v="0.95971980899999998"/>
    <n v="1"/>
    <x v="6"/>
    <n v="5.6818181818181825"/>
    <n v="17.04545454545455"/>
    <s v="abv"/>
    <n v="17.04545454545455"/>
  </r>
  <r>
    <s v="OtsLGRF22S"/>
    <s v="OtsLGRF22S_8678"/>
    <s v="C-08678"/>
    <d v="2022-09-24T00:00:00"/>
    <n v="18"/>
    <s v="F"/>
    <n v="630"/>
    <n v="63"/>
    <x v="1"/>
    <s v="NA"/>
    <m/>
    <s v="M"/>
    <s v="M"/>
    <s v="OtsPBT19-PRHFa-1505"/>
    <s v="OtsPBT19-PRHFa-1426"/>
    <x v="15"/>
    <n v="3"/>
    <n v="2019"/>
    <s v="NA"/>
    <s v="NA"/>
    <x v="21"/>
    <n v="0.96152300000000002"/>
    <n v="1"/>
    <x v="1"/>
    <n v="5.6818181818181825"/>
    <n v="17.04545454545455"/>
    <s v="blw"/>
    <n v="17.04545454545455"/>
  </r>
  <r>
    <s v="OtsLGRF22S"/>
    <s v="OtsLGRF22S_8681"/>
    <s v="C-08681"/>
    <d v="2022-09-24T00:00:00"/>
    <n v="18"/>
    <s v="U"/>
    <n v="620"/>
    <n v="62"/>
    <x v="1"/>
    <s v="NA"/>
    <m/>
    <s v="M"/>
    <s v="M"/>
    <s v="OtsLYON19S_1_0514"/>
    <s v="OtsLYON19S_1_0327"/>
    <x v="1"/>
    <n v="3"/>
    <n v="2019"/>
    <s v="NA"/>
    <s v="NA"/>
    <x v="0"/>
    <n v="0.95971980899999998"/>
    <n v="1"/>
    <x v="6"/>
    <n v="5.6818181818181825"/>
    <n v="17.04545454545455"/>
    <s v="abv"/>
    <n v="17.04545454545455"/>
  </r>
  <r>
    <s v="OtsLGRF22S"/>
    <s v="OtsLGRF22S_8684"/>
    <s v="C-08684"/>
    <d v="2022-09-24T00:00:00"/>
    <n v="18"/>
    <s v="U"/>
    <n v="390"/>
    <n v="39"/>
    <x v="1"/>
    <s v="NA"/>
    <m/>
    <s v="M"/>
    <s v="M"/>
    <s v="NA"/>
    <s v="NA"/>
    <x v="2"/>
    <s v="NA"/>
    <s v="U"/>
    <s v="FALL"/>
    <n v="1"/>
    <x v="1"/>
    <e v="#N/A"/>
    <n v="1"/>
    <x v="11"/>
    <n v="5.6818181818181825"/>
    <n v="17.04545454545455"/>
    <s v="abv"/>
    <n v="17.04545454545455"/>
  </r>
  <r>
    <s v="OtsLGRF22S"/>
    <s v="OtsLGRF22S_8687"/>
    <s v="C-08687"/>
    <d v="2022-09-24T00:00:00"/>
    <n v="18"/>
    <s v="U"/>
    <n v="580"/>
    <n v="58"/>
    <x v="1"/>
    <s v="NA"/>
    <m/>
    <s v="U"/>
    <s v="M"/>
    <s v="OtsLYON19S_1_1742"/>
    <s v="OtsLYON19S_1_1973"/>
    <x v="1"/>
    <n v="3"/>
    <n v="2019"/>
    <s v="NA"/>
    <s v="NA"/>
    <x v="12"/>
    <n v="0.95971980899999998"/>
    <n v="1"/>
    <x v="6"/>
    <n v="5.6818181818181825"/>
    <n v="17.04545454545455"/>
    <s v="abv"/>
    <n v="17.04545454545455"/>
  </r>
  <r>
    <s v="OtsLGRF22S"/>
    <s v="OtsLGRF22S_8690"/>
    <s v="C-08690"/>
    <d v="2022-09-24T00:00:00"/>
    <n v="18"/>
    <s v="F"/>
    <n v="620"/>
    <n v="62"/>
    <x v="0"/>
    <n v="1"/>
    <m/>
    <s v="F"/>
    <s v="F"/>
    <s v="OtsLYON19S_1_1114"/>
    <s v="OtsLYON19S_1_0945"/>
    <x v="1"/>
    <n v="3"/>
    <n v="2019"/>
    <s v="NA"/>
    <s v="NA"/>
    <x v="16"/>
    <n v="0.95971980899999998"/>
    <n v="1"/>
    <x v="6"/>
    <n v="5.6818181818181825"/>
    <n v="17.04545454545455"/>
    <s v="abv"/>
    <n v="17.04545454545455"/>
  </r>
  <r>
    <s v="OtsLGRF22S"/>
    <s v="OtsLGRF22S_8693"/>
    <s v="C-08693"/>
    <d v="2022-09-24T00:00:00"/>
    <n v="18"/>
    <s v="U"/>
    <n v="440"/>
    <n v="44"/>
    <x v="0"/>
    <n v="1"/>
    <m/>
    <s v="M"/>
    <s v="M"/>
    <s v="OtsLYON20S_1_1304"/>
    <s v="OtsLYON20S_1_0810"/>
    <x v="7"/>
    <n v="2"/>
    <n v="2020"/>
    <s v="NA"/>
    <s v="NA"/>
    <x v="13"/>
    <n v="0.98961045999999997"/>
    <n v="1"/>
    <x v="7"/>
    <n v="5.6818181818181825"/>
    <n v="17.04545454545455"/>
    <s v="abv"/>
    <n v="17.04545454545455"/>
  </r>
  <r>
    <s v="OtsLGRF22S"/>
    <s v="OtsLGRF22S_8696"/>
    <s v="C-08696"/>
    <d v="2022-09-24T00:00:00"/>
    <n v="18"/>
    <s v="F"/>
    <n v="770"/>
    <n v="77"/>
    <x v="0"/>
    <n v="1"/>
    <m/>
    <s v="F"/>
    <s v="F"/>
    <s v="OtsLYON18S_1_1387"/>
    <s v="OtsLYON18S_1_1796"/>
    <x v="0"/>
    <n v="4"/>
    <n v="2018"/>
    <s v="NA"/>
    <s v="NA"/>
    <x v="4"/>
    <n v="0.80551598400000002"/>
    <n v="1"/>
    <x v="4"/>
    <n v="5.6818181818181825"/>
    <n v="17.04545454545455"/>
    <s v="blw"/>
    <n v="17.04545454545455"/>
  </r>
  <r>
    <s v="OtsLGRF22S"/>
    <s v="OtsLGRF22S_8699"/>
    <s v="C-08699"/>
    <d v="2022-09-24T00:00:00"/>
    <n v="18"/>
    <s v="F"/>
    <n v="790"/>
    <n v="79"/>
    <x v="1"/>
    <s v="NA"/>
    <m/>
    <s v="F"/>
    <s v="F"/>
    <s v="NA"/>
    <s v="NA"/>
    <x v="2"/>
    <s v="NA"/>
    <s v="U"/>
    <s v="FALL"/>
    <n v="1"/>
    <x v="1"/>
    <e v="#N/A"/>
    <n v="1"/>
    <x v="3"/>
    <n v="5.6818181818181825"/>
    <n v="17.04545454545455"/>
    <s v="abv"/>
    <n v="17.04545454545455"/>
  </r>
  <r>
    <s v="OtsLGRF22S"/>
    <s v="OtsLGRF22S_8702"/>
    <s v="C-08702"/>
    <d v="2022-09-24T00:00:00"/>
    <n v="18"/>
    <s v="U"/>
    <n v="560"/>
    <n v="56"/>
    <x v="1"/>
    <s v="NA"/>
    <m/>
    <s v="M"/>
    <s v="M"/>
    <s v="NA"/>
    <s v="NA"/>
    <x v="2"/>
    <s v="NA"/>
    <s v="U"/>
    <s v="FALL"/>
    <n v="1"/>
    <x v="1"/>
    <e v="#N/A"/>
    <n v="1"/>
    <x v="9"/>
    <n v="5.6818181818181825"/>
    <n v="17.04545454545455"/>
    <s v="abv"/>
    <n v="17.04545454545455"/>
  </r>
  <r>
    <s v="OtsLGRF22S"/>
    <s v="OtsLGRF22S_8705"/>
    <s v="C-08705"/>
    <d v="2022-09-24T00:00:00"/>
    <n v="18"/>
    <s v="U"/>
    <n v="370"/>
    <n v="37"/>
    <x v="0"/>
    <n v="1"/>
    <m/>
    <s v="M"/>
    <s v="M"/>
    <s v="OtsLYON20S_1_1315"/>
    <s v="OtsLYON20S_1_0818"/>
    <x v="7"/>
    <n v="2"/>
    <n v="2020"/>
    <s v="NA"/>
    <s v="NA"/>
    <x v="9"/>
    <n v="0.98961045999999997"/>
    <n v="1"/>
    <x v="11"/>
    <n v="5.6818181818181825"/>
    <n v="17.04545454545455"/>
    <s v="blw"/>
    <n v="17.04545454545455"/>
  </r>
  <r>
    <s v="OtsLGRF22S"/>
    <s v="OtsLGRF22S_8708"/>
    <s v="C-08708"/>
    <d v="2022-09-24T00:00:00"/>
    <n v="18"/>
    <s v="U"/>
    <n v="550"/>
    <n v="55"/>
    <x v="1"/>
    <s v="NA"/>
    <m/>
    <s v="M"/>
    <s v="M"/>
    <s v="NA"/>
    <s v="NA"/>
    <x v="2"/>
    <s v="NA"/>
    <s v="U"/>
    <s v="FALL"/>
    <n v="1"/>
    <x v="1"/>
    <e v="#N/A"/>
    <n v="1"/>
    <x v="9"/>
    <n v="5.6818181818181825"/>
    <n v="17.04545454545455"/>
    <s v="abv"/>
    <n v="17.04545454545455"/>
  </r>
  <r>
    <s v="OtsLGRF22S"/>
    <s v="OtsLGRF22S_8711"/>
    <s v="C-08711"/>
    <d v="2022-09-24T00:00:00"/>
    <n v="18"/>
    <s v="U"/>
    <n v="600"/>
    <n v="60"/>
    <x v="1"/>
    <s v="NA"/>
    <m/>
    <s v="M"/>
    <s v="M"/>
    <s v="OtsLYON19S_1_1821"/>
    <s v="OtsLYON19S_1_1543"/>
    <x v="1"/>
    <n v="3"/>
    <n v="2019"/>
    <s v="NA"/>
    <s v="NA"/>
    <x v="12"/>
    <n v="0.95971980899999998"/>
    <n v="1"/>
    <x v="6"/>
    <n v="5.6818181818181825"/>
    <n v="17.04545454545455"/>
    <s v="abv"/>
    <n v="17.04545454545455"/>
  </r>
  <r>
    <s v="OtsLGRF22S"/>
    <s v="OtsLGRF22S_8714"/>
    <s v="C-08714"/>
    <d v="2022-09-24T00:00:00"/>
    <n v="18"/>
    <s v="U"/>
    <n v="420"/>
    <n v="42"/>
    <x v="1"/>
    <s v="NA"/>
    <m/>
    <s v="M"/>
    <s v="M"/>
    <s v="OtsLYON20S_1_0291"/>
    <s v="OtsLYON20S_1_1002"/>
    <x v="7"/>
    <n v="2"/>
    <n v="2020"/>
    <s v="NA"/>
    <s v="NA"/>
    <x v="0"/>
    <n v="0.98961045999999997"/>
    <n v="1"/>
    <x v="11"/>
    <n v="5.6818181818181825"/>
    <n v="17.04545454545455"/>
    <s v="abv"/>
    <n v="17.04545454545455"/>
  </r>
  <r>
    <s v="OtsLGRF22S"/>
    <s v="OtsLGRF22S_8717"/>
    <s v="C-08717"/>
    <d v="2022-09-24T00:00:00"/>
    <n v="18"/>
    <s v="U"/>
    <n v="700"/>
    <n v="70"/>
    <x v="1"/>
    <s v="NA"/>
    <m/>
    <s v="M"/>
    <s v="M"/>
    <s v="OtsLYON19S_1_0588"/>
    <s v="OtsLYON19S_1_0649"/>
    <x v="1"/>
    <n v="3"/>
    <n v="2019"/>
    <s v="NA"/>
    <s v="NA"/>
    <x v="5"/>
    <n v="0.95971980899999998"/>
    <n v="1"/>
    <x v="5"/>
    <n v="5.6818181818181825"/>
    <n v="17.04545454545455"/>
    <s v="abv"/>
    <n v="17.04545454545455"/>
  </r>
  <r>
    <s v="OtsLGRF22S"/>
    <s v="OtsLGRF22S_8720"/>
    <s v="C-08720"/>
    <d v="2022-09-24T00:00:00"/>
    <n v="18"/>
    <s v="M"/>
    <n v="750"/>
    <n v="75"/>
    <x v="1"/>
    <s v="NA"/>
    <s v="This individual failed to genotype"/>
    <s v="U"/>
    <s v="M"/>
    <s v="NG"/>
    <s v="NG"/>
    <x v="11"/>
    <s v="NA"/>
    <s v="U"/>
    <s v="NA"/>
    <s v="NA"/>
    <x v="19"/>
    <e v="#N/A"/>
    <n v="1"/>
    <x v="4"/>
    <n v="5.6818181818181825"/>
    <n v="17.04545454545455"/>
    <s v="abv"/>
    <n v="17.04545454545455"/>
  </r>
  <r>
    <s v="OtsLGRF22S"/>
    <s v="OtsLGRF22S_8723"/>
    <s v="C-08723"/>
    <d v="2022-09-24T00:00:00"/>
    <n v="18"/>
    <s v="U"/>
    <n v="620"/>
    <n v="62"/>
    <x v="1"/>
    <s v="NA"/>
    <m/>
    <s v="M"/>
    <s v="M"/>
    <s v="OtsLYON19S_1_0564"/>
    <s v="OtsLYON19S_1_0476"/>
    <x v="1"/>
    <n v="3"/>
    <n v="2019"/>
    <s v="NA"/>
    <s v="NA"/>
    <x v="3"/>
    <n v="0.95971980899999998"/>
    <n v="1"/>
    <x v="6"/>
    <n v="5.6818181818181825"/>
    <n v="17.04545454545455"/>
    <s v="blw"/>
    <n v="17.04545454545455"/>
  </r>
  <r>
    <s v="OtsLGRF22S"/>
    <s v="OtsLGRF22S_8726"/>
    <s v="C-08726"/>
    <d v="2022-09-24T00:00:00"/>
    <n v="18"/>
    <s v="U"/>
    <n v="340"/>
    <n v="34"/>
    <x v="0"/>
    <n v="1"/>
    <m/>
    <s v="M"/>
    <s v="M"/>
    <s v="OtsLYON20S_1_1315"/>
    <s v="OtsLYON20S_1_0818"/>
    <x v="7"/>
    <n v="2"/>
    <n v="2020"/>
    <s v="NA"/>
    <s v="NA"/>
    <x v="9"/>
    <n v="0.98961045999999997"/>
    <n v="1"/>
    <x v="11"/>
    <n v="5.6818181818181825"/>
    <n v="17.04545454545455"/>
    <s v="blw"/>
    <n v="17.04545454545455"/>
  </r>
  <r>
    <s v="OtsLGRF22S"/>
    <s v="OtsLGRF22S_8729"/>
    <s v="C-08729"/>
    <d v="2022-09-24T00:00:00"/>
    <n v="18"/>
    <s v="F"/>
    <n v="630"/>
    <n v="63"/>
    <x v="0"/>
    <n v="1"/>
    <m/>
    <s v="M"/>
    <s v="M"/>
    <s v="NA"/>
    <s v="NA"/>
    <x v="2"/>
    <s v="NA"/>
    <s v="U"/>
    <s v="FALL"/>
    <n v="1"/>
    <x v="6"/>
    <e v="#N/A"/>
    <n v="1"/>
    <x v="1"/>
    <n v="5.6818181818181825"/>
    <n v="17.04545454545455"/>
    <s v="abv"/>
    <n v="17.04545454545455"/>
  </r>
  <r>
    <s v="OtsLGRF22S"/>
    <s v="OtsLGRF22S_8732"/>
    <s v="C-08732"/>
    <d v="2022-09-24T00:00:00"/>
    <n v="18"/>
    <s v="F"/>
    <n v="730"/>
    <n v="73"/>
    <x v="1"/>
    <s v="NA"/>
    <m/>
    <s v="F"/>
    <s v="F"/>
    <s v="OtsLYON19S_1_1855"/>
    <s v="OtsLYON19S_1_1600"/>
    <x v="1"/>
    <n v="3"/>
    <n v="2019"/>
    <s v="NA"/>
    <s v="NA"/>
    <x v="12"/>
    <n v="0.95971980899999998"/>
    <n v="1"/>
    <x v="4"/>
    <n v="5.6818181818181825"/>
    <n v="17.04545454545455"/>
    <s v="abv"/>
    <n v="17.04545454545455"/>
  </r>
  <r>
    <s v="OtsLGRF22S"/>
    <s v="OtsLGRF22S_8735"/>
    <s v="C-08735"/>
    <d v="2022-09-24T00:00:00"/>
    <n v="18"/>
    <s v="M"/>
    <n v="790"/>
    <n v="79"/>
    <x v="1"/>
    <s v="NA"/>
    <m/>
    <s v="M"/>
    <s v="M"/>
    <s v="OtsLYON18S_1_0740"/>
    <s v="OtsLYON18S_1_0882"/>
    <x v="0"/>
    <n v="4"/>
    <n v="2018"/>
    <s v="NA"/>
    <s v="NA"/>
    <x v="5"/>
    <n v="0.80551598400000002"/>
    <n v="1"/>
    <x v="3"/>
    <n v="5.6818181818181825"/>
    <n v="17.04545454545455"/>
    <s v="abv"/>
    <n v="17.04545454545455"/>
  </r>
  <r>
    <s v="OtsLGRF22S"/>
    <s v="OtsLGRF22S_8738"/>
    <s v="C-08738"/>
    <d v="2022-09-24T00:00:00"/>
    <n v="18"/>
    <s v="F"/>
    <n v="640"/>
    <n v="64"/>
    <x v="1"/>
    <s v="NA"/>
    <m/>
    <s v="F"/>
    <s v="F"/>
    <s v="NA"/>
    <s v="NA"/>
    <x v="2"/>
    <s v="NA"/>
    <s v="U"/>
    <s v="FALL"/>
    <n v="0.999999999999999"/>
    <x v="1"/>
    <e v="#N/A"/>
    <n v="1"/>
    <x v="1"/>
    <n v="5.6818181818181825"/>
    <n v="17.04545454545455"/>
    <s v="abv"/>
    <n v="17.04545454545455"/>
  </r>
  <r>
    <s v="OtsLGRF22S"/>
    <s v="OtsLGRF22S_8741"/>
    <s v="C-08741"/>
    <d v="2022-09-24T00:00:00"/>
    <n v="18"/>
    <s v="F"/>
    <n v="540"/>
    <n v="54"/>
    <x v="1"/>
    <s v="NA"/>
    <m/>
    <s v="M"/>
    <s v="M"/>
    <s v="OtsNPFH19S_1_1319"/>
    <s v="OtsNPFH19S_1_1023"/>
    <x v="5"/>
    <n v="3"/>
    <n v="2019"/>
    <s v="NA"/>
    <s v="NA"/>
    <x v="8"/>
    <n v="0.99705232300000002"/>
    <n v="1"/>
    <x v="9"/>
    <n v="5.6818181818181825"/>
    <n v="17.04545454545455"/>
    <s v="abv"/>
    <n v="17.04545454545455"/>
  </r>
  <r>
    <s v="OtsLGRF22S"/>
    <s v="OtsLGRF22S_8744"/>
    <s v="C-08744"/>
    <d v="2022-09-25T00:00:00"/>
    <n v="18"/>
    <s v="U"/>
    <n v="630"/>
    <n v="63"/>
    <x v="0"/>
    <n v="1"/>
    <s v="This individual failed to genotype"/>
    <s v="U"/>
    <s v="M"/>
    <s v="NG"/>
    <s v="NG"/>
    <x v="10"/>
    <s v="NA"/>
    <s v="U"/>
    <s v="NA"/>
    <s v="NA"/>
    <x v="19"/>
    <e v="#N/A"/>
    <n v="1"/>
    <x v="1"/>
    <n v="5.6818181818181825"/>
    <n v="17.04545454545455"/>
    <s v="abv"/>
    <n v="17.04545454545455"/>
  </r>
  <r>
    <s v="OtsLGRF22S"/>
    <s v="OtsLGRF22S_8747"/>
    <s v="C-08747"/>
    <d v="2022-09-25T00:00:00"/>
    <n v="18"/>
    <s v="F"/>
    <n v="840"/>
    <n v="84"/>
    <x v="0"/>
    <n v="1"/>
    <m/>
    <s v="F"/>
    <s v="F"/>
    <s v="OtsLYON18S_1_0737"/>
    <s v="OtsLYON18S_1_0864"/>
    <x v="0"/>
    <n v="4"/>
    <n v="2018"/>
    <s v="NA"/>
    <s v="NA"/>
    <x v="5"/>
    <n v="0.80551598400000002"/>
    <n v="1"/>
    <x v="2"/>
    <n v="5.6818181818181825"/>
    <n v="17.04545454545455"/>
    <s v="abv"/>
    <n v="17.04545454545455"/>
  </r>
  <r>
    <s v="OtsLGRF22S"/>
    <s v="OtsLGRF22S_8750"/>
    <s v="C-08750"/>
    <d v="2022-09-25T00:00:00"/>
    <n v="18"/>
    <s v="U"/>
    <n v="590"/>
    <n v="59"/>
    <x v="1"/>
    <s v="NA"/>
    <m/>
    <s v="M"/>
    <s v="M"/>
    <s v="OtsLYON19S_1_0107"/>
    <s v="OtsLYON19S_1_0043"/>
    <x v="1"/>
    <n v="3"/>
    <n v="2019"/>
    <s v="NA"/>
    <s v="NA"/>
    <x v="7"/>
    <n v="0.95971980899999998"/>
    <n v="1"/>
    <x v="6"/>
    <n v="5.6818181818181825"/>
    <n v="17.04545454545455"/>
    <s v="abv"/>
    <n v="17.04545454545455"/>
  </r>
  <r>
    <s v="OtsLGRF22S"/>
    <s v="OtsLGRF22S_8753"/>
    <s v="C-08753"/>
    <d v="2022-09-25T00:00:00"/>
    <n v="18"/>
    <s v="F"/>
    <n v="830"/>
    <n v="83"/>
    <x v="1"/>
    <s v="NA"/>
    <m/>
    <s v="F"/>
    <s v="F"/>
    <s v="OtsNPFH17S_1_3341"/>
    <s v="OtsNPFH17S_1_3054"/>
    <x v="4"/>
    <n v="5"/>
    <n v="2017"/>
    <s v="NA"/>
    <s v="NA"/>
    <x v="10"/>
    <n v="0.98821806999999995"/>
    <n v="1"/>
    <x v="2"/>
    <n v="5.6818181818181825"/>
    <n v="17.04545454545455"/>
    <s v="abv"/>
    <n v="17.04545454545455"/>
  </r>
  <r>
    <s v="OtsLGRF22S"/>
    <s v="OtsLGRF22S_8756"/>
    <s v="C-08756"/>
    <d v="2022-09-25T00:00:00"/>
    <n v="18"/>
    <s v="M"/>
    <n v="920"/>
    <n v="92"/>
    <x v="1"/>
    <s v="NA"/>
    <m/>
    <s v="M"/>
    <s v="M"/>
    <s v="NA"/>
    <s v="NA"/>
    <x v="2"/>
    <s v="NA"/>
    <s v="U"/>
    <s v="FALL"/>
    <n v="0.999999999999999"/>
    <x v="1"/>
    <e v="#N/A"/>
    <n v="1"/>
    <x v="0"/>
    <n v="5.6818181818181825"/>
    <n v="17.04545454545455"/>
    <s v="abv"/>
    <n v="17.04545454545455"/>
  </r>
  <r>
    <s v="OtsLGRF22S"/>
    <s v="OtsLGRF22S_8759"/>
    <s v="C-08759"/>
    <d v="2022-09-25T00:00:00"/>
    <n v="18"/>
    <s v="F"/>
    <n v="680"/>
    <n v="68"/>
    <x v="1"/>
    <s v="NA"/>
    <m/>
    <s v="F"/>
    <s v="F"/>
    <s v="OtsLYON19S_1_1739"/>
    <s v="OtsLYON19S_1_1972"/>
    <x v="1"/>
    <n v="3"/>
    <n v="2019"/>
    <s v="NA"/>
    <s v="NA"/>
    <x v="12"/>
    <n v="0.95971980899999998"/>
    <n v="1"/>
    <x v="5"/>
    <n v="5.6818181818181825"/>
    <n v="17.04545454545455"/>
    <s v="abv"/>
    <n v="17.04545454545455"/>
  </r>
  <r>
    <s v="OtsLGRF22S"/>
    <s v="OtsLGRF22S_8762"/>
    <s v="C-08762"/>
    <d v="2022-09-25T00:00:00"/>
    <n v="18"/>
    <s v="U"/>
    <n v="580"/>
    <n v="58"/>
    <x v="0"/>
    <n v="1"/>
    <m/>
    <s v="M"/>
    <s v="M"/>
    <s v="OtsLYON18S_1_2335"/>
    <s v="OtsLYON18S_1_2476"/>
    <x v="0"/>
    <n v="4"/>
    <n v="2018"/>
    <s v="NA"/>
    <s v="NA"/>
    <x v="9"/>
    <n v="0.80551598400000002"/>
    <n v="1"/>
    <x v="6"/>
    <n v="5.6818181818181825"/>
    <n v="17.04545454545455"/>
    <s v="blw"/>
    <n v="17.04545454545455"/>
  </r>
  <r>
    <s v="OtsLGRF22S"/>
    <s v="OtsLGRF22S_8765"/>
    <s v="C-08765"/>
    <d v="2022-09-25T00:00:00"/>
    <n v="18"/>
    <s v="U"/>
    <n v="540"/>
    <n v="54"/>
    <x v="0"/>
    <n v="1"/>
    <m/>
    <s v="M"/>
    <s v="M"/>
    <s v="OtsLYON18S_1_2366"/>
    <s v="OtsLYON18S_1_2742"/>
    <x v="0"/>
    <n v="4"/>
    <n v="2018"/>
    <s v="NA"/>
    <s v="NA"/>
    <x v="9"/>
    <n v="0.80551598400000002"/>
    <n v="1"/>
    <x v="9"/>
    <n v="5.6818181818181825"/>
    <n v="17.04545454545455"/>
    <s v="blw"/>
    <n v="17.04545454545455"/>
  </r>
  <r>
    <s v="OtsLGRF22S"/>
    <s v="OtsLGRF22S_8768"/>
    <s v="C-08768"/>
    <d v="2022-09-25T00:00:00"/>
    <n v="18"/>
    <s v="U"/>
    <n v="630"/>
    <n v="63"/>
    <x v="0"/>
    <n v="1"/>
    <m/>
    <s v="M"/>
    <s v="M"/>
    <s v="OtsLYON19S_1_0563"/>
    <s v="OtsLYON19S_1_0615"/>
    <x v="1"/>
    <n v="3"/>
    <n v="2019"/>
    <s v="NA"/>
    <s v="NA"/>
    <x v="5"/>
    <n v="0.95971980899999998"/>
    <n v="1"/>
    <x v="1"/>
    <n v="5.6818181818181825"/>
    <n v="17.04545454545455"/>
    <s v="abv"/>
    <n v="17.04545454545455"/>
  </r>
  <r>
    <s v="OtsLGRF22S"/>
    <s v="OtsLGRF22S_8771"/>
    <s v="C-08771"/>
    <d v="2022-09-25T00:00:00"/>
    <n v="18"/>
    <s v="F"/>
    <n v="770"/>
    <n v="77"/>
    <x v="1"/>
    <s v="NA"/>
    <m/>
    <s v="F"/>
    <s v="F"/>
    <s v="NA"/>
    <s v="NA"/>
    <x v="2"/>
    <s v="NA"/>
    <s v="U"/>
    <s v="FALL"/>
    <n v="1"/>
    <x v="1"/>
    <e v="#N/A"/>
    <n v="1"/>
    <x v="4"/>
    <n v="5.6818181818181825"/>
    <n v="17.04545454545455"/>
    <s v="abv"/>
    <n v="17.04545454545455"/>
  </r>
  <r>
    <s v="OtsLGRF22S"/>
    <s v="OtsLGRF22S_8774"/>
    <s v="C-08774"/>
    <d v="2022-09-25T00:00:00"/>
    <n v="18"/>
    <s v="U"/>
    <n v="620"/>
    <n v="62"/>
    <x v="0"/>
    <n v="1"/>
    <m/>
    <s v="M"/>
    <s v="M"/>
    <s v="NA"/>
    <s v="NA"/>
    <x v="2"/>
    <s v="NA"/>
    <s v="U"/>
    <s v="FALL"/>
    <n v="1"/>
    <x v="6"/>
    <e v="#N/A"/>
    <n v="1"/>
    <x v="6"/>
    <n v="5.6818181818181825"/>
    <n v="17.04545454545455"/>
    <s v="abv"/>
    <n v="17.04545454545455"/>
  </r>
  <r>
    <s v="OtsLGRF22S"/>
    <s v="OtsLGRF22S_8777"/>
    <s v="C-08777"/>
    <d v="2022-09-25T00:00:00"/>
    <n v="18"/>
    <s v="F"/>
    <n v="780"/>
    <n v="78"/>
    <x v="1"/>
    <s v="NA"/>
    <m/>
    <s v="F"/>
    <s v="F"/>
    <s v="OtsNPFH18S_1_5325"/>
    <s v="OtsNPFH18S_1_5044"/>
    <x v="3"/>
    <n v="4"/>
    <n v="2018"/>
    <s v="NA"/>
    <s v="NA"/>
    <x v="8"/>
    <n v="0.96828396500000002"/>
    <n v="1"/>
    <x v="3"/>
    <n v="5.6818181818181825"/>
    <n v="17.04545454545455"/>
    <s v="abv"/>
    <n v="17.04545454545455"/>
  </r>
  <r>
    <s v="OtsLGRF22S"/>
    <s v="OtsLGRF22S_8780"/>
    <s v="C-08780"/>
    <d v="2022-09-25T00:00:00"/>
    <n v="18"/>
    <s v="F"/>
    <n v="670"/>
    <n v="67"/>
    <x v="1"/>
    <s v="NA"/>
    <m/>
    <s v="F"/>
    <s v="F"/>
    <s v="NA"/>
    <s v="NA"/>
    <x v="2"/>
    <s v="NA"/>
    <s v="U"/>
    <s v="FALL"/>
    <n v="0.999999999999998"/>
    <x v="1"/>
    <e v="#N/A"/>
    <n v="1"/>
    <x v="1"/>
    <n v="5.6818181818181825"/>
    <n v="17.04545454545455"/>
    <s v="abv"/>
    <n v="17.04545454545455"/>
  </r>
  <r>
    <s v="OtsLGRF22S"/>
    <s v="OtsLGRF22S_8783"/>
    <s v="C-08783"/>
    <d v="2022-09-25T00:00:00"/>
    <n v="18"/>
    <s v="M"/>
    <n v="810"/>
    <n v="81"/>
    <x v="1"/>
    <s v="NA"/>
    <m/>
    <s v="M"/>
    <s v="M"/>
    <s v="OtsLYON18S_1_0761"/>
    <s v="OtsLYON18S_1_0691"/>
    <x v="0"/>
    <n v="4"/>
    <n v="2018"/>
    <s v="NA"/>
    <s v="NA"/>
    <x v="3"/>
    <n v="0.80551598400000002"/>
    <n v="1"/>
    <x v="3"/>
    <n v="5.6818181818181825"/>
    <n v="17.04545454545455"/>
    <s v="blw"/>
    <n v="17.04545454545455"/>
  </r>
  <r>
    <s v="OtsLGRF22S"/>
    <s v="OtsLGRF22S_8786"/>
    <s v="C-08786"/>
    <d v="2022-09-25T00:00:00"/>
    <n v="18"/>
    <s v="U"/>
    <n v="520"/>
    <n v="52"/>
    <x v="0"/>
    <n v="1"/>
    <m/>
    <s v="M"/>
    <s v="M"/>
    <s v="OtsLYON18S_1_2353"/>
    <s v="OtsLYON18S_1_2755"/>
    <x v="0"/>
    <n v="4"/>
    <n v="2018"/>
    <s v="NA"/>
    <s v="NA"/>
    <x v="9"/>
    <n v="0.80551598400000002"/>
    <n v="1"/>
    <x v="8"/>
    <n v="5.6818181818181825"/>
    <n v="17.04545454545455"/>
    <s v="blw"/>
    <n v="17.04545454545455"/>
  </r>
  <r>
    <s v="OtsLGRF22S"/>
    <s v="OtsLGRF22S_8789"/>
    <s v="C-08789"/>
    <d v="2022-09-25T00:00:00"/>
    <n v="18"/>
    <s v="M"/>
    <n v="620"/>
    <n v="62"/>
    <x v="0"/>
    <n v="1"/>
    <m/>
    <s v="U"/>
    <s v="M"/>
    <s v="OtsNPFH19S_1_5310"/>
    <s v="OtsNPFH19S_1_5023"/>
    <x v="5"/>
    <n v="3"/>
    <n v="2019"/>
    <s v="NA"/>
    <s v="NA"/>
    <x v="8"/>
    <n v="0.99705232300000002"/>
    <n v="1"/>
    <x v="6"/>
    <n v="5.6818181818181825"/>
    <n v="17.04545454545455"/>
    <s v="abv"/>
    <n v="17.04545454545455"/>
  </r>
  <r>
    <s v="OtsLGRF22S"/>
    <s v="OtsLGRF22S_8792"/>
    <s v="C-08792"/>
    <d v="2022-09-25T00:00:00"/>
    <n v="18"/>
    <s v="F"/>
    <n v="860"/>
    <n v="86"/>
    <x v="0"/>
    <n v="1"/>
    <m/>
    <s v="F"/>
    <s v="F"/>
    <s v="OtsNPFH18S_1_2322"/>
    <s v="OtsNPFH18S_1_2053"/>
    <x v="3"/>
    <n v="4"/>
    <n v="2018"/>
    <s v="NA"/>
    <s v="NA"/>
    <x v="2"/>
    <n v="0.96828396500000002"/>
    <n v="1"/>
    <x v="2"/>
    <n v="5.6818181818181825"/>
    <n v="17.04545454545455"/>
    <s v="abv"/>
    <n v="17.04545454545455"/>
  </r>
  <r>
    <s v="OtsLGRF22S"/>
    <s v="OtsLGRF22S_8795"/>
    <s v="C-08795"/>
    <d v="2022-09-25T00:00:00"/>
    <n v="18"/>
    <s v="F"/>
    <n v="620"/>
    <n v="62"/>
    <x v="1"/>
    <s v="NA"/>
    <m/>
    <s v="M"/>
    <s v="M"/>
    <s v="NA"/>
    <s v="NA"/>
    <x v="2"/>
    <s v="NA"/>
    <s v="U"/>
    <s v="FALL"/>
    <n v="1"/>
    <x v="1"/>
    <e v="#N/A"/>
    <n v="1"/>
    <x v="6"/>
    <n v="5.6818181818181825"/>
    <n v="17.04545454545455"/>
    <s v="abv"/>
    <n v="17.04545454545455"/>
  </r>
  <r>
    <s v="OtsLGRF22S"/>
    <s v="OtsLGRF22S_8798"/>
    <s v="C-08798"/>
    <d v="2022-09-25T00:00:00"/>
    <n v="18"/>
    <s v="M"/>
    <n v="950"/>
    <n v="95"/>
    <x v="1"/>
    <s v="NA"/>
    <m/>
    <s v="M"/>
    <s v="M"/>
    <s v="OtsLYON18S_1_1489"/>
    <s v="OtsLYON18S_1_1887"/>
    <x v="0"/>
    <n v="4"/>
    <n v="2018"/>
    <s v="NA"/>
    <s v="NA"/>
    <x v="4"/>
    <n v="0.80551598400000002"/>
    <n v="1"/>
    <x v="10"/>
    <n v="5.6818181818181825"/>
    <n v="17.04545454545455"/>
    <s v="blw"/>
    <n v="17.04545454545455"/>
  </r>
  <r>
    <s v="OtsLGRF22S"/>
    <s v="OtsLGRF22S_8801"/>
    <s v="C-08801"/>
    <d v="2022-09-25T00:00:00"/>
    <n v="18"/>
    <s v="M"/>
    <n v="890"/>
    <n v="89"/>
    <x v="0"/>
    <n v="1"/>
    <m/>
    <s v="M"/>
    <s v="M"/>
    <s v="OtsNPFH18S_1_2317"/>
    <s v="OtsNPFH18S_1_2025"/>
    <x v="3"/>
    <n v="4"/>
    <n v="2018"/>
    <s v="NA"/>
    <s v="NA"/>
    <x v="11"/>
    <n v="0.96828396500000002"/>
    <n v="1"/>
    <x v="0"/>
    <n v="5.6818181818181825"/>
    <n v="17.04545454545455"/>
    <s v="abv"/>
    <n v="17.04545454545455"/>
  </r>
  <r>
    <s v="OtsLGRF22S"/>
    <s v="OtsLGRF22S_8804"/>
    <s v="C-08804"/>
    <d v="2022-09-25T00:00:00"/>
    <n v="18"/>
    <s v="U"/>
    <n v="500"/>
    <n v="50"/>
    <x v="1"/>
    <s v="NA"/>
    <m/>
    <s v="M"/>
    <s v="M"/>
    <s v="NA"/>
    <s v="NA"/>
    <x v="2"/>
    <s v="NA"/>
    <s v="U"/>
    <s v="FALL"/>
    <n v="0.999999999999999"/>
    <x v="1"/>
    <e v="#N/A"/>
    <n v="1"/>
    <x v="8"/>
    <n v="5.6818181818181825"/>
    <n v="17.04545454545455"/>
    <s v="abv"/>
    <n v="17.04545454545455"/>
  </r>
  <r>
    <s v="OtsLGRF22S"/>
    <s v="OtsLGRF22S_8807"/>
    <s v="C-08807"/>
    <d v="2022-09-25T00:00:00"/>
    <n v="18"/>
    <s v="F"/>
    <n v="630"/>
    <n v="63"/>
    <x v="0"/>
    <n v="1"/>
    <m/>
    <s v="F"/>
    <s v="F"/>
    <s v="OtsLYON18S_1_2322"/>
    <s v="OtsLYON18S_1_2444"/>
    <x v="0"/>
    <n v="4"/>
    <n v="2018"/>
    <s v="NA"/>
    <s v="NA"/>
    <x v="9"/>
    <n v="0.80551598400000002"/>
    <n v="1"/>
    <x v="1"/>
    <n v="5.6818181818181825"/>
    <n v="17.04545454545455"/>
    <s v="blw"/>
    <n v="17.04545454545455"/>
  </r>
  <r>
    <s v="OtsLGRF22S"/>
    <s v="OtsLGRF22S_8810"/>
    <s v="C-08810"/>
    <d v="2022-09-25T00:00:00"/>
    <n v="18"/>
    <s v="U"/>
    <n v="660"/>
    <n v="66"/>
    <x v="1"/>
    <s v="NA"/>
    <m/>
    <s v="M"/>
    <s v="M"/>
    <s v="OtsLYON19S_1_1858"/>
    <s v="OtsLYON19S_1_1610"/>
    <x v="1"/>
    <n v="3"/>
    <n v="2019"/>
    <s v="NA"/>
    <s v="NA"/>
    <x v="12"/>
    <n v="0.95971980899999998"/>
    <n v="1"/>
    <x v="1"/>
    <n v="5.6818181818181825"/>
    <n v="17.04545454545455"/>
    <s v="abv"/>
    <n v="17.04545454545455"/>
  </r>
  <r>
    <s v="OtsLGRF22S"/>
    <s v="OtsLGRF22S_8813"/>
    <s v="C-08813"/>
    <d v="2022-09-25T00:00:00"/>
    <n v="18"/>
    <s v="F"/>
    <n v="790"/>
    <n v="79"/>
    <x v="1"/>
    <s v="NA"/>
    <s v="This individual failed to genotype"/>
    <s v="U"/>
    <s v="F"/>
    <s v="NG"/>
    <s v="NG"/>
    <x v="11"/>
    <s v="NA"/>
    <s v="U"/>
    <s v="NA"/>
    <s v="NA"/>
    <x v="19"/>
    <e v="#N/A"/>
    <n v="1"/>
    <x v="3"/>
    <n v="5.6818181818181825"/>
    <n v="17.04545454545455"/>
    <s v="abv"/>
    <n v="17.04545454545455"/>
  </r>
  <r>
    <s v="OtsLGRF22S"/>
    <s v="OtsLGRF22S_8816"/>
    <s v="C-08816"/>
    <d v="2022-09-25T00:00:00"/>
    <n v="18"/>
    <s v="U"/>
    <n v="660"/>
    <n v="66"/>
    <x v="0"/>
    <n v="1"/>
    <m/>
    <s v="M"/>
    <s v="M"/>
    <s v="OtsLYON19S_1_1776"/>
    <s v="OtsLYON19S_1_2042"/>
    <x v="1"/>
    <n v="3"/>
    <n v="2019"/>
    <s v="NA"/>
    <s v="NA"/>
    <x v="17"/>
    <n v="0.95971980899999998"/>
    <n v="1"/>
    <x v="1"/>
    <n v="5.6818181818181825"/>
    <n v="17.04545454545455"/>
    <s v="abv"/>
    <n v="17.04545454545455"/>
  </r>
  <r>
    <s v="OtsLGRF22S"/>
    <s v="OtsLGRF22S_8819"/>
    <s v="C-08819"/>
    <d v="2022-09-25T00:00:00"/>
    <n v="18"/>
    <s v="F"/>
    <n v="600"/>
    <n v="60"/>
    <x v="0"/>
    <n v="1"/>
    <m/>
    <s v="M"/>
    <s v="M"/>
    <s v="OtsLYON18S_1_2346"/>
    <s v="OtsLYON18S_1_2712"/>
    <x v="0"/>
    <n v="4"/>
    <n v="2018"/>
    <s v="NA"/>
    <s v="NA"/>
    <x v="9"/>
    <n v="0.80551598400000002"/>
    <n v="1"/>
    <x v="6"/>
    <n v="5.6818181818181825"/>
    <n v="17.04545454545455"/>
    <s v="blw"/>
    <n v="17.04545454545455"/>
  </r>
  <r>
    <s v="OtsLGRF22S"/>
    <s v="OtsLGRF22S_8822"/>
    <s v="C-08822"/>
    <d v="2022-09-25T00:00:00"/>
    <n v="18"/>
    <s v="F"/>
    <n v="780"/>
    <n v="78"/>
    <x v="1"/>
    <s v="NA"/>
    <m/>
    <s v="F"/>
    <s v="F"/>
    <s v="NA"/>
    <s v="NA"/>
    <x v="2"/>
    <s v="NA"/>
    <s v="U"/>
    <s v="FALL"/>
    <n v="1"/>
    <x v="1"/>
    <e v="#N/A"/>
    <n v="1"/>
    <x v="3"/>
    <n v="5.6818181818181825"/>
    <n v="17.04545454545455"/>
    <s v="abv"/>
    <n v="17.04545454545455"/>
  </r>
  <r>
    <s v="OtsLGRF22S"/>
    <s v="OtsLGRF22S_8825"/>
    <s v="C-08825"/>
    <d v="2022-09-25T00:00:00"/>
    <n v="18"/>
    <s v="F"/>
    <n v="690"/>
    <n v="69"/>
    <x v="0"/>
    <n v="1"/>
    <m/>
    <s v="F"/>
    <s v="F"/>
    <s v="OtsLYON19S_1_0596"/>
    <s v="OtsLYON19S_1_0658"/>
    <x v="1"/>
    <n v="3"/>
    <n v="2019"/>
    <s v="NA"/>
    <s v="NA"/>
    <x v="5"/>
    <n v="0.95971980899999998"/>
    <n v="1"/>
    <x v="5"/>
    <n v="5.6818181818181825"/>
    <n v="17.04545454545455"/>
    <s v="abv"/>
    <n v="17.04545454545455"/>
  </r>
  <r>
    <s v="OtsLGRF22S"/>
    <s v="OtsLGRF22S_8828"/>
    <s v="C-08828"/>
    <d v="2022-09-25T00:00:00"/>
    <n v="18"/>
    <s v="F"/>
    <n v="670"/>
    <n v="67"/>
    <x v="0"/>
    <n v="1"/>
    <m/>
    <s v="F"/>
    <s v="F"/>
    <s v="OtsLYON18S_1_2315"/>
    <s v="OtsLYON18S_1_2432"/>
    <x v="0"/>
    <n v="4"/>
    <n v="2018"/>
    <s v="NA"/>
    <s v="NA"/>
    <x v="9"/>
    <n v="0.80551598400000002"/>
    <n v="1"/>
    <x v="1"/>
    <n v="5.6818181818181825"/>
    <n v="17.04545454545455"/>
    <s v="blw"/>
    <n v="17.04545454545455"/>
  </r>
  <r>
    <s v="OtsLGRF22S"/>
    <s v="OtsLGRF22S_8831"/>
    <s v="C-08831"/>
    <d v="2022-09-25T00:00:00"/>
    <n v="18"/>
    <s v="U"/>
    <n v="520"/>
    <n v="52"/>
    <x v="1"/>
    <s v="NA"/>
    <m/>
    <s v="M"/>
    <s v="M"/>
    <s v="OtsLYON19S_1_1705"/>
    <s v="OtsLYON19S_1_2104"/>
    <x v="1"/>
    <n v="3"/>
    <n v="2019"/>
    <s v="NA"/>
    <s v="NA"/>
    <x v="3"/>
    <n v="0.95971980899999998"/>
    <n v="1"/>
    <x v="8"/>
    <n v="5.6818181818181825"/>
    <n v="17.04545454545455"/>
    <s v="blw"/>
    <n v="17.04545454545455"/>
  </r>
  <r>
    <s v="OtsLGRF22S"/>
    <s v="OtsLGRF22S_8834"/>
    <s v="C-08834"/>
    <d v="2022-09-25T00:00:00"/>
    <n v="18"/>
    <s v="U"/>
    <n v="650"/>
    <n v="65"/>
    <x v="1"/>
    <s v="NA"/>
    <m/>
    <s v="M"/>
    <s v="M"/>
    <s v="OtsLYON19S_1_0562"/>
    <s v="OtsLYON19S_1_0466"/>
    <x v="1"/>
    <n v="3"/>
    <n v="2019"/>
    <s v="NA"/>
    <s v="NA"/>
    <x v="3"/>
    <n v="0.95971980899999998"/>
    <n v="1"/>
    <x v="1"/>
    <n v="5.6818181818181825"/>
    <n v="17.04545454545455"/>
    <s v="blw"/>
    <n v="17.04545454545455"/>
  </r>
  <r>
    <s v="OtsLGRF22S"/>
    <s v="OtsLGRF22S_8837"/>
    <s v="C-08837"/>
    <d v="2022-09-25T00:00:00"/>
    <n v="18"/>
    <s v="U"/>
    <n v="640"/>
    <n v="64"/>
    <x v="1"/>
    <s v="NA"/>
    <s v="This individual failed to genotype"/>
    <s v="U"/>
    <s v="M"/>
    <s v="NG"/>
    <s v="NG"/>
    <x v="11"/>
    <s v="NA"/>
    <s v="U"/>
    <s v="NA"/>
    <s v="NA"/>
    <x v="19"/>
    <e v="#N/A"/>
    <n v="1"/>
    <x v="1"/>
    <n v="5.6818181818181825"/>
    <n v="17.04545454545455"/>
    <s v="abv"/>
    <n v="17.04545454545455"/>
  </r>
  <r>
    <s v="OtsLGRF22S"/>
    <s v="OtsLGRF22S_8840"/>
    <s v="C-08840"/>
    <d v="2022-09-25T00:00:00"/>
    <n v="18"/>
    <s v="M"/>
    <n v="970"/>
    <n v="97"/>
    <x v="0"/>
    <s v="NA"/>
    <m/>
    <s v="M"/>
    <s v="M"/>
    <s v="OtsNPFH17S_1_2310"/>
    <s v="OtsNPFH17S_1_2069"/>
    <x v="4"/>
    <n v="5"/>
    <n v="2017"/>
    <s v="NA"/>
    <s v="NA"/>
    <x v="11"/>
    <n v="0.98821806999999995"/>
    <n v="1"/>
    <x v="12"/>
    <n v="5.6818181818181825"/>
    <n v="17.04545454545455"/>
    <s v="abv"/>
    <n v="17.04545454545455"/>
  </r>
  <r>
    <s v="OtsLGRF22S"/>
    <s v="OtsLGRF22S_8843"/>
    <s v="C-08843"/>
    <d v="2022-09-25T00:00:00"/>
    <n v="18"/>
    <s v="F"/>
    <n v="700"/>
    <n v="70"/>
    <x v="1"/>
    <s v="NA"/>
    <m/>
    <s v="F"/>
    <s v="F"/>
    <s v="OtsLYON19S_1_1839"/>
    <s v="OtsLYON19S_1_1579"/>
    <x v="1"/>
    <n v="3"/>
    <n v="2019"/>
    <s v="NA"/>
    <s v="NA"/>
    <x v="12"/>
    <n v="0.95971980899999998"/>
    <n v="1"/>
    <x v="5"/>
    <n v="5.6818181818181825"/>
    <n v="17.04545454545455"/>
    <s v="abv"/>
    <n v="17.04545454545455"/>
  </r>
  <r>
    <s v="OtsLGRF22S"/>
    <s v="OtsLGRF22S_8846"/>
    <s v="C-08846"/>
    <d v="2022-09-25T00:00:00"/>
    <n v="18"/>
    <s v="F"/>
    <n v="600"/>
    <n v="60"/>
    <x v="1"/>
    <s v="NA"/>
    <m/>
    <s v="F"/>
    <s v="F"/>
    <s v="OtsLYON19S_1_1393"/>
    <s v="OtsLYON19S_1_1498"/>
    <x v="1"/>
    <n v="3"/>
    <n v="2019"/>
    <s v="NA"/>
    <s v="NA"/>
    <x v="12"/>
    <n v="0.95971980899999998"/>
    <n v="1"/>
    <x v="6"/>
    <n v="5.6818181818181825"/>
    <n v="17.04545454545455"/>
    <s v="abv"/>
    <n v="17.04545454545455"/>
  </r>
  <r>
    <s v="OtsLGRF22S"/>
    <s v="OtsLGRF22S_8849"/>
    <s v="C-08849"/>
    <d v="2022-09-25T00:00:00"/>
    <n v="18"/>
    <s v="U"/>
    <n v="630"/>
    <n v="63"/>
    <x v="1"/>
    <s v="NA"/>
    <m/>
    <s v="M"/>
    <s v="M"/>
    <s v="NA"/>
    <s v="NA"/>
    <x v="2"/>
    <s v="NA"/>
    <s v="U"/>
    <s v="FALL"/>
    <n v="1"/>
    <x v="1"/>
    <e v="#N/A"/>
    <n v="1"/>
    <x v="1"/>
    <n v="5.6818181818181825"/>
    <n v="17.04545454545455"/>
    <s v="abv"/>
    <n v="17.04545454545455"/>
  </r>
  <r>
    <s v="OtsLGRF22S"/>
    <s v="OtsLGRF22S_8852"/>
    <s v="C-08852"/>
    <d v="2022-09-25T00:00:00"/>
    <n v="18"/>
    <s v="U"/>
    <n v="680"/>
    <n v="68"/>
    <x v="1"/>
    <s v="NA"/>
    <s v="This individual failed to genotype"/>
    <s v="U"/>
    <s v="M"/>
    <s v="NG"/>
    <s v="NG"/>
    <x v="11"/>
    <s v="NA"/>
    <s v="U"/>
    <s v="NA"/>
    <s v="NA"/>
    <x v="19"/>
    <e v="#N/A"/>
    <n v="1"/>
    <x v="5"/>
    <n v="5.6818181818181825"/>
    <n v="17.04545454545455"/>
    <s v="abv"/>
    <n v="17.04545454545455"/>
  </r>
  <r>
    <s v="OtsLGRF22S"/>
    <s v="OtsLGRF22S_8855"/>
    <s v="C-08855"/>
    <d v="2022-09-25T00:00:00"/>
    <n v="18"/>
    <s v="U"/>
    <n v="560"/>
    <n v="56"/>
    <x v="0"/>
    <s v="NA"/>
    <s v="This sample is a duplicate with OtsLGRF22S_7958."/>
    <s v="M"/>
    <s v="M"/>
    <s v="OtsLYON19S_1_1106"/>
    <s v="OtsLYON19S_1_0919"/>
    <x v="1"/>
    <n v="3"/>
    <n v="2019"/>
    <s v="NA"/>
    <s v="NA"/>
    <x v="16"/>
    <n v="0.95971980899999998"/>
    <n v="1"/>
    <x v="9"/>
    <n v="5.6818181818181825"/>
    <n v="17.04545454545455"/>
    <s v="abv"/>
    <n v="17.04545454545455"/>
  </r>
  <r>
    <s v="OtsLGRF22S"/>
    <s v="OtsLGRF22S_8858"/>
    <s v="C-08858"/>
    <d v="2022-09-25T00:00:00"/>
    <n v="18"/>
    <s v="U"/>
    <n v="430"/>
    <n v="43"/>
    <x v="0"/>
    <n v="1"/>
    <m/>
    <s v="M"/>
    <s v="M"/>
    <s v="OtsLYON20S_1_0250"/>
    <s v="OtsLYON20S_1_0111"/>
    <x v="7"/>
    <n v="2"/>
    <n v="2020"/>
    <s v="NA"/>
    <s v="NA"/>
    <x v="0"/>
    <n v="0.98961045999999997"/>
    <n v="1"/>
    <x v="7"/>
    <n v="5.6818181818181825"/>
    <n v="17.04545454545455"/>
    <s v="abv"/>
    <n v="17.04545454545455"/>
  </r>
  <r>
    <s v="OtsLGRF22S"/>
    <s v="OtsLGRF22S_8861"/>
    <s v="C-08861"/>
    <d v="2022-09-25T00:00:00"/>
    <n v="18"/>
    <s v="F"/>
    <n v="710"/>
    <n v="71"/>
    <x v="1"/>
    <s v="NA"/>
    <s v="This individual failed to genotype"/>
    <s v="U"/>
    <s v="F"/>
    <s v="NG"/>
    <s v="NG"/>
    <x v="11"/>
    <s v="NA"/>
    <s v="U"/>
    <s v="NA"/>
    <s v="NA"/>
    <x v="19"/>
    <e v="#N/A"/>
    <n v="1"/>
    <x v="5"/>
    <n v="5.6818181818181825"/>
    <n v="17.04545454545455"/>
    <s v="abv"/>
    <n v="17.04545454545455"/>
  </r>
  <r>
    <s v="OtsLGRF22S"/>
    <s v="OtsLGRF22S_8864"/>
    <s v="C-08864"/>
    <d v="2022-09-25T00:00:00"/>
    <n v="18"/>
    <s v="F"/>
    <n v="760"/>
    <n v="76"/>
    <x v="1"/>
    <s v="NA"/>
    <m/>
    <s v="F"/>
    <s v="F"/>
    <s v="NA"/>
    <s v="NA"/>
    <x v="2"/>
    <s v="NA"/>
    <s v="U"/>
    <s v="FALL"/>
    <n v="0.999999999999999"/>
    <x v="1"/>
    <e v="#N/A"/>
    <n v="1"/>
    <x v="4"/>
    <n v="5.6818181818181825"/>
    <n v="17.04545454545455"/>
    <s v="abv"/>
    <n v="17.04545454545455"/>
  </r>
  <r>
    <s v="OtsLGRF22S"/>
    <s v="OtsLGRF22S_8867"/>
    <s v="C-08867"/>
    <d v="2022-09-25T00:00:00"/>
    <n v="18"/>
    <s v="F"/>
    <n v="660"/>
    <n v="66"/>
    <x v="0"/>
    <n v="1"/>
    <m/>
    <s v="F"/>
    <s v="F"/>
    <s v="OtsLYON18S_1_2339"/>
    <s v="OtsLYON18S_1_2497"/>
    <x v="0"/>
    <n v="4"/>
    <n v="2018"/>
    <s v="NA"/>
    <s v="NA"/>
    <x v="9"/>
    <n v="0.80551598400000002"/>
    <n v="1"/>
    <x v="1"/>
    <n v="5.6818181818181825"/>
    <n v="17.04545454545455"/>
    <s v="blw"/>
    <n v="17.04545454545455"/>
  </r>
  <r>
    <s v="OtsLGRF22S"/>
    <s v="OtsLGRF22S_8870"/>
    <s v="C-08870"/>
    <d v="2022-09-25T00:00:00"/>
    <n v="18"/>
    <s v="F"/>
    <n v="740"/>
    <n v="74"/>
    <x v="0"/>
    <n v="1"/>
    <m/>
    <s v="F"/>
    <s v="F"/>
    <s v="OtsLYON18S_1_2309"/>
    <s v="OtsLYON18S_1_2439"/>
    <x v="0"/>
    <n v="4"/>
    <n v="2018"/>
    <s v="NA"/>
    <s v="NA"/>
    <x v="9"/>
    <n v="0.80551598400000002"/>
    <n v="1"/>
    <x v="4"/>
    <n v="5.6818181818181825"/>
    <n v="17.04545454545455"/>
    <s v="blw"/>
    <n v="17.04545454545455"/>
  </r>
  <r>
    <s v="OtsLGRF22S"/>
    <s v="OtsLGRF22S_8873"/>
    <s v="C-08873"/>
    <d v="2022-09-25T00:00:00"/>
    <n v="18"/>
    <s v="F"/>
    <n v="770"/>
    <n v="77"/>
    <x v="1"/>
    <s v="NA"/>
    <m/>
    <s v="F"/>
    <s v="F"/>
    <s v="OtsLYON18S_1_1433"/>
    <s v="OtsLYON18S_1_1806"/>
    <x v="0"/>
    <n v="4"/>
    <n v="2018"/>
    <s v="NA"/>
    <s v="NA"/>
    <x v="4"/>
    <n v="0.80551598400000002"/>
    <n v="1"/>
    <x v="4"/>
    <n v="5.6818181818181825"/>
    <n v="17.04545454545455"/>
    <s v="blw"/>
    <n v="17.04545454545455"/>
  </r>
  <r>
    <s v="OtsLGRF22S"/>
    <s v="OtsLGRF22S_8876"/>
    <s v="C-08876"/>
    <d v="2022-09-25T00:00:00"/>
    <n v="18"/>
    <s v="U"/>
    <n v="540"/>
    <n v="54"/>
    <x v="1"/>
    <s v="NA"/>
    <m/>
    <s v="M"/>
    <s v="M"/>
    <s v="NA"/>
    <s v="NA"/>
    <x v="2"/>
    <s v="NA"/>
    <s v="U"/>
    <s v="FALL"/>
    <n v="0.999999999999998"/>
    <x v="1"/>
    <e v="#N/A"/>
    <n v="1"/>
    <x v="9"/>
    <n v="5.6818181818181825"/>
    <n v="17.04545454545455"/>
    <s v="abv"/>
    <n v="17.04545454545455"/>
  </r>
  <r>
    <s v="OtsLGRF22S"/>
    <s v="OtsLGRF22S_8879"/>
    <s v="C-08879"/>
    <d v="2022-09-25T00:00:00"/>
    <n v="18"/>
    <s v="F"/>
    <n v="830"/>
    <n v="83"/>
    <x v="1"/>
    <s v="NA"/>
    <m/>
    <s v="F"/>
    <s v="F"/>
    <s v="NA"/>
    <s v="NA"/>
    <x v="2"/>
    <s v="NA"/>
    <s v="U"/>
    <s v="FALL"/>
    <n v="0.999999999999996"/>
    <x v="1"/>
    <e v="#N/A"/>
    <n v="1"/>
    <x v="2"/>
    <n v="5.6818181818181825"/>
    <n v="17.04545454545455"/>
    <s v="abv"/>
    <n v="17.04545454545455"/>
  </r>
  <r>
    <s v="OtsLGRF22S"/>
    <s v="OtsLGRF22S_8882"/>
    <s v="C-08882"/>
    <d v="2022-09-25T00:00:00"/>
    <n v="18"/>
    <s v="M"/>
    <n v="620"/>
    <n v="62"/>
    <x v="0"/>
    <n v="1"/>
    <m/>
    <s v="M"/>
    <s v="M"/>
    <s v="OtsLYON19S_1_0580"/>
    <s v="OtsLYON19S_1_0639"/>
    <x v="1"/>
    <n v="3"/>
    <n v="2019"/>
    <s v="NA"/>
    <s v="NA"/>
    <x v="5"/>
    <n v="0.95971980899999998"/>
    <n v="1"/>
    <x v="6"/>
    <n v="5.6818181818181825"/>
    <n v="17.04545454545455"/>
    <s v="abv"/>
    <n v="17.04545454545455"/>
  </r>
  <r>
    <s v="OtsLGRF22S"/>
    <s v="OtsLGRF22S_8885"/>
    <s v="C-08885"/>
    <d v="2022-09-25T00:00:00"/>
    <n v="18"/>
    <s v="U"/>
    <n v="630"/>
    <n v="63"/>
    <x v="1"/>
    <s v="NA"/>
    <s v="This individual failed to genotype"/>
    <s v="U"/>
    <s v="F"/>
    <s v="NG"/>
    <s v="NG"/>
    <x v="11"/>
    <s v="NA"/>
    <s v="U"/>
    <s v="NA"/>
    <s v="NA"/>
    <x v="19"/>
    <e v="#N/A"/>
    <n v="1"/>
    <x v="1"/>
    <n v="5.6818181818181825"/>
    <n v="17.04545454545455"/>
    <s v="abv"/>
    <n v="17.04545454545455"/>
  </r>
  <r>
    <s v="OtsLGRF22S"/>
    <s v="OtsLGRF22S_8888"/>
    <s v="C-08888"/>
    <d v="2022-09-25T00:00:00"/>
    <n v="18"/>
    <s v="F"/>
    <n v="610"/>
    <n v="61"/>
    <x v="0"/>
    <s v="NA"/>
    <m/>
    <s v="M"/>
    <s v="M"/>
    <s v="NA"/>
    <s v="NA"/>
    <x v="2"/>
    <s v="NA"/>
    <s v="U"/>
    <s v="FALL"/>
    <n v="0.999999999999998"/>
    <x v="6"/>
    <e v="#N/A"/>
    <n v="1"/>
    <x v="6"/>
    <n v="5.6818181818181825"/>
    <n v="17.04545454545455"/>
    <s v="abv"/>
    <n v="17.04545454545455"/>
  </r>
  <r>
    <s v="OtsLGRF22S"/>
    <s v="OtsLGRF22S_8891"/>
    <s v="C-08891"/>
    <d v="2022-09-25T00:00:00"/>
    <n v="18"/>
    <s v="U"/>
    <n v="620"/>
    <n v="62"/>
    <x v="1"/>
    <s v="NA"/>
    <m/>
    <s v="M"/>
    <s v="M"/>
    <s v="NA"/>
    <s v="NA"/>
    <x v="2"/>
    <s v="NA"/>
    <s v="U"/>
    <s v="FALL"/>
    <n v="1"/>
    <x v="1"/>
    <e v="#N/A"/>
    <n v="1"/>
    <x v="6"/>
    <n v="5.6818181818181825"/>
    <n v="17.04545454545455"/>
    <s v="abv"/>
    <n v="17.04545454545455"/>
  </r>
  <r>
    <s v="OtsLGRF22S"/>
    <s v="OtsLGRF22S_8894"/>
    <s v="C-08894"/>
    <d v="2022-09-26T00:00:00"/>
    <n v="18"/>
    <s v="U"/>
    <n v="400"/>
    <n v="40"/>
    <x v="1"/>
    <s v="NA"/>
    <m/>
    <s v="M"/>
    <s v="M"/>
    <s v="OtsLYON20S_1_0488"/>
    <s v="OtsLYON20S_1_0535"/>
    <x v="7"/>
    <n v="2"/>
    <n v="2020"/>
    <s v="NA"/>
    <s v="NA"/>
    <x v="3"/>
    <n v="0.98961045999999997"/>
    <n v="1"/>
    <x v="11"/>
    <n v="5.6818181818181825"/>
    <n v="17.04545454545455"/>
    <s v="blw"/>
    <n v="17.04545454545455"/>
  </r>
  <r>
    <s v="OtsLGRF22S"/>
    <s v="OtsLGRF22S_8897"/>
    <s v="C-08897"/>
    <d v="2022-09-26T00:00:00"/>
    <n v="18"/>
    <s v="F"/>
    <n v="630"/>
    <n v="63"/>
    <x v="0"/>
    <n v="1"/>
    <m/>
    <s v="F"/>
    <s v="F"/>
    <s v="OtsNPFH19S_1_3328"/>
    <s v="OtsNPFH19S_1_3047"/>
    <x v="5"/>
    <n v="3"/>
    <n v="2019"/>
    <s v="NA"/>
    <s v="NA"/>
    <x v="11"/>
    <n v="0.99705232300000002"/>
    <n v="1"/>
    <x v="1"/>
    <n v="5.6818181818181825"/>
    <n v="17.04545454545455"/>
    <s v="abv"/>
    <n v="17.04545454545455"/>
  </r>
  <r>
    <s v="OtsLGRF22S"/>
    <s v="OtsLGRF22S_8900"/>
    <s v="C-08900"/>
    <d v="2022-09-26T00:00:00"/>
    <n v="18"/>
    <s v="U"/>
    <n v="600"/>
    <n v="60"/>
    <x v="1"/>
    <s v="NA"/>
    <m/>
    <s v="M"/>
    <s v="M"/>
    <s v="OtsLYON19S_1_1847"/>
    <s v="OtsLYON19S_1_1598"/>
    <x v="1"/>
    <n v="3"/>
    <n v="2019"/>
    <s v="NA"/>
    <s v="NA"/>
    <x v="12"/>
    <n v="0.95971980899999998"/>
    <n v="1"/>
    <x v="6"/>
    <n v="5.6818181818181825"/>
    <n v="17.04545454545455"/>
    <s v="abv"/>
    <n v="17.04545454545455"/>
  </r>
  <r>
    <s v="OtsLGRF22S"/>
    <s v="OtsLGRF22S_8903"/>
    <s v="C-08903"/>
    <d v="2022-09-26T00:00:00"/>
    <n v="18"/>
    <s v="U"/>
    <n v="460"/>
    <n v="46"/>
    <x v="0"/>
    <n v="1"/>
    <m/>
    <s v="M"/>
    <s v="M"/>
    <s v="OtsNPFH20S_1_0576"/>
    <s v="OtsNPFH20S_1_0536"/>
    <x v="14"/>
    <n v="2"/>
    <n v="2020"/>
    <s v="NA"/>
    <s v="NA"/>
    <x v="22"/>
    <n v="0.98845608500000004"/>
    <n v="1"/>
    <x v="7"/>
    <n v="5.6818181818181825"/>
    <n v="17.04545454545455"/>
    <s v="abv"/>
    <n v="17.04545454545455"/>
  </r>
  <r>
    <s v="OtsLGRF22S"/>
    <s v="OtsLGRF22S_8906"/>
    <s v="C-08906"/>
    <d v="2022-09-26T00:00:00"/>
    <n v="18"/>
    <s v="F"/>
    <n v="730"/>
    <n v="73"/>
    <x v="1"/>
    <n v="1"/>
    <m/>
    <s v="F"/>
    <s v="F"/>
    <s v="OtsLYON17S_1_0535"/>
    <s v="OtsLYON17S_1_0578"/>
    <x v="6"/>
    <n v="5"/>
    <n v="2017"/>
    <s v="NA"/>
    <s v="NA"/>
    <x v="4"/>
    <n v="0.76170174199999996"/>
    <n v="1"/>
    <x v="4"/>
    <n v="5.6818181818181825"/>
    <n v="17.04545454545455"/>
    <s v="blw"/>
    <n v="17.04545454545455"/>
  </r>
  <r>
    <s v="OtsLGRF22S"/>
    <s v="OtsLGRF22S_8909"/>
    <s v="C-08909"/>
    <d v="2022-09-26T00:00:00"/>
    <n v="18"/>
    <s v="M"/>
    <n v="750"/>
    <n v="75"/>
    <x v="1"/>
    <s v="NA"/>
    <m/>
    <s v="F"/>
    <s v="F"/>
    <s v="OtsLYON19S_1_0588"/>
    <s v="OtsLYON19S_1_0649"/>
    <x v="1"/>
    <n v="3"/>
    <n v="2019"/>
    <s v="NA"/>
    <s v="NA"/>
    <x v="5"/>
    <n v="0.95971980899999998"/>
    <n v="1"/>
    <x v="4"/>
    <n v="5.6818181818181825"/>
    <n v="17.04545454545455"/>
    <s v="abv"/>
    <n v="17.04545454545455"/>
  </r>
  <r>
    <s v="OtsLGRF22S"/>
    <s v="OtsLGRF22S_8912"/>
    <s v="C-08912"/>
    <d v="2022-09-26T00:00:00"/>
    <n v="18"/>
    <s v="U"/>
    <n v="620"/>
    <n v="62"/>
    <x v="1"/>
    <s v="NA"/>
    <m/>
    <s v="M"/>
    <s v="M"/>
    <s v="OtsLYON19S_1_1882"/>
    <s v="OtsLYON19S_1_1661"/>
    <x v="1"/>
    <n v="3"/>
    <n v="2019"/>
    <s v="NA"/>
    <s v="NA"/>
    <x v="12"/>
    <n v="0.95971980899999998"/>
    <n v="1"/>
    <x v="6"/>
    <n v="5.6818181818181825"/>
    <n v="17.04545454545455"/>
    <s v="abv"/>
    <n v="17.04545454545455"/>
  </r>
  <r>
    <s v="OtsLGRF22S"/>
    <s v="OtsLGRF22S_8915"/>
    <s v="C-08915"/>
    <d v="2022-09-26T00:00:00"/>
    <n v="18"/>
    <s v="U"/>
    <n v="410"/>
    <n v="41"/>
    <x v="1"/>
    <s v="NA"/>
    <m/>
    <s v="M"/>
    <s v="M"/>
    <s v="OtsLYON20S_1_1559"/>
    <s v="OtsLYON20S_1_1728"/>
    <x v="7"/>
    <n v="2"/>
    <n v="2020"/>
    <s v="NA"/>
    <s v="NA"/>
    <x v="12"/>
    <n v="0.98961045999999997"/>
    <n v="1"/>
    <x v="11"/>
    <n v="5.6818181818181825"/>
    <n v="17.04545454545455"/>
    <s v="abv"/>
    <n v="17.04545454545455"/>
  </r>
  <r>
    <s v="OtsLGRF22S"/>
    <s v="OtsLGRF22S_8918"/>
    <s v="C-08918"/>
    <d v="2022-09-26T00:00:00"/>
    <n v="18"/>
    <s v="U"/>
    <n v="600"/>
    <n v="60"/>
    <x v="0"/>
    <n v="1"/>
    <m/>
    <s v="M"/>
    <s v="M"/>
    <s v="OtsLYON19S_1_0143"/>
    <s v="OtsLYON19S_1_0208"/>
    <x v="1"/>
    <n v="3"/>
    <n v="2019"/>
    <s v="NA"/>
    <s v="NA"/>
    <x v="0"/>
    <n v="0.95971980899999998"/>
    <n v="1"/>
    <x v="6"/>
    <n v="5.6818181818181825"/>
    <n v="17.04545454545455"/>
    <s v="abv"/>
    <n v="17.04545454545455"/>
  </r>
  <r>
    <s v="OtsLGRF22S"/>
    <s v="OtsLGRF22S_8921"/>
    <s v="C-08921"/>
    <d v="2022-09-26T00:00:00"/>
    <n v="18"/>
    <s v="U"/>
    <n v="640"/>
    <n v="64"/>
    <x v="1"/>
    <s v="NA"/>
    <m/>
    <s v="M"/>
    <s v="M"/>
    <s v="NA"/>
    <s v="NA"/>
    <x v="2"/>
    <s v="NA"/>
    <s v="U"/>
    <s v="FALL"/>
    <n v="1"/>
    <x v="1"/>
    <e v="#N/A"/>
    <n v="1"/>
    <x v="1"/>
    <n v="5.6818181818181825"/>
    <n v="17.04545454545455"/>
    <s v="abv"/>
    <n v="17.04545454545455"/>
  </r>
  <r>
    <s v="OtsLGRF22S"/>
    <s v="OtsLGRF22S_8924"/>
    <s v="C-08924"/>
    <d v="2022-09-26T00:00:00"/>
    <n v="18"/>
    <s v="U"/>
    <n v="600"/>
    <n v="60"/>
    <x v="0"/>
    <n v="1"/>
    <m/>
    <s v="M"/>
    <s v="M"/>
    <s v="OtsLYON19S_1_1391"/>
    <s v="OtsLYON19S_1_1485"/>
    <x v="1"/>
    <n v="3"/>
    <n v="2019"/>
    <s v="NA"/>
    <s v="NA"/>
    <x v="12"/>
    <n v="0.95971980899999998"/>
    <n v="1"/>
    <x v="6"/>
    <n v="5.6818181818181825"/>
    <n v="17.04545454545455"/>
    <s v="abv"/>
    <n v="17.04545454545455"/>
  </r>
  <r>
    <s v="OtsLGRF22S"/>
    <s v="OtsLGRF22S_8927"/>
    <s v="C-08927"/>
    <d v="2022-09-26T00:00:00"/>
    <n v="18"/>
    <s v="U"/>
    <n v="580"/>
    <n v="58"/>
    <x v="1"/>
    <s v="NA"/>
    <m/>
    <s v="M"/>
    <s v="M"/>
    <s v="NA"/>
    <s v="NA"/>
    <x v="2"/>
    <s v="NA"/>
    <s v="U"/>
    <s v="FALL"/>
    <n v="0.999999999999996"/>
    <x v="1"/>
    <e v="#N/A"/>
    <n v="1"/>
    <x v="6"/>
    <n v="5.6818181818181825"/>
    <n v="17.04545454545455"/>
    <s v="abv"/>
    <n v="17.04545454545455"/>
  </r>
  <r>
    <s v="OtsLGRF22S"/>
    <s v="OtsLGRF22S_8930"/>
    <s v="C-08930"/>
    <d v="2022-09-26T00:00:00"/>
    <n v="18"/>
    <s v="F"/>
    <n v="730"/>
    <n v="73"/>
    <x v="1"/>
    <s v="NA"/>
    <m/>
    <s v="F"/>
    <s v="F"/>
    <s v="OtsLYON18S_1_0706"/>
    <s v="OtsLYON18S_1_0526"/>
    <x v="0"/>
    <n v="4"/>
    <n v="2018"/>
    <s v="NA"/>
    <s v="NA"/>
    <x v="0"/>
    <n v="0.80551598400000002"/>
    <n v="1"/>
    <x v="4"/>
    <n v="5.6818181818181825"/>
    <n v="17.04545454545455"/>
    <s v="abv"/>
    <n v="17.04545454545455"/>
  </r>
  <r>
    <s v="OtsLGRF22S"/>
    <s v="OtsLGRF22S_8933"/>
    <s v="C-08933"/>
    <d v="2022-09-26T00:00:00"/>
    <n v="18"/>
    <s v="U"/>
    <n v="590"/>
    <n v="59"/>
    <x v="1"/>
    <s v="NA"/>
    <m/>
    <s v="M"/>
    <s v="M"/>
    <s v="NA"/>
    <s v="NA"/>
    <x v="2"/>
    <s v="NA"/>
    <s v="U"/>
    <s v="FALL"/>
    <n v="1"/>
    <x v="1"/>
    <e v="#N/A"/>
    <n v="1"/>
    <x v="6"/>
    <n v="5.6818181818181825"/>
    <n v="17.04545454545455"/>
    <s v="abv"/>
    <n v="17.04545454545455"/>
  </r>
  <r>
    <s v="OtsLGRF22S"/>
    <s v="OtsLGRF22S_8936"/>
    <s v="C-08936"/>
    <d v="2022-09-26T00:00:00"/>
    <n v="18"/>
    <s v="U"/>
    <n v="550"/>
    <n v="55"/>
    <x v="1"/>
    <s v="NA"/>
    <m/>
    <s v="M"/>
    <s v="M"/>
    <s v="OtsNPFH19S_1_4321"/>
    <s v="OtsNPFH19S_1_4055"/>
    <x v="5"/>
    <n v="3"/>
    <n v="2019"/>
    <s v="NA"/>
    <s v="NA"/>
    <x v="8"/>
    <n v="0.99705232300000002"/>
    <n v="1"/>
    <x v="9"/>
    <n v="5.6818181818181825"/>
    <n v="17.04545454545455"/>
    <s v="abv"/>
    <n v="17.04545454545455"/>
  </r>
  <r>
    <s v="OtsLGRF22S"/>
    <s v="OtsLGRF22S_8939"/>
    <s v="C-08939"/>
    <d v="2022-09-26T00:00:00"/>
    <n v="18"/>
    <s v="F"/>
    <n v="670"/>
    <n v="67"/>
    <x v="0"/>
    <n v="1"/>
    <m/>
    <s v="F"/>
    <s v="F"/>
    <s v="OtsLYON18S_1_2324"/>
    <s v="OtsLYON18S_1_2491"/>
    <x v="0"/>
    <n v="4"/>
    <n v="2018"/>
    <s v="NA"/>
    <s v="NA"/>
    <x v="9"/>
    <n v="0.80551598400000002"/>
    <n v="1"/>
    <x v="1"/>
    <n v="5.6818181818181825"/>
    <n v="17.04545454545455"/>
    <s v="blw"/>
    <n v="17.04545454545455"/>
  </r>
  <r>
    <s v="OtsLGRF22S"/>
    <s v="OtsLGRF22S_8942"/>
    <s v="C-08942"/>
    <d v="2022-09-26T00:00:00"/>
    <n v="18"/>
    <s v="U"/>
    <n v="570"/>
    <n v="57"/>
    <x v="1"/>
    <s v="NA"/>
    <m/>
    <s v="M"/>
    <s v="M"/>
    <s v="OtsLYON19S_1_0571"/>
    <s v="OtsLYON19S_1_0605"/>
    <x v="1"/>
    <n v="3"/>
    <n v="2019"/>
    <s v="NA"/>
    <s v="NA"/>
    <x v="3"/>
    <n v="0.95971980899999998"/>
    <n v="1"/>
    <x v="9"/>
    <n v="5.6818181818181825"/>
    <n v="17.04545454545455"/>
    <s v="blw"/>
    <n v="17.04545454545455"/>
  </r>
  <r>
    <s v="OtsLGRF22S"/>
    <s v="OtsLGRF22S_8945"/>
    <s v="C-08945"/>
    <d v="2022-09-26T00:00:00"/>
    <n v="18"/>
    <s v="M"/>
    <n v="950"/>
    <n v="95"/>
    <x v="1"/>
    <s v="NA"/>
    <m/>
    <s v="U"/>
    <s v="M"/>
    <s v="NA"/>
    <s v="NA"/>
    <x v="2"/>
    <s v="NA"/>
    <s v="U"/>
    <s v="FALL"/>
    <n v="1"/>
    <x v="1"/>
    <e v="#N/A"/>
    <n v="1"/>
    <x v="10"/>
    <n v="5.6818181818181825"/>
    <n v="17.04545454545455"/>
    <s v="abv"/>
    <n v="17.04545454545455"/>
  </r>
  <r>
    <s v="OtsLGRF22S"/>
    <s v="OtsLGRF22S_8948"/>
    <s v="C-08948"/>
    <d v="2022-09-26T00:00:00"/>
    <n v="18"/>
    <s v="U"/>
    <n v="650"/>
    <n v="65"/>
    <x v="0"/>
    <s v="NA"/>
    <m/>
    <s v="M"/>
    <s v="M"/>
    <s v="OtsPBT18-UmaFa-0818"/>
    <s v="OtsPBT18-UmaFa-0814"/>
    <x v="8"/>
    <n v="4"/>
    <n v="2018"/>
    <s v="NA"/>
    <s v="NA"/>
    <x v="15"/>
    <n v="0.95730000000000004"/>
    <n v="1"/>
    <x v="1"/>
    <n v="5.6818181818181825"/>
    <n v="17.04545454545455"/>
    <s v="blw"/>
    <n v="17.04545454545455"/>
  </r>
  <r>
    <s v="OtsLGRF22S"/>
    <s v="OtsLGRF22S_8951"/>
    <s v="C-08951"/>
    <d v="2022-09-26T00:00:00"/>
    <n v="18"/>
    <s v="M"/>
    <n v="860"/>
    <n v="86"/>
    <x v="1"/>
    <s v="NA"/>
    <s v="This individual failed to genotype"/>
    <s v="U"/>
    <s v="M"/>
    <s v="NG"/>
    <s v="NG"/>
    <x v="11"/>
    <s v="NA"/>
    <s v="U"/>
    <s v="NA"/>
    <s v="NA"/>
    <x v="19"/>
    <e v="#N/A"/>
    <n v="1"/>
    <x v="2"/>
    <n v="5.6818181818181825"/>
    <n v="17.04545454545455"/>
    <s v="abv"/>
    <n v="17.04545454545455"/>
  </r>
  <r>
    <s v="OtsLGRF22S"/>
    <s v="OtsLGRF22S_8954"/>
    <s v="C-08954"/>
    <d v="2022-09-26T00:00:00"/>
    <n v="18"/>
    <s v="F"/>
    <n v="830"/>
    <n v="83"/>
    <x v="1"/>
    <s v="NA"/>
    <s v="This individual failed to genotype"/>
    <s v="U"/>
    <s v="F"/>
    <s v="NG"/>
    <s v="NG"/>
    <x v="11"/>
    <s v="NA"/>
    <s v="U"/>
    <s v="NA"/>
    <s v="NA"/>
    <x v="19"/>
    <e v="#N/A"/>
    <n v="1"/>
    <x v="2"/>
    <n v="5.6818181818181825"/>
    <n v="17.04545454545455"/>
    <s v="abv"/>
    <n v="17.04545454545455"/>
  </r>
  <r>
    <s v="OtsLGRF22S"/>
    <s v="OtsLGRF22S_8957"/>
    <s v="C-08957"/>
    <d v="2022-09-26T00:00:00"/>
    <n v="18"/>
    <s v="F"/>
    <n v="680"/>
    <n v="68"/>
    <x v="1"/>
    <s v="NA"/>
    <m/>
    <s v="F"/>
    <s v="F"/>
    <s v="OtsLYON19S_1_1857"/>
    <s v="OtsLYON19S_1_1611"/>
    <x v="1"/>
    <n v="3"/>
    <n v="2019"/>
    <s v="NA"/>
    <s v="NA"/>
    <x v="12"/>
    <n v="0.95971980899999998"/>
    <n v="1"/>
    <x v="5"/>
    <n v="5.6818181818181825"/>
    <n v="17.04545454545455"/>
    <s v="abv"/>
    <n v="17.04545454545455"/>
  </r>
  <r>
    <s v="OtsLGRF22S"/>
    <s v="OtsLGRF22S_8960"/>
    <s v="C-08960"/>
    <d v="2022-09-26T00:00:00"/>
    <n v="18"/>
    <s v="F"/>
    <n v="740"/>
    <n v="74"/>
    <x v="1"/>
    <s v="NA"/>
    <m/>
    <s v="F"/>
    <s v="F"/>
    <s v="OtsLYON18S_1_2803"/>
    <s v="OtsLYON18S_1_2619"/>
    <x v="0"/>
    <n v="4"/>
    <n v="2018"/>
    <s v="NA"/>
    <s v="NA"/>
    <x v="3"/>
    <n v="0.80551598400000002"/>
    <n v="1"/>
    <x v="4"/>
    <n v="5.6818181818181825"/>
    <n v="17.04545454545455"/>
    <s v="blw"/>
    <n v="17.04545454545455"/>
  </r>
  <r>
    <s v="OtsLGRF22S"/>
    <s v="OtsLGRF22S_8963"/>
    <s v="C-08963"/>
    <d v="2022-09-26T00:00:00"/>
    <n v="18"/>
    <s v="F"/>
    <n v="700"/>
    <n v="70"/>
    <x v="0"/>
    <n v="1"/>
    <m/>
    <s v="F"/>
    <s v="F"/>
    <s v="OtsLYON18S_1_2364"/>
    <s v="OtsLYON18S_1_2748"/>
    <x v="0"/>
    <n v="4"/>
    <n v="2018"/>
    <s v="NA"/>
    <s v="NA"/>
    <x v="9"/>
    <n v="0.80551598400000002"/>
    <n v="1"/>
    <x v="5"/>
    <n v="5.6818181818181825"/>
    <n v="17.04545454545455"/>
    <s v="blw"/>
    <n v="17.04545454545455"/>
  </r>
  <r>
    <s v="OtsLGRF22S"/>
    <s v="OtsLGRF22S_8966"/>
    <s v="C-08966"/>
    <d v="2022-09-26T00:00:00"/>
    <n v="18"/>
    <s v="F"/>
    <n v="670"/>
    <n v="67"/>
    <x v="0"/>
    <n v="1"/>
    <m/>
    <s v="F"/>
    <s v="F"/>
    <s v="OtsLYON18S_1_2345"/>
    <s v="OtsLYON18S_1_2707"/>
    <x v="0"/>
    <n v="4"/>
    <n v="2018"/>
    <s v="NA"/>
    <s v="NA"/>
    <x v="9"/>
    <n v="0.80551598400000002"/>
    <n v="1"/>
    <x v="1"/>
    <n v="5.6818181818181825"/>
    <n v="17.04545454545455"/>
    <s v="blw"/>
    <n v="17.04545454545455"/>
  </r>
  <r>
    <s v="OtsLGRF22S"/>
    <s v="OtsLGRF22S_8969"/>
    <s v="C-08969"/>
    <d v="2022-09-26T00:00:00"/>
    <n v="18"/>
    <s v="U"/>
    <n v="450"/>
    <n v="45"/>
    <x v="0"/>
    <n v="1"/>
    <m/>
    <s v="M"/>
    <s v="M"/>
    <s v="OtsLYON20S_1_1581"/>
    <s v="OtsLYON20S_1_1759"/>
    <x v="7"/>
    <n v="2"/>
    <n v="2020"/>
    <s v="NA"/>
    <s v="NA"/>
    <x v="17"/>
    <n v="0.98961045999999997"/>
    <n v="1"/>
    <x v="7"/>
    <n v="5.6818181818181825"/>
    <n v="17.04545454545455"/>
    <s v="abv"/>
    <n v="17.04545454545455"/>
  </r>
  <r>
    <s v="OtsLGRF22S"/>
    <s v="OtsLGRF22S_8972"/>
    <s v="C-08972"/>
    <d v="2022-09-26T00:00:00"/>
    <n v="18"/>
    <s v="U"/>
    <n v="420"/>
    <n v="42"/>
    <x v="0"/>
    <n v="1"/>
    <m/>
    <s v="M"/>
    <s v="M"/>
    <s v="OtsLYON20S_1_0410"/>
    <s v="OtsLYON20S_1_1066"/>
    <x v="7"/>
    <n v="2"/>
    <n v="2020"/>
    <s v="NA"/>
    <s v="NA"/>
    <x v="5"/>
    <n v="0.98961045999999997"/>
    <n v="1"/>
    <x v="11"/>
    <n v="5.6818181818181825"/>
    <n v="17.04545454545455"/>
    <s v="abv"/>
    <n v="17.04545454545455"/>
  </r>
  <r>
    <s v="OtsLGRF22S"/>
    <s v="OtsLGRF22S_8975"/>
    <s v="C-08975"/>
    <d v="2022-09-26T00:00:00"/>
    <n v="18"/>
    <s v="F"/>
    <n v="840"/>
    <n v="84"/>
    <x v="1"/>
    <s v="NA"/>
    <m/>
    <s v="F"/>
    <s v="F"/>
    <s v="NA"/>
    <s v="NA"/>
    <x v="2"/>
    <s v="NA"/>
    <s v="U"/>
    <s v="FALL"/>
    <n v="1"/>
    <x v="1"/>
    <e v="#N/A"/>
    <n v="1"/>
    <x v="2"/>
    <n v="5.6818181818181825"/>
    <n v="17.04545454545455"/>
    <s v="abv"/>
    <n v="17.04545454545455"/>
  </r>
  <r>
    <s v="OtsLGRF22S"/>
    <s v="OtsLGRF22S_8978"/>
    <s v="C-08978"/>
    <d v="2022-09-26T00:00:00"/>
    <n v="18"/>
    <s v="F"/>
    <n v="690"/>
    <n v="69"/>
    <x v="0"/>
    <s v="NA"/>
    <m/>
    <s v="F"/>
    <s v="F"/>
    <s v="OtsPBT18-UmaFa-0632"/>
    <s v="OtsPBT18-UmaFa-0627"/>
    <x v="8"/>
    <n v="4"/>
    <n v="2018"/>
    <s v="NA"/>
    <s v="NA"/>
    <x v="15"/>
    <n v="0.95730000000000004"/>
    <n v="1"/>
    <x v="5"/>
    <n v="5.6818181818181825"/>
    <n v="17.04545454545455"/>
    <s v="blw"/>
    <n v="17.04545454545455"/>
  </r>
  <r>
    <s v="OtsLGRF22S"/>
    <s v="OtsLGRF22S_8981"/>
    <s v="C-08981"/>
    <d v="2022-09-26T00:00:00"/>
    <n v="18"/>
    <s v="U"/>
    <n v="450"/>
    <n v="45"/>
    <x v="0"/>
    <n v="1"/>
    <m/>
    <s v="M"/>
    <s v="M"/>
    <s v="OtsLYON19S_1_1361"/>
    <s v="OtsLYON19S_1_1418"/>
    <x v="1"/>
    <n v="3"/>
    <n v="2019"/>
    <s v="NA"/>
    <s v="NA"/>
    <x v="9"/>
    <n v="0.95971980899999998"/>
    <n v="1"/>
    <x v="7"/>
    <n v="5.6818181818181825"/>
    <n v="17.04545454545455"/>
    <s v="blw"/>
    <n v="17.04545454545455"/>
  </r>
  <r>
    <s v="OtsLGRF22S"/>
    <s v="OtsLGRF22S_8984"/>
    <s v="C-08984"/>
    <d v="2022-09-26T00:00:00"/>
    <n v="18"/>
    <s v="U"/>
    <n v="690"/>
    <n v="69"/>
    <x v="0"/>
    <s v="NA"/>
    <m/>
    <s v="M"/>
    <s v="M"/>
    <s v="OtsPBT19-RSHFa-0568"/>
    <s v="OtsPBT19-RSHFa-0438"/>
    <x v="9"/>
    <n v="3"/>
    <n v="2019"/>
    <s v="NA"/>
    <s v="NA"/>
    <x v="18"/>
    <n v="0.96016800000000002"/>
    <n v="1"/>
    <x v="5"/>
    <n v="5.6818181818181825"/>
    <n v="17.04545454545455"/>
    <s v="blw"/>
    <n v="17.04545454545455"/>
  </r>
  <r>
    <s v="OtsLGRF22S"/>
    <s v="OtsLGRF22S_8987"/>
    <s v="C-08987"/>
    <d v="2022-09-26T00:00:00"/>
    <n v="18"/>
    <s v="U"/>
    <n v="610"/>
    <n v="61"/>
    <x v="0"/>
    <n v="1"/>
    <m/>
    <s v="M"/>
    <s v="M"/>
    <s v="OtsLYON19S_1_0546"/>
    <s v="OtsLYON19S_1_0432"/>
    <x v="1"/>
    <n v="3"/>
    <n v="2019"/>
    <s v="NA"/>
    <s v="NA"/>
    <x v="3"/>
    <n v="0.95971980899999998"/>
    <n v="1"/>
    <x v="6"/>
    <n v="5.6818181818181825"/>
    <n v="17.04545454545455"/>
    <s v="blw"/>
    <n v="17.04545454545455"/>
  </r>
  <r>
    <s v="OtsLGRF22S"/>
    <s v="OtsLGRF22S_8990"/>
    <s v="C-08990"/>
    <d v="2022-09-26T00:00:00"/>
    <n v="18"/>
    <s v="U"/>
    <n v="600"/>
    <n v="60"/>
    <x v="1"/>
    <s v="NA"/>
    <m/>
    <s v="M"/>
    <s v="M"/>
    <s v="OtsLYON19S_1_0561"/>
    <s v="OtsLYON19S_1_0612"/>
    <x v="1"/>
    <n v="3"/>
    <n v="2019"/>
    <s v="NA"/>
    <s v="NA"/>
    <x v="5"/>
    <n v="0.95971980899999998"/>
    <n v="1"/>
    <x v="6"/>
    <n v="5.6818181818181825"/>
    <n v="17.04545454545455"/>
    <s v="abv"/>
    <n v="17.04545454545455"/>
  </r>
  <r>
    <s v="OtsLGRF22S"/>
    <s v="OtsLGRF22S_8993"/>
    <s v="C-08993"/>
    <d v="2022-09-26T00:00:00"/>
    <n v="18"/>
    <s v="U"/>
    <n v="490"/>
    <n v="49"/>
    <x v="0"/>
    <n v="1"/>
    <m/>
    <s v="M"/>
    <s v="M"/>
    <s v="OtsLYON20S_1_0672"/>
    <s v="OtsLYON20S_1_0791"/>
    <x v="7"/>
    <n v="2"/>
    <n v="2020"/>
    <s v="NA"/>
    <s v="NA"/>
    <x v="13"/>
    <n v="0.98961045999999997"/>
    <n v="1"/>
    <x v="8"/>
    <n v="5.6818181818181825"/>
    <n v="17.04545454545455"/>
    <s v="abv"/>
    <n v="17.04545454545455"/>
  </r>
  <r>
    <s v="OtsLGRF22S"/>
    <s v="OtsLGRF22S_8996"/>
    <s v="C-08996"/>
    <d v="2022-09-26T00:00:00"/>
    <n v="18"/>
    <s v="F"/>
    <n v="660"/>
    <n v="66"/>
    <x v="0"/>
    <n v="1"/>
    <m/>
    <s v="F"/>
    <s v="F"/>
    <s v="NA"/>
    <s v="NA"/>
    <x v="2"/>
    <s v="NA"/>
    <s v="U"/>
    <s v="FALL"/>
    <n v="1"/>
    <x v="6"/>
    <e v="#N/A"/>
    <n v="1"/>
    <x v="1"/>
    <n v="5.6818181818181825"/>
    <n v="17.04545454545455"/>
    <s v="abv"/>
    <n v="17.04545454545455"/>
  </r>
  <r>
    <s v="OtsLGRF22S"/>
    <s v="OtsLGRF22S_8999"/>
    <s v="C-08999"/>
    <d v="2022-09-26T00:00:00"/>
    <n v="18"/>
    <s v="U"/>
    <n v="610"/>
    <n v="61"/>
    <x v="1"/>
    <s v="NA"/>
    <m/>
    <s v="M"/>
    <s v="M"/>
    <s v="NA"/>
    <s v="NA"/>
    <x v="2"/>
    <s v="NA"/>
    <s v="U"/>
    <s v="FALL"/>
    <n v="0.999999999999999"/>
    <x v="1"/>
    <e v="#N/A"/>
    <n v="1"/>
    <x v="6"/>
    <n v="5.6818181818181825"/>
    <n v="17.04545454545455"/>
    <s v="abv"/>
    <n v="17.04545454545455"/>
  </r>
  <r>
    <s v="OtsLGRF22S"/>
    <s v="OtsLGRF22S_9002"/>
    <s v="C-09002"/>
    <d v="2022-09-26T00:00:00"/>
    <n v="18"/>
    <s v="U"/>
    <n v="610"/>
    <n v="61"/>
    <x v="1"/>
    <s v="NA"/>
    <m/>
    <s v="M"/>
    <s v="M"/>
    <s v="OtsLYON19S_1_2313"/>
    <s v="OtsLYON19S_1_2097"/>
    <x v="1"/>
    <n v="3"/>
    <n v="2019"/>
    <s v="NA"/>
    <s v="NA"/>
    <x v="3"/>
    <n v="0.95971980899999998"/>
    <n v="1"/>
    <x v="6"/>
    <n v="5.6818181818181825"/>
    <n v="17.04545454545455"/>
    <s v="blw"/>
    <n v="17.04545454545455"/>
  </r>
  <r>
    <s v="OtsLGRF22S"/>
    <s v="OtsLGRF22S_9005"/>
    <s v="C-09005"/>
    <d v="2022-09-26T00:00:00"/>
    <n v="18"/>
    <s v="F"/>
    <n v="680"/>
    <n v="68"/>
    <x v="1"/>
    <s v="NA"/>
    <m/>
    <s v="F"/>
    <s v="F"/>
    <s v="OtsLYON19S_1_1715"/>
    <s v="OtsLYON19S_1_1925"/>
    <x v="1"/>
    <n v="3"/>
    <n v="2019"/>
    <s v="NA"/>
    <s v="NA"/>
    <x v="12"/>
    <n v="0.95971980899999998"/>
    <n v="1"/>
    <x v="5"/>
    <n v="5.6818181818181825"/>
    <n v="17.04545454545455"/>
    <s v="abv"/>
    <n v="17.04545454545455"/>
  </r>
  <r>
    <s v="OtsLGRF22S"/>
    <s v="OtsLGRF22S_9008"/>
    <s v="C-09008"/>
    <d v="2022-09-26T00:00:00"/>
    <n v="18"/>
    <s v="U"/>
    <n v="620"/>
    <n v="62"/>
    <x v="1"/>
    <s v="NA"/>
    <m/>
    <s v="M"/>
    <s v="M"/>
    <s v="OtsLYON19S_1_1713"/>
    <s v="OtsLYON19S_1_1921"/>
    <x v="1"/>
    <n v="3"/>
    <n v="2019"/>
    <s v="NA"/>
    <s v="NA"/>
    <x v="12"/>
    <n v="0.95971980899999998"/>
    <n v="1"/>
    <x v="6"/>
    <n v="5.6818181818181825"/>
    <n v="17.04545454545455"/>
    <s v="abv"/>
    <n v="17.04545454545455"/>
  </r>
  <r>
    <s v="OtsLGRF22S"/>
    <s v="OtsLGRF22S_9011"/>
    <s v="C-09011"/>
    <d v="2022-09-26T00:00:00"/>
    <n v="18"/>
    <s v="F"/>
    <n v="600"/>
    <n v="60"/>
    <x v="1"/>
    <s v="NA"/>
    <m/>
    <s v="F"/>
    <s v="F"/>
    <s v="OtsLYON19S_1_1744"/>
    <s v="OtsLYON19S_1_1982"/>
    <x v="1"/>
    <n v="3"/>
    <n v="2019"/>
    <s v="NA"/>
    <s v="NA"/>
    <x v="12"/>
    <n v="0.95971980899999998"/>
    <n v="1"/>
    <x v="6"/>
    <n v="5.6818181818181825"/>
    <n v="17.04545454545455"/>
    <s v="abv"/>
    <n v="17.04545454545455"/>
  </r>
  <r>
    <s v="OtsLGRF22S"/>
    <s v="OtsLGRF22S_9014"/>
    <s v="C-09014"/>
    <d v="2022-09-26T00:00:00"/>
    <n v="18"/>
    <s v="U"/>
    <n v="670"/>
    <n v="67"/>
    <x v="0"/>
    <s v="NA"/>
    <m/>
    <s v="M"/>
    <s v="M"/>
    <s v="OtsPBT18-UmaFa-0347"/>
    <s v="OtsPBT18-UmaFa-0344"/>
    <x v="8"/>
    <n v="4"/>
    <n v="2018"/>
    <s v="NA"/>
    <s v="NA"/>
    <x v="15"/>
    <n v="0.95730000000000004"/>
    <n v="1"/>
    <x v="1"/>
    <n v="5.6818181818181825"/>
    <n v="17.04545454545455"/>
    <s v="blw"/>
    <n v="17.04545454545455"/>
  </r>
  <r>
    <s v="OtsLGRF22S"/>
    <s v="OtsLGRF22S_9017"/>
    <s v="C-09017"/>
    <d v="2022-09-26T00:00:00"/>
    <n v="18"/>
    <s v="M"/>
    <n v="890"/>
    <n v="89"/>
    <x v="0"/>
    <n v="1"/>
    <m/>
    <s v="U"/>
    <s v="M"/>
    <s v="OtsLYON18S_1_0108"/>
    <s v="OtsLYON18S_1_0045"/>
    <x v="0"/>
    <n v="4"/>
    <n v="2018"/>
    <s v="NA"/>
    <s v="NA"/>
    <x v="7"/>
    <n v="0.80551598400000002"/>
    <n v="1"/>
    <x v="0"/>
    <n v="5.6818181818181825"/>
    <n v="17.04545454545455"/>
    <s v="abv"/>
    <n v="17.04545454545455"/>
  </r>
  <r>
    <s v="OtsLGRF22S"/>
    <s v="OtsLGRF22S_9020"/>
    <s v="C-09020"/>
    <d v="2022-09-26T00:00:00"/>
    <n v="18"/>
    <s v="F"/>
    <n v="640"/>
    <n v="64"/>
    <x v="1"/>
    <s v="NA"/>
    <m/>
    <s v="F"/>
    <s v="F"/>
    <s v="OtsLYON19S_1_1713"/>
    <s v="OtsLYON19S_1_1921"/>
    <x v="1"/>
    <n v="3"/>
    <n v="2019"/>
    <s v="NA"/>
    <s v="NA"/>
    <x v="12"/>
    <n v="0.95971980899999998"/>
    <n v="1"/>
    <x v="1"/>
    <n v="5.6818181818181825"/>
    <n v="17.04545454545455"/>
    <s v="abv"/>
    <n v="17.04545454545455"/>
  </r>
  <r>
    <s v="OtsLGRF22S"/>
    <s v="OtsLGRF22S_9023"/>
    <s v="C-09023"/>
    <d v="2022-09-26T00:00:00"/>
    <n v="18"/>
    <s v="F"/>
    <n v="750"/>
    <n v="75"/>
    <x v="0"/>
    <n v="1"/>
    <m/>
    <s v="F"/>
    <s v="F"/>
    <s v="NA"/>
    <s v="NA"/>
    <x v="2"/>
    <s v="NA"/>
    <s v="U"/>
    <s v="FALL"/>
    <n v="0.999999999999998"/>
    <x v="6"/>
    <e v="#N/A"/>
    <n v="1"/>
    <x v="4"/>
    <n v="5.6818181818181825"/>
    <n v="17.04545454545455"/>
    <s v="abv"/>
    <n v="17.04545454545455"/>
  </r>
  <r>
    <s v="OtsLGRF22S"/>
    <s v="OtsLGRF22S_9026"/>
    <s v="C-09026"/>
    <d v="2022-09-26T00:00:00"/>
    <n v="18"/>
    <s v="M"/>
    <n v="730"/>
    <n v="73"/>
    <x v="1"/>
    <s v="NA"/>
    <m/>
    <s v="M"/>
    <s v="M"/>
    <s v="OtsLYON19S_1_1813"/>
    <s v="OtsLYON19S_1_1527"/>
    <x v="1"/>
    <n v="3"/>
    <n v="2019"/>
    <s v="NA"/>
    <s v="NA"/>
    <x v="12"/>
    <n v="0.95971980899999998"/>
    <n v="1"/>
    <x v="4"/>
    <n v="5.6818181818181825"/>
    <n v="17.04545454545455"/>
    <s v="abv"/>
    <n v="17.04545454545455"/>
  </r>
  <r>
    <s v="OtsLGRF22S"/>
    <s v="OtsLGRF22S_9029"/>
    <s v="C-09029"/>
    <d v="2022-09-26T00:00:00"/>
    <n v="18"/>
    <s v="U"/>
    <n v="400"/>
    <n v="40"/>
    <x v="1"/>
    <s v="NA"/>
    <m/>
    <s v="M"/>
    <s v="M"/>
    <s v="OtsLYON20S_1_1553"/>
    <s v="OtsLYON20S_1_1713"/>
    <x v="7"/>
    <n v="2"/>
    <n v="2020"/>
    <s v="NA"/>
    <s v="NA"/>
    <x v="12"/>
    <n v="0.98961045999999997"/>
    <n v="1"/>
    <x v="11"/>
    <n v="5.6818181818181825"/>
    <n v="17.04545454545455"/>
    <s v="abv"/>
    <n v="17.04545454545455"/>
  </r>
  <r>
    <s v="OtsLGRF22S"/>
    <s v="OtsLGRF22S_9032"/>
    <s v="C-09032"/>
    <d v="2022-09-26T00:00:00"/>
    <n v="18"/>
    <s v="U"/>
    <n v="550"/>
    <n v="55"/>
    <x v="1"/>
    <s v="NA"/>
    <m/>
    <s v="M"/>
    <s v="M"/>
    <s v="OtsNPFH19S_1_2336"/>
    <s v="OtsNPFH19S_1_2081"/>
    <x v="5"/>
    <n v="3"/>
    <n v="2019"/>
    <s v="NA"/>
    <s v="NA"/>
    <x v="2"/>
    <n v="0.99705232300000002"/>
    <n v="1"/>
    <x v="9"/>
    <n v="5.6818181818181825"/>
    <n v="17.04545454545455"/>
    <s v="abv"/>
    <n v="17.04545454545455"/>
  </r>
  <r>
    <s v="OtsLGRF22S"/>
    <s v="OtsLGRF22S_9035"/>
    <s v="C-09035"/>
    <d v="2022-09-26T00:00:00"/>
    <n v="18"/>
    <s v="U"/>
    <n v="510"/>
    <n v="51"/>
    <x v="1"/>
    <s v="NA"/>
    <m/>
    <s v="M"/>
    <s v="M"/>
    <s v="OtsLYON19S_1_0705"/>
    <s v="OtsLYON19S_1_0673"/>
    <x v="1"/>
    <n v="3"/>
    <n v="2019"/>
    <s v="NA"/>
    <s v="NA"/>
    <x v="5"/>
    <n v="0.95971980899999998"/>
    <n v="1"/>
    <x v="8"/>
    <n v="5.6818181818181825"/>
    <n v="17.04545454545455"/>
    <s v="abv"/>
    <n v="17.04545454545455"/>
  </r>
  <r>
    <s v="OtsLGRF22S"/>
    <s v="OtsLGRF22S_9038"/>
    <s v="C-09038"/>
    <d v="2022-09-26T00:00:00"/>
    <n v="18"/>
    <s v="U"/>
    <n v="600"/>
    <n v="60"/>
    <x v="1"/>
    <s v="NA"/>
    <m/>
    <s v="M"/>
    <s v="M"/>
    <s v="NA"/>
    <s v="NA"/>
    <x v="2"/>
    <s v="NA"/>
    <s v="U"/>
    <s v="FALL"/>
    <n v="1"/>
    <x v="1"/>
    <e v="#N/A"/>
    <n v="1"/>
    <x v="6"/>
    <n v="5.6818181818181825"/>
    <n v="17.04545454545455"/>
    <s v="abv"/>
    <n v="17.04545454545455"/>
  </r>
  <r>
    <s v="OtsLGRF22S"/>
    <s v="OtsLGRF22S_9041"/>
    <s v="C-09041"/>
    <d v="2022-09-26T00:00:00"/>
    <n v="18"/>
    <s v="M"/>
    <n v="650"/>
    <n v="65"/>
    <x v="0"/>
    <n v="1"/>
    <m/>
    <s v="M"/>
    <s v="M"/>
    <s v="OtsLYON19S_1_0586"/>
    <s v="OtsLYON19S_1_0626"/>
    <x v="1"/>
    <n v="3"/>
    <n v="2019"/>
    <s v="NA"/>
    <s v="NA"/>
    <x v="5"/>
    <n v="0.95971980899999998"/>
    <n v="1"/>
    <x v="1"/>
    <n v="5.6818181818181825"/>
    <n v="17.04545454545455"/>
    <s v="abv"/>
    <n v="17.04545454545455"/>
  </r>
  <r>
    <s v="OtsLGRF22S"/>
    <s v="OtsLGRF22S_9044"/>
    <s v="C-09044"/>
    <d v="2022-09-26T00:00:00"/>
    <n v="18"/>
    <s v="U"/>
    <n v="320"/>
    <n v="32"/>
    <x v="0"/>
    <n v="1"/>
    <m/>
    <s v="M"/>
    <s v="M"/>
    <s v="OtsLYON20S_1_1417"/>
    <s v="OtsLYON20S_1_0997"/>
    <x v="7"/>
    <n v="2"/>
    <n v="2020"/>
    <s v="NA"/>
    <s v="NA"/>
    <x v="9"/>
    <n v="0.98961045999999997"/>
    <n v="1"/>
    <x v="11"/>
    <n v="5.6818181818181825"/>
    <n v="17.04545454545455"/>
    <s v="blw"/>
    <n v="17.04545454545455"/>
  </r>
  <r>
    <s v="OtsLGRF22S"/>
    <s v="OtsLGRF22S_9047"/>
    <s v="C-09047"/>
    <d v="2022-09-26T00:00:00"/>
    <n v="18"/>
    <s v="F"/>
    <n v="650"/>
    <n v="65"/>
    <x v="1"/>
    <s v="NA"/>
    <m/>
    <s v="F"/>
    <s v="F"/>
    <s v="OtsLYON19S_1_1399"/>
    <s v="OtsLYON19S_1_1501"/>
    <x v="1"/>
    <n v="3"/>
    <n v="2019"/>
    <s v="NA"/>
    <s v="NA"/>
    <x v="12"/>
    <n v="0.95971980899999998"/>
    <n v="1"/>
    <x v="1"/>
    <n v="5.6818181818181825"/>
    <n v="17.04545454545455"/>
    <s v="abv"/>
    <n v="17.04545454545455"/>
  </r>
  <r>
    <s v="OtsLGRF22S"/>
    <s v="OtsLGRF22S_9050"/>
    <s v="C-09050"/>
    <d v="2022-09-26T00:00:00"/>
    <n v="18"/>
    <s v="F"/>
    <n v="680"/>
    <n v="68"/>
    <x v="1"/>
    <s v="NA"/>
    <m/>
    <s v="F"/>
    <s v="F"/>
    <s v="NA"/>
    <s v="NA"/>
    <x v="2"/>
    <s v="NA"/>
    <s v="U"/>
    <s v="FALL"/>
    <n v="1"/>
    <x v="1"/>
    <e v="#N/A"/>
    <n v="1"/>
    <x v="5"/>
    <n v="5.6818181818181825"/>
    <n v="17.04545454545455"/>
    <s v="abv"/>
    <n v="17.04545454545455"/>
  </r>
  <r>
    <s v="OtsLGRF22S"/>
    <s v="OtsLGRF22S_9053"/>
    <s v="C-09053"/>
    <d v="2022-09-26T00:00:00"/>
    <n v="18"/>
    <s v="U"/>
    <n v="430"/>
    <n v="43"/>
    <x v="0"/>
    <n v="1"/>
    <m/>
    <s v="M"/>
    <s v="M"/>
    <s v="OtsLYON20S_1_0420"/>
    <s v="OtsLYON20S_1_1083"/>
    <x v="7"/>
    <n v="2"/>
    <n v="2020"/>
    <s v="NA"/>
    <s v="NA"/>
    <x v="5"/>
    <n v="0.98961045999999997"/>
    <n v="1"/>
    <x v="7"/>
    <n v="5.6818181818181825"/>
    <n v="17.04545454545455"/>
    <s v="abv"/>
    <n v="17.04545454545455"/>
  </r>
  <r>
    <s v="OtsLGRF22S"/>
    <s v="OtsLGRF22S_9056"/>
    <s v="C-09056"/>
    <d v="2022-09-27T00:00:00"/>
    <n v="18"/>
    <s v="F"/>
    <n v="640"/>
    <n v="64"/>
    <x v="1"/>
    <s v="NA"/>
    <m/>
    <s v="F"/>
    <s v="F"/>
    <s v="OtsLYON19S_1_1796"/>
    <s v="OtsLYON19S_1_2066"/>
    <x v="1"/>
    <n v="3"/>
    <n v="2019"/>
    <s v="NA"/>
    <s v="NA"/>
    <x v="3"/>
    <n v="0.95971980899999998"/>
    <n v="1"/>
    <x v="1"/>
    <n v="5.6818181818181825"/>
    <n v="17.04545454545455"/>
    <s v="blw"/>
    <n v="17.04545454545455"/>
  </r>
  <r>
    <s v="OtsLGRF22S"/>
    <s v="OtsLGRF22S_9059"/>
    <s v="C-09059"/>
    <d v="2022-09-27T00:00:00"/>
    <n v="18"/>
    <s v="F"/>
    <n v="640"/>
    <n v="64"/>
    <x v="0"/>
    <n v="1"/>
    <m/>
    <s v="F"/>
    <s v="F"/>
    <s v="OtsLYON19S_1_0535"/>
    <s v="OtsLYON19S_1_0385"/>
    <x v="1"/>
    <n v="3"/>
    <n v="2019"/>
    <s v="NA"/>
    <s v="NA"/>
    <x v="3"/>
    <n v="0.95971980899999998"/>
    <n v="1"/>
    <x v="1"/>
    <n v="5.6818181818181825"/>
    <n v="17.04545454545455"/>
    <s v="blw"/>
    <n v="17.04545454545455"/>
  </r>
  <r>
    <s v="OtsLGRF22S"/>
    <s v="OtsLGRF22S_9062"/>
    <s v="C-09062"/>
    <d v="2022-09-27T00:00:00"/>
    <n v="18"/>
    <s v="U"/>
    <n v="630"/>
    <n v="63"/>
    <x v="1"/>
    <s v="NA"/>
    <m/>
    <s v="M"/>
    <s v="M"/>
    <s v="OtsNPFH19S_1_2330"/>
    <s v="OtsNPFH19S_1_2056"/>
    <x v="5"/>
    <n v="3"/>
    <n v="2019"/>
    <s v="NA"/>
    <s v="NA"/>
    <x v="2"/>
    <n v="0.99705232300000002"/>
    <n v="1"/>
    <x v="1"/>
    <n v="5.6818181818181825"/>
    <n v="17.04545454545455"/>
    <s v="abv"/>
    <n v="17.04545454545455"/>
  </r>
  <r>
    <s v="OtsLGRF22S"/>
    <s v="OtsLGRF22S_9065"/>
    <s v="C-09065"/>
    <d v="2022-09-27T00:00:00"/>
    <n v="18"/>
    <s v="U"/>
    <n v="380"/>
    <n v="38"/>
    <x v="0"/>
    <n v="1"/>
    <m/>
    <s v="M"/>
    <s v="M"/>
    <s v="OtsLYON20S_1_0635"/>
    <s v="OtsLYON20S_1_0766"/>
    <x v="7"/>
    <n v="2"/>
    <n v="2020"/>
    <s v="NA"/>
    <s v="NA"/>
    <x v="13"/>
    <n v="0.98961045999999997"/>
    <n v="1"/>
    <x v="11"/>
    <n v="5.6818181818181825"/>
    <n v="17.04545454545455"/>
    <s v="abv"/>
    <n v="17.04545454545455"/>
  </r>
  <r>
    <s v="OtsLGRF22S"/>
    <s v="OtsLGRF22S_9068"/>
    <s v="C-09068"/>
    <d v="2022-09-27T00:00:00"/>
    <n v="18"/>
    <s v="U"/>
    <n v="580"/>
    <n v="58"/>
    <x v="0"/>
    <n v="1"/>
    <m/>
    <s v="F"/>
    <s v="F"/>
    <s v="OtsLYON19S_1_1312"/>
    <s v="OtsLYON19S_1_1222"/>
    <x v="1"/>
    <n v="3"/>
    <n v="2019"/>
    <s v="NA"/>
    <s v="NA"/>
    <x v="13"/>
    <n v="0.95971980899999998"/>
    <n v="1"/>
    <x v="6"/>
    <n v="5.6818181818181825"/>
    <n v="17.04545454545455"/>
    <s v="abv"/>
    <n v="17.04545454545455"/>
  </r>
  <r>
    <s v="OtsLGRF22S"/>
    <s v="OtsLGRF22S_9071"/>
    <s v="C-09071"/>
    <d v="2022-09-27T00:00:00"/>
    <n v="18"/>
    <s v="U"/>
    <n v="570"/>
    <n v="57"/>
    <x v="0"/>
    <n v="1"/>
    <m/>
    <s v="M"/>
    <s v="M"/>
    <s v="OtsNPFH19S_1_4344"/>
    <s v="OtsNPFH19S_1_4019"/>
    <x v="5"/>
    <n v="3"/>
    <n v="2019"/>
    <s v="NA"/>
    <s v="NA"/>
    <x v="10"/>
    <n v="0.99705232300000002"/>
    <n v="1"/>
    <x v="9"/>
    <n v="5.6818181818181825"/>
    <n v="17.04545454545455"/>
    <s v="abv"/>
    <n v="17.04545454545455"/>
  </r>
  <r>
    <s v="OtsLGRF22S"/>
    <s v="OtsLGRF22S_9074"/>
    <s v="C-09074"/>
    <d v="2022-09-27T00:00:00"/>
    <n v="18"/>
    <s v="U"/>
    <n v="370"/>
    <n v="37"/>
    <x v="0"/>
    <n v="1"/>
    <m/>
    <s v="M"/>
    <s v="M"/>
    <s v="OtsLYON20S_1_1379"/>
    <s v="OtsLYON20S_1_0961"/>
    <x v="7"/>
    <n v="2"/>
    <n v="2020"/>
    <s v="NA"/>
    <s v="NA"/>
    <x v="9"/>
    <n v="0.98961045999999997"/>
    <n v="1"/>
    <x v="11"/>
    <n v="5.6818181818181825"/>
    <n v="17.04545454545455"/>
    <s v="blw"/>
    <n v="17.04545454545455"/>
  </r>
  <r>
    <s v="OtsLGRF22S"/>
    <s v="OtsLGRF22S_9077"/>
    <s v="C-09077"/>
    <d v="2022-09-27T00:00:00"/>
    <n v="18"/>
    <s v="F"/>
    <n v="700"/>
    <n v="70"/>
    <x v="1"/>
    <s v="NA"/>
    <m/>
    <s v="F"/>
    <s v="F"/>
    <s v="OtsLYON19S_1_1855"/>
    <s v="OtsLYON19S_1_1600"/>
    <x v="1"/>
    <n v="3"/>
    <n v="2019"/>
    <s v="NA"/>
    <s v="NA"/>
    <x v="12"/>
    <n v="0.95971980899999998"/>
    <n v="1"/>
    <x v="5"/>
    <n v="5.6818181818181825"/>
    <n v="17.04545454545455"/>
    <s v="abv"/>
    <n v="17.04545454545455"/>
  </r>
  <r>
    <s v="OtsLGRF22S"/>
    <s v="OtsLGRF22S_9080"/>
    <s v="C-09080"/>
    <d v="2022-09-27T00:00:00"/>
    <n v="18"/>
    <s v="F"/>
    <n v="660"/>
    <n v="66"/>
    <x v="1"/>
    <s v="NA"/>
    <m/>
    <s v="F"/>
    <s v="F"/>
    <s v="OtsLYON19S_1_1842"/>
    <s v="OtsLYON19S_1_1586"/>
    <x v="1"/>
    <n v="3"/>
    <n v="2019"/>
    <s v="NA"/>
    <s v="NA"/>
    <x v="12"/>
    <n v="0.95971980899999998"/>
    <n v="1"/>
    <x v="1"/>
    <n v="5.6818181818181825"/>
    <n v="17.04545454545455"/>
    <s v="abv"/>
    <n v="17.04545454545455"/>
  </r>
  <r>
    <s v="OtsLGRF22S"/>
    <s v="OtsLGRF22S_9083"/>
    <s v="C-09083"/>
    <d v="2022-09-27T00:00:00"/>
    <n v="18"/>
    <s v="U"/>
    <n v="440"/>
    <n v="44"/>
    <x v="1"/>
    <s v="NA"/>
    <m/>
    <s v="M"/>
    <s v="M"/>
    <s v="OtsLYON20S_1_1563"/>
    <s v="OtsLYON20S_1_1737"/>
    <x v="7"/>
    <n v="2"/>
    <n v="2020"/>
    <s v="NA"/>
    <s v="NA"/>
    <x v="12"/>
    <n v="0.98961045999999997"/>
    <n v="1"/>
    <x v="7"/>
    <n v="5.6818181818181825"/>
    <n v="17.04545454545455"/>
    <s v="abv"/>
    <n v="17.04545454545455"/>
  </r>
  <r>
    <s v="OtsLGRF22S"/>
    <s v="OtsLGRF22S_9086"/>
    <s v="C-09086"/>
    <d v="2022-09-27T00:00:00"/>
    <n v="18"/>
    <s v="F"/>
    <n v="670"/>
    <n v="67"/>
    <x v="1"/>
    <s v="NA"/>
    <m/>
    <s v="F"/>
    <s v="F"/>
    <s v="OtsLYON19S_1_1883"/>
    <s v="OtsLYON19S_1_1660"/>
    <x v="1"/>
    <n v="3"/>
    <n v="2019"/>
    <s v="NA"/>
    <s v="NA"/>
    <x v="12"/>
    <n v="0.95971980899999998"/>
    <n v="1"/>
    <x v="1"/>
    <n v="5.6818181818181825"/>
    <n v="17.04545454545455"/>
    <s v="abv"/>
    <n v="17.04545454545455"/>
  </r>
  <r>
    <s v="OtsLGRF22S"/>
    <s v="OtsLGRF22S_9089"/>
    <s v="C-09089"/>
    <d v="2022-09-27T00:00:00"/>
    <n v="18"/>
    <s v="U"/>
    <n v="660"/>
    <n v="66"/>
    <x v="1"/>
    <s v="NA"/>
    <m/>
    <s v="M"/>
    <s v="M"/>
    <s v="NA"/>
    <s v="NA"/>
    <x v="2"/>
    <s v="NA"/>
    <s v="U"/>
    <s v="FALL"/>
    <n v="1"/>
    <x v="1"/>
    <e v="#N/A"/>
    <n v="1"/>
    <x v="1"/>
    <n v="5.6818181818181825"/>
    <n v="17.04545454545455"/>
    <s v="abv"/>
    <n v="17.04545454545455"/>
  </r>
  <r>
    <s v="OtsLGRF22S"/>
    <s v="OtsLGRF22S_9092"/>
    <s v="C-09092"/>
    <d v="2022-09-27T00:00:00"/>
    <n v="18"/>
    <s v="M"/>
    <n v="780"/>
    <n v="78"/>
    <x v="1"/>
    <s v="NA"/>
    <m/>
    <s v="M"/>
    <s v="M"/>
    <s v="OtsLYON18S_1_1477"/>
    <s v="OtsLYON18S_1_1876"/>
    <x v="0"/>
    <n v="4"/>
    <n v="2018"/>
    <s v="NA"/>
    <s v="NA"/>
    <x v="4"/>
    <n v="0.80551598400000002"/>
    <n v="1"/>
    <x v="3"/>
    <n v="5.6818181818181825"/>
    <n v="17.04545454545455"/>
    <s v="blw"/>
    <n v="17.04545454545455"/>
  </r>
  <r>
    <s v="OtsLGRF22S"/>
    <s v="OtsLGRF22S_9095"/>
    <s v="C-09095"/>
    <d v="2022-09-27T00:00:00"/>
    <n v="18"/>
    <s v="F"/>
    <n v="720"/>
    <n v="72"/>
    <x v="1"/>
    <s v="NA"/>
    <m/>
    <s v="F"/>
    <s v="F"/>
    <s v="NA"/>
    <s v="NA"/>
    <x v="2"/>
    <s v="NA"/>
    <s v="U"/>
    <s v="FALL"/>
    <n v="1.00000000000001"/>
    <x v="1"/>
    <e v="#N/A"/>
    <n v="1"/>
    <x v="5"/>
    <n v="5.6818181818181825"/>
    <n v="17.04545454545455"/>
    <s v="abv"/>
    <n v="17.04545454545455"/>
  </r>
  <r>
    <s v="OtsLGRF22S"/>
    <s v="OtsLGRF22S_9101"/>
    <s v="C-09101"/>
    <d v="2022-09-27T00:00:00"/>
    <n v="18"/>
    <s v="U"/>
    <n v="610"/>
    <n v="61"/>
    <x v="1"/>
    <s v="NA"/>
    <m/>
    <s v="M"/>
    <s v="M"/>
    <s v="OtsNPFH19S_1_5336"/>
    <s v="OtsNPFH19S_1_5011"/>
    <x v="5"/>
    <n v="3"/>
    <n v="2019"/>
    <s v="NA"/>
    <s v="NA"/>
    <x v="8"/>
    <n v="0.99705232300000002"/>
    <n v="1"/>
    <x v="6"/>
    <n v="5.6818181818181825"/>
    <n v="17.04545454545455"/>
    <s v="abv"/>
    <n v="17.04545454545455"/>
  </r>
  <r>
    <s v="OtsLGRF22S"/>
    <s v="OtsLGRF22S_9104"/>
    <s v="C-09104"/>
    <d v="2022-09-27T00:00:00"/>
    <n v="18"/>
    <s v="F"/>
    <n v="660"/>
    <n v="66"/>
    <x v="0"/>
    <n v="1"/>
    <m/>
    <s v="F"/>
    <s v="F"/>
    <s v="OtsLYON18S_1_2367"/>
    <s v="OtsLYON18S_1_2744"/>
    <x v="0"/>
    <n v="4"/>
    <n v="2018"/>
    <s v="NA"/>
    <s v="NA"/>
    <x v="9"/>
    <n v="0.80551598400000002"/>
    <n v="1"/>
    <x v="1"/>
    <n v="5.6818181818181825"/>
    <n v="17.04545454545455"/>
    <s v="blw"/>
    <n v="17.04545454545455"/>
  </r>
  <r>
    <s v="OtsLGRF22S"/>
    <s v="OtsLGRF22S_9107"/>
    <s v="C-09107"/>
    <d v="2022-09-27T00:00:00"/>
    <n v="18"/>
    <s v="F"/>
    <n v="770"/>
    <n v="77"/>
    <x v="0"/>
    <n v="1"/>
    <m/>
    <s v="F"/>
    <s v="F"/>
    <s v="OtsLYON18S_1_2316"/>
    <s v="OtsLYON18S_1_2426"/>
    <x v="0"/>
    <n v="4"/>
    <n v="2018"/>
    <s v="NA"/>
    <s v="NA"/>
    <x v="13"/>
    <n v="0.80551598400000002"/>
    <n v="1"/>
    <x v="4"/>
    <n v="5.6818181818181825"/>
    <n v="17.04545454545455"/>
    <s v="abv"/>
    <n v="17.04545454545455"/>
  </r>
  <r>
    <s v="OtsLGRF22S"/>
    <s v="OtsLGRF22S_9110"/>
    <s v="C-09110"/>
    <d v="2022-09-27T00:00:00"/>
    <n v="18"/>
    <s v="F"/>
    <n v="800"/>
    <n v="80"/>
    <x v="1"/>
    <s v="NA"/>
    <m/>
    <s v="F"/>
    <s v="F"/>
    <s v="OtsLYON18S_1_1925"/>
    <s v="OtsLYON18S_1_1527"/>
    <x v="0"/>
    <n v="4"/>
    <n v="2018"/>
    <s v="NA"/>
    <s v="NA"/>
    <x v="4"/>
    <n v="0.80551598400000002"/>
    <n v="1"/>
    <x v="3"/>
    <n v="5.6818181818181825"/>
    <n v="17.04545454545455"/>
    <s v="blw"/>
    <n v="17.04545454545455"/>
  </r>
  <r>
    <s v="OtsLGRF22S"/>
    <s v="OtsLGRF22S_9113"/>
    <s v="C-09113"/>
    <d v="2022-09-27T00:00:00"/>
    <n v="18"/>
    <s v="M"/>
    <n v="730"/>
    <n v="73"/>
    <x v="1"/>
    <s v="NA"/>
    <m/>
    <s v="M"/>
    <s v="M"/>
    <s v="OtsLYON19S_1_1872"/>
    <s v="OtsLYON19S_1_1665"/>
    <x v="1"/>
    <n v="3"/>
    <n v="2019"/>
    <s v="NA"/>
    <s v="NA"/>
    <x v="12"/>
    <n v="0.95971980899999998"/>
    <n v="1"/>
    <x v="4"/>
    <n v="5.6818181818181825"/>
    <n v="17.04545454545455"/>
    <s v="abv"/>
    <n v="17.04545454545455"/>
  </r>
  <r>
    <s v="OtsLGRF22S"/>
    <s v="OtsLGRF22S_9116"/>
    <s v="C-09116"/>
    <d v="2022-09-27T00:00:00"/>
    <n v="18"/>
    <s v="U"/>
    <n v="640"/>
    <n v="64"/>
    <x v="1"/>
    <s v="NA"/>
    <s v="This individual failed to genotype"/>
    <s v="U"/>
    <s v="M"/>
    <s v="NG"/>
    <s v="NG"/>
    <x v="11"/>
    <s v="NA"/>
    <s v="U"/>
    <s v="NA"/>
    <s v="NA"/>
    <x v="19"/>
    <e v="#N/A"/>
    <n v="1"/>
    <x v="1"/>
    <n v="5.6818181818181825"/>
    <n v="17.04545454545455"/>
    <s v="abv"/>
    <n v="17.04545454545455"/>
  </r>
  <r>
    <s v="OtsLGRF22S"/>
    <s v="OtsLGRF22S_9120"/>
    <s v="C-09120"/>
    <d v="2022-09-27T00:00:00"/>
    <n v="18"/>
    <s v="U"/>
    <n v="670"/>
    <n v="67"/>
    <x v="1"/>
    <s v="NA"/>
    <m/>
    <s v="M"/>
    <s v="M"/>
    <s v="OtsLYON19S_1_1872"/>
    <s v="OtsLYON19S_1_1665"/>
    <x v="1"/>
    <n v="3"/>
    <n v="2019"/>
    <s v="NA"/>
    <s v="NA"/>
    <x v="12"/>
    <n v="0.95971980899999998"/>
    <n v="1"/>
    <x v="1"/>
    <n v="5.6818181818181825"/>
    <n v="17.04545454545455"/>
    <s v="abv"/>
    <n v="17.04545454545455"/>
  </r>
  <r>
    <s v="OtsLGRF22S"/>
    <s v="OtsLGRF22S_9123"/>
    <s v="C-09123"/>
    <d v="2022-09-27T00:00:00"/>
    <n v="18"/>
    <s v="U"/>
    <n v="650"/>
    <n v="65"/>
    <x v="0"/>
    <n v="1"/>
    <m/>
    <s v="M"/>
    <s v="M"/>
    <s v="OtsLYON18S_1_2362"/>
    <s v="OtsLYON18S_1_2749"/>
    <x v="0"/>
    <n v="4"/>
    <n v="2018"/>
    <s v="NA"/>
    <s v="NA"/>
    <x v="9"/>
    <n v="0.80551598400000002"/>
    <n v="1"/>
    <x v="1"/>
    <n v="5.6818181818181825"/>
    <n v="17.04545454545455"/>
    <s v="blw"/>
    <n v="17.04545454545455"/>
  </r>
  <r>
    <s v="OtsLGRF22S"/>
    <s v="OtsLGRF22S_9126"/>
    <s v="C-09126"/>
    <d v="2022-09-27T00:00:00"/>
    <n v="18"/>
    <s v="U"/>
    <n v="460"/>
    <n v="46"/>
    <x v="1"/>
    <s v="NA"/>
    <m/>
    <s v="M"/>
    <s v="M"/>
    <s v="OtsLYON20S_1_1508"/>
    <s v="OtsLYON20S_1_1625"/>
    <x v="7"/>
    <n v="2"/>
    <n v="2020"/>
    <s v="NA"/>
    <s v="NA"/>
    <x v="12"/>
    <n v="0.98961045999999997"/>
    <n v="1"/>
    <x v="7"/>
    <n v="5.6818181818181825"/>
    <n v="17.04545454545455"/>
    <s v="abv"/>
    <n v="17.04545454545455"/>
  </r>
  <r>
    <s v="OtsLGRF22S"/>
    <s v="OtsLGRF22S_9129"/>
    <s v="C-09129"/>
    <d v="2022-09-27T00:00:00"/>
    <n v="18"/>
    <s v="U"/>
    <n v="560"/>
    <n v="56"/>
    <x v="0"/>
    <n v="1"/>
    <m/>
    <s v="M"/>
    <s v="M"/>
    <s v="OtsLYON19S_1_1120"/>
    <s v="OtsLYON19S_1_0955"/>
    <x v="1"/>
    <n v="3"/>
    <n v="2019"/>
    <s v="NA"/>
    <s v="NA"/>
    <x v="16"/>
    <n v="0.95971980899999998"/>
    <n v="1"/>
    <x v="9"/>
    <n v="5.6818181818181825"/>
    <n v="17.04545454545455"/>
    <s v="abv"/>
    <n v="17.04545454545455"/>
  </r>
  <r>
    <s v="OtsLGRF22S"/>
    <s v="OtsLGRF22S_9132"/>
    <s v="C-09132"/>
    <d v="2022-09-27T00:00:00"/>
    <n v="18"/>
    <s v="U"/>
    <n v="620"/>
    <n v="62"/>
    <x v="1"/>
    <s v="NA"/>
    <s v="This individual failed to genotype"/>
    <s v="U"/>
    <s v="M"/>
    <s v="NG"/>
    <s v="NG"/>
    <x v="11"/>
    <s v="NA"/>
    <s v="U"/>
    <s v="NA"/>
    <s v="NA"/>
    <x v="19"/>
    <e v="#N/A"/>
    <n v="1"/>
    <x v="6"/>
    <n v="5.6818181818181825"/>
    <n v="17.04545454545455"/>
    <s v="abv"/>
    <n v="17.04545454545455"/>
  </r>
  <r>
    <s v="OtsLGRF22S"/>
    <s v="OtsLGRF22S_9135"/>
    <s v="C-09135"/>
    <d v="2022-09-27T00:00:00"/>
    <n v="18"/>
    <s v="F"/>
    <n v="700"/>
    <n v="70"/>
    <x v="0"/>
    <n v="1"/>
    <m/>
    <s v="F"/>
    <s v="F"/>
    <s v="OtsLYON18S_1_1994"/>
    <s v="OtsLYON18S_1_2124"/>
    <x v="0"/>
    <n v="4"/>
    <n v="2018"/>
    <s v="NA"/>
    <s v="NA"/>
    <x v="13"/>
    <n v="0.80551598400000002"/>
    <n v="1"/>
    <x v="5"/>
    <n v="5.6818181818181825"/>
    <n v="17.04545454545455"/>
    <s v="abv"/>
    <n v="17.04545454545455"/>
  </r>
  <r>
    <s v="OtsLGRF22S"/>
    <s v="OtsLGRF22S_9138"/>
    <s v="C-09138"/>
    <d v="2022-09-27T00:00:00"/>
    <n v="18"/>
    <s v="M"/>
    <n v="610"/>
    <n v="61"/>
    <x v="0"/>
    <n v="1"/>
    <m/>
    <s v="M"/>
    <s v="M"/>
    <s v="OtsLYON19S_1_1112"/>
    <s v="OtsLYON19S_1_0932"/>
    <x v="1"/>
    <n v="3"/>
    <n v="2019"/>
    <s v="NA"/>
    <s v="NA"/>
    <x v="16"/>
    <n v="0.95971980899999998"/>
    <n v="1"/>
    <x v="6"/>
    <n v="5.6818181818181825"/>
    <n v="17.04545454545455"/>
    <s v="abv"/>
    <n v="17.04545454545455"/>
  </r>
  <r>
    <s v="OtsLGRF22S"/>
    <s v="OtsLGRF22S_9141"/>
    <s v="C-09141"/>
    <d v="2022-09-27T00:00:00"/>
    <n v="18"/>
    <s v="U"/>
    <n v="460"/>
    <n v="46"/>
    <x v="0"/>
    <n v="1"/>
    <m/>
    <s v="M"/>
    <s v="M"/>
    <s v="OtsLYON20S_1_1578"/>
    <s v="OtsLYON20S_1_1757"/>
    <x v="7"/>
    <n v="2"/>
    <n v="2020"/>
    <s v="NA"/>
    <s v="NA"/>
    <x v="17"/>
    <n v="0.98961045999999997"/>
    <n v="1"/>
    <x v="7"/>
    <n v="5.6818181818181825"/>
    <n v="17.04545454545455"/>
    <s v="abv"/>
    <n v="17.04545454545455"/>
  </r>
  <r>
    <s v="OtsLGRF22S"/>
    <s v="OtsLGRF22S_9144"/>
    <s v="C-09144"/>
    <d v="2022-09-27T00:00:00"/>
    <n v="18"/>
    <s v="U"/>
    <n v="540"/>
    <n v="54"/>
    <x v="1"/>
    <s v="NA"/>
    <m/>
    <s v="M"/>
    <s v="M"/>
    <s v="OtsNPFH19S_1_4305"/>
    <s v="OtsNPFH19S_1_4062"/>
    <x v="5"/>
    <n v="3"/>
    <n v="2019"/>
    <s v="NA"/>
    <s v="NA"/>
    <x v="8"/>
    <n v="0.99705232300000002"/>
    <n v="1"/>
    <x v="9"/>
    <n v="5.6818181818181825"/>
    <n v="17.04545454545455"/>
    <s v="abv"/>
    <n v="17.04545454545455"/>
  </r>
  <r>
    <s v="OtsLGRF22S"/>
    <s v="OtsLGRF22S_9147"/>
    <s v="C-09147"/>
    <d v="2022-09-27T00:00:00"/>
    <n v="18"/>
    <s v="U"/>
    <n v="480"/>
    <n v="48"/>
    <x v="1"/>
    <s v="NA"/>
    <m/>
    <s v="M"/>
    <s v="M"/>
    <s v="OtsLYON20S_1_1559"/>
    <s v="OtsLYON20S_1_1729"/>
    <x v="7"/>
    <n v="2"/>
    <n v="2020"/>
    <s v="NA"/>
    <s v="NA"/>
    <x v="12"/>
    <n v="0.98961045999999997"/>
    <n v="1"/>
    <x v="8"/>
    <n v="5.6818181818181825"/>
    <n v="17.04545454545455"/>
    <s v="abv"/>
    <n v="17.04545454545455"/>
  </r>
  <r>
    <s v="OtsLGRF22S"/>
    <s v="OtsLGRF22S_9150"/>
    <s v="C-09150"/>
    <d v="2022-09-27T00:00:00"/>
    <n v="18"/>
    <s v="U"/>
    <n v="350"/>
    <n v="35"/>
    <x v="0"/>
    <n v="1"/>
    <m/>
    <s v="M"/>
    <s v="M"/>
    <s v="OtsLYON20S_1_1439"/>
    <s v="OtsLYON20S_1_1229"/>
    <x v="7"/>
    <n v="2"/>
    <n v="2020"/>
    <s v="NA"/>
    <s v="NA"/>
    <x v="9"/>
    <n v="0.98961045999999997"/>
    <n v="1"/>
    <x v="11"/>
    <n v="5.6818181818181825"/>
    <n v="17.04545454545455"/>
    <s v="blw"/>
    <n v="17.04545454545455"/>
  </r>
  <r>
    <s v="OtsLGRF22S"/>
    <s v="OtsLGRF22S_9153"/>
    <s v="C-09153"/>
    <d v="2022-09-27T00:00:00"/>
    <n v="18"/>
    <s v="U"/>
    <n v="660"/>
    <n v="66"/>
    <x v="1"/>
    <s v="NA"/>
    <m/>
    <s v="M"/>
    <s v="M"/>
    <s v="OtsLYON19S_1_1826"/>
    <s v="OtsLYON19S_1_1548"/>
    <x v="1"/>
    <n v="3"/>
    <n v="2019"/>
    <s v="NA"/>
    <s v="NA"/>
    <x v="12"/>
    <n v="0.95971980899999998"/>
    <n v="1"/>
    <x v="1"/>
    <n v="5.6818181818181825"/>
    <n v="17.04545454545455"/>
    <s v="abv"/>
    <n v="17.04545454545455"/>
  </r>
  <r>
    <s v="OtsLGRF22S"/>
    <s v="OtsLGRF22S_9156"/>
    <s v="C-09156"/>
    <d v="2022-09-27T00:00:00"/>
    <n v="18"/>
    <s v="U"/>
    <n v="340"/>
    <n v="34"/>
    <x v="0"/>
    <n v="1"/>
    <m/>
    <s v="M"/>
    <s v="M"/>
    <s v="OtsLYON20S_1_1391"/>
    <s v="OtsLYON20S_1_0953"/>
    <x v="7"/>
    <n v="2"/>
    <n v="2020"/>
    <s v="NA"/>
    <s v="NA"/>
    <x v="9"/>
    <n v="0.98961045999999997"/>
    <n v="1"/>
    <x v="11"/>
    <n v="5.6818181818181825"/>
    <n v="17.04545454545455"/>
    <s v="blw"/>
    <n v="17.04545454545455"/>
  </r>
  <r>
    <s v="OtsLGRF22S"/>
    <s v="OtsLGRF22S_9159"/>
    <s v="C-09159"/>
    <d v="2022-09-27T00:00:00"/>
    <n v="18"/>
    <s v="U"/>
    <n v="640"/>
    <n v="64"/>
    <x v="1"/>
    <s v="NA"/>
    <m/>
    <s v="M"/>
    <s v="M"/>
    <s v="NA"/>
    <s v="NA"/>
    <x v="2"/>
    <s v="NA"/>
    <s v="U"/>
    <s v="FALL"/>
    <n v="0.999999999999997"/>
    <x v="1"/>
    <e v="#N/A"/>
    <n v="1"/>
    <x v="1"/>
    <n v="5.6818181818181825"/>
    <n v="17.04545454545455"/>
    <s v="abv"/>
    <n v="17.04545454545455"/>
  </r>
  <r>
    <s v="OtsLGRF22S"/>
    <s v="OtsLGRF22S_9162"/>
    <s v="C-09162"/>
    <d v="2022-09-27T00:00:00"/>
    <n v="18"/>
    <s v="U"/>
    <n v="560"/>
    <n v="56"/>
    <x v="0"/>
    <n v="1"/>
    <s v="This individual failed to genotype"/>
    <s v="U"/>
    <s v="M"/>
    <s v="NG"/>
    <s v="NG"/>
    <x v="10"/>
    <s v="NA"/>
    <s v="U"/>
    <s v="NA"/>
    <s v="NA"/>
    <x v="19"/>
    <e v="#N/A"/>
    <n v="1"/>
    <x v="9"/>
    <n v="5.6818181818181825"/>
    <n v="17.04545454545455"/>
    <s v="abv"/>
    <n v="17.04545454545455"/>
  </r>
  <r>
    <s v="OtsLGRF22S"/>
    <s v="OtsLGRF22S_9165"/>
    <s v="C-09165"/>
    <d v="2022-09-27T00:00:00"/>
    <n v="18"/>
    <s v="M"/>
    <n v="610"/>
    <n v="61"/>
    <x v="0"/>
    <n v="1"/>
    <m/>
    <s v="M"/>
    <s v="M"/>
    <s v="OtsLYON19S_1_1115"/>
    <s v="OtsLYON19S_1_0949"/>
    <x v="1"/>
    <n v="3"/>
    <n v="2019"/>
    <s v="NA"/>
    <s v="NA"/>
    <x v="16"/>
    <n v="0.95971980899999998"/>
    <n v="1"/>
    <x v="6"/>
    <n v="5.6818181818181825"/>
    <n v="17.04545454545455"/>
    <s v="abv"/>
    <n v="17.04545454545455"/>
  </r>
  <r>
    <s v="OtsLGRF22S"/>
    <s v="OtsLGRF22S_9168"/>
    <s v="C-09168"/>
    <d v="2022-09-27T00:00:00"/>
    <n v="18"/>
    <s v="U"/>
    <n v="620"/>
    <n v="62"/>
    <x v="1"/>
    <s v="NA"/>
    <m/>
    <s v="M"/>
    <s v="M"/>
    <s v="OtsLYON19S_1_1879"/>
    <s v="OtsLYON19S_1_1644"/>
    <x v="1"/>
    <n v="3"/>
    <n v="2019"/>
    <s v="NA"/>
    <s v="NA"/>
    <x v="12"/>
    <n v="0.95971980899999998"/>
    <n v="1"/>
    <x v="6"/>
    <n v="5.6818181818181825"/>
    <n v="17.04545454545455"/>
    <s v="abv"/>
    <n v="17.04545454545455"/>
  </r>
  <r>
    <s v="OtsLGRF22S"/>
    <s v="OtsLGRF22S_9171"/>
    <s v="C-09171"/>
    <d v="2022-09-27T00:00:00"/>
    <n v="18"/>
    <s v="U"/>
    <n v="640"/>
    <n v="64"/>
    <x v="1"/>
    <s v="NA"/>
    <m/>
    <s v="U"/>
    <s v="M"/>
    <s v="OtsNPFH19S_1_2311"/>
    <s v="OtsNPFH19S_1_2006"/>
    <x v="5"/>
    <n v="3"/>
    <n v="2019"/>
    <s v="NA"/>
    <s v="NA"/>
    <x v="8"/>
    <n v="0.99705232300000002"/>
    <n v="1"/>
    <x v="1"/>
    <n v="5.6818181818181825"/>
    <n v="17.04545454545455"/>
    <s v="abv"/>
    <n v="17.04545454545455"/>
  </r>
  <r>
    <s v="OtsLGRF22S"/>
    <s v="OtsLGRF22S_9174"/>
    <s v="C-09174"/>
    <d v="2022-09-27T00:00:00"/>
    <n v="18"/>
    <s v="U"/>
    <n v="670"/>
    <n v="67"/>
    <x v="0"/>
    <n v="1"/>
    <s v="This individual failed to genotype"/>
    <s v="U"/>
    <s v="F"/>
    <s v="NG"/>
    <s v="NG"/>
    <x v="10"/>
    <s v="NA"/>
    <s v="U"/>
    <s v="NA"/>
    <s v="NA"/>
    <x v="19"/>
    <e v="#N/A"/>
    <n v="1"/>
    <x v="1"/>
    <n v="5.6818181818181825"/>
    <n v="17.04545454545455"/>
    <s v="abv"/>
    <n v="17.04545454545455"/>
  </r>
  <r>
    <s v="OtsLGRF22S"/>
    <s v="OtsLGRF22S_9177"/>
    <s v="C-09177"/>
    <d v="2022-09-27T00:00:00"/>
    <n v="18"/>
    <s v="U"/>
    <n v="540"/>
    <n v="54"/>
    <x v="1"/>
    <s v="NA"/>
    <s v="This individual failed to genotype"/>
    <s v="U"/>
    <s v="M"/>
    <s v="NG"/>
    <s v="NG"/>
    <x v="11"/>
    <s v="NA"/>
    <s v="U"/>
    <s v="NA"/>
    <s v="NA"/>
    <x v="19"/>
    <e v="#N/A"/>
    <n v="1"/>
    <x v="9"/>
    <n v="5.6818181818181825"/>
    <n v="17.04545454545455"/>
    <s v="abv"/>
    <n v="17.04545454545455"/>
  </r>
  <r>
    <s v="OtsLGRF22S"/>
    <s v="OtsLGRF22S_9180"/>
    <s v="C-09180"/>
    <d v="2022-09-27T00:00:00"/>
    <n v="18"/>
    <s v="M"/>
    <n v="710"/>
    <n v="71"/>
    <x v="1"/>
    <s v="NA"/>
    <s v="This individual failed to genotype"/>
    <s v="U"/>
    <s v="M"/>
    <s v="NG"/>
    <s v="NG"/>
    <x v="11"/>
    <s v="NA"/>
    <s v="U"/>
    <s v="NA"/>
    <s v="NA"/>
    <x v="19"/>
    <e v="#N/A"/>
    <n v="1"/>
    <x v="5"/>
    <n v="5.6818181818181825"/>
    <n v="17.04545454545455"/>
    <s v="abv"/>
    <n v="17.04545454545455"/>
  </r>
  <r>
    <s v="OtsLGRF22S"/>
    <s v="OtsLGRF22S_9183"/>
    <s v="C-09183"/>
    <d v="2022-09-27T00:00:00"/>
    <n v="18"/>
    <s v="U"/>
    <n v="540"/>
    <n v="54"/>
    <x v="1"/>
    <s v="NA"/>
    <m/>
    <s v="M"/>
    <s v="M"/>
    <s v="NA"/>
    <s v="NA"/>
    <x v="2"/>
    <s v="NA"/>
    <s v="U"/>
    <s v="FALL"/>
    <n v="1"/>
    <x v="1"/>
    <e v="#N/A"/>
    <n v="1"/>
    <x v="9"/>
    <n v="5.6818181818181825"/>
    <n v="17.04545454545455"/>
    <s v="abv"/>
    <n v="17.04545454545455"/>
  </r>
  <r>
    <s v="OtsLGRF22S"/>
    <s v="OtsLGRF22S_9186"/>
    <s v="C-09186"/>
    <d v="2022-09-27T00:00:00"/>
    <n v="18"/>
    <s v="U"/>
    <n v="390"/>
    <n v="39"/>
    <x v="1"/>
    <s v="NA"/>
    <m/>
    <s v="M"/>
    <s v="M"/>
    <s v="OtsLYON20S_1_0277"/>
    <s v="OtsLYON20S_1_0181"/>
    <x v="7"/>
    <n v="2"/>
    <n v="2020"/>
    <s v="NA"/>
    <s v="NA"/>
    <x v="0"/>
    <n v="0.98961045999999997"/>
    <n v="1"/>
    <x v="11"/>
    <n v="5.6818181818181825"/>
    <n v="17.04545454545455"/>
    <s v="abv"/>
    <n v="17.04545454545455"/>
  </r>
  <r>
    <s v="OtsLGRF22S"/>
    <s v="OtsLGRF22S_9189"/>
    <s v="C-09189"/>
    <d v="2022-09-27T00:00:00"/>
    <n v="18"/>
    <s v="F"/>
    <n v="840"/>
    <n v="84"/>
    <x v="1"/>
    <s v="NA"/>
    <m/>
    <s v="F"/>
    <s v="F"/>
    <s v="OtsLYON18S_1_1450"/>
    <s v="OtsLYON18S_1_1846"/>
    <x v="0"/>
    <n v="4"/>
    <n v="2018"/>
    <s v="NA"/>
    <s v="NA"/>
    <x v="4"/>
    <n v="0.80551598400000002"/>
    <n v="1"/>
    <x v="2"/>
    <n v="5.6818181818181825"/>
    <n v="17.04545454545455"/>
    <s v="blw"/>
    <n v="17.04545454545455"/>
  </r>
  <r>
    <s v="OtsLGRF22S"/>
    <s v="OtsLGRF22S_9192"/>
    <s v="C-09192"/>
    <d v="2022-09-27T00:00:00"/>
    <n v="18"/>
    <s v="M"/>
    <n v="740"/>
    <n v="74"/>
    <x v="1"/>
    <s v="NA"/>
    <m/>
    <s v="M"/>
    <s v="M"/>
    <s v="NA"/>
    <s v="NA"/>
    <x v="2"/>
    <s v="NA"/>
    <s v="U"/>
    <s v="FALL"/>
    <n v="0.99999999999999301"/>
    <x v="1"/>
    <e v="#N/A"/>
    <n v="1"/>
    <x v="4"/>
    <n v="5.6818181818181825"/>
    <n v="17.04545454545455"/>
    <s v="abv"/>
    <n v="17.04545454545455"/>
  </r>
  <r>
    <s v="OtsLGRF22S"/>
    <s v="OtsLGRF22S_9195"/>
    <s v="C-09195"/>
    <d v="2022-09-27T00:00:00"/>
    <n v="18"/>
    <s v="U"/>
    <n v="520"/>
    <n v="52"/>
    <x v="1"/>
    <s v="NA"/>
    <m/>
    <s v="M"/>
    <s v="M"/>
    <s v="OtsLYON19S_1_1798"/>
    <s v="OtsLYON19S_1_2059"/>
    <x v="1"/>
    <n v="3"/>
    <n v="2019"/>
    <s v="NA"/>
    <s v="NA"/>
    <x v="3"/>
    <n v="0.95971980899999998"/>
    <n v="1"/>
    <x v="8"/>
    <n v="5.6818181818181825"/>
    <n v="17.04545454545455"/>
    <s v="blw"/>
    <n v="17.04545454545455"/>
  </r>
  <r>
    <s v="OtsLGRF22S"/>
    <s v="OtsLGRF22S_9198"/>
    <s v="C-09198"/>
    <d v="2022-09-27T00:00:00"/>
    <n v="18"/>
    <s v="U"/>
    <n v="410"/>
    <n v="41"/>
    <x v="1"/>
    <s v="NA"/>
    <m/>
    <s v="M"/>
    <s v="M"/>
    <s v="OtsLYON20S_1_0430"/>
    <s v="OtsLYON20S_1_1139"/>
    <x v="7"/>
    <n v="2"/>
    <n v="2020"/>
    <s v="NA"/>
    <s v="NA"/>
    <x v="5"/>
    <n v="0.98961045999999997"/>
    <n v="1"/>
    <x v="11"/>
    <n v="5.6818181818181825"/>
    <n v="17.04545454545455"/>
    <s v="abv"/>
    <n v="17.04545454545455"/>
  </r>
  <r>
    <s v="OtsLGRF22S"/>
    <s v="OtsLGRF22S_9201"/>
    <s v="C-09201"/>
    <d v="2022-09-27T00:00:00"/>
    <n v="18"/>
    <s v="U"/>
    <n v="660"/>
    <n v="66"/>
    <x v="1"/>
    <s v="NA"/>
    <m/>
    <s v="M"/>
    <s v="M"/>
    <s v="OtsLYON19S_1_1704"/>
    <s v="OtsLYON19S_1_1912"/>
    <x v="1"/>
    <n v="3"/>
    <n v="2019"/>
    <s v="NA"/>
    <s v="NA"/>
    <x v="12"/>
    <n v="0.95971980899999998"/>
    <n v="1"/>
    <x v="1"/>
    <n v="5.6818181818181825"/>
    <n v="17.04545454545455"/>
    <s v="abv"/>
    <n v="17.04545454545455"/>
  </r>
  <r>
    <s v="OtsLGRF22S"/>
    <s v="OtsLGRF22S_9204"/>
    <s v="C-09204"/>
    <d v="2022-09-27T00:00:00"/>
    <n v="18"/>
    <s v="U"/>
    <n v="590"/>
    <n v="59"/>
    <x v="1"/>
    <s v="NA"/>
    <m/>
    <s v="M"/>
    <s v="M"/>
    <s v="OtsLYON19S_1_0703"/>
    <s v="OtsLYON19S_1_0807"/>
    <x v="1"/>
    <n v="3"/>
    <n v="2019"/>
    <s v="NA"/>
    <s v="NA"/>
    <x v="5"/>
    <n v="0.95971980899999998"/>
    <n v="1"/>
    <x v="6"/>
    <n v="5.6818181818181825"/>
    <n v="17.04545454545455"/>
    <s v="abv"/>
    <n v="17.04545454545455"/>
  </r>
  <r>
    <s v="OtsLGRF22S"/>
    <s v="OtsLGRF22S_9207"/>
    <s v="C-09207"/>
    <d v="2022-09-27T00:00:00"/>
    <n v="18"/>
    <s v="U"/>
    <n v="410"/>
    <n v="41"/>
    <x v="1"/>
    <s v="NA"/>
    <m/>
    <s v="M"/>
    <s v="M"/>
    <s v="OtsLYON20S_1_0443"/>
    <s v="OtsLYON20S_1_1187"/>
    <x v="7"/>
    <n v="2"/>
    <n v="2020"/>
    <s v="NA"/>
    <s v="NA"/>
    <x v="3"/>
    <n v="0.98961045999999997"/>
    <n v="1"/>
    <x v="11"/>
    <n v="5.6818181818181825"/>
    <n v="17.04545454545455"/>
    <s v="blw"/>
    <n v="17.04545454545455"/>
  </r>
  <r>
    <s v="OtsLGRF22S"/>
    <s v="OtsLGRF22S_9210"/>
    <s v="C-09210"/>
    <d v="2022-09-27T00:00:00"/>
    <n v="18"/>
    <s v="F"/>
    <n v="690"/>
    <n v="69"/>
    <x v="0"/>
    <n v="1"/>
    <m/>
    <s v="F"/>
    <s v="F"/>
    <s v="NA"/>
    <s v="NA"/>
    <x v="2"/>
    <s v="NA"/>
    <s v="U"/>
    <s v="FALL"/>
    <n v="0.999999999999998"/>
    <x v="6"/>
    <e v="#N/A"/>
    <n v="1"/>
    <x v="5"/>
    <n v="5.6818181818181825"/>
    <n v="17.04545454545455"/>
    <s v="abv"/>
    <n v="17.04545454545455"/>
  </r>
  <r>
    <s v="OtsLGRF22S"/>
    <s v="OtsLGRF22S_9213"/>
    <s v="C-09213"/>
    <d v="2022-09-27T00:00:00"/>
    <n v="18"/>
    <s v="F"/>
    <n v="720"/>
    <n v="72"/>
    <x v="1"/>
    <s v="NA"/>
    <m/>
    <s v="F"/>
    <s v="F"/>
    <s v="OtsLYON18S_1_1929"/>
    <s v="OtsLYON18S_1_1532"/>
    <x v="0"/>
    <n v="4"/>
    <n v="2018"/>
    <s v="NA"/>
    <s v="NA"/>
    <x v="4"/>
    <n v="0.80551598400000002"/>
    <n v="1"/>
    <x v="5"/>
    <n v="5.6818181818181825"/>
    <n v="17.04545454545455"/>
    <s v="blw"/>
    <n v="17.04545454545455"/>
  </r>
  <r>
    <s v="OtsLGRF22S"/>
    <s v="OtsLGRF22S_9216"/>
    <s v="C-09216"/>
    <d v="2022-09-27T00:00:00"/>
    <n v="18"/>
    <s v="F"/>
    <n v="570"/>
    <n v="57"/>
    <x v="1"/>
    <s v="NA"/>
    <m/>
    <s v="F"/>
    <s v="F"/>
    <s v="OtsNPFH18S_1_6359"/>
    <s v="OtsNPFH18S_1_6049"/>
    <x v="3"/>
    <n v="4"/>
    <n v="2018"/>
    <s v="NA"/>
    <s v="NA"/>
    <x v="2"/>
    <n v="0.96828396500000002"/>
    <n v="1"/>
    <x v="9"/>
    <n v="5.6818181818181825"/>
    <n v="17.04545454545455"/>
    <s v="abv"/>
    <n v="17.04545454545455"/>
  </r>
  <r>
    <s v="OtsLGRF22S"/>
    <s v="OtsLGRF22S_9219"/>
    <s v="C-09219"/>
    <d v="2022-09-27T00:00:00"/>
    <n v="18"/>
    <s v="U"/>
    <n v="690"/>
    <n v="69"/>
    <x v="1"/>
    <s v="NA"/>
    <m/>
    <s v="M"/>
    <s v="M"/>
    <s v="OtsLYON19S_1_1846"/>
    <s v="OtsLYON19S_1_1601"/>
    <x v="1"/>
    <n v="3"/>
    <n v="2019"/>
    <s v="NA"/>
    <s v="NA"/>
    <x v="12"/>
    <n v="0.95971980899999998"/>
    <n v="1"/>
    <x v="5"/>
    <n v="5.6818181818181825"/>
    <n v="17.04545454545455"/>
    <s v="abv"/>
    <n v="17.04545454545455"/>
  </r>
  <r>
    <s v="OtsLGRF22S"/>
    <s v="OtsLGRF22S_9222"/>
    <s v="C-09222"/>
    <d v="2022-09-28T00:00:00"/>
    <n v="18"/>
    <s v="U"/>
    <n v="640"/>
    <n v="64"/>
    <x v="1"/>
    <s v="NA"/>
    <m/>
    <s v="M"/>
    <s v="M"/>
    <s v="NA"/>
    <s v="NA"/>
    <x v="2"/>
    <s v="NA"/>
    <s v="U"/>
    <s v="FALL"/>
    <n v="1"/>
    <x v="1"/>
    <e v="#N/A"/>
    <n v="1"/>
    <x v="1"/>
    <n v="5.6818181818181825"/>
    <n v="17.04545454545455"/>
    <s v="abv"/>
    <n v="17.04545454545455"/>
  </r>
  <r>
    <s v="OtsLGRF22S"/>
    <s v="OtsLGRF22S_9225"/>
    <s v="C-09225"/>
    <d v="2022-09-28T00:00:00"/>
    <n v="18"/>
    <s v="U"/>
    <n v="430"/>
    <n v="43"/>
    <x v="1"/>
    <s v="NA"/>
    <m/>
    <s v="M"/>
    <s v="M"/>
    <s v="OtsLYON20S_1_0291"/>
    <s v="OtsLYON20S_1_0199"/>
    <x v="7"/>
    <n v="2"/>
    <n v="2020"/>
    <s v="NA"/>
    <s v="NA"/>
    <x v="0"/>
    <n v="0.98961045999999997"/>
    <n v="1"/>
    <x v="7"/>
    <n v="5.6818181818181825"/>
    <n v="17.04545454545455"/>
    <s v="abv"/>
    <n v="17.04545454545455"/>
  </r>
  <r>
    <s v="OtsLGRF22S"/>
    <s v="OtsLGRF22S_9228"/>
    <s v="C-09228"/>
    <d v="2022-09-28T00:00:00"/>
    <n v="18"/>
    <s v="U"/>
    <n v="610"/>
    <n v="61"/>
    <x v="0"/>
    <n v="1"/>
    <m/>
    <s v="M"/>
    <s v="M"/>
    <s v="OtsLYON19S_1_1130"/>
    <s v="OtsLYON19S_1_1010"/>
    <x v="1"/>
    <n v="3"/>
    <n v="2019"/>
    <s v="NA"/>
    <s v="NA"/>
    <x v="14"/>
    <n v="0.95971980899999998"/>
    <n v="1"/>
    <x v="6"/>
    <n v="5.6818181818181825"/>
    <n v="17.04545454545455"/>
    <s v="abv"/>
    <n v="17.04545454545455"/>
  </r>
  <r>
    <s v="OtsLGRF22S"/>
    <s v="OtsLGRF22S_9231"/>
    <s v="C-09231"/>
    <d v="2022-09-28T00:00:00"/>
    <n v="18"/>
    <s v="U"/>
    <n v="700"/>
    <n v="70"/>
    <x v="1"/>
    <s v="NA"/>
    <m/>
    <s v="M"/>
    <s v="M"/>
    <s v="OtsLYON19S_1_0110"/>
    <s v="OtsLYON19S_1_0050"/>
    <x v="1"/>
    <n v="3"/>
    <n v="2019"/>
    <s v="NA"/>
    <s v="NA"/>
    <x v="7"/>
    <n v="0.95971980899999998"/>
    <n v="1"/>
    <x v="5"/>
    <n v="5.6818181818181825"/>
    <n v="17.04545454545455"/>
    <s v="abv"/>
    <n v="17.04545454545455"/>
  </r>
  <r>
    <s v="OtsLGRF22S"/>
    <s v="OtsLGRF22S_9234"/>
    <s v="C-09234"/>
    <d v="2022-09-28T00:00:00"/>
    <n v="18"/>
    <s v="F"/>
    <n v="720"/>
    <n v="72"/>
    <x v="1"/>
    <s v="NA"/>
    <m/>
    <s v="F"/>
    <s v="F"/>
    <s v="NA"/>
    <s v="NA"/>
    <x v="2"/>
    <s v="NA"/>
    <s v="U"/>
    <s v="FALL"/>
    <n v="1"/>
    <x v="1"/>
    <e v="#N/A"/>
    <n v="1"/>
    <x v="5"/>
    <n v="5.6818181818181825"/>
    <n v="17.04545454545455"/>
    <s v="abv"/>
    <n v="17.04545454545455"/>
  </r>
  <r>
    <s v="OtsLGRF22S"/>
    <s v="OtsLGRF22S_9237"/>
    <s v="C-09237"/>
    <d v="2022-09-28T00:00:00"/>
    <n v="18"/>
    <s v="F"/>
    <n v="790"/>
    <n v="79"/>
    <x v="1"/>
    <s v="NA"/>
    <m/>
    <s v="F"/>
    <s v="F"/>
    <s v="NA"/>
    <s v="NA"/>
    <x v="2"/>
    <s v="NA"/>
    <s v="U"/>
    <s v="FALL"/>
    <n v="1"/>
    <x v="1"/>
    <e v="#N/A"/>
    <n v="1"/>
    <x v="3"/>
    <n v="5.6818181818181825"/>
    <n v="17.04545454545455"/>
    <s v="abv"/>
    <n v="17.04545454545455"/>
  </r>
  <r>
    <s v="OtsLGRF22S"/>
    <s v="OtsLGRF22S_9240"/>
    <s v="C-09240"/>
    <d v="2022-09-28T00:00:00"/>
    <n v="18"/>
    <s v="U"/>
    <n v="560"/>
    <n v="56"/>
    <x v="0"/>
    <n v="1"/>
    <m/>
    <s v="M"/>
    <s v="M"/>
    <s v="OtsLYON19S_1_1103"/>
    <s v="OtsLYON19S_1_0918"/>
    <x v="1"/>
    <n v="3"/>
    <n v="2019"/>
    <s v="NA"/>
    <s v="NA"/>
    <x v="16"/>
    <n v="0.95971980899999998"/>
    <n v="1"/>
    <x v="9"/>
    <n v="5.6818181818181825"/>
    <n v="17.04545454545455"/>
    <s v="abv"/>
    <n v="17.04545454545455"/>
  </r>
  <r>
    <s v="OtsLGRF22S"/>
    <s v="OtsLGRF22S_9243"/>
    <s v="C-09243"/>
    <d v="2022-09-28T00:00:00"/>
    <n v="18"/>
    <s v="F"/>
    <n v="660"/>
    <n v="66"/>
    <x v="0"/>
    <n v="1"/>
    <m/>
    <s v="F"/>
    <s v="F"/>
    <s v="OtsLYON18S_1_2317"/>
    <s v="OtsLYON18S_1_2461"/>
    <x v="0"/>
    <n v="4"/>
    <n v="2018"/>
    <s v="NA"/>
    <s v="NA"/>
    <x v="9"/>
    <n v="0.80551598400000002"/>
    <n v="1"/>
    <x v="1"/>
    <n v="5.6818181818181825"/>
    <n v="17.04545454545455"/>
    <s v="blw"/>
    <n v="17.04545454545455"/>
  </r>
  <r>
    <s v="OtsLGRF22S"/>
    <s v="OtsLGRF22S_9246"/>
    <s v="C-09246"/>
    <d v="2022-09-28T00:00:00"/>
    <n v="18"/>
    <s v="U"/>
    <n v="420"/>
    <n v="42"/>
    <x v="0"/>
    <n v="1"/>
    <m/>
    <s v="M"/>
    <s v="M"/>
    <s v="OtsLYON20S_1_0288"/>
    <s v="OtsLYON20S_1_1006"/>
    <x v="7"/>
    <n v="2"/>
    <n v="2020"/>
    <s v="NA"/>
    <s v="NA"/>
    <x v="0"/>
    <n v="0.98961045999999997"/>
    <n v="1"/>
    <x v="11"/>
    <n v="5.6818181818181825"/>
    <n v="17.04545454545455"/>
    <s v="abv"/>
    <n v="17.04545454545455"/>
  </r>
  <r>
    <s v="OtsLGRF22S"/>
    <s v="OtsLGRF22S_9249"/>
    <s v="C-09249"/>
    <d v="2022-09-28T00:00:00"/>
    <n v="18"/>
    <s v="U"/>
    <n v="590"/>
    <n v="59"/>
    <x v="1"/>
    <s v="NA"/>
    <m/>
    <s v="M"/>
    <s v="M"/>
    <s v="OtsLYON19S_1_1738"/>
    <s v="OtsLYON19S_1_1980"/>
    <x v="1"/>
    <n v="3"/>
    <n v="2019"/>
    <s v="NA"/>
    <s v="NA"/>
    <x v="12"/>
    <n v="0.95971980899999998"/>
    <n v="1"/>
    <x v="6"/>
    <n v="5.6818181818181825"/>
    <n v="17.04545454545455"/>
    <s v="abv"/>
    <n v="17.04545454545455"/>
  </r>
  <r>
    <s v="OtsLGRF22S"/>
    <s v="OtsLGRF22S_9252"/>
    <s v="C-09252"/>
    <d v="2022-09-28T00:00:00"/>
    <n v="18"/>
    <s v="U"/>
    <n v="400"/>
    <n v="40"/>
    <x v="1"/>
    <s v="NA"/>
    <m/>
    <s v="M"/>
    <s v="M"/>
    <s v="OtsLYON20S_1_1570"/>
    <s v="OtsLYON20S_1_1734"/>
    <x v="7"/>
    <n v="2"/>
    <n v="2020"/>
    <s v="NA"/>
    <s v="NA"/>
    <x v="12"/>
    <n v="0.98961045999999997"/>
    <n v="1"/>
    <x v="11"/>
    <n v="5.6818181818181825"/>
    <n v="17.04545454545455"/>
    <s v="abv"/>
    <n v="17.04545454545455"/>
  </r>
  <r>
    <s v="OtsLGRF22S"/>
    <s v="OtsLGRF22S_9255"/>
    <s v="C-09255"/>
    <d v="2022-09-28T00:00:00"/>
    <n v="18"/>
    <s v="U"/>
    <n v="470"/>
    <n v="47"/>
    <x v="1"/>
    <s v="NA"/>
    <s v="This sample is a duplicate with OtsLGRF22S_10280."/>
    <s v="M"/>
    <s v="M"/>
    <s v="OtsLYON20S_1_0486"/>
    <s v="OtsLYON20S_1_0533"/>
    <x v="7"/>
    <n v="2"/>
    <n v="2020"/>
    <s v="NA"/>
    <s v="NA"/>
    <x v="3"/>
    <n v="0.98961045999999997"/>
    <n v="1"/>
    <x v="7"/>
    <n v="5.6818181818181825"/>
    <n v="17.04545454545455"/>
    <s v="blw"/>
    <n v="17.04545454545455"/>
  </r>
  <r>
    <s v="OtsLGRF22S"/>
    <s v="OtsLGRF22S_9258"/>
    <s v="C-09258"/>
    <d v="2022-09-28T00:00:00"/>
    <n v="18"/>
    <s v="U"/>
    <n v="430"/>
    <n v="43"/>
    <x v="1"/>
    <s v="NA"/>
    <m/>
    <s v="M"/>
    <s v="M"/>
    <s v="OtsLYON20S_1_0434"/>
    <s v="OtsLYON20S_1_1141"/>
    <x v="7"/>
    <n v="2"/>
    <n v="2020"/>
    <s v="NA"/>
    <s v="NA"/>
    <x v="5"/>
    <n v="0.98961045999999997"/>
    <n v="1"/>
    <x v="7"/>
    <n v="5.6818181818181825"/>
    <n v="17.04545454545455"/>
    <s v="abv"/>
    <n v="17.04545454545455"/>
  </r>
  <r>
    <s v="OtsLGRF22S"/>
    <s v="OtsLGRF22S_9261"/>
    <s v="C-09261"/>
    <d v="2022-09-28T00:00:00"/>
    <n v="18"/>
    <s v="F"/>
    <n v="680"/>
    <n v="68"/>
    <x v="0"/>
    <n v="1"/>
    <m/>
    <s v="F"/>
    <s v="F"/>
    <s v="OtsLYON19S_1_0549"/>
    <s v="OtsLYON19S_1_0414"/>
    <x v="1"/>
    <n v="3"/>
    <n v="2019"/>
    <s v="NA"/>
    <s v="NA"/>
    <x v="3"/>
    <n v="0.95971980899999998"/>
    <n v="1"/>
    <x v="5"/>
    <n v="5.6818181818181825"/>
    <n v="17.04545454545455"/>
    <s v="blw"/>
    <n v="17.04545454545455"/>
  </r>
  <r>
    <s v="OtsLGRF22S"/>
    <s v="OtsLGRF22S_9264"/>
    <s v="C-09264"/>
    <d v="2022-09-28T00:00:00"/>
    <n v="18"/>
    <s v="U"/>
    <n v="560"/>
    <n v="56"/>
    <x v="0"/>
    <n v="1"/>
    <m/>
    <s v="M"/>
    <s v="M"/>
    <s v="OtsLYON19S_1_1787"/>
    <s v="OtsLYON19S_1_2049"/>
    <x v="1"/>
    <n v="3"/>
    <n v="2019"/>
    <s v="NA"/>
    <s v="NA"/>
    <x v="17"/>
    <n v="0.95971980899999998"/>
    <n v="1"/>
    <x v="9"/>
    <n v="5.6818181818181825"/>
    <n v="17.04545454545455"/>
    <s v="abv"/>
    <n v="17.04545454545455"/>
  </r>
  <r>
    <s v="OtsLGRF22S"/>
    <s v="OtsLGRF22S_9267"/>
    <s v="C-09267"/>
    <d v="2022-09-28T00:00:00"/>
    <n v="18"/>
    <s v="F"/>
    <n v="610"/>
    <n v="61"/>
    <x v="1"/>
    <s v="NA"/>
    <s v="This individual failed to genotype"/>
    <s v="U"/>
    <s v="F"/>
    <s v="NG"/>
    <s v="NG"/>
    <x v="11"/>
    <s v="NA"/>
    <s v="U"/>
    <s v="NA"/>
    <s v="NA"/>
    <x v="19"/>
    <e v="#N/A"/>
    <n v="1"/>
    <x v="6"/>
    <n v="5.6818181818181825"/>
    <n v="17.04545454545455"/>
    <s v="abv"/>
    <n v="17.04545454545455"/>
  </r>
  <r>
    <s v="OtsLGRF22S"/>
    <s v="OtsLGRF22S_9270"/>
    <s v="C-09270"/>
    <d v="2022-09-28T00:00:00"/>
    <n v="18"/>
    <s v="M"/>
    <n v="720"/>
    <n v="72"/>
    <x v="0"/>
    <s v="NA"/>
    <m/>
    <s v="M"/>
    <s v="M"/>
    <s v="OtsPBT19-RSHFa-0542"/>
    <s v="OtsPBT19-RSHFa-0420"/>
    <x v="9"/>
    <n v="3"/>
    <n v="2019"/>
    <s v="NA"/>
    <s v="NA"/>
    <x v="18"/>
    <n v="0.96016800000000002"/>
    <n v="1"/>
    <x v="5"/>
    <n v="5.6818181818181825"/>
    <n v="17.04545454545455"/>
    <s v="blw"/>
    <n v="17.04545454545455"/>
  </r>
  <r>
    <s v="OtsLGRF22S"/>
    <s v="OtsLGRF22S_9273"/>
    <s v="C-09273"/>
    <d v="2022-09-28T00:00:00"/>
    <n v="18"/>
    <s v="F"/>
    <n v="730"/>
    <n v="73"/>
    <x v="1"/>
    <s v="NA"/>
    <m/>
    <s v="F"/>
    <s v="F"/>
    <s v="OtsLYON19S_1_1855"/>
    <s v="OtsLYON19S_1_1600"/>
    <x v="1"/>
    <n v="3"/>
    <n v="2019"/>
    <s v="NA"/>
    <s v="NA"/>
    <x v="12"/>
    <n v="0.95971980899999998"/>
    <n v="1"/>
    <x v="4"/>
    <n v="5.6818181818181825"/>
    <n v="17.04545454545455"/>
    <s v="abv"/>
    <n v="17.04545454545455"/>
  </r>
  <r>
    <s v="OtsLGRF22S"/>
    <s v="OtsLGRF22S_9276"/>
    <s v="C-09276"/>
    <d v="2022-09-28T00:00:00"/>
    <n v="18"/>
    <s v="U"/>
    <n v="680"/>
    <n v="68"/>
    <x v="0"/>
    <n v="1"/>
    <m/>
    <s v="M"/>
    <s v="M"/>
    <s v="OtsLYON19S_1_1713"/>
    <s v="OtsLYON19S_1_1921"/>
    <x v="1"/>
    <n v="3"/>
    <n v="2019"/>
    <s v="NA"/>
    <s v="NA"/>
    <x v="12"/>
    <n v="0.95971980899999998"/>
    <n v="1"/>
    <x v="5"/>
    <n v="5.6818181818181825"/>
    <n v="17.04545454545455"/>
    <s v="abv"/>
    <n v="17.04545454545455"/>
  </r>
  <r>
    <s v="OtsLGRF22S"/>
    <s v="OtsLGRF22S_9279"/>
    <s v="C-09279"/>
    <d v="2022-09-28T00:00:00"/>
    <n v="18"/>
    <s v="U"/>
    <n v="690"/>
    <n v="69"/>
    <x v="1"/>
    <s v="NA"/>
    <m/>
    <s v="M"/>
    <s v="M"/>
    <s v="OtsNPFH19S_1_4336"/>
    <s v="OtsNPFH19S_1_4002"/>
    <x v="5"/>
    <n v="3"/>
    <n v="2019"/>
    <s v="NA"/>
    <s v="NA"/>
    <x v="10"/>
    <n v="0.99705232300000002"/>
    <n v="1"/>
    <x v="5"/>
    <n v="5.6818181818181825"/>
    <n v="17.04545454545455"/>
    <s v="abv"/>
    <n v="17.04545454545455"/>
  </r>
  <r>
    <s v="OtsLGRF22S"/>
    <s v="OtsLGRF22S_9282"/>
    <s v="C-09282"/>
    <d v="2022-09-28T00:00:00"/>
    <n v="18"/>
    <s v="U"/>
    <n v="580"/>
    <n v="58"/>
    <x v="1"/>
    <s v="NA"/>
    <m/>
    <s v="M"/>
    <s v="M"/>
    <s v="NA"/>
    <s v="NA"/>
    <x v="2"/>
    <s v="NA"/>
    <s v="U"/>
    <s v="FALL"/>
    <n v="0.999999999999999"/>
    <x v="1"/>
    <e v="#N/A"/>
    <n v="1"/>
    <x v="6"/>
    <n v="5.6818181818181825"/>
    <n v="17.04545454545455"/>
    <s v="abv"/>
    <n v="17.04545454545455"/>
  </r>
  <r>
    <s v="OtsLGRF22S"/>
    <s v="OtsLGRF22S_9285"/>
    <s v="C-09285"/>
    <d v="2022-09-28T00:00:00"/>
    <n v="18"/>
    <s v="F"/>
    <n v="610"/>
    <n v="61"/>
    <x v="1"/>
    <n v="1"/>
    <m/>
    <s v="F"/>
    <s v="F"/>
    <s v="OtsLYON19S_1_1868"/>
    <s v="OtsLYON19S_1_1628"/>
    <x v="1"/>
    <n v="3"/>
    <n v="2019"/>
    <s v="NA"/>
    <s v="NA"/>
    <x v="12"/>
    <n v="0.95971980899999998"/>
    <n v="1"/>
    <x v="6"/>
    <n v="5.6818181818181825"/>
    <n v="17.04545454545455"/>
    <s v="abv"/>
    <n v="17.04545454545455"/>
  </r>
  <r>
    <s v="OtsLGRF22S"/>
    <s v="OtsLGRF22S_9288"/>
    <s v="C-09288"/>
    <d v="2022-09-28T00:00:00"/>
    <n v="18"/>
    <s v="F"/>
    <n v="770"/>
    <n v="77"/>
    <x v="1"/>
    <s v="NA"/>
    <m/>
    <s v="F"/>
    <s v="F"/>
    <s v="NA"/>
    <s v="NA"/>
    <x v="2"/>
    <s v="NA"/>
    <s v="U"/>
    <s v="FALL"/>
    <n v="0.999999999999999"/>
    <x v="1"/>
    <e v="#N/A"/>
    <n v="1"/>
    <x v="4"/>
    <n v="5.6818181818181825"/>
    <n v="17.04545454545455"/>
    <s v="abv"/>
    <n v="17.04545454545455"/>
  </r>
  <r>
    <s v="OtsLGRF22S"/>
    <s v="OtsLGRF22S_9291"/>
    <s v="C-09291"/>
    <d v="2022-09-28T00:00:00"/>
    <n v="18"/>
    <s v="U"/>
    <n v="580"/>
    <n v="58"/>
    <x v="1"/>
    <s v="NA"/>
    <m/>
    <s v="M"/>
    <s v="M"/>
    <s v="OtsNPFH19S_1_2301"/>
    <s v="OtsNPFH19S_1_2017"/>
    <x v="5"/>
    <n v="3"/>
    <n v="2019"/>
    <s v="NA"/>
    <s v="NA"/>
    <x v="8"/>
    <n v="0.99705232300000002"/>
    <n v="1"/>
    <x v="6"/>
    <n v="5.6818181818181825"/>
    <n v="17.04545454545455"/>
    <s v="abv"/>
    <n v="17.04545454545455"/>
  </r>
  <r>
    <s v="OtsLGRF22S"/>
    <s v="OtsLGRF22S_9294"/>
    <s v="C-09294"/>
    <d v="2022-09-28T00:00:00"/>
    <n v="18"/>
    <s v="M"/>
    <n v="780"/>
    <n v="78"/>
    <x v="1"/>
    <s v="NA"/>
    <m/>
    <s v="M"/>
    <s v="M"/>
    <s v="OtsLYON19S_1_1850"/>
    <s v="OtsLYON19S_1_1606"/>
    <x v="1"/>
    <n v="3"/>
    <n v="2019"/>
    <s v="NA"/>
    <s v="NA"/>
    <x v="12"/>
    <n v="0.95971980899999998"/>
    <n v="1"/>
    <x v="3"/>
    <n v="5.6818181818181825"/>
    <n v="17.04545454545455"/>
    <s v="abv"/>
    <n v="17.04545454545455"/>
  </r>
  <r>
    <s v="OtsLGRF22S"/>
    <s v="OtsLGRF22S_9297"/>
    <s v="C-09297"/>
    <d v="2022-09-28T00:00:00"/>
    <n v="18"/>
    <s v="F"/>
    <n v="710"/>
    <n v="71"/>
    <x v="0"/>
    <s v="NA"/>
    <s v="This individual failed to genotype"/>
    <s v="U"/>
    <s v="F"/>
    <s v="NG"/>
    <s v="NG"/>
    <x v="10"/>
    <s v="NA"/>
    <s v="U"/>
    <s v="NA"/>
    <s v="NA"/>
    <x v="19"/>
    <e v="#N/A"/>
    <n v="1"/>
    <x v="5"/>
    <n v="5.6818181818181825"/>
    <n v="17.04545454545455"/>
    <s v="abv"/>
    <n v="17.04545454545455"/>
  </r>
  <r>
    <s v="OtsLGRF22S"/>
    <s v="OtsLGRF22S_9300"/>
    <s v="C-09300"/>
    <d v="2022-09-28T00:00:00"/>
    <n v="18"/>
    <s v="M"/>
    <n v="800"/>
    <n v="80"/>
    <x v="1"/>
    <s v="NA"/>
    <s v="This individual failed to genotype"/>
    <s v="U"/>
    <s v="M"/>
    <s v="NG"/>
    <s v="NG"/>
    <x v="11"/>
    <s v="NA"/>
    <s v="U"/>
    <s v="NA"/>
    <s v="NA"/>
    <x v="19"/>
    <e v="#N/A"/>
    <n v="1"/>
    <x v="3"/>
    <n v="5.6818181818181825"/>
    <n v="17.04545454545455"/>
    <s v="abv"/>
    <n v="17.04545454545455"/>
  </r>
  <r>
    <s v="OtsLGRF22S"/>
    <s v="OtsLGRF22S_9303"/>
    <s v="C-09303"/>
    <d v="2022-09-28T00:00:00"/>
    <n v="18"/>
    <s v="F"/>
    <n v="700"/>
    <n v="70"/>
    <x v="1"/>
    <s v="NA"/>
    <m/>
    <s v="F"/>
    <s v="F"/>
    <s v="NA"/>
    <s v="NA"/>
    <x v="2"/>
    <s v="NA"/>
    <s v="U"/>
    <s v="FALL"/>
    <n v="0.999999999999996"/>
    <x v="1"/>
    <e v="#N/A"/>
    <n v="1"/>
    <x v="5"/>
    <n v="5.6818181818181825"/>
    <n v="17.04545454545455"/>
    <s v="abv"/>
    <n v="17.04545454545455"/>
  </r>
  <r>
    <s v="OtsLGRF22S"/>
    <s v="OtsLGRF22S_9306"/>
    <s v="C-09306"/>
    <d v="2022-09-28T00:00:00"/>
    <n v="18"/>
    <s v="M"/>
    <n v="750"/>
    <n v="75"/>
    <x v="0"/>
    <n v="1"/>
    <m/>
    <s v="M"/>
    <s v="M"/>
    <s v="OtsPBT17-RSHFa-0343"/>
    <s v="OtsPBT17-RSHFa-0221"/>
    <x v="16"/>
    <n v="5"/>
    <n v="2017"/>
    <s v="NA"/>
    <s v="NA"/>
    <x v="18"/>
    <n v="0.93397200000000002"/>
    <n v="1"/>
    <x v="4"/>
    <n v="5.6818181818181825"/>
    <n v="17.04545454545455"/>
    <s v="blw"/>
    <n v="17.04545454545455"/>
  </r>
  <r>
    <s v="OtsLGRF22S"/>
    <s v="OtsLGRF22S_9309"/>
    <s v="C-09309"/>
    <d v="2022-09-28T00:00:00"/>
    <n v="18"/>
    <s v="U"/>
    <n v="340"/>
    <n v="34"/>
    <x v="0"/>
    <n v="1"/>
    <s v="This sample is a duplicate with OtsLGRF22S_10015."/>
    <s v="M"/>
    <s v="M"/>
    <s v="OtsLYON20S_1_0692"/>
    <s v="OtsLYON20S_1_0829"/>
    <x v="7"/>
    <n v="2"/>
    <n v="2020"/>
    <s v="NA"/>
    <s v="NA"/>
    <x v="9"/>
    <n v="0.98961045999999997"/>
    <n v="1"/>
    <x v="11"/>
    <n v="5.6818181818181825"/>
    <n v="17.04545454545455"/>
    <s v="blw"/>
    <n v="17.04545454545455"/>
  </r>
  <r>
    <s v="OtsLGRF22S"/>
    <s v="OtsLGRF22S_9312"/>
    <s v="C-09312"/>
    <d v="2022-09-28T00:00:00"/>
    <n v="18"/>
    <s v="U"/>
    <n v="620"/>
    <n v="62"/>
    <x v="0"/>
    <n v="1"/>
    <m/>
    <s v="M"/>
    <s v="M"/>
    <s v="OtsLYON19S_1_1120"/>
    <s v="OtsLYON19S_1_0955"/>
    <x v="1"/>
    <n v="3"/>
    <n v="2019"/>
    <s v="NA"/>
    <s v="NA"/>
    <x v="16"/>
    <n v="0.95971980899999998"/>
    <n v="1"/>
    <x v="6"/>
    <n v="5.6818181818181825"/>
    <n v="17.04545454545455"/>
    <s v="abv"/>
    <n v="17.04545454545455"/>
  </r>
  <r>
    <s v="OtsLGRF22S"/>
    <s v="OtsLGRF22S_9315"/>
    <s v="C-09315"/>
    <d v="2022-09-28T00:00:00"/>
    <n v="18"/>
    <s v="F"/>
    <n v="670"/>
    <n v="67"/>
    <x v="1"/>
    <s v="NA"/>
    <m/>
    <s v="F"/>
    <s v="F"/>
    <s v="OtsLYON19S_1_1865"/>
    <s v="OtsLYON19S_1_1623"/>
    <x v="1"/>
    <n v="3"/>
    <n v="2019"/>
    <s v="NA"/>
    <s v="NA"/>
    <x v="12"/>
    <n v="0.95971980899999998"/>
    <n v="1"/>
    <x v="1"/>
    <n v="5.6818181818181825"/>
    <n v="17.04545454545455"/>
    <s v="abv"/>
    <n v="17.04545454545455"/>
  </r>
  <r>
    <s v="OtsLGRF22S"/>
    <s v="OtsLGRF22S_9318"/>
    <s v="C-09318"/>
    <d v="2022-09-28T00:00:00"/>
    <n v="18"/>
    <s v="F"/>
    <n v="630"/>
    <n v="63"/>
    <x v="0"/>
    <n v="1"/>
    <m/>
    <s v="F"/>
    <s v="F"/>
    <s v="OtsLYON18S_1_2332"/>
    <s v="OtsLYON18S_1_2734"/>
    <x v="0"/>
    <n v="4"/>
    <n v="2018"/>
    <s v="NA"/>
    <s v="NA"/>
    <x v="9"/>
    <n v="0.80551598400000002"/>
    <n v="1"/>
    <x v="1"/>
    <n v="5.6818181818181825"/>
    <n v="17.04545454545455"/>
    <s v="blw"/>
    <n v="17.04545454545455"/>
  </r>
  <r>
    <s v="OtsLGRF22S"/>
    <s v="OtsLGRF22S_9321"/>
    <s v="C-09321"/>
    <d v="2022-09-28T00:00:00"/>
    <n v="18"/>
    <s v="U"/>
    <n v="570"/>
    <n v="57"/>
    <x v="1"/>
    <s v="NA"/>
    <s v="This individual failed to genotype"/>
    <s v="U"/>
    <s v="M"/>
    <s v="NG"/>
    <s v="NG"/>
    <x v="11"/>
    <s v="NA"/>
    <s v="U"/>
    <s v="NA"/>
    <s v="NA"/>
    <x v="19"/>
    <e v="#N/A"/>
    <n v="1"/>
    <x v="9"/>
    <n v="5.6818181818181825"/>
    <n v="17.04545454545455"/>
    <s v="abv"/>
    <n v="17.04545454545455"/>
  </r>
  <r>
    <s v="OtsLGRF22S"/>
    <s v="OtsLGRF22S_9324"/>
    <s v="C-09324"/>
    <d v="2022-09-28T00:00:00"/>
    <n v="18"/>
    <s v="U"/>
    <n v="510"/>
    <n v="51"/>
    <x v="0"/>
    <n v="1"/>
    <m/>
    <s v="M"/>
    <s v="M"/>
    <s v="OtsLYON19S_1_0595"/>
    <s v="OtsLYON19S_1_0699"/>
    <x v="1"/>
    <n v="3"/>
    <n v="2019"/>
    <s v="NA"/>
    <s v="NA"/>
    <x v="5"/>
    <n v="0.95971980899999998"/>
    <n v="1"/>
    <x v="8"/>
    <n v="5.6818181818181825"/>
    <n v="17.04545454545455"/>
    <s v="abv"/>
    <n v="17.04545454545455"/>
  </r>
  <r>
    <s v="OtsLGRF22S"/>
    <s v="OtsLGRF22S_9327"/>
    <s v="C-09327"/>
    <d v="2022-09-28T00:00:00"/>
    <n v="18"/>
    <s v="F"/>
    <n v="620"/>
    <n v="62"/>
    <x v="0"/>
    <n v="1"/>
    <m/>
    <s v="F"/>
    <s v="F"/>
    <s v="OtsLYON18S_1_2351"/>
    <s v="OtsLYON18S_1_2722"/>
    <x v="0"/>
    <n v="4"/>
    <n v="2018"/>
    <s v="NA"/>
    <s v="NA"/>
    <x v="9"/>
    <n v="0.80551598400000002"/>
    <n v="1"/>
    <x v="6"/>
    <n v="5.6818181818181825"/>
    <n v="17.04545454545455"/>
    <s v="blw"/>
    <n v="17.04545454545455"/>
  </r>
  <r>
    <s v="OtsLGRF22S"/>
    <s v="OtsLGRF22S_9330"/>
    <s v="C-09330"/>
    <d v="2022-09-28T00:00:00"/>
    <n v="18"/>
    <s v="U"/>
    <n v="570"/>
    <n v="57"/>
    <x v="1"/>
    <s v="NA"/>
    <m/>
    <s v="M"/>
    <s v="M"/>
    <s v="OtsLYON19S_1_0570"/>
    <s v="OtsLYON19S_1_0483"/>
    <x v="1"/>
    <n v="3"/>
    <n v="2019"/>
    <s v="NA"/>
    <s v="NA"/>
    <x v="3"/>
    <n v="0.95971980899999998"/>
    <n v="1"/>
    <x v="9"/>
    <n v="5.6818181818181825"/>
    <n v="17.04545454545455"/>
    <s v="blw"/>
    <n v="17.04545454545455"/>
  </r>
  <r>
    <s v="OtsLGRF22S"/>
    <s v="OtsLGRF22S_9333"/>
    <s v="C-09333"/>
    <d v="2022-09-28T00:00:00"/>
    <n v="18"/>
    <s v="U"/>
    <n v="590"/>
    <n v="59"/>
    <x v="1"/>
    <s v="NA"/>
    <m/>
    <s v="M"/>
    <s v="M"/>
    <s v="NA"/>
    <s v="NA"/>
    <x v="2"/>
    <s v="NA"/>
    <s v="U"/>
    <s v="FALL"/>
    <n v="1"/>
    <x v="1"/>
    <e v="#N/A"/>
    <n v="1"/>
    <x v="6"/>
    <n v="5.6818181818181825"/>
    <n v="17.04545454545455"/>
    <s v="abv"/>
    <n v="17.04545454545455"/>
  </r>
  <r>
    <s v="OtsLGRF22S"/>
    <s v="OtsLGRF22S_9336"/>
    <s v="C-09336"/>
    <d v="2022-09-28T00:00:00"/>
    <n v="18"/>
    <s v="U"/>
    <n v="580"/>
    <n v="58"/>
    <x v="1"/>
    <s v="NA"/>
    <m/>
    <s v="M"/>
    <s v="M"/>
    <s v="OtsLYON19S_1_0572"/>
    <s v="OtsLYON19S_1_0486"/>
    <x v="1"/>
    <n v="3"/>
    <n v="2019"/>
    <s v="NA"/>
    <s v="NA"/>
    <x v="3"/>
    <n v="0.95971980899999998"/>
    <n v="1"/>
    <x v="6"/>
    <n v="5.6818181818181825"/>
    <n v="17.04545454545455"/>
    <s v="blw"/>
    <n v="17.04545454545455"/>
  </r>
  <r>
    <s v="OtsLGRF22S"/>
    <s v="OtsLGRF22S_9339"/>
    <s v="C-09339"/>
    <d v="2022-09-28T00:00:00"/>
    <n v="18"/>
    <s v="F"/>
    <n v="710"/>
    <n v="71"/>
    <x v="1"/>
    <s v="NA"/>
    <m/>
    <s v="F"/>
    <s v="F"/>
    <s v="OtsLYON19S_1_1833"/>
    <s v="OtsLYON19S_1_1570"/>
    <x v="1"/>
    <n v="3"/>
    <n v="2019"/>
    <s v="NA"/>
    <s v="NA"/>
    <x v="12"/>
    <n v="0.95971980899999998"/>
    <n v="1"/>
    <x v="5"/>
    <n v="5.6818181818181825"/>
    <n v="17.04545454545455"/>
    <s v="abv"/>
    <n v="17.04545454545455"/>
  </r>
  <r>
    <s v="OtsLGRF22S"/>
    <s v="OtsLGRF22S_9342"/>
    <s v="C-09342"/>
    <d v="2022-09-28T00:00:00"/>
    <n v="18"/>
    <s v="U"/>
    <n v="560"/>
    <n v="56"/>
    <x v="1"/>
    <s v="NA"/>
    <m/>
    <s v="M"/>
    <s v="M"/>
    <s v="OtsLYON19S_1_1879"/>
    <s v="OtsLYON19S_1_1644"/>
    <x v="1"/>
    <n v="3"/>
    <n v="2019"/>
    <s v="NA"/>
    <s v="NA"/>
    <x v="12"/>
    <n v="0.95971980899999998"/>
    <n v="1"/>
    <x v="9"/>
    <n v="5.6818181818181825"/>
    <n v="17.04545454545455"/>
    <s v="abv"/>
    <n v="17.04545454545455"/>
  </r>
  <r>
    <s v="OtsLGRF22S"/>
    <s v="OtsLGRF22S_9345"/>
    <s v="C-09345"/>
    <d v="2022-09-28T00:00:00"/>
    <n v="18"/>
    <s v="U"/>
    <n v="700"/>
    <n v="70"/>
    <x v="0"/>
    <n v="1"/>
    <m/>
    <s v="U"/>
    <s v="F"/>
    <s v="OtsLYON19S_1_1118"/>
    <s v="OtsLYON19S_1_0954"/>
    <x v="1"/>
    <n v="3"/>
    <n v="2019"/>
    <s v="NA"/>
    <s v="NA"/>
    <x v="16"/>
    <n v="0.95971980899999998"/>
    <n v="1"/>
    <x v="5"/>
    <n v="5.6818181818181825"/>
    <n v="17.04545454545455"/>
    <s v="abv"/>
    <n v="17.04545454545455"/>
  </r>
  <r>
    <s v="OtsLGRF22S"/>
    <s v="OtsLGRF22S_9348"/>
    <s v="C-09348"/>
    <d v="2022-09-28T00:00:00"/>
    <n v="18"/>
    <s v="U"/>
    <n v="700"/>
    <n v="70"/>
    <x v="0"/>
    <n v="1"/>
    <m/>
    <s v="M"/>
    <s v="M"/>
    <s v="NA"/>
    <s v="NA"/>
    <x v="2"/>
    <s v="NA"/>
    <s v="U"/>
    <s v="FALL"/>
    <n v="1"/>
    <x v="6"/>
    <e v="#N/A"/>
    <n v="1"/>
    <x v="5"/>
    <n v="5.6818181818181825"/>
    <n v="17.04545454545455"/>
    <s v="abv"/>
    <n v="17.04545454545455"/>
  </r>
  <r>
    <s v="OtsLGRF22S"/>
    <s v="OtsLGRF22S_9351"/>
    <s v="C-09351"/>
    <d v="2022-09-28T00:00:00"/>
    <n v="18"/>
    <s v="U"/>
    <n v="480"/>
    <n v="48"/>
    <x v="0"/>
    <n v="1"/>
    <s v="This individual failed to genotype"/>
    <s v="U"/>
    <s v="M"/>
    <s v="NG"/>
    <s v="NG"/>
    <x v="10"/>
    <s v="NA"/>
    <s v="U"/>
    <s v="NA"/>
    <s v="NA"/>
    <x v="19"/>
    <e v="#N/A"/>
    <n v="1"/>
    <x v="8"/>
    <n v="5.6818181818181825"/>
    <n v="17.04545454545455"/>
    <s v="abv"/>
    <n v="17.04545454545455"/>
  </r>
  <r>
    <s v="OtsLGRF22S"/>
    <s v="OtsLGRF22S_9354"/>
    <s v="C-09354"/>
    <d v="2022-09-28T00:00:00"/>
    <n v="18"/>
    <s v="U"/>
    <n v="690"/>
    <n v="69"/>
    <x v="0"/>
    <s v="NA"/>
    <m/>
    <s v="M"/>
    <s v="M"/>
    <s v="OtsPBT19-PRHFa-4109"/>
    <s v="OtsPBT19-PRHFa-4204"/>
    <x v="15"/>
    <n v="3"/>
    <n v="2019"/>
    <s v="NA"/>
    <s v="NA"/>
    <x v="21"/>
    <n v="0.96152300000000002"/>
    <n v="1"/>
    <x v="5"/>
    <n v="5.6818181818181825"/>
    <n v="17.04545454545455"/>
    <s v="blw"/>
    <n v="17.04545454545455"/>
  </r>
  <r>
    <s v="OtsLGRF22S"/>
    <s v="OtsLGRF22S_9357"/>
    <s v="C-09357"/>
    <d v="2022-09-28T00:00:00"/>
    <n v="18"/>
    <s v="F"/>
    <n v="700"/>
    <n v="70"/>
    <x v="0"/>
    <n v="1"/>
    <m/>
    <s v="F"/>
    <s v="F"/>
    <s v="OtsLYON18S_1_0734"/>
    <s v="OtsLYON18S_1_0867"/>
    <x v="0"/>
    <n v="4"/>
    <n v="2018"/>
    <s v="NA"/>
    <s v="NA"/>
    <x v="5"/>
    <n v="0.80551598400000002"/>
    <n v="1"/>
    <x v="5"/>
    <n v="5.6818181818181825"/>
    <n v="17.04545454545455"/>
    <s v="abv"/>
    <n v="17.04545454545455"/>
  </r>
  <r>
    <s v="OtsLGRF22S"/>
    <s v="OtsLGRF22S_9360"/>
    <s v="C-09360"/>
    <d v="2022-09-28T00:00:00"/>
    <n v="18"/>
    <s v="U"/>
    <n v="690"/>
    <n v="69"/>
    <x v="0"/>
    <n v="1"/>
    <m/>
    <s v="M"/>
    <s v="M"/>
    <s v="OtsLYON19S_1_0706"/>
    <s v="OtsLYON19S_1_0803"/>
    <x v="1"/>
    <n v="3"/>
    <n v="2019"/>
    <s v="NA"/>
    <s v="NA"/>
    <x v="5"/>
    <n v="0.95971980899999998"/>
    <n v="1"/>
    <x v="5"/>
    <n v="5.6818181818181825"/>
    <n v="17.04545454545455"/>
    <s v="abv"/>
    <n v="17.04545454545455"/>
  </r>
  <r>
    <s v="OtsLGRF22S"/>
    <s v="OtsLGRF22S_9363"/>
    <s v="C-09363"/>
    <d v="2022-09-28T00:00:00"/>
    <n v="18"/>
    <s v="U"/>
    <n v="660"/>
    <n v="66"/>
    <x v="1"/>
    <s v="NA"/>
    <s v="This individual failed to genotype"/>
    <s v="U"/>
    <s v="M"/>
    <s v="NG"/>
    <s v="NG"/>
    <x v="11"/>
    <s v="NA"/>
    <s v="U"/>
    <s v="NA"/>
    <s v="NA"/>
    <x v="19"/>
    <e v="#N/A"/>
    <n v="1"/>
    <x v="1"/>
    <n v="5.6818181818181825"/>
    <n v="17.04545454545455"/>
    <s v="abv"/>
    <n v="17.04545454545455"/>
  </r>
  <r>
    <s v="OtsLGRF22S"/>
    <s v="OtsLGRF22S_9366"/>
    <s v="C-09366"/>
    <d v="2022-09-28T00:00:00"/>
    <n v="18"/>
    <s v="U"/>
    <n v="570"/>
    <n v="57"/>
    <x v="1"/>
    <s v="NA"/>
    <m/>
    <s v="M"/>
    <s v="M"/>
    <s v="OtsLYON19S_1_1834"/>
    <s v="OtsLYON19S_1_1566"/>
    <x v="1"/>
    <n v="3"/>
    <n v="2019"/>
    <s v="NA"/>
    <s v="NA"/>
    <x v="12"/>
    <n v="0.95971980899999998"/>
    <n v="1"/>
    <x v="9"/>
    <n v="5.6818181818181825"/>
    <n v="17.04545454545455"/>
    <s v="abv"/>
    <n v="17.04545454545455"/>
  </r>
  <r>
    <s v="OtsLGRF22S"/>
    <s v="OtsLGRF22S_9369"/>
    <s v="C-09369"/>
    <d v="2022-09-28T00:00:00"/>
    <n v="18"/>
    <s v="M"/>
    <n v="720"/>
    <n v="72"/>
    <x v="0"/>
    <n v="1"/>
    <m/>
    <s v="M"/>
    <s v="M"/>
    <s v="OtsLYON18S_1_2327"/>
    <s v="OtsLYON18S_1_2458"/>
    <x v="0"/>
    <n v="4"/>
    <n v="2018"/>
    <s v="NA"/>
    <s v="NA"/>
    <x v="9"/>
    <n v="0.80551598400000002"/>
    <n v="1"/>
    <x v="5"/>
    <n v="5.6818181818181825"/>
    <n v="17.04545454545455"/>
    <s v="blw"/>
    <n v="17.04545454545455"/>
  </r>
  <r>
    <s v="OtsLGRF22S"/>
    <s v="OtsLGRF22S_9372"/>
    <s v="C-09372"/>
    <d v="2022-09-28T00:00:00"/>
    <n v="18"/>
    <s v="U"/>
    <n v="330"/>
    <n v="33"/>
    <x v="0"/>
    <n v="1"/>
    <m/>
    <s v="M"/>
    <s v="M"/>
    <s v="OtsLYON20S_1_1419"/>
    <s v="OtsLYON20S_1_1000"/>
    <x v="7"/>
    <n v="2"/>
    <n v="2020"/>
    <s v="NA"/>
    <s v="NA"/>
    <x v="9"/>
    <n v="0.98961045999999997"/>
    <n v="1"/>
    <x v="11"/>
    <n v="5.6818181818181825"/>
    <n v="17.04545454545455"/>
    <s v="blw"/>
    <n v="17.04545454545455"/>
  </r>
  <r>
    <s v="OtsLGRF22S"/>
    <s v="OtsLGRF22S_9375"/>
    <s v="C-09375"/>
    <d v="2022-09-28T00:00:00"/>
    <n v="18"/>
    <s v="M"/>
    <n v="720"/>
    <n v="72"/>
    <x v="1"/>
    <s v="NA"/>
    <m/>
    <s v="M"/>
    <s v="M"/>
    <s v="OtsLYON19S_1_0501"/>
    <s v="OtsLYON19S_1_0302"/>
    <x v="1"/>
    <n v="3"/>
    <n v="2019"/>
    <s v="NA"/>
    <s v="NA"/>
    <x v="0"/>
    <n v="0.95971980899999998"/>
    <n v="1"/>
    <x v="5"/>
    <n v="5.6818181818181825"/>
    <n v="17.04545454545455"/>
    <s v="abv"/>
    <n v="17.04545454545455"/>
  </r>
  <r>
    <s v="OtsLGRF22S"/>
    <s v="OtsLGRF22S_9378"/>
    <s v="C-09378"/>
    <d v="2022-09-28T00:00:00"/>
    <n v="18"/>
    <s v="U"/>
    <n v="530"/>
    <n v="53"/>
    <x v="0"/>
    <n v="1"/>
    <m/>
    <s v="M"/>
    <s v="M"/>
    <s v="OtsNPFH19S_1_3314"/>
    <s v="OtsNPFH19S_1_3052"/>
    <x v="5"/>
    <n v="3"/>
    <n v="2019"/>
    <s v="NA"/>
    <s v="NA"/>
    <x v="11"/>
    <n v="0.99705232300000002"/>
    <n v="1"/>
    <x v="9"/>
    <n v="5.6818181818181825"/>
    <n v="17.04545454545455"/>
    <s v="abv"/>
    <n v="17.04545454545455"/>
  </r>
  <r>
    <s v="OtsLGRF22S"/>
    <s v="OtsLGRF22S_9381"/>
    <s v="C-09381"/>
    <d v="2022-09-28T00:00:00"/>
    <n v="18"/>
    <s v="F"/>
    <n v="680"/>
    <n v="68"/>
    <x v="1"/>
    <s v="NA"/>
    <m/>
    <s v="F"/>
    <s v="F"/>
    <s v="OtsNPFH19S_1_4324"/>
    <s v="OtsNPFH19S_1_4033"/>
    <x v="5"/>
    <n v="3"/>
    <n v="2019"/>
    <s v="NA"/>
    <s v="NA"/>
    <x v="8"/>
    <n v="0.99705232300000002"/>
    <n v="1"/>
    <x v="5"/>
    <n v="5.6818181818181825"/>
    <n v="17.04545454545455"/>
    <s v="abv"/>
    <n v="17.04545454545455"/>
  </r>
  <r>
    <s v="OtsLGRF22S"/>
    <s v="OtsLGRF22S_9384"/>
    <s v="C-09384"/>
    <d v="2022-09-29T00:00:00"/>
    <n v="18"/>
    <s v="F"/>
    <n v="680"/>
    <n v="68"/>
    <x v="1"/>
    <s v="NA"/>
    <m/>
    <s v="F"/>
    <s v="F"/>
    <s v="OtsLYON19S_1_1717"/>
    <s v="OtsLYON19S_1_1932"/>
    <x v="1"/>
    <n v="3"/>
    <n v="2019"/>
    <s v="NA"/>
    <s v="NA"/>
    <x v="12"/>
    <n v="0.95971980899999998"/>
    <n v="1"/>
    <x v="5"/>
    <n v="5.6818181818181825"/>
    <n v="17.04545454545455"/>
    <s v="abv"/>
    <n v="17.04545454545455"/>
  </r>
  <r>
    <s v="OtsLGRF22S"/>
    <s v="OtsLGRF22S_9387"/>
    <s v="C-09387"/>
    <d v="2022-09-29T00:00:00"/>
    <n v="18"/>
    <s v="F"/>
    <n v="790"/>
    <n v="79"/>
    <x v="1"/>
    <s v="NA"/>
    <m/>
    <s v="F"/>
    <s v="F"/>
    <s v="NA"/>
    <s v="NA"/>
    <x v="2"/>
    <s v="NA"/>
    <s v="U"/>
    <s v="FALL"/>
    <n v="0.999999999999994"/>
    <x v="1"/>
    <e v="#N/A"/>
    <n v="1"/>
    <x v="3"/>
    <n v="5.6818181818181825"/>
    <n v="17.04545454545455"/>
    <s v="abv"/>
    <n v="17.04545454545455"/>
  </r>
  <r>
    <s v="OtsLGRF22S"/>
    <s v="OtsLGRF22S_9390"/>
    <s v="C-09390"/>
    <d v="2022-09-29T00:00:00"/>
    <n v="18"/>
    <s v="M"/>
    <n v="810"/>
    <n v="81"/>
    <x v="1"/>
    <s v="NA"/>
    <m/>
    <s v="M"/>
    <s v="M"/>
    <s v="OtsNPFH18S_1_4307"/>
    <s v="OtsNPFH18S_1_4021"/>
    <x v="3"/>
    <n v="4"/>
    <n v="2018"/>
    <s v="NA"/>
    <s v="NA"/>
    <x v="8"/>
    <n v="0.96828396500000002"/>
    <n v="1"/>
    <x v="3"/>
    <n v="5.6818181818181825"/>
    <n v="17.04545454545455"/>
    <s v="abv"/>
    <n v="17.04545454545455"/>
  </r>
  <r>
    <s v="OtsLGRF22S"/>
    <s v="OtsLGRF22S_9393"/>
    <s v="C-09393"/>
    <d v="2022-09-29T00:00:00"/>
    <n v="18"/>
    <s v="F"/>
    <n v="700"/>
    <n v="70"/>
    <x v="1"/>
    <s v="NA"/>
    <m/>
    <s v="F"/>
    <s v="F"/>
    <s v="OtsLYON19S_1_1809"/>
    <s v="OtsLYON19S_1_1525"/>
    <x v="1"/>
    <n v="3"/>
    <n v="2019"/>
    <s v="NA"/>
    <s v="NA"/>
    <x v="12"/>
    <n v="0.95971980899999998"/>
    <n v="1"/>
    <x v="5"/>
    <n v="5.6818181818181825"/>
    <n v="17.04545454545455"/>
    <s v="abv"/>
    <n v="17.04545454545455"/>
  </r>
  <r>
    <s v="OtsLGRF22S"/>
    <s v="OtsLGRF22S_9396"/>
    <s v="C-09396"/>
    <d v="2022-09-29T00:00:00"/>
    <n v="18"/>
    <s v="F"/>
    <n v="650"/>
    <n v="65"/>
    <x v="0"/>
    <n v="1"/>
    <m/>
    <s v="F"/>
    <s v="F"/>
    <s v="OtsLYON19S_1_1766"/>
    <s v="OtsLYON19S_1_2045"/>
    <x v="1"/>
    <n v="3"/>
    <n v="2019"/>
    <s v="NA"/>
    <s v="NA"/>
    <x v="17"/>
    <n v="0.95971980899999998"/>
    <n v="1"/>
    <x v="1"/>
    <n v="5.6818181818181825"/>
    <n v="17.04545454545455"/>
    <s v="abv"/>
    <n v="17.04545454545455"/>
  </r>
  <r>
    <s v="OtsLGRF22S"/>
    <s v="OtsLGRF22S_9399"/>
    <s v="C-09399"/>
    <d v="2022-09-29T00:00:00"/>
    <n v="18"/>
    <s v="U"/>
    <n v="650"/>
    <n v="65"/>
    <x v="1"/>
    <s v="NA"/>
    <m/>
    <s v="M"/>
    <s v="M"/>
    <s v="NA"/>
    <s v="NA"/>
    <x v="2"/>
    <s v="NA"/>
    <s v="U"/>
    <s v="FALL"/>
    <n v="1"/>
    <x v="1"/>
    <e v="#N/A"/>
    <n v="1"/>
    <x v="1"/>
    <n v="5.6818181818181825"/>
    <n v="17.04545454545455"/>
    <s v="abv"/>
    <n v="17.04545454545455"/>
  </r>
  <r>
    <s v="OtsLGRF22S"/>
    <s v="OtsLGRF22S_9402"/>
    <s v="C-09402"/>
    <d v="2022-09-29T00:00:00"/>
    <n v="18"/>
    <s v="U"/>
    <n v="630"/>
    <n v="63"/>
    <x v="1"/>
    <s v="NA"/>
    <m/>
    <s v="M"/>
    <s v="M"/>
    <s v="OtsNPFH19S_1_3363"/>
    <s v="OtsNPFH19S_1_3094"/>
    <x v="5"/>
    <n v="3"/>
    <n v="2019"/>
    <s v="NA"/>
    <s v="NA"/>
    <x v="10"/>
    <n v="0.99705232300000002"/>
    <n v="1"/>
    <x v="1"/>
    <n v="5.6818181818181825"/>
    <n v="17.04545454545455"/>
    <s v="abv"/>
    <n v="17.04545454545455"/>
  </r>
  <r>
    <s v="OtsLGRF22S"/>
    <s v="OtsLGRF22S_9405"/>
    <s v="C-09405"/>
    <d v="2022-09-29T00:00:00"/>
    <n v="18"/>
    <s v="U"/>
    <n v="580"/>
    <n v="58"/>
    <x v="1"/>
    <s v="NA"/>
    <m/>
    <s v="M"/>
    <s v="M"/>
    <s v="OtsLYON19S_1_0576"/>
    <s v="OtsLYON19S_1_0494"/>
    <x v="1"/>
    <n v="3"/>
    <n v="2019"/>
    <s v="NA"/>
    <s v="NA"/>
    <x v="3"/>
    <n v="0.95971980899999998"/>
    <n v="1"/>
    <x v="6"/>
    <n v="5.6818181818181825"/>
    <n v="17.04545454545455"/>
    <s v="blw"/>
    <n v="17.04545454545455"/>
  </r>
  <r>
    <s v="OtsLGRF22S"/>
    <s v="OtsLGRF22S_9408"/>
    <s v="C-09408"/>
    <d v="2022-09-29T00:00:00"/>
    <n v="18"/>
    <s v="U"/>
    <n v="630"/>
    <n v="63"/>
    <x v="0"/>
    <n v="1"/>
    <s v="This individual failed to genotype"/>
    <s v="U"/>
    <s v="M"/>
    <s v="NG"/>
    <s v="NG"/>
    <x v="10"/>
    <s v="NA"/>
    <s v="U"/>
    <s v="NA"/>
    <s v="NA"/>
    <x v="19"/>
    <e v="#N/A"/>
    <n v="1"/>
    <x v="1"/>
    <n v="5.6818181818181825"/>
    <n v="17.04545454545455"/>
    <s v="abv"/>
    <n v="17.04545454545455"/>
  </r>
  <r>
    <s v="OtsLGRF22S"/>
    <s v="OtsLGRF22S_9411"/>
    <s v="C-09411"/>
    <d v="2022-09-29T00:00:00"/>
    <n v="18"/>
    <s v="U"/>
    <n v="620"/>
    <n v="62"/>
    <x v="0"/>
    <n v="1"/>
    <m/>
    <s v="M"/>
    <s v="M"/>
    <s v="OtsLYON19S_1_1730"/>
    <s v="OtsLYON19S_1_1955"/>
    <x v="1"/>
    <n v="3"/>
    <n v="2019"/>
    <s v="NA"/>
    <s v="NA"/>
    <x v="12"/>
    <n v="0.95971980899999998"/>
    <n v="1"/>
    <x v="6"/>
    <n v="5.6818181818181825"/>
    <n v="17.04545454545455"/>
    <s v="abv"/>
    <n v="17.04545454545455"/>
  </r>
  <r>
    <s v="OtsLGRF22S"/>
    <s v="OtsLGRF22S_9414"/>
    <s v="C-09414"/>
    <d v="2022-09-29T00:00:00"/>
    <n v="18"/>
    <s v="F"/>
    <n v="740"/>
    <n v="74"/>
    <x v="1"/>
    <s v="NA"/>
    <m/>
    <s v="F"/>
    <s v="F"/>
    <s v="OtsNPFH18S_1_3344"/>
    <s v="OtsNPFH18S_1_3022"/>
    <x v="3"/>
    <n v="4"/>
    <n v="2018"/>
    <s v="NA"/>
    <s v="NA"/>
    <x v="2"/>
    <n v="0.96828396500000002"/>
    <n v="1"/>
    <x v="4"/>
    <n v="5.6818181818181825"/>
    <n v="17.04545454545455"/>
    <s v="abv"/>
    <n v="17.04545454545455"/>
  </r>
  <r>
    <s v="OtsLGRF22S"/>
    <s v="OtsLGRF22S_9417"/>
    <s v="C-09417"/>
    <d v="2022-09-29T00:00:00"/>
    <n v="18"/>
    <s v="F"/>
    <n v="650"/>
    <n v="65"/>
    <x v="0"/>
    <n v="1"/>
    <m/>
    <s v="F"/>
    <s v="F"/>
    <s v="OtsLYON19S_1_1104"/>
    <s v="OtsLYON19S_1_0915"/>
    <x v="1"/>
    <n v="3"/>
    <n v="2019"/>
    <s v="NA"/>
    <s v="NA"/>
    <x v="16"/>
    <n v="0.95971980899999998"/>
    <n v="1"/>
    <x v="1"/>
    <n v="5.6818181818181825"/>
    <n v="17.04545454545455"/>
    <s v="abv"/>
    <n v="17.04545454545455"/>
  </r>
  <r>
    <s v="OtsLGRF22S"/>
    <s v="OtsLGRF22S_9420"/>
    <s v="C-09420"/>
    <d v="2022-09-29T00:00:00"/>
    <n v="18"/>
    <s v="U"/>
    <n v="620"/>
    <n v="62"/>
    <x v="0"/>
    <n v="1"/>
    <m/>
    <s v="M"/>
    <s v="M"/>
    <s v="OtsLYON19S_1_0705"/>
    <s v="OtsLYON19S_1_0673"/>
    <x v="1"/>
    <n v="3"/>
    <n v="2019"/>
    <s v="NA"/>
    <s v="NA"/>
    <x v="5"/>
    <n v="0.95971980899999998"/>
    <n v="1"/>
    <x v="6"/>
    <n v="5.6818181818181825"/>
    <n v="17.04545454545455"/>
    <s v="abv"/>
    <n v="17.04545454545455"/>
  </r>
  <r>
    <s v="OtsLGRF22S"/>
    <s v="OtsLGRF22S_9423"/>
    <s v="C-09423"/>
    <d v="2022-09-29T00:00:00"/>
    <n v="18"/>
    <s v="U"/>
    <n v="300"/>
    <n v="30"/>
    <x v="0"/>
    <n v="1"/>
    <m/>
    <s v="M"/>
    <s v="M"/>
    <s v="OtsLYON20S_1_1455"/>
    <s v="OtsLYON20S_1_1249"/>
    <x v="7"/>
    <n v="2"/>
    <n v="2020"/>
    <s v="NA"/>
    <s v="NA"/>
    <x v="9"/>
    <n v="0.98961045999999997"/>
    <n v="1"/>
    <x v="11"/>
    <n v="5.6818181818181825"/>
    <n v="17.04545454545455"/>
    <s v="blw"/>
    <n v="17.04545454545455"/>
  </r>
  <r>
    <s v="OtsLGRF22S"/>
    <s v="OtsLGRF22S_9426"/>
    <s v="C-09426"/>
    <d v="2022-09-29T00:00:00"/>
    <n v="18"/>
    <s v="U"/>
    <n v="570"/>
    <n v="57"/>
    <x v="1"/>
    <s v="NA"/>
    <m/>
    <s v="M"/>
    <s v="M"/>
    <s v="NA"/>
    <s v="NA"/>
    <x v="2"/>
    <s v="NA"/>
    <s v="U"/>
    <s v="FALL"/>
    <n v="0.999999999999995"/>
    <x v="1"/>
    <e v="#N/A"/>
    <n v="1"/>
    <x v="9"/>
    <n v="5.6818181818181825"/>
    <n v="17.04545454545455"/>
    <s v="abv"/>
    <n v="17.04545454545455"/>
  </r>
  <r>
    <s v="OtsLGRF22S"/>
    <s v="OtsLGRF22S_9429"/>
    <s v="C-09429"/>
    <d v="2022-09-29T00:00:00"/>
    <n v="18"/>
    <s v="U"/>
    <n v="660"/>
    <n v="66"/>
    <x v="1"/>
    <s v="NA"/>
    <m/>
    <s v="M"/>
    <s v="M"/>
    <s v="NA"/>
    <s v="NA"/>
    <x v="2"/>
    <s v="NA"/>
    <s v="U"/>
    <s v="FALL"/>
    <n v="0.999999999999999"/>
    <x v="1"/>
    <e v="#N/A"/>
    <n v="1"/>
    <x v="1"/>
    <n v="5.6818181818181825"/>
    <n v="17.04545454545455"/>
    <s v="abv"/>
    <n v="17.04545454545455"/>
  </r>
  <r>
    <s v="OtsLGRF22S"/>
    <s v="OtsLGRF22S_9432"/>
    <s v="C-09432"/>
    <d v="2022-09-29T00:00:00"/>
    <n v="18"/>
    <s v="F"/>
    <n v="710"/>
    <n v="71"/>
    <x v="0"/>
    <n v="1"/>
    <m/>
    <s v="F"/>
    <s v="F"/>
    <s v="OtsLYON18S_1_2341"/>
    <s v="OtsLYON18S_1_2706"/>
    <x v="0"/>
    <n v="4"/>
    <n v="2018"/>
    <s v="NA"/>
    <s v="NA"/>
    <x v="9"/>
    <n v="0.80551598400000002"/>
    <n v="1"/>
    <x v="5"/>
    <n v="5.6818181818181825"/>
    <n v="17.04545454545455"/>
    <s v="blw"/>
    <n v="17.04545454545455"/>
  </r>
  <r>
    <s v="OtsLGRF22S"/>
    <s v="OtsLGRF22S_9435"/>
    <s v="C-09435"/>
    <d v="2022-09-29T00:00:00"/>
    <n v="18"/>
    <s v="U"/>
    <n v="550"/>
    <n v="55"/>
    <x v="1"/>
    <s v="NA"/>
    <m/>
    <s v="M"/>
    <s v="M"/>
    <s v="NA"/>
    <s v="NA"/>
    <x v="2"/>
    <s v="NA"/>
    <s v="U"/>
    <s v="FALL"/>
    <n v="1"/>
    <x v="1"/>
    <e v="#N/A"/>
    <n v="1"/>
    <x v="9"/>
    <n v="5.6818181818181825"/>
    <n v="17.04545454545455"/>
    <s v="abv"/>
    <n v="17.04545454545455"/>
  </r>
  <r>
    <s v="OtsLGRF22S"/>
    <s v="OtsLGRF22S_9438"/>
    <s v="C-09438"/>
    <d v="2022-09-29T00:00:00"/>
    <n v="18"/>
    <s v="U"/>
    <n v="580"/>
    <n v="58"/>
    <x v="0"/>
    <n v="1"/>
    <m/>
    <s v="M"/>
    <s v="M"/>
    <s v="OtsLYON19S_1_1115"/>
    <s v="OtsLYON19S_1_0951"/>
    <x v="1"/>
    <n v="3"/>
    <n v="2019"/>
    <s v="NA"/>
    <s v="NA"/>
    <x v="16"/>
    <n v="0.95971980899999998"/>
    <n v="1"/>
    <x v="6"/>
    <n v="5.6818181818181825"/>
    <n v="17.04545454545455"/>
    <s v="abv"/>
    <n v="17.04545454545455"/>
  </r>
  <r>
    <s v="OtsLGRF22S"/>
    <s v="OtsLGRF22S_9441"/>
    <s v="C-09441"/>
    <d v="2022-09-29T00:00:00"/>
    <n v="18"/>
    <s v="F"/>
    <n v="790"/>
    <n v="79"/>
    <x v="0"/>
    <n v="1"/>
    <m/>
    <s v="F"/>
    <s v="F"/>
    <s v="OtsPBT17-LWSFa-5865"/>
    <s v="OtsPBT17-LWSFa-5962"/>
    <x v="17"/>
    <n v="5"/>
    <n v="2017"/>
    <s v="NA"/>
    <s v="NA"/>
    <x v="20"/>
    <n v="0.95951299999999995"/>
    <n v="1"/>
    <x v="3"/>
    <n v="5.6818181818181825"/>
    <n v="17.04545454545455"/>
    <s v="blw"/>
    <n v="17.04545454545455"/>
  </r>
  <r>
    <s v="OtsLGRF22S"/>
    <s v="OtsLGRF22S_9444"/>
    <s v="C-09444"/>
    <d v="2022-09-29T00:00:00"/>
    <n v="18"/>
    <s v="U"/>
    <n v="640"/>
    <n v="64"/>
    <x v="1"/>
    <s v="NA"/>
    <m/>
    <s v="M"/>
    <s v="M"/>
    <s v="OtsNPFH19S_1_2325"/>
    <s v="OtsNPFH19S_1_2074"/>
    <x v="5"/>
    <n v="3"/>
    <n v="2019"/>
    <s v="NA"/>
    <s v="NA"/>
    <x v="2"/>
    <n v="0.99705232300000002"/>
    <n v="1"/>
    <x v="1"/>
    <n v="5.6818181818181825"/>
    <n v="17.04545454545455"/>
    <s v="abv"/>
    <n v="17.04545454545455"/>
  </r>
  <r>
    <s v="OtsLGRF22S"/>
    <s v="OtsLGRF22S_9447"/>
    <s v="C-09447"/>
    <d v="2022-09-29T00:00:00"/>
    <n v="18"/>
    <s v="U"/>
    <n v="390"/>
    <n v="39"/>
    <x v="1"/>
    <s v="NA"/>
    <m/>
    <s v="M"/>
    <s v="M"/>
    <s v="OtsNPFH20S_1_0818"/>
    <s v="OtsNPFH20S_1_0750"/>
    <x v="14"/>
    <n v="2"/>
    <n v="2020"/>
    <s v="NA"/>
    <s v="NA"/>
    <x v="22"/>
    <n v="0.98845608500000004"/>
    <n v="1"/>
    <x v="11"/>
    <n v="5.6818181818181825"/>
    <n v="17.04545454545455"/>
    <s v="abv"/>
    <n v="17.04545454545455"/>
  </r>
  <r>
    <s v="OtsLGRF22S"/>
    <s v="OtsLGRF22S_9450"/>
    <s v="C-09450"/>
    <d v="2022-09-29T00:00:00"/>
    <n v="18"/>
    <s v="F"/>
    <n v="760"/>
    <n v="76"/>
    <x v="0"/>
    <n v="1"/>
    <m/>
    <s v="F"/>
    <s v="F"/>
    <s v="OtsLYON18S_1_2309"/>
    <s v="OtsLYON18S_1_2440"/>
    <x v="0"/>
    <n v="4"/>
    <n v="2018"/>
    <s v="NA"/>
    <s v="NA"/>
    <x v="9"/>
    <n v="0.80551598400000002"/>
    <n v="1"/>
    <x v="4"/>
    <n v="5.6818181818181825"/>
    <n v="17.04545454545455"/>
    <s v="blw"/>
    <n v="17.04545454545455"/>
  </r>
  <r>
    <s v="OtsLGRF22S"/>
    <s v="OtsLGRF22S_9453"/>
    <s v="C-09453"/>
    <d v="2022-09-29T00:00:00"/>
    <n v="18"/>
    <s v="U"/>
    <n v="610"/>
    <n v="61"/>
    <x v="0"/>
    <n v="1"/>
    <m/>
    <s v="M"/>
    <s v="M"/>
    <s v="OtsLYON19S_1_1116"/>
    <s v="OtsLYON19S_1_0948"/>
    <x v="1"/>
    <n v="3"/>
    <n v="2019"/>
    <s v="NA"/>
    <s v="NA"/>
    <x v="16"/>
    <n v="0.95971980899999998"/>
    <n v="1"/>
    <x v="6"/>
    <n v="5.6818181818181825"/>
    <n v="17.04545454545455"/>
    <s v="abv"/>
    <n v="17.04545454545455"/>
  </r>
  <r>
    <s v="OtsLGRF22S"/>
    <s v="OtsLGRF22S_9456"/>
    <s v="C-09456"/>
    <d v="2022-09-29T00:00:00"/>
    <n v="18"/>
    <s v="U"/>
    <n v="360"/>
    <n v="36"/>
    <x v="0"/>
    <n v="1"/>
    <m/>
    <s v="M"/>
    <s v="M"/>
    <s v="OtsLYON20S_1_1439"/>
    <s v="OtsLYON20S_1_1229"/>
    <x v="7"/>
    <n v="2"/>
    <n v="2020"/>
    <s v="NA"/>
    <s v="NA"/>
    <x v="9"/>
    <n v="0.98961045999999997"/>
    <n v="1"/>
    <x v="11"/>
    <n v="5.6818181818181825"/>
    <n v="17.04545454545455"/>
    <s v="blw"/>
    <n v="17.04545454545455"/>
  </r>
  <r>
    <s v="OtsLGRF22S"/>
    <s v="OtsLGRF22S_9459"/>
    <s v="C-09459"/>
    <d v="2022-09-29T00:00:00"/>
    <n v="18"/>
    <s v="U"/>
    <n v="530"/>
    <n v="53"/>
    <x v="1"/>
    <s v="NA"/>
    <m/>
    <s v="M"/>
    <s v="M"/>
    <s v="OtsLYON19S_1_1716"/>
    <s v="OtsLYON19S_1_1919"/>
    <x v="1"/>
    <n v="3"/>
    <n v="2019"/>
    <s v="NA"/>
    <s v="NA"/>
    <x v="12"/>
    <n v="0.95971980899999998"/>
    <n v="1"/>
    <x v="9"/>
    <n v="5.6818181818181825"/>
    <n v="17.04545454545455"/>
    <s v="abv"/>
    <n v="17.04545454545455"/>
  </r>
  <r>
    <s v="OtsLGRF22S"/>
    <s v="OtsLGRF22S_9462"/>
    <s v="C-09462"/>
    <d v="2022-09-29T00:00:00"/>
    <n v="18"/>
    <s v="M"/>
    <n v="850"/>
    <n v="85"/>
    <x v="1"/>
    <s v="NA"/>
    <m/>
    <s v="M"/>
    <s v="M"/>
    <s v="NA"/>
    <s v="NA"/>
    <x v="2"/>
    <s v="NA"/>
    <s v="U"/>
    <s v="FALL"/>
    <n v="0.999999999999999"/>
    <x v="1"/>
    <e v="#N/A"/>
    <n v="1"/>
    <x v="2"/>
    <n v="5.6818181818181825"/>
    <n v="17.04545454545455"/>
    <s v="abv"/>
    <n v="17.04545454545455"/>
  </r>
  <r>
    <s v="OtsLGRF22S"/>
    <s v="OtsLGRF22S_9465"/>
    <s v="C-09465"/>
    <d v="2022-09-29T00:00:00"/>
    <n v="18"/>
    <s v="U"/>
    <n v="680"/>
    <n v="68"/>
    <x v="1"/>
    <s v="NA"/>
    <m/>
    <s v="M"/>
    <s v="M"/>
    <s v="OtsLYON19S_1_0578"/>
    <s v="OtsLYON19S_1_0602"/>
    <x v="1"/>
    <n v="3"/>
    <n v="2019"/>
    <s v="NA"/>
    <s v="NA"/>
    <x v="3"/>
    <n v="0.95971980899999998"/>
    <n v="1"/>
    <x v="5"/>
    <n v="5.6818181818181825"/>
    <n v="17.04545454545455"/>
    <s v="blw"/>
    <n v="17.04545454545455"/>
  </r>
  <r>
    <s v="OtsLGRF22S"/>
    <s v="OtsLGRF22S_9468"/>
    <s v="C-09468"/>
    <d v="2022-09-29T00:00:00"/>
    <n v="18"/>
    <s v="F"/>
    <n v="690"/>
    <n v="69"/>
    <x v="0"/>
    <n v="1"/>
    <m/>
    <s v="F"/>
    <s v="F"/>
    <s v="OtsLYON19S_1_0547"/>
    <s v="OtsLYON19S_1_0423"/>
    <x v="1"/>
    <n v="3"/>
    <n v="2019"/>
    <s v="NA"/>
    <s v="NA"/>
    <x v="3"/>
    <n v="0.95971980899999998"/>
    <n v="1"/>
    <x v="5"/>
    <n v="5.6818181818181825"/>
    <n v="17.04545454545455"/>
    <s v="blw"/>
    <n v="17.04545454545455"/>
  </r>
  <r>
    <s v="OtsLGRF22S"/>
    <s v="OtsLGRF22S_9471"/>
    <s v="C-09471"/>
    <d v="2022-09-29T00:00:00"/>
    <n v="18"/>
    <s v="F"/>
    <n v="630"/>
    <n v="63"/>
    <x v="0"/>
    <n v="1"/>
    <m/>
    <s v="F"/>
    <s v="F"/>
    <s v="OtsLYON18S_1_2339"/>
    <s v="OtsLYON18S_1_2496"/>
    <x v="0"/>
    <n v="4"/>
    <n v="2018"/>
    <s v="NA"/>
    <s v="NA"/>
    <x v="9"/>
    <n v="0.80551598400000002"/>
    <n v="1"/>
    <x v="1"/>
    <n v="5.6818181818181825"/>
    <n v="17.04545454545455"/>
    <s v="blw"/>
    <n v="17.04545454545455"/>
  </r>
  <r>
    <s v="OtsLGRF22S"/>
    <s v="OtsLGRF22S_9474"/>
    <s v="C-09474"/>
    <d v="2022-09-29T00:00:00"/>
    <n v="18"/>
    <s v="U"/>
    <n v="440"/>
    <n v="44"/>
    <x v="0"/>
    <n v="1"/>
    <m/>
    <s v="M"/>
    <s v="M"/>
    <s v="OtsLYON19S_1_1355"/>
    <s v="OtsLYON19S_1_1267"/>
    <x v="1"/>
    <n v="3"/>
    <n v="2019"/>
    <s v="NA"/>
    <s v="NA"/>
    <x v="9"/>
    <n v="0.95971980899999998"/>
    <n v="1"/>
    <x v="7"/>
    <n v="5.6818181818181825"/>
    <n v="17.04545454545455"/>
    <s v="blw"/>
    <n v="17.04545454545455"/>
  </r>
  <r>
    <s v="OtsLGRF22S"/>
    <s v="OtsLGRF22S_9477"/>
    <s v="C-09477"/>
    <d v="2022-09-29T00:00:00"/>
    <n v="18"/>
    <s v="U"/>
    <n v="470"/>
    <n v="47"/>
    <x v="0"/>
    <n v="1"/>
    <m/>
    <s v="M"/>
    <s v="M"/>
    <s v="NA"/>
    <s v="NA"/>
    <x v="2"/>
    <s v="NA"/>
    <s v="U"/>
    <s v="FALL"/>
    <n v="0.999999999999994"/>
    <x v="6"/>
    <e v="#N/A"/>
    <n v="1"/>
    <x v="7"/>
    <n v="5.6818181818181825"/>
    <n v="17.04545454545455"/>
    <s v="abv"/>
    <n v="17.04545454545455"/>
  </r>
  <r>
    <s v="OtsLGRF22S"/>
    <s v="OtsLGRF22S_9480"/>
    <s v="C-09480"/>
    <d v="2022-09-29T00:00:00"/>
    <n v="18"/>
    <s v="U"/>
    <n v="620"/>
    <n v="62"/>
    <x v="1"/>
    <s v="NA"/>
    <m/>
    <s v="M"/>
    <s v="M"/>
    <s v="OtsLYON19S_1_1859"/>
    <s v="OtsLYON19S_1_1637"/>
    <x v="1"/>
    <n v="3"/>
    <n v="2019"/>
    <s v="NA"/>
    <s v="NA"/>
    <x v="12"/>
    <n v="0.95971980899999998"/>
    <n v="1"/>
    <x v="6"/>
    <n v="5.6818181818181825"/>
    <n v="17.04545454545455"/>
    <s v="abv"/>
    <n v="17.04545454545455"/>
  </r>
  <r>
    <s v="OtsLGRF22S"/>
    <s v="OtsLGRF22S_9483"/>
    <s v="C-09483"/>
    <d v="2022-09-29T00:00:00"/>
    <n v="18"/>
    <s v="U"/>
    <n v="670"/>
    <n v="67"/>
    <x v="0"/>
    <n v="1"/>
    <m/>
    <s v="M"/>
    <s v="M"/>
    <s v="OtsLYON19S_1_1110"/>
    <s v="OtsLYON19S_1_0937"/>
    <x v="1"/>
    <n v="3"/>
    <n v="2019"/>
    <s v="NA"/>
    <s v="NA"/>
    <x v="16"/>
    <n v="0.95971980899999998"/>
    <n v="1"/>
    <x v="1"/>
    <n v="5.6818181818181825"/>
    <n v="17.04545454545455"/>
    <s v="abv"/>
    <n v="17.04545454545455"/>
  </r>
  <r>
    <s v="OtsLGRF22S"/>
    <s v="OtsLGRF22S_9486"/>
    <s v="C-09486"/>
    <d v="2022-09-29T00:00:00"/>
    <n v="18"/>
    <s v="U"/>
    <n v="560"/>
    <n v="56"/>
    <x v="1"/>
    <s v="NA"/>
    <m/>
    <s v="M"/>
    <s v="M"/>
    <s v="NA"/>
    <s v="NA"/>
    <x v="2"/>
    <s v="NA"/>
    <s v="U"/>
    <s v="FALL"/>
    <n v="0.999999999999998"/>
    <x v="1"/>
    <e v="#N/A"/>
    <n v="1"/>
    <x v="9"/>
    <n v="5.6818181818181825"/>
    <n v="17.04545454545455"/>
    <s v="abv"/>
    <n v="17.04545454545455"/>
  </r>
  <r>
    <s v="OtsLGRF22S"/>
    <s v="OtsLGRF22S_9489"/>
    <s v="C-09489"/>
    <d v="2022-09-29T00:00:00"/>
    <n v="18"/>
    <s v="F"/>
    <n v="680"/>
    <n v="68"/>
    <x v="0"/>
    <n v="1"/>
    <m/>
    <s v="F"/>
    <s v="F"/>
    <s v="OtsLYON18S_1_2358"/>
    <s v="OtsLYON18S_1_2717"/>
    <x v="0"/>
    <n v="4"/>
    <n v="2018"/>
    <s v="NA"/>
    <s v="NA"/>
    <x v="9"/>
    <n v="0.80551598400000002"/>
    <n v="1"/>
    <x v="5"/>
    <n v="5.6818181818181825"/>
    <n v="17.04545454545455"/>
    <s v="blw"/>
    <n v="17.04545454545455"/>
  </r>
  <r>
    <s v="OtsLGRF22S"/>
    <s v="OtsLGRF22S_9492"/>
    <s v="C-09492"/>
    <d v="2022-09-29T00:00:00"/>
    <n v="18"/>
    <s v="U"/>
    <n v="610"/>
    <n v="61"/>
    <x v="1"/>
    <s v="NA"/>
    <m/>
    <s v="M"/>
    <s v="M"/>
    <s v="NA"/>
    <s v="NA"/>
    <x v="2"/>
    <s v="NA"/>
    <s v="U"/>
    <s v="FALL"/>
    <n v="1"/>
    <x v="1"/>
    <e v="#N/A"/>
    <n v="1"/>
    <x v="6"/>
    <n v="5.6818181818181825"/>
    <n v="17.04545454545455"/>
    <s v="abv"/>
    <n v="17.04545454545455"/>
  </r>
  <r>
    <s v="OtsLGRF22S"/>
    <s v="OtsLGRF22S_9495"/>
    <s v="C-09495"/>
    <d v="2022-09-29T00:00:00"/>
    <n v="18"/>
    <s v="F"/>
    <n v="860"/>
    <n v="86"/>
    <x v="1"/>
    <s v="NA"/>
    <s v="This individual failed to genotype"/>
    <s v="U"/>
    <s v="F"/>
    <s v="NG"/>
    <s v="NG"/>
    <x v="11"/>
    <s v="NA"/>
    <s v="U"/>
    <s v="NA"/>
    <s v="NA"/>
    <x v="19"/>
    <e v="#N/A"/>
    <n v="1"/>
    <x v="2"/>
    <n v="5.6818181818181825"/>
    <n v="17.04545454545455"/>
    <s v="abv"/>
    <n v="17.04545454545455"/>
  </r>
  <r>
    <s v="OtsLGRF22S"/>
    <s v="OtsLGRF22S_9498"/>
    <s v="C-09498"/>
    <d v="2022-09-29T00:00:00"/>
    <n v="18"/>
    <s v="U"/>
    <n v="670"/>
    <n v="67"/>
    <x v="1"/>
    <s v="NA"/>
    <m/>
    <s v="M"/>
    <s v="M"/>
    <s v="OtsLYON19S_1_1844"/>
    <s v="OtsLYON19S_1_1599"/>
    <x v="1"/>
    <n v="3"/>
    <n v="2019"/>
    <s v="NA"/>
    <s v="NA"/>
    <x v="12"/>
    <n v="0.95971980899999998"/>
    <n v="1"/>
    <x v="1"/>
    <n v="5.6818181818181825"/>
    <n v="17.04545454545455"/>
    <s v="abv"/>
    <n v="17.04545454545455"/>
  </r>
  <r>
    <s v="OtsLGRF22S"/>
    <s v="OtsLGRF22S_9501"/>
    <s v="C-09501"/>
    <d v="2022-09-29T00:00:00"/>
    <n v="18"/>
    <s v="U"/>
    <n v="580"/>
    <n v="58"/>
    <x v="0"/>
    <n v="1"/>
    <m/>
    <s v="M"/>
    <s v="M"/>
    <s v="OtsLYON19S_1_1140"/>
    <s v="OtsLYON19S_1_1016"/>
    <x v="1"/>
    <n v="3"/>
    <n v="2019"/>
    <s v="NA"/>
    <s v="NA"/>
    <x v="14"/>
    <n v="0.95971980899999998"/>
    <n v="1"/>
    <x v="6"/>
    <n v="5.6818181818181825"/>
    <n v="17.04545454545455"/>
    <s v="abv"/>
    <n v="17.04545454545455"/>
  </r>
  <r>
    <s v="OtsLGRF22S"/>
    <s v="OtsLGRF22S_9505"/>
    <s v="C-09505"/>
    <d v="2022-09-29T00:00:00"/>
    <n v="18"/>
    <s v="F"/>
    <n v="690"/>
    <n v="69"/>
    <x v="0"/>
    <n v="1"/>
    <m/>
    <s v="F"/>
    <s v="F"/>
    <s v="OtsLYON18S_1_2360"/>
    <s v="OtsLYON18S_1_2751"/>
    <x v="0"/>
    <n v="4"/>
    <n v="2018"/>
    <s v="NA"/>
    <s v="NA"/>
    <x v="9"/>
    <n v="0.80551598400000002"/>
    <n v="1"/>
    <x v="5"/>
    <n v="5.6818181818181825"/>
    <n v="17.04545454545455"/>
    <s v="blw"/>
    <n v="17.04545454545455"/>
  </r>
  <r>
    <s v="OtsLGRF22S"/>
    <s v="OtsLGRF22S_9508"/>
    <s v="C-09508"/>
    <d v="2022-09-29T00:00:00"/>
    <n v="18"/>
    <s v="F"/>
    <n v="760"/>
    <n v="76"/>
    <x v="0"/>
    <s v="NA"/>
    <m/>
    <s v="F"/>
    <s v="F"/>
    <s v="OtsLYON17S_1_1069"/>
    <s v="OtsLYON17S_1_1099"/>
    <x v="6"/>
    <n v="5"/>
    <n v="2017"/>
    <s v="NA"/>
    <s v="NA"/>
    <x v="4"/>
    <n v="0.76170174199999996"/>
    <n v="1"/>
    <x v="4"/>
    <n v="5.6818181818181825"/>
    <n v="17.04545454545455"/>
    <s v="blw"/>
    <n v="17.04545454545455"/>
  </r>
  <r>
    <s v="OtsLGRF22S"/>
    <s v="OtsLGRF22S_9511"/>
    <s v="C-09511"/>
    <d v="2022-09-29T00:00:00"/>
    <n v="18"/>
    <s v="U"/>
    <n v="430"/>
    <n v="43"/>
    <x v="1"/>
    <s v="NA"/>
    <m/>
    <s v="M"/>
    <s v="M"/>
    <s v="OtsLYON20S_1_0659"/>
    <s v="OtsLYON20S_1_0728"/>
    <x v="7"/>
    <n v="2"/>
    <n v="2020"/>
    <s v="NA"/>
    <s v="NA"/>
    <x v="12"/>
    <n v="0.98961045999999997"/>
    <n v="1"/>
    <x v="7"/>
    <n v="5.6818181818181825"/>
    <n v="17.04545454545455"/>
    <s v="abv"/>
    <n v="17.04545454545455"/>
  </r>
  <r>
    <s v="OtsLGRF22S"/>
    <s v="OtsLGRF22S_9514"/>
    <s v="C-09514"/>
    <d v="2022-09-29T00:00:00"/>
    <n v="18"/>
    <s v="U"/>
    <n v="580"/>
    <n v="58"/>
    <x v="0"/>
    <n v="1"/>
    <m/>
    <s v="M"/>
    <s v="M"/>
    <s v="OtsLYON19S_1_0546"/>
    <s v="OtsLYON19S_1_0431"/>
    <x v="1"/>
    <n v="3"/>
    <n v="2019"/>
    <s v="NA"/>
    <s v="NA"/>
    <x v="3"/>
    <n v="0.95971980899999998"/>
    <n v="1"/>
    <x v="6"/>
    <n v="5.6818181818181825"/>
    <n v="17.04545454545455"/>
    <s v="blw"/>
    <n v="17.04545454545455"/>
  </r>
  <r>
    <s v="OtsLGRF22S"/>
    <s v="OtsLGRF22S_9517"/>
    <s v="C-09517"/>
    <d v="2022-09-29T00:00:00"/>
    <n v="18"/>
    <s v="U"/>
    <n v="630"/>
    <n v="63"/>
    <x v="0"/>
    <s v="NA"/>
    <m/>
    <s v="M"/>
    <s v="M"/>
    <s v="OtsLYON19S_1_1879"/>
    <s v="OtsLYON19S_1_1643"/>
    <x v="1"/>
    <n v="3"/>
    <n v="2019"/>
    <s v="NA"/>
    <s v="NA"/>
    <x v="12"/>
    <n v="0.95971980899999998"/>
    <n v="1"/>
    <x v="1"/>
    <n v="5.6818181818181825"/>
    <n v="17.04545454545455"/>
    <s v="abv"/>
    <n v="17.04545454545455"/>
  </r>
  <r>
    <s v="OtsLGRF22S"/>
    <s v="OtsLGRF22S_9520"/>
    <s v="C-09520"/>
    <d v="2022-09-29T00:00:00"/>
    <n v="18"/>
    <s v="F"/>
    <n v="730"/>
    <n v="73"/>
    <x v="1"/>
    <s v="NA"/>
    <m/>
    <s v="F"/>
    <s v="F"/>
    <s v="OtsLYON18S_1_0743"/>
    <s v="OtsLYON18S_1_0890"/>
    <x v="0"/>
    <n v="4"/>
    <n v="2018"/>
    <s v="NA"/>
    <s v="NA"/>
    <x v="5"/>
    <n v="0.80551598400000002"/>
    <n v="1"/>
    <x v="4"/>
    <n v="5.6818181818181825"/>
    <n v="17.04545454545455"/>
    <s v="abv"/>
    <n v="17.04545454545455"/>
  </r>
  <r>
    <s v="OtsLGRF22S"/>
    <s v="OtsLGRF22S_9523"/>
    <s v="C-09523"/>
    <d v="2022-09-29T00:00:00"/>
    <n v="18"/>
    <s v="F"/>
    <n v="750"/>
    <n v="75"/>
    <x v="1"/>
    <s v="NA"/>
    <m/>
    <s v="F"/>
    <s v="F"/>
    <s v="OtsLYON19S_1_1398"/>
    <s v="OtsLYON19S_1_1494"/>
    <x v="1"/>
    <n v="3"/>
    <n v="2019"/>
    <s v="NA"/>
    <s v="NA"/>
    <x v="12"/>
    <n v="0.95971980899999998"/>
    <n v="1"/>
    <x v="4"/>
    <n v="5.6818181818181825"/>
    <n v="17.04545454545455"/>
    <s v="abv"/>
    <n v="17.04545454545455"/>
  </r>
  <r>
    <s v="OtsLGRF22S"/>
    <s v="OtsLGRF22S_9526"/>
    <s v="C-09526"/>
    <d v="2022-09-29T00:00:00"/>
    <n v="18"/>
    <s v="U"/>
    <n v="610"/>
    <n v="61"/>
    <x v="1"/>
    <s v="NA"/>
    <m/>
    <s v="M"/>
    <s v="M"/>
    <s v="NA"/>
    <s v="NA"/>
    <x v="2"/>
    <s v="NA"/>
    <s v="U"/>
    <s v="FALL"/>
    <n v="0.999999999999998"/>
    <x v="1"/>
    <e v="#N/A"/>
    <n v="1"/>
    <x v="6"/>
    <n v="5.6818181818181825"/>
    <n v="17.04545454545455"/>
    <s v="abv"/>
    <n v="17.04545454545455"/>
  </r>
  <r>
    <s v="OtsLGRF22S"/>
    <s v="OtsLGRF22S_9529"/>
    <s v="C-09529"/>
    <d v="2022-09-29T00:00:00"/>
    <n v="18"/>
    <s v="U"/>
    <n v="420"/>
    <n v="42"/>
    <x v="1"/>
    <s v="NA"/>
    <m/>
    <s v="M"/>
    <s v="M"/>
    <s v="OtsLYON20S_1_0406"/>
    <s v="OtsLYON20S_1_1097"/>
    <x v="7"/>
    <n v="2"/>
    <n v="2020"/>
    <s v="NA"/>
    <s v="NA"/>
    <x v="5"/>
    <n v="0.98961045999999997"/>
    <n v="1"/>
    <x v="11"/>
    <n v="5.6818181818181825"/>
    <n v="17.04545454545455"/>
    <s v="abv"/>
    <n v="17.04545454545455"/>
  </r>
  <r>
    <s v="OtsLGRF22S"/>
    <s v="OtsLGRF22S_9532"/>
    <s v="C-09532"/>
    <d v="2022-09-29T00:00:00"/>
    <n v="18"/>
    <s v="U"/>
    <n v="540"/>
    <n v="54"/>
    <x v="0"/>
    <n v="1"/>
    <m/>
    <s v="M"/>
    <s v="M"/>
    <s v="OtsLYON19S_1_1117"/>
    <s v="OtsLYON19S_1_0971"/>
    <x v="1"/>
    <n v="3"/>
    <n v="2019"/>
    <s v="NA"/>
    <s v="NA"/>
    <x v="16"/>
    <n v="0.95971980899999998"/>
    <n v="1"/>
    <x v="9"/>
    <n v="5.6818181818181825"/>
    <n v="17.04545454545455"/>
    <s v="abv"/>
    <n v="17.04545454545455"/>
  </r>
  <r>
    <s v="OtsLGRF22S"/>
    <s v="OtsLGRF22S_9535"/>
    <s v="C-09535"/>
    <d v="2022-09-30T00:00:00"/>
    <n v="18"/>
    <s v="F"/>
    <n v="720"/>
    <n v="72"/>
    <x v="0"/>
    <n v="1"/>
    <m/>
    <s v="F"/>
    <s v="F"/>
    <s v="OtsLYON18S_1_1009"/>
    <s v="OtsLYON18S_1_1191"/>
    <x v="0"/>
    <n v="4"/>
    <n v="2018"/>
    <s v="NA"/>
    <s v="NA"/>
    <x v="16"/>
    <n v="0.80551598400000002"/>
    <n v="1"/>
    <x v="5"/>
    <n v="5.6818181818181825"/>
    <n v="17.04545454545455"/>
    <s v="abv"/>
    <n v="17.04545454545455"/>
  </r>
  <r>
    <s v="OtsLGRF22S"/>
    <s v="OtsLGRF22S_9538"/>
    <s v="C-09538"/>
    <d v="2022-09-30T00:00:00"/>
    <n v="18"/>
    <s v="U"/>
    <n v="590"/>
    <n v="59"/>
    <x v="0"/>
    <n v="1"/>
    <m/>
    <s v="M"/>
    <s v="M"/>
    <s v="OtsNPFH19S_1_5310"/>
    <s v="OtsNPFH19S_1_5023"/>
    <x v="5"/>
    <n v="3"/>
    <n v="2019"/>
    <s v="NA"/>
    <s v="NA"/>
    <x v="8"/>
    <n v="0.99705232300000002"/>
    <n v="1"/>
    <x v="6"/>
    <n v="5.6818181818181825"/>
    <n v="17.04545454545455"/>
    <s v="abv"/>
    <n v="17.04545454545455"/>
  </r>
  <r>
    <s v="OtsLGRF22S"/>
    <s v="OtsLGRF22S_9541"/>
    <s v="C-09541"/>
    <d v="2022-09-30T00:00:00"/>
    <n v="18"/>
    <s v="F"/>
    <n v="660"/>
    <n v="66"/>
    <x v="1"/>
    <s v="NA"/>
    <m/>
    <s v="F"/>
    <s v="F"/>
    <s v="OtsLYON19S_1_1816"/>
    <s v="OtsLYON19S_1_1538"/>
    <x v="1"/>
    <n v="3"/>
    <n v="2019"/>
    <s v="NA"/>
    <s v="NA"/>
    <x v="12"/>
    <n v="0.95971980899999998"/>
    <n v="1"/>
    <x v="1"/>
    <n v="5.6818181818181825"/>
    <n v="17.04545454545455"/>
    <s v="abv"/>
    <n v="17.04545454545455"/>
  </r>
  <r>
    <s v="OtsLGRF22S"/>
    <s v="OtsLGRF22S_9544"/>
    <s v="C-09544"/>
    <d v="2022-09-30T00:00:00"/>
    <n v="18"/>
    <s v="U"/>
    <n v="630"/>
    <n v="63"/>
    <x v="0"/>
    <n v="1"/>
    <m/>
    <s v="M"/>
    <s v="M"/>
    <s v="OtsLYON19S_1_1743"/>
    <s v="OtsLYON19S_1_1978"/>
    <x v="1"/>
    <n v="3"/>
    <n v="2019"/>
    <s v="NA"/>
    <s v="NA"/>
    <x v="12"/>
    <n v="0.95971980899999998"/>
    <n v="1"/>
    <x v="1"/>
    <n v="5.6818181818181825"/>
    <n v="17.04545454545455"/>
    <s v="abv"/>
    <n v="17.04545454545455"/>
  </r>
  <r>
    <s v="OtsLGRF22S"/>
    <s v="OtsLGRF22S_9547"/>
    <s v="C-09547"/>
    <d v="2022-09-30T00:00:00"/>
    <n v="18"/>
    <s v="U"/>
    <n v="470"/>
    <n v="47"/>
    <x v="1"/>
    <s v="NA"/>
    <m/>
    <s v="M"/>
    <s v="M"/>
    <s v="OtsLYON20S_1_1491"/>
    <s v="OtsLYON20S_1_1602"/>
    <x v="7"/>
    <n v="2"/>
    <n v="2020"/>
    <s v="NA"/>
    <s v="NA"/>
    <x v="12"/>
    <n v="0.98961045999999997"/>
    <n v="1"/>
    <x v="7"/>
    <n v="5.6818181818181825"/>
    <n v="17.04545454545455"/>
    <s v="abv"/>
    <n v="17.04545454545455"/>
  </r>
  <r>
    <s v="OtsLGRF22S"/>
    <s v="OtsLGRF22S_9550"/>
    <s v="C-09550"/>
    <d v="2022-09-30T00:00:00"/>
    <n v="18"/>
    <s v="U"/>
    <n v="460"/>
    <n v="46"/>
    <x v="1"/>
    <s v="NA"/>
    <m/>
    <s v="M"/>
    <s v="M"/>
    <s v="OtsLYON20S_1_0291"/>
    <s v="OtsLYON20S_1_1004"/>
    <x v="7"/>
    <n v="2"/>
    <n v="2020"/>
    <s v="NA"/>
    <s v="NA"/>
    <x v="0"/>
    <n v="0.98961045999999997"/>
    <n v="1"/>
    <x v="7"/>
    <n v="5.6818181818181825"/>
    <n v="17.04545454545455"/>
    <s v="abv"/>
    <n v="17.04545454545455"/>
  </r>
  <r>
    <s v="OtsLGRF22S"/>
    <s v="OtsLGRF22S_9553"/>
    <s v="C-09553"/>
    <d v="2022-09-30T00:00:00"/>
    <n v="18"/>
    <s v="F"/>
    <n v="830"/>
    <n v="83"/>
    <x v="1"/>
    <s v="NA"/>
    <m/>
    <s v="F"/>
    <s v="F"/>
    <s v="NA"/>
    <s v="NA"/>
    <x v="2"/>
    <s v="NA"/>
    <s v="U"/>
    <s v="FALL"/>
    <n v="0.999999999999999"/>
    <x v="1"/>
    <e v="#N/A"/>
    <n v="1"/>
    <x v="2"/>
    <n v="5.6818181818181825"/>
    <n v="17.04545454545455"/>
    <s v="abv"/>
    <n v="17.04545454545455"/>
  </r>
  <r>
    <s v="OtsLGRF22S"/>
    <s v="OtsLGRF22S_9556"/>
    <s v="C-09556"/>
    <d v="2022-09-30T00:00:00"/>
    <n v="18"/>
    <s v="F"/>
    <n v="660"/>
    <n v="66"/>
    <x v="1"/>
    <s v="NA"/>
    <m/>
    <s v="F"/>
    <s v="F"/>
    <s v="OtsLYON19S_1_0558"/>
    <s v="OtsLYON19S_1_0459"/>
    <x v="1"/>
    <n v="3"/>
    <n v="2019"/>
    <s v="NA"/>
    <s v="NA"/>
    <x v="3"/>
    <n v="0.95971980899999998"/>
    <n v="1"/>
    <x v="1"/>
    <n v="5.6818181818181825"/>
    <n v="17.04545454545455"/>
    <s v="blw"/>
    <n v="17.04545454545455"/>
  </r>
  <r>
    <s v="OtsLGRF22S"/>
    <s v="OtsLGRF22S_9559"/>
    <s v="C-09559"/>
    <d v="2022-09-30T00:00:00"/>
    <n v="18"/>
    <s v="F"/>
    <n v="740"/>
    <n v="74"/>
    <x v="0"/>
    <s v="NA"/>
    <m/>
    <s v="F"/>
    <s v="F"/>
    <s v="OtsPBT18-UmaFa-0409"/>
    <s v="OtsPBT18-UmaFa-0434"/>
    <x v="8"/>
    <n v="4"/>
    <n v="2018"/>
    <s v="NA"/>
    <s v="NA"/>
    <x v="15"/>
    <n v="0.95730000000000004"/>
    <n v="1"/>
    <x v="4"/>
    <n v="5.6818181818181825"/>
    <n v="17.04545454545455"/>
    <s v="blw"/>
    <n v="17.04545454545455"/>
  </r>
  <r>
    <s v="OtsLGRF22S"/>
    <s v="OtsLGRF22S_9562"/>
    <s v="C-09562"/>
    <d v="2022-09-30T00:00:00"/>
    <n v="18"/>
    <s v="U"/>
    <n v="680"/>
    <n v="68"/>
    <x v="1"/>
    <s v="NA"/>
    <m/>
    <s v="M"/>
    <s v="M"/>
    <s v="OtsPBT18-UmaFa-0861"/>
    <s v="OtsPBT18-UmaFa-0858"/>
    <x v="8"/>
    <n v="4"/>
    <n v="2018"/>
    <s v="NA"/>
    <s v="NA"/>
    <x v="15"/>
    <n v="0.95730000000000004"/>
    <n v="1"/>
    <x v="5"/>
    <n v="5.6818181818181825"/>
    <n v="17.04545454545455"/>
    <s v="blw"/>
    <n v="17.04545454545455"/>
  </r>
  <r>
    <s v="OtsLGRF22S"/>
    <s v="OtsLGRF22S_9565"/>
    <s v="C-09565"/>
    <d v="2022-09-30T00:00:00"/>
    <n v="18"/>
    <s v="U"/>
    <n v="570"/>
    <n v="57"/>
    <x v="1"/>
    <s v="NA"/>
    <m/>
    <s v="M"/>
    <s v="M"/>
    <s v="OtsLYON19S_1_2308"/>
    <s v="OtsLYON19S_1_2085"/>
    <x v="1"/>
    <n v="3"/>
    <n v="2019"/>
    <s v="NA"/>
    <s v="NA"/>
    <x v="3"/>
    <n v="0.95971980899999998"/>
    <n v="1"/>
    <x v="9"/>
    <n v="5.6818181818181825"/>
    <n v="17.04545454545455"/>
    <s v="blw"/>
    <n v="17.04545454545455"/>
  </r>
  <r>
    <s v="OtsLGRF22S"/>
    <s v="OtsLGRF22S_9568"/>
    <s v="C-09568"/>
    <d v="2022-09-30T00:00:00"/>
    <n v="18"/>
    <s v="U"/>
    <n v="580"/>
    <n v="58"/>
    <x v="1"/>
    <s v="NA"/>
    <m/>
    <s v="M"/>
    <s v="M"/>
    <s v="OtsLYON19S_1_0515"/>
    <s v="OtsLYON19S_1_0330"/>
    <x v="1"/>
    <n v="3"/>
    <n v="2019"/>
    <s v="NA"/>
    <s v="NA"/>
    <x v="0"/>
    <n v="0.95971980899999998"/>
    <n v="1"/>
    <x v="6"/>
    <n v="5.6818181818181825"/>
    <n v="17.04545454545455"/>
    <s v="abv"/>
    <n v="17.04545454545455"/>
  </r>
  <r>
    <s v="OtsLGRF22S"/>
    <s v="OtsLGRF22S_9571"/>
    <s v="C-09571"/>
    <d v="2022-09-30T00:00:00"/>
    <n v="18"/>
    <s v="F"/>
    <n v="660"/>
    <n v="66"/>
    <x v="0"/>
    <n v="1"/>
    <m/>
    <s v="M"/>
    <s v="M"/>
    <s v="OtsLYON19S_1_1301"/>
    <s v="OtsLYON19S_1_1238"/>
    <x v="1"/>
    <n v="3"/>
    <n v="2019"/>
    <s v="NA"/>
    <s v="NA"/>
    <x v="13"/>
    <n v="0.95971980899999998"/>
    <n v="1"/>
    <x v="1"/>
    <n v="5.6818181818181825"/>
    <n v="17.04545454545455"/>
    <s v="abv"/>
    <n v="17.04545454545455"/>
  </r>
  <r>
    <s v="OtsLGRF22S"/>
    <s v="OtsLGRF22S_9574"/>
    <s v="C-09574"/>
    <d v="2022-09-30T00:00:00"/>
    <n v="18"/>
    <s v="F"/>
    <n v="580"/>
    <n v="58"/>
    <x v="0"/>
    <n v="1"/>
    <m/>
    <s v="F"/>
    <s v="F"/>
    <s v="OtsLYON19S_1_1378"/>
    <s v="OtsLYON19S_1_1464"/>
    <x v="1"/>
    <n v="3"/>
    <n v="2019"/>
    <s v="NA"/>
    <s v="NA"/>
    <x v="9"/>
    <n v="0.95971980899999998"/>
    <n v="1"/>
    <x v="6"/>
    <n v="5.6818181818181825"/>
    <n v="17.04545454545455"/>
    <s v="blw"/>
    <n v="17.04545454545455"/>
  </r>
  <r>
    <s v="OtsLGRF22S"/>
    <s v="OtsLGRF22S_9577"/>
    <s v="C-09577"/>
    <d v="2022-09-30T00:00:00"/>
    <n v="18"/>
    <s v="U"/>
    <n v="410"/>
    <n v="41"/>
    <x v="1"/>
    <s v="NA"/>
    <m/>
    <s v="M"/>
    <s v="M"/>
    <s v="NA"/>
    <s v="NA"/>
    <x v="2"/>
    <s v="NA"/>
    <s v="U"/>
    <s v="FALL"/>
    <n v="1"/>
    <x v="1"/>
    <e v="#N/A"/>
    <n v="1"/>
    <x v="11"/>
    <n v="5.6818181818181825"/>
    <n v="17.04545454545455"/>
    <s v="abv"/>
    <n v="17.04545454545455"/>
  </r>
  <r>
    <s v="OtsLGRF22S"/>
    <s v="OtsLGRF22S_9580"/>
    <s v="C-09580"/>
    <d v="2022-09-30T00:00:00"/>
    <n v="18"/>
    <s v="U"/>
    <n v="340"/>
    <n v="34"/>
    <x v="0"/>
    <n v="1"/>
    <m/>
    <s v="M"/>
    <s v="M"/>
    <s v="OtsLYON20S_1_1446"/>
    <s v="OtsLYON20S_1_1239"/>
    <x v="7"/>
    <n v="2"/>
    <n v="2020"/>
    <s v="NA"/>
    <s v="NA"/>
    <x v="9"/>
    <n v="0.98961045999999997"/>
    <n v="1"/>
    <x v="11"/>
    <n v="5.6818181818181825"/>
    <n v="17.04545454545455"/>
    <s v="blw"/>
    <n v="17.04545454545455"/>
  </r>
  <r>
    <s v="OtsLGRF22S"/>
    <s v="OtsLGRF22S_9583"/>
    <s v="C-09583"/>
    <d v="2022-09-30T00:00:00"/>
    <n v="18"/>
    <s v="U"/>
    <n v="690"/>
    <n v="69"/>
    <x v="1"/>
    <s v="NA"/>
    <m/>
    <s v="M"/>
    <s v="M"/>
    <s v="OtsLYON19S_1_1842"/>
    <s v="OtsLYON19S_1_1585"/>
    <x v="1"/>
    <n v="3"/>
    <n v="2019"/>
    <s v="NA"/>
    <s v="NA"/>
    <x v="12"/>
    <n v="0.95971980899999998"/>
    <n v="1"/>
    <x v="5"/>
    <n v="5.6818181818181825"/>
    <n v="17.04545454545455"/>
    <s v="abv"/>
    <n v="17.04545454545455"/>
  </r>
  <r>
    <s v="OtsLGRF22S"/>
    <s v="OtsLGRF22S_9586"/>
    <s v="C-09586"/>
    <d v="2022-09-30T00:00:00"/>
    <n v="18"/>
    <s v="F"/>
    <n v="650"/>
    <n v="65"/>
    <x v="1"/>
    <s v="NA"/>
    <m/>
    <s v="M"/>
    <s v="M"/>
    <s v="OtsLYON18S_1_1905"/>
    <s v="OtsLYON18S_1_1515"/>
    <x v="0"/>
    <n v="4"/>
    <n v="2018"/>
    <s v="NA"/>
    <s v="NA"/>
    <x v="4"/>
    <n v="0.80551598400000002"/>
    <n v="1"/>
    <x v="1"/>
    <n v="5.6818181818181825"/>
    <n v="17.04545454545455"/>
    <s v="blw"/>
    <n v="17.04545454545455"/>
  </r>
  <r>
    <s v="OtsLGRF22S"/>
    <s v="OtsLGRF22S_9589"/>
    <s v="C-09589"/>
    <d v="2022-09-30T00:00:00"/>
    <n v="18"/>
    <s v="F"/>
    <n v="640"/>
    <n v="64"/>
    <x v="0"/>
    <n v="1"/>
    <m/>
    <s v="F"/>
    <s v="F"/>
    <s v="OtsLYON19S_1_0560"/>
    <s v="OtsLYON19S_1_0461"/>
    <x v="1"/>
    <n v="3"/>
    <n v="2019"/>
    <s v="NA"/>
    <s v="NA"/>
    <x v="3"/>
    <n v="0.95971980899999998"/>
    <n v="1"/>
    <x v="1"/>
    <n v="5.6818181818181825"/>
    <n v="17.04545454545455"/>
    <s v="blw"/>
    <n v="17.04545454545455"/>
  </r>
  <r>
    <s v="OtsLGRF22S"/>
    <s v="OtsLGRF22S_9592"/>
    <s v="C-09592"/>
    <d v="2022-09-30T00:00:00"/>
    <n v="18"/>
    <s v="U"/>
    <n v="350"/>
    <n v="35"/>
    <x v="0"/>
    <n v="1"/>
    <m/>
    <s v="M"/>
    <s v="M"/>
    <s v="OtsLYON20S_1_1401"/>
    <s v="OtsLYON20S_1_0976"/>
    <x v="7"/>
    <n v="2"/>
    <n v="2020"/>
    <s v="NA"/>
    <s v="NA"/>
    <x v="9"/>
    <n v="0.98961045999999997"/>
    <n v="1"/>
    <x v="11"/>
    <n v="5.6818181818181825"/>
    <n v="17.04545454545455"/>
    <s v="blw"/>
    <n v="17.04545454545455"/>
  </r>
  <r>
    <s v="OtsLGRF22S"/>
    <s v="OtsLGRF22S_9595"/>
    <s v="C-09595"/>
    <d v="2022-09-30T00:00:00"/>
    <n v="18"/>
    <s v="U"/>
    <n v="650"/>
    <n v="65"/>
    <x v="1"/>
    <s v="NA"/>
    <m/>
    <s v="M"/>
    <s v="M"/>
    <s v="OtsNPFH19S_1_3360"/>
    <s v="OtsNPFH19S_1_3067"/>
    <x v="5"/>
    <n v="3"/>
    <n v="2019"/>
    <s v="NA"/>
    <s v="NA"/>
    <x v="10"/>
    <n v="0.99705232300000002"/>
    <n v="1"/>
    <x v="1"/>
    <n v="5.6818181818181825"/>
    <n v="17.04545454545455"/>
    <s v="abv"/>
    <n v="17.04545454545455"/>
  </r>
  <r>
    <s v="OtsLGRF22S"/>
    <s v="OtsLGRF22S_9598"/>
    <s v="C-09598"/>
    <d v="2022-09-30T00:00:00"/>
    <n v="18"/>
    <s v="F"/>
    <n v="710"/>
    <n v="71"/>
    <x v="1"/>
    <s v="NA"/>
    <m/>
    <s v="F"/>
    <s v="F"/>
    <s v="NA"/>
    <s v="NA"/>
    <x v="2"/>
    <s v="NA"/>
    <s v="U"/>
    <s v="FALL"/>
    <n v="1"/>
    <x v="1"/>
    <e v="#N/A"/>
    <n v="1"/>
    <x v="5"/>
    <n v="5.6818181818181825"/>
    <n v="17.04545454545455"/>
    <s v="abv"/>
    <n v="17.04545454545455"/>
  </r>
  <r>
    <s v="OtsLGRF22S"/>
    <s v="OtsLGRF22S_9601"/>
    <s v="C-09601"/>
    <d v="2022-09-30T00:00:00"/>
    <n v="18"/>
    <s v="U"/>
    <n v="320"/>
    <n v="32"/>
    <x v="0"/>
    <n v="1"/>
    <m/>
    <s v="M"/>
    <s v="M"/>
    <s v="OtsLYON20S_1_1315"/>
    <s v="OtsLYON20S_1_0818"/>
    <x v="7"/>
    <n v="2"/>
    <n v="2020"/>
    <s v="NA"/>
    <s v="NA"/>
    <x v="9"/>
    <n v="0.98961045999999997"/>
    <n v="1"/>
    <x v="11"/>
    <n v="5.6818181818181825"/>
    <n v="17.04545454545455"/>
    <s v="blw"/>
    <n v="17.04545454545455"/>
  </r>
  <r>
    <s v="OtsLGRF22S"/>
    <s v="OtsLGRF22S_9604"/>
    <s v="C-09604"/>
    <d v="2022-10-01T00:00:00"/>
    <n v="18"/>
    <s v="U"/>
    <n v="470"/>
    <n v="47"/>
    <x v="0"/>
    <n v="1"/>
    <m/>
    <s v="M"/>
    <s v="M"/>
    <s v="OtsLYON19S_1_1328"/>
    <s v="OtsLYON19S_1_1282"/>
    <x v="1"/>
    <n v="3"/>
    <n v="2019"/>
    <s v="NA"/>
    <s v="NA"/>
    <x v="9"/>
    <n v="0.95971980899999998"/>
    <n v="1"/>
    <x v="7"/>
    <n v="5.6818181818181825"/>
    <n v="17.04545454545455"/>
    <s v="blw"/>
    <n v="17.04545454545455"/>
  </r>
  <r>
    <s v="OtsLGRF22S"/>
    <s v="OtsLGRF22S_9607"/>
    <s v="C-09607"/>
    <d v="2022-10-01T00:00:00"/>
    <n v="18"/>
    <s v="F"/>
    <n v="640"/>
    <n v="64"/>
    <x v="1"/>
    <s v="NA"/>
    <m/>
    <s v="F"/>
    <s v="F"/>
    <s v="OtsLYON19S_1_0546"/>
    <s v="OtsLYON19S_1_0433"/>
    <x v="1"/>
    <n v="3"/>
    <n v="2019"/>
    <s v="NA"/>
    <s v="NA"/>
    <x v="3"/>
    <n v="0.95971980899999998"/>
    <n v="1"/>
    <x v="1"/>
    <n v="5.6818181818181825"/>
    <n v="17.04545454545455"/>
    <s v="blw"/>
    <n v="17.04545454545455"/>
  </r>
  <r>
    <s v="OtsLGRF22S"/>
    <s v="OtsLGRF22S_9610"/>
    <s v="C-09610"/>
    <d v="2022-10-01T00:00:00"/>
    <n v="18"/>
    <s v="F"/>
    <n v="700"/>
    <n v="70"/>
    <x v="0"/>
    <n v="1"/>
    <m/>
    <s v="F"/>
    <s v="F"/>
    <s v="OtsLYON18S_1_2366"/>
    <s v="OtsLYON18S_1_2741"/>
    <x v="0"/>
    <n v="4"/>
    <n v="2018"/>
    <s v="NA"/>
    <s v="NA"/>
    <x v="9"/>
    <n v="0.80551598400000002"/>
    <n v="1"/>
    <x v="5"/>
    <n v="5.6818181818181825"/>
    <n v="17.04545454545455"/>
    <s v="blw"/>
    <n v="17.04545454545455"/>
  </r>
  <r>
    <s v="OtsLGRF22S"/>
    <s v="OtsLGRF22S_9613"/>
    <s v="C-09613"/>
    <d v="2022-10-01T00:00:00"/>
    <n v="18"/>
    <s v="F"/>
    <n v="730"/>
    <n v="73"/>
    <x v="0"/>
    <n v="1"/>
    <s v="This individual failed to genotype"/>
    <s v="U"/>
    <s v="F"/>
    <s v="NG"/>
    <s v="NG"/>
    <x v="10"/>
    <s v="NA"/>
    <s v="U"/>
    <s v="NA"/>
    <s v="NA"/>
    <x v="19"/>
    <e v="#N/A"/>
    <n v="1"/>
    <x v="4"/>
    <n v="5.6818181818181825"/>
    <n v="17.04545454545455"/>
    <s v="abv"/>
    <n v="17.04545454545455"/>
  </r>
  <r>
    <s v="OtsLGRF22S"/>
    <s v="OtsLGRF22S_9616"/>
    <s v="C-09616"/>
    <d v="2022-10-01T00:00:00"/>
    <n v="18"/>
    <s v="U"/>
    <n v="540"/>
    <n v="54"/>
    <x v="1"/>
    <s v="NA"/>
    <m/>
    <s v="M"/>
    <s v="M"/>
    <s v="OtsLYON19S_1_1879"/>
    <s v="OtsLYON19S_1_1644"/>
    <x v="1"/>
    <n v="3"/>
    <n v="2019"/>
    <s v="NA"/>
    <s v="NA"/>
    <x v="12"/>
    <n v="0.95971980899999998"/>
    <n v="1"/>
    <x v="9"/>
    <n v="5.6818181818181825"/>
    <n v="17.04545454545455"/>
    <s v="abv"/>
    <n v="17.04545454545455"/>
  </r>
  <r>
    <s v="OtsLGRF22S"/>
    <s v="OtsLGRF22S_9619"/>
    <s v="C-09619"/>
    <d v="2022-10-01T00:00:00"/>
    <n v="18"/>
    <s v="U"/>
    <n v="620"/>
    <n v="62"/>
    <x v="0"/>
    <n v="1"/>
    <m/>
    <s v="M"/>
    <s v="M"/>
    <s v="OtsLYON18S_1_2301"/>
    <s v="OtsLYON18S_1_2435"/>
    <x v="0"/>
    <n v="4"/>
    <n v="2018"/>
    <s v="NA"/>
    <s v="NA"/>
    <x v="9"/>
    <n v="0.80551598400000002"/>
    <n v="1"/>
    <x v="6"/>
    <n v="5.6818181818181825"/>
    <n v="17.04545454545455"/>
    <s v="blw"/>
    <n v="17.04545454545455"/>
  </r>
  <r>
    <s v="OtsLGRF22S"/>
    <s v="OtsLGRF22S_9622"/>
    <s v="C-09622"/>
    <d v="2022-10-01T00:00:00"/>
    <n v="18"/>
    <s v="U"/>
    <n v="420"/>
    <n v="42"/>
    <x v="1"/>
    <s v="NA"/>
    <m/>
    <s v="M"/>
    <s v="M"/>
    <s v="OtsLYON20S_1_1549"/>
    <s v="OtsLYON20S_1_1716"/>
    <x v="7"/>
    <n v="2"/>
    <n v="2020"/>
    <s v="NA"/>
    <s v="NA"/>
    <x v="12"/>
    <n v="0.98961045999999997"/>
    <n v="1"/>
    <x v="11"/>
    <n v="5.6818181818181825"/>
    <n v="17.04545454545455"/>
    <s v="abv"/>
    <n v="17.04545454545455"/>
  </r>
  <r>
    <s v="OtsLGRF22S"/>
    <s v="OtsLGRF22S_9625"/>
    <s v="C-09625"/>
    <d v="2022-10-01T00:00:00"/>
    <n v="18"/>
    <s v="U"/>
    <n v="480"/>
    <n v="48"/>
    <x v="0"/>
    <n v="1"/>
    <m/>
    <s v="M"/>
    <s v="M"/>
    <s v="OtsLYON20S_1_0283"/>
    <s v="OtsLYON20S_1_1034"/>
    <x v="7"/>
    <n v="2"/>
    <n v="2020"/>
    <s v="NA"/>
    <s v="NA"/>
    <x v="5"/>
    <n v="0.98961045999999997"/>
    <n v="1"/>
    <x v="8"/>
    <n v="5.6818181818181825"/>
    <n v="17.04545454545455"/>
    <s v="abv"/>
    <n v="17.04545454545455"/>
  </r>
  <r>
    <s v="OtsLGRF22S"/>
    <s v="OtsLGRF22S_9628"/>
    <s v="C-09628"/>
    <d v="2022-10-01T00:00:00"/>
    <n v="18"/>
    <s v="F"/>
    <n v="700"/>
    <n v="70"/>
    <x v="0"/>
    <n v="1"/>
    <m/>
    <s v="F"/>
    <s v="F"/>
    <s v="OtsLYON19S_1_1717"/>
    <s v="OtsLYON19S_1_1932"/>
    <x v="1"/>
    <n v="3"/>
    <n v="2019"/>
    <s v="NA"/>
    <s v="NA"/>
    <x v="12"/>
    <n v="0.95971980899999998"/>
    <n v="1"/>
    <x v="5"/>
    <n v="5.6818181818181825"/>
    <n v="17.04545454545455"/>
    <s v="abv"/>
    <n v="17.04545454545455"/>
  </r>
  <r>
    <s v="OtsLGRF22S"/>
    <s v="OtsLGRF22S_9631"/>
    <s v="C-09631"/>
    <d v="2022-10-01T00:00:00"/>
    <n v="18"/>
    <s v="U"/>
    <n v="610"/>
    <n v="61"/>
    <x v="1"/>
    <s v="NA"/>
    <m/>
    <s v="M"/>
    <s v="M"/>
    <s v="NA"/>
    <s v="NA"/>
    <x v="2"/>
    <s v="NA"/>
    <s v="U"/>
    <s v="FALL"/>
    <n v="0.999999999999997"/>
    <x v="1"/>
    <e v="#N/A"/>
    <n v="1"/>
    <x v="6"/>
    <n v="5.6818181818181825"/>
    <n v="17.04545454545455"/>
    <s v="abv"/>
    <n v="17.04545454545455"/>
  </r>
  <r>
    <s v="OtsLGRF22S"/>
    <s v="OtsLGRF22S_9634"/>
    <s v="C-09634"/>
    <d v="2022-10-01T00:00:00"/>
    <n v="18"/>
    <s v="F"/>
    <n v="750"/>
    <n v="75"/>
    <x v="1"/>
    <s v="NA"/>
    <m/>
    <s v="F"/>
    <s v="F"/>
    <s v="NA"/>
    <s v="NA"/>
    <x v="2"/>
    <s v="NA"/>
    <s v="U"/>
    <s v="FALL"/>
    <n v="1"/>
    <x v="1"/>
    <e v="#N/A"/>
    <n v="1"/>
    <x v="4"/>
    <n v="5.6818181818181825"/>
    <n v="17.04545454545455"/>
    <s v="abv"/>
    <n v="17.04545454545455"/>
  </r>
  <r>
    <s v="OtsLGRF22S"/>
    <s v="OtsLGRF22S_9637"/>
    <s v="C-09637"/>
    <d v="2022-10-01T00:00:00"/>
    <n v="18"/>
    <s v="M"/>
    <n v="730"/>
    <n v="73"/>
    <x v="0"/>
    <n v="1"/>
    <m/>
    <s v="M"/>
    <s v="M"/>
    <s v="OtsPBT18-UmaFa-0839"/>
    <s v="OtsPBT18-UmaFa-0836"/>
    <x v="8"/>
    <n v="4"/>
    <n v="2018"/>
    <s v="NA"/>
    <s v="NA"/>
    <x v="15"/>
    <n v="0.95730000000000004"/>
    <n v="1"/>
    <x v="4"/>
    <n v="5.6818181818181825"/>
    <n v="17.04545454545455"/>
    <s v="blw"/>
    <n v="17.04545454545455"/>
  </r>
  <r>
    <s v="OtsLGRF22S"/>
    <s v="OtsLGRF22S_9640"/>
    <s v="C-09640"/>
    <d v="2022-10-01T00:00:00"/>
    <n v="18"/>
    <s v="F"/>
    <n v="680"/>
    <n v="68"/>
    <x v="0"/>
    <n v="1"/>
    <m/>
    <s v="F"/>
    <s v="F"/>
    <s v="OtsLYON18S_1_2322"/>
    <s v="OtsLYON18S_1_2444"/>
    <x v="0"/>
    <n v="4"/>
    <n v="2018"/>
    <s v="NA"/>
    <s v="NA"/>
    <x v="9"/>
    <n v="0.80551598400000002"/>
    <n v="1"/>
    <x v="5"/>
    <n v="5.6818181818181825"/>
    <n v="17.04545454545455"/>
    <s v="blw"/>
    <n v="17.04545454545455"/>
  </r>
  <r>
    <s v="OtsLGRF22S"/>
    <s v="OtsLGRF22S_9643"/>
    <s v="C-09643"/>
    <d v="2022-10-01T00:00:00"/>
    <n v="18"/>
    <s v="F"/>
    <n v="660"/>
    <n v="66"/>
    <x v="0"/>
    <n v="1"/>
    <s v="This individual failed to genotype"/>
    <s v="U"/>
    <s v="F"/>
    <s v="NG"/>
    <s v="NG"/>
    <x v="10"/>
    <s v="NA"/>
    <s v="U"/>
    <s v="NA"/>
    <s v="NA"/>
    <x v="19"/>
    <e v="#N/A"/>
    <n v="1"/>
    <x v="1"/>
    <n v="5.6818181818181825"/>
    <n v="17.04545454545455"/>
    <s v="abv"/>
    <n v="17.04545454545455"/>
  </r>
  <r>
    <s v="OtsLGRF22S"/>
    <s v="OtsLGRF22S_9646"/>
    <s v="C-09646"/>
    <d v="2022-10-01T00:00:00"/>
    <n v="18"/>
    <s v="U"/>
    <n v="630"/>
    <n v="63"/>
    <x v="0"/>
    <s v="NA"/>
    <m/>
    <s v="M"/>
    <s v="M"/>
    <s v="OtsLYON19S_1_1789"/>
    <s v="OtsLYON19S_1_2048"/>
    <x v="1"/>
    <n v="3"/>
    <n v="2019"/>
    <s v="NA"/>
    <s v="NA"/>
    <x v="17"/>
    <n v="0.95971980899999998"/>
    <n v="1"/>
    <x v="1"/>
    <n v="5.6818181818181825"/>
    <n v="17.04545454545455"/>
    <s v="abv"/>
    <n v="17.04545454545455"/>
  </r>
  <r>
    <s v="OtsLGRF22S"/>
    <s v="OtsLGRF22S_9649"/>
    <s v="C-09649"/>
    <d v="2022-10-01T00:00:00"/>
    <n v="18"/>
    <s v="U"/>
    <n v="450"/>
    <n v="45"/>
    <x v="1"/>
    <s v="NA"/>
    <m/>
    <s v="M"/>
    <s v="M"/>
    <s v="OtsLYON20S_1_0230"/>
    <s v="OtsLYON20S_1_0065"/>
    <x v="7"/>
    <n v="2"/>
    <n v="2020"/>
    <s v="NA"/>
    <s v="NA"/>
    <x v="7"/>
    <n v="0.98961045999999997"/>
    <n v="1"/>
    <x v="7"/>
    <n v="5.6818181818181825"/>
    <n v="17.04545454545455"/>
    <s v="abv"/>
    <n v="17.04545454545455"/>
  </r>
  <r>
    <s v="OtsLGRF22S"/>
    <s v="OtsLGRF22S_9652"/>
    <s v="C-09652"/>
    <d v="2022-10-01T00:00:00"/>
    <n v="18"/>
    <s v="U"/>
    <n v="480"/>
    <n v="48"/>
    <x v="0"/>
    <s v="NA"/>
    <m/>
    <s v="M"/>
    <s v="M"/>
    <s v="NA"/>
    <s v="NA"/>
    <x v="2"/>
    <s v="NA"/>
    <s v="U"/>
    <s v="FALL"/>
    <n v="1"/>
    <x v="6"/>
    <e v="#N/A"/>
    <n v="1"/>
    <x v="8"/>
    <n v="5.6818181818181825"/>
    <n v="17.04545454545455"/>
    <s v="abv"/>
    <n v="17.04545454545455"/>
  </r>
  <r>
    <s v="OtsLGRF22S"/>
    <s v="OtsLGRF22S_9655"/>
    <s v="C-09655"/>
    <d v="2022-10-02T00:00:00"/>
    <n v="18"/>
    <s v="U"/>
    <n v="690"/>
    <n v="69"/>
    <x v="0"/>
    <n v="1"/>
    <m/>
    <s v="M"/>
    <s v="M"/>
    <s v="OtsLYON18S_1_2360"/>
    <s v="OtsLYON18S_1_2751"/>
    <x v="0"/>
    <n v="4"/>
    <n v="2018"/>
    <s v="NA"/>
    <s v="NA"/>
    <x v="9"/>
    <n v="0.80551598400000002"/>
    <n v="1"/>
    <x v="5"/>
    <n v="5.6818181818181825"/>
    <n v="17.04545454545455"/>
    <s v="blw"/>
    <n v="17.04545454545455"/>
  </r>
  <r>
    <s v="OtsLGRF22S"/>
    <s v="OtsLGRF22S_9658"/>
    <s v="C-09658"/>
    <d v="2022-10-02T00:00:00"/>
    <n v="18"/>
    <s v="M"/>
    <n v="710"/>
    <n v="71"/>
    <x v="1"/>
    <s v="NA"/>
    <s v="This individual failed to genotype"/>
    <s v="U"/>
    <s v="M"/>
    <s v="NG"/>
    <s v="NG"/>
    <x v="11"/>
    <s v="NA"/>
    <s v="U"/>
    <s v="NA"/>
    <s v="NA"/>
    <x v="19"/>
    <e v="#N/A"/>
    <n v="1"/>
    <x v="5"/>
    <n v="5.6818181818181825"/>
    <n v="17.04545454545455"/>
    <s v="abv"/>
    <n v="17.04545454545455"/>
  </r>
  <r>
    <s v="OtsLGRF22S"/>
    <s v="OtsLGRF22S_9661"/>
    <s v="C-09661"/>
    <d v="2022-10-02T00:00:00"/>
    <n v="18"/>
    <s v="M"/>
    <n v="730"/>
    <n v="73"/>
    <x v="0"/>
    <n v="1"/>
    <m/>
    <s v="M"/>
    <s v="M"/>
    <s v="OtsLYON18S_1_2315"/>
    <s v="OtsLYON18S_1_2432"/>
    <x v="0"/>
    <n v="4"/>
    <n v="2018"/>
    <s v="NA"/>
    <s v="NA"/>
    <x v="9"/>
    <n v="0.80551598400000002"/>
    <n v="1"/>
    <x v="4"/>
    <n v="5.6818181818181825"/>
    <n v="17.04545454545455"/>
    <s v="blw"/>
    <n v="17.04545454545455"/>
  </r>
  <r>
    <s v="OtsLGRF22S"/>
    <s v="OtsLGRF22S_9664"/>
    <s v="C-09664"/>
    <d v="2022-10-02T00:00:00"/>
    <n v="18"/>
    <s v="F"/>
    <n v="610"/>
    <n v="61"/>
    <x v="1"/>
    <s v="NA"/>
    <m/>
    <s v="F"/>
    <s v="F"/>
    <s v="OtsLYON19S_1_1391"/>
    <s v="OtsLYON19S_1_1486"/>
    <x v="1"/>
    <n v="3"/>
    <n v="2019"/>
    <s v="NA"/>
    <s v="NA"/>
    <x v="12"/>
    <n v="0.95971980899999998"/>
    <n v="1"/>
    <x v="6"/>
    <n v="5.6818181818181825"/>
    <n v="17.04545454545455"/>
    <s v="abv"/>
    <n v="17.04545454545455"/>
  </r>
  <r>
    <s v="OtsLGRF22S"/>
    <s v="OtsLGRF22S_9667"/>
    <s v="C-09667"/>
    <d v="2022-10-02T00:00:00"/>
    <n v="18"/>
    <s v="F"/>
    <n v="670"/>
    <n v="67"/>
    <x v="1"/>
    <s v="NA"/>
    <m/>
    <s v="F"/>
    <s v="F"/>
    <s v="OtsLYON19S_1_2301"/>
    <s v="OtsLYON19S_1_2077"/>
    <x v="1"/>
    <n v="3"/>
    <n v="2019"/>
    <s v="NA"/>
    <s v="NA"/>
    <x v="3"/>
    <n v="0.95971980899999998"/>
    <n v="1"/>
    <x v="1"/>
    <n v="5.6818181818181825"/>
    <n v="17.04545454545455"/>
    <s v="blw"/>
    <n v="17.04545454545455"/>
  </r>
  <r>
    <s v="OtsLGRF22S"/>
    <s v="OtsLGRF22S_9670"/>
    <s v="C-09670"/>
    <d v="2022-10-02T00:00:00"/>
    <n v="18"/>
    <s v="U"/>
    <n v="670"/>
    <n v="67"/>
    <x v="1"/>
    <s v="NA"/>
    <s v="This individual failed to genotype"/>
    <s v="U"/>
    <s v="M"/>
    <s v="NG"/>
    <s v="NG"/>
    <x v="11"/>
    <s v="NA"/>
    <s v="U"/>
    <s v="NA"/>
    <s v="NA"/>
    <x v="19"/>
    <e v="#N/A"/>
    <n v="1"/>
    <x v="1"/>
    <n v="5.6818181818181825"/>
    <n v="17.04545454545455"/>
    <s v="abv"/>
    <n v="17.04545454545455"/>
  </r>
  <r>
    <s v="OtsLGRF22S"/>
    <s v="OtsLGRF22S_9673"/>
    <s v="C-09673"/>
    <d v="2022-10-02T00:00:00"/>
    <n v="18"/>
    <s v="F"/>
    <n v="660"/>
    <n v="66"/>
    <x v="1"/>
    <s v="NA"/>
    <m/>
    <s v="M"/>
    <s v="M"/>
    <s v="NA"/>
    <s v="NA"/>
    <x v="2"/>
    <s v="NA"/>
    <s v="U"/>
    <s v="FALL"/>
    <n v="0.999999999999999"/>
    <x v="1"/>
    <e v="#N/A"/>
    <n v="1"/>
    <x v="1"/>
    <n v="5.6818181818181825"/>
    <n v="17.04545454545455"/>
    <s v="abv"/>
    <n v="17.04545454545455"/>
  </r>
  <r>
    <s v="OtsLGRF22S"/>
    <s v="OtsLGRF22S_9676"/>
    <s v="C-09676"/>
    <d v="2022-10-02T00:00:00"/>
    <n v="18"/>
    <s v="U"/>
    <n v="520"/>
    <n v="52"/>
    <x v="1"/>
    <s v="NA"/>
    <m/>
    <s v="M"/>
    <s v="M"/>
    <s v="NA"/>
    <s v="NA"/>
    <x v="2"/>
    <s v="NA"/>
    <s v="U"/>
    <s v="FALL"/>
    <n v="0.999999999999995"/>
    <x v="1"/>
    <e v="#N/A"/>
    <n v="1"/>
    <x v="8"/>
    <n v="5.6818181818181825"/>
    <n v="17.04545454545455"/>
    <s v="abv"/>
    <n v="17.04545454545455"/>
  </r>
  <r>
    <s v="OtsLGRF22S"/>
    <s v="OtsLGRF22S_9679"/>
    <s v="C-09679"/>
    <d v="2022-10-02T00:00:00"/>
    <n v="18"/>
    <s v="F"/>
    <n v="610"/>
    <n v="61"/>
    <x v="0"/>
    <n v="1"/>
    <m/>
    <s v="F"/>
    <s v="F"/>
    <s v="NA"/>
    <s v="NA"/>
    <x v="2"/>
    <s v="NA"/>
    <s v="U"/>
    <s v="FALL"/>
    <n v="0.999999999999997"/>
    <x v="6"/>
    <e v="#N/A"/>
    <n v="1"/>
    <x v="6"/>
    <n v="5.6818181818181825"/>
    <n v="17.04545454545455"/>
    <s v="abv"/>
    <n v="17.04545454545455"/>
  </r>
  <r>
    <s v="OtsLGRF22S"/>
    <s v="OtsLGRF22S_9682"/>
    <s v="C-09682"/>
    <d v="2022-10-02T00:00:00"/>
    <n v="18"/>
    <s v="U"/>
    <n v="670"/>
    <n v="67"/>
    <x v="1"/>
    <s v="NA"/>
    <s v="This individual failed to genotype"/>
    <s v="U"/>
    <s v="M"/>
    <s v="NG"/>
    <s v="NG"/>
    <x v="11"/>
    <s v="NA"/>
    <s v="U"/>
    <s v="NA"/>
    <s v="NA"/>
    <x v="19"/>
    <e v="#N/A"/>
    <n v="1"/>
    <x v="1"/>
    <n v="5.6818181818181825"/>
    <n v="17.04545454545455"/>
    <s v="abv"/>
    <n v="17.04545454545455"/>
  </r>
  <r>
    <s v="OtsLGRF22S"/>
    <s v="OtsLGRF22S_9685"/>
    <s v="C-09685"/>
    <d v="2022-10-02T00:00:00"/>
    <n v="18"/>
    <s v="U"/>
    <n v="530"/>
    <n v="53"/>
    <x v="1"/>
    <s v="NA"/>
    <m/>
    <s v="M"/>
    <s v="M"/>
    <s v="NA"/>
    <s v="NA"/>
    <x v="2"/>
    <s v="NA"/>
    <s v="U"/>
    <s v="FALL"/>
    <n v="1"/>
    <x v="1"/>
    <e v="#N/A"/>
    <n v="1"/>
    <x v="9"/>
    <n v="5.6818181818181825"/>
    <n v="17.04545454545455"/>
    <s v="abv"/>
    <n v="17.04545454545455"/>
  </r>
  <r>
    <s v="OtsLGRF22S"/>
    <s v="OtsLGRF22S_9688"/>
    <s v="C-09688"/>
    <d v="2022-10-02T00:00:00"/>
    <n v="18"/>
    <s v="F"/>
    <n v="820"/>
    <n v="82"/>
    <x v="1"/>
    <s v="NA"/>
    <m/>
    <s v="F"/>
    <s v="F"/>
    <s v="NA"/>
    <s v="NA"/>
    <x v="2"/>
    <s v="NA"/>
    <s v="U"/>
    <s v="FALL"/>
    <n v="0.999999999999997"/>
    <x v="1"/>
    <e v="#N/A"/>
    <n v="1"/>
    <x v="3"/>
    <n v="5.6818181818181825"/>
    <n v="17.04545454545455"/>
    <s v="abv"/>
    <n v="17.04545454545455"/>
  </r>
  <r>
    <s v="OtsLGRF22S"/>
    <s v="OtsLGRF22S_9691"/>
    <s v="C-09691"/>
    <d v="2022-10-02T00:00:00"/>
    <n v="18"/>
    <s v="F"/>
    <n v="740"/>
    <n v="74"/>
    <x v="0"/>
    <n v="1"/>
    <m/>
    <s v="F"/>
    <s v="F"/>
    <s v="OtsLYON18S_1_2501"/>
    <s v="OtsLYON18S_1_2443"/>
    <x v="0"/>
    <n v="4"/>
    <n v="2018"/>
    <s v="NA"/>
    <s v="NA"/>
    <x v="9"/>
    <n v="0.80551598400000002"/>
    <n v="1"/>
    <x v="4"/>
    <n v="5.6818181818181825"/>
    <n v="17.04545454545455"/>
    <s v="blw"/>
    <n v="17.04545454545455"/>
  </r>
  <r>
    <s v="OtsLGRF22S"/>
    <s v="OtsLGRF22S_9694"/>
    <s v="C-09694"/>
    <d v="2022-10-02T00:00:00"/>
    <n v="18"/>
    <s v="F"/>
    <n v="600"/>
    <n v="60"/>
    <x v="0"/>
    <n v="1"/>
    <m/>
    <s v="M"/>
    <s v="M"/>
    <s v="OtsLYON19S_1_1731"/>
    <s v="OtsLYON19S_1_1943"/>
    <x v="1"/>
    <n v="3"/>
    <n v="2019"/>
    <s v="NA"/>
    <s v="NA"/>
    <x v="12"/>
    <n v="0.95971980899999998"/>
    <n v="1"/>
    <x v="6"/>
    <n v="5.6818181818181825"/>
    <n v="17.04545454545455"/>
    <s v="abv"/>
    <n v="17.04545454545455"/>
  </r>
  <r>
    <s v="OtsLGRF22S"/>
    <s v="OtsLGRF22S_9697"/>
    <s v="C-09697"/>
    <d v="2022-10-02T00:00:00"/>
    <n v="18"/>
    <s v="U"/>
    <n v="650"/>
    <n v="65"/>
    <x v="1"/>
    <s v="NA"/>
    <m/>
    <s v="M"/>
    <s v="M"/>
    <s v="OtsLYON19S_1_1741"/>
    <s v="OtsLYON19S_1_1992"/>
    <x v="1"/>
    <n v="3"/>
    <n v="2019"/>
    <s v="NA"/>
    <s v="NA"/>
    <x v="12"/>
    <n v="0.95971980899999998"/>
    <n v="1"/>
    <x v="1"/>
    <n v="5.6818181818181825"/>
    <n v="17.04545454545455"/>
    <s v="abv"/>
    <n v="17.04545454545455"/>
  </r>
  <r>
    <s v="OtsLGRF22S"/>
    <s v="OtsLGRF22S_9700"/>
    <s v="C-09700"/>
    <d v="2022-10-02T00:00:00"/>
    <n v="18"/>
    <s v="U"/>
    <n v="680"/>
    <n v="68"/>
    <x v="1"/>
    <s v="NA"/>
    <m/>
    <s v="M"/>
    <s v="M"/>
    <s v="OtsLYON19S_1_1742"/>
    <s v="OtsLYON19S_1_1973"/>
    <x v="1"/>
    <n v="3"/>
    <n v="2019"/>
    <s v="NA"/>
    <s v="NA"/>
    <x v="12"/>
    <n v="0.95971980899999998"/>
    <n v="1"/>
    <x v="5"/>
    <n v="5.6818181818181825"/>
    <n v="17.04545454545455"/>
    <s v="abv"/>
    <n v="17.04545454545455"/>
  </r>
  <r>
    <s v="OtsLGRF22S"/>
    <s v="OtsLGRF22S_9703"/>
    <s v="C-09703"/>
    <d v="2022-10-02T00:00:00"/>
    <n v="18"/>
    <s v="M"/>
    <n v="630"/>
    <n v="63"/>
    <x v="0"/>
    <n v="1"/>
    <m/>
    <s v="M"/>
    <s v="M"/>
    <s v="OtsLYON19S_1_1310"/>
    <s v="OtsLYON19S_1_1204"/>
    <x v="1"/>
    <n v="3"/>
    <n v="2019"/>
    <s v="NA"/>
    <s v="NA"/>
    <x v="14"/>
    <n v="0.95971980899999998"/>
    <n v="1"/>
    <x v="1"/>
    <n v="5.6818181818181825"/>
    <n v="17.04545454545455"/>
    <s v="abv"/>
    <n v="17.04545454545455"/>
  </r>
  <r>
    <s v="OtsLGRF22S"/>
    <s v="OtsLGRF22S_9706"/>
    <s v="C-09706"/>
    <d v="2022-10-02T00:00:00"/>
    <n v="18"/>
    <s v="F"/>
    <n v="760"/>
    <n v="76"/>
    <x v="1"/>
    <s v="NA"/>
    <m/>
    <s v="F"/>
    <s v="F"/>
    <s v="OtsLYON18S_1_0757"/>
    <s v="OtsLYON18S_1_1112"/>
    <x v="0"/>
    <n v="4"/>
    <n v="2018"/>
    <s v="NA"/>
    <s v="NA"/>
    <x v="3"/>
    <n v="0.80551598400000002"/>
    <n v="1"/>
    <x v="4"/>
    <n v="5.6818181818181825"/>
    <n v="17.04545454545455"/>
    <s v="blw"/>
    <n v="17.04545454545455"/>
  </r>
  <r>
    <s v="OtsLGRF22S"/>
    <s v="OtsLGRF22S_9709"/>
    <s v="C-09709"/>
    <d v="2022-10-02T00:00:00"/>
    <n v="18"/>
    <s v="U"/>
    <n v="650"/>
    <n v="65"/>
    <x v="0"/>
    <n v="1"/>
    <m/>
    <s v="M"/>
    <s v="M"/>
    <s v="OtsLYON19S_1_1713"/>
    <s v="OtsLYON19S_1_1921"/>
    <x v="1"/>
    <n v="3"/>
    <n v="2019"/>
    <s v="NA"/>
    <s v="NA"/>
    <x v="12"/>
    <n v="0.95971980899999998"/>
    <n v="1"/>
    <x v="1"/>
    <n v="5.6818181818181825"/>
    <n v="17.04545454545455"/>
    <s v="abv"/>
    <n v="17.04545454545455"/>
  </r>
  <r>
    <s v="OtsLGRF22S"/>
    <s v="OtsLGRF22S_9712"/>
    <s v="C-09712"/>
    <d v="2022-10-02T00:00:00"/>
    <n v="18"/>
    <s v="U"/>
    <n v="570"/>
    <n v="57"/>
    <x v="1"/>
    <s v="NA"/>
    <m/>
    <s v="M"/>
    <s v="M"/>
    <s v="OtsLYON19S_1_0720"/>
    <s v="OtsLYON19S_1_0906"/>
    <x v="1"/>
    <n v="3"/>
    <n v="2019"/>
    <s v="NA"/>
    <s v="NA"/>
    <x v="5"/>
    <n v="0.95971980899999998"/>
    <n v="1"/>
    <x v="9"/>
    <n v="5.6818181818181825"/>
    <n v="17.04545454545455"/>
    <s v="abv"/>
    <n v="17.04545454545455"/>
  </r>
  <r>
    <s v="OtsLGRF22S"/>
    <s v="OtsLGRF22S_9715"/>
    <s v="C-09715"/>
    <d v="2022-10-02T00:00:00"/>
    <n v="18"/>
    <s v="U"/>
    <n v="630"/>
    <n v="63"/>
    <x v="1"/>
    <s v="NA"/>
    <m/>
    <s v="M"/>
    <s v="M"/>
    <s v="OtsLYON19S_1_1805"/>
    <s v="OtsLYON19S_1_1514"/>
    <x v="1"/>
    <n v="3"/>
    <n v="2019"/>
    <s v="NA"/>
    <s v="NA"/>
    <x v="12"/>
    <n v="0.95971980899999998"/>
    <n v="1"/>
    <x v="1"/>
    <n v="5.6818181818181825"/>
    <n v="17.04545454545455"/>
    <s v="abv"/>
    <n v="17.04545454545455"/>
  </r>
  <r>
    <s v="OtsLGRF22S"/>
    <s v="OtsLGRF22S_9718"/>
    <s v="C-09718"/>
    <d v="2022-10-02T00:00:00"/>
    <n v="18"/>
    <s v="F"/>
    <n v="680"/>
    <n v="68"/>
    <x v="1"/>
    <s v="NA"/>
    <s v="This individual failed to genotype"/>
    <s v="U"/>
    <s v="F"/>
    <s v="NG"/>
    <s v="NG"/>
    <x v="11"/>
    <s v="NA"/>
    <s v="U"/>
    <s v="NA"/>
    <s v="NA"/>
    <x v="19"/>
    <e v="#N/A"/>
    <n v="1"/>
    <x v="5"/>
    <n v="5.6818181818181825"/>
    <n v="17.04545454545455"/>
    <s v="abv"/>
    <n v="17.04545454545455"/>
  </r>
  <r>
    <s v="OtsLGRF22S"/>
    <s v="OtsLGRF22S_9721"/>
    <s v="C-09721"/>
    <d v="2022-10-02T00:00:00"/>
    <n v="18"/>
    <s v="F"/>
    <n v="750"/>
    <n v="75"/>
    <x v="0"/>
    <n v="1"/>
    <m/>
    <s v="F"/>
    <s v="F"/>
    <s v="OtsNPFH18S_1_2321"/>
    <s v="OtsNPFH18S_1_2020"/>
    <x v="3"/>
    <n v="4"/>
    <n v="2018"/>
    <s v="NA"/>
    <s v="NA"/>
    <x v="11"/>
    <n v="0.96828396500000002"/>
    <n v="1"/>
    <x v="4"/>
    <n v="5.6818181818181825"/>
    <n v="17.04545454545455"/>
    <s v="abv"/>
    <n v="17.04545454545455"/>
  </r>
  <r>
    <s v="OtsLGRF22S"/>
    <s v="OtsLGRF22S_9724"/>
    <s v="C-09724"/>
    <d v="2022-10-02T00:00:00"/>
    <n v="18"/>
    <s v="M"/>
    <n v="750"/>
    <n v="75"/>
    <x v="1"/>
    <s v="NA"/>
    <m/>
    <s v="M"/>
    <s v="M"/>
    <s v="OtsLYON19S_1_1711"/>
    <s v="OtsLYON19S_1_1923"/>
    <x v="1"/>
    <n v="3"/>
    <n v="2019"/>
    <s v="NA"/>
    <s v="NA"/>
    <x v="12"/>
    <n v="0.95971980899999998"/>
    <n v="1"/>
    <x v="4"/>
    <n v="5.6818181818181825"/>
    <n v="17.04545454545455"/>
    <s v="abv"/>
    <n v="17.04545454545455"/>
  </r>
  <r>
    <s v="OtsLGRF22S"/>
    <s v="OtsLGRF22S_9727"/>
    <s v="C-09727"/>
    <d v="2022-10-02T00:00:00"/>
    <n v="18"/>
    <s v="U"/>
    <n v="430"/>
    <n v="43"/>
    <x v="0"/>
    <n v="1"/>
    <m/>
    <s v="M"/>
    <s v="M"/>
    <s v="OtsLYON20S_1_1390"/>
    <s v="OtsLYON20S_1_0943"/>
    <x v="7"/>
    <n v="2"/>
    <n v="2020"/>
    <s v="NA"/>
    <s v="NA"/>
    <x v="14"/>
    <n v="0.98961045999999997"/>
    <n v="1"/>
    <x v="7"/>
    <n v="5.6818181818181825"/>
    <n v="17.04545454545455"/>
    <s v="abv"/>
    <n v="17.04545454545455"/>
  </r>
  <r>
    <s v="OtsLGRF22S"/>
    <s v="OtsLGRF22S_9730"/>
    <s v="C-09730"/>
    <d v="2022-10-02T00:00:00"/>
    <n v="18"/>
    <s v="M"/>
    <n v="840"/>
    <n v="84"/>
    <x v="1"/>
    <s v="NA"/>
    <m/>
    <s v="U"/>
    <s v="M"/>
    <s v="OtsLYON18S_1_0758"/>
    <s v="OtsLYON18S_1_0680"/>
    <x v="0"/>
    <n v="4"/>
    <n v="2018"/>
    <s v="NA"/>
    <s v="NA"/>
    <x v="3"/>
    <n v="0.80551598400000002"/>
    <n v="1"/>
    <x v="2"/>
    <n v="5.6818181818181825"/>
    <n v="17.04545454545455"/>
    <s v="blw"/>
    <n v="17.04545454545455"/>
  </r>
  <r>
    <s v="OtsLGRF22S"/>
    <s v="OtsLGRF22S_9733"/>
    <s v="C-09733"/>
    <d v="2022-10-02T00:00:00"/>
    <n v="18"/>
    <s v="F"/>
    <n v="710"/>
    <n v="71"/>
    <x v="0"/>
    <n v="1"/>
    <m/>
    <s v="F"/>
    <s v="F"/>
    <s v="OtsLYON18S_1_2381"/>
    <s v="OtsLYON18S_1_2759"/>
    <x v="0"/>
    <n v="4"/>
    <n v="2018"/>
    <s v="NA"/>
    <s v="NA"/>
    <x v="9"/>
    <n v="0.80551598400000002"/>
    <n v="1"/>
    <x v="5"/>
    <n v="5.6818181818181825"/>
    <n v="17.04545454545455"/>
    <s v="blw"/>
    <n v="17.04545454545455"/>
  </r>
  <r>
    <s v="OtsLGRF22S"/>
    <s v="OtsLGRF22S_9736"/>
    <s v="C-09736"/>
    <d v="2022-10-02T00:00:00"/>
    <n v="18"/>
    <s v="U"/>
    <n v="490"/>
    <n v="49"/>
    <x v="1"/>
    <s v="NA"/>
    <m/>
    <s v="M"/>
    <s v="M"/>
    <s v="NA"/>
    <s v="NA"/>
    <x v="2"/>
    <s v="NA"/>
    <s v="U"/>
    <s v="FALL"/>
    <n v="0.999999999999999"/>
    <x v="1"/>
    <e v="#N/A"/>
    <n v="1"/>
    <x v="8"/>
    <n v="5.6818181818181825"/>
    <n v="17.04545454545455"/>
    <s v="abv"/>
    <n v="17.04545454545455"/>
  </r>
  <r>
    <s v="OtsLGRF22S"/>
    <s v="OtsLGRF22S_9739"/>
    <s v="C-09739"/>
    <d v="2022-10-02T00:00:00"/>
    <n v="18"/>
    <s v="U"/>
    <n v="640"/>
    <n v="64"/>
    <x v="1"/>
    <s v="NA"/>
    <m/>
    <s v="M"/>
    <s v="M"/>
    <s v="OtsLYON19S_1_1859"/>
    <s v="OtsLYON19S_1_1637"/>
    <x v="1"/>
    <n v="3"/>
    <n v="2019"/>
    <s v="NA"/>
    <s v="NA"/>
    <x v="12"/>
    <n v="0.95971980899999998"/>
    <n v="1"/>
    <x v="1"/>
    <n v="5.6818181818181825"/>
    <n v="17.04545454545455"/>
    <s v="abv"/>
    <n v="17.04545454545455"/>
  </r>
  <r>
    <s v="OtsLGRF22S"/>
    <s v="OtsLGRF22S_9742"/>
    <s v="C-09742"/>
    <d v="2022-10-02T00:00:00"/>
    <n v="18"/>
    <s v="F"/>
    <n v="850"/>
    <n v="85"/>
    <x v="1"/>
    <s v="NA"/>
    <m/>
    <s v="F"/>
    <s v="F"/>
    <s v="NA"/>
    <s v="NA"/>
    <x v="2"/>
    <s v="NA"/>
    <s v="U"/>
    <s v="FALL"/>
    <n v="1"/>
    <x v="1"/>
    <e v="#N/A"/>
    <n v="1"/>
    <x v="2"/>
    <n v="5.6818181818181825"/>
    <n v="17.04545454545455"/>
    <s v="abv"/>
    <n v="17.04545454545455"/>
  </r>
  <r>
    <s v="OtsLGRF22S"/>
    <s v="OtsLGRF22S_9745"/>
    <s v="C-09745"/>
    <d v="2022-10-02T00:00:00"/>
    <n v="18"/>
    <s v="U"/>
    <n v="680"/>
    <n v="68"/>
    <x v="1"/>
    <s v="NA"/>
    <m/>
    <s v="M"/>
    <s v="M"/>
    <s v="OtsLYON19S_1_1859"/>
    <s v="OtsLYON19S_1_1638"/>
    <x v="1"/>
    <n v="3"/>
    <n v="2019"/>
    <s v="NA"/>
    <s v="NA"/>
    <x v="12"/>
    <n v="0.95971980899999998"/>
    <n v="1"/>
    <x v="5"/>
    <n v="5.6818181818181825"/>
    <n v="17.04545454545455"/>
    <s v="abv"/>
    <n v="17.04545454545455"/>
  </r>
  <r>
    <s v="OtsLGRF22S"/>
    <s v="OtsLGRF22S_9748"/>
    <s v="C-09748"/>
    <d v="2022-10-02T00:00:00"/>
    <n v="18"/>
    <s v="F"/>
    <n v="770"/>
    <n v="77"/>
    <x v="0"/>
    <n v="1"/>
    <m/>
    <s v="F"/>
    <s v="F"/>
    <s v="OtsLYON18S_1_2339"/>
    <s v="OtsLYON18S_1_2496"/>
    <x v="0"/>
    <n v="4"/>
    <n v="2018"/>
    <s v="NA"/>
    <s v="NA"/>
    <x v="9"/>
    <n v="0.80551598400000002"/>
    <n v="1"/>
    <x v="4"/>
    <n v="5.6818181818181825"/>
    <n v="17.04545454545455"/>
    <s v="blw"/>
    <n v="17.04545454545455"/>
  </r>
  <r>
    <s v="OtsLGRF22S"/>
    <s v="OtsLGRF22S_9751"/>
    <s v="C-09751"/>
    <d v="2022-10-02T00:00:00"/>
    <n v="18"/>
    <s v="U"/>
    <n v="680"/>
    <n v="68"/>
    <x v="1"/>
    <s v="NA"/>
    <m/>
    <s v="M"/>
    <s v="M"/>
    <s v="OtsLYON19S_1_1730"/>
    <s v="OtsLYON19S_1_1955"/>
    <x v="1"/>
    <n v="3"/>
    <n v="2019"/>
    <s v="NA"/>
    <s v="NA"/>
    <x v="12"/>
    <n v="0.95971980899999998"/>
    <n v="1"/>
    <x v="5"/>
    <n v="5.6818181818181825"/>
    <n v="17.04545454545455"/>
    <s v="abv"/>
    <n v="17.04545454545455"/>
  </r>
  <r>
    <s v="OtsLGRF22S"/>
    <s v="OtsLGRF22S_9754"/>
    <s v="C-09754"/>
    <d v="2022-10-02T00:00:00"/>
    <n v="18"/>
    <s v="U"/>
    <n v="520"/>
    <n v="52"/>
    <x v="1"/>
    <s v="NA"/>
    <m/>
    <s v="M"/>
    <s v="M"/>
    <s v="OtsLYON20S_1_1459"/>
    <s v="OtsLYON20S_1_1259"/>
    <x v="7"/>
    <n v="2"/>
    <n v="2020"/>
    <s v="NA"/>
    <s v="NA"/>
    <x v="12"/>
    <n v="0.98961045999999997"/>
    <n v="1"/>
    <x v="8"/>
    <n v="5.6818181818181825"/>
    <n v="17.04545454545455"/>
    <s v="abv"/>
    <n v="17.04545454545455"/>
  </r>
  <r>
    <s v="OtsLGRF22S"/>
    <s v="OtsLGRF22S_9757"/>
    <s v="C-09757"/>
    <d v="2022-10-02T00:00:00"/>
    <n v="18"/>
    <s v="U"/>
    <n v="580"/>
    <n v="58"/>
    <x v="1"/>
    <s v="NA"/>
    <m/>
    <s v="M"/>
    <s v="M"/>
    <s v="OtsLYON19S_1_1721"/>
    <s v="OtsLYON19S_1_1941"/>
    <x v="1"/>
    <n v="3"/>
    <n v="2019"/>
    <s v="NA"/>
    <s v="NA"/>
    <x v="12"/>
    <n v="0.95971980899999998"/>
    <n v="1"/>
    <x v="6"/>
    <n v="5.6818181818181825"/>
    <n v="17.04545454545455"/>
    <s v="abv"/>
    <n v="17.04545454545455"/>
  </r>
  <r>
    <s v="OtsLGRF22S"/>
    <s v="OtsLGRF22S_9760"/>
    <s v="C-09760"/>
    <d v="2022-10-02T00:00:00"/>
    <n v="18"/>
    <s v="M"/>
    <n v="580"/>
    <n v="58"/>
    <x v="0"/>
    <n v="1"/>
    <m/>
    <s v="M"/>
    <s v="M"/>
    <s v="OtsLYON19S_1_1134"/>
    <s v="OtsLYON19S_1_1022"/>
    <x v="1"/>
    <n v="3"/>
    <n v="2019"/>
    <s v="NA"/>
    <s v="NA"/>
    <x v="14"/>
    <n v="0.95971980899999998"/>
    <n v="1"/>
    <x v="6"/>
    <n v="5.6818181818181825"/>
    <n v="17.04545454545455"/>
    <s v="abv"/>
    <n v="17.04545454545455"/>
  </r>
  <r>
    <s v="OtsLGRF22S"/>
    <s v="OtsLGRF22S_9763"/>
    <s v="C-09763"/>
    <d v="2022-10-02T00:00:00"/>
    <n v="18"/>
    <s v="U"/>
    <n v="570"/>
    <n v="57"/>
    <x v="0"/>
    <n v="1"/>
    <m/>
    <s v="M"/>
    <s v="M"/>
    <s v="OtsLYON19S_1_0550"/>
    <s v="OtsLYON19S_1_0435"/>
    <x v="1"/>
    <n v="3"/>
    <n v="2019"/>
    <s v="NA"/>
    <s v="NA"/>
    <x v="3"/>
    <n v="0.95971980899999998"/>
    <n v="1"/>
    <x v="9"/>
    <n v="5.6818181818181825"/>
    <n v="17.04545454545455"/>
    <s v="blw"/>
    <n v="17.04545454545455"/>
  </r>
  <r>
    <s v="OtsLGRF22S"/>
    <s v="OtsLGRF22S_9766"/>
    <s v="C-09766"/>
    <d v="2022-10-02T00:00:00"/>
    <n v="18"/>
    <s v="U"/>
    <n v="660"/>
    <n v="66"/>
    <x v="1"/>
    <s v="NA"/>
    <m/>
    <s v="M"/>
    <s v="M"/>
    <s v="OtsLYON19S_1_0564"/>
    <s v="OtsLYON19S_1_0477"/>
    <x v="1"/>
    <n v="3"/>
    <n v="2019"/>
    <s v="NA"/>
    <s v="NA"/>
    <x v="3"/>
    <n v="0.95971980899999998"/>
    <n v="1"/>
    <x v="1"/>
    <n v="5.6818181818181825"/>
    <n v="17.04545454545455"/>
    <s v="blw"/>
    <n v="17.04545454545455"/>
  </r>
  <r>
    <s v="OtsLGRF22S"/>
    <s v="OtsLGRF22S_9769"/>
    <s v="C-09769"/>
    <d v="2022-10-02T00:00:00"/>
    <n v="18"/>
    <s v="U"/>
    <n v="490"/>
    <n v="49"/>
    <x v="0"/>
    <n v="1"/>
    <m/>
    <s v="M"/>
    <s v="M"/>
    <s v="OtsLYON19S_1_1385"/>
    <s v="OtsLYON19S_1_1468"/>
    <x v="1"/>
    <n v="3"/>
    <n v="2019"/>
    <s v="NA"/>
    <s v="NA"/>
    <x v="9"/>
    <n v="0.95971980899999998"/>
    <n v="1"/>
    <x v="8"/>
    <n v="5.6818181818181825"/>
    <n v="17.04545454545455"/>
    <s v="blw"/>
    <n v="17.04545454545455"/>
  </r>
  <r>
    <s v="OtsLGRF22S"/>
    <s v="OtsLGRF22S_9772"/>
    <s v="C-09772"/>
    <d v="2022-10-02T00:00:00"/>
    <n v="18"/>
    <s v="U"/>
    <n v="670"/>
    <n v="67"/>
    <x v="1"/>
    <s v="NA"/>
    <s v="This individual failed to genotype"/>
    <s v="U"/>
    <s v="M"/>
    <s v="NG"/>
    <s v="NG"/>
    <x v="11"/>
    <s v="NA"/>
    <s v="U"/>
    <s v="NA"/>
    <s v="NA"/>
    <x v="19"/>
    <e v="#N/A"/>
    <n v="1"/>
    <x v="1"/>
    <n v="5.6818181818181825"/>
    <n v="17.04545454545455"/>
    <s v="abv"/>
    <n v="17.04545454545455"/>
  </r>
  <r>
    <s v="OtsLGRF22S"/>
    <s v="OtsLGRF22S_9775"/>
    <s v="C-09775"/>
    <d v="2022-10-02T00:00:00"/>
    <n v="18"/>
    <s v="U"/>
    <n v="670"/>
    <n v="67"/>
    <x v="0"/>
    <n v="1"/>
    <m/>
    <s v="M"/>
    <s v="M"/>
    <s v="OtsLYON18S_1_2315"/>
    <s v="OtsLYON18S_1_2432"/>
    <x v="0"/>
    <n v="4"/>
    <n v="2018"/>
    <s v="NA"/>
    <s v="NA"/>
    <x v="9"/>
    <n v="0.80551598400000002"/>
    <n v="1"/>
    <x v="1"/>
    <n v="5.6818181818181825"/>
    <n v="17.04545454545455"/>
    <s v="blw"/>
    <n v="17.04545454545455"/>
  </r>
  <r>
    <s v="OtsLGRF22S"/>
    <s v="OtsLGRF22S_9778"/>
    <s v="C-09778"/>
    <d v="2022-10-02T00:00:00"/>
    <n v="18"/>
    <s v="F"/>
    <n v="830"/>
    <n v="83"/>
    <x v="0"/>
    <s v="NA"/>
    <m/>
    <s v="F"/>
    <s v="F"/>
    <s v="OtsLYON18S_1_0115"/>
    <s v="OtsLYON18S_1_0039"/>
    <x v="0"/>
    <n v="4"/>
    <n v="2018"/>
    <s v="NA"/>
    <s v="NA"/>
    <x v="7"/>
    <n v="0.80551598400000002"/>
    <n v="1"/>
    <x v="2"/>
    <n v="5.6818181818181825"/>
    <n v="17.04545454545455"/>
    <s v="abv"/>
    <n v="17.04545454545455"/>
  </r>
  <r>
    <s v="OtsLGRF22S"/>
    <s v="OtsLGRF22S_9781"/>
    <s v="C-09781"/>
    <d v="2022-10-02T00:00:00"/>
    <n v="18"/>
    <s v="F"/>
    <n v="700"/>
    <n v="70"/>
    <x v="0"/>
    <n v="1"/>
    <m/>
    <s v="F"/>
    <s v="F"/>
    <s v="OtsLYON18S_1_2333"/>
    <s v="OtsLYON18S_1_2474"/>
    <x v="0"/>
    <n v="4"/>
    <n v="2018"/>
    <s v="NA"/>
    <s v="NA"/>
    <x v="9"/>
    <n v="0.80551598400000002"/>
    <n v="1"/>
    <x v="5"/>
    <n v="5.6818181818181825"/>
    <n v="17.04545454545455"/>
    <s v="blw"/>
    <n v="17.04545454545455"/>
  </r>
  <r>
    <s v="OtsLGRF22S"/>
    <s v="OtsLGRF22S_9784"/>
    <s v="C-09784"/>
    <d v="2022-10-02T00:00:00"/>
    <n v="18"/>
    <s v="M"/>
    <n v="460"/>
    <n v="46"/>
    <x v="1"/>
    <s v="NA"/>
    <m/>
    <s v="U"/>
    <s v="M"/>
    <s v="OtsNPFH20S_1_0835"/>
    <s v="OtsNPFH20S_1_0774"/>
    <x v="14"/>
    <n v="2"/>
    <n v="2020"/>
    <s v="NA"/>
    <s v="NA"/>
    <x v="22"/>
    <n v="0.98845608500000004"/>
    <n v="1"/>
    <x v="7"/>
    <n v="5.6818181818181825"/>
    <n v="17.04545454545455"/>
    <s v="abv"/>
    <n v="17.04545454545455"/>
  </r>
  <r>
    <s v="OtsLGRF22S"/>
    <s v="OtsLGRF22S_9787"/>
    <s v="C-09787"/>
    <d v="2022-10-02T00:00:00"/>
    <n v="18"/>
    <s v="U"/>
    <n v="690"/>
    <n v="69"/>
    <x v="0"/>
    <n v="1"/>
    <m/>
    <s v="M"/>
    <s v="M"/>
    <s v="OtsLYON18S_1_2360"/>
    <s v="OtsLYON18S_1_2751"/>
    <x v="0"/>
    <n v="4"/>
    <n v="2018"/>
    <s v="NA"/>
    <s v="NA"/>
    <x v="9"/>
    <n v="0.80551598400000002"/>
    <n v="1"/>
    <x v="5"/>
    <n v="5.6818181818181825"/>
    <n v="17.04545454545455"/>
    <s v="blw"/>
    <n v="17.04545454545455"/>
  </r>
  <r>
    <s v="OtsLGRF22S"/>
    <s v="OtsLGRF22S_9790"/>
    <s v="C-09790"/>
    <d v="2022-10-02T00:00:00"/>
    <n v="18"/>
    <s v="F"/>
    <n v="610"/>
    <n v="61"/>
    <x v="0"/>
    <n v="1"/>
    <m/>
    <s v="F"/>
    <s v="F"/>
    <s v="OtsLYON19S_1_0599"/>
    <s v="OtsLYON19S_1_0664"/>
    <x v="1"/>
    <n v="3"/>
    <n v="2019"/>
    <s v="NA"/>
    <s v="NA"/>
    <x v="5"/>
    <n v="0.95971980899999998"/>
    <n v="1"/>
    <x v="6"/>
    <n v="5.6818181818181825"/>
    <n v="17.04545454545455"/>
    <s v="abv"/>
    <n v="17.04545454545455"/>
  </r>
  <r>
    <s v="OtsLGRF22S"/>
    <s v="OtsLGRF22S_9793"/>
    <s v="C-09793"/>
    <d v="2022-10-02T00:00:00"/>
    <n v="18"/>
    <s v="M"/>
    <n v="710"/>
    <n v="71"/>
    <x v="1"/>
    <s v="NA"/>
    <m/>
    <s v="M"/>
    <s v="M"/>
    <s v="NA"/>
    <s v="NA"/>
    <x v="2"/>
    <s v="NA"/>
    <s v="U"/>
    <s v="FALL"/>
    <n v="1"/>
    <x v="1"/>
    <e v="#N/A"/>
    <n v="1"/>
    <x v="5"/>
    <n v="5.6818181818181825"/>
    <n v="17.04545454545455"/>
    <s v="abv"/>
    <n v="17.04545454545455"/>
  </r>
  <r>
    <s v="OtsLGRF22S"/>
    <s v="OtsLGRF22S_9796"/>
    <s v="C-09796"/>
    <d v="2022-10-03T00:00:00"/>
    <n v="18"/>
    <s v="F"/>
    <n v="700"/>
    <n v="70"/>
    <x v="0"/>
    <n v="1"/>
    <m/>
    <s v="F"/>
    <s v="F"/>
    <s v="OtsLYON18S_1_2337"/>
    <s v="OtsLYON18S_1_2494"/>
    <x v="0"/>
    <n v="4"/>
    <n v="2018"/>
    <s v="NA"/>
    <s v="NA"/>
    <x v="9"/>
    <n v="0.80551598400000002"/>
    <n v="1"/>
    <x v="5"/>
    <n v="5.6818181818181825"/>
    <n v="17.04545454545455"/>
    <s v="blw"/>
    <n v="17.04545454545455"/>
  </r>
  <r>
    <s v="OtsLGRF22S"/>
    <s v="OtsLGRF22S_9799"/>
    <s v="C-09799"/>
    <d v="2022-10-03T00:00:00"/>
    <n v="18"/>
    <s v="U"/>
    <n v="680"/>
    <n v="68"/>
    <x v="1"/>
    <s v="NA"/>
    <m/>
    <s v="M"/>
    <s v="M"/>
    <s v="OtsLYON18S_1_2381"/>
    <s v="OtsLYON18S_1_2760"/>
    <x v="0"/>
    <n v="4"/>
    <n v="2018"/>
    <s v="NA"/>
    <s v="NA"/>
    <x v="3"/>
    <n v="0.80551598400000002"/>
    <n v="1"/>
    <x v="5"/>
    <n v="5.6818181818181825"/>
    <n v="17.04545454545455"/>
    <s v="blw"/>
    <n v="17.04545454545455"/>
  </r>
  <r>
    <s v="OtsLGRF22S"/>
    <s v="OtsLGRF22S_9802"/>
    <s v="C-09802"/>
    <d v="2022-10-03T00:00:00"/>
    <n v="18"/>
    <s v="F"/>
    <n v="750"/>
    <n v="75"/>
    <x v="1"/>
    <s v="NA"/>
    <m/>
    <s v="F"/>
    <s v="F"/>
    <s v="NA"/>
    <s v="NA"/>
    <x v="2"/>
    <s v="NA"/>
    <s v="U"/>
    <s v="FALL"/>
    <n v="0.999999999999998"/>
    <x v="1"/>
    <e v="#N/A"/>
    <n v="1"/>
    <x v="4"/>
    <n v="5.6818181818181825"/>
    <n v="17.04545454545455"/>
    <s v="abv"/>
    <n v="17.04545454545455"/>
  </r>
  <r>
    <s v="OtsLGRF22S"/>
    <s v="OtsLGRF22S_9805"/>
    <s v="C-09805"/>
    <d v="2022-10-03T00:00:00"/>
    <n v="18"/>
    <s v="F"/>
    <n v="700"/>
    <n v="70"/>
    <x v="1"/>
    <s v="NA"/>
    <m/>
    <s v="F"/>
    <s v="F"/>
    <s v="OtsLYON18S_1_2395"/>
    <s v="OtsLYON18S_1_2782"/>
    <x v="0"/>
    <n v="4"/>
    <n v="2018"/>
    <s v="NA"/>
    <s v="NA"/>
    <x v="3"/>
    <n v="0.80551598400000002"/>
    <n v="1"/>
    <x v="5"/>
    <n v="5.6818181818181825"/>
    <n v="17.04545454545455"/>
    <s v="blw"/>
    <n v="17.04545454545455"/>
  </r>
  <r>
    <s v="OtsLGRF22S"/>
    <s v="OtsLGRF22S_9808"/>
    <s v="C-09808"/>
    <d v="2022-10-03T00:00:00"/>
    <n v="18"/>
    <s v="U"/>
    <n v="630"/>
    <n v="63"/>
    <x v="1"/>
    <s v="NA"/>
    <m/>
    <s v="M"/>
    <s v="M"/>
    <s v="OtsLYON19S_1_1866"/>
    <s v="OtsLYON19S_1_1632"/>
    <x v="1"/>
    <n v="3"/>
    <n v="2019"/>
    <s v="NA"/>
    <s v="NA"/>
    <x v="12"/>
    <n v="0.95971980899999998"/>
    <n v="1"/>
    <x v="1"/>
    <n v="5.6818181818181825"/>
    <n v="17.04545454545455"/>
    <s v="abv"/>
    <n v="17.04545454545455"/>
  </r>
  <r>
    <s v="OtsLGRF22S"/>
    <s v="OtsLGRF22S_9811"/>
    <s v="C-09811"/>
    <d v="2022-10-03T00:00:00"/>
    <n v="18"/>
    <s v="U"/>
    <n v="570"/>
    <n v="57"/>
    <x v="1"/>
    <s v="NA"/>
    <m/>
    <s v="M"/>
    <s v="M"/>
    <s v="OtsNPFH19S_1_2327"/>
    <s v="OtsNPFH19S_1_2052"/>
    <x v="5"/>
    <n v="3"/>
    <n v="2019"/>
    <s v="NA"/>
    <s v="NA"/>
    <x v="2"/>
    <n v="0.99705232300000002"/>
    <n v="1"/>
    <x v="9"/>
    <n v="5.6818181818181825"/>
    <n v="17.04545454545455"/>
    <s v="abv"/>
    <n v="17.04545454545455"/>
  </r>
  <r>
    <s v="OtsLGRF22S"/>
    <s v="OtsLGRF22S_9814"/>
    <s v="C-09814"/>
    <d v="2022-10-03T00:00:00"/>
    <n v="18"/>
    <s v="U"/>
    <n v="660"/>
    <n v="66"/>
    <x v="0"/>
    <n v="1"/>
    <m/>
    <s v="M"/>
    <s v="M"/>
    <s v="NA"/>
    <s v="NA"/>
    <x v="2"/>
    <s v="NA"/>
    <s v="U"/>
    <s v="FALL"/>
    <n v="0.999999999999999"/>
    <x v="6"/>
    <e v="#N/A"/>
    <n v="1"/>
    <x v="1"/>
    <n v="5.6818181818181825"/>
    <n v="17.04545454545455"/>
    <s v="abv"/>
    <n v="17.04545454545455"/>
  </r>
  <r>
    <s v="OtsLGRF22S"/>
    <s v="OtsLGRF22S_9817"/>
    <s v="C-09817"/>
    <d v="2022-10-03T00:00:00"/>
    <n v="18"/>
    <s v="U"/>
    <n v="660"/>
    <n v="66"/>
    <x v="1"/>
    <s v="NA"/>
    <m/>
    <s v="M"/>
    <s v="M"/>
    <s v="OtsLYON19S_1_1859"/>
    <s v="OtsLYON19S_1_1637"/>
    <x v="1"/>
    <n v="3"/>
    <n v="2019"/>
    <s v="NA"/>
    <s v="NA"/>
    <x v="12"/>
    <n v="0.95971980899999998"/>
    <n v="1"/>
    <x v="1"/>
    <n v="5.6818181818181825"/>
    <n v="17.04545454545455"/>
    <s v="abv"/>
    <n v="17.04545454545455"/>
  </r>
  <r>
    <s v="OtsLGRF22S"/>
    <s v="OtsLGRF22S_9820"/>
    <s v="C-09820"/>
    <d v="2022-10-03T00:00:00"/>
    <n v="18"/>
    <s v="F"/>
    <n v="590"/>
    <n v="59"/>
    <x v="1"/>
    <s v="NA"/>
    <m/>
    <s v="M"/>
    <s v="M"/>
    <s v="OtsLYON19S_1_0572"/>
    <s v="OtsLYON19S_1_0486"/>
    <x v="1"/>
    <n v="3"/>
    <n v="2019"/>
    <s v="NA"/>
    <s v="NA"/>
    <x v="3"/>
    <n v="0.95971980899999998"/>
    <n v="1"/>
    <x v="6"/>
    <n v="5.6818181818181825"/>
    <n v="17.04545454545455"/>
    <s v="blw"/>
    <n v="17.04545454545455"/>
  </r>
  <r>
    <s v="OtsLGRF22S"/>
    <s v="OtsLGRF22S_9823"/>
    <s v="C-09823"/>
    <d v="2022-10-03T00:00:00"/>
    <n v="18"/>
    <s v="M"/>
    <n v="640"/>
    <n v="64"/>
    <x v="0"/>
    <n v="1"/>
    <m/>
    <s v="M"/>
    <s v="M"/>
    <s v="OtsLYON19S_1_1744"/>
    <s v="OtsLYON19S_1_1982"/>
    <x v="1"/>
    <n v="3"/>
    <n v="2019"/>
    <s v="NA"/>
    <s v="NA"/>
    <x v="12"/>
    <n v="0.95971980899999998"/>
    <n v="1"/>
    <x v="1"/>
    <n v="5.6818181818181825"/>
    <n v="17.04545454545455"/>
    <s v="abv"/>
    <n v="17.04545454545455"/>
  </r>
  <r>
    <s v="OtsLGRF22S"/>
    <s v="OtsLGRF22S_9826"/>
    <s v="C-09826"/>
    <d v="2022-10-03T00:00:00"/>
    <n v="18"/>
    <s v="F"/>
    <n v="670"/>
    <n v="67"/>
    <x v="0"/>
    <n v="1"/>
    <m/>
    <s v="F"/>
    <s v="F"/>
    <s v="OtsLYON18S_1_2358"/>
    <s v="OtsLYON18S_1_2717"/>
    <x v="0"/>
    <n v="4"/>
    <n v="2018"/>
    <s v="NA"/>
    <s v="NA"/>
    <x v="9"/>
    <n v="0.80551598400000002"/>
    <n v="1"/>
    <x v="1"/>
    <n v="5.6818181818181825"/>
    <n v="17.04545454545455"/>
    <s v="blw"/>
    <n v="17.04545454545455"/>
  </r>
  <r>
    <s v="OtsLGRF22S"/>
    <s v="OtsLGRF22S_9829"/>
    <s v="C-09829"/>
    <d v="2022-10-03T00:00:00"/>
    <n v="18"/>
    <s v="F"/>
    <n v="610"/>
    <n v="61"/>
    <x v="1"/>
    <s v="NA"/>
    <m/>
    <s v="F"/>
    <s v="F"/>
    <s v="OtsLYON19S_1_1832"/>
    <s v="OtsLYON19S_1_1572"/>
    <x v="1"/>
    <n v="3"/>
    <n v="2019"/>
    <s v="NA"/>
    <s v="NA"/>
    <x v="12"/>
    <n v="0.95971980899999998"/>
    <n v="1"/>
    <x v="6"/>
    <n v="5.6818181818181825"/>
    <n v="17.04545454545455"/>
    <s v="abv"/>
    <n v="17.04545454545455"/>
  </r>
  <r>
    <s v="OtsLGRF22S"/>
    <s v="OtsLGRF22S_9832"/>
    <s v="C-09832"/>
    <d v="2022-10-03T00:00:00"/>
    <n v="18"/>
    <s v="M"/>
    <n v="730"/>
    <n v="73"/>
    <x v="1"/>
    <s v="NA"/>
    <m/>
    <s v="M"/>
    <s v="M"/>
    <s v="NA"/>
    <s v="NA"/>
    <x v="2"/>
    <s v="NA"/>
    <s v="U"/>
    <s v="FALL"/>
    <n v="1"/>
    <x v="1"/>
    <e v="#N/A"/>
    <n v="1"/>
    <x v="4"/>
    <n v="5.6818181818181825"/>
    <n v="17.04545454545455"/>
    <s v="abv"/>
    <n v="17.04545454545455"/>
  </r>
  <r>
    <s v="OtsLGRF22S"/>
    <s v="OtsLGRF22S_9835"/>
    <s v="C-09835"/>
    <d v="2022-10-03T00:00:00"/>
    <n v="18"/>
    <s v="U"/>
    <n v="340"/>
    <n v="34"/>
    <x v="0"/>
    <n v="1"/>
    <s v="This individual failed to genotype"/>
    <s v="U"/>
    <s v="M"/>
    <s v="NG"/>
    <s v="NG"/>
    <x v="10"/>
    <s v="NA"/>
    <s v="U"/>
    <s v="NA"/>
    <s v="NA"/>
    <x v="19"/>
    <e v="#N/A"/>
    <n v="1"/>
    <x v="11"/>
    <n v="5.6818181818181825"/>
    <n v="17.04545454545455"/>
    <s v="abv"/>
    <n v="17.04545454545455"/>
  </r>
  <r>
    <s v="OtsLGRF22S"/>
    <s v="OtsLGRF22S_9838"/>
    <s v="C-09838"/>
    <d v="2022-10-03T00:00:00"/>
    <n v="18"/>
    <s v="U"/>
    <n v="650"/>
    <n v="65"/>
    <x v="0"/>
    <n v="1"/>
    <m/>
    <s v="M"/>
    <s v="M"/>
    <s v="OtsLYON18S_1_2370"/>
    <s v="OtsLYON18S_1_2739"/>
    <x v="0"/>
    <n v="4"/>
    <n v="2018"/>
    <s v="NA"/>
    <s v="NA"/>
    <x v="9"/>
    <n v="0.80551598400000002"/>
    <n v="1"/>
    <x v="1"/>
    <n v="5.6818181818181825"/>
    <n v="17.04545454545455"/>
    <s v="blw"/>
    <n v="17.04545454545455"/>
  </r>
  <r>
    <s v="OtsLGRF22S"/>
    <s v="OtsLGRF22S_9841"/>
    <s v="C-09841"/>
    <d v="2022-10-03T00:00:00"/>
    <n v="18"/>
    <s v="F"/>
    <n v="700"/>
    <n v="70"/>
    <x v="1"/>
    <s v="NA"/>
    <m/>
    <s v="F"/>
    <s v="F"/>
    <s v="OtsLYON19S_1_1703"/>
    <s v="OtsLYON19S_1_1916"/>
    <x v="1"/>
    <n v="3"/>
    <n v="2019"/>
    <s v="NA"/>
    <s v="NA"/>
    <x v="12"/>
    <n v="0.95971980899999998"/>
    <n v="1"/>
    <x v="5"/>
    <n v="5.6818181818181825"/>
    <n v="17.04545454545455"/>
    <s v="abv"/>
    <n v="17.04545454545455"/>
  </r>
  <r>
    <s v="OtsLGRF22S"/>
    <s v="OtsLGRF22S_9844"/>
    <s v="C-09844"/>
    <d v="2022-10-03T00:00:00"/>
    <n v="18"/>
    <s v="U"/>
    <n v="690"/>
    <n v="69"/>
    <x v="1"/>
    <s v="NA"/>
    <s v="This individual failed to genotype"/>
    <s v="U"/>
    <s v="M"/>
    <s v="NG"/>
    <s v="NG"/>
    <x v="11"/>
    <s v="NA"/>
    <s v="U"/>
    <s v="NA"/>
    <s v="NA"/>
    <x v="19"/>
    <e v="#N/A"/>
    <n v="1"/>
    <x v="5"/>
    <n v="5.6818181818181825"/>
    <n v="17.04545454545455"/>
    <s v="abv"/>
    <n v="17.04545454545455"/>
  </r>
  <r>
    <s v="OtsLGRF22S"/>
    <s v="OtsLGRF22S_9847"/>
    <s v="C-09847"/>
    <d v="2022-10-03T00:00:00"/>
    <n v="18"/>
    <s v="U"/>
    <n v="340"/>
    <n v="34"/>
    <x v="0"/>
    <n v="1"/>
    <m/>
    <s v="M"/>
    <s v="M"/>
    <s v="OtsLYON20S_1_1315"/>
    <s v="OtsLYON20S_1_0818"/>
    <x v="7"/>
    <n v="2"/>
    <n v="2020"/>
    <s v="NA"/>
    <s v="NA"/>
    <x v="9"/>
    <n v="0.98961045999999997"/>
    <n v="1"/>
    <x v="11"/>
    <n v="5.6818181818181825"/>
    <n v="17.04545454545455"/>
    <s v="blw"/>
    <n v="17.04545454545455"/>
  </r>
  <r>
    <s v="OtsLGRF22S"/>
    <s v="OtsLGRF22S_9850"/>
    <s v="C-09850"/>
    <d v="2022-10-03T00:00:00"/>
    <n v="18"/>
    <s v="U"/>
    <n v="580"/>
    <n v="58"/>
    <x v="1"/>
    <s v="NA"/>
    <m/>
    <s v="M"/>
    <s v="M"/>
    <s v="NA"/>
    <s v="NA"/>
    <x v="2"/>
    <s v="NA"/>
    <s v="U"/>
    <s v="FALL"/>
    <n v="0.999999999999997"/>
    <x v="1"/>
    <e v="#N/A"/>
    <n v="1"/>
    <x v="6"/>
    <n v="5.6818181818181825"/>
    <n v="17.04545454545455"/>
    <s v="abv"/>
    <n v="17.04545454545455"/>
  </r>
  <r>
    <s v="OtsLGRF22S"/>
    <s v="OtsLGRF22S_9853"/>
    <s v="C-09853"/>
    <d v="2022-10-03T00:00:00"/>
    <n v="18"/>
    <s v="U"/>
    <n v="490"/>
    <n v="49"/>
    <x v="1"/>
    <s v="NA"/>
    <m/>
    <s v="M"/>
    <s v="M"/>
    <s v="OtsNPFH20S_1_0059"/>
    <s v="OtsNPFH20S_1_0002"/>
    <x v="14"/>
    <n v="2"/>
    <n v="2020"/>
    <s v="NA"/>
    <s v="NA"/>
    <x v="22"/>
    <n v="0.98845608500000004"/>
    <n v="1"/>
    <x v="8"/>
    <n v="5.6818181818181825"/>
    <n v="17.04545454545455"/>
    <s v="abv"/>
    <n v="17.04545454545455"/>
  </r>
  <r>
    <s v="OtsLGRF22S"/>
    <s v="OtsLGRF22S_9856"/>
    <s v="C-09856"/>
    <d v="2022-10-03T00:00:00"/>
    <n v="18"/>
    <s v="U"/>
    <n v="580"/>
    <n v="58"/>
    <x v="0"/>
    <n v="1"/>
    <m/>
    <s v="M"/>
    <s v="M"/>
    <s v="OtsLYON19S_1_0595"/>
    <s v="OtsLYON19S_1_0698"/>
    <x v="1"/>
    <n v="3"/>
    <n v="2019"/>
    <s v="NA"/>
    <s v="NA"/>
    <x v="5"/>
    <n v="0.95971980899999998"/>
    <n v="1"/>
    <x v="6"/>
    <n v="5.6818181818181825"/>
    <n v="17.04545454545455"/>
    <s v="abv"/>
    <n v="17.04545454545455"/>
  </r>
  <r>
    <s v="OtsLGRF22S"/>
    <s v="OtsLGRF22S_9859"/>
    <s v="C-09859"/>
    <d v="2022-10-03T00:00:00"/>
    <n v="18"/>
    <s v="F"/>
    <n v="670"/>
    <n v="67"/>
    <x v="1"/>
    <s v="NA"/>
    <m/>
    <s v="F"/>
    <s v="F"/>
    <s v="OtsLYON19S_1_1866"/>
    <s v="OtsLYON19S_1_1632"/>
    <x v="1"/>
    <n v="3"/>
    <n v="2019"/>
    <s v="NA"/>
    <s v="NA"/>
    <x v="12"/>
    <n v="0.95971980899999998"/>
    <n v="1"/>
    <x v="1"/>
    <n v="5.6818181818181825"/>
    <n v="17.04545454545455"/>
    <s v="abv"/>
    <n v="17.04545454545455"/>
  </r>
  <r>
    <s v="OtsLGRF22S"/>
    <s v="OtsLGRF22S_9862"/>
    <s v="C-09862"/>
    <d v="2022-10-03T00:00:00"/>
    <n v="18"/>
    <s v="M"/>
    <n v="760"/>
    <n v="76"/>
    <x v="1"/>
    <s v="NA"/>
    <m/>
    <s v="M"/>
    <s v="M"/>
    <s v="OtsLYON18S_1_2805"/>
    <s v="OtsLYON18S_1_2613"/>
    <x v="0"/>
    <n v="4"/>
    <n v="2018"/>
    <s v="NA"/>
    <s v="NA"/>
    <x v="3"/>
    <n v="0.80551598400000002"/>
    <n v="1"/>
    <x v="4"/>
    <n v="5.6818181818181825"/>
    <n v="17.04545454545455"/>
    <s v="blw"/>
    <n v="17.04545454545455"/>
  </r>
  <r>
    <s v="OtsLGRF22S"/>
    <s v="OtsLGRF22S_9865"/>
    <s v="C-09865"/>
    <d v="2022-10-03T00:00:00"/>
    <n v="18"/>
    <s v="F"/>
    <n v="750"/>
    <n v="75"/>
    <x v="1"/>
    <s v="NA"/>
    <m/>
    <s v="F"/>
    <s v="F"/>
    <s v="NA"/>
    <s v="NA"/>
    <x v="2"/>
    <s v="NA"/>
    <s v="U"/>
    <s v="FALL"/>
    <n v="1"/>
    <x v="1"/>
    <e v="#N/A"/>
    <n v="1"/>
    <x v="4"/>
    <n v="5.6818181818181825"/>
    <n v="17.04545454545455"/>
    <s v="abv"/>
    <n v="17.04545454545455"/>
  </r>
  <r>
    <s v="OtsLGRF22S"/>
    <s v="OtsLGRF22S_9868"/>
    <s v="C-09868"/>
    <d v="2022-10-03T00:00:00"/>
    <n v="18"/>
    <s v="M"/>
    <n v="670"/>
    <n v="67"/>
    <x v="0"/>
    <n v="1"/>
    <m/>
    <s v="M"/>
    <s v="M"/>
    <s v="OtsLYON18S_1_2501"/>
    <s v="OtsLYON18S_1_2442"/>
    <x v="0"/>
    <n v="4"/>
    <n v="2018"/>
    <s v="NA"/>
    <s v="NA"/>
    <x v="9"/>
    <n v="0.80551598400000002"/>
    <n v="1"/>
    <x v="1"/>
    <n v="5.6818181818181825"/>
    <n v="17.04545454545455"/>
    <s v="blw"/>
    <n v="17.04545454545455"/>
  </r>
  <r>
    <s v="OtsLGRF22S"/>
    <s v="OtsLGRF22S_9871"/>
    <s v="C-09871"/>
    <d v="2022-10-03T00:00:00"/>
    <n v="18"/>
    <s v="U"/>
    <n v="540"/>
    <n v="54"/>
    <x v="0"/>
    <n v="1"/>
    <m/>
    <s v="M"/>
    <s v="M"/>
    <s v="OtsLYON19S_1_1367"/>
    <s v="OtsLYON19S_1_1442"/>
    <x v="1"/>
    <n v="3"/>
    <n v="2019"/>
    <s v="NA"/>
    <s v="NA"/>
    <x v="9"/>
    <n v="0.95971980899999998"/>
    <n v="1"/>
    <x v="9"/>
    <n v="5.6818181818181825"/>
    <n v="17.04545454545455"/>
    <s v="blw"/>
    <n v="17.04545454545455"/>
  </r>
  <r>
    <s v="OtsLGRF22S"/>
    <s v="OtsLGRF22S_9874"/>
    <s v="C-09874"/>
    <d v="2022-10-03T00:00:00"/>
    <n v="18"/>
    <s v="U"/>
    <n v="330"/>
    <n v="33"/>
    <x v="0"/>
    <n v="1"/>
    <s v="This individual failed to genotype"/>
    <s v="U"/>
    <s v="M"/>
    <s v="NG"/>
    <s v="NG"/>
    <x v="10"/>
    <s v="NA"/>
    <s v="U"/>
    <s v="NA"/>
    <s v="NA"/>
    <x v="19"/>
    <e v="#N/A"/>
    <n v="1"/>
    <x v="11"/>
    <n v="5.6818181818181825"/>
    <n v="17.04545454545455"/>
    <s v="abv"/>
    <n v="17.04545454545455"/>
  </r>
  <r>
    <s v="OtsLGRF22S"/>
    <s v="OtsLGRF22S_9877"/>
    <s v="C-09877"/>
    <d v="2022-10-03T00:00:00"/>
    <n v="18"/>
    <s v="F"/>
    <n v="700"/>
    <n v="70"/>
    <x v="0"/>
    <n v="1"/>
    <m/>
    <s v="F"/>
    <s v="F"/>
    <s v="NA"/>
    <s v="NA"/>
    <x v="2"/>
    <s v="NA"/>
    <s v="U"/>
    <s v="FALL"/>
    <n v="1"/>
    <x v="6"/>
    <e v="#N/A"/>
    <n v="1"/>
    <x v="5"/>
    <n v="5.6818181818181825"/>
    <n v="17.04545454545455"/>
    <s v="abv"/>
    <n v="17.04545454545455"/>
  </r>
  <r>
    <s v="OtsLGRF22S"/>
    <s v="OtsLGRF22S_9880"/>
    <s v="C-09880"/>
    <d v="2022-10-03T00:00:00"/>
    <n v="18"/>
    <s v="F"/>
    <n v="660"/>
    <n v="66"/>
    <x v="0"/>
    <n v="1"/>
    <m/>
    <s v="F"/>
    <s v="F"/>
    <s v="OtsLYON18S_1_2357"/>
    <s v="OtsLYON18S_1_2745"/>
    <x v="0"/>
    <n v="4"/>
    <n v="2018"/>
    <s v="NA"/>
    <s v="NA"/>
    <x v="9"/>
    <n v="0.80551598400000002"/>
    <n v="1"/>
    <x v="1"/>
    <n v="5.6818181818181825"/>
    <n v="17.04545454545455"/>
    <s v="blw"/>
    <n v="17.04545454545455"/>
  </r>
  <r>
    <s v="OtsLGRF22S"/>
    <s v="OtsLGRF22S_9883"/>
    <s v="C-09883"/>
    <d v="2022-10-03T00:00:00"/>
    <n v="18"/>
    <s v="U"/>
    <n v="650"/>
    <n v="65"/>
    <x v="1"/>
    <s v="NA"/>
    <m/>
    <s v="M"/>
    <s v="M"/>
    <s v="OtsLYON19S_1_1852"/>
    <s v="OtsLYON19S_1_1608"/>
    <x v="1"/>
    <n v="3"/>
    <n v="2019"/>
    <s v="NA"/>
    <s v="NA"/>
    <x v="12"/>
    <n v="0.95971980899999998"/>
    <n v="1"/>
    <x v="1"/>
    <n v="5.6818181818181825"/>
    <n v="17.04545454545455"/>
    <s v="abv"/>
    <n v="17.04545454545455"/>
  </r>
  <r>
    <s v="OtsLGRF22S"/>
    <s v="OtsLGRF22S_9886"/>
    <s v="C-09886"/>
    <d v="2022-10-03T00:00:00"/>
    <n v="18"/>
    <s v="U"/>
    <n v="630"/>
    <n v="63"/>
    <x v="1"/>
    <s v="NA"/>
    <m/>
    <s v="M"/>
    <s v="M"/>
    <s v="OtsLYON19S_1_0539"/>
    <s v="OtsLYON19S_1_0396"/>
    <x v="1"/>
    <n v="3"/>
    <n v="2019"/>
    <s v="NA"/>
    <s v="NA"/>
    <x v="3"/>
    <n v="0.95971980899999998"/>
    <n v="1"/>
    <x v="1"/>
    <n v="5.6818181818181825"/>
    <n v="17.04545454545455"/>
    <s v="blw"/>
    <n v="17.04545454545455"/>
  </r>
  <r>
    <s v="OtsLGRF22S"/>
    <s v="OtsLGRF22S_9889"/>
    <s v="C-09889"/>
    <d v="2022-10-03T00:00:00"/>
    <n v="18"/>
    <s v="F"/>
    <n v="690"/>
    <n v="69"/>
    <x v="0"/>
    <n v="1"/>
    <m/>
    <s v="F"/>
    <s v="F"/>
    <s v="NA"/>
    <s v="NA"/>
    <x v="2"/>
    <s v="NA"/>
    <s v="U"/>
    <s v="FALL"/>
    <n v="0.999999999999999"/>
    <x v="6"/>
    <e v="#N/A"/>
    <n v="1"/>
    <x v="5"/>
    <n v="5.6818181818181825"/>
    <n v="17.04545454545455"/>
    <s v="abv"/>
    <n v="17.04545454545455"/>
  </r>
  <r>
    <s v="OtsLGRF22S"/>
    <s v="OtsLGRF22S_9892"/>
    <s v="C-09892"/>
    <d v="2022-10-03T00:00:00"/>
    <n v="18"/>
    <s v="U"/>
    <n v="530"/>
    <n v="53"/>
    <x v="1"/>
    <s v="NA"/>
    <m/>
    <s v="M"/>
    <s v="M"/>
    <s v="OtsLYON19S_1_1721"/>
    <s v="OtsLYON19S_1_1941"/>
    <x v="1"/>
    <n v="3"/>
    <n v="2019"/>
    <s v="NA"/>
    <s v="NA"/>
    <x v="12"/>
    <n v="0.95971980899999998"/>
    <n v="1"/>
    <x v="9"/>
    <n v="5.6818181818181825"/>
    <n v="17.04545454545455"/>
    <s v="abv"/>
    <n v="17.04545454545455"/>
  </r>
  <r>
    <s v="OtsLGRF22S"/>
    <s v="OtsLGRF22S_9895"/>
    <s v="C-09895"/>
    <d v="2022-10-03T00:00:00"/>
    <n v="18"/>
    <s v="M"/>
    <n v="850"/>
    <n v="85"/>
    <x v="0"/>
    <s v="NA"/>
    <m/>
    <s v="F"/>
    <s v="F"/>
    <s v="NA"/>
    <s v="NA"/>
    <x v="2"/>
    <s v="NA"/>
    <s v="U"/>
    <s v="FALL"/>
    <n v="1"/>
    <x v="6"/>
    <e v="#N/A"/>
    <n v="1"/>
    <x v="2"/>
    <n v="5.6818181818181825"/>
    <n v="17.04545454545455"/>
    <s v="abv"/>
    <n v="17.04545454545455"/>
  </r>
  <r>
    <s v="OtsLGRF22S"/>
    <s v="OtsLGRF22S_9898"/>
    <s v="C-09898"/>
    <d v="2022-10-03T00:00:00"/>
    <n v="18"/>
    <s v="U"/>
    <n v="430"/>
    <n v="43"/>
    <x v="1"/>
    <s v="NA"/>
    <m/>
    <s v="M"/>
    <s v="M"/>
    <s v="NA"/>
    <s v="NA"/>
    <x v="2"/>
    <s v="NA"/>
    <s v="U"/>
    <s v="FALL"/>
    <n v="1"/>
    <x v="1"/>
    <e v="#N/A"/>
    <n v="1"/>
    <x v="7"/>
    <n v="5.6818181818181825"/>
    <n v="17.04545454545455"/>
    <s v="abv"/>
    <n v="17.04545454545455"/>
  </r>
  <r>
    <s v="OtsLGRF22S"/>
    <s v="OtsLGRF22S_9901"/>
    <s v="C-09901"/>
    <d v="2022-10-03T00:00:00"/>
    <n v="18"/>
    <s v="U"/>
    <n v="620"/>
    <n v="62"/>
    <x v="0"/>
    <n v="1"/>
    <m/>
    <s v="M"/>
    <s v="M"/>
    <s v="OtsLYON19S_1_0710"/>
    <s v="OtsLYON19S_1_0682"/>
    <x v="1"/>
    <n v="3"/>
    <n v="2019"/>
    <s v="NA"/>
    <s v="NA"/>
    <x v="5"/>
    <n v="0.95971980899999998"/>
    <n v="1"/>
    <x v="6"/>
    <n v="5.6818181818181825"/>
    <n v="17.04545454545455"/>
    <s v="abv"/>
    <n v="17.04545454545455"/>
  </r>
  <r>
    <s v="OtsLGRF22S"/>
    <s v="OtsLGRF22S_9904"/>
    <s v="C-09904"/>
    <d v="2022-10-03T00:00:00"/>
    <n v="18"/>
    <s v="U"/>
    <n v="620"/>
    <n v="62"/>
    <x v="1"/>
    <s v="NA"/>
    <m/>
    <s v="M"/>
    <s v="M"/>
    <s v="OtsLYON19S_1_1101"/>
    <s v="OtsLYON19S_1_0907"/>
    <x v="1"/>
    <n v="3"/>
    <n v="2019"/>
    <s v="NA"/>
    <s v="NA"/>
    <x v="5"/>
    <n v="0.95971980899999998"/>
    <n v="1"/>
    <x v="6"/>
    <n v="5.6818181818181825"/>
    <n v="17.04545454545455"/>
    <s v="abv"/>
    <n v="17.04545454545455"/>
  </r>
  <r>
    <s v="OtsLGRF22S"/>
    <s v="OtsLGRF22S_9907"/>
    <s v="C-09907"/>
    <d v="2022-10-03T00:00:00"/>
    <n v="18"/>
    <s v="U"/>
    <n v="350"/>
    <n v="35"/>
    <x v="1"/>
    <n v="1"/>
    <m/>
    <s v="M"/>
    <s v="M"/>
    <s v="OtsLYON20S_1_1401"/>
    <s v="OtsLYON20S_1_0976"/>
    <x v="7"/>
    <n v="2"/>
    <n v="2020"/>
    <s v="NA"/>
    <s v="NA"/>
    <x v="9"/>
    <n v="0.98961045999999997"/>
    <n v="1"/>
    <x v="11"/>
    <n v="5.6818181818181825"/>
    <n v="17.04545454545455"/>
    <s v="blw"/>
    <n v="17.04545454545455"/>
  </r>
  <r>
    <s v="OtsLGRF22S"/>
    <s v="OtsLGRF22S_9910"/>
    <s v="C-09910"/>
    <d v="2022-10-03T00:00:00"/>
    <n v="18"/>
    <s v="F"/>
    <n v="710"/>
    <n v="71"/>
    <x v="0"/>
    <n v="1"/>
    <s v="This individual failed to genotype"/>
    <s v="U"/>
    <s v="F"/>
    <s v="NG"/>
    <s v="NG"/>
    <x v="10"/>
    <s v="NA"/>
    <s v="U"/>
    <s v="NA"/>
    <s v="NA"/>
    <x v="19"/>
    <e v="#N/A"/>
    <n v="1"/>
    <x v="5"/>
    <n v="5.6818181818181825"/>
    <n v="17.04545454545455"/>
    <s v="abv"/>
    <n v="17.04545454545455"/>
  </r>
  <r>
    <s v="OtsLGRF22S"/>
    <s v="OtsLGRF22S_9913"/>
    <s v="C-09913"/>
    <d v="2022-10-04T00:00:00"/>
    <n v="18"/>
    <s v="F"/>
    <n v="750"/>
    <n v="75"/>
    <x v="1"/>
    <s v="NA"/>
    <m/>
    <s v="F"/>
    <s v="F"/>
    <s v="NA"/>
    <s v="NA"/>
    <x v="2"/>
    <s v="NA"/>
    <s v="U"/>
    <s v="FALL"/>
    <n v="0.999999999999997"/>
    <x v="1"/>
    <e v="#N/A"/>
    <n v="1"/>
    <x v="4"/>
    <n v="5.6818181818181825"/>
    <n v="17.04545454545455"/>
    <s v="abv"/>
    <n v="17.04545454545455"/>
  </r>
  <r>
    <s v="OtsLGRF22S"/>
    <s v="OtsLGRF22S_9916"/>
    <s v="C-09916"/>
    <d v="2022-10-04T00:00:00"/>
    <n v="18"/>
    <s v="F"/>
    <n v="650"/>
    <n v="65"/>
    <x v="1"/>
    <s v="NA"/>
    <m/>
    <s v="F"/>
    <s v="F"/>
    <s v="OtsLYON19S_1_1831"/>
    <s v="OtsLYON19S_1_1569"/>
    <x v="1"/>
    <n v="3"/>
    <n v="2019"/>
    <s v="NA"/>
    <s v="NA"/>
    <x v="12"/>
    <n v="0.95971980899999998"/>
    <n v="1"/>
    <x v="1"/>
    <n v="5.6818181818181825"/>
    <n v="17.04545454545455"/>
    <s v="abv"/>
    <n v="17.04545454545455"/>
  </r>
  <r>
    <s v="OtsLGRF22S"/>
    <s v="OtsLGRF22S_9919"/>
    <s v="C-09919"/>
    <d v="2022-10-04T00:00:00"/>
    <n v="18"/>
    <s v="M"/>
    <n v="750"/>
    <n v="75"/>
    <x v="0"/>
    <n v="1"/>
    <m/>
    <s v="U"/>
    <s v="M"/>
    <s v="OtsLYON18S_1_2364"/>
    <s v="OtsLYON18S_1_2748"/>
    <x v="0"/>
    <n v="4"/>
    <n v="2018"/>
    <s v="NA"/>
    <s v="NA"/>
    <x v="9"/>
    <n v="0.80551598400000002"/>
    <n v="1"/>
    <x v="4"/>
    <n v="5.6818181818181825"/>
    <n v="17.04545454545455"/>
    <s v="blw"/>
    <n v="17.04545454545455"/>
  </r>
  <r>
    <s v="OtsLGRF22S"/>
    <s v="OtsLGRF22S_9922"/>
    <s v="C-09922"/>
    <d v="2022-10-04T00:00:00"/>
    <n v="18"/>
    <s v="F"/>
    <n v="650"/>
    <n v="65"/>
    <x v="1"/>
    <s v="NA"/>
    <m/>
    <s v="F"/>
    <s v="F"/>
    <s v="OtsLYON19S_1_0573"/>
    <s v="OtsLYON19S_1_0611"/>
    <x v="1"/>
    <n v="3"/>
    <n v="2019"/>
    <s v="NA"/>
    <s v="NA"/>
    <x v="3"/>
    <n v="0.95971980899999998"/>
    <n v="1"/>
    <x v="1"/>
    <n v="5.6818181818181825"/>
    <n v="17.04545454545455"/>
    <s v="blw"/>
    <n v="17.04545454545455"/>
  </r>
  <r>
    <s v="OtsLGRF22S"/>
    <s v="OtsLGRF22S_9925"/>
    <s v="C-09925"/>
    <d v="2022-10-04T00:00:00"/>
    <n v="18"/>
    <s v="U"/>
    <n v="320"/>
    <n v="32"/>
    <x v="0"/>
    <n v="1"/>
    <m/>
    <s v="M"/>
    <s v="M"/>
    <s v="OtsLYON20S_1_1435"/>
    <s v="OtsLYON20S_1_1223"/>
    <x v="7"/>
    <n v="2"/>
    <n v="2020"/>
    <s v="NA"/>
    <s v="NA"/>
    <x v="9"/>
    <n v="0.98961045999999997"/>
    <n v="1"/>
    <x v="11"/>
    <n v="5.6818181818181825"/>
    <n v="17.04545454545455"/>
    <s v="blw"/>
    <n v="17.04545454545455"/>
  </r>
  <r>
    <s v="OtsLGRF22S"/>
    <s v="OtsLGRF22S_9928"/>
    <s v="C-09928"/>
    <d v="2022-10-04T00:00:00"/>
    <n v="18"/>
    <s v="F"/>
    <n v="730"/>
    <n v="73"/>
    <x v="1"/>
    <s v="NA"/>
    <m/>
    <s v="F"/>
    <s v="F"/>
    <s v="OtsLYON19S_1_1831"/>
    <s v="OtsLYON19S_1_1569"/>
    <x v="1"/>
    <n v="3"/>
    <n v="2019"/>
    <s v="NA"/>
    <s v="NA"/>
    <x v="12"/>
    <n v="0.95971980899999998"/>
    <n v="1"/>
    <x v="4"/>
    <n v="5.6818181818181825"/>
    <n v="17.04545454545455"/>
    <s v="abv"/>
    <n v="17.04545454545455"/>
  </r>
  <r>
    <s v="OtsLGRF22S"/>
    <s v="OtsLGRF22S_9931"/>
    <s v="C-09931"/>
    <d v="2022-10-04T00:00:00"/>
    <n v="18"/>
    <s v="F"/>
    <n v="660"/>
    <n v="66"/>
    <x v="1"/>
    <s v="NA"/>
    <m/>
    <s v="F"/>
    <s v="F"/>
    <s v="OtsLYON19S_1_1879"/>
    <s v="OtsLYON19S_1_1644"/>
    <x v="1"/>
    <n v="3"/>
    <n v="2019"/>
    <s v="NA"/>
    <s v="NA"/>
    <x v="12"/>
    <n v="0.95971980899999998"/>
    <n v="1"/>
    <x v="1"/>
    <n v="5.6818181818181825"/>
    <n v="17.04545454545455"/>
    <s v="abv"/>
    <n v="17.04545454545455"/>
  </r>
  <r>
    <s v="OtsLGRF22S"/>
    <s v="OtsLGRF22S_9934"/>
    <s v="C-09934"/>
    <d v="2022-10-04T00:00:00"/>
    <n v="18"/>
    <s v="U"/>
    <n v="430"/>
    <n v="43"/>
    <x v="1"/>
    <s v="NA"/>
    <m/>
    <s v="M"/>
    <s v="M"/>
    <s v="OtsLYON20S_1_1491"/>
    <s v="OtsLYON20S_1_1602"/>
    <x v="7"/>
    <n v="2"/>
    <n v="2020"/>
    <s v="NA"/>
    <s v="NA"/>
    <x v="12"/>
    <n v="0.98961045999999997"/>
    <n v="1"/>
    <x v="7"/>
    <n v="5.6818181818181825"/>
    <n v="17.04545454545455"/>
    <s v="abv"/>
    <n v="17.04545454545455"/>
  </r>
  <r>
    <s v="OtsLGRF22S"/>
    <s v="OtsLGRF22S_9937"/>
    <s v="C-09937"/>
    <d v="2022-10-04T00:00:00"/>
    <n v="18"/>
    <s v="M"/>
    <n v="720"/>
    <n v="72"/>
    <x v="1"/>
    <s v="NA"/>
    <m/>
    <s v="M"/>
    <s v="M"/>
    <s v="NA"/>
    <s v="NA"/>
    <x v="2"/>
    <s v="NA"/>
    <s v="U"/>
    <s v="FALL"/>
    <n v="1"/>
    <x v="1"/>
    <e v="#N/A"/>
    <n v="1"/>
    <x v="5"/>
    <n v="5.6818181818181825"/>
    <n v="17.04545454545455"/>
    <s v="abv"/>
    <n v="17.04545454545455"/>
  </r>
  <r>
    <s v="OtsLGRF22S"/>
    <s v="OtsLGRF22S_9940"/>
    <s v="C-09940"/>
    <d v="2022-10-04T00:00:00"/>
    <n v="18"/>
    <s v="U"/>
    <n v="330"/>
    <n v="33"/>
    <x v="0"/>
    <n v="1"/>
    <s v="This individual failed to genotype"/>
    <s v="U"/>
    <s v="M"/>
    <s v="NG"/>
    <s v="NG"/>
    <x v="10"/>
    <s v="NA"/>
    <s v="U"/>
    <s v="NA"/>
    <s v="NA"/>
    <x v="19"/>
    <e v="#N/A"/>
    <n v="1"/>
    <x v="11"/>
    <n v="5.6818181818181825"/>
    <n v="17.04545454545455"/>
    <s v="abv"/>
    <n v="17.04545454545455"/>
  </r>
  <r>
    <s v="OtsLGRF22S"/>
    <s v="OtsLGRF22S_9943"/>
    <s v="C-09943"/>
    <d v="2022-10-04T00:00:00"/>
    <n v="18"/>
    <s v="F"/>
    <n v="730"/>
    <n v="73"/>
    <x v="0"/>
    <s v="NA"/>
    <m/>
    <s v="F"/>
    <s v="F"/>
    <s v="OtsPBT18-RSHFa-0338"/>
    <s v="OtsPBT18-RSHFa-0228"/>
    <x v="18"/>
    <n v="4"/>
    <n v="2018"/>
    <s v="NA"/>
    <s v="NA"/>
    <x v="18"/>
    <n v="0.83198799999999995"/>
    <n v="1"/>
    <x v="4"/>
    <n v="5.6818181818181825"/>
    <n v="17.04545454545455"/>
    <s v="blw"/>
    <n v="17.04545454545455"/>
  </r>
  <r>
    <s v="OtsLGRF22S"/>
    <s v="OtsLGRF22S_9946"/>
    <s v="C-09946"/>
    <d v="2022-10-04T00:00:00"/>
    <n v="18"/>
    <s v="F"/>
    <n v="660"/>
    <n v="66"/>
    <x v="0"/>
    <n v="1"/>
    <m/>
    <s v="F"/>
    <s v="F"/>
    <s v="OtsLYON19S_1_0596"/>
    <s v="OtsLYON19S_1_0657"/>
    <x v="1"/>
    <n v="3"/>
    <n v="2019"/>
    <s v="NA"/>
    <s v="NA"/>
    <x v="5"/>
    <n v="0.95971980899999998"/>
    <n v="1"/>
    <x v="1"/>
    <n v="5.6818181818181825"/>
    <n v="17.04545454545455"/>
    <s v="abv"/>
    <n v="17.04545454545455"/>
  </r>
  <r>
    <s v="OtsLGRF22S"/>
    <s v="OtsLGRF22S_9949"/>
    <s v="C-09949"/>
    <d v="2022-10-04T00:00:00"/>
    <n v="18"/>
    <s v="M"/>
    <n v="740"/>
    <n v="74"/>
    <x v="1"/>
    <s v="NA"/>
    <s v="This individual failed to genotype"/>
    <s v="U"/>
    <s v="M"/>
    <s v="NG"/>
    <s v="NG"/>
    <x v="11"/>
    <s v="NA"/>
    <s v="U"/>
    <s v="NA"/>
    <s v="NA"/>
    <x v="19"/>
    <e v="#N/A"/>
    <n v="1"/>
    <x v="4"/>
    <n v="5.6818181818181825"/>
    <n v="17.04545454545455"/>
    <s v="abv"/>
    <n v="17.04545454545455"/>
  </r>
  <r>
    <s v="OtsLGRF22S"/>
    <s v="OtsLGRF22S_9952"/>
    <s v="C-09952"/>
    <d v="2022-10-04T00:00:00"/>
    <n v="18"/>
    <s v="U"/>
    <n v="550"/>
    <n v="55"/>
    <x v="0"/>
    <n v="1"/>
    <m/>
    <s v="M"/>
    <s v="M"/>
    <s v="OtsLYON19S_1_0540"/>
    <s v="OtsLYON19S_1_0402"/>
    <x v="1"/>
    <n v="3"/>
    <n v="2019"/>
    <s v="NA"/>
    <s v="NA"/>
    <x v="3"/>
    <n v="0.95971980899999998"/>
    <n v="1"/>
    <x v="9"/>
    <n v="5.6818181818181825"/>
    <n v="17.04545454545455"/>
    <s v="blw"/>
    <n v="17.04545454545455"/>
  </r>
  <r>
    <s v="OtsLGRF22S"/>
    <s v="OtsLGRF22S_9955"/>
    <s v="C-09955"/>
    <d v="2022-10-04T00:00:00"/>
    <n v="18"/>
    <s v="F"/>
    <n v="620"/>
    <n v="62"/>
    <x v="1"/>
    <s v="NA"/>
    <m/>
    <s v="F"/>
    <s v="F"/>
    <s v="OtsLYON19S_1_1839"/>
    <s v="OtsLYON19S_1_1580"/>
    <x v="1"/>
    <n v="3"/>
    <n v="2019"/>
    <s v="NA"/>
    <s v="NA"/>
    <x v="12"/>
    <n v="0.95971980899999998"/>
    <n v="1"/>
    <x v="6"/>
    <n v="5.6818181818181825"/>
    <n v="17.04545454545455"/>
    <s v="abv"/>
    <n v="17.04545454545455"/>
  </r>
  <r>
    <s v="OtsLGRF22S"/>
    <s v="OtsLGRF22S_9958"/>
    <s v="C-09958"/>
    <d v="2022-10-04T00:00:00"/>
    <n v="18"/>
    <s v="U"/>
    <n v="660"/>
    <n v="66"/>
    <x v="1"/>
    <s v="NA"/>
    <m/>
    <s v="M"/>
    <s v="M"/>
    <s v="NA"/>
    <s v="NA"/>
    <x v="2"/>
    <s v="NA"/>
    <s v="U"/>
    <s v="FALL"/>
    <n v="1"/>
    <x v="1"/>
    <e v="#N/A"/>
    <n v="1"/>
    <x v="1"/>
    <n v="5.6818181818181825"/>
    <n v="17.04545454545455"/>
    <s v="abv"/>
    <n v="17.04545454545455"/>
  </r>
  <r>
    <s v="OtsLGRF22S"/>
    <s v="OtsLGRF22S_9961"/>
    <s v="C-09961"/>
    <d v="2022-10-04T00:00:00"/>
    <n v="18"/>
    <s v="U"/>
    <n v="390"/>
    <n v="39"/>
    <x v="1"/>
    <s v="NA"/>
    <m/>
    <s v="M"/>
    <s v="M"/>
    <s v="OtsLYON20S_1_0443"/>
    <s v="OtsLYON20S_1_1187"/>
    <x v="7"/>
    <n v="2"/>
    <n v="2020"/>
    <s v="NA"/>
    <s v="NA"/>
    <x v="3"/>
    <n v="0.98961045999999997"/>
    <n v="1"/>
    <x v="11"/>
    <n v="5.6818181818181825"/>
    <n v="17.04545454545455"/>
    <s v="blw"/>
    <n v="17.04545454545455"/>
  </r>
  <r>
    <s v="OtsLGRF22S"/>
    <s v="OtsLGRF22S_9964"/>
    <s v="C-09964"/>
    <d v="2022-10-04T00:00:00"/>
    <n v="18"/>
    <s v="U"/>
    <n v="400"/>
    <n v="40"/>
    <x v="1"/>
    <s v="NA"/>
    <m/>
    <s v="M"/>
    <s v="M"/>
    <s v="NA"/>
    <s v="NA"/>
    <x v="2"/>
    <s v="NA"/>
    <s v="U"/>
    <s v="FALL"/>
    <n v="1"/>
    <x v="1"/>
    <e v="#N/A"/>
    <n v="1"/>
    <x v="11"/>
    <n v="5.6818181818181825"/>
    <n v="17.04545454545455"/>
    <s v="abv"/>
    <n v="17.04545454545455"/>
  </r>
  <r>
    <s v="OtsLGRF22S"/>
    <s v="OtsLGRF22S_9967"/>
    <s v="C-09967"/>
    <d v="2022-10-04T00:00:00"/>
    <n v="18"/>
    <s v="F"/>
    <n v="680"/>
    <n v="68"/>
    <x v="1"/>
    <s v="NA"/>
    <m/>
    <s v="F"/>
    <s v="F"/>
    <s v="OtsLYON19S_1_1714"/>
    <s v="OtsLYON19S_1_1917"/>
    <x v="1"/>
    <n v="3"/>
    <n v="2019"/>
    <s v="NA"/>
    <s v="NA"/>
    <x v="12"/>
    <n v="0.95971980899999998"/>
    <n v="1"/>
    <x v="5"/>
    <n v="5.6818181818181825"/>
    <n v="17.04545454545455"/>
    <s v="abv"/>
    <n v="17.04545454545455"/>
  </r>
  <r>
    <s v="OtsLGRF22S"/>
    <s v="OtsLGRF22S_9968"/>
    <s v="C-09968"/>
    <d v="2022-10-04T00:00:00"/>
    <n v="18"/>
    <s v="U"/>
    <n v="500"/>
    <n v="50"/>
    <x v="1"/>
    <s v="NA"/>
    <m/>
    <s v="M"/>
    <s v="M"/>
    <s v="NA"/>
    <s v="NA"/>
    <x v="2"/>
    <s v="NA"/>
    <s v="U"/>
    <s v="FALL"/>
    <n v="1"/>
    <x v="1"/>
    <e v="#N/A"/>
    <n v="1"/>
    <x v="8"/>
    <n v="5.6818181818181825"/>
    <n v="17.04545454545455"/>
    <s v="abv"/>
    <n v="17.04545454545455"/>
  </r>
  <r>
    <s v="OtsLGRF22S"/>
    <s v="OtsLGRF22S_9970"/>
    <s v="C-09970"/>
    <d v="2022-10-04T00:00:00"/>
    <n v="18"/>
    <s v="F"/>
    <n v="770"/>
    <n v="77"/>
    <x v="1"/>
    <s v="NA"/>
    <m/>
    <s v="F"/>
    <s v="F"/>
    <s v="NA"/>
    <s v="NA"/>
    <x v="2"/>
    <s v="NA"/>
    <s v="U"/>
    <s v="FALL"/>
    <n v="0.999999999999997"/>
    <x v="1"/>
    <e v="#N/A"/>
    <n v="1"/>
    <x v="4"/>
    <n v="5.6818181818181825"/>
    <n v="17.04545454545455"/>
    <s v="abv"/>
    <n v="17.04545454545455"/>
  </r>
  <r>
    <s v="OtsLGRF22S"/>
    <s v="OtsLGRF22S_9973"/>
    <s v="C-09973"/>
    <d v="2022-10-04T00:00:00"/>
    <n v="18"/>
    <s v="M"/>
    <n v="600"/>
    <n v="60"/>
    <x v="0"/>
    <n v="1"/>
    <m/>
    <s v="M"/>
    <s v="M"/>
    <s v="OtsLYON19S_1_1702"/>
    <s v="OtsLYON19S_1_1913"/>
    <x v="1"/>
    <n v="3"/>
    <n v="2019"/>
    <s v="NA"/>
    <s v="NA"/>
    <x v="12"/>
    <n v="0.95971980899999998"/>
    <n v="1"/>
    <x v="6"/>
    <n v="5.6818181818181825"/>
    <n v="17.04545454545455"/>
    <s v="abv"/>
    <n v="17.04545454545455"/>
  </r>
  <r>
    <s v="OtsLGRF22S"/>
    <s v="OtsLGRF22S_9976"/>
    <s v="C-09976"/>
    <d v="2022-10-04T00:00:00"/>
    <n v="18"/>
    <s v="U"/>
    <n v="660"/>
    <n v="66"/>
    <x v="1"/>
    <s v="NA"/>
    <m/>
    <s v="M"/>
    <s v="M"/>
    <s v="OtsLYON19S_1_0539"/>
    <s v="OtsLYON19S_1_0396"/>
    <x v="1"/>
    <n v="3"/>
    <n v="2019"/>
    <s v="NA"/>
    <s v="NA"/>
    <x v="3"/>
    <n v="0.95971980899999998"/>
    <n v="1"/>
    <x v="1"/>
    <n v="5.6818181818181825"/>
    <n v="17.04545454545455"/>
    <s v="blw"/>
    <n v="17.04545454545455"/>
  </r>
  <r>
    <s v="OtsLGRF22S"/>
    <s v="OtsLGRF22S_9979"/>
    <s v="C-09979"/>
    <d v="2022-10-04T00:00:00"/>
    <n v="18"/>
    <s v="M"/>
    <n v="650"/>
    <n v="65"/>
    <x v="0"/>
    <n v="1"/>
    <m/>
    <s v="M"/>
    <s v="M"/>
    <s v="OtsLYON18S_1_2361"/>
    <s v="OtsLYON18S_1_2754"/>
    <x v="0"/>
    <n v="4"/>
    <n v="2018"/>
    <s v="NA"/>
    <s v="NA"/>
    <x v="9"/>
    <n v="0.80551598400000002"/>
    <n v="1"/>
    <x v="1"/>
    <n v="5.6818181818181825"/>
    <n v="17.04545454545455"/>
    <s v="blw"/>
    <n v="17.04545454545455"/>
  </r>
  <r>
    <s v="OtsLGRF22S"/>
    <s v="OtsLGRF22S_9982"/>
    <s v="C-09982"/>
    <d v="2022-10-04T00:00:00"/>
    <n v="18"/>
    <s v="F"/>
    <n v="680"/>
    <n v="68"/>
    <x v="0"/>
    <n v="1"/>
    <m/>
    <s v="F"/>
    <s v="F"/>
    <s v="OtsLYON19S_1_0538"/>
    <s v="OtsLYON19S_1_0391"/>
    <x v="1"/>
    <n v="3"/>
    <n v="2019"/>
    <s v="NA"/>
    <s v="NA"/>
    <x v="3"/>
    <n v="0.95971980899999998"/>
    <n v="1"/>
    <x v="5"/>
    <n v="5.6818181818181825"/>
    <n v="17.04545454545455"/>
    <s v="blw"/>
    <n v="17.04545454545455"/>
  </r>
  <r>
    <s v="OtsLGRF22S"/>
    <s v="OtsLGRF22S_9985"/>
    <s v="C-09985"/>
    <d v="2022-10-04T00:00:00"/>
    <n v="18"/>
    <s v="U"/>
    <n v="460"/>
    <n v="46"/>
    <x v="0"/>
    <n v="1"/>
    <s v="This sample is a duplicate with OtsLGRF22S_10838."/>
    <s v="M"/>
    <s v="M"/>
    <s v="OtsLYON19S_1_1367"/>
    <s v="OtsLYON19S_1_1442"/>
    <x v="1"/>
    <n v="3"/>
    <n v="2019"/>
    <s v="NA"/>
    <s v="NA"/>
    <x v="9"/>
    <n v="0.95971980899999998"/>
    <n v="1"/>
    <x v="7"/>
    <n v="5.6818181818181825"/>
    <n v="17.04545454545455"/>
    <s v="blw"/>
    <n v="17.04545454545455"/>
  </r>
  <r>
    <s v="OtsLGRF22S"/>
    <s v="OtsLGRF22S_9988"/>
    <s v="C-09988"/>
    <d v="2022-10-04T00:00:00"/>
    <n v="18"/>
    <s v="U"/>
    <n v="340"/>
    <n v="34"/>
    <x v="0"/>
    <n v="1"/>
    <m/>
    <s v="M"/>
    <s v="M"/>
    <s v="OtsLYON20S_1_1447"/>
    <s v="OtsLYON20S_1_1242"/>
    <x v="7"/>
    <n v="2"/>
    <n v="2020"/>
    <s v="NA"/>
    <s v="NA"/>
    <x v="9"/>
    <n v="0.98961045999999997"/>
    <n v="1"/>
    <x v="11"/>
    <n v="5.6818181818181825"/>
    <n v="17.04545454545455"/>
    <s v="blw"/>
    <n v="17.04545454545455"/>
  </r>
  <r>
    <s v="OtsLGRF22S"/>
    <s v="OtsLGRF22S_9991"/>
    <s v="C-09991"/>
    <d v="2022-10-04T00:00:00"/>
    <n v="18"/>
    <s v="U"/>
    <n v="460"/>
    <n v="46"/>
    <x v="1"/>
    <s v="NA"/>
    <m/>
    <s v="M"/>
    <s v="M"/>
    <s v="OtsLYON20S_1_1820"/>
    <s v="OtsLYON20S_1_2022"/>
    <x v="7"/>
    <n v="2"/>
    <n v="2020"/>
    <s v="NA"/>
    <s v="NA"/>
    <x v="3"/>
    <n v="0.98961045999999997"/>
    <n v="1"/>
    <x v="7"/>
    <n v="5.6818181818181825"/>
    <n v="17.04545454545455"/>
    <s v="blw"/>
    <n v="17.04545454545455"/>
  </r>
  <r>
    <s v="OtsLGRF22S"/>
    <s v="OtsLGRF22S_9994"/>
    <s v="C-09994"/>
    <d v="2022-10-04T00:00:00"/>
    <n v="18"/>
    <s v="U"/>
    <n v="670"/>
    <n v="67"/>
    <x v="1"/>
    <s v="NA"/>
    <m/>
    <s v="M"/>
    <s v="M"/>
    <s v="OtsLYON18S_1_1986"/>
    <s v="OtsLYON18S_1_2114"/>
    <x v="0"/>
    <n v="4"/>
    <n v="2018"/>
    <s v="NA"/>
    <s v="NA"/>
    <x v="3"/>
    <n v="0.80551598400000002"/>
    <n v="1"/>
    <x v="1"/>
    <n v="5.6818181818181825"/>
    <n v="17.04545454545455"/>
    <s v="blw"/>
    <n v="17.04545454545455"/>
  </r>
  <r>
    <s v="OtsLGRF22S"/>
    <s v="OtsLGRF22S_9997"/>
    <s v="C-09997"/>
    <d v="2022-10-04T00:00:00"/>
    <n v="18"/>
    <s v="M"/>
    <n v="920"/>
    <n v="92"/>
    <x v="1"/>
    <s v="NA"/>
    <m/>
    <s v="M"/>
    <s v="M"/>
    <s v="NA"/>
    <s v="NA"/>
    <x v="2"/>
    <s v="NA"/>
    <s v="U"/>
    <s v="FALL"/>
    <n v="1"/>
    <x v="1"/>
    <e v="#N/A"/>
    <n v="1"/>
    <x v="0"/>
    <n v="5.6818181818181825"/>
    <n v="17.04545454545455"/>
    <s v="abv"/>
    <n v="17.04545454545455"/>
  </r>
  <r>
    <s v="OtsLGRF22S"/>
    <s v="OtsLGRF22S_10000"/>
    <s v="C-10000"/>
    <d v="2022-10-04T00:00:00"/>
    <n v="18"/>
    <s v="F"/>
    <n v="710"/>
    <n v="71"/>
    <x v="0"/>
    <n v="1"/>
    <m/>
    <s v="F"/>
    <s v="F"/>
    <s v="OtsLYON18S_1_1016"/>
    <s v="OtsLYON18S_1_1189"/>
    <x v="0"/>
    <n v="4"/>
    <n v="2018"/>
    <s v="NA"/>
    <s v="NA"/>
    <x v="16"/>
    <n v="0.80551598400000002"/>
    <n v="1"/>
    <x v="5"/>
    <n v="5.6818181818181825"/>
    <n v="17.04545454545455"/>
    <s v="abv"/>
    <n v="17.04545454545455"/>
  </r>
  <r>
    <s v="OtsLGRF22S"/>
    <s v="OtsLGRF22S_10003"/>
    <s v="C-10003"/>
    <d v="2022-10-05T00:00:00"/>
    <n v="18"/>
    <s v="M"/>
    <n v="580"/>
    <n v="58"/>
    <x v="0"/>
    <n v="1"/>
    <m/>
    <s v="M"/>
    <s v="M"/>
    <s v="OtsLYON18S_1_2339"/>
    <s v="OtsLYON18S_1_2497"/>
    <x v="0"/>
    <n v="4"/>
    <n v="2018"/>
    <s v="NA"/>
    <s v="NA"/>
    <x v="9"/>
    <n v="0.80551598400000002"/>
    <n v="1"/>
    <x v="6"/>
    <n v="5.6818181818181825"/>
    <n v="17.04545454545455"/>
    <s v="blw"/>
    <n v="17.04545454545455"/>
  </r>
  <r>
    <s v="OtsLGRF22S"/>
    <s v="OtsLGRF22S_10006"/>
    <s v="C-10006"/>
    <d v="2022-10-05T00:00:00"/>
    <n v="18"/>
    <s v="U"/>
    <n v="430"/>
    <n v="43"/>
    <x v="1"/>
    <s v="NA"/>
    <m/>
    <s v="M"/>
    <s v="M"/>
    <s v="OtsLYON20S_1_0243"/>
    <s v="OtsLYON20S_1_0090"/>
    <x v="7"/>
    <n v="2"/>
    <n v="2020"/>
    <s v="NA"/>
    <s v="NA"/>
    <x v="7"/>
    <n v="0.98961045999999997"/>
    <n v="1"/>
    <x v="7"/>
    <n v="5.6818181818181825"/>
    <n v="17.04545454545455"/>
    <s v="abv"/>
    <n v="17.04545454545455"/>
  </r>
  <r>
    <s v="OtsLGRF22S"/>
    <s v="OtsLGRF22S_10009"/>
    <s v="C-10009"/>
    <d v="2022-10-05T00:00:00"/>
    <n v="18"/>
    <s v="U"/>
    <n v="600"/>
    <n v="60"/>
    <x v="1"/>
    <s v="NA"/>
    <m/>
    <s v="M"/>
    <s v="M"/>
    <s v="NA"/>
    <s v="NA"/>
    <x v="2"/>
    <s v="NA"/>
    <s v="U"/>
    <s v="FALL"/>
    <n v="1"/>
    <x v="1"/>
    <e v="#N/A"/>
    <n v="1"/>
    <x v="6"/>
    <n v="5.6818181818181825"/>
    <n v="17.04545454545455"/>
    <s v="abv"/>
    <n v="17.04545454545455"/>
  </r>
  <r>
    <s v="OtsLGRF22S"/>
    <s v="OtsLGRF22S_10012"/>
    <s v="C-10012"/>
    <d v="2022-10-05T00:00:00"/>
    <n v="18"/>
    <s v="M"/>
    <n v="600"/>
    <n v="60"/>
    <x v="0"/>
    <n v="1"/>
    <m/>
    <s v="M"/>
    <s v="M"/>
    <s v="OtsLYON18S_1_1032"/>
    <s v="OtsLYON18S_1_1219"/>
    <x v="0"/>
    <n v="4"/>
    <n v="2018"/>
    <s v="NA"/>
    <s v="NA"/>
    <x v="14"/>
    <n v="0.80551598400000002"/>
    <n v="1"/>
    <x v="6"/>
    <n v="5.6818181818181825"/>
    <n v="17.04545454545455"/>
    <s v="abv"/>
    <n v="17.04545454545455"/>
  </r>
  <r>
    <s v="OtsLGRF22S"/>
    <s v="OtsLGRF22S_10015"/>
    <s v="C-10015"/>
    <d v="2022-10-05T00:00:00"/>
    <n v="18"/>
    <s v="U"/>
    <n v="330"/>
    <n v="33"/>
    <x v="0"/>
    <n v="1"/>
    <s v="This sample is a duplicate with OtsLGRF22S_9309."/>
    <s v="M"/>
    <s v="M"/>
    <s v="OtsLYON20S_1_0692"/>
    <s v="OtsLYON20S_1_0829"/>
    <x v="7"/>
    <n v="2"/>
    <n v="2020"/>
    <s v="NA"/>
    <s v="NA"/>
    <x v="9"/>
    <n v="0.98961045999999997"/>
    <n v="1"/>
    <x v="11"/>
    <n v="5.6818181818181825"/>
    <n v="17.04545454545455"/>
    <s v="blw"/>
    <n v="17.04545454545455"/>
  </r>
  <r>
    <s v="OtsLGRF22S"/>
    <s v="OtsLGRF22S_10018"/>
    <s v="C-10018"/>
    <d v="2022-10-05T00:00:00"/>
    <n v="18"/>
    <s v="U"/>
    <n v="410"/>
    <n v="41"/>
    <x v="1"/>
    <s v="NA"/>
    <m/>
    <s v="M"/>
    <s v="M"/>
    <s v="NA"/>
    <s v="NA"/>
    <x v="2"/>
    <s v="NA"/>
    <s v="U"/>
    <s v="FALL"/>
    <n v="1"/>
    <x v="1"/>
    <e v="#N/A"/>
    <n v="1"/>
    <x v="11"/>
    <n v="5.6818181818181825"/>
    <n v="17.04545454545455"/>
    <s v="abv"/>
    <n v="17.04545454545455"/>
  </r>
  <r>
    <s v="OtsLGRF22S"/>
    <s v="OtsLGRF22S_10021"/>
    <s v="C-10021"/>
    <d v="2022-10-05T00:00:00"/>
    <n v="18"/>
    <s v="F"/>
    <n v="640"/>
    <n v="64"/>
    <x v="0"/>
    <n v="1"/>
    <m/>
    <s v="F"/>
    <s v="F"/>
    <s v="OtsLYON18S_1_2367"/>
    <s v="OtsLYON18S_1_2744"/>
    <x v="0"/>
    <n v="4"/>
    <n v="2018"/>
    <s v="NA"/>
    <s v="NA"/>
    <x v="9"/>
    <n v="0.80551598400000002"/>
    <n v="1"/>
    <x v="1"/>
    <n v="5.6818181818181825"/>
    <n v="17.04545454545455"/>
    <s v="blw"/>
    <n v="17.04545454545455"/>
  </r>
  <r>
    <s v="OtsLGRF22S"/>
    <s v="OtsLGRF22S_10024"/>
    <s v="C-10024"/>
    <d v="2022-10-05T00:00:00"/>
    <n v="18"/>
    <s v="M"/>
    <n v="660"/>
    <n v="66"/>
    <x v="0"/>
    <n v="1"/>
    <m/>
    <s v="M"/>
    <s v="M"/>
    <s v="OtsLYON19S_1_0549"/>
    <s v="OtsLYON19S_1_0414"/>
    <x v="1"/>
    <n v="3"/>
    <n v="2019"/>
    <s v="NA"/>
    <s v="NA"/>
    <x v="3"/>
    <n v="0.95971980899999998"/>
    <n v="1"/>
    <x v="1"/>
    <n v="5.6818181818181825"/>
    <n v="17.04545454545455"/>
    <s v="blw"/>
    <n v="17.04545454545455"/>
  </r>
  <r>
    <s v="OtsLGRF22S"/>
    <s v="OtsLGRF22S_10027"/>
    <s v="C-10027"/>
    <d v="2022-10-05T00:00:00"/>
    <n v="18"/>
    <s v="U"/>
    <n v="680"/>
    <n v="68"/>
    <x v="1"/>
    <s v="NA"/>
    <m/>
    <s v="M"/>
    <s v="M"/>
    <s v="OtsLYON18S_1_2386"/>
    <s v="OtsLYON18S_1_2795"/>
    <x v="0"/>
    <n v="4"/>
    <n v="2018"/>
    <s v="NA"/>
    <s v="NA"/>
    <x v="3"/>
    <n v="0.80551598400000002"/>
    <n v="1"/>
    <x v="5"/>
    <n v="5.6818181818181825"/>
    <n v="17.04545454545455"/>
    <s v="blw"/>
    <n v="17.04545454545455"/>
  </r>
  <r>
    <s v="OtsLGRF22S"/>
    <s v="OtsLGRF22S_10030"/>
    <s v="C-10030"/>
    <d v="2022-10-05T00:00:00"/>
    <n v="18"/>
    <s v="U"/>
    <n v="500"/>
    <n v="50"/>
    <x v="0"/>
    <n v="1"/>
    <s v="This sample is a duplicate with OtsLGRF22S_11159."/>
    <s v="M"/>
    <s v="M"/>
    <s v="OtsLYON19S_1_1342"/>
    <s v="OtsLYON19S_1_1293"/>
    <x v="1"/>
    <n v="3"/>
    <n v="2019"/>
    <s v="NA"/>
    <s v="NA"/>
    <x v="9"/>
    <n v="0.95971980899999998"/>
    <n v="1"/>
    <x v="8"/>
    <n v="5.6818181818181825"/>
    <n v="17.04545454545455"/>
    <s v="blw"/>
    <n v="17.04545454545455"/>
  </r>
  <r>
    <s v="OtsLGRF22S"/>
    <s v="OtsLGRF22S_10033"/>
    <s v="C-10033"/>
    <d v="2022-10-05T00:00:00"/>
    <n v="18"/>
    <s v="M"/>
    <n v="710"/>
    <n v="71"/>
    <x v="0"/>
    <n v="1"/>
    <m/>
    <s v="M"/>
    <s v="M"/>
    <s v="NA"/>
    <s v="NA"/>
    <x v="2"/>
    <s v="NA"/>
    <s v="U"/>
    <s v="FALL"/>
    <n v="1"/>
    <x v="6"/>
    <e v="#N/A"/>
    <n v="1"/>
    <x v="5"/>
    <n v="5.6818181818181825"/>
    <n v="17.04545454545455"/>
    <s v="abv"/>
    <n v="17.04545454545455"/>
  </r>
  <r>
    <s v="OtsLGRF22S"/>
    <s v="OtsLGRF22S_10036"/>
    <s v="C-10036"/>
    <d v="2022-10-05T00:00:00"/>
    <n v="18"/>
    <s v="U"/>
    <n v="690"/>
    <n v="69"/>
    <x v="1"/>
    <s v="NA"/>
    <m/>
    <s v="M"/>
    <s v="M"/>
    <s v="OtsLYON19S_1_1824"/>
    <s v="OtsLYON19S_1_1557"/>
    <x v="1"/>
    <n v="3"/>
    <n v="2019"/>
    <s v="NA"/>
    <s v="NA"/>
    <x v="4"/>
    <n v="0.95971980899999998"/>
    <n v="1"/>
    <x v="5"/>
    <n v="5.6818181818181825"/>
    <n v="17.04545454545455"/>
    <s v="blw"/>
    <n v="17.04545454545455"/>
  </r>
  <r>
    <s v="OtsLGRF22S"/>
    <s v="OtsLGRF22S_10039"/>
    <s v="C-10039"/>
    <d v="2022-10-05T00:00:00"/>
    <n v="18"/>
    <s v="U"/>
    <n v="440"/>
    <n v="44"/>
    <x v="1"/>
    <s v="NA"/>
    <m/>
    <s v="M"/>
    <s v="M"/>
    <s v="NA"/>
    <s v="NA"/>
    <x v="2"/>
    <s v="NA"/>
    <s v="U"/>
    <s v="FALL"/>
    <n v="0.999999999999999"/>
    <x v="1"/>
    <e v="#N/A"/>
    <n v="1"/>
    <x v="7"/>
    <n v="5.6818181818181825"/>
    <n v="17.04545454545455"/>
    <s v="abv"/>
    <n v="17.04545454545455"/>
  </r>
  <r>
    <s v="OtsLGRF22S"/>
    <s v="OtsLGRF22S_10042"/>
    <s v="C-10042"/>
    <d v="2022-10-05T00:00:00"/>
    <n v="18"/>
    <s v="M"/>
    <n v="610"/>
    <n v="61"/>
    <x v="0"/>
    <n v="1"/>
    <m/>
    <s v="M"/>
    <s v="M"/>
    <s v="OtsLYON18S_1_2315"/>
    <s v="OtsLYON18S_1_2432"/>
    <x v="0"/>
    <n v="4"/>
    <n v="2018"/>
    <s v="NA"/>
    <s v="NA"/>
    <x v="9"/>
    <n v="0.80551598400000002"/>
    <n v="1"/>
    <x v="6"/>
    <n v="5.6818181818181825"/>
    <n v="17.04545454545455"/>
    <s v="blw"/>
    <n v="17.04545454545455"/>
  </r>
  <r>
    <s v="OtsLGRF22S"/>
    <s v="OtsLGRF22S_10045"/>
    <s v="C-10045"/>
    <d v="2022-10-05T00:00:00"/>
    <n v="18"/>
    <s v="F"/>
    <n v="690"/>
    <n v="69"/>
    <x v="0"/>
    <n v="1"/>
    <m/>
    <s v="F"/>
    <s v="F"/>
    <s v="OtsLYON19S_1_1754"/>
    <s v="OtsLYON19S_1_1996"/>
    <x v="1"/>
    <n v="3"/>
    <n v="2019"/>
    <s v="NA"/>
    <s v="NA"/>
    <x v="17"/>
    <n v="0.95971980899999998"/>
    <n v="1"/>
    <x v="5"/>
    <n v="5.6818181818181825"/>
    <n v="17.04545454545455"/>
    <s v="abv"/>
    <n v="17.04545454545455"/>
  </r>
  <r>
    <s v="OtsLGRF22S"/>
    <s v="OtsLGRF22S_10048"/>
    <s v="C-10048"/>
    <d v="2022-10-05T00:00:00"/>
    <n v="18"/>
    <s v="U"/>
    <n v="430"/>
    <n v="43"/>
    <x v="0"/>
    <n v="1"/>
    <m/>
    <s v="M"/>
    <s v="M"/>
    <s v="OtsLYON20S_1_0410"/>
    <s v="OtsLYON20S_1_1066"/>
    <x v="7"/>
    <n v="2"/>
    <n v="2020"/>
    <s v="NA"/>
    <s v="NA"/>
    <x v="5"/>
    <n v="0.98961045999999997"/>
    <n v="1"/>
    <x v="7"/>
    <n v="5.6818181818181825"/>
    <n v="17.04545454545455"/>
    <s v="abv"/>
    <n v="17.04545454545455"/>
  </r>
  <r>
    <s v="OtsLGRF22S"/>
    <s v="OtsLGRF22S_10051"/>
    <s v="C-10051"/>
    <d v="2022-10-05T00:00:00"/>
    <n v="18"/>
    <s v="U"/>
    <n v="520"/>
    <n v="52"/>
    <x v="0"/>
    <n v="1"/>
    <m/>
    <s v="M"/>
    <s v="M"/>
    <s v="OtsLYON20S_1_0608"/>
    <s v="OtsLYON20S_1_0566"/>
    <x v="7"/>
    <n v="2"/>
    <n v="2020"/>
    <s v="NA"/>
    <s v="NA"/>
    <x v="3"/>
    <n v="0.98961045999999997"/>
    <n v="1"/>
    <x v="8"/>
    <n v="5.6818181818181825"/>
    <n v="17.04545454545455"/>
    <s v="blw"/>
    <n v="17.04545454545455"/>
  </r>
  <r>
    <s v="OtsLGRF22S"/>
    <s v="OtsLGRF22S_10054"/>
    <s v="C-10054"/>
    <d v="2022-10-05T00:00:00"/>
    <n v="18"/>
    <s v="M"/>
    <n v="680"/>
    <n v="68"/>
    <x v="0"/>
    <n v="1"/>
    <m/>
    <s v="M"/>
    <s v="M"/>
    <s v="OtsLYON18S_1_1980"/>
    <s v="OtsLYON18S_1_1598"/>
    <x v="0"/>
    <n v="4"/>
    <n v="2018"/>
    <s v="NA"/>
    <s v="NA"/>
    <x v="13"/>
    <n v="0.80551598400000002"/>
    <n v="1"/>
    <x v="5"/>
    <n v="5.6818181818181825"/>
    <n v="17.04545454545455"/>
    <s v="abv"/>
    <n v="17.04545454545455"/>
  </r>
  <r>
    <s v="OtsLGRF22S"/>
    <s v="OtsLGRF22S_10057"/>
    <s v="C-10057"/>
    <d v="2022-10-05T00:00:00"/>
    <n v="18"/>
    <s v="U"/>
    <n v="380"/>
    <n v="38"/>
    <x v="0"/>
    <n v="1"/>
    <m/>
    <s v="M"/>
    <s v="M"/>
    <s v="OtsNPFH20S_1_0482"/>
    <s v="OtsNPFH20S_1_0442"/>
    <x v="14"/>
    <n v="2"/>
    <n v="2020"/>
    <s v="NA"/>
    <s v="NA"/>
    <x v="22"/>
    <n v="0.98845608500000004"/>
    <n v="1"/>
    <x v="11"/>
    <n v="5.6818181818181825"/>
    <n v="17.04545454545455"/>
    <s v="abv"/>
    <n v="17.04545454545455"/>
  </r>
  <r>
    <s v="OtsLGRF22S"/>
    <s v="OtsLGRF22S_10060"/>
    <s v="C-10060"/>
    <d v="2022-10-05T00:00:00"/>
    <n v="18"/>
    <s v="U"/>
    <n v="600"/>
    <n v="60"/>
    <x v="1"/>
    <s v="NA"/>
    <m/>
    <s v="M"/>
    <s v="M"/>
    <s v="OtsLYON19S_1_0550"/>
    <s v="OtsLYON19S_1_0435"/>
    <x v="1"/>
    <n v="3"/>
    <n v="2019"/>
    <s v="NA"/>
    <s v="NA"/>
    <x v="3"/>
    <n v="0.95971980899999998"/>
    <n v="1"/>
    <x v="6"/>
    <n v="5.6818181818181825"/>
    <n v="17.04545454545455"/>
    <s v="blw"/>
    <n v="17.04545454545455"/>
  </r>
  <r>
    <s v="OtsLGRF22S"/>
    <s v="OtsLGRF22S_10063"/>
    <s v="C-10063"/>
    <d v="2022-10-05T00:00:00"/>
    <n v="18"/>
    <s v="U"/>
    <n v="340"/>
    <n v="34"/>
    <x v="0"/>
    <n v="1"/>
    <m/>
    <s v="M"/>
    <s v="M"/>
    <s v="OtsLYON20S_1_1391"/>
    <s v="OtsLYON20S_1_0953"/>
    <x v="7"/>
    <n v="2"/>
    <n v="2020"/>
    <s v="NA"/>
    <s v="NA"/>
    <x v="9"/>
    <n v="0.98961045999999997"/>
    <n v="1"/>
    <x v="11"/>
    <n v="5.6818181818181825"/>
    <n v="17.04545454545455"/>
    <s v="blw"/>
    <n v="17.04545454545455"/>
  </r>
  <r>
    <s v="OtsLGRF22S"/>
    <s v="OtsLGRF22S_10066"/>
    <s v="C-10066"/>
    <d v="2022-10-05T00:00:00"/>
    <n v="18"/>
    <s v="U"/>
    <n v="590"/>
    <n v="59"/>
    <x v="0"/>
    <n v="1"/>
    <m/>
    <s v="M"/>
    <s v="M"/>
    <s v="OtsNPFH19S_1_5322"/>
    <s v="OtsNPFH19S_1_5043"/>
    <x v="5"/>
    <n v="3"/>
    <n v="2019"/>
    <s v="NA"/>
    <s v="NA"/>
    <x v="8"/>
    <n v="0.99705232300000002"/>
    <n v="1"/>
    <x v="6"/>
    <n v="5.6818181818181825"/>
    <n v="17.04545454545455"/>
    <s v="abv"/>
    <n v="17.04545454545455"/>
  </r>
  <r>
    <s v="OtsLGRF22S"/>
    <s v="OtsLGRF22S_10069"/>
    <s v="C-10069"/>
    <d v="2022-10-05T00:00:00"/>
    <n v="18"/>
    <s v="F"/>
    <n v="900"/>
    <n v="90"/>
    <x v="0"/>
    <n v="1"/>
    <m/>
    <s v="F"/>
    <s v="F"/>
    <s v="OtsNPFH17S_1_3332"/>
    <s v="OtsNPFH17S_1_3003"/>
    <x v="4"/>
    <n v="5"/>
    <n v="2017"/>
    <s v="NA"/>
    <s v="NA"/>
    <x v="2"/>
    <n v="0.98821806999999995"/>
    <n v="1"/>
    <x v="0"/>
    <n v="5.6818181818181825"/>
    <n v="17.04545454545455"/>
    <s v="abv"/>
    <n v="17.04545454545455"/>
  </r>
  <r>
    <s v="OtsLGRF22S"/>
    <s v="OtsLGRF22S_10072"/>
    <s v="C-10072"/>
    <d v="2022-10-05T00:00:00"/>
    <n v="18"/>
    <s v="M"/>
    <n v="770"/>
    <n v="77"/>
    <x v="1"/>
    <s v="NA"/>
    <m/>
    <s v="M"/>
    <s v="M"/>
    <s v="NA"/>
    <s v="NA"/>
    <x v="2"/>
    <s v="NA"/>
    <s v="U"/>
    <s v="FALL"/>
    <n v="0.999999999999997"/>
    <x v="1"/>
    <e v="#N/A"/>
    <n v="1"/>
    <x v="4"/>
    <n v="5.6818181818181825"/>
    <n v="17.04545454545455"/>
    <s v="abv"/>
    <n v="17.04545454545455"/>
  </r>
  <r>
    <s v="OtsLGRF22S"/>
    <s v="OtsLGRF22S_10075"/>
    <s v="C-10075"/>
    <d v="2022-10-05T00:00:00"/>
    <n v="18"/>
    <s v="F"/>
    <n v="740"/>
    <n v="74"/>
    <x v="0"/>
    <n v="1"/>
    <m/>
    <s v="F"/>
    <s v="F"/>
    <s v="NA"/>
    <s v="NA"/>
    <x v="2"/>
    <s v="NA"/>
    <s v="U"/>
    <s v="FALL"/>
    <n v="1"/>
    <x v="6"/>
    <e v="#N/A"/>
    <n v="1"/>
    <x v="4"/>
    <n v="5.6818181818181825"/>
    <n v="17.04545454545455"/>
    <s v="abv"/>
    <n v="17.04545454545455"/>
  </r>
  <r>
    <s v="OtsLGRF22S"/>
    <s v="OtsLGRF22S_10078"/>
    <s v="C-10078"/>
    <d v="2022-10-05T00:00:00"/>
    <n v="18"/>
    <s v="F"/>
    <n v="690"/>
    <n v="69"/>
    <x v="1"/>
    <s v="NA"/>
    <m/>
    <s v="F"/>
    <s v="F"/>
    <s v="OtsLYON19S_1_2310"/>
    <s v="OtsLYON19S_1_2099"/>
    <x v="1"/>
    <n v="3"/>
    <n v="2019"/>
    <s v="NA"/>
    <s v="NA"/>
    <x v="3"/>
    <n v="0.95971980899999998"/>
    <n v="1"/>
    <x v="5"/>
    <n v="5.6818181818181825"/>
    <n v="17.04545454545455"/>
    <s v="blw"/>
    <n v="17.04545454545455"/>
  </r>
  <r>
    <s v="OtsLGRF22S"/>
    <s v="OtsLGRF22S_10081"/>
    <s v="C-10081"/>
    <d v="2022-10-06T00:00:00"/>
    <n v="18"/>
    <s v="U"/>
    <n v="590"/>
    <n v="59"/>
    <x v="1"/>
    <s v="NA"/>
    <m/>
    <s v="M"/>
    <s v="M"/>
    <s v="OtsLYON19S_1_1879"/>
    <s v="OtsLYON19S_1_1643"/>
    <x v="1"/>
    <n v="3"/>
    <n v="2019"/>
    <s v="NA"/>
    <s v="NA"/>
    <x v="12"/>
    <n v="0.95971980899999998"/>
    <n v="1"/>
    <x v="6"/>
    <n v="5.6818181818181825"/>
    <n v="17.04545454545455"/>
    <s v="abv"/>
    <n v="17.04545454545455"/>
  </r>
  <r>
    <s v="OtsLGRF22S"/>
    <s v="OtsLGRF22S_10084"/>
    <s v="C-10084"/>
    <d v="2022-10-06T00:00:00"/>
    <n v="18"/>
    <s v="U"/>
    <n v="560"/>
    <n v="56"/>
    <x v="1"/>
    <s v="NA"/>
    <m/>
    <s v="M"/>
    <s v="M"/>
    <s v="NA"/>
    <s v="NA"/>
    <x v="2"/>
    <s v="NA"/>
    <s v="U"/>
    <s v="FALL"/>
    <n v="1"/>
    <x v="1"/>
    <e v="#N/A"/>
    <n v="1"/>
    <x v="9"/>
    <n v="5.6818181818181825"/>
    <n v="17.04545454545455"/>
    <s v="abv"/>
    <n v="17.04545454545455"/>
  </r>
  <r>
    <s v="OtsLGRF22S"/>
    <s v="OtsLGRF22S_10087"/>
    <s v="C-10087"/>
    <d v="2022-10-06T00:00:00"/>
    <n v="18"/>
    <s v="M"/>
    <n v="730"/>
    <n v="73"/>
    <x v="1"/>
    <s v="NA"/>
    <m/>
    <s v="U"/>
    <s v="M"/>
    <s v="NA"/>
    <s v="NA"/>
    <x v="2"/>
    <s v="NA"/>
    <s v="U"/>
    <s v="FALL"/>
    <n v="1"/>
    <x v="1"/>
    <e v="#N/A"/>
    <n v="1"/>
    <x v="4"/>
    <n v="5.6818181818181825"/>
    <n v="17.04545454545455"/>
    <s v="abv"/>
    <n v="17.04545454545455"/>
  </r>
  <r>
    <s v="OtsLGRF22S"/>
    <s v="OtsLGRF22S_10090"/>
    <s v="C-10090"/>
    <d v="2022-10-06T00:00:00"/>
    <n v="18"/>
    <s v="U"/>
    <n v="540"/>
    <n v="54"/>
    <x v="0"/>
    <n v="1"/>
    <m/>
    <s v="M"/>
    <s v="M"/>
    <s v="OtsLYON19S_1_1328"/>
    <s v="OtsLYON19S_1_1283"/>
    <x v="1"/>
    <n v="3"/>
    <n v="2019"/>
    <s v="NA"/>
    <s v="NA"/>
    <x v="9"/>
    <n v="0.95971980899999998"/>
    <n v="1"/>
    <x v="9"/>
    <n v="5.6818181818181825"/>
    <n v="17.04545454545455"/>
    <s v="blw"/>
    <n v="17.04545454545455"/>
  </r>
  <r>
    <s v="OtsLGRF22S"/>
    <s v="OtsLGRF22S_10093"/>
    <s v="C-10093"/>
    <d v="2022-10-06T00:00:00"/>
    <n v="18"/>
    <s v="U"/>
    <n v="580"/>
    <n v="58"/>
    <x v="1"/>
    <s v="NA"/>
    <m/>
    <s v="M"/>
    <s v="M"/>
    <s v="OtsLYON19S_1_0571"/>
    <s v="OtsLYON19S_1_0605"/>
    <x v="1"/>
    <n v="3"/>
    <n v="2019"/>
    <s v="NA"/>
    <s v="NA"/>
    <x v="3"/>
    <n v="0.95971980899999998"/>
    <n v="1"/>
    <x v="6"/>
    <n v="5.6818181818181825"/>
    <n v="17.04545454545455"/>
    <s v="blw"/>
    <n v="17.04545454545455"/>
  </r>
  <r>
    <s v="OtsLGRF22S"/>
    <s v="OtsLGRF22S_10096"/>
    <s v="C-10096"/>
    <d v="2022-10-06T00:00:00"/>
    <n v="18"/>
    <s v="U"/>
    <n v="600"/>
    <n v="60"/>
    <x v="0"/>
    <s v="NA"/>
    <m/>
    <s v="M"/>
    <s v="M"/>
    <s v="OtsPBT19-RSHFa-0392"/>
    <s v="OtsPBT19-RSHFa-0431"/>
    <x v="9"/>
    <n v="3"/>
    <n v="2019"/>
    <s v="NA"/>
    <s v="NA"/>
    <x v="18"/>
    <n v="0.96016800000000002"/>
    <n v="1"/>
    <x v="6"/>
    <n v="5.6818181818181825"/>
    <n v="17.04545454545455"/>
    <s v="blw"/>
    <n v="17.04545454545455"/>
  </r>
  <r>
    <s v="OtsLGRF22S"/>
    <s v="OtsLGRF22S_10099"/>
    <s v="C-10099"/>
    <d v="2022-10-06T00:00:00"/>
    <n v="18"/>
    <s v="U"/>
    <n v="670"/>
    <n v="67"/>
    <x v="1"/>
    <s v="NA"/>
    <m/>
    <s v="M"/>
    <s v="M"/>
    <s v="NA"/>
    <s v="NA"/>
    <x v="2"/>
    <s v="NA"/>
    <s v="U"/>
    <s v="FALL"/>
    <n v="0.999999999999997"/>
    <x v="1"/>
    <e v="#N/A"/>
    <n v="1"/>
    <x v="1"/>
    <n v="5.6818181818181825"/>
    <n v="17.04545454545455"/>
    <s v="abv"/>
    <n v="17.04545454545455"/>
  </r>
  <r>
    <s v="OtsLGRF22S"/>
    <s v="OtsLGRF22S_10102"/>
    <s v="C-10102"/>
    <d v="2022-10-06T00:00:00"/>
    <n v="18"/>
    <s v="F"/>
    <n v="630"/>
    <n v="63"/>
    <x v="1"/>
    <s v="NA"/>
    <m/>
    <s v="F"/>
    <s v="F"/>
    <s v="OtsLYON19S_1_0573"/>
    <s v="OtsLYON19S_1_0610"/>
    <x v="1"/>
    <n v="3"/>
    <n v="2019"/>
    <s v="NA"/>
    <s v="NA"/>
    <x v="3"/>
    <n v="0.95971980899999998"/>
    <n v="1"/>
    <x v="1"/>
    <n v="5.6818181818181825"/>
    <n v="17.04545454545455"/>
    <s v="blw"/>
    <n v="17.04545454545455"/>
  </r>
  <r>
    <s v="OtsLGRF22S"/>
    <s v="OtsLGRF22S_10105"/>
    <s v="C-10105"/>
    <d v="2022-10-06T00:00:00"/>
    <n v="18"/>
    <s v="U"/>
    <n v="330"/>
    <n v="33"/>
    <x v="0"/>
    <n v="1"/>
    <m/>
    <s v="M"/>
    <s v="M"/>
    <s v="OtsLYON20S_1_0692"/>
    <s v="OtsLYON20S_1_0828"/>
    <x v="7"/>
    <n v="2"/>
    <n v="2020"/>
    <s v="NA"/>
    <s v="NA"/>
    <x v="9"/>
    <n v="0.98961045999999997"/>
    <n v="1"/>
    <x v="11"/>
    <n v="5.6818181818181825"/>
    <n v="17.04545454545455"/>
    <s v="blw"/>
    <n v="17.04545454545455"/>
  </r>
  <r>
    <s v="OtsLGRF22S"/>
    <s v="OtsLGRF22S_10108"/>
    <s v="C-10108"/>
    <d v="2022-10-06T00:00:00"/>
    <n v="18"/>
    <s v="U"/>
    <n v="610"/>
    <n v="61"/>
    <x v="0"/>
    <n v="1"/>
    <s v="This sample is a duplicate with OtsLGRF22S_10673."/>
    <s v="M"/>
    <s v="M"/>
    <s v="OtsLYON19S_1_0548"/>
    <s v="OtsLYON19S_1_0411"/>
    <x v="1"/>
    <n v="3"/>
    <n v="2019"/>
    <s v="NA"/>
    <s v="NA"/>
    <x v="3"/>
    <n v="0.95971980899999998"/>
    <n v="1"/>
    <x v="6"/>
    <n v="5.6818181818181825"/>
    <n v="17.04545454545455"/>
    <s v="blw"/>
    <n v="17.04545454545455"/>
  </r>
  <r>
    <s v="OtsLGRF22S"/>
    <s v="OtsLGRF22S_10112"/>
    <s v="C-10112"/>
    <d v="2022-10-06T00:00:00"/>
    <n v="18"/>
    <s v="F"/>
    <n v="680"/>
    <n v="68"/>
    <x v="1"/>
    <s v="NA"/>
    <m/>
    <s v="F"/>
    <s v="F"/>
    <s v="OtsLYON19S_1_1842"/>
    <s v="OtsLYON19S_1_1586"/>
    <x v="1"/>
    <n v="3"/>
    <n v="2019"/>
    <s v="NA"/>
    <s v="NA"/>
    <x v="12"/>
    <n v="0.95971980899999998"/>
    <n v="1"/>
    <x v="5"/>
    <n v="5.6818181818181825"/>
    <n v="17.04545454545455"/>
    <s v="abv"/>
    <n v="17.04545454545455"/>
  </r>
  <r>
    <s v="OtsLGRF22S"/>
    <s v="OtsLGRF22S_10115"/>
    <s v="C-10115"/>
    <d v="2022-10-06T00:00:00"/>
    <n v="18"/>
    <s v="U"/>
    <n v="630"/>
    <n v="63"/>
    <x v="1"/>
    <s v="NA"/>
    <m/>
    <s v="M"/>
    <s v="M"/>
    <s v="OtsPBT19-PRHFa-5970"/>
    <s v="OtsPBT19-PRHFa-5892"/>
    <x v="15"/>
    <n v="3"/>
    <n v="2019"/>
    <s v="NA"/>
    <s v="NA"/>
    <x v="21"/>
    <n v="0.96152300000000002"/>
    <n v="1"/>
    <x v="1"/>
    <n v="5.6818181818181825"/>
    <n v="17.04545454545455"/>
    <s v="blw"/>
    <n v="17.04545454545455"/>
  </r>
  <r>
    <s v="OtsLGRF22S"/>
    <s v="OtsLGRF22S_10118"/>
    <s v="C-10118"/>
    <d v="2022-10-06T00:00:00"/>
    <n v="18"/>
    <s v="U"/>
    <n v="540"/>
    <n v="54"/>
    <x v="0"/>
    <n v="1"/>
    <m/>
    <s v="M"/>
    <s v="M"/>
    <s v="OtsLYON19S_1_1131"/>
    <s v="OtsLYON19S_1_1012"/>
    <x v="1"/>
    <n v="3"/>
    <n v="2019"/>
    <s v="NA"/>
    <s v="NA"/>
    <x v="14"/>
    <n v="0.95971980899999998"/>
    <n v="1"/>
    <x v="9"/>
    <n v="5.6818181818181825"/>
    <n v="17.04545454545455"/>
    <s v="abv"/>
    <n v="17.04545454545455"/>
  </r>
  <r>
    <s v="OtsLGRF22S"/>
    <s v="OtsLGRF22S_10121"/>
    <s v="C-10121"/>
    <d v="2022-10-06T00:00:00"/>
    <n v="18"/>
    <s v="U"/>
    <n v="660"/>
    <n v="66"/>
    <x v="1"/>
    <s v="NA"/>
    <m/>
    <s v="U"/>
    <s v="M"/>
    <s v="OtsLYON19S_1_0555"/>
    <s v="OtsLYON19S_1_0454"/>
    <x v="1"/>
    <n v="3"/>
    <n v="2019"/>
    <s v="NA"/>
    <s v="NA"/>
    <x v="3"/>
    <n v="0.95971980899999998"/>
    <n v="1"/>
    <x v="1"/>
    <n v="5.6818181818181825"/>
    <n v="17.04545454545455"/>
    <s v="blw"/>
    <n v="17.04545454545455"/>
  </r>
  <r>
    <s v="OtsLGRF22S"/>
    <s v="OtsLGRF22S_10124"/>
    <s v="C-10124"/>
    <d v="2022-10-06T00:00:00"/>
    <n v="18"/>
    <s v="U"/>
    <n v="550"/>
    <n v="55"/>
    <x v="0"/>
    <n v="1"/>
    <m/>
    <s v="F"/>
    <s v="F"/>
    <s v="OtsLYON19S_1_1723"/>
    <s v="OtsLYON19S_1_1938"/>
    <x v="1"/>
    <n v="3"/>
    <n v="2019"/>
    <s v="NA"/>
    <s v="NA"/>
    <x v="12"/>
    <n v="0.95971980899999998"/>
    <n v="1"/>
    <x v="9"/>
    <n v="5.6818181818181825"/>
    <n v="17.04545454545455"/>
    <s v="abv"/>
    <n v="17.04545454545455"/>
  </r>
  <r>
    <s v="OtsLGRF22S"/>
    <s v="OtsLGRF22S_10127"/>
    <s v="C-10127"/>
    <d v="2022-10-06T00:00:00"/>
    <n v="18"/>
    <s v="M"/>
    <n v="780"/>
    <n v="78"/>
    <x v="0"/>
    <n v="1"/>
    <m/>
    <s v="M"/>
    <s v="M"/>
    <s v="NA"/>
    <s v="NA"/>
    <x v="2"/>
    <s v="NA"/>
    <s v="U"/>
    <s v="FALL"/>
    <n v="1"/>
    <x v="6"/>
    <e v="#N/A"/>
    <n v="1"/>
    <x v="3"/>
    <n v="5.6818181818181825"/>
    <n v="17.04545454545455"/>
    <s v="abv"/>
    <n v="17.04545454545455"/>
  </r>
  <r>
    <s v="OtsLGRF22S"/>
    <s v="OtsLGRF22S_10130"/>
    <s v="C-10130"/>
    <d v="2022-10-06T00:00:00"/>
    <n v="18"/>
    <s v="F"/>
    <n v="610"/>
    <n v="61"/>
    <x v="1"/>
    <s v="NA"/>
    <m/>
    <s v="F"/>
    <s v="F"/>
    <s v="OtsLYON19S_1_0560"/>
    <s v="OtsLYON19S_1_0462"/>
    <x v="1"/>
    <n v="3"/>
    <n v="2019"/>
    <s v="NA"/>
    <s v="NA"/>
    <x v="3"/>
    <n v="0.95971980899999998"/>
    <n v="1"/>
    <x v="6"/>
    <n v="5.6818181818181825"/>
    <n v="17.04545454545455"/>
    <s v="blw"/>
    <n v="17.04545454545455"/>
  </r>
  <r>
    <s v="OtsLGRF22S"/>
    <s v="OtsLGRF22S_10133"/>
    <s v="C-10133"/>
    <d v="2022-10-06T00:00:00"/>
    <n v="18"/>
    <s v="F"/>
    <n v="740"/>
    <n v="74"/>
    <x v="0"/>
    <n v="1"/>
    <m/>
    <s v="F"/>
    <s v="F"/>
    <s v="OtsLYON18S_1_2341"/>
    <s v="OtsLYON18S_1_2706"/>
    <x v="0"/>
    <n v="4"/>
    <n v="2018"/>
    <s v="NA"/>
    <s v="NA"/>
    <x v="9"/>
    <n v="0.80551598400000002"/>
    <n v="1"/>
    <x v="4"/>
    <n v="5.6818181818181825"/>
    <n v="17.04545454545455"/>
    <s v="blw"/>
    <n v="17.04545454545455"/>
  </r>
  <r>
    <s v="OtsLGRF22S"/>
    <s v="OtsLGRF22S_10136"/>
    <s v="C-10136"/>
    <d v="2022-10-06T00:00:00"/>
    <n v="18"/>
    <s v="U"/>
    <n v="580"/>
    <n v="58"/>
    <x v="0"/>
    <n v="1"/>
    <m/>
    <s v="M"/>
    <s v="M"/>
    <s v="OtsLYON19S_1_0541"/>
    <s v="OtsLYON19S_1_0403"/>
    <x v="1"/>
    <n v="3"/>
    <n v="2019"/>
    <s v="NA"/>
    <s v="NA"/>
    <x v="3"/>
    <n v="0.95971980899999998"/>
    <n v="1"/>
    <x v="6"/>
    <n v="5.6818181818181825"/>
    <n v="17.04545454545455"/>
    <s v="blw"/>
    <n v="17.04545454545455"/>
  </r>
  <r>
    <s v="OtsLGRF22S"/>
    <s v="OtsLGRF22S_10139"/>
    <s v="C-10139"/>
    <d v="2022-10-06T00:00:00"/>
    <n v="18"/>
    <s v="U"/>
    <n v="420"/>
    <n v="42"/>
    <x v="0"/>
    <n v="1"/>
    <m/>
    <s v="M"/>
    <s v="M"/>
    <s v="OtsLYON20S_1_0626"/>
    <s v="OtsLYON20S_1_0600"/>
    <x v="7"/>
    <n v="2"/>
    <n v="2020"/>
    <s v="NA"/>
    <s v="NA"/>
    <x v="16"/>
    <n v="0.98961045999999997"/>
    <n v="1"/>
    <x v="11"/>
    <n v="5.6818181818181825"/>
    <n v="17.04545454545455"/>
    <s v="abv"/>
    <n v="17.04545454545455"/>
  </r>
  <r>
    <s v="OtsLGRF22S"/>
    <s v="OtsLGRF22S_10142"/>
    <s v="C-10142"/>
    <d v="2022-10-06T00:00:00"/>
    <n v="18"/>
    <s v="U"/>
    <n v="610"/>
    <n v="61"/>
    <x v="1"/>
    <s v="NA"/>
    <m/>
    <s v="M"/>
    <s v="M"/>
    <s v="NA"/>
    <s v="NA"/>
    <x v="2"/>
    <s v="NA"/>
    <s v="U"/>
    <s v="FALL"/>
    <n v="0.999999999999997"/>
    <x v="1"/>
    <e v="#N/A"/>
    <n v="1"/>
    <x v="6"/>
    <n v="5.6818181818181825"/>
    <n v="17.04545454545455"/>
    <s v="abv"/>
    <n v="17.04545454545455"/>
  </r>
  <r>
    <s v="OtsLGRF22S"/>
    <s v="OtsLGRF22S_10145"/>
    <s v="C-10145"/>
    <d v="2022-10-06T00:00:00"/>
    <n v="18"/>
    <s v="F"/>
    <n v="690"/>
    <n v="69"/>
    <x v="0"/>
    <n v="1"/>
    <m/>
    <s v="F"/>
    <s v="F"/>
    <s v="OtsLYON18S_1_2330"/>
    <s v="OtsLYON18S_1_2468"/>
    <x v="0"/>
    <n v="4"/>
    <n v="2018"/>
    <s v="NA"/>
    <s v="NA"/>
    <x v="9"/>
    <n v="0.80551598400000002"/>
    <n v="1"/>
    <x v="5"/>
    <n v="5.6818181818181825"/>
    <n v="17.04545454545455"/>
    <s v="blw"/>
    <n v="17.04545454545455"/>
  </r>
  <r>
    <s v="OtsLGRF22S"/>
    <s v="OtsLGRF22S_10148"/>
    <s v="C-10148"/>
    <d v="2022-10-06T00:00:00"/>
    <n v="18"/>
    <s v="F"/>
    <n v="660"/>
    <n v="66"/>
    <x v="0"/>
    <n v="1"/>
    <m/>
    <s v="F"/>
    <s v="F"/>
    <s v="OtsLYON19S_1_1833"/>
    <s v="OtsLYON19S_1_1570"/>
    <x v="1"/>
    <n v="3"/>
    <n v="2019"/>
    <s v="NA"/>
    <s v="NA"/>
    <x v="12"/>
    <n v="0.95971980899999998"/>
    <n v="1"/>
    <x v="1"/>
    <n v="5.6818181818181825"/>
    <n v="17.04545454545455"/>
    <s v="abv"/>
    <n v="17.04545454545455"/>
  </r>
  <r>
    <s v="OtsLGRF22S"/>
    <s v="OtsLGRF22S_10151"/>
    <s v="C-10151"/>
    <d v="2022-10-07T00:00:00"/>
    <n v="18"/>
    <s v="F"/>
    <n v="660"/>
    <n v="66"/>
    <x v="0"/>
    <n v="1"/>
    <m/>
    <s v="M"/>
    <s v="M"/>
    <s v="OtsLYON19S_1_0539"/>
    <s v="OtsLYON19S_1_0396"/>
    <x v="1"/>
    <n v="3"/>
    <n v="2019"/>
    <s v="NA"/>
    <s v="NA"/>
    <x v="3"/>
    <n v="0.95971980899999998"/>
    <n v="1"/>
    <x v="1"/>
    <n v="5.6818181818181825"/>
    <n v="17.04545454545455"/>
    <s v="blw"/>
    <n v="17.04545454545455"/>
  </r>
  <r>
    <s v="OtsLGRF22S"/>
    <s v="OtsLGRF22S_10154"/>
    <s v="C-10154"/>
    <d v="2022-10-07T00:00:00"/>
    <n v="18"/>
    <s v="F"/>
    <n v="640"/>
    <n v="64"/>
    <x v="1"/>
    <s v="NA"/>
    <m/>
    <s v="M"/>
    <s v="M"/>
    <s v="OtsLYON19S_1_0572"/>
    <s v="OtsLYON19S_1_0486"/>
    <x v="1"/>
    <n v="3"/>
    <n v="2019"/>
    <s v="NA"/>
    <s v="NA"/>
    <x v="3"/>
    <n v="0.95971980899999998"/>
    <n v="1"/>
    <x v="1"/>
    <n v="5.6818181818181825"/>
    <n v="17.04545454545455"/>
    <s v="blw"/>
    <n v="17.04545454545455"/>
  </r>
  <r>
    <s v="OtsLGRF22S"/>
    <s v="OtsLGRF22S_10157"/>
    <s v="C-10157"/>
    <d v="2022-10-07T00:00:00"/>
    <n v="18"/>
    <s v="U"/>
    <n v="650"/>
    <n v="65"/>
    <x v="1"/>
    <s v="NA"/>
    <m/>
    <s v="M"/>
    <s v="M"/>
    <s v="OtsNPFH19S_1_4301"/>
    <s v="OtsNPFH19S_1_4065"/>
    <x v="5"/>
    <n v="3"/>
    <n v="2019"/>
    <s v="NA"/>
    <s v="NA"/>
    <x v="8"/>
    <n v="0.99705232300000002"/>
    <n v="1"/>
    <x v="1"/>
    <n v="5.6818181818181825"/>
    <n v="17.04545454545455"/>
    <s v="abv"/>
    <n v="17.04545454545455"/>
  </r>
  <r>
    <s v="OtsLGRF22S"/>
    <s v="OtsLGRF22S_10160"/>
    <s v="C-10160"/>
    <d v="2022-10-07T00:00:00"/>
    <n v="18"/>
    <s v="F"/>
    <n v="680"/>
    <n v="68"/>
    <x v="1"/>
    <n v="1"/>
    <m/>
    <s v="F"/>
    <s v="F"/>
    <s v="OtsLYON17S_1_2071"/>
    <s v="OtsLYON17S_1_2122"/>
    <x v="6"/>
    <n v="5"/>
    <n v="2017"/>
    <s v="NA"/>
    <s v="NA"/>
    <x v="4"/>
    <n v="0.76170174199999996"/>
    <n v="1"/>
    <x v="5"/>
    <n v="5.6818181818181825"/>
    <n v="17.04545454545455"/>
    <s v="blw"/>
    <n v="17.04545454545455"/>
  </r>
  <r>
    <s v="OtsLGRF22S"/>
    <s v="OtsLGRF22S_10163"/>
    <s v="C-10163"/>
    <d v="2022-10-07T00:00:00"/>
    <n v="18"/>
    <s v="F"/>
    <n v="630"/>
    <n v="63"/>
    <x v="1"/>
    <s v="NA"/>
    <m/>
    <s v="F"/>
    <s v="F"/>
    <s v="OtsLYON19S_1_0547"/>
    <s v="OtsLYON19S_1_0424"/>
    <x v="1"/>
    <n v="3"/>
    <n v="2019"/>
    <s v="NA"/>
    <s v="NA"/>
    <x v="3"/>
    <n v="0.95971980899999998"/>
    <n v="1"/>
    <x v="1"/>
    <n v="5.6818181818181825"/>
    <n v="17.04545454545455"/>
    <s v="blw"/>
    <n v="17.04545454545455"/>
  </r>
  <r>
    <s v="OtsLGRF22S"/>
    <s v="OtsLGRF22S_10166"/>
    <s v="C-10166"/>
    <d v="2022-10-07T00:00:00"/>
    <n v="18"/>
    <s v="U"/>
    <n v="630"/>
    <n v="63"/>
    <x v="1"/>
    <s v="NA"/>
    <m/>
    <s v="M"/>
    <s v="M"/>
    <s v="OtsLYON19S_1_1827"/>
    <s v="OtsLYON19S_1_1560"/>
    <x v="1"/>
    <n v="3"/>
    <n v="2019"/>
    <s v="NA"/>
    <s v="NA"/>
    <x v="12"/>
    <n v="0.95971980899999998"/>
    <n v="1"/>
    <x v="1"/>
    <n v="5.6818181818181825"/>
    <n v="17.04545454545455"/>
    <s v="abv"/>
    <n v="17.04545454545455"/>
  </r>
  <r>
    <s v="OtsLGRF22S"/>
    <s v="OtsLGRF22S_10169"/>
    <s v="C-10169"/>
    <d v="2022-10-07T00:00:00"/>
    <n v="18"/>
    <s v="F"/>
    <n v="810"/>
    <n v="81"/>
    <x v="1"/>
    <s v="NA"/>
    <m/>
    <s v="F"/>
    <s v="F"/>
    <s v="NA"/>
    <s v="NA"/>
    <x v="2"/>
    <s v="NA"/>
    <s v="U"/>
    <s v="FALL"/>
    <n v="1"/>
    <x v="1"/>
    <e v="#N/A"/>
    <n v="1"/>
    <x v="3"/>
    <n v="5.6818181818181825"/>
    <n v="17.04545454545455"/>
    <s v="abv"/>
    <n v="17.04545454545455"/>
  </r>
  <r>
    <s v="OtsLGRF22S"/>
    <s v="OtsLGRF22S_10172"/>
    <s v="C-10172"/>
    <d v="2022-10-07T00:00:00"/>
    <n v="18"/>
    <s v="U"/>
    <n v="670"/>
    <n v="67"/>
    <x v="0"/>
    <n v="1"/>
    <m/>
    <s v="M"/>
    <s v="M"/>
    <s v="OtsLYON18S_1_2301"/>
    <s v="OtsLYON18S_1_2436"/>
    <x v="0"/>
    <n v="4"/>
    <n v="2018"/>
    <s v="NA"/>
    <s v="NA"/>
    <x v="9"/>
    <n v="0.80551598400000002"/>
    <n v="1"/>
    <x v="1"/>
    <n v="5.6818181818181825"/>
    <n v="17.04545454545455"/>
    <s v="blw"/>
    <n v="17.04545454545455"/>
  </r>
  <r>
    <s v="OtsLGRF22S"/>
    <s v="OtsLGRF22S_10175"/>
    <s v="C-10175"/>
    <d v="2022-10-07T00:00:00"/>
    <n v="18"/>
    <s v="U"/>
    <n v="600"/>
    <n v="60"/>
    <x v="1"/>
    <s v="NA"/>
    <m/>
    <s v="M"/>
    <s v="M"/>
    <s v="OtsPBT19-PRHFa-2604"/>
    <s v="OtsPBT19-PRHFa-2563"/>
    <x v="15"/>
    <n v="3"/>
    <n v="2019"/>
    <s v="NA"/>
    <s v="NA"/>
    <x v="21"/>
    <n v="0.96152300000000002"/>
    <n v="1"/>
    <x v="6"/>
    <n v="5.6818181818181825"/>
    <n v="17.04545454545455"/>
    <s v="blw"/>
    <n v="17.04545454545455"/>
  </r>
  <r>
    <s v="OtsLGRF22S"/>
    <s v="OtsLGRF22S_10178"/>
    <s v="C-10178"/>
    <d v="2022-10-07T00:00:00"/>
    <n v="18"/>
    <s v="U"/>
    <n v="650"/>
    <n v="65"/>
    <x v="0"/>
    <n v="1"/>
    <m/>
    <s v="M"/>
    <s v="M"/>
    <s v="OtsLYON18S_1_2315"/>
    <s v="OtsLYON18S_1_2432"/>
    <x v="0"/>
    <n v="4"/>
    <n v="2018"/>
    <s v="NA"/>
    <s v="NA"/>
    <x v="9"/>
    <n v="0.80551598400000002"/>
    <n v="1"/>
    <x v="1"/>
    <n v="5.6818181818181825"/>
    <n v="17.04545454545455"/>
    <s v="blw"/>
    <n v="17.04545454545455"/>
  </r>
  <r>
    <s v="OtsLGRF22S"/>
    <s v="OtsLGRF22S_10181"/>
    <s v="C-10181"/>
    <d v="2022-10-07T00:00:00"/>
    <n v="18"/>
    <s v="U"/>
    <n v="340"/>
    <n v="34"/>
    <x v="0"/>
    <n v="1"/>
    <m/>
    <s v="M"/>
    <s v="M"/>
    <s v="OtsLYON20S_1_1400"/>
    <s v="OtsLYON20S_1_0957"/>
    <x v="7"/>
    <n v="2"/>
    <n v="2020"/>
    <s v="NA"/>
    <s v="NA"/>
    <x v="9"/>
    <n v="0.98961045999999997"/>
    <n v="1"/>
    <x v="11"/>
    <n v="5.6818181818181825"/>
    <n v="17.04545454545455"/>
    <s v="blw"/>
    <n v="17.04545454545455"/>
  </r>
  <r>
    <s v="OtsLGRF22S"/>
    <s v="OtsLGRF22S_10184"/>
    <s v="C-10184"/>
    <d v="2022-10-07T00:00:00"/>
    <n v="18"/>
    <s v="F"/>
    <n v="630"/>
    <n v="63"/>
    <x v="0"/>
    <n v="1"/>
    <m/>
    <s v="F"/>
    <s v="F"/>
    <s v="OtsLYON19S_1_0529"/>
    <s v="OtsLYON19S_1_0372"/>
    <x v="1"/>
    <n v="3"/>
    <n v="2019"/>
    <s v="NA"/>
    <s v="NA"/>
    <x v="3"/>
    <n v="0.95971980899999998"/>
    <n v="1"/>
    <x v="1"/>
    <n v="5.6818181818181825"/>
    <n v="17.04545454545455"/>
    <s v="blw"/>
    <n v="17.04545454545455"/>
  </r>
  <r>
    <s v="OtsLGRF22S"/>
    <s v="OtsLGRF22S_10187"/>
    <s v="C-10187"/>
    <d v="2022-10-07T00:00:00"/>
    <n v="18"/>
    <s v="F"/>
    <n v="630"/>
    <n v="63"/>
    <x v="1"/>
    <s v="NA"/>
    <m/>
    <s v="F"/>
    <s v="F"/>
    <s v="NA"/>
    <s v="NA"/>
    <x v="2"/>
    <s v="NA"/>
    <s v="U"/>
    <s v="FALL"/>
    <n v="1.00000000000001"/>
    <x v="1"/>
    <e v="#N/A"/>
    <n v="1"/>
    <x v="1"/>
    <n v="5.6818181818181825"/>
    <n v="17.04545454545455"/>
    <s v="abv"/>
    <n v="17.04545454545455"/>
  </r>
  <r>
    <s v="OtsLGRF22S"/>
    <s v="OtsLGRF22S_10190"/>
    <s v="C-10190"/>
    <d v="2022-10-07T00:00:00"/>
    <n v="18"/>
    <s v="U"/>
    <n v="390"/>
    <n v="39"/>
    <x v="1"/>
    <s v="NA"/>
    <m/>
    <s v="M"/>
    <s v="M"/>
    <s v="NA"/>
    <s v="NA"/>
    <x v="2"/>
    <s v="NA"/>
    <s v="U"/>
    <s v="FALL"/>
    <n v="1"/>
    <x v="1"/>
    <e v="#N/A"/>
    <n v="1"/>
    <x v="11"/>
    <n v="5.6818181818181825"/>
    <n v="17.04545454545455"/>
    <s v="abv"/>
    <n v="17.04545454545455"/>
  </r>
  <r>
    <s v="OtsLGRF22S"/>
    <s v="OtsLGRF22S_10193"/>
    <s v="C-10193"/>
    <d v="2022-10-07T00:00:00"/>
    <n v="18"/>
    <s v="F"/>
    <n v="660"/>
    <n v="66"/>
    <x v="1"/>
    <s v="NA"/>
    <m/>
    <s v="F"/>
    <s v="F"/>
    <s v="OtsLYON19S_1_0713"/>
    <s v="OtsLYON19S_1_0819"/>
    <x v="1"/>
    <n v="3"/>
    <n v="2019"/>
    <s v="NA"/>
    <s v="NA"/>
    <x v="5"/>
    <n v="0.95971980899999998"/>
    <n v="1"/>
    <x v="1"/>
    <n v="5.6818181818181825"/>
    <n v="17.04545454545455"/>
    <s v="abv"/>
    <n v="17.04545454545455"/>
  </r>
  <r>
    <s v="OtsLGRF22S"/>
    <s v="OtsLGRF22S_10196"/>
    <s v="C-10196"/>
    <d v="2022-10-07T00:00:00"/>
    <n v="18"/>
    <s v="U"/>
    <n v="610"/>
    <n v="61"/>
    <x v="1"/>
    <s v="NA"/>
    <m/>
    <s v="M"/>
    <s v="M"/>
    <s v="OtsLYON19S_1_0564"/>
    <s v="OtsLYON19S_1_0478"/>
    <x v="1"/>
    <n v="3"/>
    <n v="2019"/>
    <s v="NA"/>
    <s v="NA"/>
    <x v="3"/>
    <n v="0.95971980899999998"/>
    <n v="1"/>
    <x v="6"/>
    <n v="5.6818181818181825"/>
    <n v="17.04545454545455"/>
    <s v="blw"/>
    <n v="17.04545454545455"/>
  </r>
  <r>
    <s v="OtsLGRF22S"/>
    <s v="OtsLGRF22S_10199"/>
    <s v="C-10199"/>
    <d v="2022-10-07T00:00:00"/>
    <n v="18"/>
    <s v="U"/>
    <n v="600"/>
    <n v="60"/>
    <x v="1"/>
    <s v="NA"/>
    <m/>
    <s v="M"/>
    <s v="M"/>
    <s v="OtsLYON19S_1_0713"/>
    <s v="OtsLYON19S_1_0818"/>
    <x v="1"/>
    <n v="3"/>
    <n v="2019"/>
    <s v="NA"/>
    <s v="NA"/>
    <x v="5"/>
    <n v="0.95971980899999998"/>
    <n v="1"/>
    <x v="6"/>
    <n v="5.6818181818181825"/>
    <n v="17.04545454545455"/>
    <s v="abv"/>
    <n v="17.04545454545455"/>
  </r>
  <r>
    <s v="OtsLGRF22S"/>
    <s v="OtsLGRF22S_10202"/>
    <s v="C-10202"/>
    <d v="2022-10-07T00:00:00"/>
    <n v="18"/>
    <s v="F"/>
    <n v="690"/>
    <n v="69"/>
    <x v="0"/>
    <n v="1"/>
    <m/>
    <s v="F"/>
    <s v="F"/>
    <s v="OtsLYON19S_1_1748"/>
    <s v="OtsLYON19S_1_1997"/>
    <x v="1"/>
    <n v="3"/>
    <n v="2019"/>
    <s v="NA"/>
    <s v="NA"/>
    <x v="17"/>
    <n v="0.95971980899999998"/>
    <n v="1"/>
    <x v="5"/>
    <n v="5.6818181818181825"/>
    <n v="17.04545454545455"/>
    <s v="abv"/>
    <n v="17.04545454545455"/>
  </r>
  <r>
    <s v="OtsLGRF22S"/>
    <s v="OtsLGRF22S_10205"/>
    <s v="C-10205"/>
    <d v="2022-10-07T00:00:00"/>
    <n v="18"/>
    <s v="F"/>
    <n v="810"/>
    <n v="81"/>
    <x v="1"/>
    <s v="NA"/>
    <s v="This individual failed to genotype"/>
    <s v="U"/>
    <s v="F"/>
    <s v="NG"/>
    <s v="NG"/>
    <x v="11"/>
    <s v="NA"/>
    <s v="U"/>
    <s v="NA"/>
    <s v="NA"/>
    <x v="19"/>
    <e v="#N/A"/>
    <n v="1"/>
    <x v="3"/>
    <n v="5.6818181818181825"/>
    <n v="17.04545454545455"/>
    <s v="abv"/>
    <n v="17.04545454545455"/>
  </r>
  <r>
    <s v="OtsLGRF22S"/>
    <s v="OtsLGRF22S_10208"/>
    <s v="C-10208"/>
    <d v="2022-10-07T00:00:00"/>
    <n v="18"/>
    <s v="M"/>
    <n v="760"/>
    <n v="76"/>
    <x v="1"/>
    <n v="1"/>
    <m/>
    <s v="M"/>
    <s v="M"/>
    <s v="NA"/>
    <s v="NA"/>
    <x v="2"/>
    <s v="NA"/>
    <s v="U"/>
    <s v="FALL"/>
    <n v="0.999999999999998"/>
    <x v="1"/>
    <e v="#N/A"/>
    <n v="1"/>
    <x v="4"/>
    <n v="5.6818181818181825"/>
    <n v="17.04545454545455"/>
    <s v="abv"/>
    <n v="17.04545454545455"/>
  </r>
  <r>
    <s v="OtsLGRF22S"/>
    <s v="OtsLGRF22S_10211"/>
    <s v="C-10211"/>
    <d v="2022-10-07T00:00:00"/>
    <n v="18"/>
    <s v="U"/>
    <n v="670"/>
    <n v="67"/>
    <x v="1"/>
    <s v="NA"/>
    <m/>
    <s v="M"/>
    <s v="M"/>
    <s v="OtsLYON19S_1_2303"/>
    <s v="OtsLYON19S_1_2062"/>
    <x v="1"/>
    <n v="3"/>
    <n v="2019"/>
    <s v="NA"/>
    <s v="NA"/>
    <x v="3"/>
    <n v="0.95971980899999998"/>
    <n v="1"/>
    <x v="1"/>
    <n v="5.6818181818181825"/>
    <n v="17.04545454545455"/>
    <s v="blw"/>
    <n v="17.04545454545455"/>
  </r>
  <r>
    <s v="OtsLGRF22S"/>
    <s v="OtsLGRF22S_10214"/>
    <s v="C-10214"/>
    <d v="2022-10-08T00:00:00"/>
    <n v="18"/>
    <s v="F"/>
    <n v="660"/>
    <n v="66"/>
    <x v="0"/>
    <n v="1"/>
    <m/>
    <s v="F"/>
    <s v="F"/>
    <s v="OtsLYON19S_1_1739"/>
    <s v="OtsLYON19S_1_1971"/>
    <x v="1"/>
    <n v="3"/>
    <n v="2019"/>
    <s v="NA"/>
    <s v="NA"/>
    <x v="12"/>
    <n v="0.95971980899999998"/>
    <n v="1"/>
    <x v="1"/>
    <n v="5.6818181818181825"/>
    <n v="17.04545454545455"/>
    <s v="abv"/>
    <n v="17.04545454545455"/>
  </r>
  <r>
    <s v="OtsLGRF22S"/>
    <s v="OtsLGRF22S_10217"/>
    <s v="C-10217"/>
    <d v="2022-10-08T00:00:00"/>
    <n v="18"/>
    <s v="U"/>
    <n v="670"/>
    <n v="67"/>
    <x v="1"/>
    <s v="NA"/>
    <m/>
    <s v="M"/>
    <s v="M"/>
    <s v="OtsLYON19S_1_1882"/>
    <s v="OtsLYON19S_1_1662"/>
    <x v="1"/>
    <n v="3"/>
    <n v="2019"/>
    <s v="NA"/>
    <s v="NA"/>
    <x v="12"/>
    <n v="0.95971980899999998"/>
    <n v="1"/>
    <x v="1"/>
    <n v="5.6818181818181825"/>
    <n v="17.04545454545455"/>
    <s v="abv"/>
    <n v="17.04545454545455"/>
  </r>
  <r>
    <s v="OtsLGRF22S"/>
    <s v="OtsLGRF22S_10220"/>
    <s v="C-10220"/>
    <d v="2022-10-08T00:00:00"/>
    <n v="18"/>
    <s v="U"/>
    <n v="680"/>
    <n v="68"/>
    <x v="1"/>
    <s v="NA"/>
    <m/>
    <s v="M"/>
    <s v="M"/>
    <s v="OtsLYON19S_1_0572"/>
    <s v="OtsLYON19S_1_0485"/>
    <x v="1"/>
    <n v="3"/>
    <n v="2019"/>
    <s v="NA"/>
    <s v="NA"/>
    <x v="3"/>
    <n v="0.95971980899999998"/>
    <n v="1"/>
    <x v="5"/>
    <n v="5.6818181818181825"/>
    <n v="17.04545454545455"/>
    <s v="blw"/>
    <n v="17.04545454545455"/>
  </r>
  <r>
    <s v="OtsLGRF22S"/>
    <s v="OtsLGRF22S_10223"/>
    <s v="C-10223"/>
    <d v="2022-10-08T00:00:00"/>
    <n v="18"/>
    <s v="U"/>
    <n v="450"/>
    <n v="45"/>
    <x v="0"/>
    <s v="NA"/>
    <m/>
    <s v="M"/>
    <s v="M"/>
    <s v="OtsLYON20S_1_1581"/>
    <s v="OtsLYON20S_1_1759"/>
    <x v="7"/>
    <n v="2"/>
    <n v="2020"/>
    <s v="NA"/>
    <s v="NA"/>
    <x v="17"/>
    <n v="0.98961045999999997"/>
    <n v="1"/>
    <x v="7"/>
    <n v="5.6818181818181825"/>
    <n v="17.04545454545455"/>
    <s v="abv"/>
    <n v="17.04545454545455"/>
  </r>
  <r>
    <s v="OtsLGRF22S"/>
    <s v="OtsLGRF22S_10226"/>
    <s v="C-10226"/>
    <d v="2022-10-08T00:00:00"/>
    <n v="18"/>
    <s v="U"/>
    <n v="380"/>
    <n v="38"/>
    <x v="0"/>
    <s v="NA"/>
    <m/>
    <s v="U"/>
    <s v="M"/>
    <s v="OtsLYON20S_1_1439"/>
    <s v="OtsLYON20S_1_1230"/>
    <x v="7"/>
    <n v="2"/>
    <n v="2020"/>
    <s v="NA"/>
    <s v="NA"/>
    <x v="9"/>
    <n v="0.98961045999999997"/>
    <n v="1"/>
    <x v="11"/>
    <n v="5.6818181818181825"/>
    <n v="17.04545454545455"/>
    <s v="blw"/>
    <n v="17.04545454545455"/>
  </r>
  <r>
    <s v="OtsLGRF22S"/>
    <s v="OtsLGRF22S_10229"/>
    <s v="C-10229"/>
    <d v="2022-10-08T00:00:00"/>
    <n v="18"/>
    <s v="U"/>
    <n v="690"/>
    <n v="69"/>
    <x v="1"/>
    <s v="NA"/>
    <m/>
    <s v="M"/>
    <s v="M"/>
    <s v="NA"/>
    <s v="NA"/>
    <x v="2"/>
    <s v="NA"/>
    <s v="U"/>
    <s v="FALL"/>
    <n v="0.999999999999996"/>
    <x v="1"/>
    <e v="#N/A"/>
    <n v="1"/>
    <x v="5"/>
    <n v="5.6818181818181825"/>
    <n v="17.04545454545455"/>
    <s v="abv"/>
    <n v="17.04545454545455"/>
  </r>
  <r>
    <s v="OtsLGRF22S"/>
    <s v="OtsLGRF22S_10232"/>
    <s v="C-10232"/>
    <d v="2022-10-08T00:00:00"/>
    <n v="18"/>
    <s v="M"/>
    <n v="730"/>
    <n v="73"/>
    <x v="1"/>
    <s v="NA"/>
    <m/>
    <s v="M"/>
    <s v="M"/>
    <s v="OtsLYON19S_1_1877"/>
    <s v="OtsLYON19S_1_1652"/>
    <x v="1"/>
    <n v="3"/>
    <n v="2019"/>
    <s v="NA"/>
    <s v="NA"/>
    <x v="12"/>
    <n v="0.95971980899999998"/>
    <n v="1"/>
    <x v="4"/>
    <n v="5.6818181818181825"/>
    <n v="17.04545454545455"/>
    <s v="abv"/>
    <n v="17.04545454545455"/>
  </r>
  <r>
    <s v="OtsLGRF22S"/>
    <s v="OtsLGRF22S_10235"/>
    <s v="C-10235"/>
    <d v="2022-10-08T00:00:00"/>
    <n v="18"/>
    <s v="U"/>
    <n v="430"/>
    <n v="43"/>
    <x v="1"/>
    <s v="NA"/>
    <m/>
    <s v="M"/>
    <s v="M"/>
    <s v="NA"/>
    <s v="NA"/>
    <x v="2"/>
    <s v="NA"/>
    <s v="U"/>
    <s v="FALL"/>
    <n v="1"/>
    <x v="1"/>
    <e v="#N/A"/>
    <n v="1"/>
    <x v="7"/>
    <n v="5.6818181818181825"/>
    <n v="17.04545454545455"/>
    <s v="abv"/>
    <n v="17.04545454545455"/>
  </r>
  <r>
    <s v="OtsLGRF22S"/>
    <s v="OtsLGRF22S_10238"/>
    <s v="C-10238"/>
    <d v="2022-10-08T00:00:00"/>
    <n v="18"/>
    <s v="F"/>
    <n v="670"/>
    <n v="67"/>
    <x v="0"/>
    <n v="1"/>
    <m/>
    <s v="F"/>
    <s v="F"/>
    <s v="OtsLYON18S_1_2358"/>
    <s v="OtsLYON18S_1_2718"/>
    <x v="0"/>
    <n v="4"/>
    <n v="2018"/>
    <s v="NA"/>
    <s v="NA"/>
    <x v="9"/>
    <n v="0.80551598400000002"/>
    <n v="1"/>
    <x v="1"/>
    <n v="5.6818181818181825"/>
    <n v="17.04545454545455"/>
    <s v="blw"/>
    <n v="17.04545454545455"/>
  </r>
  <r>
    <s v="OtsLGRF22S"/>
    <s v="OtsLGRF22S_10241"/>
    <s v="C-10241"/>
    <d v="2022-10-08T00:00:00"/>
    <n v="18"/>
    <s v="M"/>
    <n v="720"/>
    <n v="72"/>
    <x v="0"/>
    <n v="1"/>
    <m/>
    <s v="M"/>
    <s v="M"/>
    <s v="OtsLYON18S_1_2352"/>
    <s v="OtsLYON18S_1_2728"/>
    <x v="0"/>
    <n v="4"/>
    <n v="2018"/>
    <s v="NA"/>
    <s v="NA"/>
    <x v="9"/>
    <n v="0.80551598400000002"/>
    <n v="1"/>
    <x v="5"/>
    <n v="5.6818181818181825"/>
    <n v="17.04545454545455"/>
    <s v="blw"/>
    <n v="17.04545454545455"/>
  </r>
  <r>
    <s v="OtsLGRF22S"/>
    <s v="OtsLGRF22S_10244"/>
    <s v="C-10244"/>
    <d v="2022-10-08T00:00:00"/>
    <n v="18"/>
    <s v="U"/>
    <n v="580"/>
    <n v="58"/>
    <x v="0"/>
    <n v="1"/>
    <s v="This sample is a duplicate with OtsLGRF22S_11072."/>
    <s v="M"/>
    <s v="M"/>
    <s v="OtsLYON18S_1_2370"/>
    <s v="OtsLYON18S_1_2739"/>
    <x v="0"/>
    <n v="4"/>
    <n v="2018"/>
    <s v="NA"/>
    <s v="NA"/>
    <x v="9"/>
    <n v="0.80551598400000002"/>
    <n v="1"/>
    <x v="6"/>
    <n v="5.6818181818181825"/>
    <n v="17.04545454545455"/>
    <s v="blw"/>
    <n v="17.04545454545455"/>
  </r>
  <r>
    <s v="OtsLGRF22S"/>
    <s v="OtsLGRF22S_10247"/>
    <s v="C-10247"/>
    <d v="2022-10-08T00:00:00"/>
    <n v="18"/>
    <s v="U"/>
    <n v="370"/>
    <n v="37"/>
    <x v="0"/>
    <n v="1"/>
    <m/>
    <s v="F"/>
    <s v="F"/>
    <s v="OtsLYON20S_1_1431"/>
    <s v="OtsLYON20S_1_1218"/>
    <x v="7"/>
    <n v="2"/>
    <n v="2020"/>
    <s v="NA"/>
    <s v="NA"/>
    <x v="9"/>
    <n v="0.98961045999999997"/>
    <n v="1"/>
    <x v="11"/>
    <n v="5.6818181818181825"/>
    <n v="17.04545454545455"/>
    <s v="blw"/>
    <n v="17.04545454545455"/>
  </r>
  <r>
    <s v="OtsLGRF22S"/>
    <s v="OtsLGRF22S_10250"/>
    <s v="C-10250"/>
    <d v="2022-10-08T00:00:00"/>
    <n v="18"/>
    <s v="F"/>
    <n v="760"/>
    <n v="76"/>
    <x v="0"/>
    <n v="1"/>
    <m/>
    <s v="F"/>
    <s v="F"/>
    <s v="OtsPBT17-RSHFa-1132"/>
    <s v="OtsPBT17-RSHFa-1251"/>
    <x v="16"/>
    <n v="5"/>
    <n v="2017"/>
    <s v="NA"/>
    <s v="NA"/>
    <x v="18"/>
    <n v="0.93397200000000002"/>
    <n v="1"/>
    <x v="4"/>
    <n v="5.6818181818181825"/>
    <n v="17.04545454545455"/>
    <s v="blw"/>
    <n v="17.04545454545455"/>
  </r>
  <r>
    <s v="OtsLGRF22S"/>
    <s v="OtsLGRF22S_10253"/>
    <s v="C-10253"/>
    <d v="2022-10-08T00:00:00"/>
    <n v="18"/>
    <s v="M"/>
    <n v="720"/>
    <n v="72"/>
    <x v="0"/>
    <n v="1"/>
    <m/>
    <s v="M"/>
    <s v="M"/>
    <s v="OtsLYON18S_1_1928"/>
    <s v="OtsLYON18S_1_1535"/>
    <x v="0"/>
    <n v="4"/>
    <n v="2018"/>
    <s v="NA"/>
    <s v="NA"/>
    <x v="4"/>
    <n v="0.80551598400000002"/>
    <n v="1"/>
    <x v="5"/>
    <n v="5.6818181818181825"/>
    <n v="17.04545454545455"/>
    <s v="blw"/>
    <n v="17.04545454545455"/>
  </r>
  <r>
    <s v="OtsLGRF22S"/>
    <s v="OtsLGRF22S_10256"/>
    <s v="C-10256"/>
    <d v="2022-10-08T00:00:00"/>
    <n v="18"/>
    <s v="U"/>
    <n v="470"/>
    <n v="47"/>
    <x v="1"/>
    <s v="NA"/>
    <m/>
    <s v="M"/>
    <s v="M"/>
    <s v="OtsLYON20S_1_1559"/>
    <s v="OtsLYON20S_1_1729"/>
    <x v="7"/>
    <n v="2"/>
    <n v="2020"/>
    <s v="NA"/>
    <s v="NA"/>
    <x v="12"/>
    <n v="0.98961045999999997"/>
    <n v="1"/>
    <x v="7"/>
    <n v="5.6818181818181825"/>
    <n v="17.04545454545455"/>
    <s v="abv"/>
    <n v="17.04545454545455"/>
  </r>
  <r>
    <s v="OtsLGRF22S"/>
    <s v="OtsLGRF22S_10259"/>
    <s v="C-10259"/>
    <d v="2022-10-08T00:00:00"/>
    <n v="18"/>
    <s v="U"/>
    <n v="340"/>
    <n v="34"/>
    <x v="0"/>
    <s v="NA"/>
    <m/>
    <s v="M"/>
    <s v="M"/>
    <s v="OtsLYON20S_1_1447"/>
    <s v="OtsLYON20S_1_1242"/>
    <x v="7"/>
    <n v="2"/>
    <n v="2020"/>
    <s v="NA"/>
    <s v="NA"/>
    <x v="9"/>
    <n v="0.98961045999999997"/>
    <n v="1"/>
    <x v="11"/>
    <n v="5.6818181818181825"/>
    <n v="17.04545454545455"/>
    <s v="blw"/>
    <n v="17.04545454545455"/>
  </r>
  <r>
    <s v="OtsLGRF22S"/>
    <s v="OtsLGRF22S_10262"/>
    <s v="C-10262"/>
    <d v="2022-10-08T00:00:00"/>
    <n v="18"/>
    <s v="F"/>
    <n v="680"/>
    <n v="68"/>
    <x v="0"/>
    <n v="1"/>
    <m/>
    <s v="F"/>
    <s v="F"/>
    <s v="OtsLYON18S_1_2315"/>
    <s v="OtsLYON18S_1_2432"/>
    <x v="0"/>
    <n v="4"/>
    <n v="2018"/>
    <s v="NA"/>
    <s v="NA"/>
    <x v="9"/>
    <n v="0.80551598400000002"/>
    <n v="1"/>
    <x v="5"/>
    <n v="5.6818181818181825"/>
    <n v="17.04545454545455"/>
    <s v="blw"/>
    <n v="17.04545454545455"/>
  </r>
  <r>
    <s v="OtsLGRF22S"/>
    <s v="OtsLGRF22S_10265"/>
    <s v="C-10265"/>
    <d v="2022-10-08T00:00:00"/>
    <n v="18"/>
    <s v="U"/>
    <n v="550"/>
    <n v="55"/>
    <x v="1"/>
    <s v="NA"/>
    <m/>
    <s v="M"/>
    <s v="M"/>
    <s v="OtsLYON19S_1_2309"/>
    <s v="OtsLYON19S_1_2090"/>
    <x v="1"/>
    <n v="3"/>
    <n v="2019"/>
    <s v="NA"/>
    <s v="NA"/>
    <x v="3"/>
    <n v="0.95971980899999998"/>
    <n v="1"/>
    <x v="9"/>
    <n v="5.6818181818181825"/>
    <n v="17.04545454545455"/>
    <s v="blw"/>
    <n v="17.04545454545455"/>
  </r>
  <r>
    <s v="OtsLGRF22S"/>
    <s v="OtsLGRF22S_10268"/>
    <s v="C-10268"/>
    <d v="2022-10-08T00:00:00"/>
    <n v="18"/>
    <s v="F"/>
    <n v="720"/>
    <n v="72"/>
    <x v="0"/>
    <n v="1"/>
    <m/>
    <s v="F"/>
    <s v="F"/>
    <s v="OtsLYON18S_1_2366"/>
    <s v="OtsLYON18S_1_2743"/>
    <x v="0"/>
    <n v="4"/>
    <n v="2018"/>
    <s v="NA"/>
    <s v="NA"/>
    <x v="9"/>
    <n v="0.80551598400000002"/>
    <n v="1"/>
    <x v="5"/>
    <n v="5.6818181818181825"/>
    <n v="17.04545454545455"/>
    <s v="blw"/>
    <n v="17.04545454545455"/>
  </r>
  <r>
    <s v="OtsLGRF22S"/>
    <s v="OtsLGRF22S_10271"/>
    <s v="C-10271"/>
    <d v="2022-10-08T00:00:00"/>
    <n v="18"/>
    <s v="U"/>
    <n v="410"/>
    <n v="41"/>
    <x v="1"/>
    <s v="NA"/>
    <m/>
    <s v="M"/>
    <s v="M"/>
    <s v="NA"/>
    <s v="NA"/>
    <x v="2"/>
    <s v="NA"/>
    <s v="U"/>
    <s v="FALL"/>
    <n v="1"/>
    <x v="1"/>
    <e v="#N/A"/>
    <n v="1"/>
    <x v="11"/>
    <n v="5.6818181818181825"/>
    <n v="17.04545454545455"/>
    <s v="abv"/>
    <n v="17.04545454545455"/>
  </r>
  <r>
    <s v="OtsLGRF22S"/>
    <s v="OtsLGRF22S_10274"/>
    <s v="C-10274"/>
    <d v="2022-10-08T00:00:00"/>
    <n v="18"/>
    <s v="U"/>
    <n v="550"/>
    <n v="55"/>
    <x v="1"/>
    <s v="NA"/>
    <m/>
    <s v="M"/>
    <s v="M"/>
    <s v="NA"/>
    <s v="NA"/>
    <x v="2"/>
    <s v="NA"/>
    <s v="U"/>
    <s v="FALL"/>
    <n v="1"/>
    <x v="1"/>
    <e v="#N/A"/>
    <n v="1"/>
    <x v="9"/>
    <n v="5.6818181818181825"/>
    <n v="17.04545454545455"/>
    <s v="abv"/>
    <n v="17.04545454545455"/>
  </r>
  <r>
    <s v="OtsLGRF22S"/>
    <s v="OtsLGRF22S_10277"/>
    <s v="C-10277"/>
    <d v="2022-10-08T00:00:00"/>
    <n v="18"/>
    <s v="F"/>
    <n v="690"/>
    <n v="69"/>
    <x v="1"/>
    <s v="NA"/>
    <m/>
    <s v="F"/>
    <s v="F"/>
    <s v="OtsLYON19S_1_1859"/>
    <s v="OtsLYON19S_1_1638"/>
    <x v="1"/>
    <n v="3"/>
    <n v="2019"/>
    <s v="NA"/>
    <s v="NA"/>
    <x v="12"/>
    <n v="0.95971980899999998"/>
    <n v="1"/>
    <x v="5"/>
    <n v="5.6818181818181825"/>
    <n v="17.04545454545455"/>
    <s v="abv"/>
    <n v="17.04545454545455"/>
  </r>
  <r>
    <s v="OtsLGRF22S"/>
    <s v="OtsLGRF22S_10280"/>
    <s v="C-10280"/>
    <d v="2022-10-08T00:00:00"/>
    <n v="18"/>
    <s v="U"/>
    <n v="470"/>
    <n v="47"/>
    <x v="1"/>
    <s v="NA"/>
    <s v="This sample is a duplicate with OtsLGRF22S_9255."/>
    <s v="M"/>
    <s v="M"/>
    <s v="OtsLYON20S_1_0486"/>
    <s v="OtsLYON20S_1_0533"/>
    <x v="7"/>
    <n v="2"/>
    <n v="2020"/>
    <s v="NA"/>
    <s v="NA"/>
    <x v="3"/>
    <n v="0.98961045999999997"/>
    <n v="1"/>
    <x v="7"/>
    <n v="5.6818181818181825"/>
    <n v="17.04545454545455"/>
    <s v="blw"/>
    <n v="17.04545454545455"/>
  </r>
  <r>
    <s v="OtsLGRF22S"/>
    <s v="OtsLGRF22S_10283"/>
    <s v="C-10283"/>
    <d v="2022-10-08T00:00:00"/>
    <n v="18"/>
    <s v="F"/>
    <n v="730"/>
    <n v="73"/>
    <x v="0"/>
    <n v="1"/>
    <m/>
    <s v="F"/>
    <s v="F"/>
    <s v="OtsLYON18S_1_2322"/>
    <s v="OtsLYON18S_1_2444"/>
    <x v="0"/>
    <n v="4"/>
    <n v="2018"/>
    <s v="NA"/>
    <s v="NA"/>
    <x v="9"/>
    <n v="0.80551598400000002"/>
    <n v="1"/>
    <x v="4"/>
    <n v="5.6818181818181825"/>
    <n v="17.04545454545455"/>
    <s v="blw"/>
    <n v="17.04545454545455"/>
  </r>
  <r>
    <s v="OtsLGRF22S"/>
    <s v="OtsLGRF22S_10286"/>
    <s v="C-10286"/>
    <d v="2022-10-09T00:00:00"/>
    <n v="18"/>
    <s v="U"/>
    <n v="470"/>
    <n v="47"/>
    <x v="0"/>
    <n v="1"/>
    <m/>
    <s v="M"/>
    <s v="M"/>
    <s v="OtsLYON20S_1_0630"/>
    <s v="OtsLYON20S_1_0591"/>
    <x v="7"/>
    <n v="2"/>
    <n v="2020"/>
    <s v="NA"/>
    <s v="NA"/>
    <x v="3"/>
    <n v="0.98961045999999997"/>
    <n v="1"/>
    <x v="7"/>
    <n v="5.6818181818181825"/>
    <n v="17.04545454545455"/>
    <s v="blw"/>
    <n v="17.04545454545455"/>
  </r>
  <r>
    <s v="OtsLGRF22S"/>
    <s v="OtsLGRF22S_10289"/>
    <s v="C-10289"/>
    <d v="2022-10-09T00:00:00"/>
    <n v="18"/>
    <s v="U"/>
    <n v="590"/>
    <n v="59"/>
    <x v="0"/>
    <n v="1"/>
    <m/>
    <s v="M"/>
    <s v="M"/>
    <s v="OtsNPFH19S_1_4333"/>
    <s v="OtsNPFH19S_1_4046"/>
    <x v="5"/>
    <n v="3"/>
    <n v="2019"/>
    <s v="NA"/>
    <s v="NA"/>
    <x v="10"/>
    <n v="0.99705232300000002"/>
    <n v="1"/>
    <x v="6"/>
    <n v="5.6818181818181825"/>
    <n v="17.04545454545455"/>
    <s v="abv"/>
    <n v="17.04545454545455"/>
  </r>
  <r>
    <s v="OtsLGRF22S"/>
    <s v="OtsLGRF22S_10292"/>
    <s v="C-10292"/>
    <d v="2022-10-09T00:00:00"/>
    <n v="18"/>
    <s v="U"/>
    <n v="600"/>
    <n v="60"/>
    <x v="0"/>
    <n v="1"/>
    <m/>
    <s v="M"/>
    <s v="M"/>
    <s v="OtsLYON19S_1_1743"/>
    <s v="OtsLYON19S_1_1978"/>
    <x v="1"/>
    <n v="3"/>
    <n v="2019"/>
    <s v="NA"/>
    <s v="NA"/>
    <x v="12"/>
    <n v="0.95971980899999998"/>
    <n v="1"/>
    <x v="6"/>
    <n v="5.6818181818181825"/>
    <n v="17.04545454545455"/>
    <s v="abv"/>
    <n v="17.04545454545455"/>
  </r>
  <r>
    <s v="OtsLGRF22S"/>
    <s v="OtsLGRF22S_10295"/>
    <s v="C-10295"/>
    <d v="2022-10-09T00:00:00"/>
    <n v="18"/>
    <s v="U"/>
    <n v="550"/>
    <n v="55"/>
    <x v="1"/>
    <s v="NA"/>
    <m/>
    <s v="M"/>
    <s v="M"/>
    <s v="NA"/>
    <s v="NA"/>
    <x v="2"/>
    <s v="NA"/>
    <s v="U"/>
    <s v="FALL"/>
    <n v="1"/>
    <x v="1"/>
    <e v="#N/A"/>
    <n v="1"/>
    <x v="9"/>
    <n v="5.6818181818181825"/>
    <n v="17.04545454545455"/>
    <s v="abv"/>
    <n v="17.04545454545455"/>
  </r>
  <r>
    <s v="OtsLGRF22S"/>
    <s v="OtsLGRF22S_10298"/>
    <s v="C-10298"/>
    <d v="2022-10-09T00:00:00"/>
    <n v="18"/>
    <s v="U"/>
    <n v="430"/>
    <n v="43"/>
    <x v="1"/>
    <s v="NA"/>
    <m/>
    <s v="M"/>
    <s v="M"/>
    <s v="NA"/>
    <s v="NA"/>
    <x v="2"/>
    <s v="NA"/>
    <s v="U"/>
    <s v="FALL"/>
    <n v="1"/>
    <x v="1"/>
    <e v="#N/A"/>
    <n v="1"/>
    <x v="7"/>
    <n v="5.6818181818181825"/>
    <n v="17.04545454545455"/>
    <s v="abv"/>
    <n v="17.04545454545455"/>
  </r>
  <r>
    <s v="OtsLGRF22S"/>
    <s v="OtsLGRF22S_10301"/>
    <s v="C-10301"/>
    <d v="2022-10-09T00:00:00"/>
    <n v="18"/>
    <s v="F"/>
    <n v="740"/>
    <n v="74"/>
    <x v="0"/>
    <n v="1"/>
    <m/>
    <s v="F"/>
    <s v="F"/>
    <s v="OtsLYON18S_1_2322"/>
    <s v="OtsLYON18S_1_2444"/>
    <x v="0"/>
    <n v="4"/>
    <n v="2018"/>
    <s v="NA"/>
    <s v="NA"/>
    <x v="9"/>
    <n v="0.80551598400000002"/>
    <n v="1"/>
    <x v="4"/>
    <n v="5.6818181818181825"/>
    <n v="17.04545454545455"/>
    <s v="blw"/>
    <n v="17.04545454545455"/>
  </r>
  <r>
    <s v="OtsLGRF22S"/>
    <s v="OtsLGRF22S_10304"/>
    <s v="C-10304"/>
    <d v="2022-10-09T00:00:00"/>
    <n v="18"/>
    <s v="U"/>
    <n v="550"/>
    <n v="55"/>
    <x v="0"/>
    <n v="1"/>
    <m/>
    <s v="M"/>
    <s v="M"/>
    <s v="OtsLYON18S_1_2370"/>
    <s v="OtsLYON18S_1_2739"/>
    <x v="0"/>
    <n v="4"/>
    <n v="2018"/>
    <s v="NA"/>
    <s v="NA"/>
    <x v="9"/>
    <n v="0.80551598400000002"/>
    <n v="1"/>
    <x v="9"/>
    <n v="5.6818181818181825"/>
    <n v="17.04545454545455"/>
    <s v="blw"/>
    <n v="17.04545454545455"/>
  </r>
  <r>
    <s v="OtsLGRF22S"/>
    <s v="OtsLGRF22S_10307"/>
    <s v="C-10307"/>
    <d v="2022-10-09T00:00:00"/>
    <n v="18"/>
    <s v="U"/>
    <n v="600"/>
    <n v="60"/>
    <x v="0"/>
    <n v="1"/>
    <m/>
    <s v="M"/>
    <s v="M"/>
    <s v="NA"/>
    <s v="NA"/>
    <x v="2"/>
    <s v="NA"/>
    <s v="U"/>
    <s v="FALL"/>
    <n v="1"/>
    <x v="6"/>
    <e v="#N/A"/>
    <n v="1"/>
    <x v="6"/>
    <n v="5.6818181818181825"/>
    <n v="17.04545454545455"/>
    <s v="abv"/>
    <n v="17.04545454545455"/>
  </r>
  <r>
    <s v="OtsLGRF22S"/>
    <s v="OtsLGRF22S_10310"/>
    <s v="C-10310"/>
    <d v="2022-10-09T00:00:00"/>
    <n v="18"/>
    <s v="F"/>
    <n v="650"/>
    <n v="65"/>
    <x v="1"/>
    <s v="NA"/>
    <m/>
    <s v="F"/>
    <s v="F"/>
    <s v="OtsLYON19S_1_1839"/>
    <s v="OtsLYON19S_1_1579"/>
    <x v="1"/>
    <n v="3"/>
    <n v="2019"/>
    <s v="NA"/>
    <s v="NA"/>
    <x v="12"/>
    <n v="0.95971980899999998"/>
    <n v="1"/>
    <x v="1"/>
    <n v="5.6818181818181825"/>
    <n v="17.04545454545455"/>
    <s v="abv"/>
    <n v="17.04545454545455"/>
  </r>
  <r>
    <s v="OtsLGRF22S"/>
    <s v="OtsLGRF22S_10313"/>
    <s v="C-10313"/>
    <d v="2022-10-09T00:00:00"/>
    <n v="18"/>
    <s v="U"/>
    <n v="680"/>
    <n v="68"/>
    <x v="1"/>
    <s v="NA"/>
    <m/>
    <s v="M"/>
    <s v="M"/>
    <s v="OtsLYON19S_1_1791"/>
    <s v="OtsLYON19S_1_2057"/>
    <x v="1"/>
    <n v="3"/>
    <n v="2019"/>
    <s v="NA"/>
    <s v="NA"/>
    <x v="3"/>
    <n v="0.95971980899999998"/>
    <n v="1"/>
    <x v="5"/>
    <n v="5.6818181818181825"/>
    <n v="17.04545454545455"/>
    <s v="blw"/>
    <n v="17.04545454545455"/>
  </r>
  <r>
    <s v="OtsLGRF22S"/>
    <s v="OtsLGRF22S_10316"/>
    <s v="C-10316"/>
    <d v="2022-10-09T00:00:00"/>
    <n v="18"/>
    <s v="U"/>
    <n v="680"/>
    <n v="68"/>
    <x v="0"/>
    <n v="1"/>
    <m/>
    <s v="M"/>
    <s v="M"/>
    <s v="OtsLYON19S_1_0548"/>
    <s v="OtsLYON19S_1_0409"/>
    <x v="1"/>
    <n v="3"/>
    <n v="2019"/>
    <s v="NA"/>
    <s v="NA"/>
    <x v="3"/>
    <n v="0.95971980899999998"/>
    <n v="1"/>
    <x v="5"/>
    <n v="5.6818181818181825"/>
    <n v="17.04545454545455"/>
    <s v="blw"/>
    <n v="17.04545454545455"/>
  </r>
  <r>
    <s v="OtsLGRF22S"/>
    <s v="OtsLGRF22S_10319"/>
    <s v="C-10319"/>
    <d v="2022-10-09T00:00:00"/>
    <n v="18"/>
    <s v="U"/>
    <n v="620"/>
    <n v="62"/>
    <x v="0"/>
    <n v="1"/>
    <m/>
    <s v="M"/>
    <s v="M"/>
    <s v="OtsLYON18S_1_2370"/>
    <s v="OtsLYON18S_1_2739"/>
    <x v="0"/>
    <n v="4"/>
    <n v="2018"/>
    <s v="NA"/>
    <s v="NA"/>
    <x v="9"/>
    <n v="0.80551598400000002"/>
    <n v="1"/>
    <x v="6"/>
    <n v="5.6818181818181825"/>
    <n v="17.04545454545455"/>
    <s v="blw"/>
    <n v="17.04545454545455"/>
  </r>
  <r>
    <s v="OtsLGRF22S"/>
    <s v="OtsLGRF22S_10322"/>
    <s v="C-10322"/>
    <d v="2022-10-09T00:00:00"/>
    <n v="18"/>
    <s v="U"/>
    <n v="590"/>
    <n v="59"/>
    <x v="0"/>
    <n v="1"/>
    <s v="This individual failed to genotype"/>
    <s v="U"/>
    <s v="M"/>
    <s v="NG"/>
    <s v="NG"/>
    <x v="10"/>
    <s v="NA"/>
    <s v="U"/>
    <s v="NA"/>
    <s v="NA"/>
    <x v="19"/>
    <e v="#N/A"/>
    <n v="1"/>
    <x v="6"/>
    <n v="5.6818181818181825"/>
    <n v="17.04545454545455"/>
    <s v="abv"/>
    <n v="17.04545454545455"/>
  </r>
  <r>
    <s v="OtsLGRF22S"/>
    <s v="OtsLGRF22S_10325"/>
    <s v="C-10325"/>
    <d v="2022-10-09T00:00:00"/>
    <n v="18"/>
    <s v="U"/>
    <n v="610"/>
    <n v="61"/>
    <x v="0"/>
    <n v="1"/>
    <m/>
    <s v="M"/>
    <s v="M"/>
    <s v="OtsLYON19S_1_1721"/>
    <s v="OtsLYON19S_1_1941"/>
    <x v="1"/>
    <n v="3"/>
    <n v="2019"/>
    <s v="NA"/>
    <s v="NA"/>
    <x v="12"/>
    <n v="0.95971980899999998"/>
    <n v="1"/>
    <x v="6"/>
    <n v="5.6818181818181825"/>
    <n v="17.04545454545455"/>
    <s v="abv"/>
    <n v="17.04545454545455"/>
  </r>
  <r>
    <s v="OtsLGRF22S"/>
    <s v="OtsLGRF22S_10328"/>
    <s v="C-10328"/>
    <d v="2022-10-09T00:00:00"/>
    <n v="18"/>
    <s v="F"/>
    <n v="750"/>
    <n v="75"/>
    <x v="1"/>
    <s v="NA"/>
    <s v="This individual failed to genotype"/>
    <s v="U"/>
    <s v="F"/>
    <s v="NG"/>
    <s v="NG"/>
    <x v="11"/>
    <s v="NA"/>
    <s v="U"/>
    <s v="NA"/>
    <s v="NA"/>
    <x v="19"/>
    <e v="#N/A"/>
    <n v="1"/>
    <x v="4"/>
    <n v="5.6818181818181825"/>
    <n v="17.04545454545455"/>
    <s v="abv"/>
    <n v="17.04545454545455"/>
  </r>
  <r>
    <s v="OtsLGRF22S"/>
    <s v="OtsLGRF22S_10331"/>
    <s v="C-10331"/>
    <d v="2022-10-09T00:00:00"/>
    <n v="18"/>
    <s v="U"/>
    <n v="380"/>
    <n v="38"/>
    <x v="0"/>
    <n v="1"/>
    <m/>
    <s v="M"/>
    <s v="M"/>
    <s v="OtsLYON20S_1_1456"/>
    <s v="OtsLYON20S_1_1255"/>
    <x v="7"/>
    <n v="2"/>
    <n v="2020"/>
    <s v="NA"/>
    <s v="NA"/>
    <x v="9"/>
    <n v="0.98961045999999997"/>
    <n v="1"/>
    <x v="11"/>
    <n v="5.6818181818181825"/>
    <n v="17.04545454545455"/>
    <s v="blw"/>
    <n v="17.04545454545455"/>
  </r>
  <r>
    <s v="OtsLGRF22S"/>
    <s v="OtsLGRF22S_10334"/>
    <s v="C-10334"/>
    <d v="2022-10-09T00:00:00"/>
    <n v="18"/>
    <s v="U"/>
    <n v="690"/>
    <n v="69"/>
    <x v="0"/>
    <n v="1"/>
    <m/>
    <s v="M"/>
    <s v="M"/>
    <s v="OtsLYON18S_1_2351"/>
    <s v="OtsLYON18S_1_2722"/>
    <x v="0"/>
    <n v="4"/>
    <n v="2018"/>
    <s v="NA"/>
    <s v="NA"/>
    <x v="9"/>
    <n v="0.80551598400000002"/>
    <n v="1"/>
    <x v="5"/>
    <n v="5.6818181818181825"/>
    <n v="17.04545454545455"/>
    <s v="blw"/>
    <n v="17.04545454545455"/>
  </r>
  <r>
    <s v="OtsLGRF22S"/>
    <s v="OtsLGRF22S_10337"/>
    <s v="C-10337"/>
    <d v="2022-10-09T00:00:00"/>
    <n v="18"/>
    <s v="M"/>
    <n v="740"/>
    <n v="74"/>
    <x v="1"/>
    <s v="NA"/>
    <m/>
    <s v="M"/>
    <s v="M"/>
    <s v="OtsLYON19S_1_0572"/>
    <s v="OtsLYON19S_1_0486"/>
    <x v="1"/>
    <n v="3"/>
    <n v="2019"/>
    <s v="NA"/>
    <s v="NA"/>
    <x v="3"/>
    <n v="0.95971980899999998"/>
    <n v="1"/>
    <x v="4"/>
    <n v="5.6818181818181825"/>
    <n v="17.04545454545455"/>
    <s v="blw"/>
    <n v="17.04545454545455"/>
  </r>
  <r>
    <s v="OtsLGRF22S"/>
    <s v="OtsLGRF22S_10340"/>
    <s v="C-10340"/>
    <d v="2022-10-09T00:00:00"/>
    <n v="18"/>
    <s v="M"/>
    <n v="740"/>
    <n v="74"/>
    <x v="0"/>
    <n v="1"/>
    <m/>
    <s v="M"/>
    <s v="M"/>
    <s v="OtsLYON19S_1_0535"/>
    <s v="OtsLYON19S_1_0386"/>
    <x v="1"/>
    <n v="3"/>
    <n v="2019"/>
    <s v="NA"/>
    <s v="NA"/>
    <x v="3"/>
    <n v="0.95971980899999998"/>
    <n v="1"/>
    <x v="4"/>
    <n v="5.6818181818181825"/>
    <n v="17.04545454545455"/>
    <s v="blw"/>
    <n v="17.04545454545455"/>
  </r>
  <r>
    <s v="OtsLGRF22S"/>
    <s v="OtsLGRF22S_10343"/>
    <s v="C-10343"/>
    <d v="2022-10-09T00:00:00"/>
    <n v="18"/>
    <s v="U"/>
    <n v="570"/>
    <n v="57"/>
    <x v="1"/>
    <s v="NA"/>
    <m/>
    <s v="M"/>
    <s v="M"/>
    <s v="NA"/>
    <s v="NA"/>
    <x v="2"/>
    <s v="NA"/>
    <s v="U"/>
    <s v="FALL"/>
    <n v="1"/>
    <x v="1"/>
    <e v="#N/A"/>
    <n v="1"/>
    <x v="9"/>
    <n v="5.6818181818181825"/>
    <n v="17.04545454545455"/>
    <s v="abv"/>
    <n v="17.04545454545455"/>
  </r>
  <r>
    <s v="OtsLGRF22S"/>
    <s v="OtsLGRF22S_10346"/>
    <s v="C-10346"/>
    <d v="2022-10-09T00:00:00"/>
    <n v="18"/>
    <s v="U"/>
    <n v="580"/>
    <n v="58"/>
    <x v="1"/>
    <s v="NA"/>
    <m/>
    <s v="M"/>
    <s v="M"/>
    <s v="OtsLYON19S_1_1705"/>
    <s v="OtsLYON19S_1_2105"/>
    <x v="1"/>
    <n v="3"/>
    <n v="2019"/>
    <s v="NA"/>
    <s v="NA"/>
    <x v="3"/>
    <n v="0.95971980899999998"/>
    <n v="1"/>
    <x v="6"/>
    <n v="5.6818181818181825"/>
    <n v="17.04545454545455"/>
    <s v="blw"/>
    <n v="17.04545454545455"/>
  </r>
  <r>
    <s v="OtsLGRF22S"/>
    <s v="OtsLGRF22S_10349"/>
    <s v="C-10349"/>
    <d v="2022-10-09T00:00:00"/>
    <n v="18"/>
    <s v="U"/>
    <n v="350"/>
    <n v="35"/>
    <x v="0"/>
    <n v="1"/>
    <m/>
    <s v="M"/>
    <s v="M"/>
    <s v="OtsLYON20S_1_1391"/>
    <s v="OtsLYON20S_1_0953"/>
    <x v="7"/>
    <n v="2"/>
    <n v="2020"/>
    <s v="NA"/>
    <s v="NA"/>
    <x v="9"/>
    <n v="0.98961045999999997"/>
    <n v="1"/>
    <x v="11"/>
    <n v="5.6818181818181825"/>
    <n v="17.04545454545455"/>
    <s v="blw"/>
    <n v="17.04545454545455"/>
  </r>
  <r>
    <s v="OtsLGRF22S"/>
    <s v="OtsLGRF22S_10352"/>
    <s v="C-10352"/>
    <d v="2022-10-09T00:00:00"/>
    <n v="18"/>
    <s v="U"/>
    <n v="680"/>
    <n v="68"/>
    <x v="1"/>
    <s v="NA"/>
    <m/>
    <s v="M"/>
    <s v="M"/>
    <s v="NA"/>
    <s v="NA"/>
    <x v="2"/>
    <s v="NA"/>
    <s v="U"/>
    <s v="FALL"/>
    <n v="0.999999999999997"/>
    <x v="1"/>
    <e v="#N/A"/>
    <n v="1"/>
    <x v="5"/>
    <n v="5.6818181818181825"/>
    <n v="17.04545454545455"/>
    <s v="abv"/>
    <n v="17.04545454545455"/>
  </r>
  <r>
    <s v="OtsLGRF22S"/>
    <s v="OtsLGRF22S_10355"/>
    <s v="C-10355"/>
    <d v="2022-10-09T00:00:00"/>
    <n v="18"/>
    <s v="U"/>
    <n v="560"/>
    <n v="56"/>
    <x v="0"/>
    <n v="1"/>
    <m/>
    <s v="M"/>
    <s v="M"/>
    <s v="OtsLYON19S_1_1375"/>
    <s v="OtsLYON19S_1_1477"/>
    <x v="1"/>
    <n v="3"/>
    <n v="2019"/>
    <s v="NA"/>
    <s v="NA"/>
    <x v="9"/>
    <n v="0.95971980899999998"/>
    <n v="1"/>
    <x v="9"/>
    <n v="5.6818181818181825"/>
    <n v="17.04545454545455"/>
    <s v="blw"/>
    <n v="17.04545454545455"/>
  </r>
  <r>
    <s v="OtsLGRF22S"/>
    <s v="OtsLGRF22S_10358"/>
    <s v="C-10358"/>
    <d v="2022-10-09T00:00:00"/>
    <n v="18"/>
    <s v="F"/>
    <n v="780"/>
    <n v="78"/>
    <x v="0"/>
    <n v="1"/>
    <m/>
    <s v="F"/>
    <s v="F"/>
    <s v="OtsLYON18S_1_1020"/>
    <s v="OtsLYON18S_1_1183"/>
    <x v="0"/>
    <n v="4"/>
    <n v="2018"/>
    <s v="NA"/>
    <s v="NA"/>
    <x v="16"/>
    <n v="0.80551598400000002"/>
    <n v="1"/>
    <x v="3"/>
    <n v="5.6818181818181825"/>
    <n v="17.04545454545455"/>
    <s v="abv"/>
    <n v="17.04545454545455"/>
  </r>
  <r>
    <s v="OtsLGRF22S"/>
    <s v="OtsLGRF22S_10361"/>
    <s v="C-10361"/>
    <d v="2022-10-10T00:00:00"/>
    <n v="18"/>
    <s v="U"/>
    <n v="600"/>
    <n v="60"/>
    <x v="1"/>
    <s v="NA"/>
    <m/>
    <s v="M"/>
    <s v="M"/>
    <s v="OtsLYON19S_1_1752"/>
    <s v="OtsLYON19S_1_2084"/>
    <x v="1"/>
    <n v="3"/>
    <n v="2019"/>
    <s v="NA"/>
    <s v="NA"/>
    <x v="3"/>
    <n v="0.95971980899999998"/>
    <n v="1"/>
    <x v="6"/>
    <n v="5.6818181818181825"/>
    <n v="17.04545454545455"/>
    <s v="blw"/>
    <n v="17.04545454545455"/>
  </r>
  <r>
    <s v="OtsLGRF22S"/>
    <s v="OtsLGRF22S_10364"/>
    <s v="C-10364"/>
    <d v="2022-10-10T00:00:00"/>
    <n v="18"/>
    <s v="U"/>
    <n v="580"/>
    <n v="58"/>
    <x v="1"/>
    <s v="NA"/>
    <m/>
    <s v="M"/>
    <s v="M"/>
    <s v="OtsLYON19S_1_1840"/>
    <s v="OtsLYON19S_1_1588"/>
    <x v="1"/>
    <n v="3"/>
    <n v="2019"/>
    <s v="NA"/>
    <s v="NA"/>
    <x v="12"/>
    <n v="0.95971980899999998"/>
    <n v="1"/>
    <x v="6"/>
    <n v="5.6818181818181825"/>
    <n v="17.04545454545455"/>
    <s v="abv"/>
    <n v="17.04545454545455"/>
  </r>
  <r>
    <s v="OtsLGRF22S"/>
    <s v="OtsLGRF22S_10367"/>
    <s v="C-10367"/>
    <d v="2022-10-10T00:00:00"/>
    <n v="18"/>
    <s v="U"/>
    <n v="530"/>
    <n v="53"/>
    <x v="0"/>
    <n v="1"/>
    <m/>
    <s v="M"/>
    <s v="M"/>
    <s v="NA"/>
    <s v="NA"/>
    <x v="2"/>
    <s v="NA"/>
    <s v="U"/>
    <s v="FALL"/>
    <n v="1"/>
    <x v="6"/>
    <e v="#N/A"/>
    <n v="1"/>
    <x v="9"/>
    <n v="5.6818181818181825"/>
    <n v="17.04545454545455"/>
    <s v="abv"/>
    <n v="17.04545454545455"/>
  </r>
  <r>
    <s v="OtsLGRF22S"/>
    <s v="OtsLGRF22S_10370"/>
    <s v="C-10370"/>
    <d v="2022-10-10T00:00:00"/>
    <n v="18"/>
    <s v="M"/>
    <n v="710"/>
    <n v="71"/>
    <x v="1"/>
    <s v="NA"/>
    <s v="This individual failed to genotype"/>
    <s v="U"/>
    <s v="M"/>
    <s v="NG"/>
    <s v="NG"/>
    <x v="11"/>
    <s v="NA"/>
    <s v="U"/>
    <s v="NA"/>
    <s v="NA"/>
    <x v="19"/>
    <e v="#N/A"/>
    <n v="1"/>
    <x v="5"/>
    <n v="5.6818181818181825"/>
    <n v="17.04545454545455"/>
    <s v="abv"/>
    <n v="17.04545454545455"/>
  </r>
  <r>
    <s v="OtsLGRF22S"/>
    <s v="OtsLGRF22S_10373"/>
    <s v="C-10373"/>
    <d v="2022-10-10T00:00:00"/>
    <n v="18"/>
    <s v="U"/>
    <n v="390"/>
    <n v="39"/>
    <x v="0"/>
    <n v="1"/>
    <m/>
    <s v="M"/>
    <s v="M"/>
    <s v="OtsLYON20S_1_1413"/>
    <s v="OtsLYON20S_1_0987"/>
    <x v="7"/>
    <n v="2"/>
    <n v="2020"/>
    <s v="NA"/>
    <s v="NA"/>
    <x v="9"/>
    <n v="0.98961045999999997"/>
    <n v="1"/>
    <x v="11"/>
    <n v="5.6818181818181825"/>
    <n v="17.04545454545455"/>
    <s v="blw"/>
    <n v="17.04545454545455"/>
  </r>
  <r>
    <s v="OtsLGRF22S"/>
    <s v="OtsLGRF22S_10376"/>
    <s v="C-10376"/>
    <d v="2022-10-10T00:00:00"/>
    <n v="18"/>
    <s v="U"/>
    <n v="550"/>
    <n v="55"/>
    <x v="0"/>
    <n v="1"/>
    <m/>
    <s v="M"/>
    <s v="M"/>
    <s v="OtsLYON19S_1_1753"/>
    <s v="OtsLYON19S_1_1999"/>
    <x v="1"/>
    <n v="3"/>
    <n v="2019"/>
    <s v="NA"/>
    <s v="NA"/>
    <x v="17"/>
    <n v="0.95971980899999998"/>
    <n v="1"/>
    <x v="9"/>
    <n v="5.6818181818181825"/>
    <n v="17.04545454545455"/>
    <s v="abv"/>
    <n v="17.04545454545455"/>
  </r>
  <r>
    <s v="OtsLGRF22S"/>
    <s v="OtsLGRF22S_10379"/>
    <s v="C-10379"/>
    <d v="2022-10-10T00:00:00"/>
    <n v="18"/>
    <s v="U"/>
    <n v="360"/>
    <n v="36"/>
    <x v="0"/>
    <n v="1"/>
    <s v="This sample is a duplicate with OtsLGRF22S_10805."/>
    <s v="M"/>
    <s v="M"/>
    <s v="OtsLYON20S_1_1405"/>
    <s v="OtsLYON20S_1_0977"/>
    <x v="7"/>
    <n v="2"/>
    <n v="2020"/>
    <s v="NA"/>
    <s v="NA"/>
    <x v="9"/>
    <n v="0.98961045999999997"/>
    <n v="1"/>
    <x v="11"/>
    <n v="5.6818181818181825"/>
    <n v="17.04545454545455"/>
    <s v="blw"/>
    <n v="17.04545454545455"/>
  </r>
  <r>
    <s v="OtsLGRF22S"/>
    <s v="OtsLGRF22S_10382"/>
    <s v="C-10382"/>
    <d v="2022-10-10T00:00:00"/>
    <n v="18"/>
    <s v="F"/>
    <n v="630"/>
    <n v="63"/>
    <x v="1"/>
    <s v="NA"/>
    <m/>
    <s v="F"/>
    <s v="F"/>
    <s v="OtsLYON19S_1_0570"/>
    <s v="OtsLYON19S_1_0482"/>
    <x v="1"/>
    <n v="3"/>
    <n v="2019"/>
    <s v="NA"/>
    <s v="NA"/>
    <x v="3"/>
    <n v="0.95971980899999998"/>
    <n v="1"/>
    <x v="1"/>
    <n v="5.6818181818181825"/>
    <n v="17.04545454545455"/>
    <s v="blw"/>
    <n v="17.04545454545455"/>
  </r>
  <r>
    <s v="OtsLGRF22S"/>
    <s v="OtsLGRF22S_10385"/>
    <s v="C-10385"/>
    <d v="2022-10-10T00:00:00"/>
    <n v="18"/>
    <s v="U"/>
    <n v="600"/>
    <n v="60"/>
    <x v="0"/>
    <n v="1"/>
    <m/>
    <s v="M"/>
    <s v="M"/>
    <s v="OtsLYON19S_1_0539"/>
    <s v="OtsLYON19S_1_0396"/>
    <x v="1"/>
    <n v="3"/>
    <n v="2019"/>
    <s v="NA"/>
    <s v="NA"/>
    <x v="3"/>
    <n v="0.95971980899999998"/>
    <n v="1"/>
    <x v="6"/>
    <n v="5.6818181818181825"/>
    <n v="17.04545454545455"/>
    <s v="blw"/>
    <n v="17.04545454545455"/>
  </r>
  <r>
    <s v="OtsLGRF22S"/>
    <s v="OtsLGRF22S_10388"/>
    <s v="C-10388"/>
    <d v="2022-10-10T00:00:00"/>
    <n v="18"/>
    <s v="F"/>
    <n v="730"/>
    <n v="73"/>
    <x v="0"/>
    <n v="1"/>
    <m/>
    <s v="F"/>
    <s v="F"/>
    <s v="NA"/>
    <s v="NA"/>
    <x v="2"/>
    <s v="NA"/>
    <s v="U"/>
    <s v="FALL"/>
    <n v="1"/>
    <x v="6"/>
    <e v="#N/A"/>
    <n v="1"/>
    <x v="4"/>
    <n v="5.6818181818181825"/>
    <n v="17.04545454545455"/>
    <s v="abv"/>
    <n v="17.04545454545455"/>
  </r>
  <r>
    <s v="OtsLGRF22S"/>
    <s v="OtsLGRF22S_10391"/>
    <s v="C-10391"/>
    <d v="2022-10-10T00:00:00"/>
    <n v="18"/>
    <s v="M"/>
    <n v="770"/>
    <n v="77"/>
    <x v="0"/>
    <n v="1"/>
    <m/>
    <s v="M"/>
    <s v="M"/>
    <s v="OtsLYON19S_1_0542"/>
    <s v="OtsLYON19S_1_0407"/>
    <x v="1"/>
    <n v="3"/>
    <n v="2019"/>
    <s v="NA"/>
    <s v="NA"/>
    <x v="3"/>
    <n v="0.95971980899999998"/>
    <n v="1"/>
    <x v="4"/>
    <n v="5.6818181818181825"/>
    <n v="17.04545454545455"/>
    <s v="blw"/>
    <n v="17.04545454545455"/>
  </r>
  <r>
    <s v="OtsLGRF22S"/>
    <s v="OtsLGRF22S_10394"/>
    <s v="C-10394"/>
    <d v="2022-10-10T00:00:00"/>
    <n v="18"/>
    <s v="F"/>
    <n v="670"/>
    <n v="67"/>
    <x v="1"/>
    <s v="NA"/>
    <m/>
    <s v="F"/>
    <s v="F"/>
    <s v="OtsLYON19S_1_0554"/>
    <s v="OtsLYON19S_1_0444"/>
    <x v="1"/>
    <n v="3"/>
    <n v="2019"/>
    <s v="NA"/>
    <s v="NA"/>
    <x v="3"/>
    <n v="0.95971980899999998"/>
    <n v="1"/>
    <x v="1"/>
    <n v="5.6818181818181825"/>
    <n v="17.04545454545455"/>
    <s v="blw"/>
    <n v="17.04545454545455"/>
  </r>
  <r>
    <s v="OtsLGRF22S"/>
    <s v="OtsLGRF22S_10397"/>
    <s v="C-10397"/>
    <d v="2022-10-10T00:00:00"/>
    <n v="18"/>
    <s v="M"/>
    <n v="380"/>
    <n v="38"/>
    <x v="1"/>
    <s v="NA"/>
    <m/>
    <s v="M"/>
    <s v="M"/>
    <s v="NA"/>
    <s v="NA"/>
    <x v="2"/>
    <s v="NA"/>
    <s v="U"/>
    <s v="FALL"/>
    <n v="1"/>
    <x v="1"/>
    <e v="#N/A"/>
    <n v="1"/>
    <x v="11"/>
    <n v="5.6818181818181825"/>
    <n v="17.04545454545455"/>
    <s v="abv"/>
    <n v="17.04545454545455"/>
  </r>
  <r>
    <s v="OtsLGRF22S"/>
    <s v="OtsLGRF22S_10400"/>
    <s v="C-10400"/>
    <d v="2022-10-10T00:00:00"/>
    <n v="18"/>
    <s v="F"/>
    <n v="710"/>
    <n v="71"/>
    <x v="1"/>
    <s v="NA"/>
    <m/>
    <s v="F"/>
    <s v="F"/>
    <s v="OtsPBT18-ProsserFa-0052"/>
    <s v="OtsPBT18-ProsserFa-0019"/>
    <x v="19"/>
    <n v="4"/>
    <n v="2018"/>
    <s v="NA"/>
    <s v="NA"/>
    <x v="23"/>
    <n v="0.86682499999999996"/>
    <n v="1"/>
    <x v="5"/>
    <n v="5.6818181818181825"/>
    <n v="17.04545454545455"/>
    <s v="blw"/>
    <n v="17.04545454545455"/>
  </r>
  <r>
    <s v="OtsLGRF22S"/>
    <s v="OtsLGRF22S_10403"/>
    <s v="C-10403"/>
    <d v="2022-10-10T00:00:00"/>
    <n v="18"/>
    <s v="M"/>
    <n v="630"/>
    <n v="63"/>
    <x v="0"/>
    <n v="1"/>
    <m/>
    <s v="M"/>
    <s v="M"/>
    <s v="OtsLYON18S_1_2359"/>
    <s v="OtsLYON18S_1_2735"/>
    <x v="0"/>
    <n v="4"/>
    <n v="2018"/>
    <s v="NA"/>
    <s v="NA"/>
    <x v="9"/>
    <n v="0.80551598400000002"/>
    <n v="1"/>
    <x v="1"/>
    <n v="5.6818181818181825"/>
    <n v="17.04545454545455"/>
    <s v="blw"/>
    <n v="17.04545454545455"/>
  </r>
  <r>
    <s v="OtsLGRF22S"/>
    <s v="OtsLGRF22S_10406"/>
    <s v="C-10406"/>
    <d v="2022-10-10T00:00:00"/>
    <n v="18"/>
    <s v="M"/>
    <n v="460"/>
    <n v="46"/>
    <x v="0"/>
    <n v="1"/>
    <m/>
    <s v="M"/>
    <s v="M"/>
    <s v="OtsLYON19S_1_1353"/>
    <s v="OtsLYON19S_1_1268"/>
    <x v="1"/>
    <n v="3"/>
    <n v="2019"/>
    <s v="NA"/>
    <s v="NA"/>
    <x v="9"/>
    <n v="0.95971980899999998"/>
    <n v="1"/>
    <x v="7"/>
    <n v="5.6818181818181825"/>
    <n v="17.04545454545455"/>
    <s v="blw"/>
    <n v="17.04545454545455"/>
  </r>
  <r>
    <s v="OtsLGRF22S"/>
    <s v="OtsLGRF22S_10409"/>
    <s v="C-10409"/>
    <d v="2022-10-10T00:00:00"/>
    <n v="18"/>
    <s v="F"/>
    <n v="740"/>
    <n v="74"/>
    <x v="1"/>
    <n v="1"/>
    <m/>
    <s v="F"/>
    <s v="F"/>
    <s v="NA"/>
    <s v="NA"/>
    <x v="2"/>
    <s v="NA"/>
    <s v="U"/>
    <s v="FALL"/>
    <n v="1"/>
    <x v="1"/>
    <e v="#N/A"/>
    <n v="1"/>
    <x v="4"/>
    <n v="5.6818181818181825"/>
    <n v="17.04545454545455"/>
    <s v="abv"/>
    <n v="17.04545454545455"/>
  </r>
  <r>
    <s v="OtsLGRF22S"/>
    <s v="OtsLGRF22S_10412"/>
    <s v="C-10412"/>
    <d v="2022-10-11T00:00:00"/>
    <n v="18"/>
    <s v="F"/>
    <n v="760"/>
    <n v="76"/>
    <x v="0"/>
    <s v="NA"/>
    <m/>
    <s v="F"/>
    <s v="F"/>
    <s v="OtsLYON17S_1_1061"/>
    <s v="OtsLYON17S_1_1182"/>
    <x v="6"/>
    <n v="5"/>
    <n v="2017"/>
    <s v="NA"/>
    <s v="NA"/>
    <x v="4"/>
    <n v="0.76170174199999996"/>
    <n v="1"/>
    <x v="4"/>
    <n v="5.6818181818181825"/>
    <n v="17.04545454545455"/>
    <s v="blw"/>
    <n v="17.04545454545455"/>
  </r>
  <r>
    <s v="OtsLGRF22S"/>
    <s v="OtsLGRF22S_10415"/>
    <s v="C-10415"/>
    <d v="2022-10-11T00:00:00"/>
    <n v="18"/>
    <s v="M"/>
    <n v="730"/>
    <n v="73"/>
    <x v="1"/>
    <s v="NA"/>
    <m/>
    <s v="M"/>
    <s v="M"/>
    <s v="NA"/>
    <s v="NA"/>
    <x v="2"/>
    <s v="NA"/>
    <s v="U"/>
    <s v="FALL"/>
    <n v="0.999999999999999"/>
    <x v="1"/>
    <e v="#N/A"/>
    <n v="1"/>
    <x v="4"/>
    <n v="5.6818181818181825"/>
    <n v="17.04545454545455"/>
    <s v="abv"/>
    <n v="17.04545454545455"/>
  </r>
  <r>
    <s v="OtsLGRF22S"/>
    <s v="OtsLGRF22S_10418"/>
    <s v="C-10418"/>
    <d v="2022-10-11T00:00:00"/>
    <n v="18"/>
    <s v="F"/>
    <n v="730"/>
    <n v="73"/>
    <x v="0"/>
    <n v="1"/>
    <m/>
    <s v="F"/>
    <s v="F"/>
    <s v="OtsLYON18S_1_2360"/>
    <s v="OtsLYON18S_1_2751"/>
    <x v="0"/>
    <n v="4"/>
    <n v="2018"/>
    <s v="NA"/>
    <s v="NA"/>
    <x v="9"/>
    <n v="0.80551598400000002"/>
    <n v="1"/>
    <x v="4"/>
    <n v="5.6818181818181825"/>
    <n v="17.04545454545455"/>
    <s v="blw"/>
    <n v="17.04545454545455"/>
  </r>
  <r>
    <s v="OtsLGRF22S"/>
    <s v="OtsLGRF22S_10421"/>
    <s v="C-10421"/>
    <d v="2022-10-11T00:00:00"/>
    <n v="18"/>
    <s v="M"/>
    <n v="610"/>
    <n v="61"/>
    <x v="1"/>
    <s v="NA"/>
    <m/>
    <s v="M"/>
    <s v="M"/>
    <s v="NA"/>
    <s v="NA"/>
    <x v="2"/>
    <s v="NA"/>
    <s v="U"/>
    <s v="FALL"/>
    <n v="0.999999999999996"/>
    <x v="1"/>
    <e v="#N/A"/>
    <n v="1"/>
    <x v="6"/>
    <n v="5.6818181818181825"/>
    <n v="17.04545454545455"/>
    <s v="abv"/>
    <n v="17.04545454545455"/>
  </r>
  <r>
    <s v="OtsLGRF22S"/>
    <s v="OtsLGRF22S_10424"/>
    <s v="C-10424"/>
    <d v="2022-10-11T00:00:00"/>
    <n v="18"/>
    <s v="M"/>
    <n v="400"/>
    <n v="40"/>
    <x v="0"/>
    <n v="1"/>
    <m/>
    <s v="M"/>
    <s v="M"/>
    <s v="OtsLYON20S_1_0603"/>
    <s v="OtsLYON20S_1_0574"/>
    <x v="7"/>
    <n v="2"/>
    <n v="2020"/>
    <s v="NA"/>
    <s v="NA"/>
    <x v="3"/>
    <n v="0.98961045999999997"/>
    <n v="1"/>
    <x v="11"/>
    <n v="5.6818181818181825"/>
    <n v="17.04545454545455"/>
    <s v="blw"/>
    <n v="17.04545454545455"/>
  </r>
  <r>
    <s v="OtsLGRF22S"/>
    <s v="OtsLGRF22S_10427"/>
    <s v="C-10427"/>
    <d v="2022-10-11T00:00:00"/>
    <n v="18"/>
    <s v="M"/>
    <n v="610"/>
    <n v="61"/>
    <x v="1"/>
    <s v="NA"/>
    <m/>
    <s v="M"/>
    <s v="M"/>
    <s v="NA"/>
    <s v="NA"/>
    <x v="2"/>
    <s v="NA"/>
    <s v="U"/>
    <s v="FALL"/>
    <n v="0.999999999999998"/>
    <x v="1"/>
    <e v="#N/A"/>
    <n v="1"/>
    <x v="6"/>
    <n v="5.6818181818181825"/>
    <n v="17.04545454545455"/>
    <s v="abv"/>
    <n v="17.04545454545455"/>
  </r>
  <r>
    <s v="OtsLGRF22S"/>
    <s v="OtsLGRF22S_10430"/>
    <s v="C-10430"/>
    <d v="2022-10-11T00:00:00"/>
    <n v="18"/>
    <s v="M"/>
    <n v="720"/>
    <n v="72"/>
    <x v="1"/>
    <s v="NA"/>
    <m/>
    <s v="M"/>
    <s v="M"/>
    <s v="OtsLYON19S_1_1372"/>
    <s v="OtsLYON19S_1_1407"/>
    <x v="1"/>
    <n v="3"/>
    <n v="2019"/>
    <s v="NA"/>
    <s v="NA"/>
    <x v="9"/>
    <n v="0.95971980899999998"/>
    <n v="1"/>
    <x v="5"/>
    <n v="5.6818181818181825"/>
    <n v="17.04545454545455"/>
    <s v="blw"/>
    <n v="17.04545454545455"/>
  </r>
  <r>
    <s v="OtsLGRF22S"/>
    <s v="OtsLGRF22S_10433"/>
    <s v="C-10433"/>
    <d v="2022-10-11T00:00:00"/>
    <n v="18"/>
    <s v="M"/>
    <n v="390"/>
    <n v="39"/>
    <x v="1"/>
    <s v="NA"/>
    <s v="This sample is a duplicate with OtsLGRF22S_11039."/>
    <s v="M"/>
    <s v="M"/>
    <s v="NA"/>
    <s v="NA"/>
    <x v="2"/>
    <s v="NA"/>
    <s v="U"/>
    <s v="FALL"/>
    <n v="0.999999999999999"/>
    <x v="1"/>
    <e v="#N/A"/>
    <n v="1"/>
    <x v="11"/>
    <n v="5.6818181818181825"/>
    <n v="17.04545454545455"/>
    <s v="abv"/>
    <n v="17.04545454545455"/>
  </r>
  <r>
    <s v="OtsLGRF22S"/>
    <s v="OtsLGRF22S_10436"/>
    <s v="C-10436"/>
    <d v="2022-10-11T00:00:00"/>
    <n v="18"/>
    <s v="M"/>
    <n v="630"/>
    <n v="63"/>
    <x v="1"/>
    <s v="NA"/>
    <m/>
    <s v="M"/>
    <s v="M"/>
    <s v="NA"/>
    <s v="NA"/>
    <x v="2"/>
    <s v="NA"/>
    <s v="U"/>
    <s v="FALL"/>
    <n v="1"/>
    <x v="1"/>
    <e v="#N/A"/>
    <n v="1"/>
    <x v="1"/>
    <n v="5.6818181818181825"/>
    <n v="17.04545454545455"/>
    <s v="abv"/>
    <n v="17.04545454545455"/>
  </r>
  <r>
    <s v="OtsLGRF22S"/>
    <s v="OtsLGRF22S_10439"/>
    <s v="C-10439"/>
    <d v="2022-10-11T00:00:00"/>
    <n v="18"/>
    <s v="M"/>
    <n v="580"/>
    <n v="58"/>
    <x v="1"/>
    <s v="NA"/>
    <s v="This individual failed to genotype"/>
    <s v="U"/>
    <s v="M"/>
    <s v="NG"/>
    <s v="NG"/>
    <x v="11"/>
    <s v="NA"/>
    <s v="U"/>
    <s v="NA"/>
    <s v="NA"/>
    <x v="19"/>
    <e v="#N/A"/>
    <n v="1"/>
    <x v="6"/>
    <n v="5.6818181818181825"/>
    <n v="17.04545454545455"/>
    <s v="abv"/>
    <n v="17.04545454545455"/>
  </r>
  <r>
    <s v="OtsLGRF22S"/>
    <s v="OtsLGRF22S_10442"/>
    <s v="C-10442"/>
    <d v="2022-10-11T00:00:00"/>
    <n v="18"/>
    <s v="M"/>
    <n v="520"/>
    <n v="52"/>
    <x v="0"/>
    <n v="1"/>
    <m/>
    <s v="M"/>
    <s v="M"/>
    <s v="OtsLYON20S_1_0500"/>
    <s v="OtsLYON20S_1_0557"/>
    <x v="7"/>
    <n v="2"/>
    <n v="2020"/>
    <s v="NA"/>
    <s v="NA"/>
    <x v="3"/>
    <n v="0.98961045999999997"/>
    <n v="1"/>
    <x v="8"/>
    <n v="5.6818181818181825"/>
    <n v="17.04545454545455"/>
    <s v="blw"/>
    <n v="17.04545454545455"/>
  </r>
  <r>
    <s v="OtsLGRF22S"/>
    <s v="OtsLGRF22S_10445"/>
    <s v="C-10445"/>
    <d v="2022-10-11T00:00:00"/>
    <n v="18"/>
    <s v="F"/>
    <n v="700"/>
    <n v="70"/>
    <x v="0"/>
    <n v="1"/>
    <m/>
    <s v="F"/>
    <s v="F"/>
    <s v="NA"/>
    <s v="NA"/>
    <x v="2"/>
    <s v="NA"/>
    <s v="U"/>
    <s v="FALL"/>
    <n v="1"/>
    <x v="6"/>
    <e v="#N/A"/>
    <n v="1"/>
    <x v="5"/>
    <n v="5.6818181818181825"/>
    <n v="17.04545454545455"/>
    <s v="abv"/>
    <n v="17.04545454545455"/>
  </r>
  <r>
    <s v="OtsLGRF22S"/>
    <s v="OtsLGRF22S_10448"/>
    <s v="C-10448"/>
    <d v="2022-10-11T00:00:00"/>
    <n v="18"/>
    <s v="M"/>
    <n v="380"/>
    <n v="38"/>
    <x v="0"/>
    <n v="1"/>
    <m/>
    <s v="M"/>
    <s v="M"/>
    <s v="OtsLYON20S_1_1400"/>
    <s v="OtsLYON20S_1_0957"/>
    <x v="7"/>
    <n v="2"/>
    <n v="2020"/>
    <s v="NA"/>
    <s v="NA"/>
    <x v="9"/>
    <n v="0.98961045999999997"/>
    <n v="1"/>
    <x v="11"/>
    <n v="5.6818181818181825"/>
    <n v="17.04545454545455"/>
    <s v="blw"/>
    <n v="17.04545454545455"/>
  </r>
  <r>
    <s v="OtsLGRF22S"/>
    <s v="OtsLGRF22S_10451"/>
    <s v="C-10451"/>
    <d v="2022-10-11T00:00:00"/>
    <n v="18"/>
    <s v="M"/>
    <n v="670"/>
    <n v="67"/>
    <x v="1"/>
    <s v="NA"/>
    <m/>
    <s v="M"/>
    <s v="M"/>
    <s v="OtsLYON19S_1_0564"/>
    <s v="OtsLYON19S_1_0478"/>
    <x v="1"/>
    <n v="3"/>
    <n v="2019"/>
    <s v="NA"/>
    <s v="NA"/>
    <x v="3"/>
    <n v="0.95971980899999998"/>
    <n v="1"/>
    <x v="1"/>
    <n v="5.6818181818181825"/>
    <n v="17.04545454545455"/>
    <s v="blw"/>
    <n v="17.04545454545455"/>
  </r>
  <r>
    <s v="OtsLGRF22S"/>
    <s v="OtsLGRF22S_10454"/>
    <s v="C-10454"/>
    <d v="2022-10-11T00:00:00"/>
    <n v="18"/>
    <s v="F"/>
    <n v="660"/>
    <n v="66"/>
    <x v="1"/>
    <s v="NA"/>
    <m/>
    <s v="F"/>
    <s v="F"/>
    <s v="OtsLYON19S_1_1792"/>
    <s v="OtsLYON19S_1_2074"/>
    <x v="1"/>
    <n v="3"/>
    <n v="2019"/>
    <s v="NA"/>
    <s v="NA"/>
    <x v="3"/>
    <n v="0.95971980899999998"/>
    <n v="1"/>
    <x v="1"/>
    <n v="5.6818181818181825"/>
    <n v="17.04545454545455"/>
    <s v="blw"/>
    <n v="17.04545454545455"/>
  </r>
  <r>
    <s v="OtsLGRF22S"/>
    <s v="OtsLGRF22S_10457"/>
    <s v="C-10457"/>
    <d v="2022-10-11T00:00:00"/>
    <n v="18"/>
    <s v="M"/>
    <n v="650"/>
    <n v="65"/>
    <x v="0"/>
    <n v="1"/>
    <m/>
    <s v="F"/>
    <s v="F"/>
    <s v="NA"/>
    <s v="NA"/>
    <x v="2"/>
    <s v="NA"/>
    <s v="U"/>
    <s v="FALL"/>
    <n v="1"/>
    <x v="1"/>
    <e v="#N/A"/>
    <n v="1"/>
    <x v="1"/>
    <n v="5.6818181818181825"/>
    <n v="17.04545454545455"/>
    <s v="abv"/>
    <n v="17.04545454545455"/>
  </r>
  <r>
    <s v="OtsLGRF22S"/>
    <s v="OtsLGRF22S_10460"/>
    <s v="C-10460"/>
    <d v="2022-10-11T00:00:00"/>
    <n v="18"/>
    <s v="M"/>
    <n v="320"/>
    <n v="32"/>
    <x v="0"/>
    <n v="1"/>
    <m/>
    <s v="M"/>
    <s v="M"/>
    <s v="OtsLYON20S_1_1391"/>
    <s v="OtsLYON20S_1_0953"/>
    <x v="7"/>
    <n v="2"/>
    <n v="2020"/>
    <s v="NA"/>
    <s v="NA"/>
    <x v="9"/>
    <n v="0.98961045999999997"/>
    <n v="1"/>
    <x v="11"/>
    <n v="5.6818181818181825"/>
    <n v="17.04545454545455"/>
    <s v="blw"/>
    <n v="17.04545454545455"/>
  </r>
  <r>
    <s v="OtsLGRF22S"/>
    <s v="OtsLGRF22S_10463"/>
    <s v="C-10463"/>
    <d v="2022-10-11T00:00:00"/>
    <n v="18"/>
    <s v="M"/>
    <n v="610"/>
    <n v="61"/>
    <x v="0"/>
    <n v="1"/>
    <s v="This individual failed to genotype"/>
    <s v="U"/>
    <s v="M"/>
    <s v="NG"/>
    <s v="NG"/>
    <x v="10"/>
    <s v="NA"/>
    <s v="U"/>
    <s v="NA"/>
    <s v="NA"/>
    <x v="19"/>
    <e v="#N/A"/>
    <n v="1"/>
    <x v="6"/>
    <n v="5.6818181818181825"/>
    <n v="17.04545454545455"/>
    <s v="abv"/>
    <n v="17.04545454545455"/>
  </r>
  <r>
    <s v="OtsLGRF22S"/>
    <s v="OtsLGRF22S_10466"/>
    <s v="C-10466"/>
    <d v="2022-10-11T00:00:00"/>
    <n v="18"/>
    <s v="M"/>
    <n v="600"/>
    <n v="60"/>
    <x v="1"/>
    <n v="1"/>
    <m/>
    <s v="M"/>
    <s v="M"/>
    <s v="OtsPBT19-PRHFa-3218"/>
    <s v="OtsPBT19-PRHFa-3332"/>
    <x v="15"/>
    <n v="3"/>
    <n v="2019"/>
    <s v="NA"/>
    <s v="NA"/>
    <x v="21"/>
    <n v="0.96152300000000002"/>
    <n v="1"/>
    <x v="6"/>
    <n v="5.6818181818181825"/>
    <n v="17.04545454545455"/>
    <s v="blw"/>
    <n v="17.04545454545455"/>
  </r>
  <r>
    <s v="OtsLGRF22S"/>
    <s v="OtsLGRF22S_10469"/>
    <s v="C-10469"/>
    <d v="2022-10-11T00:00:00"/>
    <n v="18"/>
    <s v="M"/>
    <n v="350"/>
    <n v="35"/>
    <x v="0"/>
    <n v="1"/>
    <m/>
    <s v="M"/>
    <s v="M"/>
    <s v="OtsLYON20S_1_1403"/>
    <s v="OtsLYON20S_1_0968"/>
    <x v="7"/>
    <n v="2"/>
    <n v="2020"/>
    <s v="NA"/>
    <s v="NA"/>
    <x v="9"/>
    <n v="0.98961045999999997"/>
    <n v="1"/>
    <x v="11"/>
    <n v="5.6818181818181825"/>
    <n v="17.04545454545455"/>
    <s v="blw"/>
    <n v="17.04545454545455"/>
  </r>
  <r>
    <s v="OtsLGRF22S"/>
    <s v="OtsLGRF22S_10475"/>
    <s v="C-10475"/>
    <d v="2022-10-12T00:00:00"/>
    <n v="18"/>
    <s v="M"/>
    <n v="620"/>
    <n v="62"/>
    <x v="1"/>
    <s v="NA"/>
    <m/>
    <s v="M"/>
    <s v="M"/>
    <s v="OtsLYON19S_1_1795"/>
    <s v="OtsLYON19S_1_2069"/>
    <x v="1"/>
    <n v="3"/>
    <n v="2019"/>
    <s v="NA"/>
    <s v="NA"/>
    <x v="3"/>
    <n v="0.95971980899999998"/>
    <n v="1"/>
    <x v="6"/>
    <n v="5.6818181818181825"/>
    <n v="17.04545454545455"/>
    <s v="blw"/>
    <n v="17.04545454545455"/>
  </r>
  <r>
    <s v="OtsLGRF22S"/>
    <s v="OtsLGRF22S_10478"/>
    <s v="C-10478"/>
    <d v="2022-10-12T00:00:00"/>
    <n v="18"/>
    <s v="M"/>
    <n v="550"/>
    <n v="55"/>
    <x v="1"/>
    <s v="NA"/>
    <m/>
    <s v="M"/>
    <s v="M"/>
    <s v="OtsLYON19S_1_0546"/>
    <s v="OtsLYON19S_1_0432"/>
    <x v="1"/>
    <n v="3"/>
    <n v="2019"/>
    <s v="NA"/>
    <s v="NA"/>
    <x v="3"/>
    <n v="0.95971980899999998"/>
    <n v="1"/>
    <x v="9"/>
    <n v="5.6818181818181825"/>
    <n v="17.04545454545455"/>
    <s v="blw"/>
    <n v="17.04545454545455"/>
  </r>
  <r>
    <s v="OtsLGRF22S"/>
    <s v="OtsLGRF22S_10481"/>
    <s v="C-10481"/>
    <d v="2022-10-12T00:00:00"/>
    <n v="18"/>
    <s v="M"/>
    <n v="620"/>
    <n v="62"/>
    <x v="1"/>
    <s v="NA"/>
    <m/>
    <s v="M"/>
    <s v="M"/>
    <s v="OtsLYON19S_1_0577"/>
    <s v="OtsLYON19S_1_0499"/>
    <x v="1"/>
    <n v="3"/>
    <n v="2019"/>
    <s v="NA"/>
    <s v="NA"/>
    <x v="3"/>
    <n v="0.95971980899999998"/>
    <n v="1"/>
    <x v="6"/>
    <n v="5.6818181818181825"/>
    <n v="17.04545454545455"/>
    <s v="blw"/>
    <n v="17.04545454545455"/>
  </r>
  <r>
    <s v="OtsLGRF22S"/>
    <s v="OtsLGRF22S_10484"/>
    <s v="C-10484"/>
    <d v="2022-10-12T00:00:00"/>
    <n v="18"/>
    <s v="M"/>
    <n v="320"/>
    <n v="32"/>
    <x v="0"/>
    <n v="1"/>
    <m/>
    <s v="U"/>
    <s v="M"/>
    <s v="OtsLYON20S_1_1399"/>
    <s v="OtsLYON20S_1_0955"/>
    <x v="7"/>
    <n v="2"/>
    <n v="2020"/>
    <s v="NA"/>
    <s v="NA"/>
    <x v="9"/>
    <n v="0.98961045999999997"/>
    <n v="1"/>
    <x v="11"/>
    <n v="5.6818181818181825"/>
    <n v="17.04545454545455"/>
    <s v="blw"/>
    <n v="17.04545454545455"/>
  </r>
  <r>
    <s v="OtsLGRF22S"/>
    <s v="OtsLGRF22S_10487"/>
    <s v="C-10487"/>
    <d v="2022-10-12T00:00:00"/>
    <n v="18"/>
    <s v="M"/>
    <n v="710"/>
    <n v="71"/>
    <x v="0"/>
    <n v="1"/>
    <m/>
    <s v="F"/>
    <s v="F"/>
    <s v="OtsLYON18S_1_2336"/>
    <s v="OtsLYON18S_1_2484"/>
    <x v="0"/>
    <n v="4"/>
    <n v="2018"/>
    <s v="NA"/>
    <s v="NA"/>
    <x v="9"/>
    <n v="0.80551598400000002"/>
    <n v="1"/>
    <x v="5"/>
    <n v="5.6818181818181825"/>
    <n v="17.04545454545455"/>
    <s v="blw"/>
    <n v="17.04545454545455"/>
  </r>
  <r>
    <s v="OtsLGRF22S"/>
    <s v="OtsLGRF22S_10490"/>
    <s v="C-10490"/>
    <d v="2022-10-12T00:00:00"/>
    <n v="18"/>
    <s v="M"/>
    <n v="630"/>
    <n v="63"/>
    <x v="0"/>
    <n v="1"/>
    <m/>
    <s v="M"/>
    <s v="M"/>
    <s v="OtsLYON18S_1_2503"/>
    <s v="OtsLYON18S_1_2453"/>
    <x v="0"/>
    <n v="4"/>
    <n v="2018"/>
    <s v="NA"/>
    <s v="NA"/>
    <x v="9"/>
    <n v="0.80551598400000002"/>
    <n v="1"/>
    <x v="1"/>
    <n v="5.6818181818181825"/>
    <n v="17.04545454545455"/>
    <s v="blw"/>
    <n v="17.04545454545455"/>
  </r>
  <r>
    <s v="OtsLGRF22S"/>
    <s v="OtsLGRF22S_10493"/>
    <s v="C-10493"/>
    <d v="2022-10-12T00:00:00"/>
    <n v="18"/>
    <s v="M"/>
    <n v="650"/>
    <n v="65"/>
    <x v="1"/>
    <s v="NA"/>
    <m/>
    <s v="M"/>
    <s v="M"/>
    <s v="OtsLYON19S_1_2303"/>
    <s v="OtsLYON19S_1_2062"/>
    <x v="1"/>
    <n v="3"/>
    <n v="2019"/>
    <s v="NA"/>
    <s v="NA"/>
    <x v="3"/>
    <n v="0.95971980899999998"/>
    <n v="1"/>
    <x v="1"/>
    <n v="5.6818181818181825"/>
    <n v="17.04545454545455"/>
    <s v="blw"/>
    <n v="17.04545454545455"/>
  </r>
  <r>
    <s v="OtsLGRF22S"/>
    <s v="OtsLGRF22S_10496"/>
    <s v="C-10496"/>
    <d v="2022-10-12T00:00:00"/>
    <n v="18"/>
    <s v="M"/>
    <n v="370"/>
    <n v="37"/>
    <x v="0"/>
    <n v="1"/>
    <s v="This sample is a duplicate with OtsLGRF22S_11216."/>
    <s v="M"/>
    <s v="M"/>
    <s v="OtsLYON20S_1_1443"/>
    <s v="OtsLYON20S_1_1236"/>
    <x v="7"/>
    <n v="2"/>
    <n v="2020"/>
    <s v="NA"/>
    <s v="NA"/>
    <x v="9"/>
    <n v="0.98961045999999997"/>
    <n v="1"/>
    <x v="11"/>
    <n v="5.6818181818181825"/>
    <n v="17.04545454545455"/>
    <s v="blw"/>
    <n v="17.04545454545455"/>
  </r>
  <r>
    <s v="OtsLGRF22S"/>
    <s v="OtsLGRF22S_10499"/>
    <s v="C-10499"/>
    <d v="2022-10-12T00:00:00"/>
    <n v="18"/>
    <s v="M"/>
    <n v="380"/>
    <n v="38"/>
    <x v="1"/>
    <s v="NA"/>
    <s v="This individual failed to genotype"/>
    <s v="U"/>
    <s v="M"/>
    <s v="NG"/>
    <s v="NG"/>
    <x v="11"/>
    <s v="NA"/>
    <s v="U"/>
    <s v="NA"/>
    <s v="NA"/>
    <x v="19"/>
    <e v="#N/A"/>
    <n v="1"/>
    <x v="11"/>
    <n v="5.6818181818181825"/>
    <n v="17.04545454545455"/>
    <s v="abv"/>
    <n v="17.04545454545455"/>
  </r>
  <r>
    <s v="OtsLGRF22S"/>
    <s v="OtsLGRF22S_10502"/>
    <s v="C-10502"/>
    <d v="2022-10-12T00:00:00"/>
    <n v="18"/>
    <s v="M"/>
    <n v="580"/>
    <n v="58"/>
    <x v="0"/>
    <n v="1"/>
    <m/>
    <s v="M"/>
    <s v="M"/>
    <s v="NA"/>
    <s v="NA"/>
    <x v="2"/>
    <s v="NA"/>
    <s v="U"/>
    <s v="FALL"/>
    <n v="0.999999999999999"/>
    <x v="6"/>
    <e v="#N/A"/>
    <n v="1"/>
    <x v="6"/>
    <n v="5.6818181818181825"/>
    <n v="17.04545454545455"/>
    <s v="abv"/>
    <n v="17.04545454545455"/>
  </r>
  <r>
    <s v="OtsLGRF22S"/>
    <s v="OtsLGRF22S_10505"/>
    <s v="C-10505"/>
    <d v="2022-10-12T00:00:00"/>
    <n v="18"/>
    <s v="F"/>
    <n v="700"/>
    <n v="70"/>
    <x v="0"/>
    <n v="1"/>
    <m/>
    <s v="F"/>
    <s v="F"/>
    <s v="OtsLYON19S_1_0538"/>
    <s v="OtsLYON19S_1_0393"/>
    <x v="1"/>
    <n v="3"/>
    <n v="2019"/>
    <s v="NA"/>
    <s v="NA"/>
    <x v="3"/>
    <n v="0.95971980899999998"/>
    <n v="1"/>
    <x v="5"/>
    <n v="5.6818181818181825"/>
    <n v="17.04545454545455"/>
    <s v="blw"/>
    <n v="17.04545454545455"/>
  </r>
  <r>
    <s v="OtsLGRF22S"/>
    <s v="OtsLGRF22S_10508"/>
    <s v="C-10508"/>
    <d v="2022-10-12T00:00:00"/>
    <n v="18"/>
    <s v="M"/>
    <n v="700"/>
    <n v="70"/>
    <x v="1"/>
    <n v="1"/>
    <m/>
    <s v="M"/>
    <s v="M"/>
    <s v="OtsLYON18S_1_2321"/>
    <s v="OtsLYON18S_1_2448"/>
    <x v="0"/>
    <n v="4"/>
    <n v="2018"/>
    <s v="NA"/>
    <s v="NA"/>
    <x v="9"/>
    <n v="0.80551598400000002"/>
    <n v="1"/>
    <x v="5"/>
    <n v="5.6818181818181825"/>
    <n v="17.04545454545455"/>
    <s v="blw"/>
    <n v="17.04545454545455"/>
  </r>
  <r>
    <s v="OtsLGRF22S"/>
    <s v="OtsLGRF22S_10511"/>
    <s v="C-10511"/>
    <d v="2022-10-12T00:00:00"/>
    <n v="18"/>
    <s v="F"/>
    <n v="630"/>
    <n v="63"/>
    <x v="1"/>
    <s v="NA"/>
    <m/>
    <s v="F"/>
    <s v="F"/>
    <s v="OtsLYON19S_1_0576"/>
    <s v="OtsLYON19S_1_0496"/>
    <x v="1"/>
    <n v="3"/>
    <n v="2019"/>
    <s v="NA"/>
    <s v="NA"/>
    <x v="3"/>
    <n v="0.95971980899999998"/>
    <n v="1"/>
    <x v="1"/>
    <n v="5.6818181818181825"/>
    <n v="17.04545454545455"/>
    <s v="blw"/>
    <n v="17.04545454545455"/>
  </r>
  <r>
    <s v="OtsLGRF22S"/>
    <s v="OtsLGRF22S_10514"/>
    <s v="C-10514"/>
    <d v="2022-10-12T00:00:00"/>
    <n v="18"/>
    <s v="M"/>
    <n v="540"/>
    <n v="54"/>
    <x v="0"/>
    <n v="1"/>
    <m/>
    <s v="M"/>
    <s v="M"/>
    <s v="OtsLYON19S_1_1378"/>
    <s v="OtsLYON19S_1_1463"/>
    <x v="1"/>
    <n v="3"/>
    <n v="2019"/>
    <s v="NA"/>
    <s v="NA"/>
    <x v="9"/>
    <n v="0.95971980899999998"/>
    <n v="1"/>
    <x v="9"/>
    <n v="5.6818181818181825"/>
    <n v="17.04545454545455"/>
    <s v="blw"/>
    <n v="17.04545454545455"/>
  </r>
  <r>
    <s v="OtsLGRF22S"/>
    <s v="OtsLGRF22S_10517"/>
    <s v="C-10517"/>
    <d v="2022-10-12T00:00:00"/>
    <n v="18"/>
    <s v="F"/>
    <n v="660"/>
    <n v="66"/>
    <x v="0"/>
    <n v="1"/>
    <m/>
    <s v="F"/>
    <s v="F"/>
    <s v="OtsLYON18S_1_2362"/>
    <s v="OtsLYON18S_1_2750"/>
    <x v="0"/>
    <n v="4"/>
    <n v="2018"/>
    <s v="NA"/>
    <s v="NA"/>
    <x v="9"/>
    <n v="0.80551598400000002"/>
    <n v="1"/>
    <x v="1"/>
    <n v="5.6818181818181825"/>
    <n v="17.04545454545455"/>
    <s v="blw"/>
    <n v="17.04545454545455"/>
  </r>
  <r>
    <s v="OtsLGRF22S"/>
    <s v="OtsLGRF22S_10520"/>
    <s v="C-10520"/>
    <d v="2022-10-12T00:00:00"/>
    <n v="18"/>
    <s v="M"/>
    <n v="340"/>
    <n v="34"/>
    <x v="0"/>
    <n v="1"/>
    <m/>
    <s v="M"/>
    <s v="M"/>
    <s v="OtsLYON20S_1_0692"/>
    <s v="OtsLYON20S_1_0829"/>
    <x v="7"/>
    <n v="2"/>
    <n v="2020"/>
    <s v="NA"/>
    <s v="NA"/>
    <x v="9"/>
    <n v="0.98961045999999997"/>
    <n v="1"/>
    <x v="11"/>
    <n v="5.6818181818181825"/>
    <n v="17.04545454545455"/>
    <s v="blw"/>
    <n v="17.04545454545455"/>
  </r>
  <r>
    <s v="OtsLGRF22S"/>
    <s v="OtsLGRF22S_10523"/>
    <s v="C-10523"/>
    <d v="2022-10-12T00:00:00"/>
    <n v="18"/>
    <s v="F"/>
    <n v="710"/>
    <n v="71"/>
    <x v="1"/>
    <s v="NA"/>
    <m/>
    <s v="F"/>
    <s v="F"/>
    <s v="OtsLYON18S_1_0767"/>
    <s v="OtsLYON18S_1_0920"/>
    <x v="0"/>
    <n v="4"/>
    <n v="2018"/>
    <s v="NA"/>
    <s v="NA"/>
    <x v="3"/>
    <n v="0.80551598400000002"/>
    <n v="1"/>
    <x v="5"/>
    <n v="5.6818181818181825"/>
    <n v="17.04545454545455"/>
    <s v="blw"/>
    <n v="17.04545454545455"/>
  </r>
  <r>
    <s v="OtsLGRF22S"/>
    <s v="OtsLGRF22S_10526"/>
    <s v="C-10526"/>
    <d v="2022-10-13T00:00:00"/>
    <n v="18"/>
    <s v="M"/>
    <n v="390"/>
    <n v="39"/>
    <x v="1"/>
    <s v="NA"/>
    <m/>
    <s v="M"/>
    <s v="M"/>
    <s v="OtsLYON20S_1_1559"/>
    <s v="OtsLYON20S_1_1728"/>
    <x v="7"/>
    <n v="2"/>
    <n v="2020"/>
    <s v="NA"/>
    <s v="NA"/>
    <x v="12"/>
    <n v="0.98961045999999997"/>
    <n v="1"/>
    <x v="11"/>
    <n v="5.6818181818181825"/>
    <n v="17.04545454545455"/>
    <s v="abv"/>
    <n v="17.04545454545455"/>
  </r>
  <r>
    <s v="OtsLGRF22S"/>
    <s v="OtsLGRF22S_10529"/>
    <s v="C-10529"/>
    <d v="2022-10-13T00:00:00"/>
    <n v="18"/>
    <s v="M"/>
    <n v="530"/>
    <n v="53"/>
    <x v="0"/>
    <n v="1"/>
    <m/>
    <s v="M"/>
    <s v="M"/>
    <s v="OtsLYON19S_1_1126"/>
    <s v="OtsLYON19S_1_0975"/>
    <x v="1"/>
    <n v="3"/>
    <n v="2019"/>
    <s v="NA"/>
    <s v="NA"/>
    <x v="14"/>
    <n v="0.95971980899999998"/>
    <n v="1"/>
    <x v="9"/>
    <n v="5.6818181818181825"/>
    <n v="17.04545454545455"/>
    <s v="abv"/>
    <n v="17.04545454545455"/>
  </r>
  <r>
    <s v="OtsLGRF22S"/>
    <s v="OtsLGRF22S_10532"/>
    <s v="C-10532"/>
    <d v="2022-10-13T00:00:00"/>
    <n v="18"/>
    <s v="M"/>
    <n v="630"/>
    <n v="63"/>
    <x v="1"/>
    <s v="NA"/>
    <m/>
    <s v="M"/>
    <s v="M"/>
    <s v="OtsLYON19S_1_1866"/>
    <s v="OtsLYON19S_1_1631"/>
    <x v="1"/>
    <n v="3"/>
    <n v="2019"/>
    <s v="NA"/>
    <s v="NA"/>
    <x v="12"/>
    <n v="0.95971980899999998"/>
    <n v="1"/>
    <x v="1"/>
    <n v="5.6818181818181825"/>
    <n v="17.04545454545455"/>
    <s v="abv"/>
    <n v="17.04545454545455"/>
  </r>
  <r>
    <s v="OtsLGRF22S"/>
    <s v="OtsLGRF22S_10535"/>
    <s v="C-10535"/>
    <d v="2022-10-13T00:00:00"/>
    <n v="18"/>
    <s v="F"/>
    <n v="670"/>
    <n v="67"/>
    <x v="1"/>
    <s v="NA"/>
    <m/>
    <s v="F"/>
    <s v="F"/>
    <s v="NA"/>
    <s v="NA"/>
    <x v="2"/>
    <s v="NA"/>
    <s v="U"/>
    <s v="FALL"/>
    <n v="1"/>
    <x v="1"/>
    <e v="#N/A"/>
    <n v="1"/>
    <x v="1"/>
    <n v="5.6818181818181825"/>
    <n v="17.04545454545455"/>
    <s v="abv"/>
    <n v="17.04545454545455"/>
  </r>
  <r>
    <s v="OtsLGRF22S"/>
    <s v="OtsLGRF22S_10538"/>
    <s v="C-10538"/>
    <d v="2022-10-13T00:00:00"/>
    <n v="18"/>
    <s v="M"/>
    <n v="600"/>
    <n v="60"/>
    <x v="1"/>
    <s v="NA"/>
    <m/>
    <s v="M"/>
    <s v="M"/>
    <s v="OtsPBT19-LWSFa-6808"/>
    <s v="OtsPBT19-LWSFa-6493"/>
    <x v="12"/>
    <n v="3"/>
    <n v="2019"/>
    <s v="NA"/>
    <s v="NA"/>
    <x v="20"/>
    <n v="1"/>
    <n v="1"/>
    <x v="6"/>
    <n v="5.6818181818181825"/>
    <n v="17.04545454545455"/>
    <s v="blw"/>
    <n v="17.04545454545455"/>
  </r>
  <r>
    <s v="OtsLGRF22S"/>
    <s v="OtsLGRF22S_10541"/>
    <s v="C-10541"/>
    <d v="2022-10-13T00:00:00"/>
    <n v="18"/>
    <s v="F"/>
    <n v="780"/>
    <n v="78"/>
    <x v="1"/>
    <s v="NA"/>
    <m/>
    <s v="F"/>
    <s v="F"/>
    <s v="NA"/>
    <s v="NA"/>
    <x v="2"/>
    <s v="NA"/>
    <s v="U"/>
    <s v="FALL"/>
    <n v="1"/>
    <x v="1"/>
    <e v="#N/A"/>
    <n v="1"/>
    <x v="3"/>
    <n v="5.6818181818181825"/>
    <n v="17.04545454545455"/>
    <s v="abv"/>
    <n v="17.04545454545455"/>
  </r>
  <r>
    <s v="OtsLGRF22S"/>
    <s v="OtsLGRF22S_10544"/>
    <s v="C-10544"/>
    <d v="2022-10-13T00:00:00"/>
    <n v="18"/>
    <s v="M"/>
    <n v="330"/>
    <n v="33"/>
    <x v="0"/>
    <n v="1"/>
    <m/>
    <s v="M"/>
    <s v="M"/>
    <s v="OtsLYON20S_1_1425"/>
    <s v="OtsLYON20S_1_1208"/>
    <x v="7"/>
    <n v="2"/>
    <n v="2020"/>
    <s v="NA"/>
    <s v="NA"/>
    <x v="9"/>
    <n v="0.98961045999999997"/>
    <n v="1"/>
    <x v="11"/>
    <n v="5.6818181818181825"/>
    <n v="17.04545454545455"/>
    <s v="blw"/>
    <n v="17.04545454545455"/>
  </r>
  <r>
    <s v="OtsLGRF22S"/>
    <s v="OtsLGRF22S_10547"/>
    <s v="C-10547"/>
    <d v="2022-10-13T00:00:00"/>
    <n v="18"/>
    <s v="M"/>
    <n v="600"/>
    <n v="60"/>
    <x v="1"/>
    <s v="NA"/>
    <m/>
    <s v="M"/>
    <s v="M"/>
    <s v="OtsLYON19S_1_0548"/>
    <s v="OtsLYON19S_1_0411"/>
    <x v="1"/>
    <n v="3"/>
    <n v="2019"/>
    <s v="NA"/>
    <s v="NA"/>
    <x v="3"/>
    <n v="0.95971980899999998"/>
    <n v="1"/>
    <x v="6"/>
    <n v="5.6818181818181825"/>
    <n v="17.04545454545455"/>
    <s v="blw"/>
    <n v="17.04545454545455"/>
  </r>
  <r>
    <s v="OtsLGRF22S"/>
    <s v="OtsLGRF22S_10550"/>
    <s v="C-10550"/>
    <d v="2022-10-13T00:00:00"/>
    <n v="18"/>
    <s v="F"/>
    <n v="660"/>
    <n v="66"/>
    <x v="1"/>
    <s v="NA"/>
    <m/>
    <s v="F"/>
    <s v="F"/>
    <s v="OtsLYON19S_1_2306"/>
    <s v="OtsLYON19S_1_2079"/>
    <x v="1"/>
    <n v="3"/>
    <n v="2019"/>
    <s v="NA"/>
    <s v="NA"/>
    <x v="3"/>
    <n v="0.95971980899999998"/>
    <n v="1"/>
    <x v="1"/>
    <n v="5.6818181818181825"/>
    <n v="17.04545454545455"/>
    <s v="blw"/>
    <n v="17.04545454545455"/>
  </r>
  <r>
    <s v="OtsLGRF22S"/>
    <s v="OtsLGRF22S_10553"/>
    <s v="C-10553"/>
    <d v="2022-10-13T00:00:00"/>
    <n v="18"/>
    <s v="M"/>
    <n v="430"/>
    <n v="43"/>
    <x v="1"/>
    <s v="NA"/>
    <m/>
    <s v="M"/>
    <s v="M"/>
    <s v="OtsLYON20S_1_0461"/>
    <s v="OtsLYON20S_1_0508"/>
    <x v="7"/>
    <n v="2"/>
    <n v="2020"/>
    <s v="NA"/>
    <s v="NA"/>
    <x v="3"/>
    <n v="0.98961045999999997"/>
    <n v="1"/>
    <x v="7"/>
    <n v="5.6818181818181825"/>
    <n v="17.04545454545455"/>
    <s v="blw"/>
    <n v="17.04545454545455"/>
  </r>
  <r>
    <s v="OtsLGRF22S"/>
    <s v="OtsLGRF22S_10556"/>
    <s v="C-10556"/>
    <d v="2022-10-13T00:00:00"/>
    <n v="18"/>
    <s v="M"/>
    <n v="620"/>
    <n v="62"/>
    <x v="1"/>
    <s v="NA"/>
    <m/>
    <s v="M"/>
    <s v="M"/>
    <s v="OtsLYON19S_1_1796"/>
    <s v="OtsLYON19S_1_2066"/>
    <x v="1"/>
    <n v="3"/>
    <n v="2019"/>
    <s v="NA"/>
    <s v="NA"/>
    <x v="3"/>
    <n v="0.95971980899999998"/>
    <n v="1"/>
    <x v="6"/>
    <n v="5.6818181818181825"/>
    <n v="17.04545454545455"/>
    <s v="blw"/>
    <n v="17.04545454545455"/>
  </r>
  <r>
    <s v="OtsLGRF22S"/>
    <s v="OtsLGRF22S_10559"/>
    <s v="C-10559"/>
    <d v="2022-10-13T00:00:00"/>
    <n v="18"/>
    <s v="M"/>
    <n v="570"/>
    <n v="57"/>
    <x v="1"/>
    <s v="NA"/>
    <m/>
    <s v="M"/>
    <s v="M"/>
    <s v="OtsLYON19S_1_1398"/>
    <s v="OtsLYON19S_1_1493"/>
    <x v="1"/>
    <n v="3"/>
    <n v="2019"/>
    <s v="NA"/>
    <s v="NA"/>
    <x v="12"/>
    <n v="0.95971980899999998"/>
    <n v="1"/>
    <x v="9"/>
    <n v="5.6818181818181825"/>
    <n v="17.04545454545455"/>
    <s v="abv"/>
    <n v="17.04545454545455"/>
  </r>
  <r>
    <s v="OtsLGRF22S"/>
    <s v="OtsLGRF22S_10562"/>
    <s v="C-10562"/>
    <d v="2022-10-13T00:00:00"/>
    <n v="18"/>
    <s v="M"/>
    <n v="510"/>
    <n v="51"/>
    <x v="0"/>
    <n v="1"/>
    <m/>
    <s v="M"/>
    <s v="M"/>
    <s v="OtsLYON18S_1_2346"/>
    <s v="OtsLYON18S_1_2712"/>
    <x v="0"/>
    <n v="4"/>
    <n v="2018"/>
    <s v="NA"/>
    <s v="NA"/>
    <x v="9"/>
    <n v="0.80551598400000002"/>
    <n v="1"/>
    <x v="8"/>
    <n v="5.6818181818181825"/>
    <n v="17.04545454545455"/>
    <s v="blw"/>
    <n v="17.04545454545455"/>
  </r>
  <r>
    <s v="OtsLGRF22S"/>
    <s v="OtsLGRF22S_10565"/>
    <s v="C-10565"/>
    <d v="2022-10-14T00:00:00"/>
    <n v="18"/>
    <s v="F"/>
    <n v="730"/>
    <n v="73"/>
    <x v="1"/>
    <s v="NA"/>
    <s v="This individual failed to genotype"/>
    <s v="U"/>
    <s v="F"/>
    <s v="NG"/>
    <s v="NG"/>
    <x v="11"/>
    <s v="NA"/>
    <s v="U"/>
    <s v="NA"/>
    <s v="NA"/>
    <x v="19"/>
    <e v="#N/A"/>
    <n v="1"/>
    <x v="4"/>
    <n v="5.6818181818181825"/>
    <n v="17.04545454545455"/>
    <s v="abv"/>
    <n v="17.04545454545455"/>
  </r>
  <r>
    <s v="OtsLGRF22S"/>
    <s v="OtsLGRF22S_10568"/>
    <s v="C-10568"/>
    <d v="2022-10-14T00:00:00"/>
    <n v="18"/>
    <s v="M"/>
    <n v="640"/>
    <n v="64"/>
    <x v="0"/>
    <n v="1"/>
    <m/>
    <s v="F"/>
    <s v="F"/>
    <s v="OtsLYON19S_1_0536"/>
    <s v="OtsLYON19S_1_0390"/>
    <x v="1"/>
    <n v="3"/>
    <n v="2019"/>
    <s v="NA"/>
    <s v="NA"/>
    <x v="3"/>
    <n v="0.95971980899999998"/>
    <n v="1"/>
    <x v="1"/>
    <n v="5.6818181818181825"/>
    <n v="17.04545454545455"/>
    <s v="blw"/>
    <n v="17.04545454545455"/>
  </r>
  <r>
    <s v="OtsLGRF22S"/>
    <s v="OtsLGRF22S_10571"/>
    <s v="C-10571"/>
    <d v="2022-10-14T00:00:00"/>
    <n v="18"/>
    <s v="M"/>
    <n v="540"/>
    <n v="54"/>
    <x v="0"/>
    <n v="1"/>
    <m/>
    <s v="F"/>
    <s v="F"/>
    <s v="OtsLYON19S_1_1388"/>
    <s v="OtsLYON19S_1_1479"/>
    <x v="1"/>
    <n v="3"/>
    <n v="2019"/>
    <s v="NA"/>
    <s v="NA"/>
    <x v="9"/>
    <n v="0.95971980899999998"/>
    <n v="1"/>
    <x v="9"/>
    <n v="5.6818181818181825"/>
    <n v="17.04545454545455"/>
    <s v="blw"/>
    <n v="17.04545454545455"/>
  </r>
  <r>
    <s v="OtsLGRF22S"/>
    <s v="OtsLGRF22S_10574"/>
    <s v="C-10574"/>
    <d v="2022-10-14T00:00:00"/>
    <n v="18"/>
    <s v="M"/>
    <n v="650"/>
    <n v="65"/>
    <x v="1"/>
    <s v="NA"/>
    <m/>
    <s v="M"/>
    <s v="M"/>
    <s v="OtsLYON19S_1_0577"/>
    <s v="OtsLYON19S_1_0499"/>
    <x v="1"/>
    <n v="3"/>
    <n v="2019"/>
    <s v="NA"/>
    <s v="NA"/>
    <x v="3"/>
    <n v="0.95971980899999998"/>
    <n v="1"/>
    <x v="1"/>
    <n v="5.6818181818181825"/>
    <n v="17.04545454545455"/>
    <s v="blw"/>
    <n v="17.04545454545455"/>
  </r>
  <r>
    <s v="OtsLGRF22S"/>
    <s v="OtsLGRF22S_10577"/>
    <s v="C-10577"/>
    <d v="2022-10-14T00:00:00"/>
    <n v="18"/>
    <s v="M"/>
    <n v="420"/>
    <n v="42"/>
    <x v="1"/>
    <s v="NA"/>
    <m/>
    <s v="M"/>
    <s v="M"/>
    <s v="OtsLYON20S_1_0295"/>
    <s v="OtsLYON20S_1_1022"/>
    <x v="7"/>
    <n v="2"/>
    <n v="2020"/>
    <s v="NA"/>
    <s v="NA"/>
    <x v="0"/>
    <n v="0.98961045999999997"/>
    <n v="1"/>
    <x v="11"/>
    <n v="5.6818181818181825"/>
    <n v="17.04545454545455"/>
    <s v="abv"/>
    <n v="17.04545454545455"/>
  </r>
  <r>
    <s v="OtsLGRF22S"/>
    <s v="OtsLGRF22S_10580"/>
    <s v="C-10580"/>
    <d v="2022-10-14T00:00:00"/>
    <n v="18"/>
    <s v="M"/>
    <n v="350"/>
    <n v="35"/>
    <x v="0"/>
    <n v="1"/>
    <m/>
    <s v="M"/>
    <s v="M"/>
    <s v="OtsLYON20S_1_1413"/>
    <s v="OtsLYON20S_1_0987"/>
    <x v="7"/>
    <n v="2"/>
    <n v="2020"/>
    <s v="NA"/>
    <s v="NA"/>
    <x v="9"/>
    <n v="0.98961045999999997"/>
    <n v="1"/>
    <x v="11"/>
    <n v="5.6818181818181825"/>
    <n v="17.04545454545455"/>
    <s v="blw"/>
    <n v="17.04545454545455"/>
  </r>
  <r>
    <s v="OtsLGRF22S"/>
    <s v="OtsLGRF22S_10583"/>
    <s v="C-10583"/>
    <d v="2022-10-14T00:00:00"/>
    <n v="18"/>
    <s v="F"/>
    <n v="710"/>
    <n v="71"/>
    <x v="1"/>
    <s v="NA"/>
    <m/>
    <s v="F"/>
    <s v="F"/>
    <s v="OtsLYON19S_1_2305"/>
    <s v="OtsLYON19S_1_2082"/>
    <x v="1"/>
    <n v="3"/>
    <n v="2019"/>
    <s v="NA"/>
    <s v="NA"/>
    <x v="3"/>
    <n v="0.95971980899999998"/>
    <n v="1"/>
    <x v="5"/>
    <n v="5.6818181818181825"/>
    <n v="17.04545454545455"/>
    <s v="blw"/>
    <n v="17.04545454545455"/>
  </r>
  <r>
    <s v="OtsLGRF22S"/>
    <s v="OtsLGRF22S_10586"/>
    <s v="C-10586"/>
    <d v="2022-10-14T00:00:00"/>
    <n v="18"/>
    <s v="M"/>
    <n v="610"/>
    <n v="61"/>
    <x v="1"/>
    <s v="NA"/>
    <s v="This individual failed to genotype"/>
    <s v="U"/>
    <s v="M"/>
    <s v="NG"/>
    <s v="NG"/>
    <x v="11"/>
    <s v="NA"/>
    <s v="U"/>
    <s v="NA"/>
    <s v="NA"/>
    <x v="19"/>
    <e v="#N/A"/>
    <n v="1"/>
    <x v="6"/>
    <n v="5.6818181818181825"/>
    <n v="17.04545454545455"/>
    <s v="abv"/>
    <n v="17.04545454545455"/>
  </r>
  <r>
    <s v="OtsLGRF22S"/>
    <s v="OtsLGRF22S_10589"/>
    <s v="C-10589"/>
    <d v="2022-10-14T00:00:00"/>
    <n v="18"/>
    <s v="M"/>
    <n v="620"/>
    <n v="62"/>
    <x v="0"/>
    <s v="NA"/>
    <m/>
    <s v="M"/>
    <s v="M"/>
    <s v="OtsPBT19-RSHFa-0375"/>
    <s v="OtsPBT19-RSHFa-0266"/>
    <x v="9"/>
    <n v="3"/>
    <n v="2019"/>
    <s v="NA"/>
    <s v="NA"/>
    <x v="18"/>
    <n v="0.96016800000000002"/>
    <n v="1"/>
    <x v="6"/>
    <n v="5.6818181818181825"/>
    <n v="17.04545454545455"/>
    <s v="blw"/>
    <n v="17.04545454545455"/>
  </r>
  <r>
    <s v="OtsLGRF22S"/>
    <s v="OtsLGRF22S_10592"/>
    <s v="C-10592"/>
    <d v="2022-10-14T00:00:00"/>
    <n v="18"/>
    <s v="M"/>
    <n v="670"/>
    <n v="67"/>
    <x v="0"/>
    <n v="1"/>
    <m/>
    <s v="M"/>
    <s v="M"/>
    <s v="OtsPBT17-RSHFa-0301"/>
    <s v="OtsPBT17-RSHFa-0218"/>
    <x v="16"/>
    <n v="5"/>
    <n v="2017"/>
    <s v="NA"/>
    <s v="NA"/>
    <x v="18"/>
    <n v="0.93397200000000002"/>
    <n v="1"/>
    <x v="1"/>
    <n v="5.6818181818181825"/>
    <n v="17.04545454545455"/>
    <s v="blw"/>
    <n v="17.04545454545455"/>
  </r>
  <r>
    <s v="OtsLGRF22S"/>
    <s v="OtsLGRF22S_10595"/>
    <s v="C-10595"/>
    <d v="2022-10-14T00:00:00"/>
    <n v="18"/>
    <s v="F"/>
    <n v="720"/>
    <n v="72"/>
    <x v="0"/>
    <n v="1"/>
    <m/>
    <s v="F"/>
    <s v="F"/>
    <s v="OtsLYON19S_1_0538"/>
    <s v="OtsLYON19S_1_0393"/>
    <x v="1"/>
    <n v="3"/>
    <n v="2019"/>
    <s v="NA"/>
    <s v="NA"/>
    <x v="3"/>
    <n v="0.95971980899999998"/>
    <n v="1"/>
    <x v="5"/>
    <n v="5.6818181818181825"/>
    <n v="17.04545454545455"/>
    <s v="blw"/>
    <n v="17.04545454545455"/>
  </r>
  <r>
    <s v="OtsLGRF22S"/>
    <s v="OtsLGRF22S_10598"/>
    <s v="C-10598"/>
    <d v="2022-10-14T00:00:00"/>
    <n v="18"/>
    <s v="M"/>
    <n v="620"/>
    <n v="62"/>
    <x v="0"/>
    <s v="NA"/>
    <m/>
    <s v="M"/>
    <s v="M"/>
    <s v="OtsPBT19-RSHFa-0340"/>
    <s v="OtsPBT19-RSHFa-0201"/>
    <x v="9"/>
    <n v="3"/>
    <n v="2019"/>
    <s v="NA"/>
    <s v="NA"/>
    <x v="18"/>
    <n v="0.96016800000000002"/>
    <n v="1"/>
    <x v="6"/>
    <n v="5.6818181818181825"/>
    <n v="17.04545454545455"/>
    <s v="blw"/>
    <n v="17.04545454545455"/>
  </r>
  <r>
    <s v="OtsLGRF22S"/>
    <s v="OtsLGRF22S_10601"/>
    <s v="C-10601"/>
    <d v="2022-10-14T00:00:00"/>
    <n v="18"/>
    <s v="M"/>
    <n v="440"/>
    <n v="44"/>
    <x v="0"/>
    <n v="1"/>
    <m/>
    <s v="M"/>
    <s v="M"/>
    <s v="OtsLYON20S_1_0672"/>
    <s v="OtsLYON20S_1_0791"/>
    <x v="7"/>
    <n v="2"/>
    <n v="2020"/>
    <s v="NA"/>
    <s v="NA"/>
    <x v="13"/>
    <n v="0.98961045999999997"/>
    <n v="1"/>
    <x v="7"/>
    <n v="5.6818181818181825"/>
    <n v="17.04545454545455"/>
    <s v="abv"/>
    <n v="17.04545454545455"/>
  </r>
  <r>
    <s v="OtsLGRF22S"/>
    <s v="OtsLGRF22S_10604"/>
    <s v="C-10604"/>
    <d v="2022-10-15T00:00:00"/>
    <n v="18"/>
    <s v="F"/>
    <n v="700"/>
    <n v="70"/>
    <x v="0"/>
    <n v="1"/>
    <m/>
    <s v="F"/>
    <s v="F"/>
    <s v="OtsLYON18S_1_2324"/>
    <s v="OtsLYON18S_1_2492"/>
    <x v="0"/>
    <n v="4"/>
    <n v="2018"/>
    <s v="NA"/>
    <s v="NA"/>
    <x v="9"/>
    <n v="0.80551598400000002"/>
    <n v="1"/>
    <x v="5"/>
    <n v="5.6818181818181825"/>
    <n v="17.04545454545455"/>
    <s v="blw"/>
    <n v="17.04545454545455"/>
  </r>
  <r>
    <s v="OtsLGRF22S"/>
    <s v="OtsLGRF22S_10607"/>
    <s v="C-10607"/>
    <d v="2022-10-15T00:00:00"/>
    <n v="18"/>
    <s v="M"/>
    <n v="590"/>
    <n v="59"/>
    <x v="0"/>
    <n v="1"/>
    <m/>
    <s v="M"/>
    <s v="M"/>
    <s v="OtsLYON18S_1_2353"/>
    <s v="OtsLYON18S_1_2755"/>
    <x v="0"/>
    <n v="4"/>
    <n v="2018"/>
    <s v="NA"/>
    <s v="NA"/>
    <x v="9"/>
    <n v="0.80551598400000002"/>
    <n v="1"/>
    <x v="6"/>
    <n v="5.6818181818181825"/>
    <n v="17.04545454545455"/>
    <s v="blw"/>
    <n v="17.04545454545455"/>
  </r>
  <r>
    <s v="OtsLGRF22S"/>
    <s v="OtsLGRF22S_10610"/>
    <s v="C-10610"/>
    <d v="2022-10-15T00:00:00"/>
    <n v="18"/>
    <s v="M"/>
    <n v="730"/>
    <n v="73"/>
    <x v="0"/>
    <s v="NA"/>
    <m/>
    <s v="M"/>
    <s v="M"/>
    <s v="OtsPBT18-UmaFa-0361"/>
    <s v="OtsPBT18-UmaFa-0357"/>
    <x v="8"/>
    <n v="4"/>
    <n v="2018"/>
    <s v="NA"/>
    <s v="NA"/>
    <x v="15"/>
    <n v="0.95730000000000004"/>
    <n v="1"/>
    <x v="4"/>
    <n v="5.6818181818181825"/>
    <n v="17.04545454545455"/>
    <s v="blw"/>
    <n v="17.04545454545455"/>
  </r>
  <r>
    <s v="OtsLGRF22S"/>
    <s v="OtsLGRF22S_10613"/>
    <s v="C-10613"/>
    <d v="2022-10-15T00:00:00"/>
    <n v="18"/>
    <s v="F"/>
    <n v="800"/>
    <n v="80"/>
    <x v="1"/>
    <s v="NA"/>
    <m/>
    <s v="F"/>
    <s v="F"/>
    <s v="OtsPBT17-PRHFa-4002"/>
    <s v="OtsPBT17-PRHFa-4709"/>
    <x v="13"/>
    <n v="5"/>
    <n v="2017"/>
    <s v="NA"/>
    <s v="NA"/>
    <x v="21"/>
    <n v="0.90946199999999999"/>
    <n v="1"/>
    <x v="3"/>
    <n v="5.6818181818181825"/>
    <n v="17.04545454545455"/>
    <s v="blw"/>
    <n v="17.04545454545455"/>
  </r>
  <r>
    <s v="OtsLGRF22S"/>
    <s v="OtsLGRF22S_10616"/>
    <s v="C-10616"/>
    <d v="2022-10-15T00:00:00"/>
    <n v="18"/>
    <s v="M"/>
    <n v="410"/>
    <n v="41"/>
    <x v="0"/>
    <n v="1"/>
    <m/>
    <s v="M"/>
    <s v="M"/>
    <s v="OtsLYON20S_1_0659"/>
    <s v="OtsLYON20S_1_0729"/>
    <x v="7"/>
    <n v="2"/>
    <n v="2020"/>
    <s v="NA"/>
    <s v="NA"/>
    <x v="12"/>
    <n v="0.98961045999999997"/>
    <n v="1"/>
    <x v="11"/>
    <n v="5.6818181818181825"/>
    <n v="17.04545454545455"/>
    <s v="abv"/>
    <n v="17.04545454545455"/>
  </r>
  <r>
    <s v="OtsLGRF22S"/>
    <s v="OtsLGRF22S_10619"/>
    <s v="C-10619"/>
    <d v="2022-10-15T00:00:00"/>
    <n v="18"/>
    <s v="F"/>
    <n v="660"/>
    <n v="66"/>
    <x v="1"/>
    <s v="NA"/>
    <m/>
    <s v="F"/>
    <s v="F"/>
    <s v="OtsLYON19S_1_1838"/>
    <s v="OtsLYON19S_1_1583"/>
    <x v="1"/>
    <n v="3"/>
    <n v="2019"/>
    <s v="NA"/>
    <s v="NA"/>
    <x v="12"/>
    <n v="0.95971980899999998"/>
    <n v="1"/>
    <x v="1"/>
    <n v="5.6818181818181825"/>
    <n v="17.04545454545455"/>
    <s v="abv"/>
    <n v="17.04545454545455"/>
  </r>
  <r>
    <s v="OtsLGRF22S"/>
    <s v="OtsLGRF22S_10622"/>
    <s v="C-10622"/>
    <d v="2022-10-15T00:00:00"/>
    <n v="18"/>
    <s v="M"/>
    <n v="430"/>
    <n v="43"/>
    <x v="1"/>
    <s v="NA"/>
    <m/>
    <s v="M"/>
    <s v="M"/>
    <s v="NA"/>
    <s v="NA"/>
    <x v="2"/>
    <s v="NA"/>
    <s v="U"/>
    <s v="FALL"/>
    <n v="1"/>
    <x v="1"/>
    <e v="#N/A"/>
    <n v="1"/>
    <x v="7"/>
    <n v="5.6818181818181825"/>
    <n v="17.04545454545455"/>
    <s v="abv"/>
    <n v="17.04545454545455"/>
  </r>
  <r>
    <s v="OtsLGRF22S"/>
    <s v="OtsLGRF22S_10625"/>
    <s v="C-10625"/>
    <d v="2022-10-15T00:00:00"/>
    <n v="18"/>
    <s v="M"/>
    <n v="870"/>
    <n v="87"/>
    <x v="0"/>
    <s v="NA"/>
    <m/>
    <s v="M"/>
    <s v="M"/>
    <s v="OtsLYON19S_1_0564"/>
    <s v="OtsLYON19S_1_0478"/>
    <x v="1"/>
    <n v="3"/>
    <n v="2019"/>
    <s v="NA"/>
    <s v="NA"/>
    <x v="3"/>
    <n v="0.95971980899999998"/>
    <n v="1"/>
    <x v="2"/>
    <n v="5.6818181818181825"/>
    <n v="17.04545454545455"/>
    <s v="blw"/>
    <n v="17.04545454545455"/>
  </r>
  <r>
    <s v="OtsLGRF22S"/>
    <s v="OtsLGRF22S_10628"/>
    <s v="C-10628"/>
    <d v="2022-10-15T00:00:00"/>
    <n v="18"/>
    <s v="F"/>
    <n v="710"/>
    <n v="71"/>
    <x v="1"/>
    <s v="NA"/>
    <m/>
    <s v="F"/>
    <s v="F"/>
    <s v="NA"/>
    <s v="NA"/>
    <x v="2"/>
    <s v="NA"/>
    <s v="U"/>
    <s v="FALL"/>
    <n v="1"/>
    <x v="1"/>
    <e v="#N/A"/>
    <n v="1"/>
    <x v="5"/>
    <n v="5.6818181818181825"/>
    <n v="17.04545454545455"/>
    <s v="abv"/>
    <n v="17.04545454545455"/>
  </r>
  <r>
    <s v="OtsLGRF22S"/>
    <s v="OtsLGRF22S_10631"/>
    <s v="C-10631"/>
    <d v="2022-10-15T00:00:00"/>
    <n v="18"/>
    <s v="M"/>
    <n v="610"/>
    <n v="61"/>
    <x v="1"/>
    <s v="NA"/>
    <s v="This individual failed to genotype"/>
    <s v="U"/>
    <s v="M"/>
    <s v="NG"/>
    <s v="NG"/>
    <x v="11"/>
    <s v="NA"/>
    <s v="U"/>
    <s v="NA"/>
    <s v="NA"/>
    <x v="19"/>
    <e v="#N/A"/>
    <n v="1"/>
    <x v="6"/>
    <n v="5.6818181818181825"/>
    <n v="17.04545454545455"/>
    <s v="abv"/>
    <n v="17.04545454545455"/>
  </r>
  <r>
    <s v="OtsLGRF22S"/>
    <s v="OtsLGRF22S_10634"/>
    <s v="C-10634"/>
    <d v="2022-10-15T00:00:00"/>
    <n v="18"/>
    <s v="M"/>
    <n v="580"/>
    <n v="58"/>
    <x v="1"/>
    <s v="NA"/>
    <s v="This individual failed to genotype"/>
    <s v="U"/>
    <s v="M"/>
    <s v="NG"/>
    <s v="NG"/>
    <x v="11"/>
    <s v="NA"/>
    <s v="U"/>
    <s v="NA"/>
    <s v="NA"/>
    <x v="19"/>
    <e v="#N/A"/>
    <n v="1"/>
    <x v="6"/>
    <n v="5.6818181818181825"/>
    <n v="17.04545454545455"/>
    <s v="abv"/>
    <n v="17.04545454545455"/>
  </r>
  <r>
    <s v="OtsLGRF22S"/>
    <s v="OtsLGRF22S_10637"/>
    <s v="C-10637"/>
    <d v="2022-10-15T00:00:00"/>
    <n v="18"/>
    <s v="M"/>
    <n v="690"/>
    <n v="69"/>
    <x v="0"/>
    <n v="1"/>
    <s v="This sample is a duplicate with OtsLGRF22S_10652."/>
    <s v="F"/>
    <s v="F"/>
    <s v="OtsLYON18S_1_1912"/>
    <s v="OtsLYON18S_1_1507"/>
    <x v="0"/>
    <n v="4"/>
    <n v="2018"/>
    <s v="NA"/>
    <s v="NA"/>
    <x v="4"/>
    <n v="0.80551598400000002"/>
    <n v="1"/>
    <x v="5"/>
    <n v="5.6818181818181825"/>
    <n v="17.04545454545455"/>
    <s v="blw"/>
    <n v="17.04545454545455"/>
  </r>
  <r>
    <s v="OtsLGRF22S"/>
    <s v="OtsLGRF22S_10640"/>
    <s v="C-10640"/>
    <d v="2022-10-16T00:00:00"/>
    <n v="18"/>
    <s v="F"/>
    <n v="680"/>
    <n v="68"/>
    <x v="0"/>
    <n v="1"/>
    <m/>
    <s v="F"/>
    <s v="F"/>
    <s v="OtsLYON18S_1_2313"/>
    <s v="OtsLYON18S_1_2437"/>
    <x v="0"/>
    <n v="4"/>
    <n v="2018"/>
    <s v="NA"/>
    <s v="NA"/>
    <x v="9"/>
    <n v="0.80551598400000002"/>
    <n v="1"/>
    <x v="5"/>
    <n v="5.6818181818181825"/>
    <n v="17.04545454545455"/>
    <s v="blw"/>
    <n v="17.04545454545455"/>
  </r>
  <r>
    <s v="OtsLGRF22S"/>
    <s v="OtsLGRF22S_10643"/>
    <s v="C-10643"/>
    <d v="2022-10-16T00:00:00"/>
    <n v="18"/>
    <s v="F"/>
    <n v="720"/>
    <n v="72"/>
    <x v="1"/>
    <s v="NA"/>
    <m/>
    <s v="F"/>
    <s v="F"/>
    <s v="NA"/>
    <s v="NA"/>
    <x v="2"/>
    <s v="NA"/>
    <s v="U"/>
    <s v="FALL"/>
    <n v="1.00000000000001"/>
    <x v="1"/>
    <e v="#N/A"/>
    <n v="1"/>
    <x v="5"/>
    <n v="5.6818181818181825"/>
    <n v="17.04545454545455"/>
    <s v="abv"/>
    <n v="17.04545454545455"/>
  </r>
  <r>
    <s v="OtsLGRF22S"/>
    <s v="OtsLGRF22S_10646"/>
    <s v="C-10646"/>
    <d v="2022-10-16T00:00:00"/>
    <n v="18"/>
    <s v="F"/>
    <n v="650"/>
    <n v="65"/>
    <x v="1"/>
    <s v="NA"/>
    <m/>
    <s v="F"/>
    <s v="F"/>
    <s v="NA"/>
    <s v="NA"/>
    <x v="2"/>
    <s v="NA"/>
    <s v="U"/>
    <s v="FALL"/>
    <n v="0.999999999999994"/>
    <x v="1"/>
    <e v="#N/A"/>
    <n v="1"/>
    <x v="1"/>
    <n v="5.6818181818181825"/>
    <n v="17.04545454545455"/>
    <s v="abv"/>
    <n v="17.04545454545455"/>
  </r>
  <r>
    <s v="OtsLGRF22S"/>
    <s v="OtsLGRF22S_10649"/>
    <s v="C-10649"/>
    <d v="2022-10-16T00:00:00"/>
    <n v="18"/>
    <s v="F"/>
    <n v="660"/>
    <n v="66"/>
    <x v="1"/>
    <s v="NA"/>
    <m/>
    <s v="F"/>
    <s v="F"/>
    <s v="OtsLYON19S_1_0546"/>
    <s v="OtsLYON19S_1_0432"/>
    <x v="1"/>
    <n v="3"/>
    <n v="2019"/>
    <s v="NA"/>
    <s v="NA"/>
    <x v="3"/>
    <n v="0.95971980899999998"/>
    <n v="1"/>
    <x v="1"/>
    <n v="5.6818181818181825"/>
    <n v="17.04545454545455"/>
    <s v="blw"/>
    <n v="17.04545454545455"/>
  </r>
  <r>
    <s v="OtsLGRF22S"/>
    <s v="OtsLGRF22S_10652"/>
    <s v="C-10652"/>
    <d v="2022-10-16T00:00:00"/>
    <n v="18"/>
    <s v="M"/>
    <n v="810"/>
    <n v="81"/>
    <x v="1"/>
    <s v="NA"/>
    <s v="This sample is a duplicate with OtsLGRF22S_10637."/>
    <s v="F"/>
    <s v="F"/>
    <s v="OtsLYON18S_1_1912"/>
    <s v="OtsLYON18S_1_1507"/>
    <x v="0"/>
    <n v="4"/>
    <n v="2018"/>
    <s v="NA"/>
    <s v="NA"/>
    <x v="4"/>
    <n v="0.80551598400000002"/>
    <n v="1"/>
    <x v="3"/>
    <n v="5.6818181818181825"/>
    <n v="17.04545454545455"/>
    <s v="blw"/>
    <n v="17.04545454545455"/>
  </r>
  <r>
    <s v="OtsLGRF22S"/>
    <s v="OtsLGRF22S_10655"/>
    <s v="C-10655"/>
    <d v="2022-10-16T00:00:00"/>
    <n v="18"/>
    <s v="M"/>
    <n v="560"/>
    <n v="56"/>
    <x v="0"/>
    <n v="1"/>
    <m/>
    <s v="M"/>
    <s v="M"/>
    <s v="OtsLYON18S_1_2366"/>
    <s v="OtsLYON18S_1_2743"/>
    <x v="0"/>
    <n v="4"/>
    <n v="2018"/>
    <s v="NA"/>
    <s v="NA"/>
    <x v="9"/>
    <n v="0.80551598400000002"/>
    <n v="1"/>
    <x v="9"/>
    <n v="5.6818181818181825"/>
    <n v="17.04545454545455"/>
    <s v="blw"/>
    <n v="17.04545454545455"/>
  </r>
  <r>
    <s v="OtsLGRF22S"/>
    <s v="OtsLGRF22S_10658"/>
    <s v="C-10658"/>
    <d v="2022-10-16T00:00:00"/>
    <n v="18"/>
    <s v="M"/>
    <n v="670"/>
    <n v="67"/>
    <x v="1"/>
    <s v="NA"/>
    <m/>
    <s v="M"/>
    <s v="M"/>
    <s v="NA"/>
    <s v="NA"/>
    <x v="2"/>
    <s v="NA"/>
    <s v="U"/>
    <s v="FALL"/>
    <n v="0.999999999999996"/>
    <x v="1"/>
    <e v="#N/A"/>
    <n v="1"/>
    <x v="1"/>
    <n v="5.6818181818181825"/>
    <n v="17.04545454545455"/>
    <s v="abv"/>
    <n v="17.04545454545455"/>
  </r>
  <r>
    <s v="OtsLGRF22S"/>
    <s v="OtsLGRF22S_10661"/>
    <s v="C-10661"/>
    <d v="2022-10-16T00:00:00"/>
    <n v="18"/>
    <s v="F"/>
    <n v="640"/>
    <n v="64"/>
    <x v="0"/>
    <n v="1"/>
    <m/>
    <s v="F"/>
    <s v="F"/>
    <s v="OtsLYON18S_1_2314"/>
    <s v="OtsLYON18S_1_2455"/>
    <x v="0"/>
    <n v="4"/>
    <n v="2018"/>
    <s v="NA"/>
    <s v="NA"/>
    <x v="9"/>
    <n v="0.80551598400000002"/>
    <n v="1"/>
    <x v="1"/>
    <n v="5.6818181818181825"/>
    <n v="17.04545454545455"/>
    <s v="blw"/>
    <n v="17.04545454545455"/>
  </r>
  <r>
    <s v="OtsLGRF22S"/>
    <s v="OtsLGRF22S_10664"/>
    <s v="C-10664"/>
    <d v="2022-10-16T00:00:00"/>
    <n v="18"/>
    <s v="M"/>
    <n v="580"/>
    <n v="58"/>
    <x v="0"/>
    <n v="1"/>
    <m/>
    <s v="M"/>
    <s v="M"/>
    <s v="NA"/>
    <s v="NA"/>
    <x v="2"/>
    <s v="NA"/>
    <s v="U"/>
    <s v="FALL"/>
    <n v="1.00000000000001"/>
    <x v="6"/>
    <e v="#N/A"/>
    <n v="1"/>
    <x v="6"/>
    <n v="5.6818181818181825"/>
    <n v="17.04545454545455"/>
    <s v="abv"/>
    <n v="17.04545454545455"/>
  </r>
  <r>
    <s v="OtsLGRF22S"/>
    <s v="OtsLGRF22S_10667"/>
    <s v="C-10667"/>
    <d v="2022-10-16T00:00:00"/>
    <n v="18"/>
    <s v="M"/>
    <n v="510"/>
    <n v="51"/>
    <x v="0"/>
    <n v="1"/>
    <m/>
    <s v="M"/>
    <s v="M"/>
    <s v="OtsLYON19S_1_1344"/>
    <s v="OtsLYON19S_1_1294"/>
    <x v="1"/>
    <n v="3"/>
    <n v="2019"/>
    <s v="NA"/>
    <s v="NA"/>
    <x v="9"/>
    <n v="0.95971980899999998"/>
    <n v="1"/>
    <x v="8"/>
    <n v="5.6818181818181825"/>
    <n v="17.04545454545455"/>
    <s v="blw"/>
    <n v="17.04545454545455"/>
  </r>
  <r>
    <s v="OtsLGRF22S"/>
    <s v="OtsLGRF22S_10670"/>
    <s v="C-10670"/>
    <d v="2022-10-17T00:00:00"/>
    <n v="18"/>
    <s v="M"/>
    <n v="640"/>
    <n v="64"/>
    <x v="1"/>
    <s v="NA"/>
    <m/>
    <s v="M"/>
    <s v="M"/>
    <s v="OtsLYON19S_1_1799"/>
    <s v="OtsLYON19S_1_2060"/>
    <x v="1"/>
    <n v="3"/>
    <n v="2019"/>
    <s v="NA"/>
    <s v="NA"/>
    <x v="3"/>
    <n v="0.95971980899999998"/>
    <n v="1"/>
    <x v="1"/>
    <n v="5.6818181818181825"/>
    <n v="17.04545454545455"/>
    <s v="blw"/>
    <n v="17.04545454545455"/>
  </r>
  <r>
    <s v="OtsLGRF22S"/>
    <s v="OtsLGRF22S_10673"/>
    <s v="C-10673"/>
    <d v="2022-10-17T00:00:00"/>
    <n v="18"/>
    <s v="M"/>
    <n v="610"/>
    <n v="61"/>
    <x v="0"/>
    <n v="1"/>
    <s v="This sample is a duplicate with OtsLGRF22S_10108."/>
    <s v="M"/>
    <s v="M"/>
    <s v="OtsLYON19S_1_0548"/>
    <s v="OtsLYON19S_1_0411"/>
    <x v="1"/>
    <n v="3"/>
    <n v="2019"/>
    <s v="NA"/>
    <s v="NA"/>
    <x v="3"/>
    <n v="0.95971980899999998"/>
    <n v="1"/>
    <x v="6"/>
    <n v="5.6818181818181825"/>
    <n v="17.04545454545455"/>
    <s v="blw"/>
    <n v="17.04545454545455"/>
  </r>
  <r>
    <s v="OtsLGRF22S"/>
    <s v="OtsLGRF22S_10676"/>
    <s v="C-10676"/>
    <d v="2022-10-17T00:00:00"/>
    <n v="18"/>
    <s v="M"/>
    <n v="420"/>
    <n v="42"/>
    <x v="1"/>
    <s v="NA"/>
    <m/>
    <s v="M"/>
    <s v="M"/>
    <s v="OtsLYON20S_1_0452"/>
    <s v="OtsLYON20S_1_1176"/>
    <x v="7"/>
    <n v="2"/>
    <n v="2020"/>
    <s v="NA"/>
    <s v="NA"/>
    <x v="3"/>
    <n v="0.98961045999999997"/>
    <n v="1"/>
    <x v="11"/>
    <n v="5.6818181818181825"/>
    <n v="17.04545454545455"/>
    <s v="blw"/>
    <n v="17.04545454545455"/>
  </r>
  <r>
    <s v="OtsLGRF22S"/>
    <s v="OtsLGRF22S_10679"/>
    <s v="C-10679"/>
    <d v="2022-10-17T00:00:00"/>
    <n v="18"/>
    <s v="M"/>
    <n v="680"/>
    <n v="68"/>
    <x v="1"/>
    <s v="NA"/>
    <m/>
    <s v="M"/>
    <s v="M"/>
    <s v="OtsLYON19S_1_0562"/>
    <s v="OtsLYON19S_1_0466"/>
    <x v="1"/>
    <n v="3"/>
    <n v="2019"/>
    <s v="NA"/>
    <s v="NA"/>
    <x v="3"/>
    <n v="0.95971980899999998"/>
    <n v="1"/>
    <x v="5"/>
    <n v="5.6818181818181825"/>
    <n v="17.04545454545455"/>
    <s v="blw"/>
    <n v="17.04545454545455"/>
  </r>
  <r>
    <s v="OtsLGRF22S"/>
    <s v="OtsLGRF22S_10682"/>
    <s v="C-10682"/>
    <d v="2022-10-17T00:00:00"/>
    <n v="18"/>
    <s v="M"/>
    <n v="540"/>
    <n v="54"/>
    <x v="1"/>
    <s v="NA"/>
    <m/>
    <s v="M"/>
    <s v="M"/>
    <s v="OtsPBT19-PRHFa-2942"/>
    <s v="OtsPBT19-PRHFa-2812"/>
    <x v="15"/>
    <n v="3"/>
    <n v="2019"/>
    <s v="NA"/>
    <s v="NA"/>
    <x v="21"/>
    <n v="0.96152300000000002"/>
    <n v="1"/>
    <x v="9"/>
    <n v="5.6818181818181825"/>
    <n v="17.04545454545455"/>
    <s v="blw"/>
    <n v="17.04545454545455"/>
  </r>
  <r>
    <s v="OtsLGRF22S"/>
    <s v="OtsLGRF22S_10685"/>
    <s v="C-10685"/>
    <d v="2022-10-17T00:00:00"/>
    <n v="18"/>
    <s v="M"/>
    <n v="620"/>
    <n v="62"/>
    <x v="0"/>
    <n v="1"/>
    <m/>
    <s v="M"/>
    <s v="M"/>
    <s v="OtsLYON19S_1_0556"/>
    <s v="OtsLYON19S_1_0446"/>
    <x v="1"/>
    <n v="3"/>
    <n v="2019"/>
    <s v="NA"/>
    <s v="NA"/>
    <x v="3"/>
    <n v="0.95971980899999998"/>
    <n v="1"/>
    <x v="6"/>
    <n v="5.6818181818181825"/>
    <n v="17.04545454545455"/>
    <s v="blw"/>
    <n v="17.04545454545455"/>
  </r>
  <r>
    <s v="OtsLGRF22S"/>
    <s v="OtsLGRF22S_10688"/>
    <s v="C-10688"/>
    <d v="2022-10-17T00:00:00"/>
    <n v="18"/>
    <s v="M"/>
    <n v="430"/>
    <n v="43"/>
    <x v="1"/>
    <s v="NA"/>
    <m/>
    <s v="M"/>
    <s v="M"/>
    <s v="OtsNPFH20S_1_0824"/>
    <s v="OtsNPFH20S_1_0758"/>
    <x v="14"/>
    <n v="2"/>
    <n v="2020"/>
    <s v="NA"/>
    <s v="NA"/>
    <x v="22"/>
    <n v="0.98845608500000004"/>
    <n v="1"/>
    <x v="7"/>
    <n v="5.6818181818181825"/>
    <n v="17.04545454545455"/>
    <s v="abv"/>
    <n v="17.04545454545455"/>
  </r>
  <r>
    <s v="OtsLGRF22S"/>
    <s v="OtsLGRF22S_10691"/>
    <s v="C-10691"/>
    <d v="2022-10-17T00:00:00"/>
    <n v="18"/>
    <s v="M"/>
    <n v="620"/>
    <n v="62"/>
    <x v="0"/>
    <n v="1"/>
    <m/>
    <s v="M"/>
    <s v="M"/>
    <s v="OtsLYON18S_1_2366"/>
    <s v="OtsLYON18S_1_2743"/>
    <x v="0"/>
    <n v="4"/>
    <n v="2018"/>
    <s v="NA"/>
    <s v="NA"/>
    <x v="9"/>
    <n v="0.80551598400000002"/>
    <n v="1"/>
    <x v="6"/>
    <n v="5.6818181818181825"/>
    <n v="17.04545454545455"/>
    <s v="blw"/>
    <n v="17.04545454545455"/>
  </r>
  <r>
    <s v="OtsLGRF22S"/>
    <s v="OtsLGRF22S_10694"/>
    <s v="C-10694"/>
    <d v="2022-10-17T00:00:00"/>
    <n v="18"/>
    <s v="F"/>
    <n v="630"/>
    <n v="63"/>
    <x v="1"/>
    <s v="NA"/>
    <m/>
    <s v="M"/>
    <s v="M"/>
    <s v="NA"/>
    <s v="NA"/>
    <x v="2"/>
    <s v="NA"/>
    <s v="U"/>
    <s v="FALL"/>
    <n v="0.999999999999998"/>
    <x v="1"/>
    <e v="#N/A"/>
    <n v="1"/>
    <x v="1"/>
    <n v="5.6818181818181825"/>
    <n v="17.04545454545455"/>
    <s v="abv"/>
    <n v="17.04545454545455"/>
  </r>
  <r>
    <s v="OtsLGRF22S"/>
    <s v="OtsLGRF22S_10697"/>
    <s v="C-10697"/>
    <d v="2022-10-17T00:00:00"/>
    <n v="18"/>
    <s v="F"/>
    <n v="790"/>
    <n v="79"/>
    <x v="1"/>
    <s v="NA"/>
    <m/>
    <s v="F"/>
    <s v="F"/>
    <s v="OtsNPFH18S_1_6315"/>
    <s v="OtsNPFH18S_1_6062"/>
    <x v="3"/>
    <n v="4"/>
    <n v="2018"/>
    <s v="NA"/>
    <s v="NA"/>
    <x v="8"/>
    <n v="0.96828396500000002"/>
    <n v="1"/>
    <x v="3"/>
    <n v="5.6818181818181825"/>
    <n v="17.04545454545455"/>
    <s v="abv"/>
    <n v="17.04545454545455"/>
  </r>
  <r>
    <s v="OtsLGRF22S"/>
    <s v="OtsLGRF22S_10700"/>
    <s v="C-10700"/>
    <d v="2022-10-17T00:00:00"/>
    <n v="18"/>
    <s v="M"/>
    <n v="730"/>
    <n v="73"/>
    <x v="1"/>
    <s v="NA"/>
    <m/>
    <s v="M"/>
    <s v="M"/>
    <s v="OtsLYON18S_1_0767"/>
    <s v="OtsLYON18S_1_0918"/>
    <x v="0"/>
    <n v="4"/>
    <n v="2018"/>
    <s v="NA"/>
    <s v="NA"/>
    <x v="3"/>
    <n v="0.80551598400000002"/>
    <n v="1"/>
    <x v="4"/>
    <n v="5.6818181818181825"/>
    <n v="17.04545454545455"/>
    <s v="blw"/>
    <n v="17.04545454545455"/>
  </r>
  <r>
    <s v="OtsLGRF22S"/>
    <s v="OtsLGRF22S_10703"/>
    <s v="C-10703"/>
    <d v="2022-10-17T00:00:00"/>
    <n v="18"/>
    <s v="F"/>
    <n v="640"/>
    <n v="64"/>
    <x v="0"/>
    <n v="1"/>
    <m/>
    <s v="F"/>
    <s v="F"/>
    <s v="OtsLYON18S_1_2315"/>
    <s v="OtsLYON18S_1_2432"/>
    <x v="0"/>
    <n v="4"/>
    <n v="2018"/>
    <s v="NA"/>
    <s v="NA"/>
    <x v="9"/>
    <n v="0.80551598400000002"/>
    <n v="1"/>
    <x v="1"/>
    <n v="5.6818181818181825"/>
    <n v="17.04545454545455"/>
    <s v="blw"/>
    <n v="17.04545454545455"/>
  </r>
  <r>
    <s v="OtsLGRF22S"/>
    <s v="OtsLGRF22S_10706"/>
    <s v="C-10706"/>
    <d v="2022-10-18T00:00:00"/>
    <n v="18"/>
    <s v="M"/>
    <n v="590"/>
    <n v="59"/>
    <x v="0"/>
    <s v="NA"/>
    <m/>
    <s v="M"/>
    <s v="M"/>
    <s v="OtsPBT19-PRHFa-5984"/>
    <s v="OtsPBT19-PRHFa-5858"/>
    <x v="15"/>
    <n v="3"/>
    <n v="2019"/>
    <s v="NA"/>
    <s v="NA"/>
    <x v="21"/>
    <n v="0.96152300000000002"/>
    <n v="1"/>
    <x v="6"/>
    <n v="5.6818181818181825"/>
    <n v="17.04545454545455"/>
    <s v="blw"/>
    <n v="17.04545454545455"/>
  </r>
  <r>
    <s v="OtsLGRF22S"/>
    <s v="OtsLGRF22S_10709"/>
    <s v="C-10709"/>
    <d v="2022-10-18T00:00:00"/>
    <n v="18"/>
    <s v="F"/>
    <n v="680"/>
    <n v="68"/>
    <x v="0"/>
    <n v="1"/>
    <m/>
    <s v="F"/>
    <s v="F"/>
    <s v="OtsLYON18S_1_2339"/>
    <s v="OtsLYON18S_1_2498"/>
    <x v="0"/>
    <n v="4"/>
    <n v="2018"/>
    <s v="NA"/>
    <s v="NA"/>
    <x v="9"/>
    <n v="0.80551598400000002"/>
    <n v="1"/>
    <x v="5"/>
    <n v="5.6818181818181825"/>
    <n v="17.04545454545455"/>
    <s v="blw"/>
    <n v="17.04545454545455"/>
  </r>
  <r>
    <s v="OtsLGRF22S"/>
    <s v="OtsLGRF22S_10712"/>
    <s v="C-10712"/>
    <d v="2022-10-18T00:00:00"/>
    <n v="18"/>
    <s v="M"/>
    <n v="680"/>
    <n v="68"/>
    <x v="0"/>
    <n v="1"/>
    <m/>
    <s v="M"/>
    <s v="M"/>
    <s v="OtsLYON19S_1_0535"/>
    <s v="OtsLYON19S_1_0387"/>
    <x v="1"/>
    <n v="3"/>
    <n v="2019"/>
    <s v="NA"/>
    <s v="NA"/>
    <x v="3"/>
    <n v="0.95971980899999998"/>
    <n v="1"/>
    <x v="5"/>
    <n v="5.6818181818181825"/>
    <n v="17.04545454545455"/>
    <s v="blw"/>
    <n v="17.04545454545455"/>
  </r>
  <r>
    <s v="OtsLGRF22S"/>
    <s v="OtsLGRF22S_10715"/>
    <s v="C-10715"/>
    <d v="2022-10-18T00:00:00"/>
    <n v="18"/>
    <s v="M"/>
    <n v="690"/>
    <n v="69"/>
    <x v="1"/>
    <s v="NA"/>
    <m/>
    <s v="M"/>
    <s v="M"/>
    <s v="OtsLYON19S_1_0564"/>
    <s v="OtsLYON19S_1_0476"/>
    <x v="1"/>
    <n v="3"/>
    <n v="2019"/>
    <s v="NA"/>
    <s v="NA"/>
    <x v="3"/>
    <n v="0.95971980899999998"/>
    <n v="1"/>
    <x v="5"/>
    <n v="5.6818181818181825"/>
    <n v="17.04545454545455"/>
    <s v="blw"/>
    <n v="17.04545454545455"/>
  </r>
  <r>
    <s v="OtsLGRF22S"/>
    <s v="OtsLGRF22S_10718"/>
    <s v="C-10718"/>
    <d v="2022-10-18T00:00:00"/>
    <n v="18"/>
    <s v="M"/>
    <n v="690"/>
    <n v="69"/>
    <x v="1"/>
    <s v="NA"/>
    <m/>
    <s v="M"/>
    <s v="M"/>
    <s v="OtsLYON19S_1_0558"/>
    <s v="OtsLYON19S_1_0459"/>
    <x v="1"/>
    <n v="3"/>
    <n v="2019"/>
    <s v="NA"/>
    <s v="NA"/>
    <x v="3"/>
    <n v="0.95971980899999998"/>
    <n v="1"/>
    <x v="5"/>
    <n v="5.6818181818181825"/>
    <n v="17.04545454545455"/>
    <s v="blw"/>
    <n v="17.04545454545455"/>
  </r>
  <r>
    <s v="OtsLGRF22S"/>
    <s v="OtsLGRF22S_10721"/>
    <s v="C-10721"/>
    <d v="2022-10-18T00:00:00"/>
    <n v="18"/>
    <s v="M"/>
    <n v="520"/>
    <n v="52"/>
    <x v="1"/>
    <s v="NA"/>
    <m/>
    <s v="M"/>
    <s v="M"/>
    <s v="NA"/>
    <s v="NA"/>
    <x v="2"/>
    <s v="NA"/>
    <s v="U"/>
    <s v="FALL"/>
    <n v="1"/>
    <x v="1"/>
    <e v="#N/A"/>
    <n v="1"/>
    <x v="8"/>
    <n v="5.6818181818181825"/>
    <n v="17.04545454545455"/>
    <s v="abv"/>
    <n v="17.04545454545455"/>
  </r>
  <r>
    <s v="OtsLGRF22S"/>
    <s v="OtsLGRF22S_10724"/>
    <s v="C-10724"/>
    <d v="2022-10-18T00:00:00"/>
    <n v="18"/>
    <s v="M"/>
    <n v="710"/>
    <n v="71"/>
    <x v="0"/>
    <n v="1"/>
    <m/>
    <s v="M"/>
    <s v="M"/>
    <s v="OtsLYON18S_1_2361"/>
    <s v="OtsLYON18S_1_2753"/>
    <x v="0"/>
    <n v="4"/>
    <n v="2018"/>
    <s v="NA"/>
    <s v="NA"/>
    <x v="9"/>
    <n v="0.80551598400000002"/>
    <n v="1"/>
    <x v="5"/>
    <n v="5.6818181818181825"/>
    <n v="17.04545454545455"/>
    <s v="blw"/>
    <n v="17.04545454545455"/>
  </r>
  <r>
    <s v="OtsLGRF22S"/>
    <s v="OtsLGRF22S_10727"/>
    <s v="C-10727"/>
    <d v="2022-10-18T00:00:00"/>
    <n v="18"/>
    <s v="M"/>
    <n v="670"/>
    <n v="67"/>
    <x v="0"/>
    <n v="1"/>
    <m/>
    <s v="M"/>
    <s v="M"/>
    <s v="OtsLYON18S_1_2366"/>
    <s v="OtsLYON18S_1_2742"/>
    <x v="0"/>
    <n v="4"/>
    <n v="2018"/>
    <s v="NA"/>
    <s v="NA"/>
    <x v="9"/>
    <n v="0.80551598400000002"/>
    <n v="1"/>
    <x v="1"/>
    <n v="5.6818181818181825"/>
    <n v="17.04545454545455"/>
    <s v="blw"/>
    <n v="17.04545454545455"/>
  </r>
  <r>
    <s v="OtsLGRF22S"/>
    <s v="OtsLGRF22S_10730"/>
    <s v="C-10730"/>
    <d v="2022-10-18T00:00:00"/>
    <n v="18"/>
    <s v="M"/>
    <n v="710"/>
    <n v="71"/>
    <x v="0"/>
    <n v="1"/>
    <m/>
    <s v="M"/>
    <s v="M"/>
    <s v="OtsLYON18S_1_0053"/>
    <s v="OtsLYON18S_1_0275"/>
    <x v="0"/>
    <n v="4"/>
    <n v="2018"/>
    <s v="NA"/>
    <s v="NA"/>
    <x v="0"/>
    <n v="0.80551598400000002"/>
    <n v="1"/>
    <x v="5"/>
    <n v="5.6818181818181825"/>
    <n v="17.04545454545455"/>
    <s v="abv"/>
    <n v="17.04545454545455"/>
  </r>
  <r>
    <s v="OtsLGRF22S"/>
    <s v="OtsLGRF22S_10733"/>
    <s v="C-10733"/>
    <d v="2022-10-18T00:00:00"/>
    <n v="18"/>
    <s v="F"/>
    <n v="760"/>
    <n v="76"/>
    <x v="1"/>
    <s v="NA"/>
    <m/>
    <s v="F"/>
    <s v="F"/>
    <s v="NA"/>
    <s v="NA"/>
    <x v="2"/>
    <s v="NA"/>
    <s v="U"/>
    <s v="FALL"/>
    <n v="1"/>
    <x v="1"/>
    <e v="#N/A"/>
    <n v="1"/>
    <x v="4"/>
    <n v="5.6818181818181825"/>
    <n v="17.04545454545455"/>
    <s v="abv"/>
    <n v="17.04545454545455"/>
  </r>
  <r>
    <s v="OtsLGRF22S"/>
    <s v="OtsLGRF22S_10736"/>
    <s v="C-10736"/>
    <d v="2022-10-18T00:00:00"/>
    <n v="18"/>
    <s v="M"/>
    <n v="690"/>
    <n v="69"/>
    <x v="0"/>
    <n v="1"/>
    <m/>
    <s v="M"/>
    <s v="M"/>
    <s v="OtsLYON18S_1_2315"/>
    <s v="OtsLYON18S_1_2432"/>
    <x v="0"/>
    <n v="4"/>
    <n v="2018"/>
    <s v="NA"/>
    <s v="NA"/>
    <x v="9"/>
    <n v="0.80551598400000002"/>
    <n v="1"/>
    <x v="5"/>
    <n v="5.6818181818181825"/>
    <n v="17.04545454545455"/>
    <s v="blw"/>
    <n v="17.04545454545455"/>
  </r>
  <r>
    <s v="OtsLGRF22S"/>
    <s v="OtsLGRF22S_10739"/>
    <s v="C-10739"/>
    <d v="2022-10-19T00:00:00"/>
    <n v="18"/>
    <s v="F"/>
    <n v="590"/>
    <n v="59"/>
    <x v="1"/>
    <s v="NA"/>
    <m/>
    <s v="F"/>
    <s v="F"/>
    <s v="OtsNPFH17S_1_2316"/>
    <s v="OtsNPFH17S_1_2027"/>
    <x v="4"/>
    <n v="5"/>
    <n v="2017"/>
    <s v="NA"/>
    <s v="NA"/>
    <x v="2"/>
    <n v="0.98821806999999995"/>
    <n v="1"/>
    <x v="6"/>
    <n v="5.6818181818181825"/>
    <n v="17.04545454545455"/>
    <s v="abv"/>
    <n v="17.04545454545455"/>
  </r>
  <r>
    <s v="OtsLGRF22S"/>
    <s v="OtsLGRF22S_10742"/>
    <s v="C-10742"/>
    <d v="2022-10-19T00:00:00"/>
    <n v="18"/>
    <s v="M"/>
    <n v="600"/>
    <n v="60"/>
    <x v="1"/>
    <s v="NA"/>
    <m/>
    <s v="M"/>
    <s v="M"/>
    <s v="OtsLYON19S_1_0531"/>
    <s v="OtsLYON19S_1_0380"/>
    <x v="1"/>
    <n v="3"/>
    <n v="2019"/>
    <s v="NA"/>
    <s v="NA"/>
    <x v="0"/>
    <n v="0.95971980899999998"/>
    <n v="1"/>
    <x v="6"/>
    <n v="5.6818181818181825"/>
    <n v="17.04545454545455"/>
    <s v="abv"/>
    <n v="17.04545454545455"/>
  </r>
  <r>
    <s v="OtsLGRF22S"/>
    <s v="OtsLGRF22S_10745"/>
    <s v="C-10745"/>
    <d v="2022-10-19T00:00:00"/>
    <n v="18"/>
    <s v="F"/>
    <n v="780"/>
    <n v="78"/>
    <x v="0"/>
    <n v="1"/>
    <m/>
    <s v="F"/>
    <s v="F"/>
    <s v="NA"/>
    <s v="NA"/>
    <x v="2"/>
    <s v="NA"/>
    <s v="U"/>
    <s v="FALL"/>
    <n v="0.999999999999999"/>
    <x v="6"/>
    <e v="#N/A"/>
    <n v="1"/>
    <x v="3"/>
    <n v="5.6818181818181825"/>
    <n v="17.04545454545455"/>
    <s v="abv"/>
    <n v="17.04545454545455"/>
  </r>
  <r>
    <s v="OtsLGRF22S"/>
    <s v="OtsLGRF22S_10748"/>
    <s v="C-10748"/>
    <d v="2022-10-19T00:00:00"/>
    <n v="18"/>
    <s v="F"/>
    <n v="690"/>
    <n v="69"/>
    <x v="0"/>
    <n v="1"/>
    <m/>
    <s v="F"/>
    <s v="F"/>
    <s v="OtsLYON18S_1_2322"/>
    <s v="OtsLYON18S_1_2446"/>
    <x v="0"/>
    <n v="4"/>
    <n v="2018"/>
    <s v="NA"/>
    <s v="NA"/>
    <x v="9"/>
    <n v="0.80551598400000002"/>
    <n v="1"/>
    <x v="5"/>
    <n v="5.6818181818181825"/>
    <n v="17.04545454545455"/>
    <s v="blw"/>
    <n v="17.04545454545455"/>
  </r>
  <r>
    <s v="OtsLGRF22S"/>
    <s v="OtsLGRF22S_10751"/>
    <s v="C-10751"/>
    <d v="2022-10-19T00:00:00"/>
    <n v="18"/>
    <s v="M"/>
    <n v="300"/>
    <n v="30"/>
    <x v="0"/>
    <n v="1"/>
    <m/>
    <s v="M"/>
    <s v="M"/>
    <s v="OtsLYON20S_1_1409"/>
    <s v="OtsLYON20S_1_0984"/>
    <x v="7"/>
    <n v="2"/>
    <n v="2020"/>
    <s v="NA"/>
    <s v="NA"/>
    <x v="9"/>
    <n v="0.98961045999999997"/>
    <n v="1"/>
    <x v="11"/>
    <n v="5.6818181818181825"/>
    <n v="17.04545454545455"/>
    <s v="blw"/>
    <n v="17.04545454545455"/>
  </r>
  <r>
    <s v="OtsLGRF22S"/>
    <s v="OtsLGRF22S_10754"/>
    <s v="C-10754"/>
    <d v="2022-10-20T00:00:00"/>
    <n v="18"/>
    <s v="M"/>
    <n v="590"/>
    <n v="59"/>
    <x v="0"/>
    <n v="1"/>
    <m/>
    <s v="M"/>
    <s v="M"/>
    <s v="OtsLYON19S_1_0556"/>
    <s v="OtsLYON19S_1_0448"/>
    <x v="1"/>
    <n v="3"/>
    <n v="2019"/>
    <s v="NA"/>
    <s v="NA"/>
    <x v="3"/>
    <n v="0.95971980899999998"/>
    <n v="1"/>
    <x v="6"/>
    <n v="5.6818181818181825"/>
    <n v="17.04545454545455"/>
    <s v="blw"/>
    <n v="17.04545454545455"/>
  </r>
  <r>
    <s v="OtsLGRF22S"/>
    <s v="OtsLGRF22S_10757"/>
    <s v="C-10757"/>
    <d v="2022-10-20T00:00:00"/>
    <n v="18"/>
    <s v="M"/>
    <n v="640"/>
    <n v="64"/>
    <x v="1"/>
    <s v="NA"/>
    <m/>
    <s v="M"/>
    <s v="M"/>
    <s v="OtsLYON19S_1_0552"/>
    <s v="OtsLYON19S_1_0439"/>
    <x v="1"/>
    <n v="3"/>
    <n v="2019"/>
    <s v="NA"/>
    <s v="NA"/>
    <x v="3"/>
    <n v="0.95971980899999998"/>
    <n v="1"/>
    <x v="1"/>
    <n v="5.6818181818181825"/>
    <n v="17.04545454545455"/>
    <s v="blw"/>
    <n v="17.04545454545455"/>
  </r>
  <r>
    <s v="OtsLGRF22S"/>
    <s v="OtsLGRF22S_10760"/>
    <s v="C-10760"/>
    <d v="2022-10-20T00:00:00"/>
    <n v="18"/>
    <s v="M"/>
    <n v="600"/>
    <n v="60"/>
    <x v="1"/>
    <s v="NA"/>
    <m/>
    <s v="M"/>
    <s v="M"/>
    <s v="OtsLYON19S_1_0576"/>
    <s v="OtsLYON19S_1_0496"/>
    <x v="1"/>
    <n v="3"/>
    <n v="2019"/>
    <s v="NA"/>
    <s v="NA"/>
    <x v="3"/>
    <n v="0.95971980899999998"/>
    <n v="1"/>
    <x v="6"/>
    <n v="5.6818181818181825"/>
    <n v="17.04545454545455"/>
    <s v="blw"/>
    <n v="17.04545454545455"/>
  </r>
  <r>
    <s v="OtsLGRF22S"/>
    <s v="OtsLGRF22S_10763"/>
    <s v="C-10763"/>
    <d v="2022-10-20T00:00:00"/>
    <n v="18"/>
    <s v="M"/>
    <n v="670"/>
    <n v="67"/>
    <x v="0"/>
    <n v="1"/>
    <m/>
    <s v="M"/>
    <s v="M"/>
    <s v="OtsLYON18S_1_2324"/>
    <s v="OtsLYON18S_1_2492"/>
    <x v="0"/>
    <n v="4"/>
    <n v="2018"/>
    <s v="NA"/>
    <s v="NA"/>
    <x v="9"/>
    <n v="0.80551598400000002"/>
    <n v="1"/>
    <x v="1"/>
    <n v="5.6818181818181825"/>
    <n v="17.04545454545455"/>
    <s v="blw"/>
    <n v="17.04545454545455"/>
  </r>
  <r>
    <s v="OtsLGRF22S"/>
    <s v="OtsLGRF22S_10766"/>
    <s v="C-10766"/>
    <d v="2022-10-20T00:00:00"/>
    <n v="18"/>
    <s v="M"/>
    <n v="580"/>
    <n v="58"/>
    <x v="1"/>
    <s v="NA"/>
    <m/>
    <s v="M"/>
    <s v="M"/>
    <s v="NA"/>
    <s v="NA"/>
    <x v="2"/>
    <s v="NA"/>
    <s v="U"/>
    <s v="FALL"/>
    <n v="1"/>
    <x v="1"/>
    <e v="#N/A"/>
    <n v="1"/>
    <x v="6"/>
    <n v="5.6818181818181825"/>
    <n v="17.04545454545455"/>
    <s v="abv"/>
    <n v="17.04545454545455"/>
  </r>
  <r>
    <s v="OtsLGRF22S"/>
    <s v="OtsLGRF22S_10769"/>
    <s v="C-10769"/>
    <d v="2022-10-20T00:00:00"/>
    <n v="18"/>
    <s v="M"/>
    <n v="330"/>
    <n v="33"/>
    <x v="0"/>
    <n v="1"/>
    <m/>
    <s v="M"/>
    <s v="M"/>
    <s v="OtsLYON20S_1_0639"/>
    <s v="OtsLYON20S_1_0826"/>
    <x v="7"/>
    <n v="2"/>
    <n v="2020"/>
    <s v="NA"/>
    <s v="NA"/>
    <x v="9"/>
    <n v="0.98961045999999997"/>
    <n v="1"/>
    <x v="11"/>
    <n v="5.6818181818181825"/>
    <n v="17.04545454545455"/>
    <s v="blw"/>
    <n v="17.04545454545455"/>
  </r>
  <r>
    <s v="OtsLGRF22S"/>
    <s v="OtsLGRF22S_10772"/>
    <s v="C-10772"/>
    <d v="2022-10-20T00:00:00"/>
    <n v="18"/>
    <s v="M"/>
    <n v="680"/>
    <n v="68"/>
    <x v="0"/>
    <n v="1"/>
    <m/>
    <s v="M"/>
    <s v="M"/>
    <s v="OtsLYON18S_1_2503"/>
    <s v="OtsLYON18S_1_2453"/>
    <x v="0"/>
    <n v="4"/>
    <n v="2018"/>
    <s v="NA"/>
    <s v="NA"/>
    <x v="9"/>
    <n v="0.80551598400000002"/>
    <n v="1"/>
    <x v="5"/>
    <n v="5.6818181818181825"/>
    <n v="17.04545454545455"/>
    <s v="blw"/>
    <n v="17.04545454545455"/>
  </r>
  <r>
    <s v="OtsLGRF22S"/>
    <s v="OtsLGRF22S_10775"/>
    <s v="C-10775"/>
    <d v="2022-10-20T00:00:00"/>
    <n v="18"/>
    <s v="M"/>
    <n v="370"/>
    <n v="37"/>
    <x v="1"/>
    <s v="NA"/>
    <m/>
    <s v="M"/>
    <s v="M"/>
    <s v="NA"/>
    <s v="NA"/>
    <x v="2"/>
    <s v="NA"/>
    <s v="U"/>
    <s v="FALL"/>
    <n v="1"/>
    <x v="1"/>
    <e v="#N/A"/>
    <n v="1"/>
    <x v="11"/>
    <n v="5.6818181818181825"/>
    <n v="17.04545454545455"/>
    <s v="abv"/>
    <n v="17.04545454545455"/>
  </r>
  <r>
    <s v="OtsLGRF22S"/>
    <s v="OtsLGRF22S_10778"/>
    <s v="C-10778"/>
    <d v="2022-10-20T00:00:00"/>
    <n v="18"/>
    <s v="M"/>
    <n v="330"/>
    <n v="33"/>
    <x v="0"/>
    <n v="1"/>
    <m/>
    <s v="M"/>
    <s v="M"/>
    <s v="OtsLYON20S_1_1447"/>
    <s v="OtsLYON20S_1_1242"/>
    <x v="7"/>
    <n v="2"/>
    <n v="2020"/>
    <s v="NA"/>
    <s v="NA"/>
    <x v="9"/>
    <n v="0.98961045999999997"/>
    <n v="1"/>
    <x v="11"/>
    <n v="5.6818181818181825"/>
    <n v="17.04545454545455"/>
    <s v="blw"/>
    <n v="17.04545454545455"/>
  </r>
  <r>
    <s v="OtsLGRF22S"/>
    <s v="OtsLGRF22S_10781"/>
    <s v="C-10781"/>
    <d v="2022-10-20T00:00:00"/>
    <n v="18"/>
    <s v="F"/>
    <n v="660"/>
    <n v="66"/>
    <x v="0"/>
    <n v="1"/>
    <m/>
    <s v="F"/>
    <s v="F"/>
    <s v="OtsLYON18S_1_2352"/>
    <s v="OtsLYON18S_1_2728"/>
    <x v="0"/>
    <n v="4"/>
    <n v="2018"/>
    <s v="NA"/>
    <s v="NA"/>
    <x v="9"/>
    <n v="0.80551598400000002"/>
    <n v="1"/>
    <x v="1"/>
    <n v="5.6818181818181825"/>
    <n v="17.04545454545455"/>
    <s v="blw"/>
    <n v="17.04545454545455"/>
  </r>
  <r>
    <s v="OtsLGRF22S"/>
    <s v="OtsLGRF22S_10784"/>
    <s v="C-10784"/>
    <d v="2022-10-21T00:00:00"/>
    <n v="18"/>
    <s v="M"/>
    <n v="430"/>
    <n v="43"/>
    <x v="0"/>
    <s v="NA"/>
    <m/>
    <s v="M"/>
    <s v="M"/>
    <s v="NA"/>
    <s v="NA"/>
    <x v="2"/>
    <s v="NA"/>
    <s v="U"/>
    <s v="FALL"/>
    <n v="0.999999999999996"/>
    <x v="6"/>
    <e v="#N/A"/>
    <n v="1"/>
    <x v="7"/>
    <n v="5.6818181818181825"/>
    <n v="17.04545454545455"/>
    <s v="abv"/>
    <n v="17.04545454545455"/>
  </r>
  <r>
    <s v="OtsLGRF22S"/>
    <s v="OtsLGRF22S_10787"/>
    <s v="C-10787"/>
    <d v="2022-10-21T00:00:00"/>
    <n v="18"/>
    <s v="M"/>
    <n v="570"/>
    <n v="57"/>
    <x v="1"/>
    <s v="NA"/>
    <m/>
    <s v="M"/>
    <s v="M"/>
    <s v="OtsNPFH19S_1_2327"/>
    <s v="OtsNPFH19S_1_2052"/>
    <x v="5"/>
    <n v="3"/>
    <n v="2019"/>
    <s v="NA"/>
    <s v="NA"/>
    <x v="2"/>
    <n v="0.99705232300000002"/>
    <n v="1"/>
    <x v="9"/>
    <n v="5.6818181818181825"/>
    <n v="17.04545454545455"/>
    <s v="abv"/>
    <n v="17.04545454545455"/>
  </r>
  <r>
    <s v="OtsLGRF22S"/>
    <s v="OtsLGRF22S_10790"/>
    <s v="C-10790"/>
    <d v="2022-10-21T00:00:00"/>
    <n v="18"/>
    <s v="M"/>
    <n v="640"/>
    <n v="64"/>
    <x v="0"/>
    <n v="1"/>
    <m/>
    <s v="M"/>
    <s v="M"/>
    <s v="OtsLYON18S_1_2337"/>
    <s v="OtsLYON18S_1_2495"/>
    <x v="0"/>
    <n v="4"/>
    <n v="2018"/>
    <s v="NA"/>
    <s v="NA"/>
    <x v="9"/>
    <n v="0.80551598400000002"/>
    <n v="1"/>
    <x v="1"/>
    <n v="5.6818181818181825"/>
    <n v="17.04545454545455"/>
    <s v="blw"/>
    <n v="17.04545454545455"/>
  </r>
  <r>
    <s v="OtsLGRF22S"/>
    <s v="OtsLGRF22S_10793"/>
    <s v="C-10793"/>
    <d v="2022-10-21T00:00:00"/>
    <n v="18"/>
    <s v="F"/>
    <n v="670"/>
    <n v="67"/>
    <x v="0"/>
    <n v="1"/>
    <m/>
    <s v="F"/>
    <s v="F"/>
    <s v="OtsLYON18S_1_2323"/>
    <s v="OtsLYON18S_1_2471"/>
    <x v="0"/>
    <n v="4"/>
    <n v="2018"/>
    <s v="NA"/>
    <s v="NA"/>
    <x v="9"/>
    <n v="0.80551598400000002"/>
    <n v="1"/>
    <x v="1"/>
    <n v="5.6818181818181825"/>
    <n v="17.04545454545455"/>
    <s v="blw"/>
    <n v="17.04545454545455"/>
  </r>
  <r>
    <s v="OtsLGRF22S"/>
    <s v="OtsLGRF22S_10796"/>
    <s v="C-10796"/>
    <d v="2022-10-21T00:00:00"/>
    <n v="18"/>
    <s v="M"/>
    <n v="630"/>
    <n v="63"/>
    <x v="1"/>
    <s v="NA"/>
    <m/>
    <s v="M"/>
    <s v="M"/>
    <s v="OtsLYON19S_1_1868"/>
    <s v="OtsLYON19S_1_1627"/>
    <x v="1"/>
    <n v="3"/>
    <n v="2019"/>
    <s v="NA"/>
    <s v="NA"/>
    <x v="12"/>
    <n v="0.95971980899999998"/>
    <n v="1"/>
    <x v="1"/>
    <n v="5.6818181818181825"/>
    <n v="17.04545454545455"/>
    <s v="abv"/>
    <n v="17.04545454545455"/>
  </r>
  <r>
    <s v="OtsLGRF22S"/>
    <s v="OtsLGRF22S_10799"/>
    <s v="C-10799"/>
    <d v="2022-10-21T00:00:00"/>
    <n v="18"/>
    <s v="F"/>
    <n v="690"/>
    <n v="69"/>
    <x v="0"/>
    <n v="1"/>
    <m/>
    <s v="F"/>
    <s v="F"/>
    <s v="OtsLYON18S_1_2501"/>
    <s v="OtsLYON18S_1_2441"/>
    <x v="0"/>
    <n v="4"/>
    <n v="2018"/>
    <s v="NA"/>
    <s v="NA"/>
    <x v="9"/>
    <n v="0.80551598400000002"/>
    <n v="1"/>
    <x v="5"/>
    <n v="5.6818181818181825"/>
    <n v="17.04545454545455"/>
    <s v="blw"/>
    <n v="17.04545454545455"/>
  </r>
  <r>
    <s v="OtsLGRF22S"/>
    <s v="OtsLGRF22S_10802"/>
    <s v="C-10802"/>
    <d v="2022-10-21T00:00:00"/>
    <n v="18"/>
    <s v="F"/>
    <n v="750"/>
    <n v="75"/>
    <x v="1"/>
    <s v="NA"/>
    <m/>
    <s v="F"/>
    <s v="F"/>
    <s v="OtsLYON18S_1_0764"/>
    <s v="OtsLYON18S_1_0700"/>
    <x v="0"/>
    <n v="4"/>
    <n v="2018"/>
    <s v="NA"/>
    <s v="NA"/>
    <x v="3"/>
    <n v="0.80551598400000002"/>
    <n v="1"/>
    <x v="4"/>
    <n v="5.6818181818181825"/>
    <n v="17.04545454545455"/>
    <s v="blw"/>
    <n v="17.04545454545455"/>
  </r>
  <r>
    <s v="OtsLGRF22S"/>
    <s v="OtsLGRF22S_10805"/>
    <s v="C-10805"/>
    <d v="2022-10-21T00:00:00"/>
    <n v="18"/>
    <s v="M"/>
    <n v="360"/>
    <n v="36"/>
    <x v="0"/>
    <n v="1"/>
    <s v="This sample is a duplicate with OtsLGRF22S_10379."/>
    <s v="M"/>
    <s v="M"/>
    <s v="OtsLYON20S_1_1405"/>
    <s v="OtsLYON20S_1_0977"/>
    <x v="7"/>
    <n v="2"/>
    <n v="2020"/>
    <s v="NA"/>
    <s v="NA"/>
    <x v="9"/>
    <n v="0.98961045999999997"/>
    <n v="1"/>
    <x v="11"/>
    <n v="5.6818181818181825"/>
    <n v="17.04545454545455"/>
    <s v="blw"/>
    <n v="17.04545454545455"/>
  </r>
  <r>
    <s v="OtsLGRF22S"/>
    <s v="OtsLGRF22S_10808"/>
    <s v="C-10808"/>
    <d v="2022-10-21T00:00:00"/>
    <n v="18"/>
    <s v="M"/>
    <n v="460"/>
    <n v="46"/>
    <x v="0"/>
    <n v="1"/>
    <m/>
    <s v="M"/>
    <s v="M"/>
    <s v="OtsLYON19S_1_1363"/>
    <s v="OtsLYON19S_1_1289"/>
    <x v="1"/>
    <n v="3"/>
    <n v="2019"/>
    <s v="NA"/>
    <s v="NA"/>
    <x v="9"/>
    <n v="0.95971980899999998"/>
    <n v="1"/>
    <x v="7"/>
    <n v="5.6818181818181825"/>
    <n v="17.04545454545455"/>
    <s v="blw"/>
    <n v="17.04545454545455"/>
  </r>
  <r>
    <s v="OtsLGRF22S"/>
    <s v="OtsLGRF22S_10811"/>
    <s v="C-10811"/>
    <d v="2022-10-22T00:00:00"/>
    <n v="18"/>
    <s v="M"/>
    <n v="450"/>
    <n v="45"/>
    <x v="0"/>
    <n v="1"/>
    <m/>
    <s v="M"/>
    <s v="M"/>
    <s v="OtsLYON20S_1_0412"/>
    <s v="OtsLYON20S_1_1099"/>
    <x v="7"/>
    <n v="2"/>
    <n v="2020"/>
    <s v="NA"/>
    <s v="NA"/>
    <x v="5"/>
    <n v="0.98961045999999997"/>
    <n v="1"/>
    <x v="7"/>
    <n v="5.6818181818181825"/>
    <n v="17.04545454545455"/>
    <s v="abv"/>
    <n v="17.04545454545455"/>
  </r>
  <r>
    <s v="OtsLGRF22S"/>
    <s v="OtsLGRF22S_10814"/>
    <s v="C-10814"/>
    <d v="2022-10-22T00:00:00"/>
    <n v="18"/>
    <s v="F"/>
    <n v="690"/>
    <n v="69"/>
    <x v="0"/>
    <n v="1"/>
    <m/>
    <s v="F"/>
    <s v="F"/>
    <s v="OtsLYON18S_1_2358"/>
    <s v="OtsLYON18S_1_2718"/>
    <x v="0"/>
    <n v="4"/>
    <n v="2018"/>
    <s v="NA"/>
    <s v="NA"/>
    <x v="9"/>
    <n v="0.80551598400000002"/>
    <n v="1"/>
    <x v="5"/>
    <n v="5.6818181818181825"/>
    <n v="17.04545454545455"/>
    <s v="blw"/>
    <n v="17.04545454545455"/>
  </r>
  <r>
    <s v="OtsLGRF22S"/>
    <s v="OtsLGRF22S_10817"/>
    <s v="C-10817"/>
    <d v="2022-10-22T00:00:00"/>
    <n v="18"/>
    <s v="F"/>
    <n v="600"/>
    <n v="60"/>
    <x v="1"/>
    <s v="NA"/>
    <m/>
    <s v="M"/>
    <s v="M"/>
    <s v="OtsPBT19-LWSFa-6530"/>
    <s v="OtsPBT19-LWSFa-6718"/>
    <x v="12"/>
    <n v="3"/>
    <n v="2019"/>
    <s v="NA"/>
    <s v="NA"/>
    <x v="20"/>
    <n v="1"/>
    <n v="1"/>
    <x v="6"/>
    <n v="5.6818181818181825"/>
    <n v="17.04545454545455"/>
    <s v="blw"/>
    <n v="17.04545454545455"/>
  </r>
  <r>
    <s v="OtsLGRF22S"/>
    <s v="OtsLGRF22S_10820"/>
    <s v="C-10820"/>
    <d v="2022-10-22T00:00:00"/>
    <n v="18"/>
    <s v="M"/>
    <n v="740"/>
    <n v="74"/>
    <x v="1"/>
    <s v="NA"/>
    <m/>
    <s v="U"/>
    <s v="M"/>
    <s v="OtsLYON18S_1_2372"/>
    <s v="OtsLYON18S_1_2776"/>
    <x v="0"/>
    <n v="4"/>
    <n v="2018"/>
    <s v="NA"/>
    <s v="NA"/>
    <x v="3"/>
    <n v="0.80551598400000002"/>
    <n v="1"/>
    <x v="4"/>
    <n v="5.6818181818181825"/>
    <n v="17.04545454545455"/>
    <s v="blw"/>
    <n v="17.04545454545455"/>
  </r>
  <r>
    <s v="OtsLGRF22S"/>
    <s v="OtsLGRF22S_10823"/>
    <s v="C-10823"/>
    <d v="2022-10-22T00:00:00"/>
    <n v="18"/>
    <s v="F"/>
    <n v="830"/>
    <n v="83"/>
    <x v="1"/>
    <s v="NA"/>
    <m/>
    <s v="F"/>
    <s v="F"/>
    <s v="OtsLYON18S_1_1001"/>
    <s v="OtsLYON18S_1_1125"/>
    <x v="0"/>
    <n v="4"/>
    <n v="2018"/>
    <s v="NA"/>
    <s v="NA"/>
    <x v="3"/>
    <n v="0.80551598400000002"/>
    <n v="1"/>
    <x v="2"/>
    <n v="5.6818181818181825"/>
    <n v="17.04545454545455"/>
    <s v="blw"/>
    <n v="17.04545454545455"/>
  </r>
  <r>
    <s v="OtsLGRF22S"/>
    <s v="OtsLGRF22S_10826"/>
    <s v="C-10826"/>
    <d v="2022-10-22T00:00:00"/>
    <n v="18"/>
    <s v="M"/>
    <n v="440"/>
    <n v="44"/>
    <x v="1"/>
    <s v="NA"/>
    <m/>
    <s v="M"/>
    <s v="M"/>
    <s v="OtsNPFH20S_1_0828"/>
    <s v="OtsNPFH20S_1_0764"/>
    <x v="14"/>
    <n v="2"/>
    <n v="2020"/>
    <s v="NA"/>
    <s v="NA"/>
    <x v="22"/>
    <n v="0.98845608500000004"/>
    <n v="1"/>
    <x v="7"/>
    <n v="5.6818181818181825"/>
    <n v="17.04545454545455"/>
    <s v="abv"/>
    <n v="17.04545454545455"/>
  </r>
  <r>
    <s v="OtsLGRF22S"/>
    <s v="OtsLGRF22S_10829"/>
    <s v="C-10829"/>
    <d v="2022-10-22T00:00:00"/>
    <n v="18"/>
    <s v="M"/>
    <n v="550"/>
    <n v="55"/>
    <x v="1"/>
    <s v="NA"/>
    <m/>
    <s v="M"/>
    <s v="M"/>
    <s v="OtsLYON19S_1_1795"/>
    <s v="OtsLYON19S_1_2070"/>
    <x v="1"/>
    <n v="3"/>
    <n v="2019"/>
    <s v="NA"/>
    <s v="NA"/>
    <x v="3"/>
    <n v="0.95971980899999998"/>
    <n v="1"/>
    <x v="9"/>
    <n v="5.6818181818181825"/>
    <n v="17.04545454545455"/>
    <s v="blw"/>
    <n v="17.04545454545455"/>
  </r>
  <r>
    <s v="OtsLGRF22S"/>
    <s v="OtsLGRF22S_10832"/>
    <s v="C-10832"/>
    <d v="2022-10-22T00:00:00"/>
    <n v="18"/>
    <s v="M"/>
    <n v="650"/>
    <n v="65"/>
    <x v="0"/>
    <n v="1"/>
    <m/>
    <s v="M"/>
    <s v="M"/>
    <s v="OtsLYON19S_1_2308"/>
    <s v="OtsLYON19S_1_2086"/>
    <x v="1"/>
    <n v="3"/>
    <n v="2019"/>
    <s v="NA"/>
    <s v="NA"/>
    <x v="3"/>
    <n v="0.95971980899999998"/>
    <n v="1"/>
    <x v="1"/>
    <n v="5.6818181818181825"/>
    <n v="17.04545454545455"/>
    <s v="blw"/>
    <n v="17.04545454545455"/>
  </r>
  <r>
    <s v="OtsLGRF22S"/>
    <s v="OtsLGRF22S_10835"/>
    <s v="C-10835"/>
    <d v="2022-10-22T00:00:00"/>
    <n v="18"/>
    <s v="M"/>
    <n v="590"/>
    <n v="59"/>
    <x v="1"/>
    <s v="NA"/>
    <m/>
    <s v="M"/>
    <s v="M"/>
    <s v="OtsLYON19S_1_1361"/>
    <s v="OtsLYON19S_1_1418"/>
    <x v="1"/>
    <n v="3"/>
    <n v="2019"/>
    <s v="NA"/>
    <s v="NA"/>
    <x v="9"/>
    <n v="0.95971980899999998"/>
    <n v="1"/>
    <x v="6"/>
    <n v="5.6818181818181825"/>
    <n v="17.04545454545455"/>
    <s v="blw"/>
    <n v="17.04545454545455"/>
  </r>
  <r>
    <s v="OtsLGRF22S"/>
    <s v="OtsLGRF22S_10838"/>
    <s v="C-10838"/>
    <d v="2022-10-22T00:00:00"/>
    <n v="18"/>
    <s v="M"/>
    <n v="470"/>
    <n v="47"/>
    <x v="0"/>
    <n v="1"/>
    <s v="This sample is a duplicate with OtsLGRF22S_9985."/>
    <s v="M"/>
    <s v="M"/>
    <s v="OtsLYON19S_1_1367"/>
    <s v="OtsLYON19S_1_1442"/>
    <x v="1"/>
    <n v="3"/>
    <n v="2019"/>
    <s v="NA"/>
    <s v="NA"/>
    <x v="9"/>
    <n v="0.95971980899999998"/>
    <n v="1"/>
    <x v="7"/>
    <n v="5.6818181818181825"/>
    <n v="17.04545454545455"/>
    <s v="blw"/>
    <n v="17.04545454545455"/>
  </r>
  <r>
    <s v="OtsLGRF22S"/>
    <s v="OtsLGRF22S_10841"/>
    <s v="C-10841"/>
    <d v="2022-10-22T00:00:00"/>
    <n v="18"/>
    <s v="M"/>
    <n v="570"/>
    <n v="57"/>
    <x v="0"/>
    <n v="1"/>
    <m/>
    <s v="M"/>
    <s v="M"/>
    <s v="OtsLYON19S_1_1378"/>
    <s v="OtsLYON19S_1_1463"/>
    <x v="1"/>
    <n v="3"/>
    <n v="2019"/>
    <s v="NA"/>
    <s v="NA"/>
    <x v="9"/>
    <n v="0.95971980899999998"/>
    <n v="1"/>
    <x v="9"/>
    <n v="5.6818181818181825"/>
    <n v="17.04545454545455"/>
    <s v="blw"/>
    <n v="17.04545454545455"/>
  </r>
  <r>
    <s v="OtsLGRF22S"/>
    <s v="OtsLGRF22S_10844"/>
    <s v="C-10844"/>
    <d v="2022-10-23T00:00:00"/>
    <n v="18"/>
    <s v="M"/>
    <n v="720"/>
    <n v="72"/>
    <x v="1"/>
    <n v="1"/>
    <m/>
    <s v="M"/>
    <s v="M"/>
    <s v="OtsLYON18S_1_2347"/>
    <s v="OtsLYON18S_1_2714"/>
    <x v="0"/>
    <n v="4"/>
    <n v="2018"/>
    <s v="NA"/>
    <s v="NA"/>
    <x v="9"/>
    <n v="0.80551598400000002"/>
    <n v="1"/>
    <x v="5"/>
    <n v="5.6818181818181825"/>
    <n v="17.04545454545455"/>
    <s v="blw"/>
    <n v="17.04545454545455"/>
  </r>
  <r>
    <s v="OtsLGRF22S"/>
    <s v="OtsLGRF22S_10847"/>
    <s v="C-10847"/>
    <d v="2022-10-23T00:00:00"/>
    <n v="18"/>
    <s v="F"/>
    <n v="680"/>
    <n v="68"/>
    <x v="0"/>
    <n v="1"/>
    <m/>
    <s v="F"/>
    <s v="F"/>
    <s v="OtsLYON19S_1_0502"/>
    <s v="OtsLYON19S_1_0303"/>
    <x v="1"/>
    <n v="3"/>
    <n v="2019"/>
    <s v="NA"/>
    <s v="NA"/>
    <x v="0"/>
    <n v="0.95971980899999998"/>
    <n v="1"/>
    <x v="5"/>
    <n v="5.6818181818181825"/>
    <n v="17.04545454545455"/>
    <s v="abv"/>
    <n v="17.04545454545455"/>
  </r>
  <r>
    <s v="OtsLGRF22S"/>
    <s v="OtsLGRF22S_10850"/>
    <s v="C-10850"/>
    <d v="2022-10-23T00:00:00"/>
    <n v="18"/>
    <s v="M"/>
    <n v="580"/>
    <n v="58"/>
    <x v="0"/>
    <n v="1"/>
    <m/>
    <s v="M"/>
    <s v="M"/>
    <s v="OtsLYON19S_1_0550"/>
    <s v="OtsLYON19S_1_0435"/>
    <x v="1"/>
    <n v="3"/>
    <n v="2019"/>
    <s v="NA"/>
    <s v="NA"/>
    <x v="3"/>
    <n v="0.95971980899999998"/>
    <n v="1"/>
    <x v="6"/>
    <n v="5.6818181818181825"/>
    <n v="17.04545454545455"/>
    <s v="blw"/>
    <n v="17.04545454545455"/>
  </r>
  <r>
    <s v="OtsLGRF22S"/>
    <s v="OtsLGRF22S_10853"/>
    <s v="C-10853"/>
    <d v="2022-10-23T00:00:00"/>
    <n v="18"/>
    <s v="F"/>
    <n v="720"/>
    <n v="72"/>
    <x v="0"/>
    <n v="1"/>
    <m/>
    <s v="F"/>
    <s v="F"/>
    <s v="OtsLYON18S_1_2327"/>
    <s v="OtsLYON18S_1_2458"/>
    <x v="0"/>
    <n v="4"/>
    <n v="2018"/>
    <s v="NA"/>
    <s v="NA"/>
    <x v="9"/>
    <n v="0.80551598400000002"/>
    <n v="1"/>
    <x v="5"/>
    <n v="5.6818181818181825"/>
    <n v="17.04545454545455"/>
    <s v="blw"/>
    <n v="17.04545454545455"/>
  </r>
  <r>
    <s v="OtsLGRF22S"/>
    <s v="OtsLGRF22S_10856"/>
    <s v="C-10856"/>
    <d v="2022-10-23T00:00:00"/>
    <n v="18"/>
    <s v="M"/>
    <n v="660"/>
    <n v="66"/>
    <x v="0"/>
    <n v="1"/>
    <m/>
    <s v="M"/>
    <s v="M"/>
    <s v="OtsLYON18S_1_2320"/>
    <s v="OtsLYON18S_1_2465"/>
    <x v="0"/>
    <n v="4"/>
    <n v="2018"/>
    <s v="NA"/>
    <s v="NA"/>
    <x v="9"/>
    <n v="0.80551598400000002"/>
    <n v="1"/>
    <x v="1"/>
    <n v="5.6818181818181825"/>
    <n v="17.04545454545455"/>
    <s v="blw"/>
    <n v="17.04545454545455"/>
  </r>
  <r>
    <s v="OtsLGRF22S"/>
    <s v="OtsLGRF22S_10859"/>
    <s v="C-10859"/>
    <d v="2022-10-23T00:00:00"/>
    <n v="18"/>
    <s v="M"/>
    <n v="420"/>
    <n v="42"/>
    <x v="0"/>
    <n v="1"/>
    <m/>
    <s v="M"/>
    <s v="M"/>
    <s v="OtsNPFH20S_1_0589"/>
    <s v="OtsNPFH20S_1_0549"/>
    <x v="14"/>
    <n v="2"/>
    <n v="2020"/>
    <s v="NA"/>
    <s v="NA"/>
    <x v="22"/>
    <n v="0.98845608500000004"/>
    <n v="1"/>
    <x v="11"/>
    <n v="5.6818181818181825"/>
    <n v="17.04545454545455"/>
    <s v="abv"/>
    <n v="17.04545454545455"/>
  </r>
  <r>
    <s v="OtsLGRF22S"/>
    <s v="OtsLGRF22S_10862"/>
    <s v="C-10862"/>
    <d v="2022-10-24T00:00:00"/>
    <n v="18"/>
    <s v="M"/>
    <n v="380"/>
    <n v="38"/>
    <x v="1"/>
    <s v="NA"/>
    <m/>
    <s v="M"/>
    <s v="M"/>
    <s v="OtsNPFH20S_1_0226"/>
    <s v="OtsNPFH20S_1_0152"/>
    <x v="14"/>
    <n v="2"/>
    <n v="2020"/>
    <s v="NA"/>
    <s v="NA"/>
    <x v="22"/>
    <n v="0.98845608500000004"/>
    <n v="1"/>
    <x v="11"/>
    <n v="5.6818181818181825"/>
    <n v="17.04545454545455"/>
    <s v="abv"/>
    <n v="17.04545454545455"/>
  </r>
  <r>
    <s v="OtsLGRF22S"/>
    <s v="OtsLGRF22S_10865"/>
    <s v="C-10865"/>
    <d v="2022-10-24T00:00:00"/>
    <n v="18"/>
    <s v="F"/>
    <n v="710"/>
    <n v="71"/>
    <x v="0"/>
    <n v="1"/>
    <m/>
    <s v="F"/>
    <s v="F"/>
    <s v="OtsLYON19S_1_0538"/>
    <s v="OtsLYON19S_1_0393"/>
    <x v="1"/>
    <n v="3"/>
    <n v="2019"/>
    <s v="NA"/>
    <s v="NA"/>
    <x v="3"/>
    <n v="0.95971980899999998"/>
    <n v="1"/>
    <x v="5"/>
    <n v="5.6818181818181825"/>
    <n v="17.04545454545455"/>
    <s v="blw"/>
    <n v="17.04545454545455"/>
  </r>
  <r>
    <s v="OtsLGRF22S"/>
    <s v="OtsLGRF22S_10868"/>
    <s v="C-10868"/>
    <d v="2022-10-24T00:00:00"/>
    <n v="18"/>
    <s v="M"/>
    <n v="650"/>
    <n v="65"/>
    <x v="0"/>
    <n v="1"/>
    <m/>
    <s v="M"/>
    <s v="M"/>
    <s v="OtsLYON19S_1_0548"/>
    <s v="OtsLYON19S_1_0411"/>
    <x v="1"/>
    <n v="3"/>
    <n v="2019"/>
    <s v="NA"/>
    <s v="NA"/>
    <x v="3"/>
    <n v="0.95971980899999998"/>
    <n v="1"/>
    <x v="1"/>
    <n v="5.6818181818181825"/>
    <n v="17.04545454545455"/>
    <s v="blw"/>
    <n v="17.04545454545455"/>
  </r>
  <r>
    <s v="OtsLGRF22S"/>
    <s v="OtsLGRF22S_10871"/>
    <s v="C-10871"/>
    <d v="2022-10-24T00:00:00"/>
    <n v="18"/>
    <s v="F"/>
    <n v="650"/>
    <n v="65"/>
    <x v="1"/>
    <s v="NA"/>
    <m/>
    <s v="F"/>
    <s v="F"/>
    <s v="OtsLYON19S_1_1793"/>
    <s v="OtsLYON19S_1_2072"/>
    <x v="1"/>
    <n v="3"/>
    <n v="2019"/>
    <s v="NA"/>
    <s v="NA"/>
    <x v="3"/>
    <n v="0.95971980899999998"/>
    <n v="1"/>
    <x v="1"/>
    <n v="5.6818181818181825"/>
    <n v="17.04545454545455"/>
    <s v="blw"/>
    <n v="17.04545454545455"/>
  </r>
  <r>
    <s v="OtsLGRF22S"/>
    <s v="OtsLGRF22S_10874"/>
    <s v="C-10874"/>
    <d v="2022-10-24T00:00:00"/>
    <n v="18"/>
    <s v="M"/>
    <n v="370"/>
    <n v="37"/>
    <x v="0"/>
    <n v="1"/>
    <m/>
    <s v="M"/>
    <s v="M"/>
    <s v="OtsLYON20S_1_1391"/>
    <s v="OtsLYON20S_1_0953"/>
    <x v="7"/>
    <n v="2"/>
    <n v="2020"/>
    <s v="NA"/>
    <s v="NA"/>
    <x v="9"/>
    <n v="0.98961045999999997"/>
    <n v="1"/>
    <x v="11"/>
    <n v="5.6818181818181825"/>
    <n v="17.04545454545455"/>
    <s v="blw"/>
    <n v="17.04545454545455"/>
  </r>
  <r>
    <s v="OtsLGRF22S"/>
    <s v="OtsLGRF22S_10877"/>
    <s v="C-10877"/>
    <d v="2022-10-24T00:00:00"/>
    <n v="18"/>
    <s v="M"/>
    <n v="710"/>
    <n v="71"/>
    <x v="1"/>
    <s v="NA"/>
    <m/>
    <s v="M"/>
    <s v="M"/>
    <s v="OtsLYON19S_1_0535"/>
    <s v="OtsLYON19S_1_0386"/>
    <x v="1"/>
    <n v="3"/>
    <n v="2019"/>
    <s v="NA"/>
    <s v="NA"/>
    <x v="3"/>
    <n v="0.95971980899999998"/>
    <n v="1"/>
    <x v="5"/>
    <n v="5.6818181818181825"/>
    <n v="17.04545454545455"/>
    <s v="blw"/>
    <n v="17.04545454545455"/>
  </r>
  <r>
    <s v="OtsLGRF22S"/>
    <s v="OtsLGRF22S_10880"/>
    <s v="C-10880"/>
    <d v="2022-10-24T00:00:00"/>
    <n v="18"/>
    <s v="M"/>
    <n v="740"/>
    <n v="74"/>
    <x v="1"/>
    <n v="1"/>
    <m/>
    <s v="M"/>
    <s v="M"/>
    <s v="NA"/>
    <s v="NA"/>
    <x v="2"/>
    <s v="NA"/>
    <s v="U"/>
    <s v="FALL"/>
    <n v="0.999999999999998"/>
    <x v="1"/>
    <e v="#N/A"/>
    <n v="1"/>
    <x v="4"/>
    <n v="5.6818181818181825"/>
    <n v="17.04545454545455"/>
    <s v="abv"/>
    <n v="17.04545454545455"/>
  </r>
  <r>
    <s v="OtsLGRF22S"/>
    <s v="OtsLGRF22S_10883"/>
    <s v="C-10883"/>
    <d v="2022-10-25T00:00:00"/>
    <n v="18"/>
    <s v="M"/>
    <n v="720"/>
    <n v="72"/>
    <x v="1"/>
    <s v="NA"/>
    <m/>
    <s v="M"/>
    <s v="M"/>
    <s v="OtsLYON19S_1_0573"/>
    <s v="OtsLYON19S_1_0609"/>
    <x v="1"/>
    <n v="3"/>
    <n v="2019"/>
    <s v="NA"/>
    <s v="NA"/>
    <x v="3"/>
    <n v="0.95971980899999998"/>
    <n v="1"/>
    <x v="5"/>
    <n v="5.6818181818181825"/>
    <n v="17.04545454545455"/>
    <s v="blw"/>
    <n v="17.04545454545455"/>
  </r>
  <r>
    <s v="OtsLGRF22S"/>
    <s v="OtsLGRF22S_10886"/>
    <s v="C-10886"/>
    <d v="2022-10-25T00:00:00"/>
    <n v="18"/>
    <s v="M"/>
    <n v="520"/>
    <n v="52"/>
    <x v="1"/>
    <s v="NA"/>
    <m/>
    <s v="M"/>
    <s v="M"/>
    <s v="OtsLYON19S_1_0577"/>
    <s v="OtsLYON19S_1_0498"/>
    <x v="1"/>
    <n v="3"/>
    <n v="2019"/>
    <s v="NA"/>
    <s v="NA"/>
    <x v="3"/>
    <n v="0.95971980899999998"/>
    <n v="1"/>
    <x v="8"/>
    <n v="5.6818181818181825"/>
    <n v="17.04545454545455"/>
    <s v="blw"/>
    <n v="17.04545454545455"/>
  </r>
  <r>
    <s v="OtsLGRF22S"/>
    <s v="OtsLGRF22S_10889"/>
    <s v="C-10889"/>
    <d v="2022-10-25T00:00:00"/>
    <n v="18"/>
    <s v="M"/>
    <n v="700"/>
    <n v="70"/>
    <x v="0"/>
    <n v="1"/>
    <s v="This individual failed to genotype"/>
    <s v="U"/>
    <s v="M"/>
    <s v="NG"/>
    <s v="NG"/>
    <x v="10"/>
    <s v="NA"/>
    <s v="U"/>
    <s v="NA"/>
    <s v="NA"/>
    <x v="19"/>
    <e v="#N/A"/>
    <n v="1"/>
    <x v="5"/>
    <n v="5.6818181818181825"/>
    <n v="17.04545454545455"/>
    <s v="abv"/>
    <n v="17.04545454545455"/>
  </r>
  <r>
    <s v="OtsLGRF22S"/>
    <s v="OtsLGRF22S_10892"/>
    <s v="C-10892"/>
    <d v="2022-10-25T00:00:00"/>
    <n v="18"/>
    <s v="M"/>
    <n v="480"/>
    <n v="48"/>
    <x v="0"/>
    <n v="1"/>
    <m/>
    <s v="M"/>
    <s v="M"/>
    <s v="OtsLYON19S_1_1388"/>
    <s v="OtsLYON19S_1_1479"/>
    <x v="1"/>
    <n v="3"/>
    <n v="2019"/>
    <s v="NA"/>
    <s v="NA"/>
    <x v="9"/>
    <n v="0.95971980899999998"/>
    <n v="1"/>
    <x v="8"/>
    <n v="5.6818181818181825"/>
    <n v="17.04545454545455"/>
    <s v="blw"/>
    <n v="17.04545454545455"/>
  </r>
  <r>
    <s v="OtsLGRF22S"/>
    <s v="OtsLGRF22S_10895"/>
    <s v="C-10895"/>
    <d v="2022-10-25T00:00:00"/>
    <n v="18"/>
    <s v="F"/>
    <n v="630"/>
    <n v="63"/>
    <x v="1"/>
    <s v="NA"/>
    <m/>
    <s v="F"/>
    <s v="F"/>
    <s v="OtsLYON19S_1_0538"/>
    <s v="OtsLYON19S_1_0393"/>
    <x v="1"/>
    <n v="3"/>
    <n v="2019"/>
    <s v="NA"/>
    <s v="NA"/>
    <x v="3"/>
    <n v="0.95971980899999998"/>
    <n v="1"/>
    <x v="1"/>
    <n v="5.6818181818181825"/>
    <n v="17.04545454545455"/>
    <s v="blw"/>
    <n v="17.04545454545455"/>
  </r>
  <r>
    <s v="OtsLGRF22S"/>
    <s v="OtsLGRF22S_10898"/>
    <s v="C-10898"/>
    <d v="2022-10-25T00:00:00"/>
    <n v="18"/>
    <s v="M"/>
    <n v="610"/>
    <n v="61"/>
    <x v="0"/>
    <n v="1"/>
    <m/>
    <s v="M"/>
    <s v="M"/>
    <s v="OtsLYON19S_1_0539"/>
    <s v="OtsLYON19S_1_0396"/>
    <x v="1"/>
    <n v="3"/>
    <n v="2019"/>
    <s v="NA"/>
    <s v="NA"/>
    <x v="3"/>
    <n v="0.95971980899999998"/>
    <n v="1"/>
    <x v="6"/>
    <n v="5.6818181818181825"/>
    <n v="17.04545454545455"/>
    <s v="blw"/>
    <n v="17.04545454545455"/>
  </r>
  <r>
    <s v="OtsLGRF22S"/>
    <s v="OtsLGRF22S_10901"/>
    <s v="C-10901"/>
    <d v="2022-10-25T00:00:00"/>
    <n v="18"/>
    <s v="F"/>
    <n v="780"/>
    <n v="78"/>
    <x v="1"/>
    <s v="NA"/>
    <m/>
    <s v="F"/>
    <s v="F"/>
    <s v="OtsLYON18S_1_0764"/>
    <s v="OtsLYON18S_1_0698"/>
    <x v="0"/>
    <n v="4"/>
    <n v="2018"/>
    <s v="NA"/>
    <s v="NA"/>
    <x v="3"/>
    <n v="0.80551598400000002"/>
    <n v="1"/>
    <x v="3"/>
    <n v="5.6818181818181825"/>
    <n v="17.04545454545455"/>
    <s v="blw"/>
    <n v="17.04545454545455"/>
  </r>
  <r>
    <s v="OtsLGRF22S"/>
    <s v="OtsLGRF22S_10904"/>
    <s v="C-10904"/>
    <d v="2022-10-25T00:00:00"/>
    <n v="18"/>
    <s v="M"/>
    <n v="660"/>
    <n v="66"/>
    <x v="0"/>
    <s v="NA"/>
    <m/>
    <s v="M"/>
    <s v="M"/>
    <s v="OtsPBT19-RSHFa-0514"/>
    <s v="OtsPBT19-RSHFa-0298"/>
    <x v="9"/>
    <n v="3"/>
    <n v="2019"/>
    <s v="NA"/>
    <s v="NA"/>
    <x v="18"/>
    <n v="0.96016800000000002"/>
    <n v="1"/>
    <x v="1"/>
    <n v="5.6818181818181825"/>
    <n v="17.04545454545455"/>
    <s v="blw"/>
    <n v="17.04545454545455"/>
  </r>
  <r>
    <s v="OtsLGRF22S"/>
    <s v="OtsLGRF22S_10907"/>
    <s v="C-10907"/>
    <d v="2022-10-25T00:00:00"/>
    <n v="18"/>
    <s v="M"/>
    <n v="310"/>
    <n v="31"/>
    <x v="0"/>
    <n v="1"/>
    <m/>
    <s v="M"/>
    <s v="M"/>
    <s v="OtsLYON20S_1_1407"/>
    <s v="OtsLYON20S_1_0980"/>
    <x v="7"/>
    <n v="2"/>
    <n v="2020"/>
    <s v="NA"/>
    <s v="NA"/>
    <x v="9"/>
    <n v="0.98961045999999997"/>
    <n v="1"/>
    <x v="11"/>
    <n v="5.6818181818181825"/>
    <n v="17.04545454545455"/>
    <s v="blw"/>
    <n v="17.04545454545455"/>
  </r>
  <r>
    <s v="OtsLGRF22S"/>
    <s v="OtsLGRF22S_10910"/>
    <s v="C-10910"/>
    <d v="2022-10-25T00:00:00"/>
    <n v="18"/>
    <s v="M"/>
    <n v="640"/>
    <n v="64"/>
    <x v="0"/>
    <n v="1"/>
    <m/>
    <s v="M"/>
    <s v="M"/>
    <s v="NA"/>
    <s v="NA"/>
    <x v="2"/>
    <s v="NA"/>
    <s v="U"/>
    <s v="FALL"/>
    <n v="1.00000000000001"/>
    <x v="6"/>
    <e v="#N/A"/>
    <n v="1"/>
    <x v="1"/>
    <n v="5.6818181818181825"/>
    <n v="17.04545454545455"/>
    <s v="abv"/>
    <n v="17.04545454545455"/>
  </r>
  <r>
    <s v="OtsLGRF22S"/>
    <s v="OtsLGRF22S_10913"/>
    <s v="C-10913"/>
    <d v="2022-10-26T00:00:00"/>
    <n v="18"/>
    <s v="M"/>
    <n v="950"/>
    <n v="95"/>
    <x v="0"/>
    <n v="1"/>
    <m/>
    <s v="M"/>
    <s v="M"/>
    <s v="OtsLYON18S_1_0719"/>
    <s v="OtsLYON18S_1_0581"/>
    <x v="0"/>
    <n v="4"/>
    <n v="2018"/>
    <s v="NA"/>
    <s v="NA"/>
    <x v="5"/>
    <n v="0.80551598400000002"/>
    <n v="1"/>
    <x v="10"/>
    <n v="5.6818181818181825"/>
    <n v="17.04545454545455"/>
    <s v="abv"/>
    <n v="17.04545454545455"/>
  </r>
  <r>
    <s v="OtsLGRF22S"/>
    <s v="OtsLGRF22S_10916"/>
    <s v="C-10916"/>
    <d v="2022-10-26T00:00:00"/>
    <n v="18"/>
    <s v="M"/>
    <n v="360"/>
    <n v="36"/>
    <x v="0"/>
    <n v="1"/>
    <m/>
    <s v="M"/>
    <s v="M"/>
    <s v="OtsLYON20S_1_1455"/>
    <s v="OtsLYON20S_1_1250"/>
    <x v="7"/>
    <n v="2"/>
    <n v="2020"/>
    <s v="NA"/>
    <s v="NA"/>
    <x v="9"/>
    <n v="0.98961045999999997"/>
    <n v="1"/>
    <x v="11"/>
    <n v="5.6818181818181825"/>
    <n v="17.04545454545455"/>
    <s v="blw"/>
    <n v="17.04545454545455"/>
  </r>
  <r>
    <s v="OtsLGRF22S"/>
    <s v="OtsLGRF22S_10919"/>
    <s v="C-10919"/>
    <d v="2022-10-26T00:00:00"/>
    <n v="18"/>
    <s v="M"/>
    <n v="670"/>
    <n v="67"/>
    <x v="1"/>
    <s v="NA"/>
    <m/>
    <s v="M"/>
    <s v="M"/>
    <s v="OtsLYON19S_1_2309"/>
    <s v="OtsLYON19S_1_2090"/>
    <x v="1"/>
    <n v="3"/>
    <n v="2019"/>
    <s v="NA"/>
    <s v="NA"/>
    <x v="3"/>
    <n v="0.95971980899999998"/>
    <n v="1"/>
    <x v="1"/>
    <n v="5.6818181818181825"/>
    <n v="17.04545454545455"/>
    <s v="blw"/>
    <n v="17.04545454545455"/>
  </r>
  <r>
    <s v="OtsLGRF22S"/>
    <s v="OtsLGRF22S_10922"/>
    <s v="C-10922"/>
    <d v="2022-10-26T00:00:00"/>
    <n v="18"/>
    <s v="M"/>
    <n v="410"/>
    <n v="41"/>
    <x v="0"/>
    <n v="1"/>
    <m/>
    <s v="U"/>
    <s v="M"/>
    <s v="OtsNPFH20S_1_0480"/>
    <s v="OtsNPFH20S_1_0440"/>
    <x v="14"/>
    <n v="2"/>
    <n v="2020"/>
    <s v="NA"/>
    <s v="NA"/>
    <x v="22"/>
    <n v="0.98845608500000004"/>
    <n v="1"/>
    <x v="11"/>
    <n v="5.6818181818181825"/>
    <n v="17.04545454545455"/>
    <s v="abv"/>
    <n v="17.04545454545455"/>
  </r>
  <r>
    <s v="OtsLGRF22S"/>
    <s v="OtsLGRF22S_10925"/>
    <s v="C-10925"/>
    <d v="2022-10-26T00:00:00"/>
    <n v="18"/>
    <s v="M"/>
    <n v="350"/>
    <n v="35"/>
    <x v="0"/>
    <n v="1"/>
    <m/>
    <s v="U"/>
    <s v="M"/>
    <s v="OtsLYON20S_1_1413"/>
    <s v="OtsLYON20S_1_0987"/>
    <x v="7"/>
    <n v="2"/>
    <n v="2020"/>
    <s v="NA"/>
    <s v="NA"/>
    <x v="9"/>
    <n v="0.98961045999999997"/>
    <n v="1"/>
    <x v="11"/>
    <n v="5.6818181818181825"/>
    <n v="17.04545454545455"/>
    <s v="blw"/>
    <n v="17.04545454545455"/>
  </r>
  <r>
    <s v="OtsLGRF22S"/>
    <s v="OtsLGRF22S_10928"/>
    <s v="C-10928"/>
    <d v="2022-10-26T00:00:00"/>
    <n v="18"/>
    <s v="M"/>
    <n v="610"/>
    <n v="61"/>
    <x v="1"/>
    <s v="NA"/>
    <m/>
    <s v="M"/>
    <s v="M"/>
    <s v="OtsPBT19-PRHFa-5661"/>
    <s v="OtsPBT19-PRHFa-5214"/>
    <x v="15"/>
    <n v="3"/>
    <n v="2019"/>
    <s v="NA"/>
    <s v="NA"/>
    <x v="21"/>
    <n v="0.96152300000000002"/>
    <n v="1"/>
    <x v="6"/>
    <n v="5.6818181818181825"/>
    <n v="17.04545454545455"/>
    <s v="blw"/>
    <n v="17.04545454545455"/>
  </r>
  <r>
    <s v="OtsLGRF22S"/>
    <s v="OtsLGRF22S_10931"/>
    <s v="C-10931"/>
    <d v="2022-10-26T00:00:00"/>
    <n v="18"/>
    <s v="M"/>
    <n v="630"/>
    <n v="63"/>
    <x v="1"/>
    <s v="NA"/>
    <m/>
    <s v="M"/>
    <s v="M"/>
    <s v="OtsLYON19S_1_0571"/>
    <s v="OtsLYON19S_1_0605"/>
    <x v="1"/>
    <n v="3"/>
    <n v="2019"/>
    <s v="NA"/>
    <s v="NA"/>
    <x v="3"/>
    <n v="0.95971980899999998"/>
    <n v="1"/>
    <x v="1"/>
    <n v="5.6818181818181825"/>
    <n v="17.04545454545455"/>
    <s v="blw"/>
    <n v="17.04545454545455"/>
  </r>
  <r>
    <s v="OtsLGRF22S"/>
    <s v="OtsLGRF22S_10934"/>
    <s v="C-10934"/>
    <d v="2022-10-26T00:00:00"/>
    <n v="18"/>
    <s v="M"/>
    <n v="420"/>
    <n v="42"/>
    <x v="1"/>
    <s v="NA"/>
    <m/>
    <s v="M"/>
    <s v="M"/>
    <s v="OtsLYON19S_1_0550"/>
    <s v="OtsLYON19S_1_0435"/>
    <x v="1"/>
    <n v="3"/>
    <n v="2019"/>
    <s v="NA"/>
    <s v="NA"/>
    <x v="3"/>
    <n v="0.95971980899999998"/>
    <n v="1"/>
    <x v="11"/>
    <n v="5.6818181818181825"/>
    <n v="17.04545454545455"/>
    <s v="blw"/>
    <n v="17.04545454545455"/>
  </r>
  <r>
    <s v="OtsLGRF22S"/>
    <s v="OtsLGRF22S_10937"/>
    <s v="C-10937"/>
    <d v="2022-10-27T00:00:00"/>
    <n v="18"/>
    <s v="M"/>
    <n v="550"/>
    <n v="55"/>
    <x v="1"/>
    <n v="1"/>
    <m/>
    <s v="M"/>
    <s v="M"/>
    <s v="NA"/>
    <s v="NA"/>
    <x v="2"/>
    <s v="NA"/>
    <s v="U"/>
    <s v="FALL"/>
    <n v="1"/>
    <x v="1"/>
    <e v="#N/A"/>
    <n v="1"/>
    <x v="9"/>
    <n v="5.6818181818181825"/>
    <n v="17.04545454545455"/>
    <s v="abv"/>
    <n v="17.04545454545455"/>
  </r>
  <r>
    <s v="OtsLGRF22S"/>
    <s v="OtsLGRF22S_10940"/>
    <s v="C-10940"/>
    <d v="2022-10-27T00:00:00"/>
    <n v="18"/>
    <s v="M"/>
    <n v="640"/>
    <n v="64"/>
    <x v="0"/>
    <n v="1"/>
    <m/>
    <s v="M"/>
    <s v="M"/>
    <s v="OtsLYON19S_1_0541"/>
    <s v="OtsLYON19S_1_0404"/>
    <x v="1"/>
    <n v="3"/>
    <n v="2019"/>
    <s v="NA"/>
    <s v="NA"/>
    <x v="3"/>
    <n v="0.95971980899999998"/>
    <n v="1"/>
    <x v="1"/>
    <n v="5.6818181818181825"/>
    <n v="17.04545454545455"/>
    <s v="blw"/>
    <n v="17.04545454545455"/>
  </r>
  <r>
    <s v="OtsLGRF22S"/>
    <s v="OtsLGRF22S_10943"/>
    <s v="C-10943"/>
    <d v="2022-10-27T00:00:00"/>
    <n v="18"/>
    <s v="M"/>
    <n v="680"/>
    <n v="68"/>
    <x v="0"/>
    <n v="1"/>
    <m/>
    <s v="M"/>
    <s v="M"/>
    <s v="OtsLYON18S_1_2337"/>
    <s v="OtsLYON18S_1_2495"/>
    <x v="0"/>
    <n v="4"/>
    <n v="2018"/>
    <s v="NA"/>
    <s v="NA"/>
    <x v="9"/>
    <n v="0.80551598400000002"/>
    <n v="1"/>
    <x v="5"/>
    <n v="5.6818181818181825"/>
    <n v="17.04545454545455"/>
    <s v="blw"/>
    <n v="17.04545454545455"/>
  </r>
  <r>
    <s v="OtsLGRF22S"/>
    <s v="OtsLGRF22S_10946"/>
    <s v="C-10946"/>
    <d v="2022-10-27T00:00:00"/>
    <n v="18"/>
    <s v="M"/>
    <n v="640"/>
    <n v="64"/>
    <x v="1"/>
    <s v="NA"/>
    <m/>
    <s v="M"/>
    <s v="M"/>
    <s v="OtsLYON19S_1_0553"/>
    <s v="OtsLYON19S_1_0441"/>
    <x v="1"/>
    <n v="3"/>
    <n v="2019"/>
    <s v="NA"/>
    <s v="NA"/>
    <x v="3"/>
    <n v="0.95971980899999998"/>
    <n v="1"/>
    <x v="1"/>
    <n v="5.6818181818181825"/>
    <n v="17.04545454545455"/>
    <s v="blw"/>
    <n v="17.04545454545455"/>
  </r>
  <r>
    <s v="OtsLGRF22S"/>
    <s v="OtsLGRF22S_10949"/>
    <s v="C-10949"/>
    <d v="2022-10-27T00:00:00"/>
    <n v="18"/>
    <s v="M"/>
    <n v="350"/>
    <n v="35"/>
    <x v="0"/>
    <n v="1"/>
    <m/>
    <s v="M"/>
    <s v="M"/>
    <s v="OtsLYON20S_1_1305"/>
    <s v="OtsLYON20S_1_0831"/>
    <x v="7"/>
    <n v="2"/>
    <n v="2020"/>
    <s v="NA"/>
    <s v="NA"/>
    <x v="9"/>
    <n v="0.98961045999999997"/>
    <n v="1"/>
    <x v="11"/>
    <n v="5.6818181818181825"/>
    <n v="17.04545454545455"/>
    <s v="blw"/>
    <n v="17.04545454545455"/>
  </r>
  <r>
    <s v="OtsLGRF22S"/>
    <s v="OtsLGRF22S_10952"/>
    <s v="C-10952"/>
    <d v="2022-10-27T00:00:00"/>
    <n v="18"/>
    <s v="M"/>
    <n v="690"/>
    <n v="69"/>
    <x v="0"/>
    <n v="1"/>
    <m/>
    <s v="M"/>
    <s v="M"/>
    <s v="OtsLYON18S_1_2324"/>
    <s v="OtsLYON18S_1_2491"/>
    <x v="0"/>
    <n v="4"/>
    <n v="2018"/>
    <s v="NA"/>
    <s v="NA"/>
    <x v="9"/>
    <n v="0.80551598400000002"/>
    <n v="1"/>
    <x v="5"/>
    <n v="5.6818181818181825"/>
    <n v="17.04545454545455"/>
    <s v="blw"/>
    <n v="17.04545454545455"/>
  </r>
  <r>
    <s v="OtsLGRF22S"/>
    <s v="OtsLGRF22S_10955"/>
    <s v="C-10955"/>
    <d v="2022-10-27T00:00:00"/>
    <n v="18"/>
    <s v="M"/>
    <n v="420"/>
    <n v="42"/>
    <x v="1"/>
    <s v="NA"/>
    <m/>
    <s v="M"/>
    <s v="M"/>
    <s v="NA"/>
    <s v="NA"/>
    <x v="2"/>
    <s v="NA"/>
    <s v="U"/>
    <s v="FALL"/>
    <n v="1.00000000000001"/>
    <x v="1"/>
    <e v="#N/A"/>
    <n v="1"/>
    <x v="11"/>
    <n v="5.6818181818181825"/>
    <n v="17.04545454545455"/>
    <s v="abv"/>
    <n v="17.04545454545455"/>
  </r>
  <r>
    <s v="OtsLGRF22S"/>
    <s v="OtsLGRF22S_10958"/>
    <s v="C-10958"/>
    <d v="2022-10-27T00:00:00"/>
    <n v="18"/>
    <s v="M"/>
    <n v="670"/>
    <n v="67"/>
    <x v="1"/>
    <s v="NA"/>
    <m/>
    <s v="M"/>
    <s v="M"/>
    <s v="OtsLYON19S_1_0549"/>
    <s v="OtsLYON19S_1_0413"/>
    <x v="1"/>
    <n v="3"/>
    <n v="2019"/>
    <s v="NA"/>
    <s v="NA"/>
    <x v="3"/>
    <n v="0.95971980899999998"/>
    <n v="1"/>
    <x v="1"/>
    <n v="5.6818181818181825"/>
    <n v="17.04545454545455"/>
    <s v="blw"/>
    <n v="17.04545454545455"/>
  </r>
  <r>
    <s v="OtsLGRF22S"/>
    <s v="OtsLGRF22S_10961"/>
    <s v="C-10961"/>
    <d v="2022-10-28T00:00:00"/>
    <n v="18"/>
    <s v="M"/>
    <n v="630"/>
    <n v="63"/>
    <x v="1"/>
    <s v="NA"/>
    <m/>
    <s v="M"/>
    <s v="M"/>
    <s v="OtsLYON19S_1_1325"/>
    <s v="OtsLYON19S_1_1422"/>
    <x v="1"/>
    <n v="3"/>
    <n v="2019"/>
    <s v="NA"/>
    <s v="NA"/>
    <x v="9"/>
    <n v="0.95971980899999998"/>
    <n v="1"/>
    <x v="1"/>
    <n v="5.6818181818181825"/>
    <n v="17.04545454545455"/>
    <s v="blw"/>
    <n v="17.04545454545455"/>
  </r>
  <r>
    <s v="OtsLGRF22S"/>
    <s v="OtsLGRF22S_10964"/>
    <s v="C-10964"/>
    <d v="2022-10-28T00:00:00"/>
    <n v="18"/>
    <s v="M"/>
    <n v="630"/>
    <n v="63"/>
    <x v="0"/>
    <n v="1"/>
    <m/>
    <s v="M"/>
    <s v="M"/>
    <s v="OtsLYON19S_1_0540"/>
    <s v="OtsLYON19S_1_0400"/>
    <x v="1"/>
    <n v="3"/>
    <n v="2019"/>
    <s v="NA"/>
    <s v="NA"/>
    <x v="3"/>
    <n v="0.95971980899999998"/>
    <n v="1"/>
    <x v="1"/>
    <n v="5.6818181818181825"/>
    <n v="17.04545454545455"/>
    <s v="blw"/>
    <n v="17.04545454545455"/>
  </r>
  <r>
    <s v="OtsLGRF22S"/>
    <s v="OtsLGRF22S_10967"/>
    <s v="C-10967"/>
    <d v="2022-10-28T00:00:00"/>
    <n v="18"/>
    <s v="M"/>
    <n v="600"/>
    <n v="60"/>
    <x v="1"/>
    <s v="NA"/>
    <m/>
    <s v="M"/>
    <s v="M"/>
    <s v="OtsLYON19S_1_0571"/>
    <s v="OtsLYON19S_1_0603"/>
    <x v="1"/>
    <n v="3"/>
    <n v="2019"/>
    <s v="NA"/>
    <s v="NA"/>
    <x v="3"/>
    <n v="0.95971980899999998"/>
    <n v="1"/>
    <x v="6"/>
    <n v="5.6818181818181825"/>
    <n v="17.04545454545455"/>
    <s v="blw"/>
    <n v="17.04545454545455"/>
  </r>
  <r>
    <s v="OtsLGRF22S"/>
    <s v="OtsLGRF22S_10970"/>
    <s v="C-10970"/>
    <d v="2022-10-28T00:00:00"/>
    <n v="18"/>
    <s v="M"/>
    <n v="630"/>
    <n v="63"/>
    <x v="0"/>
    <n v="1"/>
    <m/>
    <s v="M"/>
    <s v="M"/>
    <s v="OtsLYON19S_1_0553"/>
    <s v="OtsLYON19S_1_0441"/>
    <x v="1"/>
    <n v="3"/>
    <n v="2019"/>
    <s v="NA"/>
    <s v="NA"/>
    <x v="3"/>
    <n v="0.95971980899999998"/>
    <n v="1"/>
    <x v="1"/>
    <n v="5.6818181818181825"/>
    <n v="17.04545454545455"/>
    <s v="blw"/>
    <n v="17.04545454545455"/>
  </r>
  <r>
    <s v="OtsLGRF22S"/>
    <s v="OtsLGRF22S_10973"/>
    <s v="C-10973"/>
    <d v="2022-10-28T00:00:00"/>
    <n v="18"/>
    <s v="M"/>
    <n v="650"/>
    <n v="65"/>
    <x v="0"/>
    <n v="1"/>
    <m/>
    <s v="M"/>
    <s v="M"/>
    <s v="OtsLYON18S_1_2358"/>
    <s v="OtsLYON18S_1_2718"/>
    <x v="0"/>
    <n v="4"/>
    <n v="2018"/>
    <s v="NA"/>
    <s v="NA"/>
    <x v="9"/>
    <n v="0.80551598400000002"/>
    <n v="1"/>
    <x v="1"/>
    <n v="5.6818181818181825"/>
    <n v="17.04545454545455"/>
    <s v="blw"/>
    <n v="17.04545454545455"/>
  </r>
  <r>
    <s v="OtsLGRF22S"/>
    <s v="OtsLGRF22S_10976"/>
    <s v="C-10976"/>
    <d v="2022-10-28T00:00:00"/>
    <n v="18"/>
    <s v="M"/>
    <n v="650"/>
    <n v="65"/>
    <x v="0"/>
    <n v="1"/>
    <m/>
    <s v="M"/>
    <s v="M"/>
    <s v="OtsLYON19S_1_0552"/>
    <s v="OtsLYON19S_1_0439"/>
    <x v="1"/>
    <n v="3"/>
    <n v="2019"/>
    <s v="NA"/>
    <s v="NA"/>
    <x v="3"/>
    <n v="0.95971980899999998"/>
    <n v="1"/>
    <x v="1"/>
    <n v="5.6818181818181825"/>
    <n v="17.04545454545455"/>
    <s v="blw"/>
    <n v="17.04545454545455"/>
  </r>
  <r>
    <s v="OtsLGRF22S"/>
    <s v="OtsLGRF22S_10979"/>
    <s v="C-10979"/>
    <d v="2022-10-28T00:00:00"/>
    <n v="18"/>
    <s v="M"/>
    <n v="590"/>
    <n v="59"/>
    <x v="0"/>
    <n v="1"/>
    <m/>
    <s v="F"/>
    <s v="F"/>
    <s v="OtsLYON18S_1_2321"/>
    <s v="OtsLYON18S_1_2450"/>
    <x v="0"/>
    <n v="4"/>
    <n v="2018"/>
    <s v="NA"/>
    <s v="NA"/>
    <x v="9"/>
    <n v="0.80551598400000002"/>
    <n v="1"/>
    <x v="6"/>
    <n v="5.6818181818181825"/>
    <n v="17.04545454545455"/>
    <s v="blw"/>
    <n v="17.04545454545455"/>
  </r>
  <r>
    <s v="OtsLGRF22S"/>
    <s v="OtsLGRF22S_10982"/>
    <s v="C-10982"/>
    <d v="2022-10-28T00:00:00"/>
    <n v="18"/>
    <s v="M"/>
    <n v="660"/>
    <n v="66"/>
    <x v="0"/>
    <n v="1"/>
    <s v="This individual failed to genotype"/>
    <s v="U"/>
    <s v="M"/>
    <s v="NG"/>
    <s v="NG"/>
    <x v="10"/>
    <s v="NA"/>
    <s v="U"/>
    <s v="NA"/>
    <s v="NA"/>
    <x v="19"/>
    <e v="#N/A"/>
    <n v="1"/>
    <x v="1"/>
    <n v="5.6818181818181825"/>
    <n v="17.04545454545455"/>
    <s v="abv"/>
    <n v="17.04545454545455"/>
  </r>
  <r>
    <s v="OtsLGRF22S"/>
    <s v="OtsLGRF22S_10985"/>
    <s v="C-10985"/>
    <d v="2022-10-28T00:00:00"/>
    <n v="18"/>
    <s v="M"/>
    <n v="550"/>
    <n v="55"/>
    <x v="1"/>
    <s v="NA"/>
    <s v="This individual failed to genotype"/>
    <s v="U"/>
    <s v="M"/>
    <s v="NG"/>
    <s v="NG"/>
    <x v="11"/>
    <s v="NA"/>
    <s v="U"/>
    <s v="NA"/>
    <s v="NA"/>
    <x v="19"/>
    <e v="#N/A"/>
    <n v="1"/>
    <x v="9"/>
    <n v="5.6818181818181825"/>
    <n v="17.04545454545455"/>
    <s v="abv"/>
    <n v="17.04545454545455"/>
  </r>
  <r>
    <s v="OtsLGRF22S"/>
    <s v="OtsLGRF22S_10988"/>
    <s v="C-10988"/>
    <d v="2022-10-28T00:00:00"/>
    <n v="18"/>
    <s v="M"/>
    <n v="480"/>
    <n v="48"/>
    <x v="1"/>
    <s v="NA"/>
    <m/>
    <s v="M"/>
    <s v="M"/>
    <s v="OtsLYON20S_1_1814"/>
    <s v="OtsLYON20S_1_2020"/>
    <x v="7"/>
    <n v="2"/>
    <n v="2020"/>
    <s v="NA"/>
    <s v="NA"/>
    <x v="3"/>
    <n v="0.98961045999999997"/>
    <n v="1"/>
    <x v="8"/>
    <n v="5.6818181818181825"/>
    <n v="17.04545454545455"/>
    <s v="blw"/>
    <n v="17.04545454545455"/>
  </r>
  <r>
    <s v="OtsLGRF22S"/>
    <s v="OtsLGRF22S_10991"/>
    <s v="C-10991"/>
    <d v="2022-10-29T00:00:00"/>
    <n v="18"/>
    <s v="M"/>
    <n v="470"/>
    <n v="47"/>
    <x v="0"/>
    <n v="1"/>
    <m/>
    <s v="M"/>
    <s v="M"/>
    <s v="OtsLYON19S_1_1309"/>
    <s v="OtsLYON19S_1_1277"/>
    <x v="1"/>
    <n v="3"/>
    <n v="2019"/>
    <s v="NA"/>
    <s v="NA"/>
    <x v="9"/>
    <n v="0.95971980899999998"/>
    <n v="1"/>
    <x v="7"/>
    <n v="5.6818181818181825"/>
    <n v="17.04545454545455"/>
    <s v="blw"/>
    <n v="17.04545454545455"/>
  </r>
  <r>
    <s v="OtsLGRF22S"/>
    <s v="OtsLGRF22S_10994"/>
    <s v="C-10994"/>
    <d v="2022-10-29T00:00:00"/>
    <n v="18"/>
    <s v="M"/>
    <n v="590"/>
    <n v="59"/>
    <x v="0"/>
    <n v="1"/>
    <m/>
    <s v="M"/>
    <s v="M"/>
    <s v="OtsLYON18S_1_2384"/>
    <s v="OtsLYON18S_1_2756"/>
    <x v="0"/>
    <n v="4"/>
    <n v="2018"/>
    <s v="NA"/>
    <s v="NA"/>
    <x v="9"/>
    <n v="0.80551598400000002"/>
    <n v="1"/>
    <x v="6"/>
    <n v="5.6818181818181825"/>
    <n v="17.04545454545455"/>
    <s v="blw"/>
    <n v="17.04545454545455"/>
  </r>
  <r>
    <s v="OtsLGRF22S"/>
    <s v="OtsLGRF22S_10997"/>
    <s v="C-10997"/>
    <d v="2022-10-29T00:00:00"/>
    <n v="18"/>
    <s v="F"/>
    <n v="630"/>
    <n v="63"/>
    <x v="1"/>
    <s v="NA"/>
    <m/>
    <s v="F"/>
    <s v="F"/>
    <s v="OtsLYON19S_1_0573"/>
    <s v="OtsLYON19S_1_0610"/>
    <x v="1"/>
    <n v="3"/>
    <n v="2019"/>
    <s v="NA"/>
    <s v="NA"/>
    <x v="3"/>
    <n v="0.95971980899999998"/>
    <n v="1"/>
    <x v="1"/>
    <n v="5.6818181818181825"/>
    <n v="17.04545454545455"/>
    <s v="blw"/>
    <n v="17.04545454545455"/>
  </r>
  <r>
    <s v="OtsLGRF22S"/>
    <s v="OtsLGRF22S_11000"/>
    <s v="C-11000"/>
    <d v="2022-10-29T00:00:00"/>
    <n v="18"/>
    <s v="M"/>
    <n v="440"/>
    <n v="44"/>
    <x v="1"/>
    <s v="NA"/>
    <m/>
    <s v="M"/>
    <s v="M"/>
    <s v="OtsLYON20S_1_0483"/>
    <s v="OtsLYON20S_1_0527"/>
    <x v="7"/>
    <n v="2"/>
    <n v="2020"/>
    <s v="NA"/>
    <s v="NA"/>
    <x v="3"/>
    <n v="0.98961045999999997"/>
    <n v="1"/>
    <x v="7"/>
    <n v="5.6818181818181825"/>
    <n v="17.04545454545455"/>
    <s v="blw"/>
    <n v="17.04545454545455"/>
  </r>
  <r>
    <s v="OtsLGRF22S"/>
    <s v="OtsLGRF22S_11003"/>
    <s v="C-11003"/>
    <d v="2022-10-29T00:00:00"/>
    <n v="18"/>
    <s v="M"/>
    <n v="650"/>
    <n v="65"/>
    <x v="1"/>
    <s v="NA"/>
    <m/>
    <s v="M"/>
    <s v="M"/>
    <s v="OtsLYON19S_1_2312"/>
    <s v="OtsLYON19S_1_2087"/>
    <x v="1"/>
    <n v="3"/>
    <n v="2019"/>
    <s v="NA"/>
    <s v="NA"/>
    <x v="3"/>
    <n v="0.95971980899999998"/>
    <n v="1"/>
    <x v="1"/>
    <n v="5.6818181818181825"/>
    <n v="17.04545454545455"/>
    <s v="blw"/>
    <n v="17.04545454545455"/>
  </r>
  <r>
    <s v="OtsLGRF22S"/>
    <s v="OtsLGRF22S_11006"/>
    <s v="C-11006"/>
    <d v="2022-10-29T00:00:00"/>
    <n v="18"/>
    <s v="F"/>
    <n v="650"/>
    <n v="65"/>
    <x v="1"/>
    <s v="NA"/>
    <m/>
    <s v="F"/>
    <s v="F"/>
    <s v="OtsLYON19S_1_1705"/>
    <s v="OtsLYON19S_1_2104"/>
    <x v="1"/>
    <n v="3"/>
    <n v="2019"/>
    <s v="NA"/>
    <s v="NA"/>
    <x v="3"/>
    <n v="0.95971980899999998"/>
    <n v="1"/>
    <x v="1"/>
    <n v="5.6818181818181825"/>
    <n v="17.04545454545455"/>
    <s v="blw"/>
    <n v="17.04545454545455"/>
  </r>
  <r>
    <s v="OtsLGRF22S"/>
    <s v="OtsLGRF22S_11009"/>
    <s v="C-11009"/>
    <d v="2022-10-29T00:00:00"/>
    <n v="18"/>
    <s v="F"/>
    <n v="630"/>
    <n v="63"/>
    <x v="0"/>
    <s v="NA"/>
    <m/>
    <s v="F"/>
    <s v="F"/>
    <s v="OtsLYON19S_1_0529"/>
    <s v="OtsLYON19S_1_0371"/>
    <x v="1"/>
    <n v="3"/>
    <n v="2019"/>
    <s v="NA"/>
    <s v="NA"/>
    <x v="3"/>
    <n v="0.95971980899999998"/>
    <n v="1"/>
    <x v="1"/>
    <n v="5.6818181818181825"/>
    <n v="17.04545454545455"/>
    <s v="blw"/>
    <n v="17.04545454545455"/>
  </r>
  <r>
    <s v="OtsLGRF22S"/>
    <s v="OtsLGRF22S_11012"/>
    <s v="C-11012"/>
    <d v="2022-10-29T00:00:00"/>
    <n v="18"/>
    <s v="M"/>
    <n v="710"/>
    <n v="71"/>
    <x v="0"/>
    <n v="1"/>
    <m/>
    <s v="M"/>
    <s v="M"/>
    <s v="OtsLYON18S_1_2330"/>
    <s v="OtsLYON18S_1_2468"/>
    <x v="0"/>
    <n v="4"/>
    <n v="2018"/>
    <s v="NA"/>
    <s v="NA"/>
    <x v="9"/>
    <n v="0.80551598400000002"/>
    <n v="1"/>
    <x v="5"/>
    <n v="5.6818181818181825"/>
    <n v="17.04545454545455"/>
    <s v="blw"/>
    <n v="17.04545454545455"/>
  </r>
  <r>
    <s v="OtsLGRF22S"/>
    <s v="OtsLGRF22S_11015"/>
    <s v="C-11015"/>
    <d v="2022-10-29T00:00:00"/>
    <n v="18"/>
    <s v="F"/>
    <n v="670"/>
    <n v="67"/>
    <x v="0"/>
    <n v="1"/>
    <s v="This individual failed to genotype"/>
    <s v="U"/>
    <s v="F"/>
    <s v="NG"/>
    <s v="NG"/>
    <x v="10"/>
    <s v="NA"/>
    <s v="U"/>
    <s v="NA"/>
    <s v="NA"/>
    <x v="19"/>
    <e v="#N/A"/>
    <n v="1"/>
    <x v="1"/>
    <n v="5.6818181818181825"/>
    <n v="17.04545454545455"/>
    <s v="abv"/>
    <n v="17.04545454545455"/>
  </r>
  <r>
    <s v="OtsLGRF22S"/>
    <s v="OtsLGRF22S_11018"/>
    <s v="C-11018"/>
    <d v="2022-10-30T00:00:00"/>
    <n v="18"/>
    <s v="M"/>
    <n v="820"/>
    <n v="82"/>
    <x v="1"/>
    <s v="NA"/>
    <m/>
    <s v="M"/>
    <s v="M"/>
    <s v="NA"/>
    <s v="NA"/>
    <x v="2"/>
    <s v="NA"/>
    <s v="U"/>
    <s v="FALL"/>
    <n v="1"/>
    <x v="1"/>
    <e v="#N/A"/>
    <n v="1"/>
    <x v="3"/>
    <n v="5.6818181818181825"/>
    <n v="17.04545454545455"/>
    <s v="abv"/>
    <n v="17.04545454545455"/>
  </r>
  <r>
    <s v="OtsLGRF22S"/>
    <s v="OtsLGRF22S_11021"/>
    <s v="C-11021"/>
    <d v="2022-10-30T00:00:00"/>
    <n v="18"/>
    <s v="M"/>
    <n v="650"/>
    <n v="65"/>
    <x v="0"/>
    <n v="1"/>
    <m/>
    <s v="M"/>
    <s v="M"/>
    <s v="OtsLYON18S_1_2321"/>
    <s v="OtsLYON18S_1_2450"/>
    <x v="0"/>
    <n v="4"/>
    <n v="2018"/>
    <s v="NA"/>
    <s v="NA"/>
    <x v="9"/>
    <n v="0.80551598400000002"/>
    <n v="1"/>
    <x v="1"/>
    <n v="5.6818181818181825"/>
    <n v="17.04545454545455"/>
    <s v="blw"/>
    <n v="17.04545454545455"/>
  </r>
  <r>
    <s v="OtsLGRF22S"/>
    <s v="OtsLGRF22S_11024"/>
    <s v="C-11024"/>
    <d v="2022-10-30T00:00:00"/>
    <n v="18"/>
    <s v="M"/>
    <n v="740"/>
    <n v="74"/>
    <x v="1"/>
    <s v="NA"/>
    <m/>
    <s v="M"/>
    <s v="M"/>
    <s v="OtsLYON19S_1_1828"/>
    <s v="OtsLYON19S_1_1563"/>
    <x v="1"/>
    <n v="3"/>
    <n v="2019"/>
    <s v="NA"/>
    <s v="NA"/>
    <x v="12"/>
    <n v="0.95971980899999998"/>
    <n v="1"/>
    <x v="4"/>
    <n v="5.6818181818181825"/>
    <n v="17.04545454545455"/>
    <s v="abv"/>
    <n v="17.04545454545455"/>
  </r>
  <r>
    <s v="OtsLGRF22S"/>
    <s v="OtsLGRF22S_11027"/>
    <s v="C-11027"/>
    <d v="2022-10-30T00:00:00"/>
    <n v="18"/>
    <s v="M"/>
    <n v="560"/>
    <n v="56"/>
    <x v="0"/>
    <n v="1"/>
    <m/>
    <s v="M"/>
    <s v="M"/>
    <s v="OtsLYON19S_1_0546"/>
    <s v="OtsLYON19S_1_0432"/>
    <x v="1"/>
    <n v="3"/>
    <n v="2019"/>
    <s v="NA"/>
    <s v="NA"/>
    <x v="3"/>
    <n v="0.95971980899999998"/>
    <n v="1"/>
    <x v="9"/>
    <n v="5.6818181818181825"/>
    <n v="17.04545454545455"/>
    <s v="blw"/>
    <n v="17.04545454545455"/>
  </r>
  <r>
    <s v="OtsLGRF22S"/>
    <s v="OtsLGRF22S_11030"/>
    <s v="C-11030"/>
    <d v="2022-10-31T00:00:00"/>
    <n v="18"/>
    <s v="F"/>
    <n v="730"/>
    <n v="73"/>
    <x v="1"/>
    <s v="NA"/>
    <m/>
    <s v="F"/>
    <s v="F"/>
    <s v="OtsLYON18S_1_0761"/>
    <s v="OtsLYON18S_1_0692"/>
    <x v="0"/>
    <n v="4"/>
    <n v="2018"/>
    <s v="NA"/>
    <s v="NA"/>
    <x v="3"/>
    <n v="0.80551598400000002"/>
    <n v="1"/>
    <x v="4"/>
    <n v="5.6818181818181825"/>
    <n v="17.04545454545455"/>
    <s v="blw"/>
    <n v="17.04545454545455"/>
  </r>
  <r>
    <s v="OtsLGRF22S"/>
    <s v="OtsLGRF22S_11033"/>
    <s v="C-11033"/>
    <d v="2022-10-31T00:00:00"/>
    <n v="18"/>
    <s v="M"/>
    <n v="350"/>
    <n v="35"/>
    <x v="0"/>
    <n v="1"/>
    <m/>
    <s v="M"/>
    <s v="M"/>
    <s v="OtsLYON20S_1_1402"/>
    <s v="OtsLYON20S_1_0960"/>
    <x v="7"/>
    <n v="2"/>
    <n v="2020"/>
    <s v="NA"/>
    <s v="NA"/>
    <x v="9"/>
    <n v="0.98961045999999997"/>
    <n v="1"/>
    <x v="11"/>
    <n v="5.6818181818181825"/>
    <n v="17.04545454545455"/>
    <s v="blw"/>
    <n v="17.04545454545455"/>
  </r>
  <r>
    <s v="OtsLGRF22S"/>
    <s v="OtsLGRF22S_11036"/>
    <s v="C-11036"/>
    <d v="2022-10-31T00:00:00"/>
    <n v="18"/>
    <s v="F"/>
    <n v="740"/>
    <n v="74"/>
    <x v="0"/>
    <s v="NA"/>
    <m/>
    <s v="F"/>
    <s v="F"/>
    <s v="OtsPBT18-PRHFa-12124"/>
    <s v="OtsPBT18-PRHFa-12389"/>
    <x v="20"/>
    <n v="4"/>
    <n v="2018"/>
    <s v="NA"/>
    <s v="NA"/>
    <x v="21"/>
    <n v="0.86166900000000002"/>
    <n v="1"/>
    <x v="4"/>
    <n v="5.6818181818181825"/>
    <n v="17.04545454545455"/>
    <s v="blw"/>
    <n v="17.04545454545455"/>
  </r>
  <r>
    <s v="OtsLGRF22S"/>
    <s v="OtsLGRF22S_11039"/>
    <s v="C-11039"/>
    <d v="2022-10-31T00:00:00"/>
    <n v="18"/>
    <s v="M"/>
    <n v="390"/>
    <n v="39"/>
    <x v="1"/>
    <s v="NA"/>
    <s v="This sample is a duplicate with OtsLGRF22S_10433."/>
    <s v="M"/>
    <s v="M"/>
    <s v="NA"/>
    <s v="NA"/>
    <x v="2"/>
    <s v="NA"/>
    <s v="U"/>
    <s v="FALL"/>
    <n v="0.999999999999999"/>
    <x v="1"/>
    <e v="#N/A"/>
    <n v="1"/>
    <x v="11"/>
    <n v="5.6818181818181825"/>
    <n v="17.04545454545455"/>
    <s v="abv"/>
    <n v="17.04545454545455"/>
  </r>
  <r>
    <s v="OtsLGRF22S"/>
    <s v="OtsLGRF22S_11042"/>
    <s v="C-11042"/>
    <d v="2022-10-31T00:00:00"/>
    <n v="18"/>
    <s v="M"/>
    <n v="360"/>
    <n v="36"/>
    <x v="0"/>
    <n v="1"/>
    <m/>
    <s v="M"/>
    <s v="M"/>
    <s v="OtsLYON20S_1_1424"/>
    <s v="OtsLYON20S_1_1213"/>
    <x v="7"/>
    <n v="2"/>
    <n v="2020"/>
    <s v="NA"/>
    <s v="NA"/>
    <x v="9"/>
    <n v="0.98961045999999997"/>
    <n v="1"/>
    <x v="11"/>
    <n v="5.6818181818181825"/>
    <n v="17.04545454545455"/>
    <s v="blw"/>
    <n v="17.04545454545455"/>
  </r>
  <r>
    <s v="OtsLGRF22S"/>
    <s v="OtsLGRF22S_11045"/>
    <s v="C-11045"/>
    <d v="2022-10-31T00:00:00"/>
    <n v="18"/>
    <s v="M"/>
    <n v="580"/>
    <n v="58"/>
    <x v="1"/>
    <s v="NA"/>
    <m/>
    <s v="M"/>
    <s v="M"/>
    <s v="OtsLYON19S_1_0576"/>
    <s v="OtsLYON19S_1_0496"/>
    <x v="1"/>
    <n v="3"/>
    <n v="2019"/>
    <s v="NA"/>
    <s v="NA"/>
    <x v="3"/>
    <n v="0.95971980899999998"/>
    <n v="1"/>
    <x v="6"/>
    <n v="5.6818181818181825"/>
    <n v="17.04545454545455"/>
    <s v="blw"/>
    <n v="17.04545454545455"/>
  </r>
  <r>
    <s v="OtsLGRF22S"/>
    <s v="OtsLGRF22S_11048"/>
    <s v="C-11048"/>
    <d v="2022-10-31T00:00:00"/>
    <n v="18"/>
    <s v="F"/>
    <n v="700"/>
    <n v="70"/>
    <x v="0"/>
    <s v="NA"/>
    <m/>
    <s v="F"/>
    <s v="F"/>
    <s v="OtsLYON17S_1_1511"/>
    <s v="OtsLYON17S_1_1575"/>
    <x v="6"/>
    <n v="5"/>
    <n v="2017"/>
    <s v="NA"/>
    <s v="NA"/>
    <x v="4"/>
    <n v="0.76170174199999996"/>
    <n v="1"/>
    <x v="5"/>
    <n v="5.6818181818181825"/>
    <n v="17.04545454545455"/>
    <s v="blw"/>
    <n v="17.04545454545455"/>
  </r>
  <r>
    <s v="OtsLGRF22S"/>
    <s v="OtsLGRF22S_11051"/>
    <s v="C-11051"/>
    <d v="2022-10-31T00:00:00"/>
    <n v="18"/>
    <s v="F"/>
    <n v="750"/>
    <n v="75"/>
    <x v="0"/>
    <n v="1"/>
    <m/>
    <s v="F"/>
    <s v="F"/>
    <s v="OtsLYON18S_1_2346"/>
    <s v="OtsLYON18S_1_2711"/>
    <x v="0"/>
    <n v="4"/>
    <n v="2018"/>
    <s v="NA"/>
    <s v="NA"/>
    <x v="9"/>
    <n v="0.80551598400000002"/>
    <n v="1"/>
    <x v="4"/>
    <n v="5.6818181818181825"/>
    <n v="17.04545454545455"/>
    <s v="blw"/>
    <n v="17.04545454545455"/>
  </r>
  <r>
    <s v="OtsLGRF22S"/>
    <s v="OtsLGRF22S_11054"/>
    <s v="C-11054"/>
    <d v="2022-10-31T00:00:00"/>
    <n v="18"/>
    <s v="M"/>
    <n v="330"/>
    <n v="33"/>
    <x v="0"/>
    <n v="1"/>
    <m/>
    <s v="M"/>
    <s v="M"/>
    <s v="OtsLYON20S_1_1419"/>
    <s v="OtsLYON20S_1_1000"/>
    <x v="7"/>
    <n v="2"/>
    <n v="2020"/>
    <s v="NA"/>
    <s v="NA"/>
    <x v="9"/>
    <n v="0.98961045999999997"/>
    <n v="1"/>
    <x v="11"/>
    <n v="5.6818181818181825"/>
    <n v="17.04545454545455"/>
    <s v="blw"/>
    <n v="17.04545454545455"/>
  </r>
  <r>
    <s v="OtsLGRF22S"/>
    <s v="OtsLGRF22S_11057"/>
    <s v="C-11057"/>
    <d v="2022-11-01T00:00:00"/>
    <n v="18"/>
    <s v="M"/>
    <n v="640"/>
    <n v="64"/>
    <x v="1"/>
    <s v="NA"/>
    <m/>
    <s v="M"/>
    <s v="M"/>
    <s v="NA"/>
    <s v="NA"/>
    <x v="2"/>
    <s v="NA"/>
    <s v="U"/>
    <s v="FALL"/>
    <n v="1"/>
    <x v="1"/>
    <e v="#N/A"/>
    <n v="1"/>
    <x v="1"/>
    <n v="5.6818181818181825"/>
    <n v="17.04545454545455"/>
    <s v="abv"/>
    <n v="17.04545454545455"/>
  </r>
  <r>
    <s v="OtsLGRF22S"/>
    <s v="OtsLGRF22S_11060"/>
    <s v="C-11060"/>
    <d v="2022-11-01T00:00:00"/>
    <n v="18"/>
    <s v="M"/>
    <n v="610"/>
    <n v="61"/>
    <x v="0"/>
    <n v="1"/>
    <m/>
    <s v="M"/>
    <s v="M"/>
    <s v="OtsLYON18S_1_2323"/>
    <s v="OtsLYON18S_1_2469"/>
    <x v="0"/>
    <n v="4"/>
    <n v="2018"/>
    <s v="NA"/>
    <s v="NA"/>
    <x v="9"/>
    <n v="0.80551598400000002"/>
    <n v="1"/>
    <x v="6"/>
    <n v="5.6818181818181825"/>
    <n v="17.04545454545455"/>
    <s v="blw"/>
    <n v="17.04545454545455"/>
  </r>
  <r>
    <s v="OtsLGRF22S"/>
    <s v="OtsLGRF22S_11063"/>
    <s v="C-11063"/>
    <d v="2022-11-01T00:00:00"/>
    <n v="18"/>
    <s v="F"/>
    <n v="770"/>
    <n v="77"/>
    <x v="1"/>
    <s v="NA"/>
    <m/>
    <s v="F"/>
    <s v="F"/>
    <s v="OtsLYON18S_1_0762"/>
    <s v="OtsLYON18S_1_0694"/>
    <x v="0"/>
    <n v="4"/>
    <n v="2018"/>
    <s v="NA"/>
    <s v="NA"/>
    <x v="3"/>
    <n v="0.80551598400000002"/>
    <n v="1"/>
    <x v="4"/>
    <n v="5.6818181818181825"/>
    <n v="17.04545454545455"/>
    <s v="blw"/>
    <n v="17.04545454545455"/>
  </r>
  <r>
    <s v="OtsLGRF22S"/>
    <s v="OtsLGRF22S_11066"/>
    <s v="C-11066"/>
    <d v="2022-11-01T00:00:00"/>
    <n v="18"/>
    <s v="M"/>
    <n v="490"/>
    <n v="49"/>
    <x v="1"/>
    <s v="NA"/>
    <m/>
    <s v="M"/>
    <s v="M"/>
    <s v="OtsLYON20S_1_0452"/>
    <s v="OtsLYON20S_1_1175"/>
    <x v="7"/>
    <n v="2"/>
    <n v="2020"/>
    <s v="NA"/>
    <s v="NA"/>
    <x v="3"/>
    <n v="0.98961045999999997"/>
    <n v="1"/>
    <x v="8"/>
    <n v="5.6818181818181825"/>
    <n v="17.04545454545455"/>
    <s v="blw"/>
    <n v="17.04545454545455"/>
  </r>
  <r>
    <s v="OtsLGRF22S"/>
    <s v="OtsLGRF22S_11069"/>
    <s v="C-11069"/>
    <d v="2022-11-01T00:00:00"/>
    <n v="18"/>
    <s v="M"/>
    <n v="610"/>
    <n v="61"/>
    <x v="1"/>
    <s v="NA"/>
    <m/>
    <s v="M"/>
    <s v="M"/>
    <s v="NA"/>
    <s v="NA"/>
    <x v="2"/>
    <s v="NA"/>
    <s v="U"/>
    <s v="FALL"/>
    <n v="0.999999999999999"/>
    <x v="1"/>
    <e v="#N/A"/>
    <n v="1"/>
    <x v="6"/>
    <n v="5.6818181818181825"/>
    <n v="17.04545454545455"/>
    <s v="abv"/>
    <n v="17.04545454545455"/>
  </r>
  <r>
    <s v="OtsLGRF22S"/>
    <s v="OtsLGRF22S_11072"/>
    <s v="C-11072"/>
    <d v="2022-11-01T00:00:00"/>
    <n v="18"/>
    <s v="M"/>
    <n v="580"/>
    <n v="58"/>
    <x v="0"/>
    <n v="1"/>
    <s v="This sample is a duplicate with OtsLGRF22S_10244."/>
    <s v="M"/>
    <s v="M"/>
    <s v="OtsLYON18S_1_2370"/>
    <s v="OtsLYON18S_1_2739"/>
    <x v="0"/>
    <n v="4"/>
    <n v="2018"/>
    <s v="NA"/>
    <s v="NA"/>
    <x v="9"/>
    <n v="0.80551598400000002"/>
    <n v="1"/>
    <x v="6"/>
    <n v="5.6818181818181825"/>
    <n v="17.04545454545455"/>
    <s v="blw"/>
    <n v="17.04545454545455"/>
  </r>
  <r>
    <s v="OtsLGRF22S"/>
    <s v="OtsLGRF22S_11075"/>
    <s v="C-11075"/>
    <d v="2022-11-01T00:00:00"/>
    <n v="18"/>
    <s v="F"/>
    <n v="610"/>
    <n v="61"/>
    <x v="1"/>
    <s v="NA"/>
    <m/>
    <s v="F"/>
    <s v="F"/>
    <s v="OtsLYON19S_1_1799"/>
    <s v="OtsLYON19S_1_2060"/>
    <x v="1"/>
    <n v="3"/>
    <n v="2019"/>
    <s v="NA"/>
    <s v="NA"/>
    <x v="3"/>
    <n v="0.95971980899999998"/>
    <n v="1"/>
    <x v="6"/>
    <n v="5.6818181818181825"/>
    <n v="17.04545454545455"/>
    <s v="blw"/>
    <n v="17.04545454545455"/>
  </r>
  <r>
    <s v="OtsLGRF22S"/>
    <s v="OtsLGRF22S_11078"/>
    <s v="C-11078"/>
    <d v="2022-11-01T00:00:00"/>
    <n v="18"/>
    <s v="F"/>
    <n v="660"/>
    <n v="66"/>
    <x v="1"/>
    <s v="NA"/>
    <m/>
    <s v="F"/>
    <s v="F"/>
    <s v="OtsLYON19S_1_0570"/>
    <s v="OtsLYON19S_1_0482"/>
    <x v="1"/>
    <n v="3"/>
    <n v="2019"/>
    <s v="NA"/>
    <s v="NA"/>
    <x v="3"/>
    <n v="0.95971980899999998"/>
    <n v="1"/>
    <x v="1"/>
    <n v="5.6818181818181825"/>
    <n v="17.04545454545455"/>
    <s v="blw"/>
    <n v="17.04545454545455"/>
  </r>
  <r>
    <s v="OtsLGRF22S"/>
    <s v="OtsLGRF22S_11081"/>
    <s v="C-11081"/>
    <d v="2022-11-01T00:00:00"/>
    <n v="18"/>
    <s v="M"/>
    <n v="550"/>
    <n v="55"/>
    <x v="1"/>
    <s v="NA"/>
    <m/>
    <s v="M"/>
    <s v="M"/>
    <s v="OtsLYON19S_1_0570"/>
    <s v="OtsLYON19S_1_0483"/>
    <x v="1"/>
    <n v="3"/>
    <n v="2019"/>
    <s v="NA"/>
    <s v="NA"/>
    <x v="3"/>
    <n v="0.95971980899999998"/>
    <n v="1"/>
    <x v="9"/>
    <n v="5.6818181818181825"/>
    <n v="17.04545454545455"/>
    <s v="blw"/>
    <n v="17.04545454545455"/>
  </r>
  <r>
    <s v="OtsLGRF22S"/>
    <s v="OtsLGRF22S_11084"/>
    <s v="C-11084"/>
    <d v="2022-11-01T00:00:00"/>
    <n v="18"/>
    <s v="M"/>
    <n v="400"/>
    <n v="40"/>
    <x v="0"/>
    <n v="1"/>
    <m/>
    <s v="M"/>
    <s v="M"/>
    <s v="OtsLYON20S_1_0604"/>
    <s v="OtsLYON20S_1_0576"/>
    <x v="7"/>
    <n v="2"/>
    <n v="2020"/>
    <s v="NA"/>
    <s v="NA"/>
    <x v="3"/>
    <n v="0.98961045999999997"/>
    <n v="1"/>
    <x v="11"/>
    <n v="5.6818181818181825"/>
    <n v="17.04545454545455"/>
    <s v="blw"/>
    <n v="17.04545454545455"/>
  </r>
  <r>
    <s v="OtsLGRF22S"/>
    <s v="OtsLGRF22S_11087"/>
    <s v="C-11087"/>
    <d v="2022-11-01T00:00:00"/>
    <n v="18"/>
    <s v="F"/>
    <n v="740"/>
    <n v="74"/>
    <x v="0"/>
    <s v="NA"/>
    <s v="This individual failed to genotype"/>
    <s v="U"/>
    <s v="F"/>
    <s v="NG"/>
    <s v="NG"/>
    <x v="10"/>
    <s v="NA"/>
    <s v="U"/>
    <s v="NA"/>
    <s v="NA"/>
    <x v="19"/>
    <e v="#N/A"/>
    <n v="1"/>
    <x v="4"/>
    <n v="5.6818181818181825"/>
    <n v="17.04545454545455"/>
    <s v="abv"/>
    <n v="17.04545454545455"/>
  </r>
  <r>
    <s v="OtsLGRF22S"/>
    <s v="OtsLGRF22S_11090"/>
    <s v="C-11090"/>
    <d v="2022-11-02T00:00:00"/>
    <n v="18"/>
    <s v="M"/>
    <n v="720"/>
    <n v="72"/>
    <x v="0"/>
    <n v="1"/>
    <m/>
    <s v="M"/>
    <s v="M"/>
    <s v="OtsPBT17-RSHFa-1144"/>
    <s v="OtsPBT17-RSHFa-1204"/>
    <x v="16"/>
    <n v="5"/>
    <n v="2017"/>
    <s v="NA"/>
    <s v="NA"/>
    <x v="18"/>
    <n v="0.93397200000000002"/>
    <n v="1"/>
    <x v="5"/>
    <n v="5.6818181818181825"/>
    <n v="17.04545454545455"/>
    <s v="blw"/>
    <n v="17.04545454545455"/>
  </r>
  <r>
    <s v="OtsLGRF22S"/>
    <s v="OtsLGRF22S_11093"/>
    <s v="C-11093"/>
    <d v="2022-11-02T00:00:00"/>
    <n v="18"/>
    <s v="M"/>
    <n v="430"/>
    <n v="43"/>
    <x v="0"/>
    <n v="1"/>
    <m/>
    <s v="M"/>
    <s v="M"/>
    <s v="OtsLYON20S_1_0616"/>
    <s v="OtsLYON20S_1_0585"/>
    <x v="7"/>
    <n v="2"/>
    <n v="2020"/>
    <s v="NA"/>
    <s v="NA"/>
    <x v="3"/>
    <n v="0.98961045999999997"/>
    <n v="1"/>
    <x v="7"/>
    <n v="5.6818181818181825"/>
    <n v="17.04545454545455"/>
    <s v="blw"/>
    <n v="17.04545454545455"/>
  </r>
  <r>
    <s v="OtsLGRF22S"/>
    <s v="OtsLGRF22S_11096"/>
    <s v="C-11096"/>
    <d v="2022-11-02T00:00:00"/>
    <n v="18"/>
    <s v="M"/>
    <n v="340"/>
    <n v="34"/>
    <x v="0"/>
    <n v="1"/>
    <m/>
    <s v="M"/>
    <s v="M"/>
    <s v="OtsLYON20S_1_1419"/>
    <s v="OtsLYON20S_1_1000"/>
    <x v="7"/>
    <n v="2"/>
    <n v="2020"/>
    <s v="NA"/>
    <s v="NA"/>
    <x v="9"/>
    <n v="0.98961045999999997"/>
    <n v="1"/>
    <x v="11"/>
    <n v="5.6818181818181825"/>
    <n v="17.04545454545455"/>
    <s v="blw"/>
    <n v="17.04545454545455"/>
  </r>
  <r>
    <s v="OtsLGRF22S"/>
    <s v="OtsLGRF22S_11099"/>
    <s v="C-11099"/>
    <d v="2022-11-02T00:00:00"/>
    <n v="18"/>
    <s v="M"/>
    <n v="350"/>
    <n v="35"/>
    <x v="0"/>
    <n v="1"/>
    <m/>
    <s v="M"/>
    <s v="M"/>
    <s v="OtsLYON20S_1_1402"/>
    <s v="OtsLYON20S_1_0960"/>
    <x v="7"/>
    <n v="2"/>
    <n v="2020"/>
    <s v="NA"/>
    <s v="NA"/>
    <x v="9"/>
    <n v="0.98961045999999997"/>
    <n v="1"/>
    <x v="11"/>
    <n v="5.6818181818181825"/>
    <n v="17.04545454545455"/>
    <s v="blw"/>
    <n v="17.04545454545455"/>
  </r>
  <r>
    <s v="OtsLGRF22S"/>
    <s v="OtsLGRF22S_11102"/>
    <s v="C-11102"/>
    <d v="2022-11-02T00:00:00"/>
    <n v="18"/>
    <s v="F"/>
    <n v="630"/>
    <n v="63"/>
    <x v="1"/>
    <s v="NA"/>
    <m/>
    <s v="F"/>
    <s v="F"/>
    <s v="OtsPBT19-PRHFa-5955"/>
    <s v="OtsPBT19-PRHFa-6097"/>
    <x v="15"/>
    <n v="3"/>
    <n v="2019"/>
    <s v="NA"/>
    <s v="NA"/>
    <x v="21"/>
    <n v="0.96152300000000002"/>
    <n v="1"/>
    <x v="1"/>
    <n v="5.6818181818181825"/>
    <n v="17.04545454545455"/>
    <s v="blw"/>
    <n v="17.04545454545455"/>
  </r>
  <r>
    <s v="OtsLGRF22S"/>
    <s v="OtsLGRF22S_11105"/>
    <s v="C-11105"/>
    <d v="2022-11-03T00:00:00"/>
    <n v="18"/>
    <s v="F"/>
    <n v="650"/>
    <n v="65"/>
    <x v="1"/>
    <s v="NA"/>
    <m/>
    <s v="F"/>
    <s v="F"/>
    <s v="OtsLYON19S_1_1795"/>
    <s v="OtsLYON19S_1_2069"/>
    <x v="1"/>
    <n v="3"/>
    <n v="2019"/>
    <s v="NA"/>
    <s v="NA"/>
    <x v="3"/>
    <n v="0.95971980899999998"/>
    <n v="1"/>
    <x v="1"/>
    <n v="5.6818181818181825"/>
    <n v="17.04545454545455"/>
    <s v="blw"/>
    <n v="17.04545454545455"/>
  </r>
  <r>
    <s v="OtsLGRF22S"/>
    <s v="OtsLGRF22S_11108"/>
    <s v="C-11108"/>
    <d v="2022-11-03T00:00:00"/>
    <n v="18"/>
    <s v="M"/>
    <n v="330"/>
    <n v="33"/>
    <x v="0"/>
    <n v="1"/>
    <s v="This individual failed to genotype"/>
    <s v="U"/>
    <s v="M"/>
    <s v="NG"/>
    <s v="NG"/>
    <x v="10"/>
    <s v="NA"/>
    <s v="U"/>
    <s v="NA"/>
    <s v="NA"/>
    <x v="19"/>
    <e v="#N/A"/>
    <n v="1"/>
    <x v="11"/>
    <n v="5.6818181818181825"/>
    <n v="17.04545454545455"/>
    <s v="abv"/>
    <n v="17.04545454545455"/>
  </r>
  <r>
    <s v="OtsLGRF22S"/>
    <s v="OtsLGRF22S_11111"/>
    <s v="C-11111"/>
    <d v="2022-11-03T00:00:00"/>
    <n v="18"/>
    <s v="F"/>
    <n v="750"/>
    <n v="75"/>
    <x v="0"/>
    <n v="1"/>
    <m/>
    <s v="F"/>
    <s v="F"/>
    <s v="OtsLYON18S_1_2323"/>
    <s v="OtsLYON18S_1_2470"/>
    <x v="0"/>
    <n v="4"/>
    <n v="2018"/>
    <s v="NA"/>
    <s v="NA"/>
    <x v="9"/>
    <n v="0.80551598400000002"/>
    <n v="1"/>
    <x v="4"/>
    <n v="5.6818181818181825"/>
    <n v="17.04545454545455"/>
    <s v="blw"/>
    <n v="17.04545454545455"/>
  </r>
  <r>
    <s v="OtsLGRF22S"/>
    <s v="OtsLGRF22S_11114"/>
    <s v="C-11114"/>
    <d v="2022-11-03T00:00:00"/>
    <n v="18"/>
    <s v="M"/>
    <n v="550"/>
    <n v="55"/>
    <x v="1"/>
    <s v="NA"/>
    <m/>
    <s v="M"/>
    <s v="M"/>
    <s v="OtsLYON19S_1_2308"/>
    <s v="OtsLYON19S_1_2085"/>
    <x v="1"/>
    <n v="3"/>
    <n v="2019"/>
    <s v="NA"/>
    <s v="NA"/>
    <x v="3"/>
    <n v="0.95971980899999998"/>
    <n v="1"/>
    <x v="9"/>
    <n v="5.6818181818181825"/>
    <n v="17.04545454545455"/>
    <s v="blw"/>
    <n v="17.04545454545455"/>
  </r>
  <r>
    <s v="OtsLGRF22S"/>
    <s v="OtsLGRF22S_11117"/>
    <s v="C-11117"/>
    <d v="2022-11-03T00:00:00"/>
    <n v="18"/>
    <s v="M"/>
    <n v="500"/>
    <n v="50"/>
    <x v="1"/>
    <s v="NA"/>
    <m/>
    <s v="M"/>
    <s v="M"/>
    <s v="OtsPBT19-LWSFa-6571"/>
    <s v="OtsPBT19-LWSFa-6447"/>
    <x v="12"/>
    <n v="3"/>
    <n v="2019"/>
    <s v="NA"/>
    <s v="NA"/>
    <x v="20"/>
    <n v="1"/>
    <n v="1"/>
    <x v="8"/>
    <n v="5.6818181818181825"/>
    <n v="17.04545454545455"/>
    <s v="blw"/>
    <n v="17.04545454545455"/>
  </r>
  <r>
    <s v="OtsLGRF22S"/>
    <s v="OtsLGRF22S_11120"/>
    <s v="C-11120"/>
    <d v="2022-11-04T00:00:00"/>
    <n v="18"/>
    <s v="M"/>
    <n v="350"/>
    <n v="35"/>
    <x v="0"/>
    <n v="1"/>
    <m/>
    <s v="M"/>
    <s v="M"/>
    <s v="OtsLYON20S_1_1451"/>
    <s v="OtsLYON20S_1_1245"/>
    <x v="7"/>
    <n v="2"/>
    <n v="2020"/>
    <s v="NA"/>
    <s v="NA"/>
    <x v="9"/>
    <n v="0.98961045999999997"/>
    <n v="1"/>
    <x v="11"/>
    <n v="5.6818181818181825"/>
    <n v="17.04545454545455"/>
    <s v="blw"/>
    <n v="17.04545454545455"/>
  </r>
  <r>
    <s v="OtsLGRF22S"/>
    <s v="OtsLGRF22S_11123"/>
    <s v="C-11123"/>
    <d v="2022-11-04T00:00:00"/>
    <n v="18"/>
    <s v="M"/>
    <n v="550"/>
    <n v="55"/>
    <x v="1"/>
    <s v="NA"/>
    <m/>
    <s v="M"/>
    <s v="M"/>
    <s v="OtsLYON19S_1_1795"/>
    <s v="OtsLYON19S_1_2069"/>
    <x v="1"/>
    <n v="3"/>
    <n v="2019"/>
    <s v="NA"/>
    <s v="NA"/>
    <x v="3"/>
    <n v="0.95971980899999998"/>
    <n v="1"/>
    <x v="9"/>
    <n v="5.6818181818181825"/>
    <n v="17.04545454545455"/>
    <s v="blw"/>
    <n v="17.04545454545455"/>
  </r>
  <r>
    <s v="OtsLGRF22S"/>
    <s v="OtsLGRF22S_11126"/>
    <s v="C-11126"/>
    <d v="2022-11-04T00:00:00"/>
    <n v="18"/>
    <s v="M"/>
    <n v="760"/>
    <n v="76"/>
    <x v="0"/>
    <s v="NA"/>
    <m/>
    <s v="M"/>
    <s v="M"/>
    <s v="OtsPBT18-UmaFa-0889"/>
    <s v="OtsPBT18-UmaFa-0886"/>
    <x v="8"/>
    <n v="4"/>
    <n v="2018"/>
    <s v="NA"/>
    <s v="NA"/>
    <x v="15"/>
    <n v="0.95730000000000004"/>
    <n v="1"/>
    <x v="4"/>
    <n v="5.6818181818181825"/>
    <n v="17.04545454545455"/>
    <s v="blw"/>
    <n v="17.04545454545455"/>
  </r>
  <r>
    <s v="OtsLGRF22S"/>
    <s v="OtsLGRF22S_11129"/>
    <s v="C-11129"/>
    <d v="2022-11-04T00:00:00"/>
    <n v="18"/>
    <s v="F"/>
    <n v="690"/>
    <n v="69"/>
    <x v="1"/>
    <s v="NA"/>
    <m/>
    <s v="F"/>
    <s v="F"/>
    <s v="OtsLYON19S_1_0552"/>
    <s v="OtsLYON19S_1_0439"/>
    <x v="1"/>
    <n v="3"/>
    <n v="2019"/>
    <s v="NA"/>
    <s v="NA"/>
    <x v="3"/>
    <n v="0.95971980899999998"/>
    <n v="1"/>
    <x v="5"/>
    <n v="5.6818181818181825"/>
    <n v="17.04545454545455"/>
    <s v="blw"/>
    <n v="17.04545454545455"/>
  </r>
  <r>
    <s v="OtsLGRF22S"/>
    <s v="OtsLGRF22S_11132"/>
    <s v="C-11132"/>
    <d v="2022-11-04T00:00:00"/>
    <n v="18"/>
    <s v="M"/>
    <n v="350"/>
    <n v="35"/>
    <x v="0"/>
    <n v="1"/>
    <m/>
    <s v="M"/>
    <s v="M"/>
    <s v="OtsLYON20S_1_0692"/>
    <s v="OtsLYON20S_1_0828"/>
    <x v="7"/>
    <n v="2"/>
    <n v="2020"/>
    <s v="NA"/>
    <s v="NA"/>
    <x v="9"/>
    <n v="0.98961045999999997"/>
    <n v="1"/>
    <x v="11"/>
    <n v="5.6818181818181825"/>
    <n v="17.04545454545455"/>
    <s v="blw"/>
    <n v="17.04545454545455"/>
  </r>
  <r>
    <s v="OtsLGRF22S"/>
    <s v="OtsLGRF22S_11135"/>
    <s v="C-11135"/>
    <d v="2022-11-05T00:00:00"/>
    <n v="18"/>
    <s v="F"/>
    <n v="730"/>
    <n v="73"/>
    <x v="0"/>
    <n v="1"/>
    <m/>
    <s v="F"/>
    <s v="F"/>
    <s v="OtsLYON18S_1_0733"/>
    <s v="OtsLYON18S_1_0631"/>
    <x v="0"/>
    <n v="4"/>
    <n v="2018"/>
    <s v="NA"/>
    <s v="NA"/>
    <x v="3"/>
    <n v="0.80551598400000002"/>
    <n v="1"/>
    <x v="4"/>
    <n v="5.6818181818181825"/>
    <n v="17.04545454545455"/>
    <s v="blw"/>
    <n v="17.04545454545455"/>
  </r>
  <r>
    <s v="OtsLGRF22S"/>
    <s v="OtsLGRF22S_11138"/>
    <s v="C-11138"/>
    <d v="2022-11-05T00:00:00"/>
    <n v="18"/>
    <s v="F"/>
    <n v="610"/>
    <n v="61"/>
    <x v="0"/>
    <n v="1"/>
    <m/>
    <s v="F"/>
    <s v="F"/>
    <s v="OtsLYON19S_1_0598"/>
    <s v="OtsLYON19S_1_0668"/>
    <x v="1"/>
    <n v="3"/>
    <n v="2019"/>
    <s v="NA"/>
    <s v="NA"/>
    <x v="5"/>
    <n v="0.95971980899999998"/>
    <n v="1"/>
    <x v="6"/>
    <n v="5.6818181818181825"/>
    <n v="17.04545454545455"/>
    <s v="abv"/>
    <n v="17.04545454545455"/>
  </r>
  <r>
    <s v="OtsLGRF22S"/>
    <s v="OtsLGRF22S_11141"/>
    <s v="C-11141"/>
    <d v="2022-11-05T00:00:00"/>
    <n v="18"/>
    <s v="M"/>
    <n v="450"/>
    <n v="45"/>
    <x v="0"/>
    <n v="1"/>
    <m/>
    <s v="M"/>
    <s v="M"/>
    <s v="OtsLYON19S_1_1361"/>
    <s v="OtsLYON19S_1_1419"/>
    <x v="1"/>
    <n v="3"/>
    <n v="2019"/>
    <s v="NA"/>
    <s v="NA"/>
    <x v="9"/>
    <n v="0.95971980899999998"/>
    <n v="1"/>
    <x v="7"/>
    <n v="5.6818181818181825"/>
    <n v="17.04545454545455"/>
    <s v="blw"/>
    <n v="17.04545454545455"/>
  </r>
  <r>
    <s v="OtsLGRF22S"/>
    <s v="OtsLGRF22S_11144"/>
    <s v="C-11144"/>
    <d v="2022-11-05T00:00:00"/>
    <n v="18"/>
    <s v="M"/>
    <n v="640"/>
    <n v="64"/>
    <x v="1"/>
    <s v="NA"/>
    <m/>
    <s v="M"/>
    <s v="M"/>
    <s v="OtsLYON19S_1_0577"/>
    <s v="OtsLYON19S_1_0498"/>
    <x v="1"/>
    <n v="3"/>
    <n v="2019"/>
    <s v="NA"/>
    <s v="NA"/>
    <x v="3"/>
    <n v="0.95971980899999998"/>
    <n v="1"/>
    <x v="1"/>
    <n v="5.6818181818181825"/>
    <n v="17.04545454545455"/>
    <s v="blw"/>
    <n v="17.04545454545455"/>
  </r>
  <r>
    <s v="OtsLGRF22S"/>
    <s v="OtsLGRF22S_11147"/>
    <s v="C-11147"/>
    <d v="2022-11-05T00:00:00"/>
    <n v="18"/>
    <s v="F"/>
    <n v="630"/>
    <n v="63"/>
    <x v="1"/>
    <n v="1"/>
    <m/>
    <s v="F"/>
    <s v="F"/>
    <s v="OtsLYON18S_1_2321"/>
    <s v="OtsLYON18S_1_2450"/>
    <x v="0"/>
    <n v="4"/>
    <n v="2018"/>
    <s v="NA"/>
    <s v="NA"/>
    <x v="9"/>
    <n v="0.80551598400000002"/>
    <n v="1"/>
    <x v="1"/>
    <n v="5.6818181818181825"/>
    <n v="17.04545454545455"/>
    <s v="blw"/>
    <n v="17.04545454545455"/>
  </r>
  <r>
    <s v="OtsLGRF22S"/>
    <s v="OtsLGRF22S_11150"/>
    <s v="C-11150"/>
    <d v="2022-11-06T00:00:00"/>
    <n v="18"/>
    <s v="M"/>
    <n v="650"/>
    <n v="65"/>
    <x v="0"/>
    <s v="NA"/>
    <m/>
    <s v="M"/>
    <s v="M"/>
    <s v="OtsPBT18-UmaFa-0742"/>
    <s v="OtsPBT18-UmaFa-0738"/>
    <x v="8"/>
    <n v="4"/>
    <n v="2018"/>
    <s v="NA"/>
    <s v="NA"/>
    <x v="15"/>
    <n v="0.95730000000000004"/>
    <n v="1"/>
    <x v="1"/>
    <n v="5.6818181818181825"/>
    <n v="17.04545454545455"/>
    <s v="blw"/>
    <n v="17.04545454545455"/>
  </r>
  <r>
    <s v="OtsLGRF22S"/>
    <s v="OtsLGRF22S_11153"/>
    <s v="C-11153"/>
    <d v="2022-11-06T00:00:00"/>
    <n v="18"/>
    <s v="M"/>
    <n v="330"/>
    <n v="33"/>
    <x v="0"/>
    <n v="1"/>
    <m/>
    <s v="M"/>
    <s v="M"/>
    <s v="OtsLYON20S_1_1305"/>
    <s v="OtsLYON20S_1_0831"/>
    <x v="7"/>
    <n v="2"/>
    <n v="2020"/>
    <s v="NA"/>
    <s v="NA"/>
    <x v="9"/>
    <n v="0.98961045999999997"/>
    <n v="1"/>
    <x v="11"/>
    <n v="5.6818181818181825"/>
    <n v="17.04545454545455"/>
    <s v="blw"/>
    <n v="17.04545454545455"/>
  </r>
  <r>
    <s v="OtsLGRF22S"/>
    <s v="OtsLGRF22S_11156"/>
    <s v="C-11156"/>
    <d v="2022-11-06T00:00:00"/>
    <n v="18"/>
    <s v="M"/>
    <n v="680"/>
    <n v="68"/>
    <x v="1"/>
    <s v="NA"/>
    <m/>
    <s v="M"/>
    <s v="M"/>
    <s v="OtsLYON19S_1_0559"/>
    <s v="OtsLYON19S_1_0606"/>
    <x v="1"/>
    <n v="3"/>
    <n v="2019"/>
    <s v="NA"/>
    <s v="NA"/>
    <x v="3"/>
    <n v="0.95971980899999998"/>
    <n v="1"/>
    <x v="5"/>
    <n v="5.6818181818181825"/>
    <n v="17.04545454545455"/>
    <s v="blw"/>
    <n v="17.04545454545455"/>
  </r>
  <r>
    <s v="OtsLGRF22S"/>
    <s v="OtsLGRF22S_11159"/>
    <s v="C-11159"/>
    <d v="2022-11-06T00:00:00"/>
    <n v="18"/>
    <s v="M"/>
    <n v="500"/>
    <n v="50"/>
    <x v="0"/>
    <n v="1"/>
    <s v="This sample is a duplicate with OtsLGRF22S_10030."/>
    <s v="M"/>
    <s v="M"/>
    <s v="OtsLYON19S_1_1342"/>
    <s v="OtsLYON19S_1_1293"/>
    <x v="1"/>
    <n v="3"/>
    <n v="2019"/>
    <s v="NA"/>
    <s v="NA"/>
    <x v="9"/>
    <n v="0.95971980899999998"/>
    <n v="1"/>
    <x v="8"/>
    <n v="5.6818181818181825"/>
    <n v="17.04545454545455"/>
    <s v="blw"/>
    <n v="17.04545454545455"/>
  </r>
  <r>
    <s v="OtsLGRF22S"/>
    <s v="OtsLGRF22S_11162"/>
    <s v="C-11162"/>
    <d v="2022-11-06T00:00:00"/>
    <n v="18"/>
    <s v="M"/>
    <n v="370"/>
    <n v="37"/>
    <x v="0"/>
    <n v="1"/>
    <m/>
    <s v="F"/>
    <s v="F"/>
    <s v="OtsLYON20S_1_1302"/>
    <s v="OtsLYON20S_1_0822"/>
    <x v="7"/>
    <n v="2"/>
    <n v="2020"/>
    <s v="NA"/>
    <s v="NA"/>
    <x v="9"/>
    <n v="0.98961045999999997"/>
    <n v="1"/>
    <x v="11"/>
    <n v="5.6818181818181825"/>
    <n v="17.04545454545455"/>
    <s v="blw"/>
    <n v="17.04545454545455"/>
  </r>
  <r>
    <s v="OtsLGRF22S"/>
    <s v="OtsLGRF22S_11165"/>
    <s v="C-11165"/>
    <d v="2022-11-07T00:00:00"/>
    <n v="18"/>
    <s v="F"/>
    <n v="640"/>
    <n v="64"/>
    <x v="1"/>
    <s v="NA"/>
    <m/>
    <s v="F"/>
    <s v="F"/>
    <s v="OtsLYON19S_1_1793"/>
    <s v="OtsLYON19S_1_2072"/>
    <x v="1"/>
    <n v="3"/>
    <n v="2019"/>
    <s v="NA"/>
    <s v="NA"/>
    <x v="3"/>
    <n v="0.95971980899999998"/>
    <n v="1"/>
    <x v="1"/>
    <n v="5.6818181818181825"/>
    <n v="17.04545454545455"/>
    <s v="blw"/>
    <n v="17.04545454545455"/>
  </r>
  <r>
    <s v="OtsLGRF22S"/>
    <s v="OtsLGRF22S_11168"/>
    <s v="C-11168"/>
    <d v="2022-11-07T00:00:00"/>
    <n v="18"/>
    <s v="M"/>
    <n v="830"/>
    <n v="83"/>
    <x v="0"/>
    <s v="NA"/>
    <m/>
    <s v="M"/>
    <s v="M"/>
    <s v="OtsPBT18-PRHFa-12152"/>
    <s v="OtsPBT18-PRHFa-12274"/>
    <x v="20"/>
    <n v="4"/>
    <n v="2018"/>
    <s v="NA"/>
    <s v="NA"/>
    <x v="21"/>
    <n v="0.86166900000000002"/>
    <n v="1"/>
    <x v="2"/>
    <n v="5.6818181818181825"/>
    <n v="17.04545454545455"/>
    <s v="blw"/>
    <n v="17.04545454545455"/>
  </r>
  <r>
    <s v="OtsLGRF22S"/>
    <s v="OtsLGRF22S_11171"/>
    <s v="C-11171"/>
    <d v="2022-11-07T00:00:00"/>
    <n v="18"/>
    <s v="F"/>
    <n v="670"/>
    <n v="67"/>
    <x v="0"/>
    <n v="1"/>
    <m/>
    <s v="F"/>
    <s v="F"/>
    <s v="OtsLYON18S_1_2320"/>
    <s v="OtsLYON18S_1_2464"/>
    <x v="0"/>
    <n v="4"/>
    <n v="2018"/>
    <s v="NA"/>
    <s v="NA"/>
    <x v="9"/>
    <n v="0.80551598400000002"/>
    <n v="1"/>
    <x v="1"/>
    <n v="5.6818181818181825"/>
    <n v="17.04545454545455"/>
    <s v="blw"/>
    <n v="17.04545454545455"/>
  </r>
  <r>
    <s v="OtsLGRF22S"/>
    <s v="OtsLGRF22S_11174"/>
    <s v="C-11174"/>
    <d v="2022-11-08T00:00:00"/>
    <n v="18"/>
    <s v="F"/>
    <n v="610"/>
    <n v="61"/>
    <x v="1"/>
    <s v="NA"/>
    <m/>
    <s v="F"/>
    <s v="F"/>
    <s v="OtsLYON19S_1_1795"/>
    <s v="OtsLYON19S_1_2070"/>
    <x v="1"/>
    <n v="3"/>
    <n v="2019"/>
    <s v="NA"/>
    <s v="NA"/>
    <x v="3"/>
    <n v="0.95971980899999998"/>
    <n v="1"/>
    <x v="6"/>
    <n v="5.6818181818181825"/>
    <n v="17.04545454545455"/>
    <s v="blw"/>
    <n v="17.04545454545455"/>
  </r>
  <r>
    <s v="OtsLGRF22S"/>
    <s v="OtsLGRF22S_11177"/>
    <s v="C-11177"/>
    <d v="2022-11-08T00:00:00"/>
    <n v="18"/>
    <s v="M"/>
    <n v="670"/>
    <n v="67"/>
    <x v="1"/>
    <s v="NA"/>
    <s v="This individual failed to genotype"/>
    <s v="U"/>
    <s v="M"/>
    <s v="NG"/>
    <s v="NG"/>
    <x v="11"/>
    <s v="NA"/>
    <s v="U"/>
    <s v="NA"/>
    <s v="NA"/>
    <x v="19"/>
    <e v="#N/A"/>
    <n v="1"/>
    <x v="1"/>
    <n v="5.6818181818181825"/>
    <n v="17.04545454545455"/>
    <s v="abv"/>
    <n v="17.04545454545455"/>
  </r>
  <r>
    <s v="OtsLGRF22S"/>
    <s v="OtsLGRF22S_11180"/>
    <s v="C-11180"/>
    <d v="2022-11-08T00:00:00"/>
    <n v="18"/>
    <s v="M"/>
    <n v="330"/>
    <n v="33"/>
    <x v="0"/>
    <n v="1"/>
    <m/>
    <s v="M"/>
    <s v="M"/>
    <s v="OtsLYON20S_1_1391"/>
    <s v="OtsLYON20S_1_0953"/>
    <x v="7"/>
    <n v="2"/>
    <n v="2020"/>
    <s v="NA"/>
    <s v="NA"/>
    <x v="9"/>
    <n v="0.98961045999999997"/>
    <n v="1"/>
    <x v="11"/>
    <n v="5.6818181818181825"/>
    <n v="17.04545454545455"/>
    <s v="blw"/>
    <n v="17.04545454545455"/>
  </r>
  <r>
    <s v="OtsLGRF22S"/>
    <s v="OtsLGRF22S_11183"/>
    <s v="C-11183"/>
    <d v="2022-11-08T00:00:00"/>
    <n v="18"/>
    <s v="M"/>
    <n v="330"/>
    <n v="33"/>
    <x v="0"/>
    <n v="1"/>
    <m/>
    <s v="M"/>
    <s v="M"/>
    <s v="OtsLYON20S_1_1447"/>
    <s v="OtsLYON20S_1_1241"/>
    <x v="7"/>
    <n v="2"/>
    <n v="2020"/>
    <s v="NA"/>
    <s v="NA"/>
    <x v="9"/>
    <n v="0.98961045999999997"/>
    <n v="1"/>
    <x v="11"/>
    <n v="5.6818181818181825"/>
    <n v="17.04545454545455"/>
    <s v="blw"/>
    <n v="17.04545454545455"/>
  </r>
  <r>
    <s v="OtsLGRF22S"/>
    <s v="OtsLGRF22S_11186"/>
    <s v="C-11186"/>
    <d v="2022-11-09T00:00:00"/>
    <n v="18"/>
    <s v="F"/>
    <n v="700"/>
    <n v="70"/>
    <x v="0"/>
    <n v="1"/>
    <m/>
    <s v="F"/>
    <s v="F"/>
    <s v="OtsLYON18S_1_2301"/>
    <s v="OtsLYON18S_1_2434"/>
    <x v="0"/>
    <n v="4"/>
    <n v="2018"/>
    <s v="NA"/>
    <s v="NA"/>
    <x v="9"/>
    <n v="0.80551598400000002"/>
    <n v="1"/>
    <x v="5"/>
    <n v="5.6818181818181825"/>
    <n v="17.04545454545455"/>
    <s v="blw"/>
    <n v="17.04545454545455"/>
  </r>
  <r>
    <s v="OtsLGRF22S"/>
    <s v="OtsLGRF22S_11189"/>
    <s v="C-11189"/>
    <d v="2022-11-09T00:00:00"/>
    <n v="18"/>
    <s v="M"/>
    <n v="680"/>
    <n v="68"/>
    <x v="1"/>
    <s v="NA"/>
    <m/>
    <s v="U"/>
    <s v="M"/>
    <s v="OtsLYON19S_1_2311"/>
    <s v="OtsLYON19S_1_2101"/>
    <x v="1"/>
    <n v="3"/>
    <n v="2019"/>
    <s v="NA"/>
    <s v="NA"/>
    <x v="3"/>
    <n v="0.95971980899999998"/>
    <n v="1"/>
    <x v="5"/>
    <n v="5.6818181818181825"/>
    <n v="17.04545454545455"/>
    <s v="blw"/>
    <n v="17.04545454545455"/>
  </r>
  <r>
    <s v="OtsLGRF22S"/>
    <s v="OtsLGRF22S_11192"/>
    <s v="C-11192"/>
    <d v="2022-11-09T00:00:00"/>
    <n v="18"/>
    <s v="F"/>
    <n v="720"/>
    <n v="72"/>
    <x v="0"/>
    <n v="1"/>
    <m/>
    <s v="F"/>
    <s v="F"/>
    <s v="OtsLYON18S_1_2301"/>
    <s v="OtsLYON18S_1_2436"/>
    <x v="0"/>
    <n v="4"/>
    <n v="2018"/>
    <s v="NA"/>
    <s v="NA"/>
    <x v="9"/>
    <n v="0.80551598400000002"/>
    <n v="1"/>
    <x v="5"/>
    <n v="5.6818181818181825"/>
    <n v="17.04545454545455"/>
    <s v="blw"/>
    <n v="17.04545454545455"/>
  </r>
  <r>
    <s v="OtsLGRF22S"/>
    <s v="OtsLGRF22S_11195"/>
    <s v="C-11195"/>
    <d v="2022-11-09T00:00:00"/>
    <n v="18"/>
    <s v="M"/>
    <n v="410"/>
    <n v="41"/>
    <x v="1"/>
    <s v="NA"/>
    <m/>
    <s v="M"/>
    <s v="M"/>
    <s v="NA"/>
    <s v="NA"/>
    <x v="2"/>
    <s v="NA"/>
    <s v="U"/>
    <s v="FALL"/>
    <n v="0.999999999999996"/>
    <x v="1"/>
    <e v="#N/A"/>
    <n v="1"/>
    <x v="11"/>
    <n v="5.6818181818181825"/>
    <n v="17.04545454545455"/>
    <s v="abv"/>
    <n v="17.04545454545455"/>
  </r>
  <r>
    <s v="OtsLGRF22S"/>
    <s v="OtsLGRF22S_11198"/>
    <s v="C-11198"/>
    <d v="2022-11-09T00:00:00"/>
    <n v="18"/>
    <s v="M"/>
    <n v="350"/>
    <n v="35"/>
    <x v="0"/>
    <n v="1"/>
    <m/>
    <s v="M"/>
    <s v="M"/>
    <s v="OtsLYON20S_1_1388"/>
    <s v="OtsLYON20S_1_0966"/>
    <x v="7"/>
    <n v="2"/>
    <n v="2020"/>
    <s v="NA"/>
    <s v="NA"/>
    <x v="9"/>
    <n v="0.98961045999999997"/>
    <n v="1"/>
    <x v="11"/>
    <n v="5.6818181818181825"/>
    <n v="17.04545454545455"/>
    <s v="blw"/>
    <n v="17.04545454545455"/>
  </r>
  <r>
    <s v="OtsLGRF22S"/>
    <s v="OtsLGRF22S_11201"/>
    <s v="C-11201"/>
    <d v="2022-11-10T00:00:00"/>
    <n v="18"/>
    <s v="M"/>
    <n v="640"/>
    <n v="64"/>
    <x v="1"/>
    <s v="NA"/>
    <m/>
    <s v="M"/>
    <s v="M"/>
    <s v="OtsLYON19S_1_0571"/>
    <s v="OtsLYON19S_1_0603"/>
    <x v="1"/>
    <n v="3"/>
    <n v="2019"/>
    <s v="NA"/>
    <s v="NA"/>
    <x v="3"/>
    <n v="0.95971980899999998"/>
    <n v="1"/>
    <x v="1"/>
    <n v="5.6818181818181825"/>
    <n v="17.04545454545455"/>
    <s v="blw"/>
    <n v="17.04545454545455"/>
  </r>
  <r>
    <s v="OtsLGRF22S"/>
    <s v="OtsLGRF22S_11204"/>
    <s v="C-11204"/>
    <d v="2022-11-10T00:00:00"/>
    <n v="18"/>
    <s v="M"/>
    <n v="360"/>
    <n v="36"/>
    <x v="0"/>
    <n v="1"/>
    <s v="This individual failed to genotype"/>
    <s v="U"/>
    <s v="M"/>
    <s v="NG"/>
    <s v="NG"/>
    <x v="10"/>
    <s v="NA"/>
    <s v="U"/>
    <s v="NA"/>
    <s v="NA"/>
    <x v="19"/>
    <e v="#N/A"/>
    <n v="1"/>
    <x v="11"/>
    <n v="5.6818181818181825"/>
    <n v="17.04545454545455"/>
    <s v="abv"/>
    <n v="17.04545454545455"/>
  </r>
  <r>
    <s v="OtsLGRF22S"/>
    <s v="OtsLGRF22S_11207"/>
    <s v="C-11207"/>
    <d v="2022-11-11T00:00:00"/>
    <n v="18"/>
    <s v="M"/>
    <n v="710"/>
    <n v="71"/>
    <x v="0"/>
    <s v="NA"/>
    <m/>
    <s v="M"/>
    <s v="M"/>
    <s v="OtsPBT19-RSHFa-0309"/>
    <s v="OtsPBT19-RSHFa-0224"/>
    <x v="9"/>
    <n v="3"/>
    <n v="2019"/>
    <s v="NA"/>
    <s v="NA"/>
    <x v="18"/>
    <n v="0.96016800000000002"/>
    <n v="1"/>
    <x v="5"/>
    <n v="5.6818181818181825"/>
    <n v="17.04545454545455"/>
    <s v="blw"/>
    <n v="17.04545454545455"/>
  </r>
  <r>
    <s v="OtsLGRF22S"/>
    <s v="OtsLGRF22S_11210"/>
    <s v="C-11210"/>
    <d v="2022-11-12T00:00:00"/>
    <n v="18"/>
    <s v="M"/>
    <n v="300"/>
    <n v="30"/>
    <x v="0"/>
    <n v="1"/>
    <m/>
    <s v="M"/>
    <s v="M"/>
    <s v="OtsLYON20S_1_1315"/>
    <s v="OtsLYON20S_1_0819"/>
    <x v="7"/>
    <n v="2"/>
    <n v="2020"/>
    <s v="NA"/>
    <s v="NA"/>
    <x v="9"/>
    <n v="0.98961045999999997"/>
    <n v="1"/>
    <x v="11"/>
    <n v="5.6818181818181825"/>
    <n v="17.04545454545455"/>
    <s v="blw"/>
    <n v="17.04545454545455"/>
  </r>
  <r>
    <s v="OtsLGRF22S"/>
    <s v="OtsLGRF22S_11213"/>
    <s v="C-11213"/>
    <d v="2022-11-13T00:00:00"/>
    <n v="18"/>
    <s v="M"/>
    <n v="480"/>
    <n v="48"/>
    <x v="0"/>
    <n v="1"/>
    <m/>
    <s v="M"/>
    <s v="M"/>
    <s v="OtsLYON19S_1_1355"/>
    <s v="OtsLYON19S_1_1267"/>
    <x v="1"/>
    <n v="3"/>
    <n v="2019"/>
    <s v="NA"/>
    <s v="NA"/>
    <x v="9"/>
    <n v="0.95971980899999998"/>
    <n v="1"/>
    <x v="8"/>
    <n v="5.6818181818181825"/>
    <n v="17.04545454545455"/>
    <s v="blw"/>
    <n v="17.04545454545455"/>
  </r>
  <r>
    <s v="OtsLGRF22S"/>
    <s v="OtsLGRF22S_11216"/>
    <s v="C-11216"/>
    <d v="2022-11-13T00:00:00"/>
    <n v="18"/>
    <s v="M"/>
    <n v="370"/>
    <n v="37"/>
    <x v="0"/>
    <n v="1"/>
    <s v="This sample is a duplicate with OtsLGRF22S_10496."/>
    <s v="M"/>
    <s v="M"/>
    <s v="OtsLYON20S_1_1443"/>
    <s v="OtsLYON20S_1_1236"/>
    <x v="7"/>
    <n v="2"/>
    <n v="2020"/>
    <s v="NA"/>
    <s v="NA"/>
    <x v="9"/>
    <n v="0.98961045999999997"/>
    <n v="1"/>
    <x v="11"/>
    <n v="5.6818181818181825"/>
    <n v="17.04545454545455"/>
    <s v="blw"/>
    <n v="17.04545454545455"/>
  </r>
  <r>
    <s v="OtsLGRF22S"/>
    <s v="OtsLGRF22S_11219"/>
    <s v="C-11219"/>
    <d v="2022-11-13T00:00:00"/>
    <n v="18"/>
    <s v="M"/>
    <n v="580"/>
    <n v="58"/>
    <x v="1"/>
    <s v="NA"/>
    <m/>
    <s v="M"/>
    <s v="M"/>
    <s v="OtsLYON19S_1_0570"/>
    <s v="OtsLYON19S_1_0482"/>
    <x v="1"/>
    <n v="3"/>
    <n v="2019"/>
    <s v="NA"/>
    <s v="NA"/>
    <x v="3"/>
    <n v="0.95971980899999998"/>
    <n v="1"/>
    <x v="6"/>
    <n v="5.6818181818181825"/>
    <n v="17.04545454545455"/>
    <s v="blw"/>
    <n v="17.04545454545455"/>
  </r>
  <r>
    <s v="OtsLGRF22S"/>
    <s v="OtsLGRF22S_11222"/>
    <s v="C-11222"/>
    <d v="2022-11-15T00:00:00"/>
    <n v="18"/>
    <s v="M"/>
    <n v="460"/>
    <n v="46"/>
    <x v="1"/>
    <s v="NA"/>
    <s v="This individual failed to genotype"/>
    <s v="U"/>
    <s v="M"/>
    <s v="NG"/>
    <s v="NG"/>
    <x v="11"/>
    <s v="NA"/>
    <s v="U"/>
    <s v="NA"/>
    <s v="NA"/>
    <x v="19"/>
    <e v="#N/A"/>
    <n v="1"/>
    <x v="7"/>
    <n v="5.6818181818181825"/>
    <n v="17.04545454545455"/>
    <s v="abv"/>
    <n v="17.045454545454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C6AE5-8CE8-43C0-BD7F-E7E7098EE286}" name="PivotTable1"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6" firstHeaderRow="1" firstDataRow="2" firstDataCol="1" rowPageCount="1" colPageCount="1"/>
  <pivotFields count="2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defaultSubtotal="0">
      <items count="21">
        <item h="1" x="11"/>
        <item h="1" x="10"/>
        <item x="6"/>
        <item x="0"/>
        <item x="1"/>
        <item x="7"/>
        <item x="4"/>
        <item x="3"/>
        <item x="5"/>
        <item x="14"/>
        <item h="1" x="17"/>
        <item h="1" x="13"/>
        <item h="1" x="16"/>
        <item h="1" x="20"/>
        <item h="1" x="19"/>
        <item h="1" x="18"/>
        <item h="1" x="8"/>
        <item h="1" x="12"/>
        <item h="1" x="15"/>
        <item h="1" x="9"/>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37">
        <item m="1" x="30"/>
        <item m="1" x="28"/>
        <item m="1" x="25"/>
        <item m="1" x="27"/>
        <item m="1" x="36"/>
        <item m="1" x="32"/>
        <item x="4"/>
        <item m="1" x="35"/>
        <item x="20"/>
        <item m="1" x="24"/>
        <item m="1" x="33"/>
        <item m="1" x="34"/>
        <item h="1" x="19"/>
        <item x="10"/>
        <item x="8"/>
        <item x="22"/>
        <item m="1" x="31"/>
        <item m="1" x="26"/>
        <item x="21"/>
        <item x="23"/>
        <item x="18"/>
        <item m="1" x="29"/>
        <item x="15"/>
        <item h="1" x="1"/>
        <item h="1" x="6"/>
        <item x="0"/>
        <item x="2"/>
        <item x="3"/>
        <item x="5"/>
        <item x="7"/>
        <item x="9"/>
        <item x="12"/>
        <item x="13"/>
        <item x="14"/>
        <item x="16"/>
        <item x="17"/>
        <item x="1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items count="14">
        <item x="11"/>
        <item x="7"/>
        <item x="8"/>
        <item x="9"/>
        <item x="6"/>
        <item x="1"/>
        <item x="5"/>
        <item x="4"/>
        <item x="3"/>
        <item x="2"/>
        <item x="0"/>
        <item x="10"/>
        <item x="12"/>
        <item t="default"/>
      </items>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dataField="1"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s>
  <rowItems count="1">
    <i/>
  </rowItems>
  <colFields count="1">
    <field x="8"/>
  </colFields>
  <colItems count="3">
    <i>
      <x/>
    </i>
    <i>
      <x v="1"/>
    </i>
    <i t="grand">
      <x/>
    </i>
  </colItems>
  <pageFields count="1">
    <pageField fld="15" hier="-1"/>
  </pageFields>
  <dataFields count="1">
    <dataField name="Sum of PBT geno rate expansion" fld="25"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5" dT="2023-04-21T19:08:16.70" personId="{2FB414C6-960C-4C17-9889-8D563F86F415}" id="{C6FFDA18-48AD-4505-ACC1-BBDE766725EC}">
    <text>Red letters were changed from "U" to "M" or "F" based on sex ratio at each length</text>
  </threadedComment>
</ThreadedComments>
</file>

<file path=xl/threadedComments/threadedComment2.xml><?xml version="1.0" encoding="utf-8"?>
<ThreadedComments xmlns="http://schemas.microsoft.com/office/spreadsheetml/2018/threadedcomments" xmlns:x="http://schemas.openxmlformats.org/spreadsheetml/2006/main">
  <threadedComment ref="L2" dT="2023-02-07T19:01:19.57" personId="{2FB414C6-960C-4C17-9889-8D563F86F415}" id="{68246A79-2E03-49AB-A6F5-98395C58B5BE}">
    <text>Age changes highlighted red. The ageing lab reviewed questionable age calls based on sizes of fish being way out of range. Some were changed based on review of scales, others were changed from data entry errors</text>
  </threadedComment>
  <threadedComment ref="BO5" dT="2023-07-05T21:22:27.66" personId="{2FB414C6-960C-4C17-9889-8D563F86F415}" id="{8DA90929-E0B0-46D6-93BF-32099B756325}">
    <text>copied from Sheet2 CWT fish after proportion of lost tag fish</text>
  </threadedComment>
  <threadedComment ref="BQ5" dT="2023-07-05T22:48:36.51" personId="{2FB414C6-960C-4C17-9889-8D563F86F415}" id="{290AC4F7-4C72-45B8-8ADE-0AE1547B40D2}">
    <text>est untagged associated based on proportion tagged at release. Will not equal unkn hatchery because fish were not randomly captured, especially small fish, where only fish with wire were captured. These fish will be proportioned to release groups based on abundance so there will not be negative numbers.</text>
  </threadedComment>
</ThreadedComments>
</file>

<file path=xl/threadedComments/threadedComment3.xml><?xml version="1.0" encoding="utf-8"?>
<ThreadedComments xmlns="http://schemas.microsoft.com/office/spreadsheetml/2018/threadedcomments" xmlns:x="http://schemas.openxmlformats.org/spreadsheetml/2006/main">
  <threadedComment ref="F26" dT="2023-01-24T18:49:59.51" personId="{2FB414C6-960C-4C17-9889-8D563F86F415}" id="{02F22A34-861B-4B75-B26B-28D820B5C092}">
    <text>Use 5 yr ave. LGR data didn't include summer calls</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microsoft.com/office/2017/10/relationships/threadedComment" Target="../threadedComments/threadedComment3.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topLeftCell="A2" workbookViewId="0">
      <selection activeCell="B12" sqref="B12"/>
    </sheetView>
  </sheetViews>
  <sheetFormatPr defaultRowHeight="14.5" x14ac:dyDescent="0.35"/>
  <cols>
    <col min="1" max="1" width="22.453125" bestFit="1" customWidth="1"/>
    <col min="2" max="2" width="70.453125" bestFit="1" customWidth="1"/>
  </cols>
  <sheetData>
    <row r="1" spans="1:2" x14ac:dyDescent="0.35">
      <c r="A1" s="2" t="s">
        <v>535</v>
      </c>
      <c r="B1" s="2" t="s">
        <v>536</v>
      </c>
    </row>
    <row r="2" spans="1:2" x14ac:dyDescent="0.35">
      <c r="A2" t="s">
        <v>525</v>
      </c>
      <c r="B2" t="s">
        <v>537</v>
      </c>
    </row>
    <row r="3" spans="1:2" x14ac:dyDescent="0.35">
      <c r="A3" t="s">
        <v>526</v>
      </c>
      <c r="B3" t="s">
        <v>538</v>
      </c>
    </row>
    <row r="4" spans="1:2" x14ac:dyDescent="0.35">
      <c r="A4" t="s">
        <v>527</v>
      </c>
      <c r="B4" t="s">
        <v>539</v>
      </c>
    </row>
    <row r="5" spans="1:2" x14ac:dyDescent="0.35">
      <c r="A5" t="s">
        <v>0</v>
      </c>
      <c r="B5" t="s">
        <v>540</v>
      </c>
    </row>
    <row r="6" spans="1:2" x14ac:dyDescent="0.35">
      <c r="A6" t="s">
        <v>528</v>
      </c>
      <c r="B6" t="s">
        <v>541</v>
      </c>
    </row>
    <row r="7" spans="1:2" x14ac:dyDescent="0.35">
      <c r="A7" t="s">
        <v>529</v>
      </c>
      <c r="B7" t="s">
        <v>542</v>
      </c>
    </row>
    <row r="8" spans="1:2" x14ac:dyDescent="0.35">
      <c r="A8" t="s">
        <v>530</v>
      </c>
      <c r="B8" t="s">
        <v>543</v>
      </c>
    </row>
    <row r="9" spans="1:2" x14ac:dyDescent="0.35">
      <c r="A9" t="s">
        <v>531</v>
      </c>
      <c r="B9" t="s">
        <v>544</v>
      </c>
    </row>
    <row r="10" spans="1:2" x14ac:dyDescent="0.35">
      <c r="A10" t="s">
        <v>1</v>
      </c>
      <c r="B10" t="s">
        <v>545</v>
      </c>
    </row>
    <row r="11" spans="1:2" x14ac:dyDescent="0.35">
      <c r="A11" t="s">
        <v>2</v>
      </c>
      <c r="B11" t="s">
        <v>546</v>
      </c>
    </row>
    <row r="12" spans="1:2" x14ac:dyDescent="0.35">
      <c r="A12" t="s">
        <v>3</v>
      </c>
      <c r="B12" t="s">
        <v>547</v>
      </c>
    </row>
    <row r="13" spans="1:2" x14ac:dyDescent="0.35">
      <c r="A13" t="s">
        <v>4</v>
      </c>
      <c r="B13" t="s">
        <v>548</v>
      </c>
    </row>
    <row r="14" spans="1:2" x14ac:dyDescent="0.35">
      <c r="A14" t="s">
        <v>532</v>
      </c>
      <c r="B14" t="s">
        <v>549</v>
      </c>
    </row>
    <row r="15" spans="1:2" x14ac:dyDescent="0.35">
      <c r="A15" t="s">
        <v>5</v>
      </c>
      <c r="B15" t="s">
        <v>550</v>
      </c>
    </row>
    <row r="16" spans="1:2" x14ac:dyDescent="0.35">
      <c r="A16" t="s">
        <v>533</v>
      </c>
      <c r="B16" t="s">
        <v>551</v>
      </c>
    </row>
    <row r="17" spans="1:2" x14ac:dyDescent="0.35">
      <c r="A17" t="s">
        <v>534</v>
      </c>
      <c r="B17" t="s">
        <v>552</v>
      </c>
    </row>
    <row r="21" spans="1:2" x14ac:dyDescent="0.35">
      <c r="A21" t="s">
        <v>8881</v>
      </c>
    </row>
    <row r="22" spans="1:2" x14ac:dyDescent="0.35">
      <c r="A22" t="s">
        <v>8888</v>
      </c>
    </row>
    <row r="23" spans="1:2" x14ac:dyDescent="0.35">
      <c r="A23" t="s">
        <v>8889</v>
      </c>
    </row>
    <row r="24" spans="1:2" x14ac:dyDescent="0.35">
      <c r="A24" t="s">
        <v>8898</v>
      </c>
    </row>
    <row r="25" spans="1:2" x14ac:dyDescent="0.35">
      <c r="B25" t="s">
        <v>8893</v>
      </c>
    </row>
    <row r="26" spans="1:2" x14ac:dyDescent="0.35">
      <c r="B26" t="s">
        <v>8894</v>
      </c>
    </row>
    <row r="27" spans="1:2" x14ac:dyDescent="0.35">
      <c r="B27" t="s">
        <v>8895</v>
      </c>
    </row>
    <row r="28" spans="1:2" x14ac:dyDescent="0.35">
      <c r="A28" t="s">
        <v>8896</v>
      </c>
    </row>
    <row r="29" spans="1:2" x14ac:dyDescent="0.35">
      <c r="B29" t="s">
        <v>8897</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7111-1AEB-4D1B-A716-B55D5F766938}">
  <dimension ref="A2:Q69"/>
  <sheetViews>
    <sheetView tabSelected="1" workbookViewId="0">
      <selection activeCell="C6" sqref="B6:C6"/>
    </sheetView>
  </sheetViews>
  <sheetFormatPr defaultRowHeight="14.5" x14ac:dyDescent="0.35"/>
  <cols>
    <col min="1" max="1" width="28.6328125" bestFit="1" customWidth="1"/>
    <col min="2" max="3" width="17.1796875" bestFit="1" customWidth="1"/>
    <col min="4" max="4" width="10.7265625" bestFit="1" customWidth="1"/>
    <col min="5" max="6" width="3.81640625" bestFit="1" customWidth="1"/>
    <col min="7" max="7" width="7.54296875" bestFit="1" customWidth="1"/>
    <col min="8" max="9" width="3.81640625" bestFit="1" customWidth="1"/>
    <col min="10" max="10" width="7.54296875" bestFit="1" customWidth="1"/>
    <col min="11" max="12" width="4.81640625" bestFit="1" customWidth="1"/>
    <col min="13" max="13" width="7.54296875" bestFit="1" customWidth="1"/>
    <col min="14" max="15" width="4.81640625" bestFit="1" customWidth="1"/>
    <col min="16" max="16" width="7.54296875" bestFit="1" customWidth="1"/>
    <col min="17" max="18" width="4.81640625" bestFit="1" customWidth="1"/>
    <col min="19" max="19" width="7.54296875" bestFit="1" customWidth="1"/>
    <col min="20" max="21" width="4.81640625" bestFit="1" customWidth="1"/>
    <col min="22" max="22" width="7.54296875" bestFit="1" customWidth="1"/>
    <col min="23" max="24" width="4.81640625" bestFit="1" customWidth="1"/>
    <col min="25" max="25" width="7.54296875" bestFit="1" customWidth="1"/>
    <col min="26" max="27" width="4.81640625" bestFit="1" customWidth="1"/>
    <col min="28" max="28" width="7.54296875" bestFit="1" customWidth="1"/>
    <col min="29" max="30" width="3.81640625" bestFit="1" customWidth="1"/>
    <col min="31" max="31" width="7.54296875" bestFit="1" customWidth="1"/>
    <col min="32" max="33" width="3.81640625" bestFit="1" customWidth="1"/>
    <col min="34" max="34" width="7.54296875" bestFit="1" customWidth="1"/>
    <col min="35" max="36" width="3.36328125" bestFit="1" customWidth="1"/>
    <col min="37" max="37" width="7.54296875" bestFit="1" customWidth="1"/>
    <col min="38" max="39" width="3.81640625" bestFit="1" customWidth="1"/>
    <col min="40" max="40" width="8.54296875" bestFit="1" customWidth="1"/>
    <col min="41" max="41" width="10.7265625" bestFit="1" customWidth="1"/>
    <col min="42" max="51" width="5" bestFit="1" customWidth="1"/>
    <col min="52" max="52" width="7.7265625" bestFit="1" customWidth="1"/>
    <col min="53" max="53" width="11.26953125" bestFit="1" customWidth="1"/>
    <col min="54" max="56" width="4.7265625" bestFit="1" customWidth="1"/>
    <col min="57" max="57" width="7.81640625" bestFit="1" customWidth="1"/>
    <col min="58" max="60" width="4.7265625" bestFit="1" customWidth="1"/>
    <col min="61" max="61" width="8.81640625" bestFit="1" customWidth="1"/>
    <col min="62" max="62" width="11.26953125" bestFit="1" customWidth="1"/>
  </cols>
  <sheetData>
    <row r="2" spans="1:4" x14ac:dyDescent="0.35">
      <c r="A2" s="17" t="s">
        <v>532</v>
      </c>
      <c r="B2" t="s">
        <v>9280</v>
      </c>
    </row>
    <row r="4" spans="1:4" x14ac:dyDescent="0.35">
      <c r="B4" s="17" t="s">
        <v>530</v>
      </c>
    </row>
    <row r="5" spans="1:4" x14ac:dyDescent="0.35">
      <c r="B5" t="s">
        <v>9</v>
      </c>
      <c r="C5" t="s">
        <v>7</v>
      </c>
      <c r="D5" t="s">
        <v>8857</v>
      </c>
    </row>
    <row r="6" spans="1:4" x14ac:dyDescent="0.35">
      <c r="A6" t="s">
        <v>9083</v>
      </c>
      <c r="B6" s="18">
        <v>18465.90909090911</v>
      </c>
      <c r="C6" s="18">
        <v>21107.95454545477</v>
      </c>
      <c r="D6" s="18">
        <v>39573.86363636388</v>
      </c>
    </row>
    <row r="68" spans="17:17" x14ac:dyDescent="0.35">
      <c r="Q68" s="18"/>
    </row>
    <row r="69" spans="17:17" x14ac:dyDescent="0.35">
      <c r="Q69"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AP3142"/>
  <sheetViews>
    <sheetView workbookViewId="0">
      <selection activeCell="AJ3" sqref="AJ3"/>
    </sheetView>
  </sheetViews>
  <sheetFormatPr defaultRowHeight="14.5" x14ac:dyDescent="0.35"/>
  <cols>
    <col min="1" max="1" width="14.7265625" bestFit="1" customWidth="1"/>
    <col min="2" max="2" width="16.453125" bestFit="1" customWidth="1"/>
    <col min="3" max="3" width="12" customWidth="1"/>
    <col min="4" max="4" width="12.81640625" bestFit="1" customWidth="1"/>
    <col min="5" max="5" width="12.81640625" customWidth="1"/>
    <col min="6" max="6" width="7.1796875" customWidth="1"/>
    <col min="7" max="7" width="7.26953125" customWidth="1"/>
    <col min="8" max="8" width="8.7265625" customWidth="1"/>
    <col min="9" max="9" width="6.26953125" bestFit="1" customWidth="1"/>
    <col min="10" max="10" width="9.26953125" bestFit="1" customWidth="1"/>
    <col min="11" max="11" width="14.453125" customWidth="1"/>
    <col min="12" max="12" width="7.7265625" bestFit="1" customWidth="1"/>
    <col min="13" max="13" width="7.7265625" customWidth="1"/>
    <col min="14" max="15" width="21" bestFit="1" customWidth="1"/>
    <col min="16" max="16" width="16.1796875" bestFit="1" customWidth="1"/>
    <col min="17" max="17" width="7.453125" bestFit="1" customWidth="1"/>
    <col min="18" max="18" width="7.453125" customWidth="1"/>
    <col min="19" max="19" width="9.26953125" bestFit="1" customWidth="1"/>
    <col min="20" max="20" width="13.54296875" bestFit="1" customWidth="1"/>
    <col min="21" max="21" width="36" customWidth="1"/>
    <col min="25" max="26" width="11.26953125" customWidth="1"/>
    <col min="27" max="27" width="11.7265625" customWidth="1"/>
    <col min="28" max="28" width="10.54296875" customWidth="1"/>
    <col min="29" max="29" width="6.1796875" customWidth="1"/>
    <col min="30" max="30" width="7.1796875" customWidth="1"/>
    <col min="31" max="31" width="9.54296875" bestFit="1" customWidth="1"/>
    <col min="33" max="33" width="3.453125" customWidth="1"/>
    <col min="34" max="36" width="6.54296875" customWidth="1"/>
  </cols>
  <sheetData>
    <row r="1" spans="1:42" x14ac:dyDescent="0.35">
      <c r="W1" s="7" t="s">
        <v>9037</v>
      </c>
      <c r="X1" s="7"/>
      <c r="Y1" s="7" t="s">
        <v>9037</v>
      </c>
      <c r="Z1" s="210" t="s">
        <v>9100</v>
      </c>
      <c r="AA1" s="7" t="s">
        <v>9038</v>
      </c>
      <c r="AB1" s="7"/>
      <c r="AD1" s="207" t="s">
        <v>9039</v>
      </c>
      <c r="AE1" s="208"/>
      <c r="AF1" s="209"/>
      <c r="AI1" s="207" t="s">
        <v>9195</v>
      </c>
      <c r="AJ1" s="208"/>
      <c r="AK1" s="209"/>
    </row>
    <row r="2" spans="1:42" ht="15" customHeight="1" x14ac:dyDescent="0.35">
      <c r="R2" t="s">
        <v>9018</v>
      </c>
      <c r="W2" s="125">
        <f>SUM(W6:W3142)</f>
        <v>3137</v>
      </c>
      <c r="X2" s="80"/>
      <c r="Y2" s="125">
        <f t="shared" ref="Y2" si="0">SUM(Y6:Y3142)</f>
        <v>16667.771464646132</v>
      </c>
      <c r="Z2" s="210"/>
      <c r="AA2" s="125">
        <f>SUM(AA6:AA3142)</f>
        <v>53490.451988634326</v>
      </c>
      <c r="AB2" s="7"/>
      <c r="AD2" s="143"/>
      <c r="AE2" t="s">
        <v>8862</v>
      </c>
      <c r="AF2" s="55" t="s">
        <v>8861</v>
      </c>
      <c r="AI2" s="143"/>
      <c r="AJ2" t="s">
        <v>8862</v>
      </c>
      <c r="AK2" s="55" t="s">
        <v>8861</v>
      </c>
    </row>
    <row r="3" spans="1:42" x14ac:dyDescent="0.35">
      <c r="D3" s="1">
        <v>44803</v>
      </c>
      <c r="E3" s="1"/>
      <c r="R3">
        <v>2022</v>
      </c>
      <c r="X3" t="s">
        <v>8883</v>
      </c>
      <c r="Y3">
        <v>0.57599999999999996</v>
      </c>
      <c r="Z3" s="210"/>
      <c r="AA3" s="14">
        <f>1/9</f>
        <v>0.1111111111111111</v>
      </c>
      <c r="AD3" s="54" t="s">
        <v>8887</v>
      </c>
      <c r="AE3">
        <v>0.06</v>
      </c>
      <c r="AF3" s="55">
        <v>0.04</v>
      </c>
      <c r="AI3" s="54" t="s">
        <v>8887</v>
      </c>
      <c r="AJ3">
        <v>0</v>
      </c>
      <c r="AK3" s="55">
        <v>0</v>
      </c>
    </row>
    <row r="4" spans="1:42" ht="15" thickBot="1" x14ac:dyDescent="0.4">
      <c r="X4" t="s">
        <v>8884</v>
      </c>
      <c r="Y4">
        <v>0.17599999999999999</v>
      </c>
      <c r="Z4">
        <v>8.2000000000000007E-3</v>
      </c>
      <c r="AA4" s="14">
        <f>1/3</f>
        <v>0.33333333333333331</v>
      </c>
      <c r="AD4" s="144" t="s">
        <v>8886</v>
      </c>
      <c r="AE4" s="145">
        <v>0.75</v>
      </c>
      <c r="AF4" s="146">
        <v>0.45</v>
      </c>
      <c r="AI4" s="144" t="s">
        <v>8886</v>
      </c>
      <c r="AJ4" s="145">
        <v>0.57999999999999996</v>
      </c>
      <c r="AK4" s="146">
        <v>0.37</v>
      </c>
      <c r="AL4" s="15"/>
    </row>
    <row r="5" spans="1:42" s="3" customFormat="1" ht="48" customHeight="1" x14ac:dyDescent="0.35">
      <c r="A5" s="3" t="s">
        <v>525</v>
      </c>
      <c r="B5" s="3" t="s">
        <v>526</v>
      </c>
      <c r="C5" s="3" t="s">
        <v>527</v>
      </c>
      <c r="D5" s="3" t="s">
        <v>0</v>
      </c>
      <c r="E5" s="3" t="s">
        <v>8914</v>
      </c>
      <c r="F5" s="3" t="s">
        <v>528</v>
      </c>
      <c r="G5" s="3" t="s">
        <v>8856</v>
      </c>
      <c r="H5" s="3" t="s">
        <v>8855</v>
      </c>
      <c r="I5" s="3" t="s">
        <v>530</v>
      </c>
      <c r="J5" s="3" t="s">
        <v>531</v>
      </c>
      <c r="K5" s="3" t="s">
        <v>1</v>
      </c>
      <c r="L5" s="3" t="s">
        <v>2</v>
      </c>
      <c r="M5" s="3" t="s">
        <v>8874</v>
      </c>
      <c r="N5" s="3" t="s">
        <v>3</v>
      </c>
      <c r="O5" s="3" t="s">
        <v>4</v>
      </c>
      <c r="P5" s="3" t="s">
        <v>532</v>
      </c>
      <c r="Q5" s="3" t="s">
        <v>5</v>
      </c>
      <c r="R5" s="3" t="s">
        <v>8923</v>
      </c>
      <c r="S5" s="3" t="s">
        <v>533</v>
      </c>
      <c r="T5" s="3" t="s">
        <v>534</v>
      </c>
      <c r="U5" s="3" t="s">
        <v>8892</v>
      </c>
      <c r="V5" s="3" t="s">
        <v>8852</v>
      </c>
      <c r="W5" s="31" t="s">
        <v>8853</v>
      </c>
      <c r="X5" s="3" t="s">
        <v>8854</v>
      </c>
      <c r="Y5" s="147" t="s">
        <v>9035</v>
      </c>
      <c r="Z5" s="147" t="s">
        <v>9099</v>
      </c>
      <c r="AA5" s="147" t="s">
        <v>9036</v>
      </c>
      <c r="AB5" s="3" t="s">
        <v>8885</v>
      </c>
      <c r="AE5" s="27"/>
      <c r="AF5" s="27"/>
      <c r="AK5" s="27"/>
      <c r="AL5" s="27"/>
    </row>
    <row r="6" spans="1:42" x14ac:dyDescent="0.35">
      <c r="A6" t="s">
        <v>1562</v>
      </c>
      <c r="B6" t="s">
        <v>1563</v>
      </c>
      <c r="C6" t="s">
        <v>1564</v>
      </c>
      <c r="D6" s="1">
        <v>44791</v>
      </c>
      <c r="E6">
        <f>IF(D6&lt;=$D$3,60,18)</f>
        <v>60</v>
      </c>
      <c r="F6" t="s">
        <v>6</v>
      </c>
      <c r="G6">
        <v>910</v>
      </c>
      <c r="H6">
        <f t="shared" ref="H6:H69" si="1">G6/10</f>
        <v>91</v>
      </c>
      <c r="I6" t="s">
        <v>9</v>
      </c>
      <c r="J6">
        <v>1</v>
      </c>
      <c r="L6" t="s">
        <v>6</v>
      </c>
      <c r="M6" t="str">
        <f t="shared" ref="M6:M69" si="2">IF(L6="U",F6,L6)</f>
        <v>M</v>
      </c>
      <c r="N6" t="s">
        <v>1565</v>
      </c>
      <c r="O6" t="s">
        <v>1566</v>
      </c>
      <c r="P6" t="s">
        <v>19</v>
      </c>
      <c r="Q6">
        <v>4</v>
      </c>
      <c r="R6">
        <f>IFERROR($R$3-Q6,"U")</f>
        <v>2018</v>
      </c>
      <c r="S6" t="s">
        <v>8</v>
      </c>
      <c r="T6" t="s">
        <v>8</v>
      </c>
      <c r="U6" t="s">
        <v>9084</v>
      </c>
      <c r="V6">
        <f>VLOOKUP(P6,'PBT Tag Rates'!$B$5:$E$34,4,FALSE)</f>
        <v>0.80551598400000002</v>
      </c>
      <c r="W6">
        <v>1</v>
      </c>
      <c r="X6" s="16">
        <f>IFERROR(LOOKUP(H6,{30,43,48,53,58,63,68,73,78,83,88,93,97},{42,47,52,57,62,67,72,77,82,87,92,99,100}),999)</f>
        <v>92</v>
      </c>
      <c r="Y6" s="19">
        <f t="shared" ref="Y6:Y69" si="3">IF(D6&lt;$D$3,W6/$Y$3,W6/$Y$4)</f>
        <v>1.7361111111111112</v>
      </c>
      <c r="Z6" s="19">
        <f>Y6*(1+$Z$4)</f>
        <v>1.7503472222222223</v>
      </c>
      <c r="AA6" s="19">
        <f>IF(D6&lt;$D$3,Z6/$AA$3,Z6/$AA$4)</f>
        <v>15.753125000000001</v>
      </c>
      <c r="AB6" s="19" t="s">
        <v>8887</v>
      </c>
    </row>
    <row r="7" spans="1:42" x14ac:dyDescent="0.35">
      <c r="A7" t="s">
        <v>1562</v>
      </c>
      <c r="B7" t="s">
        <v>1567</v>
      </c>
      <c r="C7" t="s">
        <v>1568</v>
      </c>
      <c r="D7" s="1">
        <v>44791</v>
      </c>
      <c r="E7">
        <f t="shared" ref="E7:E70" si="4">IF(D7&lt;=$D$3,60,18)</f>
        <v>60</v>
      </c>
      <c r="F7" t="s">
        <v>1569</v>
      </c>
      <c r="G7">
        <v>650</v>
      </c>
      <c r="H7">
        <f t="shared" si="1"/>
        <v>65</v>
      </c>
      <c r="I7" t="s">
        <v>7</v>
      </c>
      <c r="J7" t="s">
        <v>8</v>
      </c>
      <c r="L7" t="s">
        <v>6</v>
      </c>
      <c r="M7" t="str">
        <f t="shared" si="2"/>
        <v>M</v>
      </c>
      <c r="N7" t="s">
        <v>1570</v>
      </c>
      <c r="O7" t="s">
        <v>1571</v>
      </c>
      <c r="P7" t="s">
        <v>557</v>
      </c>
      <c r="Q7">
        <v>3</v>
      </c>
      <c r="R7">
        <f t="shared" ref="R7:R70" si="5">IFERROR($R$3-Q7,"U")</f>
        <v>2019</v>
      </c>
      <c r="S7" t="s">
        <v>8</v>
      </c>
      <c r="T7" t="s">
        <v>8</v>
      </c>
      <c r="U7" t="s">
        <v>9084</v>
      </c>
      <c r="V7">
        <f>VLOOKUP(P7,'PBT Tag Rates'!$B$5:$E$34,4,FALSE)</f>
        <v>0.95971980899999998</v>
      </c>
      <c r="W7">
        <v>1</v>
      </c>
      <c r="X7" s="16">
        <f>IFERROR(LOOKUP(H7,{30,43,48,53,58,63,68,73,78,83,88,93,97},{42,47,52,57,62,67,72,77,82,87,92,99,100}),999)</f>
        <v>67</v>
      </c>
      <c r="Y7" s="19">
        <f t="shared" si="3"/>
        <v>1.7361111111111112</v>
      </c>
      <c r="Z7" s="19">
        <f t="shared" ref="Z7:Z70" si="6">Y7*(1+$Z$4)</f>
        <v>1.7503472222222223</v>
      </c>
      <c r="AA7" s="19">
        <f t="shared" ref="AA7:AA70" si="7">IF(D7&lt;$D$3,Z7/$AA$3,Z7/$AA$4)</f>
        <v>15.753125000000001</v>
      </c>
      <c r="AB7" s="19" t="s">
        <v>8887</v>
      </c>
      <c r="AC7" s="26"/>
      <c r="AE7" s="15"/>
      <c r="AF7" s="15"/>
      <c r="AI7" s="26"/>
      <c r="AK7" s="15"/>
      <c r="AL7" s="15"/>
    </row>
    <row r="8" spans="1:42" x14ac:dyDescent="0.35">
      <c r="A8" t="s">
        <v>1562</v>
      </c>
      <c r="B8" t="s">
        <v>1572</v>
      </c>
      <c r="C8" t="s">
        <v>1573</v>
      </c>
      <c r="D8" s="1">
        <v>44791</v>
      </c>
      <c r="E8">
        <f t="shared" si="4"/>
        <v>60</v>
      </c>
      <c r="F8" t="s">
        <v>6</v>
      </c>
      <c r="G8">
        <v>840</v>
      </c>
      <c r="H8">
        <f t="shared" si="1"/>
        <v>84</v>
      </c>
      <c r="I8" t="s">
        <v>7</v>
      </c>
      <c r="J8" t="s">
        <v>8</v>
      </c>
      <c r="L8" t="s">
        <v>6</v>
      </c>
      <c r="M8" t="str">
        <f t="shared" si="2"/>
        <v>M</v>
      </c>
      <c r="N8" t="s">
        <v>8</v>
      </c>
      <c r="O8" t="s">
        <v>8</v>
      </c>
      <c r="P8" t="s">
        <v>11</v>
      </c>
      <c r="Q8" t="s">
        <v>8</v>
      </c>
      <c r="R8" t="str">
        <f t="shared" si="5"/>
        <v>U</v>
      </c>
      <c r="S8" t="s">
        <v>12</v>
      </c>
      <c r="T8">
        <v>0.999999999999999</v>
      </c>
      <c r="U8" t="s">
        <v>11</v>
      </c>
      <c r="V8" t="e">
        <f>VLOOKUP(P8,'PBT Tag Rates'!$B$5:$E$34,4,FALSE)</f>
        <v>#N/A</v>
      </c>
      <c r="W8">
        <v>1</v>
      </c>
      <c r="X8" s="16">
        <f>IFERROR(LOOKUP(H8,{30,43,48,53,58,63,68,73,78,83,88,93,97},{42,47,52,57,62,67,72,77,82,87,92,99,100}),999)</f>
        <v>87</v>
      </c>
      <c r="Y8" s="19">
        <f t="shared" si="3"/>
        <v>1.7361111111111112</v>
      </c>
      <c r="Z8" s="19">
        <f t="shared" si="6"/>
        <v>1.7503472222222223</v>
      </c>
      <c r="AA8" s="19">
        <f t="shared" si="7"/>
        <v>15.753125000000001</v>
      </c>
      <c r="AB8" s="19" t="s">
        <v>8887</v>
      </c>
      <c r="AC8" s="26"/>
      <c r="AE8" s="15"/>
      <c r="AF8" s="15"/>
      <c r="AI8" s="26"/>
      <c r="AK8" s="15"/>
      <c r="AL8" s="15"/>
    </row>
    <row r="9" spans="1:42" x14ac:dyDescent="0.35">
      <c r="A9" t="s">
        <v>1562</v>
      </c>
      <c r="B9" t="s">
        <v>1574</v>
      </c>
      <c r="C9" t="s">
        <v>1575</v>
      </c>
      <c r="D9" s="1">
        <v>44791</v>
      </c>
      <c r="E9">
        <f t="shared" si="4"/>
        <v>60</v>
      </c>
      <c r="F9" t="s">
        <v>16</v>
      </c>
      <c r="G9">
        <v>810</v>
      </c>
      <c r="H9">
        <f t="shared" si="1"/>
        <v>81</v>
      </c>
      <c r="I9" t="s">
        <v>9</v>
      </c>
      <c r="J9">
        <v>1</v>
      </c>
      <c r="L9" t="s">
        <v>16</v>
      </c>
      <c r="M9" t="str">
        <f t="shared" si="2"/>
        <v>F</v>
      </c>
      <c r="N9" t="s">
        <v>733</v>
      </c>
      <c r="O9" t="s">
        <v>734</v>
      </c>
      <c r="P9" t="s">
        <v>15</v>
      </c>
      <c r="Q9">
        <v>4</v>
      </c>
      <c r="R9">
        <f t="shared" si="5"/>
        <v>2018</v>
      </c>
      <c r="S9" t="s">
        <v>8</v>
      </c>
      <c r="T9" t="s">
        <v>8</v>
      </c>
      <c r="U9" t="s">
        <v>8977</v>
      </c>
      <c r="V9">
        <f>VLOOKUP(P9,'PBT Tag Rates'!$B$5:$E$34,4,FALSE)</f>
        <v>0.96828396500000002</v>
      </c>
      <c r="W9">
        <v>1</v>
      </c>
      <c r="X9" s="16">
        <f>IFERROR(LOOKUP(H9,{30,43,48,53,58,63,68,73,78,83,88,93,97},{42,47,52,57,62,67,72,77,82,87,92,99,100}),999)</f>
        <v>82</v>
      </c>
      <c r="Y9" s="19">
        <f t="shared" si="3"/>
        <v>1.7361111111111112</v>
      </c>
      <c r="Z9" s="19">
        <f t="shared" si="6"/>
        <v>1.7503472222222223</v>
      </c>
      <c r="AA9" s="19">
        <f t="shared" si="7"/>
        <v>15.753125000000001</v>
      </c>
      <c r="AB9" s="19" t="s">
        <v>8887</v>
      </c>
      <c r="AC9" s="26"/>
      <c r="AE9" s="15"/>
      <c r="AF9" s="15"/>
      <c r="AI9" s="26"/>
      <c r="AK9" s="15"/>
      <c r="AL9" s="15"/>
    </row>
    <row r="10" spans="1:42" x14ac:dyDescent="0.35">
      <c r="A10" t="s">
        <v>1562</v>
      </c>
      <c r="B10" t="s">
        <v>1576</v>
      </c>
      <c r="C10" t="s">
        <v>1577</v>
      </c>
      <c r="D10" s="1">
        <v>44791</v>
      </c>
      <c r="E10">
        <f t="shared" si="4"/>
        <v>60</v>
      </c>
      <c r="F10" t="s">
        <v>16</v>
      </c>
      <c r="G10">
        <v>820</v>
      </c>
      <c r="H10">
        <f t="shared" si="1"/>
        <v>82</v>
      </c>
      <c r="I10" t="s">
        <v>7</v>
      </c>
      <c r="J10" t="s">
        <v>8</v>
      </c>
      <c r="L10" t="s">
        <v>16</v>
      </c>
      <c r="M10" t="str">
        <f t="shared" si="2"/>
        <v>F</v>
      </c>
      <c r="N10" t="s">
        <v>8</v>
      </c>
      <c r="O10" t="s">
        <v>8</v>
      </c>
      <c r="P10" t="s">
        <v>11</v>
      </c>
      <c r="Q10" t="s">
        <v>8</v>
      </c>
      <c r="R10" t="str">
        <f t="shared" si="5"/>
        <v>U</v>
      </c>
      <c r="S10" t="s">
        <v>12</v>
      </c>
      <c r="T10">
        <v>1</v>
      </c>
      <c r="U10" t="s">
        <v>11</v>
      </c>
      <c r="V10" t="e">
        <f>VLOOKUP(P10,'PBT Tag Rates'!$B$5:$E$34,4,FALSE)</f>
        <v>#N/A</v>
      </c>
      <c r="W10">
        <v>1</v>
      </c>
      <c r="X10" s="16">
        <f>IFERROR(LOOKUP(H10,{30,43,48,53,58,63,68,73,78,83,88,93,97},{42,47,52,57,62,67,72,77,82,87,92,99,100}),999)</f>
        <v>82</v>
      </c>
      <c r="Y10" s="19">
        <f t="shared" si="3"/>
        <v>1.7361111111111112</v>
      </c>
      <c r="Z10" s="19">
        <f t="shared" si="6"/>
        <v>1.7503472222222223</v>
      </c>
      <c r="AA10" s="19">
        <f t="shared" si="7"/>
        <v>15.753125000000001</v>
      </c>
      <c r="AB10" s="19" t="s">
        <v>8887</v>
      </c>
      <c r="AC10" s="26"/>
      <c r="AE10" s="15"/>
      <c r="AF10" s="15"/>
      <c r="AI10" s="26"/>
      <c r="AK10" s="15"/>
      <c r="AL10" s="15"/>
    </row>
    <row r="11" spans="1:42" x14ac:dyDescent="0.35">
      <c r="A11" t="s">
        <v>1562</v>
      </c>
      <c r="B11" t="s">
        <v>1578</v>
      </c>
      <c r="C11" t="s">
        <v>1579</v>
      </c>
      <c r="D11" s="1">
        <v>44791</v>
      </c>
      <c r="E11">
        <f t="shared" si="4"/>
        <v>60</v>
      </c>
      <c r="F11" t="s">
        <v>16</v>
      </c>
      <c r="G11">
        <v>760</v>
      </c>
      <c r="H11">
        <f t="shared" si="1"/>
        <v>76</v>
      </c>
      <c r="I11" t="s">
        <v>7</v>
      </c>
      <c r="J11" t="s">
        <v>8</v>
      </c>
      <c r="L11" t="s">
        <v>16</v>
      </c>
      <c r="M11" t="str">
        <f t="shared" si="2"/>
        <v>F</v>
      </c>
      <c r="N11" t="s">
        <v>792</v>
      </c>
      <c r="O11" t="s">
        <v>1580</v>
      </c>
      <c r="P11" t="s">
        <v>19</v>
      </c>
      <c r="Q11">
        <v>4</v>
      </c>
      <c r="R11">
        <f t="shared" si="5"/>
        <v>2018</v>
      </c>
      <c r="S11" t="s">
        <v>8</v>
      </c>
      <c r="T11" t="s">
        <v>8</v>
      </c>
      <c r="U11" t="s">
        <v>9084</v>
      </c>
      <c r="V11">
        <f>VLOOKUP(P11,'PBT Tag Rates'!$B$5:$E$34,4,FALSE)</f>
        <v>0.80551598400000002</v>
      </c>
      <c r="W11">
        <v>1</v>
      </c>
      <c r="X11" s="16">
        <f>IFERROR(LOOKUP(H11,{30,43,48,53,58,63,68,73,78,83,88,93,97},{42,47,52,57,62,67,72,77,82,87,92,99,100}),999)</f>
        <v>77</v>
      </c>
      <c r="Y11" s="19">
        <f t="shared" si="3"/>
        <v>1.7361111111111112</v>
      </c>
      <c r="Z11" s="19">
        <f t="shared" si="6"/>
        <v>1.7503472222222223</v>
      </c>
      <c r="AA11" s="19">
        <f t="shared" si="7"/>
        <v>15.753125000000001</v>
      </c>
      <c r="AB11" s="19" t="s">
        <v>8887</v>
      </c>
      <c r="AC11" s="26"/>
      <c r="AE11" s="15"/>
      <c r="AF11" s="15"/>
      <c r="AI11" s="26"/>
      <c r="AK11" s="15"/>
      <c r="AL11" s="15"/>
      <c r="AP11" s="15"/>
    </row>
    <row r="12" spans="1:42" x14ac:dyDescent="0.35">
      <c r="A12" t="s">
        <v>1562</v>
      </c>
      <c r="B12" t="s">
        <v>1581</v>
      </c>
      <c r="C12" t="s">
        <v>1582</v>
      </c>
      <c r="D12" s="1">
        <v>44791</v>
      </c>
      <c r="E12">
        <f t="shared" si="4"/>
        <v>60</v>
      </c>
      <c r="F12" t="s">
        <v>16</v>
      </c>
      <c r="G12">
        <v>810</v>
      </c>
      <c r="H12">
        <f t="shared" si="1"/>
        <v>81</v>
      </c>
      <c r="I12" t="s">
        <v>7</v>
      </c>
      <c r="J12" t="s">
        <v>8</v>
      </c>
      <c r="L12" t="s">
        <v>16</v>
      </c>
      <c r="M12" t="str">
        <f t="shared" si="2"/>
        <v>F</v>
      </c>
      <c r="N12" t="s">
        <v>87</v>
      </c>
      <c r="O12" t="s">
        <v>362</v>
      </c>
      <c r="P12" t="s">
        <v>19</v>
      </c>
      <c r="Q12">
        <v>4</v>
      </c>
      <c r="R12">
        <f t="shared" si="5"/>
        <v>2018</v>
      </c>
      <c r="S12" t="s">
        <v>8</v>
      </c>
      <c r="T12" t="s">
        <v>8</v>
      </c>
      <c r="U12" t="s">
        <v>9006</v>
      </c>
      <c r="V12">
        <f>VLOOKUP(P12,'PBT Tag Rates'!$B$5:$E$34,4,FALSE)</f>
        <v>0.80551598400000002</v>
      </c>
      <c r="W12">
        <v>1</v>
      </c>
      <c r="X12" s="16">
        <f>IFERROR(LOOKUP(H12,{30,43,48,53,58,63,68,73,78,83,88,93,97},{42,47,52,57,62,67,72,77,82,87,92,99,100}),999)</f>
        <v>82</v>
      </c>
      <c r="Y12" s="19">
        <f t="shared" si="3"/>
        <v>1.7361111111111112</v>
      </c>
      <c r="Z12" s="19">
        <f t="shared" si="6"/>
        <v>1.7503472222222223</v>
      </c>
      <c r="AA12" s="19">
        <f t="shared" si="7"/>
        <v>15.753125000000001</v>
      </c>
      <c r="AB12" s="19" t="s">
        <v>8886</v>
      </c>
      <c r="AC12" s="26"/>
      <c r="AE12" s="15"/>
      <c r="AF12" s="15"/>
      <c r="AI12" s="26"/>
      <c r="AK12" s="15"/>
      <c r="AL12" s="15"/>
      <c r="AP12" s="15"/>
    </row>
    <row r="13" spans="1:42" x14ac:dyDescent="0.35">
      <c r="A13" t="s">
        <v>1562</v>
      </c>
      <c r="B13" t="s">
        <v>1583</v>
      </c>
      <c r="C13" t="s">
        <v>1584</v>
      </c>
      <c r="D13" s="1">
        <v>44791</v>
      </c>
      <c r="E13">
        <f t="shared" si="4"/>
        <v>60</v>
      </c>
      <c r="F13" t="s">
        <v>16</v>
      </c>
      <c r="G13">
        <v>740</v>
      </c>
      <c r="H13">
        <f t="shared" si="1"/>
        <v>74</v>
      </c>
      <c r="I13" t="s">
        <v>7</v>
      </c>
      <c r="J13" t="s">
        <v>8</v>
      </c>
      <c r="L13" t="s">
        <v>16</v>
      </c>
      <c r="M13" t="str">
        <f t="shared" si="2"/>
        <v>F</v>
      </c>
      <c r="N13" t="s">
        <v>150</v>
      </c>
      <c r="O13" t="s">
        <v>1585</v>
      </c>
      <c r="P13" t="s">
        <v>19</v>
      </c>
      <c r="Q13">
        <v>4</v>
      </c>
      <c r="R13">
        <f t="shared" si="5"/>
        <v>2018</v>
      </c>
      <c r="S13" t="s">
        <v>8</v>
      </c>
      <c r="T13" t="s">
        <v>8</v>
      </c>
      <c r="U13" t="s">
        <v>8875</v>
      </c>
      <c r="V13">
        <f>VLOOKUP(P13,'PBT Tag Rates'!$B$5:$E$34,4,FALSE)</f>
        <v>0.80551598400000002</v>
      </c>
      <c r="W13">
        <v>1</v>
      </c>
      <c r="X13" s="16">
        <f>IFERROR(LOOKUP(H13,{30,43,48,53,58,63,68,73,78,83,88,93,97},{42,47,52,57,62,67,72,77,82,87,92,99,100}),999)</f>
        <v>77</v>
      </c>
      <c r="Y13" s="19">
        <f t="shared" si="3"/>
        <v>1.7361111111111112</v>
      </c>
      <c r="Z13" s="19">
        <f t="shared" si="6"/>
        <v>1.7503472222222223</v>
      </c>
      <c r="AA13" s="19">
        <f t="shared" si="7"/>
        <v>15.753125000000001</v>
      </c>
      <c r="AB13" s="19" t="s">
        <v>8886</v>
      </c>
      <c r="AC13" s="26"/>
      <c r="AE13" s="15"/>
      <c r="AF13" s="15"/>
      <c r="AI13" s="26"/>
      <c r="AK13" s="15"/>
      <c r="AL13" s="15"/>
      <c r="AP13" s="15"/>
    </row>
    <row r="14" spans="1:42" x14ac:dyDescent="0.35">
      <c r="A14" t="s">
        <v>1562</v>
      </c>
      <c r="B14" t="s">
        <v>1586</v>
      </c>
      <c r="C14" t="s">
        <v>1587</v>
      </c>
      <c r="D14" s="1">
        <v>44791</v>
      </c>
      <c r="E14">
        <f t="shared" si="4"/>
        <v>60</v>
      </c>
      <c r="F14" t="s">
        <v>16</v>
      </c>
      <c r="G14">
        <v>810</v>
      </c>
      <c r="H14">
        <f t="shared" si="1"/>
        <v>81</v>
      </c>
      <c r="I14" t="s">
        <v>7</v>
      </c>
      <c r="J14" t="s">
        <v>8</v>
      </c>
      <c r="L14" t="s">
        <v>16</v>
      </c>
      <c r="M14" t="str">
        <f t="shared" si="2"/>
        <v>F</v>
      </c>
      <c r="N14" t="s">
        <v>1588</v>
      </c>
      <c r="O14" t="s">
        <v>1589</v>
      </c>
      <c r="P14" t="s">
        <v>15</v>
      </c>
      <c r="Q14">
        <v>4</v>
      </c>
      <c r="R14">
        <f t="shared" si="5"/>
        <v>2018</v>
      </c>
      <c r="S14" t="s">
        <v>8</v>
      </c>
      <c r="T14" t="s">
        <v>8</v>
      </c>
      <c r="U14" t="s">
        <v>8977</v>
      </c>
      <c r="V14">
        <f>VLOOKUP(P14,'PBT Tag Rates'!$B$5:$E$34,4,FALSE)</f>
        <v>0.96828396500000002</v>
      </c>
      <c r="W14">
        <v>1</v>
      </c>
      <c r="X14" s="16">
        <f>IFERROR(LOOKUP(H14,{30,43,48,53,58,63,68,73,78,83,88,93,97},{42,47,52,57,62,67,72,77,82,87,92,99,100}),999)</f>
        <v>82</v>
      </c>
      <c r="Y14" s="19">
        <f t="shared" si="3"/>
        <v>1.7361111111111112</v>
      </c>
      <c r="Z14" s="19">
        <f t="shared" si="6"/>
        <v>1.7503472222222223</v>
      </c>
      <c r="AA14" s="19">
        <f t="shared" si="7"/>
        <v>15.753125000000001</v>
      </c>
      <c r="AB14" s="19" t="s">
        <v>8887</v>
      </c>
      <c r="AC14" s="26"/>
      <c r="AE14" s="15"/>
      <c r="AF14" s="15"/>
      <c r="AI14" s="26"/>
      <c r="AK14" s="15"/>
      <c r="AL14" s="15"/>
    </row>
    <row r="15" spans="1:42" x14ac:dyDescent="0.35">
      <c r="A15" t="s">
        <v>1562</v>
      </c>
      <c r="B15" t="s">
        <v>1590</v>
      </c>
      <c r="C15" t="s">
        <v>1591</v>
      </c>
      <c r="D15" s="1">
        <v>44791</v>
      </c>
      <c r="E15">
        <f t="shared" si="4"/>
        <v>60</v>
      </c>
      <c r="F15" t="s">
        <v>6</v>
      </c>
      <c r="G15">
        <v>830</v>
      </c>
      <c r="H15">
        <f t="shared" si="1"/>
        <v>83</v>
      </c>
      <c r="I15" t="s">
        <v>7</v>
      </c>
      <c r="J15" t="s">
        <v>8</v>
      </c>
      <c r="L15" t="s">
        <v>6</v>
      </c>
      <c r="M15" t="str">
        <f t="shared" si="2"/>
        <v>M</v>
      </c>
      <c r="N15" t="s">
        <v>1145</v>
      </c>
      <c r="O15" t="s">
        <v>1592</v>
      </c>
      <c r="P15" t="s">
        <v>19</v>
      </c>
      <c r="Q15">
        <v>4</v>
      </c>
      <c r="R15">
        <f t="shared" si="5"/>
        <v>2018</v>
      </c>
      <c r="S15" t="s">
        <v>8</v>
      </c>
      <c r="T15" t="s">
        <v>8</v>
      </c>
      <c r="U15" t="s">
        <v>8875</v>
      </c>
      <c r="V15">
        <f>VLOOKUP(P15,'PBT Tag Rates'!$B$5:$E$34,4,FALSE)</f>
        <v>0.80551598400000002</v>
      </c>
      <c r="W15">
        <v>1</v>
      </c>
      <c r="X15" s="16">
        <f>IFERROR(LOOKUP(H15,{30,43,48,53,58,63,68,73,78,83,88,93,97},{42,47,52,57,62,67,72,77,82,87,92,99,100}),999)</f>
        <v>87</v>
      </c>
      <c r="Y15" s="19">
        <f t="shared" si="3"/>
        <v>1.7361111111111112</v>
      </c>
      <c r="Z15" s="19">
        <f t="shared" si="6"/>
        <v>1.7503472222222223</v>
      </c>
      <c r="AA15" s="19">
        <f t="shared" si="7"/>
        <v>15.753125000000001</v>
      </c>
      <c r="AB15" s="19" t="s">
        <v>8886</v>
      </c>
      <c r="AC15" s="26"/>
      <c r="AE15" s="15"/>
      <c r="AF15" s="15"/>
      <c r="AI15" s="26"/>
      <c r="AK15" s="15"/>
      <c r="AL15" s="15"/>
    </row>
    <row r="16" spans="1:42" x14ac:dyDescent="0.35">
      <c r="A16" t="s">
        <v>1562</v>
      </c>
      <c r="B16" t="s">
        <v>1593</v>
      </c>
      <c r="C16" t="s">
        <v>560</v>
      </c>
      <c r="D16" s="1">
        <v>44791</v>
      </c>
      <c r="E16">
        <f t="shared" si="4"/>
        <v>60</v>
      </c>
      <c r="F16" t="s">
        <v>16</v>
      </c>
      <c r="G16">
        <v>760</v>
      </c>
      <c r="H16">
        <f t="shared" si="1"/>
        <v>76</v>
      </c>
      <c r="I16" t="s">
        <v>7</v>
      </c>
      <c r="J16" t="s">
        <v>8</v>
      </c>
      <c r="L16" t="s">
        <v>16</v>
      </c>
      <c r="M16" t="str">
        <f t="shared" si="2"/>
        <v>F</v>
      </c>
      <c r="N16" t="s">
        <v>1324</v>
      </c>
      <c r="O16" t="s">
        <v>1325</v>
      </c>
      <c r="P16" t="s">
        <v>15</v>
      </c>
      <c r="Q16">
        <v>4</v>
      </c>
      <c r="R16">
        <f t="shared" si="5"/>
        <v>2018</v>
      </c>
      <c r="S16" t="s">
        <v>8</v>
      </c>
      <c r="T16" t="s">
        <v>8</v>
      </c>
      <c r="U16" t="s">
        <v>8977</v>
      </c>
      <c r="V16">
        <f>VLOOKUP(P16,'PBT Tag Rates'!$B$5:$E$34,4,FALSE)</f>
        <v>0.96828396500000002</v>
      </c>
      <c r="W16">
        <v>1</v>
      </c>
      <c r="X16" s="16">
        <f>IFERROR(LOOKUP(H16,{30,43,48,53,58,63,68,73,78,83,88,93,97},{42,47,52,57,62,67,72,77,82,87,92,99,100}),999)</f>
        <v>77</v>
      </c>
      <c r="Y16" s="19">
        <f t="shared" si="3"/>
        <v>1.7361111111111112</v>
      </c>
      <c r="Z16" s="19">
        <f t="shared" si="6"/>
        <v>1.7503472222222223</v>
      </c>
      <c r="AA16" s="19">
        <f t="shared" si="7"/>
        <v>15.753125000000001</v>
      </c>
      <c r="AB16" s="19" t="s">
        <v>8887</v>
      </c>
      <c r="AC16" s="26"/>
      <c r="AE16" s="15"/>
      <c r="AF16" s="15"/>
      <c r="AI16" s="26"/>
      <c r="AK16" s="15"/>
      <c r="AL16" s="15"/>
    </row>
    <row r="17" spans="1:38" x14ac:dyDescent="0.35">
      <c r="A17" t="s">
        <v>1562</v>
      </c>
      <c r="B17" t="s">
        <v>1594</v>
      </c>
      <c r="C17" t="s">
        <v>1595</v>
      </c>
      <c r="D17" s="1">
        <v>44792</v>
      </c>
      <c r="E17">
        <f t="shared" si="4"/>
        <v>60</v>
      </c>
      <c r="F17" t="s">
        <v>6</v>
      </c>
      <c r="G17">
        <v>790</v>
      </c>
      <c r="H17">
        <f t="shared" si="1"/>
        <v>79</v>
      </c>
      <c r="I17" t="s">
        <v>9</v>
      </c>
      <c r="J17">
        <v>1</v>
      </c>
      <c r="L17" t="s">
        <v>6</v>
      </c>
      <c r="M17" t="str">
        <f t="shared" si="2"/>
        <v>M</v>
      </c>
      <c r="N17" t="s">
        <v>743</v>
      </c>
      <c r="O17" t="s">
        <v>1596</v>
      </c>
      <c r="P17" t="s">
        <v>19</v>
      </c>
      <c r="Q17">
        <v>4</v>
      </c>
      <c r="R17">
        <f t="shared" si="5"/>
        <v>2018</v>
      </c>
      <c r="S17" t="s">
        <v>8</v>
      </c>
      <c r="T17" t="s">
        <v>8</v>
      </c>
      <c r="U17" t="s">
        <v>9086</v>
      </c>
      <c r="V17">
        <f>VLOOKUP(P17,'PBT Tag Rates'!$B$5:$E$34,4,FALSE)</f>
        <v>0.80551598400000002</v>
      </c>
      <c r="W17">
        <v>1</v>
      </c>
      <c r="X17" s="16">
        <f>IFERROR(LOOKUP(H17,{30,43,48,53,58,63,68,73,78,83,88,93,97},{42,47,52,57,62,67,72,77,82,87,92,99,100}),999)</f>
        <v>82</v>
      </c>
      <c r="Y17" s="19">
        <f t="shared" si="3"/>
        <v>1.7361111111111112</v>
      </c>
      <c r="Z17" s="19">
        <f t="shared" si="6"/>
        <v>1.7503472222222223</v>
      </c>
      <c r="AA17" s="19">
        <f t="shared" si="7"/>
        <v>15.753125000000001</v>
      </c>
      <c r="AB17" s="19" t="s">
        <v>8887</v>
      </c>
      <c r="AC17" s="26"/>
      <c r="AE17" s="15"/>
      <c r="AF17" s="15"/>
      <c r="AI17" s="26"/>
      <c r="AK17" s="15"/>
      <c r="AL17" s="15"/>
    </row>
    <row r="18" spans="1:38" x14ac:dyDescent="0.35">
      <c r="A18" t="s">
        <v>1562</v>
      </c>
      <c r="B18" t="s">
        <v>1597</v>
      </c>
      <c r="C18" t="s">
        <v>1598</v>
      </c>
      <c r="D18" s="1">
        <v>44792</v>
      </c>
      <c r="E18">
        <f t="shared" si="4"/>
        <v>60</v>
      </c>
      <c r="F18" t="s">
        <v>6</v>
      </c>
      <c r="G18">
        <v>860</v>
      </c>
      <c r="H18">
        <f t="shared" si="1"/>
        <v>86</v>
      </c>
      <c r="I18" t="s">
        <v>9</v>
      </c>
      <c r="J18">
        <v>1</v>
      </c>
      <c r="L18" t="s">
        <v>6</v>
      </c>
      <c r="M18" t="str">
        <f t="shared" si="2"/>
        <v>M</v>
      </c>
      <c r="N18" t="s">
        <v>8</v>
      </c>
      <c r="O18" t="s">
        <v>8</v>
      </c>
      <c r="P18" t="s">
        <v>11</v>
      </c>
      <c r="Q18" t="s">
        <v>8</v>
      </c>
      <c r="R18" t="str">
        <f t="shared" si="5"/>
        <v>U</v>
      </c>
      <c r="S18" t="s">
        <v>12</v>
      </c>
      <c r="T18">
        <v>1</v>
      </c>
      <c r="U18" t="s">
        <v>8890</v>
      </c>
      <c r="V18" t="e">
        <f>VLOOKUP(P18,'PBT Tag Rates'!$B$5:$E$34,4,FALSE)</f>
        <v>#N/A</v>
      </c>
      <c r="W18">
        <v>1</v>
      </c>
      <c r="X18" s="16">
        <f>IFERROR(LOOKUP(H18,{30,43,48,53,58,63,68,73,78,83,88,93,97},{42,47,52,57,62,67,72,77,82,87,92,99,100}),999)</f>
        <v>87</v>
      </c>
      <c r="Y18" s="19">
        <f t="shared" si="3"/>
        <v>1.7361111111111112</v>
      </c>
      <c r="Z18" s="19">
        <f t="shared" si="6"/>
        <v>1.7503472222222223</v>
      </c>
      <c r="AA18" s="19">
        <f t="shared" si="7"/>
        <v>15.753125000000001</v>
      </c>
      <c r="AB18" s="19" t="s">
        <v>8887</v>
      </c>
      <c r="AC18" s="26"/>
      <c r="AE18" s="15"/>
      <c r="AF18" s="15"/>
      <c r="AI18" s="26"/>
      <c r="AK18" s="15"/>
      <c r="AL18" s="15"/>
    </row>
    <row r="19" spans="1:38" x14ac:dyDescent="0.35">
      <c r="A19" t="s">
        <v>1562</v>
      </c>
      <c r="B19" t="s">
        <v>1599</v>
      </c>
      <c r="C19" t="s">
        <v>1600</v>
      </c>
      <c r="D19" s="1">
        <v>44792</v>
      </c>
      <c r="E19">
        <f t="shared" si="4"/>
        <v>60</v>
      </c>
      <c r="F19" t="s">
        <v>6</v>
      </c>
      <c r="G19">
        <v>850</v>
      </c>
      <c r="H19">
        <f t="shared" si="1"/>
        <v>85</v>
      </c>
      <c r="I19" t="s">
        <v>7</v>
      </c>
      <c r="J19" t="s">
        <v>8</v>
      </c>
      <c r="L19" t="s">
        <v>6</v>
      </c>
      <c r="M19" t="str">
        <f t="shared" si="2"/>
        <v>M</v>
      </c>
      <c r="N19" t="s">
        <v>1116</v>
      </c>
      <c r="O19" t="s">
        <v>1601</v>
      </c>
      <c r="P19" t="s">
        <v>19</v>
      </c>
      <c r="Q19">
        <v>4</v>
      </c>
      <c r="R19">
        <f t="shared" si="5"/>
        <v>2018</v>
      </c>
      <c r="S19" t="s">
        <v>8</v>
      </c>
      <c r="T19" t="s">
        <v>8</v>
      </c>
      <c r="U19" t="s">
        <v>9088</v>
      </c>
      <c r="V19">
        <f>VLOOKUP(P19,'PBT Tag Rates'!$B$5:$E$34,4,FALSE)</f>
        <v>0.80551598400000002</v>
      </c>
      <c r="W19">
        <v>1</v>
      </c>
      <c r="X19" s="16">
        <f>IFERROR(LOOKUP(H19,{30,43,48,53,58,63,68,73,78,83,88,93,97},{42,47,52,57,62,67,72,77,82,87,92,99,100}),999)</f>
        <v>87</v>
      </c>
      <c r="Y19" s="19">
        <f t="shared" si="3"/>
        <v>1.7361111111111112</v>
      </c>
      <c r="Z19" s="19">
        <f t="shared" si="6"/>
        <v>1.7503472222222223</v>
      </c>
      <c r="AA19" s="19">
        <f t="shared" si="7"/>
        <v>15.753125000000001</v>
      </c>
      <c r="AB19" s="19" t="s">
        <v>8887</v>
      </c>
      <c r="AC19" s="26"/>
      <c r="AE19" s="15"/>
      <c r="AF19" s="15"/>
      <c r="AI19" s="26"/>
      <c r="AK19" s="15"/>
      <c r="AL19" s="15"/>
    </row>
    <row r="20" spans="1:38" x14ac:dyDescent="0.35">
      <c r="A20" t="s">
        <v>1562</v>
      </c>
      <c r="B20" t="s">
        <v>1602</v>
      </c>
      <c r="C20" t="s">
        <v>1603</v>
      </c>
      <c r="D20" s="1">
        <v>44792</v>
      </c>
      <c r="E20">
        <f t="shared" si="4"/>
        <v>60</v>
      </c>
      <c r="F20" t="s">
        <v>6</v>
      </c>
      <c r="G20">
        <v>670</v>
      </c>
      <c r="H20">
        <f t="shared" si="1"/>
        <v>67</v>
      </c>
      <c r="I20" t="s">
        <v>9</v>
      </c>
      <c r="J20">
        <v>1</v>
      </c>
      <c r="L20" t="s">
        <v>6</v>
      </c>
      <c r="M20" t="str">
        <f t="shared" si="2"/>
        <v>M</v>
      </c>
      <c r="N20" t="s">
        <v>1604</v>
      </c>
      <c r="O20" t="s">
        <v>1605</v>
      </c>
      <c r="P20" t="s">
        <v>557</v>
      </c>
      <c r="Q20">
        <v>3</v>
      </c>
      <c r="R20">
        <f t="shared" si="5"/>
        <v>2019</v>
      </c>
      <c r="S20" t="s">
        <v>8</v>
      </c>
      <c r="T20" t="s">
        <v>8</v>
      </c>
      <c r="U20" t="s">
        <v>9088</v>
      </c>
      <c r="V20">
        <f>VLOOKUP(P20,'PBT Tag Rates'!$B$5:$E$34,4,FALSE)</f>
        <v>0.95971980899999998</v>
      </c>
      <c r="W20">
        <v>1</v>
      </c>
      <c r="X20" s="16">
        <f>IFERROR(LOOKUP(H20,{30,43,48,53,58,63,68,73,78,83,88,93,97},{42,47,52,57,62,67,72,77,82,87,92,99,100}),999)</f>
        <v>67</v>
      </c>
      <c r="Y20" s="19">
        <f t="shared" si="3"/>
        <v>1.7361111111111112</v>
      </c>
      <c r="Z20" s="19">
        <f t="shared" si="6"/>
        <v>1.7503472222222223</v>
      </c>
      <c r="AA20" s="19">
        <f t="shared" si="7"/>
        <v>15.753125000000001</v>
      </c>
      <c r="AB20" s="19" t="s">
        <v>8887</v>
      </c>
      <c r="AC20" s="26"/>
      <c r="AE20" s="15"/>
      <c r="AF20" s="15"/>
      <c r="AI20" s="26"/>
      <c r="AK20" s="15"/>
      <c r="AL20" s="15"/>
    </row>
    <row r="21" spans="1:38" x14ac:dyDescent="0.35">
      <c r="A21" t="s">
        <v>1562</v>
      </c>
      <c r="B21" t="s">
        <v>1606</v>
      </c>
      <c r="C21" t="s">
        <v>1607</v>
      </c>
      <c r="D21" s="1">
        <v>44792</v>
      </c>
      <c r="E21">
        <f t="shared" si="4"/>
        <v>60</v>
      </c>
      <c r="F21" t="s">
        <v>16</v>
      </c>
      <c r="G21">
        <v>710</v>
      </c>
      <c r="H21">
        <f t="shared" si="1"/>
        <v>71</v>
      </c>
      <c r="I21" t="s">
        <v>7</v>
      </c>
      <c r="J21" t="s">
        <v>8</v>
      </c>
      <c r="L21" t="s">
        <v>16</v>
      </c>
      <c r="M21" t="str">
        <f t="shared" si="2"/>
        <v>F</v>
      </c>
      <c r="N21" t="s">
        <v>8</v>
      </c>
      <c r="O21" t="s">
        <v>8</v>
      </c>
      <c r="P21" t="s">
        <v>11</v>
      </c>
      <c r="Q21" t="s">
        <v>8</v>
      </c>
      <c r="R21" t="str">
        <f t="shared" si="5"/>
        <v>U</v>
      </c>
      <c r="S21" t="s">
        <v>12</v>
      </c>
      <c r="T21">
        <v>1</v>
      </c>
      <c r="U21" t="s">
        <v>11</v>
      </c>
      <c r="V21" t="e">
        <f>VLOOKUP(P21,'PBT Tag Rates'!$B$5:$E$34,4,FALSE)</f>
        <v>#N/A</v>
      </c>
      <c r="W21">
        <v>1</v>
      </c>
      <c r="X21" s="16">
        <f>IFERROR(LOOKUP(H21,{30,43,48,53,58,63,68,73,78,83,88,93,97},{42,47,52,57,62,67,72,77,82,87,92,99,100}),999)</f>
        <v>72</v>
      </c>
      <c r="Y21" s="19">
        <f t="shared" si="3"/>
        <v>1.7361111111111112</v>
      </c>
      <c r="Z21" s="19">
        <f t="shared" si="6"/>
        <v>1.7503472222222223</v>
      </c>
      <c r="AA21" s="19">
        <f t="shared" si="7"/>
        <v>15.753125000000001</v>
      </c>
      <c r="AB21" s="19" t="s">
        <v>8887</v>
      </c>
      <c r="AC21" s="26"/>
      <c r="AE21" s="15"/>
      <c r="AF21" s="15"/>
      <c r="AI21" s="26"/>
      <c r="AK21" s="15"/>
      <c r="AL21" s="15"/>
    </row>
    <row r="22" spans="1:38" x14ac:dyDescent="0.35">
      <c r="A22" t="s">
        <v>1562</v>
      </c>
      <c r="B22" t="s">
        <v>1608</v>
      </c>
      <c r="C22" t="s">
        <v>1609</v>
      </c>
      <c r="D22" s="1">
        <v>44792</v>
      </c>
      <c r="E22">
        <f t="shared" si="4"/>
        <v>60</v>
      </c>
      <c r="F22" t="s">
        <v>1569</v>
      </c>
      <c r="G22">
        <v>610</v>
      </c>
      <c r="H22">
        <f t="shared" si="1"/>
        <v>61</v>
      </c>
      <c r="I22" t="s">
        <v>9</v>
      </c>
      <c r="J22">
        <v>1</v>
      </c>
      <c r="L22" t="s">
        <v>6</v>
      </c>
      <c r="M22" t="str">
        <f t="shared" si="2"/>
        <v>M</v>
      </c>
      <c r="N22" t="s">
        <v>8</v>
      </c>
      <c r="O22" t="s">
        <v>8</v>
      </c>
      <c r="P22" t="s">
        <v>11</v>
      </c>
      <c r="Q22" t="s">
        <v>8</v>
      </c>
      <c r="R22" t="str">
        <f t="shared" si="5"/>
        <v>U</v>
      </c>
      <c r="S22" t="s">
        <v>12</v>
      </c>
      <c r="T22">
        <v>0.999999999999997</v>
      </c>
      <c r="U22" t="s">
        <v>8890</v>
      </c>
      <c r="V22" t="e">
        <f>VLOOKUP(P22,'PBT Tag Rates'!$B$5:$E$34,4,FALSE)</f>
        <v>#N/A</v>
      </c>
      <c r="W22">
        <v>1</v>
      </c>
      <c r="X22" s="16">
        <f>IFERROR(LOOKUP(H22,{30,43,48,53,58,63,68,73,78,83,88,93,97},{42,47,52,57,62,67,72,77,82,87,92,99,100}),999)</f>
        <v>62</v>
      </c>
      <c r="Y22" s="19">
        <f t="shared" si="3"/>
        <v>1.7361111111111112</v>
      </c>
      <c r="Z22" s="19">
        <f t="shared" si="6"/>
        <v>1.7503472222222223</v>
      </c>
      <c r="AA22" s="19">
        <f t="shared" si="7"/>
        <v>15.753125000000001</v>
      </c>
      <c r="AB22" s="19" t="s">
        <v>8887</v>
      </c>
      <c r="AC22" s="26"/>
      <c r="AE22" s="15"/>
      <c r="AF22" s="15"/>
      <c r="AI22" s="26"/>
      <c r="AK22" s="15"/>
      <c r="AL22" s="15"/>
    </row>
    <row r="23" spans="1:38" x14ac:dyDescent="0.35">
      <c r="A23" t="s">
        <v>1562</v>
      </c>
      <c r="B23" t="s">
        <v>1610</v>
      </c>
      <c r="C23" t="s">
        <v>1611</v>
      </c>
      <c r="D23" s="1">
        <v>44792</v>
      </c>
      <c r="E23">
        <f t="shared" si="4"/>
        <v>60</v>
      </c>
      <c r="F23" t="s">
        <v>16</v>
      </c>
      <c r="G23">
        <v>880</v>
      </c>
      <c r="H23">
        <f t="shared" si="1"/>
        <v>88</v>
      </c>
      <c r="I23" t="s">
        <v>7</v>
      </c>
      <c r="J23" t="s">
        <v>8</v>
      </c>
      <c r="L23" t="s">
        <v>16</v>
      </c>
      <c r="M23" t="str">
        <f t="shared" si="2"/>
        <v>F</v>
      </c>
      <c r="N23" t="s">
        <v>1612</v>
      </c>
      <c r="O23" t="s">
        <v>1613</v>
      </c>
      <c r="P23" t="s">
        <v>23</v>
      </c>
      <c r="Q23">
        <v>5</v>
      </c>
      <c r="R23">
        <f t="shared" si="5"/>
        <v>2017</v>
      </c>
      <c r="S23" t="s">
        <v>8</v>
      </c>
      <c r="T23" t="s">
        <v>8</v>
      </c>
      <c r="U23" t="s">
        <v>8858</v>
      </c>
      <c r="V23">
        <f>VLOOKUP(P23,'PBT Tag Rates'!$B$5:$E$34,4,FALSE)</f>
        <v>0.98821806999999995</v>
      </c>
      <c r="W23">
        <v>1</v>
      </c>
      <c r="X23" s="16">
        <f>IFERROR(LOOKUP(H23,{30,43,48,53,58,63,68,73,78,83,88,93,97},{42,47,52,57,62,67,72,77,82,87,92,99,100}),999)</f>
        <v>92</v>
      </c>
      <c r="Y23" s="19">
        <f t="shared" si="3"/>
        <v>1.7361111111111112</v>
      </c>
      <c r="Z23" s="19">
        <f t="shared" si="6"/>
        <v>1.7503472222222223</v>
      </c>
      <c r="AA23" s="19">
        <f t="shared" si="7"/>
        <v>15.753125000000001</v>
      </c>
      <c r="AB23" s="19" t="s">
        <v>8887</v>
      </c>
      <c r="AC23" s="26"/>
      <c r="AE23" s="15"/>
      <c r="AF23" s="15"/>
      <c r="AI23" s="26"/>
      <c r="AK23" s="15"/>
      <c r="AL23" s="15"/>
    </row>
    <row r="24" spans="1:38" x14ac:dyDescent="0.35">
      <c r="A24" t="s">
        <v>1562</v>
      </c>
      <c r="B24" t="s">
        <v>1614</v>
      </c>
      <c r="C24" t="s">
        <v>1615</v>
      </c>
      <c r="D24" s="1">
        <v>44792</v>
      </c>
      <c r="E24">
        <f t="shared" si="4"/>
        <v>60</v>
      </c>
      <c r="F24" t="s">
        <v>6</v>
      </c>
      <c r="G24">
        <v>760</v>
      </c>
      <c r="H24">
        <f t="shared" si="1"/>
        <v>76</v>
      </c>
      <c r="I24" t="s">
        <v>7</v>
      </c>
      <c r="J24" t="s">
        <v>8</v>
      </c>
      <c r="L24" t="s">
        <v>16</v>
      </c>
      <c r="M24" t="str">
        <f t="shared" si="2"/>
        <v>F</v>
      </c>
      <c r="N24" t="s">
        <v>554</v>
      </c>
      <c r="O24" t="s">
        <v>671</v>
      </c>
      <c r="P24" t="s">
        <v>19</v>
      </c>
      <c r="Q24">
        <v>4</v>
      </c>
      <c r="R24">
        <f t="shared" si="5"/>
        <v>2018</v>
      </c>
      <c r="S24" t="s">
        <v>8</v>
      </c>
      <c r="T24" t="s">
        <v>8</v>
      </c>
      <c r="U24" t="s">
        <v>9088</v>
      </c>
      <c r="V24">
        <f>VLOOKUP(P24,'PBT Tag Rates'!$B$5:$E$34,4,FALSE)</f>
        <v>0.80551598400000002</v>
      </c>
      <c r="W24">
        <v>1</v>
      </c>
      <c r="X24" s="16">
        <f>IFERROR(LOOKUP(H24,{30,43,48,53,58,63,68,73,78,83,88,93,97},{42,47,52,57,62,67,72,77,82,87,92,99,100}),999)</f>
        <v>77</v>
      </c>
      <c r="Y24" s="19">
        <f t="shared" si="3"/>
        <v>1.7361111111111112</v>
      </c>
      <c r="Z24" s="19">
        <f t="shared" si="6"/>
        <v>1.7503472222222223</v>
      </c>
      <c r="AA24" s="19">
        <f t="shared" si="7"/>
        <v>15.753125000000001</v>
      </c>
      <c r="AB24" s="19" t="s">
        <v>8887</v>
      </c>
      <c r="AC24" s="26"/>
      <c r="AE24" s="15"/>
      <c r="AF24" s="15"/>
      <c r="AI24" s="26"/>
      <c r="AK24" s="15"/>
      <c r="AL24" s="15"/>
    </row>
    <row r="25" spans="1:38" x14ac:dyDescent="0.35">
      <c r="A25" t="s">
        <v>1562</v>
      </c>
      <c r="B25" t="s">
        <v>1616</v>
      </c>
      <c r="C25" t="s">
        <v>1617</v>
      </c>
      <c r="D25" s="1">
        <v>44792</v>
      </c>
      <c r="E25">
        <f t="shared" si="4"/>
        <v>60</v>
      </c>
      <c r="F25" t="s">
        <v>16</v>
      </c>
      <c r="G25">
        <v>790</v>
      </c>
      <c r="H25">
        <f t="shared" si="1"/>
        <v>79</v>
      </c>
      <c r="I25" t="s">
        <v>9</v>
      </c>
      <c r="J25">
        <v>1</v>
      </c>
      <c r="L25" t="s">
        <v>16</v>
      </c>
      <c r="M25" t="str">
        <f t="shared" si="2"/>
        <v>F</v>
      </c>
      <c r="N25" t="s">
        <v>799</v>
      </c>
      <c r="O25" t="s">
        <v>800</v>
      </c>
      <c r="P25" t="s">
        <v>19</v>
      </c>
      <c r="Q25">
        <v>4</v>
      </c>
      <c r="R25">
        <f t="shared" si="5"/>
        <v>2018</v>
      </c>
      <c r="S25" t="s">
        <v>8</v>
      </c>
      <c r="T25" t="s">
        <v>8</v>
      </c>
      <c r="U25" t="s">
        <v>8875</v>
      </c>
      <c r="V25">
        <f>VLOOKUP(P25,'PBT Tag Rates'!$B$5:$E$34,4,FALSE)</f>
        <v>0.80551598400000002</v>
      </c>
      <c r="W25">
        <v>1</v>
      </c>
      <c r="X25" s="16">
        <f>IFERROR(LOOKUP(H25,{30,43,48,53,58,63,68,73,78,83,88,93,97},{42,47,52,57,62,67,72,77,82,87,92,99,100}),999)</f>
        <v>82</v>
      </c>
      <c r="Y25" s="19">
        <f t="shared" si="3"/>
        <v>1.7361111111111112</v>
      </c>
      <c r="Z25" s="19">
        <f t="shared" si="6"/>
        <v>1.7503472222222223</v>
      </c>
      <c r="AA25" s="19">
        <f t="shared" si="7"/>
        <v>15.753125000000001</v>
      </c>
      <c r="AB25" s="19" t="s">
        <v>8886</v>
      </c>
      <c r="AC25" s="26"/>
      <c r="AE25" s="15"/>
      <c r="AF25" s="15"/>
      <c r="AI25" s="26"/>
      <c r="AK25" s="15"/>
      <c r="AL25" s="15"/>
    </row>
    <row r="26" spans="1:38" x14ac:dyDescent="0.35">
      <c r="A26" t="s">
        <v>1562</v>
      </c>
      <c r="B26" t="s">
        <v>1618</v>
      </c>
      <c r="C26" t="s">
        <v>561</v>
      </c>
      <c r="D26" s="1">
        <v>44792</v>
      </c>
      <c r="E26">
        <f t="shared" si="4"/>
        <v>60</v>
      </c>
      <c r="F26" t="s">
        <v>6</v>
      </c>
      <c r="G26">
        <v>750</v>
      </c>
      <c r="H26">
        <f t="shared" si="1"/>
        <v>75</v>
      </c>
      <c r="I26" t="s">
        <v>7</v>
      </c>
      <c r="J26" t="s">
        <v>8</v>
      </c>
      <c r="L26" t="s">
        <v>6</v>
      </c>
      <c r="M26" t="str">
        <f t="shared" si="2"/>
        <v>M</v>
      </c>
      <c r="N26" t="s">
        <v>1619</v>
      </c>
      <c r="O26" t="s">
        <v>1620</v>
      </c>
      <c r="P26" t="s">
        <v>15</v>
      </c>
      <c r="Q26">
        <v>4</v>
      </c>
      <c r="R26">
        <f t="shared" si="5"/>
        <v>2018</v>
      </c>
      <c r="S26" t="s">
        <v>8</v>
      </c>
      <c r="T26" t="s">
        <v>8</v>
      </c>
      <c r="U26" t="s">
        <v>8858</v>
      </c>
      <c r="V26">
        <f>VLOOKUP(P26,'PBT Tag Rates'!$B$5:$E$34,4,FALSE)</f>
        <v>0.96828396500000002</v>
      </c>
      <c r="W26">
        <v>1</v>
      </c>
      <c r="X26" s="16">
        <f>IFERROR(LOOKUP(H26,{30,43,48,53,58,63,68,73,78,83,88,93,97},{42,47,52,57,62,67,72,77,82,87,92,99,100}),999)</f>
        <v>77</v>
      </c>
      <c r="Y26" s="19">
        <f t="shared" si="3"/>
        <v>1.7361111111111112</v>
      </c>
      <c r="Z26" s="19">
        <f t="shared" si="6"/>
        <v>1.7503472222222223</v>
      </c>
      <c r="AA26" s="19">
        <f t="shared" si="7"/>
        <v>15.753125000000001</v>
      </c>
      <c r="AB26" s="19" t="s">
        <v>8887</v>
      </c>
      <c r="AC26" s="26"/>
      <c r="AE26" s="15"/>
      <c r="AF26" s="15"/>
      <c r="AI26" s="26"/>
      <c r="AK26" s="15"/>
      <c r="AL26" s="15"/>
    </row>
    <row r="27" spans="1:38" x14ac:dyDescent="0.35">
      <c r="A27" t="s">
        <v>1562</v>
      </c>
      <c r="B27" t="s">
        <v>1621</v>
      </c>
      <c r="C27" t="s">
        <v>1622</v>
      </c>
      <c r="D27" s="1">
        <v>44792</v>
      </c>
      <c r="E27">
        <f t="shared" si="4"/>
        <v>60</v>
      </c>
      <c r="F27" t="s">
        <v>6</v>
      </c>
      <c r="G27">
        <v>850</v>
      </c>
      <c r="H27">
        <f t="shared" si="1"/>
        <v>85</v>
      </c>
      <c r="I27" t="s">
        <v>7</v>
      </c>
      <c r="J27" t="s">
        <v>8</v>
      </c>
      <c r="L27" t="s">
        <v>6</v>
      </c>
      <c r="M27" t="str">
        <f t="shared" si="2"/>
        <v>M</v>
      </c>
      <c r="N27" t="s">
        <v>633</v>
      </c>
      <c r="O27" t="s">
        <v>829</v>
      </c>
      <c r="P27" t="s">
        <v>19</v>
      </c>
      <c r="Q27">
        <v>4</v>
      </c>
      <c r="R27">
        <f t="shared" si="5"/>
        <v>2018</v>
      </c>
      <c r="S27" t="s">
        <v>8</v>
      </c>
      <c r="T27" t="s">
        <v>8</v>
      </c>
      <c r="U27" t="s">
        <v>9086</v>
      </c>
      <c r="V27">
        <f>VLOOKUP(P27,'PBT Tag Rates'!$B$5:$E$34,4,FALSE)</f>
        <v>0.80551598400000002</v>
      </c>
      <c r="W27">
        <v>1</v>
      </c>
      <c r="X27" s="16">
        <f>IFERROR(LOOKUP(H27,{30,43,48,53,58,63,68,73,78,83,88,93,97},{42,47,52,57,62,67,72,77,82,87,92,99,100}),999)</f>
        <v>87</v>
      </c>
      <c r="Y27" s="19">
        <f t="shared" si="3"/>
        <v>1.7361111111111112</v>
      </c>
      <c r="Z27" s="19">
        <f t="shared" si="6"/>
        <v>1.7503472222222223</v>
      </c>
      <c r="AA27" s="19">
        <f t="shared" si="7"/>
        <v>15.753125000000001</v>
      </c>
      <c r="AB27" s="19" t="s">
        <v>8887</v>
      </c>
      <c r="AC27" s="26"/>
      <c r="AE27" s="15"/>
      <c r="AF27" s="15"/>
      <c r="AI27" s="26"/>
      <c r="AK27" s="15"/>
      <c r="AL27" s="15"/>
    </row>
    <row r="28" spans="1:38" x14ac:dyDescent="0.35">
      <c r="A28" t="s">
        <v>1562</v>
      </c>
      <c r="B28" t="s">
        <v>1623</v>
      </c>
      <c r="C28" t="s">
        <v>1624</v>
      </c>
      <c r="D28" s="1">
        <v>44792</v>
      </c>
      <c r="E28">
        <f t="shared" si="4"/>
        <v>60</v>
      </c>
      <c r="F28" t="s">
        <v>16</v>
      </c>
      <c r="G28">
        <v>750</v>
      </c>
      <c r="H28">
        <f t="shared" si="1"/>
        <v>75</v>
      </c>
      <c r="I28" t="s">
        <v>9</v>
      </c>
      <c r="J28">
        <v>1</v>
      </c>
      <c r="L28" t="s">
        <v>16</v>
      </c>
      <c r="M28" t="str">
        <f t="shared" si="2"/>
        <v>F</v>
      </c>
      <c r="N28" t="s">
        <v>733</v>
      </c>
      <c r="O28" t="s">
        <v>734</v>
      </c>
      <c r="P28" t="s">
        <v>15</v>
      </c>
      <c r="Q28">
        <v>4</v>
      </c>
      <c r="R28">
        <f t="shared" si="5"/>
        <v>2018</v>
      </c>
      <c r="S28" t="s">
        <v>8</v>
      </c>
      <c r="T28" t="s">
        <v>8</v>
      </c>
      <c r="U28" t="s">
        <v>8977</v>
      </c>
      <c r="V28">
        <f>VLOOKUP(P28,'PBT Tag Rates'!$B$5:$E$34,4,FALSE)</f>
        <v>0.96828396500000002</v>
      </c>
      <c r="W28">
        <v>1</v>
      </c>
      <c r="X28" s="16">
        <f>IFERROR(LOOKUP(H28,{30,43,48,53,58,63,68,73,78,83,88,93,97},{42,47,52,57,62,67,72,77,82,87,92,99,100}),999)</f>
        <v>77</v>
      </c>
      <c r="Y28" s="19">
        <f t="shared" si="3"/>
        <v>1.7361111111111112</v>
      </c>
      <c r="Z28" s="19">
        <f t="shared" si="6"/>
        <v>1.7503472222222223</v>
      </c>
      <c r="AA28" s="19">
        <f t="shared" si="7"/>
        <v>15.753125000000001</v>
      </c>
      <c r="AB28" s="19" t="s">
        <v>8887</v>
      </c>
      <c r="AC28" s="26"/>
      <c r="AE28" s="15"/>
      <c r="AF28" s="15"/>
      <c r="AI28" s="26"/>
      <c r="AK28" s="15"/>
      <c r="AL28" s="15"/>
    </row>
    <row r="29" spans="1:38" x14ac:dyDescent="0.35">
      <c r="A29" t="s">
        <v>1562</v>
      </c>
      <c r="B29" t="s">
        <v>1625</v>
      </c>
      <c r="C29" t="s">
        <v>1626</v>
      </c>
      <c r="D29" s="1">
        <v>44792</v>
      </c>
      <c r="E29">
        <f t="shared" si="4"/>
        <v>60</v>
      </c>
      <c r="F29" t="s">
        <v>16</v>
      </c>
      <c r="G29">
        <v>860</v>
      </c>
      <c r="H29">
        <f t="shared" si="1"/>
        <v>86</v>
      </c>
      <c r="I29" t="s">
        <v>9</v>
      </c>
      <c r="J29">
        <v>1</v>
      </c>
      <c r="L29" t="s">
        <v>6</v>
      </c>
      <c r="M29" t="str">
        <f t="shared" si="2"/>
        <v>M</v>
      </c>
      <c r="N29" t="s">
        <v>743</v>
      </c>
      <c r="O29" t="s">
        <v>1596</v>
      </c>
      <c r="P29" t="s">
        <v>19</v>
      </c>
      <c r="Q29">
        <v>4</v>
      </c>
      <c r="R29">
        <f t="shared" si="5"/>
        <v>2018</v>
      </c>
      <c r="S29" t="s">
        <v>8</v>
      </c>
      <c r="T29" t="s">
        <v>8</v>
      </c>
      <c r="U29" t="s">
        <v>9086</v>
      </c>
      <c r="V29">
        <f>VLOOKUP(P29,'PBT Tag Rates'!$B$5:$E$34,4,FALSE)</f>
        <v>0.80551598400000002</v>
      </c>
      <c r="W29">
        <v>1</v>
      </c>
      <c r="X29" s="16">
        <f>IFERROR(LOOKUP(H29,{30,43,48,53,58,63,68,73,78,83,88,93,97},{42,47,52,57,62,67,72,77,82,87,92,99,100}),999)</f>
        <v>87</v>
      </c>
      <c r="Y29" s="19">
        <f t="shared" si="3"/>
        <v>1.7361111111111112</v>
      </c>
      <c r="Z29" s="19">
        <f t="shared" si="6"/>
        <v>1.7503472222222223</v>
      </c>
      <c r="AA29" s="19">
        <f t="shared" si="7"/>
        <v>15.753125000000001</v>
      </c>
      <c r="AB29" s="19" t="s">
        <v>8887</v>
      </c>
      <c r="AC29" s="26"/>
      <c r="AE29" s="15"/>
      <c r="AF29" s="15"/>
      <c r="AI29" s="26"/>
      <c r="AK29" s="15"/>
      <c r="AL29" s="15"/>
    </row>
    <row r="30" spans="1:38" x14ac:dyDescent="0.35">
      <c r="A30" t="s">
        <v>1562</v>
      </c>
      <c r="B30" t="s">
        <v>1627</v>
      </c>
      <c r="C30" t="s">
        <v>1628</v>
      </c>
      <c r="D30" s="1">
        <v>44793</v>
      </c>
      <c r="E30">
        <f t="shared" si="4"/>
        <v>60</v>
      </c>
      <c r="F30" t="s">
        <v>6</v>
      </c>
      <c r="G30">
        <v>740</v>
      </c>
      <c r="H30">
        <f t="shared" si="1"/>
        <v>74</v>
      </c>
      <c r="I30" t="s">
        <v>7</v>
      </c>
      <c r="J30" t="s">
        <v>8</v>
      </c>
      <c r="L30" t="s">
        <v>6</v>
      </c>
      <c r="M30" t="str">
        <f t="shared" si="2"/>
        <v>M</v>
      </c>
      <c r="N30" t="s">
        <v>777</v>
      </c>
      <c r="O30" t="s">
        <v>778</v>
      </c>
      <c r="P30" t="s">
        <v>19</v>
      </c>
      <c r="Q30">
        <v>4</v>
      </c>
      <c r="R30">
        <f t="shared" si="5"/>
        <v>2018</v>
      </c>
      <c r="S30" t="s">
        <v>8</v>
      </c>
      <c r="T30" t="s">
        <v>8</v>
      </c>
      <c r="U30" t="s">
        <v>9086</v>
      </c>
      <c r="V30">
        <f>VLOOKUP(P30,'PBT Tag Rates'!$B$5:$E$34,4,FALSE)</f>
        <v>0.80551598400000002</v>
      </c>
      <c r="W30">
        <v>1</v>
      </c>
      <c r="X30" s="16">
        <f>IFERROR(LOOKUP(H30,{30,43,48,53,58,63,68,73,78,83,88,93,97},{42,47,52,57,62,67,72,77,82,87,92,99,100}),999)</f>
        <v>77</v>
      </c>
      <c r="Y30" s="19">
        <f t="shared" si="3"/>
        <v>1.7361111111111112</v>
      </c>
      <c r="Z30" s="19">
        <f t="shared" si="6"/>
        <v>1.7503472222222223</v>
      </c>
      <c r="AA30" s="19">
        <f t="shared" si="7"/>
        <v>15.753125000000001</v>
      </c>
      <c r="AB30" s="19" t="s">
        <v>8887</v>
      </c>
      <c r="AC30" s="26"/>
      <c r="AE30" s="15"/>
      <c r="AF30" s="15"/>
      <c r="AI30" s="26"/>
      <c r="AK30" s="15"/>
      <c r="AL30" s="15"/>
    </row>
    <row r="31" spans="1:38" x14ac:dyDescent="0.35">
      <c r="A31" t="s">
        <v>1562</v>
      </c>
      <c r="B31" t="s">
        <v>1629</v>
      </c>
      <c r="C31" t="s">
        <v>1630</v>
      </c>
      <c r="D31" s="1">
        <v>44793</v>
      </c>
      <c r="E31">
        <f t="shared" si="4"/>
        <v>60</v>
      </c>
      <c r="F31" t="s">
        <v>1569</v>
      </c>
      <c r="G31">
        <v>660</v>
      </c>
      <c r="H31">
        <f t="shared" si="1"/>
        <v>66</v>
      </c>
      <c r="I31" t="s">
        <v>9</v>
      </c>
      <c r="J31">
        <v>1</v>
      </c>
      <c r="L31" t="s">
        <v>6</v>
      </c>
      <c r="M31" t="str">
        <f t="shared" si="2"/>
        <v>M</v>
      </c>
      <c r="N31" t="s">
        <v>136</v>
      </c>
      <c r="O31" t="s">
        <v>1059</v>
      </c>
      <c r="P31" t="s">
        <v>19</v>
      </c>
      <c r="Q31">
        <v>4</v>
      </c>
      <c r="R31">
        <f t="shared" si="5"/>
        <v>2018</v>
      </c>
      <c r="S31" t="s">
        <v>8</v>
      </c>
      <c r="T31" t="s">
        <v>8</v>
      </c>
      <c r="U31" t="s">
        <v>9007</v>
      </c>
      <c r="V31">
        <f>VLOOKUP(P31,'PBT Tag Rates'!$B$5:$E$34,4,FALSE)</f>
        <v>0.80551598400000002</v>
      </c>
      <c r="W31">
        <v>1</v>
      </c>
      <c r="X31" s="16">
        <f>IFERROR(LOOKUP(H31,{30,43,48,53,58,63,68,73,78,83,88,93,97},{42,47,52,57,62,67,72,77,82,87,92,99,100}),999)</f>
        <v>67</v>
      </c>
      <c r="Y31" s="19">
        <f t="shared" si="3"/>
        <v>1.7361111111111112</v>
      </c>
      <c r="Z31" s="19">
        <f t="shared" si="6"/>
        <v>1.7503472222222223</v>
      </c>
      <c r="AA31" s="19">
        <f t="shared" si="7"/>
        <v>15.753125000000001</v>
      </c>
      <c r="AB31" s="19" t="s">
        <v>8886</v>
      </c>
      <c r="AC31" s="26"/>
      <c r="AE31" s="15"/>
      <c r="AF31" s="15"/>
      <c r="AI31" s="26"/>
      <c r="AK31" s="15"/>
      <c r="AL31" s="15"/>
    </row>
    <row r="32" spans="1:38" x14ac:dyDescent="0.35">
      <c r="A32" t="s">
        <v>1562</v>
      </c>
      <c r="B32" t="s">
        <v>1631</v>
      </c>
      <c r="C32" t="s">
        <v>1632</v>
      </c>
      <c r="D32" s="1">
        <v>44793</v>
      </c>
      <c r="E32">
        <f t="shared" si="4"/>
        <v>60</v>
      </c>
      <c r="F32" t="s">
        <v>16</v>
      </c>
      <c r="G32">
        <v>880</v>
      </c>
      <c r="H32">
        <f t="shared" si="1"/>
        <v>88</v>
      </c>
      <c r="I32" t="s">
        <v>7</v>
      </c>
      <c r="J32" t="s">
        <v>8</v>
      </c>
      <c r="L32" t="s">
        <v>16</v>
      </c>
      <c r="M32" t="str">
        <f t="shared" si="2"/>
        <v>F</v>
      </c>
      <c r="N32" t="s">
        <v>8</v>
      </c>
      <c r="O32" t="s">
        <v>8</v>
      </c>
      <c r="P32" t="s">
        <v>11</v>
      </c>
      <c r="Q32" t="s">
        <v>8</v>
      </c>
      <c r="R32" t="str">
        <f t="shared" si="5"/>
        <v>U</v>
      </c>
      <c r="S32" t="s">
        <v>12</v>
      </c>
      <c r="T32">
        <v>1</v>
      </c>
      <c r="U32" t="s">
        <v>11</v>
      </c>
      <c r="V32" t="e">
        <f>VLOOKUP(P32,'PBT Tag Rates'!$B$5:$E$34,4,FALSE)</f>
        <v>#N/A</v>
      </c>
      <c r="W32">
        <v>1</v>
      </c>
      <c r="X32" s="16">
        <f>IFERROR(LOOKUP(H32,{30,43,48,53,58,63,68,73,78,83,88,93,97},{42,47,52,57,62,67,72,77,82,87,92,99,100}),999)</f>
        <v>92</v>
      </c>
      <c r="Y32" s="19">
        <f t="shared" si="3"/>
        <v>1.7361111111111112</v>
      </c>
      <c r="Z32" s="19">
        <f t="shared" si="6"/>
        <v>1.7503472222222223</v>
      </c>
      <c r="AA32" s="19">
        <f t="shared" si="7"/>
        <v>15.753125000000001</v>
      </c>
      <c r="AB32" s="19" t="s">
        <v>8887</v>
      </c>
      <c r="AC32" s="26"/>
      <c r="AE32" s="15"/>
      <c r="AF32" s="15"/>
      <c r="AI32" s="26"/>
      <c r="AK32" s="15"/>
      <c r="AL32" s="15"/>
    </row>
    <row r="33" spans="1:38" x14ac:dyDescent="0.35">
      <c r="A33" t="s">
        <v>1562</v>
      </c>
      <c r="B33" t="s">
        <v>1633</v>
      </c>
      <c r="C33" t="s">
        <v>1634</v>
      </c>
      <c r="D33" s="1">
        <v>44793</v>
      </c>
      <c r="E33">
        <f t="shared" si="4"/>
        <v>60</v>
      </c>
      <c r="F33" t="s">
        <v>16</v>
      </c>
      <c r="G33">
        <v>790</v>
      </c>
      <c r="H33">
        <f t="shared" si="1"/>
        <v>79</v>
      </c>
      <c r="I33" t="s">
        <v>9</v>
      </c>
      <c r="J33">
        <v>1</v>
      </c>
      <c r="L33" t="s">
        <v>16</v>
      </c>
      <c r="M33" t="str">
        <f t="shared" si="2"/>
        <v>F</v>
      </c>
      <c r="N33" t="s">
        <v>1635</v>
      </c>
      <c r="O33" t="s">
        <v>1636</v>
      </c>
      <c r="P33" t="s">
        <v>15</v>
      </c>
      <c r="Q33">
        <v>4</v>
      </c>
      <c r="R33">
        <f t="shared" si="5"/>
        <v>2018</v>
      </c>
      <c r="S33" t="s">
        <v>8</v>
      </c>
      <c r="T33" t="s">
        <v>8</v>
      </c>
      <c r="U33" t="s">
        <v>8858</v>
      </c>
      <c r="V33">
        <f>VLOOKUP(P33,'PBT Tag Rates'!$B$5:$E$34,4,FALSE)</f>
        <v>0.96828396500000002</v>
      </c>
      <c r="W33">
        <v>1</v>
      </c>
      <c r="X33" s="16">
        <f>IFERROR(LOOKUP(H33,{30,43,48,53,58,63,68,73,78,83,88,93,97},{42,47,52,57,62,67,72,77,82,87,92,99,100}),999)</f>
        <v>82</v>
      </c>
      <c r="Y33" s="19">
        <f t="shared" si="3"/>
        <v>1.7361111111111112</v>
      </c>
      <c r="Z33" s="19">
        <f t="shared" si="6"/>
        <v>1.7503472222222223</v>
      </c>
      <c r="AA33" s="19">
        <f t="shared" si="7"/>
        <v>15.753125000000001</v>
      </c>
      <c r="AB33" s="19" t="s">
        <v>8887</v>
      </c>
    </row>
    <row r="34" spans="1:38" x14ac:dyDescent="0.35">
      <c r="A34" t="s">
        <v>1562</v>
      </c>
      <c r="B34" t="s">
        <v>1637</v>
      </c>
      <c r="C34" t="s">
        <v>1638</v>
      </c>
      <c r="D34" s="1">
        <v>44793</v>
      </c>
      <c r="E34">
        <f t="shared" si="4"/>
        <v>60</v>
      </c>
      <c r="F34" t="s">
        <v>1569</v>
      </c>
      <c r="G34">
        <v>610</v>
      </c>
      <c r="H34">
        <f t="shared" si="1"/>
        <v>61</v>
      </c>
      <c r="I34" t="s">
        <v>9</v>
      </c>
      <c r="J34">
        <v>1</v>
      </c>
      <c r="L34" t="s">
        <v>6</v>
      </c>
      <c r="M34" t="str">
        <f t="shared" si="2"/>
        <v>M</v>
      </c>
      <c r="N34" t="s">
        <v>1639</v>
      </c>
      <c r="O34" t="s">
        <v>1640</v>
      </c>
      <c r="P34" t="s">
        <v>557</v>
      </c>
      <c r="Q34">
        <v>3</v>
      </c>
      <c r="R34">
        <f t="shared" si="5"/>
        <v>2019</v>
      </c>
      <c r="S34" t="s">
        <v>8</v>
      </c>
      <c r="T34" t="s">
        <v>8</v>
      </c>
      <c r="U34" t="s">
        <v>9086</v>
      </c>
      <c r="V34">
        <f>VLOOKUP(P34,'PBT Tag Rates'!$B$5:$E$34,4,FALSE)</f>
        <v>0.95971980899999998</v>
      </c>
      <c r="W34">
        <v>1</v>
      </c>
      <c r="X34" s="16">
        <f>IFERROR(LOOKUP(H34,{30,43,48,53,58,63,68,73,78,83,88,93,97},{42,47,52,57,62,67,72,77,82,87,92,99,100}),999)</f>
        <v>62</v>
      </c>
      <c r="Y34" s="19">
        <f t="shared" si="3"/>
        <v>1.7361111111111112</v>
      </c>
      <c r="Z34" s="19">
        <f t="shared" si="6"/>
        <v>1.7503472222222223</v>
      </c>
      <c r="AA34" s="19">
        <f t="shared" si="7"/>
        <v>15.753125000000001</v>
      </c>
      <c r="AB34" s="19" t="s">
        <v>8887</v>
      </c>
      <c r="AE34" s="18"/>
      <c r="AF34" s="18"/>
      <c r="AG34" s="18"/>
      <c r="AH34" s="18"/>
      <c r="AI34" s="18"/>
      <c r="AJ34" s="18"/>
      <c r="AK34" s="18"/>
      <c r="AL34" s="18"/>
    </row>
    <row r="35" spans="1:38" x14ac:dyDescent="0.35">
      <c r="A35" t="s">
        <v>1562</v>
      </c>
      <c r="B35" t="s">
        <v>1641</v>
      </c>
      <c r="C35" t="s">
        <v>1642</v>
      </c>
      <c r="D35" s="1">
        <v>44793</v>
      </c>
      <c r="E35">
        <f t="shared" si="4"/>
        <v>60</v>
      </c>
      <c r="F35" t="s">
        <v>16</v>
      </c>
      <c r="G35">
        <v>730</v>
      </c>
      <c r="H35">
        <f t="shared" si="1"/>
        <v>73</v>
      </c>
      <c r="I35" t="s">
        <v>9</v>
      </c>
      <c r="J35">
        <v>1</v>
      </c>
      <c r="L35" t="s">
        <v>16</v>
      </c>
      <c r="M35" t="str">
        <f t="shared" si="2"/>
        <v>F</v>
      </c>
      <c r="N35" t="s">
        <v>604</v>
      </c>
      <c r="O35" t="s">
        <v>605</v>
      </c>
      <c r="P35" t="s">
        <v>19</v>
      </c>
      <c r="Q35">
        <v>4</v>
      </c>
      <c r="R35">
        <f t="shared" si="5"/>
        <v>2018</v>
      </c>
      <c r="S35" t="s">
        <v>8</v>
      </c>
      <c r="T35" t="s">
        <v>8</v>
      </c>
      <c r="U35" t="s">
        <v>9006</v>
      </c>
      <c r="V35">
        <f>VLOOKUP(P35,'PBT Tag Rates'!$B$5:$E$34,4,FALSE)</f>
        <v>0.80551598400000002</v>
      </c>
      <c r="W35">
        <v>1</v>
      </c>
      <c r="X35" s="16">
        <f>IFERROR(LOOKUP(H35,{30,43,48,53,58,63,68,73,78,83,88,93,97},{42,47,52,57,62,67,72,77,82,87,92,99,100}),999)</f>
        <v>77</v>
      </c>
      <c r="Y35" s="19">
        <f t="shared" si="3"/>
        <v>1.7361111111111112</v>
      </c>
      <c r="Z35" s="19">
        <f t="shared" si="6"/>
        <v>1.7503472222222223</v>
      </c>
      <c r="AA35" s="19">
        <f t="shared" si="7"/>
        <v>15.753125000000001</v>
      </c>
      <c r="AB35" s="19" t="s">
        <v>8886</v>
      </c>
    </row>
    <row r="36" spans="1:38" x14ac:dyDescent="0.35">
      <c r="A36" t="s">
        <v>1562</v>
      </c>
      <c r="B36" t="s">
        <v>1643</v>
      </c>
      <c r="C36" t="s">
        <v>565</v>
      </c>
      <c r="D36" s="1">
        <v>44793</v>
      </c>
      <c r="E36">
        <f t="shared" si="4"/>
        <v>60</v>
      </c>
      <c r="F36" t="s">
        <v>1569</v>
      </c>
      <c r="G36">
        <v>430</v>
      </c>
      <c r="H36">
        <f t="shared" si="1"/>
        <v>43</v>
      </c>
      <c r="I36" t="s">
        <v>7</v>
      </c>
      <c r="J36" t="s">
        <v>8</v>
      </c>
      <c r="L36" t="s">
        <v>6</v>
      </c>
      <c r="M36" t="str">
        <f t="shared" si="2"/>
        <v>M</v>
      </c>
      <c r="N36" t="s">
        <v>8</v>
      </c>
      <c r="O36" t="s">
        <v>8</v>
      </c>
      <c r="P36" t="s">
        <v>11</v>
      </c>
      <c r="Q36" t="s">
        <v>8</v>
      </c>
      <c r="R36" t="str">
        <f t="shared" si="5"/>
        <v>U</v>
      </c>
      <c r="S36" t="s">
        <v>12</v>
      </c>
      <c r="T36">
        <v>1.00000000000001</v>
      </c>
      <c r="U36" t="s">
        <v>11</v>
      </c>
      <c r="V36" t="e">
        <f>VLOOKUP(P36,'PBT Tag Rates'!$B$5:$E$34,4,FALSE)</f>
        <v>#N/A</v>
      </c>
      <c r="W36">
        <v>1</v>
      </c>
      <c r="X36" s="16">
        <f>IFERROR(LOOKUP(H36,{30,43,48,53,58,63,68,73,78,83,88,93,97},{42,47,52,57,62,67,72,77,82,87,92,99,100}),999)</f>
        <v>47</v>
      </c>
      <c r="Y36" s="19">
        <f t="shared" si="3"/>
        <v>1.7361111111111112</v>
      </c>
      <c r="Z36" s="19">
        <f t="shared" si="6"/>
        <v>1.7503472222222223</v>
      </c>
      <c r="AA36" s="19">
        <f t="shared" si="7"/>
        <v>15.753125000000001</v>
      </c>
      <c r="AB36" s="19" t="s">
        <v>8887</v>
      </c>
      <c r="AC36" s="26"/>
      <c r="AE36" s="15"/>
      <c r="AI36" s="26"/>
      <c r="AK36" s="15"/>
    </row>
    <row r="37" spans="1:38" x14ac:dyDescent="0.35">
      <c r="A37" t="s">
        <v>1562</v>
      </c>
      <c r="B37" t="s">
        <v>1644</v>
      </c>
      <c r="C37" t="s">
        <v>1645</v>
      </c>
      <c r="D37" s="1">
        <v>44794</v>
      </c>
      <c r="E37">
        <f t="shared" si="4"/>
        <v>60</v>
      </c>
      <c r="F37" t="s">
        <v>16</v>
      </c>
      <c r="G37">
        <v>770</v>
      </c>
      <c r="H37">
        <f t="shared" si="1"/>
        <v>77</v>
      </c>
      <c r="I37" t="s">
        <v>7</v>
      </c>
      <c r="J37" t="s">
        <v>8</v>
      </c>
      <c r="L37" t="s">
        <v>6</v>
      </c>
      <c r="M37" t="str">
        <f t="shared" si="2"/>
        <v>M</v>
      </c>
      <c r="N37" t="s">
        <v>656</v>
      </c>
      <c r="O37" t="s">
        <v>657</v>
      </c>
      <c r="P37" t="s">
        <v>19</v>
      </c>
      <c r="Q37">
        <v>4</v>
      </c>
      <c r="R37">
        <f t="shared" si="5"/>
        <v>2018</v>
      </c>
      <c r="S37" t="s">
        <v>8</v>
      </c>
      <c r="T37" t="s">
        <v>8</v>
      </c>
      <c r="U37" t="s">
        <v>9088</v>
      </c>
      <c r="V37">
        <f>VLOOKUP(P37,'PBT Tag Rates'!$B$5:$E$34,4,FALSE)</f>
        <v>0.80551598400000002</v>
      </c>
      <c r="W37">
        <v>1</v>
      </c>
      <c r="X37" s="16">
        <f>IFERROR(LOOKUP(H37,{30,43,48,53,58,63,68,73,78,83,88,93,97},{42,47,52,57,62,67,72,77,82,87,92,99,100}),999)</f>
        <v>77</v>
      </c>
      <c r="Y37" s="19">
        <f t="shared" si="3"/>
        <v>1.7361111111111112</v>
      </c>
      <c r="Z37" s="19">
        <f t="shared" si="6"/>
        <v>1.7503472222222223</v>
      </c>
      <c r="AA37" s="19">
        <f t="shared" si="7"/>
        <v>15.753125000000001</v>
      </c>
      <c r="AB37" s="19" t="s">
        <v>8887</v>
      </c>
      <c r="AC37" s="26"/>
      <c r="AE37" s="15"/>
      <c r="AI37" s="26"/>
      <c r="AK37" s="15"/>
    </row>
    <row r="38" spans="1:38" x14ac:dyDescent="0.35">
      <c r="A38" t="s">
        <v>1562</v>
      </c>
      <c r="B38" t="s">
        <v>1646</v>
      </c>
      <c r="C38" t="s">
        <v>1647</v>
      </c>
      <c r="D38" s="1">
        <v>44794</v>
      </c>
      <c r="E38">
        <f t="shared" si="4"/>
        <v>60</v>
      </c>
      <c r="F38" t="s">
        <v>6</v>
      </c>
      <c r="G38">
        <v>720</v>
      </c>
      <c r="H38">
        <f t="shared" si="1"/>
        <v>72</v>
      </c>
      <c r="I38" t="s">
        <v>7</v>
      </c>
      <c r="J38" t="s">
        <v>8</v>
      </c>
      <c r="L38" t="s">
        <v>6</v>
      </c>
      <c r="M38" t="str">
        <f t="shared" si="2"/>
        <v>M</v>
      </c>
      <c r="N38" t="s">
        <v>30</v>
      </c>
      <c r="O38" t="s">
        <v>1018</v>
      </c>
      <c r="P38" t="s">
        <v>19</v>
      </c>
      <c r="Q38">
        <v>4</v>
      </c>
      <c r="R38">
        <f t="shared" si="5"/>
        <v>2018</v>
      </c>
      <c r="S38" t="s">
        <v>8</v>
      </c>
      <c r="T38" t="s">
        <v>8</v>
      </c>
      <c r="U38" t="s">
        <v>9086</v>
      </c>
      <c r="V38">
        <f>VLOOKUP(P38,'PBT Tag Rates'!$B$5:$E$34,4,FALSE)</f>
        <v>0.80551598400000002</v>
      </c>
      <c r="W38">
        <v>1</v>
      </c>
      <c r="X38" s="16">
        <f>IFERROR(LOOKUP(H38,{30,43,48,53,58,63,68,73,78,83,88,93,97},{42,47,52,57,62,67,72,77,82,87,92,99,100}),999)</f>
        <v>72</v>
      </c>
      <c r="Y38" s="19">
        <f t="shared" si="3"/>
        <v>1.7361111111111112</v>
      </c>
      <c r="Z38" s="19">
        <f t="shared" si="6"/>
        <v>1.7503472222222223</v>
      </c>
      <c r="AA38" s="19">
        <f t="shared" si="7"/>
        <v>15.753125000000001</v>
      </c>
      <c r="AB38" s="19" t="s">
        <v>8887</v>
      </c>
      <c r="AC38" s="26"/>
      <c r="AE38" s="15"/>
      <c r="AI38" s="26"/>
      <c r="AK38" s="15"/>
    </row>
    <row r="39" spans="1:38" x14ac:dyDescent="0.35">
      <c r="A39" t="s">
        <v>1562</v>
      </c>
      <c r="B39" t="s">
        <v>1648</v>
      </c>
      <c r="C39" t="s">
        <v>1649</v>
      </c>
      <c r="D39" s="1">
        <v>44794</v>
      </c>
      <c r="E39">
        <f t="shared" si="4"/>
        <v>60</v>
      </c>
      <c r="F39" t="s">
        <v>16</v>
      </c>
      <c r="G39">
        <v>840</v>
      </c>
      <c r="H39">
        <f t="shared" si="1"/>
        <v>84</v>
      </c>
      <c r="I39" t="s">
        <v>7</v>
      </c>
      <c r="J39" t="s">
        <v>8</v>
      </c>
      <c r="L39" t="s">
        <v>16</v>
      </c>
      <c r="M39" t="str">
        <f t="shared" si="2"/>
        <v>F</v>
      </c>
      <c r="N39" t="s">
        <v>643</v>
      </c>
      <c r="O39" t="s">
        <v>1650</v>
      </c>
      <c r="P39" t="s">
        <v>15</v>
      </c>
      <c r="Q39">
        <v>4</v>
      </c>
      <c r="R39">
        <f t="shared" si="5"/>
        <v>2018</v>
      </c>
      <c r="S39" t="s">
        <v>8</v>
      </c>
      <c r="T39" t="s">
        <v>8</v>
      </c>
      <c r="U39" t="s">
        <v>8975</v>
      </c>
      <c r="V39">
        <f>VLOOKUP(P39,'PBT Tag Rates'!$B$5:$E$34,4,FALSE)</f>
        <v>0.96828396500000002</v>
      </c>
      <c r="W39">
        <v>1</v>
      </c>
      <c r="X39" s="16">
        <f>IFERROR(LOOKUP(H39,{30,43,48,53,58,63,68,73,78,83,88,93,97},{42,47,52,57,62,67,72,77,82,87,92,99,100}),999)</f>
        <v>87</v>
      </c>
      <c r="Y39" s="19">
        <f t="shared" si="3"/>
        <v>1.7361111111111112</v>
      </c>
      <c r="Z39" s="19">
        <f t="shared" si="6"/>
        <v>1.7503472222222223</v>
      </c>
      <c r="AA39" s="19">
        <f t="shared" si="7"/>
        <v>15.753125000000001</v>
      </c>
      <c r="AB39" s="19" t="s">
        <v>8887</v>
      </c>
      <c r="AC39" s="26"/>
      <c r="AE39" s="15"/>
      <c r="AI39" s="26"/>
      <c r="AK39" s="15"/>
    </row>
    <row r="40" spans="1:38" x14ac:dyDescent="0.35">
      <c r="A40" t="s">
        <v>1562</v>
      </c>
      <c r="B40" t="s">
        <v>1651</v>
      </c>
      <c r="C40" t="s">
        <v>1652</v>
      </c>
      <c r="D40" s="1">
        <v>44794</v>
      </c>
      <c r="E40">
        <f t="shared" si="4"/>
        <v>60</v>
      </c>
      <c r="F40" t="s">
        <v>16</v>
      </c>
      <c r="G40">
        <v>860</v>
      </c>
      <c r="H40">
        <f t="shared" si="1"/>
        <v>86</v>
      </c>
      <c r="I40" t="s">
        <v>9</v>
      </c>
      <c r="J40">
        <v>1</v>
      </c>
      <c r="L40" t="s">
        <v>16</v>
      </c>
      <c r="M40" t="str">
        <f t="shared" si="2"/>
        <v>F</v>
      </c>
      <c r="N40" t="s">
        <v>44</v>
      </c>
      <c r="O40" t="s">
        <v>1653</v>
      </c>
      <c r="P40" t="s">
        <v>15</v>
      </c>
      <c r="Q40">
        <v>4</v>
      </c>
      <c r="R40">
        <f t="shared" si="5"/>
        <v>2018</v>
      </c>
      <c r="S40" t="s">
        <v>8</v>
      </c>
      <c r="T40" t="s">
        <v>8</v>
      </c>
      <c r="U40" t="s">
        <v>8976</v>
      </c>
      <c r="V40">
        <f>VLOOKUP(P40,'PBT Tag Rates'!$B$5:$E$34,4,FALSE)</f>
        <v>0.96828396500000002</v>
      </c>
      <c r="W40">
        <v>1</v>
      </c>
      <c r="X40" s="16">
        <f>IFERROR(LOOKUP(H40,{30,43,48,53,58,63,68,73,78,83,88,93,97},{42,47,52,57,62,67,72,77,82,87,92,99,100}),999)</f>
        <v>87</v>
      </c>
      <c r="Y40" s="19">
        <f t="shared" si="3"/>
        <v>1.7361111111111112</v>
      </c>
      <c r="Z40" s="19">
        <f t="shared" si="6"/>
        <v>1.7503472222222223</v>
      </c>
      <c r="AA40" s="19">
        <f t="shared" si="7"/>
        <v>15.753125000000001</v>
      </c>
      <c r="AB40" s="19" t="s">
        <v>8887</v>
      </c>
      <c r="AC40" s="26"/>
      <c r="AE40" s="15"/>
      <c r="AI40" s="26"/>
      <c r="AK40" s="15"/>
    </row>
    <row r="41" spans="1:38" x14ac:dyDescent="0.35">
      <c r="A41" t="s">
        <v>1562</v>
      </c>
      <c r="B41" t="s">
        <v>1654</v>
      </c>
      <c r="C41" t="s">
        <v>1655</v>
      </c>
      <c r="D41" s="1">
        <v>44794</v>
      </c>
      <c r="E41">
        <f t="shared" si="4"/>
        <v>60</v>
      </c>
      <c r="F41" t="s">
        <v>1569</v>
      </c>
      <c r="G41">
        <v>620</v>
      </c>
      <c r="H41">
        <f t="shared" si="1"/>
        <v>62</v>
      </c>
      <c r="I41" t="s">
        <v>7</v>
      </c>
      <c r="J41" t="s">
        <v>8</v>
      </c>
      <c r="L41" t="s">
        <v>6</v>
      </c>
      <c r="M41" t="str">
        <f t="shared" si="2"/>
        <v>M</v>
      </c>
      <c r="N41" t="s">
        <v>1656</v>
      </c>
      <c r="O41" t="s">
        <v>1657</v>
      </c>
      <c r="P41" t="s">
        <v>702</v>
      </c>
      <c r="Q41">
        <v>3</v>
      </c>
      <c r="R41">
        <f t="shared" si="5"/>
        <v>2019</v>
      </c>
      <c r="S41" t="s">
        <v>8</v>
      </c>
      <c r="T41" t="s">
        <v>8</v>
      </c>
      <c r="U41" t="s">
        <v>8975</v>
      </c>
      <c r="V41">
        <f>VLOOKUP(P41,'PBT Tag Rates'!$B$5:$E$34,4,FALSE)</f>
        <v>0.99705232300000002</v>
      </c>
      <c r="W41">
        <v>1</v>
      </c>
      <c r="X41" s="16">
        <f>IFERROR(LOOKUP(H41,{30,43,48,53,58,63,68,73,78,83,88,93,97},{42,47,52,57,62,67,72,77,82,87,92,99,100}),999)</f>
        <v>62</v>
      </c>
      <c r="Y41" s="19">
        <f t="shared" si="3"/>
        <v>1.7361111111111112</v>
      </c>
      <c r="Z41" s="19">
        <f t="shared" si="6"/>
        <v>1.7503472222222223</v>
      </c>
      <c r="AA41" s="19">
        <f t="shared" si="7"/>
        <v>15.753125000000001</v>
      </c>
      <c r="AB41" s="19" t="s">
        <v>8887</v>
      </c>
      <c r="AC41" s="26"/>
      <c r="AE41" s="15"/>
      <c r="AI41" s="26"/>
      <c r="AK41" s="15"/>
    </row>
    <row r="42" spans="1:38" x14ac:dyDescent="0.35">
      <c r="A42" t="s">
        <v>1562</v>
      </c>
      <c r="B42" t="s">
        <v>1658</v>
      </c>
      <c r="C42" t="s">
        <v>1659</v>
      </c>
      <c r="D42" s="1">
        <v>44794</v>
      </c>
      <c r="E42">
        <f t="shared" si="4"/>
        <v>60</v>
      </c>
      <c r="F42" t="s">
        <v>1569</v>
      </c>
      <c r="G42">
        <v>510</v>
      </c>
      <c r="H42">
        <f t="shared" si="1"/>
        <v>51</v>
      </c>
      <c r="I42" t="s">
        <v>7</v>
      </c>
      <c r="J42" t="s">
        <v>8</v>
      </c>
      <c r="L42" t="s">
        <v>6</v>
      </c>
      <c r="M42" t="str">
        <f t="shared" si="2"/>
        <v>M</v>
      </c>
      <c r="N42" t="s">
        <v>8</v>
      </c>
      <c r="O42" t="s">
        <v>8</v>
      </c>
      <c r="P42" t="s">
        <v>11</v>
      </c>
      <c r="Q42" t="s">
        <v>8</v>
      </c>
      <c r="R42" t="str">
        <f t="shared" si="5"/>
        <v>U</v>
      </c>
      <c r="S42" t="s">
        <v>12</v>
      </c>
      <c r="T42">
        <v>1</v>
      </c>
      <c r="U42" t="s">
        <v>11</v>
      </c>
      <c r="V42" t="e">
        <f>VLOOKUP(P42,'PBT Tag Rates'!$B$5:$E$34,4,FALSE)</f>
        <v>#N/A</v>
      </c>
      <c r="W42">
        <v>1</v>
      </c>
      <c r="X42" s="16">
        <f>IFERROR(LOOKUP(H42,{30,43,48,53,58,63,68,73,78,83,88,93,97},{42,47,52,57,62,67,72,77,82,87,92,99,100}),999)</f>
        <v>52</v>
      </c>
      <c r="Y42" s="19">
        <f t="shared" si="3"/>
        <v>1.7361111111111112</v>
      </c>
      <c r="Z42" s="19">
        <f t="shared" si="6"/>
        <v>1.7503472222222223</v>
      </c>
      <c r="AA42" s="19">
        <f t="shared" si="7"/>
        <v>15.753125000000001</v>
      </c>
      <c r="AB42" s="19" t="s">
        <v>8887</v>
      </c>
      <c r="AC42" s="26"/>
      <c r="AE42" s="15"/>
      <c r="AI42" s="26"/>
      <c r="AK42" s="15"/>
    </row>
    <row r="43" spans="1:38" x14ac:dyDescent="0.35">
      <c r="A43" t="s">
        <v>1562</v>
      </c>
      <c r="B43" t="s">
        <v>1660</v>
      </c>
      <c r="C43" t="s">
        <v>1661</v>
      </c>
      <c r="D43" s="1">
        <v>44794</v>
      </c>
      <c r="E43">
        <f t="shared" si="4"/>
        <v>60</v>
      </c>
      <c r="F43" t="s">
        <v>1569</v>
      </c>
      <c r="G43">
        <v>660</v>
      </c>
      <c r="H43">
        <f t="shared" si="1"/>
        <v>66</v>
      </c>
      <c r="I43" t="s">
        <v>7</v>
      </c>
      <c r="J43" t="s">
        <v>8</v>
      </c>
      <c r="L43" t="s">
        <v>6</v>
      </c>
      <c r="M43" t="str">
        <f t="shared" si="2"/>
        <v>M</v>
      </c>
      <c r="N43" t="s">
        <v>8</v>
      </c>
      <c r="O43" t="s">
        <v>8</v>
      </c>
      <c r="P43" t="s">
        <v>11</v>
      </c>
      <c r="Q43" t="s">
        <v>8</v>
      </c>
      <c r="R43" t="str">
        <f t="shared" si="5"/>
        <v>U</v>
      </c>
      <c r="S43" t="s">
        <v>12</v>
      </c>
      <c r="T43">
        <v>1</v>
      </c>
      <c r="U43" t="s">
        <v>11</v>
      </c>
      <c r="V43" t="e">
        <f>VLOOKUP(P43,'PBT Tag Rates'!$B$5:$E$34,4,FALSE)</f>
        <v>#N/A</v>
      </c>
      <c r="W43">
        <v>1</v>
      </c>
      <c r="X43" s="16">
        <f>IFERROR(LOOKUP(H43,{30,43,48,53,58,63,68,73,78,83,88,93,97},{42,47,52,57,62,67,72,77,82,87,92,99,100}),999)</f>
        <v>67</v>
      </c>
      <c r="Y43" s="19">
        <f t="shared" si="3"/>
        <v>1.7361111111111112</v>
      </c>
      <c r="Z43" s="19">
        <f t="shared" si="6"/>
        <v>1.7503472222222223</v>
      </c>
      <c r="AA43" s="19">
        <f t="shared" si="7"/>
        <v>15.753125000000001</v>
      </c>
      <c r="AB43" s="19" t="s">
        <v>8887</v>
      </c>
      <c r="AC43" s="26"/>
      <c r="AE43" s="15"/>
      <c r="AI43" s="26"/>
      <c r="AK43" s="15"/>
    </row>
    <row r="44" spans="1:38" x14ac:dyDescent="0.35">
      <c r="A44" t="s">
        <v>1562</v>
      </c>
      <c r="B44" t="s">
        <v>1662</v>
      </c>
      <c r="C44" t="s">
        <v>1663</v>
      </c>
      <c r="D44" s="1">
        <v>44794</v>
      </c>
      <c r="E44">
        <f t="shared" si="4"/>
        <v>60</v>
      </c>
      <c r="F44" t="s">
        <v>6</v>
      </c>
      <c r="G44">
        <v>870</v>
      </c>
      <c r="H44">
        <f t="shared" si="1"/>
        <v>87</v>
      </c>
      <c r="I44" t="s">
        <v>7</v>
      </c>
      <c r="J44" t="s">
        <v>8</v>
      </c>
      <c r="L44" t="s">
        <v>6</v>
      </c>
      <c r="M44" t="str">
        <f t="shared" si="2"/>
        <v>M</v>
      </c>
      <c r="N44" t="s">
        <v>1664</v>
      </c>
      <c r="O44" t="s">
        <v>1665</v>
      </c>
      <c r="P44" t="s">
        <v>15</v>
      </c>
      <c r="Q44">
        <v>4</v>
      </c>
      <c r="R44">
        <f t="shared" si="5"/>
        <v>2018</v>
      </c>
      <c r="S44" t="s">
        <v>8</v>
      </c>
      <c r="T44" t="s">
        <v>8</v>
      </c>
      <c r="U44" t="s">
        <v>8858</v>
      </c>
      <c r="V44">
        <f>VLOOKUP(P44,'PBT Tag Rates'!$B$5:$E$34,4,FALSE)</f>
        <v>0.96828396500000002</v>
      </c>
      <c r="W44">
        <v>1</v>
      </c>
      <c r="X44" s="16">
        <f>IFERROR(LOOKUP(H44,{30,43,48,53,58,63,68,73,78,83,88,93,97},{42,47,52,57,62,67,72,77,82,87,92,99,100}),999)</f>
        <v>87</v>
      </c>
      <c r="Y44" s="19">
        <f t="shared" si="3"/>
        <v>1.7361111111111112</v>
      </c>
      <c r="Z44" s="19">
        <f t="shared" si="6"/>
        <v>1.7503472222222223</v>
      </c>
      <c r="AA44" s="19">
        <f t="shared" si="7"/>
        <v>15.753125000000001</v>
      </c>
      <c r="AB44" s="19" t="s">
        <v>8887</v>
      </c>
      <c r="AC44" s="26"/>
      <c r="AE44" s="15"/>
      <c r="AI44" s="26"/>
      <c r="AK44" s="15"/>
    </row>
    <row r="45" spans="1:38" x14ac:dyDescent="0.35">
      <c r="A45" t="s">
        <v>1562</v>
      </c>
      <c r="B45" t="s">
        <v>1666</v>
      </c>
      <c r="C45" t="s">
        <v>1667</v>
      </c>
      <c r="D45" s="1">
        <v>44794</v>
      </c>
      <c r="E45">
        <f t="shared" si="4"/>
        <v>60</v>
      </c>
      <c r="F45" t="s">
        <v>1569</v>
      </c>
      <c r="G45">
        <v>620</v>
      </c>
      <c r="H45">
        <f t="shared" si="1"/>
        <v>62</v>
      </c>
      <c r="I45" t="s">
        <v>9</v>
      </c>
      <c r="J45">
        <v>1</v>
      </c>
      <c r="L45" t="s">
        <v>6</v>
      </c>
      <c r="M45" t="str">
        <f t="shared" si="2"/>
        <v>M</v>
      </c>
      <c r="N45" t="s">
        <v>754</v>
      </c>
      <c r="O45" t="s">
        <v>1668</v>
      </c>
      <c r="P45" t="s">
        <v>19</v>
      </c>
      <c r="Q45">
        <v>4</v>
      </c>
      <c r="R45">
        <f t="shared" si="5"/>
        <v>2018</v>
      </c>
      <c r="S45" t="s">
        <v>8</v>
      </c>
      <c r="T45" t="s">
        <v>8</v>
      </c>
      <c r="U45" t="s">
        <v>9007</v>
      </c>
      <c r="V45">
        <f>VLOOKUP(P45,'PBT Tag Rates'!$B$5:$E$34,4,FALSE)</f>
        <v>0.80551598400000002</v>
      </c>
      <c r="W45">
        <v>1</v>
      </c>
      <c r="X45" s="16">
        <f>IFERROR(LOOKUP(H45,{30,43,48,53,58,63,68,73,78,83,88,93,97},{42,47,52,57,62,67,72,77,82,87,92,99,100}),999)</f>
        <v>62</v>
      </c>
      <c r="Y45" s="19">
        <f t="shared" si="3"/>
        <v>1.7361111111111112</v>
      </c>
      <c r="Z45" s="19">
        <f t="shared" si="6"/>
        <v>1.7503472222222223</v>
      </c>
      <c r="AA45" s="19">
        <f t="shared" si="7"/>
        <v>15.753125000000001</v>
      </c>
      <c r="AB45" s="19" t="s">
        <v>8886</v>
      </c>
      <c r="AC45" s="26"/>
      <c r="AE45" s="15"/>
      <c r="AI45" s="26"/>
      <c r="AK45" s="15"/>
    </row>
    <row r="46" spans="1:38" x14ac:dyDescent="0.35">
      <c r="A46" t="s">
        <v>1562</v>
      </c>
      <c r="B46" t="s">
        <v>1669</v>
      </c>
      <c r="C46" t="s">
        <v>566</v>
      </c>
      <c r="D46" s="1">
        <v>44794</v>
      </c>
      <c r="E46">
        <f t="shared" si="4"/>
        <v>60</v>
      </c>
      <c r="F46" t="s">
        <v>6</v>
      </c>
      <c r="G46">
        <v>850</v>
      </c>
      <c r="H46">
        <f t="shared" si="1"/>
        <v>85</v>
      </c>
      <c r="I46" t="s">
        <v>7</v>
      </c>
      <c r="J46" t="s">
        <v>8</v>
      </c>
      <c r="L46" t="s">
        <v>6</v>
      </c>
      <c r="M46" t="str">
        <f t="shared" si="2"/>
        <v>M</v>
      </c>
      <c r="N46" t="s">
        <v>748</v>
      </c>
      <c r="O46" t="s">
        <v>1670</v>
      </c>
      <c r="P46" t="s">
        <v>19</v>
      </c>
      <c r="Q46">
        <v>4</v>
      </c>
      <c r="R46">
        <f t="shared" si="5"/>
        <v>2018</v>
      </c>
      <c r="S46" t="s">
        <v>8</v>
      </c>
      <c r="T46" t="s">
        <v>8</v>
      </c>
      <c r="U46" t="s">
        <v>9084</v>
      </c>
      <c r="V46">
        <f>VLOOKUP(P46,'PBT Tag Rates'!$B$5:$E$34,4,FALSE)</f>
        <v>0.80551598400000002</v>
      </c>
      <c r="W46">
        <v>1</v>
      </c>
      <c r="X46" s="16">
        <f>IFERROR(LOOKUP(H46,{30,43,48,53,58,63,68,73,78,83,88,93,97},{42,47,52,57,62,67,72,77,82,87,92,99,100}),999)</f>
        <v>87</v>
      </c>
      <c r="Y46" s="19">
        <f t="shared" si="3"/>
        <v>1.7361111111111112</v>
      </c>
      <c r="Z46" s="19">
        <f t="shared" si="6"/>
        <v>1.7503472222222223</v>
      </c>
      <c r="AA46" s="19">
        <f t="shared" si="7"/>
        <v>15.753125000000001</v>
      </c>
      <c r="AB46" s="19" t="s">
        <v>8887</v>
      </c>
      <c r="AC46" s="26"/>
      <c r="AE46" s="15"/>
      <c r="AI46" s="26"/>
      <c r="AK46" s="15"/>
    </row>
    <row r="47" spans="1:38" x14ac:dyDescent="0.35">
      <c r="A47" t="s">
        <v>1562</v>
      </c>
      <c r="B47" t="s">
        <v>1671</v>
      </c>
      <c r="C47" t="s">
        <v>1672</v>
      </c>
      <c r="D47" s="1">
        <v>44794</v>
      </c>
      <c r="E47">
        <f t="shared" si="4"/>
        <v>60</v>
      </c>
      <c r="F47" t="s">
        <v>16</v>
      </c>
      <c r="G47">
        <v>790</v>
      </c>
      <c r="H47">
        <f t="shared" si="1"/>
        <v>79</v>
      </c>
      <c r="I47" t="s">
        <v>9</v>
      </c>
      <c r="J47">
        <v>1</v>
      </c>
      <c r="L47" t="s">
        <v>16</v>
      </c>
      <c r="M47" t="str">
        <f t="shared" si="2"/>
        <v>F</v>
      </c>
      <c r="N47" t="s">
        <v>1673</v>
      </c>
      <c r="O47" t="s">
        <v>1674</v>
      </c>
      <c r="P47" t="s">
        <v>15</v>
      </c>
      <c r="Q47">
        <v>4</v>
      </c>
      <c r="R47">
        <f t="shared" si="5"/>
        <v>2018</v>
      </c>
      <c r="S47" t="s">
        <v>8</v>
      </c>
      <c r="T47" t="s">
        <v>8</v>
      </c>
      <c r="U47" t="s">
        <v>8975</v>
      </c>
      <c r="V47">
        <f>VLOOKUP(P47,'PBT Tag Rates'!$B$5:$E$34,4,FALSE)</f>
        <v>0.96828396500000002</v>
      </c>
      <c r="W47">
        <v>1</v>
      </c>
      <c r="X47" s="16">
        <f>IFERROR(LOOKUP(H47,{30,43,48,53,58,63,68,73,78,83,88,93,97},{42,47,52,57,62,67,72,77,82,87,92,99,100}),999)</f>
        <v>82</v>
      </c>
      <c r="Y47" s="19">
        <f t="shared" si="3"/>
        <v>1.7361111111111112</v>
      </c>
      <c r="Z47" s="19">
        <f t="shared" si="6"/>
        <v>1.7503472222222223</v>
      </c>
      <c r="AA47" s="19">
        <f t="shared" si="7"/>
        <v>15.753125000000001</v>
      </c>
      <c r="AB47" s="19" t="s">
        <v>8887</v>
      </c>
      <c r="AC47" s="26"/>
      <c r="AE47" s="15"/>
      <c r="AI47" s="26"/>
      <c r="AK47" s="15"/>
    </row>
    <row r="48" spans="1:38" x14ac:dyDescent="0.35">
      <c r="A48" t="s">
        <v>1562</v>
      </c>
      <c r="B48" t="s">
        <v>1675</v>
      </c>
      <c r="C48" t="s">
        <v>1676</v>
      </c>
      <c r="D48" s="1">
        <v>44794</v>
      </c>
      <c r="E48">
        <f t="shared" si="4"/>
        <v>60</v>
      </c>
      <c r="F48" t="s">
        <v>6</v>
      </c>
      <c r="G48">
        <v>750</v>
      </c>
      <c r="H48">
        <f t="shared" si="1"/>
        <v>75</v>
      </c>
      <c r="I48" t="s">
        <v>9</v>
      </c>
      <c r="J48">
        <v>1</v>
      </c>
      <c r="L48" t="s">
        <v>6</v>
      </c>
      <c r="M48" t="str">
        <f t="shared" si="2"/>
        <v>M</v>
      </c>
      <c r="N48" t="s">
        <v>1025</v>
      </c>
      <c r="O48" t="s">
        <v>1026</v>
      </c>
      <c r="P48" t="s">
        <v>19</v>
      </c>
      <c r="Q48">
        <v>4</v>
      </c>
      <c r="R48">
        <f t="shared" si="5"/>
        <v>2018</v>
      </c>
      <c r="S48" t="s">
        <v>8</v>
      </c>
      <c r="T48" t="s">
        <v>8</v>
      </c>
      <c r="U48" t="s">
        <v>9086</v>
      </c>
      <c r="V48">
        <f>VLOOKUP(P48,'PBT Tag Rates'!$B$5:$E$34,4,FALSE)</f>
        <v>0.80551598400000002</v>
      </c>
      <c r="W48">
        <v>1</v>
      </c>
      <c r="X48" s="16">
        <f>IFERROR(LOOKUP(H48,{30,43,48,53,58,63,68,73,78,83,88,93,97},{42,47,52,57,62,67,72,77,82,87,92,99,100}),999)</f>
        <v>77</v>
      </c>
      <c r="Y48" s="19">
        <f t="shared" si="3"/>
        <v>1.7361111111111112</v>
      </c>
      <c r="Z48" s="19">
        <f t="shared" si="6"/>
        <v>1.7503472222222223</v>
      </c>
      <c r="AA48" s="19">
        <f t="shared" si="7"/>
        <v>15.753125000000001</v>
      </c>
      <c r="AB48" s="19" t="s">
        <v>8887</v>
      </c>
      <c r="AC48" s="26"/>
      <c r="AE48" s="15"/>
      <c r="AI48" s="26"/>
      <c r="AK48" s="15"/>
    </row>
    <row r="49" spans="1:37" x14ac:dyDescent="0.35">
      <c r="A49" t="s">
        <v>1562</v>
      </c>
      <c r="B49" t="s">
        <v>1677</v>
      </c>
      <c r="C49" t="s">
        <v>1678</v>
      </c>
      <c r="D49" s="1">
        <v>44795</v>
      </c>
      <c r="E49">
        <f t="shared" si="4"/>
        <v>60</v>
      </c>
      <c r="F49" t="s">
        <v>16</v>
      </c>
      <c r="G49">
        <v>890</v>
      </c>
      <c r="H49">
        <f t="shared" si="1"/>
        <v>89</v>
      </c>
      <c r="I49" t="s">
        <v>7</v>
      </c>
      <c r="J49" t="s">
        <v>8</v>
      </c>
      <c r="L49" t="s">
        <v>16</v>
      </c>
      <c r="M49" t="str">
        <f t="shared" si="2"/>
        <v>F</v>
      </c>
      <c r="N49" t="s">
        <v>8</v>
      </c>
      <c r="O49" t="s">
        <v>8</v>
      </c>
      <c r="P49" t="s">
        <v>11</v>
      </c>
      <c r="Q49" t="s">
        <v>8</v>
      </c>
      <c r="R49" t="str">
        <f t="shared" si="5"/>
        <v>U</v>
      </c>
      <c r="S49" t="s">
        <v>12</v>
      </c>
      <c r="T49">
        <v>1</v>
      </c>
      <c r="U49" t="s">
        <v>11</v>
      </c>
      <c r="V49" t="e">
        <f>VLOOKUP(P49,'PBT Tag Rates'!$B$5:$E$34,4,FALSE)</f>
        <v>#N/A</v>
      </c>
      <c r="W49">
        <v>1</v>
      </c>
      <c r="X49" s="16">
        <f>IFERROR(LOOKUP(H49,{30,43,48,53,58,63,68,73,78,83,88,93,97},{42,47,52,57,62,67,72,77,82,87,92,99,100}),999)</f>
        <v>92</v>
      </c>
      <c r="Y49" s="19">
        <f t="shared" si="3"/>
        <v>1.7361111111111112</v>
      </c>
      <c r="Z49" s="19">
        <f t="shared" si="6"/>
        <v>1.7503472222222223</v>
      </c>
      <c r="AA49" s="19">
        <f t="shared" si="7"/>
        <v>15.753125000000001</v>
      </c>
      <c r="AB49" s="19" t="s">
        <v>8887</v>
      </c>
      <c r="AC49" s="26"/>
      <c r="AE49" s="15"/>
      <c r="AI49" s="26"/>
      <c r="AK49" s="15"/>
    </row>
    <row r="50" spans="1:37" x14ac:dyDescent="0.35">
      <c r="A50" t="s">
        <v>1562</v>
      </c>
      <c r="B50" t="s">
        <v>1679</v>
      </c>
      <c r="C50" t="s">
        <v>1680</v>
      </c>
      <c r="D50" s="1">
        <v>44795</v>
      </c>
      <c r="E50">
        <f t="shared" si="4"/>
        <v>60</v>
      </c>
      <c r="F50" t="s">
        <v>16</v>
      </c>
      <c r="G50">
        <v>770</v>
      </c>
      <c r="H50">
        <f t="shared" si="1"/>
        <v>77</v>
      </c>
      <c r="I50" t="s">
        <v>7</v>
      </c>
      <c r="J50" t="s">
        <v>8</v>
      </c>
      <c r="L50" t="s">
        <v>16</v>
      </c>
      <c r="M50" t="str">
        <f t="shared" si="2"/>
        <v>F</v>
      </c>
      <c r="N50" t="s">
        <v>694</v>
      </c>
      <c r="O50" t="s">
        <v>1681</v>
      </c>
      <c r="P50" t="s">
        <v>19</v>
      </c>
      <c r="Q50">
        <v>4</v>
      </c>
      <c r="R50">
        <f t="shared" si="5"/>
        <v>2018</v>
      </c>
      <c r="S50" t="s">
        <v>8</v>
      </c>
      <c r="T50" t="s">
        <v>8</v>
      </c>
      <c r="U50" t="s">
        <v>9088</v>
      </c>
      <c r="V50">
        <f>VLOOKUP(P50,'PBT Tag Rates'!$B$5:$E$34,4,FALSE)</f>
        <v>0.80551598400000002</v>
      </c>
      <c r="W50">
        <v>1</v>
      </c>
      <c r="X50" s="16">
        <f>IFERROR(LOOKUP(H50,{30,43,48,53,58,63,68,73,78,83,88,93,97},{42,47,52,57,62,67,72,77,82,87,92,99,100}),999)</f>
        <v>77</v>
      </c>
      <c r="Y50" s="19">
        <f t="shared" si="3"/>
        <v>1.7361111111111112</v>
      </c>
      <c r="Z50" s="19">
        <f t="shared" si="6"/>
        <v>1.7503472222222223</v>
      </c>
      <c r="AA50" s="19">
        <f t="shared" si="7"/>
        <v>15.753125000000001</v>
      </c>
      <c r="AB50" s="19" t="s">
        <v>8887</v>
      </c>
      <c r="AC50" s="26"/>
      <c r="AE50" s="15"/>
      <c r="AI50" s="26"/>
      <c r="AK50" s="15"/>
    </row>
    <row r="51" spans="1:37" x14ac:dyDescent="0.35">
      <c r="A51" t="s">
        <v>1562</v>
      </c>
      <c r="B51" t="s">
        <v>1682</v>
      </c>
      <c r="C51" t="s">
        <v>1683</v>
      </c>
      <c r="D51" s="1">
        <v>44795</v>
      </c>
      <c r="E51">
        <f t="shared" si="4"/>
        <v>60</v>
      </c>
      <c r="F51" t="s">
        <v>16</v>
      </c>
      <c r="G51">
        <v>790</v>
      </c>
      <c r="H51">
        <f t="shared" si="1"/>
        <v>79</v>
      </c>
      <c r="I51" t="s">
        <v>7</v>
      </c>
      <c r="J51" t="s">
        <v>8</v>
      </c>
      <c r="L51" t="s">
        <v>16</v>
      </c>
      <c r="M51" t="str">
        <f t="shared" si="2"/>
        <v>F</v>
      </c>
      <c r="N51" t="s">
        <v>508</v>
      </c>
      <c r="O51" t="s">
        <v>630</v>
      </c>
      <c r="P51" t="s">
        <v>19</v>
      </c>
      <c r="Q51">
        <v>4</v>
      </c>
      <c r="R51">
        <f t="shared" si="5"/>
        <v>2018</v>
      </c>
      <c r="S51" t="s">
        <v>8</v>
      </c>
      <c r="T51" t="s">
        <v>8</v>
      </c>
      <c r="U51" t="s">
        <v>9006</v>
      </c>
      <c r="V51">
        <f>VLOOKUP(P51,'PBT Tag Rates'!$B$5:$E$34,4,FALSE)</f>
        <v>0.80551598400000002</v>
      </c>
      <c r="W51">
        <v>1</v>
      </c>
      <c r="X51" s="16">
        <f>IFERROR(LOOKUP(H51,{30,43,48,53,58,63,68,73,78,83,88,93,97},{42,47,52,57,62,67,72,77,82,87,92,99,100}),999)</f>
        <v>82</v>
      </c>
      <c r="Y51" s="19">
        <f t="shared" si="3"/>
        <v>1.7361111111111112</v>
      </c>
      <c r="Z51" s="19">
        <f t="shared" si="6"/>
        <v>1.7503472222222223</v>
      </c>
      <c r="AA51" s="19">
        <f t="shared" si="7"/>
        <v>15.753125000000001</v>
      </c>
      <c r="AB51" s="19" t="s">
        <v>8886</v>
      </c>
      <c r="AC51" s="26"/>
      <c r="AE51" s="15"/>
      <c r="AI51" s="26"/>
      <c r="AK51" s="15"/>
    </row>
    <row r="52" spans="1:37" x14ac:dyDescent="0.35">
      <c r="A52" t="s">
        <v>1562</v>
      </c>
      <c r="B52" t="s">
        <v>1684</v>
      </c>
      <c r="C52" t="s">
        <v>1685</v>
      </c>
      <c r="D52" s="1">
        <v>44795</v>
      </c>
      <c r="E52">
        <f t="shared" si="4"/>
        <v>60</v>
      </c>
      <c r="F52" t="s">
        <v>16</v>
      </c>
      <c r="G52">
        <v>740</v>
      </c>
      <c r="H52">
        <f t="shared" si="1"/>
        <v>74</v>
      </c>
      <c r="I52" t="s">
        <v>7</v>
      </c>
      <c r="J52" t="s">
        <v>8</v>
      </c>
      <c r="L52" t="s">
        <v>16</v>
      </c>
      <c r="M52" t="str">
        <f t="shared" si="2"/>
        <v>F</v>
      </c>
      <c r="N52" t="s">
        <v>8</v>
      </c>
      <c r="O52" t="s">
        <v>8</v>
      </c>
      <c r="P52" t="s">
        <v>11</v>
      </c>
      <c r="Q52" t="s">
        <v>8</v>
      </c>
      <c r="R52" t="str">
        <f t="shared" si="5"/>
        <v>U</v>
      </c>
      <c r="S52" t="s">
        <v>1686</v>
      </c>
      <c r="T52">
        <v>0.78152442147763301</v>
      </c>
      <c r="U52" t="s">
        <v>11</v>
      </c>
      <c r="V52" t="e">
        <f>VLOOKUP(P52,'PBT Tag Rates'!$B$5:$E$34,4,FALSE)</f>
        <v>#N/A</v>
      </c>
      <c r="W52">
        <v>1</v>
      </c>
      <c r="X52" s="16">
        <f>IFERROR(LOOKUP(H52,{30,43,48,53,58,63,68,73,78,83,88,93,97},{42,47,52,57,62,67,72,77,82,87,92,99,100}),999)</f>
        <v>77</v>
      </c>
      <c r="Y52" s="19">
        <f t="shared" si="3"/>
        <v>1.7361111111111112</v>
      </c>
      <c r="Z52" s="19">
        <f t="shared" si="6"/>
        <v>1.7503472222222223</v>
      </c>
      <c r="AA52" s="19">
        <f t="shared" si="7"/>
        <v>15.753125000000001</v>
      </c>
      <c r="AB52" s="19" t="s">
        <v>8887</v>
      </c>
      <c r="AC52" s="26"/>
      <c r="AE52" s="15"/>
      <c r="AI52" s="26"/>
      <c r="AK52" s="15"/>
    </row>
    <row r="53" spans="1:37" x14ac:dyDescent="0.35">
      <c r="A53" t="s">
        <v>1562</v>
      </c>
      <c r="B53" t="s">
        <v>1687</v>
      </c>
      <c r="C53" t="s">
        <v>1688</v>
      </c>
      <c r="D53" s="1">
        <v>44795</v>
      </c>
      <c r="E53">
        <f t="shared" si="4"/>
        <v>60</v>
      </c>
      <c r="F53" t="s">
        <v>1569</v>
      </c>
      <c r="G53">
        <v>600</v>
      </c>
      <c r="H53">
        <f t="shared" si="1"/>
        <v>60</v>
      </c>
      <c r="I53" t="s">
        <v>7</v>
      </c>
      <c r="J53" t="s">
        <v>8</v>
      </c>
      <c r="L53" t="s">
        <v>6</v>
      </c>
      <c r="M53" t="str">
        <f t="shared" si="2"/>
        <v>M</v>
      </c>
      <c r="N53" t="s">
        <v>555</v>
      </c>
      <c r="O53" t="s">
        <v>1689</v>
      </c>
      <c r="P53" t="s">
        <v>557</v>
      </c>
      <c r="Q53">
        <v>3</v>
      </c>
      <c r="R53">
        <f t="shared" si="5"/>
        <v>2019</v>
      </c>
      <c r="S53" t="s">
        <v>8</v>
      </c>
      <c r="T53" t="s">
        <v>8</v>
      </c>
      <c r="U53" t="s">
        <v>9088</v>
      </c>
      <c r="V53">
        <f>VLOOKUP(P53,'PBT Tag Rates'!$B$5:$E$34,4,FALSE)</f>
        <v>0.95971980899999998</v>
      </c>
      <c r="W53">
        <v>1</v>
      </c>
      <c r="X53" s="16">
        <f>IFERROR(LOOKUP(H53,{30,43,48,53,58,63,68,73,78,83,88,93,97},{42,47,52,57,62,67,72,77,82,87,92,99,100}),999)</f>
        <v>62</v>
      </c>
      <c r="Y53" s="19">
        <f t="shared" si="3"/>
        <v>1.7361111111111112</v>
      </c>
      <c r="Z53" s="19">
        <f t="shared" si="6"/>
        <v>1.7503472222222223</v>
      </c>
      <c r="AA53" s="19">
        <f t="shared" si="7"/>
        <v>15.753125000000001</v>
      </c>
      <c r="AB53" s="19" t="s">
        <v>8887</v>
      </c>
      <c r="AC53" s="26"/>
      <c r="AE53" s="15"/>
      <c r="AI53" s="26"/>
      <c r="AK53" s="15"/>
    </row>
    <row r="54" spans="1:37" x14ac:dyDescent="0.35">
      <c r="A54" t="s">
        <v>1562</v>
      </c>
      <c r="B54" t="s">
        <v>1690</v>
      </c>
      <c r="C54" t="s">
        <v>1691</v>
      </c>
      <c r="D54" s="1">
        <v>44795</v>
      </c>
      <c r="E54">
        <f t="shared" si="4"/>
        <v>60</v>
      </c>
      <c r="F54" t="s">
        <v>1569</v>
      </c>
      <c r="G54">
        <v>570</v>
      </c>
      <c r="H54">
        <f t="shared" si="1"/>
        <v>57</v>
      </c>
      <c r="I54" t="s">
        <v>7</v>
      </c>
      <c r="J54" t="s">
        <v>8</v>
      </c>
      <c r="L54" t="s">
        <v>6</v>
      </c>
      <c r="M54" t="str">
        <f t="shared" si="2"/>
        <v>M</v>
      </c>
      <c r="N54" t="s">
        <v>1692</v>
      </c>
      <c r="O54" t="s">
        <v>1693</v>
      </c>
      <c r="P54" t="s">
        <v>557</v>
      </c>
      <c r="Q54">
        <v>3</v>
      </c>
      <c r="R54">
        <f t="shared" si="5"/>
        <v>2019</v>
      </c>
      <c r="S54" t="s">
        <v>8</v>
      </c>
      <c r="T54" t="s">
        <v>8</v>
      </c>
      <c r="U54" t="s">
        <v>9088</v>
      </c>
      <c r="V54">
        <f>VLOOKUP(P54,'PBT Tag Rates'!$B$5:$E$34,4,FALSE)</f>
        <v>0.95971980899999998</v>
      </c>
      <c r="W54">
        <v>1</v>
      </c>
      <c r="X54" s="16">
        <f>IFERROR(LOOKUP(H54,{30,43,48,53,58,63,68,73,78,83,88,93,97},{42,47,52,57,62,67,72,77,82,87,92,99,100}),999)</f>
        <v>57</v>
      </c>
      <c r="Y54" s="19">
        <f t="shared" si="3"/>
        <v>1.7361111111111112</v>
      </c>
      <c r="Z54" s="19">
        <f t="shared" si="6"/>
        <v>1.7503472222222223</v>
      </c>
      <c r="AA54" s="19">
        <f t="shared" si="7"/>
        <v>15.753125000000001</v>
      </c>
      <c r="AB54" s="19" t="s">
        <v>8887</v>
      </c>
      <c r="AC54" s="26"/>
      <c r="AE54" s="15"/>
      <c r="AI54" s="26"/>
      <c r="AK54" s="15"/>
    </row>
    <row r="55" spans="1:37" x14ac:dyDescent="0.35">
      <c r="A55" t="s">
        <v>1562</v>
      </c>
      <c r="B55" t="s">
        <v>1694</v>
      </c>
      <c r="C55" t="s">
        <v>1695</v>
      </c>
      <c r="D55" s="1">
        <v>44795</v>
      </c>
      <c r="E55">
        <f t="shared" si="4"/>
        <v>60</v>
      </c>
      <c r="F55" t="s">
        <v>6</v>
      </c>
      <c r="G55">
        <v>780</v>
      </c>
      <c r="H55">
        <f t="shared" si="1"/>
        <v>78</v>
      </c>
      <c r="I55" t="s">
        <v>7</v>
      </c>
      <c r="J55" t="s">
        <v>8</v>
      </c>
      <c r="L55" t="s">
        <v>6</v>
      </c>
      <c r="M55" t="str">
        <f t="shared" si="2"/>
        <v>M</v>
      </c>
      <c r="N55" t="s">
        <v>449</v>
      </c>
      <c r="O55" t="s">
        <v>450</v>
      </c>
      <c r="P55" t="s">
        <v>19</v>
      </c>
      <c r="Q55">
        <v>4</v>
      </c>
      <c r="R55">
        <f t="shared" si="5"/>
        <v>2018</v>
      </c>
      <c r="S55" t="s">
        <v>8</v>
      </c>
      <c r="T55" t="s">
        <v>8</v>
      </c>
      <c r="U55" t="s">
        <v>8875</v>
      </c>
      <c r="V55">
        <f>VLOOKUP(P55,'PBT Tag Rates'!$B$5:$E$34,4,FALSE)</f>
        <v>0.80551598400000002</v>
      </c>
      <c r="W55">
        <v>1</v>
      </c>
      <c r="X55" s="16">
        <f>IFERROR(LOOKUP(H55,{30,43,48,53,58,63,68,73,78,83,88,93,97},{42,47,52,57,62,67,72,77,82,87,92,99,100}),999)</f>
        <v>82</v>
      </c>
      <c r="Y55" s="19">
        <f t="shared" si="3"/>
        <v>1.7361111111111112</v>
      </c>
      <c r="Z55" s="19">
        <f t="shared" si="6"/>
        <v>1.7503472222222223</v>
      </c>
      <c r="AA55" s="19">
        <f t="shared" si="7"/>
        <v>15.753125000000001</v>
      </c>
      <c r="AB55" s="19" t="s">
        <v>8886</v>
      </c>
      <c r="AC55" s="26"/>
      <c r="AE55" s="15"/>
      <c r="AI55" s="26"/>
      <c r="AK55" s="15"/>
    </row>
    <row r="56" spans="1:37" x14ac:dyDescent="0.35">
      <c r="A56" t="s">
        <v>1562</v>
      </c>
      <c r="B56" t="s">
        <v>1696</v>
      </c>
      <c r="C56" t="s">
        <v>569</v>
      </c>
      <c r="D56" s="1">
        <v>44795</v>
      </c>
      <c r="E56">
        <f t="shared" si="4"/>
        <v>60</v>
      </c>
      <c r="F56" t="s">
        <v>16</v>
      </c>
      <c r="G56">
        <v>840</v>
      </c>
      <c r="H56">
        <f t="shared" si="1"/>
        <v>84</v>
      </c>
      <c r="I56" t="s">
        <v>7</v>
      </c>
      <c r="J56" t="s">
        <v>8</v>
      </c>
      <c r="L56" t="s">
        <v>16</v>
      </c>
      <c r="M56" t="str">
        <f t="shared" si="2"/>
        <v>F</v>
      </c>
      <c r="N56" t="s">
        <v>8</v>
      </c>
      <c r="O56" t="s">
        <v>8</v>
      </c>
      <c r="P56" t="s">
        <v>11</v>
      </c>
      <c r="Q56" t="s">
        <v>8</v>
      </c>
      <c r="R56" t="str">
        <f t="shared" si="5"/>
        <v>U</v>
      </c>
      <c r="S56" t="s">
        <v>12</v>
      </c>
      <c r="T56">
        <v>0.999999999999996</v>
      </c>
      <c r="U56" t="s">
        <v>11</v>
      </c>
      <c r="V56" t="e">
        <f>VLOOKUP(P56,'PBT Tag Rates'!$B$5:$E$34,4,FALSE)</f>
        <v>#N/A</v>
      </c>
      <c r="W56">
        <v>1</v>
      </c>
      <c r="X56" s="16">
        <f>IFERROR(LOOKUP(H56,{30,43,48,53,58,63,68,73,78,83,88,93,97},{42,47,52,57,62,67,72,77,82,87,92,99,100}),999)</f>
        <v>87</v>
      </c>
      <c r="Y56" s="19">
        <f t="shared" si="3"/>
        <v>1.7361111111111112</v>
      </c>
      <c r="Z56" s="19">
        <f t="shared" si="6"/>
        <v>1.7503472222222223</v>
      </c>
      <c r="AA56" s="19">
        <f t="shared" si="7"/>
        <v>15.753125000000001</v>
      </c>
      <c r="AB56" s="19" t="s">
        <v>8887</v>
      </c>
      <c r="AC56" s="26"/>
      <c r="AE56" s="15"/>
      <c r="AI56" s="26"/>
      <c r="AK56" s="15"/>
    </row>
    <row r="57" spans="1:37" x14ac:dyDescent="0.35">
      <c r="A57" t="s">
        <v>1562</v>
      </c>
      <c r="B57" t="s">
        <v>1697</v>
      </c>
      <c r="C57" t="s">
        <v>1698</v>
      </c>
      <c r="D57" s="1">
        <v>44795</v>
      </c>
      <c r="E57">
        <f t="shared" si="4"/>
        <v>60</v>
      </c>
      <c r="F57" t="s">
        <v>6</v>
      </c>
      <c r="G57">
        <v>650</v>
      </c>
      <c r="H57">
        <f t="shared" si="1"/>
        <v>65</v>
      </c>
      <c r="I57" t="s">
        <v>9</v>
      </c>
      <c r="J57">
        <v>1</v>
      </c>
      <c r="L57" t="s">
        <v>6</v>
      </c>
      <c r="M57" t="str">
        <f t="shared" si="2"/>
        <v>M</v>
      </c>
      <c r="N57" t="s">
        <v>1699</v>
      </c>
      <c r="O57" t="s">
        <v>1700</v>
      </c>
      <c r="P57" t="s">
        <v>557</v>
      </c>
      <c r="Q57">
        <v>3</v>
      </c>
      <c r="R57">
        <f t="shared" si="5"/>
        <v>2019</v>
      </c>
      <c r="S57" t="s">
        <v>8</v>
      </c>
      <c r="T57" t="s">
        <v>8</v>
      </c>
      <c r="U57" t="s">
        <v>9090</v>
      </c>
      <c r="V57">
        <f>VLOOKUP(P57,'PBT Tag Rates'!$B$5:$E$34,4,FALSE)</f>
        <v>0.95971980899999998</v>
      </c>
      <c r="W57">
        <v>1</v>
      </c>
      <c r="X57" s="16">
        <f>IFERROR(LOOKUP(H57,{30,43,48,53,58,63,68,73,78,83,88,93,97},{42,47,52,57,62,67,72,77,82,87,92,99,100}),999)</f>
        <v>67</v>
      </c>
      <c r="Y57" s="19">
        <f t="shared" si="3"/>
        <v>1.7361111111111112</v>
      </c>
      <c r="Z57" s="19">
        <f t="shared" si="6"/>
        <v>1.7503472222222223</v>
      </c>
      <c r="AA57" s="19">
        <f t="shared" si="7"/>
        <v>15.753125000000001</v>
      </c>
      <c r="AB57" s="19" t="s">
        <v>8887</v>
      </c>
      <c r="AC57" s="26"/>
      <c r="AE57" s="15"/>
      <c r="AI57" s="26"/>
      <c r="AK57" s="15"/>
    </row>
    <row r="58" spans="1:37" x14ac:dyDescent="0.35">
      <c r="A58" t="s">
        <v>1562</v>
      </c>
      <c r="B58" t="s">
        <v>1701</v>
      </c>
      <c r="C58" t="s">
        <v>1702</v>
      </c>
      <c r="D58" s="1">
        <v>44795</v>
      </c>
      <c r="E58">
        <f t="shared" si="4"/>
        <v>60</v>
      </c>
      <c r="F58" t="s">
        <v>16</v>
      </c>
      <c r="G58">
        <v>760</v>
      </c>
      <c r="H58">
        <f t="shared" si="1"/>
        <v>76</v>
      </c>
      <c r="I58" t="s">
        <v>7</v>
      </c>
      <c r="J58" t="s">
        <v>8</v>
      </c>
      <c r="L58" t="s">
        <v>16</v>
      </c>
      <c r="M58" t="str">
        <f t="shared" si="2"/>
        <v>F</v>
      </c>
      <c r="N58" t="s">
        <v>626</v>
      </c>
      <c r="O58" t="s">
        <v>627</v>
      </c>
      <c r="P58" t="s">
        <v>19</v>
      </c>
      <c r="Q58">
        <v>4</v>
      </c>
      <c r="R58">
        <f t="shared" si="5"/>
        <v>2018</v>
      </c>
      <c r="S58" t="s">
        <v>8</v>
      </c>
      <c r="T58" t="s">
        <v>8</v>
      </c>
      <c r="U58" t="s">
        <v>9084</v>
      </c>
      <c r="V58">
        <f>VLOOKUP(P58,'PBT Tag Rates'!$B$5:$E$34,4,FALSE)</f>
        <v>0.80551598400000002</v>
      </c>
      <c r="W58">
        <v>1</v>
      </c>
      <c r="X58" s="16">
        <f>IFERROR(LOOKUP(H58,{30,43,48,53,58,63,68,73,78,83,88,93,97},{42,47,52,57,62,67,72,77,82,87,92,99,100}),999)</f>
        <v>77</v>
      </c>
      <c r="Y58" s="19">
        <f t="shared" si="3"/>
        <v>1.7361111111111112</v>
      </c>
      <c r="Z58" s="19">
        <f t="shared" si="6"/>
        <v>1.7503472222222223</v>
      </c>
      <c r="AA58" s="19">
        <f t="shared" si="7"/>
        <v>15.753125000000001</v>
      </c>
      <c r="AB58" s="19" t="s">
        <v>8887</v>
      </c>
      <c r="AC58" s="26"/>
      <c r="AE58" s="15"/>
      <c r="AI58" s="26"/>
      <c r="AK58" s="15"/>
    </row>
    <row r="59" spans="1:37" x14ac:dyDescent="0.35">
      <c r="A59" t="s">
        <v>1562</v>
      </c>
      <c r="B59" t="s">
        <v>1703</v>
      </c>
      <c r="C59" t="s">
        <v>1704</v>
      </c>
      <c r="D59" s="1">
        <v>44795</v>
      </c>
      <c r="E59">
        <f t="shared" si="4"/>
        <v>60</v>
      </c>
      <c r="F59" t="s">
        <v>6</v>
      </c>
      <c r="G59">
        <v>790</v>
      </c>
      <c r="H59">
        <f t="shared" si="1"/>
        <v>79</v>
      </c>
      <c r="I59" t="s">
        <v>9</v>
      </c>
      <c r="J59">
        <v>1</v>
      </c>
      <c r="L59" t="s">
        <v>6</v>
      </c>
      <c r="M59" t="str">
        <f t="shared" si="2"/>
        <v>M</v>
      </c>
      <c r="N59" t="s">
        <v>8</v>
      </c>
      <c r="O59" t="s">
        <v>8</v>
      </c>
      <c r="P59" t="s">
        <v>11</v>
      </c>
      <c r="Q59" t="s">
        <v>8</v>
      </c>
      <c r="R59" t="str">
        <f t="shared" si="5"/>
        <v>U</v>
      </c>
      <c r="S59" t="s">
        <v>12</v>
      </c>
      <c r="T59">
        <v>0.999999999999996</v>
      </c>
      <c r="U59" t="s">
        <v>8890</v>
      </c>
      <c r="V59" t="e">
        <f>VLOOKUP(P59,'PBT Tag Rates'!$B$5:$E$34,4,FALSE)</f>
        <v>#N/A</v>
      </c>
      <c r="W59">
        <v>1</v>
      </c>
      <c r="X59" s="16">
        <f>IFERROR(LOOKUP(H59,{30,43,48,53,58,63,68,73,78,83,88,93,97},{42,47,52,57,62,67,72,77,82,87,92,99,100}),999)</f>
        <v>82</v>
      </c>
      <c r="Y59" s="19">
        <f t="shared" si="3"/>
        <v>1.7361111111111112</v>
      </c>
      <c r="Z59" s="19">
        <f t="shared" si="6"/>
        <v>1.7503472222222223</v>
      </c>
      <c r="AA59" s="19">
        <f t="shared" si="7"/>
        <v>15.753125000000001</v>
      </c>
      <c r="AB59" s="19" t="s">
        <v>8887</v>
      </c>
      <c r="AC59" s="26"/>
      <c r="AE59" s="15"/>
      <c r="AI59" s="26"/>
      <c r="AK59" s="15"/>
    </row>
    <row r="60" spans="1:37" x14ac:dyDescent="0.35">
      <c r="A60" t="s">
        <v>1562</v>
      </c>
      <c r="B60" t="s">
        <v>1705</v>
      </c>
      <c r="C60" t="s">
        <v>1706</v>
      </c>
      <c r="D60" s="1">
        <v>44795</v>
      </c>
      <c r="E60">
        <f t="shared" si="4"/>
        <v>60</v>
      </c>
      <c r="F60" t="s">
        <v>6</v>
      </c>
      <c r="G60">
        <v>770</v>
      </c>
      <c r="H60">
        <f t="shared" si="1"/>
        <v>77</v>
      </c>
      <c r="I60" t="s">
        <v>7</v>
      </c>
      <c r="J60" t="s">
        <v>8</v>
      </c>
      <c r="L60" t="s">
        <v>6</v>
      </c>
      <c r="M60" t="str">
        <f t="shared" si="2"/>
        <v>M</v>
      </c>
      <c r="N60" t="s">
        <v>590</v>
      </c>
      <c r="O60" t="s">
        <v>591</v>
      </c>
      <c r="P60" t="s">
        <v>15</v>
      </c>
      <c r="Q60">
        <v>4</v>
      </c>
      <c r="R60">
        <f t="shared" si="5"/>
        <v>2018</v>
      </c>
      <c r="S60" t="s">
        <v>8</v>
      </c>
      <c r="T60" t="s">
        <v>8</v>
      </c>
      <c r="U60" t="s">
        <v>8858</v>
      </c>
      <c r="V60">
        <f>VLOOKUP(P60,'PBT Tag Rates'!$B$5:$E$34,4,FALSE)</f>
        <v>0.96828396500000002</v>
      </c>
      <c r="W60">
        <v>1</v>
      </c>
      <c r="X60" s="16">
        <f>IFERROR(LOOKUP(H60,{30,43,48,53,58,63,68,73,78,83,88,93,97},{42,47,52,57,62,67,72,77,82,87,92,99,100}),999)</f>
        <v>77</v>
      </c>
      <c r="Y60" s="19">
        <f t="shared" si="3"/>
        <v>1.7361111111111112</v>
      </c>
      <c r="Z60" s="19">
        <f t="shared" si="6"/>
        <v>1.7503472222222223</v>
      </c>
      <c r="AA60" s="19">
        <f t="shared" si="7"/>
        <v>15.753125000000001</v>
      </c>
      <c r="AB60" s="19" t="s">
        <v>8887</v>
      </c>
      <c r="AC60" s="26"/>
      <c r="AE60" s="15"/>
      <c r="AI60" s="26"/>
      <c r="AK60" s="15"/>
    </row>
    <row r="61" spans="1:37" x14ac:dyDescent="0.35">
      <c r="A61" t="s">
        <v>1562</v>
      </c>
      <c r="B61" t="s">
        <v>1707</v>
      </c>
      <c r="C61" t="s">
        <v>1708</v>
      </c>
      <c r="D61" s="1">
        <v>44795</v>
      </c>
      <c r="E61">
        <f t="shared" si="4"/>
        <v>60</v>
      </c>
      <c r="F61" t="s">
        <v>16</v>
      </c>
      <c r="G61">
        <v>830</v>
      </c>
      <c r="H61">
        <f t="shared" si="1"/>
        <v>83</v>
      </c>
      <c r="I61" t="s">
        <v>7</v>
      </c>
      <c r="J61" t="s">
        <v>8</v>
      </c>
      <c r="L61" t="s">
        <v>16</v>
      </c>
      <c r="M61" t="str">
        <f t="shared" si="2"/>
        <v>F</v>
      </c>
      <c r="N61" t="s">
        <v>613</v>
      </c>
      <c r="O61" t="s">
        <v>616</v>
      </c>
      <c r="P61" t="s">
        <v>19</v>
      </c>
      <c r="Q61">
        <v>4</v>
      </c>
      <c r="R61">
        <f t="shared" si="5"/>
        <v>2018</v>
      </c>
      <c r="S61" t="s">
        <v>8</v>
      </c>
      <c r="T61" t="s">
        <v>8</v>
      </c>
      <c r="U61" t="s">
        <v>9088</v>
      </c>
      <c r="V61">
        <f>VLOOKUP(P61,'PBT Tag Rates'!$B$5:$E$34,4,FALSE)</f>
        <v>0.80551598400000002</v>
      </c>
      <c r="W61">
        <v>1</v>
      </c>
      <c r="X61" s="16">
        <f>IFERROR(LOOKUP(H61,{30,43,48,53,58,63,68,73,78,83,88,93,97},{42,47,52,57,62,67,72,77,82,87,92,99,100}),999)</f>
        <v>87</v>
      </c>
      <c r="Y61" s="19">
        <f t="shared" si="3"/>
        <v>1.7361111111111112</v>
      </c>
      <c r="Z61" s="19">
        <f t="shared" si="6"/>
        <v>1.7503472222222223</v>
      </c>
      <c r="AA61" s="19">
        <f t="shared" si="7"/>
        <v>15.753125000000001</v>
      </c>
      <c r="AB61" s="19" t="s">
        <v>8887</v>
      </c>
      <c r="AC61" s="26"/>
      <c r="AE61" s="15"/>
      <c r="AI61" s="26"/>
      <c r="AK61" s="15"/>
    </row>
    <row r="62" spans="1:37" x14ac:dyDescent="0.35">
      <c r="A62" t="s">
        <v>1562</v>
      </c>
      <c r="B62" t="s">
        <v>1709</v>
      </c>
      <c r="C62" t="s">
        <v>1710</v>
      </c>
      <c r="D62" s="1">
        <v>44795</v>
      </c>
      <c r="E62">
        <f t="shared" si="4"/>
        <v>60</v>
      </c>
      <c r="F62" t="s">
        <v>6</v>
      </c>
      <c r="G62">
        <v>830</v>
      </c>
      <c r="H62">
        <f t="shared" si="1"/>
        <v>83</v>
      </c>
      <c r="I62" t="s">
        <v>7</v>
      </c>
      <c r="J62" t="s">
        <v>8</v>
      </c>
      <c r="L62" t="s">
        <v>6</v>
      </c>
      <c r="M62" t="str">
        <f t="shared" si="2"/>
        <v>M</v>
      </c>
      <c r="N62" t="s">
        <v>8</v>
      </c>
      <c r="O62" t="s">
        <v>8</v>
      </c>
      <c r="P62" t="s">
        <v>11</v>
      </c>
      <c r="Q62" t="s">
        <v>8</v>
      </c>
      <c r="R62" t="str">
        <f t="shared" si="5"/>
        <v>U</v>
      </c>
      <c r="S62" t="s">
        <v>12</v>
      </c>
      <c r="T62">
        <v>1</v>
      </c>
      <c r="U62" t="s">
        <v>11</v>
      </c>
      <c r="V62" t="e">
        <f>VLOOKUP(P62,'PBT Tag Rates'!$B$5:$E$34,4,FALSE)</f>
        <v>#N/A</v>
      </c>
      <c r="W62">
        <v>1</v>
      </c>
      <c r="X62" s="16">
        <f>IFERROR(LOOKUP(H62,{30,43,48,53,58,63,68,73,78,83,88,93,97},{42,47,52,57,62,67,72,77,82,87,92,99,100}),999)</f>
        <v>87</v>
      </c>
      <c r="Y62" s="19">
        <f t="shared" si="3"/>
        <v>1.7361111111111112</v>
      </c>
      <c r="Z62" s="19">
        <f t="shared" si="6"/>
        <v>1.7503472222222223</v>
      </c>
      <c r="AA62" s="19">
        <f t="shared" si="7"/>
        <v>15.753125000000001</v>
      </c>
      <c r="AB62" s="19" t="s">
        <v>8887</v>
      </c>
    </row>
    <row r="63" spans="1:37" x14ac:dyDescent="0.35">
      <c r="A63" t="s">
        <v>1562</v>
      </c>
      <c r="B63" t="s">
        <v>1711</v>
      </c>
      <c r="C63" t="s">
        <v>1712</v>
      </c>
      <c r="D63" s="1">
        <v>44795</v>
      </c>
      <c r="E63">
        <f t="shared" si="4"/>
        <v>60</v>
      </c>
      <c r="F63" t="s">
        <v>16</v>
      </c>
      <c r="G63">
        <v>830</v>
      </c>
      <c r="H63">
        <f t="shared" si="1"/>
        <v>83</v>
      </c>
      <c r="I63" t="s">
        <v>7</v>
      </c>
      <c r="J63" t="s">
        <v>8</v>
      </c>
      <c r="L63" t="s">
        <v>16</v>
      </c>
      <c r="M63" t="str">
        <f t="shared" si="2"/>
        <v>F</v>
      </c>
      <c r="N63" t="s">
        <v>8</v>
      </c>
      <c r="O63" t="s">
        <v>8</v>
      </c>
      <c r="P63" t="s">
        <v>11</v>
      </c>
      <c r="Q63" t="s">
        <v>8</v>
      </c>
      <c r="R63" t="str">
        <f t="shared" si="5"/>
        <v>U</v>
      </c>
      <c r="S63" t="s">
        <v>12</v>
      </c>
      <c r="T63">
        <v>1</v>
      </c>
      <c r="U63" t="s">
        <v>11</v>
      </c>
      <c r="V63" t="e">
        <f>VLOOKUP(P63,'PBT Tag Rates'!$B$5:$E$34,4,FALSE)</f>
        <v>#N/A</v>
      </c>
      <c r="W63">
        <v>1</v>
      </c>
      <c r="X63" s="16">
        <f>IFERROR(LOOKUP(H63,{30,43,48,53,58,63,68,73,78,83,88,93,97},{42,47,52,57,62,67,72,77,82,87,92,99,100}),999)</f>
        <v>87</v>
      </c>
      <c r="Y63" s="19">
        <f t="shared" si="3"/>
        <v>1.7361111111111112</v>
      </c>
      <c r="Z63" s="19">
        <f t="shared" si="6"/>
        <v>1.7503472222222223</v>
      </c>
      <c r="AA63" s="19">
        <f t="shared" si="7"/>
        <v>15.753125000000001</v>
      </c>
      <c r="AB63" s="19" t="s">
        <v>8887</v>
      </c>
    </row>
    <row r="64" spans="1:37" x14ac:dyDescent="0.35">
      <c r="A64" t="s">
        <v>1562</v>
      </c>
      <c r="B64" t="s">
        <v>1713</v>
      </c>
      <c r="C64" t="s">
        <v>1714</v>
      </c>
      <c r="D64" s="1">
        <v>44795</v>
      </c>
      <c r="E64">
        <f t="shared" si="4"/>
        <v>60</v>
      </c>
      <c r="F64" t="s">
        <v>16</v>
      </c>
      <c r="G64">
        <v>810</v>
      </c>
      <c r="H64">
        <f t="shared" si="1"/>
        <v>81</v>
      </c>
      <c r="I64" t="s">
        <v>9</v>
      </c>
      <c r="J64">
        <v>1</v>
      </c>
      <c r="L64" t="s">
        <v>16</v>
      </c>
      <c r="M64" t="str">
        <f t="shared" si="2"/>
        <v>F</v>
      </c>
      <c r="N64" t="s">
        <v>1715</v>
      </c>
      <c r="O64" t="s">
        <v>1716</v>
      </c>
      <c r="P64" t="s">
        <v>15</v>
      </c>
      <c r="Q64">
        <v>4</v>
      </c>
      <c r="R64">
        <f t="shared" si="5"/>
        <v>2018</v>
      </c>
      <c r="S64" t="s">
        <v>8</v>
      </c>
      <c r="T64" t="s">
        <v>8</v>
      </c>
      <c r="U64" t="s">
        <v>8975</v>
      </c>
      <c r="V64">
        <f>VLOOKUP(P64,'PBT Tag Rates'!$B$5:$E$34,4,FALSE)</f>
        <v>0.96828396500000002</v>
      </c>
      <c r="W64">
        <v>1</v>
      </c>
      <c r="X64" s="16">
        <f>IFERROR(LOOKUP(H64,{30,43,48,53,58,63,68,73,78,83,88,93,97},{42,47,52,57,62,67,72,77,82,87,92,99,100}),999)</f>
        <v>82</v>
      </c>
      <c r="Y64" s="19">
        <f t="shared" si="3"/>
        <v>1.7361111111111112</v>
      </c>
      <c r="Z64" s="19">
        <f t="shared" si="6"/>
        <v>1.7503472222222223</v>
      </c>
      <c r="AA64" s="19">
        <f t="shared" si="7"/>
        <v>15.753125000000001</v>
      </c>
      <c r="AB64" s="19" t="s">
        <v>8887</v>
      </c>
    </row>
    <row r="65" spans="1:28" x14ac:dyDescent="0.35">
      <c r="A65" t="s">
        <v>1562</v>
      </c>
      <c r="B65" t="s">
        <v>1717</v>
      </c>
      <c r="C65" t="s">
        <v>1718</v>
      </c>
      <c r="D65" s="1">
        <v>44795</v>
      </c>
      <c r="E65">
        <f t="shared" si="4"/>
        <v>60</v>
      </c>
      <c r="F65" t="s">
        <v>1569</v>
      </c>
      <c r="G65">
        <v>670</v>
      </c>
      <c r="H65">
        <f t="shared" si="1"/>
        <v>67</v>
      </c>
      <c r="I65" t="s">
        <v>7</v>
      </c>
      <c r="J65" t="s">
        <v>8</v>
      </c>
      <c r="L65" t="s">
        <v>6</v>
      </c>
      <c r="M65" t="str">
        <f t="shared" si="2"/>
        <v>M</v>
      </c>
      <c r="N65" t="s">
        <v>1220</v>
      </c>
      <c r="O65" t="s">
        <v>1221</v>
      </c>
      <c r="P65" t="s">
        <v>19</v>
      </c>
      <c r="Q65">
        <v>4</v>
      </c>
      <c r="R65">
        <f t="shared" si="5"/>
        <v>2018</v>
      </c>
      <c r="S65" t="s">
        <v>8</v>
      </c>
      <c r="T65" t="s">
        <v>8</v>
      </c>
      <c r="U65" t="s">
        <v>8875</v>
      </c>
      <c r="V65">
        <f>VLOOKUP(P65,'PBT Tag Rates'!$B$5:$E$34,4,FALSE)</f>
        <v>0.80551598400000002</v>
      </c>
      <c r="W65">
        <v>1</v>
      </c>
      <c r="X65" s="16">
        <f>IFERROR(LOOKUP(H65,{30,43,48,53,58,63,68,73,78,83,88,93,97},{42,47,52,57,62,67,72,77,82,87,92,99,100}),999)</f>
        <v>67</v>
      </c>
      <c r="Y65" s="19">
        <f t="shared" si="3"/>
        <v>1.7361111111111112</v>
      </c>
      <c r="Z65" s="19">
        <f t="shared" si="6"/>
        <v>1.7503472222222223</v>
      </c>
      <c r="AA65" s="19">
        <f t="shared" si="7"/>
        <v>15.753125000000001</v>
      </c>
      <c r="AB65" s="19" t="s">
        <v>8886</v>
      </c>
    </row>
    <row r="66" spans="1:28" x14ac:dyDescent="0.35">
      <c r="A66" t="s">
        <v>1562</v>
      </c>
      <c r="B66" t="s">
        <v>1719</v>
      </c>
      <c r="C66" t="s">
        <v>574</v>
      </c>
      <c r="D66" s="1">
        <v>44795</v>
      </c>
      <c r="E66">
        <f t="shared" si="4"/>
        <v>60</v>
      </c>
      <c r="F66" t="s">
        <v>16</v>
      </c>
      <c r="G66">
        <v>870</v>
      </c>
      <c r="H66">
        <f t="shared" si="1"/>
        <v>87</v>
      </c>
      <c r="I66" t="s">
        <v>7</v>
      </c>
      <c r="J66" t="s">
        <v>8</v>
      </c>
      <c r="L66" t="s">
        <v>16</v>
      </c>
      <c r="M66" t="str">
        <f t="shared" si="2"/>
        <v>F</v>
      </c>
      <c r="N66" t="s">
        <v>8</v>
      </c>
      <c r="O66" t="s">
        <v>8</v>
      </c>
      <c r="P66" t="s">
        <v>11</v>
      </c>
      <c r="Q66" t="s">
        <v>8</v>
      </c>
      <c r="R66" t="str">
        <f t="shared" si="5"/>
        <v>U</v>
      </c>
      <c r="S66" t="s">
        <v>12</v>
      </c>
      <c r="T66">
        <v>0.999999999999997</v>
      </c>
      <c r="U66" t="s">
        <v>11</v>
      </c>
      <c r="V66" t="e">
        <f>VLOOKUP(P66,'PBT Tag Rates'!$B$5:$E$34,4,FALSE)</f>
        <v>#N/A</v>
      </c>
      <c r="W66">
        <v>1</v>
      </c>
      <c r="X66" s="16">
        <f>IFERROR(LOOKUP(H66,{30,43,48,53,58,63,68,73,78,83,88,93,97},{42,47,52,57,62,67,72,77,82,87,92,99,100}),999)</f>
        <v>87</v>
      </c>
      <c r="Y66" s="19">
        <f t="shared" si="3"/>
        <v>1.7361111111111112</v>
      </c>
      <c r="Z66" s="19">
        <f t="shared" si="6"/>
        <v>1.7503472222222223</v>
      </c>
      <c r="AA66" s="19">
        <f t="shared" si="7"/>
        <v>15.753125000000001</v>
      </c>
      <c r="AB66" s="19" t="s">
        <v>8887</v>
      </c>
    </row>
    <row r="67" spans="1:28" x14ac:dyDescent="0.35">
      <c r="A67" t="s">
        <v>1562</v>
      </c>
      <c r="B67" t="s">
        <v>1720</v>
      </c>
      <c r="C67" t="s">
        <v>1721</v>
      </c>
      <c r="D67" s="1">
        <v>44795</v>
      </c>
      <c r="E67">
        <f t="shared" si="4"/>
        <v>60</v>
      </c>
      <c r="F67" t="s">
        <v>6</v>
      </c>
      <c r="G67">
        <v>700</v>
      </c>
      <c r="H67">
        <f t="shared" si="1"/>
        <v>70</v>
      </c>
      <c r="I67" t="s">
        <v>7</v>
      </c>
      <c r="J67" t="s">
        <v>8</v>
      </c>
      <c r="L67" t="s">
        <v>6</v>
      </c>
      <c r="M67" t="str">
        <f t="shared" si="2"/>
        <v>M</v>
      </c>
      <c r="N67" t="s">
        <v>8</v>
      </c>
      <c r="O67" t="s">
        <v>8</v>
      </c>
      <c r="P67" t="s">
        <v>11</v>
      </c>
      <c r="Q67" t="s">
        <v>8</v>
      </c>
      <c r="R67" t="str">
        <f t="shared" si="5"/>
        <v>U</v>
      </c>
      <c r="S67" t="s">
        <v>12</v>
      </c>
      <c r="T67">
        <v>1</v>
      </c>
      <c r="U67" t="s">
        <v>11</v>
      </c>
      <c r="V67" t="e">
        <f>VLOOKUP(P67,'PBT Tag Rates'!$B$5:$E$34,4,FALSE)</f>
        <v>#N/A</v>
      </c>
      <c r="W67">
        <v>1</v>
      </c>
      <c r="X67" s="16">
        <f>IFERROR(LOOKUP(H67,{30,43,48,53,58,63,68,73,78,83,88,93,97},{42,47,52,57,62,67,72,77,82,87,92,99,100}),999)</f>
        <v>72</v>
      </c>
      <c r="Y67" s="19">
        <f t="shared" si="3"/>
        <v>1.7361111111111112</v>
      </c>
      <c r="Z67" s="19">
        <f t="shared" si="6"/>
        <v>1.7503472222222223</v>
      </c>
      <c r="AA67" s="19">
        <f t="shared" si="7"/>
        <v>15.753125000000001</v>
      </c>
      <c r="AB67" s="19" t="s">
        <v>8887</v>
      </c>
    </row>
    <row r="68" spans="1:28" x14ac:dyDescent="0.35">
      <c r="A68" t="s">
        <v>1562</v>
      </c>
      <c r="B68" t="s">
        <v>1722</v>
      </c>
      <c r="C68" t="s">
        <v>1723</v>
      </c>
      <c r="D68" s="1">
        <v>44795</v>
      </c>
      <c r="E68">
        <f t="shared" si="4"/>
        <v>60</v>
      </c>
      <c r="F68" t="s">
        <v>6</v>
      </c>
      <c r="G68">
        <v>780</v>
      </c>
      <c r="H68">
        <f t="shared" si="1"/>
        <v>78</v>
      </c>
      <c r="I68" t="s">
        <v>9</v>
      </c>
      <c r="J68">
        <v>1</v>
      </c>
      <c r="L68" t="s">
        <v>6</v>
      </c>
      <c r="M68" t="str">
        <f t="shared" si="2"/>
        <v>M</v>
      </c>
      <c r="N68" t="s">
        <v>8</v>
      </c>
      <c r="O68" t="s">
        <v>8</v>
      </c>
      <c r="P68" t="s">
        <v>11</v>
      </c>
      <c r="Q68" t="s">
        <v>8</v>
      </c>
      <c r="R68" t="str">
        <f t="shared" si="5"/>
        <v>U</v>
      </c>
      <c r="S68" t="s">
        <v>12</v>
      </c>
      <c r="T68">
        <v>1</v>
      </c>
      <c r="U68" t="s">
        <v>8890</v>
      </c>
      <c r="V68" t="e">
        <f>VLOOKUP(P68,'PBT Tag Rates'!$B$5:$E$34,4,FALSE)</f>
        <v>#N/A</v>
      </c>
      <c r="W68">
        <v>1</v>
      </c>
      <c r="X68" s="16">
        <f>IFERROR(LOOKUP(H68,{30,43,48,53,58,63,68,73,78,83,88,93,97},{42,47,52,57,62,67,72,77,82,87,92,99,100}),999)</f>
        <v>82</v>
      </c>
      <c r="Y68" s="19">
        <f t="shared" si="3"/>
        <v>1.7361111111111112</v>
      </c>
      <c r="Z68" s="19">
        <f t="shared" si="6"/>
        <v>1.7503472222222223</v>
      </c>
      <c r="AA68" s="19">
        <f t="shared" si="7"/>
        <v>15.753125000000001</v>
      </c>
      <c r="AB68" s="19" t="s">
        <v>8887</v>
      </c>
    </row>
    <row r="69" spans="1:28" x14ac:dyDescent="0.35">
      <c r="A69" t="s">
        <v>1562</v>
      </c>
      <c r="B69" t="s">
        <v>1724</v>
      </c>
      <c r="C69" t="s">
        <v>1725</v>
      </c>
      <c r="D69" s="1">
        <v>44795</v>
      </c>
      <c r="E69">
        <f t="shared" si="4"/>
        <v>60</v>
      </c>
      <c r="F69" t="s">
        <v>16</v>
      </c>
      <c r="G69">
        <v>790</v>
      </c>
      <c r="H69">
        <f t="shared" si="1"/>
        <v>79</v>
      </c>
      <c r="I69" t="s">
        <v>7</v>
      </c>
      <c r="J69" t="s">
        <v>8</v>
      </c>
      <c r="L69" t="s">
        <v>16</v>
      </c>
      <c r="M69" t="str">
        <f t="shared" si="2"/>
        <v>F</v>
      </c>
      <c r="N69" t="s">
        <v>1254</v>
      </c>
      <c r="O69" t="s">
        <v>1255</v>
      </c>
      <c r="P69" t="s">
        <v>19</v>
      </c>
      <c r="Q69">
        <v>4</v>
      </c>
      <c r="R69">
        <f t="shared" si="5"/>
        <v>2018</v>
      </c>
      <c r="S69" t="s">
        <v>8</v>
      </c>
      <c r="T69" t="s">
        <v>8</v>
      </c>
      <c r="U69" t="s">
        <v>8875</v>
      </c>
      <c r="V69">
        <f>VLOOKUP(P69,'PBT Tag Rates'!$B$5:$E$34,4,FALSE)</f>
        <v>0.80551598400000002</v>
      </c>
      <c r="W69">
        <v>1</v>
      </c>
      <c r="X69" s="16">
        <f>IFERROR(LOOKUP(H69,{30,43,48,53,58,63,68,73,78,83,88,93,97},{42,47,52,57,62,67,72,77,82,87,92,99,100}),999)</f>
        <v>82</v>
      </c>
      <c r="Y69" s="19">
        <f t="shared" si="3"/>
        <v>1.7361111111111112</v>
      </c>
      <c r="Z69" s="19">
        <f t="shared" si="6"/>
        <v>1.7503472222222223</v>
      </c>
      <c r="AA69" s="19">
        <f t="shared" si="7"/>
        <v>15.753125000000001</v>
      </c>
      <c r="AB69" s="19" t="s">
        <v>8886</v>
      </c>
    </row>
    <row r="70" spans="1:28" x14ac:dyDescent="0.35">
      <c r="A70" t="s">
        <v>1562</v>
      </c>
      <c r="B70" t="s">
        <v>1726</v>
      </c>
      <c r="C70" t="s">
        <v>1727</v>
      </c>
      <c r="D70" s="1">
        <v>44795</v>
      </c>
      <c r="E70">
        <f t="shared" si="4"/>
        <v>60</v>
      </c>
      <c r="F70" t="s">
        <v>16</v>
      </c>
      <c r="G70">
        <v>830</v>
      </c>
      <c r="H70">
        <f t="shared" ref="H70:H133" si="8">G70/10</f>
        <v>83</v>
      </c>
      <c r="I70" t="s">
        <v>7</v>
      </c>
      <c r="J70" t="s">
        <v>8</v>
      </c>
      <c r="L70" t="s">
        <v>16</v>
      </c>
      <c r="M70" t="str">
        <f t="shared" ref="M70:M133" si="9">IF(L70="U",F70,L70)</f>
        <v>F</v>
      </c>
      <c r="N70" t="s">
        <v>57</v>
      </c>
      <c r="O70" t="s">
        <v>1728</v>
      </c>
      <c r="P70" t="s">
        <v>19</v>
      </c>
      <c r="Q70">
        <v>4</v>
      </c>
      <c r="R70">
        <f t="shared" si="5"/>
        <v>2018</v>
      </c>
      <c r="S70" t="s">
        <v>8</v>
      </c>
      <c r="T70" t="s">
        <v>8</v>
      </c>
      <c r="U70" t="s">
        <v>9088</v>
      </c>
      <c r="V70">
        <f>VLOOKUP(P70,'PBT Tag Rates'!$B$5:$E$34,4,FALSE)</f>
        <v>0.80551598400000002</v>
      </c>
      <c r="W70">
        <v>1</v>
      </c>
      <c r="X70" s="16">
        <f>IFERROR(LOOKUP(H70,{30,43,48,53,58,63,68,73,78,83,88,93,97},{42,47,52,57,62,67,72,77,82,87,92,99,100}),999)</f>
        <v>87</v>
      </c>
      <c r="Y70" s="19">
        <f t="shared" ref="Y70:Y133" si="10">IF(D70&lt;$D$3,W70/$Y$3,W70/$Y$4)</f>
        <v>1.7361111111111112</v>
      </c>
      <c r="Z70" s="19">
        <f t="shared" si="6"/>
        <v>1.7503472222222223</v>
      </c>
      <c r="AA70" s="19">
        <f t="shared" si="7"/>
        <v>15.753125000000001</v>
      </c>
      <c r="AB70" s="19" t="s">
        <v>8887</v>
      </c>
    </row>
    <row r="71" spans="1:28" x14ac:dyDescent="0.35">
      <c r="A71" t="s">
        <v>1562</v>
      </c>
      <c r="B71" t="s">
        <v>1729</v>
      </c>
      <c r="C71" t="s">
        <v>1730</v>
      </c>
      <c r="D71" s="1">
        <v>44795</v>
      </c>
      <c r="E71">
        <f t="shared" ref="E71:E134" si="11">IF(D71&lt;=$D$3,60,18)</f>
        <v>60</v>
      </c>
      <c r="F71" t="s">
        <v>6</v>
      </c>
      <c r="G71">
        <v>860</v>
      </c>
      <c r="H71">
        <f t="shared" si="8"/>
        <v>86</v>
      </c>
      <c r="I71" t="s">
        <v>7</v>
      </c>
      <c r="J71" t="s">
        <v>8</v>
      </c>
      <c r="L71" t="s">
        <v>6</v>
      </c>
      <c r="M71" t="str">
        <f t="shared" si="9"/>
        <v>M</v>
      </c>
      <c r="N71" t="s">
        <v>8</v>
      </c>
      <c r="O71" t="s">
        <v>8</v>
      </c>
      <c r="P71" t="s">
        <v>11</v>
      </c>
      <c r="Q71" t="s">
        <v>8</v>
      </c>
      <c r="R71" t="str">
        <f t="shared" ref="R71:R134" si="12">IFERROR($R$3-Q71,"U")</f>
        <v>U</v>
      </c>
      <c r="S71" t="s">
        <v>12</v>
      </c>
      <c r="T71">
        <v>1</v>
      </c>
      <c r="U71" t="s">
        <v>11</v>
      </c>
      <c r="V71" t="e">
        <f>VLOOKUP(P71,'PBT Tag Rates'!$B$5:$E$34,4,FALSE)</f>
        <v>#N/A</v>
      </c>
      <c r="W71">
        <v>1</v>
      </c>
      <c r="X71" s="16">
        <f>IFERROR(LOOKUP(H71,{30,43,48,53,58,63,68,73,78,83,88,93,97},{42,47,52,57,62,67,72,77,82,87,92,99,100}),999)</f>
        <v>87</v>
      </c>
      <c r="Y71" s="19">
        <f t="shared" si="10"/>
        <v>1.7361111111111112</v>
      </c>
      <c r="Z71" s="19">
        <f t="shared" ref="Z71:Z134" si="13">Y71*(1+$Z$4)</f>
        <v>1.7503472222222223</v>
      </c>
      <c r="AA71" s="19">
        <f t="shared" ref="AA71:AA134" si="14">IF(D71&lt;$D$3,Z71/$AA$3,Z71/$AA$4)</f>
        <v>15.753125000000001</v>
      </c>
      <c r="AB71" s="19" t="s">
        <v>8887</v>
      </c>
    </row>
    <row r="72" spans="1:28" x14ac:dyDescent="0.35">
      <c r="A72" t="s">
        <v>1562</v>
      </c>
      <c r="B72" t="s">
        <v>1731</v>
      </c>
      <c r="C72" t="s">
        <v>1732</v>
      </c>
      <c r="D72" s="1">
        <v>44795</v>
      </c>
      <c r="E72">
        <f t="shared" si="11"/>
        <v>60</v>
      </c>
      <c r="F72" t="s">
        <v>16</v>
      </c>
      <c r="G72">
        <v>790</v>
      </c>
      <c r="H72">
        <f t="shared" si="8"/>
        <v>79</v>
      </c>
      <c r="I72" t="s">
        <v>7</v>
      </c>
      <c r="J72" t="s">
        <v>8</v>
      </c>
      <c r="L72" t="s">
        <v>6</v>
      </c>
      <c r="M72" t="str">
        <f t="shared" si="9"/>
        <v>M</v>
      </c>
      <c r="N72" t="s">
        <v>712</v>
      </c>
      <c r="O72" t="s">
        <v>1733</v>
      </c>
      <c r="P72" t="s">
        <v>19</v>
      </c>
      <c r="Q72">
        <v>4</v>
      </c>
      <c r="R72">
        <f t="shared" si="12"/>
        <v>2018</v>
      </c>
      <c r="S72" t="s">
        <v>8</v>
      </c>
      <c r="T72" t="s">
        <v>8</v>
      </c>
      <c r="U72" t="s">
        <v>8875</v>
      </c>
      <c r="V72">
        <f>VLOOKUP(P72,'PBT Tag Rates'!$B$5:$E$34,4,FALSE)</f>
        <v>0.80551598400000002</v>
      </c>
      <c r="W72">
        <v>1</v>
      </c>
      <c r="X72" s="16">
        <f>IFERROR(LOOKUP(H72,{30,43,48,53,58,63,68,73,78,83,88,93,97},{42,47,52,57,62,67,72,77,82,87,92,99,100}),999)</f>
        <v>82</v>
      </c>
      <c r="Y72" s="19">
        <f t="shared" si="10"/>
        <v>1.7361111111111112</v>
      </c>
      <c r="Z72" s="19">
        <f t="shared" si="13"/>
        <v>1.7503472222222223</v>
      </c>
      <c r="AA72" s="19">
        <f t="shared" si="14"/>
        <v>15.753125000000001</v>
      </c>
      <c r="AB72" s="19" t="s">
        <v>8886</v>
      </c>
    </row>
    <row r="73" spans="1:28" x14ac:dyDescent="0.35">
      <c r="A73" t="s">
        <v>1562</v>
      </c>
      <c r="B73" t="s">
        <v>1734</v>
      </c>
      <c r="C73" t="s">
        <v>1735</v>
      </c>
      <c r="D73" s="1">
        <v>44795</v>
      </c>
      <c r="E73">
        <f t="shared" si="11"/>
        <v>60</v>
      </c>
      <c r="F73" t="s">
        <v>6</v>
      </c>
      <c r="G73">
        <v>710</v>
      </c>
      <c r="H73">
        <f t="shared" si="8"/>
        <v>71</v>
      </c>
      <c r="I73" t="s">
        <v>7</v>
      </c>
      <c r="J73" t="s">
        <v>8</v>
      </c>
      <c r="L73" t="s">
        <v>6</v>
      </c>
      <c r="M73" t="str">
        <f t="shared" si="9"/>
        <v>M</v>
      </c>
      <c r="N73" t="s">
        <v>66</v>
      </c>
      <c r="O73" t="s">
        <v>1736</v>
      </c>
      <c r="P73" t="s">
        <v>19</v>
      </c>
      <c r="Q73">
        <v>4</v>
      </c>
      <c r="R73">
        <f t="shared" si="12"/>
        <v>2018</v>
      </c>
      <c r="S73" t="s">
        <v>8</v>
      </c>
      <c r="T73" t="s">
        <v>8</v>
      </c>
      <c r="U73" t="s">
        <v>8875</v>
      </c>
      <c r="V73">
        <f>VLOOKUP(P73,'PBT Tag Rates'!$B$5:$E$34,4,FALSE)</f>
        <v>0.80551598400000002</v>
      </c>
      <c r="W73">
        <v>1</v>
      </c>
      <c r="X73" s="16">
        <f>IFERROR(LOOKUP(H73,{30,43,48,53,58,63,68,73,78,83,88,93,97},{42,47,52,57,62,67,72,77,82,87,92,99,100}),999)</f>
        <v>72</v>
      </c>
      <c r="Y73" s="19">
        <f t="shared" si="10"/>
        <v>1.7361111111111112</v>
      </c>
      <c r="Z73" s="19">
        <f t="shared" si="13"/>
        <v>1.7503472222222223</v>
      </c>
      <c r="AA73" s="19">
        <f t="shared" si="14"/>
        <v>15.753125000000001</v>
      </c>
      <c r="AB73" s="19" t="s">
        <v>8886</v>
      </c>
    </row>
    <row r="74" spans="1:28" x14ac:dyDescent="0.35">
      <c r="A74" t="s">
        <v>1562</v>
      </c>
      <c r="B74" t="s">
        <v>1737</v>
      </c>
      <c r="C74" t="s">
        <v>1738</v>
      </c>
      <c r="D74" s="1">
        <v>44795</v>
      </c>
      <c r="E74">
        <f t="shared" si="11"/>
        <v>60</v>
      </c>
      <c r="F74" t="s">
        <v>6</v>
      </c>
      <c r="G74">
        <v>590</v>
      </c>
      <c r="H74">
        <f t="shared" si="8"/>
        <v>59</v>
      </c>
      <c r="I74" t="s">
        <v>9</v>
      </c>
      <c r="J74">
        <v>1</v>
      </c>
      <c r="L74" t="s">
        <v>6</v>
      </c>
      <c r="M74" t="str">
        <f t="shared" si="9"/>
        <v>M</v>
      </c>
      <c r="N74" t="s">
        <v>1739</v>
      </c>
      <c r="O74" t="s">
        <v>1740</v>
      </c>
      <c r="P74" t="s">
        <v>557</v>
      </c>
      <c r="Q74">
        <v>3</v>
      </c>
      <c r="R74">
        <f t="shared" si="12"/>
        <v>2019</v>
      </c>
      <c r="S74" t="s">
        <v>8</v>
      </c>
      <c r="T74" t="s">
        <v>8</v>
      </c>
      <c r="U74" t="s">
        <v>9088</v>
      </c>
      <c r="V74">
        <f>VLOOKUP(P74,'PBT Tag Rates'!$B$5:$E$34,4,FALSE)</f>
        <v>0.95971980899999998</v>
      </c>
      <c r="W74">
        <v>1</v>
      </c>
      <c r="X74" s="16">
        <f>IFERROR(LOOKUP(H74,{30,43,48,53,58,63,68,73,78,83,88,93,97},{42,47,52,57,62,67,72,77,82,87,92,99,100}),999)</f>
        <v>62</v>
      </c>
      <c r="Y74" s="19">
        <f t="shared" si="10"/>
        <v>1.7361111111111112</v>
      </c>
      <c r="Z74" s="19">
        <f t="shared" si="13"/>
        <v>1.7503472222222223</v>
      </c>
      <c r="AA74" s="19">
        <f t="shared" si="14"/>
        <v>15.753125000000001</v>
      </c>
      <c r="AB74" s="19" t="s">
        <v>8887</v>
      </c>
    </row>
    <row r="75" spans="1:28" x14ac:dyDescent="0.35">
      <c r="A75" t="s">
        <v>1562</v>
      </c>
      <c r="B75" t="s">
        <v>1741</v>
      </c>
      <c r="C75" t="s">
        <v>1742</v>
      </c>
      <c r="D75" s="1">
        <v>44796</v>
      </c>
      <c r="E75">
        <f t="shared" si="11"/>
        <v>60</v>
      </c>
      <c r="F75" t="s">
        <v>1569</v>
      </c>
      <c r="G75">
        <v>610</v>
      </c>
      <c r="H75">
        <f t="shared" si="8"/>
        <v>61</v>
      </c>
      <c r="I75" t="s">
        <v>7</v>
      </c>
      <c r="J75" t="s">
        <v>8</v>
      </c>
      <c r="L75" t="s">
        <v>6</v>
      </c>
      <c r="M75" t="str">
        <f t="shared" si="9"/>
        <v>M</v>
      </c>
      <c r="N75" t="s">
        <v>1656</v>
      </c>
      <c r="O75" t="s">
        <v>1657</v>
      </c>
      <c r="P75" t="s">
        <v>702</v>
      </c>
      <c r="Q75">
        <v>3</v>
      </c>
      <c r="R75">
        <f t="shared" si="12"/>
        <v>2019</v>
      </c>
      <c r="S75" t="s">
        <v>8</v>
      </c>
      <c r="T75" t="s">
        <v>8</v>
      </c>
      <c r="U75" t="s">
        <v>8975</v>
      </c>
      <c r="V75">
        <f>VLOOKUP(P75,'PBT Tag Rates'!$B$5:$E$34,4,FALSE)</f>
        <v>0.99705232300000002</v>
      </c>
      <c r="W75">
        <v>1</v>
      </c>
      <c r="X75" s="16">
        <f>IFERROR(LOOKUP(H75,{30,43,48,53,58,63,68,73,78,83,88,93,97},{42,47,52,57,62,67,72,77,82,87,92,99,100}),999)</f>
        <v>62</v>
      </c>
      <c r="Y75" s="19">
        <f t="shared" si="10"/>
        <v>1.7361111111111112</v>
      </c>
      <c r="Z75" s="19">
        <f t="shared" si="13"/>
        <v>1.7503472222222223</v>
      </c>
      <c r="AA75" s="19">
        <f t="shared" si="14"/>
        <v>15.753125000000001</v>
      </c>
      <c r="AB75" s="19" t="s">
        <v>8887</v>
      </c>
    </row>
    <row r="76" spans="1:28" x14ac:dyDescent="0.35">
      <c r="A76" t="s">
        <v>1562</v>
      </c>
      <c r="B76" t="s">
        <v>1743</v>
      </c>
      <c r="C76" t="s">
        <v>579</v>
      </c>
      <c r="D76" s="1">
        <v>44796</v>
      </c>
      <c r="E76">
        <f t="shared" si="11"/>
        <v>60</v>
      </c>
      <c r="F76" t="s">
        <v>16</v>
      </c>
      <c r="G76">
        <v>780</v>
      </c>
      <c r="H76">
        <f t="shared" si="8"/>
        <v>78</v>
      </c>
      <c r="I76" t="s">
        <v>9</v>
      </c>
      <c r="J76">
        <v>1</v>
      </c>
      <c r="L76" t="s">
        <v>16</v>
      </c>
      <c r="M76" t="str">
        <f t="shared" si="9"/>
        <v>F</v>
      </c>
      <c r="N76" t="s">
        <v>8</v>
      </c>
      <c r="O76" t="s">
        <v>8</v>
      </c>
      <c r="P76" t="s">
        <v>11</v>
      </c>
      <c r="Q76" t="s">
        <v>8</v>
      </c>
      <c r="R76" t="str">
        <f t="shared" si="12"/>
        <v>U</v>
      </c>
      <c r="S76" t="s">
        <v>12</v>
      </c>
      <c r="T76">
        <v>1</v>
      </c>
      <c r="U76" t="s">
        <v>8890</v>
      </c>
      <c r="V76" t="e">
        <f>VLOOKUP(P76,'PBT Tag Rates'!$B$5:$E$34,4,FALSE)</f>
        <v>#N/A</v>
      </c>
      <c r="W76">
        <v>1</v>
      </c>
      <c r="X76" s="16">
        <f>IFERROR(LOOKUP(H76,{30,43,48,53,58,63,68,73,78,83,88,93,97},{42,47,52,57,62,67,72,77,82,87,92,99,100}),999)</f>
        <v>82</v>
      </c>
      <c r="Y76" s="19">
        <f t="shared" si="10"/>
        <v>1.7361111111111112</v>
      </c>
      <c r="Z76" s="19">
        <f t="shared" si="13"/>
        <v>1.7503472222222223</v>
      </c>
      <c r="AA76" s="19">
        <f t="shared" si="14"/>
        <v>15.753125000000001</v>
      </c>
      <c r="AB76" s="19" t="s">
        <v>8887</v>
      </c>
    </row>
    <row r="77" spans="1:28" x14ac:dyDescent="0.35">
      <c r="A77" t="s">
        <v>1562</v>
      </c>
      <c r="B77" t="s">
        <v>1744</v>
      </c>
      <c r="C77" t="s">
        <v>1745</v>
      </c>
      <c r="D77" s="1">
        <v>44796</v>
      </c>
      <c r="E77">
        <f t="shared" si="11"/>
        <v>60</v>
      </c>
      <c r="F77" t="s">
        <v>16</v>
      </c>
      <c r="G77">
        <v>710</v>
      </c>
      <c r="H77">
        <f t="shared" si="8"/>
        <v>71</v>
      </c>
      <c r="I77" t="s">
        <v>9</v>
      </c>
      <c r="J77">
        <v>1</v>
      </c>
      <c r="L77" t="s">
        <v>16</v>
      </c>
      <c r="M77" t="str">
        <f t="shared" si="9"/>
        <v>F</v>
      </c>
      <c r="N77" t="s">
        <v>604</v>
      </c>
      <c r="O77" t="s">
        <v>631</v>
      </c>
      <c r="P77" t="s">
        <v>19</v>
      </c>
      <c r="Q77">
        <v>4</v>
      </c>
      <c r="R77">
        <f t="shared" si="12"/>
        <v>2018</v>
      </c>
      <c r="S77" t="s">
        <v>8</v>
      </c>
      <c r="T77" t="s">
        <v>8</v>
      </c>
      <c r="U77" t="s">
        <v>8875</v>
      </c>
      <c r="V77">
        <f>VLOOKUP(P77,'PBT Tag Rates'!$B$5:$E$34,4,FALSE)</f>
        <v>0.80551598400000002</v>
      </c>
      <c r="W77">
        <v>1</v>
      </c>
      <c r="X77" s="16">
        <f>IFERROR(LOOKUP(H77,{30,43,48,53,58,63,68,73,78,83,88,93,97},{42,47,52,57,62,67,72,77,82,87,92,99,100}),999)</f>
        <v>72</v>
      </c>
      <c r="Y77" s="19">
        <f t="shared" si="10"/>
        <v>1.7361111111111112</v>
      </c>
      <c r="Z77" s="19">
        <f t="shared" si="13"/>
        <v>1.7503472222222223</v>
      </c>
      <c r="AA77" s="19">
        <f t="shared" si="14"/>
        <v>15.753125000000001</v>
      </c>
      <c r="AB77" s="19" t="s">
        <v>8886</v>
      </c>
    </row>
    <row r="78" spans="1:28" x14ac:dyDescent="0.35">
      <c r="A78" t="s">
        <v>1562</v>
      </c>
      <c r="B78" t="s">
        <v>1746</v>
      </c>
      <c r="C78" t="s">
        <v>1747</v>
      </c>
      <c r="D78" s="1">
        <v>44796</v>
      </c>
      <c r="E78">
        <f t="shared" si="11"/>
        <v>60</v>
      </c>
      <c r="F78" t="s">
        <v>6</v>
      </c>
      <c r="G78">
        <v>760</v>
      </c>
      <c r="H78">
        <f t="shared" si="8"/>
        <v>76</v>
      </c>
      <c r="I78" t="s">
        <v>9</v>
      </c>
      <c r="J78" t="s">
        <v>8</v>
      </c>
      <c r="L78" t="s">
        <v>16</v>
      </c>
      <c r="M78" t="str">
        <f t="shared" si="9"/>
        <v>F</v>
      </c>
      <c r="N78" t="s">
        <v>771</v>
      </c>
      <c r="O78" t="s">
        <v>772</v>
      </c>
      <c r="P78" t="s">
        <v>19</v>
      </c>
      <c r="Q78">
        <v>4</v>
      </c>
      <c r="R78">
        <f t="shared" si="12"/>
        <v>2018</v>
      </c>
      <c r="S78" t="s">
        <v>8</v>
      </c>
      <c r="T78" t="s">
        <v>8</v>
      </c>
      <c r="U78" t="s">
        <v>8875</v>
      </c>
      <c r="V78">
        <f>VLOOKUP(P78,'PBT Tag Rates'!$B$5:$E$34,4,FALSE)</f>
        <v>0.80551598400000002</v>
      </c>
      <c r="W78">
        <v>1</v>
      </c>
      <c r="X78" s="16">
        <f>IFERROR(LOOKUP(H78,{30,43,48,53,58,63,68,73,78,83,88,93,97},{42,47,52,57,62,67,72,77,82,87,92,99,100}),999)</f>
        <v>77</v>
      </c>
      <c r="Y78" s="19">
        <f t="shared" si="10"/>
        <v>1.7361111111111112</v>
      </c>
      <c r="Z78" s="19">
        <f t="shared" si="13"/>
        <v>1.7503472222222223</v>
      </c>
      <c r="AA78" s="19">
        <f t="shared" si="14"/>
        <v>15.753125000000001</v>
      </c>
      <c r="AB78" s="19" t="s">
        <v>8886</v>
      </c>
    </row>
    <row r="79" spans="1:28" x14ac:dyDescent="0.35">
      <c r="A79" t="s">
        <v>1562</v>
      </c>
      <c r="B79" t="s">
        <v>1748</v>
      </c>
      <c r="C79" t="s">
        <v>1749</v>
      </c>
      <c r="D79" s="1">
        <v>44796</v>
      </c>
      <c r="E79">
        <f t="shared" si="11"/>
        <v>60</v>
      </c>
      <c r="F79" t="s">
        <v>6</v>
      </c>
      <c r="G79">
        <v>780</v>
      </c>
      <c r="H79">
        <f t="shared" si="8"/>
        <v>78</v>
      </c>
      <c r="I79" t="s">
        <v>9</v>
      </c>
      <c r="J79">
        <v>1</v>
      </c>
      <c r="L79" t="s">
        <v>6</v>
      </c>
      <c r="M79" t="str">
        <f t="shared" si="9"/>
        <v>M</v>
      </c>
      <c r="N79" t="s">
        <v>8</v>
      </c>
      <c r="O79" t="s">
        <v>8</v>
      </c>
      <c r="P79" t="s">
        <v>11</v>
      </c>
      <c r="Q79" t="s">
        <v>8</v>
      </c>
      <c r="R79" t="str">
        <f t="shared" si="12"/>
        <v>U</v>
      </c>
      <c r="S79" t="s">
        <v>12</v>
      </c>
      <c r="T79">
        <v>1</v>
      </c>
      <c r="U79" t="s">
        <v>8890</v>
      </c>
      <c r="V79" t="e">
        <f>VLOOKUP(P79,'PBT Tag Rates'!$B$5:$E$34,4,FALSE)</f>
        <v>#N/A</v>
      </c>
      <c r="W79">
        <v>1</v>
      </c>
      <c r="X79" s="16">
        <f>IFERROR(LOOKUP(H79,{30,43,48,53,58,63,68,73,78,83,88,93,97},{42,47,52,57,62,67,72,77,82,87,92,99,100}),999)</f>
        <v>82</v>
      </c>
      <c r="Y79" s="19">
        <f t="shared" si="10"/>
        <v>1.7361111111111112</v>
      </c>
      <c r="Z79" s="19">
        <f t="shared" si="13"/>
        <v>1.7503472222222223</v>
      </c>
      <c r="AA79" s="19">
        <f t="shared" si="14"/>
        <v>15.753125000000001</v>
      </c>
      <c r="AB79" s="19" t="s">
        <v>8887</v>
      </c>
    </row>
    <row r="80" spans="1:28" x14ac:dyDescent="0.35">
      <c r="A80" t="s">
        <v>1562</v>
      </c>
      <c r="B80" t="s">
        <v>1750</v>
      </c>
      <c r="C80" t="s">
        <v>1751</v>
      </c>
      <c r="D80" s="1">
        <v>44796</v>
      </c>
      <c r="E80">
        <f t="shared" si="11"/>
        <v>60</v>
      </c>
      <c r="F80" t="s">
        <v>6</v>
      </c>
      <c r="G80">
        <v>760</v>
      </c>
      <c r="H80">
        <f t="shared" si="8"/>
        <v>76</v>
      </c>
      <c r="I80" t="s">
        <v>7</v>
      </c>
      <c r="J80" t="s">
        <v>8</v>
      </c>
      <c r="L80" t="s">
        <v>6</v>
      </c>
      <c r="M80" t="str">
        <f t="shared" si="9"/>
        <v>M</v>
      </c>
      <c r="N80" t="s">
        <v>8</v>
      </c>
      <c r="O80" t="s">
        <v>8</v>
      </c>
      <c r="P80" t="s">
        <v>11</v>
      </c>
      <c r="Q80" t="s">
        <v>8</v>
      </c>
      <c r="R80" t="str">
        <f t="shared" si="12"/>
        <v>U</v>
      </c>
      <c r="S80" t="s">
        <v>12</v>
      </c>
      <c r="T80">
        <v>1</v>
      </c>
      <c r="U80" t="s">
        <v>11</v>
      </c>
      <c r="V80" t="e">
        <f>VLOOKUP(P80,'PBT Tag Rates'!$B$5:$E$34,4,FALSE)</f>
        <v>#N/A</v>
      </c>
      <c r="W80">
        <v>1</v>
      </c>
      <c r="X80" s="16">
        <f>IFERROR(LOOKUP(H80,{30,43,48,53,58,63,68,73,78,83,88,93,97},{42,47,52,57,62,67,72,77,82,87,92,99,100}),999)</f>
        <v>77</v>
      </c>
      <c r="Y80" s="19">
        <f t="shared" si="10"/>
        <v>1.7361111111111112</v>
      </c>
      <c r="Z80" s="19">
        <f t="shared" si="13"/>
        <v>1.7503472222222223</v>
      </c>
      <c r="AA80" s="19">
        <f t="shared" si="14"/>
        <v>15.753125000000001</v>
      </c>
      <c r="AB80" s="19" t="s">
        <v>8887</v>
      </c>
    </row>
    <row r="81" spans="1:28" x14ac:dyDescent="0.35">
      <c r="A81" t="s">
        <v>1562</v>
      </c>
      <c r="B81" t="s">
        <v>1752</v>
      </c>
      <c r="C81" t="s">
        <v>1753</v>
      </c>
      <c r="D81" s="1">
        <v>44796</v>
      </c>
      <c r="E81">
        <f t="shared" si="11"/>
        <v>60</v>
      </c>
      <c r="F81" t="s">
        <v>6</v>
      </c>
      <c r="G81">
        <v>760</v>
      </c>
      <c r="H81">
        <f t="shared" si="8"/>
        <v>76</v>
      </c>
      <c r="I81" t="s">
        <v>9</v>
      </c>
      <c r="J81" t="s">
        <v>8</v>
      </c>
      <c r="L81" t="s">
        <v>6</v>
      </c>
      <c r="M81" t="str">
        <f t="shared" si="9"/>
        <v>M</v>
      </c>
      <c r="N81" t="s">
        <v>558</v>
      </c>
      <c r="O81" t="s">
        <v>559</v>
      </c>
      <c r="P81" t="s">
        <v>19</v>
      </c>
      <c r="Q81">
        <v>4</v>
      </c>
      <c r="R81">
        <f t="shared" si="12"/>
        <v>2018</v>
      </c>
      <c r="S81" t="s">
        <v>8</v>
      </c>
      <c r="T81" t="s">
        <v>8</v>
      </c>
      <c r="U81" t="s">
        <v>8875</v>
      </c>
      <c r="V81">
        <f>VLOOKUP(P81,'PBT Tag Rates'!$B$5:$E$34,4,FALSE)</f>
        <v>0.80551598400000002</v>
      </c>
      <c r="W81">
        <v>1</v>
      </c>
      <c r="X81" s="16">
        <f>IFERROR(LOOKUP(H81,{30,43,48,53,58,63,68,73,78,83,88,93,97},{42,47,52,57,62,67,72,77,82,87,92,99,100}),999)</f>
        <v>77</v>
      </c>
      <c r="Y81" s="19">
        <f t="shared" si="10"/>
        <v>1.7361111111111112</v>
      </c>
      <c r="Z81" s="19">
        <f t="shared" si="13"/>
        <v>1.7503472222222223</v>
      </c>
      <c r="AA81" s="19">
        <f t="shared" si="14"/>
        <v>15.753125000000001</v>
      </c>
      <c r="AB81" s="19" t="s">
        <v>8886</v>
      </c>
    </row>
    <row r="82" spans="1:28" x14ac:dyDescent="0.35">
      <c r="A82" t="s">
        <v>1562</v>
      </c>
      <c r="B82" t="s">
        <v>1754</v>
      </c>
      <c r="C82" t="s">
        <v>1755</v>
      </c>
      <c r="D82" s="1">
        <v>44796</v>
      </c>
      <c r="E82">
        <f t="shared" si="11"/>
        <v>60</v>
      </c>
      <c r="F82" t="s">
        <v>1569</v>
      </c>
      <c r="G82">
        <v>570</v>
      </c>
      <c r="H82">
        <f t="shared" si="8"/>
        <v>57</v>
      </c>
      <c r="I82" t="s">
        <v>7</v>
      </c>
      <c r="J82" t="s">
        <v>8</v>
      </c>
      <c r="L82" t="s">
        <v>6</v>
      </c>
      <c r="M82" t="str">
        <f t="shared" si="9"/>
        <v>M</v>
      </c>
      <c r="N82" t="s">
        <v>8</v>
      </c>
      <c r="O82" t="s">
        <v>8</v>
      </c>
      <c r="P82" t="s">
        <v>11</v>
      </c>
      <c r="Q82" t="s">
        <v>8</v>
      </c>
      <c r="R82" t="str">
        <f t="shared" si="12"/>
        <v>U</v>
      </c>
      <c r="S82" t="s">
        <v>12</v>
      </c>
      <c r="T82">
        <v>0.999999999999997</v>
      </c>
      <c r="U82" t="s">
        <v>11</v>
      </c>
      <c r="V82" t="e">
        <f>VLOOKUP(P82,'PBT Tag Rates'!$B$5:$E$34,4,FALSE)</f>
        <v>#N/A</v>
      </c>
      <c r="W82">
        <v>1</v>
      </c>
      <c r="X82" s="16">
        <f>IFERROR(LOOKUP(H82,{30,43,48,53,58,63,68,73,78,83,88,93,97},{42,47,52,57,62,67,72,77,82,87,92,99,100}),999)</f>
        <v>57</v>
      </c>
      <c r="Y82" s="19">
        <f t="shared" si="10"/>
        <v>1.7361111111111112</v>
      </c>
      <c r="Z82" s="19">
        <f t="shared" si="13"/>
        <v>1.7503472222222223</v>
      </c>
      <c r="AA82" s="19">
        <f t="shared" si="14"/>
        <v>15.753125000000001</v>
      </c>
      <c r="AB82" s="19" t="s">
        <v>8887</v>
      </c>
    </row>
    <row r="83" spans="1:28" x14ac:dyDescent="0.35">
      <c r="A83" t="s">
        <v>1562</v>
      </c>
      <c r="B83" t="s">
        <v>1756</v>
      </c>
      <c r="C83" t="s">
        <v>1757</v>
      </c>
      <c r="D83" s="1">
        <v>44796</v>
      </c>
      <c r="E83">
        <f t="shared" si="11"/>
        <v>60</v>
      </c>
      <c r="F83" t="s">
        <v>16</v>
      </c>
      <c r="G83">
        <v>770</v>
      </c>
      <c r="H83">
        <f t="shared" si="8"/>
        <v>77</v>
      </c>
      <c r="I83" t="s">
        <v>9</v>
      </c>
      <c r="J83">
        <v>1</v>
      </c>
      <c r="L83" t="s">
        <v>16</v>
      </c>
      <c r="M83" t="str">
        <f t="shared" si="9"/>
        <v>F</v>
      </c>
      <c r="N83" t="s">
        <v>1758</v>
      </c>
      <c r="O83" t="s">
        <v>1759</v>
      </c>
      <c r="P83" t="s">
        <v>19</v>
      </c>
      <c r="Q83">
        <v>4</v>
      </c>
      <c r="R83">
        <f t="shared" si="12"/>
        <v>2018</v>
      </c>
      <c r="S83" t="s">
        <v>8</v>
      </c>
      <c r="T83" t="s">
        <v>8</v>
      </c>
      <c r="U83" t="s">
        <v>9086</v>
      </c>
      <c r="V83">
        <f>VLOOKUP(P83,'PBT Tag Rates'!$B$5:$E$34,4,FALSE)</f>
        <v>0.80551598400000002</v>
      </c>
      <c r="W83">
        <v>1</v>
      </c>
      <c r="X83" s="16">
        <f>IFERROR(LOOKUP(H83,{30,43,48,53,58,63,68,73,78,83,88,93,97},{42,47,52,57,62,67,72,77,82,87,92,99,100}),999)</f>
        <v>77</v>
      </c>
      <c r="Y83" s="19">
        <f t="shared" si="10"/>
        <v>1.7361111111111112</v>
      </c>
      <c r="Z83" s="19">
        <f t="shared" si="13"/>
        <v>1.7503472222222223</v>
      </c>
      <c r="AA83" s="19">
        <f t="shared" si="14"/>
        <v>15.753125000000001</v>
      </c>
      <c r="AB83" s="19" t="s">
        <v>8887</v>
      </c>
    </row>
    <row r="84" spans="1:28" x14ac:dyDescent="0.35">
      <c r="A84" t="s">
        <v>1562</v>
      </c>
      <c r="B84" t="s">
        <v>1760</v>
      </c>
      <c r="C84" t="s">
        <v>1761</v>
      </c>
      <c r="D84" s="1">
        <v>44796</v>
      </c>
      <c r="E84">
        <f t="shared" si="11"/>
        <v>60</v>
      </c>
      <c r="F84" t="s">
        <v>1569</v>
      </c>
      <c r="G84">
        <v>680</v>
      </c>
      <c r="H84">
        <f t="shared" si="8"/>
        <v>68</v>
      </c>
      <c r="I84" t="s">
        <v>7</v>
      </c>
      <c r="J84" t="s">
        <v>8</v>
      </c>
      <c r="L84" t="s">
        <v>6</v>
      </c>
      <c r="M84" t="str">
        <f t="shared" si="9"/>
        <v>M</v>
      </c>
      <c r="N84" t="s">
        <v>555</v>
      </c>
      <c r="O84" t="s">
        <v>556</v>
      </c>
      <c r="P84" t="s">
        <v>557</v>
      </c>
      <c r="Q84">
        <v>3</v>
      </c>
      <c r="R84">
        <f t="shared" si="12"/>
        <v>2019</v>
      </c>
      <c r="S84" t="s">
        <v>8</v>
      </c>
      <c r="T84" t="s">
        <v>8</v>
      </c>
      <c r="U84" t="s">
        <v>9088</v>
      </c>
      <c r="V84">
        <f>VLOOKUP(P84,'PBT Tag Rates'!$B$5:$E$34,4,FALSE)</f>
        <v>0.95971980899999998</v>
      </c>
      <c r="W84">
        <v>1</v>
      </c>
      <c r="X84" s="16">
        <f>IFERROR(LOOKUP(H84,{30,43,48,53,58,63,68,73,78,83,88,93,97},{42,47,52,57,62,67,72,77,82,87,92,99,100}),999)</f>
        <v>72</v>
      </c>
      <c r="Y84" s="19">
        <f t="shared" si="10"/>
        <v>1.7361111111111112</v>
      </c>
      <c r="Z84" s="19">
        <f t="shared" si="13"/>
        <v>1.7503472222222223</v>
      </c>
      <c r="AA84" s="19">
        <f t="shared" si="14"/>
        <v>15.753125000000001</v>
      </c>
      <c r="AB84" s="19" t="s">
        <v>8887</v>
      </c>
    </row>
    <row r="85" spans="1:28" x14ac:dyDescent="0.35">
      <c r="A85" t="s">
        <v>1562</v>
      </c>
      <c r="B85" t="s">
        <v>1762</v>
      </c>
      <c r="C85" t="s">
        <v>1763</v>
      </c>
      <c r="D85" s="1">
        <v>44796</v>
      </c>
      <c r="E85">
        <f t="shared" si="11"/>
        <v>60</v>
      </c>
      <c r="F85" t="s">
        <v>16</v>
      </c>
      <c r="G85">
        <v>850</v>
      </c>
      <c r="H85">
        <f t="shared" si="8"/>
        <v>85</v>
      </c>
      <c r="I85" t="s">
        <v>7</v>
      </c>
      <c r="J85" t="s">
        <v>8</v>
      </c>
      <c r="L85" t="s">
        <v>16</v>
      </c>
      <c r="M85" t="str">
        <f t="shared" si="9"/>
        <v>F</v>
      </c>
      <c r="N85" t="s">
        <v>522</v>
      </c>
      <c r="O85" t="s">
        <v>1390</v>
      </c>
      <c r="P85" t="s">
        <v>19</v>
      </c>
      <c r="Q85">
        <v>4</v>
      </c>
      <c r="R85">
        <f t="shared" si="12"/>
        <v>2018</v>
      </c>
      <c r="S85" t="s">
        <v>8</v>
      </c>
      <c r="T85" t="s">
        <v>8</v>
      </c>
      <c r="U85" t="s">
        <v>9006</v>
      </c>
      <c r="V85">
        <f>VLOOKUP(P85,'PBT Tag Rates'!$B$5:$E$34,4,FALSE)</f>
        <v>0.80551598400000002</v>
      </c>
      <c r="W85">
        <v>1</v>
      </c>
      <c r="X85" s="16">
        <f>IFERROR(LOOKUP(H85,{30,43,48,53,58,63,68,73,78,83,88,93,97},{42,47,52,57,62,67,72,77,82,87,92,99,100}),999)</f>
        <v>87</v>
      </c>
      <c r="Y85" s="19">
        <f t="shared" si="10"/>
        <v>1.7361111111111112</v>
      </c>
      <c r="Z85" s="19">
        <f t="shared" si="13"/>
        <v>1.7503472222222223</v>
      </c>
      <c r="AA85" s="19">
        <f t="shared" si="14"/>
        <v>15.753125000000001</v>
      </c>
      <c r="AB85" s="19" t="s">
        <v>8886</v>
      </c>
    </row>
    <row r="86" spans="1:28" x14ac:dyDescent="0.35">
      <c r="A86" t="s">
        <v>1562</v>
      </c>
      <c r="B86" t="s">
        <v>1764</v>
      </c>
      <c r="C86" t="s">
        <v>582</v>
      </c>
      <c r="D86" s="1">
        <v>44796</v>
      </c>
      <c r="E86">
        <f t="shared" si="11"/>
        <v>60</v>
      </c>
      <c r="F86" t="s">
        <v>16</v>
      </c>
      <c r="G86">
        <v>770</v>
      </c>
      <c r="H86">
        <f t="shared" si="8"/>
        <v>77</v>
      </c>
      <c r="I86" t="s">
        <v>7</v>
      </c>
      <c r="J86" t="s">
        <v>8</v>
      </c>
      <c r="L86" t="s">
        <v>16</v>
      </c>
      <c r="M86" t="str">
        <f t="shared" si="9"/>
        <v>F</v>
      </c>
      <c r="N86" t="s">
        <v>1765</v>
      </c>
      <c r="O86" t="s">
        <v>1766</v>
      </c>
      <c r="P86" t="s">
        <v>19</v>
      </c>
      <c r="Q86">
        <v>4</v>
      </c>
      <c r="R86">
        <f t="shared" si="12"/>
        <v>2018</v>
      </c>
      <c r="S86" t="s">
        <v>8</v>
      </c>
      <c r="T86" t="s">
        <v>8</v>
      </c>
      <c r="U86" t="s">
        <v>9086</v>
      </c>
      <c r="V86">
        <f>VLOOKUP(P86,'PBT Tag Rates'!$B$5:$E$34,4,FALSE)</f>
        <v>0.80551598400000002</v>
      </c>
      <c r="W86">
        <v>1</v>
      </c>
      <c r="X86" s="16">
        <f>IFERROR(LOOKUP(H86,{30,43,48,53,58,63,68,73,78,83,88,93,97},{42,47,52,57,62,67,72,77,82,87,92,99,100}),999)</f>
        <v>77</v>
      </c>
      <c r="Y86" s="19">
        <f t="shared" si="10"/>
        <v>1.7361111111111112</v>
      </c>
      <c r="Z86" s="19">
        <f t="shared" si="13"/>
        <v>1.7503472222222223</v>
      </c>
      <c r="AA86" s="19">
        <f t="shared" si="14"/>
        <v>15.753125000000001</v>
      </c>
      <c r="AB86" s="19" t="s">
        <v>8887</v>
      </c>
    </row>
    <row r="87" spans="1:28" x14ac:dyDescent="0.35">
      <c r="A87" t="s">
        <v>1562</v>
      </c>
      <c r="B87" t="s">
        <v>1767</v>
      </c>
      <c r="C87" t="s">
        <v>1768</v>
      </c>
      <c r="D87" s="1">
        <v>44796</v>
      </c>
      <c r="E87">
        <f t="shared" si="11"/>
        <v>60</v>
      </c>
      <c r="F87" t="s">
        <v>6</v>
      </c>
      <c r="G87">
        <v>930</v>
      </c>
      <c r="H87">
        <f t="shared" si="8"/>
        <v>93</v>
      </c>
      <c r="I87" t="s">
        <v>7</v>
      </c>
      <c r="J87" t="s">
        <v>8</v>
      </c>
      <c r="L87" t="s">
        <v>6</v>
      </c>
      <c r="M87" t="str">
        <f t="shared" si="9"/>
        <v>M</v>
      </c>
      <c r="N87" t="s">
        <v>1769</v>
      </c>
      <c r="O87" t="s">
        <v>1770</v>
      </c>
      <c r="P87" t="s">
        <v>23</v>
      </c>
      <c r="Q87">
        <v>5</v>
      </c>
      <c r="R87">
        <f t="shared" si="12"/>
        <v>2017</v>
      </c>
      <c r="S87" t="s">
        <v>8</v>
      </c>
      <c r="T87" t="s">
        <v>8</v>
      </c>
      <c r="U87" t="s">
        <v>8858</v>
      </c>
      <c r="V87">
        <f>VLOOKUP(P87,'PBT Tag Rates'!$B$5:$E$34,4,FALSE)</f>
        <v>0.98821806999999995</v>
      </c>
      <c r="W87">
        <v>1</v>
      </c>
      <c r="X87" s="16">
        <f>IFERROR(LOOKUP(H87,{30,43,48,53,58,63,68,73,78,83,88,93,97},{42,47,52,57,62,67,72,77,82,87,92,99,100}),999)</f>
        <v>99</v>
      </c>
      <c r="Y87" s="19">
        <f t="shared" si="10"/>
        <v>1.7361111111111112</v>
      </c>
      <c r="Z87" s="19">
        <f t="shared" si="13"/>
        <v>1.7503472222222223</v>
      </c>
      <c r="AA87" s="19">
        <f t="shared" si="14"/>
        <v>15.753125000000001</v>
      </c>
      <c r="AB87" s="19" t="s">
        <v>8887</v>
      </c>
    </row>
    <row r="88" spans="1:28" x14ac:dyDescent="0.35">
      <c r="A88" t="s">
        <v>1562</v>
      </c>
      <c r="B88" t="s">
        <v>1771</v>
      </c>
      <c r="C88" t="s">
        <v>1772</v>
      </c>
      <c r="D88" s="1">
        <v>44796</v>
      </c>
      <c r="E88">
        <f t="shared" si="11"/>
        <v>60</v>
      </c>
      <c r="F88" t="s">
        <v>6</v>
      </c>
      <c r="G88">
        <v>770</v>
      </c>
      <c r="H88">
        <f t="shared" si="8"/>
        <v>77</v>
      </c>
      <c r="I88" t="s">
        <v>7</v>
      </c>
      <c r="J88" t="s">
        <v>8</v>
      </c>
      <c r="L88" t="s">
        <v>6</v>
      </c>
      <c r="M88" t="str">
        <f t="shared" si="9"/>
        <v>M</v>
      </c>
      <c r="N88" t="s">
        <v>1773</v>
      </c>
      <c r="O88" t="s">
        <v>1774</v>
      </c>
      <c r="P88" t="s">
        <v>15</v>
      </c>
      <c r="Q88">
        <v>4</v>
      </c>
      <c r="R88">
        <f t="shared" si="12"/>
        <v>2018</v>
      </c>
      <c r="S88" t="s">
        <v>8</v>
      </c>
      <c r="T88" t="s">
        <v>8</v>
      </c>
      <c r="U88" t="s">
        <v>8975</v>
      </c>
      <c r="V88">
        <f>VLOOKUP(P88,'PBT Tag Rates'!$B$5:$E$34,4,FALSE)</f>
        <v>0.96828396500000002</v>
      </c>
      <c r="W88">
        <v>1</v>
      </c>
      <c r="X88" s="16">
        <f>IFERROR(LOOKUP(H88,{30,43,48,53,58,63,68,73,78,83,88,93,97},{42,47,52,57,62,67,72,77,82,87,92,99,100}),999)</f>
        <v>77</v>
      </c>
      <c r="Y88" s="19">
        <f t="shared" si="10"/>
        <v>1.7361111111111112</v>
      </c>
      <c r="Z88" s="19">
        <f t="shared" si="13"/>
        <v>1.7503472222222223</v>
      </c>
      <c r="AA88" s="19">
        <f t="shared" si="14"/>
        <v>15.753125000000001</v>
      </c>
      <c r="AB88" s="19" t="s">
        <v>8887</v>
      </c>
    </row>
    <row r="89" spans="1:28" x14ac:dyDescent="0.35">
      <c r="A89" t="s">
        <v>1562</v>
      </c>
      <c r="B89" t="s">
        <v>1775</v>
      </c>
      <c r="C89" t="s">
        <v>1776</v>
      </c>
      <c r="D89" s="1">
        <v>44796</v>
      </c>
      <c r="E89">
        <f t="shared" si="11"/>
        <v>60</v>
      </c>
      <c r="F89" t="s">
        <v>6</v>
      </c>
      <c r="G89">
        <v>850</v>
      </c>
      <c r="H89">
        <f t="shared" si="8"/>
        <v>85</v>
      </c>
      <c r="I89" t="s">
        <v>7</v>
      </c>
      <c r="J89" t="s">
        <v>8</v>
      </c>
      <c r="L89" t="s">
        <v>6</v>
      </c>
      <c r="M89" t="str">
        <f t="shared" si="9"/>
        <v>M</v>
      </c>
      <c r="N89" t="s">
        <v>1042</v>
      </c>
      <c r="O89" t="s">
        <v>1043</v>
      </c>
      <c r="P89" t="s">
        <v>19</v>
      </c>
      <c r="Q89">
        <v>4</v>
      </c>
      <c r="R89">
        <f t="shared" si="12"/>
        <v>2018</v>
      </c>
      <c r="S89" t="s">
        <v>8</v>
      </c>
      <c r="T89" t="s">
        <v>8</v>
      </c>
      <c r="U89" t="s">
        <v>8875</v>
      </c>
      <c r="V89">
        <f>VLOOKUP(P89,'PBT Tag Rates'!$B$5:$E$34,4,FALSE)</f>
        <v>0.80551598400000002</v>
      </c>
      <c r="W89">
        <v>1</v>
      </c>
      <c r="X89" s="16">
        <f>IFERROR(LOOKUP(H89,{30,43,48,53,58,63,68,73,78,83,88,93,97},{42,47,52,57,62,67,72,77,82,87,92,99,100}),999)</f>
        <v>87</v>
      </c>
      <c r="Y89" s="19">
        <f t="shared" si="10"/>
        <v>1.7361111111111112</v>
      </c>
      <c r="Z89" s="19">
        <f t="shared" si="13"/>
        <v>1.7503472222222223</v>
      </c>
      <c r="AA89" s="19">
        <f t="shared" si="14"/>
        <v>15.753125000000001</v>
      </c>
      <c r="AB89" s="19" t="s">
        <v>8886</v>
      </c>
    </row>
    <row r="90" spans="1:28" x14ac:dyDescent="0.35">
      <c r="A90" t="s">
        <v>1562</v>
      </c>
      <c r="B90" t="s">
        <v>1777</v>
      </c>
      <c r="C90" t="s">
        <v>1778</v>
      </c>
      <c r="D90" s="1">
        <v>44796</v>
      </c>
      <c r="E90">
        <f t="shared" si="11"/>
        <v>60</v>
      </c>
      <c r="F90" t="s">
        <v>1569</v>
      </c>
      <c r="G90">
        <v>660</v>
      </c>
      <c r="H90">
        <f t="shared" si="8"/>
        <v>66</v>
      </c>
      <c r="I90" t="s">
        <v>9</v>
      </c>
      <c r="J90">
        <v>1</v>
      </c>
      <c r="L90" t="s">
        <v>6</v>
      </c>
      <c r="M90" t="str">
        <f t="shared" si="9"/>
        <v>M</v>
      </c>
      <c r="N90" t="s">
        <v>1604</v>
      </c>
      <c r="O90" t="s">
        <v>1605</v>
      </c>
      <c r="P90" t="s">
        <v>557</v>
      </c>
      <c r="Q90">
        <v>3</v>
      </c>
      <c r="R90">
        <f t="shared" si="12"/>
        <v>2019</v>
      </c>
      <c r="S90" t="s">
        <v>8</v>
      </c>
      <c r="T90" t="s">
        <v>8</v>
      </c>
      <c r="U90" t="s">
        <v>9088</v>
      </c>
      <c r="V90">
        <f>VLOOKUP(P90,'PBT Tag Rates'!$B$5:$E$34,4,FALSE)</f>
        <v>0.95971980899999998</v>
      </c>
      <c r="W90">
        <v>1</v>
      </c>
      <c r="X90" s="16">
        <f>IFERROR(LOOKUP(H90,{30,43,48,53,58,63,68,73,78,83,88,93,97},{42,47,52,57,62,67,72,77,82,87,92,99,100}),999)</f>
        <v>67</v>
      </c>
      <c r="Y90" s="19">
        <f t="shared" si="10"/>
        <v>1.7361111111111112</v>
      </c>
      <c r="Z90" s="19">
        <f t="shared" si="13"/>
        <v>1.7503472222222223</v>
      </c>
      <c r="AA90" s="19">
        <f t="shared" si="14"/>
        <v>15.753125000000001</v>
      </c>
      <c r="AB90" s="19" t="s">
        <v>8887</v>
      </c>
    </row>
    <row r="91" spans="1:28" x14ac:dyDescent="0.35">
      <c r="A91" t="s">
        <v>1562</v>
      </c>
      <c r="B91" t="s">
        <v>1779</v>
      </c>
      <c r="C91" t="s">
        <v>1780</v>
      </c>
      <c r="D91" s="1">
        <v>44796</v>
      </c>
      <c r="E91">
        <f t="shared" si="11"/>
        <v>60</v>
      </c>
      <c r="F91" t="s">
        <v>1569</v>
      </c>
      <c r="G91">
        <v>360</v>
      </c>
      <c r="H91">
        <f t="shared" si="8"/>
        <v>36</v>
      </c>
      <c r="I91" t="s">
        <v>7</v>
      </c>
      <c r="J91" t="s">
        <v>8</v>
      </c>
      <c r="L91" t="s">
        <v>6</v>
      </c>
      <c r="M91" t="str">
        <f t="shared" si="9"/>
        <v>M</v>
      </c>
      <c r="N91" t="s">
        <v>8</v>
      </c>
      <c r="O91" t="s">
        <v>8</v>
      </c>
      <c r="P91" t="s">
        <v>11</v>
      </c>
      <c r="Q91" t="s">
        <v>8</v>
      </c>
      <c r="R91" t="str">
        <f t="shared" si="12"/>
        <v>U</v>
      </c>
      <c r="S91" t="s">
        <v>12</v>
      </c>
      <c r="T91">
        <v>1</v>
      </c>
      <c r="U91" t="s">
        <v>11</v>
      </c>
      <c r="V91" t="e">
        <f>VLOOKUP(P91,'PBT Tag Rates'!$B$5:$E$34,4,FALSE)</f>
        <v>#N/A</v>
      </c>
      <c r="W91">
        <v>1</v>
      </c>
      <c r="X91" s="16">
        <f>IFERROR(LOOKUP(H91,{30,43,48,53,58,63,68,73,78,83,88,93,97},{42,47,52,57,62,67,72,77,82,87,92,99,100}),999)</f>
        <v>42</v>
      </c>
      <c r="Y91" s="19">
        <f t="shared" si="10"/>
        <v>1.7361111111111112</v>
      </c>
      <c r="Z91" s="19">
        <f t="shared" si="13"/>
        <v>1.7503472222222223</v>
      </c>
      <c r="AA91" s="19">
        <f t="shared" si="14"/>
        <v>15.753125000000001</v>
      </c>
      <c r="AB91" s="19" t="s">
        <v>8887</v>
      </c>
    </row>
    <row r="92" spans="1:28" x14ac:dyDescent="0.35">
      <c r="A92" t="s">
        <v>1562</v>
      </c>
      <c r="B92" t="s">
        <v>1781</v>
      </c>
      <c r="C92" t="s">
        <v>1782</v>
      </c>
      <c r="D92" s="1">
        <v>44796</v>
      </c>
      <c r="E92">
        <f t="shared" si="11"/>
        <v>60</v>
      </c>
      <c r="F92" t="s">
        <v>1569</v>
      </c>
      <c r="G92">
        <v>510</v>
      </c>
      <c r="H92">
        <f t="shared" si="8"/>
        <v>51</v>
      </c>
      <c r="I92" t="s">
        <v>7</v>
      </c>
      <c r="J92" t="s">
        <v>8</v>
      </c>
      <c r="L92" t="s">
        <v>6</v>
      </c>
      <c r="M92" t="str">
        <f t="shared" si="9"/>
        <v>M</v>
      </c>
      <c r="N92" t="s">
        <v>8</v>
      </c>
      <c r="O92" t="s">
        <v>8</v>
      </c>
      <c r="P92" t="s">
        <v>11</v>
      </c>
      <c r="Q92" t="s">
        <v>8</v>
      </c>
      <c r="R92" t="str">
        <f t="shared" si="12"/>
        <v>U</v>
      </c>
      <c r="S92" t="s">
        <v>12</v>
      </c>
      <c r="T92">
        <v>0.999999999999996</v>
      </c>
      <c r="U92" t="s">
        <v>11</v>
      </c>
      <c r="V92" t="e">
        <f>VLOOKUP(P92,'PBT Tag Rates'!$B$5:$E$34,4,FALSE)</f>
        <v>#N/A</v>
      </c>
      <c r="W92">
        <v>1</v>
      </c>
      <c r="X92" s="16">
        <f>IFERROR(LOOKUP(H92,{30,43,48,53,58,63,68,73,78,83,88,93,97},{42,47,52,57,62,67,72,77,82,87,92,99,100}),999)</f>
        <v>52</v>
      </c>
      <c r="Y92" s="19">
        <f t="shared" si="10"/>
        <v>1.7361111111111112</v>
      </c>
      <c r="Z92" s="19">
        <f t="shared" si="13"/>
        <v>1.7503472222222223</v>
      </c>
      <c r="AA92" s="19">
        <f t="shared" si="14"/>
        <v>15.753125000000001</v>
      </c>
      <c r="AB92" s="19" t="s">
        <v>8887</v>
      </c>
    </row>
    <row r="93" spans="1:28" x14ac:dyDescent="0.35">
      <c r="A93" t="s">
        <v>1562</v>
      </c>
      <c r="B93" t="s">
        <v>1783</v>
      </c>
      <c r="C93" t="s">
        <v>1784</v>
      </c>
      <c r="D93" s="1">
        <v>44796</v>
      </c>
      <c r="E93">
        <f t="shared" si="11"/>
        <v>60</v>
      </c>
      <c r="F93" t="s">
        <v>1569</v>
      </c>
      <c r="G93">
        <v>660</v>
      </c>
      <c r="H93">
        <f t="shared" si="8"/>
        <v>66</v>
      </c>
      <c r="I93" t="s">
        <v>9</v>
      </c>
      <c r="J93">
        <v>1</v>
      </c>
      <c r="L93" t="s">
        <v>6</v>
      </c>
      <c r="M93" t="str">
        <f t="shared" si="9"/>
        <v>M</v>
      </c>
      <c r="N93" t="s">
        <v>1692</v>
      </c>
      <c r="O93" t="s">
        <v>1785</v>
      </c>
      <c r="P93" t="s">
        <v>557</v>
      </c>
      <c r="Q93">
        <v>3</v>
      </c>
      <c r="R93">
        <f t="shared" si="12"/>
        <v>2019</v>
      </c>
      <c r="S93" t="s">
        <v>8</v>
      </c>
      <c r="T93" t="s">
        <v>8</v>
      </c>
      <c r="U93" t="s">
        <v>9088</v>
      </c>
      <c r="V93">
        <f>VLOOKUP(P93,'PBT Tag Rates'!$B$5:$E$34,4,FALSE)</f>
        <v>0.95971980899999998</v>
      </c>
      <c r="W93">
        <v>1</v>
      </c>
      <c r="X93" s="16">
        <f>IFERROR(LOOKUP(H93,{30,43,48,53,58,63,68,73,78,83,88,93,97},{42,47,52,57,62,67,72,77,82,87,92,99,100}),999)</f>
        <v>67</v>
      </c>
      <c r="Y93" s="19">
        <f t="shared" si="10"/>
        <v>1.7361111111111112</v>
      </c>
      <c r="Z93" s="19">
        <f t="shared" si="13"/>
        <v>1.7503472222222223</v>
      </c>
      <c r="AA93" s="19">
        <f t="shared" si="14"/>
        <v>15.753125000000001</v>
      </c>
      <c r="AB93" s="19" t="s">
        <v>8887</v>
      </c>
    </row>
    <row r="94" spans="1:28" x14ac:dyDescent="0.35">
      <c r="A94" t="s">
        <v>1562</v>
      </c>
      <c r="B94" t="s">
        <v>1786</v>
      </c>
      <c r="C94" t="s">
        <v>1787</v>
      </c>
      <c r="D94" s="1">
        <v>44796</v>
      </c>
      <c r="E94">
        <f t="shared" si="11"/>
        <v>60</v>
      </c>
      <c r="F94" t="s">
        <v>16</v>
      </c>
      <c r="G94">
        <v>730</v>
      </c>
      <c r="H94">
        <f t="shared" si="8"/>
        <v>73</v>
      </c>
      <c r="I94" t="s">
        <v>9</v>
      </c>
      <c r="J94">
        <v>1</v>
      </c>
      <c r="L94" t="s">
        <v>16</v>
      </c>
      <c r="M94" t="str">
        <f t="shared" si="9"/>
        <v>F</v>
      </c>
      <c r="N94" t="s">
        <v>8</v>
      </c>
      <c r="O94" t="s">
        <v>8</v>
      </c>
      <c r="P94" t="s">
        <v>11</v>
      </c>
      <c r="Q94" t="s">
        <v>8</v>
      </c>
      <c r="R94" t="str">
        <f t="shared" si="12"/>
        <v>U</v>
      </c>
      <c r="S94" t="s">
        <v>12</v>
      </c>
      <c r="T94">
        <v>1</v>
      </c>
      <c r="U94" t="s">
        <v>8890</v>
      </c>
      <c r="V94" t="e">
        <f>VLOOKUP(P94,'PBT Tag Rates'!$B$5:$E$34,4,FALSE)</f>
        <v>#N/A</v>
      </c>
      <c r="W94">
        <v>1</v>
      </c>
      <c r="X94" s="16">
        <f>IFERROR(LOOKUP(H94,{30,43,48,53,58,63,68,73,78,83,88,93,97},{42,47,52,57,62,67,72,77,82,87,92,99,100}),999)</f>
        <v>77</v>
      </c>
      <c r="Y94" s="19">
        <f t="shared" si="10"/>
        <v>1.7361111111111112</v>
      </c>
      <c r="Z94" s="19">
        <f t="shared" si="13"/>
        <v>1.7503472222222223</v>
      </c>
      <c r="AA94" s="19">
        <f t="shared" si="14"/>
        <v>15.753125000000001</v>
      </c>
      <c r="AB94" s="19" t="s">
        <v>8887</v>
      </c>
    </row>
    <row r="95" spans="1:28" x14ac:dyDescent="0.35">
      <c r="A95" t="s">
        <v>1562</v>
      </c>
      <c r="B95" t="s">
        <v>1788</v>
      </c>
      <c r="C95" t="s">
        <v>1789</v>
      </c>
      <c r="D95" s="1">
        <v>44796</v>
      </c>
      <c r="E95">
        <f t="shared" si="11"/>
        <v>60</v>
      </c>
      <c r="F95" t="s">
        <v>16</v>
      </c>
      <c r="G95">
        <v>800</v>
      </c>
      <c r="H95">
        <f t="shared" si="8"/>
        <v>80</v>
      </c>
      <c r="I95" t="s">
        <v>9</v>
      </c>
      <c r="J95">
        <v>1</v>
      </c>
      <c r="L95" t="s">
        <v>16</v>
      </c>
      <c r="M95" t="str">
        <f t="shared" si="9"/>
        <v>F</v>
      </c>
      <c r="N95" t="s">
        <v>8</v>
      </c>
      <c r="O95" t="s">
        <v>8</v>
      </c>
      <c r="P95" t="s">
        <v>11</v>
      </c>
      <c r="Q95" t="s">
        <v>8</v>
      </c>
      <c r="R95" t="str">
        <f t="shared" si="12"/>
        <v>U</v>
      </c>
      <c r="S95" t="s">
        <v>12</v>
      </c>
      <c r="T95">
        <v>1</v>
      </c>
      <c r="U95" t="s">
        <v>8890</v>
      </c>
      <c r="V95" t="e">
        <f>VLOOKUP(P95,'PBT Tag Rates'!$B$5:$E$34,4,FALSE)</f>
        <v>#N/A</v>
      </c>
      <c r="W95">
        <v>1</v>
      </c>
      <c r="X95" s="16">
        <f>IFERROR(LOOKUP(H95,{30,43,48,53,58,63,68,73,78,83,88,93,97},{42,47,52,57,62,67,72,77,82,87,92,99,100}),999)</f>
        <v>82</v>
      </c>
      <c r="Y95" s="19">
        <f t="shared" si="10"/>
        <v>1.7361111111111112</v>
      </c>
      <c r="Z95" s="19">
        <f t="shared" si="13"/>
        <v>1.7503472222222223</v>
      </c>
      <c r="AA95" s="19">
        <f t="shared" si="14"/>
        <v>15.753125000000001</v>
      </c>
      <c r="AB95" s="19" t="s">
        <v>8887</v>
      </c>
    </row>
    <row r="96" spans="1:28" x14ac:dyDescent="0.35">
      <c r="A96" t="s">
        <v>1562</v>
      </c>
      <c r="B96" t="s">
        <v>1790</v>
      </c>
      <c r="C96" t="s">
        <v>1791</v>
      </c>
      <c r="D96" s="1">
        <v>44796</v>
      </c>
      <c r="E96">
        <f t="shared" si="11"/>
        <v>60</v>
      </c>
      <c r="F96" t="s">
        <v>16</v>
      </c>
      <c r="G96">
        <v>860</v>
      </c>
      <c r="H96">
        <f t="shared" si="8"/>
        <v>86</v>
      </c>
      <c r="I96" t="s">
        <v>7</v>
      </c>
      <c r="J96" t="s">
        <v>8</v>
      </c>
      <c r="L96" t="s">
        <v>16</v>
      </c>
      <c r="M96" t="str">
        <f t="shared" si="9"/>
        <v>F</v>
      </c>
      <c r="N96" t="s">
        <v>8</v>
      </c>
      <c r="O96" t="s">
        <v>8</v>
      </c>
      <c r="P96" t="s">
        <v>11</v>
      </c>
      <c r="Q96" t="s">
        <v>8</v>
      </c>
      <c r="R96" t="str">
        <f t="shared" si="12"/>
        <v>U</v>
      </c>
      <c r="S96" t="s">
        <v>12</v>
      </c>
      <c r="T96">
        <v>1</v>
      </c>
      <c r="U96" t="s">
        <v>11</v>
      </c>
      <c r="V96" t="e">
        <f>VLOOKUP(P96,'PBT Tag Rates'!$B$5:$E$34,4,FALSE)</f>
        <v>#N/A</v>
      </c>
      <c r="W96">
        <v>1</v>
      </c>
      <c r="X96" s="16">
        <f>IFERROR(LOOKUP(H96,{30,43,48,53,58,63,68,73,78,83,88,93,97},{42,47,52,57,62,67,72,77,82,87,92,99,100}),999)</f>
        <v>87</v>
      </c>
      <c r="Y96" s="19">
        <f t="shared" si="10"/>
        <v>1.7361111111111112</v>
      </c>
      <c r="Z96" s="19">
        <f t="shared" si="13"/>
        <v>1.7503472222222223</v>
      </c>
      <c r="AA96" s="19">
        <f t="shared" si="14"/>
        <v>15.753125000000001</v>
      </c>
      <c r="AB96" s="19" t="s">
        <v>8887</v>
      </c>
    </row>
    <row r="97" spans="1:28" x14ac:dyDescent="0.35">
      <c r="A97" t="s">
        <v>1562</v>
      </c>
      <c r="B97" t="s">
        <v>1792</v>
      </c>
      <c r="C97" t="s">
        <v>583</v>
      </c>
      <c r="D97" s="1">
        <v>44796</v>
      </c>
      <c r="E97">
        <f t="shared" si="11"/>
        <v>60</v>
      </c>
      <c r="F97" t="s">
        <v>16</v>
      </c>
      <c r="G97">
        <v>790</v>
      </c>
      <c r="H97">
        <f t="shared" si="8"/>
        <v>79</v>
      </c>
      <c r="I97" t="s">
        <v>7</v>
      </c>
      <c r="J97" t="s">
        <v>8</v>
      </c>
      <c r="L97" t="s">
        <v>16</v>
      </c>
      <c r="M97" t="str">
        <f t="shared" si="9"/>
        <v>F</v>
      </c>
      <c r="N97" t="s">
        <v>8</v>
      </c>
      <c r="O97" t="s">
        <v>8</v>
      </c>
      <c r="P97" t="s">
        <v>11</v>
      </c>
      <c r="Q97" t="s">
        <v>8</v>
      </c>
      <c r="R97" t="str">
        <f t="shared" si="12"/>
        <v>U</v>
      </c>
      <c r="S97" t="s">
        <v>12</v>
      </c>
      <c r="T97">
        <v>1</v>
      </c>
      <c r="U97" t="s">
        <v>11</v>
      </c>
      <c r="V97" t="e">
        <f>VLOOKUP(P97,'PBT Tag Rates'!$B$5:$E$34,4,FALSE)</f>
        <v>#N/A</v>
      </c>
      <c r="W97">
        <v>1</v>
      </c>
      <c r="X97" s="16">
        <f>IFERROR(LOOKUP(H97,{30,43,48,53,58,63,68,73,78,83,88,93,97},{42,47,52,57,62,67,72,77,82,87,92,99,100}),999)</f>
        <v>82</v>
      </c>
      <c r="Y97" s="19">
        <f t="shared" si="10"/>
        <v>1.7361111111111112</v>
      </c>
      <c r="Z97" s="19">
        <f t="shared" si="13"/>
        <v>1.7503472222222223</v>
      </c>
      <c r="AA97" s="19">
        <f t="shared" si="14"/>
        <v>15.753125000000001</v>
      </c>
      <c r="AB97" s="19" t="s">
        <v>8887</v>
      </c>
    </row>
    <row r="98" spans="1:28" x14ac:dyDescent="0.35">
      <c r="A98" t="s">
        <v>1562</v>
      </c>
      <c r="B98" t="s">
        <v>1793</v>
      </c>
      <c r="C98" t="s">
        <v>1794</v>
      </c>
      <c r="D98" s="1">
        <v>44796</v>
      </c>
      <c r="E98">
        <f t="shared" si="11"/>
        <v>60</v>
      </c>
      <c r="F98" t="s">
        <v>1569</v>
      </c>
      <c r="G98">
        <v>660</v>
      </c>
      <c r="H98">
        <f t="shared" si="8"/>
        <v>66</v>
      </c>
      <c r="I98" t="s">
        <v>9</v>
      </c>
      <c r="J98">
        <v>1</v>
      </c>
      <c r="L98" t="s">
        <v>6</v>
      </c>
      <c r="M98" t="str">
        <f t="shared" si="9"/>
        <v>M</v>
      </c>
      <c r="N98" t="s">
        <v>1064</v>
      </c>
      <c r="O98" t="s">
        <v>1192</v>
      </c>
      <c r="P98" t="s">
        <v>19</v>
      </c>
      <c r="Q98">
        <v>4</v>
      </c>
      <c r="R98">
        <f t="shared" si="12"/>
        <v>2018</v>
      </c>
      <c r="S98" t="s">
        <v>8</v>
      </c>
      <c r="T98" t="s">
        <v>8</v>
      </c>
      <c r="U98" t="s">
        <v>9088</v>
      </c>
      <c r="V98">
        <f>VLOOKUP(P98,'PBT Tag Rates'!$B$5:$E$34,4,FALSE)</f>
        <v>0.80551598400000002</v>
      </c>
      <c r="W98">
        <v>1</v>
      </c>
      <c r="X98" s="16">
        <f>IFERROR(LOOKUP(H98,{30,43,48,53,58,63,68,73,78,83,88,93,97},{42,47,52,57,62,67,72,77,82,87,92,99,100}),999)</f>
        <v>67</v>
      </c>
      <c r="Y98" s="19">
        <f t="shared" si="10"/>
        <v>1.7361111111111112</v>
      </c>
      <c r="Z98" s="19">
        <f t="shared" si="13"/>
        <v>1.7503472222222223</v>
      </c>
      <c r="AA98" s="19">
        <f t="shared" si="14"/>
        <v>15.753125000000001</v>
      </c>
      <c r="AB98" s="19" t="s">
        <v>8887</v>
      </c>
    </row>
    <row r="99" spans="1:28" x14ac:dyDescent="0.35">
      <c r="A99" t="s">
        <v>1562</v>
      </c>
      <c r="B99" t="s">
        <v>1795</v>
      </c>
      <c r="C99" t="s">
        <v>1796</v>
      </c>
      <c r="D99" s="1">
        <v>44796</v>
      </c>
      <c r="E99">
        <f t="shared" si="11"/>
        <v>60</v>
      </c>
      <c r="F99" t="s">
        <v>6</v>
      </c>
      <c r="G99">
        <v>760</v>
      </c>
      <c r="H99">
        <f t="shared" si="8"/>
        <v>76</v>
      </c>
      <c r="I99" t="s">
        <v>7</v>
      </c>
      <c r="J99" t="s">
        <v>8</v>
      </c>
      <c r="L99" t="s">
        <v>6</v>
      </c>
      <c r="M99" t="str">
        <f t="shared" si="9"/>
        <v>M</v>
      </c>
      <c r="N99" t="s">
        <v>8</v>
      </c>
      <c r="O99" t="s">
        <v>8</v>
      </c>
      <c r="P99" t="s">
        <v>11</v>
      </c>
      <c r="Q99" t="s">
        <v>8</v>
      </c>
      <c r="R99" t="str">
        <f t="shared" si="12"/>
        <v>U</v>
      </c>
      <c r="S99" t="s">
        <v>12</v>
      </c>
      <c r="T99">
        <v>1</v>
      </c>
      <c r="U99" t="s">
        <v>11</v>
      </c>
      <c r="V99" t="e">
        <f>VLOOKUP(P99,'PBT Tag Rates'!$B$5:$E$34,4,FALSE)</f>
        <v>#N/A</v>
      </c>
      <c r="W99">
        <v>1</v>
      </c>
      <c r="X99" s="16">
        <f>IFERROR(LOOKUP(H99,{30,43,48,53,58,63,68,73,78,83,88,93,97},{42,47,52,57,62,67,72,77,82,87,92,99,100}),999)</f>
        <v>77</v>
      </c>
      <c r="Y99" s="19">
        <f t="shared" si="10"/>
        <v>1.7361111111111112</v>
      </c>
      <c r="Z99" s="19">
        <f t="shared" si="13"/>
        <v>1.7503472222222223</v>
      </c>
      <c r="AA99" s="19">
        <f t="shared" si="14"/>
        <v>15.753125000000001</v>
      </c>
      <c r="AB99" s="19" t="s">
        <v>8887</v>
      </c>
    </row>
    <row r="100" spans="1:28" x14ac:dyDescent="0.35">
      <c r="A100" t="s">
        <v>1562</v>
      </c>
      <c r="B100" t="s">
        <v>1797</v>
      </c>
      <c r="C100" t="s">
        <v>1798</v>
      </c>
      <c r="D100" s="1">
        <v>44796</v>
      </c>
      <c r="E100">
        <f t="shared" si="11"/>
        <v>60</v>
      </c>
      <c r="F100" t="s">
        <v>16</v>
      </c>
      <c r="G100">
        <v>820</v>
      </c>
      <c r="H100">
        <f t="shared" si="8"/>
        <v>82</v>
      </c>
      <c r="I100" t="s">
        <v>9</v>
      </c>
      <c r="J100" t="s">
        <v>8</v>
      </c>
      <c r="L100" t="s">
        <v>16</v>
      </c>
      <c r="M100" t="str">
        <f t="shared" si="9"/>
        <v>F</v>
      </c>
      <c r="N100" t="s">
        <v>634</v>
      </c>
      <c r="O100" t="s">
        <v>635</v>
      </c>
      <c r="P100" t="s">
        <v>15</v>
      </c>
      <c r="Q100">
        <v>4</v>
      </c>
      <c r="R100">
        <f t="shared" si="12"/>
        <v>2018</v>
      </c>
      <c r="S100" t="s">
        <v>8</v>
      </c>
      <c r="T100" t="s">
        <v>8</v>
      </c>
      <c r="U100" t="s">
        <v>8975</v>
      </c>
      <c r="V100">
        <f>VLOOKUP(P100,'PBT Tag Rates'!$B$5:$E$34,4,FALSE)</f>
        <v>0.96828396500000002</v>
      </c>
      <c r="W100">
        <v>1</v>
      </c>
      <c r="X100" s="16">
        <f>IFERROR(LOOKUP(H100,{30,43,48,53,58,63,68,73,78,83,88,93,97},{42,47,52,57,62,67,72,77,82,87,92,99,100}),999)</f>
        <v>82</v>
      </c>
      <c r="Y100" s="19">
        <f t="shared" si="10"/>
        <v>1.7361111111111112</v>
      </c>
      <c r="Z100" s="19">
        <f t="shared" si="13"/>
        <v>1.7503472222222223</v>
      </c>
      <c r="AA100" s="19">
        <f t="shared" si="14"/>
        <v>15.753125000000001</v>
      </c>
      <c r="AB100" s="19" t="s">
        <v>8887</v>
      </c>
    </row>
    <row r="101" spans="1:28" x14ac:dyDescent="0.35">
      <c r="A101" t="s">
        <v>1562</v>
      </c>
      <c r="B101" t="s">
        <v>1799</v>
      </c>
      <c r="C101" t="s">
        <v>1800</v>
      </c>
      <c r="D101" s="1">
        <v>44796</v>
      </c>
      <c r="E101">
        <f t="shared" si="11"/>
        <v>60</v>
      </c>
      <c r="F101" t="s">
        <v>6</v>
      </c>
      <c r="G101">
        <v>830</v>
      </c>
      <c r="H101">
        <f t="shared" si="8"/>
        <v>83</v>
      </c>
      <c r="I101" t="s">
        <v>9</v>
      </c>
      <c r="J101">
        <v>1</v>
      </c>
      <c r="L101" t="s">
        <v>6</v>
      </c>
      <c r="M101" t="str">
        <f t="shared" si="9"/>
        <v>M</v>
      </c>
      <c r="N101" t="s">
        <v>519</v>
      </c>
      <c r="O101" t="s">
        <v>1801</v>
      </c>
      <c r="P101" t="s">
        <v>19</v>
      </c>
      <c r="Q101">
        <v>4</v>
      </c>
      <c r="R101">
        <f t="shared" si="12"/>
        <v>2018</v>
      </c>
      <c r="S101" t="s">
        <v>8</v>
      </c>
      <c r="T101" t="s">
        <v>8</v>
      </c>
      <c r="U101" t="s">
        <v>9007</v>
      </c>
      <c r="V101">
        <f>VLOOKUP(P101,'PBT Tag Rates'!$B$5:$E$34,4,FALSE)</f>
        <v>0.80551598400000002</v>
      </c>
      <c r="W101">
        <v>1</v>
      </c>
      <c r="X101" s="16">
        <f>IFERROR(LOOKUP(H101,{30,43,48,53,58,63,68,73,78,83,88,93,97},{42,47,52,57,62,67,72,77,82,87,92,99,100}),999)</f>
        <v>87</v>
      </c>
      <c r="Y101" s="19">
        <f t="shared" si="10"/>
        <v>1.7361111111111112</v>
      </c>
      <c r="Z101" s="19">
        <f t="shared" si="13"/>
        <v>1.7503472222222223</v>
      </c>
      <c r="AA101" s="19">
        <f t="shared" si="14"/>
        <v>15.753125000000001</v>
      </c>
      <c r="AB101" s="19" t="s">
        <v>8886</v>
      </c>
    </row>
    <row r="102" spans="1:28" x14ac:dyDescent="0.35">
      <c r="A102" t="s">
        <v>1562</v>
      </c>
      <c r="B102" t="s">
        <v>1802</v>
      </c>
      <c r="C102" t="s">
        <v>1803</v>
      </c>
      <c r="D102" s="1">
        <v>44796</v>
      </c>
      <c r="E102">
        <f t="shared" si="11"/>
        <v>60</v>
      </c>
      <c r="F102" t="s">
        <v>1569</v>
      </c>
      <c r="G102">
        <v>660</v>
      </c>
      <c r="H102">
        <f t="shared" si="8"/>
        <v>66</v>
      </c>
      <c r="I102" t="s">
        <v>7</v>
      </c>
      <c r="J102" t="s">
        <v>8</v>
      </c>
      <c r="L102" t="s">
        <v>6</v>
      </c>
      <c r="M102" t="str">
        <f t="shared" si="9"/>
        <v>M</v>
      </c>
      <c r="N102" t="s">
        <v>1804</v>
      </c>
      <c r="O102" t="s">
        <v>1805</v>
      </c>
      <c r="P102" t="s">
        <v>557</v>
      </c>
      <c r="Q102">
        <v>3</v>
      </c>
      <c r="R102">
        <f t="shared" si="12"/>
        <v>2019</v>
      </c>
      <c r="S102" t="s">
        <v>8</v>
      </c>
      <c r="T102" t="s">
        <v>8</v>
      </c>
      <c r="U102" t="s">
        <v>9084</v>
      </c>
      <c r="V102">
        <f>VLOOKUP(P102,'PBT Tag Rates'!$B$5:$E$34,4,FALSE)</f>
        <v>0.95971980899999998</v>
      </c>
      <c r="W102">
        <v>1</v>
      </c>
      <c r="X102" s="16">
        <f>IFERROR(LOOKUP(H102,{30,43,48,53,58,63,68,73,78,83,88,93,97},{42,47,52,57,62,67,72,77,82,87,92,99,100}),999)</f>
        <v>67</v>
      </c>
      <c r="Y102" s="19">
        <f t="shared" si="10"/>
        <v>1.7361111111111112</v>
      </c>
      <c r="Z102" s="19">
        <f t="shared" si="13"/>
        <v>1.7503472222222223</v>
      </c>
      <c r="AA102" s="19">
        <f t="shared" si="14"/>
        <v>15.753125000000001</v>
      </c>
      <c r="AB102" s="19" t="s">
        <v>8887</v>
      </c>
    </row>
    <row r="103" spans="1:28" x14ac:dyDescent="0.35">
      <c r="A103" t="s">
        <v>1562</v>
      </c>
      <c r="B103" t="s">
        <v>1806</v>
      </c>
      <c r="C103" t="s">
        <v>1807</v>
      </c>
      <c r="D103" s="1">
        <v>44796</v>
      </c>
      <c r="E103">
        <f t="shared" si="11"/>
        <v>60</v>
      </c>
      <c r="F103" t="s">
        <v>16</v>
      </c>
      <c r="G103">
        <v>840</v>
      </c>
      <c r="H103">
        <f t="shared" si="8"/>
        <v>84</v>
      </c>
      <c r="I103" t="s">
        <v>9</v>
      </c>
      <c r="J103">
        <v>1</v>
      </c>
      <c r="L103" t="s">
        <v>16</v>
      </c>
      <c r="M103" t="str">
        <f t="shared" si="9"/>
        <v>F</v>
      </c>
      <c r="N103" t="s">
        <v>74</v>
      </c>
      <c r="O103" t="s">
        <v>75</v>
      </c>
      <c r="P103" t="s">
        <v>19</v>
      </c>
      <c r="Q103">
        <v>4</v>
      </c>
      <c r="R103">
        <f t="shared" si="12"/>
        <v>2018</v>
      </c>
      <c r="S103" t="s">
        <v>8</v>
      </c>
      <c r="T103" t="s">
        <v>8</v>
      </c>
      <c r="U103" t="s">
        <v>9086</v>
      </c>
      <c r="V103">
        <f>VLOOKUP(P103,'PBT Tag Rates'!$B$5:$E$34,4,FALSE)</f>
        <v>0.80551598400000002</v>
      </c>
      <c r="W103">
        <v>1</v>
      </c>
      <c r="X103" s="16">
        <f>IFERROR(LOOKUP(H103,{30,43,48,53,58,63,68,73,78,83,88,93,97},{42,47,52,57,62,67,72,77,82,87,92,99,100}),999)</f>
        <v>87</v>
      </c>
      <c r="Y103" s="19">
        <f t="shared" si="10"/>
        <v>1.7361111111111112</v>
      </c>
      <c r="Z103" s="19">
        <f t="shared" si="13"/>
        <v>1.7503472222222223</v>
      </c>
      <c r="AA103" s="19">
        <f t="shared" si="14"/>
        <v>15.753125000000001</v>
      </c>
      <c r="AB103" s="19" t="s">
        <v>8887</v>
      </c>
    </row>
    <row r="104" spans="1:28" x14ac:dyDescent="0.35">
      <c r="A104" t="s">
        <v>1562</v>
      </c>
      <c r="B104" t="s">
        <v>1808</v>
      </c>
      <c r="C104" t="s">
        <v>1809</v>
      </c>
      <c r="D104" s="1">
        <v>44796</v>
      </c>
      <c r="E104">
        <f t="shared" si="11"/>
        <v>60</v>
      </c>
      <c r="F104" t="s">
        <v>16</v>
      </c>
      <c r="G104">
        <v>760</v>
      </c>
      <c r="H104">
        <f t="shared" si="8"/>
        <v>76</v>
      </c>
      <c r="I104" t="s">
        <v>9</v>
      </c>
      <c r="J104">
        <v>1</v>
      </c>
      <c r="L104" t="s">
        <v>16</v>
      </c>
      <c r="M104" t="str">
        <f t="shared" si="9"/>
        <v>F</v>
      </c>
      <c r="N104" t="s">
        <v>748</v>
      </c>
      <c r="O104" t="s">
        <v>1810</v>
      </c>
      <c r="P104" t="s">
        <v>19</v>
      </c>
      <c r="Q104">
        <v>4</v>
      </c>
      <c r="R104">
        <f t="shared" si="12"/>
        <v>2018</v>
      </c>
      <c r="S104" t="s">
        <v>8</v>
      </c>
      <c r="T104" t="s">
        <v>8</v>
      </c>
      <c r="U104" t="s">
        <v>9084</v>
      </c>
      <c r="V104">
        <f>VLOOKUP(P104,'PBT Tag Rates'!$B$5:$E$34,4,FALSE)</f>
        <v>0.80551598400000002</v>
      </c>
      <c r="W104">
        <v>1</v>
      </c>
      <c r="X104" s="16">
        <f>IFERROR(LOOKUP(H104,{30,43,48,53,58,63,68,73,78,83,88,93,97},{42,47,52,57,62,67,72,77,82,87,92,99,100}),999)</f>
        <v>77</v>
      </c>
      <c r="Y104" s="19">
        <f t="shared" si="10"/>
        <v>1.7361111111111112</v>
      </c>
      <c r="Z104" s="19">
        <f t="shared" si="13"/>
        <v>1.7503472222222223</v>
      </c>
      <c r="AA104" s="19">
        <f t="shared" si="14"/>
        <v>15.753125000000001</v>
      </c>
      <c r="AB104" s="19" t="s">
        <v>8887</v>
      </c>
    </row>
    <row r="105" spans="1:28" x14ac:dyDescent="0.35">
      <c r="A105" t="s">
        <v>1562</v>
      </c>
      <c r="B105" t="s">
        <v>1811</v>
      </c>
      <c r="C105" t="s">
        <v>1812</v>
      </c>
      <c r="D105" s="1">
        <v>44796</v>
      </c>
      <c r="E105">
        <f t="shared" si="11"/>
        <v>60</v>
      </c>
      <c r="F105" t="s">
        <v>1569</v>
      </c>
      <c r="G105">
        <v>670</v>
      </c>
      <c r="H105">
        <f t="shared" si="8"/>
        <v>67</v>
      </c>
      <c r="I105" t="s">
        <v>9</v>
      </c>
      <c r="J105">
        <v>1</v>
      </c>
      <c r="L105" t="s">
        <v>6</v>
      </c>
      <c r="M105" t="str">
        <f t="shared" si="9"/>
        <v>M</v>
      </c>
      <c r="N105" t="s">
        <v>1536</v>
      </c>
      <c r="O105" t="s">
        <v>1537</v>
      </c>
      <c r="P105" t="s">
        <v>19</v>
      </c>
      <c r="Q105">
        <v>4</v>
      </c>
      <c r="R105">
        <f t="shared" si="12"/>
        <v>2018</v>
      </c>
      <c r="S105" t="s">
        <v>8</v>
      </c>
      <c r="T105" t="s">
        <v>8</v>
      </c>
      <c r="U105" t="s">
        <v>9007</v>
      </c>
      <c r="V105">
        <f>VLOOKUP(P105,'PBT Tag Rates'!$B$5:$E$34,4,FALSE)</f>
        <v>0.80551598400000002</v>
      </c>
      <c r="W105">
        <v>1</v>
      </c>
      <c r="X105" s="16">
        <f>IFERROR(LOOKUP(H105,{30,43,48,53,58,63,68,73,78,83,88,93,97},{42,47,52,57,62,67,72,77,82,87,92,99,100}),999)</f>
        <v>67</v>
      </c>
      <c r="Y105" s="19">
        <f t="shared" si="10"/>
        <v>1.7361111111111112</v>
      </c>
      <c r="Z105" s="19">
        <f t="shared" si="13"/>
        <v>1.7503472222222223</v>
      </c>
      <c r="AA105" s="19">
        <f t="shared" si="14"/>
        <v>15.753125000000001</v>
      </c>
      <c r="AB105" s="19" t="s">
        <v>8886</v>
      </c>
    </row>
    <row r="106" spans="1:28" x14ac:dyDescent="0.35">
      <c r="A106" t="s">
        <v>1562</v>
      </c>
      <c r="B106" t="s">
        <v>1813</v>
      </c>
      <c r="C106" t="s">
        <v>584</v>
      </c>
      <c r="D106" s="1">
        <v>44797</v>
      </c>
      <c r="E106">
        <f t="shared" si="11"/>
        <v>60</v>
      </c>
      <c r="F106" t="s">
        <v>6</v>
      </c>
      <c r="G106">
        <v>920</v>
      </c>
      <c r="H106">
        <f t="shared" si="8"/>
        <v>92</v>
      </c>
      <c r="I106" t="s">
        <v>7</v>
      </c>
      <c r="J106" t="s">
        <v>8</v>
      </c>
      <c r="L106" t="s">
        <v>6</v>
      </c>
      <c r="M106" t="str">
        <f t="shared" si="9"/>
        <v>M</v>
      </c>
      <c r="N106" t="s">
        <v>383</v>
      </c>
      <c r="O106" t="s">
        <v>1814</v>
      </c>
      <c r="P106" t="s">
        <v>23</v>
      </c>
      <c r="Q106">
        <v>5</v>
      </c>
      <c r="R106">
        <f t="shared" si="12"/>
        <v>2017</v>
      </c>
      <c r="S106" t="s">
        <v>8</v>
      </c>
      <c r="T106" t="s">
        <v>8</v>
      </c>
      <c r="U106" t="s">
        <v>8858</v>
      </c>
      <c r="V106">
        <f>VLOOKUP(P106,'PBT Tag Rates'!$B$5:$E$34,4,FALSE)</f>
        <v>0.98821806999999995</v>
      </c>
      <c r="W106">
        <v>1</v>
      </c>
      <c r="X106" s="16">
        <f>IFERROR(LOOKUP(H106,{30,43,48,53,58,63,68,73,78,83,88,93,97},{42,47,52,57,62,67,72,77,82,87,92,99,100}),999)</f>
        <v>92</v>
      </c>
      <c r="Y106" s="19">
        <f t="shared" si="10"/>
        <v>1.7361111111111112</v>
      </c>
      <c r="Z106" s="19">
        <f t="shared" si="13"/>
        <v>1.7503472222222223</v>
      </c>
      <c r="AA106" s="19">
        <f t="shared" si="14"/>
        <v>15.753125000000001</v>
      </c>
      <c r="AB106" s="19" t="s">
        <v>8887</v>
      </c>
    </row>
    <row r="107" spans="1:28" x14ac:dyDescent="0.35">
      <c r="A107" t="s">
        <v>1562</v>
      </c>
      <c r="B107" t="s">
        <v>1815</v>
      </c>
      <c r="C107" t="s">
        <v>585</v>
      </c>
      <c r="D107" s="1">
        <v>44797</v>
      </c>
      <c r="E107">
        <f t="shared" si="11"/>
        <v>60</v>
      </c>
      <c r="F107" t="s">
        <v>16</v>
      </c>
      <c r="G107">
        <v>790</v>
      </c>
      <c r="H107">
        <f t="shared" si="8"/>
        <v>79</v>
      </c>
      <c r="I107" t="s">
        <v>9</v>
      </c>
      <c r="J107">
        <v>1</v>
      </c>
      <c r="L107" t="s">
        <v>16</v>
      </c>
      <c r="M107" t="str">
        <f t="shared" si="9"/>
        <v>F</v>
      </c>
      <c r="N107" t="s">
        <v>30</v>
      </c>
      <c r="O107" t="s">
        <v>1816</v>
      </c>
      <c r="P107" t="s">
        <v>19</v>
      </c>
      <c r="Q107">
        <v>4</v>
      </c>
      <c r="R107">
        <f t="shared" si="12"/>
        <v>2018</v>
      </c>
      <c r="S107" t="s">
        <v>8</v>
      </c>
      <c r="T107" t="s">
        <v>8</v>
      </c>
      <c r="U107" t="s">
        <v>9086</v>
      </c>
      <c r="V107">
        <f>VLOOKUP(P107,'PBT Tag Rates'!$B$5:$E$34,4,FALSE)</f>
        <v>0.80551598400000002</v>
      </c>
      <c r="W107">
        <v>1</v>
      </c>
      <c r="X107" s="16">
        <f>IFERROR(LOOKUP(H107,{30,43,48,53,58,63,68,73,78,83,88,93,97},{42,47,52,57,62,67,72,77,82,87,92,99,100}),999)</f>
        <v>82</v>
      </c>
      <c r="Y107" s="19">
        <f t="shared" si="10"/>
        <v>1.7361111111111112</v>
      </c>
      <c r="Z107" s="19">
        <f t="shared" si="13"/>
        <v>1.7503472222222223</v>
      </c>
      <c r="AA107" s="19">
        <f t="shared" si="14"/>
        <v>15.753125000000001</v>
      </c>
      <c r="AB107" s="19" t="s">
        <v>8887</v>
      </c>
    </row>
    <row r="108" spans="1:28" x14ac:dyDescent="0.35">
      <c r="A108" t="s">
        <v>1562</v>
      </c>
      <c r="B108" t="s">
        <v>1817</v>
      </c>
      <c r="C108" t="s">
        <v>1818</v>
      </c>
      <c r="D108" s="1">
        <v>44797</v>
      </c>
      <c r="E108">
        <f t="shared" si="11"/>
        <v>60</v>
      </c>
      <c r="F108" t="s">
        <v>6</v>
      </c>
      <c r="G108">
        <v>790</v>
      </c>
      <c r="H108">
        <f t="shared" si="8"/>
        <v>79</v>
      </c>
      <c r="I108" t="s">
        <v>7</v>
      </c>
      <c r="J108" t="s">
        <v>8</v>
      </c>
      <c r="L108" t="s">
        <v>6</v>
      </c>
      <c r="M108" t="str">
        <f t="shared" si="9"/>
        <v>M</v>
      </c>
      <c r="N108" t="s">
        <v>149</v>
      </c>
      <c r="O108" t="s">
        <v>1819</v>
      </c>
      <c r="P108" t="s">
        <v>15</v>
      </c>
      <c r="Q108">
        <v>4</v>
      </c>
      <c r="R108">
        <f t="shared" si="12"/>
        <v>2018</v>
      </c>
      <c r="S108" t="s">
        <v>8</v>
      </c>
      <c r="T108" t="s">
        <v>8</v>
      </c>
      <c r="U108" t="s">
        <v>8858</v>
      </c>
      <c r="V108">
        <f>VLOOKUP(P108,'PBT Tag Rates'!$B$5:$E$34,4,FALSE)</f>
        <v>0.96828396500000002</v>
      </c>
      <c r="W108">
        <v>1</v>
      </c>
      <c r="X108" s="16">
        <f>IFERROR(LOOKUP(H108,{30,43,48,53,58,63,68,73,78,83,88,93,97},{42,47,52,57,62,67,72,77,82,87,92,99,100}),999)</f>
        <v>82</v>
      </c>
      <c r="Y108" s="19">
        <f t="shared" si="10"/>
        <v>1.7361111111111112</v>
      </c>
      <c r="Z108" s="19">
        <f t="shared" si="13"/>
        <v>1.7503472222222223</v>
      </c>
      <c r="AA108" s="19">
        <f t="shared" si="14"/>
        <v>15.753125000000001</v>
      </c>
      <c r="AB108" s="19" t="s">
        <v>8887</v>
      </c>
    </row>
    <row r="109" spans="1:28" x14ac:dyDescent="0.35">
      <c r="A109" t="s">
        <v>1562</v>
      </c>
      <c r="B109" t="s">
        <v>1820</v>
      </c>
      <c r="C109" t="s">
        <v>1821</v>
      </c>
      <c r="D109" s="1">
        <v>44797</v>
      </c>
      <c r="E109">
        <f t="shared" si="11"/>
        <v>60</v>
      </c>
      <c r="F109" t="s">
        <v>16</v>
      </c>
      <c r="G109">
        <v>810</v>
      </c>
      <c r="H109">
        <f t="shared" si="8"/>
        <v>81</v>
      </c>
      <c r="I109" t="s">
        <v>9</v>
      </c>
      <c r="J109">
        <v>1</v>
      </c>
      <c r="L109" t="s">
        <v>16</v>
      </c>
      <c r="M109" t="str">
        <f t="shared" si="9"/>
        <v>F</v>
      </c>
      <c r="N109" t="s">
        <v>777</v>
      </c>
      <c r="O109" t="s">
        <v>778</v>
      </c>
      <c r="P109" t="s">
        <v>19</v>
      </c>
      <c r="Q109">
        <v>4</v>
      </c>
      <c r="R109">
        <f t="shared" si="12"/>
        <v>2018</v>
      </c>
      <c r="S109" t="s">
        <v>8</v>
      </c>
      <c r="T109" t="s">
        <v>8</v>
      </c>
      <c r="U109" t="s">
        <v>9086</v>
      </c>
      <c r="V109">
        <f>VLOOKUP(P109,'PBT Tag Rates'!$B$5:$E$34,4,FALSE)</f>
        <v>0.80551598400000002</v>
      </c>
      <c r="W109">
        <v>1</v>
      </c>
      <c r="X109" s="16">
        <f>IFERROR(LOOKUP(H109,{30,43,48,53,58,63,68,73,78,83,88,93,97},{42,47,52,57,62,67,72,77,82,87,92,99,100}),999)</f>
        <v>82</v>
      </c>
      <c r="Y109" s="19">
        <f t="shared" si="10"/>
        <v>1.7361111111111112</v>
      </c>
      <c r="Z109" s="19">
        <f t="shared" si="13"/>
        <v>1.7503472222222223</v>
      </c>
      <c r="AA109" s="19">
        <f t="shared" si="14"/>
        <v>15.753125000000001</v>
      </c>
      <c r="AB109" s="19" t="s">
        <v>8887</v>
      </c>
    </row>
    <row r="110" spans="1:28" x14ac:dyDescent="0.35">
      <c r="A110" t="s">
        <v>1562</v>
      </c>
      <c r="B110" t="s">
        <v>1822</v>
      </c>
      <c r="C110" t="s">
        <v>1823</v>
      </c>
      <c r="D110" s="1">
        <v>44797</v>
      </c>
      <c r="E110">
        <f t="shared" si="11"/>
        <v>60</v>
      </c>
      <c r="F110" t="s">
        <v>1569</v>
      </c>
      <c r="G110">
        <v>530</v>
      </c>
      <c r="H110">
        <f t="shared" si="8"/>
        <v>53</v>
      </c>
      <c r="I110" t="s">
        <v>7</v>
      </c>
      <c r="J110" t="s">
        <v>8</v>
      </c>
      <c r="L110" t="s">
        <v>6</v>
      </c>
      <c r="M110" t="str">
        <f t="shared" si="9"/>
        <v>M</v>
      </c>
      <c r="N110" t="s">
        <v>8</v>
      </c>
      <c r="O110" t="s">
        <v>8</v>
      </c>
      <c r="P110" t="s">
        <v>11</v>
      </c>
      <c r="Q110" t="s">
        <v>8</v>
      </c>
      <c r="R110" t="str">
        <f t="shared" si="12"/>
        <v>U</v>
      </c>
      <c r="S110" t="s">
        <v>12</v>
      </c>
      <c r="T110">
        <v>1</v>
      </c>
      <c r="U110" t="s">
        <v>11</v>
      </c>
      <c r="V110" t="e">
        <f>VLOOKUP(P110,'PBT Tag Rates'!$B$5:$E$34,4,FALSE)</f>
        <v>#N/A</v>
      </c>
      <c r="W110">
        <v>1</v>
      </c>
      <c r="X110" s="16">
        <f>IFERROR(LOOKUP(H110,{30,43,48,53,58,63,68,73,78,83,88,93,97},{42,47,52,57,62,67,72,77,82,87,92,99,100}),999)</f>
        <v>57</v>
      </c>
      <c r="Y110" s="19">
        <f t="shared" si="10"/>
        <v>1.7361111111111112</v>
      </c>
      <c r="Z110" s="19">
        <f t="shared" si="13"/>
        <v>1.7503472222222223</v>
      </c>
      <c r="AA110" s="19">
        <f t="shared" si="14"/>
        <v>15.753125000000001</v>
      </c>
      <c r="AB110" s="19" t="s">
        <v>8887</v>
      </c>
    </row>
    <row r="111" spans="1:28" x14ac:dyDescent="0.35">
      <c r="A111" t="s">
        <v>1562</v>
      </c>
      <c r="B111" t="s">
        <v>1824</v>
      </c>
      <c r="C111" t="s">
        <v>1825</v>
      </c>
      <c r="D111" s="1">
        <v>44797</v>
      </c>
      <c r="E111">
        <f t="shared" si="11"/>
        <v>60</v>
      </c>
      <c r="F111" t="s">
        <v>6</v>
      </c>
      <c r="G111">
        <v>700</v>
      </c>
      <c r="H111">
        <f t="shared" si="8"/>
        <v>70</v>
      </c>
      <c r="I111" t="s">
        <v>9</v>
      </c>
      <c r="J111">
        <v>1</v>
      </c>
      <c r="L111" t="s">
        <v>6</v>
      </c>
      <c r="M111" t="str">
        <f t="shared" si="9"/>
        <v>M</v>
      </c>
      <c r="N111" t="s">
        <v>1826</v>
      </c>
      <c r="O111" t="s">
        <v>1827</v>
      </c>
      <c r="P111" t="s">
        <v>557</v>
      </c>
      <c r="Q111">
        <v>3</v>
      </c>
      <c r="R111">
        <f t="shared" si="12"/>
        <v>2019</v>
      </c>
      <c r="S111" t="s">
        <v>8</v>
      </c>
      <c r="T111" t="s">
        <v>8</v>
      </c>
      <c r="U111" t="s">
        <v>9006</v>
      </c>
      <c r="V111">
        <f>VLOOKUP(P111,'PBT Tag Rates'!$B$5:$E$34,4,FALSE)</f>
        <v>0.95971980899999998</v>
      </c>
      <c r="W111">
        <v>1</v>
      </c>
      <c r="X111" s="16">
        <f>IFERROR(LOOKUP(H111,{30,43,48,53,58,63,68,73,78,83,88,93,97},{42,47,52,57,62,67,72,77,82,87,92,99,100}),999)</f>
        <v>72</v>
      </c>
      <c r="Y111" s="19">
        <f t="shared" si="10"/>
        <v>1.7361111111111112</v>
      </c>
      <c r="Z111" s="19">
        <f t="shared" si="13"/>
        <v>1.7503472222222223</v>
      </c>
      <c r="AA111" s="19">
        <f t="shared" si="14"/>
        <v>15.753125000000001</v>
      </c>
      <c r="AB111" s="19" t="s">
        <v>8886</v>
      </c>
    </row>
    <row r="112" spans="1:28" x14ac:dyDescent="0.35">
      <c r="A112" t="s">
        <v>1562</v>
      </c>
      <c r="B112" t="s">
        <v>1828</v>
      </c>
      <c r="C112" t="s">
        <v>1829</v>
      </c>
      <c r="D112" s="1">
        <v>44797</v>
      </c>
      <c r="E112">
        <f t="shared" si="11"/>
        <v>60</v>
      </c>
      <c r="F112" t="s">
        <v>16</v>
      </c>
      <c r="G112">
        <v>770</v>
      </c>
      <c r="H112">
        <f t="shared" si="8"/>
        <v>77</v>
      </c>
      <c r="I112" t="s">
        <v>9</v>
      </c>
      <c r="J112">
        <v>1</v>
      </c>
      <c r="L112" t="s">
        <v>16</v>
      </c>
      <c r="M112" t="str">
        <f t="shared" si="9"/>
        <v>F</v>
      </c>
      <c r="N112" t="s">
        <v>613</v>
      </c>
      <c r="O112" t="s">
        <v>616</v>
      </c>
      <c r="P112" t="s">
        <v>19</v>
      </c>
      <c r="Q112">
        <v>4</v>
      </c>
      <c r="R112">
        <f t="shared" si="12"/>
        <v>2018</v>
      </c>
      <c r="S112" t="s">
        <v>8</v>
      </c>
      <c r="T112" t="s">
        <v>8</v>
      </c>
      <c r="U112" t="s">
        <v>9088</v>
      </c>
      <c r="V112">
        <f>VLOOKUP(P112,'PBT Tag Rates'!$B$5:$E$34,4,FALSE)</f>
        <v>0.80551598400000002</v>
      </c>
      <c r="W112">
        <v>1</v>
      </c>
      <c r="X112" s="16">
        <f>IFERROR(LOOKUP(H112,{30,43,48,53,58,63,68,73,78,83,88,93,97},{42,47,52,57,62,67,72,77,82,87,92,99,100}),999)</f>
        <v>77</v>
      </c>
      <c r="Y112" s="19">
        <f t="shared" si="10"/>
        <v>1.7361111111111112</v>
      </c>
      <c r="Z112" s="19">
        <f t="shared" si="13"/>
        <v>1.7503472222222223</v>
      </c>
      <c r="AA112" s="19">
        <f t="shared" si="14"/>
        <v>15.753125000000001</v>
      </c>
      <c r="AB112" s="19" t="s">
        <v>8887</v>
      </c>
    </row>
    <row r="113" spans="1:28" x14ac:dyDescent="0.35">
      <c r="A113" t="s">
        <v>1562</v>
      </c>
      <c r="B113" t="s">
        <v>1830</v>
      </c>
      <c r="C113" t="s">
        <v>1831</v>
      </c>
      <c r="D113" s="1">
        <v>44797</v>
      </c>
      <c r="E113">
        <f t="shared" si="11"/>
        <v>60</v>
      </c>
      <c r="F113" t="s">
        <v>16</v>
      </c>
      <c r="G113">
        <v>770</v>
      </c>
      <c r="H113">
        <f t="shared" si="8"/>
        <v>77</v>
      </c>
      <c r="I113" t="s">
        <v>7</v>
      </c>
      <c r="J113" t="s">
        <v>8</v>
      </c>
      <c r="L113" t="s">
        <v>16</v>
      </c>
      <c r="M113" t="str">
        <f t="shared" si="9"/>
        <v>F</v>
      </c>
      <c r="N113" t="s">
        <v>8</v>
      </c>
      <c r="O113" t="s">
        <v>8</v>
      </c>
      <c r="P113" t="s">
        <v>11</v>
      </c>
      <c r="Q113" t="s">
        <v>8</v>
      </c>
      <c r="R113" t="str">
        <f t="shared" si="12"/>
        <v>U</v>
      </c>
      <c r="S113" t="s">
        <v>12</v>
      </c>
      <c r="T113">
        <v>1</v>
      </c>
      <c r="U113" t="s">
        <v>11</v>
      </c>
      <c r="V113" t="e">
        <f>VLOOKUP(P113,'PBT Tag Rates'!$B$5:$E$34,4,FALSE)</f>
        <v>#N/A</v>
      </c>
      <c r="W113">
        <v>1</v>
      </c>
      <c r="X113" s="16">
        <f>IFERROR(LOOKUP(H113,{30,43,48,53,58,63,68,73,78,83,88,93,97},{42,47,52,57,62,67,72,77,82,87,92,99,100}),999)</f>
        <v>77</v>
      </c>
      <c r="Y113" s="19">
        <f t="shared" si="10"/>
        <v>1.7361111111111112</v>
      </c>
      <c r="Z113" s="19">
        <f t="shared" si="13"/>
        <v>1.7503472222222223</v>
      </c>
      <c r="AA113" s="19">
        <f t="shared" si="14"/>
        <v>15.753125000000001</v>
      </c>
      <c r="AB113" s="19" t="s">
        <v>8887</v>
      </c>
    </row>
    <row r="114" spans="1:28" x14ac:dyDescent="0.35">
      <c r="A114" t="s">
        <v>1562</v>
      </c>
      <c r="B114" t="s">
        <v>1832</v>
      </c>
      <c r="C114" t="s">
        <v>1833</v>
      </c>
      <c r="D114" s="1">
        <v>44797</v>
      </c>
      <c r="E114">
        <f t="shared" si="11"/>
        <v>60</v>
      </c>
      <c r="F114" t="s">
        <v>6</v>
      </c>
      <c r="G114">
        <v>770</v>
      </c>
      <c r="H114">
        <f t="shared" si="8"/>
        <v>77</v>
      </c>
      <c r="I114" t="s">
        <v>7</v>
      </c>
      <c r="J114" t="s">
        <v>8</v>
      </c>
      <c r="L114" t="s">
        <v>6</v>
      </c>
      <c r="M114" t="str">
        <f t="shared" si="9"/>
        <v>M</v>
      </c>
      <c r="N114" t="s">
        <v>8</v>
      </c>
      <c r="O114" t="s">
        <v>8</v>
      </c>
      <c r="P114" t="s">
        <v>11</v>
      </c>
      <c r="Q114" t="s">
        <v>8</v>
      </c>
      <c r="R114" t="str">
        <f t="shared" si="12"/>
        <v>U</v>
      </c>
      <c r="S114" t="s">
        <v>12</v>
      </c>
      <c r="T114">
        <v>1</v>
      </c>
      <c r="U114" t="s">
        <v>11</v>
      </c>
      <c r="V114" t="e">
        <f>VLOOKUP(P114,'PBT Tag Rates'!$B$5:$E$34,4,FALSE)</f>
        <v>#N/A</v>
      </c>
      <c r="W114">
        <v>1</v>
      </c>
      <c r="X114" s="16">
        <f>IFERROR(LOOKUP(H114,{30,43,48,53,58,63,68,73,78,83,88,93,97},{42,47,52,57,62,67,72,77,82,87,92,99,100}),999)</f>
        <v>77</v>
      </c>
      <c r="Y114" s="19">
        <f t="shared" si="10"/>
        <v>1.7361111111111112</v>
      </c>
      <c r="Z114" s="19">
        <f t="shared" si="13"/>
        <v>1.7503472222222223</v>
      </c>
      <c r="AA114" s="19">
        <f t="shared" si="14"/>
        <v>15.753125000000001</v>
      </c>
      <c r="AB114" s="19" t="s">
        <v>8887</v>
      </c>
    </row>
    <row r="115" spans="1:28" x14ac:dyDescent="0.35">
      <c r="A115" t="s">
        <v>1562</v>
      </c>
      <c r="B115" t="s">
        <v>1834</v>
      </c>
      <c r="C115" t="s">
        <v>1835</v>
      </c>
      <c r="D115" s="1">
        <v>44797</v>
      </c>
      <c r="E115">
        <f t="shared" si="11"/>
        <v>60</v>
      </c>
      <c r="F115" t="s">
        <v>6</v>
      </c>
      <c r="G115">
        <v>700</v>
      </c>
      <c r="H115">
        <f t="shared" si="8"/>
        <v>70</v>
      </c>
      <c r="I115" t="s">
        <v>7</v>
      </c>
      <c r="J115" t="s">
        <v>8</v>
      </c>
      <c r="L115" t="s">
        <v>6</v>
      </c>
      <c r="M115" t="str">
        <f t="shared" si="9"/>
        <v>M</v>
      </c>
      <c r="N115" t="s">
        <v>8</v>
      </c>
      <c r="O115" t="s">
        <v>8</v>
      </c>
      <c r="P115" t="s">
        <v>11</v>
      </c>
      <c r="Q115" t="s">
        <v>8</v>
      </c>
      <c r="R115" t="str">
        <f t="shared" si="12"/>
        <v>U</v>
      </c>
      <c r="S115" t="s">
        <v>12</v>
      </c>
      <c r="T115">
        <v>0.99999999999999301</v>
      </c>
      <c r="U115" t="s">
        <v>11</v>
      </c>
      <c r="V115" t="e">
        <f>VLOOKUP(P115,'PBT Tag Rates'!$B$5:$E$34,4,FALSE)</f>
        <v>#N/A</v>
      </c>
      <c r="W115">
        <v>1</v>
      </c>
      <c r="X115" s="16">
        <f>IFERROR(LOOKUP(H115,{30,43,48,53,58,63,68,73,78,83,88,93,97},{42,47,52,57,62,67,72,77,82,87,92,99,100}),999)</f>
        <v>72</v>
      </c>
      <c r="Y115" s="19">
        <f t="shared" si="10"/>
        <v>1.7361111111111112</v>
      </c>
      <c r="Z115" s="19">
        <f t="shared" si="13"/>
        <v>1.7503472222222223</v>
      </c>
      <c r="AA115" s="19">
        <f t="shared" si="14"/>
        <v>15.753125000000001</v>
      </c>
      <c r="AB115" s="19" t="s">
        <v>8887</v>
      </c>
    </row>
    <row r="116" spans="1:28" x14ac:dyDescent="0.35">
      <c r="A116" t="s">
        <v>1562</v>
      </c>
      <c r="B116" t="s">
        <v>1836</v>
      </c>
      <c r="C116" t="s">
        <v>1837</v>
      </c>
      <c r="D116" s="1">
        <v>44797</v>
      </c>
      <c r="E116">
        <f t="shared" si="11"/>
        <v>60</v>
      </c>
      <c r="F116" t="s">
        <v>16</v>
      </c>
      <c r="G116">
        <v>850</v>
      </c>
      <c r="H116">
        <f t="shared" si="8"/>
        <v>85</v>
      </c>
      <c r="I116" t="s">
        <v>9</v>
      </c>
      <c r="J116" t="s">
        <v>8</v>
      </c>
      <c r="L116" t="s">
        <v>16</v>
      </c>
      <c r="M116" t="str">
        <f t="shared" si="9"/>
        <v>F</v>
      </c>
      <c r="N116" t="s">
        <v>1127</v>
      </c>
      <c r="O116" t="s">
        <v>1838</v>
      </c>
      <c r="P116" t="s">
        <v>19</v>
      </c>
      <c r="Q116">
        <v>4</v>
      </c>
      <c r="R116">
        <f t="shared" si="12"/>
        <v>2018</v>
      </c>
      <c r="S116" t="s">
        <v>8</v>
      </c>
      <c r="T116" t="s">
        <v>8</v>
      </c>
      <c r="U116" t="s">
        <v>9084</v>
      </c>
      <c r="V116">
        <f>VLOOKUP(P116,'PBT Tag Rates'!$B$5:$E$34,4,FALSE)</f>
        <v>0.80551598400000002</v>
      </c>
      <c r="W116">
        <v>1</v>
      </c>
      <c r="X116" s="16">
        <f>IFERROR(LOOKUP(H116,{30,43,48,53,58,63,68,73,78,83,88,93,97},{42,47,52,57,62,67,72,77,82,87,92,99,100}),999)</f>
        <v>87</v>
      </c>
      <c r="Y116" s="19">
        <f t="shared" si="10"/>
        <v>1.7361111111111112</v>
      </c>
      <c r="Z116" s="19">
        <f t="shared" si="13"/>
        <v>1.7503472222222223</v>
      </c>
      <c r="AA116" s="19">
        <f t="shared" si="14"/>
        <v>15.753125000000001</v>
      </c>
      <c r="AB116" s="19" t="s">
        <v>8887</v>
      </c>
    </row>
    <row r="117" spans="1:28" x14ac:dyDescent="0.35">
      <c r="A117" t="s">
        <v>1562</v>
      </c>
      <c r="B117" t="s">
        <v>1839</v>
      </c>
      <c r="C117" t="s">
        <v>592</v>
      </c>
      <c r="D117" s="1">
        <v>44797</v>
      </c>
      <c r="E117">
        <f t="shared" si="11"/>
        <v>60</v>
      </c>
      <c r="F117" t="s">
        <v>6</v>
      </c>
      <c r="G117">
        <v>860</v>
      </c>
      <c r="H117">
        <f t="shared" si="8"/>
        <v>86</v>
      </c>
      <c r="I117" t="s">
        <v>9</v>
      </c>
      <c r="J117" t="s">
        <v>8</v>
      </c>
      <c r="L117" t="s">
        <v>6</v>
      </c>
      <c r="M117" t="str">
        <f t="shared" si="9"/>
        <v>M</v>
      </c>
      <c r="N117" t="s">
        <v>1070</v>
      </c>
      <c r="O117" t="s">
        <v>1840</v>
      </c>
      <c r="P117" t="s">
        <v>15</v>
      </c>
      <c r="Q117">
        <v>4</v>
      </c>
      <c r="R117">
        <f t="shared" si="12"/>
        <v>2018</v>
      </c>
      <c r="S117" t="s">
        <v>8</v>
      </c>
      <c r="T117" t="s">
        <v>8</v>
      </c>
      <c r="U117" t="s">
        <v>8977</v>
      </c>
      <c r="V117">
        <f>VLOOKUP(P117,'PBT Tag Rates'!$B$5:$E$34,4,FALSE)</f>
        <v>0.96828396500000002</v>
      </c>
      <c r="W117">
        <v>1</v>
      </c>
      <c r="X117" s="16">
        <f>IFERROR(LOOKUP(H117,{30,43,48,53,58,63,68,73,78,83,88,93,97},{42,47,52,57,62,67,72,77,82,87,92,99,100}),999)</f>
        <v>87</v>
      </c>
      <c r="Y117" s="19">
        <f t="shared" si="10"/>
        <v>1.7361111111111112</v>
      </c>
      <c r="Z117" s="19">
        <f t="shared" si="13"/>
        <v>1.7503472222222223</v>
      </c>
      <c r="AA117" s="19">
        <f t="shared" si="14"/>
        <v>15.753125000000001</v>
      </c>
      <c r="AB117" s="19" t="s">
        <v>8887</v>
      </c>
    </row>
    <row r="118" spans="1:28" x14ac:dyDescent="0.35">
      <c r="A118" t="s">
        <v>1562</v>
      </c>
      <c r="B118" t="s">
        <v>1841</v>
      </c>
      <c r="C118" t="s">
        <v>1842</v>
      </c>
      <c r="D118" s="1">
        <v>44797</v>
      </c>
      <c r="E118">
        <f t="shared" si="11"/>
        <v>60</v>
      </c>
      <c r="F118" t="s">
        <v>16</v>
      </c>
      <c r="G118">
        <v>780</v>
      </c>
      <c r="H118">
        <f t="shared" si="8"/>
        <v>78</v>
      </c>
      <c r="I118" t="s">
        <v>7</v>
      </c>
      <c r="J118" t="s">
        <v>8</v>
      </c>
      <c r="L118" t="s">
        <v>16</v>
      </c>
      <c r="M118" t="str">
        <f t="shared" si="9"/>
        <v>F</v>
      </c>
      <c r="N118" t="s">
        <v>8</v>
      </c>
      <c r="O118" t="s">
        <v>8</v>
      </c>
      <c r="P118" t="s">
        <v>11</v>
      </c>
      <c r="Q118" t="s">
        <v>8</v>
      </c>
      <c r="R118" t="str">
        <f t="shared" si="12"/>
        <v>U</v>
      </c>
      <c r="S118" t="s">
        <v>12</v>
      </c>
      <c r="T118">
        <v>1</v>
      </c>
      <c r="U118" t="s">
        <v>11</v>
      </c>
      <c r="V118" t="e">
        <f>VLOOKUP(P118,'PBT Tag Rates'!$B$5:$E$34,4,FALSE)</f>
        <v>#N/A</v>
      </c>
      <c r="W118">
        <v>1</v>
      </c>
      <c r="X118" s="16">
        <f>IFERROR(LOOKUP(H118,{30,43,48,53,58,63,68,73,78,83,88,93,97},{42,47,52,57,62,67,72,77,82,87,92,99,100}),999)</f>
        <v>82</v>
      </c>
      <c r="Y118" s="19">
        <f t="shared" si="10"/>
        <v>1.7361111111111112</v>
      </c>
      <c r="Z118" s="19">
        <f t="shared" si="13"/>
        <v>1.7503472222222223</v>
      </c>
      <c r="AA118" s="19">
        <f t="shared" si="14"/>
        <v>15.753125000000001</v>
      </c>
      <c r="AB118" s="19" t="s">
        <v>8887</v>
      </c>
    </row>
    <row r="119" spans="1:28" x14ac:dyDescent="0.35">
      <c r="A119" t="s">
        <v>1562</v>
      </c>
      <c r="B119" t="s">
        <v>1843</v>
      </c>
      <c r="C119" t="s">
        <v>1844</v>
      </c>
      <c r="D119" s="1">
        <v>44797</v>
      </c>
      <c r="E119">
        <f t="shared" si="11"/>
        <v>60</v>
      </c>
      <c r="F119" t="s">
        <v>6</v>
      </c>
      <c r="G119">
        <v>740</v>
      </c>
      <c r="H119">
        <f t="shared" si="8"/>
        <v>74</v>
      </c>
      <c r="I119" t="s">
        <v>7</v>
      </c>
      <c r="J119" t="s">
        <v>8</v>
      </c>
      <c r="L119" t="s">
        <v>6</v>
      </c>
      <c r="M119" t="str">
        <f t="shared" si="9"/>
        <v>M</v>
      </c>
      <c r="N119" t="s">
        <v>87</v>
      </c>
      <c r="O119" t="s">
        <v>362</v>
      </c>
      <c r="P119" t="s">
        <v>19</v>
      </c>
      <c r="Q119">
        <v>4</v>
      </c>
      <c r="R119">
        <f t="shared" si="12"/>
        <v>2018</v>
      </c>
      <c r="S119" t="s">
        <v>8</v>
      </c>
      <c r="T119" t="s">
        <v>8</v>
      </c>
      <c r="U119" t="s">
        <v>9006</v>
      </c>
      <c r="V119">
        <f>VLOOKUP(P119,'PBT Tag Rates'!$B$5:$E$34,4,FALSE)</f>
        <v>0.80551598400000002</v>
      </c>
      <c r="W119">
        <v>1</v>
      </c>
      <c r="X119" s="16">
        <f>IFERROR(LOOKUP(H119,{30,43,48,53,58,63,68,73,78,83,88,93,97},{42,47,52,57,62,67,72,77,82,87,92,99,100}),999)</f>
        <v>77</v>
      </c>
      <c r="Y119" s="19">
        <f t="shared" si="10"/>
        <v>1.7361111111111112</v>
      </c>
      <c r="Z119" s="19">
        <f t="shared" si="13"/>
        <v>1.7503472222222223</v>
      </c>
      <c r="AA119" s="19">
        <f t="shared" si="14"/>
        <v>15.753125000000001</v>
      </c>
      <c r="AB119" s="19" t="s">
        <v>8886</v>
      </c>
    </row>
    <row r="120" spans="1:28" x14ac:dyDescent="0.35">
      <c r="A120" t="s">
        <v>1562</v>
      </c>
      <c r="B120" t="s">
        <v>1845</v>
      </c>
      <c r="C120" t="s">
        <v>1846</v>
      </c>
      <c r="D120" s="1">
        <v>44797</v>
      </c>
      <c r="E120">
        <f t="shared" si="11"/>
        <v>60</v>
      </c>
      <c r="F120" t="s">
        <v>6</v>
      </c>
      <c r="G120">
        <v>840</v>
      </c>
      <c r="H120">
        <f t="shared" si="8"/>
        <v>84</v>
      </c>
      <c r="I120" t="s">
        <v>7</v>
      </c>
      <c r="J120" t="s">
        <v>8</v>
      </c>
      <c r="L120" t="s">
        <v>6</v>
      </c>
      <c r="M120" t="str">
        <f t="shared" si="9"/>
        <v>M</v>
      </c>
      <c r="N120" t="s">
        <v>1847</v>
      </c>
      <c r="O120" t="s">
        <v>1848</v>
      </c>
      <c r="P120" t="s">
        <v>19</v>
      </c>
      <c r="Q120">
        <v>4</v>
      </c>
      <c r="R120">
        <f t="shared" si="12"/>
        <v>2018</v>
      </c>
      <c r="S120" t="s">
        <v>8</v>
      </c>
      <c r="T120" t="s">
        <v>8</v>
      </c>
      <c r="U120" t="s">
        <v>9084</v>
      </c>
      <c r="V120">
        <f>VLOOKUP(P120,'PBT Tag Rates'!$B$5:$E$34,4,FALSE)</f>
        <v>0.80551598400000002</v>
      </c>
      <c r="W120">
        <v>1</v>
      </c>
      <c r="X120" s="16">
        <f>IFERROR(LOOKUP(H120,{30,43,48,53,58,63,68,73,78,83,88,93,97},{42,47,52,57,62,67,72,77,82,87,92,99,100}),999)</f>
        <v>87</v>
      </c>
      <c r="Y120" s="19">
        <f t="shared" si="10"/>
        <v>1.7361111111111112</v>
      </c>
      <c r="Z120" s="19">
        <f t="shared" si="13"/>
        <v>1.7503472222222223</v>
      </c>
      <c r="AA120" s="19">
        <f t="shared" si="14"/>
        <v>15.753125000000001</v>
      </c>
      <c r="AB120" s="19" t="s">
        <v>8887</v>
      </c>
    </row>
    <row r="121" spans="1:28" x14ac:dyDescent="0.35">
      <c r="A121" t="s">
        <v>1562</v>
      </c>
      <c r="B121" t="s">
        <v>1849</v>
      </c>
      <c r="C121" t="s">
        <v>1850</v>
      </c>
      <c r="D121" s="1">
        <v>44797</v>
      </c>
      <c r="E121">
        <f t="shared" si="11"/>
        <v>60</v>
      </c>
      <c r="F121" t="s">
        <v>16</v>
      </c>
      <c r="G121">
        <v>780</v>
      </c>
      <c r="H121">
        <f t="shared" si="8"/>
        <v>78</v>
      </c>
      <c r="I121" t="s">
        <v>7</v>
      </c>
      <c r="J121" t="s">
        <v>8</v>
      </c>
      <c r="L121" t="s">
        <v>16</v>
      </c>
      <c r="M121" t="str">
        <f t="shared" si="9"/>
        <v>F</v>
      </c>
      <c r="N121" t="s">
        <v>564</v>
      </c>
      <c r="O121" t="s">
        <v>596</v>
      </c>
      <c r="P121" t="s">
        <v>19</v>
      </c>
      <c r="Q121">
        <v>4</v>
      </c>
      <c r="R121">
        <f t="shared" si="12"/>
        <v>2018</v>
      </c>
      <c r="S121" t="s">
        <v>8</v>
      </c>
      <c r="T121" t="s">
        <v>8</v>
      </c>
      <c r="U121" t="s">
        <v>9088</v>
      </c>
      <c r="V121">
        <f>VLOOKUP(P121,'PBT Tag Rates'!$B$5:$E$34,4,FALSE)</f>
        <v>0.80551598400000002</v>
      </c>
      <c r="W121">
        <v>1</v>
      </c>
      <c r="X121" s="16">
        <f>IFERROR(LOOKUP(H121,{30,43,48,53,58,63,68,73,78,83,88,93,97},{42,47,52,57,62,67,72,77,82,87,92,99,100}),999)</f>
        <v>82</v>
      </c>
      <c r="Y121" s="19">
        <f t="shared" si="10"/>
        <v>1.7361111111111112</v>
      </c>
      <c r="Z121" s="19">
        <f t="shared" si="13"/>
        <v>1.7503472222222223</v>
      </c>
      <c r="AA121" s="19">
        <f t="shared" si="14"/>
        <v>15.753125000000001</v>
      </c>
      <c r="AB121" s="19" t="s">
        <v>8887</v>
      </c>
    </row>
    <row r="122" spans="1:28" x14ac:dyDescent="0.35">
      <c r="A122" t="s">
        <v>1562</v>
      </c>
      <c r="B122" t="s">
        <v>1851</v>
      </c>
      <c r="C122" t="s">
        <v>1852</v>
      </c>
      <c r="D122" s="1">
        <v>44797</v>
      </c>
      <c r="E122">
        <f t="shared" si="11"/>
        <v>60</v>
      </c>
      <c r="F122" t="s">
        <v>6</v>
      </c>
      <c r="G122">
        <v>780</v>
      </c>
      <c r="H122">
        <f t="shared" si="8"/>
        <v>78</v>
      </c>
      <c r="I122" t="s">
        <v>9</v>
      </c>
      <c r="J122" t="s">
        <v>8</v>
      </c>
      <c r="L122" t="s">
        <v>6</v>
      </c>
      <c r="M122" t="str">
        <f t="shared" si="9"/>
        <v>M</v>
      </c>
      <c r="N122" t="s">
        <v>121</v>
      </c>
      <c r="O122" t="s">
        <v>1278</v>
      </c>
      <c r="P122" t="s">
        <v>19</v>
      </c>
      <c r="Q122">
        <v>4</v>
      </c>
      <c r="R122">
        <f t="shared" si="12"/>
        <v>2018</v>
      </c>
      <c r="S122" t="s">
        <v>8</v>
      </c>
      <c r="T122" t="s">
        <v>8</v>
      </c>
      <c r="U122" t="s">
        <v>9007</v>
      </c>
      <c r="V122">
        <f>VLOOKUP(P122,'PBT Tag Rates'!$B$5:$E$34,4,FALSE)</f>
        <v>0.80551598400000002</v>
      </c>
      <c r="W122">
        <v>1</v>
      </c>
      <c r="X122" s="16">
        <f>IFERROR(LOOKUP(H122,{30,43,48,53,58,63,68,73,78,83,88,93,97},{42,47,52,57,62,67,72,77,82,87,92,99,100}),999)</f>
        <v>82</v>
      </c>
      <c r="Y122" s="19">
        <f t="shared" si="10"/>
        <v>1.7361111111111112</v>
      </c>
      <c r="Z122" s="19">
        <f t="shared" si="13"/>
        <v>1.7503472222222223</v>
      </c>
      <c r="AA122" s="19">
        <f t="shared" si="14"/>
        <v>15.753125000000001</v>
      </c>
      <c r="AB122" s="19" t="s">
        <v>8886</v>
      </c>
    </row>
    <row r="123" spans="1:28" x14ac:dyDescent="0.35">
      <c r="A123" t="s">
        <v>1562</v>
      </c>
      <c r="B123" t="s">
        <v>1853</v>
      </c>
      <c r="C123" t="s">
        <v>1854</v>
      </c>
      <c r="D123" s="1">
        <v>44797</v>
      </c>
      <c r="E123">
        <f t="shared" si="11"/>
        <v>60</v>
      </c>
      <c r="F123" t="s">
        <v>6</v>
      </c>
      <c r="G123">
        <v>820</v>
      </c>
      <c r="H123">
        <f t="shared" si="8"/>
        <v>82</v>
      </c>
      <c r="I123" t="s">
        <v>7</v>
      </c>
      <c r="J123" t="s">
        <v>8</v>
      </c>
      <c r="L123" t="s">
        <v>6</v>
      </c>
      <c r="M123" t="str">
        <f t="shared" si="9"/>
        <v>M</v>
      </c>
      <c r="N123" t="s">
        <v>648</v>
      </c>
      <c r="O123" t="s">
        <v>1855</v>
      </c>
      <c r="P123" t="s">
        <v>10</v>
      </c>
      <c r="Q123">
        <v>5</v>
      </c>
      <c r="R123">
        <f t="shared" si="12"/>
        <v>2017</v>
      </c>
      <c r="S123" t="s">
        <v>8</v>
      </c>
      <c r="T123" t="s">
        <v>8</v>
      </c>
      <c r="U123" t="s">
        <v>8875</v>
      </c>
      <c r="V123">
        <f>VLOOKUP(P123,'PBT Tag Rates'!$B$5:$E$34,4,FALSE)</f>
        <v>0.76170174199999996</v>
      </c>
      <c r="W123">
        <v>1</v>
      </c>
      <c r="X123" s="16">
        <f>IFERROR(LOOKUP(H123,{30,43,48,53,58,63,68,73,78,83,88,93,97},{42,47,52,57,62,67,72,77,82,87,92,99,100}),999)</f>
        <v>82</v>
      </c>
      <c r="Y123" s="19">
        <f t="shared" si="10"/>
        <v>1.7361111111111112</v>
      </c>
      <c r="Z123" s="19">
        <f t="shared" si="13"/>
        <v>1.7503472222222223</v>
      </c>
      <c r="AA123" s="19">
        <f t="shared" si="14"/>
        <v>15.753125000000001</v>
      </c>
      <c r="AB123" s="19" t="s">
        <v>8886</v>
      </c>
    </row>
    <row r="124" spans="1:28" x14ac:dyDescent="0.35">
      <c r="A124" t="s">
        <v>1562</v>
      </c>
      <c r="B124" t="s">
        <v>1856</v>
      </c>
      <c r="C124" t="s">
        <v>1857</v>
      </c>
      <c r="D124" s="1">
        <v>44797</v>
      </c>
      <c r="E124">
        <f t="shared" si="11"/>
        <v>60</v>
      </c>
      <c r="F124" t="s">
        <v>16</v>
      </c>
      <c r="G124">
        <v>910</v>
      </c>
      <c r="H124">
        <f t="shared" si="8"/>
        <v>91</v>
      </c>
      <c r="I124" t="s">
        <v>7</v>
      </c>
      <c r="J124">
        <v>1</v>
      </c>
      <c r="L124" t="s">
        <v>6</v>
      </c>
      <c r="M124" t="str">
        <f t="shared" si="9"/>
        <v>M</v>
      </c>
      <c r="N124" t="s">
        <v>8</v>
      </c>
      <c r="O124" t="s">
        <v>8</v>
      </c>
      <c r="P124" t="s">
        <v>11</v>
      </c>
      <c r="Q124" t="s">
        <v>8</v>
      </c>
      <c r="R124" t="str">
        <f t="shared" si="12"/>
        <v>U</v>
      </c>
      <c r="S124" t="s">
        <v>12</v>
      </c>
      <c r="T124">
        <v>1</v>
      </c>
      <c r="U124" t="s">
        <v>11</v>
      </c>
      <c r="V124" t="e">
        <f>VLOOKUP(P124,'PBT Tag Rates'!$B$5:$E$34,4,FALSE)</f>
        <v>#N/A</v>
      </c>
      <c r="W124">
        <v>1</v>
      </c>
      <c r="X124" s="16">
        <f>IFERROR(LOOKUP(H124,{30,43,48,53,58,63,68,73,78,83,88,93,97},{42,47,52,57,62,67,72,77,82,87,92,99,100}),999)</f>
        <v>92</v>
      </c>
      <c r="Y124" s="19">
        <f t="shared" si="10"/>
        <v>1.7361111111111112</v>
      </c>
      <c r="Z124" s="19">
        <f t="shared" si="13"/>
        <v>1.7503472222222223</v>
      </c>
      <c r="AA124" s="19">
        <f t="shared" si="14"/>
        <v>15.753125000000001</v>
      </c>
      <c r="AB124" s="19" t="s">
        <v>8887</v>
      </c>
    </row>
    <row r="125" spans="1:28" x14ac:dyDescent="0.35">
      <c r="A125" t="s">
        <v>1562</v>
      </c>
      <c r="B125" t="s">
        <v>1858</v>
      </c>
      <c r="C125" t="s">
        <v>1859</v>
      </c>
      <c r="D125" s="1">
        <v>44797</v>
      </c>
      <c r="E125">
        <f t="shared" si="11"/>
        <v>60</v>
      </c>
      <c r="F125" t="s">
        <v>6</v>
      </c>
      <c r="G125">
        <v>740</v>
      </c>
      <c r="H125">
        <f t="shared" si="8"/>
        <v>74</v>
      </c>
      <c r="I125" t="s">
        <v>7</v>
      </c>
      <c r="J125" t="s">
        <v>8</v>
      </c>
      <c r="L125" t="s">
        <v>6</v>
      </c>
      <c r="M125" t="str">
        <f t="shared" si="9"/>
        <v>M</v>
      </c>
      <c r="N125" t="s">
        <v>1860</v>
      </c>
      <c r="O125" t="s">
        <v>1861</v>
      </c>
      <c r="P125" t="s">
        <v>19</v>
      </c>
      <c r="Q125">
        <v>4</v>
      </c>
      <c r="R125">
        <f t="shared" si="12"/>
        <v>2018</v>
      </c>
      <c r="S125" t="s">
        <v>8</v>
      </c>
      <c r="T125" t="s">
        <v>8</v>
      </c>
      <c r="U125" t="s">
        <v>9086</v>
      </c>
      <c r="V125">
        <f>VLOOKUP(P125,'PBT Tag Rates'!$B$5:$E$34,4,FALSE)</f>
        <v>0.80551598400000002</v>
      </c>
      <c r="W125">
        <v>1</v>
      </c>
      <c r="X125" s="16">
        <f>IFERROR(LOOKUP(H125,{30,43,48,53,58,63,68,73,78,83,88,93,97},{42,47,52,57,62,67,72,77,82,87,92,99,100}),999)</f>
        <v>77</v>
      </c>
      <c r="Y125" s="19">
        <f t="shared" si="10"/>
        <v>1.7361111111111112</v>
      </c>
      <c r="Z125" s="19">
        <f t="shared" si="13"/>
        <v>1.7503472222222223</v>
      </c>
      <c r="AA125" s="19">
        <f t="shared" si="14"/>
        <v>15.753125000000001</v>
      </c>
      <c r="AB125" s="19" t="s">
        <v>8887</v>
      </c>
    </row>
    <row r="126" spans="1:28" x14ac:dyDescent="0.35">
      <c r="A126" t="s">
        <v>1562</v>
      </c>
      <c r="B126" t="s">
        <v>1862</v>
      </c>
      <c r="C126" t="s">
        <v>1863</v>
      </c>
      <c r="D126" s="1">
        <v>44797</v>
      </c>
      <c r="E126">
        <f t="shared" si="11"/>
        <v>60</v>
      </c>
      <c r="F126" t="s">
        <v>16</v>
      </c>
      <c r="G126">
        <v>830</v>
      </c>
      <c r="H126">
        <f t="shared" si="8"/>
        <v>83</v>
      </c>
      <c r="I126" t="s">
        <v>9</v>
      </c>
      <c r="J126" t="s">
        <v>8</v>
      </c>
      <c r="L126" t="s">
        <v>16</v>
      </c>
      <c r="M126" t="str">
        <f t="shared" si="9"/>
        <v>F</v>
      </c>
      <c r="N126" t="s">
        <v>8</v>
      </c>
      <c r="O126" t="s">
        <v>8</v>
      </c>
      <c r="P126" t="s">
        <v>11</v>
      </c>
      <c r="Q126" t="s">
        <v>8</v>
      </c>
      <c r="R126" t="str">
        <f t="shared" si="12"/>
        <v>U</v>
      </c>
      <c r="S126" t="s">
        <v>12</v>
      </c>
      <c r="T126">
        <v>1</v>
      </c>
      <c r="U126" t="s">
        <v>8890</v>
      </c>
      <c r="V126" t="e">
        <f>VLOOKUP(P126,'PBT Tag Rates'!$B$5:$E$34,4,FALSE)</f>
        <v>#N/A</v>
      </c>
      <c r="W126">
        <v>1</v>
      </c>
      <c r="X126" s="16">
        <f>IFERROR(LOOKUP(H126,{30,43,48,53,58,63,68,73,78,83,88,93,97},{42,47,52,57,62,67,72,77,82,87,92,99,100}),999)</f>
        <v>87</v>
      </c>
      <c r="Y126" s="19">
        <f t="shared" si="10"/>
        <v>1.7361111111111112</v>
      </c>
      <c r="Z126" s="19">
        <f t="shared" si="13"/>
        <v>1.7503472222222223</v>
      </c>
      <c r="AA126" s="19">
        <f t="shared" si="14"/>
        <v>15.753125000000001</v>
      </c>
      <c r="AB126" s="19" t="s">
        <v>8887</v>
      </c>
    </row>
    <row r="127" spans="1:28" x14ac:dyDescent="0.35">
      <c r="A127" t="s">
        <v>1562</v>
      </c>
      <c r="B127" t="s">
        <v>1864</v>
      </c>
      <c r="C127" t="s">
        <v>593</v>
      </c>
      <c r="D127" s="1">
        <v>44797</v>
      </c>
      <c r="E127">
        <f t="shared" si="11"/>
        <v>60</v>
      </c>
      <c r="F127" t="s">
        <v>16</v>
      </c>
      <c r="G127">
        <v>800</v>
      </c>
      <c r="H127">
        <f t="shared" si="8"/>
        <v>80</v>
      </c>
      <c r="I127" t="s">
        <v>7</v>
      </c>
      <c r="J127" t="s">
        <v>8</v>
      </c>
      <c r="L127" t="s">
        <v>16</v>
      </c>
      <c r="M127" t="str">
        <f t="shared" si="9"/>
        <v>F</v>
      </c>
      <c r="N127" t="s">
        <v>8</v>
      </c>
      <c r="O127" t="s">
        <v>8</v>
      </c>
      <c r="P127" t="s">
        <v>11</v>
      </c>
      <c r="Q127" t="s">
        <v>8</v>
      </c>
      <c r="R127" t="str">
        <f t="shared" si="12"/>
        <v>U</v>
      </c>
      <c r="S127" t="s">
        <v>12</v>
      </c>
      <c r="T127">
        <v>0.999999999999995</v>
      </c>
      <c r="U127" t="s">
        <v>11</v>
      </c>
      <c r="V127" t="e">
        <f>VLOOKUP(P127,'PBT Tag Rates'!$B$5:$E$34,4,FALSE)</f>
        <v>#N/A</v>
      </c>
      <c r="W127">
        <v>1</v>
      </c>
      <c r="X127" s="16">
        <f>IFERROR(LOOKUP(H127,{30,43,48,53,58,63,68,73,78,83,88,93,97},{42,47,52,57,62,67,72,77,82,87,92,99,100}),999)</f>
        <v>82</v>
      </c>
      <c r="Y127" s="19">
        <f t="shared" si="10"/>
        <v>1.7361111111111112</v>
      </c>
      <c r="Z127" s="19">
        <f t="shared" si="13"/>
        <v>1.7503472222222223</v>
      </c>
      <c r="AA127" s="19">
        <f t="shared" si="14"/>
        <v>15.753125000000001</v>
      </c>
      <c r="AB127" s="19" t="s">
        <v>8887</v>
      </c>
    </row>
    <row r="128" spans="1:28" x14ac:dyDescent="0.35">
      <c r="A128" t="s">
        <v>1562</v>
      </c>
      <c r="B128" t="s">
        <v>1865</v>
      </c>
      <c r="C128" t="s">
        <v>1866</v>
      </c>
      <c r="D128" s="1">
        <v>44797</v>
      </c>
      <c r="E128">
        <f t="shared" si="11"/>
        <v>60</v>
      </c>
      <c r="F128" t="s">
        <v>6</v>
      </c>
      <c r="G128">
        <v>700</v>
      </c>
      <c r="H128">
        <f t="shared" si="8"/>
        <v>70</v>
      </c>
      <c r="I128" t="s">
        <v>7</v>
      </c>
      <c r="J128" t="s">
        <v>8</v>
      </c>
      <c r="L128" t="s">
        <v>6</v>
      </c>
      <c r="M128" t="str">
        <f t="shared" si="9"/>
        <v>M</v>
      </c>
      <c r="N128" t="s">
        <v>25</v>
      </c>
      <c r="O128" t="s">
        <v>1867</v>
      </c>
      <c r="P128" t="s">
        <v>19</v>
      </c>
      <c r="Q128">
        <v>4</v>
      </c>
      <c r="R128">
        <f t="shared" si="12"/>
        <v>2018</v>
      </c>
      <c r="S128" t="s">
        <v>8</v>
      </c>
      <c r="T128" t="s">
        <v>8</v>
      </c>
      <c r="U128" t="s">
        <v>9006</v>
      </c>
      <c r="V128">
        <f>VLOOKUP(P128,'PBT Tag Rates'!$B$5:$E$34,4,FALSE)</f>
        <v>0.80551598400000002</v>
      </c>
      <c r="W128">
        <v>1</v>
      </c>
      <c r="X128" s="16">
        <f>IFERROR(LOOKUP(H128,{30,43,48,53,58,63,68,73,78,83,88,93,97},{42,47,52,57,62,67,72,77,82,87,92,99,100}),999)</f>
        <v>72</v>
      </c>
      <c r="Y128" s="19">
        <f t="shared" si="10"/>
        <v>1.7361111111111112</v>
      </c>
      <c r="Z128" s="19">
        <f t="shared" si="13"/>
        <v>1.7503472222222223</v>
      </c>
      <c r="AA128" s="19">
        <f t="shared" si="14"/>
        <v>15.753125000000001</v>
      </c>
      <c r="AB128" s="19" t="s">
        <v>8886</v>
      </c>
    </row>
    <row r="129" spans="1:28" x14ac:dyDescent="0.35">
      <c r="A129" t="s">
        <v>1562</v>
      </c>
      <c r="B129" t="s">
        <v>1868</v>
      </c>
      <c r="C129" t="s">
        <v>1869</v>
      </c>
      <c r="D129" s="1">
        <v>44797</v>
      </c>
      <c r="E129">
        <f t="shared" si="11"/>
        <v>60</v>
      </c>
      <c r="F129" t="s">
        <v>16</v>
      </c>
      <c r="G129">
        <v>780</v>
      </c>
      <c r="H129">
        <f t="shared" si="8"/>
        <v>78</v>
      </c>
      <c r="I129" t="s">
        <v>7</v>
      </c>
      <c r="J129" t="s">
        <v>8</v>
      </c>
      <c r="L129" t="s">
        <v>16</v>
      </c>
      <c r="M129" t="str">
        <f t="shared" si="9"/>
        <v>F</v>
      </c>
      <c r="N129" t="s">
        <v>8</v>
      </c>
      <c r="O129" t="s">
        <v>8</v>
      </c>
      <c r="P129" t="s">
        <v>11</v>
      </c>
      <c r="Q129" t="s">
        <v>8</v>
      </c>
      <c r="R129" t="str">
        <f t="shared" si="12"/>
        <v>U</v>
      </c>
      <c r="S129" t="s">
        <v>12</v>
      </c>
      <c r="T129">
        <v>1</v>
      </c>
      <c r="U129" t="s">
        <v>11</v>
      </c>
      <c r="V129" t="e">
        <f>VLOOKUP(P129,'PBT Tag Rates'!$B$5:$E$34,4,FALSE)</f>
        <v>#N/A</v>
      </c>
      <c r="W129">
        <v>1</v>
      </c>
      <c r="X129" s="16">
        <f>IFERROR(LOOKUP(H129,{30,43,48,53,58,63,68,73,78,83,88,93,97},{42,47,52,57,62,67,72,77,82,87,92,99,100}),999)</f>
        <v>82</v>
      </c>
      <c r="Y129" s="19">
        <f t="shared" si="10"/>
        <v>1.7361111111111112</v>
      </c>
      <c r="Z129" s="19">
        <f t="shared" si="13"/>
        <v>1.7503472222222223</v>
      </c>
      <c r="AA129" s="19">
        <f t="shared" si="14"/>
        <v>15.753125000000001</v>
      </c>
      <c r="AB129" s="19" t="s">
        <v>8887</v>
      </c>
    </row>
    <row r="130" spans="1:28" x14ac:dyDescent="0.35">
      <c r="A130" t="s">
        <v>1562</v>
      </c>
      <c r="B130" t="s">
        <v>1870</v>
      </c>
      <c r="C130" t="s">
        <v>1871</v>
      </c>
      <c r="D130" s="1">
        <v>44797</v>
      </c>
      <c r="E130">
        <f t="shared" si="11"/>
        <v>60</v>
      </c>
      <c r="F130" t="s">
        <v>16</v>
      </c>
      <c r="G130">
        <v>760</v>
      </c>
      <c r="H130">
        <f t="shared" si="8"/>
        <v>76</v>
      </c>
      <c r="I130" t="s">
        <v>9</v>
      </c>
      <c r="J130">
        <v>1</v>
      </c>
      <c r="L130" t="s">
        <v>16</v>
      </c>
      <c r="M130" t="str">
        <f t="shared" si="9"/>
        <v>F</v>
      </c>
      <c r="N130" t="s">
        <v>1216</v>
      </c>
      <c r="O130" t="s">
        <v>1217</v>
      </c>
      <c r="P130" t="s">
        <v>19</v>
      </c>
      <c r="Q130">
        <v>4</v>
      </c>
      <c r="R130">
        <f t="shared" si="12"/>
        <v>2018</v>
      </c>
      <c r="S130" t="s">
        <v>8</v>
      </c>
      <c r="T130" t="s">
        <v>8</v>
      </c>
      <c r="U130" t="s">
        <v>9087</v>
      </c>
      <c r="V130">
        <f>VLOOKUP(P130,'PBT Tag Rates'!$B$5:$E$34,4,FALSE)</f>
        <v>0.80551598400000002</v>
      </c>
      <c r="W130">
        <v>1</v>
      </c>
      <c r="X130" s="16">
        <f>IFERROR(LOOKUP(H130,{30,43,48,53,58,63,68,73,78,83,88,93,97},{42,47,52,57,62,67,72,77,82,87,92,99,100}),999)</f>
        <v>77</v>
      </c>
      <c r="Y130" s="19">
        <f t="shared" si="10"/>
        <v>1.7361111111111112</v>
      </c>
      <c r="Z130" s="19">
        <f t="shared" si="13"/>
        <v>1.7503472222222223</v>
      </c>
      <c r="AA130" s="19">
        <f t="shared" si="14"/>
        <v>15.753125000000001</v>
      </c>
      <c r="AB130" s="19" t="s">
        <v>8887</v>
      </c>
    </row>
    <row r="131" spans="1:28" x14ac:dyDescent="0.35">
      <c r="A131" t="s">
        <v>1562</v>
      </c>
      <c r="B131" t="s">
        <v>1872</v>
      </c>
      <c r="C131" t="s">
        <v>1873</v>
      </c>
      <c r="D131" s="1">
        <v>44797</v>
      </c>
      <c r="E131">
        <f t="shared" si="11"/>
        <v>60</v>
      </c>
      <c r="F131" t="s">
        <v>6</v>
      </c>
      <c r="G131">
        <v>810</v>
      </c>
      <c r="H131">
        <f t="shared" si="8"/>
        <v>81</v>
      </c>
      <c r="I131" t="s">
        <v>9</v>
      </c>
      <c r="J131">
        <v>1</v>
      </c>
      <c r="L131" t="s">
        <v>6</v>
      </c>
      <c r="M131" t="str">
        <f t="shared" si="9"/>
        <v>M</v>
      </c>
      <c r="N131" t="s">
        <v>1765</v>
      </c>
      <c r="O131" t="s">
        <v>1874</v>
      </c>
      <c r="P131" t="s">
        <v>19</v>
      </c>
      <c r="Q131">
        <v>4</v>
      </c>
      <c r="R131">
        <f t="shared" si="12"/>
        <v>2018</v>
      </c>
      <c r="S131" t="s">
        <v>8</v>
      </c>
      <c r="T131" t="s">
        <v>8</v>
      </c>
      <c r="U131" t="s">
        <v>9086</v>
      </c>
      <c r="V131">
        <f>VLOOKUP(P131,'PBT Tag Rates'!$B$5:$E$34,4,FALSE)</f>
        <v>0.80551598400000002</v>
      </c>
      <c r="W131">
        <v>1</v>
      </c>
      <c r="X131" s="16">
        <f>IFERROR(LOOKUP(H131,{30,43,48,53,58,63,68,73,78,83,88,93,97},{42,47,52,57,62,67,72,77,82,87,92,99,100}),999)</f>
        <v>82</v>
      </c>
      <c r="Y131" s="19">
        <f t="shared" si="10"/>
        <v>1.7361111111111112</v>
      </c>
      <c r="Z131" s="19">
        <f t="shared" si="13"/>
        <v>1.7503472222222223</v>
      </c>
      <c r="AA131" s="19">
        <f t="shared" si="14"/>
        <v>15.753125000000001</v>
      </c>
      <c r="AB131" s="19" t="s">
        <v>8887</v>
      </c>
    </row>
    <row r="132" spans="1:28" x14ac:dyDescent="0.35">
      <c r="A132" t="s">
        <v>1562</v>
      </c>
      <c r="B132" t="s">
        <v>1875</v>
      </c>
      <c r="C132" t="s">
        <v>1876</v>
      </c>
      <c r="D132" s="1">
        <v>44797</v>
      </c>
      <c r="E132">
        <f t="shared" si="11"/>
        <v>60</v>
      </c>
      <c r="F132" t="s">
        <v>6</v>
      </c>
      <c r="G132">
        <v>770</v>
      </c>
      <c r="H132">
        <f t="shared" si="8"/>
        <v>77</v>
      </c>
      <c r="I132" t="s">
        <v>9</v>
      </c>
      <c r="J132">
        <v>1</v>
      </c>
      <c r="L132" t="s">
        <v>16</v>
      </c>
      <c r="M132" t="str">
        <f t="shared" si="9"/>
        <v>F</v>
      </c>
      <c r="N132" t="s">
        <v>1877</v>
      </c>
      <c r="O132" t="s">
        <v>1878</v>
      </c>
      <c r="P132" t="s">
        <v>19</v>
      </c>
      <c r="Q132">
        <v>4</v>
      </c>
      <c r="R132">
        <f t="shared" si="12"/>
        <v>2018</v>
      </c>
      <c r="S132" t="s">
        <v>8</v>
      </c>
      <c r="T132" t="s">
        <v>8</v>
      </c>
      <c r="U132" t="s">
        <v>9087</v>
      </c>
      <c r="V132">
        <f>VLOOKUP(P132,'PBT Tag Rates'!$B$5:$E$34,4,FALSE)</f>
        <v>0.80551598400000002</v>
      </c>
      <c r="W132">
        <v>1</v>
      </c>
      <c r="X132" s="16">
        <f>IFERROR(LOOKUP(H132,{30,43,48,53,58,63,68,73,78,83,88,93,97},{42,47,52,57,62,67,72,77,82,87,92,99,100}),999)</f>
        <v>77</v>
      </c>
      <c r="Y132" s="19">
        <f t="shared" si="10"/>
        <v>1.7361111111111112</v>
      </c>
      <c r="Z132" s="19">
        <f t="shared" si="13"/>
        <v>1.7503472222222223</v>
      </c>
      <c r="AA132" s="19">
        <f t="shared" si="14"/>
        <v>15.753125000000001</v>
      </c>
      <c r="AB132" s="19" t="s">
        <v>8887</v>
      </c>
    </row>
    <row r="133" spans="1:28" x14ac:dyDescent="0.35">
      <c r="A133" t="s">
        <v>1562</v>
      </c>
      <c r="B133" t="s">
        <v>1879</v>
      </c>
      <c r="C133" t="s">
        <v>1880</v>
      </c>
      <c r="D133" s="1">
        <v>44797</v>
      </c>
      <c r="E133">
        <f t="shared" si="11"/>
        <v>60</v>
      </c>
      <c r="F133" t="s">
        <v>1569</v>
      </c>
      <c r="G133">
        <v>620</v>
      </c>
      <c r="H133">
        <f t="shared" si="8"/>
        <v>62</v>
      </c>
      <c r="I133" t="s">
        <v>7</v>
      </c>
      <c r="J133" t="s">
        <v>8</v>
      </c>
      <c r="L133" t="s">
        <v>6</v>
      </c>
      <c r="M133" t="str">
        <f t="shared" si="9"/>
        <v>M</v>
      </c>
      <c r="N133" t="s">
        <v>1132</v>
      </c>
      <c r="O133" t="s">
        <v>1881</v>
      </c>
      <c r="P133" t="s">
        <v>557</v>
      </c>
      <c r="Q133">
        <v>3</v>
      </c>
      <c r="R133">
        <f t="shared" si="12"/>
        <v>2019</v>
      </c>
      <c r="S133" t="s">
        <v>8</v>
      </c>
      <c r="T133" t="s">
        <v>8</v>
      </c>
      <c r="U133" t="s">
        <v>9084</v>
      </c>
      <c r="V133">
        <f>VLOOKUP(P133,'PBT Tag Rates'!$B$5:$E$34,4,FALSE)</f>
        <v>0.95971980899999998</v>
      </c>
      <c r="W133">
        <v>1</v>
      </c>
      <c r="X133" s="16">
        <f>IFERROR(LOOKUP(H133,{30,43,48,53,58,63,68,73,78,83,88,93,97},{42,47,52,57,62,67,72,77,82,87,92,99,100}),999)</f>
        <v>62</v>
      </c>
      <c r="Y133" s="19">
        <f t="shared" si="10"/>
        <v>1.7361111111111112</v>
      </c>
      <c r="Z133" s="19">
        <f t="shared" si="13"/>
        <v>1.7503472222222223</v>
      </c>
      <c r="AA133" s="19">
        <f t="shared" si="14"/>
        <v>15.753125000000001</v>
      </c>
      <c r="AB133" s="19" t="s">
        <v>8887</v>
      </c>
    </row>
    <row r="134" spans="1:28" x14ac:dyDescent="0.35">
      <c r="A134" t="s">
        <v>1562</v>
      </c>
      <c r="B134" t="s">
        <v>1882</v>
      </c>
      <c r="C134" t="s">
        <v>1883</v>
      </c>
      <c r="D134" s="1">
        <v>44797</v>
      </c>
      <c r="E134">
        <f t="shared" si="11"/>
        <v>60</v>
      </c>
      <c r="F134" t="s">
        <v>6</v>
      </c>
      <c r="G134">
        <v>830</v>
      </c>
      <c r="H134">
        <f t="shared" ref="H134:H197" si="15">G134/10</f>
        <v>83</v>
      </c>
      <c r="I134" t="s">
        <v>7</v>
      </c>
      <c r="J134" t="s">
        <v>8</v>
      </c>
      <c r="L134" t="s">
        <v>6</v>
      </c>
      <c r="M134" t="str">
        <f t="shared" ref="M134:M197" si="16">IF(L134="U",F134,L134)</f>
        <v>M</v>
      </c>
      <c r="N134" t="s">
        <v>8</v>
      </c>
      <c r="O134" t="s">
        <v>8</v>
      </c>
      <c r="P134" t="s">
        <v>11</v>
      </c>
      <c r="Q134" t="s">
        <v>8</v>
      </c>
      <c r="R134" t="str">
        <f t="shared" si="12"/>
        <v>U</v>
      </c>
      <c r="S134" t="s">
        <v>12</v>
      </c>
      <c r="T134">
        <v>1</v>
      </c>
      <c r="U134" t="s">
        <v>11</v>
      </c>
      <c r="V134" t="e">
        <f>VLOOKUP(P134,'PBT Tag Rates'!$B$5:$E$34,4,FALSE)</f>
        <v>#N/A</v>
      </c>
      <c r="W134">
        <v>1</v>
      </c>
      <c r="X134" s="16">
        <f>IFERROR(LOOKUP(H134,{30,43,48,53,58,63,68,73,78,83,88,93,97},{42,47,52,57,62,67,72,77,82,87,92,99,100}),999)</f>
        <v>87</v>
      </c>
      <c r="Y134" s="19">
        <f t="shared" ref="Y134:Y197" si="17">IF(D134&lt;$D$3,W134/$Y$3,W134/$Y$4)</f>
        <v>1.7361111111111112</v>
      </c>
      <c r="Z134" s="19">
        <f t="shared" si="13"/>
        <v>1.7503472222222223</v>
      </c>
      <c r="AA134" s="19">
        <f t="shared" si="14"/>
        <v>15.753125000000001</v>
      </c>
      <c r="AB134" s="19" t="s">
        <v>8887</v>
      </c>
    </row>
    <row r="135" spans="1:28" x14ac:dyDescent="0.35">
      <c r="A135" t="s">
        <v>1562</v>
      </c>
      <c r="B135" t="s">
        <v>1884</v>
      </c>
      <c r="C135" t="s">
        <v>1885</v>
      </c>
      <c r="D135" s="1">
        <v>44797</v>
      </c>
      <c r="E135">
        <f t="shared" ref="E135:E198" si="18">IF(D135&lt;=$D$3,60,18)</f>
        <v>60</v>
      </c>
      <c r="F135" t="s">
        <v>6</v>
      </c>
      <c r="G135">
        <v>770</v>
      </c>
      <c r="H135">
        <f t="shared" si="15"/>
        <v>77</v>
      </c>
      <c r="I135" t="s">
        <v>9</v>
      </c>
      <c r="J135">
        <v>1</v>
      </c>
      <c r="L135" t="s">
        <v>16</v>
      </c>
      <c r="M135" t="str">
        <f t="shared" si="16"/>
        <v>F</v>
      </c>
      <c r="N135" t="s">
        <v>8</v>
      </c>
      <c r="O135" t="s">
        <v>8</v>
      </c>
      <c r="P135" t="s">
        <v>11</v>
      </c>
      <c r="Q135" t="s">
        <v>8</v>
      </c>
      <c r="R135" t="str">
        <f t="shared" ref="R135:R198" si="19">IFERROR($R$3-Q135,"U")</f>
        <v>U</v>
      </c>
      <c r="S135" t="s">
        <v>12</v>
      </c>
      <c r="T135">
        <v>1</v>
      </c>
      <c r="U135" t="s">
        <v>8890</v>
      </c>
      <c r="V135" t="e">
        <f>VLOOKUP(P135,'PBT Tag Rates'!$B$5:$E$34,4,FALSE)</f>
        <v>#N/A</v>
      </c>
      <c r="W135">
        <v>1</v>
      </c>
      <c r="X135" s="16">
        <f>IFERROR(LOOKUP(H135,{30,43,48,53,58,63,68,73,78,83,88,93,97},{42,47,52,57,62,67,72,77,82,87,92,99,100}),999)</f>
        <v>77</v>
      </c>
      <c r="Y135" s="19">
        <f t="shared" si="17"/>
        <v>1.7361111111111112</v>
      </c>
      <c r="Z135" s="19">
        <f t="shared" ref="Z135:Z198" si="20">Y135*(1+$Z$4)</f>
        <v>1.7503472222222223</v>
      </c>
      <c r="AA135" s="19">
        <f t="shared" ref="AA135:AA198" si="21">IF(D135&lt;$D$3,Z135/$AA$3,Z135/$AA$4)</f>
        <v>15.753125000000001</v>
      </c>
      <c r="AB135" s="19" t="s">
        <v>8887</v>
      </c>
    </row>
    <row r="136" spans="1:28" x14ac:dyDescent="0.35">
      <c r="A136" t="s">
        <v>1562</v>
      </c>
      <c r="B136" t="s">
        <v>1886</v>
      </c>
      <c r="C136" t="s">
        <v>1887</v>
      </c>
      <c r="D136" s="1">
        <v>44797</v>
      </c>
      <c r="E136">
        <f t="shared" si="18"/>
        <v>60</v>
      </c>
      <c r="F136" t="s">
        <v>16</v>
      </c>
      <c r="G136">
        <v>790</v>
      </c>
      <c r="H136">
        <f t="shared" si="15"/>
        <v>79</v>
      </c>
      <c r="I136" t="s">
        <v>7</v>
      </c>
      <c r="J136" t="s">
        <v>8</v>
      </c>
      <c r="L136" t="s">
        <v>16</v>
      </c>
      <c r="M136" t="str">
        <f t="shared" si="16"/>
        <v>F</v>
      </c>
      <c r="N136" t="s">
        <v>8</v>
      </c>
      <c r="O136" t="s">
        <v>8</v>
      </c>
      <c r="P136" t="s">
        <v>11</v>
      </c>
      <c r="Q136" t="s">
        <v>8</v>
      </c>
      <c r="R136" t="str">
        <f t="shared" si="19"/>
        <v>U</v>
      </c>
      <c r="S136" t="s">
        <v>12</v>
      </c>
      <c r="T136">
        <v>1</v>
      </c>
      <c r="U136" t="s">
        <v>11</v>
      </c>
      <c r="V136" t="e">
        <f>VLOOKUP(P136,'PBT Tag Rates'!$B$5:$E$34,4,FALSE)</f>
        <v>#N/A</v>
      </c>
      <c r="W136">
        <v>1</v>
      </c>
      <c r="X136" s="16">
        <f>IFERROR(LOOKUP(H136,{30,43,48,53,58,63,68,73,78,83,88,93,97},{42,47,52,57,62,67,72,77,82,87,92,99,100}),999)</f>
        <v>82</v>
      </c>
      <c r="Y136" s="19">
        <f t="shared" si="17"/>
        <v>1.7361111111111112</v>
      </c>
      <c r="Z136" s="19">
        <f t="shared" si="20"/>
        <v>1.7503472222222223</v>
      </c>
      <c r="AA136" s="19">
        <f t="shared" si="21"/>
        <v>15.753125000000001</v>
      </c>
      <c r="AB136" s="19" t="s">
        <v>8887</v>
      </c>
    </row>
    <row r="137" spans="1:28" x14ac:dyDescent="0.35">
      <c r="A137" t="s">
        <v>1562</v>
      </c>
      <c r="B137" t="s">
        <v>1888</v>
      </c>
      <c r="C137" t="s">
        <v>599</v>
      </c>
      <c r="D137" s="1">
        <v>44797</v>
      </c>
      <c r="E137">
        <f t="shared" si="18"/>
        <v>60</v>
      </c>
      <c r="F137" t="s">
        <v>1569</v>
      </c>
      <c r="G137">
        <v>690</v>
      </c>
      <c r="H137">
        <f t="shared" si="15"/>
        <v>69</v>
      </c>
      <c r="I137" t="s">
        <v>9</v>
      </c>
      <c r="J137">
        <v>1</v>
      </c>
      <c r="L137" t="s">
        <v>6</v>
      </c>
      <c r="M137" t="str">
        <f t="shared" si="16"/>
        <v>M</v>
      </c>
      <c r="N137" t="s">
        <v>1889</v>
      </c>
      <c r="O137" t="s">
        <v>1890</v>
      </c>
      <c r="P137" t="s">
        <v>557</v>
      </c>
      <c r="Q137">
        <v>3</v>
      </c>
      <c r="R137">
        <f t="shared" si="19"/>
        <v>2019</v>
      </c>
      <c r="S137" t="s">
        <v>8</v>
      </c>
      <c r="T137" t="s">
        <v>8</v>
      </c>
      <c r="U137" t="s">
        <v>9088</v>
      </c>
      <c r="V137">
        <f>VLOOKUP(P137,'PBT Tag Rates'!$B$5:$E$34,4,FALSE)</f>
        <v>0.95971980899999998</v>
      </c>
      <c r="W137">
        <v>1</v>
      </c>
      <c r="X137" s="16">
        <f>IFERROR(LOOKUP(H137,{30,43,48,53,58,63,68,73,78,83,88,93,97},{42,47,52,57,62,67,72,77,82,87,92,99,100}),999)</f>
        <v>72</v>
      </c>
      <c r="Y137" s="19">
        <f t="shared" si="17"/>
        <v>1.7361111111111112</v>
      </c>
      <c r="Z137" s="19">
        <f t="shared" si="20"/>
        <v>1.7503472222222223</v>
      </c>
      <c r="AA137" s="19">
        <f t="shared" si="21"/>
        <v>15.753125000000001</v>
      </c>
      <c r="AB137" s="19" t="s">
        <v>8887</v>
      </c>
    </row>
    <row r="138" spans="1:28" x14ac:dyDescent="0.35">
      <c r="A138" t="s">
        <v>1562</v>
      </c>
      <c r="B138" t="s">
        <v>1891</v>
      </c>
      <c r="C138" t="s">
        <v>601</v>
      </c>
      <c r="D138" s="1">
        <v>44797</v>
      </c>
      <c r="E138">
        <f t="shared" si="18"/>
        <v>60</v>
      </c>
      <c r="F138" t="s">
        <v>16</v>
      </c>
      <c r="G138">
        <v>800</v>
      </c>
      <c r="H138">
        <f t="shared" si="15"/>
        <v>80</v>
      </c>
      <c r="I138" t="s">
        <v>7</v>
      </c>
      <c r="J138" t="s">
        <v>8</v>
      </c>
      <c r="L138" t="s">
        <v>16</v>
      </c>
      <c r="M138" t="str">
        <f t="shared" si="16"/>
        <v>F</v>
      </c>
      <c r="N138" t="s">
        <v>18</v>
      </c>
      <c r="O138" t="s">
        <v>43</v>
      </c>
      <c r="P138" t="s">
        <v>19</v>
      </c>
      <c r="Q138">
        <v>4</v>
      </c>
      <c r="R138">
        <f t="shared" si="19"/>
        <v>2018</v>
      </c>
      <c r="S138" t="s">
        <v>8</v>
      </c>
      <c r="T138" t="s">
        <v>8</v>
      </c>
      <c r="U138" t="s">
        <v>9088</v>
      </c>
      <c r="V138">
        <f>VLOOKUP(P138,'PBT Tag Rates'!$B$5:$E$34,4,FALSE)</f>
        <v>0.80551598400000002</v>
      </c>
      <c r="W138">
        <v>1</v>
      </c>
      <c r="X138" s="16">
        <f>IFERROR(LOOKUP(H138,{30,43,48,53,58,63,68,73,78,83,88,93,97},{42,47,52,57,62,67,72,77,82,87,92,99,100}),999)</f>
        <v>82</v>
      </c>
      <c r="Y138" s="19">
        <f t="shared" si="17"/>
        <v>1.7361111111111112</v>
      </c>
      <c r="Z138" s="19">
        <f t="shared" si="20"/>
        <v>1.7503472222222223</v>
      </c>
      <c r="AA138" s="19">
        <f t="shared" si="21"/>
        <v>15.753125000000001</v>
      </c>
      <c r="AB138" s="19" t="s">
        <v>8887</v>
      </c>
    </row>
    <row r="139" spans="1:28" x14ac:dyDescent="0.35">
      <c r="A139" t="s">
        <v>1562</v>
      </c>
      <c r="B139" t="s">
        <v>1892</v>
      </c>
      <c r="C139" t="s">
        <v>1893</v>
      </c>
      <c r="D139" s="1">
        <v>44797</v>
      </c>
      <c r="E139">
        <f t="shared" si="18"/>
        <v>60</v>
      </c>
      <c r="F139" t="s">
        <v>6</v>
      </c>
      <c r="G139">
        <v>770</v>
      </c>
      <c r="H139">
        <f t="shared" si="15"/>
        <v>77</v>
      </c>
      <c r="I139" t="s">
        <v>7</v>
      </c>
      <c r="J139">
        <v>1</v>
      </c>
      <c r="L139" t="s">
        <v>6</v>
      </c>
      <c r="M139" t="str">
        <f t="shared" si="16"/>
        <v>M</v>
      </c>
      <c r="N139" t="s">
        <v>8</v>
      </c>
      <c r="O139" t="s">
        <v>8</v>
      </c>
      <c r="P139" t="s">
        <v>11</v>
      </c>
      <c r="Q139" t="s">
        <v>8</v>
      </c>
      <c r="R139" t="str">
        <f t="shared" si="19"/>
        <v>U</v>
      </c>
      <c r="S139" t="s">
        <v>12</v>
      </c>
      <c r="T139">
        <v>1</v>
      </c>
      <c r="U139" t="s">
        <v>11</v>
      </c>
      <c r="V139" t="e">
        <f>VLOOKUP(P139,'PBT Tag Rates'!$B$5:$E$34,4,FALSE)</f>
        <v>#N/A</v>
      </c>
      <c r="W139">
        <v>1</v>
      </c>
      <c r="X139" s="16">
        <f>IFERROR(LOOKUP(H139,{30,43,48,53,58,63,68,73,78,83,88,93,97},{42,47,52,57,62,67,72,77,82,87,92,99,100}),999)</f>
        <v>77</v>
      </c>
      <c r="Y139" s="19">
        <f t="shared" si="17"/>
        <v>1.7361111111111112</v>
      </c>
      <c r="Z139" s="19">
        <f t="shared" si="20"/>
        <v>1.7503472222222223</v>
      </c>
      <c r="AA139" s="19">
        <f t="shared" si="21"/>
        <v>15.753125000000001</v>
      </c>
      <c r="AB139" s="19" t="s">
        <v>8887</v>
      </c>
    </row>
    <row r="140" spans="1:28" x14ac:dyDescent="0.35">
      <c r="A140" t="s">
        <v>1562</v>
      </c>
      <c r="B140" t="s">
        <v>1894</v>
      </c>
      <c r="C140" t="s">
        <v>1895</v>
      </c>
      <c r="D140" s="1">
        <v>44797</v>
      </c>
      <c r="E140">
        <f t="shared" si="18"/>
        <v>60</v>
      </c>
      <c r="F140" t="s">
        <v>1569</v>
      </c>
      <c r="G140">
        <v>590</v>
      </c>
      <c r="H140">
        <f t="shared" si="15"/>
        <v>59</v>
      </c>
      <c r="I140" t="s">
        <v>7</v>
      </c>
      <c r="J140" t="s">
        <v>8</v>
      </c>
      <c r="L140" t="s">
        <v>6</v>
      </c>
      <c r="M140" t="str">
        <f t="shared" si="16"/>
        <v>M</v>
      </c>
      <c r="N140" t="s">
        <v>1132</v>
      </c>
      <c r="O140" t="s">
        <v>1896</v>
      </c>
      <c r="P140" t="s">
        <v>557</v>
      </c>
      <c r="Q140">
        <v>3</v>
      </c>
      <c r="R140">
        <f t="shared" si="19"/>
        <v>2019</v>
      </c>
      <c r="S140" t="s">
        <v>8</v>
      </c>
      <c r="T140" t="s">
        <v>8</v>
      </c>
      <c r="U140" t="s">
        <v>9084</v>
      </c>
      <c r="V140">
        <f>VLOOKUP(P140,'PBT Tag Rates'!$B$5:$E$34,4,FALSE)</f>
        <v>0.95971980899999998</v>
      </c>
      <c r="W140">
        <v>1</v>
      </c>
      <c r="X140" s="16">
        <f>IFERROR(LOOKUP(H140,{30,43,48,53,58,63,68,73,78,83,88,93,97},{42,47,52,57,62,67,72,77,82,87,92,99,100}),999)</f>
        <v>62</v>
      </c>
      <c r="Y140" s="19">
        <f t="shared" si="17"/>
        <v>1.7361111111111112</v>
      </c>
      <c r="Z140" s="19">
        <f t="shared" si="20"/>
        <v>1.7503472222222223</v>
      </c>
      <c r="AA140" s="19">
        <f t="shared" si="21"/>
        <v>15.753125000000001</v>
      </c>
      <c r="AB140" s="19" t="s">
        <v>8887</v>
      </c>
    </row>
    <row r="141" spans="1:28" x14ac:dyDescent="0.35">
      <c r="A141" t="s">
        <v>1562</v>
      </c>
      <c r="B141" t="s">
        <v>1897</v>
      </c>
      <c r="C141" t="s">
        <v>1898</v>
      </c>
      <c r="D141" s="1">
        <v>44797</v>
      </c>
      <c r="E141">
        <f t="shared" si="18"/>
        <v>60</v>
      </c>
      <c r="F141" t="s">
        <v>16</v>
      </c>
      <c r="G141">
        <v>800</v>
      </c>
      <c r="H141">
        <f t="shared" si="15"/>
        <v>80</v>
      </c>
      <c r="I141" t="s">
        <v>7</v>
      </c>
      <c r="J141" t="s">
        <v>8</v>
      </c>
      <c r="L141" t="s">
        <v>16</v>
      </c>
      <c r="M141" t="str">
        <f t="shared" si="16"/>
        <v>F</v>
      </c>
      <c r="N141" t="s">
        <v>8</v>
      </c>
      <c r="O141" t="s">
        <v>8</v>
      </c>
      <c r="P141" t="s">
        <v>11</v>
      </c>
      <c r="Q141" t="s">
        <v>8</v>
      </c>
      <c r="R141" t="str">
        <f t="shared" si="19"/>
        <v>U</v>
      </c>
      <c r="S141" t="s">
        <v>12</v>
      </c>
      <c r="T141">
        <v>0.999999999999997</v>
      </c>
      <c r="U141" t="s">
        <v>11</v>
      </c>
      <c r="V141" t="e">
        <f>VLOOKUP(P141,'PBT Tag Rates'!$B$5:$E$34,4,FALSE)</f>
        <v>#N/A</v>
      </c>
      <c r="W141">
        <v>1</v>
      </c>
      <c r="X141" s="16">
        <f>IFERROR(LOOKUP(H141,{30,43,48,53,58,63,68,73,78,83,88,93,97},{42,47,52,57,62,67,72,77,82,87,92,99,100}),999)</f>
        <v>82</v>
      </c>
      <c r="Y141" s="19">
        <f t="shared" si="17"/>
        <v>1.7361111111111112</v>
      </c>
      <c r="Z141" s="19">
        <f t="shared" si="20"/>
        <v>1.7503472222222223</v>
      </c>
      <c r="AA141" s="19">
        <f t="shared" si="21"/>
        <v>15.753125000000001</v>
      </c>
      <c r="AB141" s="19" t="s">
        <v>8887</v>
      </c>
    </row>
    <row r="142" spans="1:28" x14ac:dyDescent="0.35">
      <c r="A142" t="s">
        <v>1562</v>
      </c>
      <c r="B142" t="s">
        <v>1899</v>
      </c>
      <c r="C142" t="s">
        <v>1900</v>
      </c>
      <c r="D142" s="1">
        <v>44798</v>
      </c>
      <c r="E142">
        <f t="shared" si="18"/>
        <v>60</v>
      </c>
      <c r="F142" t="s">
        <v>1569</v>
      </c>
      <c r="G142">
        <v>680</v>
      </c>
      <c r="H142">
        <f t="shared" si="15"/>
        <v>68</v>
      </c>
      <c r="I142" t="s">
        <v>9</v>
      </c>
      <c r="J142">
        <v>1</v>
      </c>
      <c r="L142" t="s">
        <v>6</v>
      </c>
      <c r="M142" t="str">
        <f t="shared" si="16"/>
        <v>M</v>
      </c>
      <c r="N142" t="s">
        <v>597</v>
      </c>
      <c r="O142" t="s">
        <v>615</v>
      </c>
      <c r="P142" t="s">
        <v>19</v>
      </c>
      <c r="Q142">
        <v>4</v>
      </c>
      <c r="R142">
        <f t="shared" si="19"/>
        <v>2018</v>
      </c>
      <c r="S142" t="s">
        <v>8</v>
      </c>
      <c r="T142" t="s">
        <v>8</v>
      </c>
      <c r="U142" t="s">
        <v>9086</v>
      </c>
      <c r="V142">
        <f>VLOOKUP(P142,'PBT Tag Rates'!$B$5:$E$34,4,FALSE)</f>
        <v>0.80551598400000002</v>
      </c>
      <c r="W142">
        <v>1</v>
      </c>
      <c r="X142" s="16">
        <f>IFERROR(LOOKUP(H142,{30,43,48,53,58,63,68,73,78,83,88,93,97},{42,47,52,57,62,67,72,77,82,87,92,99,100}),999)</f>
        <v>72</v>
      </c>
      <c r="Y142" s="19">
        <f t="shared" si="17"/>
        <v>1.7361111111111112</v>
      </c>
      <c r="Z142" s="19">
        <f t="shared" si="20"/>
        <v>1.7503472222222223</v>
      </c>
      <c r="AA142" s="19">
        <f t="shared" si="21"/>
        <v>15.753125000000001</v>
      </c>
      <c r="AB142" s="19" t="s">
        <v>8887</v>
      </c>
    </row>
    <row r="143" spans="1:28" x14ac:dyDescent="0.35">
      <c r="A143" t="s">
        <v>1562</v>
      </c>
      <c r="B143" t="s">
        <v>1901</v>
      </c>
      <c r="C143" t="s">
        <v>1902</v>
      </c>
      <c r="D143" s="1">
        <v>44798</v>
      </c>
      <c r="E143">
        <f t="shared" si="18"/>
        <v>60</v>
      </c>
      <c r="F143" t="s">
        <v>16</v>
      </c>
      <c r="G143">
        <v>870</v>
      </c>
      <c r="H143">
        <f t="shared" si="15"/>
        <v>87</v>
      </c>
      <c r="I143" t="s">
        <v>9</v>
      </c>
      <c r="J143">
        <v>1</v>
      </c>
      <c r="L143" t="s">
        <v>16</v>
      </c>
      <c r="M143" t="str">
        <f t="shared" si="16"/>
        <v>F</v>
      </c>
      <c r="N143" t="s">
        <v>1903</v>
      </c>
      <c r="O143" t="s">
        <v>1904</v>
      </c>
      <c r="P143" t="s">
        <v>23</v>
      </c>
      <c r="Q143">
        <v>5</v>
      </c>
      <c r="R143">
        <f t="shared" si="19"/>
        <v>2017</v>
      </c>
      <c r="S143" t="s">
        <v>8</v>
      </c>
      <c r="T143" t="s">
        <v>8</v>
      </c>
      <c r="U143" t="s">
        <v>8975</v>
      </c>
      <c r="V143">
        <f>VLOOKUP(P143,'PBT Tag Rates'!$B$5:$E$34,4,FALSE)</f>
        <v>0.98821806999999995</v>
      </c>
      <c r="W143">
        <v>1</v>
      </c>
      <c r="X143" s="16">
        <f>IFERROR(LOOKUP(H143,{30,43,48,53,58,63,68,73,78,83,88,93,97},{42,47,52,57,62,67,72,77,82,87,92,99,100}),999)</f>
        <v>87</v>
      </c>
      <c r="Y143" s="19">
        <f t="shared" si="17"/>
        <v>1.7361111111111112</v>
      </c>
      <c r="Z143" s="19">
        <f t="shared" si="20"/>
        <v>1.7503472222222223</v>
      </c>
      <c r="AA143" s="19">
        <f t="shared" si="21"/>
        <v>15.753125000000001</v>
      </c>
      <c r="AB143" s="19" t="s">
        <v>8887</v>
      </c>
    </row>
    <row r="144" spans="1:28" x14ac:dyDescent="0.35">
      <c r="A144" t="s">
        <v>1562</v>
      </c>
      <c r="B144" t="s">
        <v>1905</v>
      </c>
      <c r="C144" t="s">
        <v>1906</v>
      </c>
      <c r="D144" s="1">
        <v>44798</v>
      </c>
      <c r="E144">
        <f t="shared" si="18"/>
        <v>60</v>
      </c>
      <c r="F144" t="s">
        <v>1569</v>
      </c>
      <c r="G144">
        <v>650</v>
      </c>
      <c r="H144">
        <f t="shared" si="15"/>
        <v>65</v>
      </c>
      <c r="I144" t="s">
        <v>9</v>
      </c>
      <c r="J144">
        <v>1</v>
      </c>
      <c r="L144" t="s">
        <v>6</v>
      </c>
      <c r="M144" t="str">
        <f t="shared" si="16"/>
        <v>M</v>
      </c>
      <c r="N144" t="s">
        <v>1907</v>
      </c>
      <c r="O144" t="s">
        <v>1908</v>
      </c>
      <c r="P144" t="s">
        <v>557</v>
      </c>
      <c r="Q144">
        <v>3</v>
      </c>
      <c r="R144">
        <f t="shared" si="19"/>
        <v>2019</v>
      </c>
      <c r="S144" t="s">
        <v>8</v>
      </c>
      <c r="T144" t="s">
        <v>8</v>
      </c>
      <c r="U144" t="s">
        <v>9084</v>
      </c>
      <c r="V144">
        <f>VLOOKUP(P144,'PBT Tag Rates'!$B$5:$E$34,4,FALSE)</f>
        <v>0.95971980899999998</v>
      </c>
      <c r="W144">
        <v>1</v>
      </c>
      <c r="X144" s="16">
        <f>IFERROR(LOOKUP(H144,{30,43,48,53,58,63,68,73,78,83,88,93,97},{42,47,52,57,62,67,72,77,82,87,92,99,100}),999)</f>
        <v>67</v>
      </c>
      <c r="Y144" s="19">
        <f t="shared" si="17"/>
        <v>1.7361111111111112</v>
      </c>
      <c r="Z144" s="19">
        <f t="shared" si="20"/>
        <v>1.7503472222222223</v>
      </c>
      <c r="AA144" s="19">
        <f t="shared" si="21"/>
        <v>15.753125000000001</v>
      </c>
      <c r="AB144" s="19" t="s">
        <v>8887</v>
      </c>
    </row>
    <row r="145" spans="1:28" x14ac:dyDescent="0.35">
      <c r="A145" t="s">
        <v>1562</v>
      </c>
      <c r="B145" t="s">
        <v>1909</v>
      </c>
      <c r="C145" t="s">
        <v>1910</v>
      </c>
      <c r="D145" s="1">
        <v>44798</v>
      </c>
      <c r="E145">
        <f t="shared" si="18"/>
        <v>60</v>
      </c>
      <c r="F145" t="s">
        <v>6</v>
      </c>
      <c r="G145">
        <v>760</v>
      </c>
      <c r="H145">
        <f t="shared" si="15"/>
        <v>76</v>
      </c>
      <c r="I145" t="s">
        <v>9</v>
      </c>
      <c r="J145">
        <v>1</v>
      </c>
      <c r="L145" t="s">
        <v>6</v>
      </c>
      <c r="M145" t="str">
        <f t="shared" si="16"/>
        <v>M</v>
      </c>
      <c r="N145" t="s">
        <v>1758</v>
      </c>
      <c r="O145" t="s">
        <v>1911</v>
      </c>
      <c r="P145" t="s">
        <v>19</v>
      </c>
      <c r="Q145">
        <v>4</v>
      </c>
      <c r="R145">
        <f t="shared" si="19"/>
        <v>2018</v>
      </c>
      <c r="S145" t="s">
        <v>8</v>
      </c>
      <c r="T145" t="s">
        <v>8</v>
      </c>
      <c r="U145" t="s">
        <v>9086</v>
      </c>
      <c r="V145">
        <f>VLOOKUP(P145,'PBT Tag Rates'!$B$5:$E$34,4,FALSE)</f>
        <v>0.80551598400000002</v>
      </c>
      <c r="W145">
        <v>1</v>
      </c>
      <c r="X145" s="16">
        <f>IFERROR(LOOKUP(H145,{30,43,48,53,58,63,68,73,78,83,88,93,97},{42,47,52,57,62,67,72,77,82,87,92,99,100}),999)</f>
        <v>77</v>
      </c>
      <c r="Y145" s="19">
        <f t="shared" si="17"/>
        <v>1.7361111111111112</v>
      </c>
      <c r="Z145" s="19">
        <f t="shared" si="20"/>
        <v>1.7503472222222223</v>
      </c>
      <c r="AA145" s="19">
        <f t="shared" si="21"/>
        <v>15.753125000000001</v>
      </c>
      <c r="AB145" s="19" t="s">
        <v>8887</v>
      </c>
    </row>
    <row r="146" spans="1:28" x14ac:dyDescent="0.35">
      <c r="A146" t="s">
        <v>1562</v>
      </c>
      <c r="B146" t="s">
        <v>1912</v>
      </c>
      <c r="C146" t="s">
        <v>1913</v>
      </c>
      <c r="D146" s="1">
        <v>44798</v>
      </c>
      <c r="E146">
        <f t="shared" si="18"/>
        <v>60</v>
      </c>
      <c r="F146" t="s">
        <v>1569</v>
      </c>
      <c r="G146">
        <v>630</v>
      </c>
      <c r="H146">
        <f t="shared" si="15"/>
        <v>63</v>
      </c>
      <c r="I146" t="s">
        <v>9</v>
      </c>
      <c r="J146">
        <v>1</v>
      </c>
      <c r="L146" t="s">
        <v>6</v>
      </c>
      <c r="M146" t="str">
        <f t="shared" si="16"/>
        <v>M</v>
      </c>
      <c r="N146" t="s">
        <v>8</v>
      </c>
      <c r="O146" t="s">
        <v>8</v>
      </c>
      <c r="P146" t="s">
        <v>11</v>
      </c>
      <c r="Q146" t="s">
        <v>8</v>
      </c>
      <c r="R146" t="str">
        <f t="shared" si="19"/>
        <v>U</v>
      </c>
      <c r="S146" t="s">
        <v>12</v>
      </c>
      <c r="T146">
        <v>0.999999999999998</v>
      </c>
      <c r="U146" t="s">
        <v>8890</v>
      </c>
      <c r="V146" t="e">
        <f>VLOOKUP(P146,'PBT Tag Rates'!$B$5:$E$34,4,FALSE)</f>
        <v>#N/A</v>
      </c>
      <c r="W146">
        <v>1</v>
      </c>
      <c r="X146" s="16">
        <f>IFERROR(LOOKUP(H146,{30,43,48,53,58,63,68,73,78,83,88,93,97},{42,47,52,57,62,67,72,77,82,87,92,99,100}),999)</f>
        <v>67</v>
      </c>
      <c r="Y146" s="19">
        <f t="shared" si="17"/>
        <v>1.7361111111111112</v>
      </c>
      <c r="Z146" s="19">
        <f t="shared" si="20"/>
        <v>1.7503472222222223</v>
      </c>
      <c r="AA146" s="19">
        <f t="shared" si="21"/>
        <v>15.753125000000001</v>
      </c>
      <c r="AB146" s="19" t="s">
        <v>8887</v>
      </c>
    </row>
    <row r="147" spans="1:28" x14ac:dyDescent="0.35">
      <c r="A147" t="s">
        <v>1562</v>
      </c>
      <c r="B147" t="s">
        <v>1914</v>
      </c>
      <c r="C147" t="s">
        <v>1915</v>
      </c>
      <c r="D147" s="1">
        <v>44798</v>
      </c>
      <c r="E147">
        <f t="shared" si="18"/>
        <v>60</v>
      </c>
      <c r="F147" t="s">
        <v>1569</v>
      </c>
      <c r="G147">
        <v>540</v>
      </c>
      <c r="H147">
        <f t="shared" si="15"/>
        <v>54</v>
      </c>
      <c r="I147" t="s">
        <v>9</v>
      </c>
      <c r="J147">
        <v>1</v>
      </c>
      <c r="L147" t="s">
        <v>6</v>
      </c>
      <c r="M147" t="str">
        <f t="shared" si="16"/>
        <v>M</v>
      </c>
      <c r="N147" t="s">
        <v>1916</v>
      </c>
      <c r="O147" t="s">
        <v>1917</v>
      </c>
      <c r="P147" t="s">
        <v>557</v>
      </c>
      <c r="Q147">
        <v>3</v>
      </c>
      <c r="R147">
        <f t="shared" si="19"/>
        <v>2019</v>
      </c>
      <c r="S147" t="s">
        <v>8</v>
      </c>
      <c r="T147" t="s">
        <v>8</v>
      </c>
      <c r="U147" t="s">
        <v>9088</v>
      </c>
      <c r="V147">
        <f>VLOOKUP(P147,'PBT Tag Rates'!$B$5:$E$34,4,FALSE)</f>
        <v>0.95971980899999998</v>
      </c>
      <c r="W147">
        <v>1</v>
      </c>
      <c r="X147" s="16">
        <f>IFERROR(LOOKUP(H147,{30,43,48,53,58,63,68,73,78,83,88,93,97},{42,47,52,57,62,67,72,77,82,87,92,99,100}),999)</f>
        <v>57</v>
      </c>
      <c r="Y147" s="19">
        <f t="shared" si="17"/>
        <v>1.7361111111111112</v>
      </c>
      <c r="Z147" s="19">
        <f t="shared" si="20"/>
        <v>1.7503472222222223</v>
      </c>
      <c r="AA147" s="19">
        <f t="shared" si="21"/>
        <v>15.753125000000001</v>
      </c>
      <c r="AB147" s="19" t="s">
        <v>8887</v>
      </c>
    </row>
    <row r="148" spans="1:28" x14ac:dyDescent="0.35">
      <c r="A148" t="s">
        <v>1562</v>
      </c>
      <c r="B148" t="s">
        <v>1918</v>
      </c>
      <c r="C148" t="s">
        <v>606</v>
      </c>
      <c r="D148" s="1">
        <v>44798</v>
      </c>
      <c r="E148">
        <f t="shared" si="18"/>
        <v>60</v>
      </c>
      <c r="F148" t="s">
        <v>6</v>
      </c>
      <c r="G148">
        <v>820</v>
      </c>
      <c r="H148">
        <f t="shared" si="15"/>
        <v>82</v>
      </c>
      <c r="I148" t="s">
        <v>7</v>
      </c>
      <c r="J148" t="s">
        <v>8</v>
      </c>
      <c r="L148" t="s">
        <v>6</v>
      </c>
      <c r="M148" t="str">
        <f t="shared" si="16"/>
        <v>M</v>
      </c>
      <c r="N148" t="s">
        <v>1919</v>
      </c>
      <c r="O148" t="s">
        <v>1920</v>
      </c>
      <c r="P148" t="s">
        <v>19</v>
      </c>
      <c r="Q148">
        <v>4</v>
      </c>
      <c r="R148">
        <f t="shared" si="19"/>
        <v>2018</v>
      </c>
      <c r="S148" t="s">
        <v>8</v>
      </c>
      <c r="T148" t="s">
        <v>8</v>
      </c>
      <c r="U148" t="s">
        <v>9086</v>
      </c>
      <c r="V148">
        <f>VLOOKUP(P148,'PBT Tag Rates'!$B$5:$E$34,4,FALSE)</f>
        <v>0.80551598400000002</v>
      </c>
      <c r="W148">
        <v>1</v>
      </c>
      <c r="X148" s="16">
        <f>IFERROR(LOOKUP(H148,{30,43,48,53,58,63,68,73,78,83,88,93,97},{42,47,52,57,62,67,72,77,82,87,92,99,100}),999)</f>
        <v>82</v>
      </c>
      <c r="Y148" s="19">
        <f t="shared" si="17"/>
        <v>1.7361111111111112</v>
      </c>
      <c r="Z148" s="19">
        <f t="shared" si="20"/>
        <v>1.7503472222222223</v>
      </c>
      <c r="AA148" s="19">
        <f t="shared" si="21"/>
        <v>15.753125000000001</v>
      </c>
      <c r="AB148" s="19" t="s">
        <v>8887</v>
      </c>
    </row>
    <row r="149" spans="1:28" x14ac:dyDescent="0.35">
      <c r="A149" t="s">
        <v>1562</v>
      </c>
      <c r="B149" t="s">
        <v>1921</v>
      </c>
      <c r="C149" t="s">
        <v>1922</v>
      </c>
      <c r="D149" s="1">
        <v>44798</v>
      </c>
      <c r="E149">
        <f t="shared" si="18"/>
        <v>60</v>
      </c>
      <c r="F149" t="s">
        <v>16</v>
      </c>
      <c r="G149">
        <v>880</v>
      </c>
      <c r="H149">
        <f t="shared" si="15"/>
        <v>88</v>
      </c>
      <c r="I149" t="s">
        <v>7</v>
      </c>
      <c r="J149" t="s">
        <v>8</v>
      </c>
      <c r="L149" t="s">
        <v>16</v>
      </c>
      <c r="M149" t="str">
        <f t="shared" si="16"/>
        <v>F</v>
      </c>
      <c r="N149" t="s">
        <v>8</v>
      </c>
      <c r="O149" t="s">
        <v>8</v>
      </c>
      <c r="P149" t="s">
        <v>11</v>
      </c>
      <c r="Q149" t="s">
        <v>8</v>
      </c>
      <c r="R149" t="str">
        <f t="shared" si="19"/>
        <v>U</v>
      </c>
      <c r="S149" t="s">
        <v>12</v>
      </c>
      <c r="T149">
        <v>1</v>
      </c>
      <c r="U149" t="s">
        <v>11</v>
      </c>
      <c r="V149" t="e">
        <f>VLOOKUP(P149,'PBT Tag Rates'!$B$5:$E$34,4,FALSE)</f>
        <v>#N/A</v>
      </c>
      <c r="W149">
        <v>1</v>
      </c>
      <c r="X149" s="16">
        <f>IFERROR(LOOKUP(H149,{30,43,48,53,58,63,68,73,78,83,88,93,97},{42,47,52,57,62,67,72,77,82,87,92,99,100}),999)</f>
        <v>92</v>
      </c>
      <c r="Y149" s="19">
        <f t="shared" si="17"/>
        <v>1.7361111111111112</v>
      </c>
      <c r="Z149" s="19">
        <f t="shared" si="20"/>
        <v>1.7503472222222223</v>
      </c>
      <c r="AA149" s="19">
        <f t="shared" si="21"/>
        <v>15.753125000000001</v>
      </c>
      <c r="AB149" s="19" t="s">
        <v>8887</v>
      </c>
    </row>
    <row r="150" spans="1:28" x14ac:dyDescent="0.35">
      <c r="A150" t="s">
        <v>1562</v>
      </c>
      <c r="B150" t="s">
        <v>1923</v>
      </c>
      <c r="C150" t="s">
        <v>1924</v>
      </c>
      <c r="D150" s="1">
        <v>44798</v>
      </c>
      <c r="E150">
        <f t="shared" si="18"/>
        <v>60</v>
      </c>
      <c r="F150" t="s">
        <v>1569</v>
      </c>
      <c r="G150">
        <v>620</v>
      </c>
      <c r="H150">
        <f t="shared" si="15"/>
        <v>62</v>
      </c>
      <c r="I150" t="s">
        <v>9</v>
      </c>
      <c r="J150">
        <v>1</v>
      </c>
      <c r="L150" t="s">
        <v>6</v>
      </c>
      <c r="M150" t="str">
        <f t="shared" si="16"/>
        <v>M</v>
      </c>
      <c r="N150" t="s">
        <v>1925</v>
      </c>
      <c r="O150" t="s">
        <v>1926</v>
      </c>
      <c r="P150" t="s">
        <v>557</v>
      </c>
      <c r="Q150">
        <v>3</v>
      </c>
      <c r="R150">
        <f t="shared" si="19"/>
        <v>2019</v>
      </c>
      <c r="S150" t="s">
        <v>8</v>
      </c>
      <c r="T150" t="s">
        <v>8</v>
      </c>
      <c r="U150" t="s">
        <v>9088</v>
      </c>
      <c r="V150">
        <f>VLOOKUP(P150,'PBT Tag Rates'!$B$5:$E$34,4,FALSE)</f>
        <v>0.95971980899999998</v>
      </c>
      <c r="W150">
        <v>1</v>
      </c>
      <c r="X150" s="16">
        <f>IFERROR(LOOKUP(H150,{30,43,48,53,58,63,68,73,78,83,88,93,97},{42,47,52,57,62,67,72,77,82,87,92,99,100}),999)</f>
        <v>62</v>
      </c>
      <c r="Y150" s="19">
        <f t="shared" si="17"/>
        <v>1.7361111111111112</v>
      </c>
      <c r="Z150" s="19">
        <f t="shared" si="20"/>
        <v>1.7503472222222223</v>
      </c>
      <c r="AA150" s="19">
        <f t="shared" si="21"/>
        <v>15.753125000000001</v>
      </c>
      <c r="AB150" s="19" t="s">
        <v>8887</v>
      </c>
    </row>
    <row r="151" spans="1:28" x14ac:dyDescent="0.35">
      <c r="A151" t="s">
        <v>1562</v>
      </c>
      <c r="B151" t="s">
        <v>1927</v>
      </c>
      <c r="C151" t="s">
        <v>1928</v>
      </c>
      <c r="D151" s="1">
        <v>44798</v>
      </c>
      <c r="E151">
        <f t="shared" si="18"/>
        <v>60</v>
      </c>
      <c r="F151" t="s">
        <v>16</v>
      </c>
      <c r="G151">
        <v>790</v>
      </c>
      <c r="H151">
        <f t="shared" si="15"/>
        <v>79</v>
      </c>
      <c r="I151" t="s">
        <v>9</v>
      </c>
      <c r="J151">
        <v>1</v>
      </c>
      <c r="L151" t="s">
        <v>16</v>
      </c>
      <c r="M151" t="str">
        <f t="shared" si="16"/>
        <v>F</v>
      </c>
      <c r="N151" t="s">
        <v>1929</v>
      </c>
      <c r="O151" t="s">
        <v>1930</v>
      </c>
      <c r="P151" t="s">
        <v>10</v>
      </c>
      <c r="Q151">
        <v>5</v>
      </c>
      <c r="R151">
        <f t="shared" si="19"/>
        <v>2017</v>
      </c>
      <c r="S151" t="s">
        <v>8</v>
      </c>
      <c r="T151" t="s">
        <v>8</v>
      </c>
      <c r="U151" t="s">
        <v>8875</v>
      </c>
      <c r="V151">
        <f>VLOOKUP(P151,'PBT Tag Rates'!$B$5:$E$34,4,FALSE)</f>
        <v>0.76170174199999996</v>
      </c>
      <c r="W151">
        <v>1</v>
      </c>
      <c r="X151" s="16">
        <f>IFERROR(LOOKUP(H151,{30,43,48,53,58,63,68,73,78,83,88,93,97},{42,47,52,57,62,67,72,77,82,87,92,99,100}),999)</f>
        <v>82</v>
      </c>
      <c r="Y151" s="19">
        <f t="shared" si="17"/>
        <v>1.7361111111111112</v>
      </c>
      <c r="Z151" s="19">
        <f t="shared" si="20"/>
        <v>1.7503472222222223</v>
      </c>
      <c r="AA151" s="19">
        <f t="shared" si="21"/>
        <v>15.753125000000001</v>
      </c>
      <c r="AB151" s="19" t="s">
        <v>8886</v>
      </c>
    </row>
    <row r="152" spans="1:28" x14ac:dyDescent="0.35">
      <c r="A152" t="s">
        <v>1562</v>
      </c>
      <c r="B152" t="s">
        <v>1931</v>
      </c>
      <c r="C152" t="s">
        <v>1932</v>
      </c>
      <c r="D152" s="1">
        <v>44798</v>
      </c>
      <c r="E152">
        <f t="shared" si="18"/>
        <v>60</v>
      </c>
      <c r="F152" t="s">
        <v>1569</v>
      </c>
      <c r="G152">
        <v>600</v>
      </c>
      <c r="H152">
        <f t="shared" si="15"/>
        <v>60</v>
      </c>
      <c r="I152" t="s">
        <v>7</v>
      </c>
      <c r="J152" t="s">
        <v>8</v>
      </c>
      <c r="L152" t="s">
        <v>6</v>
      </c>
      <c r="M152" t="str">
        <f t="shared" si="16"/>
        <v>M</v>
      </c>
      <c r="N152" t="s">
        <v>1143</v>
      </c>
      <c r="O152" t="s">
        <v>1473</v>
      </c>
      <c r="P152" t="s">
        <v>557</v>
      </c>
      <c r="Q152">
        <v>3</v>
      </c>
      <c r="R152">
        <f t="shared" si="19"/>
        <v>2019</v>
      </c>
      <c r="S152" t="s">
        <v>8</v>
      </c>
      <c r="T152" t="s">
        <v>8</v>
      </c>
      <c r="U152" t="s">
        <v>9007</v>
      </c>
      <c r="V152">
        <f>VLOOKUP(P152,'PBT Tag Rates'!$B$5:$E$34,4,FALSE)</f>
        <v>0.95971980899999998</v>
      </c>
      <c r="W152">
        <v>1</v>
      </c>
      <c r="X152" s="16">
        <f>IFERROR(LOOKUP(H152,{30,43,48,53,58,63,68,73,78,83,88,93,97},{42,47,52,57,62,67,72,77,82,87,92,99,100}),999)</f>
        <v>62</v>
      </c>
      <c r="Y152" s="19">
        <f t="shared" si="17"/>
        <v>1.7361111111111112</v>
      </c>
      <c r="Z152" s="19">
        <f t="shared" si="20"/>
        <v>1.7503472222222223</v>
      </c>
      <c r="AA152" s="19">
        <f t="shared" si="21"/>
        <v>15.753125000000001</v>
      </c>
      <c r="AB152" s="19" t="s">
        <v>8886</v>
      </c>
    </row>
    <row r="153" spans="1:28" x14ac:dyDescent="0.35">
      <c r="A153" t="s">
        <v>1562</v>
      </c>
      <c r="B153" t="s">
        <v>1933</v>
      </c>
      <c r="C153" t="s">
        <v>1934</v>
      </c>
      <c r="D153" s="1">
        <v>44798</v>
      </c>
      <c r="E153">
        <f t="shared" si="18"/>
        <v>60</v>
      </c>
      <c r="F153" t="s">
        <v>16</v>
      </c>
      <c r="G153">
        <v>720</v>
      </c>
      <c r="H153">
        <f t="shared" si="15"/>
        <v>72</v>
      </c>
      <c r="I153" t="s">
        <v>7</v>
      </c>
      <c r="J153" t="s">
        <v>8</v>
      </c>
      <c r="L153" t="s">
        <v>16</v>
      </c>
      <c r="M153" t="str">
        <f t="shared" si="16"/>
        <v>F</v>
      </c>
      <c r="N153" t="s">
        <v>8</v>
      </c>
      <c r="O153" t="s">
        <v>8</v>
      </c>
      <c r="P153" t="s">
        <v>11</v>
      </c>
      <c r="Q153" t="s">
        <v>8</v>
      </c>
      <c r="R153" t="str">
        <f t="shared" si="19"/>
        <v>U</v>
      </c>
      <c r="S153" t="s">
        <v>12</v>
      </c>
      <c r="T153">
        <v>1</v>
      </c>
      <c r="U153" t="s">
        <v>11</v>
      </c>
      <c r="V153" t="e">
        <f>VLOOKUP(P153,'PBT Tag Rates'!$B$5:$E$34,4,FALSE)</f>
        <v>#N/A</v>
      </c>
      <c r="W153">
        <v>1</v>
      </c>
      <c r="X153" s="16">
        <f>IFERROR(LOOKUP(H153,{30,43,48,53,58,63,68,73,78,83,88,93,97},{42,47,52,57,62,67,72,77,82,87,92,99,100}),999)</f>
        <v>72</v>
      </c>
      <c r="Y153" s="19">
        <f t="shared" si="17"/>
        <v>1.7361111111111112</v>
      </c>
      <c r="Z153" s="19">
        <f t="shared" si="20"/>
        <v>1.7503472222222223</v>
      </c>
      <c r="AA153" s="19">
        <f t="shared" si="21"/>
        <v>15.753125000000001</v>
      </c>
      <c r="AB153" s="19" t="s">
        <v>8887</v>
      </c>
    </row>
    <row r="154" spans="1:28" x14ac:dyDescent="0.35">
      <c r="A154" t="s">
        <v>1562</v>
      </c>
      <c r="B154" t="s">
        <v>1935</v>
      </c>
      <c r="C154" t="s">
        <v>1936</v>
      </c>
      <c r="D154" s="1">
        <v>44798</v>
      </c>
      <c r="E154">
        <f t="shared" si="18"/>
        <v>60</v>
      </c>
      <c r="F154" t="s">
        <v>16</v>
      </c>
      <c r="G154">
        <v>810</v>
      </c>
      <c r="H154">
        <f t="shared" si="15"/>
        <v>81</v>
      </c>
      <c r="I154" t="s">
        <v>7</v>
      </c>
      <c r="J154" t="s">
        <v>8</v>
      </c>
      <c r="L154" t="s">
        <v>16</v>
      </c>
      <c r="M154" t="str">
        <f t="shared" si="16"/>
        <v>F</v>
      </c>
      <c r="N154" t="s">
        <v>577</v>
      </c>
      <c r="O154" t="s">
        <v>578</v>
      </c>
      <c r="P154" t="s">
        <v>19</v>
      </c>
      <c r="Q154">
        <v>4</v>
      </c>
      <c r="R154">
        <f t="shared" si="19"/>
        <v>2018</v>
      </c>
      <c r="S154" t="s">
        <v>8</v>
      </c>
      <c r="T154" t="s">
        <v>8</v>
      </c>
      <c r="U154" t="s">
        <v>9086</v>
      </c>
      <c r="V154">
        <f>VLOOKUP(P154,'PBT Tag Rates'!$B$5:$E$34,4,FALSE)</f>
        <v>0.80551598400000002</v>
      </c>
      <c r="W154">
        <v>1</v>
      </c>
      <c r="X154" s="16">
        <f>IFERROR(LOOKUP(H154,{30,43,48,53,58,63,68,73,78,83,88,93,97},{42,47,52,57,62,67,72,77,82,87,92,99,100}),999)</f>
        <v>82</v>
      </c>
      <c r="Y154" s="19">
        <f t="shared" si="17"/>
        <v>1.7361111111111112</v>
      </c>
      <c r="Z154" s="19">
        <f t="shared" si="20"/>
        <v>1.7503472222222223</v>
      </c>
      <c r="AA154" s="19">
        <f t="shared" si="21"/>
        <v>15.753125000000001</v>
      </c>
      <c r="AB154" s="19" t="s">
        <v>8887</v>
      </c>
    </row>
    <row r="155" spans="1:28" x14ac:dyDescent="0.35">
      <c r="A155" t="s">
        <v>1562</v>
      </c>
      <c r="B155" t="s">
        <v>1937</v>
      </c>
      <c r="C155" t="s">
        <v>1938</v>
      </c>
      <c r="D155" s="1">
        <v>44798</v>
      </c>
      <c r="E155">
        <f t="shared" si="18"/>
        <v>60</v>
      </c>
      <c r="F155" t="s">
        <v>16</v>
      </c>
      <c r="G155">
        <v>790</v>
      </c>
      <c r="H155">
        <f t="shared" si="15"/>
        <v>79</v>
      </c>
      <c r="I155" t="s">
        <v>7</v>
      </c>
      <c r="J155" t="s">
        <v>8</v>
      </c>
      <c r="L155" t="s">
        <v>16</v>
      </c>
      <c r="M155" t="str">
        <f t="shared" si="16"/>
        <v>F</v>
      </c>
      <c r="N155" t="s">
        <v>1029</v>
      </c>
      <c r="O155" t="s">
        <v>1030</v>
      </c>
      <c r="P155" t="s">
        <v>19</v>
      </c>
      <c r="Q155">
        <v>4</v>
      </c>
      <c r="R155">
        <f t="shared" si="19"/>
        <v>2018</v>
      </c>
      <c r="S155" t="s">
        <v>8</v>
      </c>
      <c r="T155" t="s">
        <v>8</v>
      </c>
      <c r="U155" t="s">
        <v>9084</v>
      </c>
      <c r="V155">
        <f>VLOOKUP(P155,'PBT Tag Rates'!$B$5:$E$34,4,FALSE)</f>
        <v>0.80551598400000002</v>
      </c>
      <c r="W155">
        <v>1</v>
      </c>
      <c r="X155" s="16">
        <f>IFERROR(LOOKUP(H155,{30,43,48,53,58,63,68,73,78,83,88,93,97},{42,47,52,57,62,67,72,77,82,87,92,99,100}),999)</f>
        <v>82</v>
      </c>
      <c r="Y155" s="19">
        <f t="shared" si="17"/>
        <v>1.7361111111111112</v>
      </c>
      <c r="Z155" s="19">
        <f t="shared" si="20"/>
        <v>1.7503472222222223</v>
      </c>
      <c r="AA155" s="19">
        <f t="shared" si="21"/>
        <v>15.753125000000001</v>
      </c>
      <c r="AB155" s="19" t="s">
        <v>8887</v>
      </c>
    </row>
    <row r="156" spans="1:28" x14ac:dyDescent="0.35">
      <c r="A156" t="s">
        <v>1562</v>
      </c>
      <c r="B156" t="s">
        <v>1939</v>
      </c>
      <c r="C156" t="s">
        <v>1940</v>
      </c>
      <c r="D156" s="1">
        <v>44798</v>
      </c>
      <c r="E156">
        <f t="shared" si="18"/>
        <v>60</v>
      </c>
      <c r="F156" t="s">
        <v>1569</v>
      </c>
      <c r="G156">
        <v>590</v>
      </c>
      <c r="H156">
        <f t="shared" si="15"/>
        <v>59</v>
      </c>
      <c r="I156" t="s">
        <v>7</v>
      </c>
      <c r="J156" t="s">
        <v>8</v>
      </c>
      <c r="L156" t="s">
        <v>6</v>
      </c>
      <c r="M156" t="str">
        <f t="shared" si="16"/>
        <v>M</v>
      </c>
      <c r="N156" t="s">
        <v>8</v>
      </c>
      <c r="O156" t="s">
        <v>8</v>
      </c>
      <c r="P156" t="s">
        <v>11</v>
      </c>
      <c r="Q156" t="s">
        <v>8</v>
      </c>
      <c r="R156" t="str">
        <f t="shared" si="19"/>
        <v>U</v>
      </c>
      <c r="S156" t="s">
        <v>12</v>
      </c>
      <c r="T156">
        <v>0.999999999999999</v>
      </c>
      <c r="U156" t="s">
        <v>11</v>
      </c>
      <c r="V156" t="e">
        <f>VLOOKUP(P156,'PBT Tag Rates'!$B$5:$E$34,4,FALSE)</f>
        <v>#N/A</v>
      </c>
      <c r="W156">
        <v>1</v>
      </c>
      <c r="X156" s="16">
        <f>IFERROR(LOOKUP(H156,{30,43,48,53,58,63,68,73,78,83,88,93,97},{42,47,52,57,62,67,72,77,82,87,92,99,100}),999)</f>
        <v>62</v>
      </c>
      <c r="Y156" s="19">
        <f t="shared" si="17"/>
        <v>1.7361111111111112</v>
      </c>
      <c r="Z156" s="19">
        <f t="shared" si="20"/>
        <v>1.7503472222222223</v>
      </c>
      <c r="AA156" s="19">
        <f t="shared" si="21"/>
        <v>15.753125000000001</v>
      </c>
      <c r="AB156" s="19" t="s">
        <v>8887</v>
      </c>
    </row>
    <row r="157" spans="1:28" x14ac:dyDescent="0.35">
      <c r="A157" t="s">
        <v>1562</v>
      </c>
      <c r="B157" t="s">
        <v>1941</v>
      </c>
      <c r="C157" t="s">
        <v>1942</v>
      </c>
      <c r="D157" s="1">
        <v>44798</v>
      </c>
      <c r="E157">
        <f t="shared" si="18"/>
        <v>60</v>
      </c>
      <c r="F157" t="s">
        <v>1569</v>
      </c>
      <c r="G157">
        <v>620</v>
      </c>
      <c r="H157">
        <f t="shared" si="15"/>
        <v>62</v>
      </c>
      <c r="I157" t="s">
        <v>9</v>
      </c>
      <c r="J157">
        <v>1</v>
      </c>
      <c r="L157" t="s">
        <v>6</v>
      </c>
      <c r="M157" t="str">
        <f t="shared" si="16"/>
        <v>M</v>
      </c>
      <c r="N157" t="s">
        <v>1943</v>
      </c>
      <c r="O157" t="s">
        <v>1944</v>
      </c>
      <c r="P157" t="s">
        <v>557</v>
      </c>
      <c r="Q157">
        <v>3</v>
      </c>
      <c r="R157">
        <f t="shared" si="19"/>
        <v>2019</v>
      </c>
      <c r="S157" t="s">
        <v>8</v>
      </c>
      <c r="T157" t="s">
        <v>8</v>
      </c>
      <c r="U157" t="s">
        <v>9084</v>
      </c>
      <c r="V157">
        <f>VLOOKUP(P157,'PBT Tag Rates'!$B$5:$E$34,4,FALSE)</f>
        <v>0.95971980899999998</v>
      </c>
      <c r="W157">
        <v>1</v>
      </c>
      <c r="X157" s="16">
        <f>IFERROR(LOOKUP(H157,{30,43,48,53,58,63,68,73,78,83,88,93,97},{42,47,52,57,62,67,72,77,82,87,92,99,100}),999)</f>
        <v>62</v>
      </c>
      <c r="Y157" s="19">
        <f t="shared" si="17"/>
        <v>1.7361111111111112</v>
      </c>
      <c r="Z157" s="19">
        <f t="shared" si="20"/>
        <v>1.7503472222222223</v>
      </c>
      <c r="AA157" s="19">
        <f t="shared" si="21"/>
        <v>15.753125000000001</v>
      </c>
      <c r="AB157" s="19" t="s">
        <v>8887</v>
      </c>
    </row>
    <row r="158" spans="1:28" x14ac:dyDescent="0.35">
      <c r="A158" t="s">
        <v>1562</v>
      </c>
      <c r="B158" t="s">
        <v>1945</v>
      </c>
      <c r="C158" t="s">
        <v>612</v>
      </c>
      <c r="D158" s="1">
        <v>44798</v>
      </c>
      <c r="E158">
        <f t="shared" si="18"/>
        <v>60</v>
      </c>
      <c r="F158" t="s">
        <v>1569</v>
      </c>
      <c r="G158">
        <v>620</v>
      </c>
      <c r="H158">
        <f t="shared" si="15"/>
        <v>62</v>
      </c>
      <c r="I158" t="s">
        <v>7</v>
      </c>
      <c r="J158" t="s">
        <v>8</v>
      </c>
      <c r="L158" t="s">
        <v>6</v>
      </c>
      <c r="M158" t="str">
        <f t="shared" si="16"/>
        <v>M</v>
      </c>
      <c r="N158" t="s">
        <v>8</v>
      </c>
      <c r="O158" t="s">
        <v>8</v>
      </c>
      <c r="P158" t="s">
        <v>11</v>
      </c>
      <c r="Q158" t="s">
        <v>8</v>
      </c>
      <c r="R158" t="str">
        <f t="shared" si="19"/>
        <v>U</v>
      </c>
      <c r="S158" t="s">
        <v>12</v>
      </c>
      <c r="T158">
        <v>0.999999999999998</v>
      </c>
      <c r="U158" t="s">
        <v>11</v>
      </c>
      <c r="V158" t="e">
        <f>VLOOKUP(P158,'PBT Tag Rates'!$B$5:$E$34,4,FALSE)</f>
        <v>#N/A</v>
      </c>
      <c r="W158">
        <v>1</v>
      </c>
      <c r="X158" s="16">
        <f>IFERROR(LOOKUP(H158,{30,43,48,53,58,63,68,73,78,83,88,93,97},{42,47,52,57,62,67,72,77,82,87,92,99,100}),999)</f>
        <v>62</v>
      </c>
      <c r="Y158" s="19">
        <f t="shared" si="17"/>
        <v>1.7361111111111112</v>
      </c>
      <c r="Z158" s="19">
        <f t="shared" si="20"/>
        <v>1.7503472222222223</v>
      </c>
      <c r="AA158" s="19">
        <f t="shared" si="21"/>
        <v>15.753125000000001</v>
      </c>
      <c r="AB158" s="19" t="s">
        <v>8887</v>
      </c>
    </row>
    <row r="159" spans="1:28" x14ac:dyDescent="0.35">
      <c r="A159" t="s">
        <v>1562</v>
      </c>
      <c r="B159" t="s">
        <v>1946</v>
      </c>
      <c r="C159" t="s">
        <v>1947</v>
      </c>
      <c r="D159" s="1">
        <v>44798</v>
      </c>
      <c r="E159">
        <f t="shared" si="18"/>
        <v>60</v>
      </c>
      <c r="F159" t="s">
        <v>16</v>
      </c>
      <c r="G159">
        <v>770</v>
      </c>
      <c r="H159">
        <f t="shared" si="15"/>
        <v>77</v>
      </c>
      <c r="I159" t="s">
        <v>7</v>
      </c>
      <c r="J159" t="s">
        <v>8</v>
      </c>
      <c r="L159" t="s">
        <v>16</v>
      </c>
      <c r="M159" t="str">
        <f t="shared" si="16"/>
        <v>F</v>
      </c>
      <c r="N159" t="s">
        <v>63</v>
      </c>
      <c r="O159" t="s">
        <v>64</v>
      </c>
      <c r="P159" t="s">
        <v>19</v>
      </c>
      <c r="Q159">
        <v>4</v>
      </c>
      <c r="R159">
        <f t="shared" si="19"/>
        <v>2018</v>
      </c>
      <c r="S159" t="s">
        <v>8</v>
      </c>
      <c r="T159" t="s">
        <v>8</v>
      </c>
      <c r="U159" t="s">
        <v>8875</v>
      </c>
      <c r="V159">
        <f>VLOOKUP(P159,'PBT Tag Rates'!$B$5:$E$34,4,FALSE)</f>
        <v>0.80551598400000002</v>
      </c>
      <c r="W159">
        <v>1</v>
      </c>
      <c r="X159" s="16">
        <f>IFERROR(LOOKUP(H159,{30,43,48,53,58,63,68,73,78,83,88,93,97},{42,47,52,57,62,67,72,77,82,87,92,99,100}),999)</f>
        <v>77</v>
      </c>
      <c r="Y159" s="19">
        <f t="shared" si="17"/>
        <v>1.7361111111111112</v>
      </c>
      <c r="Z159" s="19">
        <f t="shared" si="20"/>
        <v>1.7503472222222223</v>
      </c>
      <c r="AA159" s="19">
        <f t="shared" si="21"/>
        <v>15.753125000000001</v>
      </c>
      <c r="AB159" s="19" t="s">
        <v>8886</v>
      </c>
    </row>
    <row r="160" spans="1:28" x14ac:dyDescent="0.35">
      <c r="A160" t="s">
        <v>1562</v>
      </c>
      <c r="B160" t="s">
        <v>1948</v>
      </c>
      <c r="C160" t="s">
        <v>1949</v>
      </c>
      <c r="D160" s="1">
        <v>44798</v>
      </c>
      <c r="E160">
        <f t="shared" si="18"/>
        <v>60</v>
      </c>
      <c r="F160" t="s">
        <v>16</v>
      </c>
      <c r="G160">
        <v>810</v>
      </c>
      <c r="H160">
        <f t="shared" si="15"/>
        <v>81</v>
      </c>
      <c r="I160" t="s">
        <v>7</v>
      </c>
      <c r="J160" t="s">
        <v>8</v>
      </c>
      <c r="L160" t="s">
        <v>6</v>
      </c>
      <c r="M160" t="str">
        <f t="shared" si="16"/>
        <v>M</v>
      </c>
      <c r="N160" t="s">
        <v>1116</v>
      </c>
      <c r="O160" t="s">
        <v>1950</v>
      </c>
      <c r="P160" t="s">
        <v>19</v>
      </c>
      <c r="Q160">
        <v>4</v>
      </c>
      <c r="R160">
        <f t="shared" si="19"/>
        <v>2018</v>
      </c>
      <c r="S160" t="s">
        <v>8</v>
      </c>
      <c r="T160" t="s">
        <v>8</v>
      </c>
      <c r="U160" t="s">
        <v>9088</v>
      </c>
      <c r="V160">
        <f>VLOOKUP(P160,'PBT Tag Rates'!$B$5:$E$34,4,FALSE)</f>
        <v>0.80551598400000002</v>
      </c>
      <c r="W160">
        <v>1</v>
      </c>
      <c r="X160" s="16">
        <f>IFERROR(LOOKUP(H160,{30,43,48,53,58,63,68,73,78,83,88,93,97},{42,47,52,57,62,67,72,77,82,87,92,99,100}),999)</f>
        <v>82</v>
      </c>
      <c r="Y160" s="19">
        <f t="shared" si="17"/>
        <v>1.7361111111111112</v>
      </c>
      <c r="Z160" s="19">
        <f t="shared" si="20"/>
        <v>1.7503472222222223</v>
      </c>
      <c r="AA160" s="19">
        <f t="shared" si="21"/>
        <v>15.753125000000001</v>
      </c>
      <c r="AB160" s="19" t="s">
        <v>8887</v>
      </c>
    </row>
    <row r="161" spans="1:28" x14ac:dyDescent="0.35">
      <c r="A161" t="s">
        <v>1562</v>
      </c>
      <c r="B161" t="s">
        <v>1951</v>
      </c>
      <c r="C161" t="s">
        <v>1952</v>
      </c>
      <c r="D161" s="1">
        <v>44798</v>
      </c>
      <c r="E161">
        <f t="shared" si="18"/>
        <v>60</v>
      </c>
      <c r="F161" t="s">
        <v>16</v>
      </c>
      <c r="G161">
        <v>800</v>
      </c>
      <c r="H161">
        <f t="shared" si="15"/>
        <v>80</v>
      </c>
      <c r="I161" t="s">
        <v>9</v>
      </c>
      <c r="J161" t="s">
        <v>8</v>
      </c>
      <c r="L161" t="s">
        <v>16</v>
      </c>
      <c r="M161" t="str">
        <f t="shared" si="16"/>
        <v>F</v>
      </c>
      <c r="N161" t="s">
        <v>66</v>
      </c>
      <c r="O161" t="s">
        <v>1736</v>
      </c>
      <c r="P161" t="s">
        <v>19</v>
      </c>
      <c r="Q161">
        <v>4</v>
      </c>
      <c r="R161">
        <f t="shared" si="19"/>
        <v>2018</v>
      </c>
      <c r="S161" t="s">
        <v>8</v>
      </c>
      <c r="T161" t="s">
        <v>8</v>
      </c>
      <c r="U161" t="s">
        <v>8875</v>
      </c>
      <c r="V161">
        <f>VLOOKUP(P161,'PBT Tag Rates'!$B$5:$E$34,4,FALSE)</f>
        <v>0.80551598400000002</v>
      </c>
      <c r="W161">
        <v>1</v>
      </c>
      <c r="X161" s="16">
        <f>IFERROR(LOOKUP(H161,{30,43,48,53,58,63,68,73,78,83,88,93,97},{42,47,52,57,62,67,72,77,82,87,92,99,100}),999)</f>
        <v>82</v>
      </c>
      <c r="Y161" s="19">
        <f t="shared" si="17"/>
        <v>1.7361111111111112</v>
      </c>
      <c r="Z161" s="19">
        <f t="shared" si="20"/>
        <v>1.7503472222222223</v>
      </c>
      <c r="AA161" s="19">
        <f t="shared" si="21"/>
        <v>15.753125000000001</v>
      </c>
      <c r="AB161" s="19" t="s">
        <v>8886</v>
      </c>
    </row>
    <row r="162" spans="1:28" x14ac:dyDescent="0.35">
      <c r="A162" t="s">
        <v>1562</v>
      </c>
      <c r="B162" t="s">
        <v>1953</v>
      </c>
      <c r="C162" t="s">
        <v>1954</v>
      </c>
      <c r="D162" s="1">
        <v>44798</v>
      </c>
      <c r="E162">
        <f t="shared" si="18"/>
        <v>60</v>
      </c>
      <c r="F162" t="s">
        <v>1569</v>
      </c>
      <c r="G162">
        <v>670</v>
      </c>
      <c r="H162">
        <f t="shared" si="15"/>
        <v>67</v>
      </c>
      <c r="I162" t="s">
        <v>9</v>
      </c>
      <c r="J162">
        <v>1</v>
      </c>
      <c r="L162" t="s">
        <v>6</v>
      </c>
      <c r="M162" t="str">
        <f t="shared" si="16"/>
        <v>M</v>
      </c>
      <c r="N162" t="s">
        <v>682</v>
      </c>
      <c r="O162" t="s">
        <v>1955</v>
      </c>
      <c r="P162" t="s">
        <v>557</v>
      </c>
      <c r="Q162">
        <v>3</v>
      </c>
      <c r="R162">
        <f t="shared" si="19"/>
        <v>2019</v>
      </c>
      <c r="S162" t="s">
        <v>8</v>
      </c>
      <c r="T162" t="s">
        <v>8</v>
      </c>
      <c r="U162" t="s">
        <v>9088</v>
      </c>
      <c r="V162">
        <f>VLOOKUP(P162,'PBT Tag Rates'!$B$5:$E$34,4,FALSE)</f>
        <v>0.95971980899999998</v>
      </c>
      <c r="W162">
        <v>1</v>
      </c>
      <c r="X162" s="16">
        <f>IFERROR(LOOKUP(H162,{30,43,48,53,58,63,68,73,78,83,88,93,97},{42,47,52,57,62,67,72,77,82,87,92,99,100}),999)</f>
        <v>67</v>
      </c>
      <c r="Y162" s="19">
        <f t="shared" si="17"/>
        <v>1.7361111111111112</v>
      </c>
      <c r="Z162" s="19">
        <f t="shared" si="20"/>
        <v>1.7503472222222223</v>
      </c>
      <c r="AA162" s="19">
        <f t="shared" si="21"/>
        <v>15.753125000000001</v>
      </c>
      <c r="AB162" s="19" t="s">
        <v>8887</v>
      </c>
    </row>
    <row r="163" spans="1:28" x14ac:dyDescent="0.35">
      <c r="A163" t="s">
        <v>1562</v>
      </c>
      <c r="B163" t="s">
        <v>1956</v>
      </c>
      <c r="C163" t="s">
        <v>1957</v>
      </c>
      <c r="D163" s="1">
        <v>44798</v>
      </c>
      <c r="E163">
        <f t="shared" si="18"/>
        <v>60</v>
      </c>
      <c r="F163" t="s">
        <v>16</v>
      </c>
      <c r="G163">
        <v>870</v>
      </c>
      <c r="H163">
        <f t="shared" si="15"/>
        <v>87</v>
      </c>
      <c r="I163" t="s">
        <v>7</v>
      </c>
      <c r="J163" t="s">
        <v>8</v>
      </c>
      <c r="L163" t="s">
        <v>16</v>
      </c>
      <c r="M163" t="str">
        <f t="shared" si="16"/>
        <v>F</v>
      </c>
      <c r="N163" t="s">
        <v>8</v>
      </c>
      <c r="O163" t="s">
        <v>8</v>
      </c>
      <c r="P163" t="s">
        <v>11</v>
      </c>
      <c r="Q163" t="s">
        <v>8</v>
      </c>
      <c r="R163" t="str">
        <f t="shared" si="19"/>
        <v>U</v>
      </c>
      <c r="S163" t="s">
        <v>12</v>
      </c>
      <c r="T163">
        <v>1</v>
      </c>
      <c r="U163" t="s">
        <v>11</v>
      </c>
      <c r="V163" t="e">
        <f>VLOOKUP(P163,'PBT Tag Rates'!$B$5:$E$34,4,FALSE)</f>
        <v>#N/A</v>
      </c>
      <c r="W163">
        <v>1</v>
      </c>
      <c r="X163" s="16">
        <f>IFERROR(LOOKUP(H163,{30,43,48,53,58,63,68,73,78,83,88,93,97},{42,47,52,57,62,67,72,77,82,87,92,99,100}),999)</f>
        <v>87</v>
      </c>
      <c r="Y163" s="19">
        <f t="shared" si="17"/>
        <v>1.7361111111111112</v>
      </c>
      <c r="Z163" s="19">
        <f t="shared" si="20"/>
        <v>1.7503472222222223</v>
      </c>
      <c r="AA163" s="19">
        <f t="shared" si="21"/>
        <v>15.753125000000001</v>
      </c>
      <c r="AB163" s="19" t="s">
        <v>8887</v>
      </c>
    </row>
    <row r="164" spans="1:28" x14ac:dyDescent="0.35">
      <c r="A164" t="s">
        <v>1562</v>
      </c>
      <c r="B164" t="s">
        <v>1958</v>
      </c>
      <c r="C164" t="s">
        <v>1959</v>
      </c>
      <c r="D164" s="1">
        <v>44798</v>
      </c>
      <c r="E164">
        <f t="shared" si="18"/>
        <v>60</v>
      </c>
      <c r="F164" t="s">
        <v>16</v>
      </c>
      <c r="G164">
        <v>660</v>
      </c>
      <c r="H164">
        <f t="shared" si="15"/>
        <v>66</v>
      </c>
      <c r="I164" t="s">
        <v>7</v>
      </c>
      <c r="J164" t="s">
        <v>8</v>
      </c>
      <c r="L164" t="s">
        <v>16</v>
      </c>
      <c r="M164" t="str">
        <f t="shared" si="16"/>
        <v>F</v>
      </c>
      <c r="N164" t="s">
        <v>1960</v>
      </c>
      <c r="O164" t="s">
        <v>1961</v>
      </c>
      <c r="P164" t="s">
        <v>557</v>
      </c>
      <c r="Q164">
        <v>3</v>
      </c>
      <c r="R164">
        <f t="shared" si="19"/>
        <v>2019</v>
      </c>
      <c r="S164" t="s">
        <v>8</v>
      </c>
      <c r="T164" t="s">
        <v>8</v>
      </c>
      <c r="U164" t="s">
        <v>9086</v>
      </c>
      <c r="V164">
        <f>VLOOKUP(P164,'PBT Tag Rates'!$B$5:$E$34,4,FALSE)</f>
        <v>0.95971980899999998</v>
      </c>
      <c r="W164">
        <v>1</v>
      </c>
      <c r="X164" s="16">
        <f>IFERROR(LOOKUP(H164,{30,43,48,53,58,63,68,73,78,83,88,93,97},{42,47,52,57,62,67,72,77,82,87,92,99,100}),999)</f>
        <v>67</v>
      </c>
      <c r="Y164" s="19">
        <f t="shared" si="17"/>
        <v>1.7361111111111112</v>
      </c>
      <c r="Z164" s="19">
        <f t="shared" si="20"/>
        <v>1.7503472222222223</v>
      </c>
      <c r="AA164" s="19">
        <f t="shared" si="21"/>
        <v>15.753125000000001</v>
      </c>
      <c r="AB164" s="19" t="s">
        <v>8887</v>
      </c>
    </row>
    <row r="165" spans="1:28" x14ac:dyDescent="0.35">
      <c r="A165" t="s">
        <v>1562</v>
      </c>
      <c r="B165" t="s">
        <v>1962</v>
      </c>
      <c r="C165" t="s">
        <v>1963</v>
      </c>
      <c r="D165" s="1">
        <v>44798</v>
      </c>
      <c r="E165">
        <f t="shared" si="18"/>
        <v>60</v>
      </c>
      <c r="F165" t="s">
        <v>16</v>
      </c>
      <c r="G165">
        <v>740</v>
      </c>
      <c r="H165">
        <f t="shared" si="15"/>
        <v>74</v>
      </c>
      <c r="I165" t="s">
        <v>9</v>
      </c>
      <c r="J165">
        <v>1</v>
      </c>
      <c r="L165" t="s">
        <v>16</v>
      </c>
      <c r="M165" t="str">
        <f t="shared" si="16"/>
        <v>F</v>
      </c>
      <c r="N165" t="s">
        <v>750</v>
      </c>
      <c r="O165" t="s">
        <v>751</v>
      </c>
      <c r="P165" t="s">
        <v>19</v>
      </c>
      <c r="Q165">
        <v>4</v>
      </c>
      <c r="R165">
        <f t="shared" si="19"/>
        <v>2018</v>
      </c>
      <c r="S165" t="s">
        <v>8</v>
      </c>
      <c r="T165" t="s">
        <v>8</v>
      </c>
      <c r="U165" t="s">
        <v>9006</v>
      </c>
      <c r="V165">
        <f>VLOOKUP(P165,'PBT Tag Rates'!$B$5:$E$34,4,FALSE)</f>
        <v>0.80551598400000002</v>
      </c>
      <c r="W165">
        <v>1</v>
      </c>
      <c r="X165" s="16">
        <f>IFERROR(LOOKUP(H165,{30,43,48,53,58,63,68,73,78,83,88,93,97},{42,47,52,57,62,67,72,77,82,87,92,99,100}),999)</f>
        <v>77</v>
      </c>
      <c r="Y165" s="19">
        <f t="shared" si="17"/>
        <v>1.7361111111111112</v>
      </c>
      <c r="Z165" s="19">
        <f t="shared" si="20"/>
        <v>1.7503472222222223</v>
      </c>
      <c r="AA165" s="19">
        <f t="shared" si="21"/>
        <v>15.753125000000001</v>
      </c>
      <c r="AB165" s="19" t="s">
        <v>8886</v>
      </c>
    </row>
    <row r="166" spans="1:28" x14ac:dyDescent="0.35">
      <c r="A166" t="s">
        <v>1562</v>
      </c>
      <c r="B166" t="s">
        <v>1964</v>
      </c>
      <c r="C166" t="s">
        <v>1965</v>
      </c>
      <c r="D166" s="1">
        <v>44798</v>
      </c>
      <c r="E166">
        <f t="shared" si="18"/>
        <v>60</v>
      </c>
      <c r="F166" t="s">
        <v>16</v>
      </c>
      <c r="G166">
        <v>770</v>
      </c>
      <c r="H166">
        <f t="shared" si="15"/>
        <v>77</v>
      </c>
      <c r="I166" t="s">
        <v>9</v>
      </c>
      <c r="J166">
        <v>1</v>
      </c>
      <c r="L166" t="s">
        <v>16</v>
      </c>
      <c r="M166" t="str">
        <f t="shared" si="16"/>
        <v>F</v>
      </c>
      <c r="N166" t="s">
        <v>33</v>
      </c>
      <c r="O166" t="s">
        <v>34</v>
      </c>
      <c r="P166" t="s">
        <v>19</v>
      </c>
      <c r="Q166">
        <v>4</v>
      </c>
      <c r="R166">
        <f t="shared" si="19"/>
        <v>2018</v>
      </c>
      <c r="S166" t="s">
        <v>8</v>
      </c>
      <c r="T166" t="s">
        <v>8</v>
      </c>
      <c r="U166" t="s">
        <v>9086</v>
      </c>
      <c r="V166">
        <f>VLOOKUP(P166,'PBT Tag Rates'!$B$5:$E$34,4,FALSE)</f>
        <v>0.80551598400000002</v>
      </c>
      <c r="W166">
        <v>1</v>
      </c>
      <c r="X166" s="16">
        <f>IFERROR(LOOKUP(H166,{30,43,48,53,58,63,68,73,78,83,88,93,97},{42,47,52,57,62,67,72,77,82,87,92,99,100}),999)</f>
        <v>77</v>
      </c>
      <c r="Y166" s="19">
        <f t="shared" si="17"/>
        <v>1.7361111111111112</v>
      </c>
      <c r="Z166" s="19">
        <f t="shared" si="20"/>
        <v>1.7503472222222223</v>
      </c>
      <c r="AA166" s="19">
        <f t="shared" si="21"/>
        <v>15.753125000000001</v>
      </c>
      <c r="AB166" s="19" t="s">
        <v>8887</v>
      </c>
    </row>
    <row r="167" spans="1:28" x14ac:dyDescent="0.35">
      <c r="A167" t="s">
        <v>1562</v>
      </c>
      <c r="B167" t="s">
        <v>1966</v>
      </c>
      <c r="C167" t="s">
        <v>1967</v>
      </c>
      <c r="D167" s="1">
        <v>44798</v>
      </c>
      <c r="E167">
        <f t="shared" si="18"/>
        <v>60</v>
      </c>
      <c r="F167" t="s">
        <v>6</v>
      </c>
      <c r="G167">
        <v>800</v>
      </c>
      <c r="H167">
        <f t="shared" si="15"/>
        <v>80</v>
      </c>
      <c r="I167" t="s">
        <v>9</v>
      </c>
      <c r="J167">
        <v>1</v>
      </c>
      <c r="L167" t="s">
        <v>6</v>
      </c>
      <c r="M167" t="str">
        <f t="shared" si="16"/>
        <v>M</v>
      </c>
      <c r="N167" t="s">
        <v>1469</v>
      </c>
      <c r="O167" t="s">
        <v>1470</v>
      </c>
      <c r="P167" t="s">
        <v>19</v>
      </c>
      <c r="Q167">
        <v>4</v>
      </c>
      <c r="R167">
        <f t="shared" si="19"/>
        <v>2018</v>
      </c>
      <c r="S167" t="s">
        <v>8</v>
      </c>
      <c r="T167" t="s">
        <v>8</v>
      </c>
      <c r="U167" t="s">
        <v>9086</v>
      </c>
      <c r="V167">
        <f>VLOOKUP(P167,'PBT Tag Rates'!$B$5:$E$34,4,FALSE)</f>
        <v>0.80551598400000002</v>
      </c>
      <c r="W167">
        <v>1</v>
      </c>
      <c r="X167" s="16">
        <f>IFERROR(LOOKUP(H167,{30,43,48,53,58,63,68,73,78,83,88,93,97},{42,47,52,57,62,67,72,77,82,87,92,99,100}),999)</f>
        <v>82</v>
      </c>
      <c r="Y167" s="19">
        <f t="shared" si="17"/>
        <v>1.7361111111111112</v>
      </c>
      <c r="Z167" s="19">
        <f t="shared" si="20"/>
        <v>1.7503472222222223</v>
      </c>
      <c r="AA167" s="19">
        <f t="shared" si="21"/>
        <v>15.753125000000001</v>
      </c>
      <c r="AB167" s="19" t="s">
        <v>8887</v>
      </c>
    </row>
    <row r="168" spans="1:28" x14ac:dyDescent="0.35">
      <c r="A168" t="s">
        <v>1562</v>
      </c>
      <c r="B168" t="s">
        <v>1968</v>
      </c>
      <c r="C168" t="s">
        <v>617</v>
      </c>
      <c r="D168" s="1">
        <v>44798</v>
      </c>
      <c r="E168">
        <f t="shared" si="18"/>
        <v>60</v>
      </c>
      <c r="F168" t="s">
        <v>16</v>
      </c>
      <c r="G168">
        <v>810</v>
      </c>
      <c r="H168">
        <f t="shared" si="15"/>
        <v>81</v>
      </c>
      <c r="I168" t="s">
        <v>7</v>
      </c>
      <c r="J168" t="s">
        <v>8</v>
      </c>
      <c r="L168" t="s">
        <v>16</v>
      </c>
      <c r="M168" t="str">
        <f t="shared" si="16"/>
        <v>F</v>
      </c>
      <c r="N168" t="s">
        <v>1469</v>
      </c>
      <c r="O168" t="s">
        <v>1470</v>
      </c>
      <c r="P168" t="s">
        <v>19</v>
      </c>
      <c r="Q168">
        <v>4</v>
      </c>
      <c r="R168">
        <f t="shared" si="19"/>
        <v>2018</v>
      </c>
      <c r="S168" t="s">
        <v>8</v>
      </c>
      <c r="T168" t="s">
        <v>8</v>
      </c>
      <c r="U168" t="s">
        <v>9086</v>
      </c>
      <c r="V168">
        <f>VLOOKUP(P168,'PBT Tag Rates'!$B$5:$E$34,4,FALSE)</f>
        <v>0.80551598400000002</v>
      </c>
      <c r="W168">
        <v>1</v>
      </c>
      <c r="X168" s="16">
        <f>IFERROR(LOOKUP(H168,{30,43,48,53,58,63,68,73,78,83,88,93,97},{42,47,52,57,62,67,72,77,82,87,92,99,100}),999)</f>
        <v>82</v>
      </c>
      <c r="Y168" s="19">
        <f t="shared" si="17"/>
        <v>1.7361111111111112</v>
      </c>
      <c r="Z168" s="19">
        <f t="shared" si="20"/>
        <v>1.7503472222222223</v>
      </c>
      <c r="AA168" s="19">
        <f t="shared" si="21"/>
        <v>15.753125000000001</v>
      </c>
      <c r="AB168" s="19" t="s">
        <v>8887</v>
      </c>
    </row>
    <row r="169" spans="1:28" x14ac:dyDescent="0.35">
      <c r="A169" t="s">
        <v>1562</v>
      </c>
      <c r="B169" t="s">
        <v>1969</v>
      </c>
      <c r="C169" t="s">
        <v>1970</v>
      </c>
      <c r="D169" s="1">
        <v>44798</v>
      </c>
      <c r="E169">
        <f t="shared" si="18"/>
        <v>60</v>
      </c>
      <c r="F169" t="s">
        <v>6</v>
      </c>
      <c r="G169">
        <v>750</v>
      </c>
      <c r="H169">
        <f t="shared" si="15"/>
        <v>75</v>
      </c>
      <c r="I169" t="s">
        <v>7</v>
      </c>
      <c r="J169" t="s">
        <v>8</v>
      </c>
      <c r="L169" t="s">
        <v>6</v>
      </c>
      <c r="M169" t="str">
        <f t="shared" si="16"/>
        <v>M</v>
      </c>
      <c r="N169" t="s">
        <v>26</v>
      </c>
      <c r="O169" t="s">
        <v>27</v>
      </c>
      <c r="P169" t="s">
        <v>15</v>
      </c>
      <c r="Q169">
        <v>4</v>
      </c>
      <c r="R169">
        <f t="shared" si="19"/>
        <v>2018</v>
      </c>
      <c r="S169" t="s">
        <v>8</v>
      </c>
      <c r="T169" t="s">
        <v>8</v>
      </c>
      <c r="U169" t="s">
        <v>8858</v>
      </c>
      <c r="V169">
        <f>VLOOKUP(P169,'PBT Tag Rates'!$B$5:$E$34,4,FALSE)</f>
        <v>0.96828396500000002</v>
      </c>
      <c r="W169">
        <v>1</v>
      </c>
      <c r="X169" s="16">
        <f>IFERROR(LOOKUP(H169,{30,43,48,53,58,63,68,73,78,83,88,93,97},{42,47,52,57,62,67,72,77,82,87,92,99,100}),999)</f>
        <v>77</v>
      </c>
      <c r="Y169" s="19">
        <f t="shared" si="17"/>
        <v>1.7361111111111112</v>
      </c>
      <c r="Z169" s="19">
        <f t="shared" si="20"/>
        <v>1.7503472222222223</v>
      </c>
      <c r="AA169" s="19">
        <f t="shared" si="21"/>
        <v>15.753125000000001</v>
      </c>
      <c r="AB169" s="19" t="s">
        <v>8887</v>
      </c>
    </row>
    <row r="170" spans="1:28" x14ac:dyDescent="0.35">
      <c r="A170" t="s">
        <v>1562</v>
      </c>
      <c r="B170" t="s">
        <v>1971</v>
      </c>
      <c r="C170" t="s">
        <v>1972</v>
      </c>
      <c r="D170" s="1">
        <v>44798</v>
      </c>
      <c r="E170">
        <f t="shared" si="18"/>
        <v>60</v>
      </c>
      <c r="F170" t="s">
        <v>1569</v>
      </c>
      <c r="G170">
        <v>690</v>
      </c>
      <c r="H170">
        <f t="shared" si="15"/>
        <v>69</v>
      </c>
      <c r="I170" t="s">
        <v>9</v>
      </c>
      <c r="J170">
        <v>1</v>
      </c>
      <c r="L170" t="s">
        <v>6</v>
      </c>
      <c r="M170" t="str">
        <f t="shared" si="16"/>
        <v>M</v>
      </c>
      <c r="N170" t="s">
        <v>1973</v>
      </c>
      <c r="O170" t="s">
        <v>1974</v>
      </c>
      <c r="P170" t="s">
        <v>557</v>
      </c>
      <c r="Q170">
        <v>3</v>
      </c>
      <c r="R170">
        <f t="shared" si="19"/>
        <v>2019</v>
      </c>
      <c r="S170" t="s">
        <v>8</v>
      </c>
      <c r="T170" t="s">
        <v>8</v>
      </c>
      <c r="U170" t="s">
        <v>9088</v>
      </c>
      <c r="V170">
        <f>VLOOKUP(P170,'PBT Tag Rates'!$B$5:$E$34,4,FALSE)</f>
        <v>0.95971980899999998</v>
      </c>
      <c r="W170">
        <v>1</v>
      </c>
      <c r="X170" s="16">
        <f>IFERROR(LOOKUP(H170,{30,43,48,53,58,63,68,73,78,83,88,93,97},{42,47,52,57,62,67,72,77,82,87,92,99,100}),999)</f>
        <v>72</v>
      </c>
      <c r="Y170" s="19">
        <f t="shared" si="17"/>
        <v>1.7361111111111112</v>
      </c>
      <c r="Z170" s="19">
        <f t="shared" si="20"/>
        <v>1.7503472222222223</v>
      </c>
      <c r="AA170" s="19">
        <f t="shared" si="21"/>
        <v>15.753125000000001</v>
      </c>
      <c r="AB170" s="19" t="s">
        <v>8887</v>
      </c>
    </row>
    <row r="171" spans="1:28" x14ac:dyDescent="0.35">
      <c r="A171" t="s">
        <v>1562</v>
      </c>
      <c r="B171" t="s">
        <v>1975</v>
      </c>
      <c r="C171" t="s">
        <v>1976</v>
      </c>
      <c r="D171" s="1">
        <v>44798</v>
      </c>
      <c r="E171">
        <f t="shared" si="18"/>
        <v>60</v>
      </c>
      <c r="F171" t="s">
        <v>6</v>
      </c>
      <c r="G171">
        <v>760</v>
      </c>
      <c r="H171">
        <f t="shared" si="15"/>
        <v>76</v>
      </c>
      <c r="I171" t="s">
        <v>7</v>
      </c>
      <c r="J171" t="s">
        <v>8</v>
      </c>
      <c r="L171" t="s">
        <v>6</v>
      </c>
      <c r="M171" t="str">
        <f t="shared" si="16"/>
        <v>M</v>
      </c>
      <c r="N171" t="s">
        <v>52</v>
      </c>
      <c r="O171" t="s">
        <v>53</v>
      </c>
      <c r="P171" t="s">
        <v>19</v>
      </c>
      <c r="Q171">
        <v>4</v>
      </c>
      <c r="R171">
        <f t="shared" si="19"/>
        <v>2018</v>
      </c>
      <c r="S171" t="s">
        <v>8</v>
      </c>
      <c r="T171" t="s">
        <v>8</v>
      </c>
      <c r="U171" t="s">
        <v>8875</v>
      </c>
      <c r="V171">
        <f>VLOOKUP(P171,'PBT Tag Rates'!$B$5:$E$34,4,FALSE)</f>
        <v>0.80551598400000002</v>
      </c>
      <c r="W171">
        <v>1</v>
      </c>
      <c r="X171" s="16">
        <f>IFERROR(LOOKUP(H171,{30,43,48,53,58,63,68,73,78,83,88,93,97},{42,47,52,57,62,67,72,77,82,87,92,99,100}),999)</f>
        <v>77</v>
      </c>
      <c r="Y171" s="19">
        <f t="shared" si="17"/>
        <v>1.7361111111111112</v>
      </c>
      <c r="Z171" s="19">
        <f t="shared" si="20"/>
        <v>1.7503472222222223</v>
      </c>
      <c r="AA171" s="19">
        <f t="shared" si="21"/>
        <v>15.753125000000001</v>
      </c>
      <c r="AB171" s="19" t="s">
        <v>8886</v>
      </c>
    </row>
    <row r="172" spans="1:28" x14ac:dyDescent="0.35">
      <c r="A172" t="s">
        <v>1562</v>
      </c>
      <c r="B172" t="s">
        <v>1977</v>
      </c>
      <c r="C172" t="s">
        <v>1978</v>
      </c>
      <c r="D172" s="1">
        <v>44798</v>
      </c>
      <c r="E172">
        <f t="shared" si="18"/>
        <v>60</v>
      </c>
      <c r="F172" t="s">
        <v>16</v>
      </c>
      <c r="G172">
        <v>790</v>
      </c>
      <c r="H172">
        <f t="shared" si="15"/>
        <v>79</v>
      </c>
      <c r="I172" t="s">
        <v>9</v>
      </c>
      <c r="J172">
        <v>1</v>
      </c>
      <c r="L172" t="s">
        <v>16</v>
      </c>
      <c r="M172" t="str">
        <f t="shared" si="16"/>
        <v>F</v>
      </c>
      <c r="N172" t="s">
        <v>639</v>
      </c>
      <c r="O172" t="s">
        <v>1979</v>
      </c>
      <c r="P172" t="s">
        <v>19</v>
      </c>
      <c r="Q172">
        <v>4</v>
      </c>
      <c r="R172">
        <f t="shared" si="19"/>
        <v>2018</v>
      </c>
      <c r="S172" t="s">
        <v>8</v>
      </c>
      <c r="T172" t="s">
        <v>8</v>
      </c>
      <c r="U172" t="s">
        <v>9088</v>
      </c>
      <c r="V172">
        <f>VLOOKUP(P172,'PBT Tag Rates'!$B$5:$E$34,4,FALSE)</f>
        <v>0.80551598400000002</v>
      </c>
      <c r="W172">
        <v>1</v>
      </c>
      <c r="X172" s="16">
        <f>IFERROR(LOOKUP(H172,{30,43,48,53,58,63,68,73,78,83,88,93,97},{42,47,52,57,62,67,72,77,82,87,92,99,100}),999)</f>
        <v>82</v>
      </c>
      <c r="Y172" s="19">
        <f t="shared" si="17"/>
        <v>1.7361111111111112</v>
      </c>
      <c r="Z172" s="19">
        <f t="shared" si="20"/>
        <v>1.7503472222222223</v>
      </c>
      <c r="AA172" s="19">
        <f t="shared" si="21"/>
        <v>15.753125000000001</v>
      </c>
      <c r="AB172" s="19" t="s">
        <v>8887</v>
      </c>
    </row>
    <row r="173" spans="1:28" x14ac:dyDescent="0.35">
      <c r="A173" t="s">
        <v>1562</v>
      </c>
      <c r="B173" t="s">
        <v>1980</v>
      </c>
      <c r="C173" t="s">
        <v>1981</v>
      </c>
      <c r="D173" s="1">
        <v>44798</v>
      </c>
      <c r="E173">
        <f t="shared" si="18"/>
        <v>60</v>
      </c>
      <c r="F173" t="s">
        <v>1569</v>
      </c>
      <c r="G173">
        <v>560</v>
      </c>
      <c r="H173">
        <f t="shared" si="15"/>
        <v>56</v>
      </c>
      <c r="I173" t="s">
        <v>7</v>
      </c>
      <c r="J173" t="s">
        <v>8</v>
      </c>
      <c r="L173" t="s">
        <v>6</v>
      </c>
      <c r="M173" t="str">
        <f t="shared" si="16"/>
        <v>M</v>
      </c>
      <c r="N173" t="s">
        <v>8</v>
      </c>
      <c r="O173" t="s">
        <v>8</v>
      </c>
      <c r="P173" t="s">
        <v>11</v>
      </c>
      <c r="Q173" t="s">
        <v>8</v>
      </c>
      <c r="R173" t="str">
        <f t="shared" si="19"/>
        <v>U</v>
      </c>
      <c r="S173" t="s">
        <v>12</v>
      </c>
      <c r="T173">
        <v>0.999999999999999</v>
      </c>
      <c r="U173" t="s">
        <v>11</v>
      </c>
      <c r="V173" t="e">
        <f>VLOOKUP(P173,'PBT Tag Rates'!$B$5:$E$34,4,FALSE)</f>
        <v>#N/A</v>
      </c>
      <c r="W173">
        <v>1</v>
      </c>
      <c r="X173" s="16">
        <f>IFERROR(LOOKUP(H173,{30,43,48,53,58,63,68,73,78,83,88,93,97},{42,47,52,57,62,67,72,77,82,87,92,99,100}),999)</f>
        <v>57</v>
      </c>
      <c r="Y173" s="19">
        <f t="shared" si="17"/>
        <v>1.7361111111111112</v>
      </c>
      <c r="Z173" s="19">
        <f t="shared" si="20"/>
        <v>1.7503472222222223</v>
      </c>
      <c r="AA173" s="19">
        <f t="shared" si="21"/>
        <v>15.753125000000001</v>
      </c>
      <c r="AB173" s="19" t="s">
        <v>8887</v>
      </c>
    </row>
    <row r="174" spans="1:28" x14ac:dyDescent="0.35">
      <c r="A174" t="s">
        <v>1562</v>
      </c>
      <c r="B174" t="s">
        <v>1982</v>
      </c>
      <c r="C174" t="s">
        <v>1983</v>
      </c>
      <c r="D174" s="1">
        <v>44798</v>
      </c>
      <c r="E174">
        <f t="shared" si="18"/>
        <v>60</v>
      </c>
      <c r="F174" t="s">
        <v>1569</v>
      </c>
      <c r="G174">
        <v>550</v>
      </c>
      <c r="H174">
        <f t="shared" si="15"/>
        <v>55</v>
      </c>
      <c r="I174" t="s">
        <v>7</v>
      </c>
      <c r="J174" t="s">
        <v>8</v>
      </c>
      <c r="L174" t="s">
        <v>6</v>
      </c>
      <c r="M174" t="str">
        <f t="shared" si="16"/>
        <v>M</v>
      </c>
      <c r="N174" t="s">
        <v>826</v>
      </c>
      <c r="O174" t="s">
        <v>1074</v>
      </c>
      <c r="P174" t="s">
        <v>557</v>
      </c>
      <c r="Q174">
        <v>3</v>
      </c>
      <c r="R174">
        <f t="shared" si="19"/>
        <v>2019</v>
      </c>
      <c r="S174" t="s">
        <v>8</v>
      </c>
      <c r="T174" t="s">
        <v>8</v>
      </c>
      <c r="U174" t="s">
        <v>9090</v>
      </c>
      <c r="V174">
        <f>VLOOKUP(P174,'PBT Tag Rates'!$B$5:$E$34,4,FALSE)</f>
        <v>0.95971980899999998</v>
      </c>
      <c r="W174">
        <v>1</v>
      </c>
      <c r="X174" s="16">
        <f>IFERROR(LOOKUP(H174,{30,43,48,53,58,63,68,73,78,83,88,93,97},{42,47,52,57,62,67,72,77,82,87,92,99,100}),999)</f>
        <v>57</v>
      </c>
      <c r="Y174" s="19">
        <f t="shared" si="17"/>
        <v>1.7361111111111112</v>
      </c>
      <c r="Z174" s="19">
        <f t="shared" si="20"/>
        <v>1.7503472222222223</v>
      </c>
      <c r="AA174" s="19">
        <f t="shared" si="21"/>
        <v>15.753125000000001</v>
      </c>
      <c r="AB174" s="19" t="s">
        <v>8887</v>
      </c>
    </row>
    <row r="175" spans="1:28" x14ac:dyDescent="0.35">
      <c r="A175" t="s">
        <v>1562</v>
      </c>
      <c r="B175" t="s">
        <v>1984</v>
      </c>
      <c r="C175" t="s">
        <v>1985</v>
      </c>
      <c r="D175" s="1">
        <v>44798</v>
      </c>
      <c r="E175">
        <f t="shared" si="18"/>
        <v>60</v>
      </c>
      <c r="F175" t="s">
        <v>16</v>
      </c>
      <c r="G175">
        <v>750</v>
      </c>
      <c r="H175">
        <f t="shared" si="15"/>
        <v>75</v>
      </c>
      <c r="I175" t="s">
        <v>7</v>
      </c>
      <c r="J175" t="s">
        <v>8</v>
      </c>
      <c r="L175" t="s">
        <v>16</v>
      </c>
      <c r="M175" t="str">
        <f t="shared" si="16"/>
        <v>F</v>
      </c>
      <c r="N175" t="s">
        <v>1986</v>
      </c>
      <c r="O175" t="s">
        <v>1987</v>
      </c>
      <c r="P175" t="s">
        <v>19</v>
      </c>
      <c r="Q175">
        <v>4</v>
      </c>
      <c r="R175">
        <f t="shared" si="19"/>
        <v>2018</v>
      </c>
      <c r="S175" t="s">
        <v>8</v>
      </c>
      <c r="T175" t="s">
        <v>8</v>
      </c>
      <c r="U175" t="s">
        <v>8875</v>
      </c>
      <c r="V175">
        <f>VLOOKUP(P175,'PBT Tag Rates'!$B$5:$E$34,4,FALSE)</f>
        <v>0.80551598400000002</v>
      </c>
      <c r="W175">
        <v>1</v>
      </c>
      <c r="X175" s="16">
        <f>IFERROR(LOOKUP(H175,{30,43,48,53,58,63,68,73,78,83,88,93,97},{42,47,52,57,62,67,72,77,82,87,92,99,100}),999)</f>
        <v>77</v>
      </c>
      <c r="Y175" s="19">
        <f t="shared" si="17"/>
        <v>1.7361111111111112</v>
      </c>
      <c r="Z175" s="19">
        <f t="shared" si="20"/>
        <v>1.7503472222222223</v>
      </c>
      <c r="AA175" s="19">
        <f t="shared" si="21"/>
        <v>15.753125000000001</v>
      </c>
      <c r="AB175" s="19" t="s">
        <v>8886</v>
      </c>
    </row>
    <row r="176" spans="1:28" x14ac:dyDescent="0.35">
      <c r="A176" t="s">
        <v>1562</v>
      </c>
      <c r="B176" t="s">
        <v>1988</v>
      </c>
      <c r="C176" t="s">
        <v>1989</v>
      </c>
      <c r="D176" s="1">
        <v>44798</v>
      </c>
      <c r="E176">
        <f t="shared" si="18"/>
        <v>60</v>
      </c>
      <c r="F176" t="s">
        <v>1569</v>
      </c>
      <c r="G176">
        <v>550</v>
      </c>
      <c r="H176">
        <f t="shared" si="15"/>
        <v>55</v>
      </c>
      <c r="I176" t="s">
        <v>9</v>
      </c>
      <c r="J176">
        <v>1</v>
      </c>
      <c r="L176" t="s">
        <v>6</v>
      </c>
      <c r="M176" t="str">
        <f t="shared" si="16"/>
        <v>M</v>
      </c>
      <c r="N176" t="s">
        <v>1739</v>
      </c>
      <c r="O176" t="s">
        <v>1990</v>
      </c>
      <c r="P176" t="s">
        <v>557</v>
      </c>
      <c r="Q176">
        <v>3</v>
      </c>
      <c r="R176">
        <f t="shared" si="19"/>
        <v>2019</v>
      </c>
      <c r="S176" t="s">
        <v>8</v>
      </c>
      <c r="T176" t="s">
        <v>8</v>
      </c>
      <c r="U176" t="s">
        <v>9088</v>
      </c>
      <c r="V176">
        <f>VLOOKUP(P176,'PBT Tag Rates'!$B$5:$E$34,4,FALSE)</f>
        <v>0.95971980899999998</v>
      </c>
      <c r="W176">
        <v>1</v>
      </c>
      <c r="X176" s="16">
        <f>IFERROR(LOOKUP(H176,{30,43,48,53,58,63,68,73,78,83,88,93,97},{42,47,52,57,62,67,72,77,82,87,92,99,100}),999)</f>
        <v>57</v>
      </c>
      <c r="Y176" s="19">
        <f t="shared" si="17"/>
        <v>1.7361111111111112</v>
      </c>
      <c r="Z176" s="19">
        <f t="shared" si="20"/>
        <v>1.7503472222222223</v>
      </c>
      <c r="AA176" s="19">
        <f t="shared" si="21"/>
        <v>15.753125000000001</v>
      </c>
      <c r="AB176" s="19" t="s">
        <v>8887</v>
      </c>
    </row>
    <row r="177" spans="1:28" x14ac:dyDescent="0.35">
      <c r="A177" t="s">
        <v>1562</v>
      </c>
      <c r="B177" t="s">
        <v>1991</v>
      </c>
      <c r="C177" t="s">
        <v>1992</v>
      </c>
      <c r="D177" s="1">
        <v>44798</v>
      </c>
      <c r="E177">
        <f t="shared" si="18"/>
        <v>60</v>
      </c>
      <c r="F177" t="s">
        <v>1569</v>
      </c>
      <c r="G177">
        <v>560</v>
      </c>
      <c r="H177">
        <f t="shared" si="15"/>
        <v>56</v>
      </c>
      <c r="I177" t="s">
        <v>9</v>
      </c>
      <c r="J177" t="s">
        <v>8</v>
      </c>
      <c r="L177" t="s">
        <v>6</v>
      </c>
      <c r="M177" t="str">
        <f t="shared" si="16"/>
        <v>M</v>
      </c>
      <c r="N177" t="s">
        <v>1993</v>
      </c>
      <c r="O177" t="s">
        <v>1994</v>
      </c>
      <c r="P177" t="s">
        <v>557</v>
      </c>
      <c r="Q177">
        <v>3</v>
      </c>
      <c r="R177">
        <f t="shared" si="19"/>
        <v>2019</v>
      </c>
      <c r="S177" t="s">
        <v>8</v>
      </c>
      <c r="T177" t="s">
        <v>8</v>
      </c>
      <c r="U177" t="s">
        <v>9085</v>
      </c>
      <c r="V177">
        <f>VLOOKUP(P177,'PBT Tag Rates'!$B$5:$E$34,4,FALSE)</f>
        <v>0.95971980899999998</v>
      </c>
      <c r="W177">
        <v>1</v>
      </c>
      <c r="X177" s="16">
        <f>IFERROR(LOOKUP(H177,{30,43,48,53,58,63,68,73,78,83,88,93,97},{42,47,52,57,62,67,72,77,82,87,92,99,100}),999)</f>
        <v>57</v>
      </c>
      <c r="Y177" s="19">
        <f t="shared" si="17"/>
        <v>1.7361111111111112</v>
      </c>
      <c r="Z177" s="19">
        <f t="shared" si="20"/>
        <v>1.7503472222222223</v>
      </c>
      <c r="AA177" s="19">
        <f t="shared" si="21"/>
        <v>15.753125000000001</v>
      </c>
      <c r="AB177" s="19" t="s">
        <v>8887</v>
      </c>
    </row>
    <row r="178" spans="1:28" x14ac:dyDescent="0.35">
      <c r="A178" t="s">
        <v>1562</v>
      </c>
      <c r="B178" t="s">
        <v>1995</v>
      </c>
      <c r="C178" t="s">
        <v>621</v>
      </c>
      <c r="D178" s="1">
        <v>44798</v>
      </c>
      <c r="E178">
        <f t="shared" si="18"/>
        <v>60</v>
      </c>
      <c r="F178" t="s">
        <v>16</v>
      </c>
      <c r="G178">
        <v>780</v>
      </c>
      <c r="H178">
        <f t="shared" si="15"/>
        <v>78</v>
      </c>
      <c r="I178" t="s">
        <v>9</v>
      </c>
      <c r="J178">
        <v>1</v>
      </c>
      <c r="L178" t="s">
        <v>16</v>
      </c>
      <c r="M178" t="str">
        <f t="shared" si="16"/>
        <v>F</v>
      </c>
      <c r="N178" t="s">
        <v>8</v>
      </c>
      <c r="O178" t="s">
        <v>8</v>
      </c>
      <c r="P178" t="s">
        <v>11</v>
      </c>
      <c r="Q178" t="s">
        <v>8</v>
      </c>
      <c r="R178" t="str">
        <f t="shared" si="19"/>
        <v>U</v>
      </c>
      <c r="S178" t="s">
        <v>12</v>
      </c>
      <c r="T178">
        <v>1</v>
      </c>
      <c r="U178" t="s">
        <v>8890</v>
      </c>
      <c r="V178" t="e">
        <f>VLOOKUP(P178,'PBT Tag Rates'!$B$5:$E$34,4,FALSE)</f>
        <v>#N/A</v>
      </c>
      <c r="W178">
        <v>1</v>
      </c>
      <c r="X178" s="16">
        <f>IFERROR(LOOKUP(H178,{30,43,48,53,58,63,68,73,78,83,88,93,97},{42,47,52,57,62,67,72,77,82,87,92,99,100}),999)</f>
        <v>82</v>
      </c>
      <c r="Y178" s="19">
        <f t="shared" si="17"/>
        <v>1.7361111111111112</v>
      </c>
      <c r="Z178" s="19">
        <f t="shared" si="20"/>
        <v>1.7503472222222223</v>
      </c>
      <c r="AA178" s="19">
        <f t="shared" si="21"/>
        <v>15.753125000000001</v>
      </c>
      <c r="AB178" s="19" t="s">
        <v>8887</v>
      </c>
    </row>
    <row r="179" spans="1:28" x14ac:dyDescent="0.35">
      <c r="A179" t="s">
        <v>1562</v>
      </c>
      <c r="B179" t="s">
        <v>1996</v>
      </c>
      <c r="C179" t="s">
        <v>1997</v>
      </c>
      <c r="D179" s="1">
        <v>44799</v>
      </c>
      <c r="E179">
        <f t="shared" si="18"/>
        <v>60</v>
      </c>
      <c r="F179" t="s">
        <v>16</v>
      </c>
      <c r="G179">
        <v>750</v>
      </c>
      <c r="H179">
        <f t="shared" si="15"/>
        <v>75</v>
      </c>
      <c r="I179" t="s">
        <v>7</v>
      </c>
      <c r="J179" t="s">
        <v>8</v>
      </c>
      <c r="L179" t="s">
        <v>16</v>
      </c>
      <c r="M179" t="str">
        <f t="shared" si="16"/>
        <v>F</v>
      </c>
      <c r="N179" t="s">
        <v>674</v>
      </c>
      <c r="O179" t="s">
        <v>1076</v>
      </c>
      <c r="P179" t="s">
        <v>19</v>
      </c>
      <c r="Q179">
        <v>4</v>
      </c>
      <c r="R179">
        <f t="shared" si="19"/>
        <v>2018</v>
      </c>
      <c r="S179" t="s">
        <v>8</v>
      </c>
      <c r="T179" t="s">
        <v>8</v>
      </c>
      <c r="U179" t="s">
        <v>8875</v>
      </c>
      <c r="V179">
        <f>VLOOKUP(P179,'PBT Tag Rates'!$B$5:$E$34,4,FALSE)</f>
        <v>0.80551598400000002</v>
      </c>
      <c r="W179">
        <v>1</v>
      </c>
      <c r="X179" s="16">
        <f>IFERROR(LOOKUP(H179,{30,43,48,53,58,63,68,73,78,83,88,93,97},{42,47,52,57,62,67,72,77,82,87,92,99,100}),999)</f>
        <v>77</v>
      </c>
      <c r="Y179" s="19">
        <f t="shared" si="17"/>
        <v>1.7361111111111112</v>
      </c>
      <c r="Z179" s="19">
        <f t="shared" si="20"/>
        <v>1.7503472222222223</v>
      </c>
      <c r="AA179" s="19">
        <f t="shared" si="21"/>
        <v>15.753125000000001</v>
      </c>
      <c r="AB179" s="19" t="s">
        <v>8886</v>
      </c>
    </row>
    <row r="180" spans="1:28" x14ac:dyDescent="0.35">
      <c r="A180" t="s">
        <v>1562</v>
      </c>
      <c r="B180" t="s">
        <v>1998</v>
      </c>
      <c r="C180" t="s">
        <v>1999</v>
      </c>
      <c r="D180" s="1">
        <v>44799</v>
      </c>
      <c r="E180">
        <f t="shared" si="18"/>
        <v>60</v>
      </c>
      <c r="F180" t="s">
        <v>16</v>
      </c>
      <c r="G180">
        <v>810</v>
      </c>
      <c r="H180">
        <f t="shared" si="15"/>
        <v>81</v>
      </c>
      <c r="I180" t="s">
        <v>9</v>
      </c>
      <c r="J180">
        <v>1</v>
      </c>
      <c r="L180" t="s">
        <v>6</v>
      </c>
      <c r="M180" t="str">
        <f t="shared" si="16"/>
        <v>M</v>
      </c>
      <c r="N180" t="s">
        <v>8</v>
      </c>
      <c r="O180" t="s">
        <v>8</v>
      </c>
      <c r="P180" t="s">
        <v>11</v>
      </c>
      <c r="Q180" t="s">
        <v>8</v>
      </c>
      <c r="R180" t="str">
        <f t="shared" si="19"/>
        <v>U</v>
      </c>
      <c r="S180" t="s">
        <v>12</v>
      </c>
      <c r="T180">
        <v>0.999999999999999</v>
      </c>
      <c r="U180" t="s">
        <v>8890</v>
      </c>
      <c r="V180" t="e">
        <f>VLOOKUP(P180,'PBT Tag Rates'!$B$5:$E$34,4,FALSE)</f>
        <v>#N/A</v>
      </c>
      <c r="W180">
        <v>1</v>
      </c>
      <c r="X180" s="16">
        <f>IFERROR(LOOKUP(H180,{30,43,48,53,58,63,68,73,78,83,88,93,97},{42,47,52,57,62,67,72,77,82,87,92,99,100}),999)</f>
        <v>82</v>
      </c>
      <c r="Y180" s="19">
        <f t="shared" si="17"/>
        <v>1.7361111111111112</v>
      </c>
      <c r="Z180" s="19">
        <f t="shared" si="20"/>
        <v>1.7503472222222223</v>
      </c>
      <c r="AA180" s="19">
        <f t="shared" si="21"/>
        <v>15.753125000000001</v>
      </c>
      <c r="AB180" s="19" t="s">
        <v>8887</v>
      </c>
    </row>
    <row r="181" spans="1:28" x14ac:dyDescent="0.35">
      <c r="A181" t="s">
        <v>1562</v>
      </c>
      <c r="B181" t="s">
        <v>2000</v>
      </c>
      <c r="C181" t="s">
        <v>2001</v>
      </c>
      <c r="D181" s="1">
        <v>44799</v>
      </c>
      <c r="E181">
        <f t="shared" si="18"/>
        <v>60</v>
      </c>
      <c r="F181" t="s">
        <v>1569</v>
      </c>
      <c r="G181">
        <v>630</v>
      </c>
      <c r="H181">
        <f t="shared" si="15"/>
        <v>63</v>
      </c>
      <c r="I181" t="s">
        <v>9</v>
      </c>
      <c r="J181">
        <v>1</v>
      </c>
      <c r="L181" t="s">
        <v>6</v>
      </c>
      <c r="M181" t="str">
        <f t="shared" si="16"/>
        <v>M</v>
      </c>
      <c r="N181" t="s">
        <v>564</v>
      </c>
      <c r="O181" t="s">
        <v>2002</v>
      </c>
      <c r="P181" t="s">
        <v>19</v>
      </c>
      <c r="Q181">
        <v>4</v>
      </c>
      <c r="R181">
        <f t="shared" si="19"/>
        <v>2018</v>
      </c>
      <c r="S181" t="s">
        <v>8</v>
      </c>
      <c r="T181" t="s">
        <v>8</v>
      </c>
      <c r="U181" t="s">
        <v>9088</v>
      </c>
      <c r="V181">
        <f>VLOOKUP(P181,'PBT Tag Rates'!$B$5:$E$34,4,FALSE)</f>
        <v>0.80551598400000002</v>
      </c>
      <c r="W181">
        <v>1</v>
      </c>
      <c r="X181" s="16">
        <f>IFERROR(LOOKUP(H181,{30,43,48,53,58,63,68,73,78,83,88,93,97},{42,47,52,57,62,67,72,77,82,87,92,99,100}),999)</f>
        <v>67</v>
      </c>
      <c r="Y181" s="19">
        <f t="shared" si="17"/>
        <v>1.7361111111111112</v>
      </c>
      <c r="Z181" s="19">
        <f t="shared" si="20"/>
        <v>1.7503472222222223</v>
      </c>
      <c r="AA181" s="19">
        <f t="shared" si="21"/>
        <v>15.753125000000001</v>
      </c>
      <c r="AB181" s="19" t="s">
        <v>8887</v>
      </c>
    </row>
    <row r="182" spans="1:28" x14ac:dyDescent="0.35">
      <c r="A182" t="s">
        <v>1562</v>
      </c>
      <c r="B182" t="s">
        <v>2003</v>
      </c>
      <c r="C182" t="s">
        <v>2004</v>
      </c>
      <c r="D182" s="1">
        <v>44799</v>
      </c>
      <c r="E182">
        <f t="shared" si="18"/>
        <v>60</v>
      </c>
      <c r="F182" t="s">
        <v>6</v>
      </c>
      <c r="G182">
        <v>820</v>
      </c>
      <c r="H182">
        <f t="shared" si="15"/>
        <v>82</v>
      </c>
      <c r="I182" t="s">
        <v>9</v>
      </c>
      <c r="J182">
        <v>1</v>
      </c>
      <c r="L182" t="s">
        <v>1569</v>
      </c>
      <c r="M182" t="str">
        <f t="shared" si="16"/>
        <v>M</v>
      </c>
      <c r="N182" t="s">
        <v>646</v>
      </c>
      <c r="O182" t="s">
        <v>647</v>
      </c>
      <c r="P182" t="s">
        <v>19</v>
      </c>
      <c r="Q182">
        <v>4</v>
      </c>
      <c r="R182">
        <f t="shared" si="19"/>
        <v>2018</v>
      </c>
      <c r="S182" t="s">
        <v>8</v>
      </c>
      <c r="T182" t="s">
        <v>8</v>
      </c>
      <c r="U182" t="s">
        <v>9086</v>
      </c>
      <c r="V182">
        <f>VLOOKUP(P182,'PBT Tag Rates'!$B$5:$E$34,4,FALSE)</f>
        <v>0.80551598400000002</v>
      </c>
      <c r="W182">
        <v>1</v>
      </c>
      <c r="X182" s="16">
        <f>IFERROR(LOOKUP(H182,{30,43,48,53,58,63,68,73,78,83,88,93,97},{42,47,52,57,62,67,72,77,82,87,92,99,100}),999)</f>
        <v>82</v>
      </c>
      <c r="Y182" s="19">
        <f t="shared" si="17"/>
        <v>1.7361111111111112</v>
      </c>
      <c r="Z182" s="19">
        <f t="shared" si="20"/>
        <v>1.7503472222222223</v>
      </c>
      <c r="AA182" s="19">
        <f t="shared" si="21"/>
        <v>15.753125000000001</v>
      </c>
      <c r="AB182" s="19" t="s">
        <v>8887</v>
      </c>
    </row>
    <row r="183" spans="1:28" x14ac:dyDescent="0.35">
      <c r="A183" t="s">
        <v>1562</v>
      </c>
      <c r="B183" t="s">
        <v>2005</v>
      </c>
      <c r="C183" t="s">
        <v>2006</v>
      </c>
      <c r="D183" s="1">
        <v>44799</v>
      </c>
      <c r="E183">
        <f t="shared" si="18"/>
        <v>60</v>
      </c>
      <c r="F183" t="s">
        <v>16</v>
      </c>
      <c r="G183">
        <v>840</v>
      </c>
      <c r="H183">
        <f t="shared" si="15"/>
        <v>84</v>
      </c>
      <c r="I183" t="s">
        <v>7</v>
      </c>
      <c r="J183" t="s">
        <v>8</v>
      </c>
      <c r="L183" t="s">
        <v>16</v>
      </c>
      <c r="M183" t="str">
        <f t="shared" si="16"/>
        <v>F</v>
      </c>
      <c r="N183" t="s">
        <v>25</v>
      </c>
      <c r="O183" t="s">
        <v>653</v>
      </c>
      <c r="P183" t="s">
        <v>19</v>
      </c>
      <c r="Q183">
        <v>4</v>
      </c>
      <c r="R183">
        <f t="shared" si="19"/>
        <v>2018</v>
      </c>
      <c r="S183" t="s">
        <v>8</v>
      </c>
      <c r="T183" t="s">
        <v>8</v>
      </c>
      <c r="U183" t="s">
        <v>9006</v>
      </c>
      <c r="V183">
        <f>VLOOKUP(P183,'PBT Tag Rates'!$B$5:$E$34,4,FALSE)</f>
        <v>0.80551598400000002</v>
      </c>
      <c r="W183">
        <v>1</v>
      </c>
      <c r="X183" s="16">
        <f>IFERROR(LOOKUP(H183,{30,43,48,53,58,63,68,73,78,83,88,93,97},{42,47,52,57,62,67,72,77,82,87,92,99,100}),999)</f>
        <v>87</v>
      </c>
      <c r="Y183" s="19">
        <f t="shared" si="17"/>
        <v>1.7361111111111112</v>
      </c>
      <c r="Z183" s="19">
        <f t="shared" si="20"/>
        <v>1.7503472222222223</v>
      </c>
      <c r="AA183" s="19">
        <f t="shared" si="21"/>
        <v>15.753125000000001</v>
      </c>
      <c r="AB183" s="19" t="s">
        <v>8886</v>
      </c>
    </row>
    <row r="184" spans="1:28" x14ac:dyDescent="0.35">
      <c r="A184" t="s">
        <v>1562</v>
      </c>
      <c r="B184" t="s">
        <v>2007</v>
      </c>
      <c r="C184" t="s">
        <v>2008</v>
      </c>
      <c r="D184" s="1">
        <v>44799</v>
      </c>
      <c r="E184">
        <f t="shared" si="18"/>
        <v>60</v>
      </c>
      <c r="F184" t="s">
        <v>1569</v>
      </c>
      <c r="G184">
        <v>550</v>
      </c>
      <c r="H184">
        <f t="shared" si="15"/>
        <v>55</v>
      </c>
      <c r="I184" t="s">
        <v>7</v>
      </c>
      <c r="J184" t="s">
        <v>8</v>
      </c>
      <c r="L184" t="s">
        <v>6</v>
      </c>
      <c r="M184" t="str">
        <f t="shared" si="16"/>
        <v>M</v>
      </c>
      <c r="N184" t="s">
        <v>1604</v>
      </c>
      <c r="O184" t="s">
        <v>2009</v>
      </c>
      <c r="P184" t="s">
        <v>557</v>
      </c>
      <c r="Q184">
        <v>3</v>
      </c>
      <c r="R184">
        <f t="shared" si="19"/>
        <v>2019</v>
      </c>
      <c r="S184" t="s">
        <v>8</v>
      </c>
      <c r="T184" t="s">
        <v>8</v>
      </c>
      <c r="U184" t="s">
        <v>9088</v>
      </c>
      <c r="V184">
        <f>VLOOKUP(P184,'PBT Tag Rates'!$B$5:$E$34,4,FALSE)</f>
        <v>0.95971980899999998</v>
      </c>
      <c r="W184">
        <v>1</v>
      </c>
      <c r="X184" s="16">
        <f>IFERROR(LOOKUP(H184,{30,43,48,53,58,63,68,73,78,83,88,93,97},{42,47,52,57,62,67,72,77,82,87,92,99,100}),999)</f>
        <v>57</v>
      </c>
      <c r="Y184" s="19">
        <f t="shared" si="17"/>
        <v>1.7361111111111112</v>
      </c>
      <c r="Z184" s="19">
        <f t="shared" si="20"/>
        <v>1.7503472222222223</v>
      </c>
      <c r="AA184" s="19">
        <f t="shared" si="21"/>
        <v>15.753125000000001</v>
      </c>
      <c r="AB184" s="19" t="s">
        <v>8887</v>
      </c>
    </row>
    <row r="185" spans="1:28" x14ac:dyDescent="0.35">
      <c r="A185" t="s">
        <v>1562</v>
      </c>
      <c r="B185" t="s">
        <v>2010</v>
      </c>
      <c r="C185" t="s">
        <v>2011</v>
      </c>
      <c r="D185" s="1">
        <v>44799</v>
      </c>
      <c r="E185">
        <f t="shared" si="18"/>
        <v>60</v>
      </c>
      <c r="F185" t="s">
        <v>16</v>
      </c>
      <c r="G185">
        <v>750</v>
      </c>
      <c r="H185">
        <f t="shared" si="15"/>
        <v>75</v>
      </c>
      <c r="I185" t="s">
        <v>7</v>
      </c>
      <c r="J185" t="s">
        <v>8</v>
      </c>
      <c r="L185" t="s">
        <v>16</v>
      </c>
      <c r="M185" t="str">
        <f t="shared" si="16"/>
        <v>F</v>
      </c>
      <c r="N185" t="s">
        <v>8</v>
      </c>
      <c r="O185" t="s">
        <v>8</v>
      </c>
      <c r="P185" t="s">
        <v>11</v>
      </c>
      <c r="Q185" t="s">
        <v>8</v>
      </c>
      <c r="R185" t="str">
        <f t="shared" si="19"/>
        <v>U</v>
      </c>
      <c r="S185" t="s">
        <v>12</v>
      </c>
      <c r="T185">
        <v>1</v>
      </c>
      <c r="U185" t="s">
        <v>11</v>
      </c>
      <c r="V185" t="e">
        <f>VLOOKUP(P185,'PBT Tag Rates'!$B$5:$E$34,4,FALSE)</f>
        <v>#N/A</v>
      </c>
      <c r="W185">
        <v>1</v>
      </c>
      <c r="X185" s="16">
        <f>IFERROR(LOOKUP(H185,{30,43,48,53,58,63,68,73,78,83,88,93,97},{42,47,52,57,62,67,72,77,82,87,92,99,100}),999)</f>
        <v>77</v>
      </c>
      <c r="Y185" s="19">
        <f t="shared" si="17"/>
        <v>1.7361111111111112</v>
      </c>
      <c r="Z185" s="19">
        <f t="shared" si="20"/>
        <v>1.7503472222222223</v>
      </c>
      <c r="AA185" s="19">
        <f t="shared" si="21"/>
        <v>15.753125000000001</v>
      </c>
      <c r="AB185" s="19" t="s">
        <v>8887</v>
      </c>
    </row>
    <row r="186" spans="1:28" x14ac:dyDescent="0.35">
      <c r="A186" t="s">
        <v>1562</v>
      </c>
      <c r="B186" t="s">
        <v>2012</v>
      </c>
      <c r="C186" t="s">
        <v>2013</v>
      </c>
      <c r="D186" s="1">
        <v>44799</v>
      </c>
      <c r="E186">
        <f t="shared" si="18"/>
        <v>60</v>
      </c>
      <c r="F186" t="s">
        <v>1569</v>
      </c>
      <c r="G186">
        <v>600</v>
      </c>
      <c r="H186">
        <f t="shared" si="15"/>
        <v>60</v>
      </c>
      <c r="I186" t="s">
        <v>9</v>
      </c>
      <c r="J186">
        <v>1</v>
      </c>
      <c r="L186" t="s">
        <v>6</v>
      </c>
      <c r="M186" t="str">
        <f t="shared" si="16"/>
        <v>M</v>
      </c>
      <c r="N186" t="s">
        <v>1739</v>
      </c>
      <c r="O186" t="s">
        <v>1740</v>
      </c>
      <c r="P186" t="s">
        <v>557</v>
      </c>
      <c r="Q186">
        <v>3</v>
      </c>
      <c r="R186">
        <f t="shared" si="19"/>
        <v>2019</v>
      </c>
      <c r="S186" t="s">
        <v>8</v>
      </c>
      <c r="T186" t="s">
        <v>8</v>
      </c>
      <c r="U186" t="s">
        <v>9088</v>
      </c>
      <c r="V186">
        <f>VLOOKUP(P186,'PBT Tag Rates'!$B$5:$E$34,4,FALSE)</f>
        <v>0.95971980899999998</v>
      </c>
      <c r="W186">
        <v>1</v>
      </c>
      <c r="X186" s="16">
        <f>IFERROR(LOOKUP(H186,{30,43,48,53,58,63,68,73,78,83,88,93,97},{42,47,52,57,62,67,72,77,82,87,92,99,100}),999)</f>
        <v>62</v>
      </c>
      <c r="Y186" s="19">
        <f t="shared" si="17"/>
        <v>1.7361111111111112</v>
      </c>
      <c r="Z186" s="19">
        <f t="shared" si="20"/>
        <v>1.7503472222222223</v>
      </c>
      <c r="AA186" s="19">
        <f t="shared" si="21"/>
        <v>15.753125000000001</v>
      </c>
      <c r="AB186" s="19" t="s">
        <v>8887</v>
      </c>
    </row>
    <row r="187" spans="1:28" x14ac:dyDescent="0.35">
      <c r="A187" t="s">
        <v>1562</v>
      </c>
      <c r="B187" t="s">
        <v>2014</v>
      </c>
      <c r="C187" t="s">
        <v>2015</v>
      </c>
      <c r="D187" s="1">
        <v>44799</v>
      </c>
      <c r="E187">
        <f t="shared" si="18"/>
        <v>60</v>
      </c>
      <c r="F187" t="s">
        <v>16</v>
      </c>
      <c r="G187">
        <v>790</v>
      </c>
      <c r="H187">
        <f t="shared" si="15"/>
        <v>79</v>
      </c>
      <c r="I187" t="s">
        <v>9</v>
      </c>
      <c r="J187">
        <v>1</v>
      </c>
      <c r="L187" t="s">
        <v>16</v>
      </c>
      <c r="M187" t="str">
        <f t="shared" si="16"/>
        <v>F</v>
      </c>
      <c r="N187" t="s">
        <v>8</v>
      </c>
      <c r="O187" t="s">
        <v>8</v>
      </c>
      <c r="P187" t="s">
        <v>11</v>
      </c>
      <c r="Q187" t="s">
        <v>8</v>
      </c>
      <c r="R187" t="str">
        <f t="shared" si="19"/>
        <v>U</v>
      </c>
      <c r="S187" t="s">
        <v>12</v>
      </c>
      <c r="T187">
        <v>1</v>
      </c>
      <c r="U187" t="s">
        <v>8890</v>
      </c>
      <c r="V187" t="e">
        <f>VLOOKUP(P187,'PBT Tag Rates'!$B$5:$E$34,4,FALSE)</f>
        <v>#N/A</v>
      </c>
      <c r="W187">
        <v>1</v>
      </c>
      <c r="X187" s="16">
        <f>IFERROR(LOOKUP(H187,{30,43,48,53,58,63,68,73,78,83,88,93,97},{42,47,52,57,62,67,72,77,82,87,92,99,100}),999)</f>
        <v>82</v>
      </c>
      <c r="Y187" s="19">
        <f t="shared" si="17"/>
        <v>1.7361111111111112</v>
      </c>
      <c r="Z187" s="19">
        <f t="shared" si="20"/>
        <v>1.7503472222222223</v>
      </c>
      <c r="AA187" s="19">
        <f t="shared" si="21"/>
        <v>15.753125000000001</v>
      </c>
      <c r="AB187" s="19" t="s">
        <v>8887</v>
      </c>
    </row>
    <row r="188" spans="1:28" x14ac:dyDescent="0.35">
      <c r="A188" t="s">
        <v>1562</v>
      </c>
      <c r="B188" t="s">
        <v>2016</v>
      </c>
      <c r="C188" t="s">
        <v>625</v>
      </c>
      <c r="D188" s="1">
        <v>44799</v>
      </c>
      <c r="E188">
        <f t="shared" si="18"/>
        <v>60</v>
      </c>
      <c r="F188" t="s">
        <v>16</v>
      </c>
      <c r="G188">
        <v>750</v>
      </c>
      <c r="H188">
        <f t="shared" si="15"/>
        <v>75</v>
      </c>
      <c r="I188" t="s">
        <v>9</v>
      </c>
      <c r="J188">
        <v>1</v>
      </c>
      <c r="L188" t="s">
        <v>16</v>
      </c>
      <c r="M188" t="str">
        <f t="shared" si="16"/>
        <v>F</v>
      </c>
      <c r="N188" t="s">
        <v>2017</v>
      </c>
      <c r="O188" t="s">
        <v>2018</v>
      </c>
      <c r="P188" t="s">
        <v>19</v>
      </c>
      <c r="Q188">
        <v>4</v>
      </c>
      <c r="R188">
        <f t="shared" si="19"/>
        <v>2018</v>
      </c>
      <c r="S188" t="s">
        <v>8</v>
      </c>
      <c r="T188" t="s">
        <v>8</v>
      </c>
      <c r="U188" t="s">
        <v>9007</v>
      </c>
      <c r="V188">
        <f>VLOOKUP(P188,'PBT Tag Rates'!$B$5:$E$34,4,FALSE)</f>
        <v>0.80551598400000002</v>
      </c>
      <c r="W188">
        <v>1</v>
      </c>
      <c r="X188" s="16">
        <f>IFERROR(LOOKUP(H188,{30,43,48,53,58,63,68,73,78,83,88,93,97},{42,47,52,57,62,67,72,77,82,87,92,99,100}),999)</f>
        <v>77</v>
      </c>
      <c r="Y188" s="19">
        <f t="shared" si="17"/>
        <v>1.7361111111111112</v>
      </c>
      <c r="Z188" s="19">
        <f t="shared" si="20"/>
        <v>1.7503472222222223</v>
      </c>
      <c r="AA188" s="19">
        <f t="shared" si="21"/>
        <v>15.753125000000001</v>
      </c>
      <c r="AB188" s="19" t="s">
        <v>8886</v>
      </c>
    </row>
    <row r="189" spans="1:28" x14ac:dyDescent="0.35">
      <c r="A189" t="s">
        <v>1562</v>
      </c>
      <c r="B189" t="s">
        <v>2019</v>
      </c>
      <c r="C189" t="s">
        <v>2020</v>
      </c>
      <c r="D189" s="1">
        <v>44799</v>
      </c>
      <c r="E189">
        <f t="shared" si="18"/>
        <v>60</v>
      </c>
      <c r="F189" t="s">
        <v>16</v>
      </c>
      <c r="G189">
        <v>730</v>
      </c>
      <c r="H189">
        <f t="shared" si="15"/>
        <v>73</v>
      </c>
      <c r="I189" t="s">
        <v>7</v>
      </c>
      <c r="J189" t="s">
        <v>8</v>
      </c>
      <c r="L189" t="s">
        <v>16</v>
      </c>
      <c r="M189" t="str">
        <f t="shared" si="16"/>
        <v>F</v>
      </c>
      <c r="N189" t="s">
        <v>903</v>
      </c>
      <c r="O189" t="s">
        <v>2021</v>
      </c>
      <c r="P189" t="s">
        <v>19</v>
      </c>
      <c r="Q189">
        <v>4</v>
      </c>
      <c r="R189">
        <f t="shared" si="19"/>
        <v>2018</v>
      </c>
      <c r="S189" t="s">
        <v>8</v>
      </c>
      <c r="T189" t="s">
        <v>8</v>
      </c>
      <c r="U189" t="s">
        <v>9084</v>
      </c>
      <c r="V189">
        <f>VLOOKUP(P189,'PBT Tag Rates'!$B$5:$E$34,4,FALSE)</f>
        <v>0.80551598400000002</v>
      </c>
      <c r="W189">
        <v>1</v>
      </c>
      <c r="X189" s="16">
        <f>IFERROR(LOOKUP(H189,{30,43,48,53,58,63,68,73,78,83,88,93,97},{42,47,52,57,62,67,72,77,82,87,92,99,100}),999)</f>
        <v>77</v>
      </c>
      <c r="Y189" s="19">
        <f t="shared" si="17"/>
        <v>1.7361111111111112</v>
      </c>
      <c r="Z189" s="19">
        <f t="shared" si="20"/>
        <v>1.7503472222222223</v>
      </c>
      <c r="AA189" s="19">
        <f t="shared" si="21"/>
        <v>15.753125000000001</v>
      </c>
      <c r="AB189" s="19" t="s">
        <v>8887</v>
      </c>
    </row>
    <row r="190" spans="1:28" x14ac:dyDescent="0.35">
      <c r="A190" t="s">
        <v>1562</v>
      </c>
      <c r="B190" t="s">
        <v>2022</v>
      </c>
      <c r="C190" t="s">
        <v>2023</v>
      </c>
      <c r="D190" s="1">
        <v>44799</v>
      </c>
      <c r="E190">
        <f t="shared" si="18"/>
        <v>60</v>
      </c>
      <c r="F190" t="s">
        <v>6</v>
      </c>
      <c r="G190">
        <v>700</v>
      </c>
      <c r="H190">
        <f t="shared" si="15"/>
        <v>70</v>
      </c>
      <c r="I190" t="s">
        <v>9</v>
      </c>
      <c r="J190">
        <v>1</v>
      </c>
      <c r="L190" t="s">
        <v>6</v>
      </c>
      <c r="M190" t="str">
        <f t="shared" si="16"/>
        <v>M</v>
      </c>
      <c r="N190" t="s">
        <v>2024</v>
      </c>
      <c r="O190" t="s">
        <v>2025</v>
      </c>
      <c r="P190" t="s">
        <v>557</v>
      </c>
      <c r="Q190">
        <v>3</v>
      </c>
      <c r="R190">
        <f t="shared" si="19"/>
        <v>2019</v>
      </c>
      <c r="S190" t="s">
        <v>8</v>
      </c>
      <c r="T190" t="s">
        <v>8</v>
      </c>
      <c r="U190" t="s">
        <v>9084</v>
      </c>
      <c r="V190">
        <f>VLOOKUP(P190,'PBT Tag Rates'!$B$5:$E$34,4,FALSE)</f>
        <v>0.95971980899999998</v>
      </c>
      <c r="W190">
        <v>1</v>
      </c>
      <c r="X190" s="16">
        <f>IFERROR(LOOKUP(H190,{30,43,48,53,58,63,68,73,78,83,88,93,97},{42,47,52,57,62,67,72,77,82,87,92,99,100}),999)</f>
        <v>72</v>
      </c>
      <c r="Y190" s="19">
        <f t="shared" si="17"/>
        <v>1.7361111111111112</v>
      </c>
      <c r="Z190" s="19">
        <f t="shared" si="20"/>
        <v>1.7503472222222223</v>
      </c>
      <c r="AA190" s="19">
        <f t="shared" si="21"/>
        <v>15.753125000000001</v>
      </c>
      <c r="AB190" s="19" t="s">
        <v>8887</v>
      </c>
    </row>
    <row r="191" spans="1:28" x14ac:dyDescent="0.35">
      <c r="A191" t="s">
        <v>1562</v>
      </c>
      <c r="B191" t="s">
        <v>2026</v>
      </c>
      <c r="C191" t="s">
        <v>2027</v>
      </c>
      <c r="D191" s="1">
        <v>44799</v>
      </c>
      <c r="E191">
        <f t="shared" si="18"/>
        <v>60</v>
      </c>
      <c r="F191" t="s">
        <v>16</v>
      </c>
      <c r="G191">
        <v>790</v>
      </c>
      <c r="H191">
        <f t="shared" si="15"/>
        <v>79</v>
      </c>
      <c r="I191" t="s">
        <v>9</v>
      </c>
      <c r="J191">
        <v>1</v>
      </c>
      <c r="L191" t="s">
        <v>16</v>
      </c>
      <c r="M191" t="str">
        <f t="shared" si="16"/>
        <v>F</v>
      </c>
      <c r="N191" t="s">
        <v>8</v>
      </c>
      <c r="O191" t="s">
        <v>8</v>
      </c>
      <c r="P191" t="s">
        <v>11</v>
      </c>
      <c r="Q191" t="s">
        <v>8</v>
      </c>
      <c r="R191" t="str">
        <f t="shared" si="19"/>
        <v>U</v>
      </c>
      <c r="S191" t="s">
        <v>12</v>
      </c>
      <c r="T191">
        <v>0.999999999999999</v>
      </c>
      <c r="U191" t="s">
        <v>8890</v>
      </c>
      <c r="V191" t="e">
        <f>VLOOKUP(P191,'PBT Tag Rates'!$B$5:$E$34,4,FALSE)</f>
        <v>#N/A</v>
      </c>
      <c r="W191">
        <v>1</v>
      </c>
      <c r="X191" s="16">
        <f>IFERROR(LOOKUP(H191,{30,43,48,53,58,63,68,73,78,83,88,93,97},{42,47,52,57,62,67,72,77,82,87,92,99,100}),999)</f>
        <v>82</v>
      </c>
      <c r="Y191" s="19">
        <f t="shared" si="17"/>
        <v>1.7361111111111112</v>
      </c>
      <c r="Z191" s="19">
        <f t="shared" si="20"/>
        <v>1.7503472222222223</v>
      </c>
      <c r="AA191" s="19">
        <f t="shared" si="21"/>
        <v>15.753125000000001</v>
      </c>
      <c r="AB191" s="19" t="s">
        <v>8887</v>
      </c>
    </row>
    <row r="192" spans="1:28" x14ac:dyDescent="0.35">
      <c r="A192" t="s">
        <v>1562</v>
      </c>
      <c r="B192" t="s">
        <v>2028</v>
      </c>
      <c r="C192" t="s">
        <v>2029</v>
      </c>
      <c r="D192" s="1">
        <v>44799</v>
      </c>
      <c r="E192">
        <f t="shared" si="18"/>
        <v>60</v>
      </c>
      <c r="F192" t="s">
        <v>16</v>
      </c>
      <c r="G192">
        <v>860</v>
      </c>
      <c r="H192">
        <f t="shared" si="15"/>
        <v>86</v>
      </c>
      <c r="I192" t="s">
        <v>9</v>
      </c>
      <c r="J192">
        <v>1</v>
      </c>
      <c r="L192" t="s">
        <v>16</v>
      </c>
      <c r="M192" t="str">
        <f t="shared" si="16"/>
        <v>F</v>
      </c>
      <c r="N192" t="s">
        <v>639</v>
      </c>
      <c r="O192" t="s">
        <v>2030</v>
      </c>
      <c r="P192" t="s">
        <v>19</v>
      </c>
      <c r="Q192">
        <v>4</v>
      </c>
      <c r="R192">
        <f t="shared" si="19"/>
        <v>2018</v>
      </c>
      <c r="S192" t="s">
        <v>8</v>
      </c>
      <c r="T192" t="s">
        <v>8</v>
      </c>
      <c r="U192" t="s">
        <v>9088</v>
      </c>
      <c r="V192">
        <f>VLOOKUP(P192,'PBT Tag Rates'!$B$5:$E$34,4,FALSE)</f>
        <v>0.80551598400000002</v>
      </c>
      <c r="W192">
        <v>1</v>
      </c>
      <c r="X192" s="16">
        <f>IFERROR(LOOKUP(H192,{30,43,48,53,58,63,68,73,78,83,88,93,97},{42,47,52,57,62,67,72,77,82,87,92,99,100}),999)</f>
        <v>87</v>
      </c>
      <c r="Y192" s="19">
        <f t="shared" si="17"/>
        <v>1.7361111111111112</v>
      </c>
      <c r="Z192" s="19">
        <f t="shared" si="20"/>
        <v>1.7503472222222223</v>
      </c>
      <c r="AA192" s="19">
        <f t="shared" si="21"/>
        <v>15.753125000000001</v>
      </c>
      <c r="AB192" s="19" t="s">
        <v>8887</v>
      </c>
    </row>
    <row r="193" spans="1:28" x14ac:dyDescent="0.35">
      <c r="A193" t="s">
        <v>1562</v>
      </c>
      <c r="B193" t="s">
        <v>2031</v>
      </c>
      <c r="C193" t="s">
        <v>2032</v>
      </c>
      <c r="D193" s="1">
        <v>44799</v>
      </c>
      <c r="E193">
        <f t="shared" si="18"/>
        <v>60</v>
      </c>
      <c r="F193" t="s">
        <v>1569</v>
      </c>
      <c r="G193">
        <v>460</v>
      </c>
      <c r="H193">
        <f t="shared" si="15"/>
        <v>46</v>
      </c>
      <c r="I193" t="s">
        <v>7</v>
      </c>
      <c r="J193" t="s">
        <v>8</v>
      </c>
      <c r="L193" t="s">
        <v>6</v>
      </c>
      <c r="M193" t="str">
        <f t="shared" si="16"/>
        <v>M</v>
      </c>
      <c r="N193" t="s">
        <v>2033</v>
      </c>
      <c r="O193" t="s">
        <v>2034</v>
      </c>
      <c r="P193" t="s">
        <v>2035</v>
      </c>
      <c r="Q193">
        <v>2</v>
      </c>
      <c r="R193">
        <f t="shared" si="19"/>
        <v>2020</v>
      </c>
      <c r="S193" t="s">
        <v>8</v>
      </c>
      <c r="T193" t="s">
        <v>8</v>
      </c>
      <c r="U193" t="s">
        <v>9084</v>
      </c>
      <c r="V193">
        <f>VLOOKUP(P193,'PBT Tag Rates'!$B$5:$E$34,4,FALSE)</f>
        <v>0.98961045999999997</v>
      </c>
      <c r="W193">
        <v>1</v>
      </c>
      <c r="X193" s="16">
        <f>IFERROR(LOOKUP(H193,{30,43,48,53,58,63,68,73,78,83,88,93,97},{42,47,52,57,62,67,72,77,82,87,92,99,100}),999)</f>
        <v>47</v>
      </c>
      <c r="Y193" s="19">
        <f t="shared" si="17"/>
        <v>1.7361111111111112</v>
      </c>
      <c r="Z193" s="19">
        <f t="shared" si="20"/>
        <v>1.7503472222222223</v>
      </c>
      <c r="AA193" s="19">
        <f t="shared" si="21"/>
        <v>15.753125000000001</v>
      </c>
      <c r="AB193" s="19" t="s">
        <v>8887</v>
      </c>
    </row>
    <row r="194" spans="1:28" x14ac:dyDescent="0.35">
      <c r="A194" t="s">
        <v>1562</v>
      </c>
      <c r="B194" t="s">
        <v>2036</v>
      </c>
      <c r="C194" t="s">
        <v>2037</v>
      </c>
      <c r="D194" s="1">
        <v>44799</v>
      </c>
      <c r="E194">
        <f t="shared" si="18"/>
        <v>60</v>
      </c>
      <c r="F194" t="s">
        <v>6</v>
      </c>
      <c r="G194">
        <v>710</v>
      </c>
      <c r="H194">
        <f t="shared" si="15"/>
        <v>71</v>
      </c>
      <c r="I194" t="s">
        <v>7</v>
      </c>
      <c r="J194" t="s">
        <v>8</v>
      </c>
      <c r="L194" t="s">
        <v>6</v>
      </c>
      <c r="M194" t="str">
        <f t="shared" si="16"/>
        <v>M</v>
      </c>
      <c r="N194" t="s">
        <v>597</v>
      </c>
      <c r="O194" t="s">
        <v>650</v>
      </c>
      <c r="P194" t="s">
        <v>19</v>
      </c>
      <c r="Q194">
        <v>4</v>
      </c>
      <c r="R194">
        <f t="shared" si="19"/>
        <v>2018</v>
      </c>
      <c r="S194" t="s">
        <v>8</v>
      </c>
      <c r="T194" t="s">
        <v>8</v>
      </c>
      <c r="U194" t="s">
        <v>9086</v>
      </c>
      <c r="V194">
        <f>VLOOKUP(P194,'PBT Tag Rates'!$B$5:$E$34,4,FALSE)</f>
        <v>0.80551598400000002</v>
      </c>
      <c r="W194">
        <v>1</v>
      </c>
      <c r="X194" s="16">
        <f>IFERROR(LOOKUP(H194,{30,43,48,53,58,63,68,73,78,83,88,93,97},{42,47,52,57,62,67,72,77,82,87,92,99,100}),999)</f>
        <v>72</v>
      </c>
      <c r="Y194" s="19">
        <f t="shared" si="17"/>
        <v>1.7361111111111112</v>
      </c>
      <c r="Z194" s="19">
        <f t="shared" si="20"/>
        <v>1.7503472222222223</v>
      </c>
      <c r="AA194" s="19">
        <f t="shared" si="21"/>
        <v>15.753125000000001</v>
      </c>
      <c r="AB194" s="19" t="s">
        <v>8887</v>
      </c>
    </row>
    <row r="195" spans="1:28" x14ac:dyDescent="0.35">
      <c r="A195" t="s">
        <v>1562</v>
      </c>
      <c r="B195" t="s">
        <v>2038</v>
      </c>
      <c r="C195" t="s">
        <v>2039</v>
      </c>
      <c r="D195" s="1">
        <v>44799</v>
      </c>
      <c r="E195">
        <f t="shared" si="18"/>
        <v>60</v>
      </c>
      <c r="F195" t="s">
        <v>16</v>
      </c>
      <c r="G195">
        <v>810</v>
      </c>
      <c r="H195">
        <f t="shared" si="15"/>
        <v>81</v>
      </c>
      <c r="I195" t="s">
        <v>7</v>
      </c>
      <c r="J195" t="s">
        <v>8</v>
      </c>
      <c r="L195" t="s">
        <v>16</v>
      </c>
      <c r="M195" t="str">
        <f t="shared" si="16"/>
        <v>F</v>
      </c>
      <c r="N195" t="s">
        <v>633</v>
      </c>
      <c r="O195" t="s">
        <v>829</v>
      </c>
      <c r="P195" t="s">
        <v>19</v>
      </c>
      <c r="Q195">
        <v>4</v>
      </c>
      <c r="R195">
        <f t="shared" si="19"/>
        <v>2018</v>
      </c>
      <c r="S195" t="s">
        <v>8</v>
      </c>
      <c r="T195" t="s">
        <v>8</v>
      </c>
      <c r="U195" t="s">
        <v>9086</v>
      </c>
      <c r="V195">
        <f>VLOOKUP(P195,'PBT Tag Rates'!$B$5:$E$34,4,FALSE)</f>
        <v>0.80551598400000002</v>
      </c>
      <c r="W195">
        <v>1</v>
      </c>
      <c r="X195" s="16">
        <f>IFERROR(LOOKUP(H195,{30,43,48,53,58,63,68,73,78,83,88,93,97},{42,47,52,57,62,67,72,77,82,87,92,99,100}),999)</f>
        <v>82</v>
      </c>
      <c r="Y195" s="19">
        <f t="shared" si="17"/>
        <v>1.7361111111111112</v>
      </c>
      <c r="Z195" s="19">
        <f t="shared" si="20"/>
        <v>1.7503472222222223</v>
      </c>
      <c r="AA195" s="19">
        <f t="shared" si="21"/>
        <v>15.753125000000001</v>
      </c>
      <c r="AB195" s="19" t="s">
        <v>8887</v>
      </c>
    </row>
    <row r="196" spans="1:28" x14ac:dyDescent="0.35">
      <c r="A196" t="s">
        <v>1562</v>
      </c>
      <c r="B196" t="s">
        <v>2040</v>
      </c>
      <c r="C196" t="s">
        <v>2041</v>
      </c>
      <c r="D196" s="1">
        <v>44799</v>
      </c>
      <c r="E196">
        <f t="shared" si="18"/>
        <v>60</v>
      </c>
      <c r="F196" t="s">
        <v>1569</v>
      </c>
      <c r="G196">
        <v>600</v>
      </c>
      <c r="H196">
        <f t="shared" si="15"/>
        <v>60</v>
      </c>
      <c r="I196" t="s">
        <v>7</v>
      </c>
      <c r="J196" t="s">
        <v>8</v>
      </c>
      <c r="L196" t="s">
        <v>6</v>
      </c>
      <c r="M196" t="str">
        <f t="shared" si="16"/>
        <v>M</v>
      </c>
      <c r="N196" t="s">
        <v>1826</v>
      </c>
      <c r="O196" t="s">
        <v>1827</v>
      </c>
      <c r="P196" t="s">
        <v>557</v>
      </c>
      <c r="Q196">
        <v>3</v>
      </c>
      <c r="R196">
        <f t="shared" si="19"/>
        <v>2019</v>
      </c>
      <c r="S196" t="s">
        <v>8</v>
      </c>
      <c r="T196" t="s">
        <v>8</v>
      </c>
      <c r="U196" t="s">
        <v>9006</v>
      </c>
      <c r="V196">
        <f>VLOOKUP(P196,'PBT Tag Rates'!$B$5:$E$34,4,FALSE)</f>
        <v>0.95971980899999998</v>
      </c>
      <c r="W196">
        <v>1</v>
      </c>
      <c r="X196" s="16">
        <f>IFERROR(LOOKUP(H196,{30,43,48,53,58,63,68,73,78,83,88,93,97},{42,47,52,57,62,67,72,77,82,87,92,99,100}),999)</f>
        <v>62</v>
      </c>
      <c r="Y196" s="19">
        <f t="shared" si="17"/>
        <v>1.7361111111111112</v>
      </c>
      <c r="Z196" s="19">
        <f t="shared" si="20"/>
        <v>1.7503472222222223</v>
      </c>
      <c r="AA196" s="19">
        <f t="shared" si="21"/>
        <v>15.753125000000001</v>
      </c>
      <c r="AB196" s="19" t="s">
        <v>8886</v>
      </c>
    </row>
    <row r="197" spans="1:28" x14ac:dyDescent="0.35">
      <c r="A197" t="s">
        <v>1562</v>
      </c>
      <c r="B197" t="s">
        <v>2042</v>
      </c>
      <c r="C197" t="s">
        <v>2043</v>
      </c>
      <c r="D197" s="1">
        <v>44799</v>
      </c>
      <c r="E197">
        <f t="shared" si="18"/>
        <v>60</v>
      </c>
      <c r="F197" t="s">
        <v>6</v>
      </c>
      <c r="G197">
        <v>790</v>
      </c>
      <c r="H197">
        <f t="shared" si="15"/>
        <v>79</v>
      </c>
      <c r="I197" t="s">
        <v>7</v>
      </c>
      <c r="J197" t="s">
        <v>8</v>
      </c>
      <c r="L197" t="s">
        <v>6</v>
      </c>
      <c r="M197" t="str">
        <f t="shared" si="16"/>
        <v>M</v>
      </c>
      <c r="N197" t="s">
        <v>68</v>
      </c>
      <c r="O197" t="s">
        <v>727</v>
      </c>
      <c r="P197" t="s">
        <v>19</v>
      </c>
      <c r="Q197">
        <v>4</v>
      </c>
      <c r="R197">
        <f t="shared" si="19"/>
        <v>2018</v>
      </c>
      <c r="S197" t="s">
        <v>8</v>
      </c>
      <c r="T197" t="s">
        <v>8</v>
      </c>
      <c r="U197" t="s">
        <v>8875</v>
      </c>
      <c r="V197">
        <f>VLOOKUP(P197,'PBT Tag Rates'!$B$5:$E$34,4,FALSE)</f>
        <v>0.80551598400000002</v>
      </c>
      <c r="W197">
        <v>1</v>
      </c>
      <c r="X197" s="16">
        <f>IFERROR(LOOKUP(H197,{30,43,48,53,58,63,68,73,78,83,88,93,97},{42,47,52,57,62,67,72,77,82,87,92,99,100}),999)</f>
        <v>82</v>
      </c>
      <c r="Y197" s="19">
        <f t="shared" si="17"/>
        <v>1.7361111111111112</v>
      </c>
      <c r="Z197" s="19">
        <f t="shared" si="20"/>
        <v>1.7503472222222223</v>
      </c>
      <c r="AA197" s="19">
        <f t="shared" si="21"/>
        <v>15.753125000000001</v>
      </c>
      <c r="AB197" s="19" t="s">
        <v>8886</v>
      </c>
    </row>
    <row r="198" spans="1:28" x14ac:dyDescent="0.35">
      <c r="A198" t="s">
        <v>1562</v>
      </c>
      <c r="B198" t="s">
        <v>2044</v>
      </c>
      <c r="C198" t="s">
        <v>628</v>
      </c>
      <c r="D198" s="1">
        <v>44799</v>
      </c>
      <c r="E198">
        <f t="shared" si="18"/>
        <v>60</v>
      </c>
      <c r="F198" t="s">
        <v>1569</v>
      </c>
      <c r="G198">
        <v>610</v>
      </c>
      <c r="H198">
        <f t="shared" ref="H198:H261" si="22">G198/10</f>
        <v>61</v>
      </c>
      <c r="I198" t="s">
        <v>7</v>
      </c>
      <c r="J198" t="s">
        <v>8</v>
      </c>
      <c r="L198" t="s">
        <v>6</v>
      </c>
      <c r="M198" t="str">
        <f t="shared" ref="M198:M261" si="23">IF(L198="U",F198,L198)</f>
        <v>M</v>
      </c>
      <c r="N198" t="s">
        <v>2045</v>
      </c>
      <c r="O198" t="s">
        <v>2046</v>
      </c>
      <c r="P198" t="s">
        <v>557</v>
      </c>
      <c r="Q198">
        <v>3</v>
      </c>
      <c r="R198">
        <f t="shared" si="19"/>
        <v>2019</v>
      </c>
      <c r="S198" t="s">
        <v>8</v>
      </c>
      <c r="T198" t="s">
        <v>8</v>
      </c>
      <c r="U198" t="s">
        <v>9006</v>
      </c>
      <c r="V198">
        <f>VLOOKUP(P198,'PBT Tag Rates'!$B$5:$E$34,4,FALSE)</f>
        <v>0.95971980899999998</v>
      </c>
      <c r="W198">
        <v>1</v>
      </c>
      <c r="X198" s="16">
        <f>IFERROR(LOOKUP(H198,{30,43,48,53,58,63,68,73,78,83,88,93,97},{42,47,52,57,62,67,72,77,82,87,92,99,100}),999)</f>
        <v>62</v>
      </c>
      <c r="Y198" s="19">
        <f t="shared" ref="Y198:Y261" si="24">IF(D198&lt;$D$3,W198/$Y$3,W198/$Y$4)</f>
        <v>1.7361111111111112</v>
      </c>
      <c r="Z198" s="19">
        <f t="shared" si="20"/>
        <v>1.7503472222222223</v>
      </c>
      <c r="AA198" s="19">
        <f t="shared" si="21"/>
        <v>15.753125000000001</v>
      </c>
      <c r="AB198" s="19" t="s">
        <v>8886</v>
      </c>
    </row>
    <row r="199" spans="1:28" x14ac:dyDescent="0.35">
      <c r="A199" t="s">
        <v>1562</v>
      </c>
      <c r="B199" t="s">
        <v>2047</v>
      </c>
      <c r="C199" t="s">
        <v>2048</v>
      </c>
      <c r="D199" s="1">
        <v>44799</v>
      </c>
      <c r="E199">
        <f t="shared" ref="E199:E262" si="25">IF(D199&lt;=$D$3,60,18)</f>
        <v>60</v>
      </c>
      <c r="F199" t="s">
        <v>16</v>
      </c>
      <c r="G199">
        <v>690</v>
      </c>
      <c r="H199">
        <f t="shared" si="22"/>
        <v>69</v>
      </c>
      <c r="I199" t="s">
        <v>9</v>
      </c>
      <c r="J199">
        <v>1</v>
      </c>
      <c r="L199" t="s">
        <v>16</v>
      </c>
      <c r="M199" t="str">
        <f t="shared" si="23"/>
        <v>F</v>
      </c>
      <c r="N199" t="s">
        <v>733</v>
      </c>
      <c r="O199" t="s">
        <v>734</v>
      </c>
      <c r="P199" t="s">
        <v>15</v>
      </c>
      <c r="Q199">
        <v>4</v>
      </c>
      <c r="R199">
        <f t="shared" ref="R199:R262" si="26">IFERROR($R$3-Q199,"U")</f>
        <v>2018</v>
      </c>
      <c r="S199" t="s">
        <v>8</v>
      </c>
      <c r="T199" t="s">
        <v>8</v>
      </c>
      <c r="U199" t="s">
        <v>8977</v>
      </c>
      <c r="V199">
        <f>VLOOKUP(P199,'PBT Tag Rates'!$B$5:$E$34,4,FALSE)</f>
        <v>0.96828396500000002</v>
      </c>
      <c r="W199">
        <v>1</v>
      </c>
      <c r="X199" s="16">
        <f>IFERROR(LOOKUP(H199,{30,43,48,53,58,63,68,73,78,83,88,93,97},{42,47,52,57,62,67,72,77,82,87,92,99,100}),999)</f>
        <v>72</v>
      </c>
      <c r="Y199" s="19">
        <f t="shared" si="24"/>
        <v>1.7361111111111112</v>
      </c>
      <c r="Z199" s="19">
        <f t="shared" ref="Z199:Z262" si="27">Y199*(1+$Z$4)</f>
        <v>1.7503472222222223</v>
      </c>
      <c r="AA199" s="19">
        <f t="shared" ref="AA199:AA262" si="28">IF(D199&lt;$D$3,Z199/$AA$3,Z199/$AA$4)</f>
        <v>15.753125000000001</v>
      </c>
      <c r="AB199" s="19" t="s">
        <v>8887</v>
      </c>
    </row>
    <row r="200" spans="1:28" x14ac:dyDescent="0.35">
      <c r="A200" t="s">
        <v>1562</v>
      </c>
      <c r="B200" t="s">
        <v>2049</v>
      </c>
      <c r="C200" t="s">
        <v>2050</v>
      </c>
      <c r="D200" s="1">
        <v>44799</v>
      </c>
      <c r="E200">
        <f t="shared" si="25"/>
        <v>60</v>
      </c>
      <c r="F200" t="s">
        <v>16</v>
      </c>
      <c r="G200">
        <v>720</v>
      </c>
      <c r="H200">
        <f t="shared" si="22"/>
        <v>72</v>
      </c>
      <c r="I200" t="s">
        <v>9</v>
      </c>
      <c r="J200">
        <v>1</v>
      </c>
      <c r="L200" t="s">
        <v>6</v>
      </c>
      <c r="M200" t="str">
        <f t="shared" si="23"/>
        <v>M</v>
      </c>
      <c r="N200" t="s">
        <v>2051</v>
      </c>
      <c r="O200" t="s">
        <v>775</v>
      </c>
      <c r="P200" t="s">
        <v>15</v>
      </c>
      <c r="Q200">
        <v>4</v>
      </c>
      <c r="R200">
        <f t="shared" si="26"/>
        <v>2018</v>
      </c>
      <c r="S200" t="s">
        <v>8</v>
      </c>
      <c r="T200" t="s">
        <v>8</v>
      </c>
      <c r="U200" t="s">
        <v>8858</v>
      </c>
      <c r="V200">
        <f>VLOOKUP(P200,'PBT Tag Rates'!$B$5:$E$34,4,FALSE)</f>
        <v>0.96828396500000002</v>
      </c>
      <c r="W200">
        <v>1</v>
      </c>
      <c r="X200" s="16">
        <f>IFERROR(LOOKUP(H200,{30,43,48,53,58,63,68,73,78,83,88,93,97},{42,47,52,57,62,67,72,77,82,87,92,99,100}),999)</f>
        <v>72</v>
      </c>
      <c r="Y200" s="19">
        <f t="shared" si="24"/>
        <v>1.7361111111111112</v>
      </c>
      <c r="Z200" s="19">
        <f t="shared" si="27"/>
        <v>1.7503472222222223</v>
      </c>
      <c r="AA200" s="19">
        <f t="shared" si="28"/>
        <v>15.753125000000001</v>
      </c>
      <c r="AB200" s="19" t="s">
        <v>8887</v>
      </c>
    </row>
    <row r="201" spans="1:28" x14ac:dyDescent="0.35">
      <c r="A201" t="s">
        <v>1562</v>
      </c>
      <c r="B201" t="s">
        <v>2052</v>
      </c>
      <c r="C201" t="s">
        <v>2053</v>
      </c>
      <c r="D201" s="1">
        <v>44799</v>
      </c>
      <c r="E201">
        <f t="shared" si="25"/>
        <v>60</v>
      </c>
      <c r="F201" t="s">
        <v>16</v>
      </c>
      <c r="G201">
        <v>790</v>
      </c>
      <c r="H201">
        <f t="shared" si="22"/>
        <v>79</v>
      </c>
      <c r="I201" t="s">
        <v>7</v>
      </c>
      <c r="J201" t="s">
        <v>8</v>
      </c>
      <c r="L201" t="s">
        <v>16</v>
      </c>
      <c r="M201" t="str">
        <f t="shared" si="23"/>
        <v>F</v>
      </c>
      <c r="N201" t="s">
        <v>2054</v>
      </c>
      <c r="O201" t="s">
        <v>2055</v>
      </c>
      <c r="P201" t="s">
        <v>15</v>
      </c>
      <c r="Q201">
        <v>4</v>
      </c>
      <c r="R201">
        <f t="shared" si="26"/>
        <v>2018</v>
      </c>
      <c r="S201" t="s">
        <v>8</v>
      </c>
      <c r="T201" t="s">
        <v>8</v>
      </c>
      <c r="U201" t="s">
        <v>8858</v>
      </c>
      <c r="V201">
        <f>VLOOKUP(P201,'PBT Tag Rates'!$B$5:$E$34,4,FALSE)</f>
        <v>0.96828396500000002</v>
      </c>
      <c r="W201">
        <v>1</v>
      </c>
      <c r="X201" s="16">
        <f>IFERROR(LOOKUP(H201,{30,43,48,53,58,63,68,73,78,83,88,93,97},{42,47,52,57,62,67,72,77,82,87,92,99,100}),999)</f>
        <v>82</v>
      </c>
      <c r="Y201" s="19">
        <f t="shared" si="24"/>
        <v>1.7361111111111112</v>
      </c>
      <c r="Z201" s="19">
        <f t="shared" si="27"/>
        <v>1.7503472222222223</v>
      </c>
      <c r="AA201" s="19">
        <f t="shared" si="28"/>
        <v>15.753125000000001</v>
      </c>
      <c r="AB201" s="19" t="s">
        <v>8887</v>
      </c>
    </row>
    <row r="202" spans="1:28" x14ac:dyDescent="0.35">
      <c r="A202" t="s">
        <v>1562</v>
      </c>
      <c r="B202" t="s">
        <v>2056</v>
      </c>
      <c r="C202" t="s">
        <v>2057</v>
      </c>
      <c r="D202" s="1">
        <v>44799</v>
      </c>
      <c r="E202">
        <f t="shared" si="25"/>
        <v>60</v>
      </c>
      <c r="F202" t="s">
        <v>16</v>
      </c>
      <c r="G202">
        <v>790</v>
      </c>
      <c r="H202">
        <f t="shared" si="22"/>
        <v>79</v>
      </c>
      <c r="I202" t="s">
        <v>7</v>
      </c>
      <c r="J202" t="s">
        <v>8</v>
      </c>
      <c r="L202" t="s">
        <v>16</v>
      </c>
      <c r="M202" t="str">
        <f t="shared" si="23"/>
        <v>F</v>
      </c>
      <c r="N202" t="s">
        <v>919</v>
      </c>
      <c r="O202" t="s">
        <v>920</v>
      </c>
      <c r="P202" t="s">
        <v>19</v>
      </c>
      <c r="Q202">
        <v>4</v>
      </c>
      <c r="R202">
        <f t="shared" si="26"/>
        <v>2018</v>
      </c>
      <c r="S202" t="s">
        <v>8</v>
      </c>
      <c r="T202" t="s">
        <v>8</v>
      </c>
      <c r="U202" t="s">
        <v>8875</v>
      </c>
      <c r="V202">
        <f>VLOOKUP(P202,'PBT Tag Rates'!$B$5:$E$34,4,FALSE)</f>
        <v>0.80551598400000002</v>
      </c>
      <c r="W202">
        <v>1</v>
      </c>
      <c r="X202" s="16">
        <f>IFERROR(LOOKUP(H202,{30,43,48,53,58,63,68,73,78,83,88,93,97},{42,47,52,57,62,67,72,77,82,87,92,99,100}),999)</f>
        <v>82</v>
      </c>
      <c r="Y202" s="19">
        <f t="shared" si="24"/>
        <v>1.7361111111111112</v>
      </c>
      <c r="Z202" s="19">
        <f t="shared" si="27"/>
        <v>1.7503472222222223</v>
      </c>
      <c r="AA202" s="19">
        <f t="shared" si="28"/>
        <v>15.753125000000001</v>
      </c>
      <c r="AB202" s="19" t="s">
        <v>8886</v>
      </c>
    </row>
    <row r="203" spans="1:28" x14ac:dyDescent="0.35">
      <c r="A203" t="s">
        <v>1562</v>
      </c>
      <c r="B203" t="s">
        <v>2058</v>
      </c>
      <c r="C203" t="s">
        <v>2059</v>
      </c>
      <c r="D203" s="1">
        <v>44799</v>
      </c>
      <c r="E203">
        <f t="shared" si="25"/>
        <v>60</v>
      </c>
      <c r="F203" t="s">
        <v>1569</v>
      </c>
      <c r="G203">
        <v>690</v>
      </c>
      <c r="H203">
        <f t="shared" si="22"/>
        <v>69</v>
      </c>
      <c r="I203" t="s">
        <v>7</v>
      </c>
      <c r="J203" t="s">
        <v>8</v>
      </c>
      <c r="L203" t="s">
        <v>6</v>
      </c>
      <c r="M203" t="str">
        <f t="shared" si="23"/>
        <v>M</v>
      </c>
      <c r="N203" t="s">
        <v>103</v>
      </c>
      <c r="O203" t="s">
        <v>2060</v>
      </c>
      <c r="P203" t="s">
        <v>19</v>
      </c>
      <c r="Q203">
        <v>4</v>
      </c>
      <c r="R203">
        <f t="shared" si="26"/>
        <v>2018</v>
      </c>
      <c r="S203" t="s">
        <v>8</v>
      </c>
      <c r="T203" t="s">
        <v>8</v>
      </c>
      <c r="U203" t="s">
        <v>9084</v>
      </c>
      <c r="V203">
        <f>VLOOKUP(P203,'PBT Tag Rates'!$B$5:$E$34,4,FALSE)</f>
        <v>0.80551598400000002</v>
      </c>
      <c r="W203">
        <v>1</v>
      </c>
      <c r="X203" s="16">
        <f>IFERROR(LOOKUP(H203,{30,43,48,53,58,63,68,73,78,83,88,93,97},{42,47,52,57,62,67,72,77,82,87,92,99,100}),999)</f>
        <v>72</v>
      </c>
      <c r="Y203" s="19">
        <f t="shared" si="24"/>
        <v>1.7361111111111112</v>
      </c>
      <c r="Z203" s="19">
        <f t="shared" si="27"/>
        <v>1.7503472222222223</v>
      </c>
      <c r="AA203" s="19">
        <f t="shared" si="28"/>
        <v>15.753125000000001</v>
      </c>
      <c r="AB203" s="19" t="s">
        <v>8887</v>
      </c>
    </row>
    <row r="204" spans="1:28" x14ac:dyDescent="0.35">
      <c r="A204" t="s">
        <v>1562</v>
      </c>
      <c r="B204" t="s">
        <v>2061</v>
      </c>
      <c r="C204" t="s">
        <v>2062</v>
      </c>
      <c r="D204" s="1">
        <v>44799</v>
      </c>
      <c r="E204">
        <f t="shared" si="25"/>
        <v>60</v>
      </c>
      <c r="F204" t="s">
        <v>16</v>
      </c>
      <c r="G204">
        <v>840</v>
      </c>
      <c r="H204">
        <f t="shared" si="22"/>
        <v>84</v>
      </c>
      <c r="I204" t="s">
        <v>9</v>
      </c>
      <c r="J204">
        <v>1</v>
      </c>
      <c r="L204" t="s">
        <v>16</v>
      </c>
      <c r="M204" t="str">
        <f t="shared" si="23"/>
        <v>F</v>
      </c>
      <c r="N204" t="s">
        <v>2063</v>
      </c>
      <c r="O204" t="s">
        <v>2064</v>
      </c>
      <c r="P204" t="s">
        <v>19</v>
      </c>
      <c r="Q204">
        <v>4</v>
      </c>
      <c r="R204">
        <f t="shared" si="26"/>
        <v>2018</v>
      </c>
      <c r="S204" t="s">
        <v>8</v>
      </c>
      <c r="T204" t="s">
        <v>8</v>
      </c>
      <c r="U204" t="s">
        <v>9006</v>
      </c>
      <c r="V204">
        <f>VLOOKUP(P204,'PBT Tag Rates'!$B$5:$E$34,4,FALSE)</f>
        <v>0.80551598400000002</v>
      </c>
      <c r="W204">
        <v>1</v>
      </c>
      <c r="X204" s="16">
        <f>IFERROR(LOOKUP(H204,{30,43,48,53,58,63,68,73,78,83,88,93,97},{42,47,52,57,62,67,72,77,82,87,92,99,100}),999)</f>
        <v>87</v>
      </c>
      <c r="Y204" s="19">
        <f t="shared" si="24"/>
        <v>1.7361111111111112</v>
      </c>
      <c r="Z204" s="19">
        <f t="shared" si="27"/>
        <v>1.7503472222222223</v>
      </c>
      <c r="AA204" s="19">
        <f t="shared" si="28"/>
        <v>15.753125000000001</v>
      </c>
      <c r="AB204" s="19" t="s">
        <v>8886</v>
      </c>
    </row>
    <row r="205" spans="1:28" x14ac:dyDescent="0.35">
      <c r="A205" t="s">
        <v>1562</v>
      </c>
      <c r="B205" t="s">
        <v>2065</v>
      </c>
      <c r="C205" t="s">
        <v>2066</v>
      </c>
      <c r="D205" s="1">
        <v>44799</v>
      </c>
      <c r="E205">
        <f t="shared" si="25"/>
        <v>60</v>
      </c>
      <c r="F205" t="s">
        <v>16</v>
      </c>
      <c r="G205">
        <v>700</v>
      </c>
      <c r="H205">
        <f t="shared" si="22"/>
        <v>70</v>
      </c>
      <c r="I205" t="s">
        <v>7</v>
      </c>
      <c r="J205" t="s">
        <v>8</v>
      </c>
      <c r="L205" t="s">
        <v>16</v>
      </c>
      <c r="M205" t="str">
        <f t="shared" si="23"/>
        <v>F</v>
      </c>
      <c r="N205" t="s">
        <v>45</v>
      </c>
      <c r="O205" t="s">
        <v>46</v>
      </c>
      <c r="P205" t="s">
        <v>19</v>
      </c>
      <c r="Q205">
        <v>4</v>
      </c>
      <c r="R205">
        <f t="shared" si="26"/>
        <v>2018</v>
      </c>
      <c r="S205" t="s">
        <v>8</v>
      </c>
      <c r="T205" t="s">
        <v>8</v>
      </c>
      <c r="U205" t="s">
        <v>9086</v>
      </c>
      <c r="V205">
        <f>VLOOKUP(P205,'PBT Tag Rates'!$B$5:$E$34,4,FALSE)</f>
        <v>0.80551598400000002</v>
      </c>
      <c r="W205">
        <v>1</v>
      </c>
      <c r="X205" s="16">
        <f>IFERROR(LOOKUP(H205,{30,43,48,53,58,63,68,73,78,83,88,93,97},{42,47,52,57,62,67,72,77,82,87,92,99,100}),999)</f>
        <v>72</v>
      </c>
      <c r="Y205" s="19">
        <f t="shared" si="24"/>
        <v>1.7361111111111112</v>
      </c>
      <c r="Z205" s="19">
        <f t="shared" si="27"/>
        <v>1.7503472222222223</v>
      </c>
      <c r="AA205" s="19">
        <f t="shared" si="28"/>
        <v>15.753125000000001</v>
      </c>
      <c r="AB205" s="19" t="s">
        <v>8887</v>
      </c>
    </row>
    <row r="206" spans="1:28" x14ac:dyDescent="0.35">
      <c r="A206" t="s">
        <v>1562</v>
      </c>
      <c r="B206" t="s">
        <v>2067</v>
      </c>
      <c r="C206" t="s">
        <v>2068</v>
      </c>
      <c r="D206" s="1">
        <v>44799</v>
      </c>
      <c r="E206">
        <f t="shared" si="25"/>
        <v>60</v>
      </c>
      <c r="F206" t="s">
        <v>16</v>
      </c>
      <c r="G206">
        <v>820</v>
      </c>
      <c r="H206">
        <f t="shared" si="22"/>
        <v>82</v>
      </c>
      <c r="I206" t="s">
        <v>7</v>
      </c>
      <c r="J206" t="s">
        <v>8</v>
      </c>
      <c r="L206" t="s">
        <v>16</v>
      </c>
      <c r="M206" t="str">
        <f t="shared" si="23"/>
        <v>F</v>
      </c>
      <c r="N206" t="s">
        <v>8</v>
      </c>
      <c r="O206" t="s">
        <v>8</v>
      </c>
      <c r="P206" t="s">
        <v>11</v>
      </c>
      <c r="Q206" t="s">
        <v>8</v>
      </c>
      <c r="R206" t="str">
        <f t="shared" si="26"/>
        <v>U</v>
      </c>
      <c r="S206" t="s">
        <v>12</v>
      </c>
      <c r="T206">
        <v>1</v>
      </c>
      <c r="U206" t="s">
        <v>11</v>
      </c>
      <c r="V206" t="e">
        <f>VLOOKUP(P206,'PBT Tag Rates'!$B$5:$E$34,4,FALSE)</f>
        <v>#N/A</v>
      </c>
      <c r="W206">
        <v>1</v>
      </c>
      <c r="X206" s="16">
        <f>IFERROR(LOOKUP(H206,{30,43,48,53,58,63,68,73,78,83,88,93,97},{42,47,52,57,62,67,72,77,82,87,92,99,100}),999)</f>
        <v>82</v>
      </c>
      <c r="Y206" s="19">
        <f t="shared" si="24"/>
        <v>1.7361111111111112</v>
      </c>
      <c r="Z206" s="19">
        <f t="shared" si="27"/>
        <v>1.7503472222222223</v>
      </c>
      <c r="AA206" s="19">
        <f t="shared" si="28"/>
        <v>15.753125000000001</v>
      </c>
      <c r="AB206" s="19" t="s">
        <v>8887</v>
      </c>
    </row>
    <row r="207" spans="1:28" x14ac:dyDescent="0.35">
      <c r="A207" t="s">
        <v>1562</v>
      </c>
      <c r="B207" t="s">
        <v>2069</v>
      </c>
      <c r="C207" t="s">
        <v>2070</v>
      </c>
      <c r="D207" s="1">
        <v>44799</v>
      </c>
      <c r="E207">
        <f t="shared" si="25"/>
        <v>60</v>
      </c>
      <c r="F207" t="s">
        <v>6</v>
      </c>
      <c r="G207">
        <v>720</v>
      </c>
      <c r="H207">
        <f t="shared" si="22"/>
        <v>72</v>
      </c>
      <c r="I207" t="s">
        <v>7</v>
      </c>
      <c r="J207" t="s">
        <v>8</v>
      </c>
      <c r="L207" t="s">
        <v>6</v>
      </c>
      <c r="M207" t="str">
        <f t="shared" si="23"/>
        <v>M</v>
      </c>
      <c r="N207" t="s">
        <v>8</v>
      </c>
      <c r="O207" t="s">
        <v>8</v>
      </c>
      <c r="P207" t="s">
        <v>11</v>
      </c>
      <c r="Q207" t="s">
        <v>8</v>
      </c>
      <c r="R207" t="str">
        <f t="shared" si="26"/>
        <v>U</v>
      </c>
      <c r="S207" t="s">
        <v>12</v>
      </c>
      <c r="T207">
        <v>1</v>
      </c>
      <c r="U207" t="s">
        <v>11</v>
      </c>
      <c r="V207" t="e">
        <f>VLOOKUP(P207,'PBT Tag Rates'!$B$5:$E$34,4,FALSE)</f>
        <v>#N/A</v>
      </c>
      <c r="W207">
        <v>1</v>
      </c>
      <c r="X207" s="16">
        <f>IFERROR(LOOKUP(H207,{30,43,48,53,58,63,68,73,78,83,88,93,97},{42,47,52,57,62,67,72,77,82,87,92,99,100}),999)</f>
        <v>72</v>
      </c>
      <c r="Y207" s="19">
        <f t="shared" si="24"/>
        <v>1.7361111111111112</v>
      </c>
      <c r="Z207" s="19">
        <f t="shared" si="27"/>
        <v>1.7503472222222223</v>
      </c>
      <c r="AA207" s="19">
        <f t="shared" si="28"/>
        <v>15.753125000000001</v>
      </c>
      <c r="AB207" s="19" t="s">
        <v>8887</v>
      </c>
    </row>
    <row r="208" spans="1:28" x14ac:dyDescent="0.35">
      <c r="A208" t="s">
        <v>1562</v>
      </c>
      <c r="B208" t="s">
        <v>2071</v>
      </c>
      <c r="C208" t="s">
        <v>629</v>
      </c>
      <c r="D208" s="1">
        <v>44799</v>
      </c>
      <c r="E208">
        <f t="shared" si="25"/>
        <v>60</v>
      </c>
      <c r="F208" t="s">
        <v>16</v>
      </c>
      <c r="G208">
        <v>790</v>
      </c>
      <c r="H208">
        <f t="shared" si="22"/>
        <v>79</v>
      </c>
      <c r="I208" t="s">
        <v>9</v>
      </c>
      <c r="J208">
        <v>1</v>
      </c>
      <c r="L208" t="s">
        <v>16</v>
      </c>
      <c r="M208" t="str">
        <f t="shared" si="23"/>
        <v>F</v>
      </c>
      <c r="N208" t="s">
        <v>89</v>
      </c>
      <c r="O208" t="s">
        <v>2072</v>
      </c>
      <c r="P208" t="s">
        <v>19</v>
      </c>
      <c r="Q208">
        <v>4</v>
      </c>
      <c r="R208">
        <f t="shared" si="26"/>
        <v>2018</v>
      </c>
      <c r="S208" t="s">
        <v>8</v>
      </c>
      <c r="T208" t="s">
        <v>8</v>
      </c>
      <c r="U208" t="s">
        <v>9084</v>
      </c>
      <c r="V208">
        <f>VLOOKUP(P208,'PBT Tag Rates'!$B$5:$E$34,4,FALSE)</f>
        <v>0.80551598400000002</v>
      </c>
      <c r="W208">
        <v>1</v>
      </c>
      <c r="X208" s="16">
        <f>IFERROR(LOOKUP(H208,{30,43,48,53,58,63,68,73,78,83,88,93,97},{42,47,52,57,62,67,72,77,82,87,92,99,100}),999)</f>
        <v>82</v>
      </c>
      <c r="Y208" s="19">
        <f t="shared" si="24"/>
        <v>1.7361111111111112</v>
      </c>
      <c r="Z208" s="19">
        <f t="shared" si="27"/>
        <v>1.7503472222222223</v>
      </c>
      <c r="AA208" s="19">
        <f t="shared" si="28"/>
        <v>15.753125000000001</v>
      </c>
      <c r="AB208" s="19" t="s">
        <v>8887</v>
      </c>
    </row>
    <row r="209" spans="1:28" x14ac:dyDescent="0.35">
      <c r="A209" t="s">
        <v>1562</v>
      </c>
      <c r="B209" t="s">
        <v>2073</v>
      </c>
      <c r="C209" t="s">
        <v>2074</v>
      </c>
      <c r="D209" s="1">
        <v>44799</v>
      </c>
      <c r="E209">
        <f t="shared" si="25"/>
        <v>60</v>
      </c>
      <c r="F209" t="s">
        <v>16</v>
      </c>
      <c r="G209">
        <v>740</v>
      </c>
      <c r="H209">
        <f t="shared" si="22"/>
        <v>74</v>
      </c>
      <c r="I209" t="s">
        <v>9</v>
      </c>
      <c r="J209">
        <v>1</v>
      </c>
      <c r="L209" t="s">
        <v>16</v>
      </c>
      <c r="M209" t="str">
        <f t="shared" si="23"/>
        <v>F</v>
      </c>
      <c r="N209" t="s">
        <v>639</v>
      </c>
      <c r="O209" t="s">
        <v>1979</v>
      </c>
      <c r="P209" t="s">
        <v>19</v>
      </c>
      <c r="Q209">
        <v>4</v>
      </c>
      <c r="R209">
        <f t="shared" si="26"/>
        <v>2018</v>
      </c>
      <c r="S209" t="s">
        <v>8</v>
      </c>
      <c r="T209" t="s">
        <v>8</v>
      </c>
      <c r="U209" t="s">
        <v>9088</v>
      </c>
      <c r="V209">
        <f>VLOOKUP(P209,'PBT Tag Rates'!$B$5:$E$34,4,FALSE)</f>
        <v>0.80551598400000002</v>
      </c>
      <c r="W209">
        <v>1</v>
      </c>
      <c r="X209" s="16">
        <f>IFERROR(LOOKUP(H209,{30,43,48,53,58,63,68,73,78,83,88,93,97},{42,47,52,57,62,67,72,77,82,87,92,99,100}),999)</f>
        <v>77</v>
      </c>
      <c r="Y209" s="19">
        <f t="shared" si="24"/>
        <v>1.7361111111111112</v>
      </c>
      <c r="Z209" s="19">
        <f t="shared" si="27"/>
        <v>1.7503472222222223</v>
      </c>
      <c r="AA209" s="19">
        <f t="shared" si="28"/>
        <v>15.753125000000001</v>
      </c>
      <c r="AB209" s="19" t="s">
        <v>8887</v>
      </c>
    </row>
    <row r="210" spans="1:28" x14ac:dyDescent="0.35">
      <c r="A210" t="s">
        <v>1562</v>
      </c>
      <c r="B210" t="s">
        <v>2075</v>
      </c>
      <c r="C210" t="s">
        <v>2076</v>
      </c>
      <c r="D210" s="1">
        <v>44799</v>
      </c>
      <c r="E210">
        <f t="shared" si="25"/>
        <v>60</v>
      </c>
      <c r="F210" t="s">
        <v>16</v>
      </c>
      <c r="G210">
        <v>810</v>
      </c>
      <c r="H210">
        <f t="shared" si="22"/>
        <v>81</v>
      </c>
      <c r="I210" t="s">
        <v>7</v>
      </c>
      <c r="J210" t="s">
        <v>8</v>
      </c>
      <c r="L210" t="s">
        <v>16</v>
      </c>
      <c r="M210" t="str">
        <f t="shared" si="23"/>
        <v>F</v>
      </c>
      <c r="N210" t="s">
        <v>8</v>
      </c>
      <c r="O210" t="s">
        <v>8</v>
      </c>
      <c r="P210" t="s">
        <v>11</v>
      </c>
      <c r="Q210" t="s">
        <v>8</v>
      </c>
      <c r="R210" t="str">
        <f t="shared" si="26"/>
        <v>U</v>
      </c>
      <c r="S210" t="s">
        <v>12</v>
      </c>
      <c r="T210">
        <v>1</v>
      </c>
      <c r="U210" t="s">
        <v>11</v>
      </c>
      <c r="V210" t="e">
        <f>VLOOKUP(P210,'PBT Tag Rates'!$B$5:$E$34,4,FALSE)</f>
        <v>#N/A</v>
      </c>
      <c r="W210">
        <v>1</v>
      </c>
      <c r="X210" s="16">
        <f>IFERROR(LOOKUP(H210,{30,43,48,53,58,63,68,73,78,83,88,93,97},{42,47,52,57,62,67,72,77,82,87,92,99,100}),999)</f>
        <v>82</v>
      </c>
      <c r="Y210" s="19">
        <f t="shared" si="24"/>
        <v>1.7361111111111112</v>
      </c>
      <c r="Z210" s="19">
        <f t="shared" si="27"/>
        <v>1.7503472222222223</v>
      </c>
      <c r="AA210" s="19">
        <f t="shared" si="28"/>
        <v>15.753125000000001</v>
      </c>
      <c r="AB210" s="19" t="s">
        <v>8887</v>
      </c>
    </row>
    <row r="211" spans="1:28" x14ac:dyDescent="0.35">
      <c r="A211" t="s">
        <v>1562</v>
      </c>
      <c r="B211" t="s">
        <v>2077</v>
      </c>
      <c r="C211" t="s">
        <v>2078</v>
      </c>
      <c r="D211" s="1">
        <v>44799</v>
      </c>
      <c r="E211">
        <f t="shared" si="25"/>
        <v>60</v>
      </c>
      <c r="F211" t="s">
        <v>16</v>
      </c>
      <c r="G211">
        <v>740</v>
      </c>
      <c r="H211">
        <f t="shared" si="22"/>
        <v>74</v>
      </c>
      <c r="I211" t="s">
        <v>9</v>
      </c>
      <c r="J211">
        <v>1</v>
      </c>
      <c r="L211" t="s">
        <v>16</v>
      </c>
      <c r="M211" t="str">
        <f t="shared" si="23"/>
        <v>F</v>
      </c>
      <c r="N211" t="s">
        <v>613</v>
      </c>
      <c r="O211" t="s">
        <v>988</v>
      </c>
      <c r="P211" t="s">
        <v>19</v>
      </c>
      <c r="Q211">
        <v>4</v>
      </c>
      <c r="R211">
        <f t="shared" si="26"/>
        <v>2018</v>
      </c>
      <c r="S211" t="s">
        <v>8</v>
      </c>
      <c r="T211" t="s">
        <v>8</v>
      </c>
      <c r="U211" t="s">
        <v>9088</v>
      </c>
      <c r="V211">
        <f>VLOOKUP(P211,'PBT Tag Rates'!$B$5:$E$34,4,FALSE)</f>
        <v>0.80551598400000002</v>
      </c>
      <c r="W211">
        <v>1</v>
      </c>
      <c r="X211" s="16">
        <f>IFERROR(LOOKUP(H211,{30,43,48,53,58,63,68,73,78,83,88,93,97},{42,47,52,57,62,67,72,77,82,87,92,99,100}),999)</f>
        <v>77</v>
      </c>
      <c r="Y211" s="19">
        <f t="shared" si="24"/>
        <v>1.7361111111111112</v>
      </c>
      <c r="Z211" s="19">
        <f t="shared" si="27"/>
        <v>1.7503472222222223</v>
      </c>
      <c r="AA211" s="19">
        <f t="shared" si="28"/>
        <v>15.753125000000001</v>
      </c>
      <c r="AB211" s="19" t="s">
        <v>8887</v>
      </c>
    </row>
    <row r="212" spans="1:28" x14ac:dyDescent="0.35">
      <c r="A212" t="s">
        <v>1562</v>
      </c>
      <c r="B212" t="s">
        <v>2079</v>
      </c>
      <c r="C212" t="s">
        <v>2080</v>
      </c>
      <c r="D212" s="1">
        <v>44799</v>
      </c>
      <c r="E212">
        <f t="shared" si="25"/>
        <v>60</v>
      </c>
      <c r="F212" t="s">
        <v>16</v>
      </c>
      <c r="G212">
        <v>770</v>
      </c>
      <c r="H212">
        <f t="shared" si="22"/>
        <v>77</v>
      </c>
      <c r="I212" t="s">
        <v>7</v>
      </c>
      <c r="J212" t="s">
        <v>8</v>
      </c>
      <c r="L212" t="s">
        <v>16</v>
      </c>
      <c r="M212" t="str">
        <f t="shared" si="23"/>
        <v>F</v>
      </c>
      <c r="N212" t="s">
        <v>8</v>
      </c>
      <c r="O212" t="s">
        <v>8</v>
      </c>
      <c r="P212" t="s">
        <v>11</v>
      </c>
      <c r="Q212" t="s">
        <v>8</v>
      </c>
      <c r="R212" t="str">
        <f t="shared" si="26"/>
        <v>U</v>
      </c>
      <c r="S212" t="s">
        <v>12</v>
      </c>
      <c r="T212">
        <v>0.999999999999996</v>
      </c>
      <c r="U212" t="s">
        <v>11</v>
      </c>
      <c r="V212" t="e">
        <f>VLOOKUP(P212,'PBT Tag Rates'!$B$5:$E$34,4,FALSE)</f>
        <v>#N/A</v>
      </c>
      <c r="W212">
        <v>1</v>
      </c>
      <c r="X212" s="16">
        <f>IFERROR(LOOKUP(H212,{30,43,48,53,58,63,68,73,78,83,88,93,97},{42,47,52,57,62,67,72,77,82,87,92,99,100}),999)</f>
        <v>77</v>
      </c>
      <c r="Y212" s="19">
        <f t="shared" si="24"/>
        <v>1.7361111111111112</v>
      </c>
      <c r="Z212" s="19">
        <f t="shared" si="27"/>
        <v>1.7503472222222223</v>
      </c>
      <c r="AA212" s="19">
        <f t="shared" si="28"/>
        <v>15.753125000000001</v>
      </c>
      <c r="AB212" s="19" t="s">
        <v>8887</v>
      </c>
    </row>
    <row r="213" spans="1:28" x14ac:dyDescent="0.35">
      <c r="A213" t="s">
        <v>1562</v>
      </c>
      <c r="B213" t="s">
        <v>2081</v>
      </c>
      <c r="C213" t="s">
        <v>2082</v>
      </c>
      <c r="D213" s="1">
        <v>44799</v>
      </c>
      <c r="E213">
        <f t="shared" si="25"/>
        <v>60</v>
      </c>
      <c r="F213" t="s">
        <v>6</v>
      </c>
      <c r="G213">
        <v>730</v>
      </c>
      <c r="H213">
        <f t="shared" si="22"/>
        <v>73</v>
      </c>
      <c r="I213" t="s">
        <v>7</v>
      </c>
      <c r="J213" t="s">
        <v>8</v>
      </c>
      <c r="L213" t="s">
        <v>6</v>
      </c>
      <c r="M213" t="str">
        <f t="shared" si="23"/>
        <v>M</v>
      </c>
      <c r="N213" t="s">
        <v>102</v>
      </c>
      <c r="O213" t="s">
        <v>1179</v>
      </c>
      <c r="P213" t="s">
        <v>19</v>
      </c>
      <c r="Q213">
        <v>4</v>
      </c>
      <c r="R213">
        <f t="shared" si="26"/>
        <v>2018</v>
      </c>
      <c r="S213" t="s">
        <v>8</v>
      </c>
      <c r="T213" t="s">
        <v>8</v>
      </c>
      <c r="U213" t="s">
        <v>9086</v>
      </c>
      <c r="V213">
        <f>VLOOKUP(P213,'PBT Tag Rates'!$B$5:$E$34,4,FALSE)</f>
        <v>0.80551598400000002</v>
      </c>
      <c r="W213">
        <v>1</v>
      </c>
      <c r="X213" s="16">
        <f>IFERROR(LOOKUP(H213,{30,43,48,53,58,63,68,73,78,83,88,93,97},{42,47,52,57,62,67,72,77,82,87,92,99,100}),999)</f>
        <v>77</v>
      </c>
      <c r="Y213" s="19">
        <f t="shared" si="24"/>
        <v>1.7361111111111112</v>
      </c>
      <c r="Z213" s="19">
        <f t="shared" si="27"/>
        <v>1.7503472222222223</v>
      </c>
      <c r="AA213" s="19">
        <f t="shared" si="28"/>
        <v>15.753125000000001</v>
      </c>
      <c r="AB213" s="19" t="s">
        <v>8887</v>
      </c>
    </row>
    <row r="214" spans="1:28" x14ac:dyDescent="0.35">
      <c r="A214" t="s">
        <v>1562</v>
      </c>
      <c r="B214" t="s">
        <v>2083</v>
      </c>
      <c r="C214" t="s">
        <v>2084</v>
      </c>
      <c r="D214" s="1">
        <v>44799</v>
      </c>
      <c r="E214">
        <f t="shared" si="25"/>
        <v>60</v>
      </c>
      <c r="F214" t="s">
        <v>16</v>
      </c>
      <c r="G214">
        <v>900</v>
      </c>
      <c r="H214">
        <f t="shared" si="22"/>
        <v>90</v>
      </c>
      <c r="I214" t="s">
        <v>7</v>
      </c>
      <c r="J214" t="s">
        <v>8</v>
      </c>
      <c r="L214" t="s">
        <v>16</v>
      </c>
      <c r="M214" t="str">
        <f t="shared" si="23"/>
        <v>F</v>
      </c>
      <c r="N214" t="s">
        <v>2085</v>
      </c>
      <c r="O214" t="s">
        <v>2086</v>
      </c>
      <c r="P214" t="s">
        <v>15</v>
      </c>
      <c r="Q214">
        <v>4</v>
      </c>
      <c r="R214">
        <f t="shared" si="26"/>
        <v>2018</v>
      </c>
      <c r="S214" t="s">
        <v>8</v>
      </c>
      <c r="T214" t="s">
        <v>8</v>
      </c>
      <c r="U214" t="s">
        <v>8975</v>
      </c>
      <c r="V214">
        <f>VLOOKUP(P214,'PBT Tag Rates'!$B$5:$E$34,4,FALSE)</f>
        <v>0.96828396500000002</v>
      </c>
      <c r="W214">
        <v>1</v>
      </c>
      <c r="X214" s="16">
        <f>IFERROR(LOOKUP(H214,{30,43,48,53,58,63,68,73,78,83,88,93,97},{42,47,52,57,62,67,72,77,82,87,92,99,100}),999)</f>
        <v>92</v>
      </c>
      <c r="Y214" s="19">
        <f t="shared" si="24"/>
        <v>1.7361111111111112</v>
      </c>
      <c r="Z214" s="19">
        <f t="shared" si="27"/>
        <v>1.7503472222222223</v>
      </c>
      <c r="AA214" s="19">
        <f t="shared" si="28"/>
        <v>15.753125000000001</v>
      </c>
      <c r="AB214" s="19" t="s">
        <v>8887</v>
      </c>
    </row>
    <row r="215" spans="1:28" x14ac:dyDescent="0.35">
      <c r="A215" t="s">
        <v>1562</v>
      </c>
      <c r="B215" t="s">
        <v>2087</v>
      </c>
      <c r="C215" t="s">
        <v>2088</v>
      </c>
      <c r="D215" s="1">
        <v>44799</v>
      </c>
      <c r="E215">
        <f t="shared" si="25"/>
        <v>60</v>
      </c>
      <c r="F215" t="s">
        <v>1569</v>
      </c>
      <c r="G215">
        <v>600</v>
      </c>
      <c r="H215">
        <f t="shared" si="22"/>
        <v>60</v>
      </c>
      <c r="I215" t="s">
        <v>7</v>
      </c>
      <c r="J215" t="s">
        <v>8</v>
      </c>
      <c r="L215" t="s">
        <v>6</v>
      </c>
      <c r="M215" t="str">
        <f t="shared" si="23"/>
        <v>M</v>
      </c>
      <c r="N215" t="s">
        <v>8</v>
      </c>
      <c r="O215" t="s">
        <v>8</v>
      </c>
      <c r="P215" t="s">
        <v>11</v>
      </c>
      <c r="Q215" t="s">
        <v>8</v>
      </c>
      <c r="R215" t="str">
        <f t="shared" si="26"/>
        <v>U</v>
      </c>
      <c r="S215" t="s">
        <v>12</v>
      </c>
      <c r="T215">
        <v>1</v>
      </c>
      <c r="U215" t="s">
        <v>11</v>
      </c>
      <c r="V215" t="e">
        <f>VLOOKUP(P215,'PBT Tag Rates'!$B$5:$E$34,4,FALSE)</f>
        <v>#N/A</v>
      </c>
      <c r="W215">
        <v>1</v>
      </c>
      <c r="X215" s="16">
        <f>IFERROR(LOOKUP(H215,{30,43,48,53,58,63,68,73,78,83,88,93,97},{42,47,52,57,62,67,72,77,82,87,92,99,100}),999)</f>
        <v>62</v>
      </c>
      <c r="Y215" s="19">
        <f t="shared" si="24"/>
        <v>1.7361111111111112</v>
      </c>
      <c r="Z215" s="19">
        <f t="shared" si="27"/>
        <v>1.7503472222222223</v>
      </c>
      <c r="AA215" s="19">
        <f t="shared" si="28"/>
        <v>15.753125000000001</v>
      </c>
      <c r="AB215" s="19" t="s">
        <v>8887</v>
      </c>
    </row>
    <row r="216" spans="1:28" x14ac:dyDescent="0.35">
      <c r="A216" t="s">
        <v>1562</v>
      </c>
      <c r="B216" t="s">
        <v>2089</v>
      </c>
      <c r="C216" t="s">
        <v>2090</v>
      </c>
      <c r="D216" s="1">
        <v>44799</v>
      </c>
      <c r="E216">
        <f t="shared" si="25"/>
        <v>60</v>
      </c>
      <c r="F216" t="s">
        <v>16</v>
      </c>
      <c r="G216">
        <v>770</v>
      </c>
      <c r="H216">
        <f t="shared" si="22"/>
        <v>77</v>
      </c>
      <c r="I216" t="s">
        <v>7</v>
      </c>
      <c r="J216" t="s">
        <v>8</v>
      </c>
      <c r="L216" t="s">
        <v>16</v>
      </c>
      <c r="M216" t="str">
        <f t="shared" si="23"/>
        <v>F</v>
      </c>
      <c r="N216" t="s">
        <v>2091</v>
      </c>
      <c r="O216" t="s">
        <v>2092</v>
      </c>
      <c r="P216" t="s">
        <v>15</v>
      </c>
      <c r="Q216">
        <v>4</v>
      </c>
      <c r="R216">
        <f t="shared" si="26"/>
        <v>2018</v>
      </c>
      <c r="S216" t="s">
        <v>8</v>
      </c>
      <c r="T216" t="s">
        <v>8</v>
      </c>
      <c r="U216" t="s">
        <v>8977</v>
      </c>
      <c r="V216">
        <f>VLOOKUP(P216,'PBT Tag Rates'!$B$5:$E$34,4,FALSE)</f>
        <v>0.96828396500000002</v>
      </c>
      <c r="W216">
        <v>1</v>
      </c>
      <c r="X216" s="16">
        <f>IFERROR(LOOKUP(H216,{30,43,48,53,58,63,68,73,78,83,88,93,97},{42,47,52,57,62,67,72,77,82,87,92,99,100}),999)</f>
        <v>77</v>
      </c>
      <c r="Y216" s="19">
        <f t="shared" si="24"/>
        <v>1.7361111111111112</v>
      </c>
      <c r="Z216" s="19">
        <f t="shared" si="27"/>
        <v>1.7503472222222223</v>
      </c>
      <c r="AA216" s="19">
        <f t="shared" si="28"/>
        <v>15.753125000000001</v>
      </c>
      <c r="AB216" s="19" t="s">
        <v>8887</v>
      </c>
    </row>
    <row r="217" spans="1:28" x14ac:dyDescent="0.35">
      <c r="A217" t="s">
        <v>1562</v>
      </c>
      <c r="B217" t="s">
        <v>2093</v>
      </c>
      <c r="C217" t="s">
        <v>2094</v>
      </c>
      <c r="D217" s="1">
        <v>44799</v>
      </c>
      <c r="E217">
        <f t="shared" si="25"/>
        <v>60</v>
      </c>
      <c r="F217" t="s">
        <v>6</v>
      </c>
      <c r="G217">
        <v>760</v>
      </c>
      <c r="H217">
        <f t="shared" si="22"/>
        <v>76</v>
      </c>
      <c r="I217" t="s">
        <v>9</v>
      </c>
      <c r="J217">
        <v>1</v>
      </c>
      <c r="L217" t="s">
        <v>6</v>
      </c>
      <c r="M217" t="str">
        <f t="shared" si="23"/>
        <v>M</v>
      </c>
      <c r="N217" t="s">
        <v>8</v>
      </c>
      <c r="O217" t="s">
        <v>8</v>
      </c>
      <c r="P217" t="s">
        <v>11</v>
      </c>
      <c r="Q217" t="s">
        <v>8</v>
      </c>
      <c r="R217" t="str">
        <f t="shared" si="26"/>
        <v>U</v>
      </c>
      <c r="S217" t="s">
        <v>12</v>
      </c>
      <c r="T217">
        <v>0.999999999999998</v>
      </c>
      <c r="U217" t="s">
        <v>8890</v>
      </c>
      <c r="V217" t="e">
        <f>VLOOKUP(P217,'PBT Tag Rates'!$B$5:$E$34,4,FALSE)</f>
        <v>#N/A</v>
      </c>
      <c r="W217">
        <v>1</v>
      </c>
      <c r="X217" s="16">
        <f>IFERROR(LOOKUP(H217,{30,43,48,53,58,63,68,73,78,83,88,93,97},{42,47,52,57,62,67,72,77,82,87,92,99,100}),999)</f>
        <v>77</v>
      </c>
      <c r="Y217" s="19">
        <f t="shared" si="24"/>
        <v>1.7361111111111112</v>
      </c>
      <c r="Z217" s="19">
        <f t="shared" si="27"/>
        <v>1.7503472222222223</v>
      </c>
      <c r="AA217" s="19">
        <f t="shared" si="28"/>
        <v>15.753125000000001</v>
      </c>
      <c r="AB217" s="19" t="s">
        <v>8887</v>
      </c>
    </row>
    <row r="218" spans="1:28" x14ac:dyDescent="0.35">
      <c r="A218" t="s">
        <v>1562</v>
      </c>
      <c r="B218" t="s">
        <v>2095</v>
      </c>
      <c r="C218" t="s">
        <v>632</v>
      </c>
      <c r="D218" s="1">
        <v>44799</v>
      </c>
      <c r="E218">
        <f t="shared" si="25"/>
        <v>60</v>
      </c>
      <c r="F218" t="s">
        <v>16</v>
      </c>
      <c r="G218">
        <v>730</v>
      </c>
      <c r="H218">
        <f t="shared" si="22"/>
        <v>73</v>
      </c>
      <c r="I218" t="s">
        <v>7</v>
      </c>
      <c r="J218" t="s">
        <v>8</v>
      </c>
      <c r="L218" t="s">
        <v>16</v>
      </c>
      <c r="M218" t="str">
        <f t="shared" si="23"/>
        <v>F</v>
      </c>
      <c r="N218" t="s">
        <v>2096</v>
      </c>
      <c r="O218" t="s">
        <v>2097</v>
      </c>
      <c r="P218" t="s">
        <v>19</v>
      </c>
      <c r="Q218">
        <v>4</v>
      </c>
      <c r="R218">
        <f t="shared" si="26"/>
        <v>2018</v>
      </c>
      <c r="S218" t="s">
        <v>8</v>
      </c>
      <c r="T218" t="s">
        <v>8</v>
      </c>
      <c r="U218" t="s">
        <v>9088</v>
      </c>
      <c r="V218">
        <f>VLOOKUP(P218,'PBT Tag Rates'!$B$5:$E$34,4,FALSE)</f>
        <v>0.80551598400000002</v>
      </c>
      <c r="W218">
        <v>1</v>
      </c>
      <c r="X218" s="16">
        <f>IFERROR(LOOKUP(H218,{30,43,48,53,58,63,68,73,78,83,88,93,97},{42,47,52,57,62,67,72,77,82,87,92,99,100}),999)</f>
        <v>77</v>
      </c>
      <c r="Y218" s="19">
        <f t="shared" si="24"/>
        <v>1.7361111111111112</v>
      </c>
      <c r="Z218" s="19">
        <f t="shared" si="27"/>
        <v>1.7503472222222223</v>
      </c>
      <c r="AA218" s="19">
        <f t="shared" si="28"/>
        <v>15.753125000000001</v>
      </c>
      <c r="AB218" s="19" t="s">
        <v>8887</v>
      </c>
    </row>
    <row r="219" spans="1:28" x14ac:dyDescent="0.35">
      <c r="A219" t="s">
        <v>1562</v>
      </c>
      <c r="B219" t="s">
        <v>2098</v>
      </c>
      <c r="C219" t="s">
        <v>2099</v>
      </c>
      <c r="D219" s="1">
        <v>44800</v>
      </c>
      <c r="E219">
        <f t="shared" si="25"/>
        <v>60</v>
      </c>
      <c r="F219" t="s">
        <v>1569</v>
      </c>
      <c r="G219">
        <v>600</v>
      </c>
      <c r="H219">
        <f t="shared" si="22"/>
        <v>60</v>
      </c>
      <c r="I219" t="s">
        <v>9</v>
      </c>
      <c r="J219">
        <v>1</v>
      </c>
      <c r="L219" t="s">
        <v>6</v>
      </c>
      <c r="M219" t="str">
        <f t="shared" si="23"/>
        <v>M</v>
      </c>
      <c r="N219" t="s">
        <v>113</v>
      </c>
      <c r="O219" t="s">
        <v>233</v>
      </c>
      <c r="P219" t="s">
        <v>19</v>
      </c>
      <c r="Q219">
        <v>4</v>
      </c>
      <c r="R219">
        <f t="shared" si="26"/>
        <v>2018</v>
      </c>
      <c r="S219" t="s">
        <v>8</v>
      </c>
      <c r="T219" t="s">
        <v>8</v>
      </c>
      <c r="U219" t="s">
        <v>9007</v>
      </c>
      <c r="V219">
        <f>VLOOKUP(P219,'PBT Tag Rates'!$B$5:$E$34,4,FALSE)</f>
        <v>0.80551598400000002</v>
      </c>
      <c r="W219">
        <v>1</v>
      </c>
      <c r="X219" s="16">
        <f>IFERROR(LOOKUP(H219,{30,43,48,53,58,63,68,73,78,83,88,93,97},{42,47,52,57,62,67,72,77,82,87,92,99,100}),999)</f>
        <v>62</v>
      </c>
      <c r="Y219" s="19">
        <f t="shared" si="24"/>
        <v>1.7361111111111112</v>
      </c>
      <c r="Z219" s="19">
        <f t="shared" si="27"/>
        <v>1.7503472222222223</v>
      </c>
      <c r="AA219" s="19">
        <f t="shared" si="28"/>
        <v>15.753125000000001</v>
      </c>
      <c r="AB219" s="19" t="s">
        <v>8886</v>
      </c>
    </row>
    <row r="220" spans="1:28" x14ac:dyDescent="0.35">
      <c r="A220" t="s">
        <v>1562</v>
      </c>
      <c r="B220" t="s">
        <v>2100</v>
      </c>
      <c r="C220" t="s">
        <v>2101</v>
      </c>
      <c r="D220" s="1">
        <v>44800</v>
      </c>
      <c r="E220">
        <f t="shared" si="25"/>
        <v>60</v>
      </c>
      <c r="F220" t="s">
        <v>1569</v>
      </c>
      <c r="G220">
        <v>610</v>
      </c>
      <c r="H220">
        <f t="shared" si="22"/>
        <v>61</v>
      </c>
      <c r="I220" t="s">
        <v>7</v>
      </c>
      <c r="J220" t="s">
        <v>8</v>
      </c>
      <c r="L220" t="s">
        <v>6</v>
      </c>
      <c r="M220" t="str">
        <f t="shared" si="23"/>
        <v>M</v>
      </c>
      <c r="N220" t="s">
        <v>1060</v>
      </c>
      <c r="O220" t="s">
        <v>2102</v>
      </c>
      <c r="P220" t="s">
        <v>557</v>
      </c>
      <c r="Q220">
        <v>3</v>
      </c>
      <c r="R220">
        <f t="shared" si="26"/>
        <v>2019</v>
      </c>
      <c r="S220" t="s">
        <v>8</v>
      </c>
      <c r="T220" t="s">
        <v>8</v>
      </c>
      <c r="U220" t="s">
        <v>9006</v>
      </c>
      <c r="V220">
        <f>VLOOKUP(P220,'PBT Tag Rates'!$B$5:$E$34,4,FALSE)</f>
        <v>0.95971980899999998</v>
      </c>
      <c r="W220">
        <v>1</v>
      </c>
      <c r="X220" s="16">
        <f>IFERROR(LOOKUP(H220,{30,43,48,53,58,63,68,73,78,83,88,93,97},{42,47,52,57,62,67,72,77,82,87,92,99,100}),999)</f>
        <v>62</v>
      </c>
      <c r="Y220" s="19">
        <f t="shared" si="24"/>
        <v>1.7361111111111112</v>
      </c>
      <c r="Z220" s="19">
        <f t="shared" si="27"/>
        <v>1.7503472222222223</v>
      </c>
      <c r="AA220" s="19">
        <f t="shared" si="28"/>
        <v>15.753125000000001</v>
      </c>
      <c r="AB220" s="19" t="s">
        <v>8886</v>
      </c>
    </row>
    <row r="221" spans="1:28" x14ac:dyDescent="0.35">
      <c r="A221" t="s">
        <v>1562</v>
      </c>
      <c r="B221" t="s">
        <v>2103</v>
      </c>
      <c r="C221" t="s">
        <v>2104</v>
      </c>
      <c r="D221" s="1">
        <v>44800</v>
      </c>
      <c r="E221">
        <f t="shared" si="25"/>
        <v>60</v>
      </c>
      <c r="F221" t="s">
        <v>1569</v>
      </c>
      <c r="G221">
        <v>570</v>
      </c>
      <c r="H221">
        <f t="shared" si="22"/>
        <v>57</v>
      </c>
      <c r="I221" t="s">
        <v>7</v>
      </c>
      <c r="J221" t="s">
        <v>8</v>
      </c>
      <c r="L221" t="s">
        <v>6</v>
      </c>
      <c r="M221" t="str">
        <f t="shared" si="23"/>
        <v>M</v>
      </c>
      <c r="N221" t="s">
        <v>1125</v>
      </c>
      <c r="O221" t="s">
        <v>2105</v>
      </c>
      <c r="P221" t="s">
        <v>557</v>
      </c>
      <c r="Q221">
        <v>3</v>
      </c>
      <c r="R221">
        <f t="shared" si="26"/>
        <v>2019</v>
      </c>
      <c r="S221" t="s">
        <v>8</v>
      </c>
      <c r="T221" t="s">
        <v>8</v>
      </c>
      <c r="U221" t="s">
        <v>9006</v>
      </c>
      <c r="V221">
        <f>VLOOKUP(P221,'PBT Tag Rates'!$B$5:$E$34,4,FALSE)</f>
        <v>0.95971980899999998</v>
      </c>
      <c r="W221">
        <v>1</v>
      </c>
      <c r="X221" s="16">
        <f>IFERROR(LOOKUP(H221,{30,43,48,53,58,63,68,73,78,83,88,93,97},{42,47,52,57,62,67,72,77,82,87,92,99,100}),999)</f>
        <v>57</v>
      </c>
      <c r="Y221" s="19">
        <f t="shared" si="24"/>
        <v>1.7361111111111112</v>
      </c>
      <c r="Z221" s="19">
        <f t="shared" si="27"/>
        <v>1.7503472222222223</v>
      </c>
      <c r="AA221" s="19">
        <f t="shared" si="28"/>
        <v>15.753125000000001</v>
      </c>
      <c r="AB221" s="19" t="s">
        <v>8886</v>
      </c>
    </row>
    <row r="222" spans="1:28" x14ac:dyDescent="0.35">
      <c r="A222" t="s">
        <v>1562</v>
      </c>
      <c r="B222" t="s">
        <v>2106</v>
      </c>
      <c r="C222" t="s">
        <v>2107</v>
      </c>
      <c r="D222" s="1">
        <v>44800</v>
      </c>
      <c r="E222">
        <f t="shared" si="25"/>
        <v>60</v>
      </c>
      <c r="F222" t="s">
        <v>16</v>
      </c>
      <c r="G222">
        <v>770</v>
      </c>
      <c r="H222">
        <f t="shared" si="22"/>
        <v>77</v>
      </c>
      <c r="I222" t="s">
        <v>7</v>
      </c>
      <c r="J222" t="s">
        <v>8</v>
      </c>
      <c r="L222" t="s">
        <v>16</v>
      </c>
      <c r="M222" t="str">
        <f t="shared" si="23"/>
        <v>F</v>
      </c>
      <c r="N222" t="s">
        <v>2108</v>
      </c>
      <c r="O222" t="s">
        <v>2109</v>
      </c>
      <c r="P222" t="s">
        <v>15</v>
      </c>
      <c r="Q222">
        <v>4</v>
      </c>
      <c r="R222">
        <f t="shared" si="26"/>
        <v>2018</v>
      </c>
      <c r="S222" t="s">
        <v>8</v>
      </c>
      <c r="T222" t="s">
        <v>8</v>
      </c>
      <c r="U222" t="s">
        <v>8977</v>
      </c>
      <c r="V222">
        <f>VLOOKUP(P222,'PBT Tag Rates'!$B$5:$E$34,4,FALSE)</f>
        <v>0.96828396500000002</v>
      </c>
      <c r="W222">
        <v>1</v>
      </c>
      <c r="X222" s="16">
        <f>IFERROR(LOOKUP(H222,{30,43,48,53,58,63,68,73,78,83,88,93,97},{42,47,52,57,62,67,72,77,82,87,92,99,100}),999)</f>
        <v>77</v>
      </c>
      <c r="Y222" s="19">
        <f t="shared" si="24"/>
        <v>1.7361111111111112</v>
      </c>
      <c r="Z222" s="19">
        <f t="shared" si="27"/>
        <v>1.7503472222222223</v>
      </c>
      <c r="AA222" s="19">
        <f t="shared" si="28"/>
        <v>15.753125000000001</v>
      </c>
      <c r="AB222" s="19" t="s">
        <v>8887</v>
      </c>
    </row>
    <row r="223" spans="1:28" x14ac:dyDescent="0.35">
      <c r="A223" t="s">
        <v>1562</v>
      </c>
      <c r="B223" t="s">
        <v>2110</v>
      </c>
      <c r="C223" t="s">
        <v>2111</v>
      </c>
      <c r="D223" s="1">
        <v>44800</v>
      </c>
      <c r="E223">
        <f t="shared" si="25"/>
        <v>60</v>
      </c>
      <c r="F223" t="s">
        <v>16</v>
      </c>
      <c r="G223">
        <v>860</v>
      </c>
      <c r="H223">
        <f t="shared" si="22"/>
        <v>86</v>
      </c>
      <c r="I223" t="s">
        <v>7</v>
      </c>
      <c r="J223" t="s">
        <v>8</v>
      </c>
      <c r="L223" t="s">
        <v>6</v>
      </c>
      <c r="M223" t="str">
        <f t="shared" si="23"/>
        <v>M</v>
      </c>
      <c r="N223" t="s">
        <v>2112</v>
      </c>
      <c r="O223" t="s">
        <v>2113</v>
      </c>
      <c r="P223" t="s">
        <v>19</v>
      </c>
      <c r="Q223">
        <v>4</v>
      </c>
      <c r="R223">
        <f t="shared" si="26"/>
        <v>2018</v>
      </c>
      <c r="S223" t="s">
        <v>8</v>
      </c>
      <c r="T223" t="s">
        <v>8</v>
      </c>
      <c r="U223" t="s">
        <v>8875</v>
      </c>
      <c r="V223">
        <f>VLOOKUP(P223,'PBT Tag Rates'!$B$5:$E$34,4,FALSE)</f>
        <v>0.80551598400000002</v>
      </c>
      <c r="W223">
        <v>1</v>
      </c>
      <c r="X223" s="16">
        <f>IFERROR(LOOKUP(H223,{30,43,48,53,58,63,68,73,78,83,88,93,97},{42,47,52,57,62,67,72,77,82,87,92,99,100}),999)</f>
        <v>87</v>
      </c>
      <c r="Y223" s="19">
        <f t="shared" si="24"/>
        <v>1.7361111111111112</v>
      </c>
      <c r="Z223" s="19">
        <f t="shared" si="27"/>
        <v>1.7503472222222223</v>
      </c>
      <c r="AA223" s="19">
        <f t="shared" si="28"/>
        <v>15.753125000000001</v>
      </c>
      <c r="AB223" s="19" t="s">
        <v>8886</v>
      </c>
    </row>
    <row r="224" spans="1:28" x14ac:dyDescent="0.35">
      <c r="A224" t="s">
        <v>1562</v>
      </c>
      <c r="B224" t="s">
        <v>2114</v>
      </c>
      <c r="C224" t="s">
        <v>2115</v>
      </c>
      <c r="D224" s="1">
        <v>44800</v>
      </c>
      <c r="E224">
        <f t="shared" si="25"/>
        <v>60</v>
      </c>
      <c r="F224" t="s">
        <v>16</v>
      </c>
      <c r="G224">
        <v>740</v>
      </c>
      <c r="H224">
        <f t="shared" si="22"/>
        <v>74</v>
      </c>
      <c r="I224" t="s">
        <v>7</v>
      </c>
      <c r="J224" t="s">
        <v>8</v>
      </c>
      <c r="L224" t="s">
        <v>16</v>
      </c>
      <c r="M224" t="str">
        <f t="shared" si="23"/>
        <v>F</v>
      </c>
      <c r="N224" t="s">
        <v>389</v>
      </c>
      <c r="O224" t="s">
        <v>390</v>
      </c>
      <c r="P224" t="s">
        <v>19</v>
      </c>
      <c r="Q224">
        <v>4</v>
      </c>
      <c r="R224">
        <f t="shared" si="26"/>
        <v>2018</v>
      </c>
      <c r="S224" t="s">
        <v>8</v>
      </c>
      <c r="T224" t="s">
        <v>8</v>
      </c>
      <c r="U224" t="s">
        <v>9006</v>
      </c>
      <c r="V224">
        <f>VLOOKUP(P224,'PBT Tag Rates'!$B$5:$E$34,4,FALSE)</f>
        <v>0.80551598400000002</v>
      </c>
      <c r="W224">
        <v>1</v>
      </c>
      <c r="X224" s="16">
        <f>IFERROR(LOOKUP(H224,{30,43,48,53,58,63,68,73,78,83,88,93,97},{42,47,52,57,62,67,72,77,82,87,92,99,100}),999)</f>
        <v>77</v>
      </c>
      <c r="Y224" s="19">
        <f t="shared" si="24"/>
        <v>1.7361111111111112</v>
      </c>
      <c r="Z224" s="19">
        <f t="shared" si="27"/>
        <v>1.7503472222222223</v>
      </c>
      <c r="AA224" s="19">
        <f t="shared" si="28"/>
        <v>15.753125000000001</v>
      </c>
      <c r="AB224" s="19" t="s">
        <v>8886</v>
      </c>
    </row>
    <row r="225" spans="1:28" x14ac:dyDescent="0.35">
      <c r="A225" t="s">
        <v>1562</v>
      </c>
      <c r="B225" t="s">
        <v>2116</v>
      </c>
      <c r="C225" t="s">
        <v>2117</v>
      </c>
      <c r="D225" s="1">
        <v>44800</v>
      </c>
      <c r="E225">
        <f t="shared" si="25"/>
        <v>60</v>
      </c>
      <c r="F225" t="s">
        <v>16</v>
      </c>
      <c r="G225">
        <v>760</v>
      </c>
      <c r="H225">
        <f t="shared" si="22"/>
        <v>76</v>
      </c>
      <c r="I225" t="s">
        <v>9</v>
      </c>
      <c r="J225">
        <v>1</v>
      </c>
      <c r="L225" t="s">
        <v>16</v>
      </c>
      <c r="M225" t="str">
        <f t="shared" si="23"/>
        <v>F</v>
      </c>
      <c r="N225" t="s">
        <v>8</v>
      </c>
      <c r="O225" t="s">
        <v>8</v>
      </c>
      <c r="P225" t="s">
        <v>11</v>
      </c>
      <c r="Q225" t="s">
        <v>8</v>
      </c>
      <c r="R225" t="str">
        <f t="shared" si="26"/>
        <v>U</v>
      </c>
      <c r="S225" t="s">
        <v>12</v>
      </c>
      <c r="T225">
        <v>1</v>
      </c>
      <c r="U225" t="s">
        <v>8890</v>
      </c>
      <c r="V225" t="e">
        <f>VLOOKUP(P225,'PBT Tag Rates'!$B$5:$E$34,4,FALSE)</f>
        <v>#N/A</v>
      </c>
      <c r="W225">
        <v>1</v>
      </c>
      <c r="X225" s="16">
        <f>IFERROR(LOOKUP(H225,{30,43,48,53,58,63,68,73,78,83,88,93,97},{42,47,52,57,62,67,72,77,82,87,92,99,100}),999)</f>
        <v>77</v>
      </c>
      <c r="Y225" s="19">
        <f t="shared" si="24"/>
        <v>1.7361111111111112</v>
      </c>
      <c r="Z225" s="19">
        <f t="shared" si="27"/>
        <v>1.7503472222222223</v>
      </c>
      <c r="AA225" s="19">
        <f t="shared" si="28"/>
        <v>15.753125000000001</v>
      </c>
      <c r="AB225" s="19" t="s">
        <v>8887</v>
      </c>
    </row>
    <row r="226" spans="1:28" x14ac:dyDescent="0.35">
      <c r="A226" t="s">
        <v>1562</v>
      </c>
      <c r="B226" t="s">
        <v>2118</v>
      </c>
      <c r="C226" t="s">
        <v>2119</v>
      </c>
      <c r="D226" s="1">
        <v>44800</v>
      </c>
      <c r="E226">
        <f t="shared" si="25"/>
        <v>60</v>
      </c>
      <c r="F226" t="s">
        <v>6</v>
      </c>
      <c r="G226">
        <v>590</v>
      </c>
      <c r="H226">
        <f t="shared" si="22"/>
        <v>59</v>
      </c>
      <c r="I226" t="s">
        <v>9</v>
      </c>
      <c r="J226">
        <v>1</v>
      </c>
      <c r="L226" t="s">
        <v>6</v>
      </c>
      <c r="M226" t="str">
        <f t="shared" si="23"/>
        <v>M</v>
      </c>
      <c r="N226" t="s">
        <v>1739</v>
      </c>
      <c r="O226" t="s">
        <v>1740</v>
      </c>
      <c r="P226" t="s">
        <v>557</v>
      </c>
      <c r="Q226">
        <v>3</v>
      </c>
      <c r="R226">
        <f t="shared" si="26"/>
        <v>2019</v>
      </c>
      <c r="S226" t="s">
        <v>8</v>
      </c>
      <c r="T226" t="s">
        <v>8</v>
      </c>
      <c r="U226" t="s">
        <v>9088</v>
      </c>
      <c r="V226">
        <f>VLOOKUP(P226,'PBT Tag Rates'!$B$5:$E$34,4,FALSE)</f>
        <v>0.95971980899999998</v>
      </c>
      <c r="W226">
        <v>1</v>
      </c>
      <c r="X226" s="16">
        <f>IFERROR(LOOKUP(H226,{30,43,48,53,58,63,68,73,78,83,88,93,97},{42,47,52,57,62,67,72,77,82,87,92,99,100}),999)</f>
        <v>62</v>
      </c>
      <c r="Y226" s="19">
        <f t="shared" si="24"/>
        <v>1.7361111111111112</v>
      </c>
      <c r="Z226" s="19">
        <f t="shared" si="27"/>
        <v>1.7503472222222223</v>
      </c>
      <c r="AA226" s="19">
        <f t="shared" si="28"/>
        <v>15.753125000000001</v>
      </c>
      <c r="AB226" s="19" t="s">
        <v>8887</v>
      </c>
    </row>
    <row r="227" spans="1:28" x14ac:dyDescent="0.35">
      <c r="A227" t="s">
        <v>1562</v>
      </c>
      <c r="B227" t="s">
        <v>2120</v>
      </c>
      <c r="C227" t="s">
        <v>2121</v>
      </c>
      <c r="D227" s="1">
        <v>44800</v>
      </c>
      <c r="E227">
        <f t="shared" si="25"/>
        <v>60</v>
      </c>
      <c r="F227" t="s">
        <v>16</v>
      </c>
      <c r="G227">
        <v>810</v>
      </c>
      <c r="H227">
        <f t="shared" si="22"/>
        <v>81</v>
      </c>
      <c r="I227" t="s">
        <v>7</v>
      </c>
      <c r="J227" t="s">
        <v>8</v>
      </c>
      <c r="L227" t="s">
        <v>16</v>
      </c>
      <c r="M227" t="str">
        <f t="shared" si="23"/>
        <v>F</v>
      </c>
      <c r="N227" t="s">
        <v>1104</v>
      </c>
      <c r="O227" t="s">
        <v>1105</v>
      </c>
      <c r="P227" t="s">
        <v>19</v>
      </c>
      <c r="Q227">
        <v>4</v>
      </c>
      <c r="R227">
        <f t="shared" si="26"/>
        <v>2018</v>
      </c>
      <c r="S227" t="s">
        <v>8</v>
      </c>
      <c r="T227" t="s">
        <v>8</v>
      </c>
      <c r="U227" t="s">
        <v>8875</v>
      </c>
      <c r="V227">
        <f>VLOOKUP(P227,'PBT Tag Rates'!$B$5:$E$34,4,FALSE)</f>
        <v>0.80551598400000002</v>
      </c>
      <c r="W227">
        <v>1</v>
      </c>
      <c r="X227" s="16">
        <f>IFERROR(LOOKUP(H227,{30,43,48,53,58,63,68,73,78,83,88,93,97},{42,47,52,57,62,67,72,77,82,87,92,99,100}),999)</f>
        <v>82</v>
      </c>
      <c r="Y227" s="19">
        <f t="shared" si="24"/>
        <v>1.7361111111111112</v>
      </c>
      <c r="Z227" s="19">
        <f t="shared" si="27"/>
        <v>1.7503472222222223</v>
      </c>
      <c r="AA227" s="19">
        <f t="shared" si="28"/>
        <v>15.753125000000001</v>
      </c>
      <c r="AB227" s="19" t="s">
        <v>8886</v>
      </c>
    </row>
    <row r="228" spans="1:28" x14ac:dyDescent="0.35">
      <c r="A228" t="s">
        <v>1562</v>
      </c>
      <c r="B228" t="s">
        <v>2122</v>
      </c>
      <c r="C228" t="s">
        <v>636</v>
      </c>
      <c r="D228" s="1">
        <v>44800</v>
      </c>
      <c r="E228">
        <f t="shared" si="25"/>
        <v>60</v>
      </c>
      <c r="F228" t="s">
        <v>16</v>
      </c>
      <c r="G228">
        <v>760</v>
      </c>
      <c r="H228">
        <f t="shared" si="22"/>
        <v>76</v>
      </c>
      <c r="I228" t="s">
        <v>9</v>
      </c>
      <c r="J228">
        <v>1</v>
      </c>
      <c r="L228" t="s">
        <v>16</v>
      </c>
      <c r="M228" t="str">
        <f t="shared" si="23"/>
        <v>F</v>
      </c>
      <c r="N228" t="s">
        <v>60</v>
      </c>
      <c r="O228" t="s">
        <v>2123</v>
      </c>
      <c r="P228" t="s">
        <v>19</v>
      </c>
      <c r="Q228">
        <v>4</v>
      </c>
      <c r="R228">
        <f t="shared" si="26"/>
        <v>2018</v>
      </c>
      <c r="S228" t="s">
        <v>8</v>
      </c>
      <c r="T228" t="s">
        <v>8</v>
      </c>
      <c r="U228" t="s">
        <v>9088</v>
      </c>
      <c r="V228">
        <f>VLOOKUP(P228,'PBT Tag Rates'!$B$5:$E$34,4,FALSE)</f>
        <v>0.80551598400000002</v>
      </c>
      <c r="W228">
        <v>1</v>
      </c>
      <c r="X228" s="16">
        <f>IFERROR(LOOKUP(H228,{30,43,48,53,58,63,68,73,78,83,88,93,97},{42,47,52,57,62,67,72,77,82,87,92,99,100}),999)</f>
        <v>77</v>
      </c>
      <c r="Y228" s="19">
        <f t="shared" si="24"/>
        <v>1.7361111111111112</v>
      </c>
      <c r="Z228" s="19">
        <f t="shared" si="27"/>
        <v>1.7503472222222223</v>
      </c>
      <c r="AA228" s="19">
        <f t="shared" si="28"/>
        <v>15.753125000000001</v>
      </c>
      <c r="AB228" s="19" t="s">
        <v>8887</v>
      </c>
    </row>
    <row r="229" spans="1:28" x14ac:dyDescent="0.35">
      <c r="A229" t="s">
        <v>1562</v>
      </c>
      <c r="B229" t="s">
        <v>2124</v>
      </c>
      <c r="C229" t="s">
        <v>2125</v>
      </c>
      <c r="D229" s="1">
        <v>44800</v>
      </c>
      <c r="E229">
        <f t="shared" si="25"/>
        <v>60</v>
      </c>
      <c r="F229" t="s">
        <v>16</v>
      </c>
      <c r="G229">
        <v>690</v>
      </c>
      <c r="H229">
        <f t="shared" si="22"/>
        <v>69</v>
      </c>
      <c r="I229" t="s">
        <v>9</v>
      </c>
      <c r="J229">
        <v>1</v>
      </c>
      <c r="L229" t="s">
        <v>16</v>
      </c>
      <c r="M229" t="str">
        <f t="shared" si="23"/>
        <v>F</v>
      </c>
      <c r="N229" t="s">
        <v>8</v>
      </c>
      <c r="O229" t="s">
        <v>8</v>
      </c>
      <c r="P229" t="s">
        <v>11</v>
      </c>
      <c r="Q229" t="s">
        <v>8</v>
      </c>
      <c r="R229" t="str">
        <f t="shared" si="26"/>
        <v>U</v>
      </c>
      <c r="S229" t="s">
        <v>12</v>
      </c>
      <c r="T229">
        <v>1</v>
      </c>
      <c r="U229" t="s">
        <v>8890</v>
      </c>
      <c r="V229" t="e">
        <f>VLOOKUP(P229,'PBT Tag Rates'!$B$5:$E$34,4,FALSE)</f>
        <v>#N/A</v>
      </c>
      <c r="W229">
        <v>1</v>
      </c>
      <c r="X229" s="16">
        <f>IFERROR(LOOKUP(H229,{30,43,48,53,58,63,68,73,78,83,88,93,97},{42,47,52,57,62,67,72,77,82,87,92,99,100}),999)</f>
        <v>72</v>
      </c>
      <c r="Y229" s="19">
        <f t="shared" si="24"/>
        <v>1.7361111111111112</v>
      </c>
      <c r="Z229" s="19">
        <f t="shared" si="27"/>
        <v>1.7503472222222223</v>
      </c>
      <c r="AA229" s="19">
        <f t="shared" si="28"/>
        <v>15.753125000000001</v>
      </c>
      <c r="AB229" s="19" t="s">
        <v>8887</v>
      </c>
    </row>
    <row r="230" spans="1:28" x14ac:dyDescent="0.35">
      <c r="A230" t="s">
        <v>1562</v>
      </c>
      <c r="B230" t="s">
        <v>2126</v>
      </c>
      <c r="C230" t="s">
        <v>2127</v>
      </c>
      <c r="D230" s="1">
        <v>44800</v>
      </c>
      <c r="E230">
        <f t="shared" si="25"/>
        <v>60</v>
      </c>
      <c r="F230" t="s">
        <v>1569</v>
      </c>
      <c r="G230">
        <v>470</v>
      </c>
      <c r="H230">
        <f t="shared" si="22"/>
        <v>47</v>
      </c>
      <c r="I230" t="s">
        <v>9</v>
      </c>
      <c r="J230">
        <v>1</v>
      </c>
      <c r="L230" t="s">
        <v>6</v>
      </c>
      <c r="M230" t="str">
        <f t="shared" si="23"/>
        <v>M</v>
      </c>
      <c r="N230" t="s">
        <v>8</v>
      </c>
      <c r="O230" t="s">
        <v>8</v>
      </c>
      <c r="P230" t="s">
        <v>11</v>
      </c>
      <c r="Q230" t="s">
        <v>8</v>
      </c>
      <c r="R230" t="str">
        <f t="shared" si="26"/>
        <v>U</v>
      </c>
      <c r="S230" t="s">
        <v>12</v>
      </c>
      <c r="T230">
        <v>0.999999999999998</v>
      </c>
      <c r="U230" t="s">
        <v>8890</v>
      </c>
      <c r="V230" t="e">
        <f>VLOOKUP(P230,'PBT Tag Rates'!$B$5:$E$34,4,FALSE)</f>
        <v>#N/A</v>
      </c>
      <c r="W230">
        <v>1</v>
      </c>
      <c r="X230" s="16">
        <f>IFERROR(LOOKUP(H230,{30,43,48,53,58,63,68,73,78,83,88,93,97},{42,47,52,57,62,67,72,77,82,87,92,99,100}),999)</f>
        <v>47</v>
      </c>
      <c r="Y230" s="19">
        <f t="shared" si="24"/>
        <v>1.7361111111111112</v>
      </c>
      <c r="Z230" s="19">
        <f t="shared" si="27"/>
        <v>1.7503472222222223</v>
      </c>
      <c r="AA230" s="19">
        <f t="shared" si="28"/>
        <v>15.753125000000001</v>
      </c>
      <c r="AB230" s="19" t="s">
        <v>8887</v>
      </c>
    </row>
    <row r="231" spans="1:28" x14ac:dyDescent="0.35">
      <c r="A231" t="s">
        <v>1562</v>
      </c>
      <c r="B231" t="s">
        <v>2128</v>
      </c>
      <c r="C231" t="s">
        <v>2129</v>
      </c>
      <c r="D231" s="1">
        <v>44800</v>
      </c>
      <c r="E231">
        <f t="shared" si="25"/>
        <v>60</v>
      </c>
      <c r="F231" t="s">
        <v>16</v>
      </c>
      <c r="G231">
        <v>840</v>
      </c>
      <c r="H231">
        <f t="shared" si="22"/>
        <v>84</v>
      </c>
      <c r="I231" t="s">
        <v>7</v>
      </c>
      <c r="J231" t="s">
        <v>8</v>
      </c>
      <c r="L231" t="s">
        <v>16</v>
      </c>
      <c r="M231" t="str">
        <f t="shared" si="23"/>
        <v>F</v>
      </c>
      <c r="N231" t="s">
        <v>8</v>
      </c>
      <c r="O231" t="s">
        <v>8</v>
      </c>
      <c r="P231" t="s">
        <v>11</v>
      </c>
      <c r="Q231" t="s">
        <v>8</v>
      </c>
      <c r="R231" t="str">
        <f t="shared" si="26"/>
        <v>U</v>
      </c>
      <c r="S231" t="s">
        <v>12</v>
      </c>
      <c r="T231">
        <v>0.999999999999998</v>
      </c>
      <c r="U231" t="s">
        <v>11</v>
      </c>
      <c r="V231" t="e">
        <f>VLOOKUP(P231,'PBT Tag Rates'!$B$5:$E$34,4,FALSE)</f>
        <v>#N/A</v>
      </c>
      <c r="W231">
        <v>1</v>
      </c>
      <c r="X231" s="16">
        <f>IFERROR(LOOKUP(H231,{30,43,48,53,58,63,68,73,78,83,88,93,97},{42,47,52,57,62,67,72,77,82,87,92,99,100}),999)</f>
        <v>87</v>
      </c>
      <c r="Y231" s="19">
        <f t="shared" si="24"/>
        <v>1.7361111111111112</v>
      </c>
      <c r="Z231" s="19">
        <f t="shared" si="27"/>
        <v>1.7503472222222223</v>
      </c>
      <c r="AA231" s="19">
        <f t="shared" si="28"/>
        <v>15.753125000000001</v>
      </c>
      <c r="AB231" s="19" t="s">
        <v>8887</v>
      </c>
    </row>
    <row r="232" spans="1:28" x14ac:dyDescent="0.35">
      <c r="A232" t="s">
        <v>1562</v>
      </c>
      <c r="B232" t="s">
        <v>2130</v>
      </c>
      <c r="C232" t="s">
        <v>2131</v>
      </c>
      <c r="D232" s="1">
        <v>44800</v>
      </c>
      <c r="E232">
        <f t="shared" si="25"/>
        <v>60</v>
      </c>
      <c r="F232" t="s">
        <v>16</v>
      </c>
      <c r="G232">
        <v>780</v>
      </c>
      <c r="H232">
        <f t="shared" si="22"/>
        <v>78</v>
      </c>
      <c r="I232" t="s">
        <v>9</v>
      </c>
      <c r="J232">
        <v>1</v>
      </c>
      <c r="L232" t="s">
        <v>16</v>
      </c>
      <c r="M232" t="str">
        <f t="shared" si="23"/>
        <v>F</v>
      </c>
      <c r="N232" t="s">
        <v>79</v>
      </c>
      <c r="O232" t="s">
        <v>2132</v>
      </c>
      <c r="P232" t="s">
        <v>19</v>
      </c>
      <c r="Q232">
        <v>4</v>
      </c>
      <c r="R232">
        <f t="shared" si="26"/>
        <v>2018</v>
      </c>
      <c r="S232" t="s">
        <v>8</v>
      </c>
      <c r="T232" t="s">
        <v>8</v>
      </c>
      <c r="U232" t="s">
        <v>9086</v>
      </c>
      <c r="V232">
        <f>VLOOKUP(P232,'PBT Tag Rates'!$B$5:$E$34,4,FALSE)</f>
        <v>0.80551598400000002</v>
      </c>
      <c r="W232">
        <v>1</v>
      </c>
      <c r="X232" s="16">
        <f>IFERROR(LOOKUP(H232,{30,43,48,53,58,63,68,73,78,83,88,93,97},{42,47,52,57,62,67,72,77,82,87,92,99,100}),999)</f>
        <v>82</v>
      </c>
      <c r="Y232" s="19">
        <f t="shared" si="24"/>
        <v>1.7361111111111112</v>
      </c>
      <c r="Z232" s="19">
        <f t="shared" si="27"/>
        <v>1.7503472222222223</v>
      </c>
      <c r="AA232" s="19">
        <f t="shared" si="28"/>
        <v>15.753125000000001</v>
      </c>
      <c r="AB232" s="19" t="s">
        <v>8887</v>
      </c>
    </row>
    <row r="233" spans="1:28" x14ac:dyDescent="0.35">
      <c r="A233" t="s">
        <v>1562</v>
      </c>
      <c r="B233" t="s">
        <v>2133</v>
      </c>
      <c r="C233" t="s">
        <v>2134</v>
      </c>
      <c r="D233" s="1">
        <v>44800</v>
      </c>
      <c r="E233">
        <f t="shared" si="25"/>
        <v>60</v>
      </c>
      <c r="F233" t="s">
        <v>6</v>
      </c>
      <c r="G233">
        <v>880</v>
      </c>
      <c r="H233">
        <f t="shared" si="22"/>
        <v>88</v>
      </c>
      <c r="I233" t="s">
        <v>7</v>
      </c>
      <c r="J233" t="s">
        <v>8</v>
      </c>
      <c r="L233" t="s">
        <v>6</v>
      </c>
      <c r="M233" t="str">
        <f t="shared" si="23"/>
        <v>M</v>
      </c>
      <c r="N233" t="s">
        <v>748</v>
      </c>
      <c r="O233" t="s">
        <v>1031</v>
      </c>
      <c r="P233" t="s">
        <v>19</v>
      </c>
      <c r="Q233">
        <v>4</v>
      </c>
      <c r="R233">
        <f t="shared" si="26"/>
        <v>2018</v>
      </c>
      <c r="S233" t="s">
        <v>8</v>
      </c>
      <c r="T233" t="s">
        <v>8</v>
      </c>
      <c r="U233" t="s">
        <v>9084</v>
      </c>
      <c r="V233">
        <f>VLOOKUP(P233,'PBT Tag Rates'!$B$5:$E$34,4,FALSE)</f>
        <v>0.80551598400000002</v>
      </c>
      <c r="W233">
        <v>1</v>
      </c>
      <c r="X233" s="16">
        <f>IFERROR(LOOKUP(H233,{30,43,48,53,58,63,68,73,78,83,88,93,97},{42,47,52,57,62,67,72,77,82,87,92,99,100}),999)</f>
        <v>92</v>
      </c>
      <c r="Y233" s="19">
        <f t="shared" si="24"/>
        <v>1.7361111111111112</v>
      </c>
      <c r="Z233" s="19">
        <f t="shared" si="27"/>
        <v>1.7503472222222223</v>
      </c>
      <c r="AA233" s="19">
        <f t="shared" si="28"/>
        <v>15.753125000000001</v>
      </c>
      <c r="AB233" s="19" t="s">
        <v>8887</v>
      </c>
    </row>
    <row r="234" spans="1:28" x14ac:dyDescent="0.35">
      <c r="A234" t="s">
        <v>1562</v>
      </c>
      <c r="B234" t="s">
        <v>2135</v>
      </c>
      <c r="C234" t="s">
        <v>2136</v>
      </c>
      <c r="D234" s="1">
        <v>44800</v>
      </c>
      <c r="E234">
        <f t="shared" si="25"/>
        <v>60</v>
      </c>
      <c r="F234" t="s">
        <v>16</v>
      </c>
      <c r="G234">
        <v>760</v>
      </c>
      <c r="H234">
        <f t="shared" si="22"/>
        <v>76</v>
      </c>
      <c r="I234" t="s">
        <v>7</v>
      </c>
      <c r="J234" t="s">
        <v>8</v>
      </c>
      <c r="L234" t="s">
        <v>16</v>
      </c>
      <c r="M234" t="str">
        <f t="shared" si="23"/>
        <v>F</v>
      </c>
      <c r="N234" t="s">
        <v>8</v>
      </c>
      <c r="O234" t="s">
        <v>8</v>
      </c>
      <c r="P234" t="s">
        <v>11</v>
      </c>
      <c r="Q234" t="s">
        <v>8</v>
      </c>
      <c r="R234" t="str">
        <f t="shared" si="26"/>
        <v>U</v>
      </c>
      <c r="S234" t="s">
        <v>12</v>
      </c>
      <c r="T234">
        <v>0.999999999999998</v>
      </c>
      <c r="U234" t="s">
        <v>11</v>
      </c>
      <c r="V234" t="e">
        <f>VLOOKUP(P234,'PBT Tag Rates'!$B$5:$E$34,4,FALSE)</f>
        <v>#N/A</v>
      </c>
      <c r="W234">
        <v>1</v>
      </c>
      <c r="X234" s="16">
        <f>IFERROR(LOOKUP(H234,{30,43,48,53,58,63,68,73,78,83,88,93,97},{42,47,52,57,62,67,72,77,82,87,92,99,100}),999)</f>
        <v>77</v>
      </c>
      <c r="Y234" s="19">
        <f t="shared" si="24"/>
        <v>1.7361111111111112</v>
      </c>
      <c r="Z234" s="19">
        <f t="shared" si="27"/>
        <v>1.7503472222222223</v>
      </c>
      <c r="AA234" s="19">
        <f t="shared" si="28"/>
        <v>15.753125000000001</v>
      </c>
      <c r="AB234" s="19" t="s">
        <v>8887</v>
      </c>
    </row>
    <row r="235" spans="1:28" x14ac:dyDescent="0.35">
      <c r="A235" t="s">
        <v>1562</v>
      </c>
      <c r="B235" t="s">
        <v>2137</v>
      </c>
      <c r="C235" t="s">
        <v>2138</v>
      </c>
      <c r="D235" s="1">
        <v>44800</v>
      </c>
      <c r="E235">
        <f t="shared" si="25"/>
        <v>60</v>
      </c>
      <c r="F235" t="s">
        <v>1569</v>
      </c>
      <c r="G235">
        <v>600</v>
      </c>
      <c r="H235">
        <f t="shared" si="22"/>
        <v>60</v>
      </c>
      <c r="I235" t="s">
        <v>7</v>
      </c>
      <c r="J235" t="s">
        <v>8</v>
      </c>
      <c r="L235" t="s">
        <v>6</v>
      </c>
      <c r="M235" t="str">
        <f t="shared" si="23"/>
        <v>M</v>
      </c>
      <c r="N235" t="s">
        <v>1125</v>
      </c>
      <c r="O235" t="s">
        <v>2139</v>
      </c>
      <c r="P235" t="s">
        <v>557</v>
      </c>
      <c r="Q235">
        <v>3</v>
      </c>
      <c r="R235">
        <f t="shared" si="26"/>
        <v>2019</v>
      </c>
      <c r="S235" t="s">
        <v>8</v>
      </c>
      <c r="T235" t="s">
        <v>8</v>
      </c>
      <c r="U235" t="s">
        <v>9006</v>
      </c>
      <c r="V235">
        <f>VLOOKUP(P235,'PBT Tag Rates'!$B$5:$E$34,4,FALSE)</f>
        <v>0.95971980899999998</v>
      </c>
      <c r="W235">
        <v>1</v>
      </c>
      <c r="X235" s="16">
        <f>IFERROR(LOOKUP(H235,{30,43,48,53,58,63,68,73,78,83,88,93,97},{42,47,52,57,62,67,72,77,82,87,92,99,100}),999)</f>
        <v>62</v>
      </c>
      <c r="Y235" s="19">
        <f t="shared" si="24"/>
        <v>1.7361111111111112</v>
      </c>
      <c r="Z235" s="19">
        <f t="shared" si="27"/>
        <v>1.7503472222222223</v>
      </c>
      <c r="AA235" s="19">
        <f t="shared" si="28"/>
        <v>15.753125000000001</v>
      </c>
      <c r="AB235" s="19" t="s">
        <v>8886</v>
      </c>
    </row>
    <row r="236" spans="1:28" x14ac:dyDescent="0.35">
      <c r="A236" t="s">
        <v>1562</v>
      </c>
      <c r="B236" t="s">
        <v>2140</v>
      </c>
      <c r="C236" t="s">
        <v>2141</v>
      </c>
      <c r="D236" s="1">
        <v>44800</v>
      </c>
      <c r="E236">
        <f t="shared" si="25"/>
        <v>60</v>
      </c>
      <c r="F236" t="s">
        <v>16</v>
      </c>
      <c r="G236">
        <v>690</v>
      </c>
      <c r="H236">
        <f t="shared" si="22"/>
        <v>69</v>
      </c>
      <c r="I236" t="s">
        <v>7</v>
      </c>
      <c r="J236">
        <v>1</v>
      </c>
      <c r="L236" t="s">
        <v>16</v>
      </c>
      <c r="M236" t="str">
        <f t="shared" si="23"/>
        <v>F</v>
      </c>
      <c r="N236" t="s">
        <v>8</v>
      </c>
      <c r="O236" t="s">
        <v>8</v>
      </c>
      <c r="P236" t="s">
        <v>11</v>
      </c>
      <c r="Q236" t="s">
        <v>8</v>
      </c>
      <c r="R236" t="str">
        <f t="shared" si="26"/>
        <v>U</v>
      </c>
      <c r="S236" t="s">
        <v>12</v>
      </c>
      <c r="T236">
        <v>1.00000000000001</v>
      </c>
      <c r="U236" t="s">
        <v>11</v>
      </c>
      <c r="V236" t="e">
        <f>VLOOKUP(P236,'PBT Tag Rates'!$B$5:$E$34,4,FALSE)</f>
        <v>#N/A</v>
      </c>
      <c r="W236">
        <v>1</v>
      </c>
      <c r="X236" s="16">
        <f>IFERROR(LOOKUP(H236,{30,43,48,53,58,63,68,73,78,83,88,93,97},{42,47,52,57,62,67,72,77,82,87,92,99,100}),999)</f>
        <v>72</v>
      </c>
      <c r="Y236" s="19">
        <f t="shared" si="24"/>
        <v>1.7361111111111112</v>
      </c>
      <c r="Z236" s="19">
        <f t="shared" si="27"/>
        <v>1.7503472222222223</v>
      </c>
      <c r="AA236" s="19">
        <f t="shared" si="28"/>
        <v>15.753125000000001</v>
      </c>
      <c r="AB236" s="19" t="s">
        <v>8887</v>
      </c>
    </row>
    <row r="237" spans="1:28" x14ac:dyDescent="0.35">
      <c r="A237" t="s">
        <v>1562</v>
      </c>
      <c r="B237" t="s">
        <v>2142</v>
      </c>
      <c r="C237" t="s">
        <v>2143</v>
      </c>
      <c r="D237" s="1">
        <v>44800</v>
      </c>
      <c r="E237">
        <f t="shared" si="25"/>
        <v>60</v>
      </c>
      <c r="F237" t="s">
        <v>16</v>
      </c>
      <c r="G237">
        <v>760</v>
      </c>
      <c r="H237">
        <f t="shared" si="22"/>
        <v>76</v>
      </c>
      <c r="I237" t="s">
        <v>7</v>
      </c>
      <c r="J237" t="s">
        <v>8</v>
      </c>
      <c r="L237" t="s">
        <v>16</v>
      </c>
      <c r="M237" t="str">
        <f t="shared" si="23"/>
        <v>F</v>
      </c>
      <c r="N237" t="s">
        <v>8</v>
      </c>
      <c r="O237" t="s">
        <v>8</v>
      </c>
      <c r="P237" t="s">
        <v>11</v>
      </c>
      <c r="Q237" t="s">
        <v>8</v>
      </c>
      <c r="R237" t="str">
        <f t="shared" si="26"/>
        <v>U</v>
      </c>
      <c r="S237" t="s">
        <v>12</v>
      </c>
      <c r="T237">
        <v>0.999999999999997</v>
      </c>
      <c r="U237" t="s">
        <v>11</v>
      </c>
      <c r="V237" t="e">
        <f>VLOOKUP(P237,'PBT Tag Rates'!$B$5:$E$34,4,FALSE)</f>
        <v>#N/A</v>
      </c>
      <c r="W237">
        <v>1</v>
      </c>
      <c r="X237" s="16">
        <f>IFERROR(LOOKUP(H237,{30,43,48,53,58,63,68,73,78,83,88,93,97},{42,47,52,57,62,67,72,77,82,87,92,99,100}),999)</f>
        <v>77</v>
      </c>
      <c r="Y237" s="19">
        <f t="shared" si="24"/>
        <v>1.7361111111111112</v>
      </c>
      <c r="Z237" s="19">
        <f t="shared" si="27"/>
        <v>1.7503472222222223</v>
      </c>
      <c r="AA237" s="19">
        <f t="shared" si="28"/>
        <v>15.753125000000001</v>
      </c>
      <c r="AB237" s="19" t="s">
        <v>8887</v>
      </c>
    </row>
    <row r="238" spans="1:28" x14ac:dyDescent="0.35">
      <c r="A238" t="s">
        <v>1562</v>
      </c>
      <c r="B238" t="s">
        <v>2144</v>
      </c>
      <c r="C238" t="s">
        <v>638</v>
      </c>
      <c r="D238" s="1">
        <v>44801</v>
      </c>
      <c r="E238">
        <f t="shared" si="25"/>
        <v>60</v>
      </c>
      <c r="F238" t="s">
        <v>16</v>
      </c>
      <c r="G238">
        <v>870</v>
      </c>
      <c r="H238">
        <f t="shared" si="22"/>
        <v>87</v>
      </c>
      <c r="I238" t="s">
        <v>9</v>
      </c>
      <c r="J238" t="s">
        <v>8</v>
      </c>
      <c r="L238" t="s">
        <v>16</v>
      </c>
      <c r="M238" t="str">
        <f t="shared" si="23"/>
        <v>F</v>
      </c>
      <c r="N238" t="s">
        <v>8</v>
      </c>
      <c r="O238" t="s">
        <v>8</v>
      </c>
      <c r="P238" t="s">
        <v>11</v>
      </c>
      <c r="Q238" t="s">
        <v>8</v>
      </c>
      <c r="R238" t="str">
        <f t="shared" si="26"/>
        <v>U</v>
      </c>
      <c r="S238" t="s">
        <v>12</v>
      </c>
      <c r="T238">
        <v>0.999999999999997</v>
      </c>
      <c r="U238" t="s">
        <v>8890</v>
      </c>
      <c r="V238" t="e">
        <f>VLOOKUP(P238,'PBT Tag Rates'!$B$5:$E$34,4,FALSE)</f>
        <v>#N/A</v>
      </c>
      <c r="W238">
        <v>1</v>
      </c>
      <c r="X238" s="16">
        <f>IFERROR(LOOKUP(H238,{30,43,48,53,58,63,68,73,78,83,88,93,97},{42,47,52,57,62,67,72,77,82,87,92,99,100}),999)</f>
        <v>87</v>
      </c>
      <c r="Y238" s="19">
        <f t="shared" si="24"/>
        <v>1.7361111111111112</v>
      </c>
      <c r="Z238" s="19">
        <f t="shared" si="27"/>
        <v>1.7503472222222223</v>
      </c>
      <c r="AA238" s="19">
        <f t="shared" si="28"/>
        <v>15.753125000000001</v>
      </c>
      <c r="AB238" s="19" t="s">
        <v>8887</v>
      </c>
    </row>
    <row r="239" spans="1:28" x14ac:dyDescent="0.35">
      <c r="A239" t="s">
        <v>1562</v>
      </c>
      <c r="B239" t="s">
        <v>2145</v>
      </c>
      <c r="C239" t="s">
        <v>2146</v>
      </c>
      <c r="D239" s="1">
        <v>44801</v>
      </c>
      <c r="E239">
        <f t="shared" si="25"/>
        <v>60</v>
      </c>
      <c r="F239" t="s">
        <v>16</v>
      </c>
      <c r="G239">
        <v>790</v>
      </c>
      <c r="H239">
        <f t="shared" si="22"/>
        <v>79</v>
      </c>
      <c r="I239" t="s">
        <v>7</v>
      </c>
      <c r="J239" t="s">
        <v>8</v>
      </c>
      <c r="L239" t="s">
        <v>16</v>
      </c>
      <c r="M239" t="str">
        <f t="shared" si="23"/>
        <v>F</v>
      </c>
      <c r="N239" t="s">
        <v>1469</v>
      </c>
      <c r="O239" t="s">
        <v>2147</v>
      </c>
      <c r="P239" t="s">
        <v>19</v>
      </c>
      <c r="Q239">
        <v>4</v>
      </c>
      <c r="R239">
        <f t="shared" si="26"/>
        <v>2018</v>
      </c>
      <c r="S239" t="s">
        <v>8</v>
      </c>
      <c r="T239" t="s">
        <v>8</v>
      </c>
      <c r="U239" t="s">
        <v>9086</v>
      </c>
      <c r="V239">
        <f>VLOOKUP(P239,'PBT Tag Rates'!$B$5:$E$34,4,FALSE)</f>
        <v>0.80551598400000002</v>
      </c>
      <c r="W239">
        <v>1</v>
      </c>
      <c r="X239" s="16">
        <f>IFERROR(LOOKUP(H239,{30,43,48,53,58,63,68,73,78,83,88,93,97},{42,47,52,57,62,67,72,77,82,87,92,99,100}),999)</f>
        <v>82</v>
      </c>
      <c r="Y239" s="19">
        <f t="shared" si="24"/>
        <v>1.7361111111111112</v>
      </c>
      <c r="Z239" s="19">
        <f t="shared" si="27"/>
        <v>1.7503472222222223</v>
      </c>
      <c r="AA239" s="19">
        <f t="shared" si="28"/>
        <v>15.753125000000001</v>
      </c>
      <c r="AB239" s="19" t="s">
        <v>8887</v>
      </c>
    </row>
    <row r="240" spans="1:28" x14ac:dyDescent="0.35">
      <c r="A240" t="s">
        <v>1562</v>
      </c>
      <c r="B240" t="s">
        <v>2148</v>
      </c>
      <c r="C240" t="s">
        <v>2149</v>
      </c>
      <c r="D240" s="1">
        <v>44801</v>
      </c>
      <c r="E240">
        <f t="shared" si="25"/>
        <v>60</v>
      </c>
      <c r="F240" t="s">
        <v>16</v>
      </c>
      <c r="G240">
        <v>640</v>
      </c>
      <c r="H240">
        <f t="shared" si="22"/>
        <v>64</v>
      </c>
      <c r="I240" t="s">
        <v>7</v>
      </c>
      <c r="J240" t="s">
        <v>8</v>
      </c>
      <c r="L240" t="s">
        <v>16</v>
      </c>
      <c r="M240" t="str">
        <f t="shared" si="23"/>
        <v>F</v>
      </c>
      <c r="N240" t="s">
        <v>2150</v>
      </c>
      <c r="O240" t="s">
        <v>2151</v>
      </c>
      <c r="P240" t="s">
        <v>557</v>
      </c>
      <c r="Q240">
        <v>3</v>
      </c>
      <c r="R240">
        <f t="shared" si="26"/>
        <v>2019</v>
      </c>
      <c r="S240" t="s">
        <v>8</v>
      </c>
      <c r="T240" t="s">
        <v>8</v>
      </c>
      <c r="U240" t="s">
        <v>9006</v>
      </c>
      <c r="V240">
        <f>VLOOKUP(P240,'PBT Tag Rates'!$B$5:$E$34,4,FALSE)</f>
        <v>0.95971980899999998</v>
      </c>
      <c r="W240">
        <v>1</v>
      </c>
      <c r="X240" s="16">
        <f>IFERROR(LOOKUP(H240,{30,43,48,53,58,63,68,73,78,83,88,93,97},{42,47,52,57,62,67,72,77,82,87,92,99,100}),999)</f>
        <v>67</v>
      </c>
      <c r="Y240" s="19">
        <f t="shared" si="24"/>
        <v>1.7361111111111112</v>
      </c>
      <c r="Z240" s="19">
        <f t="shared" si="27"/>
        <v>1.7503472222222223</v>
      </c>
      <c r="AA240" s="19">
        <f t="shared" si="28"/>
        <v>15.753125000000001</v>
      </c>
      <c r="AB240" s="19" t="s">
        <v>8886</v>
      </c>
    </row>
    <row r="241" spans="1:28" x14ac:dyDescent="0.35">
      <c r="A241" t="s">
        <v>1562</v>
      </c>
      <c r="B241" t="s">
        <v>2152</v>
      </c>
      <c r="C241" t="s">
        <v>2153</v>
      </c>
      <c r="D241" s="1">
        <v>44801</v>
      </c>
      <c r="E241">
        <f t="shared" si="25"/>
        <v>60</v>
      </c>
      <c r="F241" t="s">
        <v>1569</v>
      </c>
      <c r="G241">
        <v>580</v>
      </c>
      <c r="H241">
        <f t="shared" si="22"/>
        <v>58</v>
      </c>
      <c r="I241" t="s">
        <v>9</v>
      </c>
      <c r="J241">
        <v>1</v>
      </c>
      <c r="L241" t="s">
        <v>6</v>
      </c>
      <c r="M241" t="str">
        <f t="shared" si="23"/>
        <v>M</v>
      </c>
      <c r="N241" t="s">
        <v>2154</v>
      </c>
      <c r="O241" t="s">
        <v>2155</v>
      </c>
      <c r="P241" t="s">
        <v>702</v>
      </c>
      <c r="Q241">
        <v>3</v>
      </c>
      <c r="R241">
        <f t="shared" si="26"/>
        <v>2019</v>
      </c>
      <c r="S241" t="s">
        <v>8</v>
      </c>
      <c r="T241" t="s">
        <v>8</v>
      </c>
      <c r="U241" t="s">
        <v>8976</v>
      </c>
      <c r="V241">
        <f>VLOOKUP(P241,'PBT Tag Rates'!$B$5:$E$34,4,FALSE)</f>
        <v>0.99705232300000002</v>
      </c>
      <c r="W241">
        <v>1</v>
      </c>
      <c r="X241" s="16">
        <f>IFERROR(LOOKUP(H241,{30,43,48,53,58,63,68,73,78,83,88,93,97},{42,47,52,57,62,67,72,77,82,87,92,99,100}),999)</f>
        <v>62</v>
      </c>
      <c r="Y241" s="19">
        <f t="shared" si="24"/>
        <v>1.7361111111111112</v>
      </c>
      <c r="Z241" s="19">
        <f t="shared" si="27"/>
        <v>1.7503472222222223</v>
      </c>
      <c r="AA241" s="19">
        <f t="shared" si="28"/>
        <v>15.753125000000001</v>
      </c>
      <c r="AB241" s="19" t="s">
        <v>8887</v>
      </c>
    </row>
    <row r="242" spans="1:28" x14ac:dyDescent="0.35">
      <c r="A242" t="s">
        <v>1562</v>
      </c>
      <c r="B242" t="s">
        <v>2156</v>
      </c>
      <c r="C242" t="s">
        <v>2157</v>
      </c>
      <c r="D242" s="1">
        <v>44801</v>
      </c>
      <c r="E242">
        <f t="shared" si="25"/>
        <v>60</v>
      </c>
      <c r="F242" t="s">
        <v>1569</v>
      </c>
      <c r="G242">
        <v>670</v>
      </c>
      <c r="H242">
        <f t="shared" si="22"/>
        <v>67</v>
      </c>
      <c r="I242" t="s">
        <v>7</v>
      </c>
      <c r="J242" t="s">
        <v>8</v>
      </c>
      <c r="L242" t="s">
        <v>6</v>
      </c>
      <c r="M242" t="str">
        <f t="shared" si="23"/>
        <v>M</v>
      </c>
      <c r="N242" t="s">
        <v>8</v>
      </c>
      <c r="O242" t="s">
        <v>8</v>
      </c>
      <c r="P242" t="s">
        <v>11</v>
      </c>
      <c r="Q242" t="s">
        <v>8</v>
      </c>
      <c r="R242" t="str">
        <f t="shared" si="26"/>
        <v>U</v>
      </c>
      <c r="S242" t="s">
        <v>12</v>
      </c>
      <c r="T242">
        <v>0.999999999999998</v>
      </c>
      <c r="U242" t="s">
        <v>11</v>
      </c>
      <c r="V242" t="e">
        <f>VLOOKUP(P242,'PBT Tag Rates'!$B$5:$E$34,4,FALSE)</f>
        <v>#N/A</v>
      </c>
      <c r="W242">
        <v>1</v>
      </c>
      <c r="X242" s="16">
        <f>IFERROR(LOOKUP(H242,{30,43,48,53,58,63,68,73,78,83,88,93,97},{42,47,52,57,62,67,72,77,82,87,92,99,100}),999)</f>
        <v>67</v>
      </c>
      <c r="Y242" s="19">
        <f t="shared" si="24"/>
        <v>1.7361111111111112</v>
      </c>
      <c r="Z242" s="19">
        <f t="shared" si="27"/>
        <v>1.7503472222222223</v>
      </c>
      <c r="AA242" s="19">
        <f t="shared" si="28"/>
        <v>15.753125000000001</v>
      </c>
      <c r="AB242" s="19" t="s">
        <v>8887</v>
      </c>
    </row>
    <row r="243" spans="1:28" x14ac:dyDescent="0.35">
      <c r="A243" t="s">
        <v>1562</v>
      </c>
      <c r="B243" t="s">
        <v>2158</v>
      </c>
      <c r="C243" t="s">
        <v>2159</v>
      </c>
      <c r="D243" s="1">
        <v>44801</v>
      </c>
      <c r="E243">
        <f t="shared" si="25"/>
        <v>60</v>
      </c>
      <c r="F243" t="s">
        <v>1569</v>
      </c>
      <c r="G243">
        <v>630</v>
      </c>
      <c r="H243">
        <f t="shared" si="22"/>
        <v>63</v>
      </c>
      <c r="I243" t="s">
        <v>7</v>
      </c>
      <c r="J243" t="s">
        <v>8</v>
      </c>
      <c r="L243" t="s">
        <v>6</v>
      </c>
      <c r="M243" t="str">
        <f t="shared" si="23"/>
        <v>M</v>
      </c>
      <c r="N243" t="s">
        <v>144</v>
      </c>
      <c r="O243" t="s">
        <v>2160</v>
      </c>
      <c r="P243" t="s">
        <v>19</v>
      </c>
      <c r="Q243">
        <v>4</v>
      </c>
      <c r="R243">
        <f t="shared" si="26"/>
        <v>2018</v>
      </c>
      <c r="S243" t="s">
        <v>8</v>
      </c>
      <c r="T243" t="s">
        <v>8</v>
      </c>
      <c r="U243" t="s">
        <v>9088</v>
      </c>
      <c r="V243">
        <f>VLOOKUP(P243,'PBT Tag Rates'!$B$5:$E$34,4,FALSE)</f>
        <v>0.80551598400000002</v>
      </c>
      <c r="W243">
        <v>1</v>
      </c>
      <c r="X243" s="16">
        <f>IFERROR(LOOKUP(H243,{30,43,48,53,58,63,68,73,78,83,88,93,97},{42,47,52,57,62,67,72,77,82,87,92,99,100}),999)</f>
        <v>67</v>
      </c>
      <c r="Y243" s="19">
        <f t="shared" si="24"/>
        <v>1.7361111111111112</v>
      </c>
      <c r="Z243" s="19">
        <f t="shared" si="27"/>
        <v>1.7503472222222223</v>
      </c>
      <c r="AA243" s="19">
        <f t="shared" si="28"/>
        <v>15.753125000000001</v>
      </c>
      <c r="AB243" s="19" t="s">
        <v>8887</v>
      </c>
    </row>
    <row r="244" spans="1:28" x14ac:dyDescent="0.35">
      <c r="A244" t="s">
        <v>1562</v>
      </c>
      <c r="B244" t="s">
        <v>2161</v>
      </c>
      <c r="C244" t="s">
        <v>2162</v>
      </c>
      <c r="D244" s="1">
        <v>44801</v>
      </c>
      <c r="E244">
        <f t="shared" si="25"/>
        <v>60</v>
      </c>
      <c r="F244" t="s">
        <v>16</v>
      </c>
      <c r="G244">
        <v>780</v>
      </c>
      <c r="H244">
        <f t="shared" si="22"/>
        <v>78</v>
      </c>
      <c r="I244" t="s">
        <v>9</v>
      </c>
      <c r="J244" t="s">
        <v>8</v>
      </c>
      <c r="L244" t="s">
        <v>16</v>
      </c>
      <c r="M244" t="str">
        <f t="shared" si="23"/>
        <v>F</v>
      </c>
      <c r="N244" t="s">
        <v>2163</v>
      </c>
      <c r="O244" t="s">
        <v>2164</v>
      </c>
      <c r="P244" t="s">
        <v>15</v>
      </c>
      <c r="Q244">
        <v>4</v>
      </c>
      <c r="R244">
        <f t="shared" si="26"/>
        <v>2018</v>
      </c>
      <c r="S244" t="s">
        <v>8</v>
      </c>
      <c r="T244" t="s">
        <v>8</v>
      </c>
      <c r="U244" t="s">
        <v>8858</v>
      </c>
      <c r="V244">
        <f>VLOOKUP(P244,'PBT Tag Rates'!$B$5:$E$34,4,FALSE)</f>
        <v>0.96828396500000002</v>
      </c>
      <c r="W244">
        <v>1</v>
      </c>
      <c r="X244" s="16">
        <f>IFERROR(LOOKUP(H244,{30,43,48,53,58,63,68,73,78,83,88,93,97},{42,47,52,57,62,67,72,77,82,87,92,99,100}),999)</f>
        <v>82</v>
      </c>
      <c r="Y244" s="19">
        <f t="shared" si="24"/>
        <v>1.7361111111111112</v>
      </c>
      <c r="Z244" s="19">
        <f t="shared" si="27"/>
        <v>1.7503472222222223</v>
      </c>
      <c r="AA244" s="19">
        <f t="shared" si="28"/>
        <v>15.753125000000001</v>
      </c>
      <c r="AB244" s="19" t="s">
        <v>8887</v>
      </c>
    </row>
    <row r="245" spans="1:28" x14ac:dyDescent="0.35">
      <c r="A245" t="s">
        <v>1562</v>
      </c>
      <c r="B245" t="s">
        <v>2165</v>
      </c>
      <c r="C245" t="s">
        <v>2166</v>
      </c>
      <c r="D245" s="1">
        <v>44801</v>
      </c>
      <c r="E245">
        <f t="shared" si="25"/>
        <v>60</v>
      </c>
      <c r="F245" t="s">
        <v>16</v>
      </c>
      <c r="G245">
        <v>830</v>
      </c>
      <c r="H245">
        <f t="shared" si="22"/>
        <v>83</v>
      </c>
      <c r="I245" t="s">
        <v>7</v>
      </c>
      <c r="J245" t="s">
        <v>8</v>
      </c>
      <c r="L245" t="s">
        <v>16</v>
      </c>
      <c r="M245" t="str">
        <f t="shared" si="23"/>
        <v>F</v>
      </c>
      <c r="N245" t="s">
        <v>8</v>
      </c>
      <c r="O245" t="s">
        <v>8</v>
      </c>
      <c r="P245" t="s">
        <v>11</v>
      </c>
      <c r="Q245" t="s">
        <v>8</v>
      </c>
      <c r="R245" t="str">
        <f t="shared" si="26"/>
        <v>U</v>
      </c>
      <c r="S245" t="s">
        <v>12</v>
      </c>
      <c r="T245">
        <v>1</v>
      </c>
      <c r="U245" t="s">
        <v>11</v>
      </c>
      <c r="V245" t="e">
        <f>VLOOKUP(P245,'PBT Tag Rates'!$B$5:$E$34,4,FALSE)</f>
        <v>#N/A</v>
      </c>
      <c r="W245">
        <v>1</v>
      </c>
      <c r="X245" s="16">
        <f>IFERROR(LOOKUP(H245,{30,43,48,53,58,63,68,73,78,83,88,93,97},{42,47,52,57,62,67,72,77,82,87,92,99,100}),999)</f>
        <v>87</v>
      </c>
      <c r="Y245" s="19">
        <f t="shared" si="24"/>
        <v>1.7361111111111112</v>
      </c>
      <c r="Z245" s="19">
        <f t="shared" si="27"/>
        <v>1.7503472222222223</v>
      </c>
      <c r="AA245" s="19">
        <f t="shared" si="28"/>
        <v>15.753125000000001</v>
      </c>
      <c r="AB245" s="19" t="s">
        <v>8887</v>
      </c>
    </row>
    <row r="246" spans="1:28" x14ac:dyDescent="0.35">
      <c r="A246" t="s">
        <v>1562</v>
      </c>
      <c r="B246" t="s">
        <v>2167</v>
      </c>
      <c r="C246" t="s">
        <v>2168</v>
      </c>
      <c r="D246" s="1">
        <v>44801</v>
      </c>
      <c r="E246">
        <f t="shared" si="25"/>
        <v>60</v>
      </c>
      <c r="F246" t="s">
        <v>16</v>
      </c>
      <c r="G246">
        <v>790</v>
      </c>
      <c r="H246">
        <f t="shared" si="22"/>
        <v>79</v>
      </c>
      <c r="I246" t="s">
        <v>7</v>
      </c>
      <c r="J246" t="s">
        <v>8</v>
      </c>
      <c r="L246" t="s">
        <v>6</v>
      </c>
      <c r="M246" t="str">
        <f t="shared" si="23"/>
        <v>M</v>
      </c>
      <c r="N246" t="s">
        <v>2169</v>
      </c>
      <c r="O246" t="s">
        <v>2170</v>
      </c>
      <c r="P246" t="s">
        <v>15</v>
      </c>
      <c r="Q246">
        <v>4</v>
      </c>
      <c r="R246">
        <f t="shared" si="26"/>
        <v>2018</v>
      </c>
      <c r="S246" t="s">
        <v>8</v>
      </c>
      <c r="T246" t="s">
        <v>8</v>
      </c>
      <c r="U246" t="s">
        <v>8858</v>
      </c>
      <c r="V246">
        <f>VLOOKUP(P246,'PBT Tag Rates'!$B$5:$E$34,4,FALSE)</f>
        <v>0.96828396500000002</v>
      </c>
      <c r="W246">
        <v>1</v>
      </c>
      <c r="X246" s="16">
        <f>IFERROR(LOOKUP(H246,{30,43,48,53,58,63,68,73,78,83,88,93,97},{42,47,52,57,62,67,72,77,82,87,92,99,100}),999)</f>
        <v>82</v>
      </c>
      <c r="Y246" s="19">
        <f t="shared" si="24"/>
        <v>1.7361111111111112</v>
      </c>
      <c r="Z246" s="19">
        <f t="shared" si="27"/>
        <v>1.7503472222222223</v>
      </c>
      <c r="AA246" s="19">
        <f t="shared" si="28"/>
        <v>15.753125000000001</v>
      </c>
      <c r="AB246" s="19" t="s">
        <v>8887</v>
      </c>
    </row>
    <row r="247" spans="1:28" x14ac:dyDescent="0.35">
      <c r="A247" t="s">
        <v>1562</v>
      </c>
      <c r="B247" t="s">
        <v>2171</v>
      </c>
      <c r="C247" t="s">
        <v>2172</v>
      </c>
      <c r="D247" s="1">
        <v>44801</v>
      </c>
      <c r="E247">
        <f t="shared" si="25"/>
        <v>60</v>
      </c>
      <c r="F247" t="s">
        <v>16</v>
      </c>
      <c r="G247">
        <v>750</v>
      </c>
      <c r="H247">
        <f t="shared" si="22"/>
        <v>75</v>
      </c>
      <c r="I247" t="s">
        <v>7</v>
      </c>
      <c r="J247" t="s">
        <v>8</v>
      </c>
      <c r="L247" t="s">
        <v>16</v>
      </c>
      <c r="M247" t="str">
        <f t="shared" si="23"/>
        <v>F</v>
      </c>
      <c r="N247" t="s">
        <v>695</v>
      </c>
      <c r="O247" t="s">
        <v>696</v>
      </c>
      <c r="P247" t="s">
        <v>19</v>
      </c>
      <c r="Q247">
        <v>4</v>
      </c>
      <c r="R247">
        <f t="shared" si="26"/>
        <v>2018</v>
      </c>
      <c r="S247" t="s">
        <v>8</v>
      </c>
      <c r="T247" t="s">
        <v>8</v>
      </c>
      <c r="U247" t="s">
        <v>8875</v>
      </c>
      <c r="V247">
        <f>VLOOKUP(P247,'PBT Tag Rates'!$B$5:$E$34,4,FALSE)</f>
        <v>0.80551598400000002</v>
      </c>
      <c r="W247">
        <v>1</v>
      </c>
      <c r="X247" s="16">
        <f>IFERROR(LOOKUP(H247,{30,43,48,53,58,63,68,73,78,83,88,93,97},{42,47,52,57,62,67,72,77,82,87,92,99,100}),999)</f>
        <v>77</v>
      </c>
      <c r="Y247" s="19">
        <f t="shared" si="24"/>
        <v>1.7361111111111112</v>
      </c>
      <c r="Z247" s="19">
        <f t="shared" si="27"/>
        <v>1.7503472222222223</v>
      </c>
      <c r="AA247" s="19">
        <f t="shared" si="28"/>
        <v>15.753125000000001</v>
      </c>
      <c r="AB247" s="19" t="s">
        <v>8886</v>
      </c>
    </row>
    <row r="248" spans="1:28" x14ac:dyDescent="0.35">
      <c r="A248" t="s">
        <v>1562</v>
      </c>
      <c r="B248" t="s">
        <v>2173</v>
      </c>
      <c r="C248" t="s">
        <v>2174</v>
      </c>
      <c r="D248" s="1">
        <v>44801</v>
      </c>
      <c r="E248">
        <f t="shared" si="25"/>
        <v>60</v>
      </c>
      <c r="F248" t="s">
        <v>6</v>
      </c>
      <c r="G248">
        <v>870</v>
      </c>
      <c r="H248">
        <f t="shared" si="22"/>
        <v>87</v>
      </c>
      <c r="I248" t="s">
        <v>7</v>
      </c>
      <c r="J248" t="s">
        <v>8</v>
      </c>
      <c r="L248" t="s">
        <v>6</v>
      </c>
      <c r="M248" t="str">
        <f t="shared" si="23"/>
        <v>M</v>
      </c>
      <c r="N248" t="s">
        <v>8</v>
      </c>
      <c r="O248" t="s">
        <v>8</v>
      </c>
      <c r="P248" t="s">
        <v>11</v>
      </c>
      <c r="Q248" t="s">
        <v>8</v>
      </c>
      <c r="R248" t="str">
        <f t="shared" si="26"/>
        <v>U</v>
      </c>
      <c r="S248" t="s">
        <v>12</v>
      </c>
      <c r="T248">
        <v>1.00000000000001</v>
      </c>
      <c r="U248" t="s">
        <v>11</v>
      </c>
      <c r="V248" t="e">
        <f>VLOOKUP(P248,'PBT Tag Rates'!$B$5:$E$34,4,FALSE)</f>
        <v>#N/A</v>
      </c>
      <c r="W248">
        <v>1</v>
      </c>
      <c r="X248" s="16">
        <f>IFERROR(LOOKUP(H248,{30,43,48,53,58,63,68,73,78,83,88,93,97},{42,47,52,57,62,67,72,77,82,87,92,99,100}),999)</f>
        <v>87</v>
      </c>
      <c r="Y248" s="19">
        <f t="shared" si="24"/>
        <v>1.7361111111111112</v>
      </c>
      <c r="Z248" s="19">
        <f t="shared" si="27"/>
        <v>1.7503472222222223</v>
      </c>
      <c r="AA248" s="19">
        <f t="shared" si="28"/>
        <v>15.753125000000001</v>
      </c>
      <c r="AB248" s="19" t="s">
        <v>8887</v>
      </c>
    </row>
    <row r="249" spans="1:28" x14ac:dyDescent="0.35">
      <c r="A249" t="s">
        <v>1562</v>
      </c>
      <c r="B249" t="s">
        <v>2175</v>
      </c>
      <c r="C249" t="s">
        <v>2176</v>
      </c>
      <c r="D249" s="1">
        <v>44801</v>
      </c>
      <c r="E249">
        <f t="shared" si="25"/>
        <v>60</v>
      </c>
      <c r="F249" t="s">
        <v>6</v>
      </c>
      <c r="G249">
        <v>730</v>
      </c>
      <c r="H249">
        <f t="shared" si="22"/>
        <v>73</v>
      </c>
      <c r="I249" t="s">
        <v>7</v>
      </c>
      <c r="J249" t="s">
        <v>8</v>
      </c>
      <c r="L249" t="s">
        <v>6</v>
      </c>
      <c r="M249" t="str">
        <f t="shared" si="23"/>
        <v>M</v>
      </c>
      <c r="N249" t="s">
        <v>2177</v>
      </c>
      <c r="O249" t="s">
        <v>2178</v>
      </c>
      <c r="P249" t="s">
        <v>15</v>
      </c>
      <c r="Q249">
        <v>4</v>
      </c>
      <c r="R249">
        <f t="shared" si="26"/>
        <v>2018</v>
      </c>
      <c r="S249" t="s">
        <v>8</v>
      </c>
      <c r="T249" t="s">
        <v>8</v>
      </c>
      <c r="U249" t="s">
        <v>8858</v>
      </c>
      <c r="V249">
        <f>VLOOKUP(P249,'PBT Tag Rates'!$B$5:$E$34,4,FALSE)</f>
        <v>0.96828396500000002</v>
      </c>
      <c r="W249">
        <v>1</v>
      </c>
      <c r="X249" s="16">
        <f>IFERROR(LOOKUP(H249,{30,43,48,53,58,63,68,73,78,83,88,93,97},{42,47,52,57,62,67,72,77,82,87,92,99,100}),999)</f>
        <v>77</v>
      </c>
      <c r="Y249" s="19">
        <f t="shared" si="24"/>
        <v>1.7361111111111112</v>
      </c>
      <c r="Z249" s="19">
        <f t="shared" si="27"/>
        <v>1.7503472222222223</v>
      </c>
      <c r="AA249" s="19">
        <f t="shared" si="28"/>
        <v>15.753125000000001</v>
      </c>
      <c r="AB249" s="19" t="s">
        <v>8887</v>
      </c>
    </row>
    <row r="250" spans="1:28" x14ac:dyDescent="0.35">
      <c r="A250" t="s">
        <v>1562</v>
      </c>
      <c r="B250" t="s">
        <v>2179</v>
      </c>
      <c r="C250" t="s">
        <v>2180</v>
      </c>
      <c r="D250" s="1">
        <v>44801</v>
      </c>
      <c r="E250">
        <f t="shared" si="25"/>
        <v>60</v>
      </c>
      <c r="F250" t="s">
        <v>1569</v>
      </c>
      <c r="G250">
        <v>640</v>
      </c>
      <c r="H250">
        <f t="shared" si="22"/>
        <v>64</v>
      </c>
      <c r="I250" t="s">
        <v>7</v>
      </c>
      <c r="J250" t="s">
        <v>8</v>
      </c>
      <c r="L250" t="s">
        <v>6</v>
      </c>
      <c r="M250" t="str">
        <f t="shared" si="23"/>
        <v>M</v>
      </c>
      <c r="N250" t="s">
        <v>2181</v>
      </c>
      <c r="O250" t="s">
        <v>2182</v>
      </c>
      <c r="P250" t="s">
        <v>557</v>
      </c>
      <c r="Q250">
        <v>3</v>
      </c>
      <c r="R250">
        <f t="shared" si="26"/>
        <v>2019</v>
      </c>
      <c r="S250" t="s">
        <v>8</v>
      </c>
      <c r="T250" t="s">
        <v>8</v>
      </c>
      <c r="U250" t="s">
        <v>9084</v>
      </c>
      <c r="V250">
        <f>VLOOKUP(P250,'PBT Tag Rates'!$B$5:$E$34,4,FALSE)</f>
        <v>0.95971980899999998</v>
      </c>
      <c r="W250">
        <v>1</v>
      </c>
      <c r="X250" s="16">
        <f>IFERROR(LOOKUP(H250,{30,43,48,53,58,63,68,73,78,83,88,93,97},{42,47,52,57,62,67,72,77,82,87,92,99,100}),999)</f>
        <v>67</v>
      </c>
      <c r="Y250" s="19">
        <f t="shared" si="24"/>
        <v>1.7361111111111112</v>
      </c>
      <c r="Z250" s="19">
        <f t="shared" si="27"/>
        <v>1.7503472222222223</v>
      </c>
      <c r="AA250" s="19">
        <f t="shared" si="28"/>
        <v>15.753125000000001</v>
      </c>
      <c r="AB250" s="19" t="s">
        <v>8887</v>
      </c>
    </row>
    <row r="251" spans="1:28" x14ac:dyDescent="0.35">
      <c r="A251" t="s">
        <v>1562</v>
      </c>
      <c r="B251" t="s">
        <v>2183</v>
      </c>
      <c r="C251" t="s">
        <v>2184</v>
      </c>
      <c r="D251" s="1">
        <v>44801</v>
      </c>
      <c r="E251">
        <f t="shared" si="25"/>
        <v>60</v>
      </c>
      <c r="F251" t="s">
        <v>1569</v>
      </c>
      <c r="G251">
        <v>690</v>
      </c>
      <c r="H251">
        <f t="shared" si="22"/>
        <v>69</v>
      </c>
      <c r="I251" t="s">
        <v>7</v>
      </c>
      <c r="J251" t="s">
        <v>8</v>
      </c>
      <c r="L251" t="s">
        <v>6</v>
      </c>
      <c r="M251" t="str">
        <f t="shared" si="23"/>
        <v>M</v>
      </c>
      <c r="N251" t="s">
        <v>1639</v>
      </c>
      <c r="O251" t="s">
        <v>2185</v>
      </c>
      <c r="P251" t="s">
        <v>557</v>
      </c>
      <c r="Q251">
        <v>3</v>
      </c>
      <c r="R251">
        <f t="shared" si="26"/>
        <v>2019</v>
      </c>
      <c r="S251" t="s">
        <v>8</v>
      </c>
      <c r="T251" t="s">
        <v>8</v>
      </c>
      <c r="U251" t="s">
        <v>9086</v>
      </c>
      <c r="V251">
        <f>VLOOKUP(P251,'PBT Tag Rates'!$B$5:$E$34,4,FALSE)</f>
        <v>0.95971980899999998</v>
      </c>
      <c r="W251">
        <v>1</v>
      </c>
      <c r="X251" s="16">
        <f>IFERROR(LOOKUP(H251,{30,43,48,53,58,63,68,73,78,83,88,93,97},{42,47,52,57,62,67,72,77,82,87,92,99,100}),999)</f>
        <v>72</v>
      </c>
      <c r="Y251" s="19">
        <f t="shared" si="24"/>
        <v>1.7361111111111112</v>
      </c>
      <c r="Z251" s="19">
        <f t="shared" si="27"/>
        <v>1.7503472222222223</v>
      </c>
      <c r="AA251" s="19">
        <f t="shared" si="28"/>
        <v>15.753125000000001</v>
      </c>
      <c r="AB251" s="19" t="s">
        <v>8887</v>
      </c>
    </row>
    <row r="252" spans="1:28" x14ac:dyDescent="0.35">
      <c r="A252" t="s">
        <v>1562</v>
      </c>
      <c r="B252" t="s">
        <v>2186</v>
      </c>
      <c r="C252" t="s">
        <v>2187</v>
      </c>
      <c r="D252" s="1">
        <v>44801</v>
      </c>
      <c r="E252">
        <f t="shared" si="25"/>
        <v>60</v>
      </c>
      <c r="F252" t="s">
        <v>16</v>
      </c>
      <c r="G252">
        <v>780</v>
      </c>
      <c r="H252">
        <f t="shared" si="22"/>
        <v>78</v>
      </c>
      <c r="I252" t="s">
        <v>7</v>
      </c>
      <c r="J252" t="s">
        <v>8</v>
      </c>
      <c r="L252" t="s">
        <v>16</v>
      </c>
      <c r="M252" t="str">
        <f t="shared" si="23"/>
        <v>F</v>
      </c>
      <c r="N252" t="s">
        <v>2188</v>
      </c>
      <c r="O252" t="s">
        <v>2189</v>
      </c>
      <c r="P252" t="s">
        <v>15</v>
      </c>
      <c r="Q252">
        <v>4</v>
      </c>
      <c r="R252">
        <f t="shared" si="26"/>
        <v>2018</v>
      </c>
      <c r="S252" t="s">
        <v>8</v>
      </c>
      <c r="T252" t="s">
        <v>8</v>
      </c>
      <c r="U252" t="s">
        <v>8975</v>
      </c>
      <c r="V252">
        <f>VLOOKUP(P252,'PBT Tag Rates'!$B$5:$E$34,4,FALSE)</f>
        <v>0.96828396500000002</v>
      </c>
      <c r="W252">
        <v>1</v>
      </c>
      <c r="X252" s="16">
        <f>IFERROR(LOOKUP(H252,{30,43,48,53,58,63,68,73,78,83,88,93,97},{42,47,52,57,62,67,72,77,82,87,92,99,100}),999)</f>
        <v>82</v>
      </c>
      <c r="Y252" s="19">
        <f t="shared" si="24"/>
        <v>1.7361111111111112</v>
      </c>
      <c r="Z252" s="19">
        <f t="shared" si="27"/>
        <v>1.7503472222222223</v>
      </c>
      <c r="AA252" s="19">
        <f t="shared" si="28"/>
        <v>15.753125000000001</v>
      </c>
      <c r="AB252" s="19" t="s">
        <v>8887</v>
      </c>
    </row>
    <row r="253" spans="1:28" x14ac:dyDescent="0.35">
      <c r="A253" t="s">
        <v>1562</v>
      </c>
      <c r="B253" t="s">
        <v>2190</v>
      </c>
      <c r="C253" t="s">
        <v>2191</v>
      </c>
      <c r="D253" s="1">
        <v>44801</v>
      </c>
      <c r="E253">
        <f t="shared" si="25"/>
        <v>60</v>
      </c>
      <c r="F253" t="s">
        <v>16</v>
      </c>
      <c r="G253">
        <v>810</v>
      </c>
      <c r="H253">
        <f t="shared" si="22"/>
        <v>81</v>
      </c>
      <c r="I253" t="s">
        <v>7</v>
      </c>
      <c r="J253" t="s">
        <v>8</v>
      </c>
      <c r="L253" t="s">
        <v>16</v>
      </c>
      <c r="M253" t="str">
        <f t="shared" si="23"/>
        <v>F</v>
      </c>
      <c r="N253" t="s">
        <v>18</v>
      </c>
      <c r="O253" t="s">
        <v>43</v>
      </c>
      <c r="P253" t="s">
        <v>19</v>
      </c>
      <c r="Q253">
        <v>4</v>
      </c>
      <c r="R253">
        <f t="shared" si="26"/>
        <v>2018</v>
      </c>
      <c r="S253" t="s">
        <v>8</v>
      </c>
      <c r="T253" t="s">
        <v>8</v>
      </c>
      <c r="U253" t="s">
        <v>9088</v>
      </c>
      <c r="V253">
        <f>VLOOKUP(P253,'PBT Tag Rates'!$B$5:$E$34,4,FALSE)</f>
        <v>0.80551598400000002</v>
      </c>
      <c r="W253">
        <v>1</v>
      </c>
      <c r="X253" s="16">
        <f>IFERROR(LOOKUP(H253,{30,43,48,53,58,63,68,73,78,83,88,93,97},{42,47,52,57,62,67,72,77,82,87,92,99,100}),999)</f>
        <v>82</v>
      </c>
      <c r="Y253" s="19">
        <f t="shared" si="24"/>
        <v>1.7361111111111112</v>
      </c>
      <c r="Z253" s="19">
        <f t="shared" si="27"/>
        <v>1.7503472222222223</v>
      </c>
      <c r="AA253" s="19">
        <f t="shared" si="28"/>
        <v>15.753125000000001</v>
      </c>
      <c r="AB253" s="19" t="s">
        <v>8887</v>
      </c>
    </row>
    <row r="254" spans="1:28" x14ac:dyDescent="0.35">
      <c r="A254" t="s">
        <v>1562</v>
      </c>
      <c r="B254" t="s">
        <v>2192</v>
      </c>
      <c r="C254" t="s">
        <v>2193</v>
      </c>
      <c r="D254" s="1">
        <v>44801</v>
      </c>
      <c r="E254">
        <f t="shared" si="25"/>
        <v>60</v>
      </c>
      <c r="F254" t="s">
        <v>16</v>
      </c>
      <c r="G254">
        <v>870</v>
      </c>
      <c r="H254">
        <f t="shared" si="22"/>
        <v>87</v>
      </c>
      <c r="I254" t="s">
        <v>7</v>
      </c>
      <c r="J254" t="s">
        <v>8</v>
      </c>
      <c r="L254" t="s">
        <v>16</v>
      </c>
      <c r="M254" t="str">
        <f t="shared" si="23"/>
        <v>F</v>
      </c>
      <c r="N254" t="s">
        <v>20</v>
      </c>
      <c r="O254" t="s">
        <v>21</v>
      </c>
      <c r="P254" t="s">
        <v>15</v>
      </c>
      <c r="Q254">
        <v>4</v>
      </c>
      <c r="R254">
        <f t="shared" si="26"/>
        <v>2018</v>
      </c>
      <c r="S254" t="s">
        <v>8</v>
      </c>
      <c r="T254" t="s">
        <v>8</v>
      </c>
      <c r="U254" t="s">
        <v>8858</v>
      </c>
      <c r="V254">
        <f>VLOOKUP(P254,'PBT Tag Rates'!$B$5:$E$34,4,FALSE)</f>
        <v>0.96828396500000002</v>
      </c>
      <c r="W254">
        <v>1</v>
      </c>
      <c r="X254" s="16">
        <f>IFERROR(LOOKUP(H254,{30,43,48,53,58,63,68,73,78,83,88,93,97},{42,47,52,57,62,67,72,77,82,87,92,99,100}),999)</f>
        <v>87</v>
      </c>
      <c r="Y254" s="19">
        <f t="shared" si="24"/>
        <v>1.7361111111111112</v>
      </c>
      <c r="Z254" s="19">
        <f t="shared" si="27"/>
        <v>1.7503472222222223</v>
      </c>
      <c r="AA254" s="19">
        <f t="shared" si="28"/>
        <v>15.753125000000001</v>
      </c>
      <c r="AB254" s="19" t="s">
        <v>8887</v>
      </c>
    </row>
    <row r="255" spans="1:28" x14ac:dyDescent="0.35">
      <c r="A255" t="s">
        <v>1562</v>
      </c>
      <c r="B255" t="s">
        <v>2194</v>
      </c>
      <c r="C255" t="s">
        <v>2195</v>
      </c>
      <c r="D255" s="1">
        <v>44801</v>
      </c>
      <c r="E255">
        <f t="shared" si="25"/>
        <v>60</v>
      </c>
      <c r="F255" t="s">
        <v>16</v>
      </c>
      <c r="G255">
        <v>840</v>
      </c>
      <c r="H255">
        <f t="shared" si="22"/>
        <v>84</v>
      </c>
      <c r="I255" t="s">
        <v>7</v>
      </c>
      <c r="J255" t="s">
        <v>8</v>
      </c>
      <c r="L255" t="s">
        <v>16</v>
      </c>
      <c r="M255" t="str">
        <f t="shared" si="23"/>
        <v>F</v>
      </c>
      <c r="N255" t="s">
        <v>8</v>
      </c>
      <c r="O255" t="s">
        <v>8</v>
      </c>
      <c r="P255" t="s">
        <v>11</v>
      </c>
      <c r="Q255" t="s">
        <v>8</v>
      </c>
      <c r="R255" t="str">
        <f t="shared" si="26"/>
        <v>U</v>
      </c>
      <c r="S255" t="s">
        <v>12</v>
      </c>
      <c r="T255">
        <v>0.999999999999999</v>
      </c>
      <c r="U255" t="s">
        <v>11</v>
      </c>
      <c r="V255" t="e">
        <f>VLOOKUP(P255,'PBT Tag Rates'!$B$5:$E$34,4,FALSE)</f>
        <v>#N/A</v>
      </c>
      <c r="W255">
        <v>1</v>
      </c>
      <c r="X255" s="16">
        <f>IFERROR(LOOKUP(H255,{30,43,48,53,58,63,68,73,78,83,88,93,97},{42,47,52,57,62,67,72,77,82,87,92,99,100}),999)</f>
        <v>87</v>
      </c>
      <c r="Y255" s="19">
        <f t="shared" si="24"/>
        <v>1.7361111111111112</v>
      </c>
      <c r="Z255" s="19">
        <f t="shared" si="27"/>
        <v>1.7503472222222223</v>
      </c>
      <c r="AA255" s="19">
        <f t="shared" si="28"/>
        <v>15.753125000000001</v>
      </c>
      <c r="AB255" s="19" t="s">
        <v>8887</v>
      </c>
    </row>
    <row r="256" spans="1:28" x14ac:dyDescent="0.35">
      <c r="A256" t="s">
        <v>1562</v>
      </c>
      <c r="B256" t="s">
        <v>2196</v>
      </c>
      <c r="C256" t="s">
        <v>2197</v>
      </c>
      <c r="D256" s="1">
        <v>44801</v>
      </c>
      <c r="E256">
        <f t="shared" si="25"/>
        <v>60</v>
      </c>
      <c r="F256" t="s">
        <v>1569</v>
      </c>
      <c r="G256">
        <v>620</v>
      </c>
      <c r="H256">
        <f t="shared" si="22"/>
        <v>62</v>
      </c>
      <c r="I256" t="s">
        <v>7</v>
      </c>
      <c r="J256" t="s">
        <v>8</v>
      </c>
      <c r="L256" t="s">
        <v>6</v>
      </c>
      <c r="M256" t="str">
        <f t="shared" si="23"/>
        <v>M</v>
      </c>
      <c r="N256" t="s">
        <v>586</v>
      </c>
      <c r="O256" t="s">
        <v>587</v>
      </c>
      <c r="P256" t="s">
        <v>557</v>
      </c>
      <c r="Q256">
        <v>3</v>
      </c>
      <c r="R256">
        <f t="shared" si="26"/>
        <v>2019</v>
      </c>
      <c r="S256" t="s">
        <v>8</v>
      </c>
      <c r="T256" t="s">
        <v>8</v>
      </c>
      <c r="U256" t="s">
        <v>9088</v>
      </c>
      <c r="V256">
        <f>VLOOKUP(P256,'PBT Tag Rates'!$B$5:$E$34,4,FALSE)</f>
        <v>0.95971980899999998</v>
      </c>
      <c r="W256">
        <v>1</v>
      </c>
      <c r="X256" s="16">
        <f>IFERROR(LOOKUP(H256,{30,43,48,53,58,63,68,73,78,83,88,93,97},{42,47,52,57,62,67,72,77,82,87,92,99,100}),999)</f>
        <v>62</v>
      </c>
      <c r="Y256" s="19">
        <f t="shared" si="24"/>
        <v>1.7361111111111112</v>
      </c>
      <c r="Z256" s="19">
        <f t="shared" si="27"/>
        <v>1.7503472222222223</v>
      </c>
      <c r="AA256" s="19">
        <f t="shared" si="28"/>
        <v>15.753125000000001</v>
      </c>
      <c r="AB256" s="19" t="s">
        <v>8887</v>
      </c>
    </row>
    <row r="257" spans="1:28" x14ac:dyDescent="0.35">
      <c r="A257" t="s">
        <v>1562</v>
      </c>
      <c r="B257" t="s">
        <v>2198</v>
      </c>
      <c r="C257" t="s">
        <v>2199</v>
      </c>
      <c r="D257" s="1">
        <v>44801</v>
      </c>
      <c r="E257">
        <f t="shared" si="25"/>
        <v>60</v>
      </c>
      <c r="F257" t="s">
        <v>1569</v>
      </c>
      <c r="G257">
        <v>570</v>
      </c>
      <c r="H257">
        <f t="shared" si="22"/>
        <v>57</v>
      </c>
      <c r="I257" t="s">
        <v>7</v>
      </c>
      <c r="J257" t="s">
        <v>8</v>
      </c>
      <c r="L257" t="s">
        <v>6</v>
      </c>
      <c r="M257" t="str">
        <f t="shared" si="23"/>
        <v>M</v>
      </c>
      <c r="N257" t="s">
        <v>8</v>
      </c>
      <c r="O257" t="s">
        <v>8</v>
      </c>
      <c r="P257" t="s">
        <v>11</v>
      </c>
      <c r="Q257" t="s">
        <v>8</v>
      </c>
      <c r="R257" t="str">
        <f t="shared" si="26"/>
        <v>U</v>
      </c>
      <c r="S257" t="s">
        <v>12</v>
      </c>
      <c r="T257">
        <v>0.999999999999997</v>
      </c>
      <c r="U257" t="s">
        <v>11</v>
      </c>
      <c r="V257" t="e">
        <f>VLOOKUP(P257,'PBT Tag Rates'!$B$5:$E$34,4,FALSE)</f>
        <v>#N/A</v>
      </c>
      <c r="W257">
        <v>1</v>
      </c>
      <c r="X257" s="16">
        <f>IFERROR(LOOKUP(H257,{30,43,48,53,58,63,68,73,78,83,88,93,97},{42,47,52,57,62,67,72,77,82,87,92,99,100}),999)</f>
        <v>57</v>
      </c>
      <c r="Y257" s="19">
        <f t="shared" si="24"/>
        <v>1.7361111111111112</v>
      </c>
      <c r="Z257" s="19">
        <f t="shared" si="27"/>
        <v>1.7503472222222223</v>
      </c>
      <c r="AA257" s="19">
        <f t="shared" si="28"/>
        <v>15.753125000000001</v>
      </c>
      <c r="AB257" s="19" t="s">
        <v>8887</v>
      </c>
    </row>
    <row r="258" spans="1:28" x14ac:dyDescent="0.35">
      <c r="A258" t="s">
        <v>1562</v>
      </c>
      <c r="B258" t="s">
        <v>2200</v>
      </c>
      <c r="C258" t="s">
        <v>2201</v>
      </c>
      <c r="D258" s="1">
        <v>44801</v>
      </c>
      <c r="E258">
        <f t="shared" si="25"/>
        <v>60</v>
      </c>
      <c r="F258" t="s">
        <v>16</v>
      </c>
      <c r="G258">
        <v>770</v>
      </c>
      <c r="H258">
        <f t="shared" si="22"/>
        <v>77</v>
      </c>
      <c r="I258" t="s">
        <v>9</v>
      </c>
      <c r="J258">
        <v>1</v>
      </c>
      <c r="L258" t="s">
        <v>16</v>
      </c>
      <c r="M258" t="str">
        <f t="shared" si="23"/>
        <v>F</v>
      </c>
      <c r="N258" t="s">
        <v>8</v>
      </c>
      <c r="O258" t="s">
        <v>8</v>
      </c>
      <c r="P258" t="s">
        <v>11</v>
      </c>
      <c r="Q258" t="s">
        <v>8</v>
      </c>
      <c r="R258" t="str">
        <f t="shared" si="26"/>
        <v>U</v>
      </c>
      <c r="S258" t="s">
        <v>12</v>
      </c>
      <c r="T258">
        <v>1</v>
      </c>
      <c r="U258" t="s">
        <v>8890</v>
      </c>
      <c r="V258" t="e">
        <f>VLOOKUP(P258,'PBT Tag Rates'!$B$5:$E$34,4,FALSE)</f>
        <v>#N/A</v>
      </c>
      <c r="W258">
        <v>1</v>
      </c>
      <c r="X258" s="16">
        <f>IFERROR(LOOKUP(H258,{30,43,48,53,58,63,68,73,78,83,88,93,97},{42,47,52,57,62,67,72,77,82,87,92,99,100}),999)</f>
        <v>77</v>
      </c>
      <c r="Y258" s="19">
        <f t="shared" si="24"/>
        <v>1.7361111111111112</v>
      </c>
      <c r="Z258" s="19">
        <f t="shared" si="27"/>
        <v>1.7503472222222223</v>
      </c>
      <c r="AA258" s="19">
        <f t="shared" si="28"/>
        <v>15.753125000000001</v>
      </c>
      <c r="AB258" s="19" t="s">
        <v>8887</v>
      </c>
    </row>
    <row r="259" spans="1:28" x14ac:dyDescent="0.35">
      <c r="A259" t="s">
        <v>1562</v>
      </c>
      <c r="B259" t="s">
        <v>2202</v>
      </c>
      <c r="C259" t="s">
        <v>641</v>
      </c>
      <c r="D259" s="1">
        <v>44801</v>
      </c>
      <c r="E259">
        <f t="shared" si="25"/>
        <v>60</v>
      </c>
      <c r="F259" t="s">
        <v>1569</v>
      </c>
      <c r="G259">
        <v>560</v>
      </c>
      <c r="H259">
        <f t="shared" si="22"/>
        <v>56</v>
      </c>
      <c r="I259" t="s">
        <v>7</v>
      </c>
      <c r="J259" t="s">
        <v>8</v>
      </c>
      <c r="L259" t="s">
        <v>6</v>
      </c>
      <c r="M259" t="str">
        <f t="shared" si="23"/>
        <v>M</v>
      </c>
      <c r="N259" t="s">
        <v>2203</v>
      </c>
      <c r="O259" t="s">
        <v>2204</v>
      </c>
      <c r="P259" t="s">
        <v>702</v>
      </c>
      <c r="Q259">
        <v>3</v>
      </c>
      <c r="R259">
        <f t="shared" si="26"/>
        <v>2019</v>
      </c>
      <c r="S259" t="s">
        <v>8</v>
      </c>
      <c r="T259" t="s">
        <v>8</v>
      </c>
      <c r="U259" t="s">
        <v>8977</v>
      </c>
      <c r="V259">
        <f>VLOOKUP(P259,'PBT Tag Rates'!$B$5:$E$34,4,FALSE)</f>
        <v>0.99705232300000002</v>
      </c>
      <c r="W259">
        <v>1</v>
      </c>
      <c r="X259" s="16">
        <f>IFERROR(LOOKUP(H259,{30,43,48,53,58,63,68,73,78,83,88,93,97},{42,47,52,57,62,67,72,77,82,87,92,99,100}),999)</f>
        <v>57</v>
      </c>
      <c r="Y259" s="19">
        <f t="shared" si="24"/>
        <v>1.7361111111111112</v>
      </c>
      <c r="Z259" s="19">
        <f t="shared" si="27"/>
        <v>1.7503472222222223</v>
      </c>
      <c r="AA259" s="19">
        <f t="shared" si="28"/>
        <v>15.753125000000001</v>
      </c>
      <c r="AB259" s="19" t="s">
        <v>8887</v>
      </c>
    </row>
    <row r="260" spans="1:28" x14ac:dyDescent="0.35">
      <c r="A260" t="s">
        <v>1562</v>
      </c>
      <c r="B260" t="s">
        <v>2205</v>
      </c>
      <c r="C260" t="s">
        <v>2206</v>
      </c>
      <c r="D260" s="1">
        <v>44801</v>
      </c>
      <c r="E260">
        <f t="shared" si="25"/>
        <v>60</v>
      </c>
      <c r="F260" t="s">
        <v>6</v>
      </c>
      <c r="G260">
        <v>760</v>
      </c>
      <c r="H260">
        <f t="shared" si="22"/>
        <v>76</v>
      </c>
      <c r="I260" t="s">
        <v>7</v>
      </c>
      <c r="J260" t="s">
        <v>8</v>
      </c>
      <c r="L260" t="s">
        <v>6</v>
      </c>
      <c r="M260" t="str">
        <f t="shared" si="23"/>
        <v>M</v>
      </c>
      <c r="N260" t="s">
        <v>8</v>
      </c>
      <c r="O260" t="s">
        <v>8</v>
      </c>
      <c r="P260" t="s">
        <v>11</v>
      </c>
      <c r="Q260" t="s">
        <v>8</v>
      </c>
      <c r="R260" t="str">
        <f t="shared" si="26"/>
        <v>U</v>
      </c>
      <c r="S260" t="s">
        <v>12</v>
      </c>
      <c r="T260">
        <v>0.999999999999998</v>
      </c>
      <c r="U260" t="s">
        <v>11</v>
      </c>
      <c r="V260" t="e">
        <f>VLOOKUP(P260,'PBT Tag Rates'!$B$5:$E$34,4,FALSE)</f>
        <v>#N/A</v>
      </c>
      <c r="W260">
        <v>1</v>
      </c>
      <c r="X260" s="16">
        <f>IFERROR(LOOKUP(H260,{30,43,48,53,58,63,68,73,78,83,88,93,97},{42,47,52,57,62,67,72,77,82,87,92,99,100}),999)</f>
        <v>77</v>
      </c>
      <c r="Y260" s="19">
        <f t="shared" si="24"/>
        <v>1.7361111111111112</v>
      </c>
      <c r="Z260" s="19">
        <f t="shared" si="27"/>
        <v>1.7503472222222223</v>
      </c>
      <c r="AA260" s="19">
        <f t="shared" si="28"/>
        <v>15.753125000000001</v>
      </c>
      <c r="AB260" s="19" t="s">
        <v>8887</v>
      </c>
    </row>
    <row r="261" spans="1:28" x14ac:dyDescent="0.35">
      <c r="A261" t="s">
        <v>1562</v>
      </c>
      <c r="B261" t="s">
        <v>2207</v>
      </c>
      <c r="C261" t="s">
        <v>2208</v>
      </c>
      <c r="D261" s="1">
        <v>44801</v>
      </c>
      <c r="E261">
        <f t="shared" si="25"/>
        <v>60</v>
      </c>
      <c r="F261" t="s">
        <v>16</v>
      </c>
      <c r="G261">
        <v>800</v>
      </c>
      <c r="H261">
        <f t="shared" si="22"/>
        <v>80</v>
      </c>
      <c r="I261" t="s">
        <v>9</v>
      </c>
      <c r="J261">
        <v>1</v>
      </c>
      <c r="L261" t="s">
        <v>16</v>
      </c>
      <c r="M261" t="str">
        <f t="shared" si="23"/>
        <v>F</v>
      </c>
      <c r="N261" t="s">
        <v>2112</v>
      </c>
      <c r="O261" t="s">
        <v>2113</v>
      </c>
      <c r="P261" t="s">
        <v>19</v>
      </c>
      <c r="Q261">
        <v>4</v>
      </c>
      <c r="R261">
        <f t="shared" si="26"/>
        <v>2018</v>
      </c>
      <c r="S261" t="s">
        <v>8</v>
      </c>
      <c r="T261" t="s">
        <v>8</v>
      </c>
      <c r="U261" t="s">
        <v>8875</v>
      </c>
      <c r="V261">
        <f>VLOOKUP(P261,'PBT Tag Rates'!$B$5:$E$34,4,FALSE)</f>
        <v>0.80551598400000002</v>
      </c>
      <c r="W261">
        <v>1</v>
      </c>
      <c r="X261" s="16">
        <f>IFERROR(LOOKUP(H261,{30,43,48,53,58,63,68,73,78,83,88,93,97},{42,47,52,57,62,67,72,77,82,87,92,99,100}),999)</f>
        <v>82</v>
      </c>
      <c r="Y261" s="19">
        <f t="shared" si="24"/>
        <v>1.7361111111111112</v>
      </c>
      <c r="Z261" s="19">
        <f t="shared" si="27"/>
        <v>1.7503472222222223</v>
      </c>
      <c r="AA261" s="19">
        <f t="shared" si="28"/>
        <v>15.753125000000001</v>
      </c>
      <c r="AB261" s="19" t="s">
        <v>8886</v>
      </c>
    </row>
    <row r="262" spans="1:28" x14ac:dyDescent="0.35">
      <c r="A262" t="s">
        <v>1562</v>
      </c>
      <c r="B262" t="s">
        <v>2209</v>
      </c>
      <c r="C262" t="s">
        <v>2210</v>
      </c>
      <c r="D262" s="1">
        <v>44801</v>
      </c>
      <c r="E262">
        <f t="shared" si="25"/>
        <v>60</v>
      </c>
      <c r="F262" t="s">
        <v>1569</v>
      </c>
      <c r="G262">
        <v>580</v>
      </c>
      <c r="H262">
        <f t="shared" ref="H262:H325" si="29">G262/10</f>
        <v>58</v>
      </c>
      <c r="I262" t="s">
        <v>9</v>
      </c>
      <c r="J262">
        <v>1</v>
      </c>
      <c r="L262" t="s">
        <v>6</v>
      </c>
      <c r="M262" t="str">
        <f t="shared" ref="M262:M325" si="30">IF(L262="U",F262,L262)</f>
        <v>M</v>
      </c>
      <c r="N262" t="s">
        <v>2211</v>
      </c>
      <c r="O262" t="s">
        <v>2212</v>
      </c>
      <c r="P262" t="s">
        <v>702</v>
      </c>
      <c r="Q262">
        <v>3</v>
      </c>
      <c r="R262">
        <f t="shared" si="26"/>
        <v>2019</v>
      </c>
      <c r="S262" t="s">
        <v>8</v>
      </c>
      <c r="T262" t="s">
        <v>8</v>
      </c>
      <c r="U262" t="s">
        <v>8975</v>
      </c>
      <c r="V262">
        <f>VLOOKUP(P262,'PBT Tag Rates'!$B$5:$E$34,4,FALSE)</f>
        <v>0.99705232300000002</v>
      </c>
      <c r="W262">
        <v>1</v>
      </c>
      <c r="X262" s="16">
        <f>IFERROR(LOOKUP(H262,{30,43,48,53,58,63,68,73,78,83,88,93,97},{42,47,52,57,62,67,72,77,82,87,92,99,100}),999)</f>
        <v>62</v>
      </c>
      <c r="Y262" s="19">
        <f t="shared" ref="Y262:Y325" si="31">IF(D262&lt;$D$3,W262/$Y$3,W262/$Y$4)</f>
        <v>1.7361111111111112</v>
      </c>
      <c r="Z262" s="19">
        <f t="shared" si="27"/>
        <v>1.7503472222222223</v>
      </c>
      <c r="AA262" s="19">
        <f t="shared" si="28"/>
        <v>15.753125000000001</v>
      </c>
      <c r="AB262" s="19" t="s">
        <v>8887</v>
      </c>
    </row>
    <row r="263" spans="1:28" x14ac:dyDescent="0.35">
      <c r="A263" t="s">
        <v>1562</v>
      </c>
      <c r="B263" t="s">
        <v>2213</v>
      </c>
      <c r="C263" t="s">
        <v>2214</v>
      </c>
      <c r="D263" s="1">
        <v>44801</v>
      </c>
      <c r="E263">
        <f t="shared" ref="E263:E326" si="32">IF(D263&lt;=$D$3,60,18)</f>
        <v>60</v>
      </c>
      <c r="F263" t="s">
        <v>16</v>
      </c>
      <c r="G263">
        <v>850</v>
      </c>
      <c r="H263">
        <f t="shared" si="29"/>
        <v>85</v>
      </c>
      <c r="I263" t="s">
        <v>9</v>
      </c>
      <c r="J263">
        <v>1</v>
      </c>
      <c r="L263" t="s">
        <v>16</v>
      </c>
      <c r="M263" t="str">
        <f t="shared" si="30"/>
        <v>F</v>
      </c>
      <c r="N263" t="s">
        <v>2215</v>
      </c>
      <c r="O263" t="s">
        <v>2216</v>
      </c>
      <c r="P263" t="s">
        <v>15</v>
      </c>
      <c r="Q263">
        <v>4</v>
      </c>
      <c r="R263">
        <f t="shared" ref="R263:R326" si="33">IFERROR($R$3-Q263,"U")</f>
        <v>2018</v>
      </c>
      <c r="S263" t="s">
        <v>8</v>
      </c>
      <c r="T263" t="s">
        <v>8</v>
      </c>
      <c r="U263" t="s">
        <v>8975</v>
      </c>
      <c r="V263">
        <f>VLOOKUP(P263,'PBT Tag Rates'!$B$5:$E$34,4,FALSE)</f>
        <v>0.96828396500000002</v>
      </c>
      <c r="W263">
        <v>1</v>
      </c>
      <c r="X263" s="16">
        <f>IFERROR(LOOKUP(H263,{30,43,48,53,58,63,68,73,78,83,88,93,97},{42,47,52,57,62,67,72,77,82,87,92,99,100}),999)</f>
        <v>87</v>
      </c>
      <c r="Y263" s="19">
        <f t="shared" si="31"/>
        <v>1.7361111111111112</v>
      </c>
      <c r="Z263" s="19">
        <f t="shared" ref="Z263:Z326" si="34">Y263*(1+$Z$4)</f>
        <v>1.7503472222222223</v>
      </c>
      <c r="AA263" s="19">
        <f t="shared" ref="AA263:AA326" si="35">IF(D263&lt;$D$3,Z263/$AA$3,Z263/$AA$4)</f>
        <v>15.753125000000001</v>
      </c>
      <c r="AB263" s="19" t="s">
        <v>8887</v>
      </c>
    </row>
    <row r="264" spans="1:28" x14ac:dyDescent="0.35">
      <c r="A264" t="s">
        <v>1562</v>
      </c>
      <c r="B264" t="s">
        <v>2217</v>
      </c>
      <c r="C264" t="s">
        <v>2218</v>
      </c>
      <c r="D264" s="1">
        <v>44801</v>
      </c>
      <c r="E264">
        <f t="shared" si="32"/>
        <v>60</v>
      </c>
      <c r="F264" t="s">
        <v>1569</v>
      </c>
      <c r="G264">
        <v>650</v>
      </c>
      <c r="H264">
        <f t="shared" si="29"/>
        <v>65</v>
      </c>
      <c r="I264" t="s">
        <v>9</v>
      </c>
      <c r="J264">
        <v>1</v>
      </c>
      <c r="L264" t="s">
        <v>6</v>
      </c>
      <c r="M264" t="str">
        <f t="shared" si="30"/>
        <v>M</v>
      </c>
      <c r="N264" t="s">
        <v>610</v>
      </c>
      <c r="O264" t="s">
        <v>611</v>
      </c>
      <c r="P264" t="s">
        <v>19</v>
      </c>
      <c r="Q264">
        <v>4</v>
      </c>
      <c r="R264">
        <f t="shared" si="33"/>
        <v>2018</v>
      </c>
      <c r="S264" t="s">
        <v>8</v>
      </c>
      <c r="T264" t="s">
        <v>8</v>
      </c>
      <c r="U264" t="s">
        <v>9007</v>
      </c>
      <c r="V264">
        <f>VLOOKUP(P264,'PBT Tag Rates'!$B$5:$E$34,4,FALSE)</f>
        <v>0.80551598400000002</v>
      </c>
      <c r="W264">
        <v>1</v>
      </c>
      <c r="X264" s="16">
        <f>IFERROR(LOOKUP(H264,{30,43,48,53,58,63,68,73,78,83,88,93,97},{42,47,52,57,62,67,72,77,82,87,92,99,100}),999)</f>
        <v>67</v>
      </c>
      <c r="Y264" s="19">
        <f t="shared" si="31"/>
        <v>1.7361111111111112</v>
      </c>
      <c r="Z264" s="19">
        <f t="shared" si="34"/>
        <v>1.7503472222222223</v>
      </c>
      <c r="AA264" s="19">
        <f t="shared" si="35"/>
        <v>15.753125000000001</v>
      </c>
      <c r="AB264" s="19" t="s">
        <v>8886</v>
      </c>
    </row>
    <row r="265" spans="1:28" x14ac:dyDescent="0.35">
      <c r="A265" t="s">
        <v>1562</v>
      </c>
      <c r="B265" t="s">
        <v>2219</v>
      </c>
      <c r="C265" t="s">
        <v>2220</v>
      </c>
      <c r="D265" s="1">
        <v>44801</v>
      </c>
      <c r="E265">
        <f t="shared" si="32"/>
        <v>60</v>
      </c>
      <c r="F265" t="s">
        <v>16</v>
      </c>
      <c r="G265">
        <v>760</v>
      </c>
      <c r="H265">
        <f t="shared" si="29"/>
        <v>76</v>
      </c>
      <c r="I265" t="s">
        <v>7</v>
      </c>
      <c r="J265" t="s">
        <v>8</v>
      </c>
      <c r="L265" t="s">
        <v>16</v>
      </c>
      <c r="M265" t="str">
        <f t="shared" si="30"/>
        <v>F</v>
      </c>
      <c r="N265" t="s">
        <v>2221</v>
      </c>
      <c r="O265" t="s">
        <v>2222</v>
      </c>
      <c r="P265" t="s">
        <v>19</v>
      </c>
      <c r="Q265">
        <v>4</v>
      </c>
      <c r="R265">
        <f t="shared" si="33"/>
        <v>2018</v>
      </c>
      <c r="S265" t="s">
        <v>8</v>
      </c>
      <c r="T265" t="s">
        <v>8</v>
      </c>
      <c r="U265" t="s">
        <v>8875</v>
      </c>
      <c r="V265">
        <f>VLOOKUP(P265,'PBT Tag Rates'!$B$5:$E$34,4,FALSE)</f>
        <v>0.80551598400000002</v>
      </c>
      <c r="W265">
        <v>1</v>
      </c>
      <c r="X265" s="16">
        <f>IFERROR(LOOKUP(H265,{30,43,48,53,58,63,68,73,78,83,88,93,97},{42,47,52,57,62,67,72,77,82,87,92,99,100}),999)</f>
        <v>77</v>
      </c>
      <c r="Y265" s="19">
        <f t="shared" si="31"/>
        <v>1.7361111111111112</v>
      </c>
      <c r="Z265" s="19">
        <f t="shared" si="34"/>
        <v>1.7503472222222223</v>
      </c>
      <c r="AA265" s="19">
        <f t="shared" si="35"/>
        <v>15.753125000000001</v>
      </c>
      <c r="AB265" s="19" t="s">
        <v>8886</v>
      </c>
    </row>
    <row r="266" spans="1:28" x14ac:dyDescent="0.35">
      <c r="A266" t="s">
        <v>1562</v>
      </c>
      <c r="B266" t="s">
        <v>2223</v>
      </c>
      <c r="C266" t="s">
        <v>2224</v>
      </c>
      <c r="D266" s="1">
        <v>44801</v>
      </c>
      <c r="E266">
        <f t="shared" si="32"/>
        <v>60</v>
      </c>
      <c r="F266" t="s">
        <v>16</v>
      </c>
      <c r="G266">
        <v>700</v>
      </c>
      <c r="H266">
        <f t="shared" si="29"/>
        <v>70</v>
      </c>
      <c r="I266" t="s">
        <v>9</v>
      </c>
      <c r="J266">
        <v>1</v>
      </c>
      <c r="L266" t="s">
        <v>16</v>
      </c>
      <c r="M266" t="str">
        <f t="shared" si="30"/>
        <v>F</v>
      </c>
      <c r="N266" t="s">
        <v>2225</v>
      </c>
      <c r="O266" t="s">
        <v>2226</v>
      </c>
      <c r="P266" t="s">
        <v>557</v>
      </c>
      <c r="Q266">
        <v>3</v>
      </c>
      <c r="R266">
        <f t="shared" si="33"/>
        <v>2019</v>
      </c>
      <c r="S266" t="s">
        <v>8</v>
      </c>
      <c r="T266" t="s">
        <v>8</v>
      </c>
      <c r="U266" t="s">
        <v>9084</v>
      </c>
      <c r="V266">
        <f>VLOOKUP(P266,'PBT Tag Rates'!$B$5:$E$34,4,FALSE)</f>
        <v>0.95971980899999998</v>
      </c>
      <c r="W266">
        <v>1</v>
      </c>
      <c r="X266" s="16">
        <f>IFERROR(LOOKUP(H266,{30,43,48,53,58,63,68,73,78,83,88,93,97},{42,47,52,57,62,67,72,77,82,87,92,99,100}),999)</f>
        <v>72</v>
      </c>
      <c r="Y266" s="19">
        <f t="shared" si="31"/>
        <v>1.7361111111111112</v>
      </c>
      <c r="Z266" s="19">
        <f t="shared" si="34"/>
        <v>1.7503472222222223</v>
      </c>
      <c r="AA266" s="19">
        <f t="shared" si="35"/>
        <v>15.753125000000001</v>
      </c>
      <c r="AB266" s="19" t="s">
        <v>8887</v>
      </c>
    </row>
    <row r="267" spans="1:28" x14ac:dyDescent="0.35">
      <c r="A267" t="s">
        <v>1562</v>
      </c>
      <c r="B267" t="s">
        <v>2227</v>
      </c>
      <c r="C267" t="s">
        <v>2228</v>
      </c>
      <c r="D267" s="1">
        <v>44801</v>
      </c>
      <c r="E267">
        <f t="shared" si="32"/>
        <v>60</v>
      </c>
      <c r="F267" t="s">
        <v>1569</v>
      </c>
      <c r="G267">
        <v>570</v>
      </c>
      <c r="H267">
        <f t="shared" si="29"/>
        <v>57</v>
      </c>
      <c r="I267" t="s">
        <v>9</v>
      </c>
      <c r="J267">
        <v>1</v>
      </c>
      <c r="L267" t="s">
        <v>6</v>
      </c>
      <c r="M267" t="str">
        <f t="shared" si="30"/>
        <v>M</v>
      </c>
      <c r="N267" t="s">
        <v>2229</v>
      </c>
      <c r="O267" t="s">
        <v>2230</v>
      </c>
      <c r="P267" t="s">
        <v>557</v>
      </c>
      <c r="Q267">
        <v>3</v>
      </c>
      <c r="R267">
        <f t="shared" si="33"/>
        <v>2019</v>
      </c>
      <c r="S267" t="s">
        <v>8</v>
      </c>
      <c r="T267" t="s">
        <v>8</v>
      </c>
      <c r="U267" t="s">
        <v>9086</v>
      </c>
      <c r="V267">
        <f>VLOOKUP(P267,'PBT Tag Rates'!$B$5:$E$34,4,FALSE)</f>
        <v>0.95971980899999998</v>
      </c>
      <c r="W267">
        <v>1</v>
      </c>
      <c r="X267" s="16">
        <f>IFERROR(LOOKUP(H267,{30,43,48,53,58,63,68,73,78,83,88,93,97},{42,47,52,57,62,67,72,77,82,87,92,99,100}),999)</f>
        <v>57</v>
      </c>
      <c r="Y267" s="19">
        <f t="shared" si="31"/>
        <v>1.7361111111111112</v>
      </c>
      <c r="Z267" s="19">
        <f t="shared" si="34"/>
        <v>1.7503472222222223</v>
      </c>
      <c r="AA267" s="19">
        <f t="shared" si="35"/>
        <v>15.753125000000001</v>
      </c>
      <c r="AB267" s="19" t="s">
        <v>8887</v>
      </c>
    </row>
    <row r="268" spans="1:28" x14ac:dyDescent="0.35">
      <c r="A268" t="s">
        <v>1562</v>
      </c>
      <c r="B268" t="s">
        <v>2231</v>
      </c>
      <c r="C268" t="s">
        <v>2232</v>
      </c>
      <c r="D268" s="1">
        <v>44802</v>
      </c>
      <c r="E268">
        <f t="shared" si="32"/>
        <v>60</v>
      </c>
      <c r="F268" t="s">
        <v>6</v>
      </c>
      <c r="G268">
        <v>880</v>
      </c>
      <c r="H268">
        <f t="shared" si="29"/>
        <v>88</v>
      </c>
      <c r="I268" t="s">
        <v>7</v>
      </c>
      <c r="J268" t="s">
        <v>8</v>
      </c>
      <c r="L268" t="s">
        <v>6</v>
      </c>
      <c r="M268" t="str">
        <f t="shared" si="30"/>
        <v>M</v>
      </c>
      <c r="N268" t="s">
        <v>8</v>
      </c>
      <c r="O268" t="s">
        <v>8</v>
      </c>
      <c r="P268" t="s">
        <v>11</v>
      </c>
      <c r="Q268" t="s">
        <v>8</v>
      </c>
      <c r="R268" t="str">
        <f t="shared" si="33"/>
        <v>U</v>
      </c>
      <c r="S268" t="s">
        <v>12</v>
      </c>
      <c r="T268">
        <v>1</v>
      </c>
      <c r="U268" t="s">
        <v>11</v>
      </c>
      <c r="V268" t="e">
        <f>VLOOKUP(P268,'PBT Tag Rates'!$B$5:$E$34,4,FALSE)</f>
        <v>#N/A</v>
      </c>
      <c r="W268">
        <v>1</v>
      </c>
      <c r="X268" s="16">
        <f>IFERROR(LOOKUP(H268,{30,43,48,53,58,63,68,73,78,83,88,93,97},{42,47,52,57,62,67,72,77,82,87,92,99,100}),999)</f>
        <v>92</v>
      </c>
      <c r="Y268" s="19">
        <f t="shared" si="31"/>
        <v>1.7361111111111112</v>
      </c>
      <c r="Z268" s="19">
        <f t="shared" si="34"/>
        <v>1.7503472222222223</v>
      </c>
      <c r="AA268" s="19">
        <f t="shared" si="35"/>
        <v>15.753125000000001</v>
      </c>
      <c r="AB268" s="19" t="s">
        <v>8887</v>
      </c>
    </row>
    <row r="269" spans="1:28" x14ac:dyDescent="0.35">
      <c r="A269" t="s">
        <v>1562</v>
      </c>
      <c r="B269" t="s">
        <v>2233</v>
      </c>
      <c r="C269" t="s">
        <v>642</v>
      </c>
      <c r="D269" s="1">
        <v>44802</v>
      </c>
      <c r="E269">
        <f t="shared" si="32"/>
        <v>60</v>
      </c>
      <c r="F269" t="s">
        <v>1569</v>
      </c>
      <c r="G269">
        <v>670</v>
      </c>
      <c r="H269">
        <f t="shared" si="29"/>
        <v>67</v>
      </c>
      <c r="I269" t="s">
        <v>9</v>
      </c>
      <c r="J269">
        <v>1</v>
      </c>
      <c r="L269" t="s">
        <v>6</v>
      </c>
      <c r="M269" t="str">
        <f t="shared" si="30"/>
        <v>M</v>
      </c>
      <c r="N269" t="s">
        <v>637</v>
      </c>
      <c r="O269" t="s">
        <v>1561</v>
      </c>
      <c r="P269" t="s">
        <v>19</v>
      </c>
      <c r="Q269">
        <v>4</v>
      </c>
      <c r="R269">
        <f t="shared" si="33"/>
        <v>2018</v>
      </c>
      <c r="S269" t="s">
        <v>8</v>
      </c>
      <c r="T269" t="s">
        <v>8</v>
      </c>
      <c r="U269" t="s">
        <v>9006</v>
      </c>
      <c r="V269">
        <f>VLOOKUP(P269,'PBT Tag Rates'!$B$5:$E$34,4,FALSE)</f>
        <v>0.80551598400000002</v>
      </c>
      <c r="W269">
        <v>1</v>
      </c>
      <c r="X269" s="16">
        <f>IFERROR(LOOKUP(H269,{30,43,48,53,58,63,68,73,78,83,88,93,97},{42,47,52,57,62,67,72,77,82,87,92,99,100}),999)</f>
        <v>67</v>
      </c>
      <c r="Y269" s="19">
        <f t="shared" si="31"/>
        <v>1.7361111111111112</v>
      </c>
      <c r="Z269" s="19">
        <f t="shared" si="34"/>
        <v>1.7503472222222223</v>
      </c>
      <c r="AA269" s="19">
        <f t="shared" si="35"/>
        <v>15.753125000000001</v>
      </c>
      <c r="AB269" s="19" t="s">
        <v>8886</v>
      </c>
    </row>
    <row r="270" spans="1:28" x14ac:dyDescent="0.35">
      <c r="A270" t="s">
        <v>1562</v>
      </c>
      <c r="B270" t="s">
        <v>2234</v>
      </c>
      <c r="C270" t="s">
        <v>2235</v>
      </c>
      <c r="D270" s="1">
        <v>44802</v>
      </c>
      <c r="E270">
        <f t="shared" si="32"/>
        <v>60</v>
      </c>
      <c r="F270" t="s">
        <v>6</v>
      </c>
      <c r="G270">
        <v>740</v>
      </c>
      <c r="H270">
        <f t="shared" si="29"/>
        <v>74</v>
      </c>
      <c r="I270" t="s">
        <v>7</v>
      </c>
      <c r="J270" t="s">
        <v>8</v>
      </c>
      <c r="L270" t="s">
        <v>6</v>
      </c>
      <c r="M270" t="str">
        <f t="shared" si="30"/>
        <v>M</v>
      </c>
      <c r="N270" t="s">
        <v>8</v>
      </c>
      <c r="O270" t="s">
        <v>8</v>
      </c>
      <c r="P270" t="s">
        <v>11</v>
      </c>
      <c r="Q270" t="s">
        <v>8</v>
      </c>
      <c r="R270" t="str">
        <f t="shared" si="33"/>
        <v>U</v>
      </c>
      <c r="S270" t="s">
        <v>12</v>
      </c>
      <c r="T270">
        <v>1</v>
      </c>
      <c r="U270" t="s">
        <v>11</v>
      </c>
      <c r="V270" t="e">
        <f>VLOOKUP(P270,'PBT Tag Rates'!$B$5:$E$34,4,FALSE)</f>
        <v>#N/A</v>
      </c>
      <c r="W270">
        <v>1</v>
      </c>
      <c r="X270" s="16">
        <f>IFERROR(LOOKUP(H270,{30,43,48,53,58,63,68,73,78,83,88,93,97},{42,47,52,57,62,67,72,77,82,87,92,99,100}),999)</f>
        <v>77</v>
      </c>
      <c r="Y270" s="19">
        <f t="shared" si="31"/>
        <v>1.7361111111111112</v>
      </c>
      <c r="Z270" s="19">
        <f t="shared" si="34"/>
        <v>1.7503472222222223</v>
      </c>
      <c r="AA270" s="19">
        <f t="shared" si="35"/>
        <v>15.753125000000001</v>
      </c>
      <c r="AB270" s="19" t="s">
        <v>8887</v>
      </c>
    </row>
    <row r="271" spans="1:28" x14ac:dyDescent="0.35">
      <c r="A271" t="s">
        <v>1562</v>
      </c>
      <c r="B271" t="s">
        <v>2236</v>
      </c>
      <c r="C271" t="s">
        <v>2237</v>
      </c>
      <c r="D271" s="1">
        <v>44802</v>
      </c>
      <c r="E271">
        <f t="shared" si="32"/>
        <v>60</v>
      </c>
      <c r="F271" t="s">
        <v>1569</v>
      </c>
      <c r="G271">
        <v>670</v>
      </c>
      <c r="H271">
        <f t="shared" si="29"/>
        <v>67</v>
      </c>
      <c r="I271" t="s">
        <v>7</v>
      </c>
      <c r="J271" t="s">
        <v>8</v>
      </c>
      <c r="L271" t="s">
        <v>6</v>
      </c>
      <c r="M271" t="str">
        <f t="shared" si="30"/>
        <v>M</v>
      </c>
      <c r="N271" t="s">
        <v>8</v>
      </c>
      <c r="O271" t="s">
        <v>8</v>
      </c>
      <c r="P271" t="s">
        <v>11</v>
      </c>
      <c r="Q271" t="s">
        <v>8</v>
      </c>
      <c r="R271" t="str">
        <f t="shared" si="33"/>
        <v>U</v>
      </c>
      <c r="S271" t="s">
        <v>12</v>
      </c>
      <c r="T271">
        <v>1</v>
      </c>
      <c r="U271" t="s">
        <v>11</v>
      </c>
      <c r="V271" t="e">
        <f>VLOOKUP(P271,'PBT Tag Rates'!$B$5:$E$34,4,FALSE)</f>
        <v>#N/A</v>
      </c>
      <c r="W271">
        <v>1</v>
      </c>
      <c r="X271" s="16">
        <f>IFERROR(LOOKUP(H271,{30,43,48,53,58,63,68,73,78,83,88,93,97},{42,47,52,57,62,67,72,77,82,87,92,99,100}),999)</f>
        <v>67</v>
      </c>
      <c r="Y271" s="19">
        <f t="shared" si="31"/>
        <v>1.7361111111111112</v>
      </c>
      <c r="Z271" s="19">
        <f t="shared" si="34"/>
        <v>1.7503472222222223</v>
      </c>
      <c r="AA271" s="19">
        <f t="shared" si="35"/>
        <v>15.753125000000001</v>
      </c>
      <c r="AB271" s="19" t="s">
        <v>8887</v>
      </c>
    </row>
    <row r="272" spans="1:28" x14ac:dyDescent="0.35">
      <c r="A272" t="s">
        <v>1562</v>
      </c>
      <c r="B272" t="s">
        <v>2238</v>
      </c>
      <c r="C272" t="s">
        <v>644</v>
      </c>
      <c r="D272" s="1">
        <v>44802</v>
      </c>
      <c r="E272">
        <f t="shared" si="32"/>
        <v>60</v>
      </c>
      <c r="F272" t="s">
        <v>1569</v>
      </c>
      <c r="G272">
        <v>600</v>
      </c>
      <c r="H272">
        <f t="shared" si="29"/>
        <v>60</v>
      </c>
      <c r="I272" t="s">
        <v>7</v>
      </c>
      <c r="J272" t="s">
        <v>8</v>
      </c>
      <c r="L272" t="s">
        <v>6</v>
      </c>
      <c r="M272" t="str">
        <f t="shared" si="30"/>
        <v>M</v>
      </c>
      <c r="N272" t="s">
        <v>1804</v>
      </c>
      <c r="O272" t="s">
        <v>1805</v>
      </c>
      <c r="P272" t="s">
        <v>557</v>
      </c>
      <c r="Q272">
        <v>3</v>
      </c>
      <c r="R272">
        <f t="shared" si="33"/>
        <v>2019</v>
      </c>
      <c r="S272" t="s">
        <v>8</v>
      </c>
      <c r="T272" t="s">
        <v>8</v>
      </c>
      <c r="U272" t="s">
        <v>9084</v>
      </c>
      <c r="V272">
        <f>VLOOKUP(P272,'PBT Tag Rates'!$B$5:$E$34,4,FALSE)</f>
        <v>0.95971980899999998</v>
      </c>
      <c r="W272">
        <v>1</v>
      </c>
      <c r="X272" s="16">
        <f>IFERROR(LOOKUP(H272,{30,43,48,53,58,63,68,73,78,83,88,93,97},{42,47,52,57,62,67,72,77,82,87,92,99,100}),999)</f>
        <v>62</v>
      </c>
      <c r="Y272" s="19">
        <f t="shared" si="31"/>
        <v>1.7361111111111112</v>
      </c>
      <c r="Z272" s="19">
        <f t="shared" si="34"/>
        <v>1.7503472222222223</v>
      </c>
      <c r="AA272" s="19">
        <f t="shared" si="35"/>
        <v>15.753125000000001</v>
      </c>
      <c r="AB272" s="19" t="s">
        <v>8887</v>
      </c>
    </row>
    <row r="273" spans="1:28" x14ac:dyDescent="0.35">
      <c r="A273" t="s">
        <v>1562</v>
      </c>
      <c r="B273" t="s">
        <v>2239</v>
      </c>
      <c r="C273" t="s">
        <v>645</v>
      </c>
      <c r="D273" s="1">
        <v>44802</v>
      </c>
      <c r="E273">
        <f t="shared" si="32"/>
        <v>60</v>
      </c>
      <c r="F273" t="s">
        <v>16</v>
      </c>
      <c r="G273">
        <v>740</v>
      </c>
      <c r="H273">
        <f t="shared" si="29"/>
        <v>74</v>
      </c>
      <c r="I273" t="s">
        <v>7</v>
      </c>
      <c r="J273" t="s">
        <v>8</v>
      </c>
      <c r="L273" t="s">
        <v>16</v>
      </c>
      <c r="M273" t="str">
        <f t="shared" si="30"/>
        <v>F</v>
      </c>
      <c r="N273" t="s">
        <v>1758</v>
      </c>
      <c r="O273" t="s">
        <v>1911</v>
      </c>
      <c r="P273" t="s">
        <v>19</v>
      </c>
      <c r="Q273">
        <v>4</v>
      </c>
      <c r="R273">
        <f t="shared" si="33"/>
        <v>2018</v>
      </c>
      <c r="S273" t="s">
        <v>8</v>
      </c>
      <c r="T273" t="s">
        <v>8</v>
      </c>
      <c r="U273" t="s">
        <v>9086</v>
      </c>
      <c r="V273">
        <f>VLOOKUP(P273,'PBT Tag Rates'!$B$5:$E$34,4,FALSE)</f>
        <v>0.80551598400000002</v>
      </c>
      <c r="W273">
        <v>1</v>
      </c>
      <c r="X273" s="16">
        <f>IFERROR(LOOKUP(H273,{30,43,48,53,58,63,68,73,78,83,88,93,97},{42,47,52,57,62,67,72,77,82,87,92,99,100}),999)</f>
        <v>77</v>
      </c>
      <c r="Y273" s="19">
        <f t="shared" si="31"/>
        <v>1.7361111111111112</v>
      </c>
      <c r="Z273" s="19">
        <f t="shared" si="34"/>
        <v>1.7503472222222223</v>
      </c>
      <c r="AA273" s="19">
        <f t="shared" si="35"/>
        <v>15.753125000000001</v>
      </c>
      <c r="AB273" s="19" t="s">
        <v>8887</v>
      </c>
    </row>
    <row r="274" spans="1:28" x14ac:dyDescent="0.35">
      <c r="A274" t="s">
        <v>1562</v>
      </c>
      <c r="B274" t="s">
        <v>2240</v>
      </c>
      <c r="C274" t="s">
        <v>649</v>
      </c>
      <c r="D274" s="1">
        <v>44802</v>
      </c>
      <c r="E274">
        <f t="shared" si="32"/>
        <v>60</v>
      </c>
      <c r="F274" t="s">
        <v>1569</v>
      </c>
      <c r="G274">
        <v>600</v>
      </c>
      <c r="H274">
        <f t="shared" si="29"/>
        <v>60</v>
      </c>
      <c r="I274" t="s">
        <v>7</v>
      </c>
      <c r="J274" t="s">
        <v>8</v>
      </c>
      <c r="L274" t="s">
        <v>6</v>
      </c>
      <c r="M274" t="str">
        <f t="shared" si="30"/>
        <v>M</v>
      </c>
      <c r="N274" t="s">
        <v>8</v>
      </c>
      <c r="O274" t="s">
        <v>8</v>
      </c>
      <c r="P274" t="s">
        <v>11</v>
      </c>
      <c r="Q274" t="s">
        <v>8</v>
      </c>
      <c r="R274" t="str">
        <f t="shared" si="33"/>
        <v>U</v>
      </c>
      <c r="S274" t="s">
        <v>12</v>
      </c>
      <c r="T274">
        <v>1</v>
      </c>
      <c r="U274" t="s">
        <v>11</v>
      </c>
      <c r="V274" t="e">
        <f>VLOOKUP(P274,'PBT Tag Rates'!$B$5:$E$34,4,FALSE)</f>
        <v>#N/A</v>
      </c>
      <c r="W274">
        <v>1</v>
      </c>
      <c r="X274" s="16">
        <f>IFERROR(LOOKUP(H274,{30,43,48,53,58,63,68,73,78,83,88,93,97},{42,47,52,57,62,67,72,77,82,87,92,99,100}),999)</f>
        <v>62</v>
      </c>
      <c r="Y274" s="19">
        <f t="shared" si="31"/>
        <v>1.7361111111111112</v>
      </c>
      <c r="Z274" s="19">
        <f t="shared" si="34"/>
        <v>1.7503472222222223</v>
      </c>
      <c r="AA274" s="19">
        <f t="shared" si="35"/>
        <v>15.753125000000001</v>
      </c>
      <c r="AB274" s="19" t="s">
        <v>8887</v>
      </c>
    </row>
    <row r="275" spans="1:28" x14ac:dyDescent="0.35">
      <c r="A275" t="s">
        <v>1562</v>
      </c>
      <c r="B275" t="s">
        <v>2241</v>
      </c>
      <c r="C275" t="s">
        <v>652</v>
      </c>
      <c r="D275" s="1">
        <v>44802</v>
      </c>
      <c r="E275">
        <f t="shared" si="32"/>
        <v>60</v>
      </c>
      <c r="F275" t="s">
        <v>1569</v>
      </c>
      <c r="G275">
        <v>570</v>
      </c>
      <c r="H275">
        <f t="shared" si="29"/>
        <v>57</v>
      </c>
      <c r="I275" t="s">
        <v>7</v>
      </c>
      <c r="J275" t="s">
        <v>8</v>
      </c>
      <c r="L275" t="s">
        <v>6</v>
      </c>
      <c r="M275" t="str">
        <f t="shared" si="30"/>
        <v>M</v>
      </c>
      <c r="N275" t="s">
        <v>2242</v>
      </c>
      <c r="O275" t="s">
        <v>2243</v>
      </c>
      <c r="P275" t="s">
        <v>702</v>
      </c>
      <c r="Q275">
        <v>3</v>
      </c>
      <c r="R275">
        <f t="shared" si="33"/>
        <v>2019</v>
      </c>
      <c r="S275" t="s">
        <v>8</v>
      </c>
      <c r="T275" t="s">
        <v>8</v>
      </c>
      <c r="U275" t="s">
        <v>8858</v>
      </c>
      <c r="V275">
        <f>VLOOKUP(P275,'PBT Tag Rates'!$B$5:$E$34,4,FALSE)</f>
        <v>0.99705232300000002</v>
      </c>
      <c r="W275">
        <v>1</v>
      </c>
      <c r="X275" s="16">
        <f>IFERROR(LOOKUP(H275,{30,43,48,53,58,63,68,73,78,83,88,93,97},{42,47,52,57,62,67,72,77,82,87,92,99,100}),999)</f>
        <v>57</v>
      </c>
      <c r="Y275" s="19">
        <f t="shared" si="31"/>
        <v>1.7361111111111112</v>
      </c>
      <c r="Z275" s="19">
        <f t="shared" si="34"/>
        <v>1.7503472222222223</v>
      </c>
      <c r="AA275" s="19">
        <f t="shared" si="35"/>
        <v>15.753125000000001</v>
      </c>
      <c r="AB275" s="19" t="s">
        <v>8887</v>
      </c>
    </row>
    <row r="276" spans="1:28" x14ac:dyDescent="0.35">
      <c r="A276" t="s">
        <v>1562</v>
      </c>
      <c r="B276" t="s">
        <v>2244</v>
      </c>
      <c r="C276" t="s">
        <v>654</v>
      </c>
      <c r="D276" s="1">
        <v>44802</v>
      </c>
      <c r="E276">
        <f t="shared" si="32"/>
        <v>60</v>
      </c>
      <c r="F276" t="s">
        <v>6</v>
      </c>
      <c r="G276">
        <v>780</v>
      </c>
      <c r="H276">
        <f t="shared" si="29"/>
        <v>78</v>
      </c>
      <c r="I276" t="s">
        <v>7</v>
      </c>
      <c r="J276" t="s">
        <v>8</v>
      </c>
      <c r="L276" t="s">
        <v>6</v>
      </c>
      <c r="M276" t="str">
        <f t="shared" si="30"/>
        <v>M</v>
      </c>
      <c r="N276" t="s">
        <v>2245</v>
      </c>
      <c r="O276" t="s">
        <v>2246</v>
      </c>
      <c r="P276" t="s">
        <v>15</v>
      </c>
      <c r="Q276">
        <v>4</v>
      </c>
      <c r="R276">
        <f t="shared" si="33"/>
        <v>2018</v>
      </c>
      <c r="S276" t="s">
        <v>8</v>
      </c>
      <c r="T276" t="s">
        <v>8</v>
      </c>
      <c r="U276" t="s">
        <v>8976</v>
      </c>
      <c r="V276">
        <f>VLOOKUP(P276,'PBT Tag Rates'!$B$5:$E$34,4,FALSE)</f>
        <v>0.96828396500000002</v>
      </c>
      <c r="W276">
        <v>1</v>
      </c>
      <c r="X276" s="16">
        <f>IFERROR(LOOKUP(H276,{30,43,48,53,58,63,68,73,78,83,88,93,97},{42,47,52,57,62,67,72,77,82,87,92,99,100}),999)</f>
        <v>82</v>
      </c>
      <c r="Y276" s="19">
        <f t="shared" si="31"/>
        <v>1.7361111111111112</v>
      </c>
      <c r="Z276" s="19">
        <f t="shared" si="34"/>
        <v>1.7503472222222223</v>
      </c>
      <c r="AA276" s="19">
        <f t="shared" si="35"/>
        <v>15.753125000000001</v>
      </c>
      <c r="AB276" s="19" t="s">
        <v>8887</v>
      </c>
    </row>
    <row r="277" spans="1:28" x14ac:dyDescent="0.35">
      <c r="A277" t="s">
        <v>1562</v>
      </c>
      <c r="B277" t="s">
        <v>2247</v>
      </c>
      <c r="C277" t="s">
        <v>655</v>
      </c>
      <c r="D277" s="1">
        <v>44802</v>
      </c>
      <c r="E277">
        <f t="shared" si="32"/>
        <v>60</v>
      </c>
      <c r="F277" t="s">
        <v>16</v>
      </c>
      <c r="G277">
        <v>630</v>
      </c>
      <c r="H277">
        <f t="shared" si="29"/>
        <v>63</v>
      </c>
      <c r="I277" t="s">
        <v>9</v>
      </c>
      <c r="J277">
        <v>1</v>
      </c>
      <c r="L277" t="s">
        <v>16</v>
      </c>
      <c r="M277" t="str">
        <f t="shared" si="30"/>
        <v>F</v>
      </c>
      <c r="N277" t="s">
        <v>2248</v>
      </c>
      <c r="O277" t="s">
        <v>2249</v>
      </c>
      <c r="P277" t="s">
        <v>557</v>
      </c>
      <c r="Q277">
        <v>3</v>
      </c>
      <c r="R277">
        <f t="shared" si="33"/>
        <v>2019</v>
      </c>
      <c r="S277" t="s">
        <v>8</v>
      </c>
      <c r="T277" t="s">
        <v>8</v>
      </c>
      <c r="U277" t="s">
        <v>9006</v>
      </c>
      <c r="V277">
        <f>VLOOKUP(P277,'PBT Tag Rates'!$B$5:$E$34,4,FALSE)</f>
        <v>0.95971980899999998</v>
      </c>
      <c r="W277">
        <v>1</v>
      </c>
      <c r="X277" s="16">
        <f>IFERROR(LOOKUP(H277,{30,43,48,53,58,63,68,73,78,83,88,93,97},{42,47,52,57,62,67,72,77,82,87,92,99,100}),999)</f>
        <v>67</v>
      </c>
      <c r="Y277" s="19">
        <f t="shared" si="31"/>
        <v>1.7361111111111112</v>
      </c>
      <c r="Z277" s="19">
        <f t="shared" si="34"/>
        <v>1.7503472222222223</v>
      </c>
      <c r="AA277" s="19">
        <f t="shared" si="35"/>
        <v>15.753125000000001</v>
      </c>
      <c r="AB277" s="19" t="s">
        <v>8886</v>
      </c>
    </row>
    <row r="278" spans="1:28" x14ac:dyDescent="0.35">
      <c r="A278" t="s">
        <v>1562</v>
      </c>
      <c r="B278" t="s">
        <v>2250</v>
      </c>
      <c r="C278" t="s">
        <v>658</v>
      </c>
      <c r="D278" s="1">
        <v>44802</v>
      </c>
      <c r="E278">
        <f t="shared" si="32"/>
        <v>60</v>
      </c>
      <c r="F278" t="s">
        <v>6</v>
      </c>
      <c r="G278">
        <v>720</v>
      </c>
      <c r="H278">
        <f t="shared" si="29"/>
        <v>72</v>
      </c>
      <c r="I278" t="s">
        <v>7</v>
      </c>
      <c r="J278" t="s">
        <v>8</v>
      </c>
      <c r="L278" t="s">
        <v>6</v>
      </c>
      <c r="M278" t="str">
        <f t="shared" si="30"/>
        <v>M</v>
      </c>
      <c r="N278" t="s">
        <v>2251</v>
      </c>
      <c r="O278" t="s">
        <v>2252</v>
      </c>
      <c r="P278" t="s">
        <v>15</v>
      </c>
      <c r="Q278">
        <v>4</v>
      </c>
      <c r="R278">
        <f t="shared" si="33"/>
        <v>2018</v>
      </c>
      <c r="S278" t="s">
        <v>8</v>
      </c>
      <c r="T278" t="s">
        <v>8</v>
      </c>
      <c r="U278" t="s">
        <v>8976</v>
      </c>
      <c r="V278">
        <f>VLOOKUP(P278,'PBT Tag Rates'!$B$5:$E$34,4,FALSE)</f>
        <v>0.96828396500000002</v>
      </c>
      <c r="W278">
        <v>1</v>
      </c>
      <c r="X278" s="16">
        <f>IFERROR(LOOKUP(H278,{30,43,48,53,58,63,68,73,78,83,88,93,97},{42,47,52,57,62,67,72,77,82,87,92,99,100}),999)</f>
        <v>72</v>
      </c>
      <c r="Y278" s="19">
        <f t="shared" si="31"/>
        <v>1.7361111111111112</v>
      </c>
      <c r="Z278" s="19">
        <f t="shared" si="34"/>
        <v>1.7503472222222223</v>
      </c>
      <c r="AA278" s="19">
        <f t="shared" si="35"/>
        <v>15.753125000000001</v>
      </c>
      <c r="AB278" s="19" t="s">
        <v>8887</v>
      </c>
    </row>
    <row r="279" spans="1:28" x14ac:dyDescent="0.35">
      <c r="A279" t="s">
        <v>1562</v>
      </c>
      <c r="B279" t="s">
        <v>2253</v>
      </c>
      <c r="C279" t="s">
        <v>659</v>
      </c>
      <c r="D279" s="1">
        <v>44802</v>
      </c>
      <c r="E279">
        <f t="shared" si="32"/>
        <v>60</v>
      </c>
      <c r="F279" t="s">
        <v>1569</v>
      </c>
      <c r="G279">
        <v>590</v>
      </c>
      <c r="H279">
        <f t="shared" si="29"/>
        <v>59</v>
      </c>
      <c r="I279" t="s">
        <v>9</v>
      </c>
      <c r="J279">
        <v>1</v>
      </c>
      <c r="L279" t="s">
        <v>6</v>
      </c>
      <c r="M279" t="str">
        <f t="shared" si="30"/>
        <v>M</v>
      </c>
      <c r="N279" t="s">
        <v>2229</v>
      </c>
      <c r="O279" t="s">
        <v>2254</v>
      </c>
      <c r="P279" t="s">
        <v>557</v>
      </c>
      <c r="Q279">
        <v>3</v>
      </c>
      <c r="R279">
        <f t="shared" si="33"/>
        <v>2019</v>
      </c>
      <c r="S279" t="s">
        <v>8</v>
      </c>
      <c r="T279" t="s">
        <v>8</v>
      </c>
      <c r="U279" t="s">
        <v>9086</v>
      </c>
      <c r="V279">
        <f>VLOOKUP(P279,'PBT Tag Rates'!$B$5:$E$34,4,FALSE)</f>
        <v>0.95971980899999998</v>
      </c>
      <c r="W279">
        <v>1</v>
      </c>
      <c r="X279" s="16">
        <f>IFERROR(LOOKUP(H279,{30,43,48,53,58,63,68,73,78,83,88,93,97},{42,47,52,57,62,67,72,77,82,87,92,99,100}),999)</f>
        <v>62</v>
      </c>
      <c r="Y279" s="19">
        <f t="shared" si="31"/>
        <v>1.7361111111111112</v>
      </c>
      <c r="Z279" s="19">
        <f t="shared" si="34"/>
        <v>1.7503472222222223</v>
      </c>
      <c r="AA279" s="19">
        <f t="shared" si="35"/>
        <v>15.753125000000001</v>
      </c>
      <c r="AB279" s="19" t="s">
        <v>8887</v>
      </c>
    </row>
    <row r="280" spans="1:28" x14ac:dyDescent="0.35">
      <c r="A280" t="s">
        <v>1562</v>
      </c>
      <c r="B280" t="s">
        <v>2255</v>
      </c>
      <c r="C280" t="s">
        <v>662</v>
      </c>
      <c r="D280" s="1">
        <v>44802</v>
      </c>
      <c r="E280">
        <f t="shared" si="32"/>
        <v>60</v>
      </c>
      <c r="F280" t="s">
        <v>1569</v>
      </c>
      <c r="G280">
        <v>610</v>
      </c>
      <c r="H280">
        <f t="shared" si="29"/>
        <v>61</v>
      </c>
      <c r="I280" t="s">
        <v>7</v>
      </c>
      <c r="J280" t="s">
        <v>8</v>
      </c>
      <c r="L280" t="s">
        <v>6</v>
      </c>
      <c r="M280" t="str">
        <f t="shared" si="30"/>
        <v>M</v>
      </c>
      <c r="N280" t="s">
        <v>852</v>
      </c>
      <c r="O280" t="s">
        <v>2256</v>
      </c>
      <c r="P280" t="s">
        <v>557</v>
      </c>
      <c r="Q280">
        <v>3</v>
      </c>
      <c r="R280">
        <f t="shared" si="33"/>
        <v>2019</v>
      </c>
      <c r="S280" t="s">
        <v>8</v>
      </c>
      <c r="T280" t="s">
        <v>8</v>
      </c>
      <c r="U280" t="s">
        <v>9088</v>
      </c>
      <c r="V280">
        <f>VLOOKUP(P280,'PBT Tag Rates'!$B$5:$E$34,4,FALSE)</f>
        <v>0.95971980899999998</v>
      </c>
      <c r="W280">
        <v>1</v>
      </c>
      <c r="X280" s="16">
        <f>IFERROR(LOOKUP(H280,{30,43,48,53,58,63,68,73,78,83,88,93,97},{42,47,52,57,62,67,72,77,82,87,92,99,100}),999)</f>
        <v>62</v>
      </c>
      <c r="Y280" s="19">
        <f t="shared" si="31"/>
        <v>1.7361111111111112</v>
      </c>
      <c r="Z280" s="19">
        <f t="shared" si="34"/>
        <v>1.7503472222222223</v>
      </c>
      <c r="AA280" s="19">
        <f t="shared" si="35"/>
        <v>15.753125000000001</v>
      </c>
      <c r="AB280" s="19" t="s">
        <v>8887</v>
      </c>
    </row>
    <row r="281" spans="1:28" x14ac:dyDescent="0.35">
      <c r="A281" t="s">
        <v>1562</v>
      </c>
      <c r="B281" t="s">
        <v>2257</v>
      </c>
      <c r="C281" t="s">
        <v>665</v>
      </c>
      <c r="D281" s="1">
        <v>44802</v>
      </c>
      <c r="E281">
        <f t="shared" si="32"/>
        <v>60</v>
      </c>
      <c r="F281" t="s">
        <v>1569</v>
      </c>
      <c r="G281">
        <v>690</v>
      </c>
      <c r="H281">
        <f t="shared" si="29"/>
        <v>69</v>
      </c>
      <c r="I281" t="s">
        <v>7</v>
      </c>
      <c r="J281" t="s">
        <v>8</v>
      </c>
      <c r="L281" t="s">
        <v>6</v>
      </c>
      <c r="M281" t="str">
        <f t="shared" si="30"/>
        <v>M</v>
      </c>
      <c r="N281" t="s">
        <v>586</v>
      </c>
      <c r="O281" t="s">
        <v>965</v>
      </c>
      <c r="P281" t="s">
        <v>557</v>
      </c>
      <c r="Q281">
        <v>3</v>
      </c>
      <c r="R281">
        <f t="shared" si="33"/>
        <v>2019</v>
      </c>
      <c r="S281" t="s">
        <v>8</v>
      </c>
      <c r="T281" t="s">
        <v>8</v>
      </c>
      <c r="U281" t="s">
        <v>9088</v>
      </c>
      <c r="V281">
        <f>VLOOKUP(P281,'PBT Tag Rates'!$B$5:$E$34,4,FALSE)</f>
        <v>0.95971980899999998</v>
      </c>
      <c r="W281">
        <v>1</v>
      </c>
      <c r="X281" s="16">
        <f>IFERROR(LOOKUP(H281,{30,43,48,53,58,63,68,73,78,83,88,93,97},{42,47,52,57,62,67,72,77,82,87,92,99,100}),999)</f>
        <v>72</v>
      </c>
      <c r="Y281" s="19">
        <f t="shared" si="31"/>
        <v>1.7361111111111112</v>
      </c>
      <c r="Z281" s="19">
        <f t="shared" si="34"/>
        <v>1.7503472222222223</v>
      </c>
      <c r="AA281" s="19">
        <f t="shared" si="35"/>
        <v>15.753125000000001</v>
      </c>
      <c r="AB281" s="19" t="s">
        <v>8887</v>
      </c>
    </row>
    <row r="282" spans="1:28" x14ac:dyDescent="0.35">
      <c r="A282" t="s">
        <v>1562</v>
      </c>
      <c r="B282" t="s">
        <v>2258</v>
      </c>
      <c r="C282" t="s">
        <v>666</v>
      </c>
      <c r="D282" s="1">
        <v>44802</v>
      </c>
      <c r="E282">
        <f t="shared" si="32"/>
        <v>60</v>
      </c>
      <c r="F282" t="s">
        <v>16</v>
      </c>
      <c r="G282">
        <v>830</v>
      </c>
      <c r="H282">
        <f t="shared" si="29"/>
        <v>83</v>
      </c>
      <c r="I282" t="s">
        <v>7</v>
      </c>
      <c r="J282" t="s">
        <v>8</v>
      </c>
      <c r="L282" t="s">
        <v>16</v>
      </c>
      <c r="M282" t="str">
        <f t="shared" si="30"/>
        <v>F</v>
      </c>
      <c r="N282" t="s">
        <v>8</v>
      </c>
      <c r="O282" t="s">
        <v>8</v>
      </c>
      <c r="P282" t="s">
        <v>11</v>
      </c>
      <c r="Q282" t="s">
        <v>8</v>
      </c>
      <c r="R282" t="str">
        <f t="shared" si="33"/>
        <v>U</v>
      </c>
      <c r="S282" t="s">
        <v>12</v>
      </c>
      <c r="T282">
        <v>0.999999999999999</v>
      </c>
      <c r="U282" t="s">
        <v>11</v>
      </c>
      <c r="V282" t="e">
        <f>VLOOKUP(P282,'PBT Tag Rates'!$B$5:$E$34,4,FALSE)</f>
        <v>#N/A</v>
      </c>
      <c r="W282">
        <v>1</v>
      </c>
      <c r="X282" s="16">
        <f>IFERROR(LOOKUP(H282,{30,43,48,53,58,63,68,73,78,83,88,93,97},{42,47,52,57,62,67,72,77,82,87,92,99,100}),999)</f>
        <v>87</v>
      </c>
      <c r="Y282" s="19">
        <f t="shared" si="31"/>
        <v>1.7361111111111112</v>
      </c>
      <c r="Z282" s="19">
        <f t="shared" si="34"/>
        <v>1.7503472222222223</v>
      </c>
      <c r="AA282" s="19">
        <f t="shared" si="35"/>
        <v>15.753125000000001</v>
      </c>
      <c r="AB282" s="19" t="s">
        <v>8887</v>
      </c>
    </row>
    <row r="283" spans="1:28" x14ac:dyDescent="0.35">
      <c r="A283" t="s">
        <v>1562</v>
      </c>
      <c r="B283" t="s">
        <v>2259</v>
      </c>
      <c r="C283" t="s">
        <v>667</v>
      </c>
      <c r="D283" s="1">
        <v>44802</v>
      </c>
      <c r="E283">
        <f t="shared" si="32"/>
        <v>60</v>
      </c>
      <c r="F283" t="s">
        <v>1569</v>
      </c>
      <c r="G283">
        <v>600</v>
      </c>
      <c r="H283">
        <f t="shared" si="29"/>
        <v>60</v>
      </c>
      <c r="I283" t="s">
        <v>7</v>
      </c>
      <c r="J283" t="s">
        <v>8</v>
      </c>
      <c r="L283" t="s">
        <v>6</v>
      </c>
      <c r="M283" t="str">
        <f t="shared" si="30"/>
        <v>M</v>
      </c>
      <c r="N283" t="s">
        <v>1656</v>
      </c>
      <c r="O283" t="s">
        <v>1657</v>
      </c>
      <c r="P283" t="s">
        <v>702</v>
      </c>
      <c r="Q283">
        <v>3</v>
      </c>
      <c r="R283">
        <f t="shared" si="33"/>
        <v>2019</v>
      </c>
      <c r="S283" t="s">
        <v>8</v>
      </c>
      <c r="T283" t="s">
        <v>8</v>
      </c>
      <c r="U283" t="s">
        <v>8975</v>
      </c>
      <c r="V283">
        <f>VLOOKUP(P283,'PBT Tag Rates'!$B$5:$E$34,4,FALSE)</f>
        <v>0.99705232300000002</v>
      </c>
      <c r="W283">
        <v>1</v>
      </c>
      <c r="X283" s="16">
        <f>IFERROR(LOOKUP(H283,{30,43,48,53,58,63,68,73,78,83,88,93,97},{42,47,52,57,62,67,72,77,82,87,92,99,100}),999)</f>
        <v>62</v>
      </c>
      <c r="Y283" s="19">
        <f t="shared" si="31"/>
        <v>1.7361111111111112</v>
      </c>
      <c r="Z283" s="19">
        <f t="shared" si="34"/>
        <v>1.7503472222222223</v>
      </c>
      <c r="AA283" s="19">
        <f t="shared" si="35"/>
        <v>15.753125000000001</v>
      </c>
      <c r="AB283" s="19" t="s">
        <v>8887</v>
      </c>
    </row>
    <row r="284" spans="1:28" x14ac:dyDescent="0.35">
      <c r="A284" t="s">
        <v>1562</v>
      </c>
      <c r="B284" t="s">
        <v>2260</v>
      </c>
      <c r="C284" t="s">
        <v>2261</v>
      </c>
      <c r="D284" s="1">
        <v>44802</v>
      </c>
      <c r="E284">
        <f t="shared" si="32"/>
        <v>60</v>
      </c>
      <c r="F284" t="s">
        <v>1569</v>
      </c>
      <c r="G284">
        <v>670</v>
      </c>
      <c r="H284">
        <f t="shared" si="29"/>
        <v>67</v>
      </c>
      <c r="I284" t="s">
        <v>7</v>
      </c>
      <c r="J284" t="s">
        <v>8</v>
      </c>
      <c r="L284" t="s">
        <v>6</v>
      </c>
      <c r="M284" t="str">
        <f t="shared" si="30"/>
        <v>M</v>
      </c>
      <c r="N284" t="s">
        <v>8</v>
      </c>
      <c r="O284" t="s">
        <v>8</v>
      </c>
      <c r="P284" t="s">
        <v>11</v>
      </c>
      <c r="Q284" t="s">
        <v>8</v>
      </c>
      <c r="R284" t="str">
        <f t="shared" si="33"/>
        <v>U</v>
      </c>
      <c r="S284" t="s">
        <v>12</v>
      </c>
      <c r="T284">
        <v>1</v>
      </c>
      <c r="U284" t="s">
        <v>11</v>
      </c>
      <c r="V284" t="e">
        <f>VLOOKUP(P284,'PBT Tag Rates'!$B$5:$E$34,4,FALSE)</f>
        <v>#N/A</v>
      </c>
      <c r="W284">
        <v>1</v>
      </c>
      <c r="X284" s="16">
        <f>IFERROR(LOOKUP(H284,{30,43,48,53,58,63,68,73,78,83,88,93,97},{42,47,52,57,62,67,72,77,82,87,92,99,100}),999)</f>
        <v>67</v>
      </c>
      <c r="Y284" s="19">
        <f t="shared" si="31"/>
        <v>1.7361111111111112</v>
      </c>
      <c r="Z284" s="19">
        <f t="shared" si="34"/>
        <v>1.7503472222222223</v>
      </c>
      <c r="AA284" s="19">
        <f t="shared" si="35"/>
        <v>15.753125000000001</v>
      </c>
      <c r="AB284" s="19" t="s">
        <v>8887</v>
      </c>
    </row>
    <row r="285" spans="1:28" x14ac:dyDescent="0.35">
      <c r="A285" t="s">
        <v>1562</v>
      </c>
      <c r="B285" t="s">
        <v>2262</v>
      </c>
      <c r="C285" t="s">
        <v>2263</v>
      </c>
      <c r="D285" s="1">
        <v>44802</v>
      </c>
      <c r="E285">
        <f t="shared" si="32"/>
        <v>60</v>
      </c>
      <c r="F285" t="s">
        <v>6</v>
      </c>
      <c r="G285">
        <v>710</v>
      </c>
      <c r="H285">
        <f t="shared" si="29"/>
        <v>71</v>
      </c>
      <c r="I285" t="s">
        <v>7</v>
      </c>
      <c r="J285" t="s">
        <v>8</v>
      </c>
      <c r="L285" t="s">
        <v>6</v>
      </c>
      <c r="M285" t="str">
        <f t="shared" si="30"/>
        <v>M</v>
      </c>
      <c r="N285" t="s">
        <v>8</v>
      </c>
      <c r="O285" t="s">
        <v>8</v>
      </c>
      <c r="P285" t="s">
        <v>11</v>
      </c>
      <c r="Q285" t="s">
        <v>8</v>
      </c>
      <c r="R285" t="str">
        <f t="shared" si="33"/>
        <v>U</v>
      </c>
      <c r="S285" t="s">
        <v>12</v>
      </c>
      <c r="T285">
        <v>1</v>
      </c>
      <c r="U285" t="s">
        <v>11</v>
      </c>
      <c r="V285" t="e">
        <f>VLOOKUP(P285,'PBT Tag Rates'!$B$5:$E$34,4,FALSE)</f>
        <v>#N/A</v>
      </c>
      <c r="W285">
        <v>1</v>
      </c>
      <c r="X285" s="16">
        <f>IFERROR(LOOKUP(H285,{30,43,48,53,58,63,68,73,78,83,88,93,97},{42,47,52,57,62,67,72,77,82,87,92,99,100}),999)</f>
        <v>72</v>
      </c>
      <c r="Y285" s="19">
        <f t="shared" si="31"/>
        <v>1.7361111111111112</v>
      </c>
      <c r="Z285" s="19">
        <f t="shared" si="34"/>
        <v>1.7503472222222223</v>
      </c>
      <c r="AA285" s="19">
        <f t="shared" si="35"/>
        <v>15.753125000000001</v>
      </c>
      <c r="AB285" s="19" t="s">
        <v>8887</v>
      </c>
    </row>
    <row r="286" spans="1:28" x14ac:dyDescent="0.35">
      <c r="A286" t="s">
        <v>1562</v>
      </c>
      <c r="B286" t="s">
        <v>2264</v>
      </c>
      <c r="C286" t="s">
        <v>2265</v>
      </c>
      <c r="D286" s="1">
        <v>44802</v>
      </c>
      <c r="E286">
        <f t="shared" si="32"/>
        <v>60</v>
      </c>
      <c r="F286" t="s">
        <v>16</v>
      </c>
      <c r="G286">
        <v>740</v>
      </c>
      <c r="H286">
        <f t="shared" si="29"/>
        <v>74</v>
      </c>
      <c r="I286" t="s">
        <v>9</v>
      </c>
      <c r="J286">
        <v>1</v>
      </c>
      <c r="L286" t="s">
        <v>16</v>
      </c>
      <c r="M286" t="str">
        <f t="shared" si="30"/>
        <v>F</v>
      </c>
      <c r="N286" t="s">
        <v>2266</v>
      </c>
      <c r="O286" t="s">
        <v>2267</v>
      </c>
      <c r="P286" t="s">
        <v>15</v>
      </c>
      <c r="Q286">
        <v>4</v>
      </c>
      <c r="R286">
        <f t="shared" si="33"/>
        <v>2018</v>
      </c>
      <c r="S286" t="s">
        <v>8</v>
      </c>
      <c r="T286" t="s">
        <v>8</v>
      </c>
      <c r="U286" t="s">
        <v>8858</v>
      </c>
      <c r="V286">
        <f>VLOOKUP(P286,'PBT Tag Rates'!$B$5:$E$34,4,FALSE)</f>
        <v>0.96828396500000002</v>
      </c>
      <c r="W286">
        <v>1</v>
      </c>
      <c r="X286" s="16">
        <f>IFERROR(LOOKUP(H286,{30,43,48,53,58,63,68,73,78,83,88,93,97},{42,47,52,57,62,67,72,77,82,87,92,99,100}),999)</f>
        <v>77</v>
      </c>
      <c r="Y286" s="19">
        <f t="shared" si="31"/>
        <v>1.7361111111111112</v>
      </c>
      <c r="Z286" s="19">
        <f t="shared" si="34"/>
        <v>1.7503472222222223</v>
      </c>
      <c r="AA286" s="19">
        <f t="shared" si="35"/>
        <v>15.753125000000001</v>
      </c>
      <c r="AB286" s="19" t="s">
        <v>8887</v>
      </c>
    </row>
    <row r="287" spans="1:28" x14ac:dyDescent="0.35">
      <c r="A287" t="s">
        <v>1562</v>
      </c>
      <c r="B287" t="s">
        <v>2268</v>
      </c>
      <c r="C287" t="s">
        <v>672</v>
      </c>
      <c r="D287" s="1">
        <v>44802</v>
      </c>
      <c r="E287">
        <f t="shared" si="32"/>
        <v>60</v>
      </c>
      <c r="F287" t="s">
        <v>1569</v>
      </c>
      <c r="G287">
        <v>600</v>
      </c>
      <c r="H287">
        <f t="shared" si="29"/>
        <v>60</v>
      </c>
      <c r="I287" t="s">
        <v>7</v>
      </c>
      <c r="J287" t="s">
        <v>8</v>
      </c>
      <c r="L287" t="s">
        <v>6</v>
      </c>
      <c r="M287" t="str">
        <f t="shared" si="30"/>
        <v>M</v>
      </c>
      <c r="N287" t="s">
        <v>2269</v>
      </c>
      <c r="O287" t="s">
        <v>2270</v>
      </c>
      <c r="P287" t="s">
        <v>557</v>
      </c>
      <c r="Q287">
        <v>3</v>
      </c>
      <c r="R287">
        <f t="shared" si="33"/>
        <v>2019</v>
      </c>
      <c r="S287" t="s">
        <v>8</v>
      </c>
      <c r="T287" t="s">
        <v>8</v>
      </c>
      <c r="U287" t="s">
        <v>9090</v>
      </c>
      <c r="V287">
        <f>VLOOKUP(P287,'PBT Tag Rates'!$B$5:$E$34,4,FALSE)</f>
        <v>0.95971980899999998</v>
      </c>
      <c r="W287">
        <v>1</v>
      </c>
      <c r="X287" s="16">
        <f>IFERROR(LOOKUP(H287,{30,43,48,53,58,63,68,73,78,83,88,93,97},{42,47,52,57,62,67,72,77,82,87,92,99,100}),999)</f>
        <v>62</v>
      </c>
      <c r="Y287" s="19">
        <f t="shared" si="31"/>
        <v>1.7361111111111112</v>
      </c>
      <c r="Z287" s="19">
        <f t="shared" si="34"/>
        <v>1.7503472222222223</v>
      </c>
      <c r="AA287" s="19">
        <f t="shared" si="35"/>
        <v>15.753125000000001</v>
      </c>
      <c r="AB287" s="19" t="s">
        <v>8887</v>
      </c>
    </row>
    <row r="288" spans="1:28" x14ac:dyDescent="0.35">
      <c r="A288" t="s">
        <v>1562</v>
      </c>
      <c r="B288" t="s">
        <v>2271</v>
      </c>
      <c r="C288" t="s">
        <v>675</v>
      </c>
      <c r="D288" s="1">
        <v>44802</v>
      </c>
      <c r="E288">
        <f t="shared" si="32"/>
        <v>60</v>
      </c>
      <c r="F288" t="s">
        <v>16</v>
      </c>
      <c r="G288">
        <v>750</v>
      </c>
      <c r="H288">
        <f t="shared" si="29"/>
        <v>75</v>
      </c>
      <c r="I288" t="s">
        <v>9</v>
      </c>
      <c r="J288">
        <v>1</v>
      </c>
      <c r="L288" t="s">
        <v>16</v>
      </c>
      <c r="M288" t="str">
        <f t="shared" si="30"/>
        <v>F</v>
      </c>
      <c r="N288" t="s">
        <v>48</v>
      </c>
      <c r="O288" t="s">
        <v>563</v>
      </c>
      <c r="P288" t="s">
        <v>19</v>
      </c>
      <c r="Q288">
        <v>4</v>
      </c>
      <c r="R288">
        <f t="shared" si="33"/>
        <v>2018</v>
      </c>
      <c r="S288" t="s">
        <v>8</v>
      </c>
      <c r="T288" t="s">
        <v>8</v>
      </c>
      <c r="U288" t="s">
        <v>9084</v>
      </c>
      <c r="V288">
        <f>VLOOKUP(P288,'PBT Tag Rates'!$B$5:$E$34,4,FALSE)</f>
        <v>0.80551598400000002</v>
      </c>
      <c r="W288">
        <v>1</v>
      </c>
      <c r="X288" s="16">
        <f>IFERROR(LOOKUP(H288,{30,43,48,53,58,63,68,73,78,83,88,93,97},{42,47,52,57,62,67,72,77,82,87,92,99,100}),999)</f>
        <v>77</v>
      </c>
      <c r="Y288" s="19">
        <f t="shared" si="31"/>
        <v>1.7361111111111112</v>
      </c>
      <c r="Z288" s="19">
        <f t="shared" si="34"/>
        <v>1.7503472222222223</v>
      </c>
      <c r="AA288" s="19">
        <f t="shared" si="35"/>
        <v>15.753125000000001</v>
      </c>
      <c r="AB288" s="19" t="s">
        <v>8887</v>
      </c>
    </row>
    <row r="289" spans="1:28" x14ac:dyDescent="0.35">
      <c r="A289" t="s">
        <v>1562</v>
      </c>
      <c r="B289" t="s">
        <v>2273</v>
      </c>
      <c r="C289" t="s">
        <v>680</v>
      </c>
      <c r="D289" s="1">
        <v>44802</v>
      </c>
      <c r="E289">
        <f t="shared" si="32"/>
        <v>60</v>
      </c>
      <c r="F289" t="s">
        <v>1569</v>
      </c>
      <c r="G289">
        <v>670</v>
      </c>
      <c r="H289">
        <f t="shared" si="29"/>
        <v>67</v>
      </c>
      <c r="I289" t="s">
        <v>9</v>
      </c>
      <c r="J289">
        <v>1</v>
      </c>
      <c r="L289" t="s">
        <v>6</v>
      </c>
      <c r="M289" t="str">
        <f t="shared" si="30"/>
        <v>M</v>
      </c>
      <c r="N289" t="s">
        <v>691</v>
      </c>
      <c r="O289" t="s">
        <v>2274</v>
      </c>
      <c r="P289" t="s">
        <v>557</v>
      </c>
      <c r="Q289">
        <v>3</v>
      </c>
      <c r="R289">
        <f t="shared" si="33"/>
        <v>2019</v>
      </c>
      <c r="S289" t="s">
        <v>8</v>
      </c>
      <c r="T289" t="s">
        <v>8</v>
      </c>
      <c r="U289" t="s">
        <v>9006</v>
      </c>
      <c r="V289">
        <f>VLOOKUP(P289,'PBT Tag Rates'!$B$5:$E$34,4,FALSE)</f>
        <v>0.95971980899999998</v>
      </c>
      <c r="W289">
        <v>1</v>
      </c>
      <c r="X289" s="16">
        <f>IFERROR(LOOKUP(H289,{30,43,48,53,58,63,68,73,78,83,88,93,97},{42,47,52,57,62,67,72,77,82,87,92,99,100}),999)</f>
        <v>67</v>
      </c>
      <c r="Y289" s="19">
        <f t="shared" si="31"/>
        <v>1.7361111111111112</v>
      </c>
      <c r="Z289" s="19">
        <f t="shared" si="34"/>
        <v>1.7503472222222223</v>
      </c>
      <c r="AA289" s="19">
        <f t="shared" si="35"/>
        <v>15.753125000000001</v>
      </c>
      <c r="AB289" s="19" t="s">
        <v>8886</v>
      </c>
    </row>
    <row r="290" spans="1:28" x14ac:dyDescent="0.35">
      <c r="A290" t="s">
        <v>1562</v>
      </c>
      <c r="B290" t="s">
        <v>2275</v>
      </c>
      <c r="C290" t="s">
        <v>681</v>
      </c>
      <c r="D290" s="1">
        <v>44802</v>
      </c>
      <c r="E290">
        <f t="shared" si="32"/>
        <v>60</v>
      </c>
      <c r="F290" t="s">
        <v>16</v>
      </c>
      <c r="G290">
        <v>610</v>
      </c>
      <c r="H290">
        <f t="shared" si="29"/>
        <v>61</v>
      </c>
      <c r="I290" t="s">
        <v>7</v>
      </c>
      <c r="J290" t="s">
        <v>8</v>
      </c>
      <c r="L290" t="s">
        <v>16</v>
      </c>
      <c r="M290" t="str">
        <f t="shared" si="30"/>
        <v>F</v>
      </c>
      <c r="N290" t="s">
        <v>2276</v>
      </c>
      <c r="O290" t="s">
        <v>2277</v>
      </c>
      <c r="P290" t="s">
        <v>557</v>
      </c>
      <c r="Q290">
        <v>3</v>
      </c>
      <c r="R290">
        <f t="shared" si="33"/>
        <v>2019</v>
      </c>
      <c r="S290" t="s">
        <v>8</v>
      </c>
      <c r="T290" t="s">
        <v>8</v>
      </c>
      <c r="U290" t="s">
        <v>9086</v>
      </c>
      <c r="V290">
        <f>VLOOKUP(P290,'PBT Tag Rates'!$B$5:$E$34,4,FALSE)</f>
        <v>0.95971980899999998</v>
      </c>
      <c r="W290">
        <v>1</v>
      </c>
      <c r="X290" s="16">
        <f>IFERROR(LOOKUP(H290,{30,43,48,53,58,63,68,73,78,83,88,93,97},{42,47,52,57,62,67,72,77,82,87,92,99,100}),999)</f>
        <v>62</v>
      </c>
      <c r="Y290" s="19">
        <f t="shared" si="31"/>
        <v>1.7361111111111112</v>
      </c>
      <c r="Z290" s="19">
        <f t="shared" si="34"/>
        <v>1.7503472222222223</v>
      </c>
      <c r="AA290" s="19">
        <f t="shared" si="35"/>
        <v>15.753125000000001</v>
      </c>
      <c r="AB290" s="19" t="s">
        <v>8887</v>
      </c>
    </row>
    <row r="291" spans="1:28" x14ac:dyDescent="0.35">
      <c r="A291" t="s">
        <v>1562</v>
      </c>
      <c r="B291" t="s">
        <v>2278</v>
      </c>
      <c r="C291" t="s">
        <v>684</v>
      </c>
      <c r="D291" s="1">
        <v>44802</v>
      </c>
      <c r="E291">
        <f t="shared" si="32"/>
        <v>60</v>
      </c>
      <c r="F291" t="s">
        <v>16</v>
      </c>
      <c r="G291">
        <v>630</v>
      </c>
      <c r="H291">
        <f t="shared" si="29"/>
        <v>63</v>
      </c>
      <c r="I291" t="s">
        <v>7</v>
      </c>
      <c r="J291" t="s">
        <v>8</v>
      </c>
      <c r="L291" t="s">
        <v>16</v>
      </c>
      <c r="M291" t="str">
        <f t="shared" si="30"/>
        <v>F</v>
      </c>
      <c r="N291" t="s">
        <v>1100</v>
      </c>
      <c r="O291" t="s">
        <v>1101</v>
      </c>
      <c r="P291" t="s">
        <v>557</v>
      </c>
      <c r="Q291">
        <v>3</v>
      </c>
      <c r="R291">
        <f t="shared" si="33"/>
        <v>2019</v>
      </c>
      <c r="S291" t="s">
        <v>8</v>
      </c>
      <c r="T291" t="s">
        <v>8</v>
      </c>
      <c r="U291" t="s">
        <v>9090</v>
      </c>
      <c r="V291">
        <f>VLOOKUP(P291,'PBT Tag Rates'!$B$5:$E$34,4,FALSE)</f>
        <v>0.95971980899999998</v>
      </c>
      <c r="W291">
        <v>1</v>
      </c>
      <c r="X291" s="16">
        <f>IFERROR(LOOKUP(H291,{30,43,48,53,58,63,68,73,78,83,88,93,97},{42,47,52,57,62,67,72,77,82,87,92,99,100}),999)</f>
        <v>67</v>
      </c>
      <c r="Y291" s="19">
        <f t="shared" si="31"/>
        <v>1.7361111111111112</v>
      </c>
      <c r="Z291" s="19">
        <f t="shared" si="34"/>
        <v>1.7503472222222223</v>
      </c>
      <c r="AA291" s="19">
        <f t="shared" si="35"/>
        <v>15.753125000000001</v>
      </c>
      <c r="AB291" s="19" t="s">
        <v>8887</v>
      </c>
    </row>
    <row r="292" spans="1:28" x14ac:dyDescent="0.35">
      <c r="A292" t="s">
        <v>1562</v>
      </c>
      <c r="B292" t="s">
        <v>2279</v>
      </c>
      <c r="C292" t="s">
        <v>685</v>
      </c>
      <c r="D292" s="1">
        <v>44802</v>
      </c>
      <c r="E292">
        <f t="shared" si="32"/>
        <v>60</v>
      </c>
      <c r="F292" t="s">
        <v>16</v>
      </c>
      <c r="G292">
        <v>760</v>
      </c>
      <c r="H292">
        <f t="shared" si="29"/>
        <v>76</v>
      </c>
      <c r="I292" t="s">
        <v>7</v>
      </c>
      <c r="J292" t="s">
        <v>8</v>
      </c>
      <c r="L292" t="s">
        <v>16</v>
      </c>
      <c r="M292" t="str">
        <f t="shared" si="30"/>
        <v>F</v>
      </c>
      <c r="N292" t="s">
        <v>87</v>
      </c>
      <c r="O292" t="s">
        <v>2280</v>
      </c>
      <c r="P292" t="s">
        <v>19</v>
      </c>
      <c r="Q292">
        <v>4</v>
      </c>
      <c r="R292">
        <f t="shared" si="33"/>
        <v>2018</v>
      </c>
      <c r="S292" t="s">
        <v>8</v>
      </c>
      <c r="T292" t="s">
        <v>8</v>
      </c>
      <c r="U292" t="s">
        <v>9006</v>
      </c>
      <c r="V292">
        <f>VLOOKUP(P292,'PBT Tag Rates'!$B$5:$E$34,4,FALSE)</f>
        <v>0.80551598400000002</v>
      </c>
      <c r="W292">
        <v>1</v>
      </c>
      <c r="X292" s="16">
        <f>IFERROR(LOOKUP(H292,{30,43,48,53,58,63,68,73,78,83,88,93,97},{42,47,52,57,62,67,72,77,82,87,92,99,100}),999)</f>
        <v>77</v>
      </c>
      <c r="Y292" s="19">
        <f t="shared" si="31"/>
        <v>1.7361111111111112</v>
      </c>
      <c r="Z292" s="19">
        <f t="shared" si="34"/>
        <v>1.7503472222222223</v>
      </c>
      <c r="AA292" s="19">
        <f t="shared" si="35"/>
        <v>15.753125000000001</v>
      </c>
      <c r="AB292" s="19" t="s">
        <v>8886</v>
      </c>
    </row>
    <row r="293" spans="1:28" x14ac:dyDescent="0.35">
      <c r="A293" t="s">
        <v>1562</v>
      </c>
      <c r="B293" t="s">
        <v>2281</v>
      </c>
      <c r="C293" t="s">
        <v>686</v>
      </c>
      <c r="D293" s="1">
        <v>44802</v>
      </c>
      <c r="E293">
        <f t="shared" si="32"/>
        <v>60</v>
      </c>
      <c r="F293" t="s">
        <v>16</v>
      </c>
      <c r="G293">
        <v>760</v>
      </c>
      <c r="H293">
        <f t="shared" si="29"/>
        <v>76</v>
      </c>
      <c r="I293" t="s">
        <v>7</v>
      </c>
      <c r="J293" t="s">
        <v>8</v>
      </c>
      <c r="L293" t="s">
        <v>16</v>
      </c>
      <c r="M293" t="str">
        <f t="shared" si="30"/>
        <v>F</v>
      </c>
      <c r="N293" t="s">
        <v>95</v>
      </c>
      <c r="O293" t="s">
        <v>2282</v>
      </c>
      <c r="P293" t="s">
        <v>15</v>
      </c>
      <c r="Q293">
        <v>4</v>
      </c>
      <c r="R293">
        <f t="shared" si="33"/>
        <v>2018</v>
      </c>
      <c r="S293" t="s">
        <v>8</v>
      </c>
      <c r="T293" t="s">
        <v>8</v>
      </c>
      <c r="U293" t="s">
        <v>8858</v>
      </c>
      <c r="V293">
        <f>VLOOKUP(P293,'PBT Tag Rates'!$B$5:$E$34,4,FALSE)</f>
        <v>0.96828396500000002</v>
      </c>
      <c r="W293">
        <v>1</v>
      </c>
      <c r="X293" s="16">
        <f>IFERROR(LOOKUP(H293,{30,43,48,53,58,63,68,73,78,83,88,93,97},{42,47,52,57,62,67,72,77,82,87,92,99,100}),999)</f>
        <v>77</v>
      </c>
      <c r="Y293" s="19">
        <f t="shared" si="31"/>
        <v>1.7361111111111112</v>
      </c>
      <c r="Z293" s="19">
        <f t="shared" si="34"/>
        <v>1.7503472222222223</v>
      </c>
      <c r="AA293" s="19">
        <f t="shared" si="35"/>
        <v>15.753125000000001</v>
      </c>
      <c r="AB293" s="19" t="s">
        <v>8887</v>
      </c>
    </row>
    <row r="294" spans="1:28" x14ac:dyDescent="0.35">
      <c r="A294" t="s">
        <v>1562</v>
      </c>
      <c r="B294" t="s">
        <v>2283</v>
      </c>
      <c r="C294" t="s">
        <v>2284</v>
      </c>
      <c r="D294" s="1">
        <v>44802</v>
      </c>
      <c r="E294">
        <f t="shared" si="32"/>
        <v>60</v>
      </c>
      <c r="F294" t="s">
        <v>6</v>
      </c>
      <c r="G294">
        <v>740</v>
      </c>
      <c r="H294">
        <f t="shared" si="29"/>
        <v>74</v>
      </c>
      <c r="I294" t="s">
        <v>9</v>
      </c>
      <c r="J294">
        <v>1</v>
      </c>
      <c r="L294" t="s">
        <v>6</v>
      </c>
      <c r="M294" t="str">
        <f t="shared" si="30"/>
        <v>M</v>
      </c>
      <c r="N294" t="s">
        <v>2285</v>
      </c>
      <c r="O294" t="s">
        <v>2286</v>
      </c>
      <c r="P294" t="s">
        <v>557</v>
      </c>
      <c r="Q294">
        <v>3</v>
      </c>
      <c r="R294">
        <f t="shared" si="33"/>
        <v>2019</v>
      </c>
      <c r="S294" t="s">
        <v>8</v>
      </c>
      <c r="T294" t="s">
        <v>8</v>
      </c>
      <c r="U294" t="s">
        <v>9090</v>
      </c>
      <c r="V294">
        <f>VLOOKUP(P294,'PBT Tag Rates'!$B$5:$E$34,4,FALSE)</f>
        <v>0.95971980899999998</v>
      </c>
      <c r="W294">
        <v>1</v>
      </c>
      <c r="X294" s="16">
        <f>IFERROR(LOOKUP(H294,{30,43,48,53,58,63,68,73,78,83,88,93,97},{42,47,52,57,62,67,72,77,82,87,92,99,100}),999)</f>
        <v>77</v>
      </c>
      <c r="Y294" s="19">
        <f t="shared" si="31"/>
        <v>1.7361111111111112</v>
      </c>
      <c r="Z294" s="19">
        <f t="shared" si="34"/>
        <v>1.7503472222222223</v>
      </c>
      <c r="AA294" s="19">
        <f t="shared" si="35"/>
        <v>15.753125000000001</v>
      </c>
      <c r="AB294" s="19" t="s">
        <v>8887</v>
      </c>
    </row>
    <row r="295" spans="1:28" x14ac:dyDescent="0.35">
      <c r="A295" t="s">
        <v>1562</v>
      </c>
      <c r="B295" t="s">
        <v>2287</v>
      </c>
      <c r="C295" t="s">
        <v>2288</v>
      </c>
      <c r="D295" s="1">
        <v>44802</v>
      </c>
      <c r="E295">
        <f t="shared" si="32"/>
        <v>60</v>
      </c>
      <c r="F295" t="s">
        <v>6</v>
      </c>
      <c r="G295">
        <v>640</v>
      </c>
      <c r="H295">
        <f t="shared" si="29"/>
        <v>64</v>
      </c>
      <c r="I295" t="s">
        <v>9</v>
      </c>
      <c r="J295">
        <v>1</v>
      </c>
      <c r="L295" t="s">
        <v>6</v>
      </c>
      <c r="M295" t="str">
        <f t="shared" si="30"/>
        <v>M</v>
      </c>
      <c r="N295" t="s">
        <v>2289</v>
      </c>
      <c r="O295" t="s">
        <v>2290</v>
      </c>
      <c r="P295" t="s">
        <v>557</v>
      </c>
      <c r="Q295">
        <v>3</v>
      </c>
      <c r="R295">
        <f t="shared" si="33"/>
        <v>2019</v>
      </c>
      <c r="S295" t="s">
        <v>8</v>
      </c>
      <c r="T295" t="s">
        <v>8</v>
      </c>
      <c r="U295" t="s">
        <v>9086</v>
      </c>
      <c r="V295">
        <f>VLOOKUP(P295,'PBT Tag Rates'!$B$5:$E$34,4,FALSE)</f>
        <v>0.95971980899999998</v>
      </c>
      <c r="W295">
        <v>1</v>
      </c>
      <c r="X295" s="16">
        <f>IFERROR(LOOKUP(H295,{30,43,48,53,58,63,68,73,78,83,88,93,97},{42,47,52,57,62,67,72,77,82,87,92,99,100}),999)</f>
        <v>67</v>
      </c>
      <c r="Y295" s="19">
        <f t="shared" si="31"/>
        <v>1.7361111111111112</v>
      </c>
      <c r="Z295" s="19">
        <f t="shared" si="34"/>
        <v>1.7503472222222223</v>
      </c>
      <c r="AA295" s="19">
        <f t="shared" si="35"/>
        <v>15.753125000000001</v>
      </c>
      <c r="AB295" s="19" t="s">
        <v>8887</v>
      </c>
    </row>
    <row r="296" spans="1:28" x14ac:dyDescent="0.35">
      <c r="A296" t="s">
        <v>1562</v>
      </c>
      <c r="B296" t="s">
        <v>2291</v>
      </c>
      <c r="C296" t="s">
        <v>2292</v>
      </c>
      <c r="D296" s="1">
        <v>44802</v>
      </c>
      <c r="E296">
        <f t="shared" si="32"/>
        <v>60</v>
      </c>
      <c r="F296" t="s">
        <v>16</v>
      </c>
      <c r="G296">
        <v>820</v>
      </c>
      <c r="H296">
        <f t="shared" si="29"/>
        <v>82</v>
      </c>
      <c r="I296" t="s">
        <v>9</v>
      </c>
      <c r="J296">
        <v>1</v>
      </c>
      <c r="L296" t="s">
        <v>16</v>
      </c>
      <c r="M296" t="str">
        <f t="shared" si="30"/>
        <v>F</v>
      </c>
      <c r="N296" t="s">
        <v>1304</v>
      </c>
      <c r="O296" t="s">
        <v>2293</v>
      </c>
      <c r="P296" t="s">
        <v>19</v>
      </c>
      <c r="Q296">
        <v>4</v>
      </c>
      <c r="R296">
        <f t="shared" si="33"/>
        <v>2018</v>
      </c>
      <c r="S296" t="s">
        <v>8</v>
      </c>
      <c r="T296" t="s">
        <v>8</v>
      </c>
      <c r="U296" t="s">
        <v>9086</v>
      </c>
      <c r="V296">
        <f>VLOOKUP(P296,'PBT Tag Rates'!$B$5:$E$34,4,FALSE)</f>
        <v>0.80551598400000002</v>
      </c>
      <c r="W296">
        <v>1</v>
      </c>
      <c r="X296" s="16">
        <f>IFERROR(LOOKUP(H296,{30,43,48,53,58,63,68,73,78,83,88,93,97},{42,47,52,57,62,67,72,77,82,87,92,99,100}),999)</f>
        <v>82</v>
      </c>
      <c r="Y296" s="19">
        <f t="shared" si="31"/>
        <v>1.7361111111111112</v>
      </c>
      <c r="Z296" s="19">
        <f t="shared" si="34"/>
        <v>1.7503472222222223</v>
      </c>
      <c r="AA296" s="19">
        <f t="shared" si="35"/>
        <v>15.753125000000001</v>
      </c>
      <c r="AB296" s="19" t="s">
        <v>8887</v>
      </c>
    </row>
    <row r="297" spans="1:28" x14ac:dyDescent="0.35">
      <c r="A297" t="s">
        <v>1562</v>
      </c>
      <c r="B297" t="s">
        <v>2294</v>
      </c>
      <c r="C297" t="s">
        <v>2295</v>
      </c>
      <c r="D297" s="1">
        <v>44802</v>
      </c>
      <c r="E297">
        <f t="shared" si="32"/>
        <v>60</v>
      </c>
      <c r="F297" t="s">
        <v>16</v>
      </c>
      <c r="G297">
        <v>790</v>
      </c>
      <c r="H297">
        <f t="shared" si="29"/>
        <v>79</v>
      </c>
      <c r="I297" t="s">
        <v>7</v>
      </c>
      <c r="J297" t="s">
        <v>8</v>
      </c>
      <c r="L297" t="s">
        <v>16</v>
      </c>
      <c r="M297" t="str">
        <f t="shared" si="30"/>
        <v>F</v>
      </c>
      <c r="N297" t="s">
        <v>8</v>
      </c>
      <c r="O297" t="s">
        <v>8</v>
      </c>
      <c r="P297" t="s">
        <v>11</v>
      </c>
      <c r="Q297" t="s">
        <v>8</v>
      </c>
      <c r="R297" t="str">
        <f t="shared" si="33"/>
        <v>U</v>
      </c>
      <c r="S297" t="s">
        <v>12</v>
      </c>
      <c r="T297">
        <v>1</v>
      </c>
      <c r="U297" t="s">
        <v>11</v>
      </c>
      <c r="V297" t="e">
        <f>VLOOKUP(P297,'PBT Tag Rates'!$B$5:$E$34,4,FALSE)</f>
        <v>#N/A</v>
      </c>
      <c r="W297">
        <v>1</v>
      </c>
      <c r="X297" s="16">
        <f>IFERROR(LOOKUP(H297,{30,43,48,53,58,63,68,73,78,83,88,93,97},{42,47,52,57,62,67,72,77,82,87,92,99,100}),999)</f>
        <v>82</v>
      </c>
      <c r="Y297" s="19">
        <f t="shared" si="31"/>
        <v>1.7361111111111112</v>
      </c>
      <c r="Z297" s="19">
        <f t="shared" si="34"/>
        <v>1.7503472222222223</v>
      </c>
      <c r="AA297" s="19">
        <f t="shared" si="35"/>
        <v>15.753125000000001</v>
      </c>
      <c r="AB297" s="19" t="s">
        <v>8887</v>
      </c>
    </row>
    <row r="298" spans="1:28" x14ac:dyDescent="0.35">
      <c r="A298" t="s">
        <v>1562</v>
      </c>
      <c r="B298" t="s">
        <v>2296</v>
      </c>
      <c r="C298" t="s">
        <v>2297</v>
      </c>
      <c r="D298" s="1">
        <v>44802</v>
      </c>
      <c r="E298">
        <f t="shared" si="32"/>
        <v>60</v>
      </c>
      <c r="F298" t="s">
        <v>16</v>
      </c>
      <c r="G298">
        <v>720</v>
      </c>
      <c r="H298">
        <f t="shared" si="29"/>
        <v>72</v>
      </c>
      <c r="I298" t="s">
        <v>9</v>
      </c>
      <c r="J298">
        <v>1</v>
      </c>
      <c r="L298" t="s">
        <v>16</v>
      </c>
      <c r="M298" t="str">
        <f t="shared" si="30"/>
        <v>F</v>
      </c>
      <c r="N298" t="s">
        <v>1536</v>
      </c>
      <c r="O298" t="s">
        <v>1537</v>
      </c>
      <c r="P298" t="s">
        <v>19</v>
      </c>
      <c r="Q298">
        <v>4</v>
      </c>
      <c r="R298">
        <f t="shared" si="33"/>
        <v>2018</v>
      </c>
      <c r="S298" t="s">
        <v>8</v>
      </c>
      <c r="T298" t="s">
        <v>8</v>
      </c>
      <c r="U298" t="s">
        <v>9007</v>
      </c>
      <c r="V298">
        <f>VLOOKUP(P298,'PBT Tag Rates'!$B$5:$E$34,4,FALSE)</f>
        <v>0.80551598400000002</v>
      </c>
      <c r="W298">
        <v>1</v>
      </c>
      <c r="X298" s="16">
        <f>IFERROR(LOOKUP(H298,{30,43,48,53,58,63,68,73,78,83,88,93,97},{42,47,52,57,62,67,72,77,82,87,92,99,100}),999)</f>
        <v>72</v>
      </c>
      <c r="Y298" s="19">
        <f t="shared" si="31"/>
        <v>1.7361111111111112</v>
      </c>
      <c r="Z298" s="19">
        <f t="shared" si="34"/>
        <v>1.7503472222222223</v>
      </c>
      <c r="AA298" s="19">
        <f t="shared" si="35"/>
        <v>15.753125000000001</v>
      </c>
      <c r="AB298" s="19" t="s">
        <v>8886</v>
      </c>
    </row>
    <row r="299" spans="1:28" x14ac:dyDescent="0.35">
      <c r="A299" t="s">
        <v>1562</v>
      </c>
      <c r="B299" t="s">
        <v>2298</v>
      </c>
      <c r="C299" t="s">
        <v>2299</v>
      </c>
      <c r="D299" s="1">
        <v>44803</v>
      </c>
      <c r="E299">
        <f t="shared" si="32"/>
        <v>60</v>
      </c>
      <c r="F299" t="s">
        <v>6</v>
      </c>
      <c r="G299">
        <v>890</v>
      </c>
      <c r="H299">
        <f t="shared" si="29"/>
        <v>89</v>
      </c>
      <c r="I299" t="s">
        <v>7</v>
      </c>
      <c r="J299" t="s">
        <v>8</v>
      </c>
      <c r="L299" t="s">
        <v>16</v>
      </c>
      <c r="M299" t="str">
        <f t="shared" si="30"/>
        <v>F</v>
      </c>
      <c r="N299" t="s">
        <v>8</v>
      </c>
      <c r="O299" t="s">
        <v>8</v>
      </c>
      <c r="P299" t="s">
        <v>11</v>
      </c>
      <c r="Q299" t="s">
        <v>8</v>
      </c>
      <c r="R299" t="str">
        <f t="shared" si="33"/>
        <v>U</v>
      </c>
      <c r="S299" t="s">
        <v>12</v>
      </c>
      <c r="T299">
        <v>1</v>
      </c>
      <c r="U299" t="s">
        <v>11</v>
      </c>
      <c r="V299" t="e">
        <f>VLOOKUP(P299,'PBT Tag Rates'!$B$5:$E$34,4,FALSE)</f>
        <v>#N/A</v>
      </c>
      <c r="W299">
        <v>1</v>
      </c>
      <c r="X299" s="16">
        <f>IFERROR(LOOKUP(H299,{30,43,48,53,58,63,68,73,78,83,88,93,97},{42,47,52,57,62,67,72,77,82,87,92,99,100}),999)</f>
        <v>92</v>
      </c>
      <c r="Y299" s="19">
        <f t="shared" si="31"/>
        <v>5.6818181818181825</v>
      </c>
      <c r="Z299" s="19">
        <f t="shared" si="34"/>
        <v>5.7284090909090919</v>
      </c>
      <c r="AA299" s="19">
        <f t="shared" si="35"/>
        <v>17.185227272727278</v>
      </c>
      <c r="AB299" s="19" t="s">
        <v>8887</v>
      </c>
    </row>
    <row r="300" spans="1:28" x14ac:dyDescent="0.35">
      <c r="A300" t="s">
        <v>1562</v>
      </c>
      <c r="B300" t="s">
        <v>2300</v>
      </c>
      <c r="C300" t="s">
        <v>2301</v>
      </c>
      <c r="D300" s="1">
        <v>44803</v>
      </c>
      <c r="E300">
        <f t="shared" si="32"/>
        <v>60</v>
      </c>
      <c r="F300" t="s">
        <v>16</v>
      </c>
      <c r="G300">
        <v>690</v>
      </c>
      <c r="H300">
        <f t="shared" si="29"/>
        <v>69</v>
      </c>
      <c r="I300" t="s">
        <v>9</v>
      </c>
      <c r="J300">
        <v>1</v>
      </c>
      <c r="L300" t="s">
        <v>16</v>
      </c>
      <c r="M300" t="str">
        <f t="shared" si="30"/>
        <v>F</v>
      </c>
      <c r="N300" t="s">
        <v>55</v>
      </c>
      <c r="O300" t="s">
        <v>2302</v>
      </c>
      <c r="P300" t="s">
        <v>19</v>
      </c>
      <c r="Q300">
        <v>4</v>
      </c>
      <c r="R300">
        <f t="shared" si="33"/>
        <v>2018</v>
      </c>
      <c r="S300" t="s">
        <v>8</v>
      </c>
      <c r="T300" t="s">
        <v>8</v>
      </c>
      <c r="U300" t="s">
        <v>9006</v>
      </c>
      <c r="V300">
        <f>VLOOKUP(P300,'PBT Tag Rates'!$B$5:$E$34,4,FALSE)</f>
        <v>0.80551598400000002</v>
      </c>
      <c r="W300">
        <v>1</v>
      </c>
      <c r="X300" s="16">
        <f>IFERROR(LOOKUP(H300,{30,43,48,53,58,63,68,73,78,83,88,93,97},{42,47,52,57,62,67,72,77,82,87,92,99,100}),999)</f>
        <v>72</v>
      </c>
      <c r="Y300" s="19">
        <f t="shared" si="31"/>
        <v>5.6818181818181825</v>
      </c>
      <c r="Z300" s="19">
        <f t="shared" si="34"/>
        <v>5.7284090909090919</v>
      </c>
      <c r="AA300" s="19">
        <f t="shared" si="35"/>
        <v>17.185227272727278</v>
      </c>
      <c r="AB300" s="19" t="s">
        <v>8886</v>
      </c>
    </row>
    <row r="301" spans="1:28" x14ac:dyDescent="0.35">
      <c r="A301" t="s">
        <v>1562</v>
      </c>
      <c r="B301" t="s">
        <v>2303</v>
      </c>
      <c r="C301" t="s">
        <v>2304</v>
      </c>
      <c r="D301" s="1">
        <v>44803</v>
      </c>
      <c r="E301">
        <f t="shared" si="32"/>
        <v>60</v>
      </c>
      <c r="F301" t="s">
        <v>6</v>
      </c>
      <c r="G301">
        <v>860</v>
      </c>
      <c r="H301">
        <f t="shared" si="29"/>
        <v>86</v>
      </c>
      <c r="I301" t="s">
        <v>9</v>
      </c>
      <c r="J301">
        <v>1</v>
      </c>
      <c r="L301" t="s">
        <v>6</v>
      </c>
      <c r="M301" t="str">
        <f t="shared" si="30"/>
        <v>M</v>
      </c>
      <c r="N301" t="s">
        <v>639</v>
      </c>
      <c r="O301" t="s">
        <v>2030</v>
      </c>
      <c r="P301" t="s">
        <v>19</v>
      </c>
      <c r="Q301">
        <v>4</v>
      </c>
      <c r="R301">
        <f t="shared" si="33"/>
        <v>2018</v>
      </c>
      <c r="S301" t="s">
        <v>8</v>
      </c>
      <c r="T301" t="s">
        <v>8</v>
      </c>
      <c r="U301" t="s">
        <v>9088</v>
      </c>
      <c r="V301">
        <f>VLOOKUP(P301,'PBT Tag Rates'!$B$5:$E$34,4,FALSE)</f>
        <v>0.80551598400000002</v>
      </c>
      <c r="W301">
        <v>1</v>
      </c>
      <c r="X301" s="16">
        <f>IFERROR(LOOKUP(H301,{30,43,48,53,58,63,68,73,78,83,88,93,97},{42,47,52,57,62,67,72,77,82,87,92,99,100}),999)</f>
        <v>87</v>
      </c>
      <c r="Y301" s="19">
        <f t="shared" si="31"/>
        <v>5.6818181818181825</v>
      </c>
      <c r="Z301" s="19">
        <f t="shared" si="34"/>
        <v>5.7284090909090919</v>
      </c>
      <c r="AA301" s="19">
        <f t="shared" si="35"/>
        <v>17.185227272727278</v>
      </c>
      <c r="AB301" s="19" t="s">
        <v>8887</v>
      </c>
    </row>
    <row r="302" spans="1:28" x14ac:dyDescent="0.35">
      <c r="A302" t="s">
        <v>1562</v>
      </c>
      <c r="B302" t="s">
        <v>2305</v>
      </c>
      <c r="C302" t="s">
        <v>2306</v>
      </c>
      <c r="D302" s="1">
        <v>44803</v>
      </c>
      <c r="E302">
        <f t="shared" si="32"/>
        <v>60</v>
      </c>
      <c r="F302" t="s">
        <v>16</v>
      </c>
      <c r="G302">
        <v>780</v>
      </c>
      <c r="H302">
        <f t="shared" si="29"/>
        <v>78</v>
      </c>
      <c r="I302" t="s">
        <v>9</v>
      </c>
      <c r="J302">
        <v>1</v>
      </c>
      <c r="L302" t="s">
        <v>16</v>
      </c>
      <c r="M302" t="str">
        <f t="shared" si="30"/>
        <v>F</v>
      </c>
      <c r="N302" t="s">
        <v>1469</v>
      </c>
      <c r="O302" t="s">
        <v>2147</v>
      </c>
      <c r="P302" t="s">
        <v>19</v>
      </c>
      <c r="Q302">
        <v>4</v>
      </c>
      <c r="R302">
        <f t="shared" si="33"/>
        <v>2018</v>
      </c>
      <c r="S302" t="s">
        <v>8</v>
      </c>
      <c r="T302" t="s">
        <v>8</v>
      </c>
      <c r="U302" t="s">
        <v>9086</v>
      </c>
      <c r="V302">
        <f>VLOOKUP(P302,'PBT Tag Rates'!$B$5:$E$34,4,FALSE)</f>
        <v>0.80551598400000002</v>
      </c>
      <c r="W302">
        <v>1</v>
      </c>
      <c r="X302" s="16">
        <f>IFERROR(LOOKUP(H302,{30,43,48,53,58,63,68,73,78,83,88,93,97},{42,47,52,57,62,67,72,77,82,87,92,99,100}),999)</f>
        <v>82</v>
      </c>
      <c r="Y302" s="19">
        <f t="shared" si="31"/>
        <v>5.6818181818181825</v>
      </c>
      <c r="Z302" s="19">
        <f t="shared" si="34"/>
        <v>5.7284090909090919</v>
      </c>
      <c r="AA302" s="19">
        <f t="shared" si="35"/>
        <v>17.185227272727278</v>
      </c>
      <c r="AB302" s="19" t="s">
        <v>8887</v>
      </c>
    </row>
    <row r="303" spans="1:28" x14ac:dyDescent="0.35">
      <c r="A303" t="s">
        <v>1562</v>
      </c>
      <c r="B303" t="s">
        <v>2307</v>
      </c>
      <c r="C303" t="s">
        <v>2308</v>
      </c>
      <c r="D303" s="1">
        <v>44803</v>
      </c>
      <c r="E303">
        <f t="shared" si="32"/>
        <v>60</v>
      </c>
      <c r="F303" t="s">
        <v>1569</v>
      </c>
      <c r="G303">
        <v>630</v>
      </c>
      <c r="H303">
        <f t="shared" si="29"/>
        <v>63</v>
      </c>
      <c r="I303" t="s">
        <v>7</v>
      </c>
      <c r="J303" t="s">
        <v>8</v>
      </c>
      <c r="L303" t="s">
        <v>6</v>
      </c>
      <c r="M303" t="str">
        <f t="shared" si="30"/>
        <v>M</v>
      </c>
      <c r="N303" t="s">
        <v>1171</v>
      </c>
      <c r="O303" t="s">
        <v>1547</v>
      </c>
      <c r="P303" t="s">
        <v>557</v>
      </c>
      <c r="Q303">
        <v>3</v>
      </c>
      <c r="R303">
        <f t="shared" si="33"/>
        <v>2019</v>
      </c>
      <c r="S303" t="s">
        <v>8</v>
      </c>
      <c r="T303" t="s">
        <v>8</v>
      </c>
      <c r="U303" t="s">
        <v>9006</v>
      </c>
      <c r="V303">
        <f>VLOOKUP(P303,'PBT Tag Rates'!$B$5:$E$34,4,FALSE)</f>
        <v>0.95971980899999998</v>
      </c>
      <c r="W303">
        <v>1</v>
      </c>
      <c r="X303" s="16">
        <f>IFERROR(LOOKUP(H303,{30,43,48,53,58,63,68,73,78,83,88,93,97},{42,47,52,57,62,67,72,77,82,87,92,99,100}),999)</f>
        <v>67</v>
      </c>
      <c r="Y303" s="19">
        <f t="shared" si="31"/>
        <v>5.6818181818181825</v>
      </c>
      <c r="Z303" s="19">
        <f t="shared" si="34"/>
        <v>5.7284090909090919</v>
      </c>
      <c r="AA303" s="19">
        <f t="shared" si="35"/>
        <v>17.185227272727278</v>
      </c>
      <c r="AB303" s="19" t="s">
        <v>8886</v>
      </c>
    </row>
    <row r="304" spans="1:28" x14ac:dyDescent="0.35">
      <c r="A304" t="s">
        <v>1562</v>
      </c>
      <c r="B304" t="s">
        <v>2309</v>
      </c>
      <c r="C304" t="s">
        <v>2310</v>
      </c>
      <c r="D304" s="1">
        <v>44803</v>
      </c>
      <c r="E304">
        <f t="shared" si="32"/>
        <v>60</v>
      </c>
      <c r="F304" t="s">
        <v>1569</v>
      </c>
      <c r="G304">
        <v>640</v>
      </c>
      <c r="H304">
        <f t="shared" si="29"/>
        <v>64</v>
      </c>
      <c r="I304" t="s">
        <v>7</v>
      </c>
      <c r="J304" t="s">
        <v>8</v>
      </c>
      <c r="L304" t="s">
        <v>6</v>
      </c>
      <c r="M304" t="str">
        <f t="shared" si="30"/>
        <v>M</v>
      </c>
      <c r="N304" t="s">
        <v>2311</v>
      </c>
      <c r="O304" t="s">
        <v>2312</v>
      </c>
      <c r="P304" t="s">
        <v>19</v>
      </c>
      <c r="Q304">
        <v>4</v>
      </c>
      <c r="R304">
        <f t="shared" si="33"/>
        <v>2018</v>
      </c>
      <c r="S304" t="s">
        <v>8</v>
      </c>
      <c r="T304" t="s">
        <v>8</v>
      </c>
      <c r="U304" t="s">
        <v>9006</v>
      </c>
      <c r="V304">
        <f>VLOOKUP(P304,'PBT Tag Rates'!$B$5:$E$34,4,FALSE)</f>
        <v>0.80551598400000002</v>
      </c>
      <c r="W304">
        <v>1</v>
      </c>
      <c r="X304" s="16">
        <f>IFERROR(LOOKUP(H304,{30,43,48,53,58,63,68,73,78,83,88,93,97},{42,47,52,57,62,67,72,77,82,87,92,99,100}),999)</f>
        <v>67</v>
      </c>
      <c r="Y304" s="19">
        <f t="shared" si="31"/>
        <v>5.6818181818181825</v>
      </c>
      <c r="Z304" s="19">
        <f t="shared" si="34"/>
        <v>5.7284090909090919</v>
      </c>
      <c r="AA304" s="19">
        <f t="shared" si="35"/>
        <v>17.185227272727278</v>
      </c>
      <c r="AB304" s="19" t="s">
        <v>8886</v>
      </c>
    </row>
    <row r="305" spans="1:28" x14ac:dyDescent="0.35">
      <c r="A305" t="s">
        <v>1562</v>
      </c>
      <c r="B305" t="s">
        <v>2313</v>
      </c>
      <c r="C305" t="s">
        <v>2314</v>
      </c>
      <c r="D305" s="1">
        <v>44803</v>
      </c>
      <c r="E305">
        <f t="shared" si="32"/>
        <v>60</v>
      </c>
      <c r="F305" t="s">
        <v>1569</v>
      </c>
      <c r="G305">
        <v>650</v>
      </c>
      <c r="H305">
        <f t="shared" si="29"/>
        <v>65</v>
      </c>
      <c r="I305" t="s">
        <v>7</v>
      </c>
      <c r="J305" t="s">
        <v>8</v>
      </c>
      <c r="L305" t="s">
        <v>6</v>
      </c>
      <c r="M305" t="str">
        <f t="shared" si="30"/>
        <v>M</v>
      </c>
      <c r="N305" t="s">
        <v>2315</v>
      </c>
      <c r="O305" t="s">
        <v>2316</v>
      </c>
      <c r="P305" t="s">
        <v>702</v>
      </c>
      <c r="Q305">
        <v>3</v>
      </c>
      <c r="R305">
        <f t="shared" si="33"/>
        <v>2019</v>
      </c>
      <c r="S305" t="s">
        <v>8</v>
      </c>
      <c r="T305" t="s">
        <v>8</v>
      </c>
      <c r="U305" t="s">
        <v>8975</v>
      </c>
      <c r="V305">
        <f>VLOOKUP(P305,'PBT Tag Rates'!$B$5:$E$34,4,FALSE)</f>
        <v>0.99705232300000002</v>
      </c>
      <c r="W305">
        <v>1</v>
      </c>
      <c r="X305" s="16">
        <f>IFERROR(LOOKUP(H305,{30,43,48,53,58,63,68,73,78,83,88,93,97},{42,47,52,57,62,67,72,77,82,87,92,99,100}),999)</f>
        <v>67</v>
      </c>
      <c r="Y305" s="19">
        <f t="shared" si="31"/>
        <v>5.6818181818181825</v>
      </c>
      <c r="Z305" s="19">
        <f t="shared" si="34"/>
        <v>5.7284090909090919</v>
      </c>
      <c r="AA305" s="19">
        <f t="shared" si="35"/>
        <v>17.185227272727278</v>
      </c>
      <c r="AB305" s="19" t="s">
        <v>8887</v>
      </c>
    </row>
    <row r="306" spans="1:28" x14ac:dyDescent="0.35">
      <c r="A306" t="s">
        <v>1562</v>
      </c>
      <c r="B306" t="s">
        <v>2317</v>
      </c>
      <c r="C306" t="s">
        <v>2318</v>
      </c>
      <c r="D306" s="1">
        <v>44803</v>
      </c>
      <c r="E306">
        <f t="shared" si="32"/>
        <v>60</v>
      </c>
      <c r="F306" t="s">
        <v>16</v>
      </c>
      <c r="G306">
        <v>760</v>
      </c>
      <c r="H306">
        <f t="shared" si="29"/>
        <v>76</v>
      </c>
      <c r="I306" t="s">
        <v>9</v>
      </c>
      <c r="J306" t="s">
        <v>8</v>
      </c>
      <c r="L306" t="s">
        <v>16</v>
      </c>
      <c r="M306" t="str">
        <f t="shared" si="30"/>
        <v>F</v>
      </c>
      <c r="N306" t="s">
        <v>2319</v>
      </c>
      <c r="O306" t="s">
        <v>2320</v>
      </c>
      <c r="P306" t="s">
        <v>511</v>
      </c>
      <c r="Q306">
        <v>4</v>
      </c>
      <c r="R306">
        <f t="shared" si="33"/>
        <v>2018</v>
      </c>
      <c r="S306" t="s">
        <v>8</v>
      </c>
      <c r="T306" t="s">
        <v>8</v>
      </c>
      <c r="U306" t="s">
        <v>8880</v>
      </c>
      <c r="V306">
        <f>VLOOKUP(P306,'PBT Tag Rates'!$B$5:$E$34,4,FALSE)</f>
        <v>0.95730000000000004</v>
      </c>
      <c r="W306">
        <v>1</v>
      </c>
      <c r="X306" s="16">
        <f>IFERROR(LOOKUP(H306,{30,43,48,53,58,63,68,73,78,83,88,93,97},{42,47,52,57,62,67,72,77,82,87,92,99,100}),999)</f>
        <v>77</v>
      </c>
      <c r="Y306" s="19">
        <f t="shared" si="31"/>
        <v>5.6818181818181825</v>
      </c>
      <c r="Z306" s="19">
        <f t="shared" si="34"/>
        <v>5.7284090909090919</v>
      </c>
      <c r="AA306" s="19">
        <f t="shared" si="35"/>
        <v>17.185227272727278</v>
      </c>
      <c r="AB306" s="19" t="s">
        <v>8886</v>
      </c>
    </row>
    <row r="307" spans="1:28" x14ac:dyDescent="0.35">
      <c r="A307" t="s">
        <v>1562</v>
      </c>
      <c r="B307" t="s">
        <v>2321</v>
      </c>
      <c r="C307" t="s">
        <v>2322</v>
      </c>
      <c r="D307" s="1">
        <v>44803</v>
      </c>
      <c r="E307">
        <f t="shared" si="32"/>
        <v>60</v>
      </c>
      <c r="F307" t="s">
        <v>16</v>
      </c>
      <c r="G307">
        <v>790</v>
      </c>
      <c r="H307">
        <f t="shared" si="29"/>
        <v>79</v>
      </c>
      <c r="I307" t="s">
        <v>7</v>
      </c>
      <c r="J307" t="s">
        <v>8</v>
      </c>
      <c r="L307" t="s">
        <v>16</v>
      </c>
      <c r="M307" t="str">
        <f t="shared" si="30"/>
        <v>F</v>
      </c>
      <c r="N307" t="s">
        <v>8</v>
      </c>
      <c r="O307" t="s">
        <v>8</v>
      </c>
      <c r="P307" t="s">
        <v>11</v>
      </c>
      <c r="Q307" t="s">
        <v>8</v>
      </c>
      <c r="R307" t="str">
        <f t="shared" si="33"/>
        <v>U</v>
      </c>
      <c r="S307" t="s">
        <v>12</v>
      </c>
      <c r="T307">
        <v>1</v>
      </c>
      <c r="U307" t="s">
        <v>11</v>
      </c>
      <c r="V307" t="e">
        <f>VLOOKUP(P307,'PBT Tag Rates'!$B$5:$E$34,4,FALSE)</f>
        <v>#N/A</v>
      </c>
      <c r="W307">
        <v>1</v>
      </c>
      <c r="X307" s="16">
        <f>IFERROR(LOOKUP(H307,{30,43,48,53,58,63,68,73,78,83,88,93,97},{42,47,52,57,62,67,72,77,82,87,92,99,100}),999)</f>
        <v>82</v>
      </c>
      <c r="Y307" s="19">
        <f t="shared" si="31"/>
        <v>5.6818181818181825</v>
      </c>
      <c r="Z307" s="19">
        <f t="shared" si="34"/>
        <v>5.7284090909090919</v>
      </c>
      <c r="AA307" s="19">
        <f t="shared" si="35"/>
        <v>17.185227272727278</v>
      </c>
      <c r="AB307" s="19" t="s">
        <v>8887</v>
      </c>
    </row>
    <row r="308" spans="1:28" x14ac:dyDescent="0.35">
      <c r="A308" t="s">
        <v>1562</v>
      </c>
      <c r="B308" t="s">
        <v>2323</v>
      </c>
      <c r="C308" t="s">
        <v>2324</v>
      </c>
      <c r="D308" s="1">
        <v>44803</v>
      </c>
      <c r="E308">
        <f t="shared" si="32"/>
        <v>60</v>
      </c>
      <c r="F308" t="s">
        <v>16</v>
      </c>
      <c r="G308">
        <v>800</v>
      </c>
      <c r="H308">
        <f t="shared" si="29"/>
        <v>80</v>
      </c>
      <c r="I308" t="s">
        <v>7</v>
      </c>
      <c r="J308" t="s">
        <v>8</v>
      </c>
      <c r="L308" t="s">
        <v>16</v>
      </c>
      <c r="M308" t="str">
        <f t="shared" si="30"/>
        <v>F</v>
      </c>
      <c r="N308" t="s">
        <v>8</v>
      </c>
      <c r="O308" t="s">
        <v>8</v>
      </c>
      <c r="P308" t="s">
        <v>11</v>
      </c>
      <c r="Q308" t="s">
        <v>8</v>
      </c>
      <c r="R308" t="str">
        <f t="shared" si="33"/>
        <v>U</v>
      </c>
      <c r="S308" t="s">
        <v>12</v>
      </c>
      <c r="T308">
        <v>0.999999999999999</v>
      </c>
      <c r="U308" t="s">
        <v>11</v>
      </c>
      <c r="V308" t="e">
        <f>VLOOKUP(P308,'PBT Tag Rates'!$B$5:$E$34,4,FALSE)</f>
        <v>#N/A</v>
      </c>
      <c r="W308">
        <v>1</v>
      </c>
      <c r="X308" s="16">
        <f>IFERROR(LOOKUP(H308,{30,43,48,53,58,63,68,73,78,83,88,93,97},{42,47,52,57,62,67,72,77,82,87,92,99,100}),999)</f>
        <v>82</v>
      </c>
      <c r="Y308" s="19">
        <f t="shared" si="31"/>
        <v>5.6818181818181825</v>
      </c>
      <c r="Z308" s="19">
        <f t="shared" si="34"/>
        <v>5.7284090909090919</v>
      </c>
      <c r="AA308" s="19">
        <f t="shared" si="35"/>
        <v>17.185227272727278</v>
      </c>
      <c r="AB308" s="19" t="s">
        <v>8887</v>
      </c>
    </row>
    <row r="309" spans="1:28" x14ac:dyDescent="0.35">
      <c r="A309" t="s">
        <v>1562</v>
      </c>
      <c r="B309" t="s">
        <v>2325</v>
      </c>
      <c r="C309" t="s">
        <v>2326</v>
      </c>
      <c r="D309" s="1">
        <v>44803</v>
      </c>
      <c r="E309">
        <f t="shared" si="32"/>
        <v>60</v>
      </c>
      <c r="F309" t="s">
        <v>1569</v>
      </c>
      <c r="G309">
        <v>680</v>
      </c>
      <c r="H309">
        <f t="shared" si="29"/>
        <v>68</v>
      </c>
      <c r="I309" t="s">
        <v>9</v>
      </c>
      <c r="J309" t="s">
        <v>8</v>
      </c>
      <c r="L309" t="s">
        <v>6</v>
      </c>
      <c r="M309" t="str">
        <f t="shared" si="30"/>
        <v>M</v>
      </c>
      <c r="N309" t="s">
        <v>107</v>
      </c>
      <c r="O309" t="s">
        <v>108</v>
      </c>
      <c r="P309" t="s">
        <v>19</v>
      </c>
      <c r="Q309">
        <v>4</v>
      </c>
      <c r="R309">
        <f t="shared" si="33"/>
        <v>2018</v>
      </c>
      <c r="S309" t="s">
        <v>8</v>
      </c>
      <c r="T309" t="s">
        <v>8</v>
      </c>
      <c r="U309" t="s">
        <v>9007</v>
      </c>
      <c r="V309">
        <f>VLOOKUP(P309,'PBT Tag Rates'!$B$5:$E$34,4,FALSE)</f>
        <v>0.80551598400000002</v>
      </c>
      <c r="W309">
        <v>1</v>
      </c>
      <c r="X309" s="16">
        <f>IFERROR(LOOKUP(H309,{30,43,48,53,58,63,68,73,78,83,88,93,97},{42,47,52,57,62,67,72,77,82,87,92,99,100}),999)</f>
        <v>72</v>
      </c>
      <c r="Y309" s="19">
        <f t="shared" si="31"/>
        <v>5.6818181818181825</v>
      </c>
      <c r="Z309" s="19">
        <f t="shared" si="34"/>
        <v>5.7284090909090919</v>
      </c>
      <c r="AA309" s="19">
        <f t="shared" si="35"/>
        <v>17.185227272727278</v>
      </c>
      <c r="AB309" s="19" t="s">
        <v>8886</v>
      </c>
    </row>
    <row r="310" spans="1:28" x14ac:dyDescent="0.35">
      <c r="A310" t="s">
        <v>1562</v>
      </c>
      <c r="B310" t="s">
        <v>2327</v>
      </c>
      <c r="C310" t="s">
        <v>2328</v>
      </c>
      <c r="D310" s="1">
        <v>44803</v>
      </c>
      <c r="E310">
        <f t="shared" si="32"/>
        <v>60</v>
      </c>
      <c r="F310" t="s">
        <v>16</v>
      </c>
      <c r="G310">
        <v>800</v>
      </c>
      <c r="H310">
        <f t="shared" si="29"/>
        <v>80</v>
      </c>
      <c r="I310" t="s">
        <v>9</v>
      </c>
      <c r="J310" t="s">
        <v>8</v>
      </c>
      <c r="L310" t="s">
        <v>16</v>
      </c>
      <c r="M310" t="str">
        <f t="shared" si="30"/>
        <v>F</v>
      </c>
      <c r="N310" t="s">
        <v>60</v>
      </c>
      <c r="O310" t="s">
        <v>61</v>
      </c>
      <c r="P310" t="s">
        <v>19</v>
      </c>
      <c r="Q310">
        <v>4</v>
      </c>
      <c r="R310">
        <f t="shared" si="33"/>
        <v>2018</v>
      </c>
      <c r="S310" t="s">
        <v>8</v>
      </c>
      <c r="T310" t="s">
        <v>8</v>
      </c>
      <c r="U310" t="s">
        <v>9088</v>
      </c>
      <c r="V310">
        <f>VLOOKUP(P310,'PBT Tag Rates'!$B$5:$E$34,4,FALSE)</f>
        <v>0.80551598400000002</v>
      </c>
      <c r="W310">
        <v>1</v>
      </c>
      <c r="X310" s="16">
        <f>IFERROR(LOOKUP(H310,{30,43,48,53,58,63,68,73,78,83,88,93,97},{42,47,52,57,62,67,72,77,82,87,92,99,100}),999)</f>
        <v>82</v>
      </c>
      <c r="Y310" s="19">
        <f t="shared" si="31"/>
        <v>5.6818181818181825</v>
      </c>
      <c r="Z310" s="19">
        <f t="shared" si="34"/>
        <v>5.7284090909090919</v>
      </c>
      <c r="AA310" s="19">
        <f t="shared" si="35"/>
        <v>17.185227272727278</v>
      </c>
      <c r="AB310" s="19" t="s">
        <v>8887</v>
      </c>
    </row>
    <row r="311" spans="1:28" x14ac:dyDescent="0.35">
      <c r="A311" t="s">
        <v>1562</v>
      </c>
      <c r="B311" t="s">
        <v>2329</v>
      </c>
      <c r="C311" t="s">
        <v>2330</v>
      </c>
      <c r="D311" s="1">
        <v>44803</v>
      </c>
      <c r="E311">
        <f t="shared" si="32"/>
        <v>60</v>
      </c>
      <c r="F311" t="s">
        <v>1569</v>
      </c>
      <c r="G311">
        <v>620</v>
      </c>
      <c r="H311">
        <f t="shared" si="29"/>
        <v>62</v>
      </c>
      <c r="I311" t="s">
        <v>7</v>
      </c>
      <c r="J311" t="s">
        <v>8</v>
      </c>
      <c r="L311" t="s">
        <v>6</v>
      </c>
      <c r="M311" t="str">
        <f t="shared" si="30"/>
        <v>M</v>
      </c>
      <c r="N311" t="s">
        <v>1960</v>
      </c>
      <c r="O311" t="s">
        <v>1961</v>
      </c>
      <c r="P311" t="s">
        <v>557</v>
      </c>
      <c r="Q311">
        <v>3</v>
      </c>
      <c r="R311">
        <f t="shared" si="33"/>
        <v>2019</v>
      </c>
      <c r="S311" t="s">
        <v>8</v>
      </c>
      <c r="T311" t="s">
        <v>8</v>
      </c>
      <c r="U311" t="s">
        <v>9086</v>
      </c>
      <c r="V311">
        <f>VLOOKUP(P311,'PBT Tag Rates'!$B$5:$E$34,4,FALSE)</f>
        <v>0.95971980899999998</v>
      </c>
      <c r="W311">
        <v>1</v>
      </c>
      <c r="X311" s="16">
        <f>IFERROR(LOOKUP(H311,{30,43,48,53,58,63,68,73,78,83,88,93,97},{42,47,52,57,62,67,72,77,82,87,92,99,100}),999)</f>
        <v>62</v>
      </c>
      <c r="Y311" s="19">
        <f t="shared" si="31"/>
        <v>5.6818181818181825</v>
      </c>
      <c r="Z311" s="19">
        <f t="shared" si="34"/>
        <v>5.7284090909090919</v>
      </c>
      <c r="AA311" s="19">
        <f t="shared" si="35"/>
        <v>17.185227272727278</v>
      </c>
      <c r="AB311" s="19" t="s">
        <v>8887</v>
      </c>
    </row>
    <row r="312" spans="1:28" x14ac:dyDescent="0.35">
      <c r="A312" t="s">
        <v>1562</v>
      </c>
      <c r="B312" t="s">
        <v>2331</v>
      </c>
      <c r="C312" t="s">
        <v>2332</v>
      </c>
      <c r="D312" s="1">
        <v>44803</v>
      </c>
      <c r="E312">
        <f t="shared" si="32"/>
        <v>60</v>
      </c>
      <c r="F312" t="s">
        <v>16</v>
      </c>
      <c r="G312">
        <v>750</v>
      </c>
      <c r="H312">
        <f t="shared" si="29"/>
        <v>75</v>
      </c>
      <c r="I312" t="s">
        <v>7</v>
      </c>
      <c r="J312" t="s">
        <v>8</v>
      </c>
      <c r="L312" t="s">
        <v>16</v>
      </c>
      <c r="M312" t="str">
        <f t="shared" si="30"/>
        <v>F</v>
      </c>
      <c r="N312" t="s">
        <v>1108</v>
      </c>
      <c r="O312" t="s">
        <v>1109</v>
      </c>
      <c r="P312" t="s">
        <v>19</v>
      </c>
      <c r="Q312">
        <v>4</v>
      </c>
      <c r="R312">
        <f t="shared" si="33"/>
        <v>2018</v>
      </c>
      <c r="S312" t="s">
        <v>8</v>
      </c>
      <c r="T312" t="s">
        <v>8</v>
      </c>
      <c r="U312" t="s">
        <v>8875</v>
      </c>
      <c r="V312">
        <f>VLOOKUP(P312,'PBT Tag Rates'!$B$5:$E$34,4,FALSE)</f>
        <v>0.80551598400000002</v>
      </c>
      <c r="W312">
        <v>1</v>
      </c>
      <c r="X312" s="16">
        <f>IFERROR(LOOKUP(H312,{30,43,48,53,58,63,68,73,78,83,88,93,97},{42,47,52,57,62,67,72,77,82,87,92,99,100}),999)</f>
        <v>77</v>
      </c>
      <c r="Y312" s="19">
        <f t="shared" si="31"/>
        <v>5.6818181818181825</v>
      </c>
      <c r="Z312" s="19">
        <f t="shared" si="34"/>
        <v>5.7284090909090919</v>
      </c>
      <c r="AA312" s="19">
        <f t="shared" si="35"/>
        <v>17.185227272727278</v>
      </c>
      <c r="AB312" s="19" t="s">
        <v>8886</v>
      </c>
    </row>
    <row r="313" spans="1:28" x14ac:dyDescent="0.35">
      <c r="A313" t="s">
        <v>1562</v>
      </c>
      <c r="B313" t="s">
        <v>2333</v>
      </c>
      <c r="C313" t="s">
        <v>2334</v>
      </c>
      <c r="D313" s="1">
        <v>44803</v>
      </c>
      <c r="E313">
        <f t="shared" si="32"/>
        <v>60</v>
      </c>
      <c r="F313" t="s">
        <v>16</v>
      </c>
      <c r="G313">
        <v>860</v>
      </c>
      <c r="H313">
        <f t="shared" si="29"/>
        <v>86</v>
      </c>
      <c r="I313" t="s">
        <v>7</v>
      </c>
      <c r="J313" t="s">
        <v>8</v>
      </c>
      <c r="L313" t="s">
        <v>16</v>
      </c>
      <c r="M313" t="str">
        <f t="shared" si="30"/>
        <v>F</v>
      </c>
      <c r="N313" t="s">
        <v>8</v>
      </c>
      <c r="O313" t="s">
        <v>8</v>
      </c>
      <c r="P313" t="s">
        <v>11</v>
      </c>
      <c r="Q313" t="s">
        <v>8</v>
      </c>
      <c r="R313" t="str">
        <f t="shared" si="33"/>
        <v>U</v>
      </c>
      <c r="S313" t="s">
        <v>12</v>
      </c>
      <c r="T313">
        <v>0.999999999999995</v>
      </c>
      <c r="U313" t="s">
        <v>11</v>
      </c>
      <c r="V313" t="e">
        <f>VLOOKUP(P313,'PBT Tag Rates'!$B$5:$E$34,4,FALSE)</f>
        <v>#N/A</v>
      </c>
      <c r="W313">
        <v>1</v>
      </c>
      <c r="X313" s="16">
        <f>IFERROR(LOOKUP(H313,{30,43,48,53,58,63,68,73,78,83,88,93,97},{42,47,52,57,62,67,72,77,82,87,92,99,100}),999)</f>
        <v>87</v>
      </c>
      <c r="Y313" s="19">
        <f t="shared" si="31"/>
        <v>5.6818181818181825</v>
      </c>
      <c r="Z313" s="19">
        <f t="shared" si="34"/>
        <v>5.7284090909090919</v>
      </c>
      <c r="AA313" s="19">
        <f t="shared" si="35"/>
        <v>17.185227272727278</v>
      </c>
      <c r="AB313" s="19" t="s">
        <v>8887</v>
      </c>
    </row>
    <row r="314" spans="1:28" x14ac:dyDescent="0.35">
      <c r="A314" t="s">
        <v>1562</v>
      </c>
      <c r="B314" t="s">
        <v>2335</v>
      </c>
      <c r="C314" t="s">
        <v>2336</v>
      </c>
      <c r="D314" s="1">
        <v>44803</v>
      </c>
      <c r="E314">
        <f t="shared" si="32"/>
        <v>60</v>
      </c>
      <c r="F314" t="s">
        <v>16</v>
      </c>
      <c r="G314">
        <v>760</v>
      </c>
      <c r="H314">
        <f t="shared" si="29"/>
        <v>76</v>
      </c>
      <c r="I314" t="s">
        <v>7</v>
      </c>
      <c r="J314" t="s">
        <v>8</v>
      </c>
      <c r="L314" t="s">
        <v>16</v>
      </c>
      <c r="M314" t="str">
        <f t="shared" si="30"/>
        <v>F</v>
      </c>
      <c r="N314" t="s">
        <v>8</v>
      </c>
      <c r="O314" t="s">
        <v>8</v>
      </c>
      <c r="P314" t="s">
        <v>11</v>
      </c>
      <c r="Q314" t="s">
        <v>8</v>
      </c>
      <c r="R314" t="str">
        <f t="shared" si="33"/>
        <v>U</v>
      </c>
      <c r="S314" t="s">
        <v>12</v>
      </c>
      <c r="T314">
        <v>0.999999999999996</v>
      </c>
      <c r="U314" t="s">
        <v>11</v>
      </c>
      <c r="V314" t="e">
        <f>VLOOKUP(P314,'PBT Tag Rates'!$B$5:$E$34,4,FALSE)</f>
        <v>#N/A</v>
      </c>
      <c r="W314">
        <v>1</v>
      </c>
      <c r="X314" s="16">
        <f>IFERROR(LOOKUP(H314,{30,43,48,53,58,63,68,73,78,83,88,93,97},{42,47,52,57,62,67,72,77,82,87,92,99,100}),999)</f>
        <v>77</v>
      </c>
      <c r="Y314" s="19">
        <f t="shared" si="31"/>
        <v>5.6818181818181825</v>
      </c>
      <c r="Z314" s="19">
        <f t="shared" si="34"/>
        <v>5.7284090909090919</v>
      </c>
      <c r="AA314" s="19">
        <f t="shared" si="35"/>
        <v>17.185227272727278</v>
      </c>
      <c r="AB314" s="19" t="s">
        <v>8887</v>
      </c>
    </row>
    <row r="315" spans="1:28" x14ac:dyDescent="0.35">
      <c r="A315" t="s">
        <v>1562</v>
      </c>
      <c r="B315" t="s">
        <v>2337</v>
      </c>
      <c r="C315" t="s">
        <v>2338</v>
      </c>
      <c r="D315" s="1">
        <v>44803</v>
      </c>
      <c r="E315">
        <f t="shared" si="32"/>
        <v>60</v>
      </c>
      <c r="F315" t="s">
        <v>16</v>
      </c>
      <c r="G315">
        <v>820</v>
      </c>
      <c r="H315">
        <f t="shared" si="29"/>
        <v>82</v>
      </c>
      <c r="I315" t="s">
        <v>7</v>
      </c>
      <c r="J315" t="s">
        <v>8</v>
      </c>
      <c r="L315" t="s">
        <v>16</v>
      </c>
      <c r="M315" t="str">
        <f t="shared" si="30"/>
        <v>F</v>
      </c>
      <c r="N315" t="s">
        <v>74</v>
      </c>
      <c r="O315" t="s">
        <v>2339</v>
      </c>
      <c r="P315" t="s">
        <v>19</v>
      </c>
      <c r="Q315">
        <v>4</v>
      </c>
      <c r="R315">
        <f t="shared" si="33"/>
        <v>2018</v>
      </c>
      <c r="S315" t="s">
        <v>8</v>
      </c>
      <c r="T315" t="s">
        <v>8</v>
      </c>
      <c r="U315" t="s">
        <v>9086</v>
      </c>
      <c r="V315">
        <f>VLOOKUP(P315,'PBT Tag Rates'!$B$5:$E$34,4,FALSE)</f>
        <v>0.80551598400000002</v>
      </c>
      <c r="W315">
        <v>1</v>
      </c>
      <c r="X315" s="16">
        <f>IFERROR(LOOKUP(H315,{30,43,48,53,58,63,68,73,78,83,88,93,97},{42,47,52,57,62,67,72,77,82,87,92,99,100}),999)</f>
        <v>82</v>
      </c>
      <c r="Y315" s="19">
        <f t="shared" si="31"/>
        <v>5.6818181818181825</v>
      </c>
      <c r="Z315" s="19">
        <f t="shared" si="34"/>
        <v>5.7284090909090919</v>
      </c>
      <c r="AA315" s="19">
        <f t="shared" si="35"/>
        <v>17.185227272727278</v>
      </c>
      <c r="AB315" s="19" t="s">
        <v>8887</v>
      </c>
    </row>
    <row r="316" spans="1:28" x14ac:dyDescent="0.35">
      <c r="A316" t="s">
        <v>1562</v>
      </c>
      <c r="B316" t="s">
        <v>2340</v>
      </c>
      <c r="C316" t="s">
        <v>699</v>
      </c>
      <c r="D316" s="1">
        <v>44803</v>
      </c>
      <c r="E316">
        <f t="shared" si="32"/>
        <v>60</v>
      </c>
      <c r="F316" t="s">
        <v>6</v>
      </c>
      <c r="G316">
        <v>740</v>
      </c>
      <c r="H316">
        <f t="shared" si="29"/>
        <v>74</v>
      </c>
      <c r="I316" t="s">
        <v>7</v>
      </c>
      <c r="J316" t="s">
        <v>8</v>
      </c>
      <c r="L316" t="s">
        <v>6</v>
      </c>
      <c r="M316" t="str">
        <f t="shared" si="30"/>
        <v>M</v>
      </c>
      <c r="N316" t="s">
        <v>1410</v>
      </c>
      <c r="O316" t="s">
        <v>2341</v>
      </c>
      <c r="P316" t="s">
        <v>19</v>
      </c>
      <c r="Q316">
        <v>4</v>
      </c>
      <c r="R316">
        <f t="shared" si="33"/>
        <v>2018</v>
      </c>
      <c r="S316" t="s">
        <v>8</v>
      </c>
      <c r="T316" t="s">
        <v>8</v>
      </c>
      <c r="U316" t="s">
        <v>9007</v>
      </c>
      <c r="V316">
        <f>VLOOKUP(P316,'PBT Tag Rates'!$B$5:$E$34,4,FALSE)</f>
        <v>0.80551598400000002</v>
      </c>
      <c r="W316">
        <v>1</v>
      </c>
      <c r="X316" s="16">
        <f>IFERROR(LOOKUP(H316,{30,43,48,53,58,63,68,73,78,83,88,93,97},{42,47,52,57,62,67,72,77,82,87,92,99,100}),999)</f>
        <v>77</v>
      </c>
      <c r="Y316" s="19">
        <f t="shared" si="31"/>
        <v>5.6818181818181825</v>
      </c>
      <c r="Z316" s="19">
        <f t="shared" si="34"/>
        <v>5.7284090909090919</v>
      </c>
      <c r="AA316" s="19">
        <f t="shared" si="35"/>
        <v>17.185227272727278</v>
      </c>
      <c r="AB316" s="19" t="s">
        <v>8886</v>
      </c>
    </row>
    <row r="317" spans="1:28" x14ac:dyDescent="0.35">
      <c r="A317" t="s">
        <v>1562</v>
      </c>
      <c r="B317" t="s">
        <v>2342</v>
      </c>
      <c r="C317" t="s">
        <v>703</v>
      </c>
      <c r="D317" s="1">
        <v>44803</v>
      </c>
      <c r="E317">
        <f t="shared" si="32"/>
        <v>60</v>
      </c>
      <c r="F317" t="s">
        <v>16</v>
      </c>
      <c r="G317">
        <v>760</v>
      </c>
      <c r="H317">
        <f t="shared" si="29"/>
        <v>76</v>
      </c>
      <c r="I317" t="s">
        <v>9</v>
      </c>
      <c r="J317" t="s">
        <v>8</v>
      </c>
      <c r="L317" t="s">
        <v>16</v>
      </c>
      <c r="M317" t="str">
        <f t="shared" si="30"/>
        <v>F</v>
      </c>
      <c r="N317" t="s">
        <v>1190</v>
      </c>
      <c r="O317" t="s">
        <v>1191</v>
      </c>
      <c r="P317" t="s">
        <v>19</v>
      </c>
      <c r="Q317">
        <v>4</v>
      </c>
      <c r="R317">
        <f t="shared" si="33"/>
        <v>2018</v>
      </c>
      <c r="S317" t="s">
        <v>8</v>
      </c>
      <c r="T317" t="s">
        <v>8</v>
      </c>
      <c r="U317" t="s">
        <v>9084</v>
      </c>
      <c r="V317">
        <f>VLOOKUP(P317,'PBT Tag Rates'!$B$5:$E$34,4,FALSE)</f>
        <v>0.80551598400000002</v>
      </c>
      <c r="W317">
        <v>1</v>
      </c>
      <c r="X317" s="16">
        <f>IFERROR(LOOKUP(H317,{30,43,48,53,58,63,68,73,78,83,88,93,97},{42,47,52,57,62,67,72,77,82,87,92,99,100}),999)</f>
        <v>77</v>
      </c>
      <c r="Y317" s="19">
        <f t="shared" si="31"/>
        <v>5.6818181818181825</v>
      </c>
      <c r="Z317" s="19">
        <f t="shared" si="34"/>
        <v>5.7284090909090919</v>
      </c>
      <c r="AA317" s="19">
        <f t="shared" si="35"/>
        <v>17.185227272727278</v>
      </c>
      <c r="AB317" s="19" t="s">
        <v>8887</v>
      </c>
    </row>
    <row r="318" spans="1:28" x14ac:dyDescent="0.35">
      <c r="A318" t="s">
        <v>1562</v>
      </c>
      <c r="B318" t="s">
        <v>2343</v>
      </c>
      <c r="C318" t="s">
        <v>704</v>
      </c>
      <c r="D318" s="1">
        <v>44803</v>
      </c>
      <c r="E318">
        <f t="shared" si="32"/>
        <v>60</v>
      </c>
      <c r="F318" t="s">
        <v>1569</v>
      </c>
      <c r="G318">
        <v>580</v>
      </c>
      <c r="H318">
        <f t="shared" si="29"/>
        <v>58</v>
      </c>
      <c r="I318" t="s">
        <v>7</v>
      </c>
      <c r="J318" t="s">
        <v>8</v>
      </c>
      <c r="L318" t="s">
        <v>6</v>
      </c>
      <c r="M318" t="str">
        <f t="shared" si="30"/>
        <v>M</v>
      </c>
      <c r="N318" t="s">
        <v>1062</v>
      </c>
      <c r="O318" t="s">
        <v>2344</v>
      </c>
      <c r="P318" t="s">
        <v>557</v>
      </c>
      <c r="Q318">
        <v>3</v>
      </c>
      <c r="R318">
        <f t="shared" si="33"/>
        <v>2019</v>
      </c>
      <c r="S318" t="s">
        <v>8</v>
      </c>
      <c r="T318" t="s">
        <v>8</v>
      </c>
      <c r="U318" t="s">
        <v>9084</v>
      </c>
      <c r="V318">
        <f>VLOOKUP(P318,'PBT Tag Rates'!$B$5:$E$34,4,FALSE)</f>
        <v>0.95971980899999998</v>
      </c>
      <c r="W318">
        <v>1</v>
      </c>
      <c r="X318" s="16">
        <f>IFERROR(LOOKUP(H318,{30,43,48,53,58,63,68,73,78,83,88,93,97},{42,47,52,57,62,67,72,77,82,87,92,99,100}),999)</f>
        <v>62</v>
      </c>
      <c r="Y318" s="19">
        <f t="shared" si="31"/>
        <v>5.6818181818181825</v>
      </c>
      <c r="Z318" s="19">
        <f t="shared" si="34"/>
        <v>5.7284090909090919</v>
      </c>
      <c r="AA318" s="19">
        <f t="shared" si="35"/>
        <v>17.185227272727278</v>
      </c>
      <c r="AB318" s="19" t="s">
        <v>8887</v>
      </c>
    </row>
    <row r="319" spans="1:28" x14ac:dyDescent="0.35">
      <c r="A319" t="s">
        <v>1562</v>
      </c>
      <c r="B319" t="s">
        <v>2345</v>
      </c>
      <c r="C319" t="s">
        <v>705</v>
      </c>
      <c r="D319" s="1">
        <v>44803</v>
      </c>
      <c r="E319">
        <f t="shared" si="32"/>
        <v>60</v>
      </c>
      <c r="F319" t="s">
        <v>6</v>
      </c>
      <c r="G319">
        <v>720</v>
      </c>
      <c r="H319">
        <f t="shared" si="29"/>
        <v>72</v>
      </c>
      <c r="I319" t="s">
        <v>7</v>
      </c>
      <c r="J319" t="s">
        <v>8</v>
      </c>
      <c r="L319" t="s">
        <v>6</v>
      </c>
      <c r="M319" t="str">
        <f t="shared" si="30"/>
        <v>M</v>
      </c>
      <c r="N319" t="s">
        <v>782</v>
      </c>
      <c r="O319" t="s">
        <v>783</v>
      </c>
      <c r="P319" t="s">
        <v>19</v>
      </c>
      <c r="Q319">
        <v>4</v>
      </c>
      <c r="R319">
        <f t="shared" si="33"/>
        <v>2018</v>
      </c>
      <c r="S319" t="s">
        <v>8</v>
      </c>
      <c r="T319" t="s">
        <v>8</v>
      </c>
      <c r="U319" t="s">
        <v>9084</v>
      </c>
      <c r="V319">
        <f>VLOOKUP(P319,'PBT Tag Rates'!$B$5:$E$34,4,FALSE)</f>
        <v>0.80551598400000002</v>
      </c>
      <c r="W319">
        <v>1</v>
      </c>
      <c r="X319" s="16">
        <f>IFERROR(LOOKUP(H319,{30,43,48,53,58,63,68,73,78,83,88,93,97},{42,47,52,57,62,67,72,77,82,87,92,99,100}),999)</f>
        <v>72</v>
      </c>
      <c r="Y319" s="19">
        <f t="shared" si="31"/>
        <v>5.6818181818181825</v>
      </c>
      <c r="Z319" s="19">
        <f t="shared" si="34"/>
        <v>5.7284090909090919</v>
      </c>
      <c r="AA319" s="19">
        <f t="shared" si="35"/>
        <v>17.185227272727278</v>
      </c>
      <c r="AB319" s="19" t="s">
        <v>8887</v>
      </c>
    </row>
    <row r="320" spans="1:28" x14ac:dyDescent="0.35">
      <c r="A320" t="s">
        <v>1562</v>
      </c>
      <c r="B320" t="s">
        <v>2346</v>
      </c>
      <c r="C320" t="s">
        <v>706</v>
      </c>
      <c r="D320" s="1">
        <v>44803</v>
      </c>
      <c r="E320">
        <f t="shared" si="32"/>
        <v>60</v>
      </c>
      <c r="F320" t="s">
        <v>1569</v>
      </c>
      <c r="G320">
        <v>620</v>
      </c>
      <c r="H320">
        <f t="shared" si="29"/>
        <v>62</v>
      </c>
      <c r="I320" t="s">
        <v>7</v>
      </c>
      <c r="J320" t="s">
        <v>8</v>
      </c>
      <c r="L320" t="s">
        <v>6</v>
      </c>
      <c r="M320" t="str">
        <f t="shared" si="30"/>
        <v>M</v>
      </c>
      <c r="N320" t="s">
        <v>858</v>
      </c>
      <c r="O320" t="s">
        <v>859</v>
      </c>
      <c r="P320" t="s">
        <v>557</v>
      </c>
      <c r="Q320">
        <v>3</v>
      </c>
      <c r="R320">
        <f t="shared" si="33"/>
        <v>2019</v>
      </c>
      <c r="S320" t="s">
        <v>8</v>
      </c>
      <c r="T320" t="s">
        <v>8</v>
      </c>
      <c r="U320" t="s">
        <v>9090</v>
      </c>
      <c r="V320">
        <f>VLOOKUP(P320,'PBT Tag Rates'!$B$5:$E$34,4,FALSE)</f>
        <v>0.95971980899999998</v>
      </c>
      <c r="W320">
        <v>1</v>
      </c>
      <c r="X320" s="16">
        <f>IFERROR(LOOKUP(H320,{30,43,48,53,58,63,68,73,78,83,88,93,97},{42,47,52,57,62,67,72,77,82,87,92,99,100}),999)</f>
        <v>62</v>
      </c>
      <c r="Y320" s="19">
        <f t="shared" si="31"/>
        <v>5.6818181818181825</v>
      </c>
      <c r="Z320" s="19">
        <f t="shared" si="34"/>
        <v>5.7284090909090919</v>
      </c>
      <c r="AA320" s="19">
        <f t="shared" si="35"/>
        <v>17.185227272727278</v>
      </c>
      <c r="AB320" s="19" t="s">
        <v>8887</v>
      </c>
    </row>
    <row r="321" spans="1:28" x14ac:dyDescent="0.35">
      <c r="A321" t="s">
        <v>1562</v>
      </c>
      <c r="B321" t="s">
        <v>2347</v>
      </c>
      <c r="C321" t="s">
        <v>707</v>
      </c>
      <c r="D321" s="1">
        <v>44803</v>
      </c>
      <c r="E321">
        <f t="shared" si="32"/>
        <v>60</v>
      </c>
      <c r="F321" t="s">
        <v>6</v>
      </c>
      <c r="G321">
        <v>810</v>
      </c>
      <c r="H321">
        <f t="shared" si="29"/>
        <v>81</v>
      </c>
      <c r="I321" t="s">
        <v>7</v>
      </c>
      <c r="J321" t="s">
        <v>8</v>
      </c>
      <c r="L321" t="s">
        <v>6</v>
      </c>
      <c r="M321" t="str">
        <f t="shared" si="30"/>
        <v>M</v>
      </c>
      <c r="N321" t="s">
        <v>8</v>
      </c>
      <c r="O321" t="s">
        <v>8</v>
      </c>
      <c r="P321" t="s">
        <v>11</v>
      </c>
      <c r="Q321" t="s">
        <v>8</v>
      </c>
      <c r="R321" t="str">
        <f t="shared" si="33"/>
        <v>U</v>
      </c>
      <c r="S321" t="s">
        <v>12</v>
      </c>
      <c r="T321">
        <v>1</v>
      </c>
      <c r="U321" t="s">
        <v>11</v>
      </c>
      <c r="V321" t="e">
        <f>VLOOKUP(P321,'PBT Tag Rates'!$B$5:$E$34,4,FALSE)</f>
        <v>#N/A</v>
      </c>
      <c r="W321">
        <v>1</v>
      </c>
      <c r="X321" s="16">
        <f>IFERROR(LOOKUP(H321,{30,43,48,53,58,63,68,73,78,83,88,93,97},{42,47,52,57,62,67,72,77,82,87,92,99,100}),999)</f>
        <v>82</v>
      </c>
      <c r="Y321" s="19">
        <f t="shared" si="31"/>
        <v>5.6818181818181825</v>
      </c>
      <c r="Z321" s="19">
        <f t="shared" si="34"/>
        <v>5.7284090909090919</v>
      </c>
      <c r="AA321" s="19">
        <f t="shared" si="35"/>
        <v>17.185227272727278</v>
      </c>
      <c r="AB321" s="19" t="s">
        <v>8887</v>
      </c>
    </row>
    <row r="322" spans="1:28" x14ac:dyDescent="0.35">
      <c r="A322" t="s">
        <v>1562</v>
      </c>
      <c r="B322" t="s">
        <v>2348</v>
      </c>
      <c r="C322" t="s">
        <v>708</v>
      </c>
      <c r="D322" s="1">
        <v>44803</v>
      </c>
      <c r="E322">
        <f t="shared" si="32"/>
        <v>60</v>
      </c>
      <c r="F322" t="s">
        <v>6</v>
      </c>
      <c r="G322">
        <v>880</v>
      </c>
      <c r="H322">
        <f t="shared" si="29"/>
        <v>88</v>
      </c>
      <c r="I322" t="s">
        <v>9</v>
      </c>
      <c r="J322">
        <v>1</v>
      </c>
      <c r="L322" t="s">
        <v>6</v>
      </c>
      <c r="M322" t="str">
        <f t="shared" si="30"/>
        <v>M</v>
      </c>
      <c r="N322" t="s">
        <v>1565</v>
      </c>
      <c r="O322" t="s">
        <v>2349</v>
      </c>
      <c r="P322" t="s">
        <v>19</v>
      </c>
      <c r="Q322">
        <v>4</v>
      </c>
      <c r="R322">
        <f t="shared" si="33"/>
        <v>2018</v>
      </c>
      <c r="S322" t="s">
        <v>8</v>
      </c>
      <c r="T322" t="s">
        <v>8</v>
      </c>
      <c r="U322" t="s">
        <v>9084</v>
      </c>
      <c r="V322">
        <f>VLOOKUP(P322,'PBT Tag Rates'!$B$5:$E$34,4,FALSE)</f>
        <v>0.80551598400000002</v>
      </c>
      <c r="W322">
        <v>1</v>
      </c>
      <c r="X322" s="16">
        <f>IFERROR(LOOKUP(H322,{30,43,48,53,58,63,68,73,78,83,88,93,97},{42,47,52,57,62,67,72,77,82,87,92,99,100}),999)</f>
        <v>92</v>
      </c>
      <c r="Y322" s="19">
        <f t="shared" si="31"/>
        <v>5.6818181818181825</v>
      </c>
      <c r="Z322" s="19">
        <f t="shared" si="34"/>
        <v>5.7284090909090919</v>
      </c>
      <c r="AA322" s="19">
        <f t="shared" si="35"/>
        <v>17.185227272727278</v>
      </c>
      <c r="AB322" s="19" t="s">
        <v>8887</v>
      </c>
    </row>
    <row r="323" spans="1:28" x14ac:dyDescent="0.35">
      <c r="A323" t="s">
        <v>1562</v>
      </c>
      <c r="B323" t="s">
        <v>2350</v>
      </c>
      <c r="C323" t="s">
        <v>709</v>
      </c>
      <c r="D323" s="1">
        <v>44803</v>
      </c>
      <c r="E323">
        <f t="shared" si="32"/>
        <v>60</v>
      </c>
      <c r="F323" t="s">
        <v>16</v>
      </c>
      <c r="G323">
        <v>780</v>
      </c>
      <c r="H323">
        <f t="shared" si="29"/>
        <v>78</v>
      </c>
      <c r="I323" t="s">
        <v>7</v>
      </c>
      <c r="J323">
        <v>1</v>
      </c>
      <c r="L323" t="s">
        <v>16</v>
      </c>
      <c r="M323" t="str">
        <f t="shared" si="30"/>
        <v>F</v>
      </c>
      <c r="N323" t="s">
        <v>2351</v>
      </c>
      <c r="O323" t="s">
        <v>2352</v>
      </c>
      <c r="P323" t="s">
        <v>10</v>
      </c>
      <c r="Q323">
        <v>5</v>
      </c>
      <c r="R323">
        <f t="shared" si="33"/>
        <v>2017</v>
      </c>
      <c r="S323" t="s">
        <v>8</v>
      </c>
      <c r="T323" t="s">
        <v>8</v>
      </c>
      <c r="U323" t="s">
        <v>8875</v>
      </c>
      <c r="V323">
        <f>VLOOKUP(P323,'PBT Tag Rates'!$B$5:$E$34,4,FALSE)</f>
        <v>0.76170174199999996</v>
      </c>
      <c r="W323">
        <v>1</v>
      </c>
      <c r="X323" s="16">
        <f>IFERROR(LOOKUP(H323,{30,43,48,53,58,63,68,73,78,83,88,93,97},{42,47,52,57,62,67,72,77,82,87,92,99,100}),999)</f>
        <v>82</v>
      </c>
      <c r="Y323" s="19">
        <f t="shared" si="31"/>
        <v>5.6818181818181825</v>
      </c>
      <c r="Z323" s="19">
        <f t="shared" si="34"/>
        <v>5.7284090909090919</v>
      </c>
      <c r="AA323" s="19">
        <f t="shared" si="35"/>
        <v>17.185227272727278</v>
      </c>
      <c r="AB323" s="19" t="s">
        <v>8886</v>
      </c>
    </row>
    <row r="324" spans="1:28" x14ac:dyDescent="0.35">
      <c r="A324" t="s">
        <v>1562</v>
      </c>
      <c r="B324" t="s">
        <v>2353</v>
      </c>
      <c r="C324" t="s">
        <v>710</v>
      </c>
      <c r="D324" s="1">
        <v>44803</v>
      </c>
      <c r="E324">
        <f t="shared" si="32"/>
        <v>60</v>
      </c>
      <c r="F324" t="s">
        <v>6</v>
      </c>
      <c r="G324">
        <v>740</v>
      </c>
      <c r="H324">
        <f t="shared" si="29"/>
        <v>74</v>
      </c>
      <c r="I324" t="s">
        <v>9</v>
      </c>
      <c r="J324">
        <v>1</v>
      </c>
      <c r="L324" t="s">
        <v>6</v>
      </c>
      <c r="M324" t="str">
        <f t="shared" si="30"/>
        <v>M</v>
      </c>
      <c r="N324" t="s">
        <v>2063</v>
      </c>
      <c r="O324" t="s">
        <v>2354</v>
      </c>
      <c r="P324" t="s">
        <v>19</v>
      </c>
      <c r="Q324">
        <v>4</v>
      </c>
      <c r="R324">
        <f t="shared" si="33"/>
        <v>2018</v>
      </c>
      <c r="S324" t="s">
        <v>8</v>
      </c>
      <c r="T324" t="s">
        <v>8</v>
      </c>
      <c r="U324" t="s">
        <v>9006</v>
      </c>
      <c r="V324">
        <f>VLOOKUP(P324,'PBT Tag Rates'!$B$5:$E$34,4,FALSE)</f>
        <v>0.80551598400000002</v>
      </c>
      <c r="W324">
        <v>1</v>
      </c>
      <c r="X324" s="16">
        <f>IFERROR(LOOKUP(H324,{30,43,48,53,58,63,68,73,78,83,88,93,97},{42,47,52,57,62,67,72,77,82,87,92,99,100}),999)</f>
        <v>77</v>
      </c>
      <c r="Y324" s="19">
        <f t="shared" si="31"/>
        <v>5.6818181818181825</v>
      </c>
      <c r="Z324" s="19">
        <f t="shared" si="34"/>
        <v>5.7284090909090919</v>
      </c>
      <c r="AA324" s="19">
        <f t="shared" si="35"/>
        <v>17.185227272727278</v>
      </c>
      <c r="AB324" s="19" t="s">
        <v>8886</v>
      </c>
    </row>
    <row r="325" spans="1:28" x14ac:dyDescent="0.35">
      <c r="A325" t="s">
        <v>1562</v>
      </c>
      <c r="B325" t="s">
        <v>2355</v>
      </c>
      <c r="C325" t="s">
        <v>711</v>
      </c>
      <c r="D325" s="1">
        <v>44803</v>
      </c>
      <c r="E325">
        <f t="shared" si="32"/>
        <v>60</v>
      </c>
      <c r="F325" t="s">
        <v>1569</v>
      </c>
      <c r="G325">
        <v>600</v>
      </c>
      <c r="H325">
        <f t="shared" si="29"/>
        <v>60</v>
      </c>
      <c r="I325" t="s">
        <v>9</v>
      </c>
      <c r="J325" t="s">
        <v>8</v>
      </c>
      <c r="K325" s="24" t="s">
        <v>2356</v>
      </c>
      <c r="L325" t="s">
        <v>6</v>
      </c>
      <c r="M325" t="str">
        <f t="shared" si="30"/>
        <v>M</v>
      </c>
      <c r="N325" t="s">
        <v>8</v>
      </c>
      <c r="O325" t="s">
        <v>8</v>
      </c>
      <c r="P325" t="s">
        <v>11</v>
      </c>
      <c r="Q325" t="s">
        <v>8</v>
      </c>
      <c r="R325" t="str">
        <f t="shared" si="33"/>
        <v>U</v>
      </c>
      <c r="S325" t="s">
        <v>12</v>
      </c>
      <c r="T325">
        <v>1</v>
      </c>
      <c r="U325" t="s">
        <v>8890</v>
      </c>
      <c r="V325" t="e">
        <f>VLOOKUP(P325,'PBT Tag Rates'!$B$5:$E$34,4,FALSE)</f>
        <v>#N/A</v>
      </c>
      <c r="W325">
        <v>1</v>
      </c>
      <c r="X325" s="16">
        <f>IFERROR(LOOKUP(H325,{30,43,48,53,58,63,68,73,78,83,88,93,97},{42,47,52,57,62,67,72,77,82,87,92,99,100}),999)</f>
        <v>62</v>
      </c>
      <c r="Y325" s="19">
        <f t="shared" si="31"/>
        <v>5.6818181818181825</v>
      </c>
      <c r="Z325" s="19">
        <f t="shared" si="34"/>
        <v>5.7284090909090919</v>
      </c>
      <c r="AA325" s="19">
        <f t="shared" si="35"/>
        <v>17.185227272727278</v>
      </c>
      <c r="AB325" s="19" t="s">
        <v>8887</v>
      </c>
    </row>
    <row r="326" spans="1:28" x14ac:dyDescent="0.35">
      <c r="A326" t="s">
        <v>1562</v>
      </c>
      <c r="B326" t="s">
        <v>2357</v>
      </c>
      <c r="C326" t="s">
        <v>713</v>
      </c>
      <c r="D326" s="1">
        <v>44803</v>
      </c>
      <c r="E326">
        <f t="shared" si="32"/>
        <v>60</v>
      </c>
      <c r="F326" t="s">
        <v>6</v>
      </c>
      <c r="G326">
        <v>830</v>
      </c>
      <c r="H326">
        <f t="shared" ref="H326:H389" si="36">G326/10</f>
        <v>83</v>
      </c>
      <c r="I326" t="s">
        <v>7</v>
      </c>
      <c r="J326" t="s">
        <v>8</v>
      </c>
      <c r="L326" t="s">
        <v>6</v>
      </c>
      <c r="M326" t="str">
        <f t="shared" ref="M326:M389" si="37">IF(L326="U",F326,L326)</f>
        <v>M</v>
      </c>
      <c r="N326" t="s">
        <v>646</v>
      </c>
      <c r="O326" t="s">
        <v>834</v>
      </c>
      <c r="P326" t="s">
        <v>19</v>
      </c>
      <c r="Q326">
        <v>4</v>
      </c>
      <c r="R326">
        <f t="shared" si="33"/>
        <v>2018</v>
      </c>
      <c r="S326" t="s">
        <v>8</v>
      </c>
      <c r="T326" t="s">
        <v>8</v>
      </c>
      <c r="U326" t="s">
        <v>9086</v>
      </c>
      <c r="V326">
        <f>VLOOKUP(P326,'PBT Tag Rates'!$B$5:$E$34,4,FALSE)</f>
        <v>0.80551598400000002</v>
      </c>
      <c r="W326">
        <v>1</v>
      </c>
      <c r="X326" s="16">
        <f>IFERROR(LOOKUP(H326,{30,43,48,53,58,63,68,73,78,83,88,93,97},{42,47,52,57,62,67,72,77,82,87,92,99,100}),999)</f>
        <v>87</v>
      </c>
      <c r="Y326" s="19">
        <f t="shared" ref="Y326:Y389" si="38">IF(D326&lt;$D$3,W326/$Y$3,W326/$Y$4)</f>
        <v>5.6818181818181825</v>
      </c>
      <c r="Z326" s="19">
        <f t="shared" si="34"/>
        <v>5.7284090909090919</v>
      </c>
      <c r="AA326" s="19">
        <f t="shared" si="35"/>
        <v>17.185227272727278</v>
      </c>
      <c r="AB326" s="19" t="s">
        <v>8887</v>
      </c>
    </row>
    <row r="327" spans="1:28" x14ac:dyDescent="0.35">
      <c r="A327" t="s">
        <v>1562</v>
      </c>
      <c r="B327" t="s">
        <v>2358</v>
      </c>
      <c r="C327" t="s">
        <v>714</v>
      </c>
      <c r="D327" s="1">
        <v>44803</v>
      </c>
      <c r="E327">
        <f t="shared" ref="E327:E390" si="39">IF(D327&lt;=$D$3,60,18)</f>
        <v>60</v>
      </c>
      <c r="F327" t="s">
        <v>6</v>
      </c>
      <c r="G327">
        <v>940</v>
      </c>
      <c r="H327">
        <f t="shared" si="36"/>
        <v>94</v>
      </c>
      <c r="I327" t="s">
        <v>9</v>
      </c>
      <c r="J327" t="s">
        <v>8</v>
      </c>
      <c r="L327" t="s">
        <v>6</v>
      </c>
      <c r="M327" t="str">
        <f t="shared" si="37"/>
        <v>M</v>
      </c>
      <c r="N327" t="s">
        <v>2359</v>
      </c>
      <c r="O327" t="s">
        <v>2360</v>
      </c>
      <c r="P327" t="s">
        <v>15</v>
      </c>
      <c r="Q327">
        <v>4</v>
      </c>
      <c r="R327">
        <f t="shared" ref="R327:R390" si="40">IFERROR($R$3-Q327,"U")</f>
        <v>2018</v>
      </c>
      <c r="S327" t="s">
        <v>8</v>
      </c>
      <c r="T327" t="s">
        <v>8</v>
      </c>
      <c r="U327" t="s">
        <v>8976</v>
      </c>
      <c r="V327">
        <f>VLOOKUP(P327,'PBT Tag Rates'!$B$5:$E$34,4,FALSE)</f>
        <v>0.96828396500000002</v>
      </c>
      <c r="W327">
        <v>1</v>
      </c>
      <c r="X327" s="16">
        <f>IFERROR(LOOKUP(H327,{30,43,48,53,58,63,68,73,78,83,88,93,97},{42,47,52,57,62,67,72,77,82,87,92,99,100}),999)</f>
        <v>99</v>
      </c>
      <c r="Y327" s="19">
        <f t="shared" si="38"/>
        <v>5.6818181818181825</v>
      </c>
      <c r="Z327" s="19">
        <f t="shared" ref="Z327:Z390" si="41">Y327*(1+$Z$4)</f>
        <v>5.7284090909090919</v>
      </c>
      <c r="AA327" s="19">
        <f t="shared" ref="AA327:AA390" si="42">IF(D327&lt;$D$3,Z327/$AA$3,Z327/$AA$4)</f>
        <v>17.185227272727278</v>
      </c>
      <c r="AB327" s="19" t="s">
        <v>8887</v>
      </c>
    </row>
    <row r="328" spans="1:28" x14ac:dyDescent="0.35">
      <c r="A328" t="s">
        <v>1562</v>
      </c>
      <c r="B328" t="s">
        <v>2361</v>
      </c>
      <c r="C328" t="s">
        <v>715</v>
      </c>
      <c r="D328" s="1">
        <v>44803</v>
      </c>
      <c r="E328">
        <f t="shared" si="39"/>
        <v>60</v>
      </c>
      <c r="F328" t="s">
        <v>6</v>
      </c>
      <c r="G328">
        <v>720</v>
      </c>
      <c r="H328">
        <f t="shared" si="36"/>
        <v>72</v>
      </c>
      <c r="I328" t="s">
        <v>9</v>
      </c>
      <c r="J328">
        <v>1</v>
      </c>
      <c r="L328" t="s">
        <v>16</v>
      </c>
      <c r="M328" t="str">
        <f t="shared" si="37"/>
        <v>F</v>
      </c>
      <c r="N328" t="s">
        <v>8</v>
      </c>
      <c r="O328" t="s">
        <v>8</v>
      </c>
      <c r="P328" t="s">
        <v>11</v>
      </c>
      <c r="Q328" t="s">
        <v>8</v>
      </c>
      <c r="R328" t="str">
        <f t="shared" si="40"/>
        <v>U</v>
      </c>
      <c r="S328" t="s">
        <v>12</v>
      </c>
      <c r="T328">
        <v>1</v>
      </c>
      <c r="U328" t="s">
        <v>8890</v>
      </c>
      <c r="V328" t="e">
        <f>VLOOKUP(P328,'PBT Tag Rates'!$B$5:$E$34,4,FALSE)</f>
        <v>#N/A</v>
      </c>
      <c r="W328">
        <v>1</v>
      </c>
      <c r="X328" s="16">
        <f>IFERROR(LOOKUP(H328,{30,43,48,53,58,63,68,73,78,83,88,93,97},{42,47,52,57,62,67,72,77,82,87,92,99,100}),999)</f>
        <v>72</v>
      </c>
      <c r="Y328" s="19">
        <f t="shared" si="38"/>
        <v>5.6818181818181825</v>
      </c>
      <c r="Z328" s="19">
        <f t="shared" si="41"/>
        <v>5.7284090909090919</v>
      </c>
      <c r="AA328" s="19">
        <f t="shared" si="42"/>
        <v>17.185227272727278</v>
      </c>
      <c r="AB328" s="19" t="s">
        <v>8887</v>
      </c>
    </row>
    <row r="329" spans="1:28" x14ac:dyDescent="0.35">
      <c r="A329" t="s">
        <v>1562</v>
      </c>
      <c r="B329" t="s">
        <v>2362</v>
      </c>
      <c r="C329" t="s">
        <v>716</v>
      </c>
      <c r="D329" s="1">
        <v>44803</v>
      </c>
      <c r="E329">
        <f t="shared" si="39"/>
        <v>60</v>
      </c>
      <c r="F329" t="s">
        <v>1569</v>
      </c>
      <c r="G329">
        <v>540</v>
      </c>
      <c r="H329">
        <f t="shared" si="36"/>
        <v>54</v>
      </c>
      <c r="I329" t="s">
        <v>7</v>
      </c>
      <c r="J329" t="s">
        <v>8</v>
      </c>
      <c r="L329" t="s">
        <v>6</v>
      </c>
      <c r="M329" t="str">
        <f t="shared" si="37"/>
        <v>M</v>
      </c>
      <c r="N329" t="s">
        <v>555</v>
      </c>
      <c r="O329" t="s">
        <v>556</v>
      </c>
      <c r="P329" t="s">
        <v>557</v>
      </c>
      <c r="Q329">
        <v>3</v>
      </c>
      <c r="R329">
        <f t="shared" si="40"/>
        <v>2019</v>
      </c>
      <c r="S329" t="s">
        <v>8</v>
      </c>
      <c r="T329" t="s">
        <v>8</v>
      </c>
      <c r="U329" t="s">
        <v>9088</v>
      </c>
      <c r="V329">
        <f>VLOOKUP(P329,'PBT Tag Rates'!$B$5:$E$34,4,FALSE)</f>
        <v>0.95971980899999998</v>
      </c>
      <c r="W329">
        <v>1</v>
      </c>
      <c r="X329" s="16">
        <f>IFERROR(LOOKUP(H329,{30,43,48,53,58,63,68,73,78,83,88,93,97},{42,47,52,57,62,67,72,77,82,87,92,99,100}),999)</f>
        <v>57</v>
      </c>
      <c r="Y329" s="19">
        <f t="shared" si="38"/>
        <v>5.6818181818181825</v>
      </c>
      <c r="Z329" s="19">
        <f t="shared" si="41"/>
        <v>5.7284090909090919</v>
      </c>
      <c r="AA329" s="19">
        <f t="shared" si="42"/>
        <v>17.185227272727278</v>
      </c>
      <c r="AB329" s="19" t="s">
        <v>8887</v>
      </c>
    </row>
    <row r="330" spans="1:28" x14ac:dyDescent="0.35">
      <c r="A330" t="s">
        <v>1562</v>
      </c>
      <c r="B330" t="s">
        <v>2363</v>
      </c>
      <c r="C330" t="s">
        <v>717</v>
      </c>
      <c r="D330" s="1">
        <v>44803</v>
      </c>
      <c r="E330">
        <f t="shared" si="39"/>
        <v>60</v>
      </c>
      <c r="F330" t="s">
        <v>16</v>
      </c>
      <c r="G330">
        <v>740</v>
      </c>
      <c r="H330">
        <f t="shared" si="36"/>
        <v>74</v>
      </c>
      <c r="I330" t="s">
        <v>7</v>
      </c>
      <c r="J330" t="s">
        <v>8</v>
      </c>
      <c r="L330" t="s">
        <v>16</v>
      </c>
      <c r="M330" t="str">
        <f t="shared" si="37"/>
        <v>F</v>
      </c>
      <c r="N330" t="s">
        <v>387</v>
      </c>
      <c r="O330" t="s">
        <v>1020</v>
      </c>
      <c r="P330" t="s">
        <v>15</v>
      </c>
      <c r="Q330">
        <v>4</v>
      </c>
      <c r="R330">
        <f t="shared" si="40"/>
        <v>2018</v>
      </c>
      <c r="S330" t="s">
        <v>8</v>
      </c>
      <c r="T330" t="s">
        <v>8</v>
      </c>
      <c r="U330" t="s">
        <v>8976</v>
      </c>
      <c r="V330">
        <f>VLOOKUP(P330,'PBT Tag Rates'!$B$5:$E$34,4,FALSE)</f>
        <v>0.96828396500000002</v>
      </c>
      <c r="W330">
        <v>1</v>
      </c>
      <c r="X330" s="16">
        <f>IFERROR(LOOKUP(H330,{30,43,48,53,58,63,68,73,78,83,88,93,97},{42,47,52,57,62,67,72,77,82,87,92,99,100}),999)</f>
        <v>77</v>
      </c>
      <c r="Y330" s="19">
        <f t="shared" si="38"/>
        <v>5.6818181818181825</v>
      </c>
      <c r="Z330" s="19">
        <f t="shared" si="41"/>
        <v>5.7284090909090919</v>
      </c>
      <c r="AA330" s="19">
        <f t="shared" si="42"/>
        <v>17.185227272727278</v>
      </c>
      <c r="AB330" s="19" t="s">
        <v>8887</v>
      </c>
    </row>
    <row r="331" spans="1:28" x14ac:dyDescent="0.35">
      <c r="A331" t="s">
        <v>1562</v>
      </c>
      <c r="B331" t="s">
        <v>2364</v>
      </c>
      <c r="C331" t="s">
        <v>718</v>
      </c>
      <c r="D331" s="1">
        <v>44803</v>
      </c>
      <c r="E331">
        <f t="shared" si="39"/>
        <v>60</v>
      </c>
      <c r="F331" t="s">
        <v>6</v>
      </c>
      <c r="G331">
        <v>850</v>
      </c>
      <c r="H331">
        <f t="shared" si="36"/>
        <v>85</v>
      </c>
      <c r="I331" t="s">
        <v>7</v>
      </c>
      <c r="J331" t="s">
        <v>8</v>
      </c>
      <c r="L331" t="s">
        <v>1569</v>
      </c>
      <c r="M331" t="str">
        <f t="shared" si="37"/>
        <v>M</v>
      </c>
      <c r="N331" t="s">
        <v>2365</v>
      </c>
      <c r="O331" t="s">
        <v>2366</v>
      </c>
      <c r="P331" t="s">
        <v>19</v>
      </c>
      <c r="Q331">
        <v>4</v>
      </c>
      <c r="R331">
        <f t="shared" si="40"/>
        <v>2018</v>
      </c>
      <c r="S331" t="s">
        <v>8</v>
      </c>
      <c r="T331" t="s">
        <v>8</v>
      </c>
      <c r="U331" t="s">
        <v>8875</v>
      </c>
      <c r="V331">
        <f>VLOOKUP(P331,'PBT Tag Rates'!$B$5:$E$34,4,FALSE)</f>
        <v>0.80551598400000002</v>
      </c>
      <c r="W331">
        <v>1</v>
      </c>
      <c r="X331" s="16">
        <f>IFERROR(LOOKUP(H331,{30,43,48,53,58,63,68,73,78,83,88,93,97},{42,47,52,57,62,67,72,77,82,87,92,99,100}),999)</f>
        <v>87</v>
      </c>
      <c r="Y331" s="19">
        <f t="shared" si="38"/>
        <v>5.6818181818181825</v>
      </c>
      <c r="Z331" s="19">
        <f t="shared" si="41"/>
        <v>5.7284090909090919</v>
      </c>
      <c r="AA331" s="19">
        <f t="shared" si="42"/>
        <v>17.185227272727278</v>
      </c>
      <c r="AB331" s="19" t="s">
        <v>8886</v>
      </c>
    </row>
    <row r="332" spans="1:28" x14ac:dyDescent="0.35">
      <c r="A332" t="s">
        <v>1562</v>
      </c>
      <c r="B332" t="s">
        <v>2367</v>
      </c>
      <c r="C332" t="s">
        <v>719</v>
      </c>
      <c r="D332" s="1">
        <v>44803</v>
      </c>
      <c r="E332">
        <f t="shared" si="39"/>
        <v>60</v>
      </c>
      <c r="F332" t="s">
        <v>1569</v>
      </c>
      <c r="G332">
        <v>470</v>
      </c>
      <c r="H332">
        <f t="shared" si="36"/>
        <v>47</v>
      </c>
      <c r="I332" t="s">
        <v>9</v>
      </c>
      <c r="J332">
        <v>1</v>
      </c>
      <c r="L332" t="s">
        <v>6</v>
      </c>
      <c r="M332" t="str">
        <f t="shared" si="37"/>
        <v>M</v>
      </c>
      <c r="N332" t="s">
        <v>2368</v>
      </c>
      <c r="O332" t="s">
        <v>2369</v>
      </c>
      <c r="P332" t="s">
        <v>2035</v>
      </c>
      <c r="Q332">
        <v>2</v>
      </c>
      <c r="R332">
        <f t="shared" si="40"/>
        <v>2020</v>
      </c>
      <c r="S332" t="s">
        <v>8</v>
      </c>
      <c r="T332" t="s">
        <v>8</v>
      </c>
      <c r="U332" t="s">
        <v>9088</v>
      </c>
      <c r="V332">
        <f>VLOOKUP(P332,'PBT Tag Rates'!$B$5:$E$34,4,FALSE)</f>
        <v>0.98961045999999997</v>
      </c>
      <c r="W332">
        <v>1</v>
      </c>
      <c r="X332" s="16">
        <f>IFERROR(LOOKUP(H332,{30,43,48,53,58,63,68,73,78,83,88,93,97},{42,47,52,57,62,67,72,77,82,87,92,99,100}),999)</f>
        <v>47</v>
      </c>
      <c r="Y332" s="19">
        <f t="shared" si="38"/>
        <v>5.6818181818181825</v>
      </c>
      <c r="Z332" s="19">
        <f t="shared" si="41"/>
        <v>5.7284090909090919</v>
      </c>
      <c r="AA332" s="19">
        <f t="shared" si="42"/>
        <v>17.185227272727278</v>
      </c>
      <c r="AB332" s="19" t="s">
        <v>8887</v>
      </c>
    </row>
    <row r="333" spans="1:28" x14ac:dyDescent="0.35">
      <c r="A333" t="s">
        <v>1562</v>
      </c>
      <c r="B333" t="s">
        <v>2370</v>
      </c>
      <c r="C333" t="s">
        <v>722</v>
      </c>
      <c r="D333" s="1">
        <v>44803</v>
      </c>
      <c r="E333">
        <f t="shared" si="39"/>
        <v>60</v>
      </c>
      <c r="F333" t="s">
        <v>1569</v>
      </c>
      <c r="G333">
        <v>660</v>
      </c>
      <c r="H333">
        <f t="shared" si="36"/>
        <v>66</v>
      </c>
      <c r="I333" t="s">
        <v>9</v>
      </c>
      <c r="J333">
        <v>1</v>
      </c>
      <c r="L333" t="s">
        <v>6</v>
      </c>
      <c r="M333" t="str">
        <f t="shared" si="37"/>
        <v>M</v>
      </c>
      <c r="N333" t="s">
        <v>597</v>
      </c>
      <c r="O333" t="s">
        <v>615</v>
      </c>
      <c r="P333" t="s">
        <v>19</v>
      </c>
      <c r="Q333">
        <v>4</v>
      </c>
      <c r="R333">
        <f t="shared" si="40"/>
        <v>2018</v>
      </c>
      <c r="S333" t="s">
        <v>8</v>
      </c>
      <c r="T333" t="s">
        <v>8</v>
      </c>
      <c r="U333" t="s">
        <v>9086</v>
      </c>
      <c r="V333">
        <f>VLOOKUP(P333,'PBT Tag Rates'!$B$5:$E$34,4,FALSE)</f>
        <v>0.80551598400000002</v>
      </c>
      <c r="W333">
        <v>1</v>
      </c>
      <c r="X333" s="16">
        <f>IFERROR(LOOKUP(H333,{30,43,48,53,58,63,68,73,78,83,88,93,97},{42,47,52,57,62,67,72,77,82,87,92,99,100}),999)</f>
        <v>67</v>
      </c>
      <c r="Y333" s="19">
        <f t="shared" si="38"/>
        <v>5.6818181818181825</v>
      </c>
      <c r="Z333" s="19">
        <f t="shared" si="41"/>
        <v>5.7284090909090919</v>
      </c>
      <c r="AA333" s="19">
        <f t="shared" si="42"/>
        <v>17.185227272727278</v>
      </c>
      <c r="AB333" s="19" t="s">
        <v>8887</v>
      </c>
    </row>
    <row r="334" spans="1:28" x14ac:dyDescent="0.35">
      <c r="A334" t="s">
        <v>1562</v>
      </c>
      <c r="B334" t="s">
        <v>2371</v>
      </c>
      <c r="C334" t="s">
        <v>723</v>
      </c>
      <c r="D334" s="1">
        <v>44803</v>
      </c>
      <c r="E334">
        <f t="shared" si="39"/>
        <v>60</v>
      </c>
      <c r="F334" t="s">
        <v>6</v>
      </c>
      <c r="G334">
        <v>830</v>
      </c>
      <c r="H334">
        <f t="shared" si="36"/>
        <v>83</v>
      </c>
      <c r="I334" t="s">
        <v>7</v>
      </c>
      <c r="J334" t="s">
        <v>8</v>
      </c>
      <c r="L334" t="s">
        <v>6</v>
      </c>
      <c r="M334" t="str">
        <f t="shared" si="37"/>
        <v>M</v>
      </c>
      <c r="N334" t="s">
        <v>2372</v>
      </c>
      <c r="O334" t="s">
        <v>2373</v>
      </c>
      <c r="P334" t="s">
        <v>15</v>
      </c>
      <c r="Q334">
        <v>4</v>
      </c>
      <c r="R334">
        <f t="shared" si="40"/>
        <v>2018</v>
      </c>
      <c r="S334" t="s">
        <v>8</v>
      </c>
      <c r="T334" t="s">
        <v>8</v>
      </c>
      <c r="U334" t="s">
        <v>8977</v>
      </c>
      <c r="V334">
        <f>VLOOKUP(P334,'PBT Tag Rates'!$B$5:$E$34,4,FALSE)</f>
        <v>0.96828396500000002</v>
      </c>
      <c r="W334">
        <v>1</v>
      </c>
      <c r="X334" s="16">
        <f>IFERROR(LOOKUP(H334,{30,43,48,53,58,63,68,73,78,83,88,93,97},{42,47,52,57,62,67,72,77,82,87,92,99,100}),999)</f>
        <v>87</v>
      </c>
      <c r="Y334" s="19">
        <f t="shared" si="38"/>
        <v>5.6818181818181825</v>
      </c>
      <c r="Z334" s="19">
        <f t="shared" si="41"/>
        <v>5.7284090909090919</v>
      </c>
      <c r="AA334" s="19">
        <f t="shared" si="42"/>
        <v>17.185227272727278</v>
      </c>
      <c r="AB334" s="19" t="s">
        <v>8887</v>
      </c>
    </row>
    <row r="335" spans="1:28" x14ac:dyDescent="0.35">
      <c r="A335" t="s">
        <v>1562</v>
      </c>
      <c r="B335" t="s">
        <v>2374</v>
      </c>
      <c r="C335" t="s">
        <v>724</v>
      </c>
      <c r="D335" s="1">
        <v>44803</v>
      </c>
      <c r="E335">
        <f t="shared" si="39"/>
        <v>60</v>
      </c>
      <c r="F335" t="s">
        <v>16</v>
      </c>
      <c r="G335">
        <v>780</v>
      </c>
      <c r="H335">
        <f t="shared" si="36"/>
        <v>78</v>
      </c>
      <c r="I335" t="s">
        <v>9</v>
      </c>
      <c r="J335">
        <v>1</v>
      </c>
      <c r="L335" t="s">
        <v>16</v>
      </c>
      <c r="M335" t="str">
        <f t="shared" si="37"/>
        <v>F</v>
      </c>
      <c r="N335" t="s">
        <v>66</v>
      </c>
      <c r="O335" t="s">
        <v>1736</v>
      </c>
      <c r="P335" t="s">
        <v>19</v>
      </c>
      <c r="Q335">
        <v>4</v>
      </c>
      <c r="R335">
        <f t="shared" si="40"/>
        <v>2018</v>
      </c>
      <c r="S335" t="s">
        <v>8</v>
      </c>
      <c r="T335" t="s">
        <v>8</v>
      </c>
      <c r="U335" t="s">
        <v>8875</v>
      </c>
      <c r="V335">
        <f>VLOOKUP(P335,'PBT Tag Rates'!$B$5:$E$34,4,FALSE)</f>
        <v>0.80551598400000002</v>
      </c>
      <c r="W335">
        <v>1</v>
      </c>
      <c r="X335" s="16">
        <f>IFERROR(LOOKUP(H335,{30,43,48,53,58,63,68,73,78,83,88,93,97},{42,47,52,57,62,67,72,77,82,87,92,99,100}),999)</f>
        <v>82</v>
      </c>
      <c r="Y335" s="19">
        <f t="shared" si="38"/>
        <v>5.6818181818181825</v>
      </c>
      <c r="Z335" s="19">
        <f t="shared" si="41"/>
        <v>5.7284090909090919</v>
      </c>
      <c r="AA335" s="19">
        <f t="shared" si="42"/>
        <v>17.185227272727278</v>
      </c>
      <c r="AB335" s="19" t="s">
        <v>8886</v>
      </c>
    </row>
    <row r="336" spans="1:28" x14ac:dyDescent="0.35">
      <c r="A336" t="s">
        <v>1562</v>
      </c>
      <c r="B336" t="s">
        <v>2375</v>
      </c>
      <c r="C336" t="s">
        <v>726</v>
      </c>
      <c r="D336" s="1">
        <v>44803</v>
      </c>
      <c r="E336">
        <f t="shared" si="39"/>
        <v>60</v>
      </c>
      <c r="F336" t="s">
        <v>6</v>
      </c>
      <c r="G336">
        <v>760</v>
      </c>
      <c r="H336">
        <f t="shared" si="36"/>
        <v>76</v>
      </c>
      <c r="I336" t="s">
        <v>7</v>
      </c>
      <c r="J336" t="s">
        <v>8</v>
      </c>
      <c r="L336" t="s">
        <v>6</v>
      </c>
      <c r="M336" t="str">
        <f t="shared" si="37"/>
        <v>M</v>
      </c>
      <c r="N336" t="s">
        <v>36</v>
      </c>
      <c r="O336" t="s">
        <v>2376</v>
      </c>
      <c r="P336" t="s">
        <v>19</v>
      </c>
      <c r="Q336">
        <v>4</v>
      </c>
      <c r="R336">
        <f t="shared" si="40"/>
        <v>2018</v>
      </c>
      <c r="S336" t="s">
        <v>8</v>
      </c>
      <c r="T336" t="s">
        <v>8</v>
      </c>
      <c r="U336" t="s">
        <v>9088</v>
      </c>
      <c r="V336">
        <f>VLOOKUP(P336,'PBT Tag Rates'!$B$5:$E$34,4,FALSE)</f>
        <v>0.80551598400000002</v>
      </c>
      <c r="W336">
        <v>1</v>
      </c>
      <c r="X336" s="16">
        <f>IFERROR(LOOKUP(H336,{30,43,48,53,58,63,68,73,78,83,88,93,97},{42,47,52,57,62,67,72,77,82,87,92,99,100}),999)</f>
        <v>77</v>
      </c>
      <c r="Y336" s="19">
        <f t="shared" si="38"/>
        <v>5.6818181818181825</v>
      </c>
      <c r="Z336" s="19">
        <f t="shared" si="41"/>
        <v>5.7284090909090919</v>
      </c>
      <c r="AA336" s="19">
        <f t="shared" si="42"/>
        <v>17.185227272727278</v>
      </c>
      <c r="AB336" s="19" t="s">
        <v>8887</v>
      </c>
    </row>
    <row r="337" spans="1:28" x14ac:dyDescent="0.35">
      <c r="A337" t="s">
        <v>1562</v>
      </c>
      <c r="B337" t="s">
        <v>2377</v>
      </c>
      <c r="C337" t="s">
        <v>728</v>
      </c>
      <c r="D337" s="1">
        <v>44803</v>
      </c>
      <c r="E337">
        <f t="shared" si="39"/>
        <v>60</v>
      </c>
      <c r="F337" t="s">
        <v>16</v>
      </c>
      <c r="G337">
        <v>860</v>
      </c>
      <c r="H337">
        <f t="shared" si="36"/>
        <v>86</v>
      </c>
      <c r="I337" t="s">
        <v>7</v>
      </c>
      <c r="J337" t="s">
        <v>8</v>
      </c>
      <c r="L337" t="s">
        <v>16</v>
      </c>
      <c r="M337" t="str">
        <f t="shared" si="37"/>
        <v>F</v>
      </c>
      <c r="N337" t="s">
        <v>2378</v>
      </c>
      <c r="O337" t="s">
        <v>2379</v>
      </c>
      <c r="P337" t="s">
        <v>10</v>
      </c>
      <c r="Q337">
        <v>5</v>
      </c>
      <c r="R337">
        <f t="shared" si="40"/>
        <v>2017</v>
      </c>
      <c r="S337" t="s">
        <v>8</v>
      </c>
      <c r="T337" t="s">
        <v>8</v>
      </c>
      <c r="U337" t="s">
        <v>8875</v>
      </c>
      <c r="V337">
        <f>VLOOKUP(P337,'PBT Tag Rates'!$B$5:$E$34,4,FALSE)</f>
        <v>0.76170174199999996</v>
      </c>
      <c r="W337">
        <v>1</v>
      </c>
      <c r="X337" s="16">
        <f>IFERROR(LOOKUP(H337,{30,43,48,53,58,63,68,73,78,83,88,93,97},{42,47,52,57,62,67,72,77,82,87,92,99,100}),999)</f>
        <v>87</v>
      </c>
      <c r="Y337" s="19">
        <f t="shared" si="38"/>
        <v>5.6818181818181825</v>
      </c>
      <c r="Z337" s="19">
        <f t="shared" si="41"/>
        <v>5.7284090909090919</v>
      </c>
      <c r="AA337" s="19">
        <f t="shared" si="42"/>
        <v>17.185227272727278</v>
      </c>
      <c r="AB337" s="19" t="s">
        <v>8886</v>
      </c>
    </row>
    <row r="338" spans="1:28" x14ac:dyDescent="0.35">
      <c r="A338" t="s">
        <v>1562</v>
      </c>
      <c r="B338" t="s">
        <v>2380</v>
      </c>
      <c r="C338" t="s">
        <v>729</v>
      </c>
      <c r="D338" s="1">
        <v>44803</v>
      </c>
      <c r="E338">
        <f t="shared" si="39"/>
        <v>60</v>
      </c>
      <c r="F338" t="s">
        <v>16</v>
      </c>
      <c r="G338">
        <v>710</v>
      </c>
      <c r="H338">
        <f t="shared" si="36"/>
        <v>71</v>
      </c>
      <c r="I338" t="s">
        <v>9</v>
      </c>
      <c r="J338">
        <v>1</v>
      </c>
      <c r="L338" t="s">
        <v>16</v>
      </c>
      <c r="M338" t="str">
        <f t="shared" si="37"/>
        <v>F</v>
      </c>
      <c r="N338" t="s">
        <v>597</v>
      </c>
      <c r="O338" t="s">
        <v>2381</v>
      </c>
      <c r="P338" t="s">
        <v>19</v>
      </c>
      <c r="Q338">
        <v>4</v>
      </c>
      <c r="R338">
        <f t="shared" si="40"/>
        <v>2018</v>
      </c>
      <c r="S338" t="s">
        <v>8</v>
      </c>
      <c r="T338" t="s">
        <v>8</v>
      </c>
      <c r="U338" t="s">
        <v>9086</v>
      </c>
      <c r="V338">
        <f>VLOOKUP(P338,'PBT Tag Rates'!$B$5:$E$34,4,FALSE)</f>
        <v>0.80551598400000002</v>
      </c>
      <c r="W338">
        <v>1</v>
      </c>
      <c r="X338" s="16">
        <f>IFERROR(LOOKUP(H338,{30,43,48,53,58,63,68,73,78,83,88,93,97},{42,47,52,57,62,67,72,77,82,87,92,99,100}),999)</f>
        <v>72</v>
      </c>
      <c r="Y338" s="19">
        <f t="shared" si="38"/>
        <v>5.6818181818181825</v>
      </c>
      <c r="Z338" s="19">
        <f t="shared" si="41"/>
        <v>5.7284090909090919</v>
      </c>
      <c r="AA338" s="19">
        <f t="shared" si="42"/>
        <v>17.185227272727278</v>
      </c>
      <c r="AB338" s="19" t="s">
        <v>8887</v>
      </c>
    </row>
    <row r="339" spans="1:28" x14ac:dyDescent="0.35">
      <c r="A339" t="s">
        <v>1562</v>
      </c>
      <c r="B339" t="s">
        <v>2382</v>
      </c>
      <c r="C339" t="s">
        <v>730</v>
      </c>
      <c r="D339" s="1">
        <v>44803</v>
      </c>
      <c r="E339">
        <f t="shared" si="39"/>
        <v>60</v>
      </c>
      <c r="F339" t="s">
        <v>16</v>
      </c>
      <c r="G339">
        <v>670</v>
      </c>
      <c r="H339">
        <f t="shared" si="36"/>
        <v>67</v>
      </c>
      <c r="I339" t="s">
        <v>9</v>
      </c>
      <c r="J339">
        <v>1</v>
      </c>
      <c r="L339" t="s">
        <v>16</v>
      </c>
      <c r="M339" t="str">
        <f t="shared" si="37"/>
        <v>F</v>
      </c>
      <c r="N339" t="s">
        <v>8</v>
      </c>
      <c r="O339" t="s">
        <v>8</v>
      </c>
      <c r="P339" t="s">
        <v>11</v>
      </c>
      <c r="Q339" t="s">
        <v>8</v>
      </c>
      <c r="R339" t="str">
        <f t="shared" si="40"/>
        <v>U</v>
      </c>
      <c r="S339" t="s">
        <v>12</v>
      </c>
      <c r="T339">
        <v>1</v>
      </c>
      <c r="U339" t="s">
        <v>8890</v>
      </c>
      <c r="V339" t="e">
        <f>VLOOKUP(P339,'PBT Tag Rates'!$B$5:$E$34,4,FALSE)</f>
        <v>#N/A</v>
      </c>
      <c r="W339">
        <v>1</v>
      </c>
      <c r="X339" s="16">
        <f>IFERROR(LOOKUP(H339,{30,43,48,53,58,63,68,73,78,83,88,93,97},{42,47,52,57,62,67,72,77,82,87,92,99,100}),999)</f>
        <v>67</v>
      </c>
      <c r="Y339" s="19">
        <f t="shared" si="38"/>
        <v>5.6818181818181825</v>
      </c>
      <c r="Z339" s="19">
        <f t="shared" si="41"/>
        <v>5.7284090909090919</v>
      </c>
      <c r="AA339" s="19">
        <f t="shared" si="42"/>
        <v>17.185227272727278</v>
      </c>
      <c r="AB339" s="19" t="s">
        <v>8887</v>
      </c>
    </row>
    <row r="340" spans="1:28" x14ac:dyDescent="0.35">
      <c r="A340" t="s">
        <v>1562</v>
      </c>
      <c r="B340" t="s">
        <v>2383</v>
      </c>
      <c r="C340" t="s">
        <v>731</v>
      </c>
      <c r="D340" s="1">
        <v>44804</v>
      </c>
      <c r="E340">
        <f t="shared" si="39"/>
        <v>18</v>
      </c>
      <c r="F340" t="s">
        <v>16</v>
      </c>
      <c r="G340">
        <v>790</v>
      </c>
      <c r="H340">
        <f t="shared" si="36"/>
        <v>79</v>
      </c>
      <c r="I340" t="s">
        <v>7</v>
      </c>
      <c r="J340">
        <v>1</v>
      </c>
      <c r="L340" t="s">
        <v>16</v>
      </c>
      <c r="M340" t="str">
        <f t="shared" si="37"/>
        <v>F</v>
      </c>
      <c r="N340" t="s">
        <v>1025</v>
      </c>
      <c r="O340" t="s">
        <v>1026</v>
      </c>
      <c r="P340" t="s">
        <v>19</v>
      </c>
      <c r="Q340">
        <v>4</v>
      </c>
      <c r="R340">
        <f t="shared" si="40"/>
        <v>2018</v>
      </c>
      <c r="S340" t="s">
        <v>8</v>
      </c>
      <c r="T340" t="s">
        <v>8</v>
      </c>
      <c r="U340" t="s">
        <v>9086</v>
      </c>
      <c r="V340">
        <f>VLOOKUP(P340,'PBT Tag Rates'!$B$5:$E$34,4,FALSE)</f>
        <v>0.80551598400000002</v>
      </c>
      <c r="W340">
        <v>1</v>
      </c>
      <c r="X340" s="16">
        <f>IFERROR(LOOKUP(H340,{30,43,48,53,58,63,68,73,78,83,88,93,97},{42,47,52,57,62,67,72,77,82,87,92,99,100}),999)</f>
        <v>82</v>
      </c>
      <c r="Y340" s="19">
        <f t="shared" si="38"/>
        <v>5.6818181818181825</v>
      </c>
      <c r="Z340" s="19">
        <f t="shared" si="41"/>
        <v>5.7284090909090919</v>
      </c>
      <c r="AA340" s="19">
        <f t="shared" si="42"/>
        <v>17.185227272727278</v>
      </c>
      <c r="AB340" s="19" t="s">
        <v>8887</v>
      </c>
    </row>
    <row r="341" spans="1:28" x14ac:dyDescent="0.35">
      <c r="A341" t="s">
        <v>1562</v>
      </c>
      <c r="B341" t="s">
        <v>2384</v>
      </c>
      <c r="C341" t="s">
        <v>732</v>
      </c>
      <c r="D341" s="1">
        <v>44804</v>
      </c>
      <c r="E341">
        <f t="shared" si="39"/>
        <v>18</v>
      </c>
      <c r="F341" t="s">
        <v>16</v>
      </c>
      <c r="G341">
        <v>780</v>
      </c>
      <c r="H341">
        <f t="shared" si="36"/>
        <v>78</v>
      </c>
      <c r="I341" t="s">
        <v>9</v>
      </c>
      <c r="J341">
        <v>1</v>
      </c>
      <c r="L341" t="s">
        <v>16</v>
      </c>
      <c r="M341" t="str">
        <f t="shared" si="37"/>
        <v>F</v>
      </c>
      <c r="N341" t="s">
        <v>1127</v>
      </c>
      <c r="O341" t="s">
        <v>2385</v>
      </c>
      <c r="P341" t="s">
        <v>19</v>
      </c>
      <c r="Q341">
        <v>4</v>
      </c>
      <c r="R341">
        <f t="shared" si="40"/>
        <v>2018</v>
      </c>
      <c r="S341" t="s">
        <v>8</v>
      </c>
      <c r="T341" t="s">
        <v>8</v>
      </c>
      <c r="U341" t="s">
        <v>9084</v>
      </c>
      <c r="V341">
        <f>VLOOKUP(P341,'PBT Tag Rates'!$B$5:$E$34,4,FALSE)</f>
        <v>0.80551598400000002</v>
      </c>
      <c r="W341">
        <v>1</v>
      </c>
      <c r="X341" s="16">
        <f>IFERROR(LOOKUP(H341,{30,43,48,53,58,63,68,73,78,83,88,93,97},{42,47,52,57,62,67,72,77,82,87,92,99,100}),999)</f>
        <v>82</v>
      </c>
      <c r="Y341" s="19">
        <f t="shared" si="38"/>
        <v>5.6818181818181825</v>
      </c>
      <c r="Z341" s="19">
        <f t="shared" si="41"/>
        <v>5.7284090909090919</v>
      </c>
      <c r="AA341" s="19">
        <f t="shared" si="42"/>
        <v>17.185227272727278</v>
      </c>
      <c r="AB341" s="19" t="s">
        <v>8887</v>
      </c>
    </row>
    <row r="342" spans="1:28" x14ac:dyDescent="0.35">
      <c r="A342" t="s">
        <v>1562</v>
      </c>
      <c r="B342" t="s">
        <v>2386</v>
      </c>
      <c r="C342" t="s">
        <v>735</v>
      </c>
      <c r="D342" s="1">
        <v>44804</v>
      </c>
      <c r="E342">
        <f t="shared" si="39"/>
        <v>18</v>
      </c>
      <c r="F342" t="s">
        <v>6</v>
      </c>
      <c r="G342">
        <v>830</v>
      </c>
      <c r="H342">
        <f t="shared" si="36"/>
        <v>83</v>
      </c>
      <c r="I342" t="s">
        <v>7</v>
      </c>
      <c r="J342" t="s">
        <v>8</v>
      </c>
      <c r="L342" t="s">
        <v>6</v>
      </c>
      <c r="M342" t="str">
        <f t="shared" si="37"/>
        <v>M</v>
      </c>
      <c r="N342" t="s">
        <v>8</v>
      </c>
      <c r="O342" t="s">
        <v>8</v>
      </c>
      <c r="P342" t="s">
        <v>11</v>
      </c>
      <c r="Q342" t="s">
        <v>8</v>
      </c>
      <c r="R342" t="str">
        <f t="shared" si="40"/>
        <v>U</v>
      </c>
      <c r="S342" t="s">
        <v>12</v>
      </c>
      <c r="T342">
        <v>0.999999999999999</v>
      </c>
      <c r="U342" t="s">
        <v>11</v>
      </c>
      <c r="V342" t="e">
        <f>VLOOKUP(P342,'PBT Tag Rates'!$B$5:$E$34,4,FALSE)</f>
        <v>#N/A</v>
      </c>
      <c r="W342">
        <v>1</v>
      </c>
      <c r="X342" s="16">
        <f>IFERROR(LOOKUP(H342,{30,43,48,53,58,63,68,73,78,83,88,93,97},{42,47,52,57,62,67,72,77,82,87,92,99,100}),999)</f>
        <v>87</v>
      </c>
      <c r="Y342" s="19">
        <f t="shared" si="38"/>
        <v>5.6818181818181825</v>
      </c>
      <c r="Z342" s="19">
        <f t="shared" si="41"/>
        <v>5.7284090909090919</v>
      </c>
      <c r="AA342" s="19">
        <f t="shared" si="42"/>
        <v>17.185227272727278</v>
      </c>
      <c r="AB342" s="19" t="s">
        <v>8887</v>
      </c>
    </row>
    <row r="343" spans="1:28" x14ac:dyDescent="0.35">
      <c r="A343" t="s">
        <v>1562</v>
      </c>
      <c r="B343" t="s">
        <v>2387</v>
      </c>
      <c r="C343" t="s">
        <v>736</v>
      </c>
      <c r="D343" s="1">
        <v>44804</v>
      </c>
      <c r="E343">
        <f t="shared" si="39"/>
        <v>18</v>
      </c>
      <c r="F343" t="s">
        <v>1569</v>
      </c>
      <c r="G343">
        <v>630</v>
      </c>
      <c r="H343">
        <f t="shared" si="36"/>
        <v>63</v>
      </c>
      <c r="I343" t="s">
        <v>7</v>
      </c>
      <c r="J343" t="s">
        <v>8</v>
      </c>
      <c r="L343" t="s">
        <v>6</v>
      </c>
      <c r="M343" t="str">
        <f t="shared" si="37"/>
        <v>M</v>
      </c>
      <c r="N343" t="s">
        <v>1240</v>
      </c>
      <c r="O343" t="s">
        <v>2388</v>
      </c>
      <c r="P343" t="s">
        <v>557</v>
      </c>
      <c r="Q343">
        <v>3</v>
      </c>
      <c r="R343">
        <f t="shared" si="40"/>
        <v>2019</v>
      </c>
      <c r="S343" t="s">
        <v>8</v>
      </c>
      <c r="T343" t="s">
        <v>8</v>
      </c>
      <c r="U343" t="s">
        <v>9088</v>
      </c>
      <c r="V343">
        <f>VLOOKUP(P343,'PBT Tag Rates'!$B$5:$E$34,4,FALSE)</f>
        <v>0.95971980899999998</v>
      </c>
      <c r="W343">
        <v>1</v>
      </c>
      <c r="X343" s="16">
        <f>IFERROR(LOOKUP(H343,{30,43,48,53,58,63,68,73,78,83,88,93,97},{42,47,52,57,62,67,72,77,82,87,92,99,100}),999)</f>
        <v>67</v>
      </c>
      <c r="Y343" s="19">
        <f t="shared" si="38"/>
        <v>5.6818181818181825</v>
      </c>
      <c r="Z343" s="19">
        <f t="shared" si="41"/>
        <v>5.7284090909090919</v>
      </c>
      <c r="AA343" s="19">
        <f t="shared" si="42"/>
        <v>17.185227272727278</v>
      </c>
      <c r="AB343" s="19" t="s">
        <v>8887</v>
      </c>
    </row>
    <row r="344" spans="1:28" x14ac:dyDescent="0.35">
      <c r="A344" t="s">
        <v>1562</v>
      </c>
      <c r="B344" t="s">
        <v>2389</v>
      </c>
      <c r="C344" t="s">
        <v>737</v>
      </c>
      <c r="D344" s="1">
        <v>44804</v>
      </c>
      <c r="E344">
        <f t="shared" si="39"/>
        <v>18</v>
      </c>
      <c r="F344" t="s">
        <v>16</v>
      </c>
      <c r="G344">
        <v>810</v>
      </c>
      <c r="H344">
        <f t="shared" si="36"/>
        <v>81</v>
      </c>
      <c r="I344" t="s">
        <v>9</v>
      </c>
      <c r="J344">
        <v>1</v>
      </c>
      <c r="L344" t="s">
        <v>16</v>
      </c>
      <c r="M344" t="str">
        <f t="shared" si="37"/>
        <v>F</v>
      </c>
      <c r="N344" t="s">
        <v>1146</v>
      </c>
      <c r="O344" t="s">
        <v>1147</v>
      </c>
      <c r="P344" t="s">
        <v>15</v>
      </c>
      <c r="Q344">
        <v>4</v>
      </c>
      <c r="R344">
        <f t="shared" si="40"/>
        <v>2018</v>
      </c>
      <c r="S344" t="s">
        <v>8</v>
      </c>
      <c r="T344" t="s">
        <v>8</v>
      </c>
      <c r="U344" t="s">
        <v>8976</v>
      </c>
      <c r="V344">
        <f>VLOOKUP(P344,'PBT Tag Rates'!$B$5:$E$34,4,FALSE)</f>
        <v>0.96828396500000002</v>
      </c>
      <c r="W344">
        <v>1</v>
      </c>
      <c r="X344" s="16">
        <f>IFERROR(LOOKUP(H344,{30,43,48,53,58,63,68,73,78,83,88,93,97},{42,47,52,57,62,67,72,77,82,87,92,99,100}),999)</f>
        <v>82</v>
      </c>
      <c r="Y344" s="19">
        <f t="shared" si="38"/>
        <v>5.6818181818181825</v>
      </c>
      <c r="Z344" s="19">
        <f t="shared" si="41"/>
        <v>5.7284090909090919</v>
      </c>
      <c r="AA344" s="19">
        <f t="shared" si="42"/>
        <v>17.185227272727278</v>
      </c>
      <c r="AB344" s="19" t="s">
        <v>8887</v>
      </c>
    </row>
    <row r="345" spans="1:28" x14ac:dyDescent="0.35">
      <c r="A345" t="s">
        <v>1562</v>
      </c>
      <c r="B345" t="s">
        <v>2390</v>
      </c>
      <c r="C345" t="s">
        <v>738</v>
      </c>
      <c r="D345" s="1">
        <v>44804</v>
      </c>
      <c r="E345">
        <f t="shared" si="39"/>
        <v>18</v>
      </c>
      <c r="F345" t="s">
        <v>6</v>
      </c>
      <c r="G345">
        <v>770</v>
      </c>
      <c r="H345">
        <f t="shared" si="36"/>
        <v>77</v>
      </c>
      <c r="I345" t="s">
        <v>7</v>
      </c>
      <c r="J345" t="s">
        <v>8</v>
      </c>
      <c r="L345" t="s">
        <v>6</v>
      </c>
      <c r="M345" t="str">
        <f t="shared" si="37"/>
        <v>M</v>
      </c>
      <c r="N345" t="s">
        <v>8</v>
      </c>
      <c r="O345" t="s">
        <v>8</v>
      </c>
      <c r="P345" t="s">
        <v>11</v>
      </c>
      <c r="Q345" t="s">
        <v>8</v>
      </c>
      <c r="R345" t="str">
        <f t="shared" si="40"/>
        <v>U</v>
      </c>
      <c r="S345" t="s">
        <v>12</v>
      </c>
      <c r="T345">
        <v>0.999999999999999</v>
      </c>
      <c r="U345" t="s">
        <v>11</v>
      </c>
      <c r="V345" t="e">
        <f>VLOOKUP(P345,'PBT Tag Rates'!$B$5:$E$34,4,FALSE)</f>
        <v>#N/A</v>
      </c>
      <c r="W345">
        <v>1</v>
      </c>
      <c r="X345" s="16">
        <f>IFERROR(LOOKUP(H345,{30,43,48,53,58,63,68,73,78,83,88,93,97},{42,47,52,57,62,67,72,77,82,87,92,99,100}),999)</f>
        <v>77</v>
      </c>
      <c r="Y345" s="19">
        <f t="shared" si="38"/>
        <v>5.6818181818181825</v>
      </c>
      <c r="Z345" s="19">
        <f t="shared" si="41"/>
        <v>5.7284090909090919</v>
      </c>
      <c r="AA345" s="19">
        <f t="shared" si="42"/>
        <v>17.185227272727278</v>
      </c>
      <c r="AB345" s="19" t="s">
        <v>8887</v>
      </c>
    </row>
    <row r="346" spans="1:28" x14ac:dyDescent="0.35">
      <c r="A346" t="s">
        <v>1562</v>
      </c>
      <c r="B346" t="s">
        <v>2391</v>
      </c>
      <c r="C346" t="s">
        <v>739</v>
      </c>
      <c r="D346" s="1">
        <v>44804</v>
      </c>
      <c r="E346">
        <f t="shared" si="39"/>
        <v>18</v>
      </c>
      <c r="F346" t="s">
        <v>16</v>
      </c>
      <c r="G346">
        <v>750</v>
      </c>
      <c r="H346">
        <f t="shared" si="36"/>
        <v>75</v>
      </c>
      <c r="I346" t="s">
        <v>7</v>
      </c>
      <c r="J346" t="s">
        <v>8</v>
      </c>
      <c r="L346" t="s">
        <v>16</v>
      </c>
      <c r="M346" t="str">
        <f t="shared" si="37"/>
        <v>F</v>
      </c>
      <c r="N346" t="s">
        <v>22</v>
      </c>
      <c r="O346" t="s">
        <v>2392</v>
      </c>
      <c r="P346" t="s">
        <v>15</v>
      </c>
      <c r="Q346">
        <v>4</v>
      </c>
      <c r="R346">
        <f t="shared" si="40"/>
        <v>2018</v>
      </c>
      <c r="S346" t="s">
        <v>8</v>
      </c>
      <c r="T346" t="s">
        <v>8</v>
      </c>
      <c r="U346" t="s">
        <v>8977</v>
      </c>
      <c r="V346">
        <f>VLOOKUP(P346,'PBT Tag Rates'!$B$5:$E$34,4,FALSE)</f>
        <v>0.96828396500000002</v>
      </c>
      <c r="W346">
        <v>1</v>
      </c>
      <c r="X346" s="16">
        <f>IFERROR(LOOKUP(H346,{30,43,48,53,58,63,68,73,78,83,88,93,97},{42,47,52,57,62,67,72,77,82,87,92,99,100}),999)</f>
        <v>77</v>
      </c>
      <c r="Y346" s="19">
        <f t="shared" si="38"/>
        <v>5.6818181818181825</v>
      </c>
      <c r="Z346" s="19">
        <f t="shared" si="41"/>
        <v>5.7284090909090919</v>
      </c>
      <c r="AA346" s="19">
        <f t="shared" si="42"/>
        <v>17.185227272727278</v>
      </c>
      <c r="AB346" s="19" t="s">
        <v>8887</v>
      </c>
    </row>
    <row r="347" spans="1:28" x14ac:dyDescent="0.35">
      <c r="A347" t="s">
        <v>1562</v>
      </c>
      <c r="B347" t="s">
        <v>2393</v>
      </c>
      <c r="C347" t="s">
        <v>740</v>
      </c>
      <c r="D347" s="1">
        <v>44804</v>
      </c>
      <c r="E347">
        <f t="shared" si="39"/>
        <v>18</v>
      </c>
      <c r="F347" t="s">
        <v>1569</v>
      </c>
      <c r="G347">
        <v>650</v>
      </c>
      <c r="H347">
        <f t="shared" si="36"/>
        <v>65</v>
      </c>
      <c r="I347" t="s">
        <v>7</v>
      </c>
      <c r="J347" t="s">
        <v>8</v>
      </c>
      <c r="L347" t="s">
        <v>6</v>
      </c>
      <c r="M347" t="str">
        <f t="shared" si="37"/>
        <v>M</v>
      </c>
      <c r="N347" t="s">
        <v>2394</v>
      </c>
      <c r="O347" t="s">
        <v>2395</v>
      </c>
      <c r="P347" t="s">
        <v>702</v>
      </c>
      <c r="Q347">
        <v>3</v>
      </c>
      <c r="R347">
        <f t="shared" si="40"/>
        <v>2019</v>
      </c>
      <c r="S347" t="s">
        <v>8</v>
      </c>
      <c r="T347" t="s">
        <v>8</v>
      </c>
      <c r="U347" t="s">
        <v>8975</v>
      </c>
      <c r="V347">
        <f>VLOOKUP(P347,'PBT Tag Rates'!$B$5:$E$34,4,FALSE)</f>
        <v>0.99705232300000002</v>
      </c>
      <c r="W347">
        <v>1</v>
      </c>
      <c r="X347" s="16">
        <f>IFERROR(LOOKUP(H347,{30,43,48,53,58,63,68,73,78,83,88,93,97},{42,47,52,57,62,67,72,77,82,87,92,99,100}),999)</f>
        <v>67</v>
      </c>
      <c r="Y347" s="19">
        <f t="shared" si="38"/>
        <v>5.6818181818181825</v>
      </c>
      <c r="Z347" s="19">
        <f t="shared" si="41"/>
        <v>5.7284090909090919</v>
      </c>
      <c r="AA347" s="19">
        <f t="shared" si="42"/>
        <v>17.185227272727278</v>
      </c>
      <c r="AB347" s="19" t="s">
        <v>8887</v>
      </c>
    </row>
    <row r="348" spans="1:28" x14ac:dyDescent="0.35">
      <c r="A348" t="s">
        <v>1562</v>
      </c>
      <c r="B348" t="s">
        <v>2396</v>
      </c>
      <c r="C348" t="s">
        <v>741</v>
      </c>
      <c r="D348" s="1">
        <v>44804</v>
      </c>
      <c r="E348">
        <f t="shared" si="39"/>
        <v>18</v>
      </c>
      <c r="F348" t="s">
        <v>16</v>
      </c>
      <c r="G348">
        <v>780</v>
      </c>
      <c r="H348">
        <f t="shared" si="36"/>
        <v>78</v>
      </c>
      <c r="I348" t="s">
        <v>9</v>
      </c>
      <c r="J348">
        <v>1</v>
      </c>
      <c r="L348" t="s">
        <v>16</v>
      </c>
      <c r="M348" t="str">
        <f t="shared" si="37"/>
        <v>F</v>
      </c>
      <c r="N348" t="s">
        <v>2397</v>
      </c>
      <c r="O348" t="s">
        <v>2398</v>
      </c>
      <c r="P348" t="s">
        <v>23</v>
      </c>
      <c r="Q348">
        <v>5</v>
      </c>
      <c r="R348">
        <f t="shared" si="40"/>
        <v>2017</v>
      </c>
      <c r="S348" t="s">
        <v>8</v>
      </c>
      <c r="T348" t="s">
        <v>8</v>
      </c>
      <c r="U348" t="s">
        <v>8977</v>
      </c>
      <c r="V348">
        <f>VLOOKUP(P348,'PBT Tag Rates'!$B$5:$E$34,4,FALSE)</f>
        <v>0.98821806999999995</v>
      </c>
      <c r="W348">
        <v>1</v>
      </c>
      <c r="X348" s="16">
        <f>IFERROR(LOOKUP(H348,{30,43,48,53,58,63,68,73,78,83,88,93,97},{42,47,52,57,62,67,72,77,82,87,92,99,100}),999)</f>
        <v>82</v>
      </c>
      <c r="Y348" s="19">
        <f t="shared" si="38"/>
        <v>5.6818181818181825</v>
      </c>
      <c r="Z348" s="19">
        <f t="shared" si="41"/>
        <v>5.7284090909090919</v>
      </c>
      <c r="AA348" s="19">
        <f t="shared" si="42"/>
        <v>17.185227272727278</v>
      </c>
      <c r="AB348" s="19" t="s">
        <v>8887</v>
      </c>
    </row>
    <row r="349" spans="1:28" x14ac:dyDescent="0.35">
      <c r="A349" t="s">
        <v>1562</v>
      </c>
      <c r="B349" t="s">
        <v>2399</v>
      </c>
      <c r="C349" t="s">
        <v>742</v>
      </c>
      <c r="D349" s="1">
        <v>44804</v>
      </c>
      <c r="E349">
        <f t="shared" si="39"/>
        <v>18</v>
      </c>
      <c r="F349" t="s">
        <v>16</v>
      </c>
      <c r="G349">
        <v>760</v>
      </c>
      <c r="H349">
        <f t="shared" si="36"/>
        <v>76</v>
      </c>
      <c r="I349" t="s">
        <v>7</v>
      </c>
      <c r="J349" t="s">
        <v>8</v>
      </c>
      <c r="L349" t="s">
        <v>16</v>
      </c>
      <c r="M349" t="str">
        <f t="shared" si="37"/>
        <v>F</v>
      </c>
      <c r="N349" t="s">
        <v>609</v>
      </c>
      <c r="O349" t="s">
        <v>781</v>
      </c>
      <c r="P349" t="s">
        <v>19</v>
      </c>
      <c r="Q349">
        <v>4</v>
      </c>
      <c r="R349">
        <f t="shared" si="40"/>
        <v>2018</v>
      </c>
      <c r="S349" t="s">
        <v>8</v>
      </c>
      <c r="T349" t="s">
        <v>8</v>
      </c>
      <c r="U349" t="s">
        <v>9088</v>
      </c>
      <c r="V349">
        <f>VLOOKUP(P349,'PBT Tag Rates'!$B$5:$E$34,4,FALSE)</f>
        <v>0.80551598400000002</v>
      </c>
      <c r="W349">
        <v>1</v>
      </c>
      <c r="X349" s="16">
        <f>IFERROR(LOOKUP(H349,{30,43,48,53,58,63,68,73,78,83,88,93,97},{42,47,52,57,62,67,72,77,82,87,92,99,100}),999)</f>
        <v>77</v>
      </c>
      <c r="Y349" s="19">
        <f t="shared" si="38"/>
        <v>5.6818181818181825</v>
      </c>
      <c r="Z349" s="19">
        <f t="shared" si="41"/>
        <v>5.7284090909090919</v>
      </c>
      <c r="AA349" s="19">
        <f t="shared" si="42"/>
        <v>17.185227272727278</v>
      </c>
      <c r="AB349" s="19" t="s">
        <v>8887</v>
      </c>
    </row>
    <row r="350" spans="1:28" x14ac:dyDescent="0.35">
      <c r="A350" t="s">
        <v>1562</v>
      </c>
      <c r="B350" t="s">
        <v>2400</v>
      </c>
      <c r="C350" t="s">
        <v>2401</v>
      </c>
      <c r="D350" s="1">
        <v>44804</v>
      </c>
      <c r="E350">
        <f t="shared" si="39"/>
        <v>18</v>
      </c>
      <c r="F350" t="s">
        <v>6</v>
      </c>
      <c r="G350">
        <v>760</v>
      </c>
      <c r="H350">
        <f t="shared" si="36"/>
        <v>76</v>
      </c>
      <c r="I350" t="s">
        <v>7</v>
      </c>
      <c r="J350" t="s">
        <v>8</v>
      </c>
      <c r="L350" t="s">
        <v>6</v>
      </c>
      <c r="M350" t="str">
        <f t="shared" si="37"/>
        <v>M</v>
      </c>
      <c r="N350" t="s">
        <v>8</v>
      </c>
      <c r="O350" t="s">
        <v>8</v>
      </c>
      <c r="P350" t="s">
        <v>11</v>
      </c>
      <c r="Q350" t="s">
        <v>8</v>
      </c>
      <c r="R350" t="str">
        <f t="shared" si="40"/>
        <v>U</v>
      </c>
      <c r="S350" t="s">
        <v>12</v>
      </c>
      <c r="T350">
        <v>1</v>
      </c>
      <c r="U350" t="s">
        <v>11</v>
      </c>
      <c r="V350" t="e">
        <f>VLOOKUP(P350,'PBT Tag Rates'!$B$5:$E$34,4,FALSE)</f>
        <v>#N/A</v>
      </c>
      <c r="W350">
        <v>1</v>
      </c>
      <c r="X350" s="16">
        <f>IFERROR(LOOKUP(H350,{30,43,48,53,58,63,68,73,78,83,88,93,97},{42,47,52,57,62,67,72,77,82,87,92,99,100}),999)</f>
        <v>77</v>
      </c>
      <c r="Y350" s="19">
        <f t="shared" si="38"/>
        <v>5.6818181818181825</v>
      </c>
      <c r="Z350" s="19">
        <f t="shared" si="41"/>
        <v>5.7284090909090919</v>
      </c>
      <c r="AA350" s="19">
        <f t="shared" si="42"/>
        <v>17.185227272727278</v>
      </c>
      <c r="AB350" s="19" t="s">
        <v>8887</v>
      </c>
    </row>
    <row r="351" spans="1:28" x14ac:dyDescent="0.35">
      <c r="A351" t="s">
        <v>1562</v>
      </c>
      <c r="B351" t="s">
        <v>2402</v>
      </c>
      <c r="C351" t="s">
        <v>2403</v>
      </c>
      <c r="D351" s="1">
        <v>44804</v>
      </c>
      <c r="E351">
        <f t="shared" si="39"/>
        <v>18</v>
      </c>
      <c r="F351" t="s">
        <v>16</v>
      </c>
      <c r="G351">
        <v>790</v>
      </c>
      <c r="H351">
        <f t="shared" si="36"/>
        <v>79</v>
      </c>
      <c r="I351" t="s">
        <v>7</v>
      </c>
      <c r="J351" t="s">
        <v>8</v>
      </c>
      <c r="L351" t="s">
        <v>16</v>
      </c>
      <c r="M351" t="str">
        <f t="shared" si="37"/>
        <v>F</v>
      </c>
      <c r="N351" t="s">
        <v>2404</v>
      </c>
      <c r="O351" t="s">
        <v>2405</v>
      </c>
      <c r="P351" t="s">
        <v>19</v>
      </c>
      <c r="Q351">
        <v>4</v>
      </c>
      <c r="R351">
        <f t="shared" si="40"/>
        <v>2018</v>
      </c>
      <c r="S351" t="s">
        <v>8</v>
      </c>
      <c r="T351" t="s">
        <v>8</v>
      </c>
      <c r="U351" t="s">
        <v>8875</v>
      </c>
      <c r="V351">
        <f>VLOOKUP(P351,'PBT Tag Rates'!$B$5:$E$34,4,FALSE)</f>
        <v>0.80551598400000002</v>
      </c>
      <c r="W351">
        <v>1</v>
      </c>
      <c r="X351" s="16">
        <f>IFERROR(LOOKUP(H351,{30,43,48,53,58,63,68,73,78,83,88,93,97},{42,47,52,57,62,67,72,77,82,87,92,99,100}),999)</f>
        <v>82</v>
      </c>
      <c r="Y351" s="19">
        <f t="shared" si="38"/>
        <v>5.6818181818181825</v>
      </c>
      <c r="Z351" s="19">
        <f t="shared" si="41"/>
        <v>5.7284090909090919</v>
      </c>
      <c r="AA351" s="19">
        <f t="shared" si="42"/>
        <v>17.185227272727278</v>
      </c>
      <c r="AB351" s="19" t="s">
        <v>8886</v>
      </c>
    </row>
    <row r="352" spans="1:28" x14ac:dyDescent="0.35">
      <c r="A352" t="s">
        <v>1562</v>
      </c>
      <c r="B352" t="s">
        <v>2406</v>
      </c>
      <c r="C352" t="s">
        <v>2407</v>
      </c>
      <c r="D352" s="1">
        <v>44804</v>
      </c>
      <c r="E352">
        <f t="shared" si="39"/>
        <v>18</v>
      </c>
      <c r="F352" t="s">
        <v>1569</v>
      </c>
      <c r="G352">
        <v>640</v>
      </c>
      <c r="H352">
        <f t="shared" si="36"/>
        <v>64</v>
      </c>
      <c r="I352" t="s">
        <v>7</v>
      </c>
      <c r="J352" t="s">
        <v>8</v>
      </c>
      <c r="L352" t="s">
        <v>6</v>
      </c>
      <c r="M352" t="str">
        <f t="shared" si="37"/>
        <v>M</v>
      </c>
      <c r="N352" t="s">
        <v>2408</v>
      </c>
      <c r="O352" t="s">
        <v>2409</v>
      </c>
      <c r="P352" t="s">
        <v>557</v>
      </c>
      <c r="Q352">
        <v>3</v>
      </c>
      <c r="R352">
        <f t="shared" si="40"/>
        <v>2019</v>
      </c>
      <c r="S352" t="s">
        <v>8</v>
      </c>
      <c r="T352" t="s">
        <v>8</v>
      </c>
      <c r="U352" t="s">
        <v>9084</v>
      </c>
      <c r="V352">
        <f>VLOOKUP(P352,'PBT Tag Rates'!$B$5:$E$34,4,FALSE)</f>
        <v>0.95971980899999998</v>
      </c>
      <c r="W352">
        <v>1</v>
      </c>
      <c r="X352" s="16">
        <f>IFERROR(LOOKUP(H352,{30,43,48,53,58,63,68,73,78,83,88,93,97},{42,47,52,57,62,67,72,77,82,87,92,99,100}),999)</f>
        <v>67</v>
      </c>
      <c r="Y352" s="19">
        <f t="shared" si="38"/>
        <v>5.6818181818181825</v>
      </c>
      <c r="Z352" s="19">
        <f t="shared" si="41"/>
        <v>5.7284090909090919</v>
      </c>
      <c r="AA352" s="19">
        <f t="shared" si="42"/>
        <v>17.185227272727278</v>
      </c>
      <c r="AB352" s="19" t="s">
        <v>8887</v>
      </c>
    </row>
    <row r="353" spans="1:28" x14ac:dyDescent="0.35">
      <c r="A353" t="s">
        <v>1562</v>
      </c>
      <c r="B353" t="s">
        <v>2410</v>
      </c>
      <c r="C353" t="s">
        <v>2411</v>
      </c>
      <c r="D353" s="1">
        <v>44804</v>
      </c>
      <c r="E353">
        <f t="shared" si="39"/>
        <v>18</v>
      </c>
      <c r="F353" t="s">
        <v>16</v>
      </c>
      <c r="G353">
        <v>750</v>
      </c>
      <c r="H353">
        <f t="shared" si="36"/>
        <v>75</v>
      </c>
      <c r="I353" t="s">
        <v>7</v>
      </c>
      <c r="J353" t="s">
        <v>8</v>
      </c>
      <c r="L353" t="s">
        <v>16</v>
      </c>
      <c r="M353" t="str">
        <f t="shared" si="37"/>
        <v>F</v>
      </c>
      <c r="N353" t="s">
        <v>766</v>
      </c>
      <c r="O353" t="s">
        <v>1284</v>
      </c>
      <c r="P353" t="s">
        <v>19</v>
      </c>
      <c r="Q353">
        <v>4</v>
      </c>
      <c r="R353">
        <f t="shared" si="40"/>
        <v>2018</v>
      </c>
      <c r="S353" t="s">
        <v>8</v>
      </c>
      <c r="T353" t="s">
        <v>8</v>
      </c>
      <c r="U353" t="s">
        <v>9006</v>
      </c>
      <c r="V353">
        <f>VLOOKUP(P353,'PBT Tag Rates'!$B$5:$E$34,4,FALSE)</f>
        <v>0.80551598400000002</v>
      </c>
      <c r="W353">
        <v>1</v>
      </c>
      <c r="X353" s="16">
        <f>IFERROR(LOOKUP(H353,{30,43,48,53,58,63,68,73,78,83,88,93,97},{42,47,52,57,62,67,72,77,82,87,92,99,100}),999)</f>
        <v>77</v>
      </c>
      <c r="Y353" s="19">
        <f t="shared" si="38"/>
        <v>5.6818181818181825</v>
      </c>
      <c r="Z353" s="19">
        <f t="shared" si="41"/>
        <v>5.7284090909090919</v>
      </c>
      <c r="AA353" s="19">
        <f t="shared" si="42"/>
        <v>17.185227272727278</v>
      </c>
      <c r="AB353" s="19" t="s">
        <v>8886</v>
      </c>
    </row>
    <row r="354" spans="1:28" x14ac:dyDescent="0.35">
      <c r="A354" t="s">
        <v>1562</v>
      </c>
      <c r="B354" t="s">
        <v>2412</v>
      </c>
      <c r="C354" t="s">
        <v>2413</v>
      </c>
      <c r="D354" s="1">
        <v>44804</v>
      </c>
      <c r="E354">
        <f t="shared" si="39"/>
        <v>18</v>
      </c>
      <c r="F354" t="s">
        <v>16</v>
      </c>
      <c r="G354">
        <v>720</v>
      </c>
      <c r="H354">
        <f t="shared" si="36"/>
        <v>72</v>
      </c>
      <c r="I354" t="s">
        <v>9</v>
      </c>
      <c r="J354">
        <v>1</v>
      </c>
      <c r="L354" t="s">
        <v>16</v>
      </c>
      <c r="M354" t="str">
        <f t="shared" si="37"/>
        <v>F</v>
      </c>
      <c r="N354" t="s">
        <v>94</v>
      </c>
      <c r="O354" t="s">
        <v>1346</v>
      </c>
      <c r="P354" t="s">
        <v>19</v>
      </c>
      <c r="Q354">
        <v>4</v>
      </c>
      <c r="R354">
        <f t="shared" si="40"/>
        <v>2018</v>
      </c>
      <c r="S354" t="s">
        <v>8</v>
      </c>
      <c r="T354" t="s">
        <v>8</v>
      </c>
      <c r="U354" t="s">
        <v>9007</v>
      </c>
      <c r="V354">
        <f>VLOOKUP(P354,'PBT Tag Rates'!$B$5:$E$34,4,FALSE)</f>
        <v>0.80551598400000002</v>
      </c>
      <c r="W354">
        <v>1</v>
      </c>
      <c r="X354" s="16">
        <f>IFERROR(LOOKUP(H354,{30,43,48,53,58,63,68,73,78,83,88,93,97},{42,47,52,57,62,67,72,77,82,87,92,99,100}),999)</f>
        <v>72</v>
      </c>
      <c r="Y354" s="19">
        <f t="shared" si="38"/>
        <v>5.6818181818181825</v>
      </c>
      <c r="Z354" s="19">
        <f t="shared" si="41"/>
        <v>5.7284090909090919</v>
      </c>
      <c r="AA354" s="19">
        <f t="shared" si="42"/>
        <v>17.185227272727278</v>
      </c>
      <c r="AB354" s="19" t="s">
        <v>8886</v>
      </c>
    </row>
    <row r="355" spans="1:28" x14ac:dyDescent="0.35">
      <c r="A355" t="s">
        <v>1562</v>
      </c>
      <c r="B355" t="s">
        <v>2414</v>
      </c>
      <c r="C355" t="s">
        <v>2415</v>
      </c>
      <c r="D355" s="1">
        <v>44804</v>
      </c>
      <c r="E355">
        <f t="shared" si="39"/>
        <v>18</v>
      </c>
      <c r="F355" t="s">
        <v>16</v>
      </c>
      <c r="G355">
        <v>800</v>
      </c>
      <c r="H355">
        <f t="shared" si="36"/>
        <v>80</v>
      </c>
      <c r="I355" t="s">
        <v>7</v>
      </c>
      <c r="J355" t="s">
        <v>8</v>
      </c>
      <c r="L355" t="s">
        <v>16</v>
      </c>
      <c r="M355" t="str">
        <f t="shared" si="37"/>
        <v>F</v>
      </c>
      <c r="N355" t="s">
        <v>8</v>
      </c>
      <c r="O355" t="s">
        <v>8</v>
      </c>
      <c r="P355" t="s">
        <v>11</v>
      </c>
      <c r="Q355" t="s">
        <v>8</v>
      </c>
      <c r="R355" t="str">
        <f t="shared" si="40"/>
        <v>U</v>
      </c>
      <c r="S355" t="s">
        <v>12</v>
      </c>
      <c r="T355">
        <v>1</v>
      </c>
      <c r="U355" t="s">
        <v>11</v>
      </c>
      <c r="V355" t="e">
        <f>VLOOKUP(P355,'PBT Tag Rates'!$B$5:$E$34,4,FALSE)</f>
        <v>#N/A</v>
      </c>
      <c r="W355">
        <v>1</v>
      </c>
      <c r="X355" s="16">
        <f>IFERROR(LOOKUP(H355,{30,43,48,53,58,63,68,73,78,83,88,93,97},{42,47,52,57,62,67,72,77,82,87,92,99,100}),999)</f>
        <v>82</v>
      </c>
      <c r="Y355" s="19">
        <f t="shared" si="38"/>
        <v>5.6818181818181825</v>
      </c>
      <c r="Z355" s="19">
        <f t="shared" si="41"/>
        <v>5.7284090909090919</v>
      </c>
      <c r="AA355" s="19">
        <f t="shared" si="42"/>
        <v>17.185227272727278</v>
      </c>
      <c r="AB355" s="19" t="s">
        <v>8887</v>
      </c>
    </row>
    <row r="356" spans="1:28" x14ac:dyDescent="0.35">
      <c r="A356" t="s">
        <v>1562</v>
      </c>
      <c r="B356" t="s">
        <v>2416</v>
      </c>
      <c r="C356" t="s">
        <v>2417</v>
      </c>
      <c r="D356" s="1">
        <v>44804</v>
      </c>
      <c r="E356">
        <f t="shared" si="39"/>
        <v>18</v>
      </c>
      <c r="F356" t="s">
        <v>1569</v>
      </c>
      <c r="G356">
        <v>540</v>
      </c>
      <c r="H356">
        <f t="shared" si="36"/>
        <v>54</v>
      </c>
      <c r="I356" t="s">
        <v>9</v>
      </c>
      <c r="J356">
        <v>1</v>
      </c>
      <c r="L356" t="s">
        <v>6</v>
      </c>
      <c r="M356" t="str">
        <f t="shared" si="37"/>
        <v>M</v>
      </c>
      <c r="N356" t="s">
        <v>1916</v>
      </c>
      <c r="O356" t="s">
        <v>1917</v>
      </c>
      <c r="P356" t="s">
        <v>557</v>
      </c>
      <c r="Q356">
        <v>3</v>
      </c>
      <c r="R356">
        <f t="shared" si="40"/>
        <v>2019</v>
      </c>
      <c r="S356" t="s">
        <v>8</v>
      </c>
      <c r="T356" t="s">
        <v>8</v>
      </c>
      <c r="U356" t="s">
        <v>9088</v>
      </c>
      <c r="V356">
        <f>VLOOKUP(P356,'PBT Tag Rates'!$B$5:$E$34,4,FALSE)</f>
        <v>0.95971980899999998</v>
      </c>
      <c r="W356">
        <v>1</v>
      </c>
      <c r="X356" s="16">
        <f>IFERROR(LOOKUP(H356,{30,43,48,53,58,63,68,73,78,83,88,93,97},{42,47,52,57,62,67,72,77,82,87,92,99,100}),999)</f>
        <v>57</v>
      </c>
      <c r="Y356" s="19">
        <f t="shared" si="38"/>
        <v>5.6818181818181825</v>
      </c>
      <c r="Z356" s="19">
        <f t="shared" si="41"/>
        <v>5.7284090909090919</v>
      </c>
      <c r="AA356" s="19">
        <f t="shared" si="42"/>
        <v>17.185227272727278</v>
      </c>
      <c r="AB356" s="19" t="s">
        <v>8887</v>
      </c>
    </row>
    <row r="357" spans="1:28" x14ac:dyDescent="0.35">
      <c r="A357" t="s">
        <v>1562</v>
      </c>
      <c r="B357" t="s">
        <v>2418</v>
      </c>
      <c r="C357" t="s">
        <v>2419</v>
      </c>
      <c r="D357" s="1">
        <v>44804</v>
      </c>
      <c r="E357">
        <f t="shared" si="39"/>
        <v>18</v>
      </c>
      <c r="F357" t="s">
        <v>6</v>
      </c>
      <c r="G357">
        <v>860</v>
      </c>
      <c r="H357">
        <f t="shared" si="36"/>
        <v>86</v>
      </c>
      <c r="I357" t="s">
        <v>9</v>
      </c>
      <c r="J357">
        <v>1</v>
      </c>
      <c r="L357" t="s">
        <v>16</v>
      </c>
      <c r="M357" t="str">
        <f t="shared" si="37"/>
        <v>F</v>
      </c>
      <c r="N357" t="s">
        <v>896</v>
      </c>
      <c r="O357" t="s">
        <v>897</v>
      </c>
      <c r="P357" t="s">
        <v>19</v>
      </c>
      <c r="Q357">
        <v>4</v>
      </c>
      <c r="R357">
        <f t="shared" si="40"/>
        <v>2018</v>
      </c>
      <c r="S357" t="s">
        <v>8</v>
      </c>
      <c r="T357" t="s">
        <v>8</v>
      </c>
      <c r="U357" t="s">
        <v>8875</v>
      </c>
      <c r="V357">
        <f>VLOOKUP(P357,'PBT Tag Rates'!$B$5:$E$34,4,FALSE)</f>
        <v>0.80551598400000002</v>
      </c>
      <c r="W357">
        <v>1</v>
      </c>
      <c r="X357" s="16">
        <f>IFERROR(LOOKUP(H357,{30,43,48,53,58,63,68,73,78,83,88,93,97},{42,47,52,57,62,67,72,77,82,87,92,99,100}),999)</f>
        <v>87</v>
      </c>
      <c r="Y357" s="19">
        <f t="shared" si="38"/>
        <v>5.6818181818181825</v>
      </c>
      <c r="Z357" s="19">
        <f t="shared" si="41"/>
        <v>5.7284090909090919</v>
      </c>
      <c r="AA357" s="19">
        <f t="shared" si="42"/>
        <v>17.185227272727278</v>
      </c>
      <c r="AB357" s="19" t="s">
        <v>8886</v>
      </c>
    </row>
    <row r="358" spans="1:28" x14ac:dyDescent="0.35">
      <c r="A358" t="s">
        <v>1562</v>
      </c>
      <c r="B358" t="s">
        <v>2420</v>
      </c>
      <c r="C358" t="s">
        <v>2421</v>
      </c>
      <c r="D358" s="1">
        <v>44804</v>
      </c>
      <c r="E358">
        <f t="shared" si="39"/>
        <v>18</v>
      </c>
      <c r="F358" t="s">
        <v>16</v>
      </c>
      <c r="G358">
        <v>780</v>
      </c>
      <c r="H358">
        <f t="shared" si="36"/>
        <v>78</v>
      </c>
      <c r="I358" t="s">
        <v>7</v>
      </c>
      <c r="J358" t="s">
        <v>8</v>
      </c>
      <c r="L358" t="s">
        <v>16</v>
      </c>
      <c r="M358" t="str">
        <f t="shared" si="37"/>
        <v>F</v>
      </c>
      <c r="N358" t="s">
        <v>2422</v>
      </c>
      <c r="O358" t="s">
        <v>2423</v>
      </c>
      <c r="P358" t="s">
        <v>23</v>
      </c>
      <c r="Q358">
        <v>5</v>
      </c>
      <c r="R358">
        <f t="shared" si="40"/>
        <v>2017</v>
      </c>
      <c r="S358" t="s">
        <v>8</v>
      </c>
      <c r="T358" t="s">
        <v>8</v>
      </c>
      <c r="U358" t="s">
        <v>8977</v>
      </c>
      <c r="V358">
        <f>VLOOKUP(P358,'PBT Tag Rates'!$B$5:$E$34,4,FALSE)</f>
        <v>0.98821806999999995</v>
      </c>
      <c r="W358">
        <v>1</v>
      </c>
      <c r="X358" s="16">
        <f>IFERROR(LOOKUP(H358,{30,43,48,53,58,63,68,73,78,83,88,93,97},{42,47,52,57,62,67,72,77,82,87,92,99,100}),999)</f>
        <v>82</v>
      </c>
      <c r="Y358" s="19">
        <f t="shared" si="38"/>
        <v>5.6818181818181825</v>
      </c>
      <c r="Z358" s="19">
        <f t="shared" si="41"/>
        <v>5.7284090909090919</v>
      </c>
      <c r="AA358" s="19">
        <f t="shared" si="42"/>
        <v>17.185227272727278</v>
      </c>
      <c r="AB358" s="19" t="s">
        <v>8887</v>
      </c>
    </row>
    <row r="359" spans="1:28" x14ac:dyDescent="0.35">
      <c r="A359" t="s">
        <v>1562</v>
      </c>
      <c r="B359" t="s">
        <v>2424</v>
      </c>
      <c r="C359" t="s">
        <v>2425</v>
      </c>
      <c r="D359" s="1">
        <v>44804</v>
      </c>
      <c r="E359">
        <f t="shared" si="39"/>
        <v>18</v>
      </c>
      <c r="F359" t="s">
        <v>16</v>
      </c>
      <c r="G359">
        <v>810</v>
      </c>
      <c r="H359">
        <f t="shared" si="36"/>
        <v>81</v>
      </c>
      <c r="I359" t="s">
        <v>7</v>
      </c>
      <c r="J359" t="s">
        <v>8</v>
      </c>
      <c r="L359" t="s">
        <v>16</v>
      </c>
      <c r="M359" t="str">
        <f t="shared" si="37"/>
        <v>F</v>
      </c>
      <c r="N359" t="s">
        <v>8</v>
      </c>
      <c r="O359" t="s">
        <v>8</v>
      </c>
      <c r="P359" t="s">
        <v>11</v>
      </c>
      <c r="Q359" t="s">
        <v>8</v>
      </c>
      <c r="R359" t="str">
        <f t="shared" si="40"/>
        <v>U</v>
      </c>
      <c r="S359" t="s">
        <v>12</v>
      </c>
      <c r="T359">
        <v>1</v>
      </c>
      <c r="U359" t="s">
        <v>11</v>
      </c>
      <c r="V359" t="e">
        <f>VLOOKUP(P359,'PBT Tag Rates'!$B$5:$E$34,4,FALSE)</f>
        <v>#N/A</v>
      </c>
      <c r="W359">
        <v>1</v>
      </c>
      <c r="X359" s="16">
        <f>IFERROR(LOOKUP(H359,{30,43,48,53,58,63,68,73,78,83,88,93,97},{42,47,52,57,62,67,72,77,82,87,92,99,100}),999)</f>
        <v>82</v>
      </c>
      <c r="Y359" s="19">
        <f t="shared" si="38"/>
        <v>5.6818181818181825</v>
      </c>
      <c r="Z359" s="19">
        <f t="shared" si="41"/>
        <v>5.7284090909090919</v>
      </c>
      <c r="AA359" s="19">
        <f t="shared" si="42"/>
        <v>17.185227272727278</v>
      </c>
      <c r="AB359" s="19" t="s">
        <v>8887</v>
      </c>
    </row>
    <row r="360" spans="1:28" x14ac:dyDescent="0.35">
      <c r="A360" t="s">
        <v>1562</v>
      </c>
      <c r="B360" t="s">
        <v>2426</v>
      </c>
      <c r="C360" t="s">
        <v>2427</v>
      </c>
      <c r="D360" s="1">
        <v>44804</v>
      </c>
      <c r="E360">
        <f t="shared" si="39"/>
        <v>18</v>
      </c>
      <c r="F360" t="s">
        <v>6</v>
      </c>
      <c r="G360">
        <v>780</v>
      </c>
      <c r="H360">
        <f t="shared" si="36"/>
        <v>78</v>
      </c>
      <c r="I360" t="s">
        <v>7</v>
      </c>
      <c r="J360" t="s">
        <v>8</v>
      </c>
      <c r="L360" t="s">
        <v>6</v>
      </c>
      <c r="M360" t="str">
        <f t="shared" si="37"/>
        <v>M</v>
      </c>
      <c r="N360" t="s">
        <v>743</v>
      </c>
      <c r="O360" t="s">
        <v>2428</v>
      </c>
      <c r="P360" t="s">
        <v>19</v>
      </c>
      <c r="Q360">
        <v>4</v>
      </c>
      <c r="R360">
        <f t="shared" si="40"/>
        <v>2018</v>
      </c>
      <c r="S360" t="s">
        <v>8</v>
      </c>
      <c r="T360" t="s">
        <v>8</v>
      </c>
      <c r="U360" t="s">
        <v>9086</v>
      </c>
      <c r="V360">
        <f>VLOOKUP(P360,'PBT Tag Rates'!$B$5:$E$34,4,FALSE)</f>
        <v>0.80551598400000002</v>
      </c>
      <c r="W360">
        <v>1</v>
      </c>
      <c r="X360" s="16">
        <f>IFERROR(LOOKUP(H360,{30,43,48,53,58,63,68,73,78,83,88,93,97},{42,47,52,57,62,67,72,77,82,87,92,99,100}),999)</f>
        <v>82</v>
      </c>
      <c r="Y360" s="19">
        <f t="shared" si="38"/>
        <v>5.6818181818181825</v>
      </c>
      <c r="Z360" s="19">
        <f t="shared" si="41"/>
        <v>5.7284090909090919</v>
      </c>
      <c r="AA360" s="19">
        <f t="shared" si="42"/>
        <v>17.185227272727278</v>
      </c>
      <c r="AB360" s="19" t="s">
        <v>8887</v>
      </c>
    </row>
    <row r="361" spans="1:28" x14ac:dyDescent="0.35">
      <c r="A361" t="s">
        <v>1562</v>
      </c>
      <c r="B361" t="s">
        <v>2429</v>
      </c>
      <c r="C361" t="s">
        <v>2430</v>
      </c>
      <c r="D361" s="1">
        <v>44804</v>
      </c>
      <c r="E361">
        <f t="shared" si="39"/>
        <v>18</v>
      </c>
      <c r="F361" t="s">
        <v>1569</v>
      </c>
      <c r="G361">
        <v>600</v>
      </c>
      <c r="H361">
        <f t="shared" si="36"/>
        <v>60</v>
      </c>
      <c r="I361" t="s">
        <v>7</v>
      </c>
      <c r="J361" t="s">
        <v>8</v>
      </c>
      <c r="L361" t="s">
        <v>6</v>
      </c>
      <c r="M361" t="str">
        <f t="shared" si="37"/>
        <v>M</v>
      </c>
      <c r="N361" t="s">
        <v>2431</v>
      </c>
      <c r="O361" t="s">
        <v>2432</v>
      </c>
      <c r="P361" t="s">
        <v>557</v>
      </c>
      <c r="Q361">
        <v>3</v>
      </c>
      <c r="R361">
        <f t="shared" si="40"/>
        <v>2019</v>
      </c>
      <c r="S361" t="s">
        <v>8</v>
      </c>
      <c r="T361" t="s">
        <v>8</v>
      </c>
      <c r="U361" t="s">
        <v>9090</v>
      </c>
      <c r="V361">
        <f>VLOOKUP(P361,'PBT Tag Rates'!$B$5:$E$34,4,FALSE)</f>
        <v>0.95971980899999998</v>
      </c>
      <c r="W361">
        <v>1</v>
      </c>
      <c r="X361" s="16">
        <f>IFERROR(LOOKUP(H361,{30,43,48,53,58,63,68,73,78,83,88,93,97},{42,47,52,57,62,67,72,77,82,87,92,99,100}),999)</f>
        <v>62</v>
      </c>
      <c r="Y361" s="19">
        <f t="shared" si="38"/>
        <v>5.6818181818181825</v>
      </c>
      <c r="Z361" s="19">
        <f t="shared" si="41"/>
        <v>5.7284090909090919</v>
      </c>
      <c r="AA361" s="19">
        <f t="shared" si="42"/>
        <v>17.185227272727278</v>
      </c>
      <c r="AB361" s="19" t="s">
        <v>8887</v>
      </c>
    </row>
    <row r="362" spans="1:28" x14ac:dyDescent="0.35">
      <c r="A362" t="s">
        <v>1562</v>
      </c>
      <c r="B362" t="s">
        <v>2433</v>
      </c>
      <c r="C362" t="s">
        <v>2434</v>
      </c>
      <c r="D362" s="1">
        <v>44804</v>
      </c>
      <c r="E362">
        <f t="shared" si="39"/>
        <v>18</v>
      </c>
      <c r="F362" t="s">
        <v>1569</v>
      </c>
      <c r="G362">
        <v>690</v>
      </c>
      <c r="H362">
        <f t="shared" si="36"/>
        <v>69</v>
      </c>
      <c r="I362" t="s">
        <v>7</v>
      </c>
      <c r="J362" t="s">
        <v>8</v>
      </c>
      <c r="L362" t="s">
        <v>6</v>
      </c>
      <c r="M362" t="str">
        <f t="shared" si="37"/>
        <v>M</v>
      </c>
      <c r="N362" t="s">
        <v>14</v>
      </c>
      <c r="O362" t="s">
        <v>2435</v>
      </c>
      <c r="P362" t="s">
        <v>15</v>
      </c>
      <c r="Q362">
        <v>4</v>
      </c>
      <c r="R362">
        <f t="shared" si="40"/>
        <v>2018</v>
      </c>
      <c r="S362" t="s">
        <v>8</v>
      </c>
      <c r="T362" t="s">
        <v>8</v>
      </c>
      <c r="U362" t="s">
        <v>8977</v>
      </c>
      <c r="V362">
        <f>VLOOKUP(P362,'PBT Tag Rates'!$B$5:$E$34,4,FALSE)</f>
        <v>0.96828396500000002</v>
      </c>
      <c r="W362">
        <v>1</v>
      </c>
      <c r="X362" s="16">
        <f>IFERROR(LOOKUP(H362,{30,43,48,53,58,63,68,73,78,83,88,93,97},{42,47,52,57,62,67,72,77,82,87,92,99,100}),999)</f>
        <v>72</v>
      </c>
      <c r="Y362" s="19">
        <f t="shared" si="38"/>
        <v>5.6818181818181825</v>
      </c>
      <c r="Z362" s="19">
        <f t="shared" si="41"/>
        <v>5.7284090909090919</v>
      </c>
      <c r="AA362" s="19">
        <f t="shared" si="42"/>
        <v>17.185227272727278</v>
      </c>
      <c r="AB362" s="19" t="s">
        <v>8887</v>
      </c>
    </row>
    <row r="363" spans="1:28" x14ac:dyDescent="0.35">
      <c r="A363" t="s">
        <v>1562</v>
      </c>
      <c r="B363" t="s">
        <v>2436</v>
      </c>
      <c r="C363" t="s">
        <v>2437</v>
      </c>
      <c r="D363" s="1">
        <v>44804</v>
      </c>
      <c r="E363">
        <f t="shared" si="39"/>
        <v>18</v>
      </c>
      <c r="F363" t="s">
        <v>6</v>
      </c>
      <c r="G363">
        <v>790</v>
      </c>
      <c r="H363">
        <f t="shared" si="36"/>
        <v>79</v>
      </c>
      <c r="I363" t="s">
        <v>7</v>
      </c>
      <c r="J363" t="s">
        <v>8</v>
      </c>
      <c r="L363" t="s">
        <v>6</v>
      </c>
      <c r="M363" t="str">
        <f t="shared" si="37"/>
        <v>M</v>
      </c>
      <c r="N363" t="s">
        <v>1664</v>
      </c>
      <c r="O363" t="s">
        <v>1665</v>
      </c>
      <c r="P363" t="s">
        <v>15</v>
      </c>
      <c r="Q363">
        <v>4</v>
      </c>
      <c r="R363">
        <f t="shared" si="40"/>
        <v>2018</v>
      </c>
      <c r="S363" t="s">
        <v>8</v>
      </c>
      <c r="T363" t="s">
        <v>8</v>
      </c>
      <c r="U363" t="s">
        <v>8858</v>
      </c>
      <c r="V363">
        <f>VLOOKUP(P363,'PBT Tag Rates'!$B$5:$E$34,4,FALSE)</f>
        <v>0.96828396500000002</v>
      </c>
      <c r="W363">
        <v>1</v>
      </c>
      <c r="X363" s="16">
        <f>IFERROR(LOOKUP(H363,{30,43,48,53,58,63,68,73,78,83,88,93,97},{42,47,52,57,62,67,72,77,82,87,92,99,100}),999)</f>
        <v>82</v>
      </c>
      <c r="Y363" s="19">
        <f t="shared" si="38"/>
        <v>5.6818181818181825</v>
      </c>
      <c r="Z363" s="19">
        <f t="shared" si="41"/>
        <v>5.7284090909090919</v>
      </c>
      <c r="AA363" s="19">
        <f t="shared" si="42"/>
        <v>17.185227272727278</v>
      </c>
      <c r="AB363" s="19" t="s">
        <v>8887</v>
      </c>
    </row>
    <row r="364" spans="1:28" x14ac:dyDescent="0.35">
      <c r="A364" t="s">
        <v>1562</v>
      </c>
      <c r="B364" t="s">
        <v>2438</v>
      </c>
      <c r="C364" t="s">
        <v>2439</v>
      </c>
      <c r="D364" s="1">
        <v>44804</v>
      </c>
      <c r="E364">
        <f t="shared" si="39"/>
        <v>18</v>
      </c>
      <c r="F364" t="s">
        <v>1569</v>
      </c>
      <c r="G364">
        <v>570</v>
      </c>
      <c r="H364">
        <f t="shared" si="36"/>
        <v>57</v>
      </c>
      <c r="I364" t="s">
        <v>7</v>
      </c>
      <c r="J364" t="s">
        <v>8</v>
      </c>
      <c r="L364" t="s">
        <v>6</v>
      </c>
      <c r="M364" t="str">
        <f t="shared" si="37"/>
        <v>M</v>
      </c>
      <c r="N364" t="s">
        <v>2440</v>
      </c>
      <c r="O364" t="s">
        <v>2441</v>
      </c>
      <c r="P364" t="s">
        <v>557</v>
      </c>
      <c r="Q364">
        <v>3</v>
      </c>
      <c r="R364">
        <f t="shared" si="40"/>
        <v>2019</v>
      </c>
      <c r="S364" t="s">
        <v>8</v>
      </c>
      <c r="T364" t="s">
        <v>8</v>
      </c>
      <c r="U364" t="s">
        <v>9006</v>
      </c>
      <c r="V364">
        <f>VLOOKUP(P364,'PBT Tag Rates'!$B$5:$E$34,4,FALSE)</f>
        <v>0.95971980899999998</v>
      </c>
      <c r="W364">
        <v>1</v>
      </c>
      <c r="X364" s="16">
        <f>IFERROR(LOOKUP(H364,{30,43,48,53,58,63,68,73,78,83,88,93,97},{42,47,52,57,62,67,72,77,82,87,92,99,100}),999)</f>
        <v>57</v>
      </c>
      <c r="Y364" s="19">
        <f t="shared" si="38"/>
        <v>5.6818181818181825</v>
      </c>
      <c r="Z364" s="19">
        <f t="shared" si="41"/>
        <v>5.7284090909090919</v>
      </c>
      <c r="AA364" s="19">
        <f t="shared" si="42"/>
        <v>17.185227272727278</v>
      </c>
      <c r="AB364" s="19" t="s">
        <v>8886</v>
      </c>
    </row>
    <row r="365" spans="1:28" x14ac:dyDescent="0.35">
      <c r="A365" t="s">
        <v>1562</v>
      </c>
      <c r="B365" t="s">
        <v>2442</v>
      </c>
      <c r="C365" t="s">
        <v>2443</v>
      </c>
      <c r="D365" s="1">
        <v>44804</v>
      </c>
      <c r="E365">
        <f t="shared" si="39"/>
        <v>18</v>
      </c>
      <c r="F365" t="s">
        <v>16</v>
      </c>
      <c r="G365">
        <v>790</v>
      </c>
      <c r="H365">
        <f t="shared" si="36"/>
        <v>79</v>
      </c>
      <c r="I365" t="s">
        <v>7</v>
      </c>
      <c r="J365" t="s">
        <v>8</v>
      </c>
      <c r="L365" t="s">
        <v>16</v>
      </c>
      <c r="M365" t="str">
        <f t="shared" si="37"/>
        <v>F</v>
      </c>
      <c r="N365" t="s">
        <v>2444</v>
      </c>
      <c r="O365" t="s">
        <v>2445</v>
      </c>
      <c r="P365" t="s">
        <v>19</v>
      </c>
      <c r="Q365">
        <v>4</v>
      </c>
      <c r="R365">
        <f t="shared" si="40"/>
        <v>2018</v>
      </c>
      <c r="S365" t="s">
        <v>8</v>
      </c>
      <c r="T365" t="s">
        <v>8</v>
      </c>
      <c r="U365" t="s">
        <v>9006</v>
      </c>
      <c r="V365">
        <f>VLOOKUP(P365,'PBT Tag Rates'!$B$5:$E$34,4,FALSE)</f>
        <v>0.80551598400000002</v>
      </c>
      <c r="W365">
        <v>1</v>
      </c>
      <c r="X365" s="16">
        <f>IFERROR(LOOKUP(H365,{30,43,48,53,58,63,68,73,78,83,88,93,97},{42,47,52,57,62,67,72,77,82,87,92,99,100}),999)</f>
        <v>82</v>
      </c>
      <c r="Y365" s="19">
        <f t="shared" si="38"/>
        <v>5.6818181818181825</v>
      </c>
      <c r="Z365" s="19">
        <f t="shared" si="41"/>
        <v>5.7284090909090919</v>
      </c>
      <c r="AA365" s="19">
        <f t="shared" si="42"/>
        <v>17.185227272727278</v>
      </c>
      <c r="AB365" s="19" t="s">
        <v>8886</v>
      </c>
    </row>
    <row r="366" spans="1:28" x14ac:dyDescent="0.35">
      <c r="A366" t="s">
        <v>1562</v>
      </c>
      <c r="B366" t="s">
        <v>2446</v>
      </c>
      <c r="C366" t="s">
        <v>2447</v>
      </c>
      <c r="D366" s="1">
        <v>44804</v>
      </c>
      <c r="E366">
        <f t="shared" si="39"/>
        <v>18</v>
      </c>
      <c r="F366" t="s">
        <v>1569</v>
      </c>
      <c r="G366">
        <v>640</v>
      </c>
      <c r="H366">
        <f t="shared" si="36"/>
        <v>64</v>
      </c>
      <c r="I366" t="s">
        <v>9</v>
      </c>
      <c r="J366">
        <v>1</v>
      </c>
      <c r="L366" t="s">
        <v>16</v>
      </c>
      <c r="M366" t="str">
        <f t="shared" si="37"/>
        <v>F</v>
      </c>
      <c r="N366" t="s">
        <v>138</v>
      </c>
      <c r="O366" t="s">
        <v>139</v>
      </c>
      <c r="P366" t="s">
        <v>19</v>
      </c>
      <c r="Q366">
        <v>4</v>
      </c>
      <c r="R366">
        <f t="shared" si="40"/>
        <v>2018</v>
      </c>
      <c r="S366" t="s">
        <v>8</v>
      </c>
      <c r="T366" t="s">
        <v>8</v>
      </c>
      <c r="U366" t="s">
        <v>9007</v>
      </c>
      <c r="V366">
        <f>VLOOKUP(P366,'PBT Tag Rates'!$B$5:$E$34,4,FALSE)</f>
        <v>0.80551598400000002</v>
      </c>
      <c r="W366">
        <v>1</v>
      </c>
      <c r="X366" s="16">
        <f>IFERROR(LOOKUP(H366,{30,43,48,53,58,63,68,73,78,83,88,93,97},{42,47,52,57,62,67,72,77,82,87,92,99,100}),999)</f>
        <v>67</v>
      </c>
      <c r="Y366" s="19">
        <f t="shared" si="38"/>
        <v>5.6818181818181825</v>
      </c>
      <c r="Z366" s="19">
        <f t="shared" si="41"/>
        <v>5.7284090909090919</v>
      </c>
      <c r="AA366" s="19">
        <f t="shared" si="42"/>
        <v>17.185227272727278</v>
      </c>
      <c r="AB366" s="19" t="s">
        <v>8886</v>
      </c>
    </row>
    <row r="367" spans="1:28" x14ac:dyDescent="0.35">
      <c r="A367" t="s">
        <v>1562</v>
      </c>
      <c r="B367" t="s">
        <v>2448</v>
      </c>
      <c r="C367" t="s">
        <v>2449</v>
      </c>
      <c r="D367" s="1">
        <v>44804</v>
      </c>
      <c r="E367">
        <f t="shared" si="39"/>
        <v>18</v>
      </c>
      <c r="F367" t="s">
        <v>16</v>
      </c>
      <c r="G367">
        <v>790</v>
      </c>
      <c r="H367">
        <f t="shared" si="36"/>
        <v>79</v>
      </c>
      <c r="I367" t="s">
        <v>9</v>
      </c>
      <c r="J367">
        <v>1</v>
      </c>
      <c r="L367" t="s">
        <v>16</v>
      </c>
      <c r="M367" t="str">
        <f t="shared" si="37"/>
        <v>F</v>
      </c>
      <c r="N367" t="s">
        <v>8</v>
      </c>
      <c r="O367" t="s">
        <v>8</v>
      </c>
      <c r="P367" t="s">
        <v>11</v>
      </c>
      <c r="Q367" t="s">
        <v>8</v>
      </c>
      <c r="R367" t="str">
        <f t="shared" si="40"/>
        <v>U</v>
      </c>
      <c r="S367" t="s">
        <v>12</v>
      </c>
      <c r="T367">
        <v>0.999999999999998</v>
      </c>
      <c r="U367" t="s">
        <v>8890</v>
      </c>
      <c r="V367" t="e">
        <f>VLOOKUP(P367,'PBT Tag Rates'!$B$5:$E$34,4,FALSE)</f>
        <v>#N/A</v>
      </c>
      <c r="W367">
        <v>1</v>
      </c>
      <c r="X367" s="16">
        <f>IFERROR(LOOKUP(H367,{30,43,48,53,58,63,68,73,78,83,88,93,97},{42,47,52,57,62,67,72,77,82,87,92,99,100}),999)</f>
        <v>82</v>
      </c>
      <c r="Y367" s="19">
        <f t="shared" si="38"/>
        <v>5.6818181818181825</v>
      </c>
      <c r="Z367" s="19">
        <f t="shared" si="41"/>
        <v>5.7284090909090919</v>
      </c>
      <c r="AA367" s="19">
        <f t="shared" si="42"/>
        <v>17.185227272727278</v>
      </c>
      <c r="AB367" s="19" t="s">
        <v>8887</v>
      </c>
    </row>
    <row r="368" spans="1:28" x14ac:dyDescent="0.35">
      <c r="A368" t="s">
        <v>1562</v>
      </c>
      <c r="B368" t="s">
        <v>2450</v>
      </c>
      <c r="C368" t="s">
        <v>2451</v>
      </c>
      <c r="D368" s="1">
        <v>44804</v>
      </c>
      <c r="E368">
        <f t="shared" si="39"/>
        <v>18</v>
      </c>
      <c r="F368" t="s">
        <v>16</v>
      </c>
      <c r="G368">
        <v>780</v>
      </c>
      <c r="H368">
        <f t="shared" si="36"/>
        <v>78</v>
      </c>
      <c r="I368" t="s">
        <v>7</v>
      </c>
      <c r="J368" t="s">
        <v>8</v>
      </c>
      <c r="L368" t="s">
        <v>16</v>
      </c>
      <c r="M368" t="str">
        <f t="shared" si="37"/>
        <v>F</v>
      </c>
      <c r="N368" t="s">
        <v>33</v>
      </c>
      <c r="O368" t="s">
        <v>2452</v>
      </c>
      <c r="P368" t="s">
        <v>19</v>
      </c>
      <c r="Q368">
        <v>4</v>
      </c>
      <c r="R368">
        <f t="shared" si="40"/>
        <v>2018</v>
      </c>
      <c r="S368" t="s">
        <v>8</v>
      </c>
      <c r="T368" t="s">
        <v>8</v>
      </c>
      <c r="U368" t="s">
        <v>9086</v>
      </c>
      <c r="V368">
        <f>VLOOKUP(P368,'PBT Tag Rates'!$B$5:$E$34,4,FALSE)</f>
        <v>0.80551598400000002</v>
      </c>
      <c r="W368">
        <v>1</v>
      </c>
      <c r="X368" s="16">
        <f>IFERROR(LOOKUP(H368,{30,43,48,53,58,63,68,73,78,83,88,93,97},{42,47,52,57,62,67,72,77,82,87,92,99,100}),999)</f>
        <v>82</v>
      </c>
      <c r="Y368" s="19">
        <f t="shared" si="38"/>
        <v>5.6818181818181825</v>
      </c>
      <c r="Z368" s="19">
        <f t="shared" si="41"/>
        <v>5.7284090909090919</v>
      </c>
      <c r="AA368" s="19">
        <f t="shared" si="42"/>
        <v>17.185227272727278</v>
      </c>
      <c r="AB368" s="19" t="s">
        <v>8887</v>
      </c>
    </row>
    <row r="369" spans="1:28" x14ac:dyDescent="0.35">
      <c r="A369" t="s">
        <v>1562</v>
      </c>
      <c r="B369" t="s">
        <v>2453</v>
      </c>
      <c r="C369" t="s">
        <v>2454</v>
      </c>
      <c r="D369" s="1">
        <v>44804</v>
      </c>
      <c r="E369">
        <f t="shared" si="39"/>
        <v>18</v>
      </c>
      <c r="F369" t="s">
        <v>1569</v>
      </c>
      <c r="G369">
        <v>600</v>
      </c>
      <c r="H369">
        <f t="shared" si="36"/>
        <v>60</v>
      </c>
      <c r="I369" t="s">
        <v>7</v>
      </c>
      <c r="J369" t="s">
        <v>8</v>
      </c>
      <c r="L369" t="s">
        <v>6</v>
      </c>
      <c r="M369" t="str">
        <f t="shared" si="37"/>
        <v>M</v>
      </c>
      <c r="N369" t="s">
        <v>8</v>
      </c>
      <c r="O369" t="s">
        <v>8</v>
      </c>
      <c r="P369" t="s">
        <v>11</v>
      </c>
      <c r="Q369" t="s">
        <v>8</v>
      </c>
      <c r="R369" t="str">
        <f t="shared" si="40"/>
        <v>U</v>
      </c>
      <c r="S369" t="s">
        <v>12</v>
      </c>
      <c r="T369">
        <v>0.999999999999997</v>
      </c>
      <c r="U369" t="s">
        <v>11</v>
      </c>
      <c r="V369" t="e">
        <f>VLOOKUP(P369,'PBT Tag Rates'!$B$5:$E$34,4,FALSE)</f>
        <v>#N/A</v>
      </c>
      <c r="W369">
        <v>1</v>
      </c>
      <c r="X369" s="16">
        <f>IFERROR(LOOKUP(H369,{30,43,48,53,58,63,68,73,78,83,88,93,97},{42,47,52,57,62,67,72,77,82,87,92,99,100}),999)</f>
        <v>62</v>
      </c>
      <c r="Y369" s="19">
        <f t="shared" si="38"/>
        <v>5.6818181818181825</v>
      </c>
      <c r="Z369" s="19">
        <f t="shared" si="41"/>
        <v>5.7284090909090919</v>
      </c>
      <c r="AA369" s="19">
        <f t="shared" si="42"/>
        <v>17.185227272727278</v>
      </c>
      <c r="AB369" s="19" t="s">
        <v>8887</v>
      </c>
    </row>
    <row r="370" spans="1:28" x14ac:dyDescent="0.35">
      <c r="A370" t="s">
        <v>1562</v>
      </c>
      <c r="B370" t="s">
        <v>2455</v>
      </c>
      <c r="C370" t="s">
        <v>2456</v>
      </c>
      <c r="D370" s="1">
        <v>44804</v>
      </c>
      <c r="E370">
        <f t="shared" si="39"/>
        <v>18</v>
      </c>
      <c r="F370" t="s">
        <v>16</v>
      </c>
      <c r="G370">
        <v>830</v>
      </c>
      <c r="H370">
        <f t="shared" si="36"/>
        <v>83</v>
      </c>
      <c r="I370" t="s">
        <v>7</v>
      </c>
      <c r="J370" t="s">
        <v>8</v>
      </c>
      <c r="L370" t="s">
        <v>16</v>
      </c>
      <c r="M370" t="str">
        <f t="shared" si="37"/>
        <v>F</v>
      </c>
      <c r="N370" t="s">
        <v>110</v>
      </c>
      <c r="O370" t="s">
        <v>2457</v>
      </c>
      <c r="P370" t="s">
        <v>19</v>
      </c>
      <c r="Q370">
        <v>4</v>
      </c>
      <c r="R370">
        <f t="shared" si="40"/>
        <v>2018</v>
      </c>
      <c r="S370" t="s">
        <v>8</v>
      </c>
      <c r="T370" t="s">
        <v>8</v>
      </c>
      <c r="U370" t="s">
        <v>9089</v>
      </c>
      <c r="V370">
        <f>VLOOKUP(P370,'PBT Tag Rates'!$B$5:$E$34,4,FALSE)</f>
        <v>0.80551598400000002</v>
      </c>
      <c r="W370">
        <v>1</v>
      </c>
      <c r="X370" s="16">
        <f>IFERROR(LOOKUP(H370,{30,43,48,53,58,63,68,73,78,83,88,93,97},{42,47,52,57,62,67,72,77,82,87,92,99,100}),999)</f>
        <v>87</v>
      </c>
      <c r="Y370" s="19">
        <f t="shared" si="38"/>
        <v>5.6818181818181825</v>
      </c>
      <c r="Z370" s="19">
        <f t="shared" si="41"/>
        <v>5.7284090909090919</v>
      </c>
      <c r="AA370" s="19">
        <f t="shared" si="42"/>
        <v>17.185227272727278</v>
      </c>
      <c r="AB370" s="19" t="s">
        <v>8887</v>
      </c>
    </row>
    <row r="371" spans="1:28" x14ac:dyDescent="0.35">
      <c r="A371" t="s">
        <v>1562</v>
      </c>
      <c r="B371" t="s">
        <v>2458</v>
      </c>
      <c r="C371" t="s">
        <v>2459</v>
      </c>
      <c r="D371" s="1">
        <v>44804</v>
      </c>
      <c r="E371">
        <f t="shared" si="39"/>
        <v>18</v>
      </c>
      <c r="F371" t="s">
        <v>1569</v>
      </c>
      <c r="G371">
        <v>650</v>
      </c>
      <c r="H371">
        <f t="shared" si="36"/>
        <v>65</v>
      </c>
      <c r="I371" t="s">
        <v>7</v>
      </c>
      <c r="J371" t="s">
        <v>8</v>
      </c>
      <c r="L371" t="s">
        <v>6</v>
      </c>
      <c r="M371" t="str">
        <f t="shared" si="37"/>
        <v>M</v>
      </c>
      <c r="N371" t="s">
        <v>2460</v>
      </c>
      <c r="O371" t="s">
        <v>2461</v>
      </c>
      <c r="P371" t="s">
        <v>19</v>
      </c>
      <c r="Q371">
        <v>4</v>
      </c>
      <c r="R371">
        <f t="shared" si="40"/>
        <v>2018</v>
      </c>
      <c r="S371" t="s">
        <v>8</v>
      </c>
      <c r="T371" t="s">
        <v>8</v>
      </c>
      <c r="U371" t="s">
        <v>8875</v>
      </c>
      <c r="V371">
        <f>VLOOKUP(P371,'PBT Tag Rates'!$B$5:$E$34,4,FALSE)</f>
        <v>0.80551598400000002</v>
      </c>
      <c r="W371">
        <v>1</v>
      </c>
      <c r="X371" s="16">
        <f>IFERROR(LOOKUP(H371,{30,43,48,53,58,63,68,73,78,83,88,93,97},{42,47,52,57,62,67,72,77,82,87,92,99,100}),999)</f>
        <v>67</v>
      </c>
      <c r="Y371" s="19">
        <f t="shared" si="38"/>
        <v>5.6818181818181825</v>
      </c>
      <c r="Z371" s="19">
        <f t="shared" si="41"/>
        <v>5.7284090909090919</v>
      </c>
      <c r="AA371" s="19">
        <f t="shared" si="42"/>
        <v>17.185227272727278</v>
      </c>
      <c r="AB371" s="19" t="s">
        <v>8886</v>
      </c>
    </row>
    <row r="372" spans="1:28" x14ac:dyDescent="0.35">
      <c r="A372" t="s">
        <v>1562</v>
      </c>
      <c r="B372" t="s">
        <v>2462</v>
      </c>
      <c r="C372" t="s">
        <v>2463</v>
      </c>
      <c r="D372" s="1">
        <v>44804</v>
      </c>
      <c r="E372">
        <f t="shared" si="39"/>
        <v>18</v>
      </c>
      <c r="F372" t="s">
        <v>1569</v>
      </c>
      <c r="G372">
        <v>620</v>
      </c>
      <c r="H372">
        <f t="shared" si="36"/>
        <v>62</v>
      </c>
      <c r="I372" t="s">
        <v>9</v>
      </c>
      <c r="J372">
        <v>1</v>
      </c>
      <c r="L372" t="s">
        <v>6</v>
      </c>
      <c r="M372" t="str">
        <f t="shared" si="37"/>
        <v>M</v>
      </c>
      <c r="N372" t="s">
        <v>517</v>
      </c>
      <c r="O372" t="s">
        <v>2464</v>
      </c>
      <c r="P372" t="s">
        <v>19</v>
      </c>
      <c r="Q372">
        <v>4</v>
      </c>
      <c r="R372">
        <f t="shared" si="40"/>
        <v>2018</v>
      </c>
      <c r="S372" t="s">
        <v>8</v>
      </c>
      <c r="T372" t="s">
        <v>8</v>
      </c>
      <c r="U372" t="s">
        <v>9007</v>
      </c>
      <c r="V372">
        <f>VLOOKUP(P372,'PBT Tag Rates'!$B$5:$E$34,4,FALSE)</f>
        <v>0.80551598400000002</v>
      </c>
      <c r="W372">
        <v>1</v>
      </c>
      <c r="X372" s="16">
        <f>IFERROR(LOOKUP(H372,{30,43,48,53,58,63,68,73,78,83,88,93,97},{42,47,52,57,62,67,72,77,82,87,92,99,100}),999)</f>
        <v>62</v>
      </c>
      <c r="Y372" s="19">
        <f t="shared" si="38"/>
        <v>5.6818181818181825</v>
      </c>
      <c r="Z372" s="19">
        <f t="shared" si="41"/>
        <v>5.7284090909090919</v>
      </c>
      <c r="AA372" s="19">
        <f t="shared" si="42"/>
        <v>17.185227272727278</v>
      </c>
      <c r="AB372" s="19" t="s">
        <v>8886</v>
      </c>
    </row>
    <row r="373" spans="1:28" x14ac:dyDescent="0.35">
      <c r="A373" t="s">
        <v>1562</v>
      </c>
      <c r="B373" t="s">
        <v>2465</v>
      </c>
      <c r="C373" t="s">
        <v>2466</v>
      </c>
      <c r="D373" s="1">
        <v>44804</v>
      </c>
      <c r="E373">
        <f t="shared" si="39"/>
        <v>18</v>
      </c>
      <c r="F373" t="s">
        <v>6</v>
      </c>
      <c r="G373">
        <v>890</v>
      </c>
      <c r="H373">
        <f t="shared" si="36"/>
        <v>89</v>
      </c>
      <c r="I373" t="s">
        <v>7</v>
      </c>
      <c r="J373" t="s">
        <v>8</v>
      </c>
      <c r="L373" t="s">
        <v>6</v>
      </c>
      <c r="M373" t="str">
        <f t="shared" si="37"/>
        <v>M</v>
      </c>
      <c r="N373" t="s">
        <v>2365</v>
      </c>
      <c r="O373" t="s">
        <v>2467</v>
      </c>
      <c r="P373" t="s">
        <v>19</v>
      </c>
      <c r="Q373">
        <v>4</v>
      </c>
      <c r="R373">
        <f t="shared" si="40"/>
        <v>2018</v>
      </c>
      <c r="S373" t="s">
        <v>8</v>
      </c>
      <c r="T373" t="s">
        <v>8</v>
      </c>
      <c r="U373" t="s">
        <v>8875</v>
      </c>
      <c r="V373">
        <f>VLOOKUP(P373,'PBT Tag Rates'!$B$5:$E$34,4,FALSE)</f>
        <v>0.80551598400000002</v>
      </c>
      <c r="W373">
        <v>1</v>
      </c>
      <c r="X373" s="16">
        <f>IFERROR(LOOKUP(H373,{30,43,48,53,58,63,68,73,78,83,88,93,97},{42,47,52,57,62,67,72,77,82,87,92,99,100}),999)</f>
        <v>92</v>
      </c>
      <c r="Y373" s="19">
        <f t="shared" si="38"/>
        <v>5.6818181818181825</v>
      </c>
      <c r="Z373" s="19">
        <f t="shared" si="41"/>
        <v>5.7284090909090919</v>
      </c>
      <c r="AA373" s="19">
        <f t="shared" si="42"/>
        <v>17.185227272727278</v>
      </c>
      <c r="AB373" s="19" t="s">
        <v>8886</v>
      </c>
    </row>
    <row r="374" spans="1:28" x14ac:dyDescent="0.35">
      <c r="A374" t="s">
        <v>1562</v>
      </c>
      <c r="B374" t="s">
        <v>2468</v>
      </c>
      <c r="C374" t="s">
        <v>2469</v>
      </c>
      <c r="D374" s="1">
        <v>44804</v>
      </c>
      <c r="E374">
        <f t="shared" si="39"/>
        <v>18</v>
      </c>
      <c r="F374" t="s">
        <v>6</v>
      </c>
      <c r="G374">
        <v>760</v>
      </c>
      <c r="H374">
        <f t="shared" si="36"/>
        <v>76</v>
      </c>
      <c r="I374" t="s">
        <v>7</v>
      </c>
      <c r="J374" t="s">
        <v>8</v>
      </c>
      <c r="L374" t="s">
        <v>16</v>
      </c>
      <c r="M374" t="str">
        <f t="shared" si="37"/>
        <v>F</v>
      </c>
      <c r="N374" t="s">
        <v>8</v>
      </c>
      <c r="O374" t="s">
        <v>8</v>
      </c>
      <c r="P374" t="s">
        <v>11</v>
      </c>
      <c r="Q374" t="s">
        <v>8</v>
      </c>
      <c r="R374" t="str">
        <f t="shared" si="40"/>
        <v>U</v>
      </c>
      <c r="S374" t="s">
        <v>12</v>
      </c>
      <c r="T374">
        <v>0.999999999999996</v>
      </c>
      <c r="U374" t="s">
        <v>11</v>
      </c>
      <c r="V374" t="e">
        <f>VLOOKUP(P374,'PBT Tag Rates'!$B$5:$E$34,4,FALSE)</f>
        <v>#N/A</v>
      </c>
      <c r="W374">
        <v>1</v>
      </c>
      <c r="X374" s="16">
        <f>IFERROR(LOOKUP(H374,{30,43,48,53,58,63,68,73,78,83,88,93,97},{42,47,52,57,62,67,72,77,82,87,92,99,100}),999)</f>
        <v>77</v>
      </c>
      <c r="Y374" s="19">
        <f t="shared" si="38"/>
        <v>5.6818181818181825</v>
      </c>
      <c r="Z374" s="19">
        <f t="shared" si="41"/>
        <v>5.7284090909090919</v>
      </c>
      <c r="AA374" s="19">
        <f t="shared" si="42"/>
        <v>17.185227272727278</v>
      </c>
      <c r="AB374" s="19" t="s">
        <v>8887</v>
      </c>
    </row>
    <row r="375" spans="1:28" x14ac:dyDescent="0.35">
      <c r="A375" t="s">
        <v>1562</v>
      </c>
      <c r="B375" t="s">
        <v>2470</v>
      </c>
      <c r="C375" t="s">
        <v>2471</v>
      </c>
      <c r="D375" s="1">
        <v>44804</v>
      </c>
      <c r="E375">
        <f t="shared" si="39"/>
        <v>18</v>
      </c>
      <c r="F375" t="s">
        <v>1569</v>
      </c>
      <c r="G375">
        <v>550</v>
      </c>
      <c r="H375">
        <f t="shared" si="36"/>
        <v>55</v>
      </c>
      <c r="I375" t="s">
        <v>7</v>
      </c>
      <c r="J375" t="s">
        <v>8</v>
      </c>
      <c r="L375" t="s">
        <v>6</v>
      </c>
      <c r="M375" t="str">
        <f t="shared" si="37"/>
        <v>M</v>
      </c>
      <c r="N375" t="s">
        <v>8</v>
      </c>
      <c r="O375" t="s">
        <v>8</v>
      </c>
      <c r="P375" t="s">
        <v>11</v>
      </c>
      <c r="Q375" t="s">
        <v>8</v>
      </c>
      <c r="R375" t="str">
        <f t="shared" si="40"/>
        <v>U</v>
      </c>
      <c r="S375" t="s">
        <v>12</v>
      </c>
      <c r="T375">
        <v>0.999999999999997</v>
      </c>
      <c r="U375" t="s">
        <v>11</v>
      </c>
      <c r="V375" t="e">
        <f>VLOOKUP(P375,'PBT Tag Rates'!$B$5:$E$34,4,FALSE)</f>
        <v>#N/A</v>
      </c>
      <c r="W375">
        <v>1</v>
      </c>
      <c r="X375" s="16">
        <f>IFERROR(LOOKUP(H375,{30,43,48,53,58,63,68,73,78,83,88,93,97},{42,47,52,57,62,67,72,77,82,87,92,99,100}),999)</f>
        <v>57</v>
      </c>
      <c r="Y375" s="19">
        <f t="shared" si="38"/>
        <v>5.6818181818181825</v>
      </c>
      <c r="Z375" s="19">
        <f t="shared" si="41"/>
        <v>5.7284090909090919</v>
      </c>
      <c r="AA375" s="19">
        <f t="shared" si="42"/>
        <v>17.185227272727278</v>
      </c>
      <c r="AB375" s="19" t="s">
        <v>8887</v>
      </c>
    </row>
    <row r="376" spans="1:28" x14ac:dyDescent="0.35">
      <c r="A376" t="s">
        <v>1562</v>
      </c>
      <c r="B376" t="s">
        <v>2472</v>
      </c>
      <c r="C376" t="s">
        <v>2473</v>
      </c>
      <c r="D376" s="1">
        <v>44805</v>
      </c>
      <c r="E376">
        <f t="shared" si="39"/>
        <v>18</v>
      </c>
      <c r="F376" t="s">
        <v>16</v>
      </c>
      <c r="G376">
        <v>770</v>
      </c>
      <c r="H376">
        <f t="shared" si="36"/>
        <v>77</v>
      </c>
      <c r="I376" t="s">
        <v>7</v>
      </c>
      <c r="J376" t="s">
        <v>8</v>
      </c>
      <c r="L376" t="s">
        <v>16</v>
      </c>
      <c r="M376" t="str">
        <f t="shared" si="37"/>
        <v>F</v>
      </c>
      <c r="N376" t="s">
        <v>8</v>
      </c>
      <c r="O376" t="s">
        <v>8</v>
      </c>
      <c r="P376" t="s">
        <v>11</v>
      </c>
      <c r="Q376" t="s">
        <v>8</v>
      </c>
      <c r="R376" t="str">
        <f t="shared" si="40"/>
        <v>U</v>
      </c>
      <c r="S376" t="s">
        <v>12</v>
      </c>
      <c r="T376">
        <v>1</v>
      </c>
      <c r="U376" t="s">
        <v>11</v>
      </c>
      <c r="V376" t="e">
        <f>VLOOKUP(P376,'PBT Tag Rates'!$B$5:$E$34,4,FALSE)</f>
        <v>#N/A</v>
      </c>
      <c r="W376">
        <v>1</v>
      </c>
      <c r="X376" s="16">
        <f>IFERROR(LOOKUP(H376,{30,43,48,53,58,63,68,73,78,83,88,93,97},{42,47,52,57,62,67,72,77,82,87,92,99,100}),999)</f>
        <v>77</v>
      </c>
      <c r="Y376" s="19">
        <f t="shared" si="38"/>
        <v>5.6818181818181825</v>
      </c>
      <c r="Z376" s="19">
        <f t="shared" si="41"/>
        <v>5.7284090909090919</v>
      </c>
      <c r="AA376" s="19">
        <f t="shared" si="42"/>
        <v>17.185227272727278</v>
      </c>
      <c r="AB376" s="19" t="s">
        <v>8887</v>
      </c>
    </row>
    <row r="377" spans="1:28" x14ac:dyDescent="0.35">
      <c r="A377" t="s">
        <v>1562</v>
      </c>
      <c r="B377" t="s">
        <v>2474</v>
      </c>
      <c r="C377" t="s">
        <v>2475</v>
      </c>
      <c r="D377" s="1">
        <v>44805</v>
      </c>
      <c r="E377">
        <f t="shared" si="39"/>
        <v>18</v>
      </c>
      <c r="F377" t="s">
        <v>6</v>
      </c>
      <c r="G377">
        <v>800</v>
      </c>
      <c r="H377">
        <f t="shared" si="36"/>
        <v>80</v>
      </c>
      <c r="I377" t="s">
        <v>9</v>
      </c>
      <c r="J377">
        <v>1</v>
      </c>
      <c r="L377" t="s">
        <v>6</v>
      </c>
      <c r="M377" t="str">
        <f t="shared" si="37"/>
        <v>M</v>
      </c>
      <c r="N377" t="s">
        <v>44</v>
      </c>
      <c r="O377" t="s">
        <v>69</v>
      </c>
      <c r="P377" t="s">
        <v>15</v>
      </c>
      <c r="Q377">
        <v>4</v>
      </c>
      <c r="R377">
        <f t="shared" si="40"/>
        <v>2018</v>
      </c>
      <c r="S377" t="s">
        <v>8</v>
      </c>
      <c r="T377" t="s">
        <v>8</v>
      </c>
      <c r="U377" t="s">
        <v>8977</v>
      </c>
      <c r="V377">
        <f>VLOOKUP(P377,'PBT Tag Rates'!$B$5:$E$34,4,FALSE)</f>
        <v>0.96828396500000002</v>
      </c>
      <c r="W377">
        <v>1</v>
      </c>
      <c r="X377" s="16">
        <f>IFERROR(LOOKUP(H377,{30,43,48,53,58,63,68,73,78,83,88,93,97},{42,47,52,57,62,67,72,77,82,87,92,99,100}),999)</f>
        <v>82</v>
      </c>
      <c r="Y377" s="19">
        <f t="shared" si="38"/>
        <v>5.6818181818181825</v>
      </c>
      <c r="Z377" s="19">
        <f t="shared" si="41"/>
        <v>5.7284090909090919</v>
      </c>
      <c r="AA377" s="19">
        <f t="shared" si="42"/>
        <v>17.185227272727278</v>
      </c>
      <c r="AB377" s="19" t="s">
        <v>8887</v>
      </c>
    </row>
    <row r="378" spans="1:28" x14ac:dyDescent="0.35">
      <c r="A378" t="s">
        <v>1562</v>
      </c>
      <c r="B378" t="s">
        <v>2476</v>
      </c>
      <c r="C378" t="s">
        <v>2477</v>
      </c>
      <c r="D378" s="1">
        <v>44805</v>
      </c>
      <c r="E378">
        <f t="shared" si="39"/>
        <v>18</v>
      </c>
      <c r="F378" t="s">
        <v>1569</v>
      </c>
      <c r="G378">
        <v>550</v>
      </c>
      <c r="H378">
        <f t="shared" si="36"/>
        <v>55</v>
      </c>
      <c r="I378" t="s">
        <v>7</v>
      </c>
      <c r="J378" t="s">
        <v>8</v>
      </c>
      <c r="L378" t="s">
        <v>6</v>
      </c>
      <c r="M378" t="str">
        <f t="shared" si="37"/>
        <v>M</v>
      </c>
      <c r="N378" t="s">
        <v>8</v>
      </c>
      <c r="O378" t="s">
        <v>8</v>
      </c>
      <c r="P378" t="s">
        <v>11</v>
      </c>
      <c r="Q378" t="s">
        <v>8</v>
      </c>
      <c r="R378" t="str">
        <f t="shared" si="40"/>
        <v>U</v>
      </c>
      <c r="S378" t="s">
        <v>12</v>
      </c>
      <c r="T378">
        <v>1</v>
      </c>
      <c r="U378" t="s">
        <v>11</v>
      </c>
      <c r="V378" t="e">
        <f>VLOOKUP(P378,'PBT Tag Rates'!$B$5:$E$34,4,FALSE)</f>
        <v>#N/A</v>
      </c>
      <c r="W378">
        <v>1</v>
      </c>
      <c r="X378" s="16">
        <f>IFERROR(LOOKUP(H378,{30,43,48,53,58,63,68,73,78,83,88,93,97},{42,47,52,57,62,67,72,77,82,87,92,99,100}),999)</f>
        <v>57</v>
      </c>
      <c r="Y378" s="19">
        <f t="shared" si="38"/>
        <v>5.6818181818181825</v>
      </c>
      <c r="Z378" s="19">
        <f t="shared" si="41"/>
        <v>5.7284090909090919</v>
      </c>
      <c r="AA378" s="19">
        <f t="shared" si="42"/>
        <v>17.185227272727278</v>
      </c>
      <c r="AB378" s="19" t="s">
        <v>8887</v>
      </c>
    </row>
    <row r="379" spans="1:28" x14ac:dyDescent="0.35">
      <c r="A379" t="s">
        <v>1562</v>
      </c>
      <c r="B379" t="s">
        <v>2478</v>
      </c>
      <c r="C379" t="s">
        <v>2479</v>
      </c>
      <c r="D379" s="1">
        <v>44805</v>
      </c>
      <c r="E379">
        <f t="shared" si="39"/>
        <v>18</v>
      </c>
      <c r="F379" t="s">
        <v>6</v>
      </c>
      <c r="G379">
        <v>840</v>
      </c>
      <c r="H379">
        <f t="shared" si="36"/>
        <v>84</v>
      </c>
      <c r="I379" t="s">
        <v>7</v>
      </c>
      <c r="J379" t="s">
        <v>8</v>
      </c>
      <c r="L379" t="s">
        <v>1569</v>
      </c>
      <c r="M379" t="str">
        <f t="shared" si="37"/>
        <v>M</v>
      </c>
      <c r="N379" t="s">
        <v>2480</v>
      </c>
      <c r="O379" t="s">
        <v>2481</v>
      </c>
      <c r="P379" t="s">
        <v>15</v>
      </c>
      <c r="Q379">
        <v>4</v>
      </c>
      <c r="R379">
        <f t="shared" si="40"/>
        <v>2018</v>
      </c>
      <c r="S379" t="s">
        <v>8</v>
      </c>
      <c r="T379" t="s">
        <v>8</v>
      </c>
      <c r="U379" t="s">
        <v>8858</v>
      </c>
      <c r="V379">
        <f>VLOOKUP(P379,'PBT Tag Rates'!$B$5:$E$34,4,FALSE)</f>
        <v>0.96828396500000002</v>
      </c>
      <c r="W379">
        <v>1</v>
      </c>
      <c r="X379" s="16">
        <f>IFERROR(LOOKUP(H379,{30,43,48,53,58,63,68,73,78,83,88,93,97},{42,47,52,57,62,67,72,77,82,87,92,99,100}),999)</f>
        <v>87</v>
      </c>
      <c r="Y379" s="19">
        <f t="shared" si="38"/>
        <v>5.6818181818181825</v>
      </c>
      <c r="Z379" s="19">
        <f t="shared" si="41"/>
        <v>5.7284090909090919</v>
      </c>
      <c r="AA379" s="19">
        <f t="shared" si="42"/>
        <v>17.185227272727278</v>
      </c>
      <c r="AB379" s="19" t="s">
        <v>8887</v>
      </c>
    </row>
    <row r="380" spans="1:28" x14ac:dyDescent="0.35">
      <c r="A380" t="s">
        <v>1562</v>
      </c>
      <c r="B380" t="s">
        <v>2482</v>
      </c>
      <c r="C380" t="s">
        <v>2483</v>
      </c>
      <c r="D380" s="1">
        <v>44805</v>
      </c>
      <c r="E380">
        <f t="shared" si="39"/>
        <v>18</v>
      </c>
      <c r="F380" t="s">
        <v>16</v>
      </c>
      <c r="G380">
        <v>790</v>
      </c>
      <c r="H380">
        <f t="shared" si="36"/>
        <v>79</v>
      </c>
      <c r="I380" t="s">
        <v>7</v>
      </c>
      <c r="J380" t="s">
        <v>8</v>
      </c>
      <c r="L380" t="s">
        <v>16</v>
      </c>
      <c r="M380" t="str">
        <f t="shared" si="37"/>
        <v>F</v>
      </c>
      <c r="N380" t="s">
        <v>8</v>
      </c>
      <c r="O380" t="s">
        <v>8</v>
      </c>
      <c r="P380" t="s">
        <v>11</v>
      </c>
      <c r="Q380" t="s">
        <v>8</v>
      </c>
      <c r="R380" t="str">
        <f t="shared" si="40"/>
        <v>U</v>
      </c>
      <c r="S380" t="s">
        <v>12</v>
      </c>
      <c r="T380">
        <v>1</v>
      </c>
      <c r="U380" t="s">
        <v>11</v>
      </c>
      <c r="V380" t="e">
        <f>VLOOKUP(P380,'PBT Tag Rates'!$B$5:$E$34,4,FALSE)</f>
        <v>#N/A</v>
      </c>
      <c r="W380">
        <v>1</v>
      </c>
      <c r="X380" s="16">
        <f>IFERROR(LOOKUP(H380,{30,43,48,53,58,63,68,73,78,83,88,93,97},{42,47,52,57,62,67,72,77,82,87,92,99,100}),999)</f>
        <v>82</v>
      </c>
      <c r="Y380" s="19">
        <f t="shared" si="38"/>
        <v>5.6818181818181825</v>
      </c>
      <c r="Z380" s="19">
        <f t="shared" si="41"/>
        <v>5.7284090909090919</v>
      </c>
      <c r="AA380" s="19">
        <f t="shared" si="42"/>
        <v>17.185227272727278</v>
      </c>
      <c r="AB380" s="19" t="s">
        <v>8887</v>
      </c>
    </row>
    <row r="381" spans="1:28" x14ac:dyDescent="0.35">
      <c r="A381" t="s">
        <v>1562</v>
      </c>
      <c r="B381" t="s">
        <v>2484</v>
      </c>
      <c r="C381" t="s">
        <v>2485</v>
      </c>
      <c r="D381" s="1">
        <v>44805</v>
      </c>
      <c r="E381">
        <f t="shared" si="39"/>
        <v>18</v>
      </c>
      <c r="F381" t="s">
        <v>6</v>
      </c>
      <c r="G381">
        <v>720</v>
      </c>
      <c r="H381">
        <f t="shared" si="36"/>
        <v>72</v>
      </c>
      <c r="I381" t="s">
        <v>7</v>
      </c>
      <c r="J381" t="s">
        <v>8</v>
      </c>
      <c r="L381" t="s">
        <v>6</v>
      </c>
      <c r="M381" t="str">
        <f t="shared" si="37"/>
        <v>M</v>
      </c>
      <c r="N381" t="s">
        <v>8</v>
      </c>
      <c r="O381" t="s">
        <v>8</v>
      </c>
      <c r="P381" t="s">
        <v>11</v>
      </c>
      <c r="Q381" t="s">
        <v>8</v>
      </c>
      <c r="R381" t="str">
        <f t="shared" si="40"/>
        <v>U</v>
      </c>
      <c r="S381" t="s">
        <v>12</v>
      </c>
      <c r="T381">
        <v>1</v>
      </c>
      <c r="U381" t="s">
        <v>11</v>
      </c>
      <c r="V381" t="e">
        <f>VLOOKUP(P381,'PBT Tag Rates'!$B$5:$E$34,4,FALSE)</f>
        <v>#N/A</v>
      </c>
      <c r="W381">
        <v>1</v>
      </c>
      <c r="X381" s="16">
        <f>IFERROR(LOOKUP(H381,{30,43,48,53,58,63,68,73,78,83,88,93,97},{42,47,52,57,62,67,72,77,82,87,92,99,100}),999)</f>
        <v>72</v>
      </c>
      <c r="Y381" s="19">
        <f t="shared" si="38"/>
        <v>5.6818181818181825</v>
      </c>
      <c r="Z381" s="19">
        <f t="shared" si="41"/>
        <v>5.7284090909090919</v>
      </c>
      <c r="AA381" s="19">
        <f t="shared" si="42"/>
        <v>17.185227272727278</v>
      </c>
      <c r="AB381" s="19" t="s">
        <v>8887</v>
      </c>
    </row>
    <row r="382" spans="1:28" x14ac:dyDescent="0.35">
      <c r="A382" t="s">
        <v>1562</v>
      </c>
      <c r="B382" t="s">
        <v>2486</v>
      </c>
      <c r="C382" t="s">
        <v>2487</v>
      </c>
      <c r="D382" s="1">
        <v>44805</v>
      </c>
      <c r="E382">
        <f t="shared" si="39"/>
        <v>18</v>
      </c>
      <c r="F382" t="s">
        <v>16</v>
      </c>
      <c r="G382">
        <v>800</v>
      </c>
      <c r="H382">
        <f t="shared" si="36"/>
        <v>80</v>
      </c>
      <c r="I382" t="s">
        <v>9</v>
      </c>
      <c r="J382">
        <v>1</v>
      </c>
      <c r="L382" t="s">
        <v>16</v>
      </c>
      <c r="M382" t="str">
        <f t="shared" si="37"/>
        <v>F</v>
      </c>
      <c r="N382" t="s">
        <v>623</v>
      </c>
      <c r="O382" t="s">
        <v>624</v>
      </c>
      <c r="P382" t="s">
        <v>19</v>
      </c>
      <c r="Q382">
        <v>4</v>
      </c>
      <c r="R382">
        <f t="shared" si="40"/>
        <v>2018</v>
      </c>
      <c r="S382" t="s">
        <v>8</v>
      </c>
      <c r="T382" t="s">
        <v>8</v>
      </c>
      <c r="U382" t="s">
        <v>8875</v>
      </c>
      <c r="V382">
        <f>VLOOKUP(P382,'PBT Tag Rates'!$B$5:$E$34,4,FALSE)</f>
        <v>0.80551598400000002</v>
      </c>
      <c r="W382">
        <v>1</v>
      </c>
      <c r="X382" s="16">
        <f>IFERROR(LOOKUP(H382,{30,43,48,53,58,63,68,73,78,83,88,93,97},{42,47,52,57,62,67,72,77,82,87,92,99,100}),999)</f>
        <v>82</v>
      </c>
      <c r="Y382" s="19">
        <f t="shared" si="38"/>
        <v>5.6818181818181825</v>
      </c>
      <c r="Z382" s="19">
        <f t="shared" si="41"/>
        <v>5.7284090909090919</v>
      </c>
      <c r="AA382" s="19">
        <f t="shared" si="42"/>
        <v>17.185227272727278</v>
      </c>
      <c r="AB382" s="19" t="s">
        <v>8886</v>
      </c>
    </row>
    <row r="383" spans="1:28" x14ac:dyDescent="0.35">
      <c r="A383" t="s">
        <v>1562</v>
      </c>
      <c r="B383" t="s">
        <v>2488</v>
      </c>
      <c r="C383" t="s">
        <v>2489</v>
      </c>
      <c r="D383" s="1">
        <v>44805</v>
      </c>
      <c r="E383">
        <f t="shared" si="39"/>
        <v>18</v>
      </c>
      <c r="F383" t="s">
        <v>6</v>
      </c>
      <c r="G383">
        <v>600</v>
      </c>
      <c r="H383">
        <f t="shared" si="36"/>
        <v>60</v>
      </c>
      <c r="I383" t="s">
        <v>7</v>
      </c>
      <c r="J383" t="s">
        <v>8</v>
      </c>
      <c r="L383" t="s">
        <v>6</v>
      </c>
      <c r="M383" t="str">
        <f t="shared" si="37"/>
        <v>M</v>
      </c>
      <c r="N383" t="s">
        <v>1062</v>
      </c>
      <c r="O383" t="s">
        <v>2344</v>
      </c>
      <c r="P383" t="s">
        <v>557</v>
      </c>
      <c r="Q383">
        <v>3</v>
      </c>
      <c r="R383">
        <f t="shared" si="40"/>
        <v>2019</v>
      </c>
      <c r="S383" t="s">
        <v>8</v>
      </c>
      <c r="T383" t="s">
        <v>8</v>
      </c>
      <c r="U383" t="s">
        <v>9084</v>
      </c>
      <c r="V383">
        <f>VLOOKUP(P383,'PBT Tag Rates'!$B$5:$E$34,4,FALSE)</f>
        <v>0.95971980899999998</v>
      </c>
      <c r="W383">
        <v>1</v>
      </c>
      <c r="X383" s="16">
        <f>IFERROR(LOOKUP(H383,{30,43,48,53,58,63,68,73,78,83,88,93,97},{42,47,52,57,62,67,72,77,82,87,92,99,100}),999)</f>
        <v>62</v>
      </c>
      <c r="Y383" s="19">
        <f t="shared" si="38"/>
        <v>5.6818181818181825</v>
      </c>
      <c r="Z383" s="19">
        <f t="shared" si="41"/>
        <v>5.7284090909090919</v>
      </c>
      <c r="AA383" s="19">
        <f t="shared" si="42"/>
        <v>17.185227272727278</v>
      </c>
      <c r="AB383" s="19" t="s">
        <v>8887</v>
      </c>
    </row>
    <row r="384" spans="1:28" x14ac:dyDescent="0.35">
      <c r="A384" t="s">
        <v>1562</v>
      </c>
      <c r="B384" t="s">
        <v>2490</v>
      </c>
      <c r="C384" t="s">
        <v>2491</v>
      </c>
      <c r="D384" s="1">
        <v>44805</v>
      </c>
      <c r="E384">
        <f t="shared" si="39"/>
        <v>18</v>
      </c>
      <c r="F384" t="s">
        <v>6</v>
      </c>
      <c r="G384">
        <v>690</v>
      </c>
      <c r="H384">
        <f t="shared" si="36"/>
        <v>69</v>
      </c>
      <c r="I384" t="s">
        <v>9</v>
      </c>
      <c r="J384">
        <v>1</v>
      </c>
      <c r="L384" t="s">
        <v>6</v>
      </c>
      <c r="M384" t="str">
        <f t="shared" si="37"/>
        <v>M</v>
      </c>
      <c r="N384" t="s">
        <v>1536</v>
      </c>
      <c r="O384" t="s">
        <v>1537</v>
      </c>
      <c r="P384" t="s">
        <v>19</v>
      </c>
      <c r="Q384">
        <v>4</v>
      </c>
      <c r="R384">
        <f t="shared" si="40"/>
        <v>2018</v>
      </c>
      <c r="S384" t="s">
        <v>8</v>
      </c>
      <c r="T384" t="s">
        <v>8</v>
      </c>
      <c r="U384" t="s">
        <v>9007</v>
      </c>
      <c r="V384">
        <f>VLOOKUP(P384,'PBT Tag Rates'!$B$5:$E$34,4,FALSE)</f>
        <v>0.80551598400000002</v>
      </c>
      <c r="W384">
        <v>1</v>
      </c>
      <c r="X384" s="16">
        <f>IFERROR(LOOKUP(H384,{30,43,48,53,58,63,68,73,78,83,88,93,97},{42,47,52,57,62,67,72,77,82,87,92,99,100}),999)</f>
        <v>72</v>
      </c>
      <c r="Y384" s="19">
        <f t="shared" si="38"/>
        <v>5.6818181818181825</v>
      </c>
      <c r="Z384" s="19">
        <f t="shared" si="41"/>
        <v>5.7284090909090919</v>
      </c>
      <c r="AA384" s="19">
        <f t="shared" si="42"/>
        <v>17.185227272727278</v>
      </c>
      <c r="AB384" s="19" t="s">
        <v>8886</v>
      </c>
    </row>
    <row r="385" spans="1:28" x14ac:dyDescent="0.35">
      <c r="A385" t="s">
        <v>1562</v>
      </c>
      <c r="B385" t="s">
        <v>2492</v>
      </c>
      <c r="C385" t="s">
        <v>2493</v>
      </c>
      <c r="D385" s="1">
        <v>44805</v>
      </c>
      <c r="E385">
        <f t="shared" si="39"/>
        <v>18</v>
      </c>
      <c r="F385" t="s">
        <v>6</v>
      </c>
      <c r="G385">
        <v>780</v>
      </c>
      <c r="H385">
        <f t="shared" si="36"/>
        <v>78</v>
      </c>
      <c r="I385" t="s">
        <v>7</v>
      </c>
      <c r="J385" t="s">
        <v>8</v>
      </c>
      <c r="L385" t="s">
        <v>16</v>
      </c>
      <c r="M385" t="str">
        <f t="shared" si="37"/>
        <v>F</v>
      </c>
      <c r="N385" t="s">
        <v>618</v>
      </c>
      <c r="O385" t="s">
        <v>619</v>
      </c>
      <c r="P385" t="s">
        <v>19</v>
      </c>
      <c r="Q385">
        <v>4</v>
      </c>
      <c r="R385">
        <f t="shared" si="40"/>
        <v>2018</v>
      </c>
      <c r="S385" t="s">
        <v>8</v>
      </c>
      <c r="T385" t="s">
        <v>8</v>
      </c>
      <c r="U385" t="s">
        <v>9086</v>
      </c>
      <c r="V385">
        <f>VLOOKUP(P385,'PBT Tag Rates'!$B$5:$E$34,4,FALSE)</f>
        <v>0.80551598400000002</v>
      </c>
      <c r="W385">
        <v>1</v>
      </c>
      <c r="X385" s="16">
        <f>IFERROR(LOOKUP(H385,{30,43,48,53,58,63,68,73,78,83,88,93,97},{42,47,52,57,62,67,72,77,82,87,92,99,100}),999)</f>
        <v>82</v>
      </c>
      <c r="Y385" s="19">
        <f t="shared" si="38"/>
        <v>5.6818181818181825</v>
      </c>
      <c r="Z385" s="19">
        <f t="shared" si="41"/>
        <v>5.7284090909090919</v>
      </c>
      <c r="AA385" s="19">
        <f t="shared" si="42"/>
        <v>17.185227272727278</v>
      </c>
      <c r="AB385" s="19" t="s">
        <v>8887</v>
      </c>
    </row>
    <row r="386" spans="1:28" x14ac:dyDescent="0.35">
      <c r="A386" t="s">
        <v>1562</v>
      </c>
      <c r="B386" t="s">
        <v>2494</v>
      </c>
      <c r="C386" t="s">
        <v>2495</v>
      </c>
      <c r="D386" s="1">
        <v>44805</v>
      </c>
      <c r="E386">
        <f t="shared" si="39"/>
        <v>18</v>
      </c>
      <c r="F386" t="s">
        <v>1569</v>
      </c>
      <c r="G386">
        <v>560</v>
      </c>
      <c r="H386">
        <f t="shared" si="36"/>
        <v>56</v>
      </c>
      <c r="I386" t="s">
        <v>7</v>
      </c>
      <c r="J386" t="s">
        <v>8</v>
      </c>
      <c r="L386" t="s">
        <v>6</v>
      </c>
      <c r="M386" t="str">
        <f t="shared" si="37"/>
        <v>M</v>
      </c>
      <c r="N386" t="s">
        <v>687</v>
      </c>
      <c r="O386" t="s">
        <v>688</v>
      </c>
      <c r="P386" t="s">
        <v>557</v>
      </c>
      <c r="Q386">
        <v>3</v>
      </c>
      <c r="R386">
        <f t="shared" si="40"/>
        <v>2019</v>
      </c>
      <c r="S386" t="s">
        <v>8</v>
      </c>
      <c r="T386" t="s">
        <v>8</v>
      </c>
      <c r="U386" t="s">
        <v>9088</v>
      </c>
      <c r="V386">
        <f>VLOOKUP(P386,'PBT Tag Rates'!$B$5:$E$34,4,FALSE)</f>
        <v>0.95971980899999998</v>
      </c>
      <c r="W386">
        <v>1</v>
      </c>
      <c r="X386" s="16">
        <f>IFERROR(LOOKUP(H386,{30,43,48,53,58,63,68,73,78,83,88,93,97},{42,47,52,57,62,67,72,77,82,87,92,99,100}),999)</f>
        <v>57</v>
      </c>
      <c r="Y386" s="19">
        <f t="shared" si="38"/>
        <v>5.6818181818181825</v>
      </c>
      <c r="Z386" s="19">
        <f t="shared" si="41"/>
        <v>5.7284090909090919</v>
      </c>
      <c r="AA386" s="19">
        <f t="shared" si="42"/>
        <v>17.185227272727278</v>
      </c>
      <c r="AB386" s="19" t="s">
        <v>8887</v>
      </c>
    </row>
    <row r="387" spans="1:28" x14ac:dyDescent="0.35">
      <c r="A387" t="s">
        <v>1562</v>
      </c>
      <c r="B387" t="s">
        <v>2496</v>
      </c>
      <c r="C387" t="s">
        <v>2497</v>
      </c>
      <c r="D387" s="1">
        <v>44805</v>
      </c>
      <c r="E387">
        <f t="shared" si="39"/>
        <v>18</v>
      </c>
      <c r="F387" t="s">
        <v>16</v>
      </c>
      <c r="G387">
        <v>820</v>
      </c>
      <c r="H387">
        <f t="shared" si="36"/>
        <v>82</v>
      </c>
      <c r="I387" t="s">
        <v>9</v>
      </c>
      <c r="J387">
        <v>1</v>
      </c>
      <c r="L387" t="s">
        <v>16</v>
      </c>
      <c r="M387" t="str">
        <f t="shared" si="37"/>
        <v>F</v>
      </c>
      <c r="N387" t="s">
        <v>967</v>
      </c>
      <c r="O387" t="s">
        <v>2498</v>
      </c>
      <c r="P387" t="s">
        <v>19</v>
      </c>
      <c r="Q387">
        <v>4</v>
      </c>
      <c r="R387">
        <f t="shared" si="40"/>
        <v>2018</v>
      </c>
      <c r="S387" t="s">
        <v>8</v>
      </c>
      <c r="T387" t="s">
        <v>8</v>
      </c>
      <c r="U387" t="s">
        <v>9088</v>
      </c>
      <c r="V387">
        <f>VLOOKUP(P387,'PBT Tag Rates'!$B$5:$E$34,4,FALSE)</f>
        <v>0.80551598400000002</v>
      </c>
      <c r="W387">
        <v>1</v>
      </c>
      <c r="X387" s="16">
        <f>IFERROR(LOOKUP(H387,{30,43,48,53,58,63,68,73,78,83,88,93,97},{42,47,52,57,62,67,72,77,82,87,92,99,100}),999)</f>
        <v>82</v>
      </c>
      <c r="Y387" s="19">
        <f t="shared" si="38"/>
        <v>5.6818181818181825</v>
      </c>
      <c r="Z387" s="19">
        <f t="shared" si="41"/>
        <v>5.7284090909090919</v>
      </c>
      <c r="AA387" s="19">
        <f t="shared" si="42"/>
        <v>17.185227272727278</v>
      </c>
      <c r="AB387" s="19" t="s">
        <v>8887</v>
      </c>
    </row>
    <row r="388" spans="1:28" x14ac:dyDescent="0.35">
      <c r="A388" t="s">
        <v>1562</v>
      </c>
      <c r="B388" t="s">
        <v>2499</v>
      </c>
      <c r="C388" t="s">
        <v>2500</v>
      </c>
      <c r="D388" s="1">
        <v>44805</v>
      </c>
      <c r="E388">
        <f t="shared" si="39"/>
        <v>18</v>
      </c>
      <c r="F388" t="s">
        <v>1569</v>
      </c>
      <c r="G388">
        <v>580</v>
      </c>
      <c r="H388">
        <f t="shared" si="36"/>
        <v>58</v>
      </c>
      <c r="I388" t="s">
        <v>9</v>
      </c>
      <c r="J388">
        <v>1</v>
      </c>
      <c r="L388" t="s">
        <v>6</v>
      </c>
      <c r="M388" t="str">
        <f t="shared" si="37"/>
        <v>M</v>
      </c>
      <c r="N388" t="s">
        <v>1993</v>
      </c>
      <c r="O388" t="s">
        <v>1994</v>
      </c>
      <c r="P388" t="s">
        <v>557</v>
      </c>
      <c r="Q388">
        <v>3</v>
      </c>
      <c r="R388">
        <f t="shared" si="40"/>
        <v>2019</v>
      </c>
      <c r="S388" t="s">
        <v>8</v>
      </c>
      <c r="T388" t="s">
        <v>8</v>
      </c>
      <c r="U388" t="s">
        <v>9085</v>
      </c>
      <c r="V388">
        <f>VLOOKUP(P388,'PBT Tag Rates'!$B$5:$E$34,4,FALSE)</f>
        <v>0.95971980899999998</v>
      </c>
      <c r="W388">
        <v>1</v>
      </c>
      <c r="X388" s="16">
        <f>IFERROR(LOOKUP(H388,{30,43,48,53,58,63,68,73,78,83,88,93,97},{42,47,52,57,62,67,72,77,82,87,92,99,100}),999)</f>
        <v>62</v>
      </c>
      <c r="Y388" s="19">
        <f t="shared" si="38"/>
        <v>5.6818181818181825</v>
      </c>
      <c r="Z388" s="19">
        <f t="shared" si="41"/>
        <v>5.7284090909090919</v>
      </c>
      <c r="AA388" s="19">
        <f t="shared" si="42"/>
        <v>17.185227272727278</v>
      </c>
      <c r="AB388" s="19" t="s">
        <v>8887</v>
      </c>
    </row>
    <row r="389" spans="1:28" x14ac:dyDescent="0.35">
      <c r="A389" t="s">
        <v>1562</v>
      </c>
      <c r="B389" t="s">
        <v>2501</v>
      </c>
      <c r="C389" t="s">
        <v>2502</v>
      </c>
      <c r="D389" s="1">
        <v>44805</v>
      </c>
      <c r="E389">
        <f t="shared" si="39"/>
        <v>18</v>
      </c>
      <c r="F389" t="s">
        <v>6</v>
      </c>
      <c r="G389">
        <v>860</v>
      </c>
      <c r="H389">
        <f t="shared" si="36"/>
        <v>86</v>
      </c>
      <c r="I389" t="s">
        <v>9</v>
      </c>
      <c r="J389">
        <v>1</v>
      </c>
      <c r="L389" t="s">
        <v>6</v>
      </c>
      <c r="M389" t="str">
        <f t="shared" si="37"/>
        <v>M</v>
      </c>
      <c r="N389" t="s">
        <v>1469</v>
      </c>
      <c r="O389" t="s">
        <v>1470</v>
      </c>
      <c r="P389" t="s">
        <v>19</v>
      </c>
      <c r="Q389">
        <v>4</v>
      </c>
      <c r="R389">
        <f t="shared" si="40"/>
        <v>2018</v>
      </c>
      <c r="S389" t="s">
        <v>8</v>
      </c>
      <c r="T389" t="s">
        <v>8</v>
      </c>
      <c r="U389" t="s">
        <v>9086</v>
      </c>
      <c r="V389">
        <f>VLOOKUP(P389,'PBT Tag Rates'!$B$5:$E$34,4,FALSE)</f>
        <v>0.80551598400000002</v>
      </c>
      <c r="W389">
        <v>1</v>
      </c>
      <c r="X389" s="16">
        <f>IFERROR(LOOKUP(H389,{30,43,48,53,58,63,68,73,78,83,88,93,97},{42,47,52,57,62,67,72,77,82,87,92,99,100}),999)</f>
        <v>87</v>
      </c>
      <c r="Y389" s="19">
        <f t="shared" si="38"/>
        <v>5.6818181818181825</v>
      </c>
      <c r="Z389" s="19">
        <f t="shared" si="41"/>
        <v>5.7284090909090919</v>
      </c>
      <c r="AA389" s="19">
        <f t="shared" si="42"/>
        <v>17.185227272727278</v>
      </c>
      <c r="AB389" s="19" t="s">
        <v>8887</v>
      </c>
    </row>
    <row r="390" spans="1:28" x14ac:dyDescent="0.35">
      <c r="A390" t="s">
        <v>1562</v>
      </c>
      <c r="B390" t="s">
        <v>2503</v>
      </c>
      <c r="C390" t="s">
        <v>2504</v>
      </c>
      <c r="D390" s="1">
        <v>44805</v>
      </c>
      <c r="E390">
        <f t="shared" si="39"/>
        <v>18</v>
      </c>
      <c r="F390" t="s">
        <v>1569</v>
      </c>
      <c r="G390">
        <v>660</v>
      </c>
      <c r="H390">
        <f t="shared" ref="H390:H453" si="43">G390/10</f>
        <v>66</v>
      </c>
      <c r="I390" t="s">
        <v>9</v>
      </c>
      <c r="J390">
        <v>1</v>
      </c>
      <c r="L390" t="s">
        <v>6</v>
      </c>
      <c r="M390" t="str">
        <f t="shared" ref="M390:M453" si="44">IF(L390="U",F390,L390)</f>
        <v>M</v>
      </c>
      <c r="N390" t="s">
        <v>610</v>
      </c>
      <c r="O390" t="s">
        <v>1548</v>
      </c>
      <c r="P390" t="s">
        <v>19</v>
      </c>
      <c r="Q390">
        <v>4</v>
      </c>
      <c r="R390">
        <f t="shared" si="40"/>
        <v>2018</v>
      </c>
      <c r="S390" t="s">
        <v>8</v>
      </c>
      <c r="T390" t="s">
        <v>8</v>
      </c>
      <c r="U390" t="s">
        <v>9007</v>
      </c>
      <c r="V390">
        <f>VLOOKUP(P390,'PBT Tag Rates'!$B$5:$E$34,4,FALSE)</f>
        <v>0.80551598400000002</v>
      </c>
      <c r="W390">
        <v>1</v>
      </c>
      <c r="X390" s="16">
        <f>IFERROR(LOOKUP(H390,{30,43,48,53,58,63,68,73,78,83,88,93,97},{42,47,52,57,62,67,72,77,82,87,92,99,100}),999)</f>
        <v>67</v>
      </c>
      <c r="Y390" s="19">
        <f t="shared" ref="Y390:Y453" si="45">IF(D390&lt;$D$3,W390/$Y$3,W390/$Y$4)</f>
        <v>5.6818181818181825</v>
      </c>
      <c r="Z390" s="19">
        <f t="shared" si="41"/>
        <v>5.7284090909090919</v>
      </c>
      <c r="AA390" s="19">
        <f t="shared" si="42"/>
        <v>17.185227272727278</v>
      </c>
      <c r="AB390" s="19" t="s">
        <v>8886</v>
      </c>
    </row>
    <row r="391" spans="1:28" x14ac:dyDescent="0.35">
      <c r="A391" t="s">
        <v>1562</v>
      </c>
      <c r="B391" t="s">
        <v>2505</v>
      </c>
      <c r="C391" t="s">
        <v>2506</v>
      </c>
      <c r="D391" s="1">
        <v>44805</v>
      </c>
      <c r="E391">
        <f t="shared" ref="E391:E454" si="46">IF(D391&lt;=$D$3,60,18)</f>
        <v>18</v>
      </c>
      <c r="F391" t="s">
        <v>16</v>
      </c>
      <c r="G391">
        <v>750</v>
      </c>
      <c r="H391">
        <f t="shared" si="43"/>
        <v>75</v>
      </c>
      <c r="I391" t="s">
        <v>9</v>
      </c>
      <c r="J391">
        <v>1</v>
      </c>
      <c r="L391" t="s">
        <v>16</v>
      </c>
      <c r="M391" t="str">
        <f t="shared" si="44"/>
        <v>F</v>
      </c>
      <c r="N391" t="s">
        <v>92</v>
      </c>
      <c r="O391" t="s">
        <v>93</v>
      </c>
      <c r="P391" t="s">
        <v>19</v>
      </c>
      <c r="Q391">
        <v>4</v>
      </c>
      <c r="R391">
        <f t="shared" ref="R391:R454" si="47">IFERROR($R$3-Q391,"U")</f>
        <v>2018</v>
      </c>
      <c r="S391" t="s">
        <v>8</v>
      </c>
      <c r="T391" t="s">
        <v>8</v>
      </c>
      <c r="U391" t="s">
        <v>9007</v>
      </c>
      <c r="V391">
        <f>VLOOKUP(P391,'PBT Tag Rates'!$B$5:$E$34,4,FALSE)</f>
        <v>0.80551598400000002</v>
      </c>
      <c r="W391">
        <v>1</v>
      </c>
      <c r="X391" s="16">
        <f>IFERROR(LOOKUP(H391,{30,43,48,53,58,63,68,73,78,83,88,93,97},{42,47,52,57,62,67,72,77,82,87,92,99,100}),999)</f>
        <v>77</v>
      </c>
      <c r="Y391" s="19">
        <f t="shared" si="45"/>
        <v>5.6818181818181825</v>
      </c>
      <c r="Z391" s="19">
        <f t="shared" ref="Z391:Z454" si="48">Y391*(1+$Z$4)</f>
        <v>5.7284090909090919</v>
      </c>
      <c r="AA391" s="19">
        <f t="shared" ref="AA391:AA454" si="49">IF(D391&lt;$D$3,Z391/$AA$3,Z391/$AA$4)</f>
        <v>17.185227272727278</v>
      </c>
      <c r="AB391" s="19" t="s">
        <v>8886</v>
      </c>
    </row>
    <row r="392" spans="1:28" x14ac:dyDescent="0.35">
      <c r="A392" t="s">
        <v>1562</v>
      </c>
      <c r="B392" t="s">
        <v>2507</v>
      </c>
      <c r="C392" t="s">
        <v>2508</v>
      </c>
      <c r="D392" s="1">
        <v>44805</v>
      </c>
      <c r="E392">
        <f t="shared" si="46"/>
        <v>18</v>
      </c>
      <c r="F392" t="s">
        <v>16</v>
      </c>
      <c r="G392">
        <v>780</v>
      </c>
      <c r="H392">
        <f t="shared" si="43"/>
        <v>78</v>
      </c>
      <c r="I392" t="s">
        <v>9</v>
      </c>
      <c r="J392" t="s">
        <v>8</v>
      </c>
      <c r="L392" t="s">
        <v>16</v>
      </c>
      <c r="M392" t="str">
        <f t="shared" si="44"/>
        <v>F</v>
      </c>
      <c r="N392" t="s">
        <v>8</v>
      </c>
      <c r="O392" t="s">
        <v>8</v>
      </c>
      <c r="P392" t="s">
        <v>11</v>
      </c>
      <c r="Q392" t="s">
        <v>8</v>
      </c>
      <c r="R392" t="str">
        <f t="shared" si="47"/>
        <v>U</v>
      </c>
      <c r="S392" t="s">
        <v>12</v>
      </c>
      <c r="T392">
        <v>1</v>
      </c>
      <c r="U392" t="s">
        <v>8890</v>
      </c>
      <c r="V392" t="e">
        <f>VLOOKUP(P392,'PBT Tag Rates'!$B$5:$E$34,4,FALSE)</f>
        <v>#N/A</v>
      </c>
      <c r="W392">
        <v>1</v>
      </c>
      <c r="X392" s="16">
        <f>IFERROR(LOOKUP(H392,{30,43,48,53,58,63,68,73,78,83,88,93,97},{42,47,52,57,62,67,72,77,82,87,92,99,100}),999)</f>
        <v>82</v>
      </c>
      <c r="Y392" s="19">
        <f t="shared" si="45"/>
        <v>5.6818181818181825</v>
      </c>
      <c r="Z392" s="19">
        <f t="shared" si="48"/>
        <v>5.7284090909090919</v>
      </c>
      <c r="AA392" s="19">
        <f t="shared" si="49"/>
        <v>17.185227272727278</v>
      </c>
      <c r="AB392" s="19" t="s">
        <v>8887</v>
      </c>
    </row>
    <row r="393" spans="1:28" x14ac:dyDescent="0.35">
      <c r="A393" t="s">
        <v>1562</v>
      </c>
      <c r="B393" t="s">
        <v>2509</v>
      </c>
      <c r="C393" t="s">
        <v>2510</v>
      </c>
      <c r="D393" s="1">
        <v>44805</v>
      </c>
      <c r="E393">
        <f t="shared" si="46"/>
        <v>18</v>
      </c>
      <c r="F393" t="s">
        <v>6</v>
      </c>
      <c r="G393">
        <v>810</v>
      </c>
      <c r="H393">
        <f t="shared" si="43"/>
        <v>81</v>
      </c>
      <c r="I393" t="s">
        <v>9</v>
      </c>
      <c r="J393">
        <v>1</v>
      </c>
      <c r="L393" t="s">
        <v>6</v>
      </c>
      <c r="M393" t="str">
        <f t="shared" si="44"/>
        <v>M</v>
      </c>
      <c r="N393" t="s">
        <v>903</v>
      </c>
      <c r="O393" t="s">
        <v>2511</v>
      </c>
      <c r="P393" t="s">
        <v>19</v>
      </c>
      <c r="Q393">
        <v>4</v>
      </c>
      <c r="R393">
        <f t="shared" si="47"/>
        <v>2018</v>
      </c>
      <c r="S393" t="s">
        <v>8</v>
      </c>
      <c r="T393" t="s">
        <v>8</v>
      </c>
      <c r="U393" t="s">
        <v>9084</v>
      </c>
      <c r="V393">
        <f>VLOOKUP(P393,'PBT Tag Rates'!$B$5:$E$34,4,FALSE)</f>
        <v>0.80551598400000002</v>
      </c>
      <c r="W393">
        <v>1</v>
      </c>
      <c r="X393" s="16">
        <f>IFERROR(LOOKUP(H393,{30,43,48,53,58,63,68,73,78,83,88,93,97},{42,47,52,57,62,67,72,77,82,87,92,99,100}),999)</f>
        <v>82</v>
      </c>
      <c r="Y393" s="19">
        <f t="shared" si="45"/>
        <v>5.6818181818181825</v>
      </c>
      <c r="Z393" s="19">
        <f t="shared" si="48"/>
        <v>5.7284090909090919</v>
      </c>
      <c r="AA393" s="19">
        <f t="shared" si="49"/>
        <v>17.185227272727278</v>
      </c>
      <c r="AB393" s="19" t="s">
        <v>8887</v>
      </c>
    </row>
    <row r="394" spans="1:28" x14ac:dyDescent="0.35">
      <c r="A394" t="s">
        <v>1562</v>
      </c>
      <c r="B394" t="s">
        <v>2512</v>
      </c>
      <c r="C394" t="s">
        <v>2513</v>
      </c>
      <c r="D394" s="1">
        <v>44805</v>
      </c>
      <c r="E394">
        <f t="shared" si="46"/>
        <v>18</v>
      </c>
      <c r="F394" t="s">
        <v>6</v>
      </c>
      <c r="G394">
        <v>720</v>
      </c>
      <c r="H394">
        <f t="shared" si="43"/>
        <v>72</v>
      </c>
      <c r="I394" t="s">
        <v>7</v>
      </c>
      <c r="J394" t="s">
        <v>8</v>
      </c>
      <c r="L394" t="s">
        <v>6</v>
      </c>
      <c r="M394" t="str">
        <f t="shared" si="44"/>
        <v>M</v>
      </c>
      <c r="N394" t="s">
        <v>102</v>
      </c>
      <c r="O394" t="s">
        <v>1179</v>
      </c>
      <c r="P394" t="s">
        <v>19</v>
      </c>
      <c r="Q394">
        <v>4</v>
      </c>
      <c r="R394">
        <f t="shared" si="47"/>
        <v>2018</v>
      </c>
      <c r="S394" t="s">
        <v>8</v>
      </c>
      <c r="T394" t="s">
        <v>8</v>
      </c>
      <c r="U394" t="s">
        <v>9086</v>
      </c>
      <c r="V394">
        <f>VLOOKUP(P394,'PBT Tag Rates'!$B$5:$E$34,4,FALSE)</f>
        <v>0.80551598400000002</v>
      </c>
      <c r="W394">
        <v>1</v>
      </c>
      <c r="X394" s="16">
        <f>IFERROR(LOOKUP(H394,{30,43,48,53,58,63,68,73,78,83,88,93,97},{42,47,52,57,62,67,72,77,82,87,92,99,100}),999)</f>
        <v>72</v>
      </c>
      <c r="Y394" s="19">
        <f t="shared" si="45"/>
        <v>5.6818181818181825</v>
      </c>
      <c r="Z394" s="19">
        <f t="shared" si="48"/>
        <v>5.7284090909090919</v>
      </c>
      <c r="AA394" s="19">
        <f t="shared" si="49"/>
        <v>17.185227272727278</v>
      </c>
      <c r="AB394" s="19" t="s">
        <v>8887</v>
      </c>
    </row>
    <row r="395" spans="1:28" x14ac:dyDescent="0.35">
      <c r="A395" t="s">
        <v>1562</v>
      </c>
      <c r="B395" t="s">
        <v>2514</v>
      </c>
      <c r="C395" t="s">
        <v>2515</v>
      </c>
      <c r="D395" s="1">
        <v>44805</v>
      </c>
      <c r="E395">
        <f t="shared" si="46"/>
        <v>18</v>
      </c>
      <c r="F395" t="s">
        <v>16</v>
      </c>
      <c r="G395">
        <v>700</v>
      </c>
      <c r="H395">
        <f t="shared" si="43"/>
        <v>70</v>
      </c>
      <c r="I395" t="s">
        <v>9</v>
      </c>
      <c r="J395">
        <v>1</v>
      </c>
      <c r="L395" t="s">
        <v>16</v>
      </c>
      <c r="M395" t="str">
        <f t="shared" si="44"/>
        <v>F</v>
      </c>
      <c r="N395" t="s">
        <v>2516</v>
      </c>
      <c r="O395" t="s">
        <v>2517</v>
      </c>
      <c r="P395" t="s">
        <v>19</v>
      </c>
      <c r="Q395">
        <v>4</v>
      </c>
      <c r="R395">
        <f t="shared" si="47"/>
        <v>2018</v>
      </c>
      <c r="S395" t="s">
        <v>8</v>
      </c>
      <c r="T395" t="s">
        <v>8</v>
      </c>
      <c r="U395" t="s">
        <v>8875</v>
      </c>
      <c r="V395">
        <f>VLOOKUP(P395,'PBT Tag Rates'!$B$5:$E$34,4,FALSE)</f>
        <v>0.80551598400000002</v>
      </c>
      <c r="W395">
        <v>1</v>
      </c>
      <c r="X395" s="16">
        <f>IFERROR(LOOKUP(H395,{30,43,48,53,58,63,68,73,78,83,88,93,97},{42,47,52,57,62,67,72,77,82,87,92,99,100}),999)</f>
        <v>72</v>
      </c>
      <c r="Y395" s="19">
        <f t="shared" si="45"/>
        <v>5.6818181818181825</v>
      </c>
      <c r="Z395" s="19">
        <f t="shared" si="48"/>
        <v>5.7284090909090919</v>
      </c>
      <c r="AA395" s="19">
        <f t="shared" si="49"/>
        <v>17.185227272727278</v>
      </c>
      <c r="AB395" s="19" t="s">
        <v>8886</v>
      </c>
    </row>
    <row r="396" spans="1:28" x14ac:dyDescent="0.35">
      <c r="A396" t="s">
        <v>1562</v>
      </c>
      <c r="B396" t="s">
        <v>2518</v>
      </c>
      <c r="C396" t="s">
        <v>2519</v>
      </c>
      <c r="D396" s="1">
        <v>44805</v>
      </c>
      <c r="E396">
        <f t="shared" si="46"/>
        <v>18</v>
      </c>
      <c r="F396" t="s">
        <v>16</v>
      </c>
      <c r="G396">
        <v>680</v>
      </c>
      <c r="H396">
        <f t="shared" si="43"/>
        <v>68</v>
      </c>
      <c r="I396" t="s">
        <v>7</v>
      </c>
      <c r="J396" t="s">
        <v>8</v>
      </c>
      <c r="L396" t="s">
        <v>16</v>
      </c>
      <c r="M396" t="str">
        <f t="shared" si="44"/>
        <v>F</v>
      </c>
      <c r="N396" t="s">
        <v>8</v>
      </c>
      <c r="O396" t="s">
        <v>8</v>
      </c>
      <c r="P396" t="s">
        <v>11</v>
      </c>
      <c r="Q396" t="s">
        <v>8</v>
      </c>
      <c r="R396" t="str">
        <f t="shared" si="47"/>
        <v>U</v>
      </c>
      <c r="S396" t="s">
        <v>12</v>
      </c>
      <c r="T396">
        <v>0.999999999999997</v>
      </c>
      <c r="U396" t="s">
        <v>11</v>
      </c>
      <c r="V396" t="e">
        <f>VLOOKUP(P396,'PBT Tag Rates'!$B$5:$E$34,4,FALSE)</f>
        <v>#N/A</v>
      </c>
      <c r="W396">
        <v>1</v>
      </c>
      <c r="X396" s="16">
        <f>IFERROR(LOOKUP(H396,{30,43,48,53,58,63,68,73,78,83,88,93,97},{42,47,52,57,62,67,72,77,82,87,92,99,100}),999)</f>
        <v>72</v>
      </c>
      <c r="Y396" s="19">
        <f t="shared" si="45"/>
        <v>5.6818181818181825</v>
      </c>
      <c r="Z396" s="19">
        <f t="shared" si="48"/>
        <v>5.7284090909090919</v>
      </c>
      <c r="AA396" s="19">
        <f t="shared" si="49"/>
        <v>17.185227272727278</v>
      </c>
      <c r="AB396" s="19" t="s">
        <v>8887</v>
      </c>
    </row>
    <row r="397" spans="1:28" x14ac:dyDescent="0.35">
      <c r="A397" t="s">
        <v>1562</v>
      </c>
      <c r="B397" t="s">
        <v>2520</v>
      </c>
      <c r="C397" t="s">
        <v>2521</v>
      </c>
      <c r="D397" s="1">
        <v>44805</v>
      </c>
      <c r="E397">
        <f t="shared" si="46"/>
        <v>18</v>
      </c>
      <c r="F397" t="s">
        <v>1569</v>
      </c>
      <c r="G397">
        <v>570</v>
      </c>
      <c r="H397">
        <f t="shared" si="43"/>
        <v>57</v>
      </c>
      <c r="I397" t="s">
        <v>7</v>
      </c>
      <c r="J397" t="s">
        <v>8</v>
      </c>
      <c r="L397" t="s">
        <v>6</v>
      </c>
      <c r="M397" t="str">
        <f t="shared" si="44"/>
        <v>M</v>
      </c>
      <c r="N397" t="s">
        <v>8</v>
      </c>
      <c r="O397" t="s">
        <v>8</v>
      </c>
      <c r="P397" t="s">
        <v>11</v>
      </c>
      <c r="Q397" t="s">
        <v>8</v>
      </c>
      <c r="R397" t="str">
        <f t="shared" si="47"/>
        <v>U</v>
      </c>
      <c r="S397" t="s">
        <v>12</v>
      </c>
      <c r="T397">
        <v>1.00000000000001</v>
      </c>
      <c r="U397" t="s">
        <v>11</v>
      </c>
      <c r="V397" t="e">
        <f>VLOOKUP(P397,'PBT Tag Rates'!$B$5:$E$34,4,FALSE)</f>
        <v>#N/A</v>
      </c>
      <c r="W397">
        <v>1</v>
      </c>
      <c r="X397" s="16">
        <f>IFERROR(LOOKUP(H397,{30,43,48,53,58,63,68,73,78,83,88,93,97},{42,47,52,57,62,67,72,77,82,87,92,99,100}),999)</f>
        <v>57</v>
      </c>
      <c r="Y397" s="19">
        <f t="shared" si="45"/>
        <v>5.6818181818181825</v>
      </c>
      <c r="Z397" s="19">
        <f t="shared" si="48"/>
        <v>5.7284090909090919</v>
      </c>
      <c r="AA397" s="19">
        <f t="shared" si="49"/>
        <v>17.185227272727278</v>
      </c>
      <c r="AB397" s="19" t="s">
        <v>8887</v>
      </c>
    </row>
    <row r="398" spans="1:28" x14ac:dyDescent="0.35">
      <c r="A398" t="s">
        <v>1562</v>
      </c>
      <c r="B398" t="s">
        <v>2522</v>
      </c>
      <c r="C398" t="s">
        <v>2523</v>
      </c>
      <c r="D398" s="1">
        <v>44805</v>
      </c>
      <c r="E398">
        <f t="shared" si="46"/>
        <v>18</v>
      </c>
      <c r="F398" t="s">
        <v>6</v>
      </c>
      <c r="G398">
        <v>840</v>
      </c>
      <c r="H398">
        <f t="shared" si="43"/>
        <v>84</v>
      </c>
      <c r="I398" t="s">
        <v>9</v>
      </c>
      <c r="J398">
        <v>1</v>
      </c>
      <c r="L398" t="s">
        <v>6</v>
      </c>
      <c r="M398" t="str">
        <f t="shared" si="44"/>
        <v>M</v>
      </c>
      <c r="N398" t="s">
        <v>604</v>
      </c>
      <c r="O398" t="s">
        <v>2524</v>
      </c>
      <c r="P398" t="s">
        <v>19</v>
      </c>
      <c r="Q398">
        <v>4</v>
      </c>
      <c r="R398">
        <f t="shared" si="47"/>
        <v>2018</v>
      </c>
      <c r="S398" t="s">
        <v>8</v>
      </c>
      <c r="T398" t="s">
        <v>8</v>
      </c>
      <c r="U398" t="s">
        <v>8875</v>
      </c>
      <c r="V398">
        <f>VLOOKUP(P398,'PBT Tag Rates'!$B$5:$E$34,4,FALSE)</f>
        <v>0.80551598400000002</v>
      </c>
      <c r="W398">
        <v>1</v>
      </c>
      <c r="X398" s="16">
        <f>IFERROR(LOOKUP(H398,{30,43,48,53,58,63,68,73,78,83,88,93,97},{42,47,52,57,62,67,72,77,82,87,92,99,100}),999)</f>
        <v>87</v>
      </c>
      <c r="Y398" s="19">
        <f t="shared" si="45"/>
        <v>5.6818181818181825</v>
      </c>
      <c r="Z398" s="19">
        <f t="shared" si="48"/>
        <v>5.7284090909090919</v>
      </c>
      <c r="AA398" s="19">
        <f t="shared" si="49"/>
        <v>17.185227272727278</v>
      </c>
      <c r="AB398" s="19" t="s">
        <v>8886</v>
      </c>
    </row>
    <row r="399" spans="1:28" x14ac:dyDescent="0.35">
      <c r="A399" t="s">
        <v>1562</v>
      </c>
      <c r="B399" t="s">
        <v>2525</v>
      </c>
      <c r="C399" t="s">
        <v>2526</v>
      </c>
      <c r="D399" s="1">
        <v>44805</v>
      </c>
      <c r="E399">
        <f t="shared" si="46"/>
        <v>18</v>
      </c>
      <c r="F399" t="s">
        <v>6</v>
      </c>
      <c r="G399">
        <v>600</v>
      </c>
      <c r="H399">
        <f t="shared" si="43"/>
        <v>60</v>
      </c>
      <c r="I399" t="s">
        <v>9</v>
      </c>
      <c r="J399">
        <v>1</v>
      </c>
      <c r="L399" t="s">
        <v>6</v>
      </c>
      <c r="M399" t="str">
        <f t="shared" si="44"/>
        <v>M</v>
      </c>
      <c r="N399" t="s">
        <v>575</v>
      </c>
      <c r="O399" t="s">
        <v>2527</v>
      </c>
      <c r="P399" t="s">
        <v>557</v>
      </c>
      <c r="Q399">
        <v>3</v>
      </c>
      <c r="R399">
        <f t="shared" si="47"/>
        <v>2019</v>
      </c>
      <c r="S399" t="s">
        <v>8</v>
      </c>
      <c r="T399" t="s">
        <v>8</v>
      </c>
      <c r="U399" t="s">
        <v>9089</v>
      </c>
      <c r="V399">
        <f>VLOOKUP(P399,'PBT Tag Rates'!$B$5:$E$34,4,FALSE)</f>
        <v>0.95971980899999998</v>
      </c>
      <c r="W399">
        <v>1</v>
      </c>
      <c r="X399" s="16">
        <f>IFERROR(LOOKUP(H399,{30,43,48,53,58,63,68,73,78,83,88,93,97},{42,47,52,57,62,67,72,77,82,87,92,99,100}),999)</f>
        <v>62</v>
      </c>
      <c r="Y399" s="19">
        <f t="shared" si="45"/>
        <v>5.6818181818181825</v>
      </c>
      <c r="Z399" s="19">
        <f t="shared" si="48"/>
        <v>5.7284090909090919</v>
      </c>
      <c r="AA399" s="19">
        <f t="shared" si="49"/>
        <v>17.185227272727278</v>
      </c>
      <c r="AB399" s="19" t="s">
        <v>8887</v>
      </c>
    </row>
    <row r="400" spans="1:28" x14ac:dyDescent="0.35">
      <c r="A400" t="s">
        <v>1562</v>
      </c>
      <c r="B400" t="s">
        <v>2528</v>
      </c>
      <c r="C400" t="s">
        <v>2529</v>
      </c>
      <c r="D400" s="1">
        <v>44806</v>
      </c>
      <c r="E400">
        <f t="shared" si="46"/>
        <v>18</v>
      </c>
      <c r="F400" t="s">
        <v>6</v>
      </c>
      <c r="G400">
        <v>910</v>
      </c>
      <c r="H400">
        <f t="shared" si="43"/>
        <v>91</v>
      </c>
      <c r="I400" t="s">
        <v>9</v>
      </c>
      <c r="J400">
        <v>1</v>
      </c>
      <c r="L400" t="s">
        <v>6</v>
      </c>
      <c r="M400" t="str">
        <f t="shared" si="44"/>
        <v>M</v>
      </c>
      <c r="N400" t="s">
        <v>646</v>
      </c>
      <c r="O400" t="s">
        <v>834</v>
      </c>
      <c r="P400" t="s">
        <v>19</v>
      </c>
      <c r="Q400">
        <v>4</v>
      </c>
      <c r="R400">
        <f t="shared" si="47"/>
        <v>2018</v>
      </c>
      <c r="S400" t="s">
        <v>8</v>
      </c>
      <c r="T400" t="s">
        <v>8</v>
      </c>
      <c r="U400" t="s">
        <v>9086</v>
      </c>
      <c r="V400">
        <f>VLOOKUP(P400,'PBT Tag Rates'!$B$5:$E$34,4,FALSE)</f>
        <v>0.80551598400000002</v>
      </c>
      <c r="W400">
        <v>1</v>
      </c>
      <c r="X400" s="16">
        <f>IFERROR(LOOKUP(H400,{30,43,48,53,58,63,68,73,78,83,88,93,97},{42,47,52,57,62,67,72,77,82,87,92,99,100}),999)</f>
        <v>92</v>
      </c>
      <c r="Y400" s="19">
        <f t="shared" si="45"/>
        <v>5.6818181818181825</v>
      </c>
      <c r="Z400" s="19">
        <f t="shared" si="48"/>
        <v>5.7284090909090919</v>
      </c>
      <c r="AA400" s="19">
        <f t="shared" si="49"/>
        <v>17.185227272727278</v>
      </c>
      <c r="AB400" s="19" t="s">
        <v>8887</v>
      </c>
    </row>
    <row r="401" spans="1:28" x14ac:dyDescent="0.35">
      <c r="A401" t="s">
        <v>1562</v>
      </c>
      <c r="B401" t="s">
        <v>2530</v>
      </c>
      <c r="C401" t="s">
        <v>2531</v>
      </c>
      <c r="D401" s="1">
        <v>44806</v>
      </c>
      <c r="E401">
        <f t="shared" si="46"/>
        <v>18</v>
      </c>
      <c r="F401" t="s">
        <v>16</v>
      </c>
      <c r="G401">
        <v>740</v>
      </c>
      <c r="H401">
        <f t="shared" si="43"/>
        <v>74</v>
      </c>
      <c r="I401" t="s">
        <v>9</v>
      </c>
      <c r="J401" t="s">
        <v>8</v>
      </c>
      <c r="L401" t="s">
        <v>16</v>
      </c>
      <c r="M401" t="str">
        <f t="shared" si="44"/>
        <v>F</v>
      </c>
      <c r="N401" t="s">
        <v>39</v>
      </c>
      <c r="O401" t="s">
        <v>670</v>
      </c>
      <c r="P401" t="s">
        <v>19</v>
      </c>
      <c r="Q401">
        <v>4</v>
      </c>
      <c r="R401">
        <f t="shared" si="47"/>
        <v>2018</v>
      </c>
      <c r="S401" t="s">
        <v>8</v>
      </c>
      <c r="T401" t="s">
        <v>8</v>
      </c>
      <c r="U401" t="s">
        <v>9086</v>
      </c>
      <c r="V401">
        <f>VLOOKUP(P401,'PBT Tag Rates'!$B$5:$E$34,4,FALSE)</f>
        <v>0.80551598400000002</v>
      </c>
      <c r="W401">
        <v>1</v>
      </c>
      <c r="X401" s="16">
        <f>IFERROR(LOOKUP(H401,{30,43,48,53,58,63,68,73,78,83,88,93,97},{42,47,52,57,62,67,72,77,82,87,92,99,100}),999)</f>
        <v>77</v>
      </c>
      <c r="Y401" s="19">
        <f t="shared" si="45"/>
        <v>5.6818181818181825</v>
      </c>
      <c r="Z401" s="19">
        <f t="shared" si="48"/>
        <v>5.7284090909090919</v>
      </c>
      <c r="AA401" s="19">
        <f t="shared" si="49"/>
        <v>17.185227272727278</v>
      </c>
      <c r="AB401" s="19" t="s">
        <v>8887</v>
      </c>
    </row>
    <row r="402" spans="1:28" x14ac:dyDescent="0.35">
      <c r="A402" t="s">
        <v>1562</v>
      </c>
      <c r="B402" t="s">
        <v>2532</v>
      </c>
      <c r="C402" t="s">
        <v>2533</v>
      </c>
      <c r="D402" s="1">
        <v>44806</v>
      </c>
      <c r="E402">
        <f t="shared" si="46"/>
        <v>18</v>
      </c>
      <c r="F402" t="s">
        <v>1569</v>
      </c>
      <c r="G402">
        <v>670</v>
      </c>
      <c r="H402">
        <f t="shared" si="43"/>
        <v>67</v>
      </c>
      <c r="I402" t="s">
        <v>9</v>
      </c>
      <c r="J402">
        <v>1</v>
      </c>
      <c r="L402" t="s">
        <v>6</v>
      </c>
      <c r="M402" t="str">
        <f t="shared" si="44"/>
        <v>M</v>
      </c>
      <c r="N402" t="s">
        <v>2534</v>
      </c>
      <c r="O402" t="s">
        <v>2535</v>
      </c>
      <c r="P402" t="s">
        <v>557</v>
      </c>
      <c r="Q402">
        <v>3</v>
      </c>
      <c r="R402">
        <f t="shared" si="47"/>
        <v>2019</v>
      </c>
      <c r="S402" t="s">
        <v>8</v>
      </c>
      <c r="T402" t="s">
        <v>8</v>
      </c>
      <c r="U402" t="s">
        <v>9086</v>
      </c>
      <c r="V402">
        <f>VLOOKUP(P402,'PBT Tag Rates'!$B$5:$E$34,4,FALSE)</f>
        <v>0.95971980899999998</v>
      </c>
      <c r="W402">
        <v>1</v>
      </c>
      <c r="X402" s="16">
        <f>IFERROR(LOOKUP(H402,{30,43,48,53,58,63,68,73,78,83,88,93,97},{42,47,52,57,62,67,72,77,82,87,92,99,100}),999)</f>
        <v>67</v>
      </c>
      <c r="Y402" s="19">
        <f t="shared" si="45"/>
        <v>5.6818181818181825</v>
      </c>
      <c r="Z402" s="19">
        <f t="shared" si="48"/>
        <v>5.7284090909090919</v>
      </c>
      <c r="AA402" s="19">
        <f t="shared" si="49"/>
        <v>17.185227272727278</v>
      </c>
      <c r="AB402" s="19" t="s">
        <v>8887</v>
      </c>
    </row>
    <row r="403" spans="1:28" x14ac:dyDescent="0.35">
      <c r="A403" t="s">
        <v>1562</v>
      </c>
      <c r="B403" t="s">
        <v>2536</v>
      </c>
      <c r="C403" t="s">
        <v>2537</v>
      </c>
      <c r="D403" s="1">
        <v>44806</v>
      </c>
      <c r="E403">
        <f t="shared" si="46"/>
        <v>18</v>
      </c>
      <c r="F403" t="s">
        <v>1569</v>
      </c>
      <c r="G403">
        <v>540</v>
      </c>
      <c r="H403">
        <f t="shared" si="43"/>
        <v>54</v>
      </c>
      <c r="I403" t="s">
        <v>9</v>
      </c>
      <c r="J403">
        <v>1</v>
      </c>
      <c r="L403" t="s">
        <v>16</v>
      </c>
      <c r="M403" t="str">
        <f t="shared" si="44"/>
        <v>F</v>
      </c>
      <c r="N403" t="s">
        <v>660</v>
      </c>
      <c r="O403" t="s">
        <v>661</v>
      </c>
      <c r="P403" t="s">
        <v>19</v>
      </c>
      <c r="Q403">
        <v>4</v>
      </c>
      <c r="R403">
        <f t="shared" si="47"/>
        <v>2018</v>
      </c>
      <c r="S403" t="s">
        <v>8</v>
      </c>
      <c r="T403" t="s">
        <v>8</v>
      </c>
      <c r="U403" t="s">
        <v>8875</v>
      </c>
      <c r="V403">
        <f>VLOOKUP(P403,'PBT Tag Rates'!$B$5:$E$34,4,FALSE)</f>
        <v>0.80551598400000002</v>
      </c>
      <c r="W403">
        <v>1</v>
      </c>
      <c r="X403" s="16">
        <f>IFERROR(LOOKUP(H403,{30,43,48,53,58,63,68,73,78,83,88,93,97},{42,47,52,57,62,67,72,77,82,87,92,99,100}),999)</f>
        <v>57</v>
      </c>
      <c r="Y403" s="19">
        <f t="shared" si="45"/>
        <v>5.6818181818181825</v>
      </c>
      <c r="Z403" s="19">
        <f t="shared" si="48"/>
        <v>5.7284090909090919</v>
      </c>
      <c r="AA403" s="19">
        <f t="shared" si="49"/>
        <v>17.185227272727278</v>
      </c>
      <c r="AB403" s="19" t="s">
        <v>8886</v>
      </c>
    </row>
    <row r="404" spans="1:28" x14ac:dyDescent="0.35">
      <c r="A404" t="s">
        <v>1562</v>
      </c>
      <c r="B404" t="s">
        <v>2538</v>
      </c>
      <c r="C404" t="s">
        <v>2539</v>
      </c>
      <c r="D404" s="1">
        <v>44806</v>
      </c>
      <c r="E404">
        <f t="shared" si="46"/>
        <v>18</v>
      </c>
      <c r="F404" t="s">
        <v>1569</v>
      </c>
      <c r="G404">
        <v>660</v>
      </c>
      <c r="H404">
        <f t="shared" si="43"/>
        <v>66</v>
      </c>
      <c r="I404" t="s">
        <v>7</v>
      </c>
      <c r="J404" t="s">
        <v>8</v>
      </c>
      <c r="L404" t="s">
        <v>6</v>
      </c>
      <c r="M404" t="str">
        <f t="shared" si="44"/>
        <v>M</v>
      </c>
      <c r="N404" t="s">
        <v>102</v>
      </c>
      <c r="O404" t="s">
        <v>1179</v>
      </c>
      <c r="P404" t="s">
        <v>19</v>
      </c>
      <c r="Q404">
        <v>4</v>
      </c>
      <c r="R404">
        <f t="shared" si="47"/>
        <v>2018</v>
      </c>
      <c r="S404" t="s">
        <v>8</v>
      </c>
      <c r="T404" t="s">
        <v>8</v>
      </c>
      <c r="U404" t="s">
        <v>9086</v>
      </c>
      <c r="V404">
        <f>VLOOKUP(P404,'PBT Tag Rates'!$B$5:$E$34,4,FALSE)</f>
        <v>0.80551598400000002</v>
      </c>
      <c r="W404">
        <v>1</v>
      </c>
      <c r="X404" s="16">
        <f>IFERROR(LOOKUP(H404,{30,43,48,53,58,63,68,73,78,83,88,93,97},{42,47,52,57,62,67,72,77,82,87,92,99,100}),999)</f>
        <v>67</v>
      </c>
      <c r="Y404" s="19">
        <f t="shared" si="45"/>
        <v>5.6818181818181825</v>
      </c>
      <c r="Z404" s="19">
        <f t="shared" si="48"/>
        <v>5.7284090909090919</v>
      </c>
      <c r="AA404" s="19">
        <f t="shared" si="49"/>
        <v>17.185227272727278</v>
      </c>
      <c r="AB404" s="19" t="s">
        <v>8887</v>
      </c>
    </row>
    <row r="405" spans="1:28" x14ac:dyDescent="0.35">
      <c r="A405" t="s">
        <v>1562</v>
      </c>
      <c r="B405" t="s">
        <v>2540</v>
      </c>
      <c r="C405" t="s">
        <v>2541</v>
      </c>
      <c r="D405" s="1">
        <v>44806</v>
      </c>
      <c r="E405">
        <f t="shared" si="46"/>
        <v>18</v>
      </c>
      <c r="F405" t="s">
        <v>1569</v>
      </c>
      <c r="G405">
        <v>660</v>
      </c>
      <c r="H405">
        <f t="shared" si="43"/>
        <v>66</v>
      </c>
      <c r="I405" t="s">
        <v>9</v>
      </c>
      <c r="J405" t="s">
        <v>8</v>
      </c>
      <c r="L405" t="s">
        <v>6</v>
      </c>
      <c r="M405" t="str">
        <f t="shared" si="44"/>
        <v>M</v>
      </c>
      <c r="N405" t="s">
        <v>8</v>
      </c>
      <c r="O405" t="s">
        <v>8</v>
      </c>
      <c r="P405" t="s">
        <v>11</v>
      </c>
      <c r="Q405" t="s">
        <v>8</v>
      </c>
      <c r="R405" t="str">
        <f t="shared" si="47"/>
        <v>U</v>
      </c>
      <c r="S405" t="s">
        <v>12</v>
      </c>
      <c r="T405">
        <v>0.999999999999997</v>
      </c>
      <c r="U405" t="s">
        <v>8890</v>
      </c>
      <c r="V405" t="e">
        <f>VLOOKUP(P405,'PBT Tag Rates'!$B$5:$E$34,4,FALSE)</f>
        <v>#N/A</v>
      </c>
      <c r="W405">
        <v>1</v>
      </c>
      <c r="X405" s="16">
        <f>IFERROR(LOOKUP(H405,{30,43,48,53,58,63,68,73,78,83,88,93,97},{42,47,52,57,62,67,72,77,82,87,92,99,100}),999)</f>
        <v>67</v>
      </c>
      <c r="Y405" s="19">
        <f t="shared" si="45"/>
        <v>5.6818181818181825</v>
      </c>
      <c r="Z405" s="19">
        <f t="shared" si="48"/>
        <v>5.7284090909090919</v>
      </c>
      <c r="AA405" s="19">
        <f t="shared" si="49"/>
        <v>17.185227272727278</v>
      </c>
      <c r="AB405" s="19" t="s">
        <v>8887</v>
      </c>
    </row>
    <row r="406" spans="1:28" x14ac:dyDescent="0.35">
      <c r="A406" t="s">
        <v>1562</v>
      </c>
      <c r="B406" t="s">
        <v>2542</v>
      </c>
      <c r="C406" t="s">
        <v>2543</v>
      </c>
      <c r="D406" s="1">
        <v>44806</v>
      </c>
      <c r="E406">
        <f t="shared" si="46"/>
        <v>18</v>
      </c>
      <c r="F406" t="s">
        <v>16</v>
      </c>
      <c r="G406">
        <v>710</v>
      </c>
      <c r="H406">
        <f t="shared" si="43"/>
        <v>71</v>
      </c>
      <c r="I406" t="s">
        <v>9</v>
      </c>
      <c r="J406" t="s">
        <v>8</v>
      </c>
      <c r="L406" t="s">
        <v>16</v>
      </c>
      <c r="M406" t="str">
        <f t="shared" si="44"/>
        <v>F</v>
      </c>
      <c r="N406" t="s">
        <v>113</v>
      </c>
      <c r="O406" t="s">
        <v>2544</v>
      </c>
      <c r="P406" t="s">
        <v>19</v>
      </c>
      <c r="Q406">
        <v>4</v>
      </c>
      <c r="R406">
        <f t="shared" si="47"/>
        <v>2018</v>
      </c>
      <c r="S406" t="s">
        <v>8</v>
      </c>
      <c r="T406" t="s">
        <v>8</v>
      </c>
      <c r="U406" t="s">
        <v>9007</v>
      </c>
      <c r="V406">
        <f>VLOOKUP(P406,'PBT Tag Rates'!$B$5:$E$34,4,FALSE)</f>
        <v>0.80551598400000002</v>
      </c>
      <c r="W406">
        <v>1</v>
      </c>
      <c r="X406" s="16">
        <f>IFERROR(LOOKUP(H406,{30,43,48,53,58,63,68,73,78,83,88,93,97},{42,47,52,57,62,67,72,77,82,87,92,99,100}),999)</f>
        <v>72</v>
      </c>
      <c r="Y406" s="19">
        <f t="shared" si="45"/>
        <v>5.6818181818181825</v>
      </c>
      <c r="Z406" s="19">
        <f t="shared" si="48"/>
        <v>5.7284090909090919</v>
      </c>
      <c r="AA406" s="19">
        <f t="shared" si="49"/>
        <v>17.185227272727278</v>
      </c>
      <c r="AB406" s="19" t="s">
        <v>8886</v>
      </c>
    </row>
    <row r="407" spans="1:28" x14ac:dyDescent="0.35">
      <c r="A407" t="s">
        <v>1562</v>
      </c>
      <c r="B407" t="s">
        <v>2545</v>
      </c>
      <c r="C407" t="s">
        <v>2546</v>
      </c>
      <c r="D407" s="1">
        <v>44806</v>
      </c>
      <c r="E407">
        <f t="shared" si="46"/>
        <v>18</v>
      </c>
      <c r="F407" t="s">
        <v>1569</v>
      </c>
      <c r="G407">
        <v>650</v>
      </c>
      <c r="H407">
        <f t="shared" si="43"/>
        <v>65</v>
      </c>
      <c r="I407" t="s">
        <v>7</v>
      </c>
      <c r="J407" t="s">
        <v>8</v>
      </c>
      <c r="L407" t="s">
        <v>6</v>
      </c>
      <c r="M407" t="str">
        <f t="shared" si="44"/>
        <v>M</v>
      </c>
      <c r="N407" t="s">
        <v>682</v>
      </c>
      <c r="O407" t="s">
        <v>683</v>
      </c>
      <c r="P407" t="s">
        <v>557</v>
      </c>
      <c r="Q407">
        <v>3</v>
      </c>
      <c r="R407">
        <f t="shared" si="47"/>
        <v>2019</v>
      </c>
      <c r="S407" t="s">
        <v>8</v>
      </c>
      <c r="T407" t="s">
        <v>8</v>
      </c>
      <c r="U407" t="s">
        <v>9088</v>
      </c>
      <c r="V407">
        <f>VLOOKUP(P407,'PBT Tag Rates'!$B$5:$E$34,4,FALSE)</f>
        <v>0.95971980899999998</v>
      </c>
      <c r="W407">
        <v>1</v>
      </c>
      <c r="X407" s="16">
        <f>IFERROR(LOOKUP(H407,{30,43,48,53,58,63,68,73,78,83,88,93,97},{42,47,52,57,62,67,72,77,82,87,92,99,100}),999)</f>
        <v>67</v>
      </c>
      <c r="Y407" s="19">
        <f t="shared" si="45"/>
        <v>5.6818181818181825</v>
      </c>
      <c r="Z407" s="19">
        <f t="shared" si="48"/>
        <v>5.7284090909090919</v>
      </c>
      <c r="AA407" s="19">
        <f t="shared" si="49"/>
        <v>17.185227272727278</v>
      </c>
      <c r="AB407" s="19" t="s">
        <v>8887</v>
      </c>
    </row>
    <row r="408" spans="1:28" x14ac:dyDescent="0.35">
      <c r="A408" t="s">
        <v>1562</v>
      </c>
      <c r="B408" t="s">
        <v>2547</v>
      </c>
      <c r="C408" t="s">
        <v>2548</v>
      </c>
      <c r="D408" s="1">
        <v>44806</v>
      </c>
      <c r="E408">
        <f t="shared" si="46"/>
        <v>18</v>
      </c>
      <c r="F408" t="s">
        <v>16</v>
      </c>
      <c r="G408">
        <v>800</v>
      </c>
      <c r="H408">
        <f t="shared" si="43"/>
        <v>80</v>
      </c>
      <c r="I408" t="s">
        <v>9</v>
      </c>
      <c r="J408" t="s">
        <v>8</v>
      </c>
      <c r="L408" t="s">
        <v>16</v>
      </c>
      <c r="M408" t="str">
        <f t="shared" si="44"/>
        <v>F</v>
      </c>
      <c r="N408" t="s">
        <v>748</v>
      </c>
      <c r="O408" t="s">
        <v>2549</v>
      </c>
      <c r="P408" t="s">
        <v>19</v>
      </c>
      <c r="Q408">
        <v>4</v>
      </c>
      <c r="R408">
        <f t="shared" si="47"/>
        <v>2018</v>
      </c>
      <c r="S408" t="s">
        <v>8</v>
      </c>
      <c r="T408" t="s">
        <v>8</v>
      </c>
      <c r="U408" t="s">
        <v>9084</v>
      </c>
      <c r="V408">
        <f>VLOOKUP(P408,'PBT Tag Rates'!$B$5:$E$34,4,FALSE)</f>
        <v>0.80551598400000002</v>
      </c>
      <c r="W408">
        <v>1</v>
      </c>
      <c r="X408" s="16">
        <f>IFERROR(LOOKUP(H408,{30,43,48,53,58,63,68,73,78,83,88,93,97},{42,47,52,57,62,67,72,77,82,87,92,99,100}),999)</f>
        <v>82</v>
      </c>
      <c r="Y408" s="19">
        <f t="shared" si="45"/>
        <v>5.6818181818181825</v>
      </c>
      <c r="Z408" s="19">
        <f t="shared" si="48"/>
        <v>5.7284090909090919</v>
      </c>
      <c r="AA408" s="19">
        <f t="shared" si="49"/>
        <v>17.185227272727278</v>
      </c>
      <c r="AB408" s="19" t="s">
        <v>8887</v>
      </c>
    </row>
    <row r="409" spans="1:28" x14ac:dyDescent="0.35">
      <c r="A409" t="s">
        <v>1562</v>
      </c>
      <c r="B409" t="s">
        <v>2550</v>
      </c>
      <c r="C409" t="s">
        <v>2551</v>
      </c>
      <c r="D409" s="1">
        <v>44806</v>
      </c>
      <c r="E409">
        <f t="shared" si="46"/>
        <v>18</v>
      </c>
      <c r="F409" t="s">
        <v>16</v>
      </c>
      <c r="G409">
        <v>830</v>
      </c>
      <c r="H409">
        <f t="shared" si="43"/>
        <v>83</v>
      </c>
      <c r="I409" t="s">
        <v>9</v>
      </c>
      <c r="J409">
        <v>1</v>
      </c>
      <c r="L409" t="s">
        <v>16</v>
      </c>
      <c r="M409" t="str">
        <f t="shared" si="44"/>
        <v>F</v>
      </c>
      <c r="N409" t="s">
        <v>8</v>
      </c>
      <c r="O409" t="s">
        <v>8</v>
      </c>
      <c r="P409" t="s">
        <v>11</v>
      </c>
      <c r="Q409" t="s">
        <v>8</v>
      </c>
      <c r="R409" t="str">
        <f t="shared" si="47"/>
        <v>U</v>
      </c>
      <c r="S409" t="s">
        <v>12</v>
      </c>
      <c r="T409">
        <v>0.999999999999994</v>
      </c>
      <c r="U409" t="s">
        <v>8890</v>
      </c>
      <c r="V409" t="e">
        <f>VLOOKUP(P409,'PBT Tag Rates'!$B$5:$E$34,4,FALSE)</f>
        <v>#N/A</v>
      </c>
      <c r="W409">
        <v>1</v>
      </c>
      <c r="X409" s="16">
        <f>IFERROR(LOOKUP(H409,{30,43,48,53,58,63,68,73,78,83,88,93,97},{42,47,52,57,62,67,72,77,82,87,92,99,100}),999)</f>
        <v>87</v>
      </c>
      <c r="Y409" s="19">
        <f t="shared" si="45"/>
        <v>5.6818181818181825</v>
      </c>
      <c r="Z409" s="19">
        <f t="shared" si="48"/>
        <v>5.7284090909090919</v>
      </c>
      <c r="AA409" s="19">
        <f t="shared" si="49"/>
        <v>17.185227272727278</v>
      </c>
      <c r="AB409" s="19" t="s">
        <v>8887</v>
      </c>
    </row>
    <row r="410" spans="1:28" x14ac:dyDescent="0.35">
      <c r="A410" t="s">
        <v>1562</v>
      </c>
      <c r="B410" t="s">
        <v>2552</v>
      </c>
      <c r="C410" t="s">
        <v>2553</v>
      </c>
      <c r="D410" s="1">
        <v>44806</v>
      </c>
      <c r="E410">
        <f t="shared" si="46"/>
        <v>18</v>
      </c>
      <c r="F410" t="s">
        <v>16</v>
      </c>
      <c r="G410">
        <v>830</v>
      </c>
      <c r="H410">
        <f t="shared" si="43"/>
        <v>83</v>
      </c>
      <c r="I410" t="s">
        <v>7</v>
      </c>
      <c r="J410" t="s">
        <v>8</v>
      </c>
      <c r="L410" t="s">
        <v>16</v>
      </c>
      <c r="M410" t="str">
        <f t="shared" si="44"/>
        <v>F</v>
      </c>
      <c r="N410" t="s">
        <v>8</v>
      </c>
      <c r="O410" t="s">
        <v>8</v>
      </c>
      <c r="P410" t="s">
        <v>11</v>
      </c>
      <c r="Q410" t="s">
        <v>8</v>
      </c>
      <c r="R410" t="str">
        <f t="shared" si="47"/>
        <v>U</v>
      </c>
      <c r="S410" t="s">
        <v>12</v>
      </c>
      <c r="T410">
        <v>1</v>
      </c>
      <c r="U410" t="s">
        <v>11</v>
      </c>
      <c r="V410" t="e">
        <f>VLOOKUP(P410,'PBT Tag Rates'!$B$5:$E$34,4,FALSE)</f>
        <v>#N/A</v>
      </c>
      <c r="W410">
        <v>1</v>
      </c>
      <c r="X410" s="16">
        <f>IFERROR(LOOKUP(H410,{30,43,48,53,58,63,68,73,78,83,88,93,97},{42,47,52,57,62,67,72,77,82,87,92,99,100}),999)</f>
        <v>87</v>
      </c>
      <c r="Y410" s="19">
        <f t="shared" si="45"/>
        <v>5.6818181818181825</v>
      </c>
      <c r="Z410" s="19">
        <f t="shared" si="48"/>
        <v>5.7284090909090919</v>
      </c>
      <c r="AA410" s="19">
        <f t="shared" si="49"/>
        <v>17.185227272727278</v>
      </c>
      <c r="AB410" s="19" t="s">
        <v>8887</v>
      </c>
    </row>
    <row r="411" spans="1:28" x14ac:dyDescent="0.35">
      <c r="A411" t="s">
        <v>1562</v>
      </c>
      <c r="B411" t="s">
        <v>2554</v>
      </c>
      <c r="C411" t="s">
        <v>2555</v>
      </c>
      <c r="D411" s="1">
        <v>44806</v>
      </c>
      <c r="E411">
        <f t="shared" si="46"/>
        <v>18</v>
      </c>
      <c r="F411" t="s">
        <v>16</v>
      </c>
      <c r="G411">
        <v>810</v>
      </c>
      <c r="H411">
        <f t="shared" si="43"/>
        <v>81</v>
      </c>
      <c r="I411" t="s">
        <v>9</v>
      </c>
      <c r="J411" t="s">
        <v>8</v>
      </c>
      <c r="L411" t="s">
        <v>16</v>
      </c>
      <c r="M411" t="str">
        <f t="shared" si="44"/>
        <v>F</v>
      </c>
      <c r="N411" t="s">
        <v>2556</v>
      </c>
      <c r="O411" t="s">
        <v>2557</v>
      </c>
      <c r="P411" t="s">
        <v>19</v>
      </c>
      <c r="Q411">
        <v>4</v>
      </c>
      <c r="R411">
        <f t="shared" si="47"/>
        <v>2018</v>
      </c>
      <c r="S411" t="s">
        <v>8</v>
      </c>
      <c r="T411" t="s">
        <v>8</v>
      </c>
      <c r="U411" t="s">
        <v>9089</v>
      </c>
      <c r="V411">
        <f>VLOOKUP(P411,'PBT Tag Rates'!$B$5:$E$34,4,FALSE)</f>
        <v>0.80551598400000002</v>
      </c>
      <c r="W411">
        <v>1</v>
      </c>
      <c r="X411" s="16">
        <f>IFERROR(LOOKUP(H411,{30,43,48,53,58,63,68,73,78,83,88,93,97},{42,47,52,57,62,67,72,77,82,87,92,99,100}),999)</f>
        <v>82</v>
      </c>
      <c r="Y411" s="19">
        <f t="shared" si="45"/>
        <v>5.6818181818181825</v>
      </c>
      <c r="Z411" s="19">
        <f t="shared" si="48"/>
        <v>5.7284090909090919</v>
      </c>
      <c r="AA411" s="19">
        <f t="shared" si="49"/>
        <v>17.185227272727278</v>
      </c>
      <c r="AB411" s="19" t="s">
        <v>8887</v>
      </c>
    </row>
    <row r="412" spans="1:28" x14ac:dyDescent="0.35">
      <c r="A412" t="s">
        <v>1562</v>
      </c>
      <c r="B412" t="s">
        <v>2558</v>
      </c>
      <c r="C412" t="s">
        <v>2559</v>
      </c>
      <c r="D412" s="1">
        <v>44806</v>
      </c>
      <c r="E412">
        <f t="shared" si="46"/>
        <v>18</v>
      </c>
      <c r="F412" t="s">
        <v>1569</v>
      </c>
      <c r="G412">
        <v>590</v>
      </c>
      <c r="H412">
        <f t="shared" si="43"/>
        <v>59</v>
      </c>
      <c r="I412" t="s">
        <v>7</v>
      </c>
      <c r="J412" t="s">
        <v>8</v>
      </c>
      <c r="L412" t="s">
        <v>6</v>
      </c>
      <c r="M412" t="str">
        <f t="shared" si="44"/>
        <v>M</v>
      </c>
      <c r="N412" t="s">
        <v>2560</v>
      </c>
      <c r="O412" t="s">
        <v>2561</v>
      </c>
      <c r="P412" t="s">
        <v>557</v>
      </c>
      <c r="Q412">
        <v>3</v>
      </c>
      <c r="R412">
        <f t="shared" si="47"/>
        <v>2019</v>
      </c>
      <c r="S412" t="s">
        <v>8</v>
      </c>
      <c r="T412" t="s">
        <v>8</v>
      </c>
      <c r="U412" t="s">
        <v>9090</v>
      </c>
      <c r="V412">
        <f>VLOOKUP(P412,'PBT Tag Rates'!$B$5:$E$34,4,FALSE)</f>
        <v>0.95971980899999998</v>
      </c>
      <c r="W412">
        <v>1</v>
      </c>
      <c r="X412" s="16">
        <f>IFERROR(LOOKUP(H412,{30,43,48,53,58,63,68,73,78,83,88,93,97},{42,47,52,57,62,67,72,77,82,87,92,99,100}),999)</f>
        <v>62</v>
      </c>
      <c r="Y412" s="19">
        <f t="shared" si="45"/>
        <v>5.6818181818181825</v>
      </c>
      <c r="Z412" s="19">
        <f t="shared" si="48"/>
        <v>5.7284090909090919</v>
      </c>
      <c r="AA412" s="19">
        <f t="shared" si="49"/>
        <v>17.185227272727278</v>
      </c>
      <c r="AB412" s="19" t="s">
        <v>8887</v>
      </c>
    </row>
    <row r="413" spans="1:28" x14ac:dyDescent="0.35">
      <c r="A413" t="s">
        <v>1562</v>
      </c>
      <c r="B413" t="s">
        <v>2562</v>
      </c>
      <c r="C413" t="s">
        <v>2563</v>
      </c>
      <c r="D413" s="1">
        <v>44806</v>
      </c>
      <c r="E413">
        <f t="shared" si="46"/>
        <v>18</v>
      </c>
      <c r="F413" t="s">
        <v>16</v>
      </c>
      <c r="G413">
        <v>710</v>
      </c>
      <c r="H413">
        <f t="shared" si="43"/>
        <v>71</v>
      </c>
      <c r="I413" t="s">
        <v>7</v>
      </c>
      <c r="J413" t="s">
        <v>8</v>
      </c>
      <c r="L413" t="s">
        <v>16</v>
      </c>
      <c r="M413" t="str">
        <f t="shared" si="44"/>
        <v>F</v>
      </c>
      <c r="N413" t="s">
        <v>8</v>
      </c>
      <c r="O413" t="s">
        <v>8</v>
      </c>
      <c r="P413" t="s">
        <v>11</v>
      </c>
      <c r="Q413" t="s">
        <v>8</v>
      </c>
      <c r="R413" t="str">
        <f t="shared" si="47"/>
        <v>U</v>
      </c>
      <c r="S413" t="s">
        <v>12</v>
      </c>
      <c r="T413">
        <v>1</v>
      </c>
      <c r="U413" t="s">
        <v>11</v>
      </c>
      <c r="V413" t="e">
        <f>VLOOKUP(P413,'PBT Tag Rates'!$B$5:$E$34,4,FALSE)</f>
        <v>#N/A</v>
      </c>
      <c r="W413">
        <v>1</v>
      </c>
      <c r="X413" s="16">
        <f>IFERROR(LOOKUP(H413,{30,43,48,53,58,63,68,73,78,83,88,93,97},{42,47,52,57,62,67,72,77,82,87,92,99,100}),999)</f>
        <v>72</v>
      </c>
      <c r="Y413" s="19">
        <f t="shared" si="45"/>
        <v>5.6818181818181825</v>
      </c>
      <c r="Z413" s="19">
        <f t="shared" si="48"/>
        <v>5.7284090909090919</v>
      </c>
      <c r="AA413" s="19">
        <f t="shared" si="49"/>
        <v>17.185227272727278</v>
      </c>
      <c r="AB413" s="19" t="s">
        <v>8887</v>
      </c>
    </row>
    <row r="414" spans="1:28" x14ac:dyDescent="0.35">
      <c r="A414" t="s">
        <v>1562</v>
      </c>
      <c r="B414" t="s">
        <v>2564</v>
      </c>
      <c r="C414" t="s">
        <v>2565</v>
      </c>
      <c r="D414" s="1">
        <v>44806</v>
      </c>
      <c r="E414">
        <f t="shared" si="46"/>
        <v>18</v>
      </c>
      <c r="F414" t="s">
        <v>6</v>
      </c>
      <c r="G414">
        <v>730</v>
      </c>
      <c r="H414">
        <f t="shared" si="43"/>
        <v>73</v>
      </c>
      <c r="I414" t="s">
        <v>7</v>
      </c>
      <c r="J414" t="s">
        <v>8</v>
      </c>
      <c r="L414" t="s">
        <v>6</v>
      </c>
      <c r="M414" t="str">
        <f t="shared" si="44"/>
        <v>M</v>
      </c>
      <c r="N414" t="s">
        <v>919</v>
      </c>
      <c r="O414" t="s">
        <v>920</v>
      </c>
      <c r="P414" t="s">
        <v>19</v>
      </c>
      <c r="Q414">
        <v>4</v>
      </c>
      <c r="R414">
        <f t="shared" si="47"/>
        <v>2018</v>
      </c>
      <c r="S414" t="s">
        <v>8</v>
      </c>
      <c r="T414" t="s">
        <v>8</v>
      </c>
      <c r="U414" t="s">
        <v>8875</v>
      </c>
      <c r="V414">
        <f>VLOOKUP(P414,'PBT Tag Rates'!$B$5:$E$34,4,FALSE)</f>
        <v>0.80551598400000002</v>
      </c>
      <c r="W414">
        <v>1</v>
      </c>
      <c r="X414" s="16">
        <f>IFERROR(LOOKUP(H414,{30,43,48,53,58,63,68,73,78,83,88,93,97},{42,47,52,57,62,67,72,77,82,87,92,99,100}),999)</f>
        <v>77</v>
      </c>
      <c r="Y414" s="19">
        <f t="shared" si="45"/>
        <v>5.6818181818181825</v>
      </c>
      <c r="Z414" s="19">
        <f t="shared" si="48"/>
        <v>5.7284090909090919</v>
      </c>
      <c r="AA414" s="19">
        <f t="shared" si="49"/>
        <v>17.185227272727278</v>
      </c>
      <c r="AB414" s="19" t="s">
        <v>8886</v>
      </c>
    </row>
    <row r="415" spans="1:28" x14ac:dyDescent="0.35">
      <c r="A415" t="s">
        <v>1562</v>
      </c>
      <c r="B415" t="s">
        <v>2566</v>
      </c>
      <c r="C415" t="s">
        <v>2567</v>
      </c>
      <c r="D415" s="1">
        <v>44806</v>
      </c>
      <c r="E415">
        <f t="shared" si="46"/>
        <v>18</v>
      </c>
      <c r="F415" t="s">
        <v>1569</v>
      </c>
      <c r="G415">
        <v>610</v>
      </c>
      <c r="H415">
        <f t="shared" si="43"/>
        <v>61</v>
      </c>
      <c r="I415" t="s">
        <v>7</v>
      </c>
      <c r="J415" t="s">
        <v>8</v>
      </c>
      <c r="L415" t="s">
        <v>6</v>
      </c>
      <c r="M415" t="str">
        <f t="shared" si="44"/>
        <v>M</v>
      </c>
      <c r="N415" t="s">
        <v>8</v>
      </c>
      <c r="O415" t="s">
        <v>8</v>
      </c>
      <c r="P415" t="s">
        <v>11</v>
      </c>
      <c r="Q415" t="s">
        <v>8</v>
      </c>
      <c r="R415" t="str">
        <f t="shared" si="47"/>
        <v>U</v>
      </c>
      <c r="S415" t="s">
        <v>12</v>
      </c>
      <c r="T415">
        <v>1</v>
      </c>
      <c r="U415" t="s">
        <v>11</v>
      </c>
      <c r="V415" t="e">
        <f>VLOOKUP(P415,'PBT Tag Rates'!$B$5:$E$34,4,FALSE)</f>
        <v>#N/A</v>
      </c>
      <c r="W415">
        <v>1</v>
      </c>
      <c r="X415" s="16">
        <f>IFERROR(LOOKUP(H415,{30,43,48,53,58,63,68,73,78,83,88,93,97},{42,47,52,57,62,67,72,77,82,87,92,99,100}),999)</f>
        <v>62</v>
      </c>
      <c r="Y415" s="19">
        <f t="shared" si="45"/>
        <v>5.6818181818181825</v>
      </c>
      <c r="Z415" s="19">
        <f t="shared" si="48"/>
        <v>5.7284090909090919</v>
      </c>
      <c r="AA415" s="19">
        <f t="shared" si="49"/>
        <v>17.185227272727278</v>
      </c>
      <c r="AB415" s="19" t="s">
        <v>8887</v>
      </c>
    </row>
    <row r="416" spans="1:28" x14ac:dyDescent="0.35">
      <c r="A416" t="s">
        <v>1562</v>
      </c>
      <c r="B416" t="s">
        <v>2568</v>
      </c>
      <c r="C416" t="s">
        <v>2569</v>
      </c>
      <c r="D416" s="1">
        <v>44806</v>
      </c>
      <c r="E416">
        <f t="shared" si="46"/>
        <v>18</v>
      </c>
      <c r="F416" t="s">
        <v>16</v>
      </c>
      <c r="G416">
        <v>810</v>
      </c>
      <c r="H416">
        <f t="shared" si="43"/>
        <v>81</v>
      </c>
      <c r="I416" t="s">
        <v>9</v>
      </c>
      <c r="J416">
        <v>1</v>
      </c>
      <c r="L416" t="s">
        <v>16</v>
      </c>
      <c r="M416" t="str">
        <f t="shared" si="44"/>
        <v>F</v>
      </c>
      <c r="N416" t="s">
        <v>8</v>
      </c>
      <c r="O416" t="s">
        <v>8</v>
      </c>
      <c r="P416" t="s">
        <v>11</v>
      </c>
      <c r="Q416" t="s">
        <v>8</v>
      </c>
      <c r="R416" t="str">
        <f t="shared" si="47"/>
        <v>U</v>
      </c>
      <c r="S416" t="s">
        <v>12</v>
      </c>
      <c r="T416">
        <v>1</v>
      </c>
      <c r="U416" t="s">
        <v>8890</v>
      </c>
      <c r="V416" t="e">
        <f>VLOOKUP(P416,'PBT Tag Rates'!$B$5:$E$34,4,FALSE)</f>
        <v>#N/A</v>
      </c>
      <c r="W416">
        <v>1</v>
      </c>
      <c r="X416" s="16">
        <f>IFERROR(LOOKUP(H416,{30,43,48,53,58,63,68,73,78,83,88,93,97},{42,47,52,57,62,67,72,77,82,87,92,99,100}),999)</f>
        <v>82</v>
      </c>
      <c r="Y416" s="19">
        <f t="shared" si="45"/>
        <v>5.6818181818181825</v>
      </c>
      <c r="Z416" s="19">
        <f t="shared" si="48"/>
        <v>5.7284090909090919</v>
      </c>
      <c r="AA416" s="19">
        <f t="shared" si="49"/>
        <v>17.185227272727278</v>
      </c>
      <c r="AB416" s="19" t="s">
        <v>8887</v>
      </c>
    </row>
    <row r="417" spans="1:28" x14ac:dyDescent="0.35">
      <c r="A417" t="s">
        <v>1562</v>
      </c>
      <c r="B417" t="s">
        <v>2570</v>
      </c>
      <c r="C417" t="s">
        <v>2571</v>
      </c>
      <c r="D417" s="1">
        <v>44806</v>
      </c>
      <c r="E417">
        <f t="shared" si="46"/>
        <v>18</v>
      </c>
      <c r="F417" t="s">
        <v>16</v>
      </c>
      <c r="G417">
        <v>790</v>
      </c>
      <c r="H417">
        <f t="shared" si="43"/>
        <v>79</v>
      </c>
      <c r="I417" t="s">
        <v>7</v>
      </c>
      <c r="J417" t="s">
        <v>8</v>
      </c>
      <c r="L417" t="s">
        <v>16</v>
      </c>
      <c r="M417" t="str">
        <f t="shared" si="44"/>
        <v>F</v>
      </c>
      <c r="N417" t="s">
        <v>8</v>
      </c>
      <c r="O417" t="s">
        <v>8</v>
      </c>
      <c r="P417" t="s">
        <v>11</v>
      </c>
      <c r="Q417" t="s">
        <v>8</v>
      </c>
      <c r="R417" t="str">
        <f t="shared" si="47"/>
        <v>U</v>
      </c>
      <c r="S417" t="s">
        <v>12</v>
      </c>
      <c r="T417">
        <v>1</v>
      </c>
      <c r="U417" t="s">
        <v>11</v>
      </c>
      <c r="V417" t="e">
        <f>VLOOKUP(P417,'PBT Tag Rates'!$B$5:$E$34,4,FALSE)</f>
        <v>#N/A</v>
      </c>
      <c r="W417">
        <v>1</v>
      </c>
      <c r="X417" s="16">
        <f>IFERROR(LOOKUP(H417,{30,43,48,53,58,63,68,73,78,83,88,93,97},{42,47,52,57,62,67,72,77,82,87,92,99,100}),999)</f>
        <v>82</v>
      </c>
      <c r="Y417" s="19">
        <f t="shared" si="45"/>
        <v>5.6818181818181825</v>
      </c>
      <c r="Z417" s="19">
        <f t="shared" si="48"/>
        <v>5.7284090909090919</v>
      </c>
      <c r="AA417" s="19">
        <f t="shared" si="49"/>
        <v>17.185227272727278</v>
      </c>
      <c r="AB417" s="19" t="s">
        <v>8887</v>
      </c>
    </row>
    <row r="418" spans="1:28" x14ac:dyDescent="0.35">
      <c r="A418" t="s">
        <v>1562</v>
      </c>
      <c r="B418" t="s">
        <v>2572</v>
      </c>
      <c r="C418" t="s">
        <v>2573</v>
      </c>
      <c r="D418" s="1">
        <v>44806</v>
      </c>
      <c r="E418">
        <f t="shared" si="46"/>
        <v>18</v>
      </c>
      <c r="F418" t="s">
        <v>16</v>
      </c>
      <c r="G418">
        <v>590</v>
      </c>
      <c r="H418">
        <f t="shared" si="43"/>
        <v>59</v>
      </c>
      <c r="I418" t="s">
        <v>7</v>
      </c>
      <c r="J418" t="s">
        <v>8</v>
      </c>
      <c r="L418" t="s">
        <v>6</v>
      </c>
      <c r="M418" t="str">
        <f t="shared" si="44"/>
        <v>M</v>
      </c>
      <c r="N418" t="s">
        <v>2574</v>
      </c>
      <c r="O418" t="s">
        <v>2575</v>
      </c>
      <c r="P418" t="s">
        <v>557</v>
      </c>
      <c r="Q418">
        <v>3</v>
      </c>
      <c r="R418">
        <f t="shared" si="47"/>
        <v>2019</v>
      </c>
      <c r="S418" t="s">
        <v>8</v>
      </c>
      <c r="T418" t="s">
        <v>8</v>
      </c>
      <c r="U418" t="s">
        <v>9090</v>
      </c>
      <c r="V418">
        <f>VLOOKUP(P418,'PBT Tag Rates'!$B$5:$E$34,4,FALSE)</f>
        <v>0.95971980899999998</v>
      </c>
      <c r="W418">
        <v>1</v>
      </c>
      <c r="X418" s="16">
        <f>IFERROR(LOOKUP(H418,{30,43,48,53,58,63,68,73,78,83,88,93,97},{42,47,52,57,62,67,72,77,82,87,92,99,100}),999)</f>
        <v>62</v>
      </c>
      <c r="Y418" s="19">
        <f t="shared" si="45"/>
        <v>5.6818181818181825</v>
      </c>
      <c r="Z418" s="19">
        <f t="shared" si="48"/>
        <v>5.7284090909090919</v>
      </c>
      <c r="AA418" s="19">
        <f t="shared" si="49"/>
        <v>17.185227272727278</v>
      </c>
      <c r="AB418" s="19" t="s">
        <v>8887</v>
      </c>
    </row>
    <row r="419" spans="1:28" x14ac:dyDescent="0.35">
      <c r="A419" t="s">
        <v>1562</v>
      </c>
      <c r="B419" t="s">
        <v>2576</v>
      </c>
      <c r="C419" t="s">
        <v>2577</v>
      </c>
      <c r="D419" s="1">
        <v>44806</v>
      </c>
      <c r="E419">
        <f t="shared" si="46"/>
        <v>18</v>
      </c>
      <c r="F419" t="s">
        <v>1569</v>
      </c>
      <c r="G419">
        <v>630</v>
      </c>
      <c r="H419">
        <f t="shared" si="43"/>
        <v>63</v>
      </c>
      <c r="I419" t="s">
        <v>9</v>
      </c>
      <c r="J419">
        <v>1</v>
      </c>
      <c r="L419" t="s">
        <v>6</v>
      </c>
      <c r="M419" t="str">
        <f t="shared" si="44"/>
        <v>M</v>
      </c>
      <c r="N419" t="s">
        <v>1925</v>
      </c>
      <c r="O419" t="s">
        <v>1926</v>
      </c>
      <c r="P419" t="s">
        <v>557</v>
      </c>
      <c r="Q419">
        <v>3</v>
      </c>
      <c r="R419">
        <f t="shared" si="47"/>
        <v>2019</v>
      </c>
      <c r="S419" t="s">
        <v>8</v>
      </c>
      <c r="T419" t="s">
        <v>8</v>
      </c>
      <c r="U419" t="s">
        <v>9088</v>
      </c>
      <c r="V419">
        <f>VLOOKUP(P419,'PBT Tag Rates'!$B$5:$E$34,4,FALSE)</f>
        <v>0.95971980899999998</v>
      </c>
      <c r="W419">
        <v>1</v>
      </c>
      <c r="X419" s="16">
        <f>IFERROR(LOOKUP(H419,{30,43,48,53,58,63,68,73,78,83,88,93,97},{42,47,52,57,62,67,72,77,82,87,92,99,100}),999)</f>
        <v>67</v>
      </c>
      <c r="Y419" s="19">
        <f t="shared" si="45"/>
        <v>5.6818181818181825</v>
      </c>
      <c r="Z419" s="19">
        <f t="shared" si="48"/>
        <v>5.7284090909090919</v>
      </c>
      <c r="AA419" s="19">
        <f t="shared" si="49"/>
        <v>17.185227272727278</v>
      </c>
      <c r="AB419" s="19" t="s">
        <v>8887</v>
      </c>
    </row>
    <row r="420" spans="1:28" x14ac:dyDescent="0.35">
      <c r="A420" t="s">
        <v>1562</v>
      </c>
      <c r="B420" t="s">
        <v>2578</v>
      </c>
      <c r="C420" t="s">
        <v>2579</v>
      </c>
      <c r="D420" s="1">
        <v>44806</v>
      </c>
      <c r="E420">
        <f t="shared" si="46"/>
        <v>18</v>
      </c>
      <c r="F420" t="s">
        <v>1569</v>
      </c>
      <c r="G420">
        <v>640</v>
      </c>
      <c r="H420">
        <f t="shared" si="43"/>
        <v>64</v>
      </c>
      <c r="I420" t="s">
        <v>7</v>
      </c>
      <c r="J420" t="s">
        <v>8</v>
      </c>
      <c r="L420" t="s">
        <v>6</v>
      </c>
      <c r="M420" t="str">
        <f t="shared" si="44"/>
        <v>M</v>
      </c>
      <c r="N420" t="s">
        <v>682</v>
      </c>
      <c r="O420" t="s">
        <v>1955</v>
      </c>
      <c r="P420" t="s">
        <v>557</v>
      </c>
      <c r="Q420">
        <v>3</v>
      </c>
      <c r="R420">
        <f t="shared" si="47"/>
        <v>2019</v>
      </c>
      <c r="S420" t="s">
        <v>8</v>
      </c>
      <c r="T420" t="s">
        <v>8</v>
      </c>
      <c r="U420" t="s">
        <v>9088</v>
      </c>
      <c r="V420">
        <f>VLOOKUP(P420,'PBT Tag Rates'!$B$5:$E$34,4,FALSE)</f>
        <v>0.95971980899999998</v>
      </c>
      <c r="W420">
        <v>1</v>
      </c>
      <c r="X420" s="16">
        <f>IFERROR(LOOKUP(H420,{30,43,48,53,58,63,68,73,78,83,88,93,97},{42,47,52,57,62,67,72,77,82,87,92,99,100}),999)</f>
        <v>67</v>
      </c>
      <c r="Y420" s="19">
        <f t="shared" si="45"/>
        <v>5.6818181818181825</v>
      </c>
      <c r="Z420" s="19">
        <f t="shared" si="48"/>
        <v>5.7284090909090919</v>
      </c>
      <c r="AA420" s="19">
        <f t="shared" si="49"/>
        <v>17.185227272727278</v>
      </c>
      <c r="AB420" s="19" t="s">
        <v>8887</v>
      </c>
    </row>
    <row r="421" spans="1:28" x14ac:dyDescent="0.35">
      <c r="A421" t="s">
        <v>1562</v>
      </c>
      <c r="B421" t="s">
        <v>2580</v>
      </c>
      <c r="C421" t="s">
        <v>2581</v>
      </c>
      <c r="D421" s="1">
        <v>44806</v>
      </c>
      <c r="E421">
        <f t="shared" si="46"/>
        <v>18</v>
      </c>
      <c r="F421" t="s">
        <v>1569</v>
      </c>
      <c r="G421">
        <v>640</v>
      </c>
      <c r="H421">
        <f t="shared" si="43"/>
        <v>64</v>
      </c>
      <c r="I421" t="s">
        <v>7</v>
      </c>
      <c r="J421" t="s">
        <v>8</v>
      </c>
      <c r="L421" t="s">
        <v>6</v>
      </c>
      <c r="M421" t="str">
        <f t="shared" si="44"/>
        <v>M</v>
      </c>
      <c r="N421" t="s">
        <v>746</v>
      </c>
      <c r="O421" t="s">
        <v>747</v>
      </c>
      <c r="P421" t="s">
        <v>557</v>
      </c>
      <c r="Q421">
        <v>3</v>
      </c>
      <c r="R421">
        <f t="shared" si="47"/>
        <v>2019</v>
      </c>
      <c r="S421" t="s">
        <v>8</v>
      </c>
      <c r="T421" t="s">
        <v>8</v>
      </c>
      <c r="U421" t="s">
        <v>9090</v>
      </c>
      <c r="V421">
        <f>VLOOKUP(P421,'PBT Tag Rates'!$B$5:$E$34,4,FALSE)</f>
        <v>0.95971980899999998</v>
      </c>
      <c r="W421">
        <v>1</v>
      </c>
      <c r="X421" s="16">
        <f>IFERROR(LOOKUP(H421,{30,43,48,53,58,63,68,73,78,83,88,93,97},{42,47,52,57,62,67,72,77,82,87,92,99,100}),999)</f>
        <v>67</v>
      </c>
      <c r="Y421" s="19">
        <f t="shared" si="45"/>
        <v>5.6818181818181825</v>
      </c>
      <c r="Z421" s="19">
        <f t="shared" si="48"/>
        <v>5.7284090909090919</v>
      </c>
      <c r="AA421" s="19">
        <f t="shared" si="49"/>
        <v>17.185227272727278</v>
      </c>
      <c r="AB421" s="19" t="s">
        <v>8887</v>
      </c>
    </row>
    <row r="422" spans="1:28" x14ac:dyDescent="0.35">
      <c r="A422" t="s">
        <v>1562</v>
      </c>
      <c r="B422" t="s">
        <v>2582</v>
      </c>
      <c r="C422" t="s">
        <v>2583</v>
      </c>
      <c r="D422" s="1">
        <v>44806</v>
      </c>
      <c r="E422">
        <f t="shared" si="46"/>
        <v>18</v>
      </c>
      <c r="F422" t="s">
        <v>1569</v>
      </c>
      <c r="G422">
        <v>660</v>
      </c>
      <c r="H422">
        <f t="shared" si="43"/>
        <v>66</v>
      </c>
      <c r="I422" t="s">
        <v>7</v>
      </c>
      <c r="J422" t="s">
        <v>8</v>
      </c>
      <c r="L422" t="s">
        <v>6</v>
      </c>
      <c r="M422" t="str">
        <f t="shared" si="44"/>
        <v>M</v>
      </c>
      <c r="N422" t="s">
        <v>2584</v>
      </c>
      <c r="O422" t="s">
        <v>2585</v>
      </c>
      <c r="P422" t="s">
        <v>557</v>
      </c>
      <c r="Q422">
        <v>3</v>
      </c>
      <c r="R422">
        <f t="shared" si="47"/>
        <v>2019</v>
      </c>
      <c r="S422" t="s">
        <v>8</v>
      </c>
      <c r="T422" t="s">
        <v>8</v>
      </c>
      <c r="U422" t="s">
        <v>9006</v>
      </c>
      <c r="V422">
        <f>VLOOKUP(P422,'PBT Tag Rates'!$B$5:$E$34,4,FALSE)</f>
        <v>0.95971980899999998</v>
      </c>
      <c r="W422">
        <v>1</v>
      </c>
      <c r="X422" s="16">
        <f>IFERROR(LOOKUP(H422,{30,43,48,53,58,63,68,73,78,83,88,93,97},{42,47,52,57,62,67,72,77,82,87,92,99,100}),999)</f>
        <v>67</v>
      </c>
      <c r="Y422" s="19">
        <f t="shared" si="45"/>
        <v>5.6818181818181825</v>
      </c>
      <c r="Z422" s="19">
        <f t="shared" si="48"/>
        <v>5.7284090909090919</v>
      </c>
      <c r="AA422" s="19">
        <f t="shared" si="49"/>
        <v>17.185227272727278</v>
      </c>
      <c r="AB422" s="19" t="s">
        <v>8886</v>
      </c>
    </row>
    <row r="423" spans="1:28" x14ac:dyDescent="0.35">
      <c r="A423" t="s">
        <v>1562</v>
      </c>
      <c r="B423" t="s">
        <v>2586</v>
      </c>
      <c r="C423" t="s">
        <v>2587</v>
      </c>
      <c r="D423" s="1">
        <v>44806</v>
      </c>
      <c r="E423">
        <f t="shared" si="46"/>
        <v>18</v>
      </c>
      <c r="F423" t="s">
        <v>6</v>
      </c>
      <c r="G423">
        <v>930</v>
      </c>
      <c r="H423">
        <f t="shared" si="43"/>
        <v>93</v>
      </c>
      <c r="I423" t="s">
        <v>7</v>
      </c>
      <c r="J423" t="s">
        <v>8</v>
      </c>
      <c r="L423" t="s">
        <v>6</v>
      </c>
      <c r="M423" t="str">
        <f t="shared" si="44"/>
        <v>M</v>
      </c>
      <c r="N423" t="s">
        <v>8</v>
      </c>
      <c r="O423" t="s">
        <v>8</v>
      </c>
      <c r="P423" t="s">
        <v>11</v>
      </c>
      <c r="Q423" t="s">
        <v>8</v>
      </c>
      <c r="R423" t="str">
        <f t="shared" si="47"/>
        <v>U</v>
      </c>
      <c r="S423" t="s">
        <v>12</v>
      </c>
      <c r="T423">
        <v>0.999999999999996</v>
      </c>
      <c r="U423" t="s">
        <v>11</v>
      </c>
      <c r="V423" t="e">
        <f>VLOOKUP(P423,'PBT Tag Rates'!$B$5:$E$34,4,FALSE)</f>
        <v>#N/A</v>
      </c>
      <c r="W423">
        <v>1</v>
      </c>
      <c r="X423" s="16">
        <f>IFERROR(LOOKUP(H423,{30,43,48,53,58,63,68,73,78,83,88,93,97},{42,47,52,57,62,67,72,77,82,87,92,99,100}),999)</f>
        <v>99</v>
      </c>
      <c r="Y423" s="19">
        <f t="shared" si="45"/>
        <v>5.6818181818181825</v>
      </c>
      <c r="Z423" s="19">
        <f t="shared" si="48"/>
        <v>5.7284090909090919</v>
      </c>
      <c r="AA423" s="19">
        <f t="shared" si="49"/>
        <v>17.185227272727278</v>
      </c>
      <c r="AB423" s="19" t="s">
        <v>8887</v>
      </c>
    </row>
    <row r="424" spans="1:28" x14ac:dyDescent="0.35">
      <c r="A424" t="s">
        <v>1562</v>
      </c>
      <c r="B424" t="s">
        <v>2588</v>
      </c>
      <c r="C424" t="s">
        <v>2589</v>
      </c>
      <c r="D424" s="1">
        <v>44806</v>
      </c>
      <c r="E424">
        <f t="shared" si="46"/>
        <v>18</v>
      </c>
      <c r="F424" t="s">
        <v>16</v>
      </c>
      <c r="G424">
        <v>760</v>
      </c>
      <c r="H424">
        <f t="shared" si="43"/>
        <v>76</v>
      </c>
      <c r="I424" t="s">
        <v>7</v>
      </c>
      <c r="J424" t="s">
        <v>8</v>
      </c>
      <c r="L424" t="s">
        <v>16</v>
      </c>
      <c r="M424" t="str">
        <f t="shared" si="44"/>
        <v>F</v>
      </c>
      <c r="N424" t="s">
        <v>2112</v>
      </c>
      <c r="O424" t="s">
        <v>2113</v>
      </c>
      <c r="P424" t="s">
        <v>19</v>
      </c>
      <c r="Q424">
        <v>4</v>
      </c>
      <c r="R424">
        <f t="shared" si="47"/>
        <v>2018</v>
      </c>
      <c r="S424" t="s">
        <v>8</v>
      </c>
      <c r="T424" t="s">
        <v>8</v>
      </c>
      <c r="U424" t="s">
        <v>8875</v>
      </c>
      <c r="V424">
        <f>VLOOKUP(P424,'PBT Tag Rates'!$B$5:$E$34,4,FALSE)</f>
        <v>0.80551598400000002</v>
      </c>
      <c r="W424">
        <v>1</v>
      </c>
      <c r="X424" s="16">
        <f>IFERROR(LOOKUP(H424,{30,43,48,53,58,63,68,73,78,83,88,93,97},{42,47,52,57,62,67,72,77,82,87,92,99,100}),999)</f>
        <v>77</v>
      </c>
      <c r="Y424" s="19">
        <f t="shared" si="45"/>
        <v>5.6818181818181825</v>
      </c>
      <c r="Z424" s="19">
        <f t="shared" si="48"/>
        <v>5.7284090909090919</v>
      </c>
      <c r="AA424" s="19">
        <f t="shared" si="49"/>
        <v>17.185227272727278</v>
      </c>
      <c r="AB424" s="19" t="s">
        <v>8886</v>
      </c>
    </row>
    <row r="425" spans="1:28" x14ac:dyDescent="0.35">
      <c r="A425" t="s">
        <v>1562</v>
      </c>
      <c r="B425" t="s">
        <v>2590</v>
      </c>
      <c r="C425" t="s">
        <v>2591</v>
      </c>
      <c r="D425" s="1">
        <v>44806</v>
      </c>
      <c r="E425">
        <f t="shared" si="46"/>
        <v>18</v>
      </c>
      <c r="F425" t="s">
        <v>16</v>
      </c>
      <c r="G425">
        <v>860</v>
      </c>
      <c r="H425">
        <f t="shared" si="43"/>
        <v>86</v>
      </c>
      <c r="I425" t="s">
        <v>7</v>
      </c>
      <c r="J425" t="s">
        <v>8</v>
      </c>
      <c r="L425" t="s">
        <v>16</v>
      </c>
      <c r="M425" t="str">
        <f t="shared" si="44"/>
        <v>F</v>
      </c>
      <c r="N425" t="s">
        <v>2592</v>
      </c>
      <c r="O425" t="s">
        <v>2593</v>
      </c>
      <c r="P425" t="s">
        <v>15</v>
      </c>
      <c r="Q425">
        <v>4</v>
      </c>
      <c r="R425">
        <f t="shared" si="47"/>
        <v>2018</v>
      </c>
      <c r="S425" t="s">
        <v>8</v>
      </c>
      <c r="T425" t="s">
        <v>8</v>
      </c>
      <c r="U425" t="s">
        <v>8976</v>
      </c>
      <c r="V425">
        <f>VLOOKUP(P425,'PBT Tag Rates'!$B$5:$E$34,4,FALSE)</f>
        <v>0.96828396500000002</v>
      </c>
      <c r="W425">
        <v>1</v>
      </c>
      <c r="X425" s="16">
        <f>IFERROR(LOOKUP(H425,{30,43,48,53,58,63,68,73,78,83,88,93,97},{42,47,52,57,62,67,72,77,82,87,92,99,100}),999)</f>
        <v>87</v>
      </c>
      <c r="Y425" s="19">
        <f t="shared" si="45"/>
        <v>5.6818181818181825</v>
      </c>
      <c r="Z425" s="19">
        <f t="shared" si="48"/>
        <v>5.7284090909090919</v>
      </c>
      <c r="AA425" s="19">
        <f t="shared" si="49"/>
        <v>17.185227272727278</v>
      </c>
      <c r="AB425" s="19" t="s">
        <v>8887</v>
      </c>
    </row>
    <row r="426" spans="1:28" x14ac:dyDescent="0.35">
      <c r="A426" t="s">
        <v>1562</v>
      </c>
      <c r="B426" t="s">
        <v>2594</v>
      </c>
      <c r="C426" t="s">
        <v>2595</v>
      </c>
      <c r="D426" s="1">
        <v>44806</v>
      </c>
      <c r="E426">
        <f t="shared" si="46"/>
        <v>18</v>
      </c>
      <c r="F426" t="s">
        <v>16</v>
      </c>
      <c r="G426">
        <v>780</v>
      </c>
      <c r="H426">
        <f t="shared" si="43"/>
        <v>78</v>
      </c>
      <c r="I426" t="s">
        <v>9</v>
      </c>
      <c r="J426">
        <v>1</v>
      </c>
      <c r="L426" t="s">
        <v>16</v>
      </c>
      <c r="M426" t="str">
        <f t="shared" si="44"/>
        <v>F</v>
      </c>
      <c r="N426" t="s">
        <v>597</v>
      </c>
      <c r="O426" t="s">
        <v>598</v>
      </c>
      <c r="P426" t="s">
        <v>19</v>
      </c>
      <c r="Q426">
        <v>4</v>
      </c>
      <c r="R426">
        <f t="shared" si="47"/>
        <v>2018</v>
      </c>
      <c r="S426" t="s">
        <v>8</v>
      </c>
      <c r="T426" t="s">
        <v>8</v>
      </c>
      <c r="U426" t="s">
        <v>9086</v>
      </c>
      <c r="V426">
        <f>VLOOKUP(P426,'PBT Tag Rates'!$B$5:$E$34,4,FALSE)</f>
        <v>0.80551598400000002</v>
      </c>
      <c r="W426">
        <v>1</v>
      </c>
      <c r="X426" s="16">
        <f>IFERROR(LOOKUP(H426,{30,43,48,53,58,63,68,73,78,83,88,93,97},{42,47,52,57,62,67,72,77,82,87,92,99,100}),999)</f>
        <v>82</v>
      </c>
      <c r="Y426" s="19">
        <f t="shared" si="45"/>
        <v>5.6818181818181825</v>
      </c>
      <c r="Z426" s="19">
        <f t="shared" si="48"/>
        <v>5.7284090909090919</v>
      </c>
      <c r="AA426" s="19">
        <f t="shared" si="49"/>
        <v>17.185227272727278</v>
      </c>
      <c r="AB426" s="19" t="s">
        <v>8887</v>
      </c>
    </row>
    <row r="427" spans="1:28" x14ac:dyDescent="0.35">
      <c r="A427" t="s">
        <v>1562</v>
      </c>
      <c r="B427" t="s">
        <v>2596</v>
      </c>
      <c r="C427" t="s">
        <v>2597</v>
      </c>
      <c r="D427" s="1">
        <v>44806</v>
      </c>
      <c r="E427">
        <f t="shared" si="46"/>
        <v>18</v>
      </c>
      <c r="F427" t="s">
        <v>16</v>
      </c>
      <c r="G427">
        <v>700</v>
      </c>
      <c r="H427">
        <f t="shared" si="43"/>
        <v>70</v>
      </c>
      <c r="I427" t="s">
        <v>9</v>
      </c>
      <c r="J427">
        <v>1</v>
      </c>
      <c r="L427" t="s">
        <v>16</v>
      </c>
      <c r="M427" t="str">
        <f t="shared" si="44"/>
        <v>F</v>
      </c>
      <c r="N427" t="s">
        <v>8</v>
      </c>
      <c r="O427" t="s">
        <v>8</v>
      </c>
      <c r="P427" t="s">
        <v>11</v>
      </c>
      <c r="Q427" t="s">
        <v>8</v>
      </c>
      <c r="R427" t="str">
        <f t="shared" si="47"/>
        <v>U</v>
      </c>
      <c r="S427" t="s">
        <v>12</v>
      </c>
      <c r="T427">
        <v>1</v>
      </c>
      <c r="U427" t="s">
        <v>8890</v>
      </c>
      <c r="V427" t="e">
        <f>VLOOKUP(P427,'PBT Tag Rates'!$B$5:$E$34,4,FALSE)</f>
        <v>#N/A</v>
      </c>
      <c r="W427">
        <v>1</v>
      </c>
      <c r="X427" s="16">
        <f>IFERROR(LOOKUP(H427,{30,43,48,53,58,63,68,73,78,83,88,93,97},{42,47,52,57,62,67,72,77,82,87,92,99,100}),999)</f>
        <v>72</v>
      </c>
      <c r="Y427" s="19">
        <f t="shared" si="45"/>
        <v>5.6818181818181825</v>
      </c>
      <c r="Z427" s="19">
        <f t="shared" si="48"/>
        <v>5.7284090909090919</v>
      </c>
      <c r="AA427" s="19">
        <f t="shared" si="49"/>
        <v>17.185227272727278</v>
      </c>
      <c r="AB427" s="19" t="s">
        <v>8887</v>
      </c>
    </row>
    <row r="428" spans="1:28" x14ac:dyDescent="0.35">
      <c r="A428" t="s">
        <v>1562</v>
      </c>
      <c r="B428" t="s">
        <v>2598</v>
      </c>
      <c r="C428" t="s">
        <v>2599</v>
      </c>
      <c r="D428" s="1">
        <v>44806</v>
      </c>
      <c r="E428">
        <f t="shared" si="46"/>
        <v>18</v>
      </c>
      <c r="F428" t="s">
        <v>16</v>
      </c>
      <c r="G428">
        <v>710</v>
      </c>
      <c r="H428">
        <f t="shared" si="43"/>
        <v>71</v>
      </c>
      <c r="I428" t="s">
        <v>7</v>
      </c>
      <c r="J428" t="s">
        <v>8</v>
      </c>
      <c r="L428" t="s">
        <v>16</v>
      </c>
      <c r="M428" t="str">
        <f t="shared" si="44"/>
        <v>F</v>
      </c>
      <c r="N428" t="s">
        <v>725</v>
      </c>
      <c r="O428" t="s">
        <v>764</v>
      </c>
      <c r="P428" t="s">
        <v>19</v>
      </c>
      <c r="Q428">
        <v>4</v>
      </c>
      <c r="R428">
        <f t="shared" si="47"/>
        <v>2018</v>
      </c>
      <c r="S428" t="s">
        <v>8</v>
      </c>
      <c r="T428" t="s">
        <v>8</v>
      </c>
      <c r="U428" t="s">
        <v>9084</v>
      </c>
      <c r="V428">
        <f>VLOOKUP(P428,'PBT Tag Rates'!$B$5:$E$34,4,FALSE)</f>
        <v>0.80551598400000002</v>
      </c>
      <c r="W428">
        <v>1</v>
      </c>
      <c r="X428" s="16">
        <f>IFERROR(LOOKUP(H428,{30,43,48,53,58,63,68,73,78,83,88,93,97},{42,47,52,57,62,67,72,77,82,87,92,99,100}),999)</f>
        <v>72</v>
      </c>
      <c r="Y428" s="19">
        <f t="shared" si="45"/>
        <v>5.6818181818181825</v>
      </c>
      <c r="Z428" s="19">
        <f t="shared" si="48"/>
        <v>5.7284090909090919</v>
      </c>
      <c r="AA428" s="19">
        <f t="shared" si="49"/>
        <v>17.185227272727278</v>
      </c>
      <c r="AB428" s="19" t="s">
        <v>8887</v>
      </c>
    </row>
    <row r="429" spans="1:28" x14ac:dyDescent="0.35">
      <c r="A429" t="s">
        <v>1562</v>
      </c>
      <c r="B429" t="s">
        <v>2600</v>
      </c>
      <c r="C429" t="s">
        <v>2601</v>
      </c>
      <c r="D429" s="1">
        <v>44806</v>
      </c>
      <c r="E429">
        <f t="shared" si="46"/>
        <v>18</v>
      </c>
      <c r="F429" t="s">
        <v>6</v>
      </c>
      <c r="G429">
        <v>600</v>
      </c>
      <c r="H429">
        <f t="shared" si="43"/>
        <v>60</v>
      </c>
      <c r="I429" t="s">
        <v>9</v>
      </c>
      <c r="J429">
        <v>1</v>
      </c>
      <c r="L429" t="s">
        <v>6</v>
      </c>
      <c r="M429" t="str">
        <f t="shared" si="44"/>
        <v>M</v>
      </c>
      <c r="N429" t="s">
        <v>2602</v>
      </c>
      <c r="O429" t="s">
        <v>2603</v>
      </c>
      <c r="P429" t="s">
        <v>557</v>
      </c>
      <c r="Q429">
        <v>3</v>
      </c>
      <c r="R429">
        <f t="shared" si="47"/>
        <v>2019</v>
      </c>
      <c r="S429" t="s">
        <v>8</v>
      </c>
      <c r="T429" t="s">
        <v>8</v>
      </c>
      <c r="U429" t="s">
        <v>9007</v>
      </c>
      <c r="V429">
        <f>VLOOKUP(P429,'PBT Tag Rates'!$B$5:$E$34,4,FALSE)</f>
        <v>0.95971980899999998</v>
      </c>
      <c r="W429">
        <v>1</v>
      </c>
      <c r="X429" s="16">
        <f>IFERROR(LOOKUP(H429,{30,43,48,53,58,63,68,73,78,83,88,93,97},{42,47,52,57,62,67,72,77,82,87,92,99,100}),999)</f>
        <v>62</v>
      </c>
      <c r="Y429" s="19">
        <f t="shared" si="45"/>
        <v>5.6818181818181825</v>
      </c>
      <c r="Z429" s="19">
        <f t="shared" si="48"/>
        <v>5.7284090909090919</v>
      </c>
      <c r="AA429" s="19">
        <f t="shared" si="49"/>
        <v>17.185227272727278</v>
      </c>
      <c r="AB429" s="19" t="s">
        <v>8886</v>
      </c>
    </row>
    <row r="430" spans="1:28" x14ac:dyDescent="0.35">
      <c r="A430" t="s">
        <v>1562</v>
      </c>
      <c r="B430" t="s">
        <v>2604</v>
      </c>
      <c r="C430" t="s">
        <v>2605</v>
      </c>
      <c r="D430" s="1">
        <v>44806</v>
      </c>
      <c r="E430">
        <f t="shared" si="46"/>
        <v>18</v>
      </c>
      <c r="F430" t="s">
        <v>1569</v>
      </c>
      <c r="G430">
        <v>670</v>
      </c>
      <c r="H430">
        <f t="shared" si="43"/>
        <v>67</v>
      </c>
      <c r="I430" t="s">
        <v>7</v>
      </c>
      <c r="J430" t="s">
        <v>8</v>
      </c>
      <c r="L430" t="s">
        <v>6</v>
      </c>
      <c r="M430" t="str">
        <f t="shared" si="44"/>
        <v>M</v>
      </c>
      <c r="N430" t="s">
        <v>1240</v>
      </c>
      <c r="O430" t="s">
        <v>1241</v>
      </c>
      <c r="P430" t="s">
        <v>557</v>
      </c>
      <c r="Q430">
        <v>3</v>
      </c>
      <c r="R430">
        <f t="shared" si="47"/>
        <v>2019</v>
      </c>
      <c r="S430" t="s">
        <v>8</v>
      </c>
      <c r="T430" t="s">
        <v>8</v>
      </c>
      <c r="U430" t="s">
        <v>9088</v>
      </c>
      <c r="V430">
        <f>VLOOKUP(P430,'PBT Tag Rates'!$B$5:$E$34,4,FALSE)</f>
        <v>0.95971980899999998</v>
      </c>
      <c r="W430">
        <v>1</v>
      </c>
      <c r="X430" s="16">
        <f>IFERROR(LOOKUP(H430,{30,43,48,53,58,63,68,73,78,83,88,93,97},{42,47,52,57,62,67,72,77,82,87,92,99,100}),999)</f>
        <v>67</v>
      </c>
      <c r="Y430" s="19">
        <f t="shared" si="45"/>
        <v>5.6818181818181825</v>
      </c>
      <c r="Z430" s="19">
        <f t="shared" si="48"/>
        <v>5.7284090909090919</v>
      </c>
      <c r="AA430" s="19">
        <f t="shared" si="49"/>
        <v>17.185227272727278</v>
      </c>
      <c r="AB430" s="19" t="s">
        <v>8887</v>
      </c>
    </row>
    <row r="431" spans="1:28" x14ac:dyDescent="0.35">
      <c r="A431" t="s">
        <v>1562</v>
      </c>
      <c r="B431" t="s">
        <v>2606</v>
      </c>
      <c r="C431" t="s">
        <v>2607</v>
      </c>
      <c r="D431" s="1">
        <v>44806</v>
      </c>
      <c r="E431">
        <f t="shared" si="46"/>
        <v>18</v>
      </c>
      <c r="F431" t="s">
        <v>16</v>
      </c>
      <c r="G431">
        <v>760</v>
      </c>
      <c r="H431">
        <f t="shared" si="43"/>
        <v>76</v>
      </c>
      <c r="I431" t="s">
        <v>7</v>
      </c>
      <c r="J431" t="s">
        <v>8</v>
      </c>
      <c r="L431" t="s">
        <v>16</v>
      </c>
      <c r="M431" t="str">
        <f t="shared" si="44"/>
        <v>F</v>
      </c>
      <c r="N431" t="s">
        <v>1254</v>
      </c>
      <c r="O431" t="s">
        <v>1255</v>
      </c>
      <c r="P431" t="s">
        <v>19</v>
      </c>
      <c r="Q431">
        <v>4</v>
      </c>
      <c r="R431">
        <f t="shared" si="47"/>
        <v>2018</v>
      </c>
      <c r="S431" t="s">
        <v>8</v>
      </c>
      <c r="T431" t="s">
        <v>8</v>
      </c>
      <c r="U431" t="s">
        <v>8875</v>
      </c>
      <c r="V431">
        <f>VLOOKUP(P431,'PBT Tag Rates'!$B$5:$E$34,4,FALSE)</f>
        <v>0.80551598400000002</v>
      </c>
      <c r="W431">
        <v>1</v>
      </c>
      <c r="X431" s="16">
        <f>IFERROR(LOOKUP(H431,{30,43,48,53,58,63,68,73,78,83,88,93,97},{42,47,52,57,62,67,72,77,82,87,92,99,100}),999)</f>
        <v>77</v>
      </c>
      <c r="Y431" s="19">
        <f t="shared" si="45"/>
        <v>5.6818181818181825</v>
      </c>
      <c r="Z431" s="19">
        <f t="shared" si="48"/>
        <v>5.7284090909090919</v>
      </c>
      <c r="AA431" s="19">
        <f t="shared" si="49"/>
        <v>17.185227272727278</v>
      </c>
      <c r="AB431" s="19" t="s">
        <v>8886</v>
      </c>
    </row>
    <row r="432" spans="1:28" x14ac:dyDescent="0.35">
      <c r="A432" t="s">
        <v>1562</v>
      </c>
      <c r="B432" t="s">
        <v>2608</v>
      </c>
      <c r="C432" t="s">
        <v>2609</v>
      </c>
      <c r="D432" s="1">
        <v>44806</v>
      </c>
      <c r="E432">
        <f t="shared" si="46"/>
        <v>18</v>
      </c>
      <c r="F432" t="s">
        <v>6</v>
      </c>
      <c r="G432">
        <v>870</v>
      </c>
      <c r="H432">
        <f t="shared" si="43"/>
        <v>87</v>
      </c>
      <c r="I432" t="s">
        <v>9</v>
      </c>
      <c r="J432">
        <v>1</v>
      </c>
      <c r="L432" t="s">
        <v>1569</v>
      </c>
      <c r="M432" t="str">
        <f t="shared" si="44"/>
        <v>M</v>
      </c>
      <c r="N432" t="s">
        <v>1304</v>
      </c>
      <c r="O432" t="s">
        <v>2610</v>
      </c>
      <c r="P432" t="s">
        <v>19</v>
      </c>
      <c r="Q432">
        <v>4</v>
      </c>
      <c r="R432">
        <f t="shared" si="47"/>
        <v>2018</v>
      </c>
      <c r="S432" t="s">
        <v>8</v>
      </c>
      <c r="T432" t="s">
        <v>8</v>
      </c>
      <c r="U432" t="s">
        <v>9086</v>
      </c>
      <c r="V432">
        <f>VLOOKUP(P432,'PBT Tag Rates'!$B$5:$E$34,4,FALSE)</f>
        <v>0.80551598400000002</v>
      </c>
      <c r="W432">
        <v>1</v>
      </c>
      <c r="X432" s="16">
        <f>IFERROR(LOOKUP(H432,{30,43,48,53,58,63,68,73,78,83,88,93,97},{42,47,52,57,62,67,72,77,82,87,92,99,100}),999)</f>
        <v>87</v>
      </c>
      <c r="Y432" s="19">
        <f t="shared" si="45"/>
        <v>5.6818181818181825</v>
      </c>
      <c r="Z432" s="19">
        <f t="shared" si="48"/>
        <v>5.7284090909090919</v>
      </c>
      <c r="AA432" s="19">
        <f t="shared" si="49"/>
        <v>17.185227272727278</v>
      </c>
      <c r="AB432" s="19" t="s">
        <v>8887</v>
      </c>
    </row>
    <row r="433" spans="1:28" x14ac:dyDescent="0.35">
      <c r="A433" t="s">
        <v>1562</v>
      </c>
      <c r="B433" t="s">
        <v>2611</v>
      </c>
      <c r="C433" t="s">
        <v>2612</v>
      </c>
      <c r="D433" s="1">
        <v>44806</v>
      </c>
      <c r="E433">
        <f t="shared" si="46"/>
        <v>18</v>
      </c>
      <c r="F433" t="s">
        <v>16</v>
      </c>
      <c r="G433">
        <v>800</v>
      </c>
      <c r="H433">
        <f t="shared" si="43"/>
        <v>80</v>
      </c>
      <c r="I433" t="s">
        <v>7</v>
      </c>
      <c r="J433" t="s">
        <v>8</v>
      </c>
      <c r="L433" t="s">
        <v>16</v>
      </c>
      <c r="M433" t="str">
        <f t="shared" si="44"/>
        <v>F</v>
      </c>
      <c r="N433" t="s">
        <v>8</v>
      </c>
      <c r="O433" t="s">
        <v>8</v>
      </c>
      <c r="P433" t="s">
        <v>11</v>
      </c>
      <c r="Q433" t="s">
        <v>8</v>
      </c>
      <c r="R433" t="str">
        <f t="shared" si="47"/>
        <v>U</v>
      </c>
      <c r="S433" t="s">
        <v>12</v>
      </c>
      <c r="T433">
        <v>0.999999999999999</v>
      </c>
      <c r="U433" t="s">
        <v>11</v>
      </c>
      <c r="V433" t="e">
        <f>VLOOKUP(P433,'PBT Tag Rates'!$B$5:$E$34,4,FALSE)</f>
        <v>#N/A</v>
      </c>
      <c r="W433">
        <v>1</v>
      </c>
      <c r="X433" s="16">
        <f>IFERROR(LOOKUP(H433,{30,43,48,53,58,63,68,73,78,83,88,93,97},{42,47,52,57,62,67,72,77,82,87,92,99,100}),999)</f>
        <v>82</v>
      </c>
      <c r="Y433" s="19">
        <f t="shared" si="45"/>
        <v>5.6818181818181825</v>
      </c>
      <c r="Z433" s="19">
        <f t="shared" si="48"/>
        <v>5.7284090909090919</v>
      </c>
      <c r="AA433" s="19">
        <f t="shared" si="49"/>
        <v>17.185227272727278</v>
      </c>
      <c r="AB433" s="19" t="s">
        <v>8887</v>
      </c>
    </row>
    <row r="434" spans="1:28" x14ac:dyDescent="0.35">
      <c r="A434" t="s">
        <v>1562</v>
      </c>
      <c r="B434" t="s">
        <v>2613</v>
      </c>
      <c r="C434" t="s">
        <v>2614</v>
      </c>
      <c r="D434" s="1">
        <v>44806</v>
      </c>
      <c r="E434">
        <f t="shared" si="46"/>
        <v>18</v>
      </c>
      <c r="F434" t="s">
        <v>16</v>
      </c>
      <c r="G434">
        <v>740</v>
      </c>
      <c r="H434">
        <f t="shared" si="43"/>
        <v>74</v>
      </c>
      <c r="I434" t="s">
        <v>9</v>
      </c>
      <c r="J434">
        <v>1</v>
      </c>
      <c r="L434" t="s">
        <v>16</v>
      </c>
      <c r="M434" t="str">
        <f t="shared" si="44"/>
        <v>F</v>
      </c>
      <c r="N434" t="s">
        <v>94</v>
      </c>
      <c r="O434" t="s">
        <v>1346</v>
      </c>
      <c r="P434" t="s">
        <v>19</v>
      </c>
      <c r="Q434">
        <v>4</v>
      </c>
      <c r="R434">
        <f t="shared" si="47"/>
        <v>2018</v>
      </c>
      <c r="S434" t="s">
        <v>8</v>
      </c>
      <c r="T434" t="s">
        <v>8</v>
      </c>
      <c r="U434" t="s">
        <v>9007</v>
      </c>
      <c r="V434">
        <f>VLOOKUP(P434,'PBT Tag Rates'!$B$5:$E$34,4,FALSE)</f>
        <v>0.80551598400000002</v>
      </c>
      <c r="W434">
        <v>1</v>
      </c>
      <c r="X434" s="16">
        <f>IFERROR(LOOKUP(H434,{30,43,48,53,58,63,68,73,78,83,88,93,97},{42,47,52,57,62,67,72,77,82,87,92,99,100}),999)</f>
        <v>77</v>
      </c>
      <c r="Y434" s="19">
        <f t="shared" si="45"/>
        <v>5.6818181818181825</v>
      </c>
      <c r="Z434" s="19">
        <f t="shared" si="48"/>
        <v>5.7284090909090919</v>
      </c>
      <c r="AA434" s="19">
        <f t="shared" si="49"/>
        <v>17.185227272727278</v>
      </c>
      <c r="AB434" s="19" t="s">
        <v>8886</v>
      </c>
    </row>
    <row r="435" spans="1:28" x14ac:dyDescent="0.35">
      <c r="A435" t="s">
        <v>1562</v>
      </c>
      <c r="B435" t="s">
        <v>2615</v>
      </c>
      <c r="C435" t="s">
        <v>2616</v>
      </c>
      <c r="D435" s="1">
        <v>44807</v>
      </c>
      <c r="E435">
        <f t="shared" si="46"/>
        <v>18</v>
      </c>
      <c r="F435" t="s">
        <v>16</v>
      </c>
      <c r="G435">
        <v>800</v>
      </c>
      <c r="H435">
        <f t="shared" si="43"/>
        <v>80</v>
      </c>
      <c r="I435" t="s">
        <v>9</v>
      </c>
      <c r="J435">
        <v>1</v>
      </c>
      <c r="L435" t="s">
        <v>16</v>
      </c>
      <c r="M435" t="str">
        <f t="shared" si="44"/>
        <v>F</v>
      </c>
      <c r="N435" t="s">
        <v>1049</v>
      </c>
      <c r="O435" t="s">
        <v>1050</v>
      </c>
      <c r="P435" t="s">
        <v>19</v>
      </c>
      <c r="Q435">
        <v>4</v>
      </c>
      <c r="R435">
        <f t="shared" si="47"/>
        <v>2018</v>
      </c>
      <c r="S435" t="s">
        <v>8</v>
      </c>
      <c r="T435" t="s">
        <v>8</v>
      </c>
      <c r="U435" t="s">
        <v>9006</v>
      </c>
      <c r="V435">
        <f>VLOOKUP(P435,'PBT Tag Rates'!$B$5:$E$34,4,FALSE)</f>
        <v>0.80551598400000002</v>
      </c>
      <c r="W435">
        <v>1</v>
      </c>
      <c r="X435" s="16">
        <f>IFERROR(LOOKUP(H435,{30,43,48,53,58,63,68,73,78,83,88,93,97},{42,47,52,57,62,67,72,77,82,87,92,99,100}),999)</f>
        <v>82</v>
      </c>
      <c r="Y435" s="19">
        <f t="shared" si="45"/>
        <v>5.6818181818181825</v>
      </c>
      <c r="Z435" s="19">
        <f t="shared" si="48"/>
        <v>5.7284090909090919</v>
      </c>
      <c r="AA435" s="19">
        <f t="shared" si="49"/>
        <v>17.185227272727278</v>
      </c>
      <c r="AB435" s="19" t="s">
        <v>8886</v>
      </c>
    </row>
    <row r="436" spans="1:28" x14ac:dyDescent="0.35">
      <c r="A436" t="s">
        <v>1562</v>
      </c>
      <c r="B436" t="s">
        <v>2617</v>
      </c>
      <c r="C436" t="s">
        <v>2618</v>
      </c>
      <c r="D436" s="1">
        <v>44807</v>
      </c>
      <c r="E436">
        <f t="shared" si="46"/>
        <v>18</v>
      </c>
      <c r="F436" t="s">
        <v>6</v>
      </c>
      <c r="G436">
        <v>740</v>
      </c>
      <c r="H436">
        <f t="shared" si="43"/>
        <v>74</v>
      </c>
      <c r="I436" t="s">
        <v>7</v>
      </c>
      <c r="J436" t="s">
        <v>8</v>
      </c>
      <c r="L436" t="s">
        <v>6</v>
      </c>
      <c r="M436" t="str">
        <f t="shared" si="44"/>
        <v>M</v>
      </c>
      <c r="N436" t="s">
        <v>607</v>
      </c>
      <c r="O436" t="s">
        <v>608</v>
      </c>
      <c r="P436" t="s">
        <v>19</v>
      </c>
      <c r="Q436">
        <v>4</v>
      </c>
      <c r="R436">
        <f t="shared" si="47"/>
        <v>2018</v>
      </c>
      <c r="S436" t="s">
        <v>8</v>
      </c>
      <c r="T436" t="s">
        <v>8</v>
      </c>
      <c r="U436" t="s">
        <v>8875</v>
      </c>
      <c r="V436">
        <f>VLOOKUP(P436,'PBT Tag Rates'!$B$5:$E$34,4,FALSE)</f>
        <v>0.80551598400000002</v>
      </c>
      <c r="W436">
        <v>1</v>
      </c>
      <c r="X436" s="16">
        <f>IFERROR(LOOKUP(H436,{30,43,48,53,58,63,68,73,78,83,88,93,97},{42,47,52,57,62,67,72,77,82,87,92,99,100}),999)</f>
        <v>77</v>
      </c>
      <c r="Y436" s="19">
        <f t="shared" si="45"/>
        <v>5.6818181818181825</v>
      </c>
      <c r="Z436" s="19">
        <f t="shared" si="48"/>
        <v>5.7284090909090919</v>
      </c>
      <c r="AA436" s="19">
        <f t="shared" si="49"/>
        <v>17.185227272727278</v>
      </c>
      <c r="AB436" s="19" t="s">
        <v>8886</v>
      </c>
    </row>
    <row r="437" spans="1:28" x14ac:dyDescent="0.35">
      <c r="A437" t="s">
        <v>1562</v>
      </c>
      <c r="B437" t="s">
        <v>2619</v>
      </c>
      <c r="C437" t="s">
        <v>2620</v>
      </c>
      <c r="D437" s="1">
        <v>44807</v>
      </c>
      <c r="E437">
        <f t="shared" si="46"/>
        <v>18</v>
      </c>
      <c r="F437" t="s">
        <v>1569</v>
      </c>
      <c r="G437">
        <v>650</v>
      </c>
      <c r="H437">
        <f t="shared" si="43"/>
        <v>65</v>
      </c>
      <c r="I437" t="s">
        <v>9</v>
      </c>
      <c r="J437">
        <v>1</v>
      </c>
      <c r="L437" t="s">
        <v>6</v>
      </c>
      <c r="M437" t="str">
        <f t="shared" si="44"/>
        <v>M</v>
      </c>
      <c r="N437" t="s">
        <v>1639</v>
      </c>
      <c r="O437" t="s">
        <v>1640</v>
      </c>
      <c r="P437" t="s">
        <v>557</v>
      </c>
      <c r="Q437">
        <v>3</v>
      </c>
      <c r="R437">
        <f t="shared" si="47"/>
        <v>2019</v>
      </c>
      <c r="S437" t="s">
        <v>8</v>
      </c>
      <c r="T437" t="s">
        <v>8</v>
      </c>
      <c r="U437" t="s">
        <v>9086</v>
      </c>
      <c r="V437">
        <f>VLOOKUP(P437,'PBT Tag Rates'!$B$5:$E$34,4,FALSE)</f>
        <v>0.95971980899999998</v>
      </c>
      <c r="W437">
        <v>1</v>
      </c>
      <c r="X437" s="16">
        <f>IFERROR(LOOKUP(H437,{30,43,48,53,58,63,68,73,78,83,88,93,97},{42,47,52,57,62,67,72,77,82,87,92,99,100}),999)</f>
        <v>67</v>
      </c>
      <c r="Y437" s="19">
        <f t="shared" si="45"/>
        <v>5.6818181818181825</v>
      </c>
      <c r="Z437" s="19">
        <f t="shared" si="48"/>
        <v>5.7284090909090919</v>
      </c>
      <c r="AA437" s="19">
        <f t="shared" si="49"/>
        <v>17.185227272727278</v>
      </c>
      <c r="AB437" s="19" t="s">
        <v>8887</v>
      </c>
    </row>
    <row r="438" spans="1:28" x14ac:dyDescent="0.35">
      <c r="A438" t="s">
        <v>1562</v>
      </c>
      <c r="B438" t="s">
        <v>2621</v>
      </c>
      <c r="C438" t="s">
        <v>2622</v>
      </c>
      <c r="D438" s="1">
        <v>44807</v>
      </c>
      <c r="E438">
        <f t="shared" si="46"/>
        <v>18</v>
      </c>
      <c r="F438" t="s">
        <v>6</v>
      </c>
      <c r="G438">
        <v>680</v>
      </c>
      <c r="H438">
        <f t="shared" si="43"/>
        <v>68</v>
      </c>
      <c r="I438" t="s">
        <v>9</v>
      </c>
      <c r="J438">
        <v>1</v>
      </c>
      <c r="L438" t="s">
        <v>6</v>
      </c>
      <c r="M438" t="str">
        <f t="shared" si="44"/>
        <v>M</v>
      </c>
      <c r="N438" t="s">
        <v>1049</v>
      </c>
      <c r="O438" t="s">
        <v>1050</v>
      </c>
      <c r="P438" t="s">
        <v>19</v>
      </c>
      <c r="Q438">
        <v>4</v>
      </c>
      <c r="R438">
        <f t="shared" si="47"/>
        <v>2018</v>
      </c>
      <c r="S438" t="s">
        <v>8</v>
      </c>
      <c r="T438" t="s">
        <v>8</v>
      </c>
      <c r="U438" t="s">
        <v>9006</v>
      </c>
      <c r="V438">
        <f>VLOOKUP(P438,'PBT Tag Rates'!$B$5:$E$34,4,FALSE)</f>
        <v>0.80551598400000002</v>
      </c>
      <c r="W438">
        <v>1</v>
      </c>
      <c r="X438" s="16">
        <f>IFERROR(LOOKUP(H438,{30,43,48,53,58,63,68,73,78,83,88,93,97},{42,47,52,57,62,67,72,77,82,87,92,99,100}),999)</f>
        <v>72</v>
      </c>
      <c r="Y438" s="19">
        <f t="shared" si="45"/>
        <v>5.6818181818181825</v>
      </c>
      <c r="Z438" s="19">
        <f t="shared" si="48"/>
        <v>5.7284090909090919</v>
      </c>
      <c r="AA438" s="19">
        <f t="shared" si="49"/>
        <v>17.185227272727278</v>
      </c>
      <c r="AB438" s="19" t="s">
        <v>8886</v>
      </c>
    </row>
    <row r="439" spans="1:28" x14ac:dyDescent="0.35">
      <c r="A439" t="s">
        <v>1562</v>
      </c>
      <c r="B439" t="s">
        <v>2623</v>
      </c>
      <c r="C439" t="s">
        <v>2624</v>
      </c>
      <c r="D439" s="1">
        <v>44807</v>
      </c>
      <c r="E439">
        <f t="shared" si="46"/>
        <v>18</v>
      </c>
      <c r="F439" t="s">
        <v>1569</v>
      </c>
      <c r="G439">
        <v>680</v>
      </c>
      <c r="H439">
        <f t="shared" si="43"/>
        <v>68</v>
      </c>
      <c r="I439" t="s">
        <v>9</v>
      </c>
      <c r="J439">
        <v>1</v>
      </c>
      <c r="L439" t="s">
        <v>6</v>
      </c>
      <c r="M439" t="str">
        <f t="shared" si="44"/>
        <v>M</v>
      </c>
      <c r="N439" t="s">
        <v>2625</v>
      </c>
      <c r="O439" t="s">
        <v>2626</v>
      </c>
      <c r="P439" t="s">
        <v>557</v>
      </c>
      <c r="Q439">
        <v>3</v>
      </c>
      <c r="R439">
        <f t="shared" si="47"/>
        <v>2019</v>
      </c>
      <c r="S439" t="s">
        <v>8</v>
      </c>
      <c r="T439" t="s">
        <v>8</v>
      </c>
      <c r="U439" t="s">
        <v>9088</v>
      </c>
      <c r="V439">
        <f>VLOOKUP(P439,'PBT Tag Rates'!$B$5:$E$34,4,FALSE)</f>
        <v>0.95971980899999998</v>
      </c>
      <c r="W439">
        <v>1</v>
      </c>
      <c r="X439" s="16">
        <f>IFERROR(LOOKUP(H439,{30,43,48,53,58,63,68,73,78,83,88,93,97},{42,47,52,57,62,67,72,77,82,87,92,99,100}),999)</f>
        <v>72</v>
      </c>
      <c r="Y439" s="19">
        <f t="shared" si="45"/>
        <v>5.6818181818181825</v>
      </c>
      <c r="Z439" s="19">
        <f t="shared" si="48"/>
        <v>5.7284090909090919</v>
      </c>
      <c r="AA439" s="19">
        <f t="shared" si="49"/>
        <v>17.185227272727278</v>
      </c>
      <c r="AB439" s="19" t="s">
        <v>8887</v>
      </c>
    </row>
    <row r="440" spans="1:28" x14ac:dyDescent="0.35">
      <c r="A440" t="s">
        <v>1562</v>
      </c>
      <c r="B440" t="s">
        <v>2627</v>
      </c>
      <c r="C440" t="s">
        <v>2628</v>
      </c>
      <c r="D440" s="1">
        <v>44807</v>
      </c>
      <c r="E440">
        <f t="shared" si="46"/>
        <v>18</v>
      </c>
      <c r="F440" t="s">
        <v>16</v>
      </c>
      <c r="G440">
        <v>850</v>
      </c>
      <c r="H440">
        <f t="shared" si="43"/>
        <v>85</v>
      </c>
      <c r="I440" t="s">
        <v>9</v>
      </c>
      <c r="J440">
        <v>1</v>
      </c>
      <c r="L440" t="s">
        <v>16</v>
      </c>
      <c r="M440" t="str">
        <f t="shared" si="44"/>
        <v>F</v>
      </c>
      <c r="N440" t="s">
        <v>8</v>
      </c>
      <c r="O440" t="s">
        <v>8</v>
      </c>
      <c r="P440" t="s">
        <v>11</v>
      </c>
      <c r="Q440" t="s">
        <v>8</v>
      </c>
      <c r="R440" t="str">
        <f t="shared" si="47"/>
        <v>U</v>
      </c>
      <c r="S440" t="s">
        <v>12</v>
      </c>
      <c r="T440">
        <v>1</v>
      </c>
      <c r="U440" t="s">
        <v>8890</v>
      </c>
      <c r="V440" t="e">
        <f>VLOOKUP(P440,'PBT Tag Rates'!$B$5:$E$34,4,FALSE)</f>
        <v>#N/A</v>
      </c>
      <c r="W440">
        <v>1</v>
      </c>
      <c r="X440" s="16">
        <f>IFERROR(LOOKUP(H440,{30,43,48,53,58,63,68,73,78,83,88,93,97},{42,47,52,57,62,67,72,77,82,87,92,99,100}),999)</f>
        <v>87</v>
      </c>
      <c r="Y440" s="19">
        <f t="shared" si="45"/>
        <v>5.6818181818181825</v>
      </c>
      <c r="Z440" s="19">
        <f t="shared" si="48"/>
        <v>5.7284090909090919</v>
      </c>
      <c r="AA440" s="19">
        <f t="shared" si="49"/>
        <v>17.185227272727278</v>
      </c>
      <c r="AB440" s="19" t="s">
        <v>8887</v>
      </c>
    </row>
    <row r="441" spans="1:28" x14ac:dyDescent="0.35">
      <c r="A441" t="s">
        <v>1562</v>
      </c>
      <c r="B441" t="s">
        <v>2629</v>
      </c>
      <c r="C441" t="s">
        <v>2630</v>
      </c>
      <c r="D441" s="1">
        <v>44807</v>
      </c>
      <c r="E441">
        <f t="shared" si="46"/>
        <v>18</v>
      </c>
      <c r="F441" t="s">
        <v>16</v>
      </c>
      <c r="G441">
        <v>810</v>
      </c>
      <c r="H441">
        <f t="shared" si="43"/>
        <v>81</v>
      </c>
      <c r="I441" t="s">
        <v>9</v>
      </c>
      <c r="J441">
        <v>1</v>
      </c>
      <c r="L441" t="s">
        <v>16</v>
      </c>
      <c r="M441" t="str">
        <f t="shared" si="44"/>
        <v>F</v>
      </c>
      <c r="N441" t="s">
        <v>8</v>
      </c>
      <c r="O441" t="s">
        <v>8</v>
      </c>
      <c r="P441" t="s">
        <v>11</v>
      </c>
      <c r="Q441" t="s">
        <v>8</v>
      </c>
      <c r="R441" t="str">
        <f t="shared" si="47"/>
        <v>U</v>
      </c>
      <c r="S441" t="s">
        <v>12</v>
      </c>
      <c r="T441">
        <v>0.999999999999997</v>
      </c>
      <c r="U441" t="s">
        <v>8890</v>
      </c>
      <c r="V441" t="e">
        <f>VLOOKUP(P441,'PBT Tag Rates'!$B$5:$E$34,4,FALSE)</f>
        <v>#N/A</v>
      </c>
      <c r="W441">
        <v>1</v>
      </c>
      <c r="X441" s="16">
        <f>IFERROR(LOOKUP(H441,{30,43,48,53,58,63,68,73,78,83,88,93,97},{42,47,52,57,62,67,72,77,82,87,92,99,100}),999)</f>
        <v>82</v>
      </c>
      <c r="Y441" s="19">
        <f t="shared" si="45"/>
        <v>5.6818181818181825</v>
      </c>
      <c r="Z441" s="19">
        <f t="shared" si="48"/>
        <v>5.7284090909090919</v>
      </c>
      <c r="AA441" s="19">
        <f t="shared" si="49"/>
        <v>17.185227272727278</v>
      </c>
      <c r="AB441" s="19" t="s">
        <v>8887</v>
      </c>
    </row>
    <row r="442" spans="1:28" x14ac:dyDescent="0.35">
      <c r="A442" t="s">
        <v>1562</v>
      </c>
      <c r="B442" t="s">
        <v>2631</v>
      </c>
      <c r="C442" t="s">
        <v>2632</v>
      </c>
      <c r="D442" s="1">
        <v>44807</v>
      </c>
      <c r="E442">
        <f t="shared" si="46"/>
        <v>18</v>
      </c>
      <c r="F442" t="s">
        <v>16</v>
      </c>
      <c r="G442">
        <v>590</v>
      </c>
      <c r="H442">
        <f t="shared" si="43"/>
        <v>59</v>
      </c>
      <c r="I442" t="s">
        <v>7</v>
      </c>
      <c r="J442" t="s">
        <v>8</v>
      </c>
      <c r="L442" t="s">
        <v>6</v>
      </c>
      <c r="M442" t="str">
        <f t="shared" si="44"/>
        <v>M</v>
      </c>
      <c r="N442" t="s">
        <v>1156</v>
      </c>
      <c r="O442" t="s">
        <v>1157</v>
      </c>
      <c r="P442" t="s">
        <v>557</v>
      </c>
      <c r="Q442">
        <v>3</v>
      </c>
      <c r="R442">
        <f t="shared" si="47"/>
        <v>2019</v>
      </c>
      <c r="S442" t="s">
        <v>8</v>
      </c>
      <c r="T442" t="s">
        <v>8</v>
      </c>
      <c r="U442" t="s">
        <v>9007</v>
      </c>
      <c r="V442">
        <f>VLOOKUP(P442,'PBT Tag Rates'!$B$5:$E$34,4,FALSE)</f>
        <v>0.95971980899999998</v>
      </c>
      <c r="W442">
        <v>1</v>
      </c>
      <c r="X442" s="16">
        <f>IFERROR(LOOKUP(H442,{30,43,48,53,58,63,68,73,78,83,88,93,97},{42,47,52,57,62,67,72,77,82,87,92,99,100}),999)</f>
        <v>62</v>
      </c>
      <c r="Y442" s="19">
        <f t="shared" si="45"/>
        <v>5.6818181818181825</v>
      </c>
      <c r="Z442" s="19">
        <f t="shared" si="48"/>
        <v>5.7284090909090919</v>
      </c>
      <c r="AA442" s="19">
        <f t="shared" si="49"/>
        <v>17.185227272727278</v>
      </c>
      <c r="AB442" s="19" t="s">
        <v>8886</v>
      </c>
    </row>
    <row r="443" spans="1:28" x14ac:dyDescent="0.35">
      <c r="A443" t="s">
        <v>1562</v>
      </c>
      <c r="B443" t="s">
        <v>2633</v>
      </c>
      <c r="C443" t="s">
        <v>2634</v>
      </c>
      <c r="D443" s="1">
        <v>44807</v>
      </c>
      <c r="E443">
        <f t="shared" si="46"/>
        <v>18</v>
      </c>
      <c r="F443" t="s">
        <v>1569</v>
      </c>
      <c r="G443">
        <v>600</v>
      </c>
      <c r="H443">
        <f t="shared" si="43"/>
        <v>60</v>
      </c>
      <c r="I443" t="s">
        <v>7</v>
      </c>
      <c r="J443" t="s">
        <v>8</v>
      </c>
      <c r="L443" t="s">
        <v>6</v>
      </c>
      <c r="M443" t="str">
        <f t="shared" si="44"/>
        <v>M</v>
      </c>
      <c r="N443" t="s">
        <v>2635</v>
      </c>
      <c r="O443" t="s">
        <v>2636</v>
      </c>
      <c r="P443" t="s">
        <v>557</v>
      </c>
      <c r="Q443">
        <v>3</v>
      </c>
      <c r="R443">
        <f t="shared" si="47"/>
        <v>2019</v>
      </c>
      <c r="S443" t="s">
        <v>8</v>
      </c>
      <c r="T443" t="s">
        <v>8</v>
      </c>
      <c r="U443" t="s">
        <v>9090</v>
      </c>
      <c r="V443">
        <f>VLOOKUP(P443,'PBT Tag Rates'!$B$5:$E$34,4,FALSE)</f>
        <v>0.95971980899999998</v>
      </c>
      <c r="W443">
        <v>1</v>
      </c>
      <c r="X443" s="16">
        <f>IFERROR(LOOKUP(H443,{30,43,48,53,58,63,68,73,78,83,88,93,97},{42,47,52,57,62,67,72,77,82,87,92,99,100}),999)</f>
        <v>62</v>
      </c>
      <c r="Y443" s="19">
        <f t="shared" si="45"/>
        <v>5.6818181818181825</v>
      </c>
      <c r="Z443" s="19">
        <f t="shared" si="48"/>
        <v>5.7284090909090919</v>
      </c>
      <c r="AA443" s="19">
        <f t="shared" si="49"/>
        <v>17.185227272727278</v>
      </c>
      <c r="AB443" s="19" t="s">
        <v>8887</v>
      </c>
    </row>
    <row r="444" spans="1:28" x14ac:dyDescent="0.35">
      <c r="A444" t="s">
        <v>1562</v>
      </c>
      <c r="B444" t="s">
        <v>2637</v>
      </c>
      <c r="C444" t="s">
        <v>2638</v>
      </c>
      <c r="D444" s="1">
        <v>44807</v>
      </c>
      <c r="E444">
        <f t="shared" si="46"/>
        <v>18</v>
      </c>
      <c r="F444" t="s">
        <v>16</v>
      </c>
      <c r="G444">
        <v>790</v>
      </c>
      <c r="H444">
        <f t="shared" si="43"/>
        <v>79</v>
      </c>
      <c r="I444" t="s">
        <v>9</v>
      </c>
      <c r="J444">
        <v>1</v>
      </c>
      <c r="L444" t="s">
        <v>16</v>
      </c>
      <c r="M444" t="str">
        <f t="shared" si="44"/>
        <v>F</v>
      </c>
      <c r="N444" t="s">
        <v>1765</v>
      </c>
      <c r="O444" t="s">
        <v>1766</v>
      </c>
      <c r="P444" t="s">
        <v>19</v>
      </c>
      <c r="Q444">
        <v>4</v>
      </c>
      <c r="R444">
        <f t="shared" si="47"/>
        <v>2018</v>
      </c>
      <c r="S444" t="s">
        <v>8</v>
      </c>
      <c r="T444" t="s">
        <v>8</v>
      </c>
      <c r="U444" t="s">
        <v>9086</v>
      </c>
      <c r="V444">
        <f>VLOOKUP(P444,'PBT Tag Rates'!$B$5:$E$34,4,FALSE)</f>
        <v>0.80551598400000002</v>
      </c>
      <c r="W444">
        <v>1</v>
      </c>
      <c r="X444" s="16">
        <f>IFERROR(LOOKUP(H444,{30,43,48,53,58,63,68,73,78,83,88,93,97},{42,47,52,57,62,67,72,77,82,87,92,99,100}),999)</f>
        <v>82</v>
      </c>
      <c r="Y444" s="19">
        <f t="shared" si="45"/>
        <v>5.6818181818181825</v>
      </c>
      <c r="Z444" s="19">
        <f t="shared" si="48"/>
        <v>5.7284090909090919</v>
      </c>
      <c r="AA444" s="19">
        <f t="shared" si="49"/>
        <v>17.185227272727278</v>
      </c>
      <c r="AB444" s="19" t="s">
        <v>8887</v>
      </c>
    </row>
    <row r="445" spans="1:28" x14ac:dyDescent="0.35">
      <c r="A445" t="s">
        <v>1562</v>
      </c>
      <c r="B445" t="s">
        <v>2639</v>
      </c>
      <c r="C445" t="s">
        <v>2640</v>
      </c>
      <c r="D445" s="1">
        <v>44807</v>
      </c>
      <c r="E445">
        <f t="shared" si="46"/>
        <v>18</v>
      </c>
      <c r="F445" t="s">
        <v>6</v>
      </c>
      <c r="G445">
        <v>850</v>
      </c>
      <c r="H445">
        <f t="shared" si="43"/>
        <v>85</v>
      </c>
      <c r="I445" t="s">
        <v>7</v>
      </c>
      <c r="J445" t="s">
        <v>8</v>
      </c>
      <c r="L445" t="s">
        <v>6</v>
      </c>
      <c r="M445" t="str">
        <f t="shared" si="44"/>
        <v>M</v>
      </c>
      <c r="N445" t="s">
        <v>8</v>
      </c>
      <c r="O445" t="s">
        <v>8</v>
      </c>
      <c r="P445" t="s">
        <v>11</v>
      </c>
      <c r="Q445" t="s">
        <v>8</v>
      </c>
      <c r="R445" t="str">
        <f t="shared" si="47"/>
        <v>U</v>
      </c>
      <c r="S445" t="s">
        <v>12</v>
      </c>
      <c r="T445">
        <v>1</v>
      </c>
      <c r="U445" t="s">
        <v>11</v>
      </c>
      <c r="V445" t="e">
        <f>VLOOKUP(P445,'PBT Tag Rates'!$B$5:$E$34,4,FALSE)</f>
        <v>#N/A</v>
      </c>
      <c r="W445">
        <v>1</v>
      </c>
      <c r="X445" s="16">
        <f>IFERROR(LOOKUP(H445,{30,43,48,53,58,63,68,73,78,83,88,93,97},{42,47,52,57,62,67,72,77,82,87,92,99,100}),999)</f>
        <v>87</v>
      </c>
      <c r="Y445" s="19">
        <f t="shared" si="45"/>
        <v>5.6818181818181825</v>
      </c>
      <c r="Z445" s="19">
        <f t="shared" si="48"/>
        <v>5.7284090909090919</v>
      </c>
      <c r="AA445" s="19">
        <f t="shared" si="49"/>
        <v>17.185227272727278</v>
      </c>
      <c r="AB445" s="19" t="s">
        <v>8887</v>
      </c>
    </row>
    <row r="446" spans="1:28" x14ac:dyDescent="0.35">
      <c r="A446" t="s">
        <v>1562</v>
      </c>
      <c r="B446" t="s">
        <v>2641</v>
      </c>
      <c r="C446" t="s">
        <v>2642</v>
      </c>
      <c r="D446" s="1">
        <v>44807</v>
      </c>
      <c r="E446">
        <f t="shared" si="46"/>
        <v>18</v>
      </c>
      <c r="F446" t="s">
        <v>1569</v>
      </c>
      <c r="G446">
        <v>660</v>
      </c>
      <c r="H446">
        <f t="shared" si="43"/>
        <v>66</v>
      </c>
      <c r="I446" t="s">
        <v>7</v>
      </c>
      <c r="J446" t="s">
        <v>8</v>
      </c>
      <c r="L446" t="s">
        <v>6</v>
      </c>
      <c r="M446" t="str">
        <f t="shared" si="44"/>
        <v>M</v>
      </c>
      <c r="N446" t="s">
        <v>586</v>
      </c>
      <c r="O446" t="s">
        <v>587</v>
      </c>
      <c r="P446" t="s">
        <v>557</v>
      </c>
      <c r="Q446">
        <v>3</v>
      </c>
      <c r="R446">
        <f t="shared" si="47"/>
        <v>2019</v>
      </c>
      <c r="S446" t="s">
        <v>8</v>
      </c>
      <c r="T446" t="s">
        <v>8</v>
      </c>
      <c r="U446" t="s">
        <v>9088</v>
      </c>
      <c r="V446">
        <f>VLOOKUP(P446,'PBT Tag Rates'!$B$5:$E$34,4,FALSE)</f>
        <v>0.95971980899999998</v>
      </c>
      <c r="W446">
        <v>1</v>
      </c>
      <c r="X446" s="16">
        <f>IFERROR(LOOKUP(H446,{30,43,48,53,58,63,68,73,78,83,88,93,97},{42,47,52,57,62,67,72,77,82,87,92,99,100}),999)</f>
        <v>67</v>
      </c>
      <c r="Y446" s="19">
        <f t="shared" si="45"/>
        <v>5.6818181818181825</v>
      </c>
      <c r="Z446" s="19">
        <f t="shared" si="48"/>
        <v>5.7284090909090919</v>
      </c>
      <c r="AA446" s="19">
        <f t="shared" si="49"/>
        <v>17.185227272727278</v>
      </c>
      <c r="AB446" s="19" t="s">
        <v>8887</v>
      </c>
    </row>
    <row r="447" spans="1:28" x14ac:dyDescent="0.35">
      <c r="A447" t="s">
        <v>1562</v>
      </c>
      <c r="B447" t="s">
        <v>2643</v>
      </c>
      <c r="C447" t="s">
        <v>2644</v>
      </c>
      <c r="D447" s="1">
        <v>44807</v>
      </c>
      <c r="E447">
        <f t="shared" si="46"/>
        <v>18</v>
      </c>
      <c r="F447" t="s">
        <v>16</v>
      </c>
      <c r="G447">
        <v>640</v>
      </c>
      <c r="H447">
        <f t="shared" si="43"/>
        <v>64</v>
      </c>
      <c r="I447" t="s">
        <v>9</v>
      </c>
      <c r="J447">
        <v>1</v>
      </c>
      <c r="L447" t="s">
        <v>16</v>
      </c>
      <c r="M447" t="str">
        <f t="shared" si="44"/>
        <v>F</v>
      </c>
      <c r="N447" t="s">
        <v>2645</v>
      </c>
      <c r="O447" t="s">
        <v>2646</v>
      </c>
      <c r="P447" t="s">
        <v>557</v>
      </c>
      <c r="Q447">
        <v>3</v>
      </c>
      <c r="R447">
        <f t="shared" si="47"/>
        <v>2019</v>
      </c>
      <c r="S447" t="s">
        <v>8</v>
      </c>
      <c r="T447" t="s">
        <v>8</v>
      </c>
      <c r="U447" t="s">
        <v>9088</v>
      </c>
      <c r="V447">
        <f>VLOOKUP(P447,'PBT Tag Rates'!$B$5:$E$34,4,FALSE)</f>
        <v>0.95971980899999998</v>
      </c>
      <c r="W447">
        <v>1</v>
      </c>
      <c r="X447" s="16">
        <f>IFERROR(LOOKUP(H447,{30,43,48,53,58,63,68,73,78,83,88,93,97},{42,47,52,57,62,67,72,77,82,87,92,99,100}),999)</f>
        <v>67</v>
      </c>
      <c r="Y447" s="19">
        <f t="shared" si="45"/>
        <v>5.6818181818181825</v>
      </c>
      <c r="Z447" s="19">
        <f t="shared" si="48"/>
        <v>5.7284090909090919</v>
      </c>
      <c r="AA447" s="19">
        <f t="shared" si="49"/>
        <v>17.185227272727278</v>
      </c>
      <c r="AB447" s="19" t="s">
        <v>8887</v>
      </c>
    </row>
    <row r="448" spans="1:28" x14ac:dyDescent="0.35">
      <c r="A448" t="s">
        <v>1562</v>
      </c>
      <c r="B448" t="s">
        <v>2647</v>
      </c>
      <c r="C448" t="s">
        <v>2648</v>
      </c>
      <c r="D448" s="1">
        <v>44807</v>
      </c>
      <c r="E448">
        <f t="shared" si="46"/>
        <v>18</v>
      </c>
      <c r="F448" t="s">
        <v>16</v>
      </c>
      <c r="G448">
        <v>930</v>
      </c>
      <c r="H448">
        <f t="shared" si="43"/>
        <v>93</v>
      </c>
      <c r="I448" t="s">
        <v>7</v>
      </c>
      <c r="J448" t="s">
        <v>8</v>
      </c>
      <c r="L448" t="s">
        <v>16</v>
      </c>
      <c r="M448" t="str">
        <f t="shared" si="44"/>
        <v>F</v>
      </c>
      <c r="N448" t="s">
        <v>600</v>
      </c>
      <c r="O448" t="s">
        <v>2649</v>
      </c>
      <c r="P448" t="s">
        <v>23</v>
      </c>
      <c r="Q448">
        <v>5</v>
      </c>
      <c r="R448">
        <f t="shared" si="47"/>
        <v>2017</v>
      </c>
      <c r="S448" t="s">
        <v>8</v>
      </c>
      <c r="T448" t="s">
        <v>8</v>
      </c>
      <c r="U448" t="s">
        <v>8977</v>
      </c>
      <c r="V448">
        <f>VLOOKUP(P448,'PBT Tag Rates'!$B$5:$E$34,4,FALSE)</f>
        <v>0.98821806999999995</v>
      </c>
      <c r="W448">
        <v>1</v>
      </c>
      <c r="X448" s="16">
        <f>IFERROR(LOOKUP(H448,{30,43,48,53,58,63,68,73,78,83,88,93,97},{42,47,52,57,62,67,72,77,82,87,92,99,100}),999)</f>
        <v>99</v>
      </c>
      <c r="Y448" s="19">
        <f t="shared" si="45"/>
        <v>5.6818181818181825</v>
      </c>
      <c r="Z448" s="19">
        <f t="shared" si="48"/>
        <v>5.7284090909090919</v>
      </c>
      <c r="AA448" s="19">
        <f t="shared" si="49"/>
        <v>17.185227272727278</v>
      </c>
      <c r="AB448" s="19" t="s">
        <v>8887</v>
      </c>
    </row>
    <row r="449" spans="1:28" x14ac:dyDescent="0.35">
      <c r="A449" t="s">
        <v>1562</v>
      </c>
      <c r="B449" t="s">
        <v>2650</v>
      </c>
      <c r="C449" t="s">
        <v>2651</v>
      </c>
      <c r="D449" s="1">
        <v>44807</v>
      </c>
      <c r="E449">
        <f t="shared" si="46"/>
        <v>18</v>
      </c>
      <c r="F449" t="s">
        <v>6</v>
      </c>
      <c r="G449">
        <v>600</v>
      </c>
      <c r="H449">
        <f t="shared" si="43"/>
        <v>60</v>
      </c>
      <c r="I449" t="s">
        <v>9</v>
      </c>
      <c r="J449">
        <v>1</v>
      </c>
      <c r="L449" t="s">
        <v>6</v>
      </c>
      <c r="M449" t="str">
        <f t="shared" si="44"/>
        <v>M</v>
      </c>
      <c r="N449" t="s">
        <v>8</v>
      </c>
      <c r="O449" t="s">
        <v>8</v>
      </c>
      <c r="P449" t="s">
        <v>11</v>
      </c>
      <c r="Q449" t="s">
        <v>8</v>
      </c>
      <c r="R449" t="str">
        <f t="shared" si="47"/>
        <v>U</v>
      </c>
      <c r="S449" t="s">
        <v>12</v>
      </c>
      <c r="T449">
        <v>1</v>
      </c>
      <c r="U449" t="s">
        <v>8890</v>
      </c>
      <c r="V449" t="e">
        <f>VLOOKUP(P449,'PBT Tag Rates'!$B$5:$E$34,4,FALSE)</f>
        <v>#N/A</v>
      </c>
      <c r="W449">
        <v>1</v>
      </c>
      <c r="X449" s="16">
        <f>IFERROR(LOOKUP(H449,{30,43,48,53,58,63,68,73,78,83,88,93,97},{42,47,52,57,62,67,72,77,82,87,92,99,100}),999)</f>
        <v>62</v>
      </c>
      <c r="Y449" s="19">
        <f t="shared" si="45"/>
        <v>5.6818181818181825</v>
      </c>
      <c r="Z449" s="19">
        <f t="shared" si="48"/>
        <v>5.7284090909090919</v>
      </c>
      <c r="AA449" s="19">
        <f t="shared" si="49"/>
        <v>17.185227272727278</v>
      </c>
      <c r="AB449" s="19" t="s">
        <v>8887</v>
      </c>
    </row>
    <row r="450" spans="1:28" x14ac:dyDescent="0.35">
      <c r="A450" t="s">
        <v>1562</v>
      </c>
      <c r="B450" t="s">
        <v>2652</v>
      </c>
      <c r="C450" t="s">
        <v>2653</v>
      </c>
      <c r="D450" s="1">
        <v>44807</v>
      </c>
      <c r="E450">
        <f t="shared" si="46"/>
        <v>18</v>
      </c>
      <c r="F450" t="s">
        <v>16</v>
      </c>
      <c r="G450">
        <v>620</v>
      </c>
      <c r="H450">
        <f t="shared" si="43"/>
        <v>62</v>
      </c>
      <c r="I450" t="s">
        <v>9</v>
      </c>
      <c r="J450">
        <v>1</v>
      </c>
      <c r="L450" t="s">
        <v>16</v>
      </c>
      <c r="M450" t="str">
        <f t="shared" si="44"/>
        <v>F</v>
      </c>
      <c r="N450" t="s">
        <v>1925</v>
      </c>
      <c r="O450" t="s">
        <v>2654</v>
      </c>
      <c r="P450" t="s">
        <v>557</v>
      </c>
      <c r="Q450">
        <v>3</v>
      </c>
      <c r="R450">
        <f t="shared" si="47"/>
        <v>2019</v>
      </c>
      <c r="S450" t="s">
        <v>8</v>
      </c>
      <c r="T450" t="s">
        <v>8</v>
      </c>
      <c r="U450" t="s">
        <v>9088</v>
      </c>
      <c r="V450">
        <f>VLOOKUP(P450,'PBT Tag Rates'!$B$5:$E$34,4,FALSE)</f>
        <v>0.95971980899999998</v>
      </c>
      <c r="W450">
        <v>1</v>
      </c>
      <c r="X450" s="16">
        <f>IFERROR(LOOKUP(H450,{30,43,48,53,58,63,68,73,78,83,88,93,97},{42,47,52,57,62,67,72,77,82,87,92,99,100}),999)</f>
        <v>62</v>
      </c>
      <c r="Y450" s="19">
        <f t="shared" si="45"/>
        <v>5.6818181818181825</v>
      </c>
      <c r="Z450" s="19">
        <f t="shared" si="48"/>
        <v>5.7284090909090919</v>
      </c>
      <c r="AA450" s="19">
        <f t="shared" si="49"/>
        <v>17.185227272727278</v>
      </c>
      <c r="AB450" s="19" t="s">
        <v>8887</v>
      </c>
    </row>
    <row r="451" spans="1:28" x14ac:dyDescent="0.35">
      <c r="A451" t="s">
        <v>1562</v>
      </c>
      <c r="B451" t="s">
        <v>2655</v>
      </c>
      <c r="C451" t="s">
        <v>2656</v>
      </c>
      <c r="D451" s="1">
        <v>44807</v>
      </c>
      <c r="E451">
        <f t="shared" si="46"/>
        <v>18</v>
      </c>
      <c r="F451" t="s">
        <v>1569</v>
      </c>
      <c r="G451">
        <v>640</v>
      </c>
      <c r="H451">
        <f t="shared" si="43"/>
        <v>64</v>
      </c>
      <c r="I451" t="s">
        <v>9</v>
      </c>
      <c r="J451" t="s">
        <v>8</v>
      </c>
      <c r="L451" t="s">
        <v>6</v>
      </c>
      <c r="M451" t="str">
        <f t="shared" si="44"/>
        <v>M</v>
      </c>
      <c r="N451" t="s">
        <v>1068</v>
      </c>
      <c r="O451" t="s">
        <v>2657</v>
      </c>
      <c r="P451" t="s">
        <v>557</v>
      </c>
      <c r="Q451">
        <v>3</v>
      </c>
      <c r="R451">
        <f t="shared" si="47"/>
        <v>2019</v>
      </c>
      <c r="S451" t="s">
        <v>8</v>
      </c>
      <c r="T451" t="s">
        <v>8</v>
      </c>
      <c r="U451" t="s">
        <v>9088</v>
      </c>
      <c r="V451">
        <f>VLOOKUP(P451,'PBT Tag Rates'!$B$5:$E$34,4,FALSE)</f>
        <v>0.95971980899999998</v>
      </c>
      <c r="W451">
        <v>1</v>
      </c>
      <c r="X451" s="16">
        <f>IFERROR(LOOKUP(H451,{30,43,48,53,58,63,68,73,78,83,88,93,97},{42,47,52,57,62,67,72,77,82,87,92,99,100}),999)</f>
        <v>67</v>
      </c>
      <c r="Y451" s="19">
        <f t="shared" si="45"/>
        <v>5.6818181818181825</v>
      </c>
      <c r="Z451" s="19">
        <f t="shared" si="48"/>
        <v>5.7284090909090919</v>
      </c>
      <c r="AA451" s="19">
        <f t="shared" si="49"/>
        <v>17.185227272727278</v>
      </c>
      <c r="AB451" s="19" t="s">
        <v>8887</v>
      </c>
    </row>
    <row r="452" spans="1:28" x14ac:dyDescent="0.35">
      <c r="A452" t="s">
        <v>1562</v>
      </c>
      <c r="B452" t="s">
        <v>2658</v>
      </c>
      <c r="C452" t="s">
        <v>2659</v>
      </c>
      <c r="D452" s="1">
        <v>44807</v>
      </c>
      <c r="E452">
        <f t="shared" si="46"/>
        <v>18</v>
      </c>
      <c r="F452" t="s">
        <v>1569</v>
      </c>
      <c r="G452">
        <v>690</v>
      </c>
      <c r="H452">
        <f t="shared" si="43"/>
        <v>69</v>
      </c>
      <c r="I452" t="s">
        <v>7</v>
      </c>
      <c r="J452" t="s">
        <v>8</v>
      </c>
      <c r="L452" t="s">
        <v>6</v>
      </c>
      <c r="M452" t="str">
        <f t="shared" si="44"/>
        <v>M</v>
      </c>
      <c r="N452" t="s">
        <v>8</v>
      </c>
      <c r="O452" t="s">
        <v>8</v>
      </c>
      <c r="P452" t="s">
        <v>11</v>
      </c>
      <c r="Q452" t="s">
        <v>8</v>
      </c>
      <c r="R452" t="str">
        <f t="shared" si="47"/>
        <v>U</v>
      </c>
      <c r="S452" t="s">
        <v>12</v>
      </c>
      <c r="T452">
        <v>0.999999999999999</v>
      </c>
      <c r="U452" t="s">
        <v>11</v>
      </c>
      <c r="V452" t="e">
        <f>VLOOKUP(P452,'PBT Tag Rates'!$B$5:$E$34,4,FALSE)</f>
        <v>#N/A</v>
      </c>
      <c r="W452">
        <v>1</v>
      </c>
      <c r="X452" s="16">
        <f>IFERROR(LOOKUP(H452,{30,43,48,53,58,63,68,73,78,83,88,93,97},{42,47,52,57,62,67,72,77,82,87,92,99,100}),999)</f>
        <v>72</v>
      </c>
      <c r="Y452" s="19">
        <f t="shared" si="45"/>
        <v>5.6818181818181825</v>
      </c>
      <c r="Z452" s="19">
        <f t="shared" si="48"/>
        <v>5.7284090909090919</v>
      </c>
      <c r="AA452" s="19">
        <f t="shared" si="49"/>
        <v>17.185227272727278</v>
      </c>
      <c r="AB452" s="19" t="s">
        <v>8887</v>
      </c>
    </row>
    <row r="453" spans="1:28" x14ac:dyDescent="0.35">
      <c r="A453" t="s">
        <v>1562</v>
      </c>
      <c r="B453" t="s">
        <v>2660</v>
      </c>
      <c r="C453" t="s">
        <v>2661</v>
      </c>
      <c r="D453" s="1">
        <v>44807</v>
      </c>
      <c r="E453">
        <f t="shared" si="46"/>
        <v>18</v>
      </c>
      <c r="F453" t="s">
        <v>6</v>
      </c>
      <c r="G453">
        <v>800</v>
      </c>
      <c r="H453">
        <f t="shared" si="43"/>
        <v>80</v>
      </c>
      <c r="I453" t="s">
        <v>7</v>
      </c>
      <c r="J453" t="s">
        <v>8</v>
      </c>
      <c r="L453" t="s">
        <v>6</v>
      </c>
      <c r="M453" t="str">
        <f t="shared" si="44"/>
        <v>M</v>
      </c>
      <c r="N453" t="s">
        <v>2662</v>
      </c>
      <c r="O453" t="s">
        <v>2663</v>
      </c>
      <c r="P453" t="s">
        <v>19</v>
      </c>
      <c r="Q453">
        <v>4</v>
      </c>
      <c r="R453">
        <f t="shared" si="47"/>
        <v>2018</v>
      </c>
      <c r="S453" t="s">
        <v>8</v>
      </c>
      <c r="T453" t="s">
        <v>8</v>
      </c>
      <c r="U453" t="s">
        <v>8875</v>
      </c>
      <c r="V453">
        <f>VLOOKUP(P453,'PBT Tag Rates'!$B$5:$E$34,4,FALSE)</f>
        <v>0.80551598400000002</v>
      </c>
      <c r="W453">
        <v>1</v>
      </c>
      <c r="X453" s="16">
        <f>IFERROR(LOOKUP(H453,{30,43,48,53,58,63,68,73,78,83,88,93,97},{42,47,52,57,62,67,72,77,82,87,92,99,100}),999)</f>
        <v>82</v>
      </c>
      <c r="Y453" s="19">
        <f t="shared" si="45"/>
        <v>5.6818181818181825</v>
      </c>
      <c r="Z453" s="19">
        <f t="shared" si="48"/>
        <v>5.7284090909090919</v>
      </c>
      <c r="AA453" s="19">
        <f t="shared" si="49"/>
        <v>17.185227272727278</v>
      </c>
      <c r="AB453" s="19" t="s">
        <v>8886</v>
      </c>
    </row>
    <row r="454" spans="1:28" x14ac:dyDescent="0.35">
      <c r="A454" t="s">
        <v>1562</v>
      </c>
      <c r="B454" t="s">
        <v>2664</v>
      </c>
      <c r="C454" t="s">
        <v>2665</v>
      </c>
      <c r="D454" s="1">
        <v>44807</v>
      </c>
      <c r="E454">
        <f t="shared" si="46"/>
        <v>18</v>
      </c>
      <c r="F454" t="s">
        <v>16</v>
      </c>
      <c r="G454">
        <v>750</v>
      </c>
      <c r="H454">
        <f t="shared" ref="H454:H517" si="50">G454/10</f>
        <v>75</v>
      </c>
      <c r="I454" t="s">
        <v>7</v>
      </c>
      <c r="J454" t="s">
        <v>8</v>
      </c>
      <c r="L454" t="s">
        <v>16</v>
      </c>
      <c r="M454" t="str">
        <f t="shared" ref="M454:M517" si="51">IF(L454="U",F454,L454)</f>
        <v>F</v>
      </c>
      <c r="N454" t="s">
        <v>799</v>
      </c>
      <c r="O454" t="s">
        <v>800</v>
      </c>
      <c r="P454" t="s">
        <v>19</v>
      </c>
      <c r="Q454">
        <v>4</v>
      </c>
      <c r="R454">
        <f t="shared" si="47"/>
        <v>2018</v>
      </c>
      <c r="S454" t="s">
        <v>8</v>
      </c>
      <c r="T454" t="s">
        <v>8</v>
      </c>
      <c r="U454" t="s">
        <v>8875</v>
      </c>
      <c r="V454">
        <f>VLOOKUP(P454,'PBT Tag Rates'!$B$5:$E$34,4,FALSE)</f>
        <v>0.80551598400000002</v>
      </c>
      <c r="W454">
        <v>1</v>
      </c>
      <c r="X454" s="16">
        <f>IFERROR(LOOKUP(H454,{30,43,48,53,58,63,68,73,78,83,88,93,97},{42,47,52,57,62,67,72,77,82,87,92,99,100}),999)</f>
        <v>77</v>
      </c>
      <c r="Y454" s="19">
        <f t="shared" ref="Y454:Y517" si="52">IF(D454&lt;$D$3,W454/$Y$3,W454/$Y$4)</f>
        <v>5.6818181818181825</v>
      </c>
      <c r="Z454" s="19">
        <f t="shared" si="48"/>
        <v>5.7284090909090919</v>
      </c>
      <c r="AA454" s="19">
        <f t="shared" si="49"/>
        <v>17.185227272727278</v>
      </c>
      <c r="AB454" s="19" t="s">
        <v>8886</v>
      </c>
    </row>
    <row r="455" spans="1:28" x14ac:dyDescent="0.35">
      <c r="A455" t="s">
        <v>1562</v>
      </c>
      <c r="B455" t="s">
        <v>2666</v>
      </c>
      <c r="C455" t="s">
        <v>2667</v>
      </c>
      <c r="D455" s="1">
        <v>44807</v>
      </c>
      <c r="E455">
        <f t="shared" ref="E455:E518" si="53">IF(D455&lt;=$D$3,60,18)</f>
        <v>18</v>
      </c>
      <c r="F455" t="s">
        <v>1569</v>
      </c>
      <c r="G455">
        <v>540</v>
      </c>
      <c r="H455">
        <f t="shared" si="50"/>
        <v>54</v>
      </c>
      <c r="I455" t="s">
        <v>7</v>
      </c>
      <c r="J455" t="s">
        <v>8</v>
      </c>
      <c r="L455" t="s">
        <v>6</v>
      </c>
      <c r="M455" t="str">
        <f t="shared" si="51"/>
        <v>M</v>
      </c>
      <c r="N455" t="s">
        <v>779</v>
      </c>
      <c r="O455" t="s">
        <v>780</v>
      </c>
      <c r="P455" t="s">
        <v>557</v>
      </c>
      <c r="Q455">
        <v>3</v>
      </c>
      <c r="R455">
        <f t="shared" ref="R455:R518" si="54">IFERROR($R$3-Q455,"U")</f>
        <v>2019</v>
      </c>
      <c r="S455" t="s">
        <v>8</v>
      </c>
      <c r="T455" t="s">
        <v>8</v>
      </c>
      <c r="U455" t="s">
        <v>9006</v>
      </c>
      <c r="V455">
        <f>VLOOKUP(P455,'PBT Tag Rates'!$B$5:$E$34,4,FALSE)</f>
        <v>0.95971980899999998</v>
      </c>
      <c r="W455">
        <v>1</v>
      </c>
      <c r="X455" s="16">
        <f>IFERROR(LOOKUP(H455,{30,43,48,53,58,63,68,73,78,83,88,93,97},{42,47,52,57,62,67,72,77,82,87,92,99,100}),999)</f>
        <v>57</v>
      </c>
      <c r="Y455" s="19">
        <f t="shared" si="52"/>
        <v>5.6818181818181825</v>
      </c>
      <c r="Z455" s="19">
        <f t="shared" ref="Z455:Z518" si="55">Y455*(1+$Z$4)</f>
        <v>5.7284090909090919</v>
      </c>
      <c r="AA455" s="19">
        <f t="shared" ref="AA455:AA518" si="56">IF(D455&lt;$D$3,Z455/$AA$3,Z455/$AA$4)</f>
        <v>17.185227272727278</v>
      </c>
      <c r="AB455" s="19" t="s">
        <v>8886</v>
      </c>
    </row>
    <row r="456" spans="1:28" x14ac:dyDescent="0.35">
      <c r="A456" t="s">
        <v>1562</v>
      </c>
      <c r="B456" t="s">
        <v>2668</v>
      </c>
      <c r="C456" t="s">
        <v>2669</v>
      </c>
      <c r="D456" s="1">
        <v>44807</v>
      </c>
      <c r="E456">
        <f t="shared" si="53"/>
        <v>18</v>
      </c>
      <c r="F456" t="s">
        <v>6</v>
      </c>
      <c r="G456">
        <v>880</v>
      </c>
      <c r="H456">
        <f t="shared" si="50"/>
        <v>88</v>
      </c>
      <c r="I456" t="s">
        <v>7</v>
      </c>
      <c r="J456" t="s">
        <v>8</v>
      </c>
      <c r="L456" t="s">
        <v>6</v>
      </c>
      <c r="M456" t="str">
        <f t="shared" si="51"/>
        <v>M</v>
      </c>
      <c r="N456" t="s">
        <v>597</v>
      </c>
      <c r="O456" t="s">
        <v>598</v>
      </c>
      <c r="P456" t="s">
        <v>19</v>
      </c>
      <c r="Q456">
        <v>4</v>
      </c>
      <c r="R456">
        <f t="shared" si="54"/>
        <v>2018</v>
      </c>
      <c r="S456" t="s">
        <v>8</v>
      </c>
      <c r="T456" t="s">
        <v>8</v>
      </c>
      <c r="U456" t="s">
        <v>9086</v>
      </c>
      <c r="V456">
        <f>VLOOKUP(P456,'PBT Tag Rates'!$B$5:$E$34,4,FALSE)</f>
        <v>0.80551598400000002</v>
      </c>
      <c r="W456">
        <v>1</v>
      </c>
      <c r="X456" s="16">
        <f>IFERROR(LOOKUP(H456,{30,43,48,53,58,63,68,73,78,83,88,93,97},{42,47,52,57,62,67,72,77,82,87,92,99,100}),999)</f>
        <v>92</v>
      </c>
      <c r="Y456" s="19">
        <f t="shared" si="52"/>
        <v>5.6818181818181825</v>
      </c>
      <c r="Z456" s="19">
        <f t="shared" si="55"/>
        <v>5.7284090909090919</v>
      </c>
      <c r="AA456" s="19">
        <f t="shared" si="56"/>
        <v>17.185227272727278</v>
      </c>
      <c r="AB456" s="19" t="s">
        <v>8887</v>
      </c>
    </row>
    <row r="457" spans="1:28" x14ac:dyDescent="0.35">
      <c r="A457" t="s">
        <v>1562</v>
      </c>
      <c r="B457" t="s">
        <v>2670</v>
      </c>
      <c r="C457" t="s">
        <v>2671</v>
      </c>
      <c r="D457" s="1">
        <v>44807</v>
      </c>
      <c r="E457">
        <f t="shared" si="53"/>
        <v>18</v>
      </c>
      <c r="F457" t="s">
        <v>6</v>
      </c>
      <c r="G457">
        <v>840</v>
      </c>
      <c r="H457">
        <f t="shared" si="50"/>
        <v>84</v>
      </c>
      <c r="I457" t="s">
        <v>7</v>
      </c>
      <c r="J457" t="s">
        <v>8</v>
      </c>
      <c r="L457" t="s">
        <v>6</v>
      </c>
      <c r="M457" t="str">
        <f t="shared" si="51"/>
        <v>M</v>
      </c>
      <c r="N457" t="s">
        <v>8</v>
      </c>
      <c r="O457" t="s">
        <v>8</v>
      </c>
      <c r="P457" t="s">
        <v>11</v>
      </c>
      <c r="Q457" t="s">
        <v>8</v>
      </c>
      <c r="R457" t="str">
        <f t="shared" si="54"/>
        <v>U</v>
      </c>
      <c r="S457" t="s">
        <v>12</v>
      </c>
      <c r="T457">
        <v>0.999999999999999</v>
      </c>
      <c r="U457" t="s">
        <v>11</v>
      </c>
      <c r="V457" t="e">
        <f>VLOOKUP(P457,'PBT Tag Rates'!$B$5:$E$34,4,FALSE)</f>
        <v>#N/A</v>
      </c>
      <c r="W457">
        <v>1</v>
      </c>
      <c r="X457" s="16">
        <f>IFERROR(LOOKUP(H457,{30,43,48,53,58,63,68,73,78,83,88,93,97},{42,47,52,57,62,67,72,77,82,87,92,99,100}),999)</f>
        <v>87</v>
      </c>
      <c r="Y457" s="19">
        <f t="shared" si="52"/>
        <v>5.6818181818181825</v>
      </c>
      <c r="Z457" s="19">
        <f t="shared" si="55"/>
        <v>5.7284090909090919</v>
      </c>
      <c r="AA457" s="19">
        <f t="shared" si="56"/>
        <v>17.185227272727278</v>
      </c>
      <c r="AB457" s="19" t="s">
        <v>8887</v>
      </c>
    </row>
    <row r="458" spans="1:28" x14ac:dyDescent="0.35">
      <c r="A458" t="s">
        <v>1562</v>
      </c>
      <c r="B458" t="s">
        <v>2672</v>
      </c>
      <c r="C458" t="s">
        <v>2673</v>
      </c>
      <c r="D458" s="1">
        <v>44807</v>
      </c>
      <c r="E458">
        <f t="shared" si="53"/>
        <v>18</v>
      </c>
      <c r="F458" t="s">
        <v>16</v>
      </c>
      <c r="G458">
        <v>650</v>
      </c>
      <c r="H458">
        <f t="shared" si="50"/>
        <v>65</v>
      </c>
      <c r="I458" t="s">
        <v>7</v>
      </c>
      <c r="J458" t="s">
        <v>8</v>
      </c>
      <c r="L458" t="s">
        <v>16</v>
      </c>
      <c r="M458" t="str">
        <f t="shared" si="51"/>
        <v>F</v>
      </c>
      <c r="N458" t="s">
        <v>2674</v>
      </c>
      <c r="O458" t="s">
        <v>2675</v>
      </c>
      <c r="P458" t="s">
        <v>557</v>
      </c>
      <c r="Q458">
        <v>3</v>
      </c>
      <c r="R458">
        <f t="shared" si="54"/>
        <v>2019</v>
      </c>
      <c r="S458" t="s">
        <v>8</v>
      </c>
      <c r="T458" t="s">
        <v>8</v>
      </c>
      <c r="U458" t="s">
        <v>9006</v>
      </c>
      <c r="V458">
        <f>VLOOKUP(P458,'PBT Tag Rates'!$B$5:$E$34,4,FALSE)</f>
        <v>0.95971980899999998</v>
      </c>
      <c r="W458">
        <v>1</v>
      </c>
      <c r="X458" s="16">
        <f>IFERROR(LOOKUP(H458,{30,43,48,53,58,63,68,73,78,83,88,93,97},{42,47,52,57,62,67,72,77,82,87,92,99,100}),999)</f>
        <v>67</v>
      </c>
      <c r="Y458" s="19">
        <f t="shared" si="52"/>
        <v>5.6818181818181825</v>
      </c>
      <c r="Z458" s="19">
        <f t="shared" si="55"/>
        <v>5.7284090909090919</v>
      </c>
      <c r="AA458" s="19">
        <f t="shared" si="56"/>
        <v>17.185227272727278</v>
      </c>
      <c r="AB458" s="19" t="s">
        <v>8886</v>
      </c>
    </row>
    <row r="459" spans="1:28" x14ac:dyDescent="0.35">
      <c r="A459" t="s">
        <v>1562</v>
      </c>
      <c r="B459" t="s">
        <v>2676</v>
      </c>
      <c r="C459" t="s">
        <v>2677</v>
      </c>
      <c r="D459" s="1">
        <v>44807</v>
      </c>
      <c r="E459">
        <f t="shared" si="53"/>
        <v>18</v>
      </c>
      <c r="F459" t="s">
        <v>16</v>
      </c>
      <c r="G459">
        <v>770</v>
      </c>
      <c r="H459">
        <f t="shared" si="50"/>
        <v>77</v>
      </c>
      <c r="I459" t="s">
        <v>7</v>
      </c>
      <c r="J459" t="s">
        <v>8</v>
      </c>
      <c r="L459" t="s">
        <v>16</v>
      </c>
      <c r="M459" t="str">
        <f t="shared" si="51"/>
        <v>F</v>
      </c>
      <c r="N459" t="s">
        <v>2678</v>
      </c>
      <c r="O459" t="s">
        <v>2679</v>
      </c>
      <c r="P459" t="s">
        <v>19</v>
      </c>
      <c r="Q459">
        <v>4</v>
      </c>
      <c r="R459">
        <f t="shared" si="54"/>
        <v>2018</v>
      </c>
      <c r="S459" t="s">
        <v>8</v>
      </c>
      <c r="T459" t="s">
        <v>8</v>
      </c>
      <c r="U459" t="s">
        <v>8875</v>
      </c>
      <c r="V459">
        <f>VLOOKUP(P459,'PBT Tag Rates'!$B$5:$E$34,4,FALSE)</f>
        <v>0.80551598400000002</v>
      </c>
      <c r="W459">
        <v>1</v>
      </c>
      <c r="X459" s="16">
        <f>IFERROR(LOOKUP(H459,{30,43,48,53,58,63,68,73,78,83,88,93,97},{42,47,52,57,62,67,72,77,82,87,92,99,100}),999)</f>
        <v>77</v>
      </c>
      <c r="Y459" s="19">
        <f t="shared" si="52"/>
        <v>5.6818181818181825</v>
      </c>
      <c r="Z459" s="19">
        <f t="shared" si="55"/>
        <v>5.7284090909090919</v>
      </c>
      <c r="AA459" s="19">
        <f t="shared" si="56"/>
        <v>17.185227272727278</v>
      </c>
      <c r="AB459" s="19" t="s">
        <v>8886</v>
      </c>
    </row>
    <row r="460" spans="1:28" x14ac:dyDescent="0.35">
      <c r="A460" t="s">
        <v>1562</v>
      </c>
      <c r="B460" t="s">
        <v>2680</v>
      </c>
      <c r="C460" t="s">
        <v>2681</v>
      </c>
      <c r="D460" s="1">
        <v>44807</v>
      </c>
      <c r="E460">
        <f t="shared" si="53"/>
        <v>18</v>
      </c>
      <c r="F460" t="s">
        <v>16</v>
      </c>
      <c r="G460">
        <v>830</v>
      </c>
      <c r="H460">
        <f t="shared" si="50"/>
        <v>83</v>
      </c>
      <c r="I460" t="s">
        <v>9</v>
      </c>
      <c r="J460">
        <v>1</v>
      </c>
      <c r="L460" t="s">
        <v>16</v>
      </c>
      <c r="M460" t="str">
        <f t="shared" si="51"/>
        <v>F</v>
      </c>
      <c r="N460" t="s">
        <v>33</v>
      </c>
      <c r="O460" t="s">
        <v>34</v>
      </c>
      <c r="P460" t="s">
        <v>19</v>
      </c>
      <c r="Q460">
        <v>4</v>
      </c>
      <c r="R460">
        <f t="shared" si="54"/>
        <v>2018</v>
      </c>
      <c r="S460" t="s">
        <v>8</v>
      </c>
      <c r="T460" t="s">
        <v>8</v>
      </c>
      <c r="U460" t="s">
        <v>9086</v>
      </c>
      <c r="V460">
        <f>VLOOKUP(P460,'PBT Tag Rates'!$B$5:$E$34,4,FALSE)</f>
        <v>0.80551598400000002</v>
      </c>
      <c r="W460">
        <v>1</v>
      </c>
      <c r="X460" s="16">
        <f>IFERROR(LOOKUP(H460,{30,43,48,53,58,63,68,73,78,83,88,93,97},{42,47,52,57,62,67,72,77,82,87,92,99,100}),999)</f>
        <v>87</v>
      </c>
      <c r="Y460" s="19">
        <f t="shared" si="52"/>
        <v>5.6818181818181825</v>
      </c>
      <c r="Z460" s="19">
        <f t="shared" si="55"/>
        <v>5.7284090909090919</v>
      </c>
      <c r="AA460" s="19">
        <f t="shared" si="56"/>
        <v>17.185227272727278</v>
      </c>
      <c r="AB460" s="19" t="s">
        <v>8887</v>
      </c>
    </row>
    <row r="461" spans="1:28" x14ac:dyDescent="0.35">
      <c r="A461" t="s">
        <v>1562</v>
      </c>
      <c r="B461" t="s">
        <v>2682</v>
      </c>
      <c r="C461" t="s">
        <v>2683</v>
      </c>
      <c r="D461" s="1">
        <v>44807</v>
      </c>
      <c r="E461">
        <f t="shared" si="53"/>
        <v>18</v>
      </c>
      <c r="F461" t="s">
        <v>16</v>
      </c>
      <c r="G461">
        <v>770</v>
      </c>
      <c r="H461">
        <f t="shared" si="50"/>
        <v>77</v>
      </c>
      <c r="I461" t="s">
        <v>9</v>
      </c>
      <c r="J461" t="s">
        <v>8</v>
      </c>
      <c r="L461" t="s">
        <v>16</v>
      </c>
      <c r="M461" t="str">
        <f t="shared" si="51"/>
        <v>F</v>
      </c>
      <c r="N461" t="s">
        <v>90</v>
      </c>
      <c r="O461" t="s">
        <v>91</v>
      </c>
      <c r="P461" t="s">
        <v>19</v>
      </c>
      <c r="Q461">
        <v>4</v>
      </c>
      <c r="R461">
        <f t="shared" si="54"/>
        <v>2018</v>
      </c>
      <c r="S461" t="s">
        <v>8</v>
      </c>
      <c r="T461" t="s">
        <v>8</v>
      </c>
      <c r="U461" t="s">
        <v>8875</v>
      </c>
      <c r="V461">
        <f>VLOOKUP(P461,'PBT Tag Rates'!$B$5:$E$34,4,FALSE)</f>
        <v>0.80551598400000002</v>
      </c>
      <c r="W461">
        <v>1</v>
      </c>
      <c r="X461" s="16">
        <f>IFERROR(LOOKUP(H461,{30,43,48,53,58,63,68,73,78,83,88,93,97},{42,47,52,57,62,67,72,77,82,87,92,99,100}),999)</f>
        <v>77</v>
      </c>
      <c r="Y461" s="19">
        <f t="shared" si="52"/>
        <v>5.6818181818181825</v>
      </c>
      <c r="Z461" s="19">
        <f t="shared" si="55"/>
        <v>5.7284090909090919</v>
      </c>
      <c r="AA461" s="19">
        <f t="shared" si="56"/>
        <v>17.185227272727278</v>
      </c>
      <c r="AB461" s="19" t="s">
        <v>8886</v>
      </c>
    </row>
    <row r="462" spans="1:28" x14ac:dyDescent="0.35">
      <c r="A462" t="s">
        <v>1562</v>
      </c>
      <c r="B462" t="s">
        <v>2684</v>
      </c>
      <c r="C462" t="s">
        <v>2685</v>
      </c>
      <c r="D462" s="1">
        <v>44807</v>
      </c>
      <c r="E462">
        <f t="shared" si="53"/>
        <v>18</v>
      </c>
      <c r="F462" t="s">
        <v>1569</v>
      </c>
      <c r="G462">
        <v>560</v>
      </c>
      <c r="H462">
        <f t="shared" si="50"/>
        <v>56</v>
      </c>
      <c r="I462" t="s">
        <v>7</v>
      </c>
      <c r="J462" t="s">
        <v>8</v>
      </c>
      <c r="L462" t="s">
        <v>6</v>
      </c>
      <c r="M462" t="str">
        <f t="shared" si="51"/>
        <v>M</v>
      </c>
      <c r="N462" t="s">
        <v>1604</v>
      </c>
      <c r="O462" t="s">
        <v>2009</v>
      </c>
      <c r="P462" t="s">
        <v>557</v>
      </c>
      <c r="Q462">
        <v>3</v>
      </c>
      <c r="R462">
        <f t="shared" si="54"/>
        <v>2019</v>
      </c>
      <c r="S462" t="s">
        <v>8</v>
      </c>
      <c r="T462" t="s">
        <v>8</v>
      </c>
      <c r="U462" t="s">
        <v>9088</v>
      </c>
      <c r="V462">
        <f>VLOOKUP(P462,'PBT Tag Rates'!$B$5:$E$34,4,FALSE)</f>
        <v>0.95971980899999998</v>
      </c>
      <c r="W462">
        <v>1</v>
      </c>
      <c r="X462" s="16">
        <f>IFERROR(LOOKUP(H462,{30,43,48,53,58,63,68,73,78,83,88,93,97},{42,47,52,57,62,67,72,77,82,87,92,99,100}),999)</f>
        <v>57</v>
      </c>
      <c r="Y462" s="19">
        <f t="shared" si="52"/>
        <v>5.6818181818181825</v>
      </c>
      <c r="Z462" s="19">
        <f t="shared" si="55"/>
        <v>5.7284090909090919</v>
      </c>
      <c r="AA462" s="19">
        <f t="shared" si="56"/>
        <v>17.185227272727278</v>
      </c>
      <c r="AB462" s="19" t="s">
        <v>8887</v>
      </c>
    </row>
    <row r="463" spans="1:28" x14ac:dyDescent="0.35">
      <c r="A463" t="s">
        <v>1562</v>
      </c>
      <c r="B463" t="s">
        <v>2686</v>
      </c>
      <c r="C463" t="s">
        <v>2687</v>
      </c>
      <c r="D463" s="1">
        <v>44807</v>
      </c>
      <c r="E463">
        <f t="shared" si="53"/>
        <v>18</v>
      </c>
      <c r="F463" t="s">
        <v>1569</v>
      </c>
      <c r="G463">
        <v>620</v>
      </c>
      <c r="H463">
        <f t="shared" si="50"/>
        <v>62</v>
      </c>
      <c r="I463" t="s">
        <v>9</v>
      </c>
      <c r="J463">
        <v>1</v>
      </c>
      <c r="L463" t="s">
        <v>6</v>
      </c>
      <c r="M463" t="str">
        <f t="shared" si="51"/>
        <v>M</v>
      </c>
      <c r="N463" t="s">
        <v>2688</v>
      </c>
      <c r="O463" t="s">
        <v>2689</v>
      </c>
      <c r="P463" t="s">
        <v>702</v>
      </c>
      <c r="Q463">
        <v>3</v>
      </c>
      <c r="R463">
        <f t="shared" si="54"/>
        <v>2019</v>
      </c>
      <c r="S463" t="s">
        <v>8</v>
      </c>
      <c r="T463" t="s">
        <v>8</v>
      </c>
      <c r="U463" t="s">
        <v>8858</v>
      </c>
      <c r="V463">
        <f>VLOOKUP(P463,'PBT Tag Rates'!$B$5:$E$34,4,FALSE)</f>
        <v>0.99705232300000002</v>
      </c>
      <c r="W463">
        <v>1</v>
      </c>
      <c r="X463" s="16">
        <f>IFERROR(LOOKUP(H463,{30,43,48,53,58,63,68,73,78,83,88,93,97},{42,47,52,57,62,67,72,77,82,87,92,99,100}),999)</f>
        <v>62</v>
      </c>
      <c r="Y463" s="19">
        <f t="shared" si="52"/>
        <v>5.6818181818181825</v>
      </c>
      <c r="Z463" s="19">
        <f t="shared" si="55"/>
        <v>5.7284090909090919</v>
      </c>
      <c r="AA463" s="19">
        <f t="shared" si="56"/>
        <v>17.185227272727278</v>
      </c>
      <c r="AB463" s="19" t="s">
        <v>8887</v>
      </c>
    </row>
    <row r="464" spans="1:28" x14ac:dyDescent="0.35">
      <c r="A464" t="s">
        <v>1562</v>
      </c>
      <c r="B464" t="s">
        <v>2690</v>
      </c>
      <c r="C464" t="s">
        <v>2691</v>
      </c>
      <c r="D464" s="1">
        <v>44807</v>
      </c>
      <c r="E464">
        <f t="shared" si="53"/>
        <v>18</v>
      </c>
      <c r="F464" t="s">
        <v>1569</v>
      </c>
      <c r="G464">
        <v>670</v>
      </c>
      <c r="H464">
        <f t="shared" si="50"/>
        <v>67</v>
      </c>
      <c r="I464" t="s">
        <v>7</v>
      </c>
      <c r="J464" t="s">
        <v>8</v>
      </c>
      <c r="L464" t="s">
        <v>6</v>
      </c>
      <c r="M464" t="str">
        <f t="shared" si="51"/>
        <v>M</v>
      </c>
      <c r="N464" t="s">
        <v>586</v>
      </c>
      <c r="O464" t="s">
        <v>965</v>
      </c>
      <c r="P464" t="s">
        <v>557</v>
      </c>
      <c r="Q464">
        <v>3</v>
      </c>
      <c r="R464">
        <f t="shared" si="54"/>
        <v>2019</v>
      </c>
      <c r="S464" t="s">
        <v>8</v>
      </c>
      <c r="T464" t="s">
        <v>8</v>
      </c>
      <c r="U464" t="s">
        <v>9088</v>
      </c>
      <c r="V464">
        <f>VLOOKUP(P464,'PBT Tag Rates'!$B$5:$E$34,4,FALSE)</f>
        <v>0.95971980899999998</v>
      </c>
      <c r="W464">
        <v>1</v>
      </c>
      <c r="X464" s="16">
        <f>IFERROR(LOOKUP(H464,{30,43,48,53,58,63,68,73,78,83,88,93,97},{42,47,52,57,62,67,72,77,82,87,92,99,100}),999)</f>
        <v>67</v>
      </c>
      <c r="Y464" s="19">
        <f t="shared" si="52"/>
        <v>5.6818181818181825</v>
      </c>
      <c r="Z464" s="19">
        <f t="shared" si="55"/>
        <v>5.7284090909090919</v>
      </c>
      <c r="AA464" s="19">
        <f t="shared" si="56"/>
        <v>17.185227272727278</v>
      </c>
      <c r="AB464" s="19" t="s">
        <v>8887</v>
      </c>
    </row>
    <row r="465" spans="1:28" x14ac:dyDescent="0.35">
      <c r="A465" t="s">
        <v>1562</v>
      </c>
      <c r="B465" t="s">
        <v>2692</v>
      </c>
      <c r="C465" t="s">
        <v>2693</v>
      </c>
      <c r="D465" s="1">
        <v>44807</v>
      </c>
      <c r="E465">
        <f t="shared" si="53"/>
        <v>18</v>
      </c>
      <c r="F465" t="s">
        <v>16</v>
      </c>
      <c r="G465">
        <v>770</v>
      </c>
      <c r="H465">
        <f t="shared" si="50"/>
        <v>77</v>
      </c>
      <c r="I465" t="s">
        <v>7</v>
      </c>
      <c r="J465" t="s">
        <v>8</v>
      </c>
      <c r="L465" t="s">
        <v>16</v>
      </c>
      <c r="M465" t="str">
        <f t="shared" si="51"/>
        <v>F</v>
      </c>
      <c r="N465" t="s">
        <v>8</v>
      </c>
      <c r="O465" t="s">
        <v>8</v>
      </c>
      <c r="P465" t="s">
        <v>11</v>
      </c>
      <c r="Q465" t="s">
        <v>8</v>
      </c>
      <c r="R465" t="str">
        <f t="shared" si="54"/>
        <v>U</v>
      </c>
      <c r="S465" t="s">
        <v>12</v>
      </c>
      <c r="T465">
        <v>1</v>
      </c>
      <c r="U465" t="s">
        <v>11</v>
      </c>
      <c r="V465" t="e">
        <f>VLOOKUP(P465,'PBT Tag Rates'!$B$5:$E$34,4,FALSE)</f>
        <v>#N/A</v>
      </c>
      <c r="W465">
        <v>1</v>
      </c>
      <c r="X465" s="16">
        <f>IFERROR(LOOKUP(H465,{30,43,48,53,58,63,68,73,78,83,88,93,97},{42,47,52,57,62,67,72,77,82,87,92,99,100}),999)</f>
        <v>77</v>
      </c>
      <c r="Y465" s="19">
        <f t="shared" si="52"/>
        <v>5.6818181818181825</v>
      </c>
      <c r="Z465" s="19">
        <f t="shared" si="55"/>
        <v>5.7284090909090919</v>
      </c>
      <c r="AA465" s="19">
        <f t="shared" si="56"/>
        <v>17.185227272727278</v>
      </c>
      <c r="AB465" s="19" t="s">
        <v>8887</v>
      </c>
    </row>
    <row r="466" spans="1:28" x14ac:dyDescent="0.35">
      <c r="A466" t="s">
        <v>1562</v>
      </c>
      <c r="B466" t="s">
        <v>2694</v>
      </c>
      <c r="C466" t="s">
        <v>2695</v>
      </c>
      <c r="D466" s="1">
        <v>44808</v>
      </c>
      <c r="E466">
        <f t="shared" si="53"/>
        <v>18</v>
      </c>
      <c r="F466" t="s">
        <v>16</v>
      </c>
      <c r="G466">
        <v>920</v>
      </c>
      <c r="H466">
        <f t="shared" si="50"/>
        <v>92</v>
      </c>
      <c r="I466" t="s">
        <v>7</v>
      </c>
      <c r="J466" t="s">
        <v>8</v>
      </c>
      <c r="L466" t="s">
        <v>16</v>
      </c>
      <c r="M466" t="str">
        <f t="shared" si="51"/>
        <v>F</v>
      </c>
      <c r="N466" t="s">
        <v>8</v>
      </c>
      <c r="O466" t="s">
        <v>8</v>
      </c>
      <c r="P466" t="s">
        <v>11</v>
      </c>
      <c r="Q466" t="s">
        <v>8</v>
      </c>
      <c r="R466" t="str">
        <f t="shared" si="54"/>
        <v>U</v>
      </c>
      <c r="S466" t="s">
        <v>12</v>
      </c>
      <c r="T466">
        <v>1.00000000000001</v>
      </c>
      <c r="U466" t="s">
        <v>11</v>
      </c>
      <c r="V466" t="e">
        <f>VLOOKUP(P466,'PBT Tag Rates'!$B$5:$E$34,4,FALSE)</f>
        <v>#N/A</v>
      </c>
      <c r="W466">
        <v>1</v>
      </c>
      <c r="X466" s="16">
        <f>IFERROR(LOOKUP(H466,{30,43,48,53,58,63,68,73,78,83,88,93,97},{42,47,52,57,62,67,72,77,82,87,92,99,100}),999)</f>
        <v>92</v>
      </c>
      <c r="Y466" s="19">
        <f t="shared" si="52"/>
        <v>5.6818181818181825</v>
      </c>
      <c r="Z466" s="19">
        <f t="shared" si="55"/>
        <v>5.7284090909090919</v>
      </c>
      <c r="AA466" s="19">
        <f t="shared" si="56"/>
        <v>17.185227272727278</v>
      </c>
      <c r="AB466" s="19" t="s">
        <v>8887</v>
      </c>
    </row>
    <row r="467" spans="1:28" x14ac:dyDescent="0.35">
      <c r="A467" t="s">
        <v>1562</v>
      </c>
      <c r="B467" t="s">
        <v>2696</v>
      </c>
      <c r="C467" t="s">
        <v>2697</v>
      </c>
      <c r="D467" s="1">
        <v>44808</v>
      </c>
      <c r="E467">
        <f t="shared" si="53"/>
        <v>18</v>
      </c>
      <c r="F467" t="s">
        <v>16</v>
      </c>
      <c r="G467">
        <v>780</v>
      </c>
      <c r="H467">
        <f t="shared" si="50"/>
        <v>78</v>
      </c>
      <c r="I467" t="s">
        <v>7</v>
      </c>
      <c r="J467" t="s">
        <v>8</v>
      </c>
      <c r="L467" t="s">
        <v>16</v>
      </c>
      <c r="M467" t="str">
        <f t="shared" si="51"/>
        <v>F</v>
      </c>
      <c r="N467" t="s">
        <v>8</v>
      </c>
      <c r="O467" t="s">
        <v>8</v>
      </c>
      <c r="P467" t="s">
        <v>11</v>
      </c>
      <c r="Q467" t="s">
        <v>8</v>
      </c>
      <c r="R467" t="str">
        <f t="shared" si="54"/>
        <v>U</v>
      </c>
      <c r="S467" t="s">
        <v>12</v>
      </c>
      <c r="T467">
        <v>0.999999999999997</v>
      </c>
      <c r="U467" t="s">
        <v>11</v>
      </c>
      <c r="V467" t="e">
        <f>VLOOKUP(P467,'PBT Tag Rates'!$B$5:$E$34,4,FALSE)</f>
        <v>#N/A</v>
      </c>
      <c r="W467">
        <v>1</v>
      </c>
      <c r="X467" s="16">
        <f>IFERROR(LOOKUP(H467,{30,43,48,53,58,63,68,73,78,83,88,93,97},{42,47,52,57,62,67,72,77,82,87,92,99,100}),999)</f>
        <v>82</v>
      </c>
      <c r="Y467" s="19">
        <f t="shared" si="52"/>
        <v>5.6818181818181825</v>
      </c>
      <c r="Z467" s="19">
        <f t="shared" si="55"/>
        <v>5.7284090909090919</v>
      </c>
      <c r="AA467" s="19">
        <f t="shared" si="56"/>
        <v>17.185227272727278</v>
      </c>
      <c r="AB467" s="19" t="s">
        <v>8887</v>
      </c>
    </row>
    <row r="468" spans="1:28" x14ac:dyDescent="0.35">
      <c r="A468" t="s">
        <v>1562</v>
      </c>
      <c r="B468" t="s">
        <v>2698</v>
      </c>
      <c r="C468" t="s">
        <v>2699</v>
      </c>
      <c r="D468" s="1">
        <v>44808</v>
      </c>
      <c r="E468">
        <f t="shared" si="53"/>
        <v>18</v>
      </c>
      <c r="F468" t="s">
        <v>6</v>
      </c>
      <c r="G468">
        <v>730</v>
      </c>
      <c r="H468">
        <f t="shared" si="50"/>
        <v>73</v>
      </c>
      <c r="I468" t="s">
        <v>7</v>
      </c>
      <c r="J468" t="s">
        <v>8</v>
      </c>
      <c r="L468" t="s">
        <v>6</v>
      </c>
      <c r="M468" t="str">
        <f t="shared" si="51"/>
        <v>M</v>
      </c>
      <c r="N468" t="s">
        <v>607</v>
      </c>
      <c r="O468" t="s">
        <v>608</v>
      </c>
      <c r="P468" t="s">
        <v>19</v>
      </c>
      <c r="Q468">
        <v>4</v>
      </c>
      <c r="R468">
        <f t="shared" si="54"/>
        <v>2018</v>
      </c>
      <c r="S468" t="s">
        <v>8</v>
      </c>
      <c r="T468" t="s">
        <v>8</v>
      </c>
      <c r="U468" t="s">
        <v>8875</v>
      </c>
      <c r="V468">
        <f>VLOOKUP(P468,'PBT Tag Rates'!$B$5:$E$34,4,FALSE)</f>
        <v>0.80551598400000002</v>
      </c>
      <c r="W468">
        <v>1</v>
      </c>
      <c r="X468" s="16">
        <f>IFERROR(LOOKUP(H468,{30,43,48,53,58,63,68,73,78,83,88,93,97},{42,47,52,57,62,67,72,77,82,87,92,99,100}),999)</f>
        <v>77</v>
      </c>
      <c r="Y468" s="19">
        <f t="shared" si="52"/>
        <v>5.6818181818181825</v>
      </c>
      <c r="Z468" s="19">
        <f t="shared" si="55"/>
        <v>5.7284090909090919</v>
      </c>
      <c r="AA468" s="19">
        <f t="shared" si="56"/>
        <v>17.185227272727278</v>
      </c>
      <c r="AB468" s="19" t="s">
        <v>8886</v>
      </c>
    </row>
    <row r="469" spans="1:28" x14ac:dyDescent="0.35">
      <c r="A469" t="s">
        <v>1562</v>
      </c>
      <c r="B469" t="s">
        <v>2700</v>
      </c>
      <c r="C469" t="s">
        <v>2701</v>
      </c>
      <c r="D469" s="1">
        <v>44808</v>
      </c>
      <c r="E469">
        <f t="shared" si="53"/>
        <v>18</v>
      </c>
      <c r="F469" t="s">
        <v>6</v>
      </c>
      <c r="G469">
        <v>720</v>
      </c>
      <c r="H469">
        <f t="shared" si="50"/>
        <v>72</v>
      </c>
      <c r="I469" t="s">
        <v>7</v>
      </c>
      <c r="J469" t="s">
        <v>8</v>
      </c>
      <c r="L469" t="s">
        <v>6</v>
      </c>
      <c r="M469" t="str">
        <f t="shared" si="51"/>
        <v>M</v>
      </c>
      <c r="N469" t="s">
        <v>2702</v>
      </c>
      <c r="O469" t="s">
        <v>2703</v>
      </c>
      <c r="P469" t="s">
        <v>19</v>
      </c>
      <c r="Q469">
        <v>4</v>
      </c>
      <c r="R469">
        <f t="shared" si="54"/>
        <v>2018</v>
      </c>
      <c r="S469" t="s">
        <v>8</v>
      </c>
      <c r="T469" t="s">
        <v>8</v>
      </c>
      <c r="U469" t="s">
        <v>8875</v>
      </c>
      <c r="V469">
        <f>VLOOKUP(P469,'PBT Tag Rates'!$B$5:$E$34,4,FALSE)</f>
        <v>0.80551598400000002</v>
      </c>
      <c r="W469">
        <v>1</v>
      </c>
      <c r="X469" s="16">
        <f>IFERROR(LOOKUP(H469,{30,43,48,53,58,63,68,73,78,83,88,93,97},{42,47,52,57,62,67,72,77,82,87,92,99,100}),999)</f>
        <v>72</v>
      </c>
      <c r="Y469" s="19">
        <f t="shared" si="52"/>
        <v>5.6818181818181825</v>
      </c>
      <c r="Z469" s="19">
        <f t="shared" si="55"/>
        <v>5.7284090909090919</v>
      </c>
      <c r="AA469" s="19">
        <f t="shared" si="56"/>
        <v>17.185227272727278</v>
      </c>
      <c r="AB469" s="19" t="s">
        <v>8886</v>
      </c>
    </row>
    <row r="470" spans="1:28" x14ac:dyDescent="0.35">
      <c r="A470" t="s">
        <v>1562</v>
      </c>
      <c r="B470" t="s">
        <v>2704</v>
      </c>
      <c r="C470" t="s">
        <v>2705</v>
      </c>
      <c r="D470" s="1">
        <v>44808</v>
      </c>
      <c r="E470">
        <f t="shared" si="53"/>
        <v>18</v>
      </c>
      <c r="F470" t="s">
        <v>6</v>
      </c>
      <c r="G470">
        <v>940</v>
      </c>
      <c r="H470">
        <f t="shared" si="50"/>
        <v>94</v>
      </c>
      <c r="I470" t="s">
        <v>9</v>
      </c>
      <c r="J470">
        <v>1</v>
      </c>
      <c r="L470" t="s">
        <v>16</v>
      </c>
      <c r="M470" t="str">
        <f t="shared" si="51"/>
        <v>F</v>
      </c>
      <c r="N470" t="s">
        <v>678</v>
      </c>
      <c r="O470" t="s">
        <v>1549</v>
      </c>
      <c r="P470" t="s">
        <v>23</v>
      </c>
      <c r="Q470">
        <v>5</v>
      </c>
      <c r="R470">
        <f t="shared" si="54"/>
        <v>2017</v>
      </c>
      <c r="S470" t="s">
        <v>8</v>
      </c>
      <c r="T470" t="s">
        <v>8</v>
      </c>
      <c r="U470" t="s">
        <v>8977</v>
      </c>
      <c r="V470">
        <f>VLOOKUP(P470,'PBT Tag Rates'!$B$5:$E$34,4,FALSE)</f>
        <v>0.98821806999999995</v>
      </c>
      <c r="W470">
        <v>1</v>
      </c>
      <c r="X470" s="16">
        <f>IFERROR(LOOKUP(H470,{30,43,48,53,58,63,68,73,78,83,88,93,97},{42,47,52,57,62,67,72,77,82,87,92,99,100}),999)</f>
        <v>99</v>
      </c>
      <c r="Y470" s="19">
        <f t="shared" si="52"/>
        <v>5.6818181818181825</v>
      </c>
      <c r="Z470" s="19">
        <f t="shared" si="55"/>
        <v>5.7284090909090919</v>
      </c>
      <c r="AA470" s="19">
        <f t="shared" si="56"/>
        <v>17.185227272727278</v>
      </c>
      <c r="AB470" s="19" t="s">
        <v>8887</v>
      </c>
    </row>
    <row r="471" spans="1:28" x14ac:dyDescent="0.35">
      <c r="A471" t="s">
        <v>1562</v>
      </c>
      <c r="B471" t="s">
        <v>2706</v>
      </c>
      <c r="C471" t="s">
        <v>2707</v>
      </c>
      <c r="D471" s="1">
        <v>44808</v>
      </c>
      <c r="E471">
        <f t="shared" si="53"/>
        <v>18</v>
      </c>
      <c r="F471" t="s">
        <v>1569</v>
      </c>
      <c r="G471">
        <v>620</v>
      </c>
      <c r="H471">
        <f t="shared" si="50"/>
        <v>62</v>
      </c>
      <c r="I471" t="s">
        <v>9</v>
      </c>
      <c r="J471">
        <v>1</v>
      </c>
      <c r="L471" t="s">
        <v>6</v>
      </c>
      <c r="M471" t="str">
        <f t="shared" si="51"/>
        <v>M</v>
      </c>
      <c r="N471" t="s">
        <v>2708</v>
      </c>
      <c r="O471" t="s">
        <v>2709</v>
      </c>
      <c r="P471" t="s">
        <v>702</v>
      </c>
      <c r="Q471">
        <v>3</v>
      </c>
      <c r="R471">
        <f t="shared" si="54"/>
        <v>2019</v>
      </c>
      <c r="S471" t="s">
        <v>8</v>
      </c>
      <c r="T471" t="s">
        <v>8</v>
      </c>
      <c r="U471" t="s">
        <v>8976</v>
      </c>
      <c r="V471">
        <f>VLOOKUP(P471,'PBT Tag Rates'!$B$5:$E$34,4,FALSE)</f>
        <v>0.99705232300000002</v>
      </c>
      <c r="W471">
        <v>1</v>
      </c>
      <c r="X471" s="16">
        <f>IFERROR(LOOKUP(H471,{30,43,48,53,58,63,68,73,78,83,88,93,97},{42,47,52,57,62,67,72,77,82,87,92,99,100}),999)</f>
        <v>62</v>
      </c>
      <c r="Y471" s="19">
        <f t="shared" si="52"/>
        <v>5.6818181818181825</v>
      </c>
      <c r="Z471" s="19">
        <f t="shared" si="55"/>
        <v>5.7284090909090919</v>
      </c>
      <c r="AA471" s="19">
        <f t="shared" si="56"/>
        <v>17.185227272727278</v>
      </c>
      <c r="AB471" s="19" t="s">
        <v>8887</v>
      </c>
    </row>
    <row r="472" spans="1:28" x14ac:dyDescent="0.35">
      <c r="A472" t="s">
        <v>1562</v>
      </c>
      <c r="B472" t="s">
        <v>2710</v>
      </c>
      <c r="C472" t="s">
        <v>2711</v>
      </c>
      <c r="D472" s="1">
        <v>44808</v>
      </c>
      <c r="E472">
        <f t="shared" si="53"/>
        <v>18</v>
      </c>
      <c r="F472" t="s">
        <v>16</v>
      </c>
      <c r="G472">
        <v>740</v>
      </c>
      <c r="H472">
        <f t="shared" si="50"/>
        <v>74</v>
      </c>
      <c r="I472" t="s">
        <v>7</v>
      </c>
      <c r="J472" t="s">
        <v>8</v>
      </c>
      <c r="L472" t="s">
        <v>16</v>
      </c>
      <c r="M472" t="str">
        <f t="shared" si="51"/>
        <v>F</v>
      </c>
      <c r="N472" t="s">
        <v>8</v>
      </c>
      <c r="O472" t="s">
        <v>8</v>
      </c>
      <c r="P472" t="s">
        <v>11</v>
      </c>
      <c r="Q472" t="s">
        <v>8</v>
      </c>
      <c r="R472" t="str">
        <f t="shared" si="54"/>
        <v>U</v>
      </c>
      <c r="S472" t="s">
        <v>12</v>
      </c>
      <c r="T472">
        <v>0.999999999999999</v>
      </c>
      <c r="U472" t="s">
        <v>11</v>
      </c>
      <c r="V472" t="e">
        <f>VLOOKUP(P472,'PBT Tag Rates'!$B$5:$E$34,4,FALSE)</f>
        <v>#N/A</v>
      </c>
      <c r="W472">
        <v>1</v>
      </c>
      <c r="X472" s="16">
        <f>IFERROR(LOOKUP(H472,{30,43,48,53,58,63,68,73,78,83,88,93,97},{42,47,52,57,62,67,72,77,82,87,92,99,100}),999)</f>
        <v>77</v>
      </c>
      <c r="Y472" s="19">
        <f t="shared" si="52"/>
        <v>5.6818181818181825</v>
      </c>
      <c r="Z472" s="19">
        <f t="shared" si="55"/>
        <v>5.7284090909090919</v>
      </c>
      <c r="AA472" s="19">
        <f t="shared" si="56"/>
        <v>17.185227272727278</v>
      </c>
      <c r="AB472" s="19" t="s">
        <v>8887</v>
      </c>
    </row>
    <row r="473" spans="1:28" x14ac:dyDescent="0.35">
      <c r="A473" t="s">
        <v>1562</v>
      </c>
      <c r="B473" t="s">
        <v>2712</v>
      </c>
      <c r="C473" t="s">
        <v>2713</v>
      </c>
      <c r="D473" s="1">
        <v>44808</v>
      </c>
      <c r="E473">
        <f t="shared" si="53"/>
        <v>18</v>
      </c>
      <c r="F473" t="s">
        <v>16</v>
      </c>
      <c r="G473">
        <v>780</v>
      </c>
      <c r="H473">
        <f t="shared" si="50"/>
        <v>78</v>
      </c>
      <c r="I473" t="s">
        <v>7</v>
      </c>
      <c r="J473" t="s">
        <v>8</v>
      </c>
      <c r="L473" t="s">
        <v>16</v>
      </c>
      <c r="M473" t="str">
        <f t="shared" si="51"/>
        <v>F</v>
      </c>
      <c r="N473" t="s">
        <v>113</v>
      </c>
      <c r="O473" t="s">
        <v>2544</v>
      </c>
      <c r="P473" t="s">
        <v>19</v>
      </c>
      <c r="Q473">
        <v>4</v>
      </c>
      <c r="R473">
        <f t="shared" si="54"/>
        <v>2018</v>
      </c>
      <c r="S473" t="s">
        <v>8</v>
      </c>
      <c r="T473" t="s">
        <v>8</v>
      </c>
      <c r="U473" t="s">
        <v>9007</v>
      </c>
      <c r="V473">
        <f>VLOOKUP(P473,'PBT Tag Rates'!$B$5:$E$34,4,FALSE)</f>
        <v>0.80551598400000002</v>
      </c>
      <c r="W473">
        <v>1</v>
      </c>
      <c r="X473" s="16">
        <f>IFERROR(LOOKUP(H473,{30,43,48,53,58,63,68,73,78,83,88,93,97},{42,47,52,57,62,67,72,77,82,87,92,99,100}),999)</f>
        <v>82</v>
      </c>
      <c r="Y473" s="19">
        <f t="shared" si="52"/>
        <v>5.6818181818181825</v>
      </c>
      <c r="Z473" s="19">
        <f t="shared" si="55"/>
        <v>5.7284090909090919</v>
      </c>
      <c r="AA473" s="19">
        <f t="shared" si="56"/>
        <v>17.185227272727278</v>
      </c>
      <c r="AB473" s="19" t="s">
        <v>8886</v>
      </c>
    </row>
    <row r="474" spans="1:28" x14ac:dyDescent="0.35">
      <c r="A474" t="s">
        <v>1562</v>
      </c>
      <c r="B474" t="s">
        <v>2714</v>
      </c>
      <c r="C474" t="s">
        <v>2715</v>
      </c>
      <c r="D474" s="1">
        <v>44808</v>
      </c>
      <c r="E474">
        <f t="shared" si="53"/>
        <v>18</v>
      </c>
      <c r="F474" t="s">
        <v>16</v>
      </c>
      <c r="G474">
        <v>790</v>
      </c>
      <c r="H474">
        <f t="shared" si="50"/>
        <v>79</v>
      </c>
      <c r="I474" t="s">
        <v>7</v>
      </c>
      <c r="J474" t="s">
        <v>8</v>
      </c>
      <c r="L474" t="s">
        <v>16</v>
      </c>
      <c r="M474" t="str">
        <f t="shared" si="51"/>
        <v>F</v>
      </c>
      <c r="N474" t="s">
        <v>8</v>
      </c>
      <c r="O474" t="s">
        <v>8</v>
      </c>
      <c r="P474" t="s">
        <v>11</v>
      </c>
      <c r="Q474" t="s">
        <v>8</v>
      </c>
      <c r="R474" t="str">
        <f t="shared" si="54"/>
        <v>U</v>
      </c>
      <c r="S474" t="s">
        <v>12</v>
      </c>
      <c r="T474">
        <v>1</v>
      </c>
      <c r="U474" t="s">
        <v>11</v>
      </c>
      <c r="V474" t="e">
        <f>VLOOKUP(P474,'PBT Tag Rates'!$B$5:$E$34,4,FALSE)</f>
        <v>#N/A</v>
      </c>
      <c r="W474">
        <v>1</v>
      </c>
      <c r="X474" s="16">
        <f>IFERROR(LOOKUP(H474,{30,43,48,53,58,63,68,73,78,83,88,93,97},{42,47,52,57,62,67,72,77,82,87,92,99,100}),999)</f>
        <v>82</v>
      </c>
      <c r="Y474" s="19">
        <f t="shared" si="52"/>
        <v>5.6818181818181825</v>
      </c>
      <c r="Z474" s="19">
        <f t="shared" si="55"/>
        <v>5.7284090909090919</v>
      </c>
      <c r="AA474" s="19">
        <f t="shared" si="56"/>
        <v>17.185227272727278</v>
      </c>
      <c r="AB474" s="19" t="s">
        <v>8887</v>
      </c>
    </row>
    <row r="475" spans="1:28" x14ac:dyDescent="0.35">
      <c r="A475" t="s">
        <v>1562</v>
      </c>
      <c r="B475" t="s">
        <v>2716</v>
      </c>
      <c r="C475" t="s">
        <v>2717</v>
      </c>
      <c r="D475" s="1">
        <v>44808</v>
      </c>
      <c r="E475">
        <f t="shared" si="53"/>
        <v>18</v>
      </c>
      <c r="F475" t="s">
        <v>16</v>
      </c>
      <c r="G475">
        <v>790</v>
      </c>
      <c r="H475">
        <f t="shared" si="50"/>
        <v>79</v>
      </c>
      <c r="I475" t="s">
        <v>9</v>
      </c>
      <c r="J475">
        <v>1</v>
      </c>
      <c r="L475" t="s">
        <v>16</v>
      </c>
      <c r="M475" t="str">
        <f t="shared" si="51"/>
        <v>F</v>
      </c>
      <c r="N475" t="s">
        <v>30</v>
      </c>
      <c r="O475" t="s">
        <v>31</v>
      </c>
      <c r="P475" t="s">
        <v>19</v>
      </c>
      <c r="Q475">
        <v>4</v>
      </c>
      <c r="R475">
        <f t="shared" si="54"/>
        <v>2018</v>
      </c>
      <c r="S475" t="s">
        <v>8</v>
      </c>
      <c r="T475" t="s">
        <v>8</v>
      </c>
      <c r="U475" t="s">
        <v>9086</v>
      </c>
      <c r="V475">
        <f>VLOOKUP(P475,'PBT Tag Rates'!$B$5:$E$34,4,FALSE)</f>
        <v>0.80551598400000002</v>
      </c>
      <c r="W475">
        <v>1</v>
      </c>
      <c r="X475" s="16">
        <f>IFERROR(LOOKUP(H475,{30,43,48,53,58,63,68,73,78,83,88,93,97},{42,47,52,57,62,67,72,77,82,87,92,99,100}),999)</f>
        <v>82</v>
      </c>
      <c r="Y475" s="19">
        <f t="shared" si="52"/>
        <v>5.6818181818181825</v>
      </c>
      <c r="Z475" s="19">
        <f t="shared" si="55"/>
        <v>5.7284090909090919</v>
      </c>
      <c r="AA475" s="19">
        <f t="shared" si="56"/>
        <v>17.185227272727278</v>
      </c>
      <c r="AB475" s="19" t="s">
        <v>8887</v>
      </c>
    </row>
    <row r="476" spans="1:28" x14ac:dyDescent="0.35">
      <c r="A476" t="s">
        <v>1562</v>
      </c>
      <c r="B476" t="s">
        <v>2718</v>
      </c>
      <c r="C476" t="s">
        <v>2719</v>
      </c>
      <c r="D476" s="1">
        <v>44808</v>
      </c>
      <c r="E476">
        <f t="shared" si="53"/>
        <v>18</v>
      </c>
      <c r="F476" t="s">
        <v>1569</v>
      </c>
      <c r="G476">
        <v>640</v>
      </c>
      <c r="H476">
        <f t="shared" si="50"/>
        <v>64</v>
      </c>
      <c r="I476" t="s">
        <v>7</v>
      </c>
      <c r="J476" t="s">
        <v>8</v>
      </c>
      <c r="L476" t="s">
        <v>6</v>
      </c>
      <c r="M476" t="str">
        <f t="shared" si="51"/>
        <v>M</v>
      </c>
      <c r="N476" t="s">
        <v>2635</v>
      </c>
      <c r="O476" t="s">
        <v>2720</v>
      </c>
      <c r="P476" t="s">
        <v>557</v>
      </c>
      <c r="Q476">
        <v>3</v>
      </c>
      <c r="R476">
        <f t="shared" si="54"/>
        <v>2019</v>
      </c>
      <c r="S476" t="s">
        <v>8</v>
      </c>
      <c r="T476" t="s">
        <v>8</v>
      </c>
      <c r="U476" t="s">
        <v>9090</v>
      </c>
      <c r="V476">
        <f>VLOOKUP(P476,'PBT Tag Rates'!$B$5:$E$34,4,FALSE)</f>
        <v>0.95971980899999998</v>
      </c>
      <c r="W476">
        <v>1</v>
      </c>
      <c r="X476" s="16">
        <f>IFERROR(LOOKUP(H476,{30,43,48,53,58,63,68,73,78,83,88,93,97},{42,47,52,57,62,67,72,77,82,87,92,99,100}),999)</f>
        <v>67</v>
      </c>
      <c r="Y476" s="19">
        <f t="shared" si="52"/>
        <v>5.6818181818181825</v>
      </c>
      <c r="Z476" s="19">
        <f t="shared" si="55"/>
        <v>5.7284090909090919</v>
      </c>
      <c r="AA476" s="19">
        <f t="shared" si="56"/>
        <v>17.185227272727278</v>
      </c>
      <c r="AB476" s="19" t="s">
        <v>8887</v>
      </c>
    </row>
    <row r="477" spans="1:28" x14ac:dyDescent="0.35">
      <c r="A477" t="s">
        <v>1562</v>
      </c>
      <c r="B477" t="s">
        <v>2721</v>
      </c>
      <c r="C477" t="s">
        <v>2722</v>
      </c>
      <c r="D477" s="1">
        <v>44808</v>
      </c>
      <c r="E477">
        <f t="shared" si="53"/>
        <v>18</v>
      </c>
      <c r="F477" t="s">
        <v>16</v>
      </c>
      <c r="G477">
        <v>730</v>
      </c>
      <c r="H477">
        <f t="shared" si="50"/>
        <v>73</v>
      </c>
      <c r="I477" t="s">
        <v>9</v>
      </c>
      <c r="J477">
        <v>1</v>
      </c>
      <c r="L477" t="s">
        <v>16</v>
      </c>
      <c r="M477" t="str">
        <f t="shared" si="51"/>
        <v>F</v>
      </c>
      <c r="N477" t="s">
        <v>610</v>
      </c>
      <c r="O477" t="s">
        <v>1548</v>
      </c>
      <c r="P477" t="s">
        <v>19</v>
      </c>
      <c r="Q477">
        <v>4</v>
      </c>
      <c r="R477">
        <f t="shared" si="54"/>
        <v>2018</v>
      </c>
      <c r="S477" t="s">
        <v>8</v>
      </c>
      <c r="T477" t="s">
        <v>8</v>
      </c>
      <c r="U477" t="s">
        <v>9007</v>
      </c>
      <c r="V477">
        <f>VLOOKUP(P477,'PBT Tag Rates'!$B$5:$E$34,4,FALSE)</f>
        <v>0.80551598400000002</v>
      </c>
      <c r="W477">
        <v>1</v>
      </c>
      <c r="X477" s="16">
        <f>IFERROR(LOOKUP(H477,{30,43,48,53,58,63,68,73,78,83,88,93,97},{42,47,52,57,62,67,72,77,82,87,92,99,100}),999)</f>
        <v>77</v>
      </c>
      <c r="Y477" s="19">
        <f t="shared" si="52"/>
        <v>5.6818181818181825</v>
      </c>
      <c r="Z477" s="19">
        <f t="shared" si="55"/>
        <v>5.7284090909090919</v>
      </c>
      <c r="AA477" s="19">
        <f t="shared" si="56"/>
        <v>17.185227272727278</v>
      </c>
      <c r="AB477" s="19" t="s">
        <v>8886</v>
      </c>
    </row>
    <row r="478" spans="1:28" x14ac:dyDescent="0.35">
      <c r="A478" t="s">
        <v>1562</v>
      </c>
      <c r="B478" t="s">
        <v>2723</v>
      </c>
      <c r="C478" t="s">
        <v>2724</v>
      </c>
      <c r="D478" s="1">
        <v>44808</v>
      </c>
      <c r="E478">
        <f t="shared" si="53"/>
        <v>18</v>
      </c>
      <c r="F478" t="s">
        <v>1569</v>
      </c>
      <c r="G478">
        <v>610</v>
      </c>
      <c r="H478">
        <f t="shared" si="50"/>
        <v>61</v>
      </c>
      <c r="I478" t="s">
        <v>7</v>
      </c>
      <c r="J478" t="s">
        <v>8</v>
      </c>
      <c r="L478" t="s">
        <v>6</v>
      </c>
      <c r="M478" t="str">
        <f t="shared" si="51"/>
        <v>M</v>
      </c>
      <c r="N478" t="s">
        <v>1154</v>
      </c>
      <c r="O478" t="s">
        <v>2725</v>
      </c>
      <c r="P478" t="s">
        <v>557</v>
      </c>
      <c r="Q478">
        <v>3</v>
      </c>
      <c r="R478">
        <f t="shared" si="54"/>
        <v>2019</v>
      </c>
      <c r="S478" t="s">
        <v>8</v>
      </c>
      <c r="T478" t="s">
        <v>8</v>
      </c>
      <c r="U478" t="s">
        <v>9086</v>
      </c>
      <c r="V478">
        <f>VLOOKUP(P478,'PBT Tag Rates'!$B$5:$E$34,4,FALSE)</f>
        <v>0.95971980899999998</v>
      </c>
      <c r="W478">
        <v>1</v>
      </c>
      <c r="X478" s="16">
        <f>IFERROR(LOOKUP(H478,{30,43,48,53,58,63,68,73,78,83,88,93,97},{42,47,52,57,62,67,72,77,82,87,92,99,100}),999)</f>
        <v>62</v>
      </c>
      <c r="Y478" s="19">
        <f t="shared" si="52"/>
        <v>5.6818181818181825</v>
      </c>
      <c r="Z478" s="19">
        <f t="shared" si="55"/>
        <v>5.7284090909090919</v>
      </c>
      <c r="AA478" s="19">
        <f t="shared" si="56"/>
        <v>17.185227272727278</v>
      </c>
      <c r="AB478" s="19" t="s">
        <v>8887</v>
      </c>
    </row>
    <row r="479" spans="1:28" x14ac:dyDescent="0.35">
      <c r="A479" t="s">
        <v>1562</v>
      </c>
      <c r="B479" t="s">
        <v>2726</v>
      </c>
      <c r="C479" t="s">
        <v>2727</v>
      </c>
      <c r="D479" s="1">
        <v>44808</v>
      </c>
      <c r="E479">
        <f t="shared" si="53"/>
        <v>18</v>
      </c>
      <c r="F479" t="s">
        <v>16</v>
      </c>
      <c r="G479">
        <v>590</v>
      </c>
      <c r="H479">
        <f t="shared" si="50"/>
        <v>59</v>
      </c>
      <c r="I479" t="s">
        <v>9</v>
      </c>
      <c r="J479">
        <v>1</v>
      </c>
      <c r="L479" t="s">
        <v>6</v>
      </c>
      <c r="M479" t="str">
        <f t="shared" si="51"/>
        <v>M</v>
      </c>
      <c r="N479" t="s">
        <v>837</v>
      </c>
      <c r="O479" t="s">
        <v>2728</v>
      </c>
      <c r="P479" t="s">
        <v>557</v>
      </c>
      <c r="Q479">
        <v>3</v>
      </c>
      <c r="R479">
        <f t="shared" si="54"/>
        <v>2019</v>
      </c>
      <c r="S479" t="s">
        <v>8</v>
      </c>
      <c r="T479" t="s">
        <v>8</v>
      </c>
      <c r="U479" t="s">
        <v>9086</v>
      </c>
      <c r="V479">
        <f>VLOOKUP(P479,'PBT Tag Rates'!$B$5:$E$34,4,FALSE)</f>
        <v>0.95971980899999998</v>
      </c>
      <c r="W479">
        <v>1</v>
      </c>
      <c r="X479" s="16">
        <f>IFERROR(LOOKUP(H479,{30,43,48,53,58,63,68,73,78,83,88,93,97},{42,47,52,57,62,67,72,77,82,87,92,99,100}),999)</f>
        <v>62</v>
      </c>
      <c r="Y479" s="19">
        <f t="shared" si="52"/>
        <v>5.6818181818181825</v>
      </c>
      <c r="Z479" s="19">
        <f t="shared" si="55"/>
        <v>5.7284090909090919</v>
      </c>
      <c r="AA479" s="19">
        <f t="shared" si="56"/>
        <v>17.185227272727278</v>
      </c>
      <c r="AB479" s="19" t="s">
        <v>8887</v>
      </c>
    </row>
    <row r="480" spans="1:28" x14ac:dyDescent="0.35">
      <c r="A480" t="s">
        <v>1562</v>
      </c>
      <c r="B480" t="s">
        <v>2729</v>
      </c>
      <c r="C480" t="s">
        <v>2730</v>
      </c>
      <c r="D480" s="1">
        <v>44808</v>
      </c>
      <c r="E480">
        <f t="shared" si="53"/>
        <v>18</v>
      </c>
      <c r="F480" t="s">
        <v>16</v>
      </c>
      <c r="G480">
        <v>550</v>
      </c>
      <c r="H480">
        <f t="shared" si="50"/>
        <v>55</v>
      </c>
      <c r="I480" t="s">
        <v>9</v>
      </c>
      <c r="J480">
        <v>1</v>
      </c>
      <c r="L480" t="s">
        <v>6</v>
      </c>
      <c r="M480" t="str">
        <f t="shared" si="51"/>
        <v>M</v>
      </c>
      <c r="N480" t="s">
        <v>555</v>
      </c>
      <c r="O480" t="s">
        <v>1689</v>
      </c>
      <c r="P480" t="s">
        <v>557</v>
      </c>
      <c r="Q480">
        <v>3</v>
      </c>
      <c r="R480">
        <f t="shared" si="54"/>
        <v>2019</v>
      </c>
      <c r="S480" t="s">
        <v>8</v>
      </c>
      <c r="T480" t="s">
        <v>8</v>
      </c>
      <c r="U480" t="s">
        <v>9088</v>
      </c>
      <c r="V480">
        <f>VLOOKUP(P480,'PBT Tag Rates'!$B$5:$E$34,4,FALSE)</f>
        <v>0.95971980899999998</v>
      </c>
      <c r="W480">
        <v>1</v>
      </c>
      <c r="X480" s="16">
        <f>IFERROR(LOOKUP(H480,{30,43,48,53,58,63,68,73,78,83,88,93,97},{42,47,52,57,62,67,72,77,82,87,92,99,100}),999)</f>
        <v>57</v>
      </c>
      <c r="Y480" s="19">
        <f t="shared" si="52"/>
        <v>5.6818181818181825</v>
      </c>
      <c r="Z480" s="19">
        <f t="shared" si="55"/>
        <v>5.7284090909090919</v>
      </c>
      <c r="AA480" s="19">
        <f t="shared" si="56"/>
        <v>17.185227272727278</v>
      </c>
      <c r="AB480" s="19" t="s">
        <v>8887</v>
      </c>
    </row>
    <row r="481" spans="1:28" x14ac:dyDescent="0.35">
      <c r="A481" t="s">
        <v>1562</v>
      </c>
      <c r="B481" t="s">
        <v>2731</v>
      </c>
      <c r="C481" t="s">
        <v>2732</v>
      </c>
      <c r="D481" s="1">
        <v>44808</v>
      </c>
      <c r="E481">
        <f t="shared" si="53"/>
        <v>18</v>
      </c>
      <c r="F481" t="s">
        <v>6</v>
      </c>
      <c r="G481">
        <v>750</v>
      </c>
      <c r="H481">
        <f t="shared" si="50"/>
        <v>75</v>
      </c>
      <c r="I481" t="s">
        <v>7</v>
      </c>
      <c r="J481" t="s">
        <v>8</v>
      </c>
      <c r="L481" t="s">
        <v>6</v>
      </c>
      <c r="M481" t="str">
        <f t="shared" si="51"/>
        <v>M</v>
      </c>
      <c r="N481" t="s">
        <v>8</v>
      </c>
      <c r="O481" t="s">
        <v>8</v>
      </c>
      <c r="P481" t="s">
        <v>11</v>
      </c>
      <c r="Q481" t="s">
        <v>8</v>
      </c>
      <c r="R481" t="str">
        <f t="shared" si="54"/>
        <v>U</v>
      </c>
      <c r="S481" t="s">
        <v>12</v>
      </c>
      <c r="T481">
        <v>0.999999999999998</v>
      </c>
      <c r="U481" t="s">
        <v>11</v>
      </c>
      <c r="V481" t="e">
        <f>VLOOKUP(P481,'PBT Tag Rates'!$B$5:$E$34,4,FALSE)</f>
        <v>#N/A</v>
      </c>
      <c r="W481">
        <v>1</v>
      </c>
      <c r="X481" s="16">
        <f>IFERROR(LOOKUP(H481,{30,43,48,53,58,63,68,73,78,83,88,93,97},{42,47,52,57,62,67,72,77,82,87,92,99,100}),999)</f>
        <v>77</v>
      </c>
      <c r="Y481" s="19">
        <f t="shared" si="52"/>
        <v>5.6818181818181825</v>
      </c>
      <c r="Z481" s="19">
        <f t="shared" si="55"/>
        <v>5.7284090909090919</v>
      </c>
      <c r="AA481" s="19">
        <f t="shared" si="56"/>
        <v>17.185227272727278</v>
      </c>
      <c r="AB481" s="19" t="s">
        <v>8887</v>
      </c>
    </row>
    <row r="482" spans="1:28" x14ac:dyDescent="0.35">
      <c r="A482" t="s">
        <v>1562</v>
      </c>
      <c r="B482" t="s">
        <v>2733</v>
      </c>
      <c r="C482" t="s">
        <v>2734</v>
      </c>
      <c r="D482" s="1">
        <v>44808</v>
      </c>
      <c r="E482">
        <f t="shared" si="53"/>
        <v>18</v>
      </c>
      <c r="F482" t="s">
        <v>6</v>
      </c>
      <c r="G482">
        <v>890</v>
      </c>
      <c r="H482">
        <f t="shared" si="50"/>
        <v>89</v>
      </c>
      <c r="I482" t="s">
        <v>7</v>
      </c>
      <c r="J482" t="s">
        <v>8</v>
      </c>
      <c r="L482" t="s">
        <v>6</v>
      </c>
      <c r="M482" t="str">
        <f t="shared" si="51"/>
        <v>M</v>
      </c>
      <c r="N482" t="s">
        <v>1565</v>
      </c>
      <c r="O482" t="s">
        <v>2349</v>
      </c>
      <c r="P482" t="s">
        <v>19</v>
      </c>
      <c r="Q482">
        <v>4</v>
      </c>
      <c r="R482">
        <f t="shared" si="54"/>
        <v>2018</v>
      </c>
      <c r="S482" t="s">
        <v>8</v>
      </c>
      <c r="T482" t="s">
        <v>8</v>
      </c>
      <c r="U482" t="s">
        <v>9084</v>
      </c>
      <c r="V482">
        <f>VLOOKUP(P482,'PBT Tag Rates'!$B$5:$E$34,4,FALSE)</f>
        <v>0.80551598400000002</v>
      </c>
      <c r="W482">
        <v>1</v>
      </c>
      <c r="X482" s="16">
        <f>IFERROR(LOOKUP(H482,{30,43,48,53,58,63,68,73,78,83,88,93,97},{42,47,52,57,62,67,72,77,82,87,92,99,100}),999)</f>
        <v>92</v>
      </c>
      <c r="Y482" s="19">
        <f t="shared" si="52"/>
        <v>5.6818181818181825</v>
      </c>
      <c r="Z482" s="19">
        <f t="shared" si="55"/>
        <v>5.7284090909090919</v>
      </c>
      <c r="AA482" s="19">
        <f t="shared" si="56"/>
        <v>17.185227272727278</v>
      </c>
      <c r="AB482" s="19" t="s">
        <v>8887</v>
      </c>
    </row>
    <row r="483" spans="1:28" x14ac:dyDescent="0.35">
      <c r="A483" t="s">
        <v>1562</v>
      </c>
      <c r="B483" t="s">
        <v>2735</v>
      </c>
      <c r="C483" t="s">
        <v>2736</v>
      </c>
      <c r="D483" s="1">
        <v>44808</v>
      </c>
      <c r="E483">
        <f t="shared" si="53"/>
        <v>18</v>
      </c>
      <c r="F483" t="s">
        <v>16</v>
      </c>
      <c r="G483">
        <v>820</v>
      </c>
      <c r="H483">
        <f t="shared" si="50"/>
        <v>82</v>
      </c>
      <c r="I483" t="s">
        <v>7</v>
      </c>
      <c r="J483" t="s">
        <v>8</v>
      </c>
      <c r="L483" t="s">
        <v>16</v>
      </c>
      <c r="M483" t="str">
        <f t="shared" si="51"/>
        <v>F</v>
      </c>
      <c r="N483" t="s">
        <v>2737</v>
      </c>
      <c r="O483" t="s">
        <v>2738</v>
      </c>
      <c r="P483" t="s">
        <v>19</v>
      </c>
      <c r="Q483">
        <v>4</v>
      </c>
      <c r="R483">
        <f t="shared" si="54"/>
        <v>2018</v>
      </c>
      <c r="S483" t="s">
        <v>8</v>
      </c>
      <c r="T483" t="s">
        <v>8</v>
      </c>
      <c r="U483" t="s">
        <v>8875</v>
      </c>
      <c r="V483">
        <f>VLOOKUP(P483,'PBT Tag Rates'!$B$5:$E$34,4,FALSE)</f>
        <v>0.80551598400000002</v>
      </c>
      <c r="W483">
        <v>1</v>
      </c>
      <c r="X483" s="16">
        <f>IFERROR(LOOKUP(H483,{30,43,48,53,58,63,68,73,78,83,88,93,97},{42,47,52,57,62,67,72,77,82,87,92,99,100}),999)</f>
        <v>82</v>
      </c>
      <c r="Y483" s="19">
        <f t="shared" si="52"/>
        <v>5.6818181818181825</v>
      </c>
      <c r="Z483" s="19">
        <f t="shared" si="55"/>
        <v>5.7284090909090919</v>
      </c>
      <c r="AA483" s="19">
        <f t="shared" si="56"/>
        <v>17.185227272727278</v>
      </c>
      <c r="AB483" s="19" t="s">
        <v>8886</v>
      </c>
    </row>
    <row r="484" spans="1:28" x14ac:dyDescent="0.35">
      <c r="A484" t="s">
        <v>1562</v>
      </c>
      <c r="B484" t="s">
        <v>2739</v>
      </c>
      <c r="C484" t="s">
        <v>2740</v>
      </c>
      <c r="D484" s="1">
        <v>44808</v>
      </c>
      <c r="E484">
        <f t="shared" si="53"/>
        <v>18</v>
      </c>
      <c r="F484" t="s">
        <v>1569</v>
      </c>
      <c r="G484">
        <v>670</v>
      </c>
      <c r="H484">
        <f t="shared" si="50"/>
        <v>67</v>
      </c>
      <c r="I484" t="s">
        <v>7</v>
      </c>
      <c r="J484" t="s">
        <v>8</v>
      </c>
      <c r="L484" t="s">
        <v>6</v>
      </c>
      <c r="M484" t="str">
        <f t="shared" si="51"/>
        <v>M</v>
      </c>
      <c r="N484" t="s">
        <v>689</v>
      </c>
      <c r="O484" t="s">
        <v>690</v>
      </c>
      <c r="P484" t="s">
        <v>557</v>
      </c>
      <c r="Q484">
        <v>3</v>
      </c>
      <c r="R484">
        <f t="shared" si="54"/>
        <v>2019</v>
      </c>
      <c r="S484" t="s">
        <v>8</v>
      </c>
      <c r="T484" t="s">
        <v>8</v>
      </c>
      <c r="U484" t="s">
        <v>9006</v>
      </c>
      <c r="V484">
        <f>VLOOKUP(P484,'PBT Tag Rates'!$B$5:$E$34,4,FALSE)</f>
        <v>0.95971980899999998</v>
      </c>
      <c r="W484">
        <v>1</v>
      </c>
      <c r="X484" s="16">
        <f>IFERROR(LOOKUP(H484,{30,43,48,53,58,63,68,73,78,83,88,93,97},{42,47,52,57,62,67,72,77,82,87,92,99,100}),999)</f>
        <v>67</v>
      </c>
      <c r="Y484" s="19">
        <f t="shared" si="52"/>
        <v>5.6818181818181825</v>
      </c>
      <c r="Z484" s="19">
        <f t="shared" si="55"/>
        <v>5.7284090909090919</v>
      </c>
      <c r="AA484" s="19">
        <f t="shared" si="56"/>
        <v>17.185227272727278</v>
      </c>
      <c r="AB484" s="19" t="s">
        <v>8886</v>
      </c>
    </row>
    <row r="485" spans="1:28" x14ac:dyDescent="0.35">
      <c r="A485" t="s">
        <v>1562</v>
      </c>
      <c r="B485" t="s">
        <v>2741</v>
      </c>
      <c r="C485" t="s">
        <v>2742</v>
      </c>
      <c r="D485" s="1">
        <v>44808</v>
      </c>
      <c r="E485">
        <f t="shared" si="53"/>
        <v>18</v>
      </c>
      <c r="F485" t="s">
        <v>16</v>
      </c>
      <c r="G485">
        <v>750</v>
      </c>
      <c r="H485">
        <f t="shared" si="50"/>
        <v>75</v>
      </c>
      <c r="I485" t="s">
        <v>9</v>
      </c>
      <c r="J485">
        <v>1</v>
      </c>
      <c r="L485" t="s">
        <v>16</v>
      </c>
      <c r="M485" t="str">
        <f t="shared" si="51"/>
        <v>F</v>
      </c>
      <c r="N485" t="s">
        <v>602</v>
      </c>
      <c r="O485" t="s">
        <v>603</v>
      </c>
      <c r="P485" t="s">
        <v>19</v>
      </c>
      <c r="Q485">
        <v>4</v>
      </c>
      <c r="R485">
        <f t="shared" si="54"/>
        <v>2018</v>
      </c>
      <c r="S485" t="s">
        <v>8</v>
      </c>
      <c r="T485" t="s">
        <v>8</v>
      </c>
      <c r="U485" t="s">
        <v>8875</v>
      </c>
      <c r="V485">
        <f>VLOOKUP(P485,'PBT Tag Rates'!$B$5:$E$34,4,FALSE)</f>
        <v>0.80551598400000002</v>
      </c>
      <c r="W485">
        <v>1</v>
      </c>
      <c r="X485" s="16">
        <f>IFERROR(LOOKUP(H485,{30,43,48,53,58,63,68,73,78,83,88,93,97},{42,47,52,57,62,67,72,77,82,87,92,99,100}),999)</f>
        <v>77</v>
      </c>
      <c r="Y485" s="19">
        <f t="shared" si="52"/>
        <v>5.6818181818181825</v>
      </c>
      <c r="Z485" s="19">
        <f t="shared" si="55"/>
        <v>5.7284090909090919</v>
      </c>
      <c r="AA485" s="19">
        <f t="shared" si="56"/>
        <v>17.185227272727278</v>
      </c>
      <c r="AB485" s="19" t="s">
        <v>8886</v>
      </c>
    </row>
    <row r="486" spans="1:28" x14ac:dyDescent="0.35">
      <c r="A486" t="s">
        <v>1562</v>
      </c>
      <c r="B486" t="s">
        <v>2743</v>
      </c>
      <c r="C486" t="s">
        <v>2744</v>
      </c>
      <c r="D486" s="1">
        <v>44808</v>
      </c>
      <c r="E486">
        <f t="shared" si="53"/>
        <v>18</v>
      </c>
      <c r="F486" t="s">
        <v>1569</v>
      </c>
      <c r="G486">
        <v>690</v>
      </c>
      <c r="H486">
        <f t="shared" si="50"/>
        <v>69</v>
      </c>
      <c r="I486" t="s">
        <v>9</v>
      </c>
      <c r="J486">
        <v>1</v>
      </c>
      <c r="L486" t="s">
        <v>6</v>
      </c>
      <c r="M486" t="str">
        <f t="shared" si="51"/>
        <v>M</v>
      </c>
      <c r="N486" t="s">
        <v>18</v>
      </c>
      <c r="O486" t="s">
        <v>2745</v>
      </c>
      <c r="P486" t="s">
        <v>19</v>
      </c>
      <c r="Q486">
        <v>4</v>
      </c>
      <c r="R486">
        <f t="shared" si="54"/>
        <v>2018</v>
      </c>
      <c r="S486" t="s">
        <v>8</v>
      </c>
      <c r="T486" t="s">
        <v>8</v>
      </c>
      <c r="U486" t="s">
        <v>9088</v>
      </c>
      <c r="V486">
        <f>VLOOKUP(P486,'PBT Tag Rates'!$B$5:$E$34,4,FALSE)</f>
        <v>0.80551598400000002</v>
      </c>
      <c r="W486">
        <v>1</v>
      </c>
      <c r="X486" s="16">
        <f>IFERROR(LOOKUP(H486,{30,43,48,53,58,63,68,73,78,83,88,93,97},{42,47,52,57,62,67,72,77,82,87,92,99,100}),999)</f>
        <v>72</v>
      </c>
      <c r="Y486" s="19">
        <f t="shared" si="52"/>
        <v>5.6818181818181825</v>
      </c>
      <c r="Z486" s="19">
        <f t="shared" si="55"/>
        <v>5.7284090909090919</v>
      </c>
      <c r="AA486" s="19">
        <f t="shared" si="56"/>
        <v>17.185227272727278</v>
      </c>
      <c r="AB486" s="19" t="s">
        <v>8887</v>
      </c>
    </row>
    <row r="487" spans="1:28" x14ac:dyDescent="0.35">
      <c r="A487" t="s">
        <v>1562</v>
      </c>
      <c r="B487" t="s">
        <v>2746</v>
      </c>
      <c r="C487" t="s">
        <v>2747</v>
      </c>
      <c r="D487" s="1">
        <v>44808</v>
      </c>
      <c r="E487">
        <f t="shared" si="53"/>
        <v>18</v>
      </c>
      <c r="F487" t="s">
        <v>16</v>
      </c>
      <c r="G487">
        <v>780</v>
      </c>
      <c r="H487">
        <f t="shared" si="50"/>
        <v>78</v>
      </c>
      <c r="I487" t="s">
        <v>7</v>
      </c>
      <c r="J487" t="s">
        <v>8</v>
      </c>
      <c r="L487" t="s">
        <v>16</v>
      </c>
      <c r="M487" t="str">
        <f t="shared" si="51"/>
        <v>F</v>
      </c>
      <c r="N487" t="s">
        <v>2748</v>
      </c>
      <c r="O487" t="s">
        <v>2749</v>
      </c>
      <c r="P487" t="s">
        <v>15</v>
      </c>
      <c r="Q487">
        <v>4</v>
      </c>
      <c r="R487">
        <f t="shared" si="54"/>
        <v>2018</v>
      </c>
      <c r="S487" t="s">
        <v>8</v>
      </c>
      <c r="T487" t="s">
        <v>8</v>
      </c>
      <c r="U487" t="s">
        <v>8858</v>
      </c>
      <c r="V487">
        <f>VLOOKUP(P487,'PBT Tag Rates'!$B$5:$E$34,4,FALSE)</f>
        <v>0.96828396500000002</v>
      </c>
      <c r="W487">
        <v>1</v>
      </c>
      <c r="X487" s="16">
        <f>IFERROR(LOOKUP(H487,{30,43,48,53,58,63,68,73,78,83,88,93,97},{42,47,52,57,62,67,72,77,82,87,92,99,100}),999)</f>
        <v>82</v>
      </c>
      <c r="Y487" s="19">
        <f t="shared" si="52"/>
        <v>5.6818181818181825</v>
      </c>
      <c r="Z487" s="19">
        <f t="shared" si="55"/>
        <v>5.7284090909090919</v>
      </c>
      <c r="AA487" s="19">
        <f t="shared" si="56"/>
        <v>17.185227272727278</v>
      </c>
      <c r="AB487" s="19" t="s">
        <v>8887</v>
      </c>
    </row>
    <row r="488" spans="1:28" x14ac:dyDescent="0.35">
      <c r="A488" t="s">
        <v>1562</v>
      </c>
      <c r="B488" t="s">
        <v>2750</v>
      </c>
      <c r="C488" t="s">
        <v>2751</v>
      </c>
      <c r="D488" s="1">
        <v>44808</v>
      </c>
      <c r="E488">
        <f t="shared" si="53"/>
        <v>18</v>
      </c>
      <c r="F488" t="s">
        <v>6</v>
      </c>
      <c r="G488">
        <v>860</v>
      </c>
      <c r="H488">
        <f t="shared" si="50"/>
        <v>86</v>
      </c>
      <c r="I488" t="s">
        <v>9</v>
      </c>
      <c r="J488" t="s">
        <v>8</v>
      </c>
      <c r="L488" t="s">
        <v>1569</v>
      </c>
      <c r="M488" t="str">
        <f t="shared" si="51"/>
        <v>M</v>
      </c>
      <c r="N488" t="s">
        <v>613</v>
      </c>
      <c r="O488" t="s">
        <v>616</v>
      </c>
      <c r="P488" t="s">
        <v>19</v>
      </c>
      <c r="Q488">
        <v>4</v>
      </c>
      <c r="R488">
        <f t="shared" si="54"/>
        <v>2018</v>
      </c>
      <c r="S488" t="s">
        <v>8</v>
      </c>
      <c r="T488" t="s">
        <v>8</v>
      </c>
      <c r="U488" t="s">
        <v>9088</v>
      </c>
      <c r="V488">
        <f>VLOOKUP(P488,'PBT Tag Rates'!$B$5:$E$34,4,FALSE)</f>
        <v>0.80551598400000002</v>
      </c>
      <c r="W488">
        <v>1</v>
      </c>
      <c r="X488" s="16">
        <f>IFERROR(LOOKUP(H488,{30,43,48,53,58,63,68,73,78,83,88,93,97},{42,47,52,57,62,67,72,77,82,87,92,99,100}),999)</f>
        <v>87</v>
      </c>
      <c r="Y488" s="19">
        <f t="shared" si="52"/>
        <v>5.6818181818181825</v>
      </c>
      <c r="Z488" s="19">
        <f t="shared" si="55"/>
        <v>5.7284090909090919</v>
      </c>
      <c r="AA488" s="19">
        <f t="shared" si="56"/>
        <v>17.185227272727278</v>
      </c>
      <c r="AB488" s="19" t="s">
        <v>8887</v>
      </c>
    </row>
    <row r="489" spans="1:28" x14ac:dyDescent="0.35">
      <c r="A489" t="s">
        <v>1562</v>
      </c>
      <c r="B489" t="s">
        <v>2752</v>
      </c>
      <c r="C489" t="s">
        <v>2753</v>
      </c>
      <c r="D489" s="1">
        <v>44808</v>
      </c>
      <c r="E489">
        <f t="shared" si="53"/>
        <v>18</v>
      </c>
      <c r="F489" t="s">
        <v>6</v>
      </c>
      <c r="G489">
        <v>790</v>
      </c>
      <c r="H489">
        <f t="shared" si="50"/>
        <v>79</v>
      </c>
      <c r="I489" t="s">
        <v>7</v>
      </c>
      <c r="J489" t="s">
        <v>8</v>
      </c>
      <c r="L489" t="s">
        <v>6</v>
      </c>
      <c r="M489" t="str">
        <f t="shared" si="51"/>
        <v>M</v>
      </c>
      <c r="N489" t="s">
        <v>640</v>
      </c>
      <c r="O489" t="s">
        <v>2754</v>
      </c>
      <c r="P489" t="s">
        <v>19</v>
      </c>
      <c r="Q489">
        <v>4</v>
      </c>
      <c r="R489">
        <f t="shared" si="54"/>
        <v>2018</v>
      </c>
      <c r="S489" t="s">
        <v>8</v>
      </c>
      <c r="T489" t="s">
        <v>8</v>
      </c>
      <c r="U489" t="s">
        <v>9006</v>
      </c>
      <c r="V489">
        <f>VLOOKUP(P489,'PBT Tag Rates'!$B$5:$E$34,4,FALSE)</f>
        <v>0.80551598400000002</v>
      </c>
      <c r="W489">
        <v>1</v>
      </c>
      <c r="X489" s="16">
        <f>IFERROR(LOOKUP(H489,{30,43,48,53,58,63,68,73,78,83,88,93,97},{42,47,52,57,62,67,72,77,82,87,92,99,100}),999)</f>
        <v>82</v>
      </c>
      <c r="Y489" s="19">
        <f t="shared" si="52"/>
        <v>5.6818181818181825</v>
      </c>
      <c r="Z489" s="19">
        <f t="shared" si="55"/>
        <v>5.7284090909090919</v>
      </c>
      <c r="AA489" s="19">
        <f t="shared" si="56"/>
        <v>17.185227272727278</v>
      </c>
      <c r="AB489" s="19" t="s">
        <v>8886</v>
      </c>
    </row>
    <row r="490" spans="1:28" x14ac:dyDescent="0.35">
      <c r="A490" t="s">
        <v>1562</v>
      </c>
      <c r="B490" t="s">
        <v>2755</v>
      </c>
      <c r="C490" t="s">
        <v>2756</v>
      </c>
      <c r="D490" s="1">
        <v>44808</v>
      </c>
      <c r="E490">
        <f t="shared" si="53"/>
        <v>18</v>
      </c>
      <c r="F490" t="s">
        <v>16</v>
      </c>
      <c r="G490">
        <v>780</v>
      </c>
      <c r="H490">
        <f t="shared" si="50"/>
        <v>78</v>
      </c>
      <c r="I490" t="s">
        <v>9</v>
      </c>
      <c r="J490">
        <v>1</v>
      </c>
      <c r="L490" t="s">
        <v>16</v>
      </c>
      <c r="M490" t="str">
        <f t="shared" si="51"/>
        <v>F</v>
      </c>
      <c r="N490" t="s">
        <v>8</v>
      </c>
      <c r="O490" t="s">
        <v>8</v>
      </c>
      <c r="P490" t="s">
        <v>11</v>
      </c>
      <c r="Q490" t="s">
        <v>8</v>
      </c>
      <c r="R490" t="str">
        <f t="shared" si="54"/>
        <v>U</v>
      </c>
      <c r="S490" t="s">
        <v>12</v>
      </c>
      <c r="T490">
        <v>1</v>
      </c>
      <c r="U490" t="s">
        <v>8890</v>
      </c>
      <c r="V490" t="e">
        <f>VLOOKUP(P490,'PBT Tag Rates'!$B$5:$E$34,4,FALSE)</f>
        <v>#N/A</v>
      </c>
      <c r="W490">
        <v>1</v>
      </c>
      <c r="X490" s="16">
        <f>IFERROR(LOOKUP(H490,{30,43,48,53,58,63,68,73,78,83,88,93,97},{42,47,52,57,62,67,72,77,82,87,92,99,100}),999)</f>
        <v>82</v>
      </c>
      <c r="Y490" s="19">
        <f t="shared" si="52"/>
        <v>5.6818181818181825</v>
      </c>
      <c r="Z490" s="19">
        <f t="shared" si="55"/>
        <v>5.7284090909090919</v>
      </c>
      <c r="AA490" s="19">
        <f t="shared" si="56"/>
        <v>17.185227272727278</v>
      </c>
      <c r="AB490" s="19" t="s">
        <v>8887</v>
      </c>
    </row>
    <row r="491" spans="1:28" x14ac:dyDescent="0.35">
      <c r="A491" t="s">
        <v>1562</v>
      </c>
      <c r="B491" t="s">
        <v>2757</v>
      </c>
      <c r="C491" t="s">
        <v>2758</v>
      </c>
      <c r="D491" s="1">
        <v>44808</v>
      </c>
      <c r="E491">
        <f t="shared" si="53"/>
        <v>18</v>
      </c>
      <c r="F491" t="s">
        <v>1569</v>
      </c>
      <c r="G491">
        <v>620</v>
      </c>
      <c r="H491">
        <f t="shared" si="50"/>
        <v>62</v>
      </c>
      <c r="I491" t="s">
        <v>9</v>
      </c>
      <c r="J491">
        <v>1</v>
      </c>
      <c r="L491" t="s">
        <v>6</v>
      </c>
      <c r="M491" t="str">
        <f t="shared" si="51"/>
        <v>M</v>
      </c>
      <c r="N491" t="s">
        <v>8</v>
      </c>
      <c r="O491" t="s">
        <v>8</v>
      </c>
      <c r="P491" t="s">
        <v>11</v>
      </c>
      <c r="Q491" t="s">
        <v>8</v>
      </c>
      <c r="R491" t="str">
        <f t="shared" si="54"/>
        <v>U</v>
      </c>
      <c r="S491" t="s">
        <v>12</v>
      </c>
      <c r="T491">
        <v>0.999999999999996</v>
      </c>
      <c r="U491" t="s">
        <v>8890</v>
      </c>
      <c r="V491" t="e">
        <f>VLOOKUP(P491,'PBT Tag Rates'!$B$5:$E$34,4,FALSE)</f>
        <v>#N/A</v>
      </c>
      <c r="W491">
        <v>1</v>
      </c>
      <c r="X491" s="16">
        <f>IFERROR(LOOKUP(H491,{30,43,48,53,58,63,68,73,78,83,88,93,97},{42,47,52,57,62,67,72,77,82,87,92,99,100}),999)</f>
        <v>62</v>
      </c>
      <c r="Y491" s="19">
        <f t="shared" si="52"/>
        <v>5.6818181818181825</v>
      </c>
      <c r="Z491" s="19">
        <f t="shared" si="55"/>
        <v>5.7284090909090919</v>
      </c>
      <c r="AA491" s="19">
        <f t="shared" si="56"/>
        <v>17.185227272727278</v>
      </c>
      <c r="AB491" s="19" t="s">
        <v>8887</v>
      </c>
    </row>
    <row r="492" spans="1:28" x14ac:dyDescent="0.35">
      <c r="A492" t="s">
        <v>1562</v>
      </c>
      <c r="B492" t="s">
        <v>2759</v>
      </c>
      <c r="C492" t="s">
        <v>2760</v>
      </c>
      <c r="D492" s="1">
        <v>44808</v>
      </c>
      <c r="E492">
        <f t="shared" si="53"/>
        <v>18</v>
      </c>
      <c r="F492" t="s">
        <v>6</v>
      </c>
      <c r="G492">
        <v>660</v>
      </c>
      <c r="H492">
        <f t="shared" si="50"/>
        <v>66</v>
      </c>
      <c r="I492" t="s">
        <v>9</v>
      </c>
      <c r="J492">
        <v>1</v>
      </c>
      <c r="L492" t="s">
        <v>6</v>
      </c>
      <c r="M492" t="str">
        <f t="shared" si="51"/>
        <v>M</v>
      </c>
      <c r="N492" t="s">
        <v>1136</v>
      </c>
      <c r="O492" t="s">
        <v>1137</v>
      </c>
      <c r="P492" t="s">
        <v>557</v>
      </c>
      <c r="Q492">
        <v>3</v>
      </c>
      <c r="R492">
        <f t="shared" si="54"/>
        <v>2019</v>
      </c>
      <c r="S492" t="s">
        <v>8</v>
      </c>
      <c r="T492" t="s">
        <v>8</v>
      </c>
      <c r="U492" t="s">
        <v>9088</v>
      </c>
      <c r="V492">
        <f>VLOOKUP(P492,'PBT Tag Rates'!$B$5:$E$34,4,FALSE)</f>
        <v>0.95971980899999998</v>
      </c>
      <c r="W492">
        <v>1</v>
      </c>
      <c r="X492" s="16">
        <f>IFERROR(LOOKUP(H492,{30,43,48,53,58,63,68,73,78,83,88,93,97},{42,47,52,57,62,67,72,77,82,87,92,99,100}),999)</f>
        <v>67</v>
      </c>
      <c r="Y492" s="19">
        <f t="shared" si="52"/>
        <v>5.6818181818181825</v>
      </c>
      <c r="Z492" s="19">
        <f t="shared" si="55"/>
        <v>5.7284090909090919</v>
      </c>
      <c r="AA492" s="19">
        <f t="shared" si="56"/>
        <v>17.185227272727278</v>
      </c>
      <c r="AB492" s="19" t="s">
        <v>8887</v>
      </c>
    </row>
    <row r="493" spans="1:28" x14ac:dyDescent="0.35">
      <c r="A493" t="s">
        <v>1562</v>
      </c>
      <c r="B493" t="s">
        <v>2761</v>
      </c>
      <c r="C493" t="s">
        <v>2762</v>
      </c>
      <c r="D493" s="1">
        <v>44808</v>
      </c>
      <c r="E493">
        <f t="shared" si="53"/>
        <v>18</v>
      </c>
      <c r="F493" t="s">
        <v>1569</v>
      </c>
      <c r="G493">
        <v>650</v>
      </c>
      <c r="H493">
        <f t="shared" si="50"/>
        <v>65</v>
      </c>
      <c r="I493" t="s">
        <v>9</v>
      </c>
      <c r="J493">
        <v>1</v>
      </c>
      <c r="L493" t="s">
        <v>6</v>
      </c>
      <c r="M493" t="str">
        <f t="shared" si="51"/>
        <v>M</v>
      </c>
      <c r="N493" t="s">
        <v>8</v>
      </c>
      <c r="O493" t="s">
        <v>8</v>
      </c>
      <c r="P493" t="s">
        <v>11</v>
      </c>
      <c r="Q493" t="s">
        <v>8</v>
      </c>
      <c r="R493" t="str">
        <f t="shared" si="54"/>
        <v>U</v>
      </c>
      <c r="S493" t="s">
        <v>12</v>
      </c>
      <c r="T493">
        <v>0.999999999999996</v>
      </c>
      <c r="U493" t="s">
        <v>8890</v>
      </c>
      <c r="V493" t="e">
        <f>VLOOKUP(P493,'PBT Tag Rates'!$B$5:$E$34,4,FALSE)</f>
        <v>#N/A</v>
      </c>
      <c r="W493">
        <v>1</v>
      </c>
      <c r="X493" s="16">
        <f>IFERROR(LOOKUP(H493,{30,43,48,53,58,63,68,73,78,83,88,93,97},{42,47,52,57,62,67,72,77,82,87,92,99,100}),999)</f>
        <v>67</v>
      </c>
      <c r="Y493" s="19">
        <f t="shared" si="52"/>
        <v>5.6818181818181825</v>
      </c>
      <c r="Z493" s="19">
        <f t="shared" si="55"/>
        <v>5.7284090909090919</v>
      </c>
      <c r="AA493" s="19">
        <f t="shared" si="56"/>
        <v>17.185227272727278</v>
      </c>
      <c r="AB493" s="19" t="s">
        <v>8887</v>
      </c>
    </row>
    <row r="494" spans="1:28" x14ac:dyDescent="0.35">
      <c r="A494" t="s">
        <v>1562</v>
      </c>
      <c r="B494" t="s">
        <v>2763</v>
      </c>
      <c r="C494" t="s">
        <v>2764</v>
      </c>
      <c r="D494" s="1">
        <v>44808</v>
      </c>
      <c r="E494">
        <f t="shared" si="53"/>
        <v>18</v>
      </c>
      <c r="F494" t="s">
        <v>1569</v>
      </c>
      <c r="G494">
        <v>640</v>
      </c>
      <c r="H494">
        <f t="shared" si="50"/>
        <v>64</v>
      </c>
      <c r="I494" t="s">
        <v>9</v>
      </c>
      <c r="J494">
        <v>1</v>
      </c>
      <c r="L494" t="s">
        <v>6</v>
      </c>
      <c r="M494" t="str">
        <f t="shared" si="51"/>
        <v>M</v>
      </c>
      <c r="N494" t="s">
        <v>2431</v>
      </c>
      <c r="O494" t="s">
        <v>2765</v>
      </c>
      <c r="P494" t="s">
        <v>557</v>
      </c>
      <c r="Q494">
        <v>3</v>
      </c>
      <c r="R494">
        <f t="shared" si="54"/>
        <v>2019</v>
      </c>
      <c r="S494" t="s">
        <v>8</v>
      </c>
      <c r="T494" t="s">
        <v>8</v>
      </c>
      <c r="U494" t="s">
        <v>9090</v>
      </c>
      <c r="V494">
        <f>VLOOKUP(P494,'PBT Tag Rates'!$B$5:$E$34,4,FALSE)</f>
        <v>0.95971980899999998</v>
      </c>
      <c r="W494">
        <v>1</v>
      </c>
      <c r="X494" s="16">
        <f>IFERROR(LOOKUP(H494,{30,43,48,53,58,63,68,73,78,83,88,93,97},{42,47,52,57,62,67,72,77,82,87,92,99,100}),999)</f>
        <v>67</v>
      </c>
      <c r="Y494" s="19">
        <f t="shared" si="52"/>
        <v>5.6818181818181825</v>
      </c>
      <c r="Z494" s="19">
        <f t="shared" si="55"/>
        <v>5.7284090909090919</v>
      </c>
      <c r="AA494" s="19">
        <f t="shared" si="56"/>
        <v>17.185227272727278</v>
      </c>
      <c r="AB494" s="19" t="s">
        <v>8887</v>
      </c>
    </row>
    <row r="495" spans="1:28" x14ac:dyDescent="0.35">
      <c r="A495" t="s">
        <v>1562</v>
      </c>
      <c r="B495" t="s">
        <v>2766</v>
      </c>
      <c r="C495" t="s">
        <v>2767</v>
      </c>
      <c r="D495" s="1">
        <v>44808</v>
      </c>
      <c r="E495">
        <f t="shared" si="53"/>
        <v>18</v>
      </c>
      <c r="F495" t="s">
        <v>1569</v>
      </c>
      <c r="G495">
        <v>670</v>
      </c>
      <c r="H495">
        <f t="shared" si="50"/>
        <v>67</v>
      </c>
      <c r="I495" t="s">
        <v>7</v>
      </c>
      <c r="J495" t="s">
        <v>8</v>
      </c>
      <c r="L495" t="s">
        <v>6</v>
      </c>
      <c r="M495" t="str">
        <f t="shared" si="51"/>
        <v>M</v>
      </c>
      <c r="N495" t="s">
        <v>2768</v>
      </c>
      <c r="O495" t="s">
        <v>2769</v>
      </c>
      <c r="P495" t="s">
        <v>557</v>
      </c>
      <c r="Q495">
        <v>3</v>
      </c>
      <c r="R495">
        <f t="shared" si="54"/>
        <v>2019</v>
      </c>
      <c r="S495" t="s">
        <v>8</v>
      </c>
      <c r="T495" t="s">
        <v>8</v>
      </c>
      <c r="U495" t="s">
        <v>9006</v>
      </c>
      <c r="V495">
        <f>VLOOKUP(P495,'PBT Tag Rates'!$B$5:$E$34,4,FALSE)</f>
        <v>0.95971980899999998</v>
      </c>
      <c r="W495">
        <v>1</v>
      </c>
      <c r="X495" s="16">
        <f>IFERROR(LOOKUP(H495,{30,43,48,53,58,63,68,73,78,83,88,93,97},{42,47,52,57,62,67,72,77,82,87,92,99,100}),999)</f>
        <v>67</v>
      </c>
      <c r="Y495" s="19">
        <f t="shared" si="52"/>
        <v>5.6818181818181825</v>
      </c>
      <c r="Z495" s="19">
        <f t="shared" si="55"/>
        <v>5.7284090909090919</v>
      </c>
      <c r="AA495" s="19">
        <f t="shared" si="56"/>
        <v>17.185227272727278</v>
      </c>
      <c r="AB495" s="19" t="s">
        <v>8886</v>
      </c>
    </row>
    <row r="496" spans="1:28" x14ac:dyDescent="0.35">
      <c r="A496" t="s">
        <v>1562</v>
      </c>
      <c r="B496" t="s">
        <v>2770</v>
      </c>
      <c r="C496" t="s">
        <v>2771</v>
      </c>
      <c r="D496" s="1">
        <v>44808</v>
      </c>
      <c r="E496">
        <f t="shared" si="53"/>
        <v>18</v>
      </c>
      <c r="F496" t="s">
        <v>1569</v>
      </c>
      <c r="G496">
        <v>500</v>
      </c>
      <c r="H496">
        <f t="shared" si="50"/>
        <v>50</v>
      </c>
      <c r="I496" t="s">
        <v>9</v>
      </c>
      <c r="J496">
        <v>1</v>
      </c>
      <c r="L496" t="s">
        <v>6</v>
      </c>
      <c r="M496" t="str">
        <f t="shared" si="51"/>
        <v>M</v>
      </c>
      <c r="N496" t="s">
        <v>1180</v>
      </c>
      <c r="O496" t="s">
        <v>2772</v>
      </c>
      <c r="P496" t="s">
        <v>557</v>
      </c>
      <c r="Q496">
        <v>3</v>
      </c>
      <c r="R496">
        <f t="shared" si="54"/>
        <v>2019</v>
      </c>
      <c r="S496" t="s">
        <v>8</v>
      </c>
      <c r="T496" t="s">
        <v>8</v>
      </c>
      <c r="U496" t="s">
        <v>9007</v>
      </c>
      <c r="V496">
        <f>VLOOKUP(P496,'PBT Tag Rates'!$B$5:$E$34,4,FALSE)</f>
        <v>0.95971980899999998</v>
      </c>
      <c r="W496">
        <v>1</v>
      </c>
      <c r="X496" s="16">
        <f>IFERROR(LOOKUP(H496,{30,43,48,53,58,63,68,73,78,83,88,93,97},{42,47,52,57,62,67,72,77,82,87,92,99,100}),999)</f>
        <v>52</v>
      </c>
      <c r="Y496" s="19">
        <f t="shared" si="52"/>
        <v>5.6818181818181825</v>
      </c>
      <c r="Z496" s="19">
        <f t="shared" si="55"/>
        <v>5.7284090909090919</v>
      </c>
      <c r="AA496" s="19">
        <f t="shared" si="56"/>
        <v>17.185227272727278</v>
      </c>
      <c r="AB496" s="19" t="s">
        <v>8886</v>
      </c>
    </row>
    <row r="497" spans="1:28" x14ac:dyDescent="0.35">
      <c r="A497" t="s">
        <v>1562</v>
      </c>
      <c r="B497" t="s">
        <v>2773</v>
      </c>
      <c r="C497" t="s">
        <v>2774</v>
      </c>
      <c r="D497" s="1">
        <v>44808</v>
      </c>
      <c r="E497">
        <f t="shared" si="53"/>
        <v>18</v>
      </c>
      <c r="F497" t="s">
        <v>6</v>
      </c>
      <c r="G497">
        <v>740</v>
      </c>
      <c r="H497">
        <f t="shared" si="50"/>
        <v>74</v>
      </c>
      <c r="I497" t="s">
        <v>9</v>
      </c>
      <c r="J497" t="s">
        <v>8</v>
      </c>
      <c r="L497" t="s">
        <v>6</v>
      </c>
      <c r="M497" t="str">
        <f t="shared" si="51"/>
        <v>M</v>
      </c>
      <c r="N497" t="s">
        <v>8</v>
      </c>
      <c r="O497" t="s">
        <v>8</v>
      </c>
      <c r="P497" t="s">
        <v>11</v>
      </c>
      <c r="Q497" t="s">
        <v>8</v>
      </c>
      <c r="R497" t="str">
        <f t="shared" si="54"/>
        <v>U</v>
      </c>
      <c r="S497" t="s">
        <v>12</v>
      </c>
      <c r="T497">
        <v>0.999999999999999</v>
      </c>
      <c r="U497" t="s">
        <v>8890</v>
      </c>
      <c r="V497" t="e">
        <f>VLOOKUP(P497,'PBT Tag Rates'!$B$5:$E$34,4,FALSE)</f>
        <v>#N/A</v>
      </c>
      <c r="W497">
        <v>1</v>
      </c>
      <c r="X497" s="16">
        <f>IFERROR(LOOKUP(H497,{30,43,48,53,58,63,68,73,78,83,88,93,97},{42,47,52,57,62,67,72,77,82,87,92,99,100}),999)</f>
        <v>77</v>
      </c>
      <c r="Y497" s="19">
        <f t="shared" si="52"/>
        <v>5.6818181818181825</v>
      </c>
      <c r="Z497" s="19">
        <f t="shared" si="55"/>
        <v>5.7284090909090919</v>
      </c>
      <c r="AA497" s="19">
        <f t="shared" si="56"/>
        <v>17.185227272727278</v>
      </c>
      <c r="AB497" s="19" t="s">
        <v>8887</v>
      </c>
    </row>
    <row r="498" spans="1:28" x14ac:dyDescent="0.35">
      <c r="A498" t="s">
        <v>1562</v>
      </c>
      <c r="B498" t="s">
        <v>2775</v>
      </c>
      <c r="C498" t="s">
        <v>2776</v>
      </c>
      <c r="D498" s="1">
        <v>44808</v>
      </c>
      <c r="E498">
        <f t="shared" si="53"/>
        <v>18</v>
      </c>
      <c r="F498" t="s">
        <v>16</v>
      </c>
      <c r="G498">
        <v>790</v>
      </c>
      <c r="H498">
        <f t="shared" si="50"/>
        <v>79</v>
      </c>
      <c r="I498" t="s">
        <v>7</v>
      </c>
      <c r="J498" t="s">
        <v>8</v>
      </c>
      <c r="L498" t="s">
        <v>16</v>
      </c>
      <c r="M498" t="str">
        <f t="shared" si="51"/>
        <v>F</v>
      </c>
      <c r="N498" t="s">
        <v>8</v>
      </c>
      <c r="O498" t="s">
        <v>8</v>
      </c>
      <c r="P498" t="s">
        <v>11</v>
      </c>
      <c r="Q498" t="s">
        <v>8</v>
      </c>
      <c r="R498" t="str">
        <f t="shared" si="54"/>
        <v>U</v>
      </c>
      <c r="S498" t="s">
        <v>12</v>
      </c>
      <c r="T498">
        <v>1</v>
      </c>
      <c r="U498" t="s">
        <v>11</v>
      </c>
      <c r="V498" t="e">
        <f>VLOOKUP(P498,'PBT Tag Rates'!$B$5:$E$34,4,FALSE)</f>
        <v>#N/A</v>
      </c>
      <c r="W498">
        <v>1</v>
      </c>
      <c r="X498" s="16">
        <f>IFERROR(LOOKUP(H498,{30,43,48,53,58,63,68,73,78,83,88,93,97},{42,47,52,57,62,67,72,77,82,87,92,99,100}),999)</f>
        <v>82</v>
      </c>
      <c r="Y498" s="19">
        <f t="shared" si="52"/>
        <v>5.6818181818181825</v>
      </c>
      <c r="Z498" s="19">
        <f t="shared" si="55"/>
        <v>5.7284090909090919</v>
      </c>
      <c r="AA498" s="19">
        <f t="shared" si="56"/>
        <v>17.185227272727278</v>
      </c>
      <c r="AB498" s="19" t="s">
        <v>8887</v>
      </c>
    </row>
    <row r="499" spans="1:28" x14ac:dyDescent="0.35">
      <c r="A499" t="s">
        <v>1562</v>
      </c>
      <c r="B499" t="s">
        <v>2777</v>
      </c>
      <c r="C499" t="s">
        <v>2778</v>
      </c>
      <c r="D499" s="1">
        <v>44808</v>
      </c>
      <c r="E499">
        <f t="shared" si="53"/>
        <v>18</v>
      </c>
      <c r="F499" t="s">
        <v>16</v>
      </c>
      <c r="G499">
        <v>780</v>
      </c>
      <c r="H499">
        <f t="shared" si="50"/>
        <v>78</v>
      </c>
      <c r="I499" t="s">
        <v>7</v>
      </c>
      <c r="J499" t="s">
        <v>8</v>
      </c>
      <c r="L499" t="s">
        <v>16</v>
      </c>
      <c r="M499" t="str">
        <f t="shared" si="51"/>
        <v>F</v>
      </c>
      <c r="N499" t="s">
        <v>8</v>
      </c>
      <c r="O499" t="s">
        <v>8</v>
      </c>
      <c r="P499" t="s">
        <v>11</v>
      </c>
      <c r="Q499" t="s">
        <v>8</v>
      </c>
      <c r="R499" t="str">
        <f t="shared" si="54"/>
        <v>U</v>
      </c>
      <c r="S499" t="s">
        <v>12</v>
      </c>
      <c r="T499">
        <v>0.999999999999998</v>
      </c>
      <c r="U499" t="s">
        <v>11</v>
      </c>
      <c r="V499" t="e">
        <f>VLOOKUP(P499,'PBT Tag Rates'!$B$5:$E$34,4,FALSE)</f>
        <v>#N/A</v>
      </c>
      <c r="W499">
        <v>1</v>
      </c>
      <c r="X499" s="16">
        <f>IFERROR(LOOKUP(H499,{30,43,48,53,58,63,68,73,78,83,88,93,97},{42,47,52,57,62,67,72,77,82,87,92,99,100}),999)</f>
        <v>82</v>
      </c>
      <c r="Y499" s="19">
        <f t="shared" si="52"/>
        <v>5.6818181818181825</v>
      </c>
      <c r="Z499" s="19">
        <f t="shared" si="55"/>
        <v>5.7284090909090919</v>
      </c>
      <c r="AA499" s="19">
        <f t="shared" si="56"/>
        <v>17.185227272727278</v>
      </c>
      <c r="AB499" s="19" t="s">
        <v>8887</v>
      </c>
    </row>
    <row r="500" spans="1:28" x14ac:dyDescent="0.35">
      <c r="A500" t="s">
        <v>1562</v>
      </c>
      <c r="B500" t="s">
        <v>2779</v>
      </c>
      <c r="C500" t="s">
        <v>2780</v>
      </c>
      <c r="D500" s="1">
        <v>44808</v>
      </c>
      <c r="E500">
        <f t="shared" si="53"/>
        <v>18</v>
      </c>
      <c r="F500" t="s">
        <v>6</v>
      </c>
      <c r="G500">
        <v>840</v>
      </c>
      <c r="H500">
        <f t="shared" si="50"/>
        <v>84</v>
      </c>
      <c r="I500" t="s">
        <v>7</v>
      </c>
      <c r="J500" t="s">
        <v>8</v>
      </c>
      <c r="L500" t="s">
        <v>6</v>
      </c>
      <c r="M500" t="str">
        <f t="shared" si="51"/>
        <v>M</v>
      </c>
      <c r="N500" t="s">
        <v>13</v>
      </c>
      <c r="O500" t="s">
        <v>562</v>
      </c>
      <c r="P500" t="s">
        <v>10</v>
      </c>
      <c r="Q500">
        <v>5</v>
      </c>
      <c r="R500">
        <f t="shared" si="54"/>
        <v>2017</v>
      </c>
      <c r="S500" t="s">
        <v>8</v>
      </c>
      <c r="T500" t="s">
        <v>8</v>
      </c>
      <c r="U500" t="s">
        <v>8875</v>
      </c>
      <c r="V500">
        <f>VLOOKUP(P500,'PBT Tag Rates'!$B$5:$E$34,4,FALSE)</f>
        <v>0.76170174199999996</v>
      </c>
      <c r="W500">
        <v>1</v>
      </c>
      <c r="X500" s="16">
        <f>IFERROR(LOOKUP(H500,{30,43,48,53,58,63,68,73,78,83,88,93,97},{42,47,52,57,62,67,72,77,82,87,92,99,100}),999)</f>
        <v>87</v>
      </c>
      <c r="Y500" s="19">
        <f t="shared" si="52"/>
        <v>5.6818181818181825</v>
      </c>
      <c r="Z500" s="19">
        <f t="shared" si="55"/>
        <v>5.7284090909090919</v>
      </c>
      <c r="AA500" s="19">
        <f t="shared" si="56"/>
        <v>17.185227272727278</v>
      </c>
      <c r="AB500" s="19" t="s">
        <v>8886</v>
      </c>
    </row>
    <row r="501" spans="1:28" x14ac:dyDescent="0.35">
      <c r="A501" t="s">
        <v>1562</v>
      </c>
      <c r="B501" t="s">
        <v>2781</v>
      </c>
      <c r="C501" t="s">
        <v>2782</v>
      </c>
      <c r="D501" s="1">
        <v>44808</v>
      </c>
      <c r="E501">
        <f t="shared" si="53"/>
        <v>18</v>
      </c>
      <c r="F501" t="s">
        <v>1569</v>
      </c>
      <c r="G501">
        <v>630</v>
      </c>
      <c r="H501">
        <f t="shared" si="50"/>
        <v>63</v>
      </c>
      <c r="I501" t="s">
        <v>7</v>
      </c>
      <c r="J501" t="s">
        <v>8</v>
      </c>
      <c r="L501" t="s">
        <v>6</v>
      </c>
      <c r="M501" t="str">
        <f t="shared" si="51"/>
        <v>M</v>
      </c>
      <c r="N501" t="s">
        <v>2574</v>
      </c>
      <c r="O501" t="s">
        <v>2575</v>
      </c>
      <c r="P501" t="s">
        <v>557</v>
      </c>
      <c r="Q501">
        <v>3</v>
      </c>
      <c r="R501">
        <f t="shared" si="54"/>
        <v>2019</v>
      </c>
      <c r="S501" t="s">
        <v>8</v>
      </c>
      <c r="T501" t="s">
        <v>8</v>
      </c>
      <c r="U501" t="s">
        <v>9090</v>
      </c>
      <c r="V501">
        <f>VLOOKUP(P501,'PBT Tag Rates'!$B$5:$E$34,4,FALSE)</f>
        <v>0.95971980899999998</v>
      </c>
      <c r="W501">
        <v>1</v>
      </c>
      <c r="X501" s="16">
        <f>IFERROR(LOOKUP(H501,{30,43,48,53,58,63,68,73,78,83,88,93,97},{42,47,52,57,62,67,72,77,82,87,92,99,100}),999)</f>
        <v>67</v>
      </c>
      <c r="Y501" s="19">
        <f t="shared" si="52"/>
        <v>5.6818181818181825</v>
      </c>
      <c r="Z501" s="19">
        <f t="shared" si="55"/>
        <v>5.7284090909090919</v>
      </c>
      <c r="AA501" s="19">
        <f t="shared" si="56"/>
        <v>17.185227272727278</v>
      </c>
      <c r="AB501" s="19" t="s">
        <v>8887</v>
      </c>
    </row>
    <row r="502" spans="1:28" x14ac:dyDescent="0.35">
      <c r="A502" t="s">
        <v>1562</v>
      </c>
      <c r="B502" t="s">
        <v>2783</v>
      </c>
      <c r="C502" t="s">
        <v>2784</v>
      </c>
      <c r="D502" s="1">
        <v>44808</v>
      </c>
      <c r="E502">
        <f t="shared" si="53"/>
        <v>18</v>
      </c>
      <c r="F502" t="s">
        <v>1569</v>
      </c>
      <c r="G502">
        <v>630</v>
      </c>
      <c r="H502">
        <f t="shared" si="50"/>
        <v>63</v>
      </c>
      <c r="I502" t="s">
        <v>9</v>
      </c>
      <c r="J502">
        <v>1</v>
      </c>
      <c r="L502" t="s">
        <v>6</v>
      </c>
      <c r="M502" t="str">
        <f t="shared" si="51"/>
        <v>M</v>
      </c>
      <c r="N502" t="s">
        <v>8</v>
      </c>
      <c r="O502" t="s">
        <v>8</v>
      </c>
      <c r="P502" t="s">
        <v>11</v>
      </c>
      <c r="Q502" t="s">
        <v>8</v>
      </c>
      <c r="R502" t="str">
        <f t="shared" si="54"/>
        <v>U</v>
      </c>
      <c r="S502" t="s">
        <v>12</v>
      </c>
      <c r="T502">
        <v>1</v>
      </c>
      <c r="U502" t="s">
        <v>8890</v>
      </c>
      <c r="V502" t="e">
        <f>VLOOKUP(P502,'PBT Tag Rates'!$B$5:$E$34,4,FALSE)</f>
        <v>#N/A</v>
      </c>
      <c r="W502">
        <v>1</v>
      </c>
      <c r="X502" s="16">
        <f>IFERROR(LOOKUP(H502,{30,43,48,53,58,63,68,73,78,83,88,93,97},{42,47,52,57,62,67,72,77,82,87,92,99,100}),999)</f>
        <v>67</v>
      </c>
      <c r="Y502" s="19">
        <f t="shared" si="52"/>
        <v>5.6818181818181825</v>
      </c>
      <c r="Z502" s="19">
        <f t="shared" si="55"/>
        <v>5.7284090909090919</v>
      </c>
      <c r="AA502" s="19">
        <f t="shared" si="56"/>
        <v>17.185227272727278</v>
      </c>
      <c r="AB502" s="19" t="s">
        <v>8887</v>
      </c>
    </row>
    <row r="503" spans="1:28" x14ac:dyDescent="0.35">
      <c r="A503" t="s">
        <v>1562</v>
      </c>
      <c r="B503" t="s">
        <v>2785</v>
      </c>
      <c r="C503" t="s">
        <v>2786</v>
      </c>
      <c r="D503" s="1">
        <v>44808</v>
      </c>
      <c r="E503">
        <f t="shared" si="53"/>
        <v>18</v>
      </c>
      <c r="F503" t="s">
        <v>6</v>
      </c>
      <c r="G503">
        <v>720</v>
      </c>
      <c r="H503">
        <f t="shared" si="50"/>
        <v>72</v>
      </c>
      <c r="I503" t="s">
        <v>7</v>
      </c>
      <c r="J503" t="s">
        <v>8</v>
      </c>
      <c r="L503" t="s">
        <v>6</v>
      </c>
      <c r="M503" t="str">
        <f t="shared" si="51"/>
        <v>M</v>
      </c>
      <c r="N503" t="s">
        <v>2787</v>
      </c>
      <c r="O503" t="s">
        <v>2788</v>
      </c>
      <c r="P503" t="s">
        <v>557</v>
      </c>
      <c r="Q503">
        <v>3</v>
      </c>
      <c r="R503">
        <f t="shared" si="54"/>
        <v>2019</v>
      </c>
      <c r="S503" t="s">
        <v>8</v>
      </c>
      <c r="T503" t="s">
        <v>8</v>
      </c>
      <c r="U503" t="s">
        <v>9090</v>
      </c>
      <c r="V503">
        <f>VLOOKUP(P503,'PBT Tag Rates'!$B$5:$E$34,4,FALSE)</f>
        <v>0.95971980899999998</v>
      </c>
      <c r="W503">
        <v>1</v>
      </c>
      <c r="X503" s="16">
        <f>IFERROR(LOOKUP(H503,{30,43,48,53,58,63,68,73,78,83,88,93,97},{42,47,52,57,62,67,72,77,82,87,92,99,100}),999)</f>
        <v>72</v>
      </c>
      <c r="Y503" s="19">
        <f t="shared" si="52"/>
        <v>5.6818181818181825</v>
      </c>
      <c r="Z503" s="19">
        <f t="shared" si="55"/>
        <v>5.7284090909090919</v>
      </c>
      <c r="AA503" s="19">
        <f t="shared" si="56"/>
        <v>17.185227272727278</v>
      </c>
      <c r="AB503" s="19" t="s">
        <v>8887</v>
      </c>
    </row>
    <row r="504" spans="1:28" x14ac:dyDescent="0.35">
      <c r="A504" t="s">
        <v>1562</v>
      </c>
      <c r="B504" t="s">
        <v>2789</v>
      </c>
      <c r="C504" t="s">
        <v>2790</v>
      </c>
      <c r="D504" s="1">
        <v>44808</v>
      </c>
      <c r="E504">
        <f t="shared" si="53"/>
        <v>18</v>
      </c>
      <c r="F504" t="s">
        <v>1569</v>
      </c>
      <c r="G504">
        <v>640</v>
      </c>
      <c r="H504">
        <f t="shared" si="50"/>
        <v>64</v>
      </c>
      <c r="I504" t="s">
        <v>7</v>
      </c>
      <c r="J504" t="s">
        <v>8</v>
      </c>
      <c r="L504" t="s">
        <v>6</v>
      </c>
      <c r="M504" t="str">
        <f t="shared" si="51"/>
        <v>M</v>
      </c>
      <c r="N504" t="s">
        <v>1236</v>
      </c>
      <c r="O504" t="s">
        <v>2791</v>
      </c>
      <c r="P504" t="s">
        <v>557</v>
      </c>
      <c r="Q504">
        <v>3</v>
      </c>
      <c r="R504">
        <f t="shared" si="54"/>
        <v>2019</v>
      </c>
      <c r="S504" t="s">
        <v>8</v>
      </c>
      <c r="T504" t="s">
        <v>8</v>
      </c>
      <c r="U504" t="s">
        <v>9090</v>
      </c>
      <c r="V504">
        <f>VLOOKUP(P504,'PBT Tag Rates'!$B$5:$E$34,4,FALSE)</f>
        <v>0.95971980899999998</v>
      </c>
      <c r="W504">
        <v>1</v>
      </c>
      <c r="X504" s="16">
        <f>IFERROR(LOOKUP(H504,{30,43,48,53,58,63,68,73,78,83,88,93,97},{42,47,52,57,62,67,72,77,82,87,92,99,100}),999)</f>
        <v>67</v>
      </c>
      <c r="Y504" s="19">
        <f t="shared" si="52"/>
        <v>5.6818181818181825</v>
      </c>
      <c r="Z504" s="19">
        <f t="shared" si="55"/>
        <v>5.7284090909090919</v>
      </c>
      <c r="AA504" s="19">
        <f t="shared" si="56"/>
        <v>17.185227272727278</v>
      </c>
      <c r="AB504" s="19" t="s">
        <v>8887</v>
      </c>
    </row>
    <row r="505" spans="1:28" x14ac:dyDescent="0.35">
      <c r="A505" t="s">
        <v>1562</v>
      </c>
      <c r="B505" t="s">
        <v>2792</v>
      </c>
      <c r="C505" t="s">
        <v>2793</v>
      </c>
      <c r="D505" s="1">
        <v>44808</v>
      </c>
      <c r="E505">
        <f t="shared" si="53"/>
        <v>18</v>
      </c>
      <c r="F505" t="s">
        <v>16</v>
      </c>
      <c r="G505">
        <v>830</v>
      </c>
      <c r="H505">
        <f t="shared" si="50"/>
        <v>83</v>
      </c>
      <c r="I505" t="s">
        <v>7</v>
      </c>
      <c r="J505" t="s">
        <v>8</v>
      </c>
      <c r="L505" t="s">
        <v>16</v>
      </c>
      <c r="M505" t="str">
        <f t="shared" si="51"/>
        <v>F</v>
      </c>
      <c r="N505" t="s">
        <v>2794</v>
      </c>
      <c r="O505" t="s">
        <v>2795</v>
      </c>
      <c r="P505" t="s">
        <v>19</v>
      </c>
      <c r="Q505">
        <v>4</v>
      </c>
      <c r="R505">
        <f t="shared" si="54"/>
        <v>2018</v>
      </c>
      <c r="S505" t="s">
        <v>8</v>
      </c>
      <c r="T505" t="s">
        <v>8</v>
      </c>
      <c r="U505" t="s">
        <v>8875</v>
      </c>
      <c r="V505">
        <f>VLOOKUP(P505,'PBT Tag Rates'!$B$5:$E$34,4,FALSE)</f>
        <v>0.80551598400000002</v>
      </c>
      <c r="W505">
        <v>1</v>
      </c>
      <c r="X505" s="16">
        <f>IFERROR(LOOKUP(H505,{30,43,48,53,58,63,68,73,78,83,88,93,97},{42,47,52,57,62,67,72,77,82,87,92,99,100}),999)</f>
        <v>87</v>
      </c>
      <c r="Y505" s="19">
        <f t="shared" si="52"/>
        <v>5.6818181818181825</v>
      </c>
      <c r="Z505" s="19">
        <f t="shared" si="55"/>
        <v>5.7284090909090919</v>
      </c>
      <c r="AA505" s="19">
        <f t="shared" si="56"/>
        <v>17.185227272727278</v>
      </c>
      <c r="AB505" s="19" t="s">
        <v>8886</v>
      </c>
    </row>
    <row r="506" spans="1:28" x14ac:dyDescent="0.35">
      <c r="A506" t="s">
        <v>1562</v>
      </c>
      <c r="B506" t="s">
        <v>2796</v>
      </c>
      <c r="C506" t="s">
        <v>2797</v>
      </c>
      <c r="D506" s="1">
        <v>44809</v>
      </c>
      <c r="E506">
        <f t="shared" si="53"/>
        <v>18</v>
      </c>
      <c r="F506" t="s">
        <v>16</v>
      </c>
      <c r="G506">
        <v>760</v>
      </c>
      <c r="H506">
        <f t="shared" si="50"/>
        <v>76</v>
      </c>
      <c r="I506" t="s">
        <v>7</v>
      </c>
      <c r="J506" t="s">
        <v>8</v>
      </c>
      <c r="L506" t="s">
        <v>16</v>
      </c>
      <c r="M506" t="str">
        <f t="shared" si="51"/>
        <v>F</v>
      </c>
      <c r="N506" t="s">
        <v>508</v>
      </c>
      <c r="O506" t="s">
        <v>2798</v>
      </c>
      <c r="P506" t="s">
        <v>19</v>
      </c>
      <c r="Q506">
        <v>4</v>
      </c>
      <c r="R506">
        <f t="shared" si="54"/>
        <v>2018</v>
      </c>
      <c r="S506" t="s">
        <v>8</v>
      </c>
      <c r="T506" t="s">
        <v>8</v>
      </c>
      <c r="U506" t="s">
        <v>9006</v>
      </c>
      <c r="V506">
        <f>VLOOKUP(P506,'PBT Tag Rates'!$B$5:$E$34,4,FALSE)</f>
        <v>0.80551598400000002</v>
      </c>
      <c r="W506">
        <v>1</v>
      </c>
      <c r="X506" s="16">
        <f>IFERROR(LOOKUP(H506,{30,43,48,53,58,63,68,73,78,83,88,93,97},{42,47,52,57,62,67,72,77,82,87,92,99,100}),999)</f>
        <v>77</v>
      </c>
      <c r="Y506" s="19">
        <f t="shared" si="52"/>
        <v>5.6818181818181825</v>
      </c>
      <c r="Z506" s="19">
        <f t="shared" si="55"/>
        <v>5.7284090909090919</v>
      </c>
      <c r="AA506" s="19">
        <f t="shared" si="56"/>
        <v>17.185227272727278</v>
      </c>
      <c r="AB506" s="19" t="s">
        <v>8886</v>
      </c>
    </row>
    <row r="507" spans="1:28" x14ac:dyDescent="0.35">
      <c r="A507" t="s">
        <v>1562</v>
      </c>
      <c r="B507" t="s">
        <v>2799</v>
      </c>
      <c r="C507" t="s">
        <v>2800</v>
      </c>
      <c r="D507" s="1">
        <v>44809</v>
      </c>
      <c r="E507">
        <f t="shared" si="53"/>
        <v>18</v>
      </c>
      <c r="F507" t="s">
        <v>1569</v>
      </c>
      <c r="G507">
        <v>640</v>
      </c>
      <c r="H507">
        <f t="shared" si="50"/>
        <v>64</v>
      </c>
      <c r="I507" t="s">
        <v>9</v>
      </c>
      <c r="J507">
        <v>1</v>
      </c>
      <c r="L507" t="s">
        <v>6</v>
      </c>
      <c r="M507" t="str">
        <f t="shared" si="51"/>
        <v>M</v>
      </c>
      <c r="N507" t="s">
        <v>2801</v>
      </c>
      <c r="O507" t="s">
        <v>2802</v>
      </c>
      <c r="P507" t="s">
        <v>557</v>
      </c>
      <c r="Q507">
        <v>3</v>
      </c>
      <c r="R507">
        <f t="shared" si="54"/>
        <v>2019</v>
      </c>
      <c r="S507" t="s">
        <v>8</v>
      </c>
      <c r="T507" t="s">
        <v>8</v>
      </c>
      <c r="U507" t="s">
        <v>9089</v>
      </c>
      <c r="V507">
        <f>VLOOKUP(P507,'PBT Tag Rates'!$B$5:$E$34,4,FALSE)</f>
        <v>0.95971980899999998</v>
      </c>
      <c r="W507">
        <v>1</v>
      </c>
      <c r="X507" s="16">
        <f>IFERROR(LOOKUP(H507,{30,43,48,53,58,63,68,73,78,83,88,93,97},{42,47,52,57,62,67,72,77,82,87,92,99,100}),999)</f>
        <v>67</v>
      </c>
      <c r="Y507" s="19">
        <f t="shared" si="52"/>
        <v>5.6818181818181825</v>
      </c>
      <c r="Z507" s="19">
        <f t="shared" si="55"/>
        <v>5.7284090909090919</v>
      </c>
      <c r="AA507" s="19">
        <f t="shared" si="56"/>
        <v>17.185227272727278</v>
      </c>
      <c r="AB507" s="19" t="s">
        <v>8887</v>
      </c>
    </row>
    <row r="508" spans="1:28" x14ac:dyDescent="0.35">
      <c r="A508" t="s">
        <v>1562</v>
      </c>
      <c r="B508" t="s">
        <v>2803</v>
      </c>
      <c r="C508" t="s">
        <v>2804</v>
      </c>
      <c r="D508" s="1">
        <v>44809</v>
      </c>
      <c r="E508">
        <f t="shared" si="53"/>
        <v>18</v>
      </c>
      <c r="F508" t="s">
        <v>16</v>
      </c>
      <c r="G508">
        <v>730</v>
      </c>
      <c r="H508">
        <f t="shared" si="50"/>
        <v>73</v>
      </c>
      <c r="I508" t="s">
        <v>7</v>
      </c>
      <c r="J508" t="s">
        <v>8</v>
      </c>
      <c r="L508" t="s">
        <v>16</v>
      </c>
      <c r="M508" t="str">
        <f t="shared" si="51"/>
        <v>F</v>
      </c>
      <c r="N508" t="s">
        <v>8</v>
      </c>
      <c r="O508" t="s">
        <v>8</v>
      </c>
      <c r="P508" t="s">
        <v>11</v>
      </c>
      <c r="Q508" t="s">
        <v>8</v>
      </c>
      <c r="R508" t="str">
        <f t="shared" si="54"/>
        <v>U</v>
      </c>
      <c r="S508" t="s">
        <v>12</v>
      </c>
      <c r="T508">
        <v>0.999999999999997</v>
      </c>
      <c r="U508" t="s">
        <v>11</v>
      </c>
      <c r="V508" t="e">
        <f>VLOOKUP(P508,'PBT Tag Rates'!$B$5:$E$34,4,FALSE)</f>
        <v>#N/A</v>
      </c>
      <c r="W508">
        <v>1</v>
      </c>
      <c r="X508" s="16">
        <f>IFERROR(LOOKUP(H508,{30,43,48,53,58,63,68,73,78,83,88,93,97},{42,47,52,57,62,67,72,77,82,87,92,99,100}),999)</f>
        <v>77</v>
      </c>
      <c r="Y508" s="19">
        <f t="shared" si="52"/>
        <v>5.6818181818181825</v>
      </c>
      <c r="Z508" s="19">
        <f t="shared" si="55"/>
        <v>5.7284090909090919</v>
      </c>
      <c r="AA508" s="19">
        <f t="shared" si="56"/>
        <v>17.185227272727278</v>
      </c>
      <c r="AB508" s="19" t="s">
        <v>8887</v>
      </c>
    </row>
    <row r="509" spans="1:28" x14ac:dyDescent="0.35">
      <c r="A509" t="s">
        <v>1562</v>
      </c>
      <c r="B509" t="s">
        <v>2805</v>
      </c>
      <c r="C509" t="s">
        <v>2806</v>
      </c>
      <c r="D509" s="1">
        <v>44809</v>
      </c>
      <c r="E509">
        <f t="shared" si="53"/>
        <v>18</v>
      </c>
      <c r="F509" t="s">
        <v>1569</v>
      </c>
      <c r="G509">
        <v>630</v>
      </c>
      <c r="H509">
        <f t="shared" si="50"/>
        <v>63</v>
      </c>
      <c r="I509" t="s">
        <v>7</v>
      </c>
      <c r="J509" t="s">
        <v>8</v>
      </c>
      <c r="L509" t="s">
        <v>6</v>
      </c>
      <c r="M509" t="str">
        <f t="shared" si="51"/>
        <v>M</v>
      </c>
      <c r="N509" t="s">
        <v>2807</v>
      </c>
      <c r="O509" t="s">
        <v>2808</v>
      </c>
      <c r="P509" t="s">
        <v>702</v>
      </c>
      <c r="Q509">
        <v>3</v>
      </c>
      <c r="R509">
        <f t="shared" si="54"/>
        <v>2019</v>
      </c>
      <c r="S509" t="s">
        <v>8</v>
      </c>
      <c r="T509" t="s">
        <v>8</v>
      </c>
      <c r="U509" t="s">
        <v>8858</v>
      </c>
      <c r="V509">
        <f>VLOOKUP(P509,'PBT Tag Rates'!$B$5:$E$34,4,FALSE)</f>
        <v>0.99705232300000002</v>
      </c>
      <c r="W509">
        <v>1</v>
      </c>
      <c r="X509" s="16">
        <f>IFERROR(LOOKUP(H509,{30,43,48,53,58,63,68,73,78,83,88,93,97},{42,47,52,57,62,67,72,77,82,87,92,99,100}),999)</f>
        <v>67</v>
      </c>
      <c r="Y509" s="19">
        <f t="shared" si="52"/>
        <v>5.6818181818181825</v>
      </c>
      <c r="Z509" s="19">
        <f t="shared" si="55"/>
        <v>5.7284090909090919</v>
      </c>
      <c r="AA509" s="19">
        <f t="shared" si="56"/>
        <v>17.185227272727278</v>
      </c>
      <c r="AB509" s="19" t="s">
        <v>8887</v>
      </c>
    </row>
    <row r="510" spans="1:28" x14ac:dyDescent="0.35">
      <c r="A510" t="s">
        <v>1562</v>
      </c>
      <c r="B510" t="s">
        <v>2809</v>
      </c>
      <c r="C510" t="s">
        <v>2810</v>
      </c>
      <c r="D510" s="1">
        <v>44809</v>
      </c>
      <c r="E510">
        <f t="shared" si="53"/>
        <v>18</v>
      </c>
      <c r="F510" t="s">
        <v>16</v>
      </c>
      <c r="G510">
        <v>770</v>
      </c>
      <c r="H510">
        <f t="shared" si="50"/>
        <v>77</v>
      </c>
      <c r="I510" t="s">
        <v>7</v>
      </c>
      <c r="J510" t="s">
        <v>8</v>
      </c>
      <c r="L510" t="s">
        <v>16</v>
      </c>
      <c r="M510" t="str">
        <f t="shared" si="51"/>
        <v>F</v>
      </c>
      <c r="N510" t="s">
        <v>62</v>
      </c>
      <c r="O510" t="s">
        <v>2811</v>
      </c>
      <c r="P510" t="s">
        <v>23</v>
      </c>
      <c r="Q510">
        <v>5</v>
      </c>
      <c r="R510">
        <f t="shared" si="54"/>
        <v>2017</v>
      </c>
      <c r="S510" t="s">
        <v>8</v>
      </c>
      <c r="T510" t="s">
        <v>8</v>
      </c>
      <c r="U510" t="s">
        <v>8976</v>
      </c>
      <c r="V510">
        <f>VLOOKUP(P510,'PBT Tag Rates'!$B$5:$E$34,4,FALSE)</f>
        <v>0.98821806999999995</v>
      </c>
      <c r="W510">
        <v>1</v>
      </c>
      <c r="X510" s="16">
        <f>IFERROR(LOOKUP(H510,{30,43,48,53,58,63,68,73,78,83,88,93,97},{42,47,52,57,62,67,72,77,82,87,92,99,100}),999)</f>
        <v>77</v>
      </c>
      <c r="Y510" s="19">
        <f t="shared" si="52"/>
        <v>5.6818181818181825</v>
      </c>
      <c r="Z510" s="19">
        <f t="shared" si="55"/>
        <v>5.7284090909090919</v>
      </c>
      <c r="AA510" s="19">
        <f t="shared" si="56"/>
        <v>17.185227272727278</v>
      </c>
      <c r="AB510" s="19" t="s">
        <v>8887</v>
      </c>
    </row>
    <row r="511" spans="1:28" x14ac:dyDescent="0.35">
      <c r="A511" t="s">
        <v>1562</v>
      </c>
      <c r="B511" t="s">
        <v>2812</v>
      </c>
      <c r="C511" t="s">
        <v>2813</v>
      </c>
      <c r="D511" s="1">
        <v>44809</v>
      </c>
      <c r="E511">
        <f t="shared" si="53"/>
        <v>18</v>
      </c>
      <c r="F511" t="s">
        <v>6</v>
      </c>
      <c r="G511">
        <v>600</v>
      </c>
      <c r="H511">
        <f t="shared" si="50"/>
        <v>60</v>
      </c>
      <c r="I511" t="s">
        <v>9</v>
      </c>
      <c r="J511">
        <v>1</v>
      </c>
      <c r="L511" t="s">
        <v>6</v>
      </c>
      <c r="M511" t="str">
        <f t="shared" si="51"/>
        <v>M</v>
      </c>
      <c r="N511" t="s">
        <v>2814</v>
      </c>
      <c r="O511" t="s">
        <v>2815</v>
      </c>
      <c r="P511" t="s">
        <v>557</v>
      </c>
      <c r="Q511">
        <v>3</v>
      </c>
      <c r="R511">
        <f t="shared" si="54"/>
        <v>2019</v>
      </c>
      <c r="S511" t="s">
        <v>8</v>
      </c>
      <c r="T511" t="s">
        <v>8</v>
      </c>
      <c r="U511" t="s">
        <v>9084</v>
      </c>
      <c r="V511">
        <f>VLOOKUP(P511,'PBT Tag Rates'!$B$5:$E$34,4,FALSE)</f>
        <v>0.95971980899999998</v>
      </c>
      <c r="W511">
        <v>1</v>
      </c>
      <c r="X511" s="16">
        <f>IFERROR(LOOKUP(H511,{30,43,48,53,58,63,68,73,78,83,88,93,97},{42,47,52,57,62,67,72,77,82,87,92,99,100}),999)</f>
        <v>62</v>
      </c>
      <c r="Y511" s="19">
        <f t="shared" si="52"/>
        <v>5.6818181818181825</v>
      </c>
      <c r="Z511" s="19">
        <f t="shared" si="55"/>
        <v>5.7284090909090919</v>
      </c>
      <c r="AA511" s="19">
        <f t="shared" si="56"/>
        <v>17.185227272727278</v>
      </c>
      <c r="AB511" s="19" t="s">
        <v>8887</v>
      </c>
    </row>
    <row r="512" spans="1:28" x14ac:dyDescent="0.35">
      <c r="A512" t="s">
        <v>1562</v>
      </c>
      <c r="B512" t="s">
        <v>2816</v>
      </c>
      <c r="C512" t="s">
        <v>2817</v>
      </c>
      <c r="D512" s="1">
        <v>44809</v>
      </c>
      <c r="E512">
        <f t="shared" si="53"/>
        <v>18</v>
      </c>
      <c r="F512" t="s">
        <v>1569</v>
      </c>
      <c r="G512">
        <v>570</v>
      </c>
      <c r="H512">
        <f t="shared" si="50"/>
        <v>57</v>
      </c>
      <c r="I512" t="s">
        <v>7</v>
      </c>
      <c r="J512" t="s">
        <v>8</v>
      </c>
      <c r="L512" t="s">
        <v>6</v>
      </c>
      <c r="M512" t="str">
        <f t="shared" si="51"/>
        <v>M</v>
      </c>
      <c r="N512" t="s">
        <v>8</v>
      </c>
      <c r="O512" t="s">
        <v>8</v>
      </c>
      <c r="P512" t="s">
        <v>11</v>
      </c>
      <c r="Q512" t="s">
        <v>8</v>
      </c>
      <c r="R512" t="str">
        <f t="shared" si="54"/>
        <v>U</v>
      </c>
      <c r="S512" t="s">
        <v>12</v>
      </c>
      <c r="T512">
        <v>1</v>
      </c>
      <c r="U512" t="s">
        <v>11</v>
      </c>
      <c r="V512" t="e">
        <f>VLOOKUP(P512,'PBT Tag Rates'!$B$5:$E$34,4,FALSE)</f>
        <v>#N/A</v>
      </c>
      <c r="W512">
        <v>1</v>
      </c>
      <c r="X512" s="16">
        <f>IFERROR(LOOKUP(H512,{30,43,48,53,58,63,68,73,78,83,88,93,97},{42,47,52,57,62,67,72,77,82,87,92,99,100}),999)</f>
        <v>57</v>
      </c>
      <c r="Y512" s="19">
        <f t="shared" si="52"/>
        <v>5.6818181818181825</v>
      </c>
      <c r="Z512" s="19">
        <f t="shared" si="55"/>
        <v>5.7284090909090919</v>
      </c>
      <c r="AA512" s="19">
        <f t="shared" si="56"/>
        <v>17.185227272727278</v>
      </c>
      <c r="AB512" s="19" t="s">
        <v>8887</v>
      </c>
    </row>
    <row r="513" spans="1:28" x14ac:dyDescent="0.35">
      <c r="A513" t="s">
        <v>1562</v>
      </c>
      <c r="B513" t="s">
        <v>2818</v>
      </c>
      <c r="C513" t="s">
        <v>2819</v>
      </c>
      <c r="D513" s="1">
        <v>44809</v>
      </c>
      <c r="E513">
        <f t="shared" si="53"/>
        <v>18</v>
      </c>
      <c r="F513" t="s">
        <v>16</v>
      </c>
      <c r="G513">
        <v>620</v>
      </c>
      <c r="H513">
        <f t="shared" si="50"/>
        <v>62</v>
      </c>
      <c r="I513" t="s">
        <v>9</v>
      </c>
      <c r="J513" t="s">
        <v>8</v>
      </c>
      <c r="L513" t="s">
        <v>16</v>
      </c>
      <c r="M513" t="str">
        <f t="shared" si="51"/>
        <v>F</v>
      </c>
      <c r="N513" t="s">
        <v>1973</v>
      </c>
      <c r="O513" t="s">
        <v>1974</v>
      </c>
      <c r="P513" t="s">
        <v>557</v>
      </c>
      <c r="Q513">
        <v>3</v>
      </c>
      <c r="R513">
        <f t="shared" si="54"/>
        <v>2019</v>
      </c>
      <c r="S513" t="s">
        <v>8</v>
      </c>
      <c r="T513" t="s">
        <v>8</v>
      </c>
      <c r="U513" t="s">
        <v>9088</v>
      </c>
      <c r="V513">
        <f>VLOOKUP(P513,'PBT Tag Rates'!$B$5:$E$34,4,FALSE)</f>
        <v>0.95971980899999998</v>
      </c>
      <c r="W513">
        <v>1</v>
      </c>
      <c r="X513" s="16">
        <f>IFERROR(LOOKUP(H513,{30,43,48,53,58,63,68,73,78,83,88,93,97},{42,47,52,57,62,67,72,77,82,87,92,99,100}),999)</f>
        <v>62</v>
      </c>
      <c r="Y513" s="19">
        <f t="shared" si="52"/>
        <v>5.6818181818181825</v>
      </c>
      <c r="Z513" s="19">
        <f t="shared" si="55"/>
        <v>5.7284090909090919</v>
      </c>
      <c r="AA513" s="19">
        <f t="shared" si="56"/>
        <v>17.185227272727278</v>
      </c>
      <c r="AB513" s="19" t="s">
        <v>8887</v>
      </c>
    </row>
    <row r="514" spans="1:28" x14ac:dyDescent="0.35">
      <c r="A514" t="s">
        <v>1562</v>
      </c>
      <c r="B514" t="s">
        <v>2820</v>
      </c>
      <c r="C514" t="s">
        <v>2821</v>
      </c>
      <c r="D514" s="1">
        <v>44809</v>
      </c>
      <c r="E514">
        <f t="shared" si="53"/>
        <v>18</v>
      </c>
      <c r="F514" t="s">
        <v>6</v>
      </c>
      <c r="G514">
        <v>770</v>
      </c>
      <c r="H514">
        <f t="shared" si="50"/>
        <v>77</v>
      </c>
      <c r="I514" t="s">
        <v>7</v>
      </c>
      <c r="J514" t="s">
        <v>8</v>
      </c>
      <c r="L514" t="s">
        <v>6</v>
      </c>
      <c r="M514" t="str">
        <f t="shared" si="51"/>
        <v>M</v>
      </c>
      <c r="N514" t="s">
        <v>848</v>
      </c>
      <c r="O514" t="s">
        <v>849</v>
      </c>
      <c r="P514" t="s">
        <v>15</v>
      </c>
      <c r="Q514">
        <v>4</v>
      </c>
      <c r="R514">
        <f t="shared" si="54"/>
        <v>2018</v>
      </c>
      <c r="S514" t="s">
        <v>8</v>
      </c>
      <c r="T514" t="s">
        <v>8</v>
      </c>
      <c r="U514" t="s">
        <v>8977</v>
      </c>
      <c r="V514">
        <f>VLOOKUP(P514,'PBT Tag Rates'!$B$5:$E$34,4,FALSE)</f>
        <v>0.96828396500000002</v>
      </c>
      <c r="W514">
        <v>1</v>
      </c>
      <c r="X514" s="16">
        <f>IFERROR(LOOKUP(H514,{30,43,48,53,58,63,68,73,78,83,88,93,97},{42,47,52,57,62,67,72,77,82,87,92,99,100}),999)</f>
        <v>77</v>
      </c>
      <c r="Y514" s="19">
        <f t="shared" si="52"/>
        <v>5.6818181818181825</v>
      </c>
      <c r="Z514" s="19">
        <f t="shared" si="55"/>
        <v>5.7284090909090919</v>
      </c>
      <c r="AA514" s="19">
        <f t="shared" si="56"/>
        <v>17.185227272727278</v>
      </c>
      <c r="AB514" s="19" t="s">
        <v>8887</v>
      </c>
    </row>
    <row r="515" spans="1:28" x14ac:dyDescent="0.35">
      <c r="A515" t="s">
        <v>1562</v>
      </c>
      <c r="B515" t="s">
        <v>2822</v>
      </c>
      <c r="C515" t="s">
        <v>2823</v>
      </c>
      <c r="D515" s="1">
        <v>44809</v>
      </c>
      <c r="E515">
        <f t="shared" si="53"/>
        <v>18</v>
      </c>
      <c r="F515" t="s">
        <v>1569</v>
      </c>
      <c r="G515">
        <v>620</v>
      </c>
      <c r="H515">
        <f t="shared" si="50"/>
        <v>62</v>
      </c>
      <c r="I515" t="s">
        <v>7</v>
      </c>
      <c r="J515" t="s">
        <v>8</v>
      </c>
      <c r="L515" t="s">
        <v>6</v>
      </c>
      <c r="M515" t="str">
        <f t="shared" si="51"/>
        <v>M</v>
      </c>
      <c r="N515" t="s">
        <v>779</v>
      </c>
      <c r="O515" t="s">
        <v>2824</v>
      </c>
      <c r="P515" t="s">
        <v>557</v>
      </c>
      <c r="Q515">
        <v>3</v>
      </c>
      <c r="R515">
        <f t="shared" si="54"/>
        <v>2019</v>
      </c>
      <c r="S515" t="s">
        <v>8</v>
      </c>
      <c r="T515" t="s">
        <v>8</v>
      </c>
      <c r="U515" t="s">
        <v>9006</v>
      </c>
      <c r="V515">
        <f>VLOOKUP(P515,'PBT Tag Rates'!$B$5:$E$34,4,FALSE)</f>
        <v>0.95971980899999998</v>
      </c>
      <c r="W515">
        <v>1</v>
      </c>
      <c r="X515" s="16">
        <f>IFERROR(LOOKUP(H515,{30,43,48,53,58,63,68,73,78,83,88,93,97},{42,47,52,57,62,67,72,77,82,87,92,99,100}),999)</f>
        <v>62</v>
      </c>
      <c r="Y515" s="19">
        <f t="shared" si="52"/>
        <v>5.6818181818181825</v>
      </c>
      <c r="Z515" s="19">
        <f t="shared" si="55"/>
        <v>5.7284090909090919</v>
      </c>
      <c r="AA515" s="19">
        <f t="shared" si="56"/>
        <v>17.185227272727278</v>
      </c>
      <c r="AB515" s="19" t="s">
        <v>8886</v>
      </c>
    </row>
    <row r="516" spans="1:28" x14ac:dyDescent="0.35">
      <c r="A516" t="s">
        <v>1562</v>
      </c>
      <c r="B516" t="s">
        <v>2825</v>
      </c>
      <c r="C516" t="s">
        <v>2826</v>
      </c>
      <c r="D516" s="1">
        <v>44809</v>
      </c>
      <c r="E516">
        <f t="shared" si="53"/>
        <v>18</v>
      </c>
      <c r="F516" t="s">
        <v>16</v>
      </c>
      <c r="G516">
        <v>690</v>
      </c>
      <c r="H516">
        <f t="shared" si="50"/>
        <v>69</v>
      </c>
      <c r="I516" t="s">
        <v>7</v>
      </c>
      <c r="J516" t="s">
        <v>8</v>
      </c>
      <c r="L516" t="s">
        <v>16</v>
      </c>
      <c r="M516" t="str">
        <f t="shared" si="51"/>
        <v>F</v>
      </c>
      <c r="N516" t="s">
        <v>1973</v>
      </c>
      <c r="O516" t="s">
        <v>1974</v>
      </c>
      <c r="P516" t="s">
        <v>557</v>
      </c>
      <c r="Q516">
        <v>3</v>
      </c>
      <c r="R516">
        <f t="shared" si="54"/>
        <v>2019</v>
      </c>
      <c r="S516" t="s">
        <v>8</v>
      </c>
      <c r="T516" t="s">
        <v>8</v>
      </c>
      <c r="U516" t="s">
        <v>9088</v>
      </c>
      <c r="V516">
        <f>VLOOKUP(P516,'PBT Tag Rates'!$B$5:$E$34,4,FALSE)</f>
        <v>0.95971980899999998</v>
      </c>
      <c r="W516">
        <v>1</v>
      </c>
      <c r="X516" s="16">
        <f>IFERROR(LOOKUP(H516,{30,43,48,53,58,63,68,73,78,83,88,93,97},{42,47,52,57,62,67,72,77,82,87,92,99,100}),999)</f>
        <v>72</v>
      </c>
      <c r="Y516" s="19">
        <f t="shared" si="52"/>
        <v>5.6818181818181825</v>
      </c>
      <c r="Z516" s="19">
        <f t="shared" si="55"/>
        <v>5.7284090909090919</v>
      </c>
      <c r="AA516" s="19">
        <f t="shared" si="56"/>
        <v>17.185227272727278</v>
      </c>
      <c r="AB516" s="19" t="s">
        <v>8887</v>
      </c>
    </row>
    <row r="517" spans="1:28" x14ac:dyDescent="0.35">
      <c r="A517" t="s">
        <v>1562</v>
      </c>
      <c r="B517" t="s">
        <v>2827</v>
      </c>
      <c r="C517" t="s">
        <v>2828</v>
      </c>
      <c r="D517" s="1">
        <v>44809</v>
      </c>
      <c r="E517">
        <f t="shared" si="53"/>
        <v>18</v>
      </c>
      <c r="F517" t="s">
        <v>6</v>
      </c>
      <c r="G517">
        <v>750</v>
      </c>
      <c r="H517">
        <f t="shared" si="50"/>
        <v>75</v>
      </c>
      <c r="I517" t="s">
        <v>9</v>
      </c>
      <c r="J517">
        <v>1</v>
      </c>
      <c r="L517" t="s">
        <v>6</v>
      </c>
      <c r="M517" t="str">
        <f t="shared" si="51"/>
        <v>M</v>
      </c>
      <c r="N517" t="s">
        <v>2829</v>
      </c>
      <c r="O517" t="s">
        <v>2830</v>
      </c>
      <c r="P517" t="s">
        <v>15</v>
      </c>
      <c r="Q517">
        <v>4</v>
      </c>
      <c r="R517">
        <f t="shared" si="54"/>
        <v>2018</v>
      </c>
      <c r="S517" t="s">
        <v>8</v>
      </c>
      <c r="T517" t="s">
        <v>8</v>
      </c>
      <c r="U517" t="s">
        <v>8975</v>
      </c>
      <c r="V517">
        <f>VLOOKUP(P517,'PBT Tag Rates'!$B$5:$E$34,4,FALSE)</f>
        <v>0.96828396500000002</v>
      </c>
      <c r="W517">
        <v>1</v>
      </c>
      <c r="X517" s="16">
        <f>IFERROR(LOOKUP(H517,{30,43,48,53,58,63,68,73,78,83,88,93,97},{42,47,52,57,62,67,72,77,82,87,92,99,100}),999)</f>
        <v>77</v>
      </c>
      <c r="Y517" s="19">
        <f t="shared" si="52"/>
        <v>5.6818181818181825</v>
      </c>
      <c r="Z517" s="19">
        <f t="shared" si="55"/>
        <v>5.7284090909090919</v>
      </c>
      <c r="AA517" s="19">
        <f t="shared" si="56"/>
        <v>17.185227272727278</v>
      </c>
      <c r="AB517" s="19" t="s">
        <v>8887</v>
      </c>
    </row>
    <row r="518" spans="1:28" x14ac:dyDescent="0.35">
      <c r="A518" t="s">
        <v>1562</v>
      </c>
      <c r="B518" t="s">
        <v>2831</v>
      </c>
      <c r="C518" t="s">
        <v>2832</v>
      </c>
      <c r="D518" s="1">
        <v>44809</v>
      </c>
      <c r="E518">
        <f t="shared" si="53"/>
        <v>18</v>
      </c>
      <c r="F518" t="s">
        <v>1569</v>
      </c>
      <c r="G518">
        <v>600</v>
      </c>
      <c r="H518">
        <f t="shared" ref="H518:H581" si="57">G518/10</f>
        <v>60</v>
      </c>
      <c r="I518" t="s">
        <v>7</v>
      </c>
      <c r="J518" t="s">
        <v>8</v>
      </c>
      <c r="L518" t="s">
        <v>6</v>
      </c>
      <c r="M518" t="str">
        <f t="shared" ref="M518:M581" si="58">IF(L518="U",F518,L518)</f>
        <v>M</v>
      </c>
      <c r="N518" t="s">
        <v>1006</v>
      </c>
      <c r="O518" t="s">
        <v>2833</v>
      </c>
      <c r="P518" t="s">
        <v>557</v>
      </c>
      <c r="Q518">
        <v>3</v>
      </c>
      <c r="R518">
        <f t="shared" si="54"/>
        <v>2019</v>
      </c>
      <c r="S518" t="s">
        <v>8</v>
      </c>
      <c r="T518" t="s">
        <v>8</v>
      </c>
      <c r="U518" t="s">
        <v>9006</v>
      </c>
      <c r="V518">
        <f>VLOOKUP(P518,'PBT Tag Rates'!$B$5:$E$34,4,FALSE)</f>
        <v>0.95971980899999998</v>
      </c>
      <c r="W518">
        <v>1</v>
      </c>
      <c r="X518" s="16">
        <f>IFERROR(LOOKUP(H518,{30,43,48,53,58,63,68,73,78,83,88,93,97},{42,47,52,57,62,67,72,77,82,87,92,99,100}),999)</f>
        <v>62</v>
      </c>
      <c r="Y518" s="19">
        <f t="shared" ref="Y518:Y581" si="59">IF(D518&lt;$D$3,W518/$Y$3,W518/$Y$4)</f>
        <v>5.6818181818181825</v>
      </c>
      <c r="Z518" s="19">
        <f t="shared" si="55"/>
        <v>5.7284090909090919</v>
      </c>
      <c r="AA518" s="19">
        <f t="shared" si="56"/>
        <v>17.185227272727278</v>
      </c>
      <c r="AB518" s="19" t="s">
        <v>8886</v>
      </c>
    </row>
    <row r="519" spans="1:28" x14ac:dyDescent="0.35">
      <c r="A519" t="s">
        <v>1562</v>
      </c>
      <c r="B519" t="s">
        <v>2834</v>
      </c>
      <c r="C519" t="s">
        <v>2835</v>
      </c>
      <c r="D519" s="1">
        <v>44809</v>
      </c>
      <c r="E519">
        <f t="shared" ref="E519:E582" si="60">IF(D519&lt;=$D$3,60,18)</f>
        <v>18</v>
      </c>
      <c r="F519" t="s">
        <v>16</v>
      </c>
      <c r="G519">
        <v>730</v>
      </c>
      <c r="H519">
        <f t="shared" si="57"/>
        <v>73</v>
      </c>
      <c r="I519" t="s">
        <v>7</v>
      </c>
      <c r="J519" t="s">
        <v>8</v>
      </c>
      <c r="L519" t="s">
        <v>16</v>
      </c>
      <c r="M519" t="str">
        <f t="shared" si="58"/>
        <v>F</v>
      </c>
      <c r="N519" t="s">
        <v>74</v>
      </c>
      <c r="O519" t="s">
        <v>2339</v>
      </c>
      <c r="P519" t="s">
        <v>19</v>
      </c>
      <c r="Q519">
        <v>4</v>
      </c>
      <c r="R519">
        <f t="shared" ref="R519:R582" si="61">IFERROR($R$3-Q519,"U")</f>
        <v>2018</v>
      </c>
      <c r="S519" t="s">
        <v>8</v>
      </c>
      <c r="T519" t="s">
        <v>8</v>
      </c>
      <c r="U519" t="s">
        <v>9086</v>
      </c>
      <c r="V519">
        <f>VLOOKUP(P519,'PBT Tag Rates'!$B$5:$E$34,4,FALSE)</f>
        <v>0.80551598400000002</v>
      </c>
      <c r="W519">
        <v>1</v>
      </c>
      <c r="X519" s="16">
        <f>IFERROR(LOOKUP(H519,{30,43,48,53,58,63,68,73,78,83,88,93,97},{42,47,52,57,62,67,72,77,82,87,92,99,100}),999)</f>
        <v>77</v>
      </c>
      <c r="Y519" s="19">
        <f t="shared" si="59"/>
        <v>5.6818181818181825</v>
      </c>
      <c r="Z519" s="19">
        <f t="shared" ref="Z519:Z582" si="62">Y519*(1+$Z$4)</f>
        <v>5.7284090909090919</v>
      </c>
      <c r="AA519" s="19">
        <f t="shared" ref="AA519:AA582" si="63">IF(D519&lt;$D$3,Z519/$AA$3,Z519/$AA$4)</f>
        <v>17.185227272727278</v>
      </c>
      <c r="AB519" s="19" t="s">
        <v>8887</v>
      </c>
    </row>
    <row r="520" spans="1:28" x14ac:dyDescent="0.35">
      <c r="A520" t="s">
        <v>1562</v>
      </c>
      <c r="B520" t="s">
        <v>2836</v>
      </c>
      <c r="C520" t="s">
        <v>2837</v>
      </c>
      <c r="D520" s="1">
        <v>44809</v>
      </c>
      <c r="E520">
        <f t="shared" si="60"/>
        <v>18</v>
      </c>
      <c r="F520" t="s">
        <v>6</v>
      </c>
      <c r="G520">
        <v>730</v>
      </c>
      <c r="H520">
        <f t="shared" si="57"/>
        <v>73</v>
      </c>
      <c r="I520" t="s">
        <v>7</v>
      </c>
      <c r="J520" t="s">
        <v>8</v>
      </c>
      <c r="L520" t="s">
        <v>6</v>
      </c>
      <c r="M520" t="str">
        <f t="shared" si="58"/>
        <v>M</v>
      </c>
      <c r="N520" t="s">
        <v>618</v>
      </c>
      <c r="O520" t="s">
        <v>619</v>
      </c>
      <c r="P520" t="s">
        <v>19</v>
      </c>
      <c r="Q520">
        <v>4</v>
      </c>
      <c r="R520">
        <f t="shared" si="61"/>
        <v>2018</v>
      </c>
      <c r="S520" t="s">
        <v>8</v>
      </c>
      <c r="T520" t="s">
        <v>8</v>
      </c>
      <c r="U520" t="s">
        <v>9086</v>
      </c>
      <c r="V520">
        <f>VLOOKUP(P520,'PBT Tag Rates'!$B$5:$E$34,4,FALSE)</f>
        <v>0.80551598400000002</v>
      </c>
      <c r="W520">
        <v>1</v>
      </c>
      <c r="X520" s="16">
        <f>IFERROR(LOOKUP(H520,{30,43,48,53,58,63,68,73,78,83,88,93,97},{42,47,52,57,62,67,72,77,82,87,92,99,100}),999)</f>
        <v>77</v>
      </c>
      <c r="Y520" s="19">
        <f t="shared" si="59"/>
        <v>5.6818181818181825</v>
      </c>
      <c r="Z520" s="19">
        <f t="shared" si="62"/>
        <v>5.7284090909090919</v>
      </c>
      <c r="AA520" s="19">
        <f t="shared" si="63"/>
        <v>17.185227272727278</v>
      </c>
      <c r="AB520" s="19" t="s">
        <v>8887</v>
      </c>
    </row>
    <row r="521" spans="1:28" x14ac:dyDescent="0.35">
      <c r="A521" t="s">
        <v>1562</v>
      </c>
      <c r="B521" t="s">
        <v>2838</v>
      </c>
      <c r="C521" t="s">
        <v>2839</v>
      </c>
      <c r="D521" s="1">
        <v>44809</v>
      </c>
      <c r="E521">
        <f t="shared" si="60"/>
        <v>18</v>
      </c>
      <c r="F521" t="s">
        <v>1569</v>
      </c>
      <c r="G521">
        <v>650</v>
      </c>
      <c r="H521">
        <f t="shared" si="57"/>
        <v>65</v>
      </c>
      <c r="I521" t="s">
        <v>7</v>
      </c>
      <c r="J521" t="s">
        <v>8</v>
      </c>
      <c r="L521" t="s">
        <v>6</v>
      </c>
      <c r="M521" t="str">
        <f t="shared" si="58"/>
        <v>M</v>
      </c>
      <c r="N521" t="s">
        <v>2840</v>
      </c>
      <c r="O521" t="s">
        <v>2841</v>
      </c>
      <c r="P521" t="s">
        <v>557</v>
      </c>
      <c r="Q521">
        <v>3</v>
      </c>
      <c r="R521">
        <f t="shared" si="61"/>
        <v>2019</v>
      </c>
      <c r="S521" t="s">
        <v>8</v>
      </c>
      <c r="T521" t="s">
        <v>8</v>
      </c>
      <c r="U521" t="s">
        <v>9006</v>
      </c>
      <c r="V521">
        <f>VLOOKUP(P521,'PBT Tag Rates'!$B$5:$E$34,4,FALSE)</f>
        <v>0.95971980899999998</v>
      </c>
      <c r="W521">
        <v>1</v>
      </c>
      <c r="X521" s="16">
        <f>IFERROR(LOOKUP(H521,{30,43,48,53,58,63,68,73,78,83,88,93,97},{42,47,52,57,62,67,72,77,82,87,92,99,100}),999)</f>
        <v>67</v>
      </c>
      <c r="Y521" s="19">
        <f t="shared" si="59"/>
        <v>5.6818181818181825</v>
      </c>
      <c r="Z521" s="19">
        <f t="shared" si="62"/>
        <v>5.7284090909090919</v>
      </c>
      <c r="AA521" s="19">
        <f t="shared" si="63"/>
        <v>17.185227272727278</v>
      </c>
      <c r="AB521" s="19" t="s">
        <v>8886</v>
      </c>
    </row>
    <row r="522" spans="1:28" x14ac:dyDescent="0.35">
      <c r="A522" t="s">
        <v>1562</v>
      </c>
      <c r="B522" t="s">
        <v>2842</v>
      </c>
      <c r="C522" t="s">
        <v>2843</v>
      </c>
      <c r="D522" s="1">
        <v>44809</v>
      </c>
      <c r="E522">
        <f t="shared" si="60"/>
        <v>18</v>
      </c>
      <c r="F522" t="s">
        <v>16</v>
      </c>
      <c r="G522">
        <v>730</v>
      </c>
      <c r="H522">
        <f t="shared" si="57"/>
        <v>73</v>
      </c>
      <c r="I522" t="s">
        <v>9</v>
      </c>
      <c r="J522">
        <v>1</v>
      </c>
      <c r="L522" t="s">
        <v>16</v>
      </c>
      <c r="M522" t="str">
        <f t="shared" si="58"/>
        <v>F</v>
      </c>
      <c r="N522" t="s">
        <v>94</v>
      </c>
      <c r="O522" t="s">
        <v>2844</v>
      </c>
      <c r="P522" t="s">
        <v>19</v>
      </c>
      <c r="Q522">
        <v>4</v>
      </c>
      <c r="R522">
        <f t="shared" si="61"/>
        <v>2018</v>
      </c>
      <c r="S522" t="s">
        <v>8</v>
      </c>
      <c r="T522" t="s">
        <v>8</v>
      </c>
      <c r="U522" t="s">
        <v>9007</v>
      </c>
      <c r="V522">
        <f>VLOOKUP(P522,'PBT Tag Rates'!$B$5:$E$34,4,FALSE)</f>
        <v>0.80551598400000002</v>
      </c>
      <c r="W522">
        <v>1</v>
      </c>
      <c r="X522" s="16">
        <f>IFERROR(LOOKUP(H522,{30,43,48,53,58,63,68,73,78,83,88,93,97},{42,47,52,57,62,67,72,77,82,87,92,99,100}),999)</f>
        <v>77</v>
      </c>
      <c r="Y522" s="19">
        <f t="shared" si="59"/>
        <v>5.6818181818181825</v>
      </c>
      <c r="Z522" s="19">
        <f t="shared" si="62"/>
        <v>5.7284090909090919</v>
      </c>
      <c r="AA522" s="19">
        <f t="shared" si="63"/>
        <v>17.185227272727278</v>
      </c>
      <c r="AB522" s="19" t="s">
        <v>8886</v>
      </c>
    </row>
    <row r="523" spans="1:28" x14ac:dyDescent="0.35">
      <c r="A523" t="s">
        <v>1562</v>
      </c>
      <c r="B523" t="s">
        <v>2845</v>
      </c>
      <c r="C523" t="s">
        <v>2846</v>
      </c>
      <c r="D523" s="1">
        <v>44809</v>
      </c>
      <c r="E523">
        <f t="shared" si="60"/>
        <v>18</v>
      </c>
      <c r="F523" t="s">
        <v>16</v>
      </c>
      <c r="G523">
        <v>730</v>
      </c>
      <c r="H523">
        <f t="shared" si="57"/>
        <v>73</v>
      </c>
      <c r="I523" t="s">
        <v>7</v>
      </c>
      <c r="J523" t="s">
        <v>8</v>
      </c>
      <c r="L523" t="s">
        <v>16</v>
      </c>
      <c r="M523" t="str">
        <f t="shared" si="58"/>
        <v>F</v>
      </c>
      <c r="N523" t="s">
        <v>744</v>
      </c>
      <c r="O523" t="s">
        <v>745</v>
      </c>
      <c r="P523" t="s">
        <v>19</v>
      </c>
      <c r="Q523">
        <v>4</v>
      </c>
      <c r="R523">
        <f t="shared" si="61"/>
        <v>2018</v>
      </c>
      <c r="S523" t="s">
        <v>8</v>
      </c>
      <c r="T523" t="s">
        <v>8</v>
      </c>
      <c r="U523" t="s">
        <v>9088</v>
      </c>
      <c r="V523">
        <f>VLOOKUP(P523,'PBT Tag Rates'!$B$5:$E$34,4,FALSE)</f>
        <v>0.80551598400000002</v>
      </c>
      <c r="W523">
        <v>1</v>
      </c>
      <c r="X523" s="16">
        <f>IFERROR(LOOKUP(H523,{30,43,48,53,58,63,68,73,78,83,88,93,97},{42,47,52,57,62,67,72,77,82,87,92,99,100}),999)</f>
        <v>77</v>
      </c>
      <c r="Y523" s="19">
        <f t="shared" si="59"/>
        <v>5.6818181818181825</v>
      </c>
      <c r="Z523" s="19">
        <f t="shared" si="62"/>
        <v>5.7284090909090919</v>
      </c>
      <c r="AA523" s="19">
        <f t="shared" si="63"/>
        <v>17.185227272727278</v>
      </c>
      <c r="AB523" s="19" t="s">
        <v>8887</v>
      </c>
    </row>
    <row r="524" spans="1:28" x14ac:dyDescent="0.35">
      <c r="A524" t="s">
        <v>1562</v>
      </c>
      <c r="B524" t="s">
        <v>2847</v>
      </c>
      <c r="C524" t="s">
        <v>2848</v>
      </c>
      <c r="D524" s="1">
        <v>44809</v>
      </c>
      <c r="E524">
        <f t="shared" si="60"/>
        <v>18</v>
      </c>
      <c r="F524" t="s">
        <v>6</v>
      </c>
      <c r="G524">
        <v>760</v>
      </c>
      <c r="H524">
        <f t="shared" si="57"/>
        <v>76</v>
      </c>
      <c r="I524" t="s">
        <v>7</v>
      </c>
      <c r="J524" t="s">
        <v>8</v>
      </c>
      <c r="L524" t="s">
        <v>6</v>
      </c>
      <c r="M524" t="str">
        <f t="shared" si="58"/>
        <v>M</v>
      </c>
      <c r="N524" t="s">
        <v>8</v>
      </c>
      <c r="O524" t="s">
        <v>8</v>
      </c>
      <c r="P524" t="s">
        <v>11</v>
      </c>
      <c r="Q524" t="s">
        <v>8</v>
      </c>
      <c r="R524" t="str">
        <f t="shared" si="61"/>
        <v>U</v>
      </c>
      <c r="S524" t="s">
        <v>12</v>
      </c>
      <c r="T524">
        <v>1</v>
      </c>
      <c r="U524" t="s">
        <v>11</v>
      </c>
      <c r="V524" t="e">
        <f>VLOOKUP(P524,'PBT Tag Rates'!$B$5:$E$34,4,FALSE)</f>
        <v>#N/A</v>
      </c>
      <c r="W524">
        <v>1</v>
      </c>
      <c r="X524" s="16">
        <f>IFERROR(LOOKUP(H524,{30,43,48,53,58,63,68,73,78,83,88,93,97},{42,47,52,57,62,67,72,77,82,87,92,99,100}),999)</f>
        <v>77</v>
      </c>
      <c r="Y524" s="19">
        <f t="shared" si="59"/>
        <v>5.6818181818181825</v>
      </c>
      <c r="Z524" s="19">
        <f t="shared" si="62"/>
        <v>5.7284090909090919</v>
      </c>
      <c r="AA524" s="19">
        <f t="shared" si="63"/>
        <v>17.185227272727278</v>
      </c>
      <c r="AB524" s="19" t="s">
        <v>8887</v>
      </c>
    </row>
    <row r="525" spans="1:28" x14ac:dyDescent="0.35">
      <c r="A525" t="s">
        <v>1562</v>
      </c>
      <c r="B525" t="s">
        <v>2849</v>
      </c>
      <c r="C525" t="s">
        <v>2850</v>
      </c>
      <c r="D525" s="1">
        <v>44809</v>
      </c>
      <c r="E525">
        <f t="shared" si="60"/>
        <v>18</v>
      </c>
      <c r="F525" t="s">
        <v>6</v>
      </c>
      <c r="G525">
        <v>700</v>
      </c>
      <c r="H525">
        <f t="shared" si="57"/>
        <v>70</v>
      </c>
      <c r="I525" t="s">
        <v>7</v>
      </c>
      <c r="J525" t="s">
        <v>8</v>
      </c>
      <c r="L525" t="s">
        <v>6</v>
      </c>
      <c r="M525" t="str">
        <f t="shared" si="58"/>
        <v>M</v>
      </c>
      <c r="N525" t="s">
        <v>8</v>
      </c>
      <c r="O525" t="s">
        <v>8</v>
      </c>
      <c r="P525" t="s">
        <v>11</v>
      </c>
      <c r="Q525" t="s">
        <v>8</v>
      </c>
      <c r="R525" t="str">
        <f t="shared" si="61"/>
        <v>U</v>
      </c>
      <c r="S525" t="s">
        <v>12</v>
      </c>
      <c r="T525">
        <v>1</v>
      </c>
      <c r="U525" t="s">
        <v>11</v>
      </c>
      <c r="V525" t="e">
        <f>VLOOKUP(P525,'PBT Tag Rates'!$B$5:$E$34,4,FALSE)</f>
        <v>#N/A</v>
      </c>
      <c r="W525">
        <v>1</v>
      </c>
      <c r="X525" s="16">
        <f>IFERROR(LOOKUP(H525,{30,43,48,53,58,63,68,73,78,83,88,93,97},{42,47,52,57,62,67,72,77,82,87,92,99,100}),999)</f>
        <v>72</v>
      </c>
      <c r="Y525" s="19">
        <f t="shared" si="59"/>
        <v>5.6818181818181825</v>
      </c>
      <c r="Z525" s="19">
        <f t="shared" si="62"/>
        <v>5.7284090909090919</v>
      </c>
      <c r="AA525" s="19">
        <f t="shared" si="63"/>
        <v>17.185227272727278</v>
      </c>
      <c r="AB525" s="19" t="s">
        <v>8887</v>
      </c>
    </row>
    <row r="526" spans="1:28" x14ac:dyDescent="0.35">
      <c r="A526" t="s">
        <v>1562</v>
      </c>
      <c r="B526" t="s">
        <v>2851</v>
      </c>
      <c r="C526" t="s">
        <v>2852</v>
      </c>
      <c r="D526" s="1">
        <v>44809</v>
      </c>
      <c r="E526">
        <f t="shared" si="60"/>
        <v>18</v>
      </c>
      <c r="F526" t="s">
        <v>1569</v>
      </c>
      <c r="G526">
        <v>630</v>
      </c>
      <c r="H526">
        <f t="shared" si="57"/>
        <v>63</v>
      </c>
      <c r="I526" t="s">
        <v>7</v>
      </c>
      <c r="J526" t="s">
        <v>8</v>
      </c>
      <c r="L526" t="s">
        <v>6</v>
      </c>
      <c r="M526" t="str">
        <f t="shared" si="58"/>
        <v>M</v>
      </c>
      <c r="N526" t="s">
        <v>8</v>
      </c>
      <c r="O526" t="s">
        <v>8</v>
      </c>
      <c r="P526" t="s">
        <v>11</v>
      </c>
      <c r="Q526" t="s">
        <v>8</v>
      </c>
      <c r="R526" t="str">
        <f t="shared" si="61"/>
        <v>U</v>
      </c>
      <c r="S526" t="s">
        <v>12</v>
      </c>
      <c r="T526">
        <v>1</v>
      </c>
      <c r="U526" t="s">
        <v>11</v>
      </c>
      <c r="V526" t="e">
        <f>VLOOKUP(P526,'PBT Tag Rates'!$B$5:$E$34,4,FALSE)</f>
        <v>#N/A</v>
      </c>
      <c r="W526">
        <v>1</v>
      </c>
      <c r="X526" s="16">
        <f>IFERROR(LOOKUP(H526,{30,43,48,53,58,63,68,73,78,83,88,93,97},{42,47,52,57,62,67,72,77,82,87,92,99,100}),999)</f>
        <v>67</v>
      </c>
      <c r="Y526" s="19">
        <f t="shared" si="59"/>
        <v>5.6818181818181825</v>
      </c>
      <c r="Z526" s="19">
        <f t="shared" si="62"/>
        <v>5.7284090909090919</v>
      </c>
      <c r="AA526" s="19">
        <f t="shared" si="63"/>
        <v>17.185227272727278</v>
      </c>
      <c r="AB526" s="19" t="s">
        <v>8887</v>
      </c>
    </row>
    <row r="527" spans="1:28" x14ac:dyDescent="0.35">
      <c r="A527" t="s">
        <v>1562</v>
      </c>
      <c r="B527" t="s">
        <v>2853</v>
      </c>
      <c r="C527" t="s">
        <v>2854</v>
      </c>
      <c r="D527" s="1">
        <v>44809</v>
      </c>
      <c r="E527">
        <f t="shared" si="60"/>
        <v>18</v>
      </c>
      <c r="F527" t="s">
        <v>1569</v>
      </c>
      <c r="G527">
        <v>600</v>
      </c>
      <c r="H527">
        <f t="shared" si="57"/>
        <v>60</v>
      </c>
      <c r="I527" t="s">
        <v>9</v>
      </c>
      <c r="J527">
        <v>1</v>
      </c>
      <c r="L527" t="s">
        <v>6</v>
      </c>
      <c r="M527" t="str">
        <f t="shared" si="58"/>
        <v>M</v>
      </c>
      <c r="N527" t="s">
        <v>842</v>
      </c>
      <c r="O527" t="s">
        <v>843</v>
      </c>
      <c r="P527" t="s">
        <v>557</v>
      </c>
      <c r="Q527">
        <v>3</v>
      </c>
      <c r="R527">
        <f t="shared" si="61"/>
        <v>2019</v>
      </c>
      <c r="S527" t="s">
        <v>8</v>
      </c>
      <c r="T527" t="s">
        <v>8</v>
      </c>
      <c r="U527" t="s">
        <v>9086</v>
      </c>
      <c r="V527">
        <f>VLOOKUP(P527,'PBT Tag Rates'!$B$5:$E$34,4,FALSE)</f>
        <v>0.95971980899999998</v>
      </c>
      <c r="W527">
        <v>1</v>
      </c>
      <c r="X527" s="16">
        <f>IFERROR(LOOKUP(H527,{30,43,48,53,58,63,68,73,78,83,88,93,97},{42,47,52,57,62,67,72,77,82,87,92,99,100}),999)</f>
        <v>62</v>
      </c>
      <c r="Y527" s="19">
        <f t="shared" si="59"/>
        <v>5.6818181818181825</v>
      </c>
      <c r="Z527" s="19">
        <f t="shared" si="62"/>
        <v>5.7284090909090919</v>
      </c>
      <c r="AA527" s="19">
        <f t="shared" si="63"/>
        <v>17.185227272727278</v>
      </c>
      <c r="AB527" s="19" t="s">
        <v>8887</v>
      </c>
    </row>
    <row r="528" spans="1:28" x14ac:dyDescent="0.35">
      <c r="A528" t="s">
        <v>1562</v>
      </c>
      <c r="B528" t="s">
        <v>2855</v>
      </c>
      <c r="C528" t="s">
        <v>2856</v>
      </c>
      <c r="D528" s="1">
        <v>44809</v>
      </c>
      <c r="E528">
        <f t="shared" si="60"/>
        <v>18</v>
      </c>
      <c r="F528" t="s">
        <v>1569</v>
      </c>
      <c r="G528">
        <v>390</v>
      </c>
      <c r="H528">
        <f t="shared" si="57"/>
        <v>39</v>
      </c>
      <c r="I528" t="s">
        <v>7</v>
      </c>
      <c r="J528" t="s">
        <v>8</v>
      </c>
      <c r="L528" t="s">
        <v>6</v>
      </c>
      <c r="M528" t="str">
        <f t="shared" si="58"/>
        <v>M</v>
      </c>
      <c r="N528" t="s">
        <v>8</v>
      </c>
      <c r="O528" t="s">
        <v>8</v>
      </c>
      <c r="P528" t="s">
        <v>11</v>
      </c>
      <c r="Q528" t="s">
        <v>8</v>
      </c>
      <c r="R528" t="str">
        <f t="shared" si="61"/>
        <v>U</v>
      </c>
      <c r="S528" t="s">
        <v>12</v>
      </c>
      <c r="T528">
        <v>0.999999999999999</v>
      </c>
      <c r="U528" t="s">
        <v>11</v>
      </c>
      <c r="V528" t="e">
        <f>VLOOKUP(P528,'PBT Tag Rates'!$B$5:$E$34,4,FALSE)</f>
        <v>#N/A</v>
      </c>
      <c r="W528">
        <v>1</v>
      </c>
      <c r="X528" s="16">
        <f>IFERROR(LOOKUP(H528,{30,43,48,53,58,63,68,73,78,83,88,93,97},{42,47,52,57,62,67,72,77,82,87,92,99,100}),999)</f>
        <v>42</v>
      </c>
      <c r="Y528" s="19">
        <f t="shared" si="59"/>
        <v>5.6818181818181825</v>
      </c>
      <c r="Z528" s="19">
        <f t="shared" si="62"/>
        <v>5.7284090909090919</v>
      </c>
      <c r="AA528" s="19">
        <f t="shared" si="63"/>
        <v>17.185227272727278</v>
      </c>
      <c r="AB528" s="19" t="s">
        <v>8887</v>
      </c>
    </row>
    <row r="529" spans="1:28" x14ac:dyDescent="0.35">
      <c r="A529" t="s">
        <v>1562</v>
      </c>
      <c r="B529" t="s">
        <v>2857</v>
      </c>
      <c r="C529" t="s">
        <v>2858</v>
      </c>
      <c r="D529" s="1">
        <v>44809</v>
      </c>
      <c r="E529">
        <f t="shared" si="60"/>
        <v>18</v>
      </c>
      <c r="F529" t="s">
        <v>1569</v>
      </c>
      <c r="G529">
        <v>680</v>
      </c>
      <c r="H529">
        <f t="shared" si="57"/>
        <v>68</v>
      </c>
      <c r="I529" t="s">
        <v>7</v>
      </c>
      <c r="J529" t="s">
        <v>8</v>
      </c>
      <c r="L529" t="s">
        <v>6</v>
      </c>
      <c r="M529" t="str">
        <f t="shared" si="58"/>
        <v>M</v>
      </c>
      <c r="N529" t="s">
        <v>682</v>
      </c>
      <c r="O529" t="s">
        <v>683</v>
      </c>
      <c r="P529" t="s">
        <v>557</v>
      </c>
      <c r="Q529">
        <v>3</v>
      </c>
      <c r="R529">
        <f t="shared" si="61"/>
        <v>2019</v>
      </c>
      <c r="S529" t="s">
        <v>8</v>
      </c>
      <c r="T529" t="s">
        <v>8</v>
      </c>
      <c r="U529" t="s">
        <v>9088</v>
      </c>
      <c r="V529">
        <f>VLOOKUP(P529,'PBT Tag Rates'!$B$5:$E$34,4,FALSE)</f>
        <v>0.95971980899999998</v>
      </c>
      <c r="W529">
        <v>1</v>
      </c>
      <c r="X529" s="16">
        <f>IFERROR(LOOKUP(H529,{30,43,48,53,58,63,68,73,78,83,88,93,97},{42,47,52,57,62,67,72,77,82,87,92,99,100}),999)</f>
        <v>72</v>
      </c>
      <c r="Y529" s="19">
        <f t="shared" si="59"/>
        <v>5.6818181818181825</v>
      </c>
      <c r="Z529" s="19">
        <f t="shared" si="62"/>
        <v>5.7284090909090919</v>
      </c>
      <c r="AA529" s="19">
        <f t="shared" si="63"/>
        <v>17.185227272727278</v>
      </c>
      <c r="AB529" s="19" t="s">
        <v>8887</v>
      </c>
    </row>
    <row r="530" spans="1:28" x14ac:dyDescent="0.35">
      <c r="A530" t="s">
        <v>1562</v>
      </c>
      <c r="B530" t="s">
        <v>2859</v>
      </c>
      <c r="C530" t="s">
        <v>2860</v>
      </c>
      <c r="D530" s="1">
        <v>44809</v>
      </c>
      <c r="E530">
        <f t="shared" si="60"/>
        <v>18</v>
      </c>
      <c r="F530" t="s">
        <v>16</v>
      </c>
      <c r="G530">
        <v>690</v>
      </c>
      <c r="H530">
        <f t="shared" si="57"/>
        <v>69</v>
      </c>
      <c r="I530" t="s">
        <v>7</v>
      </c>
      <c r="J530" t="s">
        <v>8</v>
      </c>
      <c r="L530" t="s">
        <v>16</v>
      </c>
      <c r="M530" t="str">
        <f t="shared" si="58"/>
        <v>F</v>
      </c>
      <c r="N530" t="s">
        <v>586</v>
      </c>
      <c r="O530" t="s">
        <v>965</v>
      </c>
      <c r="P530" t="s">
        <v>557</v>
      </c>
      <c r="Q530">
        <v>3</v>
      </c>
      <c r="R530">
        <f t="shared" si="61"/>
        <v>2019</v>
      </c>
      <c r="S530" t="s">
        <v>8</v>
      </c>
      <c r="T530" t="s">
        <v>8</v>
      </c>
      <c r="U530" t="s">
        <v>9088</v>
      </c>
      <c r="V530">
        <f>VLOOKUP(P530,'PBT Tag Rates'!$B$5:$E$34,4,FALSE)</f>
        <v>0.95971980899999998</v>
      </c>
      <c r="W530">
        <v>1</v>
      </c>
      <c r="X530" s="16">
        <f>IFERROR(LOOKUP(H530,{30,43,48,53,58,63,68,73,78,83,88,93,97},{42,47,52,57,62,67,72,77,82,87,92,99,100}),999)</f>
        <v>72</v>
      </c>
      <c r="Y530" s="19">
        <f t="shared" si="59"/>
        <v>5.6818181818181825</v>
      </c>
      <c r="Z530" s="19">
        <f t="shared" si="62"/>
        <v>5.7284090909090919</v>
      </c>
      <c r="AA530" s="19">
        <f t="shared" si="63"/>
        <v>17.185227272727278</v>
      </c>
      <c r="AB530" s="19" t="s">
        <v>8887</v>
      </c>
    </row>
    <row r="531" spans="1:28" x14ac:dyDescent="0.35">
      <c r="A531" t="s">
        <v>1562</v>
      </c>
      <c r="B531" t="s">
        <v>2861</v>
      </c>
      <c r="C531" t="s">
        <v>2862</v>
      </c>
      <c r="D531" s="1">
        <v>44809</v>
      </c>
      <c r="E531">
        <f t="shared" si="60"/>
        <v>18</v>
      </c>
      <c r="F531" t="s">
        <v>1569</v>
      </c>
      <c r="G531">
        <v>600</v>
      </c>
      <c r="H531">
        <f t="shared" si="57"/>
        <v>60</v>
      </c>
      <c r="I531" t="s">
        <v>7</v>
      </c>
      <c r="J531" t="s">
        <v>8</v>
      </c>
      <c r="L531" t="s">
        <v>6</v>
      </c>
      <c r="M531" t="str">
        <f t="shared" si="58"/>
        <v>M</v>
      </c>
      <c r="N531" t="s">
        <v>1639</v>
      </c>
      <c r="O531" t="s">
        <v>1640</v>
      </c>
      <c r="P531" t="s">
        <v>557</v>
      </c>
      <c r="Q531">
        <v>3</v>
      </c>
      <c r="R531">
        <f t="shared" si="61"/>
        <v>2019</v>
      </c>
      <c r="S531" t="s">
        <v>8</v>
      </c>
      <c r="T531" t="s">
        <v>8</v>
      </c>
      <c r="U531" t="s">
        <v>9086</v>
      </c>
      <c r="V531">
        <f>VLOOKUP(P531,'PBT Tag Rates'!$B$5:$E$34,4,FALSE)</f>
        <v>0.95971980899999998</v>
      </c>
      <c r="W531">
        <v>1</v>
      </c>
      <c r="X531" s="16">
        <f>IFERROR(LOOKUP(H531,{30,43,48,53,58,63,68,73,78,83,88,93,97},{42,47,52,57,62,67,72,77,82,87,92,99,100}),999)</f>
        <v>62</v>
      </c>
      <c r="Y531" s="19">
        <f t="shared" si="59"/>
        <v>5.6818181818181825</v>
      </c>
      <c r="Z531" s="19">
        <f t="shared" si="62"/>
        <v>5.7284090909090919</v>
      </c>
      <c r="AA531" s="19">
        <f t="shared" si="63"/>
        <v>17.185227272727278</v>
      </c>
      <c r="AB531" s="19" t="s">
        <v>8887</v>
      </c>
    </row>
    <row r="532" spans="1:28" x14ac:dyDescent="0.35">
      <c r="A532" t="s">
        <v>1562</v>
      </c>
      <c r="B532" t="s">
        <v>2863</v>
      </c>
      <c r="C532" t="s">
        <v>2864</v>
      </c>
      <c r="D532" s="1">
        <v>44809</v>
      </c>
      <c r="E532">
        <f t="shared" si="60"/>
        <v>18</v>
      </c>
      <c r="F532" t="s">
        <v>6</v>
      </c>
      <c r="G532">
        <v>840</v>
      </c>
      <c r="H532">
        <f t="shared" si="57"/>
        <v>84</v>
      </c>
      <c r="I532" t="s">
        <v>7</v>
      </c>
      <c r="J532" t="s">
        <v>8</v>
      </c>
      <c r="L532" t="s">
        <v>6</v>
      </c>
      <c r="M532" t="str">
        <f t="shared" si="58"/>
        <v>M</v>
      </c>
      <c r="N532" t="s">
        <v>580</v>
      </c>
      <c r="O532" t="s">
        <v>581</v>
      </c>
      <c r="P532" t="s">
        <v>19</v>
      </c>
      <c r="Q532">
        <v>4</v>
      </c>
      <c r="R532">
        <f t="shared" si="61"/>
        <v>2018</v>
      </c>
      <c r="S532" t="s">
        <v>8</v>
      </c>
      <c r="T532" t="s">
        <v>8</v>
      </c>
      <c r="U532" t="s">
        <v>9006</v>
      </c>
      <c r="V532">
        <f>VLOOKUP(P532,'PBT Tag Rates'!$B$5:$E$34,4,FALSE)</f>
        <v>0.80551598400000002</v>
      </c>
      <c r="W532">
        <v>1</v>
      </c>
      <c r="X532" s="16">
        <f>IFERROR(LOOKUP(H532,{30,43,48,53,58,63,68,73,78,83,88,93,97},{42,47,52,57,62,67,72,77,82,87,92,99,100}),999)</f>
        <v>87</v>
      </c>
      <c r="Y532" s="19">
        <f t="shared" si="59"/>
        <v>5.6818181818181825</v>
      </c>
      <c r="Z532" s="19">
        <f t="shared" si="62"/>
        <v>5.7284090909090919</v>
      </c>
      <c r="AA532" s="19">
        <f t="shared" si="63"/>
        <v>17.185227272727278</v>
      </c>
      <c r="AB532" s="19" t="s">
        <v>8886</v>
      </c>
    </row>
    <row r="533" spans="1:28" x14ac:dyDescent="0.35">
      <c r="A533" t="s">
        <v>1562</v>
      </c>
      <c r="B533" t="s">
        <v>2865</v>
      </c>
      <c r="C533" t="s">
        <v>2866</v>
      </c>
      <c r="D533" s="1">
        <v>44809</v>
      </c>
      <c r="E533">
        <f t="shared" si="60"/>
        <v>18</v>
      </c>
      <c r="F533" t="s">
        <v>6</v>
      </c>
      <c r="G533">
        <v>800</v>
      </c>
      <c r="H533">
        <f t="shared" si="57"/>
        <v>80</v>
      </c>
      <c r="I533" t="s">
        <v>7</v>
      </c>
      <c r="J533" t="s">
        <v>8</v>
      </c>
      <c r="L533" t="s">
        <v>16</v>
      </c>
      <c r="M533" t="str">
        <f t="shared" si="58"/>
        <v>F</v>
      </c>
      <c r="N533" t="s">
        <v>8</v>
      </c>
      <c r="O533" t="s">
        <v>8</v>
      </c>
      <c r="P533" t="s">
        <v>11</v>
      </c>
      <c r="Q533" t="s">
        <v>8</v>
      </c>
      <c r="R533" t="str">
        <f t="shared" si="61"/>
        <v>U</v>
      </c>
      <c r="S533" t="s">
        <v>12</v>
      </c>
      <c r="T533">
        <v>1</v>
      </c>
      <c r="U533" t="s">
        <v>11</v>
      </c>
      <c r="V533" t="e">
        <f>VLOOKUP(P533,'PBT Tag Rates'!$B$5:$E$34,4,FALSE)</f>
        <v>#N/A</v>
      </c>
      <c r="W533">
        <v>1</v>
      </c>
      <c r="X533" s="16">
        <f>IFERROR(LOOKUP(H533,{30,43,48,53,58,63,68,73,78,83,88,93,97},{42,47,52,57,62,67,72,77,82,87,92,99,100}),999)</f>
        <v>82</v>
      </c>
      <c r="Y533" s="19">
        <f t="shared" si="59"/>
        <v>5.6818181818181825</v>
      </c>
      <c r="Z533" s="19">
        <f t="shared" si="62"/>
        <v>5.7284090909090919</v>
      </c>
      <c r="AA533" s="19">
        <f t="shared" si="63"/>
        <v>17.185227272727278</v>
      </c>
      <c r="AB533" s="19" t="s">
        <v>8887</v>
      </c>
    </row>
    <row r="534" spans="1:28" x14ac:dyDescent="0.35">
      <c r="A534" t="s">
        <v>1562</v>
      </c>
      <c r="B534" t="s">
        <v>2867</v>
      </c>
      <c r="C534" t="s">
        <v>2868</v>
      </c>
      <c r="D534" s="1">
        <v>44809</v>
      </c>
      <c r="E534">
        <f t="shared" si="60"/>
        <v>18</v>
      </c>
      <c r="F534" t="s">
        <v>16</v>
      </c>
      <c r="G534">
        <v>790</v>
      </c>
      <c r="H534">
        <f t="shared" si="57"/>
        <v>79</v>
      </c>
      <c r="I534" t="s">
        <v>9</v>
      </c>
      <c r="J534">
        <v>1</v>
      </c>
      <c r="L534" t="s">
        <v>16</v>
      </c>
      <c r="M534" t="str">
        <f t="shared" si="58"/>
        <v>F</v>
      </c>
      <c r="N534" t="s">
        <v>8</v>
      </c>
      <c r="O534" t="s">
        <v>8</v>
      </c>
      <c r="P534" t="s">
        <v>11</v>
      </c>
      <c r="Q534" t="s">
        <v>8</v>
      </c>
      <c r="R534" t="str">
        <f t="shared" si="61"/>
        <v>U</v>
      </c>
      <c r="S534" t="s">
        <v>12</v>
      </c>
      <c r="T534">
        <v>0.999999999999999</v>
      </c>
      <c r="U534" t="s">
        <v>8890</v>
      </c>
      <c r="V534" t="e">
        <f>VLOOKUP(P534,'PBT Tag Rates'!$B$5:$E$34,4,FALSE)</f>
        <v>#N/A</v>
      </c>
      <c r="W534">
        <v>1</v>
      </c>
      <c r="X534" s="16">
        <f>IFERROR(LOOKUP(H534,{30,43,48,53,58,63,68,73,78,83,88,93,97},{42,47,52,57,62,67,72,77,82,87,92,99,100}),999)</f>
        <v>82</v>
      </c>
      <c r="Y534" s="19">
        <f t="shared" si="59"/>
        <v>5.6818181818181825</v>
      </c>
      <c r="Z534" s="19">
        <f t="shared" si="62"/>
        <v>5.7284090909090919</v>
      </c>
      <c r="AA534" s="19">
        <f t="shared" si="63"/>
        <v>17.185227272727278</v>
      </c>
      <c r="AB534" s="19" t="s">
        <v>8887</v>
      </c>
    </row>
    <row r="535" spans="1:28" x14ac:dyDescent="0.35">
      <c r="A535" t="s">
        <v>1562</v>
      </c>
      <c r="B535" t="s">
        <v>2869</v>
      </c>
      <c r="C535" t="s">
        <v>2870</v>
      </c>
      <c r="D535" s="1">
        <v>44809</v>
      </c>
      <c r="E535">
        <f t="shared" si="60"/>
        <v>18</v>
      </c>
      <c r="F535" t="s">
        <v>16</v>
      </c>
      <c r="G535">
        <v>780</v>
      </c>
      <c r="H535">
        <f t="shared" si="57"/>
        <v>78</v>
      </c>
      <c r="I535" t="s">
        <v>7</v>
      </c>
      <c r="J535" t="s">
        <v>8</v>
      </c>
      <c r="L535" t="s">
        <v>16</v>
      </c>
      <c r="M535" t="str">
        <f t="shared" si="58"/>
        <v>F</v>
      </c>
      <c r="N535" t="s">
        <v>40</v>
      </c>
      <c r="O535" t="s">
        <v>41</v>
      </c>
      <c r="P535" t="s">
        <v>10</v>
      </c>
      <c r="Q535">
        <v>5</v>
      </c>
      <c r="R535">
        <f t="shared" si="61"/>
        <v>2017</v>
      </c>
      <c r="S535" t="s">
        <v>8</v>
      </c>
      <c r="T535" t="s">
        <v>8</v>
      </c>
      <c r="U535" t="s">
        <v>8875</v>
      </c>
      <c r="V535">
        <f>VLOOKUP(P535,'PBT Tag Rates'!$B$5:$E$34,4,FALSE)</f>
        <v>0.76170174199999996</v>
      </c>
      <c r="W535">
        <v>1</v>
      </c>
      <c r="X535" s="16">
        <f>IFERROR(LOOKUP(H535,{30,43,48,53,58,63,68,73,78,83,88,93,97},{42,47,52,57,62,67,72,77,82,87,92,99,100}),999)</f>
        <v>82</v>
      </c>
      <c r="Y535" s="19">
        <f t="shared" si="59"/>
        <v>5.6818181818181825</v>
      </c>
      <c r="Z535" s="19">
        <f t="shared" si="62"/>
        <v>5.7284090909090919</v>
      </c>
      <c r="AA535" s="19">
        <f t="shared" si="63"/>
        <v>17.185227272727278</v>
      </c>
      <c r="AB535" s="19" t="s">
        <v>8886</v>
      </c>
    </row>
    <row r="536" spans="1:28" x14ac:dyDescent="0.35">
      <c r="A536" t="s">
        <v>1562</v>
      </c>
      <c r="B536" t="s">
        <v>2871</v>
      </c>
      <c r="C536" t="s">
        <v>2872</v>
      </c>
      <c r="D536" s="1">
        <v>44809</v>
      </c>
      <c r="E536">
        <f t="shared" si="60"/>
        <v>18</v>
      </c>
      <c r="F536" t="s">
        <v>1569</v>
      </c>
      <c r="G536">
        <v>610</v>
      </c>
      <c r="H536">
        <f t="shared" si="57"/>
        <v>61</v>
      </c>
      <c r="I536" t="s">
        <v>9</v>
      </c>
      <c r="J536">
        <v>1</v>
      </c>
      <c r="L536" t="s">
        <v>6</v>
      </c>
      <c r="M536" t="str">
        <f t="shared" si="58"/>
        <v>M</v>
      </c>
      <c r="N536" t="s">
        <v>1907</v>
      </c>
      <c r="O536" t="s">
        <v>1908</v>
      </c>
      <c r="P536" t="s">
        <v>557</v>
      </c>
      <c r="Q536">
        <v>3</v>
      </c>
      <c r="R536">
        <f t="shared" si="61"/>
        <v>2019</v>
      </c>
      <c r="S536" t="s">
        <v>8</v>
      </c>
      <c r="T536" t="s">
        <v>8</v>
      </c>
      <c r="U536" t="s">
        <v>9084</v>
      </c>
      <c r="V536">
        <f>VLOOKUP(P536,'PBT Tag Rates'!$B$5:$E$34,4,FALSE)</f>
        <v>0.95971980899999998</v>
      </c>
      <c r="W536">
        <v>1</v>
      </c>
      <c r="X536" s="16">
        <f>IFERROR(LOOKUP(H536,{30,43,48,53,58,63,68,73,78,83,88,93,97},{42,47,52,57,62,67,72,77,82,87,92,99,100}),999)</f>
        <v>62</v>
      </c>
      <c r="Y536" s="19">
        <f t="shared" si="59"/>
        <v>5.6818181818181825</v>
      </c>
      <c r="Z536" s="19">
        <f t="shared" si="62"/>
        <v>5.7284090909090919</v>
      </c>
      <c r="AA536" s="19">
        <f t="shared" si="63"/>
        <v>17.185227272727278</v>
      </c>
      <c r="AB536" s="19" t="s">
        <v>8887</v>
      </c>
    </row>
    <row r="537" spans="1:28" x14ac:dyDescent="0.35">
      <c r="A537" t="s">
        <v>1562</v>
      </c>
      <c r="B537" t="s">
        <v>2873</v>
      </c>
      <c r="C537" t="s">
        <v>2874</v>
      </c>
      <c r="D537" s="1">
        <v>44809</v>
      </c>
      <c r="E537">
        <f t="shared" si="60"/>
        <v>18</v>
      </c>
      <c r="F537" t="s">
        <v>6</v>
      </c>
      <c r="G537">
        <v>740</v>
      </c>
      <c r="H537">
        <f t="shared" si="57"/>
        <v>74</v>
      </c>
      <c r="I537" t="s">
        <v>7</v>
      </c>
      <c r="J537" t="s">
        <v>8</v>
      </c>
      <c r="L537" t="s">
        <v>16</v>
      </c>
      <c r="M537" t="str">
        <f t="shared" si="58"/>
        <v>F</v>
      </c>
      <c r="N537" t="s">
        <v>8</v>
      </c>
      <c r="O537" t="s">
        <v>8</v>
      </c>
      <c r="P537" t="s">
        <v>11</v>
      </c>
      <c r="Q537" t="s">
        <v>8</v>
      </c>
      <c r="R537" t="str">
        <f t="shared" si="61"/>
        <v>U</v>
      </c>
      <c r="S537" t="s">
        <v>12</v>
      </c>
      <c r="T537">
        <v>0.999999999999998</v>
      </c>
      <c r="U537" t="s">
        <v>11</v>
      </c>
      <c r="V537" t="e">
        <f>VLOOKUP(P537,'PBT Tag Rates'!$B$5:$E$34,4,FALSE)</f>
        <v>#N/A</v>
      </c>
      <c r="W537">
        <v>1</v>
      </c>
      <c r="X537" s="16">
        <f>IFERROR(LOOKUP(H537,{30,43,48,53,58,63,68,73,78,83,88,93,97},{42,47,52,57,62,67,72,77,82,87,92,99,100}),999)</f>
        <v>77</v>
      </c>
      <c r="Y537" s="19">
        <f t="shared" si="59"/>
        <v>5.6818181818181825</v>
      </c>
      <c r="Z537" s="19">
        <f t="shared" si="62"/>
        <v>5.7284090909090919</v>
      </c>
      <c r="AA537" s="19">
        <f t="shared" si="63"/>
        <v>17.185227272727278</v>
      </c>
      <c r="AB537" s="19" t="s">
        <v>8887</v>
      </c>
    </row>
    <row r="538" spans="1:28" x14ac:dyDescent="0.35">
      <c r="A538" t="s">
        <v>1562</v>
      </c>
      <c r="B538" t="s">
        <v>2875</v>
      </c>
      <c r="C538" t="s">
        <v>2876</v>
      </c>
      <c r="D538" s="1">
        <v>44809</v>
      </c>
      <c r="E538">
        <f t="shared" si="60"/>
        <v>18</v>
      </c>
      <c r="F538" t="s">
        <v>6</v>
      </c>
      <c r="G538">
        <v>740</v>
      </c>
      <c r="H538">
        <f t="shared" si="57"/>
        <v>74</v>
      </c>
      <c r="I538" t="s">
        <v>7</v>
      </c>
      <c r="J538" t="s">
        <v>8</v>
      </c>
      <c r="L538" t="s">
        <v>6</v>
      </c>
      <c r="M538" t="str">
        <f t="shared" si="58"/>
        <v>M</v>
      </c>
      <c r="N538" t="s">
        <v>2877</v>
      </c>
      <c r="O538" t="s">
        <v>2878</v>
      </c>
      <c r="P538" t="s">
        <v>15</v>
      </c>
      <c r="Q538">
        <v>4</v>
      </c>
      <c r="R538">
        <f t="shared" si="61"/>
        <v>2018</v>
      </c>
      <c r="S538" t="s">
        <v>8</v>
      </c>
      <c r="T538" t="s">
        <v>8</v>
      </c>
      <c r="U538" t="s">
        <v>8858</v>
      </c>
      <c r="V538">
        <f>VLOOKUP(P538,'PBT Tag Rates'!$B$5:$E$34,4,FALSE)</f>
        <v>0.96828396500000002</v>
      </c>
      <c r="W538">
        <v>1</v>
      </c>
      <c r="X538" s="16">
        <f>IFERROR(LOOKUP(H538,{30,43,48,53,58,63,68,73,78,83,88,93,97},{42,47,52,57,62,67,72,77,82,87,92,99,100}),999)</f>
        <v>77</v>
      </c>
      <c r="Y538" s="19">
        <f t="shared" si="59"/>
        <v>5.6818181818181825</v>
      </c>
      <c r="Z538" s="19">
        <f t="shared" si="62"/>
        <v>5.7284090909090919</v>
      </c>
      <c r="AA538" s="19">
        <f t="shared" si="63"/>
        <v>17.185227272727278</v>
      </c>
      <c r="AB538" s="19" t="s">
        <v>8887</v>
      </c>
    </row>
    <row r="539" spans="1:28" x14ac:dyDescent="0.35">
      <c r="A539" t="s">
        <v>1562</v>
      </c>
      <c r="B539" t="s">
        <v>2879</v>
      </c>
      <c r="C539" t="s">
        <v>2880</v>
      </c>
      <c r="D539" s="1">
        <v>44809</v>
      </c>
      <c r="E539">
        <f t="shared" si="60"/>
        <v>18</v>
      </c>
      <c r="F539" t="s">
        <v>16</v>
      </c>
      <c r="G539">
        <v>660</v>
      </c>
      <c r="H539">
        <f t="shared" si="57"/>
        <v>66</v>
      </c>
      <c r="I539" t="s">
        <v>7</v>
      </c>
      <c r="J539" t="s">
        <v>8</v>
      </c>
      <c r="L539" t="s">
        <v>16</v>
      </c>
      <c r="M539" t="str">
        <f t="shared" si="58"/>
        <v>F</v>
      </c>
      <c r="N539" t="s">
        <v>1057</v>
      </c>
      <c r="O539" t="s">
        <v>1058</v>
      </c>
      <c r="P539" t="s">
        <v>557</v>
      </c>
      <c r="Q539">
        <v>3</v>
      </c>
      <c r="R539">
        <f t="shared" si="61"/>
        <v>2019</v>
      </c>
      <c r="S539" t="s">
        <v>8</v>
      </c>
      <c r="T539" t="s">
        <v>8</v>
      </c>
      <c r="U539" t="s">
        <v>9086</v>
      </c>
      <c r="V539">
        <f>VLOOKUP(P539,'PBT Tag Rates'!$B$5:$E$34,4,FALSE)</f>
        <v>0.95971980899999998</v>
      </c>
      <c r="W539">
        <v>1</v>
      </c>
      <c r="X539" s="16">
        <f>IFERROR(LOOKUP(H539,{30,43,48,53,58,63,68,73,78,83,88,93,97},{42,47,52,57,62,67,72,77,82,87,92,99,100}),999)</f>
        <v>67</v>
      </c>
      <c r="Y539" s="19">
        <f t="shared" si="59"/>
        <v>5.6818181818181825</v>
      </c>
      <c r="Z539" s="19">
        <f t="shared" si="62"/>
        <v>5.7284090909090919</v>
      </c>
      <c r="AA539" s="19">
        <f t="shared" si="63"/>
        <v>17.185227272727278</v>
      </c>
      <c r="AB539" s="19" t="s">
        <v>8887</v>
      </c>
    </row>
    <row r="540" spans="1:28" x14ac:dyDescent="0.35">
      <c r="A540" t="s">
        <v>1562</v>
      </c>
      <c r="B540" t="s">
        <v>2881</v>
      </c>
      <c r="C540" t="s">
        <v>2882</v>
      </c>
      <c r="D540" s="1">
        <v>44809</v>
      </c>
      <c r="E540">
        <f t="shared" si="60"/>
        <v>18</v>
      </c>
      <c r="F540" t="s">
        <v>16</v>
      </c>
      <c r="G540">
        <v>770</v>
      </c>
      <c r="H540">
        <f t="shared" si="57"/>
        <v>77</v>
      </c>
      <c r="I540" t="s">
        <v>9</v>
      </c>
      <c r="J540">
        <v>1</v>
      </c>
      <c r="L540" t="s">
        <v>16</v>
      </c>
      <c r="M540" t="str">
        <f t="shared" si="58"/>
        <v>F</v>
      </c>
      <c r="N540" t="s">
        <v>1282</v>
      </c>
      <c r="O540" t="s">
        <v>2883</v>
      </c>
      <c r="P540" t="s">
        <v>19</v>
      </c>
      <c r="Q540">
        <v>4</v>
      </c>
      <c r="R540">
        <f t="shared" si="61"/>
        <v>2018</v>
      </c>
      <c r="S540" t="s">
        <v>8</v>
      </c>
      <c r="T540" t="s">
        <v>8</v>
      </c>
      <c r="U540" t="s">
        <v>9007</v>
      </c>
      <c r="V540">
        <f>VLOOKUP(P540,'PBT Tag Rates'!$B$5:$E$34,4,FALSE)</f>
        <v>0.80551598400000002</v>
      </c>
      <c r="W540">
        <v>1</v>
      </c>
      <c r="X540" s="16">
        <f>IFERROR(LOOKUP(H540,{30,43,48,53,58,63,68,73,78,83,88,93,97},{42,47,52,57,62,67,72,77,82,87,92,99,100}),999)</f>
        <v>77</v>
      </c>
      <c r="Y540" s="19">
        <f t="shared" si="59"/>
        <v>5.6818181818181825</v>
      </c>
      <c r="Z540" s="19">
        <f t="shared" si="62"/>
        <v>5.7284090909090919</v>
      </c>
      <c r="AA540" s="19">
        <f t="shared" si="63"/>
        <v>17.185227272727278</v>
      </c>
      <c r="AB540" s="19" t="s">
        <v>8886</v>
      </c>
    </row>
    <row r="541" spans="1:28" x14ac:dyDescent="0.35">
      <c r="A541" t="s">
        <v>1562</v>
      </c>
      <c r="B541" t="s">
        <v>2884</v>
      </c>
      <c r="C541" t="s">
        <v>2885</v>
      </c>
      <c r="D541" s="1">
        <v>44809</v>
      </c>
      <c r="E541">
        <f t="shared" si="60"/>
        <v>18</v>
      </c>
      <c r="F541" t="s">
        <v>16</v>
      </c>
      <c r="G541">
        <v>780</v>
      </c>
      <c r="H541">
        <f t="shared" si="57"/>
        <v>78</v>
      </c>
      <c r="I541" t="s">
        <v>7</v>
      </c>
      <c r="J541" t="s">
        <v>8</v>
      </c>
      <c r="L541" t="s">
        <v>16</v>
      </c>
      <c r="M541" t="str">
        <f t="shared" si="58"/>
        <v>F</v>
      </c>
      <c r="N541" t="s">
        <v>903</v>
      </c>
      <c r="O541" t="s">
        <v>2511</v>
      </c>
      <c r="P541" t="s">
        <v>19</v>
      </c>
      <c r="Q541">
        <v>4</v>
      </c>
      <c r="R541">
        <f t="shared" si="61"/>
        <v>2018</v>
      </c>
      <c r="S541" t="s">
        <v>8</v>
      </c>
      <c r="T541" t="s">
        <v>8</v>
      </c>
      <c r="U541" t="s">
        <v>9084</v>
      </c>
      <c r="V541">
        <f>VLOOKUP(P541,'PBT Tag Rates'!$B$5:$E$34,4,FALSE)</f>
        <v>0.80551598400000002</v>
      </c>
      <c r="W541">
        <v>1</v>
      </c>
      <c r="X541" s="16">
        <f>IFERROR(LOOKUP(H541,{30,43,48,53,58,63,68,73,78,83,88,93,97},{42,47,52,57,62,67,72,77,82,87,92,99,100}),999)</f>
        <v>82</v>
      </c>
      <c r="Y541" s="19">
        <f t="shared" si="59"/>
        <v>5.6818181818181825</v>
      </c>
      <c r="Z541" s="19">
        <f t="shared" si="62"/>
        <v>5.7284090909090919</v>
      </c>
      <c r="AA541" s="19">
        <f t="shared" si="63"/>
        <v>17.185227272727278</v>
      </c>
      <c r="AB541" s="19" t="s">
        <v>8887</v>
      </c>
    </row>
    <row r="542" spans="1:28" x14ac:dyDescent="0.35">
      <c r="A542" t="s">
        <v>1562</v>
      </c>
      <c r="B542" t="s">
        <v>2886</v>
      </c>
      <c r="C542" t="s">
        <v>2887</v>
      </c>
      <c r="D542" s="1">
        <v>44809</v>
      </c>
      <c r="E542">
        <f t="shared" si="60"/>
        <v>18</v>
      </c>
      <c r="F542" t="s">
        <v>16</v>
      </c>
      <c r="G542">
        <v>820</v>
      </c>
      <c r="H542">
        <f t="shared" si="57"/>
        <v>82</v>
      </c>
      <c r="I542" t="s">
        <v>9</v>
      </c>
      <c r="J542" t="s">
        <v>8</v>
      </c>
      <c r="L542" t="s">
        <v>16</v>
      </c>
      <c r="M542" t="str">
        <f t="shared" si="58"/>
        <v>F</v>
      </c>
      <c r="N542" t="s">
        <v>8</v>
      </c>
      <c r="O542" t="s">
        <v>8</v>
      </c>
      <c r="P542" t="s">
        <v>11</v>
      </c>
      <c r="Q542" t="s">
        <v>8</v>
      </c>
      <c r="R542" t="str">
        <f t="shared" si="61"/>
        <v>U</v>
      </c>
      <c r="S542" t="s">
        <v>12</v>
      </c>
      <c r="T542">
        <v>0.999999999999999</v>
      </c>
      <c r="U542" t="s">
        <v>8890</v>
      </c>
      <c r="V542" t="e">
        <f>VLOOKUP(P542,'PBT Tag Rates'!$B$5:$E$34,4,FALSE)</f>
        <v>#N/A</v>
      </c>
      <c r="W542">
        <v>1</v>
      </c>
      <c r="X542" s="16">
        <f>IFERROR(LOOKUP(H542,{30,43,48,53,58,63,68,73,78,83,88,93,97},{42,47,52,57,62,67,72,77,82,87,92,99,100}),999)</f>
        <v>82</v>
      </c>
      <c r="Y542" s="19">
        <f t="shared" si="59"/>
        <v>5.6818181818181825</v>
      </c>
      <c r="Z542" s="19">
        <f t="shared" si="62"/>
        <v>5.7284090909090919</v>
      </c>
      <c r="AA542" s="19">
        <f t="shared" si="63"/>
        <v>17.185227272727278</v>
      </c>
      <c r="AB542" s="19" t="s">
        <v>8887</v>
      </c>
    </row>
    <row r="543" spans="1:28" x14ac:dyDescent="0.35">
      <c r="A543" t="s">
        <v>1562</v>
      </c>
      <c r="B543" t="s">
        <v>2888</v>
      </c>
      <c r="C543" t="s">
        <v>2889</v>
      </c>
      <c r="D543" s="1">
        <v>44809</v>
      </c>
      <c r="E543">
        <f t="shared" si="60"/>
        <v>18</v>
      </c>
      <c r="F543" t="s">
        <v>16</v>
      </c>
      <c r="G543">
        <v>800</v>
      </c>
      <c r="H543">
        <f t="shared" si="57"/>
        <v>80</v>
      </c>
      <c r="I543" t="s">
        <v>7</v>
      </c>
      <c r="J543" t="s">
        <v>8</v>
      </c>
      <c r="L543" t="s">
        <v>16</v>
      </c>
      <c r="M543" t="str">
        <f t="shared" si="58"/>
        <v>F</v>
      </c>
      <c r="N543" t="s">
        <v>8</v>
      </c>
      <c r="O543" t="s">
        <v>8</v>
      </c>
      <c r="P543" t="s">
        <v>11</v>
      </c>
      <c r="Q543" t="s">
        <v>8</v>
      </c>
      <c r="R543" t="str">
        <f t="shared" si="61"/>
        <v>U</v>
      </c>
      <c r="S543" t="s">
        <v>12</v>
      </c>
      <c r="T543">
        <v>1</v>
      </c>
      <c r="U543" t="s">
        <v>11</v>
      </c>
      <c r="V543" t="e">
        <f>VLOOKUP(P543,'PBT Tag Rates'!$B$5:$E$34,4,FALSE)</f>
        <v>#N/A</v>
      </c>
      <c r="W543">
        <v>1</v>
      </c>
      <c r="X543" s="16">
        <f>IFERROR(LOOKUP(H543,{30,43,48,53,58,63,68,73,78,83,88,93,97},{42,47,52,57,62,67,72,77,82,87,92,99,100}),999)</f>
        <v>82</v>
      </c>
      <c r="Y543" s="19">
        <f t="shared" si="59"/>
        <v>5.6818181818181825</v>
      </c>
      <c r="Z543" s="19">
        <f t="shared" si="62"/>
        <v>5.7284090909090919</v>
      </c>
      <c r="AA543" s="19">
        <f t="shared" si="63"/>
        <v>17.185227272727278</v>
      </c>
      <c r="AB543" s="19" t="s">
        <v>8887</v>
      </c>
    </row>
    <row r="544" spans="1:28" x14ac:dyDescent="0.35">
      <c r="A544" t="s">
        <v>1562</v>
      </c>
      <c r="B544" t="s">
        <v>2890</v>
      </c>
      <c r="C544" t="s">
        <v>2891</v>
      </c>
      <c r="D544" s="1">
        <v>44809</v>
      </c>
      <c r="E544">
        <f t="shared" si="60"/>
        <v>18</v>
      </c>
      <c r="F544" t="s">
        <v>1569</v>
      </c>
      <c r="G544">
        <v>640</v>
      </c>
      <c r="H544">
        <f t="shared" si="57"/>
        <v>64</v>
      </c>
      <c r="I544" t="s">
        <v>9</v>
      </c>
      <c r="J544">
        <v>1</v>
      </c>
      <c r="L544" t="s">
        <v>6</v>
      </c>
      <c r="M544" t="str">
        <f t="shared" si="58"/>
        <v>M</v>
      </c>
      <c r="N544" t="s">
        <v>754</v>
      </c>
      <c r="O544" t="s">
        <v>1668</v>
      </c>
      <c r="P544" t="s">
        <v>19</v>
      </c>
      <c r="Q544">
        <v>4</v>
      </c>
      <c r="R544">
        <f t="shared" si="61"/>
        <v>2018</v>
      </c>
      <c r="S544" t="s">
        <v>8</v>
      </c>
      <c r="T544" t="s">
        <v>8</v>
      </c>
      <c r="U544" t="s">
        <v>9007</v>
      </c>
      <c r="V544">
        <f>VLOOKUP(P544,'PBT Tag Rates'!$B$5:$E$34,4,FALSE)</f>
        <v>0.80551598400000002</v>
      </c>
      <c r="W544">
        <v>1</v>
      </c>
      <c r="X544" s="16">
        <f>IFERROR(LOOKUP(H544,{30,43,48,53,58,63,68,73,78,83,88,93,97},{42,47,52,57,62,67,72,77,82,87,92,99,100}),999)</f>
        <v>67</v>
      </c>
      <c r="Y544" s="19">
        <f t="shared" si="59"/>
        <v>5.6818181818181825</v>
      </c>
      <c r="Z544" s="19">
        <f t="shared" si="62"/>
        <v>5.7284090909090919</v>
      </c>
      <c r="AA544" s="19">
        <f t="shared" si="63"/>
        <v>17.185227272727278</v>
      </c>
      <c r="AB544" s="19" t="s">
        <v>8886</v>
      </c>
    </row>
    <row r="545" spans="1:28" x14ac:dyDescent="0.35">
      <c r="A545" t="s">
        <v>1562</v>
      </c>
      <c r="B545" t="s">
        <v>2892</v>
      </c>
      <c r="C545" t="s">
        <v>2893</v>
      </c>
      <c r="D545" s="1">
        <v>44809</v>
      </c>
      <c r="E545">
        <f t="shared" si="60"/>
        <v>18</v>
      </c>
      <c r="F545" t="s">
        <v>16</v>
      </c>
      <c r="G545">
        <v>640</v>
      </c>
      <c r="H545">
        <f t="shared" si="57"/>
        <v>64</v>
      </c>
      <c r="I545" t="s">
        <v>9</v>
      </c>
      <c r="J545">
        <v>1</v>
      </c>
      <c r="L545" t="s">
        <v>16</v>
      </c>
      <c r="M545" t="str">
        <f t="shared" si="58"/>
        <v>F</v>
      </c>
      <c r="N545" t="s">
        <v>613</v>
      </c>
      <c r="O545" t="s">
        <v>614</v>
      </c>
      <c r="P545" t="s">
        <v>19</v>
      </c>
      <c r="Q545">
        <v>4</v>
      </c>
      <c r="R545">
        <f t="shared" si="61"/>
        <v>2018</v>
      </c>
      <c r="S545" t="s">
        <v>8</v>
      </c>
      <c r="T545" t="s">
        <v>8</v>
      </c>
      <c r="U545" t="s">
        <v>9088</v>
      </c>
      <c r="V545">
        <f>VLOOKUP(P545,'PBT Tag Rates'!$B$5:$E$34,4,FALSE)</f>
        <v>0.80551598400000002</v>
      </c>
      <c r="W545">
        <v>1</v>
      </c>
      <c r="X545" s="16">
        <f>IFERROR(LOOKUP(H545,{30,43,48,53,58,63,68,73,78,83,88,93,97},{42,47,52,57,62,67,72,77,82,87,92,99,100}),999)</f>
        <v>67</v>
      </c>
      <c r="Y545" s="19">
        <f t="shared" si="59"/>
        <v>5.6818181818181825</v>
      </c>
      <c r="Z545" s="19">
        <f t="shared" si="62"/>
        <v>5.7284090909090919</v>
      </c>
      <c r="AA545" s="19">
        <f t="shared" si="63"/>
        <v>17.185227272727278</v>
      </c>
      <c r="AB545" s="19" t="s">
        <v>8887</v>
      </c>
    </row>
    <row r="546" spans="1:28" x14ac:dyDescent="0.35">
      <c r="A546" t="s">
        <v>1562</v>
      </c>
      <c r="B546" t="s">
        <v>2894</v>
      </c>
      <c r="C546" t="s">
        <v>2895</v>
      </c>
      <c r="D546" s="1">
        <v>44809</v>
      </c>
      <c r="E546">
        <f t="shared" si="60"/>
        <v>18</v>
      </c>
      <c r="F546" t="s">
        <v>1569</v>
      </c>
      <c r="G546">
        <v>580</v>
      </c>
      <c r="H546">
        <f t="shared" si="57"/>
        <v>58</v>
      </c>
      <c r="I546" t="s">
        <v>7</v>
      </c>
      <c r="J546" t="s">
        <v>8</v>
      </c>
      <c r="L546" t="s">
        <v>6</v>
      </c>
      <c r="M546" t="str">
        <f t="shared" si="58"/>
        <v>M</v>
      </c>
      <c r="N546" t="s">
        <v>1236</v>
      </c>
      <c r="O546" t="s">
        <v>2791</v>
      </c>
      <c r="P546" t="s">
        <v>557</v>
      </c>
      <c r="Q546">
        <v>3</v>
      </c>
      <c r="R546">
        <f t="shared" si="61"/>
        <v>2019</v>
      </c>
      <c r="S546" t="s">
        <v>8</v>
      </c>
      <c r="T546" t="s">
        <v>8</v>
      </c>
      <c r="U546" t="s">
        <v>9090</v>
      </c>
      <c r="V546">
        <f>VLOOKUP(P546,'PBT Tag Rates'!$B$5:$E$34,4,FALSE)</f>
        <v>0.95971980899999998</v>
      </c>
      <c r="W546">
        <v>1</v>
      </c>
      <c r="X546" s="16">
        <f>IFERROR(LOOKUP(H546,{30,43,48,53,58,63,68,73,78,83,88,93,97},{42,47,52,57,62,67,72,77,82,87,92,99,100}),999)</f>
        <v>62</v>
      </c>
      <c r="Y546" s="19">
        <f t="shared" si="59"/>
        <v>5.6818181818181825</v>
      </c>
      <c r="Z546" s="19">
        <f t="shared" si="62"/>
        <v>5.7284090909090919</v>
      </c>
      <c r="AA546" s="19">
        <f t="shared" si="63"/>
        <v>17.185227272727278</v>
      </c>
      <c r="AB546" s="19" t="s">
        <v>8887</v>
      </c>
    </row>
    <row r="547" spans="1:28" x14ac:dyDescent="0.35">
      <c r="A547" t="s">
        <v>1562</v>
      </c>
      <c r="B547" t="s">
        <v>2896</v>
      </c>
      <c r="C547" t="s">
        <v>2897</v>
      </c>
      <c r="D547" s="1">
        <v>44809</v>
      </c>
      <c r="E547">
        <f t="shared" si="60"/>
        <v>18</v>
      </c>
      <c r="F547" t="s">
        <v>16</v>
      </c>
      <c r="G547">
        <v>740</v>
      </c>
      <c r="H547">
        <f t="shared" si="57"/>
        <v>74</v>
      </c>
      <c r="I547" t="s">
        <v>7</v>
      </c>
      <c r="J547" t="s">
        <v>8</v>
      </c>
      <c r="L547" t="s">
        <v>16</v>
      </c>
      <c r="M547" t="str">
        <f t="shared" si="58"/>
        <v>F</v>
      </c>
      <c r="N547" t="s">
        <v>8</v>
      </c>
      <c r="O547" t="s">
        <v>8</v>
      </c>
      <c r="P547" t="s">
        <v>11</v>
      </c>
      <c r="Q547" t="s">
        <v>8</v>
      </c>
      <c r="R547" t="str">
        <f t="shared" si="61"/>
        <v>U</v>
      </c>
      <c r="S547" t="s">
        <v>12</v>
      </c>
      <c r="T547">
        <v>1</v>
      </c>
      <c r="U547" t="s">
        <v>11</v>
      </c>
      <c r="V547" t="e">
        <f>VLOOKUP(P547,'PBT Tag Rates'!$B$5:$E$34,4,FALSE)</f>
        <v>#N/A</v>
      </c>
      <c r="W547">
        <v>1</v>
      </c>
      <c r="X547" s="16">
        <f>IFERROR(LOOKUP(H547,{30,43,48,53,58,63,68,73,78,83,88,93,97},{42,47,52,57,62,67,72,77,82,87,92,99,100}),999)</f>
        <v>77</v>
      </c>
      <c r="Y547" s="19">
        <f t="shared" si="59"/>
        <v>5.6818181818181825</v>
      </c>
      <c r="Z547" s="19">
        <f t="shared" si="62"/>
        <v>5.7284090909090919</v>
      </c>
      <c r="AA547" s="19">
        <f t="shared" si="63"/>
        <v>17.185227272727278</v>
      </c>
      <c r="AB547" s="19" t="s">
        <v>8887</v>
      </c>
    </row>
    <row r="548" spans="1:28" x14ac:dyDescent="0.35">
      <c r="A548" t="s">
        <v>1562</v>
      </c>
      <c r="B548" t="s">
        <v>2898</v>
      </c>
      <c r="C548" t="s">
        <v>2899</v>
      </c>
      <c r="D548" s="1">
        <v>44809</v>
      </c>
      <c r="E548">
        <f t="shared" si="60"/>
        <v>18</v>
      </c>
      <c r="F548" t="s">
        <v>1569</v>
      </c>
      <c r="G548">
        <v>660</v>
      </c>
      <c r="H548">
        <f t="shared" si="57"/>
        <v>66</v>
      </c>
      <c r="I548" t="s">
        <v>7</v>
      </c>
      <c r="J548" t="s">
        <v>8</v>
      </c>
      <c r="L548" t="s">
        <v>16</v>
      </c>
      <c r="M548" t="str">
        <f t="shared" si="58"/>
        <v>F</v>
      </c>
      <c r="N548" t="s">
        <v>127</v>
      </c>
      <c r="O548" t="s">
        <v>2900</v>
      </c>
      <c r="P548" t="s">
        <v>19</v>
      </c>
      <c r="Q548">
        <v>4</v>
      </c>
      <c r="R548">
        <f t="shared" si="61"/>
        <v>2018</v>
      </c>
      <c r="S548" t="s">
        <v>8</v>
      </c>
      <c r="T548" t="s">
        <v>8</v>
      </c>
      <c r="U548" t="s">
        <v>9006</v>
      </c>
      <c r="V548">
        <f>VLOOKUP(P548,'PBT Tag Rates'!$B$5:$E$34,4,FALSE)</f>
        <v>0.80551598400000002</v>
      </c>
      <c r="W548">
        <v>1</v>
      </c>
      <c r="X548" s="16">
        <f>IFERROR(LOOKUP(H548,{30,43,48,53,58,63,68,73,78,83,88,93,97},{42,47,52,57,62,67,72,77,82,87,92,99,100}),999)</f>
        <v>67</v>
      </c>
      <c r="Y548" s="19">
        <f t="shared" si="59"/>
        <v>5.6818181818181825</v>
      </c>
      <c r="Z548" s="19">
        <f t="shared" si="62"/>
        <v>5.7284090909090919</v>
      </c>
      <c r="AA548" s="19">
        <f t="shared" si="63"/>
        <v>17.185227272727278</v>
      </c>
      <c r="AB548" s="19" t="s">
        <v>8886</v>
      </c>
    </row>
    <row r="549" spans="1:28" x14ac:dyDescent="0.35">
      <c r="A549" t="s">
        <v>1562</v>
      </c>
      <c r="B549" t="s">
        <v>2901</v>
      </c>
      <c r="C549" t="s">
        <v>2902</v>
      </c>
      <c r="D549" s="1">
        <v>44809</v>
      </c>
      <c r="E549">
        <f t="shared" si="60"/>
        <v>18</v>
      </c>
      <c r="F549" t="s">
        <v>16</v>
      </c>
      <c r="G549">
        <v>850</v>
      </c>
      <c r="H549">
        <f t="shared" si="57"/>
        <v>85</v>
      </c>
      <c r="I549" t="s">
        <v>7</v>
      </c>
      <c r="J549" t="s">
        <v>8</v>
      </c>
      <c r="L549" t="s">
        <v>16</v>
      </c>
      <c r="M549" t="str">
        <f t="shared" si="58"/>
        <v>F</v>
      </c>
      <c r="N549" t="s">
        <v>8</v>
      </c>
      <c r="O549" t="s">
        <v>8</v>
      </c>
      <c r="P549" t="s">
        <v>11</v>
      </c>
      <c r="Q549" t="s">
        <v>8</v>
      </c>
      <c r="R549" t="str">
        <f t="shared" si="61"/>
        <v>U</v>
      </c>
      <c r="S549" t="s">
        <v>12</v>
      </c>
      <c r="T549">
        <v>0.999999999999996</v>
      </c>
      <c r="U549" t="s">
        <v>11</v>
      </c>
      <c r="V549" t="e">
        <f>VLOOKUP(P549,'PBT Tag Rates'!$B$5:$E$34,4,FALSE)</f>
        <v>#N/A</v>
      </c>
      <c r="W549">
        <v>1</v>
      </c>
      <c r="X549" s="16">
        <f>IFERROR(LOOKUP(H549,{30,43,48,53,58,63,68,73,78,83,88,93,97},{42,47,52,57,62,67,72,77,82,87,92,99,100}),999)</f>
        <v>87</v>
      </c>
      <c r="Y549" s="19">
        <f t="shared" si="59"/>
        <v>5.6818181818181825</v>
      </c>
      <c r="Z549" s="19">
        <f t="shared" si="62"/>
        <v>5.7284090909090919</v>
      </c>
      <c r="AA549" s="19">
        <f t="shared" si="63"/>
        <v>17.185227272727278</v>
      </c>
      <c r="AB549" s="19" t="s">
        <v>8887</v>
      </c>
    </row>
    <row r="550" spans="1:28" x14ac:dyDescent="0.35">
      <c r="A550" t="s">
        <v>1562</v>
      </c>
      <c r="B550" t="s">
        <v>2903</v>
      </c>
      <c r="C550" t="s">
        <v>2904</v>
      </c>
      <c r="D550" s="1">
        <v>44809</v>
      </c>
      <c r="E550">
        <f t="shared" si="60"/>
        <v>18</v>
      </c>
      <c r="F550" t="s">
        <v>16</v>
      </c>
      <c r="G550">
        <v>780</v>
      </c>
      <c r="H550">
        <f t="shared" si="57"/>
        <v>78</v>
      </c>
      <c r="I550" t="s">
        <v>7</v>
      </c>
      <c r="J550" t="s">
        <v>8</v>
      </c>
      <c r="L550" t="s">
        <v>16</v>
      </c>
      <c r="M550" t="str">
        <f t="shared" si="58"/>
        <v>F</v>
      </c>
      <c r="N550" t="s">
        <v>8</v>
      </c>
      <c r="O550" t="s">
        <v>8</v>
      </c>
      <c r="P550" t="s">
        <v>11</v>
      </c>
      <c r="Q550" t="s">
        <v>8</v>
      </c>
      <c r="R550" t="str">
        <f t="shared" si="61"/>
        <v>U</v>
      </c>
      <c r="S550" t="s">
        <v>12</v>
      </c>
      <c r="T550">
        <v>1</v>
      </c>
      <c r="U550" t="s">
        <v>11</v>
      </c>
      <c r="V550" t="e">
        <f>VLOOKUP(P550,'PBT Tag Rates'!$B$5:$E$34,4,FALSE)</f>
        <v>#N/A</v>
      </c>
      <c r="W550">
        <v>1</v>
      </c>
      <c r="X550" s="16">
        <f>IFERROR(LOOKUP(H550,{30,43,48,53,58,63,68,73,78,83,88,93,97},{42,47,52,57,62,67,72,77,82,87,92,99,100}),999)</f>
        <v>82</v>
      </c>
      <c r="Y550" s="19">
        <f t="shared" si="59"/>
        <v>5.6818181818181825</v>
      </c>
      <c r="Z550" s="19">
        <f t="shared" si="62"/>
        <v>5.7284090909090919</v>
      </c>
      <c r="AA550" s="19">
        <f t="shared" si="63"/>
        <v>17.185227272727278</v>
      </c>
      <c r="AB550" s="19" t="s">
        <v>8887</v>
      </c>
    </row>
    <row r="551" spans="1:28" x14ac:dyDescent="0.35">
      <c r="A551" t="s">
        <v>1562</v>
      </c>
      <c r="B551" t="s">
        <v>2905</v>
      </c>
      <c r="C551" t="s">
        <v>2906</v>
      </c>
      <c r="D551" s="1">
        <v>44809</v>
      </c>
      <c r="E551">
        <f t="shared" si="60"/>
        <v>18</v>
      </c>
      <c r="F551" t="s">
        <v>16</v>
      </c>
      <c r="G551">
        <v>630</v>
      </c>
      <c r="H551">
        <f t="shared" si="57"/>
        <v>63</v>
      </c>
      <c r="I551" t="s">
        <v>7</v>
      </c>
      <c r="J551" t="s">
        <v>8</v>
      </c>
      <c r="L551" t="s">
        <v>16</v>
      </c>
      <c r="M551" t="str">
        <f t="shared" si="58"/>
        <v>F</v>
      </c>
      <c r="N551" t="s">
        <v>668</v>
      </c>
      <c r="O551" t="s">
        <v>669</v>
      </c>
      <c r="P551" t="s">
        <v>557</v>
      </c>
      <c r="Q551">
        <v>3</v>
      </c>
      <c r="R551">
        <f t="shared" si="61"/>
        <v>2019</v>
      </c>
      <c r="S551" t="s">
        <v>8</v>
      </c>
      <c r="T551" t="s">
        <v>8</v>
      </c>
      <c r="U551" t="s">
        <v>9006</v>
      </c>
      <c r="V551">
        <f>VLOOKUP(P551,'PBT Tag Rates'!$B$5:$E$34,4,FALSE)</f>
        <v>0.95971980899999998</v>
      </c>
      <c r="W551">
        <v>1</v>
      </c>
      <c r="X551" s="16">
        <f>IFERROR(LOOKUP(H551,{30,43,48,53,58,63,68,73,78,83,88,93,97},{42,47,52,57,62,67,72,77,82,87,92,99,100}),999)</f>
        <v>67</v>
      </c>
      <c r="Y551" s="19">
        <f t="shared" si="59"/>
        <v>5.6818181818181825</v>
      </c>
      <c r="Z551" s="19">
        <f t="shared" si="62"/>
        <v>5.7284090909090919</v>
      </c>
      <c r="AA551" s="19">
        <f t="shared" si="63"/>
        <v>17.185227272727278</v>
      </c>
      <c r="AB551" s="19" t="s">
        <v>8886</v>
      </c>
    </row>
    <row r="552" spans="1:28" x14ac:dyDescent="0.35">
      <c r="A552" t="s">
        <v>1562</v>
      </c>
      <c r="B552" t="s">
        <v>2907</v>
      </c>
      <c r="C552" t="s">
        <v>2908</v>
      </c>
      <c r="D552" s="1">
        <v>44809</v>
      </c>
      <c r="E552">
        <f t="shared" si="60"/>
        <v>18</v>
      </c>
      <c r="F552" t="s">
        <v>1569</v>
      </c>
      <c r="G552">
        <v>440</v>
      </c>
      <c r="H552">
        <f t="shared" si="57"/>
        <v>44</v>
      </c>
      <c r="I552" t="s">
        <v>7</v>
      </c>
      <c r="J552" t="s">
        <v>8</v>
      </c>
      <c r="L552" t="s">
        <v>6</v>
      </c>
      <c r="M552" t="str">
        <f t="shared" si="58"/>
        <v>M</v>
      </c>
      <c r="N552" t="s">
        <v>2033</v>
      </c>
      <c r="O552" t="s">
        <v>2034</v>
      </c>
      <c r="P552" t="s">
        <v>2035</v>
      </c>
      <c r="Q552">
        <v>2</v>
      </c>
      <c r="R552">
        <f t="shared" si="61"/>
        <v>2020</v>
      </c>
      <c r="S552" t="s">
        <v>8</v>
      </c>
      <c r="T552" t="s">
        <v>8</v>
      </c>
      <c r="U552" t="s">
        <v>9084</v>
      </c>
      <c r="V552">
        <f>VLOOKUP(P552,'PBT Tag Rates'!$B$5:$E$34,4,FALSE)</f>
        <v>0.98961045999999997</v>
      </c>
      <c r="W552">
        <v>1</v>
      </c>
      <c r="X552" s="16">
        <f>IFERROR(LOOKUP(H552,{30,43,48,53,58,63,68,73,78,83,88,93,97},{42,47,52,57,62,67,72,77,82,87,92,99,100}),999)</f>
        <v>47</v>
      </c>
      <c r="Y552" s="19">
        <f t="shared" si="59"/>
        <v>5.6818181818181825</v>
      </c>
      <c r="Z552" s="19">
        <f t="shared" si="62"/>
        <v>5.7284090909090919</v>
      </c>
      <c r="AA552" s="19">
        <f t="shared" si="63"/>
        <v>17.185227272727278</v>
      </c>
      <c r="AB552" s="19" t="s">
        <v>8887</v>
      </c>
    </row>
    <row r="553" spans="1:28" x14ac:dyDescent="0.35">
      <c r="A553" t="s">
        <v>1562</v>
      </c>
      <c r="B553" t="s">
        <v>2909</v>
      </c>
      <c r="C553" t="s">
        <v>2910</v>
      </c>
      <c r="D553" s="1">
        <v>44809</v>
      </c>
      <c r="E553">
        <f t="shared" si="60"/>
        <v>18</v>
      </c>
      <c r="F553" t="s">
        <v>16</v>
      </c>
      <c r="G553">
        <v>830</v>
      </c>
      <c r="H553">
        <f t="shared" si="57"/>
        <v>83</v>
      </c>
      <c r="I553" t="s">
        <v>9</v>
      </c>
      <c r="J553">
        <v>1</v>
      </c>
      <c r="L553" t="s">
        <v>16</v>
      </c>
      <c r="M553" t="str">
        <f t="shared" si="58"/>
        <v>F</v>
      </c>
      <c r="N553" t="s">
        <v>140</v>
      </c>
      <c r="O553" t="s">
        <v>2911</v>
      </c>
      <c r="P553" t="s">
        <v>23</v>
      </c>
      <c r="Q553">
        <v>5</v>
      </c>
      <c r="R553">
        <f t="shared" si="61"/>
        <v>2017</v>
      </c>
      <c r="S553" t="s">
        <v>8</v>
      </c>
      <c r="T553" t="s">
        <v>8</v>
      </c>
      <c r="U553" t="s">
        <v>8858</v>
      </c>
      <c r="V553">
        <f>VLOOKUP(P553,'PBT Tag Rates'!$B$5:$E$34,4,FALSE)</f>
        <v>0.98821806999999995</v>
      </c>
      <c r="W553">
        <v>1</v>
      </c>
      <c r="X553" s="16">
        <f>IFERROR(LOOKUP(H553,{30,43,48,53,58,63,68,73,78,83,88,93,97},{42,47,52,57,62,67,72,77,82,87,92,99,100}),999)</f>
        <v>87</v>
      </c>
      <c r="Y553" s="19">
        <f t="shared" si="59"/>
        <v>5.6818181818181825</v>
      </c>
      <c r="Z553" s="19">
        <f t="shared" si="62"/>
        <v>5.7284090909090919</v>
      </c>
      <c r="AA553" s="19">
        <f t="shared" si="63"/>
        <v>17.185227272727278</v>
      </c>
      <c r="AB553" s="19" t="s">
        <v>8887</v>
      </c>
    </row>
    <row r="554" spans="1:28" x14ac:dyDescent="0.35">
      <c r="A554" t="s">
        <v>1562</v>
      </c>
      <c r="B554" t="s">
        <v>2912</v>
      </c>
      <c r="C554" t="s">
        <v>2913</v>
      </c>
      <c r="D554" s="1">
        <v>44809</v>
      </c>
      <c r="E554">
        <f t="shared" si="60"/>
        <v>18</v>
      </c>
      <c r="F554" t="s">
        <v>1569</v>
      </c>
      <c r="G554">
        <v>610</v>
      </c>
      <c r="H554">
        <f t="shared" si="57"/>
        <v>61</v>
      </c>
      <c r="I554" t="s">
        <v>7</v>
      </c>
      <c r="J554" t="s">
        <v>8</v>
      </c>
      <c r="L554" t="s">
        <v>6</v>
      </c>
      <c r="M554" t="str">
        <f t="shared" si="58"/>
        <v>M</v>
      </c>
      <c r="N554" t="s">
        <v>1125</v>
      </c>
      <c r="O554" t="s">
        <v>1126</v>
      </c>
      <c r="P554" t="s">
        <v>557</v>
      </c>
      <c r="Q554">
        <v>3</v>
      </c>
      <c r="R554">
        <f t="shared" si="61"/>
        <v>2019</v>
      </c>
      <c r="S554" t="s">
        <v>8</v>
      </c>
      <c r="T554" t="s">
        <v>8</v>
      </c>
      <c r="U554" t="s">
        <v>9006</v>
      </c>
      <c r="V554">
        <f>VLOOKUP(P554,'PBT Tag Rates'!$B$5:$E$34,4,FALSE)</f>
        <v>0.95971980899999998</v>
      </c>
      <c r="W554">
        <v>1</v>
      </c>
      <c r="X554" s="16">
        <f>IFERROR(LOOKUP(H554,{30,43,48,53,58,63,68,73,78,83,88,93,97},{42,47,52,57,62,67,72,77,82,87,92,99,100}),999)</f>
        <v>62</v>
      </c>
      <c r="Y554" s="19">
        <f t="shared" si="59"/>
        <v>5.6818181818181825</v>
      </c>
      <c r="Z554" s="19">
        <f t="shared" si="62"/>
        <v>5.7284090909090919</v>
      </c>
      <c r="AA554" s="19">
        <f t="shared" si="63"/>
        <v>17.185227272727278</v>
      </c>
      <c r="AB554" s="19" t="s">
        <v>8886</v>
      </c>
    </row>
    <row r="555" spans="1:28" x14ac:dyDescent="0.35">
      <c r="A555" t="s">
        <v>1562</v>
      </c>
      <c r="B555" t="s">
        <v>2914</v>
      </c>
      <c r="C555" t="s">
        <v>784</v>
      </c>
      <c r="D555" s="1">
        <v>44809</v>
      </c>
      <c r="E555">
        <f t="shared" si="60"/>
        <v>18</v>
      </c>
      <c r="F555" t="s">
        <v>1569</v>
      </c>
      <c r="G555">
        <v>600</v>
      </c>
      <c r="H555">
        <f t="shared" si="57"/>
        <v>60</v>
      </c>
      <c r="I555" t="s">
        <v>7</v>
      </c>
      <c r="J555" t="s">
        <v>8</v>
      </c>
      <c r="L555" t="s">
        <v>6</v>
      </c>
      <c r="M555" t="str">
        <f t="shared" si="58"/>
        <v>M</v>
      </c>
      <c r="N555" t="s">
        <v>1916</v>
      </c>
      <c r="O555" t="s">
        <v>2915</v>
      </c>
      <c r="P555" t="s">
        <v>557</v>
      </c>
      <c r="Q555">
        <v>3</v>
      </c>
      <c r="R555">
        <f t="shared" si="61"/>
        <v>2019</v>
      </c>
      <c r="S555" t="s">
        <v>8</v>
      </c>
      <c r="T555" t="s">
        <v>8</v>
      </c>
      <c r="U555" t="s">
        <v>9088</v>
      </c>
      <c r="V555">
        <f>VLOOKUP(P555,'PBT Tag Rates'!$B$5:$E$34,4,FALSE)</f>
        <v>0.95971980899999998</v>
      </c>
      <c r="W555">
        <v>1</v>
      </c>
      <c r="X555" s="16">
        <f>IFERROR(LOOKUP(H555,{30,43,48,53,58,63,68,73,78,83,88,93,97},{42,47,52,57,62,67,72,77,82,87,92,99,100}),999)</f>
        <v>62</v>
      </c>
      <c r="Y555" s="19">
        <f t="shared" si="59"/>
        <v>5.6818181818181825</v>
      </c>
      <c r="Z555" s="19">
        <f t="shared" si="62"/>
        <v>5.7284090909090919</v>
      </c>
      <c r="AA555" s="19">
        <f t="shared" si="63"/>
        <v>17.185227272727278</v>
      </c>
      <c r="AB555" s="19" t="s">
        <v>8887</v>
      </c>
    </row>
    <row r="556" spans="1:28" x14ac:dyDescent="0.35">
      <c r="A556" t="s">
        <v>1562</v>
      </c>
      <c r="B556" t="s">
        <v>2916</v>
      </c>
      <c r="C556" t="s">
        <v>785</v>
      </c>
      <c r="D556" s="1">
        <v>44809</v>
      </c>
      <c r="E556">
        <f t="shared" si="60"/>
        <v>18</v>
      </c>
      <c r="F556" t="s">
        <v>1569</v>
      </c>
      <c r="G556">
        <v>560</v>
      </c>
      <c r="H556">
        <f t="shared" si="57"/>
        <v>56</v>
      </c>
      <c r="I556" t="s">
        <v>7</v>
      </c>
      <c r="J556" t="s">
        <v>8</v>
      </c>
      <c r="L556" t="s">
        <v>6</v>
      </c>
      <c r="M556" t="str">
        <f t="shared" si="58"/>
        <v>M</v>
      </c>
      <c r="N556" t="s">
        <v>2917</v>
      </c>
      <c r="O556" t="s">
        <v>2918</v>
      </c>
      <c r="P556" t="s">
        <v>557</v>
      </c>
      <c r="Q556">
        <v>3</v>
      </c>
      <c r="R556">
        <f t="shared" si="61"/>
        <v>2019</v>
      </c>
      <c r="S556" t="s">
        <v>8</v>
      </c>
      <c r="T556" t="s">
        <v>8</v>
      </c>
      <c r="U556" t="s">
        <v>9090</v>
      </c>
      <c r="V556">
        <f>VLOOKUP(P556,'PBT Tag Rates'!$B$5:$E$34,4,FALSE)</f>
        <v>0.95971980899999998</v>
      </c>
      <c r="W556">
        <v>1</v>
      </c>
      <c r="X556" s="16">
        <f>IFERROR(LOOKUP(H556,{30,43,48,53,58,63,68,73,78,83,88,93,97},{42,47,52,57,62,67,72,77,82,87,92,99,100}),999)</f>
        <v>57</v>
      </c>
      <c r="Y556" s="19">
        <f t="shared" si="59"/>
        <v>5.6818181818181825</v>
      </c>
      <c r="Z556" s="19">
        <f t="shared" si="62"/>
        <v>5.7284090909090919</v>
      </c>
      <c r="AA556" s="19">
        <f t="shared" si="63"/>
        <v>17.185227272727278</v>
      </c>
      <c r="AB556" s="19" t="s">
        <v>8887</v>
      </c>
    </row>
    <row r="557" spans="1:28" x14ac:dyDescent="0.35">
      <c r="A557" t="s">
        <v>1562</v>
      </c>
      <c r="B557" t="s">
        <v>2919</v>
      </c>
      <c r="C557" t="s">
        <v>786</v>
      </c>
      <c r="D557" s="1">
        <v>44809</v>
      </c>
      <c r="E557">
        <f t="shared" si="60"/>
        <v>18</v>
      </c>
      <c r="F557" t="s">
        <v>1569</v>
      </c>
      <c r="G557">
        <v>660</v>
      </c>
      <c r="H557">
        <f t="shared" si="57"/>
        <v>66</v>
      </c>
      <c r="I557" t="s">
        <v>7</v>
      </c>
      <c r="J557" t="s">
        <v>8</v>
      </c>
      <c r="L557" t="s">
        <v>6</v>
      </c>
      <c r="M557" t="str">
        <f t="shared" si="58"/>
        <v>M</v>
      </c>
      <c r="N557" t="s">
        <v>8</v>
      </c>
      <c r="O557" t="s">
        <v>8</v>
      </c>
      <c r="P557" t="s">
        <v>11</v>
      </c>
      <c r="Q557" t="s">
        <v>8</v>
      </c>
      <c r="R557" t="str">
        <f t="shared" si="61"/>
        <v>U</v>
      </c>
      <c r="S557" t="s">
        <v>12</v>
      </c>
      <c r="T557">
        <v>1</v>
      </c>
      <c r="U557" t="s">
        <v>11</v>
      </c>
      <c r="V557" t="e">
        <f>VLOOKUP(P557,'PBT Tag Rates'!$B$5:$E$34,4,FALSE)</f>
        <v>#N/A</v>
      </c>
      <c r="W557">
        <v>1</v>
      </c>
      <c r="X557" s="16">
        <f>IFERROR(LOOKUP(H557,{30,43,48,53,58,63,68,73,78,83,88,93,97},{42,47,52,57,62,67,72,77,82,87,92,99,100}),999)</f>
        <v>67</v>
      </c>
      <c r="Y557" s="19">
        <f t="shared" si="59"/>
        <v>5.6818181818181825</v>
      </c>
      <c r="Z557" s="19">
        <f t="shared" si="62"/>
        <v>5.7284090909090919</v>
      </c>
      <c r="AA557" s="19">
        <f t="shared" si="63"/>
        <v>17.185227272727278</v>
      </c>
      <c r="AB557" s="19" t="s">
        <v>8887</v>
      </c>
    </row>
    <row r="558" spans="1:28" x14ac:dyDescent="0.35">
      <c r="A558" t="s">
        <v>1562</v>
      </c>
      <c r="B558" t="s">
        <v>2920</v>
      </c>
      <c r="C558" t="s">
        <v>787</v>
      </c>
      <c r="D558" s="1">
        <v>44809</v>
      </c>
      <c r="E558">
        <f t="shared" si="60"/>
        <v>18</v>
      </c>
      <c r="F558" t="s">
        <v>6</v>
      </c>
      <c r="G558">
        <v>820</v>
      </c>
      <c r="H558">
        <f t="shared" si="57"/>
        <v>82</v>
      </c>
      <c r="I558" t="s">
        <v>7</v>
      </c>
      <c r="J558" t="s">
        <v>8</v>
      </c>
      <c r="L558" t="s">
        <v>1569</v>
      </c>
      <c r="M558" t="str">
        <f t="shared" si="58"/>
        <v>M</v>
      </c>
      <c r="N558" t="s">
        <v>1252</v>
      </c>
      <c r="O558" t="s">
        <v>1253</v>
      </c>
      <c r="P558" t="s">
        <v>19</v>
      </c>
      <c r="Q558">
        <v>4</v>
      </c>
      <c r="R558">
        <f t="shared" si="61"/>
        <v>2018</v>
      </c>
      <c r="S558" t="s">
        <v>8</v>
      </c>
      <c r="T558" t="s">
        <v>8</v>
      </c>
      <c r="U558" t="s">
        <v>9006</v>
      </c>
      <c r="V558">
        <f>VLOOKUP(P558,'PBT Tag Rates'!$B$5:$E$34,4,FALSE)</f>
        <v>0.80551598400000002</v>
      </c>
      <c r="W558">
        <v>1</v>
      </c>
      <c r="X558" s="16">
        <f>IFERROR(LOOKUP(H558,{30,43,48,53,58,63,68,73,78,83,88,93,97},{42,47,52,57,62,67,72,77,82,87,92,99,100}),999)</f>
        <v>82</v>
      </c>
      <c r="Y558" s="19">
        <f t="shared" si="59"/>
        <v>5.6818181818181825</v>
      </c>
      <c r="Z558" s="19">
        <f t="shared" si="62"/>
        <v>5.7284090909090919</v>
      </c>
      <c r="AA558" s="19">
        <f t="shared" si="63"/>
        <v>17.185227272727278</v>
      </c>
      <c r="AB558" s="19" t="s">
        <v>8886</v>
      </c>
    </row>
    <row r="559" spans="1:28" x14ac:dyDescent="0.35">
      <c r="A559" t="s">
        <v>1562</v>
      </c>
      <c r="B559" t="s">
        <v>2921</v>
      </c>
      <c r="C559" t="s">
        <v>788</v>
      </c>
      <c r="D559" s="1">
        <v>44809</v>
      </c>
      <c r="E559">
        <f t="shared" si="60"/>
        <v>18</v>
      </c>
      <c r="F559" t="s">
        <v>16</v>
      </c>
      <c r="G559">
        <v>810</v>
      </c>
      <c r="H559">
        <f t="shared" si="57"/>
        <v>81</v>
      </c>
      <c r="I559" t="s">
        <v>7</v>
      </c>
      <c r="J559" t="s">
        <v>8</v>
      </c>
      <c r="L559" t="s">
        <v>16</v>
      </c>
      <c r="M559" t="str">
        <f t="shared" si="58"/>
        <v>F</v>
      </c>
      <c r="N559" t="s">
        <v>8</v>
      </c>
      <c r="O559" t="s">
        <v>8</v>
      </c>
      <c r="P559" t="s">
        <v>11</v>
      </c>
      <c r="Q559" t="s">
        <v>8</v>
      </c>
      <c r="R559" t="str">
        <f t="shared" si="61"/>
        <v>U</v>
      </c>
      <c r="S559" t="s">
        <v>12</v>
      </c>
      <c r="T559">
        <v>0.999999999999999</v>
      </c>
      <c r="U559" t="s">
        <v>11</v>
      </c>
      <c r="V559" t="e">
        <f>VLOOKUP(P559,'PBT Tag Rates'!$B$5:$E$34,4,FALSE)</f>
        <v>#N/A</v>
      </c>
      <c r="W559">
        <v>1</v>
      </c>
      <c r="X559" s="16">
        <f>IFERROR(LOOKUP(H559,{30,43,48,53,58,63,68,73,78,83,88,93,97},{42,47,52,57,62,67,72,77,82,87,92,99,100}),999)</f>
        <v>82</v>
      </c>
      <c r="Y559" s="19">
        <f t="shared" si="59"/>
        <v>5.6818181818181825</v>
      </c>
      <c r="Z559" s="19">
        <f t="shared" si="62"/>
        <v>5.7284090909090919</v>
      </c>
      <c r="AA559" s="19">
        <f t="shared" si="63"/>
        <v>17.185227272727278</v>
      </c>
      <c r="AB559" s="19" t="s">
        <v>8887</v>
      </c>
    </row>
    <row r="560" spans="1:28" x14ac:dyDescent="0.35">
      <c r="A560" t="s">
        <v>1562</v>
      </c>
      <c r="B560" t="s">
        <v>2922</v>
      </c>
      <c r="C560" t="s">
        <v>789</v>
      </c>
      <c r="D560" s="1">
        <v>44809</v>
      </c>
      <c r="E560">
        <f t="shared" si="60"/>
        <v>18</v>
      </c>
      <c r="F560" t="s">
        <v>1569</v>
      </c>
      <c r="G560">
        <v>610</v>
      </c>
      <c r="H560">
        <f t="shared" si="57"/>
        <v>61</v>
      </c>
      <c r="I560" t="s">
        <v>7</v>
      </c>
      <c r="J560" t="s">
        <v>8</v>
      </c>
      <c r="L560" t="s">
        <v>6</v>
      </c>
      <c r="M560" t="str">
        <f t="shared" si="58"/>
        <v>M</v>
      </c>
      <c r="N560" t="s">
        <v>1171</v>
      </c>
      <c r="O560" t="s">
        <v>1547</v>
      </c>
      <c r="P560" t="s">
        <v>557</v>
      </c>
      <c r="Q560">
        <v>3</v>
      </c>
      <c r="R560">
        <f t="shared" si="61"/>
        <v>2019</v>
      </c>
      <c r="S560" t="s">
        <v>8</v>
      </c>
      <c r="T560" t="s">
        <v>8</v>
      </c>
      <c r="U560" t="s">
        <v>9006</v>
      </c>
      <c r="V560">
        <f>VLOOKUP(P560,'PBT Tag Rates'!$B$5:$E$34,4,FALSE)</f>
        <v>0.95971980899999998</v>
      </c>
      <c r="W560">
        <v>1</v>
      </c>
      <c r="X560" s="16">
        <f>IFERROR(LOOKUP(H560,{30,43,48,53,58,63,68,73,78,83,88,93,97},{42,47,52,57,62,67,72,77,82,87,92,99,100}),999)</f>
        <v>62</v>
      </c>
      <c r="Y560" s="19">
        <f t="shared" si="59"/>
        <v>5.6818181818181825</v>
      </c>
      <c r="Z560" s="19">
        <f t="shared" si="62"/>
        <v>5.7284090909090919</v>
      </c>
      <c r="AA560" s="19">
        <f t="shared" si="63"/>
        <v>17.185227272727278</v>
      </c>
      <c r="AB560" s="19" t="s">
        <v>8886</v>
      </c>
    </row>
    <row r="561" spans="1:28" x14ac:dyDescent="0.35">
      <c r="A561" t="s">
        <v>1562</v>
      </c>
      <c r="B561" t="s">
        <v>2923</v>
      </c>
      <c r="C561" t="s">
        <v>790</v>
      </c>
      <c r="D561" s="1">
        <v>44809</v>
      </c>
      <c r="E561">
        <f t="shared" si="60"/>
        <v>18</v>
      </c>
      <c r="F561" t="s">
        <v>6</v>
      </c>
      <c r="G561">
        <v>730</v>
      </c>
      <c r="H561">
        <f t="shared" si="57"/>
        <v>73</v>
      </c>
      <c r="I561" t="s">
        <v>7</v>
      </c>
      <c r="J561" t="s">
        <v>8</v>
      </c>
      <c r="L561" t="s">
        <v>6</v>
      </c>
      <c r="M561" t="str">
        <f t="shared" si="58"/>
        <v>M</v>
      </c>
      <c r="N561" t="s">
        <v>812</v>
      </c>
      <c r="O561" t="s">
        <v>817</v>
      </c>
      <c r="P561" t="s">
        <v>19</v>
      </c>
      <c r="Q561">
        <v>4</v>
      </c>
      <c r="R561">
        <f t="shared" si="61"/>
        <v>2018</v>
      </c>
      <c r="S561" t="s">
        <v>8</v>
      </c>
      <c r="T561" t="s">
        <v>8</v>
      </c>
      <c r="U561" t="s">
        <v>9089</v>
      </c>
      <c r="V561">
        <f>VLOOKUP(P561,'PBT Tag Rates'!$B$5:$E$34,4,FALSE)</f>
        <v>0.80551598400000002</v>
      </c>
      <c r="W561">
        <v>1</v>
      </c>
      <c r="X561" s="16">
        <f>IFERROR(LOOKUP(H561,{30,43,48,53,58,63,68,73,78,83,88,93,97},{42,47,52,57,62,67,72,77,82,87,92,99,100}),999)</f>
        <v>77</v>
      </c>
      <c r="Y561" s="19">
        <f t="shared" si="59"/>
        <v>5.6818181818181825</v>
      </c>
      <c r="Z561" s="19">
        <f t="shared" si="62"/>
        <v>5.7284090909090919</v>
      </c>
      <c r="AA561" s="19">
        <f t="shared" si="63"/>
        <v>17.185227272727278</v>
      </c>
      <c r="AB561" s="19" t="s">
        <v>8887</v>
      </c>
    </row>
    <row r="562" spans="1:28" x14ac:dyDescent="0.35">
      <c r="A562" t="s">
        <v>1562</v>
      </c>
      <c r="B562" t="s">
        <v>2924</v>
      </c>
      <c r="C562" t="s">
        <v>791</v>
      </c>
      <c r="D562" s="1">
        <v>44809</v>
      </c>
      <c r="E562">
        <f t="shared" si="60"/>
        <v>18</v>
      </c>
      <c r="F562" t="s">
        <v>1569</v>
      </c>
      <c r="G562">
        <v>640</v>
      </c>
      <c r="H562">
        <f t="shared" si="57"/>
        <v>64</v>
      </c>
      <c r="I562" t="s">
        <v>9</v>
      </c>
      <c r="J562">
        <v>1</v>
      </c>
      <c r="L562" t="s">
        <v>6</v>
      </c>
      <c r="M562" t="str">
        <f t="shared" si="58"/>
        <v>M</v>
      </c>
      <c r="N562" t="s">
        <v>2925</v>
      </c>
      <c r="O562" t="s">
        <v>2926</v>
      </c>
      <c r="P562" t="s">
        <v>557</v>
      </c>
      <c r="Q562">
        <v>3</v>
      </c>
      <c r="R562">
        <f t="shared" si="61"/>
        <v>2019</v>
      </c>
      <c r="S562" t="s">
        <v>8</v>
      </c>
      <c r="T562" t="s">
        <v>8</v>
      </c>
      <c r="U562" t="s">
        <v>9087</v>
      </c>
      <c r="V562">
        <f>VLOOKUP(P562,'PBT Tag Rates'!$B$5:$E$34,4,FALSE)</f>
        <v>0.95971980899999998</v>
      </c>
      <c r="W562">
        <v>1</v>
      </c>
      <c r="X562" s="16">
        <f>IFERROR(LOOKUP(H562,{30,43,48,53,58,63,68,73,78,83,88,93,97},{42,47,52,57,62,67,72,77,82,87,92,99,100}),999)</f>
        <v>67</v>
      </c>
      <c r="Y562" s="19">
        <f t="shared" si="59"/>
        <v>5.6818181818181825</v>
      </c>
      <c r="Z562" s="19">
        <f t="shared" si="62"/>
        <v>5.7284090909090919</v>
      </c>
      <c r="AA562" s="19">
        <f t="shared" si="63"/>
        <v>17.185227272727278</v>
      </c>
      <c r="AB562" s="19" t="s">
        <v>8887</v>
      </c>
    </row>
    <row r="563" spans="1:28" x14ac:dyDescent="0.35">
      <c r="A563" t="s">
        <v>1562</v>
      </c>
      <c r="B563" t="s">
        <v>2927</v>
      </c>
      <c r="C563" t="s">
        <v>793</v>
      </c>
      <c r="D563" s="1">
        <v>44809</v>
      </c>
      <c r="E563">
        <f t="shared" si="60"/>
        <v>18</v>
      </c>
      <c r="F563" t="s">
        <v>1569</v>
      </c>
      <c r="G563">
        <v>430</v>
      </c>
      <c r="H563">
        <f t="shared" si="57"/>
        <v>43</v>
      </c>
      <c r="I563" t="s">
        <v>7</v>
      </c>
      <c r="J563" t="s">
        <v>8</v>
      </c>
      <c r="L563" t="s">
        <v>6</v>
      </c>
      <c r="M563" t="str">
        <f t="shared" si="58"/>
        <v>M</v>
      </c>
      <c r="N563" t="s">
        <v>8</v>
      </c>
      <c r="O563" t="s">
        <v>8</v>
      </c>
      <c r="P563" t="s">
        <v>11</v>
      </c>
      <c r="Q563" t="s">
        <v>8</v>
      </c>
      <c r="R563" t="str">
        <f t="shared" si="61"/>
        <v>U</v>
      </c>
      <c r="S563" t="s">
        <v>12</v>
      </c>
      <c r="T563">
        <v>1</v>
      </c>
      <c r="U563" t="s">
        <v>11</v>
      </c>
      <c r="V563" t="e">
        <f>VLOOKUP(P563,'PBT Tag Rates'!$B$5:$E$34,4,FALSE)</f>
        <v>#N/A</v>
      </c>
      <c r="W563">
        <v>1</v>
      </c>
      <c r="X563" s="16">
        <f>IFERROR(LOOKUP(H563,{30,43,48,53,58,63,68,73,78,83,88,93,97},{42,47,52,57,62,67,72,77,82,87,92,99,100}),999)</f>
        <v>47</v>
      </c>
      <c r="Y563" s="19">
        <f t="shared" si="59"/>
        <v>5.6818181818181825</v>
      </c>
      <c r="Z563" s="19">
        <f t="shared" si="62"/>
        <v>5.7284090909090919</v>
      </c>
      <c r="AA563" s="19">
        <f t="shared" si="63"/>
        <v>17.185227272727278</v>
      </c>
      <c r="AB563" s="19" t="s">
        <v>8887</v>
      </c>
    </row>
    <row r="564" spans="1:28" x14ac:dyDescent="0.35">
      <c r="A564" t="s">
        <v>1562</v>
      </c>
      <c r="B564" t="s">
        <v>2928</v>
      </c>
      <c r="C564" t="s">
        <v>794</v>
      </c>
      <c r="D564" s="1">
        <v>44809</v>
      </c>
      <c r="E564">
        <f t="shared" si="60"/>
        <v>18</v>
      </c>
      <c r="F564" t="s">
        <v>1569</v>
      </c>
      <c r="G564">
        <v>610</v>
      </c>
      <c r="H564">
        <f t="shared" si="57"/>
        <v>61</v>
      </c>
      <c r="I564" t="s">
        <v>7</v>
      </c>
      <c r="J564" t="s">
        <v>8</v>
      </c>
      <c r="L564" t="s">
        <v>6</v>
      </c>
      <c r="M564" t="str">
        <f t="shared" si="58"/>
        <v>M</v>
      </c>
      <c r="N564" t="s">
        <v>8</v>
      </c>
      <c r="O564" t="s">
        <v>8</v>
      </c>
      <c r="P564" t="s">
        <v>11</v>
      </c>
      <c r="Q564" t="s">
        <v>8</v>
      </c>
      <c r="R564" t="str">
        <f t="shared" si="61"/>
        <v>U</v>
      </c>
      <c r="S564" t="s">
        <v>12</v>
      </c>
      <c r="T564">
        <v>0.999999999999997</v>
      </c>
      <c r="U564" t="s">
        <v>11</v>
      </c>
      <c r="V564" t="e">
        <f>VLOOKUP(P564,'PBT Tag Rates'!$B$5:$E$34,4,FALSE)</f>
        <v>#N/A</v>
      </c>
      <c r="W564">
        <v>1</v>
      </c>
      <c r="X564" s="16">
        <f>IFERROR(LOOKUP(H564,{30,43,48,53,58,63,68,73,78,83,88,93,97},{42,47,52,57,62,67,72,77,82,87,92,99,100}),999)</f>
        <v>62</v>
      </c>
      <c r="Y564" s="19">
        <f t="shared" si="59"/>
        <v>5.6818181818181825</v>
      </c>
      <c r="Z564" s="19">
        <f t="shared" si="62"/>
        <v>5.7284090909090919</v>
      </c>
      <c r="AA564" s="19">
        <f t="shared" si="63"/>
        <v>17.185227272727278</v>
      </c>
      <c r="AB564" s="19" t="s">
        <v>8887</v>
      </c>
    </row>
    <row r="565" spans="1:28" x14ac:dyDescent="0.35">
      <c r="A565" t="s">
        <v>1562</v>
      </c>
      <c r="B565" t="s">
        <v>2929</v>
      </c>
      <c r="C565" t="s">
        <v>795</v>
      </c>
      <c r="D565" s="1">
        <v>44809</v>
      </c>
      <c r="E565">
        <f t="shared" si="60"/>
        <v>18</v>
      </c>
      <c r="F565" t="s">
        <v>1569</v>
      </c>
      <c r="G565">
        <v>590</v>
      </c>
      <c r="H565">
        <f t="shared" si="57"/>
        <v>59</v>
      </c>
      <c r="I565" t="s">
        <v>7</v>
      </c>
      <c r="J565" t="s">
        <v>8</v>
      </c>
      <c r="L565" t="s">
        <v>6</v>
      </c>
      <c r="M565" t="str">
        <f t="shared" si="58"/>
        <v>M</v>
      </c>
      <c r="N565" t="s">
        <v>2045</v>
      </c>
      <c r="O565" t="s">
        <v>2930</v>
      </c>
      <c r="P565" t="s">
        <v>557</v>
      </c>
      <c r="Q565">
        <v>3</v>
      </c>
      <c r="R565">
        <f t="shared" si="61"/>
        <v>2019</v>
      </c>
      <c r="S565" t="s">
        <v>8</v>
      </c>
      <c r="T565" t="s">
        <v>8</v>
      </c>
      <c r="U565" t="s">
        <v>9006</v>
      </c>
      <c r="V565">
        <f>VLOOKUP(P565,'PBT Tag Rates'!$B$5:$E$34,4,FALSE)</f>
        <v>0.95971980899999998</v>
      </c>
      <c r="W565">
        <v>1</v>
      </c>
      <c r="X565" s="16">
        <f>IFERROR(LOOKUP(H565,{30,43,48,53,58,63,68,73,78,83,88,93,97},{42,47,52,57,62,67,72,77,82,87,92,99,100}),999)</f>
        <v>62</v>
      </c>
      <c r="Y565" s="19">
        <f t="shared" si="59"/>
        <v>5.6818181818181825</v>
      </c>
      <c r="Z565" s="19">
        <f t="shared" si="62"/>
        <v>5.7284090909090919</v>
      </c>
      <c r="AA565" s="19">
        <f t="shared" si="63"/>
        <v>17.185227272727278</v>
      </c>
      <c r="AB565" s="19" t="s">
        <v>8886</v>
      </c>
    </row>
    <row r="566" spans="1:28" x14ac:dyDescent="0.35">
      <c r="A566" t="s">
        <v>1562</v>
      </c>
      <c r="B566" t="s">
        <v>2931</v>
      </c>
      <c r="C566" t="s">
        <v>796</v>
      </c>
      <c r="D566" s="1">
        <v>44809</v>
      </c>
      <c r="E566">
        <f t="shared" si="60"/>
        <v>18</v>
      </c>
      <c r="F566" t="s">
        <v>1569</v>
      </c>
      <c r="G566">
        <v>560</v>
      </c>
      <c r="H566">
        <f t="shared" si="57"/>
        <v>56</v>
      </c>
      <c r="I566" t="s">
        <v>7</v>
      </c>
      <c r="J566" t="s">
        <v>8</v>
      </c>
      <c r="L566" t="s">
        <v>6</v>
      </c>
      <c r="M566" t="str">
        <f t="shared" si="58"/>
        <v>M</v>
      </c>
      <c r="N566" t="s">
        <v>8</v>
      </c>
      <c r="O566" t="s">
        <v>8</v>
      </c>
      <c r="P566" t="s">
        <v>11</v>
      </c>
      <c r="Q566" t="s">
        <v>8</v>
      </c>
      <c r="R566" t="str">
        <f t="shared" si="61"/>
        <v>U</v>
      </c>
      <c r="S566" t="s">
        <v>12</v>
      </c>
      <c r="T566">
        <v>0.999999999999997</v>
      </c>
      <c r="U566" t="s">
        <v>11</v>
      </c>
      <c r="V566" t="e">
        <f>VLOOKUP(P566,'PBT Tag Rates'!$B$5:$E$34,4,FALSE)</f>
        <v>#N/A</v>
      </c>
      <c r="W566">
        <v>1</v>
      </c>
      <c r="X566" s="16">
        <f>IFERROR(LOOKUP(H566,{30,43,48,53,58,63,68,73,78,83,88,93,97},{42,47,52,57,62,67,72,77,82,87,92,99,100}),999)</f>
        <v>57</v>
      </c>
      <c r="Y566" s="19">
        <f t="shared" si="59"/>
        <v>5.6818181818181825</v>
      </c>
      <c r="Z566" s="19">
        <f t="shared" si="62"/>
        <v>5.7284090909090919</v>
      </c>
      <c r="AA566" s="19">
        <f t="shared" si="63"/>
        <v>17.185227272727278</v>
      </c>
      <c r="AB566" s="19" t="s">
        <v>8887</v>
      </c>
    </row>
    <row r="567" spans="1:28" x14ac:dyDescent="0.35">
      <c r="A567" t="s">
        <v>1562</v>
      </c>
      <c r="B567" t="s">
        <v>2932</v>
      </c>
      <c r="C567" t="s">
        <v>797</v>
      </c>
      <c r="D567" s="1">
        <v>44809</v>
      </c>
      <c r="E567">
        <f t="shared" si="60"/>
        <v>18</v>
      </c>
      <c r="F567" t="s">
        <v>6</v>
      </c>
      <c r="G567">
        <v>880</v>
      </c>
      <c r="H567">
        <f t="shared" si="57"/>
        <v>88</v>
      </c>
      <c r="I567" t="s">
        <v>7</v>
      </c>
      <c r="J567" t="s">
        <v>8</v>
      </c>
      <c r="L567" t="s">
        <v>6</v>
      </c>
      <c r="M567" t="str">
        <f t="shared" si="58"/>
        <v>M</v>
      </c>
      <c r="N567" t="s">
        <v>8</v>
      </c>
      <c r="O567" t="s">
        <v>8</v>
      </c>
      <c r="P567" t="s">
        <v>11</v>
      </c>
      <c r="Q567" t="s">
        <v>8</v>
      </c>
      <c r="R567" t="str">
        <f t="shared" si="61"/>
        <v>U</v>
      </c>
      <c r="S567" t="s">
        <v>12</v>
      </c>
      <c r="T567">
        <v>1</v>
      </c>
      <c r="U567" t="s">
        <v>11</v>
      </c>
      <c r="V567" t="e">
        <f>VLOOKUP(P567,'PBT Tag Rates'!$B$5:$E$34,4,FALSE)</f>
        <v>#N/A</v>
      </c>
      <c r="W567">
        <v>1</v>
      </c>
      <c r="X567" s="16">
        <f>IFERROR(LOOKUP(H567,{30,43,48,53,58,63,68,73,78,83,88,93,97},{42,47,52,57,62,67,72,77,82,87,92,99,100}),999)</f>
        <v>92</v>
      </c>
      <c r="Y567" s="19">
        <f t="shared" si="59"/>
        <v>5.6818181818181825</v>
      </c>
      <c r="Z567" s="19">
        <f t="shared" si="62"/>
        <v>5.7284090909090919</v>
      </c>
      <c r="AA567" s="19">
        <f t="shared" si="63"/>
        <v>17.185227272727278</v>
      </c>
      <c r="AB567" s="19" t="s">
        <v>8887</v>
      </c>
    </row>
    <row r="568" spans="1:28" x14ac:dyDescent="0.35">
      <c r="A568" t="s">
        <v>1562</v>
      </c>
      <c r="B568" t="s">
        <v>2933</v>
      </c>
      <c r="C568" t="s">
        <v>798</v>
      </c>
      <c r="D568" s="1">
        <v>44809</v>
      </c>
      <c r="E568">
        <f t="shared" si="60"/>
        <v>18</v>
      </c>
      <c r="F568" t="s">
        <v>1569</v>
      </c>
      <c r="G568">
        <v>660</v>
      </c>
      <c r="H568">
        <f t="shared" si="57"/>
        <v>66</v>
      </c>
      <c r="I568" t="s">
        <v>7</v>
      </c>
      <c r="J568" t="s">
        <v>8</v>
      </c>
      <c r="L568" t="s">
        <v>6</v>
      </c>
      <c r="M568" t="str">
        <f t="shared" si="58"/>
        <v>M</v>
      </c>
      <c r="N568" t="s">
        <v>1154</v>
      </c>
      <c r="O568" t="s">
        <v>1155</v>
      </c>
      <c r="P568" t="s">
        <v>557</v>
      </c>
      <c r="Q568">
        <v>3</v>
      </c>
      <c r="R568">
        <f t="shared" si="61"/>
        <v>2019</v>
      </c>
      <c r="S568" t="s">
        <v>8</v>
      </c>
      <c r="T568" t="s">
        <v>8</v>
      </c>
      <c r="U568" t="s">
        <v>9086</v>
      </c>
      <c r="V568">
        <f>VLOOKUP(P568,'PBT Tag Rates'!$B$5:$E$34,4,FALSE)</f>
        <v>0.95971980899999998</v>
      </c>
      <c r="W568">
        <v>1</v>
      </c>
      <c r="X568" s="16">
        <f>IFERROR(LOOKUP(H568,{30,43,48,53,58,63,68,73,78,83,88,93,97},{42,47,52,57,62,67,72,77,82,87,92,99,100}),999)</f>
        <v>67</v>
      </c>
      <c r="Y568" s="19">
        <f t="shared" si="59"/>
        <v>5.6818181818181825</v>
      </c>
      <c r="Z568" s="19">
        <f t="shared" si="62"/>
        <v>5.7284090909090919</v>
      </c>
      <c r="AA568" s="19">
        <f t="shared" si="63"/>
        <v>17.185227272727278</v>
      </c>
      <c r="AB568" s="19" t="s">
        <v>8887</v>
      </c>
    </row>
    <row r="569" spans="1:28" x14ac:dyDescent="0.35">
      <c r="A569" t="s">
        <v>1562</v>
      </c>
      <c r="B569" t="s">
        <v>2934</v>
      </c>
      <c r="C569" t="s">
        <v>801</v>
      </c>
      <c r="D569" s="1">
        <v>44809</v>
      </c>
      <c r="E569">
        <f t="shared" si="60"/>
        <v>18</v>
      </c>
      <c r="F569" t="s">
        <v>1569</v>
      </c>
      <c r="G569">
        <v>590</v>
      </c>
      <c r="H569">
        <f t="shared" si="57"/>
        <v>59</v>
      </c>
      <c r="I569" t="s">
        <v>9</v>
      </c>
      <c r="J569">
        <v>1</v>
      </c>
      <c r="L569" t="s">
        <v>6</v>
      </c>
      <c r="M569" t="str">
        <f t="shared" si="58"/>
        <v>M</v>
      </c>
      <c r="N569" t="s">
        <v>2289</v>
      </c>
      <c r="O569" t="s">
        <v>2290</v>
      </c>
      <c r="P569" t="s">
        <v>557</v>
      </c>
      <c r="Q569">
        <v>3</v>
      </c>
      <c r="R569">
        <f t="shared" si="61"/>
        <v>2019</v>
      </c>
      <c r="S569" t="s">
        <v>8</v>
      </c>
      <c r="T569" t="s">
        <v>8</v>
      </c>
      <c r="U569" t="s">
        <v>9086</v>
      </c>
      <c r="V569">
        <f>VLOOKUP(P569,'PBT Tag Rates'!$B$5:$E$34,4,FALSE)</f>
        <v>0.95971980899999998</v>
      </c>
      <c r="W569">
        <v>1</v>
      </c>
      <c r="X569" s="16">
        <f>IFERROR(LOOKUP(H569,{30,43,48,53,58,63,68,73,78,83,88,93,97},{42,47,52,57,62,67,72,77,82,87,92,99,100}),999)</f>
        <v>62</v>
      </c>
      <c r="Y569" s="19">
        <f t="shared" si="59"/>
        <v>5.6818181818181825</v>
      </c>
      <c r="Z569" s="19">
        <f t="shared" si="62"/>
        <v>5.7284090909090919</v>
      </c>
      <c r="AA569" s="19">
        <f t="shared" si="63"/>
        <v>17.185227272727278</v>
      </c>
      <c r="AB569" s="19" t="s">
        <v>8887</v>
      </c>
    </row>
    <row r="570" spans="1:28" x14ac:dyDescent="0.35">
      <c r="A570" t="s">
        <v>1562</v>
      </c>
      <c r="B570" t="s">
        <v>2935</v>
      </c>
      <c r="C570" t="s">
        <v>802</v>
      </c>
      <c r="D570" s="1">
        <v>44810</v>
      </c>
      <c r="E570">
        <f t="shared" si="60"/>
        <v>18</v>
      </c>
      <c r="F570" t="s">
        <v>16</v>
      </c>
      <c r="G570">
        <v>750</v>
      </c>
      <c r="H570">
        <f t="shared" si="57"/>
        <v>75</v>
      </c>
      <c r="I570" t="s">
        <v>7</v>
      </c>
      <c r="J570" t="s">
        <v>8</v>
      </c>
      <c r="L570" t="s">
        <v>16</v>
      </c>
      <c r="M570" t="str">
        <f t="shared" si="58"/>
        <v>F</v>
      </c>
      <c r="N570" t="s">
        <v>25</v>
      </c>
      <c r="O570" t="s">
        <v>1291</v>
      </c>
      <c r="P570" t="s">
        <v>19</v>
      </c>
      <c r="Q570">
        <v>4</v>
      </c>
      <c r="R570">
        <f t="shared" si="61"/>
        <v>2018</v>
      </c>
      <c r="S570" t="s">
        <v>8</v>
      </c>
      <c r="T570" t="s">
        <v>8</v>
      </c>
      <c r="U570" t="s">
        <v>9006</v>
      </c>
      <c r="V570">
        <f>VLOOKUP(P570,'PBT Tag Rates'!$B$5:$E$34,4,FALSE)</f>
        <v>0.80551598400000002</v>
      </c>
      <c r="W570">
        <v>1</v>
      </c>
      <c r="X570" s="16">
        <f>IFERROR(LOOKUP(H570,{30,43,48,53,58,63,68,73,78,83,88,93,97},{42,47,52,57,62,67,72,77,82,87,92,99,100}),999)</f>
        <v>77</v>
      </c>
      <c r="Y570" s="19">
        <f t="shared" si="59"/>
        <v>5.6818181818181825</v>
      </c>
      <c r="Z570" s="19">
        <f t="shared" si="62"/>
        <v>5.7284090909090919</v>
      </c>
      <c r="AA570" s="19">
        <f t="shared" si="63"/>
        <v>17.185227272727278</v>
      </c>
      <c r="AB570" s="19" t="s">
        <v>8886</v>
      </c>
    </row>
    <row r="571" spans="1:28" x14ac:dyDescent="0.35">
      <c r="A571" t="s">
        <v>1562</v>
      </c>
      <c r="B571" t="s">
        <v>2936</v>
      </c>
      <c r="C571" t="s">
        <v>803</v>
      </c>
      <c r="D571" s="1">
        <v>44810</v>
      </c>
      <c r="E571">
        <f t="shared" si="60"/>
        <v>18</v>
      </c>
      <c r="F571" t="s">
        <v>16</v>
      </c>
      <c r="G571">
        <v>740</v>
      </c>
      <c r="H571">
        <f t="shared" si="57"/>
        <v>74</v>
      </c>
      <c r="I571" t="s">
        <v>9</v>
      </c>
      <c r="J571">
        <v>1</v>
      </c>
      <c r="L571" t="s">
        <v>16</v>
      </c>
      <c r="M571" t="str">
        <f t="shared" si="58"/>
        <v>F</v>
      </c>
      <c r="N571" t="s">
        <v>618</v>
      </c>
      <c r="O571" t="s">
        <v>619</v>
      </c>
      <c r="P571" t="s">
        <v>19</v>
      </c>
      <c r="Q571">
        <v>4</v>
      </c>
      <c r="R571">
        <f t="shared" si="61"/>
        <v>2018</v>
      </c>
      <c r="S571" t="s">
        <v>8</v>
      </c>
      <c r="T571" t="s">
        <v>8</v>
      </c>
      <c r="U571" t="s">
        <v>9086</v>
      </c>
      <c r="V571">
        <f>VLOOKUP(P571,'PBT Tag Rates'!$B$5:$E$34,4,FALSE)</f>
        <v>0.80551598400000002</v>
      </c>
      <c r="W571">
        <v>1</v>
      </c>
      <c r="X571" s="16">
        <f>IFERROR(LOOKUP(H571,{30,43,48,53,58,63,68,73,78,83,88,93,97},{42,47,52,57,62,67,72,77,82,87,92,99,100}),999)</f>
        <v>77</v>
      </c>
      <c r="Y571" s="19">
        <f t="shared" si="59"/>
        <v>5.6818181818181825</v>
      </c>
      <c r="Z571" s="19">
        <f t="shared" si="62"/>
        <v>5.7284090909090919</v>
      </c>
      <c r="AA571" s="19">
        <f t="shared" si="63"/>
        <v>17.185227272727278</v>
      </c>
      <c r="AB571" s="19" t="s">
        <v>8887</v>
      </c>
    </row>
    <row r="572" spans="1:28" x14ac:dyDescent="0.35">
      <c r="A572" t="s">
        <v>1562</v>
      </c>
      <c r="B572" t="s">
        <v>2937</v>
      </c>
      <c r="C572" t="s">
        <v>804</v>
      </c>
      <c r="D572" s="1">
        <v>44810</v>
      </c>
      <c r="E572">
        <f t="shared" si="60"/>
        <v>18</v>
      </c>
      <c r="F572" t="s">
        <v>16</v>
      </c>
      <c r="G572">
        <v>670</v>
      </c>
      <c r="H572">
        <f t="shared" si="57"/>
        <v>67</v>
      </c>
      <c r="I572" t="s">
        <v>7</v>
      </c>
      <c r="J572" t="s">
        <v>8</v>
      </c>
      <c r="L572" t="s">
        <v>16</v>
      </c>
      <c r="M572" t="str">
        <f t="shared" si="58"/>
        <v>F</v>
      </c>
      <c r="N572" t="s">
        <v>2266</v>
      </c>
      <c r="O572" t="s">
        <v>2938</v>
      </c>
      <c r="P572" t="s">
        <v>15</v>
      </c>
      <c r="Q572">
        <v>4</v>
      </c>
      <c r="R572">
        <f t="shared" si="61"/>
        <v>2018</v>
      </c>
      <c r="S572" t="s">
        <v>8</v>
      </c>
      <c r="T572" t="s">
        <v>8</v>
      </c>
      <c r="U572" t="s">
        <v>8858</v>
      </c>
      <c r="V572">
        <f>VLOOKUP(P572,'PBT Tag Rates'!$B$5:$E$34,4,FALSE)</f>
        <v>0.96828396500000002</v>
      </c>
      <c r="W572">
        <v>1</v>
      </c>
      <c r="X572" s="16">
        <f>IFERROR(LOOKUP(H572,{30,43,48,53,58,63,68,73,78,83,88,93,97},{42,47,52,57,62,67,72,77,82,87,92,99,100}),999)</f>
        <v>67</v>
      </c>
      <c r="Y572" s="19">
        <f t="shared" si="59"/>
        <v>5.6818181818181825</v>
      </c>
      <c r="Z572" s="19">
        <f t="shared" si="62"/>
        <v>5.7284090909090919</v>
      </c>
      <c r="AA572" s="19">
        <f t="shared" si="63"/>
        <v>17.185227272727278</v>
      </c>
      <c r="AB572" s="19" t="s">
        <v>8887</v>
      </c>
    </row>
    <row r="573" spans="1:28" x14ac:dyDescent="0.35">
      <c r="A573" t="s">
        <v>1562</v>
      </c>
      <c r="B573" t="s">
        <v>2939</v>
      </c>
      <c r="C573" t="s">
        <v>805</v>
      </c>
      <c r="D573" s="1">
        <v>44810</v>
      </c>
      <c r="E573">
        <f t="shared" si="60"/>
        <v>18</v>
      </c>
      <c r="F573" t="s">
        <v>1569</v>
      </c>
      <c r="G573">
        <v>680</v>
      </c>
      <c r="H573">
        <f t="shared" si="57"/>
        <v>68</v>
      </c>
      <c r="I573" t="s">
        <v>9</v>
      </c>
      <c r="J573">
        <v>1</v>
      </c>
      <c r="L573" t="s">
        <v>6</v>
      </c>
      <c r="M573" t="str">
        <f t="shared" si="58"/>
        <v>M</v>
      </c>
      <c r="N573" t="s">
        <v>2635</v>
      </c>
      <c r="O573" t="s">
        <v>2720</v>
      </c>
      <c r="P573" t="s">
        <v>557</v>
      </c>
      <c r="Q573">
        <v>3</v>
      </c>
      <c r="R573">
        <f t="shared" si="61"/>
        <v>2019</v>
      </c>
      <c r="S573" t="s">
        <v>8</v>
      </c>
      <c r="T573" t="s">
        <v>8</v>
      </c>
      <c r="U573" t="s">
        <v>9090</v>
      </c>
      <c r="V573">
        <f>VLOOKUP(P573,'PBT Tag Rates'!$B$5:$E$34,4,FALSE)</f>
        <v>0.95971980899999998</v>
      </c>
      <c r="W573">
        <v>1</v>
      </c>
      <c r="X573" s="16">
        <f>IFERROR(LOOKUP(H573,{30,43,48,53,58,63,68,73,78,83,88,93,97},{42,47,52,57,62,67,72,77,82,87,92,99,100}),999)</f>
        <v>72</v>
      </c>
      <c r="Y573" s="19">
        <f t="shared" si="59"/>
        <v>5.6818181818181825</v>
      </c>
      <c r="Z573" s="19">
        <f t="shared" si="62"/>
        <v>5.7284090909090919</v>
      </c>
      <c r="AA573" s="19">
        <f t="shared" si="63"/>
        <v>17.185227272727278</v>
      </c>
      <c r="AB573" s="19" t="s">
        <v>8887</v>
      </c>
    </row>
    <row r="574" spans="1:28" x14ac:dyDescent="0.35">
      <c r="A574" t="s">
        <v>1562</v>
      </c>
      <c r="B574" t="s">
        <v>2940</v>
      </c>
      <c r="C574" t="s">
        <v>806</v>
      </c>
      <c r="D574" s="1">
        <v>44810</v>
      </c>
      <c r="E574">
        <f t="shared" si="60"/>
        <v>18</v>
      </c>
      <c r="F574" t="s">
        <v>16</v>
      </c>
      <c r="G574">
        <v>810</v>
      </c>
      <c r="H574">
        <f t="shared" si="57"/>
        <v>81</v>
      </c>
      <c r="I574" t="s">
        <v>7</v>
      </c>
      <c r="J574">
        <v>1</v>
      </c>
      <c r="L574" t="s">
        <v>16</v>
      </c>
      <c r="M574" t="str">
        <f t="shared" si="58"/>
        <v>F</v>
      </c>
      <c r="N574" t="s">
        <v>2941</v>
      </c>
      <c r="O574" t="s">
        <v>2942</v>
      </c>
      <c r="P574" t="s">
        <v>10</v>
      </c>
      <c r="Q574">
        <v>5</v>
      </c>
      <c r="R574">
        <f t="shared" si="61"/>
        <v>2017</v>
      </c>
      <c r="S574" t="s">
        <v>8</v>
      </c>
      <c r="T574" t="s">
        <v>8</v>
      </c>
      <c r="U574" t="s">
        <v>8875</v>
      </c>
      <c r="V574">
        <f>VLOOKUP(P574,'PBT Tag Rates'!$B$5:$E$34,4,FALSE)</f>
        <v>0.76170174199999996</v>
      </c>
      <c r="W574">
        <v>1</v>
      </c>
      <c r="X574" s="16">
        <f>IFERROR(LOOKUP(H574,{30,43,48,53,58,63,68,73,78,83,88,93,97},{42,47,52,57,62,67,72,77,82,87,92,99,100}),999)</f>
        <v>82</v>
      </c>
      <c r="Y574" s="19">
        <f t="shared" si="59"/>
        <v>5.6818181818181825</v>
      </c>
      <c r="Z574" s="19">
        <f t="shared" si="62"/>
        <v>5.7284090909090919</v>
      </c>
      <c r="AA574" s="19">
        <f t="shared" si="63"/>
        <v>17.185227272727278</v>
      </c>
      <c r="AB574" s="19" t="s">
        <v>8886</v>
      </c>
    </row>
    <row r="575" spans="1:28" x14ac:dyDescent="0.35">
      <c r="A575" t="s">
        <v>1562</v>
      </c>
      <c r="B575" t="s">
        <v>2943</v>
      </c>
      <c r="C575" t="s">
        <v>807</v>
      </c>
      <c r="D575" s="1">
        <v>44810</v>
      </c>
      <c r="E575">
        <f t="shared" si="60"/>
        <v>18</v>
      </c>
      <c r="F575" t="s">
        <v>1569</v>
      </c>
      <c r="G575">
        <v>610</v>
      </c>
      <c r="H575">
        <f t="shared" si="57"/>
        <v>61</v>
      </c>
      <c r="I575" t="s">
        <v>7</v>
      </c>
      <c r="J575" t="s">
        <v>8</v>
      </c>
      <c r="L575" t="s">
        <v>6</v>
      </c>
      <c r="M575" t="str">
        <f t="shared" si="58"/>
        <v>M</v>
      </c>
      <c r="N575" t="s">
        <v>2944</v>
      </c>
      <c r="O575" t="s">
        <v>2945</v>
      </c>
      <c r="P575" t="s">
        <v>557</v>
      </c>
      <c r="Q575">
        <v>3</v>
      </c>
      <c r="R575">
        <f t="shared" si="61"/>
        <v>2019</v>
      </c>
      <c r="S575" t="s">
        <v>8</v>
      </c>
      <c r="T575" t="s">
        <v>8</v>
      </c>
      <c r="U575" t="s">
        <v>9086</v>
      </c>
      <c r="V575">
        <f>VLOOKUP(P575,'PBT Tag Rates'!$B$5:$E$34,4,FALSE)</f>
        <v>0.95971980899999998</v>
      </c>
      <c r="W575">
        <v>1</v>
      </c>
      <c r="X575" s="16">
        <f>IFERROR(LOOKUP(H575,{30,43,48,53,58,63,68,73,78,83,88,93,97},{42,47,52,57,62,67,72,77,82,87,92,99,100}),999)</f>
        <v>62</v>
      </c>
      <c r="Y575" s="19">
        <f t="shared" si="59"/>
        <v>5.6818181818181825</v>
      </c>
      <c r="Z575" s="19">
        <f t="shared" si="62"/>
        <v>5.7284090909090919</v>
      </c>
      <c r="AA575" s="19">
        <f t="shared" si="63"/>
        <v>17.185227272727278</v>
      </c>
      <c r="AB575" s="19" t="s">
        <v>8887</v>
      </c>
    </row>
    <row r="576" spans="1:28" x14ac:dyDescent="0.35">
      <c r="A576" t="s">
        <v>1562</v>
      </c>
      <c r="B576" t="s">
        <v>2946</v>
      </c>
      <c r="C576" t="s">
        <v>808</v>
      </c>
      <c r="D576" s="1">
        <v>44810</v>
      </c>
      <c r="E576">
        <f t="shared" si="60"/>
        <v>18</v>
      </c>
      <c r="F576" t="s">
        <v>6</v>
      </c>
      <c r="G576">
        <v>730</v>
      </c>
      <c r="H576">
        <f t="shared" si="57"/>
        <v>73</v>
      </c>
      <c r="I576" t="s">
        <v>9</v>
      </c>
      <c r="J576">
        <v>1</v>
      </c>
      <c r="L576" t="s">
        <v>6</v>
      </c>
      <c r="M576" t="str">
        <f t="shared" si="58"/>
        <v>M</v>
      </c>
      <c r="N576" t="s">
        <v>594</v>
      </c>
      <c r="O576" t="s">
        <v>595</v>
      </c>
      <c r="P576" t="s">
        <v>10</v>
      </c>
      <c r="Q576">
        <v>5</v>
      </c>
      <c r="R576">
        <f t="shared" si="61"/>
        <v>2017</v>
      </c>
      <c r="S576" t="s">
        <v>8</v>
      </c>
      <c r="T576" t="s">
        <v>8</v>
      </c>
      <c r="U576" t="s">
        <v>8875</v>
      </c>
      <c r="V576">
        <f>VLOOKUP(P576,'PBT Tag Rates'!$B$5:$E$34,4,FALSE)</f>
        <v>0.76170174199999996</v>
      </c>
      <c r="W576">
        <v>1</v>
      </c>
      <c r="X576" s="16">
        <f>IFERROR(LOOKUP(H576,{30,43,48,53,58,63,68,73,78,83,88,93,97},{42,47,52,57,62,67,72,77,82,87,92,99,100}),999)</f>
        <v>77</v>
      </c>
      <c r="Y576" s="19">
        <f t="shared" si="59"/>
        <v>5.6818181818181825</v>
      </c>
      <c r="Z576" s="19">
        <f t="shared" si="62"/>
        <v>5.7284090909090919</v>
      </c>
      <c r="AA576" s="19">
        <f t="shared" si="63"/>
        <v>17.185227272727278</v>
      </c>
      <c r="AB576" s="19" t="s">
        <v>8886</v>
      </c>
    </row>
    <row r="577" spans="1:28" x14ac:dyDescent="0.35">
      <c r="A577" t="s">
        <v>1562</v>
      </c>
      <c r="B577" t="s">
        <v>2947</v>
      </c>
      <c r="C577" t="s">
        <v>811</v>
      </c>
      <c r="D577" s="1">
        <v>44810</v>
      </c>
      <c r="E577">
        <f t="shared" si="60"/>
        <v>18</v>
      </c>
      <c r="F577" t="s">
        <v>16</v>
      </c>
      <c r="G577">
        <v>780</v>
      </c>
      <c r="H577">
        <f t="shared" si="57"/>
        <v>78</v>
      </c>
      <c r="I577" t="s">
        <v>7</v>
      </c>
      <c r="J577" t="s">
        <v>8</v>
      </c>
      <c r="L577" t="s">
        <v>16</v>
      </c>
      <c r="M577" t="str">
        <f t="shared" si="58"/>
        <v>F</v>
      </c>
      <c r="N577" t="s">
        <v>14</v>
      </c>
      <c r="O577" t="s">
        <v>2435</v>
      </c>
      <c r="P577" t="s">
        <v>15</v>
      </c>
      <c r="Q577">
        <v>4</v>
      </c>
      <c r="R577">
        <f t="shared" si="61"/>
        <v>2018</v>
      </c>
      <c r="S577" t="s">
        <v>8</v>
      </c>
      <c r="T577" t="s">
        <v>8</v>
      </c>
      <c r="U577" t="s">
        <v>8977</v>
      </c>
      <c r="V577">
        <f>VLOOKUP(P577,'PBT Tag Rates'!$B$5:$E$34,4,FALSE)</f>
        <v>0.96828396500000002</v>
      </c>
      <c r="W577">
        <v>1</v>
      </c>
      <c r="X577" s="16">
        <f>IFERROR(LOOKUP(H577,{30,43,48,53,58,63,68,73,78,83,88,93,97},{42,47,52,57,62,67,72,77,82,87,92,99,100}),999)</f>
        <v>82</v>
      </c>
      <c r="Y577" s="19">
        <f t="shared" si="59"/>
        <v>5.6818181818181825</v>
      </c>
      <c r="Z577" s="19">
        <f t="shared" si="62"/>
        <v>5.7284090909090919</v>
      </c>
      <c r="AA577" s="19">
        <f t="shared" si="63"/>
        <v>17.185227272727278</v>
      </c>
      <c r="AB577" s="19" t="s">
        <v>8887</v>
      </c>
    </row>
    <row r="578" spans="1:28" x14ac:dyDescent="0.35">
      <c r="A578" t="s">
        <v>1562</v>
      </c>
      <c r="B578" t="s">
        <v>2948</v>
      </c>
      <c r="C578" t="s">
        <v>813</v>
      </c>
      <c r="D578" s="1">
        <v>44810</v>
      </c>
      <c r="E578">
        <f t="shared" si="60"/>
        <v>18</v>
      </c>
      <c r="F578" t="s">
        <v>1569</v>
      </c>
      <c r="G578">
        <v>640</v>
      </c>
      <c r="H578">
        <f t="shared" si="57"/>
        <v>64</v>
      </c>
      <c r="I578" t="s">
        <v>7</v>
      </c>
      <c r="J578" t="s">
        <v>8</v>
      </c>
      <c r="L578" t="s">
        <v>6</v>
      </c>
      <c r="M578" t="str">
        <f t="shared" si="58"/>
        <v>M</v>
      </c>
      <c r="N578" t="s">
        <v>2949</v>
      </c>
      <c r="O578" t="s">
        <v>2950</v>
      </c>
      <c r="P578" t="s">
        <v>702</v>
      </c>
      <c r="Q578">
        <v>3</v>
      </c>
      <c r="R578">
        <f t="shared" si="61"/>
        <v>2019</v>
      </c>
      <c r="S578" t="s">
        <v>8</v>
      </c>
      <c r="T578" t="s">
        <v>8</v>
      </c>
      <c r="U578" t="s">
        <v>8976</v>
      </c>
      <c r="V578">
        <f>VLOOKUP(P578,'PBT Tag Rates'!$B$5:$E$34,4,FALSE)</f>
        <v>0.99705232300000002</v>
      </c>
      <c r="W578">
        <v>1</v>
      </c>
      <c r="X578" s="16">
        <f>IFERROR(LOOKUP(H578,{30,43,48,53,58,63,68,73,78,83,88,93,97},{42,47,52,57,62,67,72,77,82,87,92,99,100}),999)</f>
        <v>67</v>
      </c>
      <c r="Y578" s="19">
        <f t="shared" si="59"/>
        <v>5.6818181818181825</v>
      </c>
      <c r="Z578" s="19">
        <f t="shared" si="62"/>
        <v>5.7284090909090919</v>
      </c>
      <c r="AA578" s="19">
        <f t="shared" si="63"/>
        <v>17.185227272727278</v>
      </c>
      <c r="AB578" s="19" t="s">
        <v>8887</v>
      </c>
    </row>
    <row r="579" spans="1:28" x14ac:dyDescent="0.35">
      <c r="A579" t="s">
        <v>1562</v>
      </c>
      <c r="B579" t="s">
        <v>2951</v>
      </c>
      <c r="C579" t="s">
        <v>814</v>
      </c>
      <c r="D579" s="1">
        <v>44810</v>
      </c>
      <c r="E579">
        <f t="shared" si="60"/>
        <v>18</v>
      </c>
      <c r="F579" t="s">
        <v>1569</v>
      </c>
      <c r="G579">
        <v>470</v>
      </c>
      <c r="H579">
        <f t="shared" si="57"/>
        <v>47</v>
      </c>
      <c r="I579" t="s">
        <v>7</v>
      </c>
      <c r="J579" t="s">
        <v>8</v>
      </c>
      <c r="L579" t="s">
        <v>6</v>
      </c>
      <c r="M579" t="str">
        <f t="shared" si="58"/>
        <v>M</v>
      </c>
      <c r="N579" t="s">
        <v>2952</v>
      </c>
      <c r="O579" t="s">
        <v>2953</v>
      </c>
      <c r="P579" t="s">
        <v>2035</v>
      </c>
      <c r="Q579">
        <v>2</v>
      </c>
      <c r="R579">
        <f t="shared" si="61"/>
        <v>2020</v>
      </c>
      <c r="S579" t="s">
        <v>8</v>
      </c>
      <c r="T579" t="s">
        <v>8</v>
      </c>
      <c r="U579" t="s">
        <v>9006</v>
      </c>
      <c r="V579">
        <f>VLOOKUP(P579,'PBT Tag Rates'!$B$5:$E$34,4,FALSE)</f>
        <v>0.98961045999999997</v>
      </c>
      <c r="W579">
        <v>1</v>
      </c>
      <c r="X579" s="16">
        <f>IFERROR(LOOKUP(H579,{30,43,48,53,58,63,68,73,78,83,88,93,97},{42,47,52,57,62,67,72,77,82,87,92,99,100}),999)</f>
        <v>47</v>
      </c>
      <c r="Y579" s="19">
        <f t="shared" si="59"/>
        <v>5.6818181818181825</v>
      </c>
      <c r="Z579" s="19">
        <f t="shared" si="62"/>
        <v>5.7284090909090919</v>
      </c>
      <c r="AA579" s="19">
        <f t="shared" si="63"/>
        <v>17.185227272727278</v>
      </c>
      <c r="AB579" s="19" t="s">
        <v>8886</v>
      </c>
    </row>
    <row r="580" spans="1:28" x14ac:dyDescent="0.35">
      <c r="A580" t="s">
        <v>1562</v>
      </c>
      <c r="B580" t="s">
        <v>2954</v>
      </c>
      <c r="C580" t="s">
        <v>815</v>
      </c>
      <c r="D580" s="1">
        <v>44810</v>
      </c>
      <c r="E580">
        <f t="shared" si="60"/>
        <v>18</v>
      </c>
      <c r="F580" t="s">
        <v>16</v>
      </c>
      <c r="G580">
        <v>730</v>
      </c>
      <c r="H580">
        <f t="shared" si="57"/>
        <v>73</v>
      </c>
      <c r="I580" t="s">
        <v>7</v>
      </c>
      <c r="J580" t="s">
        <v>8</v>
      </c>
      <c r="L580" t="s">
        <v>16</v>
      </c>
      <c r="M580" t="str">
        <f t="shared" si="58"/>
        <v>F</v>
      </c>
      <c r="N580" t="s">
        <v>2955</v>
      </c>
      <c r="O580" t="s">
        <v>2956</v>
      </c>
      <c r="P580" t="s">
        <v>15</v>
      </c>
      <c r="Q580">
        <v>4</v>
      </c>
      <c r="R580">
        <f t="shared" si="61"/>
        <v>2018</v>
      </c>
      <c r="S580" t="s">
        <v>8</v>
      </c>
      <c r="T580" t="s">
        <v>8</v>
      </c>
      <c r="U580" t="s">
        <v>8977</v>
      </c>
      <c r="V580">
        <f>VLOOKUP(P580,'PBT Tag Rates'!$B$5:$E$34,4,FALSE)</f>
        <v>0.96828396500000002</v>
      </c>
      <c r="W580">
        <v>1</v>
      </c>
      <c r="X580" s="16">
        <f>IFERROR(LOOKUP(H580,{30,43,48,53,58,63,68,73,78,83,88,93,97},{42,47,52,57,62,67,72,77,82,87,92,99,100}),999)</f>
        <v>77</v>
      </c>
      <c r="Y580" s="19">
        <f t="shared" si="59"/>
        <v>5.6818181818181825</v>
      </c>
      <c r="Z580" s="19">
        <f t="shared" si="62"/>
        <v>5.7284090909090919</v>
      </c>
      <c r="AA580" s="19">
        <f t="shared" si="63"/>
        <v>17.185227272727278</v>
      </c>
      <c r="AB580" s="19" t="s">
        <v>8887</v>
      </c>
    </row>
    <row r="581" spans="1:28" x14ac:dyDescent="0.35">
      <c r="A581" t="s">
        <v>1562</v>
      </c>
      <c r="B581" t="s">
        <v>2957</v>
      </c>
      <c r="C581" t="s">
        <v>816</v>
      </c>
      <c r="D581" s="1">
        <v>44810</v>
      </c>
      <c r="E581">
        <f t="shared" si="60"/>
        <v>18</v>
      </c>
      <c r="F581" t="s">
        <v>6</v>
      </c>
      <c r="G581">
        <v>610</v>
      </c>
      <c r="H581">
        <f t="shared" si="57"/>
        <v>61</v>
      </c>
      <c r="I581" t="s">
        <v>9</v>
      </c>
      <c r="J581">
        <v>1</v>
      </c>
      <c r="L581" t="s">
        <v>6</v>
      </c>
      <c r="M581" t="str">
        <f t="shared" si="58"/>
        <v>M</v>
      </c>
      <c r="N581" t="s">
        <v>2958</v>
      </c>
      <c r="O581" t="s">
        <v>2959</v>
      </c>
      <c r="P581" t="s">
        <v>557</v>
      </c>
      <c r="Q581">
        <v>3</v>
      </c>
      <c r="R581">
        <f t="shared" si="61"/>
        <v>2019</v>
      </c>
      <c r="S581" t="s">
        <v>8</v>
      </c>
      <c r="T581" t="s">
        <v>8</v>
      </c>
      <c r="U581" t="s">
        <v>9085</v>
      </c>
      <c r="V581">
        <f>VLOOKUP(P581,'PBT Tag Rates'!$B$5:$E$34,4,FALSE)</f>
        <v>0.95971980899999998</v>
      </c>
      <c r="W581">
        <v>1</v>
      </c>
      <c r="X581" s="16">
        <f>IFERROR(LOOKUP(H581,{30,43,48,53,58,63,68,73,78,83,88,93,97},{42,47,52,57,62,67,72,77,82,87,92,99,100}),999)</f>
        <v>62</v>
      </c>
      <c r="Y581" s="19">
        <f t="shared" si="59"/>
        <v>5.6818181818181825</v>
      </c>
      <c r="Z581" s="19">
        <f t="shared" si="62"/>
        <v>5.7284090909090919</v>
      </c>
      <c r="AA581" s="19">
        <f t="shared" si="63"/>
        <v>17.185227272727278</v>
      </c>
      <c r="AB581" s="19" t="s">
        <v>8887</v>
      </c>
    </row>
    <row r="582" spans="1:28" x14ac:dyDescent="0.35">
      <c r="A582" t="s">
        <v>1562</v>
      </c>
      <c r="B582" t="s">
        <v>2960</v>
      </c>
      <c r="C582" t="s">
        <v>818</v>
      </c>
      <c r="D582" s="1">
        <v>44810</v>
      </c>
      <c r="E582">
        <f t="shared" si="60"/>
        <v>18</v>
      </c>
      <c r="F582" t="s">
        <v>1569</v>
      </c>
      <c r="G582">
        <v>620</v>
      </c>
      <c r="H582">
        <f t="shared" ref="H582:H645" si="64">G582/10</f>
        <v>62</v>
      </c>
      <c r="I582" t="s">
        <v>7</v>
      </c>
      <c r="J582" t="s">
        <v>8</v>
      </c>
      <c r="L582" t="s">
        <v>6</v>
      </c>
      <c r="M582" t="str">
        <f t="shared" ref="M582:M645" si="65">IF(L582="U",F582,L582)</f>
        <v>M</v>
      </c>
      <c r="N582" t="s">
        <v>1973</v>
      </c>
      <c r="O582" t="s">
        <v>2961</v>
      </c>
      <c r="P582" t="s">
        <v>557</v>
      </c>
      <c r="Q582">
        <v>3</v>
      </c>
      <c r="R582">
        <f t="shared" si="61"/>
        <v>2019</v>
      </c>
      <c r="S582" t="s">
        <v>8</v>
      </c>
      <c r="T582" t="s">
        <v>8</v>
      </c>
      <c r="U582" t="s">
        <v>9088</v>
      </c>
      <c r="V582">
        <f>VLOOKUP(P582,'PBT Tag Rates'!$B$5:$E$34,4,FALSE)</f>
        <v>0.95971980899999998</v>
      </c>
      <c r="W582">
        <v>1</v>
      </c>
      <c r="X582" s="16">
        <f>IFERROR(LOOKUP(H582,{30,43,48,53,58,63,68,73,78,83,88,93,97},{42,47,52,57,62,67,72,77,82,87,92,99,100}),999)</f>
        <v>62</v>
      </c>
      <c r="Y582" s="19">
        <f t="shared" ref="Y582:Y645" si="66">IF(D582&lt;$D$3,W582/$Y$3,W582/$Y$4)</f>
        <v>5.6818181818181825</v>
      </c>
      <c r="Z582" s="19">
        <f t="shared" si="62"/>
        <v>5.7284090909090919</v>
      </c>
      <c r="AA582" s="19">
        <f t="shared" si="63"/>
        <v>17.185227272727278</v>
      </c>
      <c r="AB582" s="19" t="s">
        <v>8887</v>
      </c>
    </row>
    <row r="583" spans="1:28" x14ac:dyDescent="0.35">
      <c r="A583" t="s">
        <v>1562</v>
      </c>
      <c r="B583" t="s">
        <v>2962</v>
      </c>
      <c r="C583" t="s">
        <v>819</v>
      </c>
      <c r="D583" s="1">
        <v>44810</v>
      </c>
      <c r="E583">
        <f t="shared" ref="E583:E646" si="67">IF(D583&lt;=$D$3,60,18)</f>
        <v>18</v>
      </c>
      <c r="F583" t="s">
        <v>1569</v>
      </c>
      <c r="G583">
        <v>610</v>
      </c>
      <c r="H583">
        <f t="shared" si="64"/>
        <v>61</v>
      </c>
      <c r="I583" t="s">
        <v>7</v>
      </c>
      <c r="J583" t="s">
        <v>8</v>
      </c>
      <c r="L583" t="s">
        <v>6</v>
      </c>
      <c r="M583" t="str">
        <f t="shared" si="65"/>
        <v>M</v>
      </c>
      <c r="N583" t="s">
        <v>2635</v>
      </c>
      <c r="O583" t="s">
        <v>2636</v>
      </c>
      <c r="P583" t="s">
        <v>557</v>
      </c>
      <c r="Q583">
        <v>3</v>
      </c>
      <c r="R583">
        <f t="shared" ref="R583:R646" si="68">IFERROR($R$3-Q583,"U")</f>
        <v>2019</v>
      </c>
      <c r="S583" t="s">
        <v>8</v>
      </c>
      <c r="T583" t="s">
        <v>8</v>
      </c>
      <c r="U583" t="s">
        <v>9090</v>
      </c>
      <c r="V583">
        <f>VLOOKUP(P583,'PBT Tag Rates'!$B$5:$E$34,4,FALSE)</f>
        <v>0.95971980899999998</v>
      </c>
      <c r="W583">
        <v>1</v>
      </c>
      <c r="X583" s="16">
        <f>IFERROR(LOOKUP(H583,{30,43,48,53,58,63,68,73,78,83,88,93,97},{42,47,52,57,62,67,72,77,82,87,92,99,100}),999)</f>
        <v>62</v>
      </c>
      <c r="Y583" s="19">
        <f t="shared" si="66"/>
        <v>5.6818181818181825</v>
      </c>
      <c r="Z583" s="19">
        <f t="shared" ref="Z583:Z646" si="69">Y583*(1+$Z$4)</f>
        <v>5.7284090909090919</v>
      </c>
      <c r="AA583" s="19">
        <f t="shared" ref="AA583:AA646" si="70">IF(D583&lt;$D$3,Z583/$AA$3,Z583/$AA$4)</f>
        <v>17.185227272727278</v>
      </c>
      <c r="AB583" s="19" t="s">
        <v>8887</v>
      </c>
    </row>
    <row r="584" spans="1:28" x14ac:dyDescent="0.35">
      <c r="A584" t="s">
        <v>1562</v>
      </c>
      <c r="B584" t="s">
        <v>2963</v>
      </c>
      <c r="C584" t="s">
        <v>820</v>
      </c>
      <c r="D584" s="1">
        <v>44810</v>
      </c>
      <c r="E584">
        <f t="shared" si="67"/>
        <v>18</v>
      </c>
      <c r="F584" t="s">
        <v>1569</v>
      </c>
      <c r="G584">
        <v>600</v>
      </c>
      <c r="H584">
        <f t="shared" si="64"/>
        <v>60</v>
      </c>
      <c r="I584" t="s">
        <v>9</v>
      </c>
      <c r="J584">
        <v>1</v>
      </c>
      <c r="L584" t="s">
        <v>6</v>
      </c>
      <c r="M584" t="str">
        <f t="shared" si="65"/>
        <v>M</v>
      </c>
      <c r="N584" t="s">
        <v>2964</v>
      </c>
      <c r="O584" t="s">
        <v>2965</v>
      </c>
      <c r="P584" t="s">
        <v>557</v>
      </c>
      <c r="Q584">
        <v>3</v>
      </c>
      <c r="R584">
        <f t="shared" si="68"/>
        <v>2019</v>
      </c>
      <c r="S584" t="s">
        <v>8</v>
      </c>
      <c r="T584" t="s">
        <v>8</v>
      </c>
      <c r="U584" t="s">
        <v>9084</v>
      </c>
      <c r="V584">
        <f>VLOOKUP(P584,'PBT Tag Rates'!$B$5:$E$34,4,FALSE)</f>
        <v>0.95971980899999998</v>
      </c>
      <c r="W584">
        <v>1</v>
      </c>
      <c r="X584" s="16">
        <f>IFERROR(LOOKUP(H584,{30,43,48,53,58,63,68,73,78,83,88,93,97},{42,47,52,57,62,67,72,77,82,87,92,99,100}),999)</f>
        <v>62</v>
      </c>
      <c r="Y584" s="19">
        <f t="shared" si="66"/>
        <v>5.6818181818181825</v>
      </c>
      <c r="Z584" s="19">
        <f t="shared" si="69"/>
        <v>5.7284090909090919</v>
      </c>
      <c r="AA584" s="19">
        <f t="shared" si="70"/>
        <v>17.185227272727278</v>
      </c>
      <c r="AB584" s="19" t="s">
        <v>8887</v>
      </c>
    </row>
    <row r="585" spans="1:28" x14ac:dyDescent="0.35">
      <c r="A585" t="s">
        <v>1562</v>
      </c>
      <c r="B585" t="s">
        <v>2966</v>
      </c>
      <c r="C585" t="s">
        <v>821</v>
      </c>
      <c r="D585" s="1">
        <v>44810</v>
      </c>
      <c r="E585">
        <f t="shared" si="67"/>
        <v>18</v>
      </c>
      <c r="F585" t="s">
        <v>1569</v>
      </c>
      <c r="G585">
        <v>650</v>
      </c>
      <c r="H585">
        <f t="shared" si="64"/>
        <v>65</v>
      </c>
      <c r="I585" t="s">
        <v>7</v>
      </c>
      <c r="J585" t="s">
        <v>8</v>
      </c>
      <c r="L585" t="s">
        <v>6</v>
      </c>
      <c r="M585" t="str">
        <f t="shared" si="65"/>
        <v>M</v>
      </c>
      <c r="N585" t="s">
        <v>828</v>
      </c>
      <c r="O585" t="s">
        <v>1219</v>
      </c>
      <c r="P585" t="s">
        <v>557</v>
      </c>
      <c r="Q585">
        <v>3</v>
      </c>
      <c r="R585">
        <f t="shared" si="68"/>
        <v>2019</v>
      </c>
      <c r="S585" t="s">
        <v>8</v>
      </c>
      <c r="T585" t="s">
        <v>8</v>
      </c>
      <c r="U585" t="s">
        <v>9007</v>
      </c>
      <c r="V585">
        <f>VLOOKUP(P585,'PBT Tag Rates'!$B$5:$E$34,4,FALSE)</f>
        <v>0.95971980899999998</v>
      </c>
      <c r="W585">
        <v>1</v>
      </c>
      <c r="X585" s="16">
        <f>IFERROR(LOOKUP(H585,{30,43,48,53,58,63,68,73,78,83,88,93,97},{42,47,52,57,62,67,72,77,82,87,92,99,100}),999)</f>
        <v>67</v>
      </c>
      <c r="Y585" s="19">
        <f t="shared" si="66"/>
        <v>5.6818181818181825</v>
      </c>
      <c r="Z585" s="19">
        <f t="shared" si="69"/>
        <v>5.7284090909090919</v>
      </c>
      <c r="AA585" s="19">
        <f t="shared" si="70"/>
        <v>17.185227272727278</v>
      </c>
      <c r="AB585" s="19" t="s">
        <v>8886</v>
      </c>
    </row>
    <row r="586" spans="1:28" x14ac:dyDescent="0.35">
      <c r="A586" t="s">
        <v>1562</v>
      </c>
      <c r="B586" t="s">
        <v>2967</v>
      </c>
      <c r="C586" t="s">
        <v>822</v>
      </c>
      <c r="D586" s="1">
        <v>44810</v>
      </c>
      <c r="E586">
        <f t="shared" si="67"/>
        <v>18</v>
      </c>
      <c r="F586" t="s">
        <v>1569</v>
      </c>
      <c r="G586">
        <v>590</v>
      </c>
      <c r="H586">
        <f t="shared" si="64"/>
        <v>59</v>
      </c>
      <c r="I586" t="s">
        <v>7</v>
      </c>
      <c r="J586" t="s">
        <v>8</v>
      </c>
      <c r="L586" t="s">
        <v>6</v>
      </c>
      <c r="M586" t="str">
        <f t="shared" si="65"/>
        <v>M</v>
      </c>
      <c r="N586" t="s">
        <v>2968</v>
      </c>
      <c r="O586" t="s">
        <v>2969</v>
      </c>
      <c r="P586" t="s">
        <v>702</v>
      </c>
      <c r="Q586">
        <v>3</v>
      </c>
      <c r="R586">
        <f t="shared" si="68"/>
        <v>2019</v>
      </c>
      <c r="S586" t="s">
        <v>8</v>
      </c>
      <c r="T586" t="s">
        <v>8</v>
      </c>
      <c r="U586" t="s">
        <v>8977</v>
      </c>
      <c r="V586">
        <f>VLOOKUP(P586,'PBT Tag Rates'!$B$5:$E$34,4,FALSE)</f>
        <v>0.99705232300000002</v>
      </c>
      <c r="W586">
        <v>1</v>
      </c>
      <c r="X586" s="16">
        <f>IFERROR(LOOKUP(H586,{30,43,48,53,58,63,68,73,78,83,88,93,97},{42,47,52,57,62,67,72,77,82,87,92,99,100}),999)</f>
        <v>62</v>
      </c>
      <c r="Y586" s="19">
        <f t="shared" si="66"/>
        <v>5.6818181818181825</v>
      </c>
      <c r="Z586" s="19">
        <f t="shared" si="69"/>
        <v>5.7284090909090919</v>
      </c>
      <c r="AA586" s="19">
        <f t="shared" si="70"/>
        <v>17.185227272727278</v>
      </c>
      <c r="AB586" s="19" t="s">
        <v>8887</v>
      </c>
    </row>
    <row r="587" spans="1:28" x14ac:dyDescent="0.35">
      <c r="A587" t="s">
        <v>1562</v>
      </c>
      <c r="B587" t="s">
        <v>2970</v>
      </c>
      <c r="C587" t="s">
        <v>823</v>
      </c>
      <c r="D587" s="1">
        <v>44810</v>
      </c>
      <c r="E587">
        <f t="shared" si="67"/>
        <v>18</v>
      </c>
      <c r="F587" t="s">
        <v>6</v>
      </c>
      <c r="G587">
        <v>710</v>
      </c>
      <c r="H587">
        <f t="shared" si="64"/>
        <v>71</v>
      </c>
      <c r="I587" t="s">
        <v>9</v>
      </c>
      <c r="J587">
        <v>1</v>
      </c>
      <c r="L587" t="s">
        <v>6</v>
      </c>
      <c r="M587" t="str">
        <f t="shared" si="65"/>
        <v>M</v>
      </c>
      <c r="N587" t="s">
        <v>2971</v>
      </c>
      <c r="O587" t="s">
        <v>2972</v>
      </c>
      <c r="P587" t="s">
        <v>557</v>
      </c>
      <c r="Q587">
        <v>3</v>
      </c>
      <c r="R587">
        <f t="shared" si="68"/>
        <v>2019</v>
      </c>
      <c r="S587" t="s">
        <v>8</v>
      </c>
      <c r="T587" t="s">
        <v>8</v>
      </c>
      <c r="U587" t="s">
        <v>8974</v>
      </c>
      <c r="V587">
        <f>VLOOKUP(P587,'PBT Tag Rates'!$B$5:$E$34,4,FALSE)</f>
        <v>0.95971980899999998</v>
      </c>
      <c r="W587">
        <v>1</v>
      </c>
      <c r="X587" s="16">
        <f>IFERROR(LOOKUP(H587,{30,43,48,53,58,63,68,73,78,83,88,93,97},{42,47,52,57,62,67,72,77,82,87,92,99,100}),999)</f>
        <v>72</v>
      </c>
      <c r="Y587" s="19">
        <f t="shared" si="66"/>
        <v>5.6818181818181825</v>
      </c>
      <c r="Z587" s="19">
        <f t="shared" si="69"/>
        <v>5.7284090909090919</v>
      </c>
      <c r="AA587" s="19">
        <f t="shared" si="70"/>
        <v>17.185227272727278</v>
      </c>
      <c r="AB587" s="19" t="s">
        <v>8887</v>
      </c>
    </row>
    <row r="588" spans="1:28" x14ac:dyDescent="0.35">
      <c r="A588" t="s">
        <v>1562</v>
      </c>
      <c r="B588" t="s">
        <v>2973</v>
      </c>
      <c r="C588" t="s">
        <v>824</v>
      </c>
      <c r="D588" s="1">
        <v>44810</v>
      </c>
      <c r="E588">
        <f t="shared" si="67"/>
        <v>18</v>
      </c>
      <c r="F588" t="s">
        <v>6</v>
      </c>
      <c r="G588">
        <v>840</v>
      </c>
      <c r="H588">
        <f t="shared" si="64"/>
        <v>84</v>
      </c>
      <c r="I588" t="s">
        <v>9</v>
      </c>
      <c r="J588">
        <v>1</v>
      </c>
      <c r="L588" t="s">
        <v>6</v>
      </c>
      <c r="M588" t="str">
        <f t="shared" si="65"/>
        <v>M</v>
      </c>
      <c r="N588" t="s">
        <v>8</v>
      </c>
      <c r="O588" t="s">
        <v>8</v>
      </c>
      <c r="P588" t="s">
        <v>11</v>
      </c>
      <c r="Q588" t="s">
        <v>8</v>
      </c>
      <c r="R588" t="str">
        <f t="shared" si="68"/>
        <v>U</v>
      </c>
      <c r="S588" t="s">
        <v>12</v>
      </c>
      <c r="T588">
        <v>1</v>
      </c>
      <c r="U588" t="s">
        <v>8890</v>
      </c>
      <c r="V588" t="e">
        <f>VLOOKUP(P588,'PBT Tag Rates'!$B$5:$E$34,4,FALSE)</f>
        <v>#N/A</v>
      </c>
      <c r="W588">
        <v>1</v>
      </c>
      <c r="X588" s="16">
        <f>IFERROR(LOOKUP(H588,{30,43,48,53,58,63,68,73,78,83,88,93,97},{42,47,52,57,62,67,72,77,82,87,92,99,100}),999)</f>
        <v>87</v>
      </c>
      <c r="Y588" s="19">
        <f t="shared" si="66"/>
        <v>5.6818181818181825</v>
      </c>
      <c r="Z588" s="19">
        <f t="shared" si="69"/>
        <v>5.7284090909090919</v>
      </c>
      <c r="AA588" s="19">
        <f t="shared" si="70"/>
        <v>17.185227272727278</v>
      </c>
      <c r="AB588" s="19" t="s">
        <v>8887</v>
      </c>
    </row>
    <row r="589" spans="1:28" x14ac:dyDescent="0.35">
      <c r="A589" t="s">
        <v>1562</v>
      </c>
      <c r="B589" t="s">
        <v>2974</v>
      </c>
      <c r="C589" t="s">
        <v>825</v>
      </c>
      <c r="D589" s="1">
        <v>44810</v>
      </c>
      <c r="E589">
        <f t="shared" si="67"/>
        <v>18</v>
      </c>
      <c r="F589" t="s">
        <v>6</v>
      </c>
      <c r="G589">
        <v>620</v>
      </c>
      <c r="H589">
        <f t="shared" si="64"/>
        <v>62</v>
      </c>
      <c r="I589" t="s">
        <v>9</v>
      </c>
      <c r="J589">
        <v>1</v>
      </c>
      <c r="L589" t="s">
        <v>6</v>
      </c>
      <c r="M589" t="str">
        <f t="shared" si="65"/>
        <v>M</v>
      </c>
      <c r="N589" t="s">
        <v>1739</v>
      </c>
      <c r="O589" t="s">
        <v>2975</v>
      </c>
      <c r="P589" t="s">
        <v>557</v>
      </c>
      <c r="Q589">
        <v>3</v>
      </c>
      <c r="R589">
        <f t="shared" si="68"/>
        <v>2019</v>
      </c>
      <c r="S589" t="s">
        <v>8</v>
      </c>
      <c r="T589" t="s">
        <v>8</v>
      </c>
      <c r="U589" t="s">
        <v>9088</v>
      </c>
      <c r="V589">
        <f>VLOOKUP(P589,'PBT Tag Rates'!$B$5:$E$34,4,FALSE)</f>
        <v>0.95971980899999998</v>
      </c>
      <c r="W589">
        <v>1</v>
      </c>
      <c r="X589" s="16">
        <f>IFERROR(LOOKUP(H589,{30,43,48,53,58,63,68,73,78,83,88,93,97},{42,47,52,57,62,67,72,77,82,87,92,99,100}),999)</f>
        <v>62</v>
      </c>
      <c r="Y589" s="19">
        <f t="shared" si="66"/>
        <v>5.6818181818181825</v>
      </c>
      <c r="Z589" s="19">
        <f t="shared" si="69"/>
        <v>5.7284090909090919</v>
      </c>
      <c r="AA589" s="19">
        <f t="shared" si="70"/>
        <v>17.185227272727278</v>
      </c>
      <c r="AB589" s="19" t="s">
        <v>8887</v>
      </c>
    </row>
    <row r="590" spans="1:28" x14ac:dyDescent="0.35">
      <c r="A590" t="s">
        <v>1562</v>
      </c>
      <c r="B590" t="s">
        <v>2976</v>
      </c>
      <c r="C590" t="s">
        <v>2977</v>
      </c>
      <c r="D590" s="1">
        <v>44810</v>
      </c>
      <c r="E590">
        <f t="shared" si="67"/>
        <v>18</v>
      </c>
      <c r="F590" t="s">
        <v>1569</v>
      </c>
      <c r="G590">
        <v>430</v>
      </c>
      <c r="H590">
        <f t="shared" si="64"/>
        <v>43</v>
      </c>
      <c r="I590" t="s">
        <v>7</v>
      </c>
      <c r="J590" t="s">
        <v>8</v>
      </c>
      <c r="L590" t="s">
        <v>6</v>
      </c>
      <c r="M590" t="str">
        <f t="shared" si="65"/>
        <v>M</v>
      </c>
      <c r="N590" t="s">
        <v>8</v>
      </c>
      <c r="O590" t="s">
        <v>8</v>
      </c>
      <c r="P590" t="s">
        <v>11</v>
      </c>
      <c r="Q590" t="s">
        <v>8</v>
      </c>
      <c r="R590" t="str">
        <f t="shared" si="68"/>
        <v>U</v>
      </c>
      <c r="S590" t="s">
        <v>12</v>
      </c>
      <c r="T590">
        <v>1</v>
      </c>
      <c r="U590" t="s">
        <v>11</v>
      </c>
      <c r="V590" t="e">
        <f>VLOOKUP(P590,'PBT Tag Rates'!$B$5:$E$34,4,FALSE)</f>
        <v>#N/A</v>
      </c>
      <c r="W590">
        <v>1</v>
      </c>
      <c r="X590" s="16">
        <f>IFERROR(LOOKUP(H590,{30,43,48,53,58,63,68,73,78,83,88,93,97},{42,47,52,57,62,67,72,77,82,87,92,99,100}),999)</f>
        <v>47</v>
      </c>
      <c r="Y590" s="19">
        <f t="shared" si="66"/>
        <v>5.6818181818181825</v>
      </c>
      <c r="Z590" s="19">
        <f t="shared" si="69"/>
        <v>5.7284090909090919</v>
      </c>
      <c r="AA590" s="19">
        <f t="shared" si="70"/>
        <v>17.185227272727278</v>
      </c>
      <c r="AB590" s="19" t="s">
        <v>8887</v>
      </c>
    </row>
    <row r="591" spans="1:28" x14ac:dyDescent="0.35">
      <c r="A591" t="s">
        <v>1562</v>
      </c>
      <c r="B591" t="s">
        <v>2978</v>
      </c>
      <c r="C591" t="s">
        <v>2979</v>
      </c>
      <c r="D591" s="1">
        <v>44810</v>
      </c>
      <c r="E591">
        <f t="shared" si="67"/>
        <v>18</v>
      </c>
      <c r="F591" t="s">
        <v>16</v>
      </c>
      <c r="G591">
        <v>720</v>
      </c>
      <c r="H591">
        <f t="shared" si="64"/>
        <v>72</v>
      </c>
      <c r="I591" t="s">
        <v>7</v>
      </c>
      <c r="J591" t="s">
        <v>8</v>
      </c>
      <c r="L591" t="s">
        <v>16</v>
      </c>
      <c r="M591" t="str">
        <f t="shared" si="65"/>
        <v>F</v>
      </c>
      <c r="N591" t="s">
        <v>1014</v>
      </c>
      <c r="O591" t="s">
        <v>2980</v>
      </c>
      <c r="P591" t="s">
        <v>19</v>
      </c>
      <c r="Q591">
        <v>4</v>
      </c>
      <c r="R591">
        <f t="shared" si="68"/>
        <v>2018</v>
      </c>
      <c r="S591" t="s">
        <v>8</v>
      </c>
      <c r="T591" t="s">
        <v>8</v>
      </c>
      <c r="U591" t="s">
        <v>9006</v>
      </c>
      <c r="V591">
        <f>VLOOKUP(P591,'PBT Tag Rates'!$B$5:$E$34,4,FALSE)</f>
        <v>0.80551598400000002</v>
      </c>
      <c r="W591">
        <v>1</v>
      </c>
      <c r="X591" s="16">
        <f>IFERROR(LOOKUP(H591,{30,43,48,53,58,63,68,73,78,83,88,93,97},{42,47,52,57,62,67,72,77,82,87,92,99,100}),999)</f>
        <v>72</v>
      </c>
      <c r="Y591" s="19">
        <f t="shared" si="66"/>
        <v>5.6818181818181825</v>
      </c>
      <c r="Z591" s="19">
        <f t="shared" si="69"/>
        <v>5.7284090909090919</v>
      </c>
      <c r="AA591" s="19">
        <f t="shared" si="70"/>
        <v>17.185227272727278</v>
      </c>
      <c r="AB591" s="19" t="s">
        <v>8886</v>
      </c>
    </row>
    <row r="592" spans="1:28" x14ac:dyDescent="0.35">
      <c r="A592" t="s">
        <v>1562</v>
      </c>
      <c r="B592" t="s">
        <v>2981</v>
      </c>
      <c r="C592" t="s">
        <v>2982</v>
      </c>
      <c r="D592" s="1">
        <v>44810</v>
      </c>
      <c r="E592">
        <f t="shared" si="67"/>
        <v>18</v>
      </c>
      <c r="F592" t="s">
        <v>16</v>
      </c>
      <c r="G592">
        <v>780</v>
      </c>
      <c r="H592">
        <f t="shared" si="64"/>
        <v>78</v>
      </c>
      <c r="I592" t="s">
        <v>7</v>
      </c>
      <c r="J592" t="s">
        <v>8</v>
      </c>
      <c r="L592" t="s">
        <v>16</v>
      </c>
      <c r="M592" t="str">
        <f t="shared" si="65"/>
        <v>F</v>
      </c>
      <c r="N592" t="s">
        <v>8</v>
      </c>
      <c r="O592" t="s">
        <v>8</v>
      </c>
      <c r="P592" t="s">
        <v>11</v>
      </c>
      <c r="Q592" t="s">
        <v>8</v>
      </c>
      <c r="R592" t="str">
        <f t="shared" si="68"/>
        <v>U</v>
      </c>
      <c r="S592" t="s">
        <v>12</v>
      </c>
      <c r="T592">
        <v>0.999999999999996</v>
      </c>
      <c r="U592" t="s">
        <v>11</v>
      </c>
      <c r="V592" t="e">
        <f>VLOOKUP(P592,'PBT Tag Rates'!$B$5:$E$34,4,FALSE)</f>
        <v>#N/A</v>
      </c>
      <c r="W592">
        <v>1</v>
      </c>
      <c r="X592" s="16">
        <f>IFERROR(LOOKUP(H592,{30,43,48,53,58,63,68,73,78,83,88,93,97},{42,47,52,57,62,67,72,77,82,87,92,99,100}),999)</f>
        <v>82</v>
      </c>
      <c r="Y592" s="19">
        <f t="shared" si="66"/>
        <v>5.6818181818181825</v>
      </c>
      <c r="Z592" s="19">
        <f t="shared" si="69"/>
        <v>5.7284090909090919</v>
      </c>
      <c r="AA592" s="19">
        <f t="shared" si="70"/>
        <v>17.185227272727278</v>
      </c>
      <c r="AB592" s="19" t="s">
        <v>8887</v>
      </c>
    </row>
    <row r="593" spans="1:28" x14ac:dyDescent="0.35">
      <c r="A593" t="s">
        <v>1562</v>
      </c>
      <c r="B593" t="s">
        <v>2983</v>
      </c>
      <c r="C593" t="s">
        <v>2984</v>
      </c>
      <c r="D593" s="1">
        <v>44810</v>
      </c>
      <c r="E593">
        <f t="shared" si="67"/>
        <v>18</v>
      </c>
      <c r="F593" t="s">
        <v>6</v>
      </c>
      <c r="G593">
        <v>710</v>
      </c>
      <c r="H593">
        <f t="shared" si="64"/>
        <v>71</v>
      </c>
      <c r="I593" t="s">
        <v>9</v>
      </c>
      <c r="J593">
        <v>1</v>
      </c>
      <c r="L593" t="s">
        <v>6</v>
      </c>
      <c r="M593" t="str">
        <f t="shared" si="65"/>
        <v>M</v>
      </c>
      <c r="N593" t="s">
        <v>32</v>
      </c>
      <c r="O593" t="s">
        <v>2985</v>
      </c>
      <c r="P593" t="s">
        <v>19</v>
      </c>
      <c r="Q593">
        <v>4</v>
      </c>
      <c r="R593">
        <f t="shared" si="68"/>
        <v>2018</v>
      </c>
      <c r="S593" t="s">
        <v>8</v>
      </c>
      <c r="T593" t="s">
        <v>8</v>
      </c>
      <c r="U593" t="s">
        <v>9084</v>
      </c>
      <c r="V593">
        <f>VLOOKUP(P593,'PBT Tag Rates'!$B$5:$E$34,4,FALSE)</f>
        <v>0.80551598400000002</v>
      </c>
      <c r="W593">
        <v>1</v>
      </c>
      <c r="X593" s="16">
        <f>IFERROR(LOOKUP(H593,{30,43,48,53,58,63,68,73,78,83,88,93,97},{42,47,52,57,62,67,72,77,82,87,92,99,100}),999)</f>
        <v>72</v>
      </c>
      <c r="Y593" s="19">
        <f t="shared" si="66"/>
        <v>5.6818181818181825</v>
      </c>
      <c r="Z593" s="19">
        <f t="shared" si="69"/>
        <v>5.7284090909090919</v>
      </c>
      <c r="AA593" s="19">
        <f t="shared" si="70"/>
        <v>17.185227272727278</v>
      </c>
      <c r="AB593" s="19" t="s">
        <v>8887</v>
      </c>
    </row>
    <row r="594" spans="1:28" x14ac:dyDescent="0.35">
      <c r="A594" t="s">
        <v>1562</v>
      </c>
      <c r="B594" t="s">
        <v>2986</v>
      </c>
      <c r="C594" t="s">
        <v>2987</v>
      </c>
      <c r="D594" s="1">
        <v>44810</v>
      </c>
      <c r="E594">
        <f t="shared" si="67"/>
        <v>18</v>
      </c>
      <c r="F594" t="s">
        <v>6</v>
      </c>
      <c r="G594">
        <v>620</v>
      </c>
      <c r="H594">
        <f t="shared" si="64"/>
        <v>62</v>
      </c>
      <c r="I594" t="s">
        <v>9</v>
      </c>
      <c r="J594">
        <v>1</v>
      </c>
      <c r="L594" t="s">
        <v>6</v>
      </c>
      <c r="M594" t="str">
        <f t="shared" si="65"/>
        <v>M</v>
      </c>
      <c r="N594" t="s">
        <v>2988</v>
      </c>
      <c r="O594" t="s">
        <v>2989</v>
      </c>
      <c r="P594" t="s">
        <v>557</v>
      </c>
      <c r="Q594">
        <v>3</v>
      </c>
      <c r="R594">
        <f t="shared" si="68"/>
        <v>2019</v>
      </c>
      <c r="S594" t="s">
        <v>8</v>
      </c>
      <c r="T594" t="s">
        <v>8</v>
      </c>
      <c r="U594" t="s">
        <v>9090</v>
      </c>
      <c r="V594">
        <f>VLOOKUP(P594,'PBT Tag Rates'!$B$5:$E$34,4,FALSE)</f>
        <v>0.95971980899999998</v>
      </c>
      <c r="W594">
        <v>1</v>
      </c>
      <c r="X594" s="16">
        <f>IFERROR(LOOKUP(H594,{30,43,48,53,58,63,68,73,78,83,88,93,97},{42,47,52,57,62,67,72,77,82,87,92,99,100}),999)</f>
        <v>62</v>
      </c>
      <c r="Y594" s="19">
        <f t="shared" si="66"/>
        <v>5.6818181818181825</v>
      </c>
      <c r="Z594" s="19">
        <f t="shared" si="69"/>
        <v>5.7284090909090919</v>
      </c>
      <c r="AA594" s="19">
        <f t="shared" si="70"/>
        <v>17.185227272727278</v>
      </c>
      <c r="AB594" s="19" t="s">
        <v>8887</v>
      </c>
    </row>
    <row r="595" spans="1:28" x14ac:dyDescent="0.35">
      <c r="A595" t="s">
        <v>1562</v>
      </c>
      <c r="B595" t="s">
        <v>2990</v>
      </c>
      <c r="C595" t="s">
        <v>2991</v>
      </c>
      <c r="D595" s="1">
        <v>44810</v>
      </c>
      <c r="E595">
        <f t="shared" si="67"/>
        <v>18</v>
      </c>
      <c r="F595" t="s">
        <v>1569</v>
      </c>
      <c r="G595">
        <v>640</v>
      </c>
      <c r="H595">
        <f t="shared" si="64"/>
        <v>64</v>
      </c>
      <c r="I595" t="s">
        <v>7</v>
      </c>
      <c r="J595" t="s">
        <v>8</v>
      </c>
      <c r="L595" t="s">
        <v>6</v>
      </c>
      <c r="M595" t="str">
        <f t="shared" si="65"/>
        <v>M</v>
      </c>
      <c r="N595" t="s">
        <v>8</v>
      </c>
      <c r="O595" t="s">
        <v>8</v>
      </c>
      <c r="P595" t="s">
        <v>11</v>
      </c>
      <c r="Q595" t="s">
        <v>8</v>
      </c>
      <c r="R595" t="str">
        <f t="shared" si="68"/>
        <v>U</v>
      </c>
      <c r="S595" t="s">
        <v>12</v>
      </c>
      <c r="T595">
        <v>1</v>
      </c>
      <c r="U595" t="s">
        <v>11</v>
      </c>
      <c r="V595" t="e">
        <f>VLOOKUP(P595,'PBT Tag Rates'!$B$5:$E$34,4,FALSE)</f>
        <v>#N/A</v>
      </c>
      <c r="W595">
        <v>1</v>
      </c>
      <c r="X595" s="16">
        <f>IFERROR(LOOKUP(H595,{30,43,48,53,58,63,68,73,78,83,88,93,97},{42,47,52,57,62,67,72,77,82,87,92,99,100}),999)</f>
        <v>67</v>
      </c>
      <c r="Y595" s="19">
        <f t="shared" si="66"/>
        <v>5.6818181818181825</v>
      </c>
      <c r="Z595" s="19">
        <f t="shared" si="69"/>
        <v>5.7284090909090919</v>
      </c>
      <c r="AA595" s="19">
        <f t="shared" si="70"/>
        <v>17.185227272727278</v>
      </c>
      <c r="AB595" s="19" t="s">
        <v>8887</v>
      </c>
    </row>
    <row r="596" spans="1:28" x14ac:dyDescent="0.35">
      <c r="A596" t="s">
        <v>1562</v>
      </c>
      <c r="B596" t="s">
        <v>2992</v>
      </c>
      <c r="C596" t="s">
        <v>2993</v>
      </c>
      <c r="D596" s="1">
        <v>44810</v>
      </c>
      <c r="E596">
        <f t="shared" si="67"/>
        <v>18</v>
      </c>
      <c r="F596" t="s">
        <v>16</v>
      </c>
      <c r="G596">
        <v>630</v>
      </c>
      <c r="H596">
        <f t="shared" si="64"/>
        <v>63</v>
      </c>
      <c r="I596" t="s">
        <v>7</v>
      </c>
      <c r="J596" t="s">
        <v>8</v>
      </c>
      <c r="L596" t="s">
        <v>16</v>
      </c>
      <c r="M596" t="str">
        <f t="shared" si="65"/>
        <v>F</v>
      </c>
      <c r="N596" t="s">
        <v>2994</v>
      </c>
      <c r="O596" t="s">
        <v>2995</v>
      </c>
      <c r="P596" t="s">
        <v>557</v>
      </c>
      <c r="Q596">
        <v>3</v>
      </c>
      <c r="R596">
        <f t="shared" si="68"/>
        <v>2019</v>
      </c>
      <c r="S596" t="s">
        <v>8</v>
      </c>
      <c r="T596" t="s">
        <v>8</v>
      </c>
      <c r="U596" t="s">
        <v>9006</v>
      </c>
      <c r="V596">
        <f>VLOOKUP(P596,'PBT Tag Rates'!$B$5:$E$34,4,FALSE)</f>
        <v>0.95971980899999998</v>
      </c>
      <c r="W596">
        <v>1</v>
      </c>
      <c r="X596" s="16">
        <f>IFERROR(LOOKUP(H596,{30,43,48,53,58,63,68,73,78,83,88,93,97},{42,47,52,57,62,67,72,77,82,87,92,99,100}),999)</f>
        <v>67</v>
      </c>
      <c r="Y596" s="19">
        <f t="shared" si="66"/>
        <v>5.6818181818181825</v>
      </c>
      <c r="Z596" s="19">
        <f t="shared" si="69"/>
        <v>5.7284090909090919</v>
      </c>
      <c r="AA596" s="19">
        <f t="shared" si="70"/>
        <v>17.185227272727278</v>
      </c>
      <c r="AB596" s="19" t="s">
        <v>8886</v>
      </c>
    </row>
    <row r="597" spans="1:28" x14ac:dyDescent="0.35">
      <c r="A597" t="s">
        <v>1562</v>
      </c>
      <c r="B597" t="s">
        <v>2996</v>
      </c>
      <c r="C597" t="s">
        <v>2997</v>
      </c>
      <c r="D597" s="1">
        <v>44810</v>
      </c>
      <c r="E597">
        <f t="shared" si="67"/>
        <v>18</v>
      </c>
      <c r="F597" t="s">
        <v>1569</v>
      </c>
      <c r="G597">
        <v>610</v>
      </c>
      <c r="H597">
        <f t="shared" si="64"/>
        <v>61</v>
      </c>
      <c r="I597" t="s">
        <v>7</v>
      </c>
      <c r="J597" t="s">
        <v>8</v>
      </c>
      <c r="L597" t="s">
        <v>6</v>
      </c>
      <c r="M597" t="str">
        <f t="shared" si="65"/>
        <v>M</v>
      </c>
      <c r="N597" t="s">
        <v>1505</v>
      </c>
      <c r="O597" t="s">
        <v>2998</v>
      </c>
      <c r="P597" t="s">
        <v>557</v>
      </c>
      <c r="Q597">
        <v>3</v>
      </c>
      <c r="R597">
        <f t="shared" si="68"/>
        <v>2019</v>
      </c>
      <c r="S597" t="s">
        <v>8</v>
      </c>
      <c r="T597" t="s">
        <v>8</v>
      </c>
      <c r="U597" t="s">
        <v>9090</v>
      </c>
      <c r="V597">
        <f>VLOOKUP(P597,'PBT Tag Rates'!$B$5:$E$34,4,FALSE)</f>
        <v>0.95971980899999998</v>
      </c>
      <c r="W597">
        <v>1</v>
      </c>
      <c r="X597" s="16">
        <f>IFERROR(LOOKUP(H597,{30,43,48,53,58,63,68,73,78,83,88,93,97},{42,47,52,57,62,67,72,77,82,87,92,99,100}),999)</f>
        <v>62</v>
      </c>
      <c r="Y597" s="19">
        <f t="shared" si="66"/>
        <v>5.6818181818181825</v>
      </c>
      <c r="Z597" s="19">
        <f t="shared" si="69"/>
        <v>5.7284090909090919</v>
      </c>
      <c r="AA597" s="19">
        <f t="shared" si="70"/>
        <v>17.185227272727278</v>
      </c>
      <c r="AB597" s="19" t="s">
        <v>8887</v>
      </c>
    </row>
    <row r="598" spans="1:28" x14ac:dyDescent="0.35">
      <c r="A598" t="s">
        <v>1562</v>
      </c>
      <c r="B598" t="s">
        <v>2999</v>
      </c>
      <c r="C598" t="s">
        <v>3000</v>
      </c>
      <c r="D598" s="1">
        <v>44810</v>
      </c>
      <c r="E598">
        <f t="shared" si="67"/>
        <v>18</v>
      </c>
      <c r="F598" t="s">
        <v>1569</v>
      </c>
      <c r="G598">
        <v>470</v>
      </c>
      <c r="H598">
        <f t="shared" si="64"/>
        <v>47</v>
      </c>
      <c r="I598" t="s">
        <v>7</v>
      </c>
      <c r="J598" t="s">
        <v>8</v>
      </c>
      <c r="L598" t="s">
        <v>6</v>
      </c>
      <c r="M598" t="str">
        <f t="shared" si="65"/>
        <v>M</v>
      </c>
      <c r="N598" t="s">
        <v>1656</v>
      </c>
      <c r="O598" t="s">
        <v>1657</v>
      </c>
      <c r="P598" t="s">
        <v>702</v>
      </c>
      <c r="Q598">
        <v>3</v>
      </c>
      <c r="R598">
        <f t="shared" si="68"/>
        <v>2019</v>
      </c>
      <c r="S598" t="s">
        <v>8</v>
      </c>
      <c r="T598" t="s">
        <v>8</v>
      </c>
      <c r="U598" t="s">
        <v>8975</v>
      </c>
      <c r="V598">
        <f>VLOOKUP(P598,'PBT Tag Rates'!$B$5:$E$34,4,FALSE)</f>
        <v>0.99705232300000002</v>
      </c>
      <c r="W598">
        <v>1</v>
      </c>
      <c r="X598" s="16">
        <f>IFERROR(LOOKUP(H598,{30,43,48,53,58,63,68,73,78,83,88,93,97},{42,47,52,57,62,67,72,77,82,87,92,99,100}),999)</f>
        <v>47</v>
      </c>
      <c r="Y598" s="19">
        <f t="shared" si="66"/>
        <v>5.6818181818181825</v>
      </c>
      <c r="Z598" s="19">
        <f t="shared" si="69"/>
        <v>5.7284090909090919</v>
      </c>
      <c r="AA598" s="19">
        <f t="shared" si="70"/>
        <v>17.185227272727278</v>
      </c>
      <c r="AB598" s="19" t="s">
        <v>8887</v>
      </c>
    </row>
    <row r="599" spans="1:28" x14ac:dyDescent="0.35">
      <c r="A599" t="s">
        <v>1562</v>
      </c>
      <c r="B599" t="s">
        <v>3001</v>
      </c>
      <c r="C599" t="s">
        <v>3002</v>
      </c>
      <c r="D599" s="1">
        <v>44810</v>
      </c>
      <c r="E599">
        <f t="shared" si="67"/>
        <v>18</v>
      </c>
      <c r="F599" t="s">
        <v>16</v>
      </c>
      <c r="G599">
        <v>780</v>
      </c>
      <c r="H599">
        <f t="shared" si="64"/>
        <v>78</v>
      </c>
      <c r="I599" t="s">
        <v>9</v>
      </c>
      <c r="J599">
        <v>1</v>
      </c>
      <c r="L599" t="s">
        <v>16</v>
      </c>
      <c r="M599" t="str">
        <f t="shared" si="65"/>
        <v>F</v>
      </c>
      <c r="N599" t="s">
        <v>3003</v>
      </c>
      <c r="O599" t="s">
        <v>3004</v>
      </c>
      <c r="P599" t="s">
        <v>19</v>
      </c>
      <c r="Q599">
        <v>4</v>
      </c>
      <c r="R599">
        <f t="shared" si="68"/>
        <v>2018</v>
      </c>
      <c r="S599" t="s">
        <v>8</v>
      </c>
      <c r="T599" t="s">
        <v>8</v>
      </c>
      <c r="U599" t="s">
        <v>9086</v>
      </c>
      <c r="V599">
        <f>VLOOKUP(P599,'PBT Tag Rates'!$B$5:$E$34,4,FALSE)</f>
        <v>0.80551598400000002</v>
      </c>
      <c r="W599">
        <v>1</v>
      </c>
      <c r="X599" s="16">
        <f>IFERROR(LOOKUP(H599,{30,43,48,53,58,63,68,73,78,83,88,93,97},{42,47,52,57,62,67,72,77,82,87,92,99,100}),999)</f>
        <v>82</v>
      </c>
      <c r="Y599" s="19">
        <f t="shared" si="66"/>
        <v>5.6818181818181825</v>
      </c>
      <c r="Z599" s="19">
        <f t="shared" si="69"/>
        <v>5.7284090909090919</v>
      </c>
      <c r="AA599" s="19">
        <f t="shared" si="70"/>
        <v>17.185227272727278</v>
      </c>
      <c r="AB599" s="19" t="s">
        <v>8887</v>
      </c>
    </row>
    <row r="600" spans="1:28" x14ac:dyDescent="0.35">
      <c r="A600" t="s">
        <v>1562</v>
      </c>
      <c r="B600" t="s">
        <v>3005</v>
      </c>
      <c r="C600" t="s">
        <v>3006</v>
      </c>
      <c r="D600" s="1">
        <v>44810</v>
      </c>
      <c r="E600">
        <f t="shared" si="67"/>
        <v>18</v>
      </c>
      <c r="F600" t="s">
        <v>1569</v>
      </c>
      <c r="G600">
        <v>690</v>
      </c>
      <c r="H600">
        <f t="shared" si="64"/>
        <v>69</v>
      </c>
      <c r="I600" t="s">
        <v>9</v>
      </c>
      <c r="J600" t="s">
        <v>8</v>
      </c>
      <c r="L600" t="s">
        <v>6</v>
      </c>
      <c r="M600" t="str">
        <f t="shared" si="65"/>
        <v>M</v>
      </c>
      <c r="N600" t="s">
        <v>3007</v>
      </c>
      <c r="O600" t="s">
        <v>3008</v>
      </c>
      <c r="P600" t="s">
        <v>557</v>
      </c>
      <c r="Q600">
        <v>3</v>
      </c>
      <c r="R600">
        <f t="shared" si="68"/>
        <v>2019</v>
      </c>
      <c r="S600" t="s">
        <v>8</v>
      </c>
      <c r="T600" t="s">
        <v>8</v>
      </c>
      <c r="U600" t="s">
        <v>9086</v>
      </c>
      <c r="V600">
        <f>VLOOKUP(P600,'PBT Tag Rates'!$B$5:$E$34,4,FALSE)</f>
        <v>0.95971980899999998</v>
      </c>
      <c r="W600">
        <v>1</v>
      </c>
      <c r="X600" s="16">
        <f>IFERROR(LOOKUP(H600,{30,43,48,53,58,63,68,73,78,83,88,93,97},{42,47,52,57,62,67,72,77,82,87,92,99,100}),999)</f>
        <v>72</v>
      </c>
      <c r="Y600" s="19">
        <f t="shared" si="66"/>
        <v>5.6818181818181825</v>
      </c>
      <c r="Z600" s="19">
        <f t="shared" si="69"/>
        <v>5.7284090909090919</v>
      </c>
      <c r="AA600" s="19">
        <f t="shared" si="70"/>
        <v>17.185227272727278</v>
      </c>
      <c r="AB600" s="19" t="s">
        <v>8887</v>
      </c>
    </row>
    <row r="601" spans="1:28" x14ac:dyDescent="0.35">
      <c r="A601" t="s">
        <v>1562</v>
      </c>
      <c r="B601" t="s">
        <v>3009</v>
      </c>
      <c r="C601" t="s">
        <v>3010</v>
      </c>
      <c r="D601" s="1">
        <v>44810</v>
      </c>
      <c r="E601">
        <f t="shared" si="67"/>
        <v>18</v>
      </c>
      <c r="F601" t="s">
        <v>1569</v>
      </c>
      <c r="G601">
        <v>630</v>
      </c>
      <c r="H601">
        <f t="shared" si="64"/>
        <v>63</v>
      </c>
      <c r="I601" t="s">
        <v>7</v>
      </c>
      <c r="J601" t="s">
        <v>8</v>
      </c>
      <c r="L601" t="s">
        <v>6</v>
      </c>
      <c r="M601" t="str">
        <f t="shared" si="65"/>
        <v>M</v>
      </c>
      <c r="N601" t="s">
        <v>1338</v>
      </c>
      <c r="O601" t="s">
        <v>1339</v>
      </c>
      <c r="P601" t="s">
        <v>557</v>
      </c>
      <c r="Q601">
        <v>3</v>
      </c>
      <c r="R601">
        <f t="shared" si="68"/>
        <v>2019</v>
      </c>
      <c r="S601" t="s">
        <v>8</v>
      </c>
      <c r="T601" t="s">
        <v>8</v>
      </c>
      <c r="U601" t="s">
        <v>9090</v>
      </c>
      <c r="V601">
        <f>VLOOKUP(P601,'PBT Tag Rates'!$B$5:$E$34,4,FALSE)</f>
        <v>0.95971980899999998</v>
      </c>
      <c r="W601">
        <v>1</v>
      </c>
      <c r="X601" s="16">
        <f>IFERROR(LOOKUP(H601,{30,43,48,53,58,63,68,73,78,83,88,93,97},{42,47,52,57,62,67,72,77,82,87,92,99,100}),999)</f>
        <v>67</v>
      </c>
      <c r="Y601" s="19">
        <f t="shared" si="66"/>
        <v>5.6818181818181825</v>
      </c>
      <c r="Z601" s="19">
        <f t="shared" si="69"/>
        <v>5.7284090909090919</v>
      </c>
      <c r="AA601" s="19">
        <f t="shared" si="70"/>
        <v>17.185227272727278</v>
      </c>
      <c r="AB601" s="19" t="s">
        <v>8887</v>
      </c>
    </row>
    <row r="602" spans="1:28" x14ac:dyDescent="0.35">
      <c r="A602" t="s">
        <v>1562</v>
      </c>
      <c r="B602" t="s">
        <v>3011</v>
      </c>
      <c r="C602" t="s">
        <v>3012</v>
      </c>
      <c r="D602" s="1">
        <v>44810</v>
      </c>
      <c r="E602">
        <f t="shared" si="67"/>
        <v>18</v>
      </c>
      <c r="F602" t="s">
        <v>6</v>
      </c>
      <c r="G602">
        <v>660</v>
      </c>
      <c r="H602">
        <f t="shared" si="64"/>
        <v>66</v>
      </c>
      <c r="I602" t="s">
        <v>9</v>
      </c>
      <c r="J602">
        <v>1</v>
      </c>
      <c r="L602" t="s">
        <v>6</v>
      </c>
      <c r="M602" t="str">
        <f t="shared" si="65"/>
        <v>M</v>
      </c>
      <c r="N602" t="s">
        <v>3013</v>
      </c>
      <c r="O602" t="s">
        <v>3014</v>
      </c>
      <c r="P602" t="s">
        <v>702</v>
      </c>
      <c r="Q602">
        <v>3</v>
      </c>
      <c r="R602">
        <f t="shared" si="68"/>
        <v>2019</v>
      </c>
      <c r="S602" t="s">
        <v>8</v>
      </c>
      <c r="T602" t="s">
        <v>8</v>
      </c>
      <c r="U602" t="s">
        <v>8976</v>
      </c>
      <c r="V602">
        <f>VLOOKUP(P602,'PBT Tag Rates'!$B$5:$E$34,4,FALSE)</f>
        <v>0.99705232300000002</v>
      </c>
      <c r="W602">
        <v>1</v>
      </c>
      <c r="X602" s="16">
        <f>IFERROR(LOOKUP(H602,{30,43,48,53,58,63,68,73,78,83,88,93,97},{42,47,52,57,62,67,72,77,82,87,92,99,100}),999)</f>
        <v>67</v>
      </c>
      <c r="Y602" s="19">
        <f t="shared" si="66"/>
        <v>5.6818181818181825</v>
      </c>
      <c r="Z602" s="19">
        <f t="shared" si="69"/>
        <v>5.7284090909090919</v>
      </c>
      <c r="AA602" s="19">
        <f t="shared" si="70"/>
        <v>17.185227272727278</v>
      </c>
      <c r="AB602" s="19" t="s">
        <v>8887</v>
      </c>
    </row>
    <row r="603" spans="1:28" x14ac:dyDescent="0.35">
      <c r="A603" t="s">
        <v>1562</v>
      </c>
      <c r="B603" t="s">
        <v>3015</v>
      </c>
      <c r="C603" t="s">
        <v>3016</v>
      </c>
      <c r="D603" s="1">
        <v>44810</v>
      </c>
      <c r="E603">
        <f t="shared" si="67"/>
        <v>18</v>
      </c>
      <c r="F603" t="s">
        <v>1569</v>
      </c>
      <c r="G603">
        <v>580</v>
      </c>
      <c r="H603">
        <f t="shared" si="64"/>
        <v>58</v>
      </c>
      <c r="I603" t="s">
        <v>9</v>
      </c>
      <c r="J603">
        <v>1</v>
      </c>
      <c r="L603" t="s">
        <v>6</v>
      </c>
      <c r="M603" t="str">
        <f t="shared" si="65"/>
        <v>M</v>
      </c>
      <c r="N603" t="s">
        <v>1240</v>
      </c>
      <c r="O603" t="s">
        <v>1241</v>
      </c>
      <c r="P603" t="s">
        <v>557</v>
      </c>
      <c r="Q603">
        <v>3</v>
      </c>
      <c r="R603">
        <f t="shared" si="68"/>
        <v>2019</v>
      </c>
      <c r="S603" t="s">
        <v>8</v>
      </c>
      <c r="T603" t="s">
        <v>8</v>
      </c>
      <c r="U603" t="s">
        <v>9088</v>
      </c>
      <c r="V603">
        <f>VLOOKUP(P603,'PBT Tag Rates'!$B$5:$E$34,4,FALSE)</f>
        <v>0.95971980899999998</v>
      </c>
      <c r="W603">
        <v>1</v>
      </c>
      <c r="X603" s="16">
        <f>IFERROR(LOOKUP(H603,{30,43,48,53,58,63,68,73,78,83,88,93,97},{42,47,52,57,62,67,72,77,82,87,92,99,100}),999)</f>
        <v>62</v>
      </c>
      <c r="Y603" s="19">
        <f t="shared" si="66"/>
        <v>5.6818181818181825</v>
      </c>
      <c r="Z603" s="19">
        <f t="shared" si="69"/>
        <v>5.7284090909090919</v>
      </c>
      <c r="AA603" s="19">
        <f t="shared" si="70"/>
        <v>17.185227272727278</v>
      </c>
      <c r="AB603" s="19" t="s">
        <v>8887</v>
      </c>
    </row>
    <row r="604" spans="1:28" x14ac:dyDescent="0.35">
      <c r="A604" t="s">
        <v>1562</v>
      </c>
      <c r="B604" t="s">
        <v>3017</v>
      </c>
      <c r="C604" t="s">
        <v>3018</v>
      </c>
      <c r="D604" s="1">
        <v>44810</v>
      </c>
      <c r="E604">
        <f t="shared" si="67"/>
        <v>18</v>
      </c>
      <c r="F604" t="s">
        <v>16</v>
      </c>
      <c r="G604">
        <v>750</v>
      </c>
      <c r="H604">
        <f t="shared" si="64"/>
        <v>75</v>
      </c>
      <c r="I604" t="s">
        <v>7</v>
      </c>
      <c r="J604" t="s">
        <v>8</v>
      </c>
      <c r="L604" t="s">
        <v>16</v>
      </c>
      <c r="M604" t="str">
        <f t="shared" si="65"/>
        <v>F</v>
      </c>
      <c r="N604" t="s">
        <v>8</v>
      </c>
      <c r="O604" t="s">
        <v>8</v>
      </c>
      <c r="P604" t="s">
        <v>11</v>
      </c>
      <c r="Q604" t="s">
        <v>8</v>
      </c>
      <c r="R604" t="str">
        <f t="shared" si="68"/>
        <v>U</v>
      </c>
      <c r="S604" t="s">
        <v>12</v>
      </c>
      <c r="T604">
        <v>1</v>
      </c>
      <c r="U604" t="s">
        <v>11</v>
      </c>
      <c r="V604" t="e">
        <f>VLOOKUP(P604,'PBT Tag Rates'!$B$5:$E$34,4,FALSE)</f>
        <v>#N/A</v>
      </c>
      <c r="W604">
        <v>1</v>
      </c>
      <c r="X604" s="16">
        <f>IFERROR(LOOKUP(H604,{30,43,48,53,58,63,68,73,78,83,88,93,97},{42,47,52,57,62,67,72,77,82,87,92,99,100}),999)</f>
        <v>77</v>
      </c>
      <c r="Y604" s="19">
        <f t="shared" si="66"/>
        <v>5.6818181818181825</v>
      </c>
      <c r="Z604" s="19">
        <f t="shared" si="69"/>
        <v>5.7284090909090919</v>
      </c>
      <c r="AA604" s="19">
        <f t="shared" si="70"/>
        <v>17.185227272727278</v>
      </c>
      <c r="AB604" s="19" t="s">
        <v>8887</v>
      </c>
    </row>
    <row r="605" spans="1:28" x14ac:dyDescent="0.35">
      <c r="A605" t="s">
        <v>1562</v>
      </c>
      <c r="B605" t="s">
        <v>3019</v>
      </c>
      <c r="C605" t="s">
        <v>3020</v>
      </c>
      <c r="D605" s="1">
        <v>44810</v>
      </c>
      <c r="E605">
        <f t="shared" si="67"/>
        <v>18</v>
      </c>
      <c r="F605" t="s">
        <v>16</v>
      </c>
      <c r="G605">
        <v>730</v>
      </c>
      <c r="H605">
        <f t="shared" si="64"/>
        <v>73</v>
      </c>
      <c r="I605" t="s">
        <v>9</v>
      </c>
      <c r="J605">
        <v>1</v>
      </c>
      <c r="L605" t="s">
        <v>16</v>
      </c>
      <c r="M605" t="str">
        <f t="shared" si="65"/>
        <v>F</v>
      </c>
      <c r="N605" t="s">
        <v>1014</v>
      </c>
      <c r="O605" t="s">
        <v>3021</v>
      </c>
      <c r="P605" t="s">
        <v>19</v>
      </c>
      <c r="Q605">
        <v>4</v>
      </c>
      <c r="R605">
        <f t="shared" si="68"/>
        <v>2018</v>
      </c>
      <c r="S605" t="s">
        <v>8</v>
      </c>
      <c r="T605" t="s">
        <v>8</v>
      </c>
      <c r="U605" t="s">
        <v>9006</v>
      </c>
      <c r="V605">
        <f>VLOOKUP(P605,'PBT Tag Rates'!$B$5:$E$34,4,FALSE)</f>
        <v>0.80551598400000002</v>
      </c>
      <c r="W605">
        <v>1</v>
      </c>
      <c r="X605" s="16">
        <f>IFERROR(LOOKUP(H605,{30,43,48,53,58,63,68,73,78,83,88,93,97},{42,47,52,57,62,67,72,77,82,87,92,99,100}),999)</f>
        <v>77</v>
      </c>
      <c r="Y605" s="19">
        <f t="shared" si="66"/>
        <v>5.6818181818181825</v>
      </c>
      <c r="Z605" s="19">
        <f t="shared" si="69"/>
        <v>5.7284090909090919</v>
      </c>
      <c r="AA605" s="19">
        <f t="shared" si="70"/>
        <v>17.185227272727278</v>
      </c>
      <c r="AB605" s="19" t="s">
        <v>8886</v>
      </c>
    </row>
    <row r="606" spans="1:28" x14ac:dyDescent="0.35">
      <c r="A606" t="s">
        <v>1562</v>
      </c>
      <c r="B606" t="s">
        <v>3022</v>
      </c>
      <c r="C606" t="s">
        <v>3023</v>
      </c>
      <c r="D606" s="1">
        <v>44810</v>
      </c>
      <c r="E606">
        <f t="shared" si="67"/>
        <v>18</v>
      </c>
      <c r="F606" t="s">
        <v>1569</v>
      </c>
      <c r="G606">
        <v>650</v>
      </c>
      <c r="H606">
        <f t="shared" si="64"/>
        <v>65</v>
      </c>
      <c r="I606" t="s">
        <v>7</v>
      </c>
      <c r="J606" t="s">
        <v>8</v>
      </c>
      <c r="L606" t="s">
        <v>6</v>
      </c>
      <c r="M606" t="str">
        <f t="shared" si="65"/>
        <v>M</v>
      </c>
      <c r="N606" t="s">
        <v>3024</v>
      </c>
      <c r="O606" t="s">
        <v>3025</v>
      </c>
      <c r="P606" t="s">
        <v>557</v>
      </c>
      <c r="Q606">
        <v>3</v>
      </c>
      <c r="R606">
        <f t="shared" si="68"/>
        <v>2019</v>
      </c>
      <c r="S606" t="s">
        <v>8</v>
      </c>
      <c r="T606" t="s">
        <v>8</v>
      </c>
      <c r="U606" t="s">
        <v>9090</v>
      </c>
      <c r="V606">
        <f>VLOOKUP(P606,'PBT Tag Rates'!$B$5:$E$34,4,FALSE)</f>
        <v>0.95971980899999998</v>
      </c>
      <c r="W606">
        <v>1</v>
      </c>
      <c r="X606" s="16">
        <f>IFERROR(LOOKUP(H606,{30,43,48,53,58,63,68,73,78,83,88,93,97},{42,47,52,57,62,67,72,77,82,87,92,99,100}),999)</f>
        <v>67</v>
      </c>
      <c r="Y606" s="19">
        <f t="shared" si="66"/>
        <v>5.6818181818181825</v>
      </c>
      <c r="Z606" s="19">
        <f t="shared" si="69"/>
        <v>5.7284090909090919</v>
      </c>
      <c r="AA606" s="19">
        <f t="shared" si="70"/>
        <v>17.185227272727278</v>
      </c>
      <c r="AB606" s="19" t="s">
        <v>8887</v>
      </c>
    </row>
    <row r="607" spans="1:28" x14ac:dyDescent="0.35">
      <c r="A607" t="s">
        <v>1562</v>
      </c>
      <c r="B607" t="s">
        <v>3026</v>
      </c>
      <c r="C607" t="s">
        <v>3027</v>
      </c>
      <c r="D607" s="1">
        <v>44810</v>
      </c>
      <c r="E607">
        <f t="shared" si="67"/>
        <v>18</v>
      </c>
      <c r="F607" t="s">
        <v>1569</v>
      </c>
      <c r="G607">
        <v>610</v>
      </c>
      <c r="H607">
        <f t="shared" si="64"/>
        <v>61</v>
      </c>
      <c r="I607" t="s">
        <v>7</v>
      </c>
      <c r="J607" t="s">
        <v>8</v>
      </c>
      <c r="L607" t="s">
        <v>6</v>
      </c>
      <c r="M607" t="str">
        <f t="shared" si="65"/>
        <v>M</v>
      </c>
      <c r="N607" t="s">
        <v>3028</v>
      </c>
      <c r="O607" t="s">
        <v>3029</v>
      </c>
      <c r="P607" t="s">
        <v>557</v>
      </c>
      <c r="Q607">
        <v>3</v>
      </c>
      <c r="R607">
        <f t="shared" si="68"/>
        <v>2019</v>
      </c>
      <c r="S607" t="s">
        <v>8</v>
      </c>
      <c r="T607" t="s">
        <v>8</v>
      </c>
      <c r="U607" t="s">
        <v>9088</v>
      </c>
      <c r="V607">
        <f>VLOOKUP(P607,'PBT Tag Rates'!$B$5:$E$34,4,FALSE)</f>
        <v>0.95971980899999998</v>
      </c>
      <c r="W607">
        <v>1</v>
      </c>
      <c r="X607" s="16">
        <f>IFERROR(LOOKUP(H607,{30,43,48,53,58,63,68,73,78,83,88,93,97},{42,47,52,57,62,67,72,77,82,87,92,99,100}),999)</f>
        <v>62</v>
      </c>
      <c r="Y607" s="19">
        <f t="shared" si="66"/>
        <v>5.6818181818181825</v>
      </c>
      <c r="Z607" s="19">
        <f t="shared" si="69"/>
        <v>5.7284090909090919</v>
      </c>
      <c r="AA607" s="19">
        <f t="shared" si="70"/>
        <v>17.185227272727278</v>
      </c>
      <c r="AB607" s="19" t="s">
        <v>8887</v>
      </c>
    </row>
    <row r="608" spans="1:28" x14ac:dyDescent="0.35">
      <c r="A608" t="s">
        <v>1562</v>
      </c>
      <c r="B608" t="s">
        <v>3030</v>
      </c>
      <c r="C608" t="s">
        <v>3031</v>
      </c>
      <c r="D608" s="1">
        <v>44810</v>
      </c>
      <c r="E608">
        <f t="shared" si="67"/>
        <v>18</v>
      </c>
      <c r="F608" t="s">
        <v>6</v>
      </c>
      <c r="G608">
        <v>910</v>
      </c>
      <c r="H608">
        <f t="shared" si="64"/>
        <v>91</v>
      </c>
      <c r="I608" t="s">
        <v>7</v>
      </c>
      <c r="J608" t="s">
        <v>8</v>
      </c>
      <c r="L608" t="s">
        <v>6</v>
      </c>
      <c r="M608" t="str">
        <f t="shared" si="65"/>
        <v>M</v>
      </c>
      <c r="N608" t="s">
        <v>8</v>
      </c>
      <c r="O608" t="s">
        <v>8</v>
      </c>
      <c r="P608" t="s">
        <v>11</v>
      </c>
      <c r="Q608" t="s">
        <v>8</v>
      </c>
      <c r="R608" t="str">
        <f t="shared" si="68"/>
        <v>U</v>
      </c>
      <c r="S608" t="s">
        <v>12</v>
      </c>
      <c r="T608">
        <v>1</v>
      </c>
      <c r="U608" t="s">
        <v>11</v>
      </c>
      <c r="V608" t="e">
        <f>VLOOKUP(P608,'PBT Tag Rates'!$B$5:$E$34,4,FALSE)</f>
        <v>#N/A</v>
      </c>
      <c r="W608">
        <v>1</v>
      </c>
      <c r="X608" s="16">
        <f>IFERROR(LOOKUP(H608,{30,43,48,53,58,63,68,73,78,83,88,93,97},{42,47,52,57,62,67,72,77,82,87,92,99,100}),999)</f>
        <v>92</v>
      </c>
      <c r="Y608" s="19">
        <f t="shared" si="66"/>
        <v>5.6818181818181825</v>
      </c>
      <c r="Z608" s="19">
        <f t="shared" si="69"/>
        <v>5.7284090909090919</v>
      </c>
      <c r="AA608" s="19">
        <f t="shared" si="70"/>
        <v>17.185227272727278</v>
      </c>
      <c r="AB608" s="19" t="s">
        <v>8887</v>
      </c>
    </row>
    <row r="609" spans="1:28" x14ac:dyDescent="0.35">
      <c r="A609" t="s">
        <v>1562</v>
      </c>
      <c r="B609" t="s">
        <v>3032</v>
      </c>
      <c r="C609" t="s">
        <v>3033</v>
      </c>
      <c r="D609" s="1">
        <v>44810</v>
      </c>
      <c r="E609">
        <f t="shared" si="67"/>
        <v>18</v>
      </c>
      <c r="F609" t="s">
        <v>6</v>
      </c>
      <c r="G609">
        <v>710</v>
      </c>
      <c r="H609">
        <f t="shared" si="64"/>
        <v>71</v>
      </c>
      <c r="I609" t="s">
        <v>9</v>
      </c>
      <c r="J609" t="s">
        <v>8</v>
      </c>
      <c r="L609" t="s">
        <v>6</v>
      </c>
      <c r="M609" t="str">
        <f t="shared" si="65"/>
        <v>M</v>
      </c>
      <c r="N609" t="s">
        <v>1012</v>
      </c>
      <c r="O609" t="s">
        <v>3034</v>
      </c>
      <c r="P609" t="s">
        <v>15</v>
      </c>
      <c r="Q609">
        <v>4</v>
      </c>
      <c r="R609">
        <f t="shared" si="68"/>
        <v>2018</v>
      </c>
      <c r="S609" t="s">
        <v>8</v>
      </c>
      <c r="T609" t="s">
        <v>8</v>
      </c>
      <c r="U609" t="s">
        <v>8977</v>
      </c>
      <c r="V609">
        <f>VLOOKUP(P609,'PBT Tag Rates'!$B$5:$E$34,4,FALSE)</f>
        <v>0.96828396500000002</v>
      </c>
      <c r="W609">
        <v>1</v>
      </c>
      <c r="X609" s="16">
        <f>IFERROR(LOOKUP(H609,{30,43,48,53,58,63,68,73,78,83,88,93,97},{42,47,52,57,62,67,72,77,82,87,92,99,100}),999)</f>
        <v>72</v>
      </c>
      <c r="Y609" s="19">
        <f t="shared" si="66"/>
        <v>5.6818181818181825</v>
      </c>
      <c r="Z609" s="19">
        <f t="shared" si="69"/>
        <v>5.7284090909090919</v>
      </c>
      <c r="AA609" s="19">
        <f t="shared" si="70"/>
        <v>17.185227272727278</v>
      </c>
      <c r="AB609" s="19" t="s">
        <v>8887</v>
      </c>
    </row>
    <row r="610" spans="1:28" x14ac:dyDescent="0.35">
      <c r="A610" t="s">
        <v>1562</v>
      </c>
      <c r="B610" t="s">
        <v>3035</v>
      </c>
      <c r="C610" t="s">
        <v>3036</v>
      </c>
      <c r="D610" s="1">
        <v>44810</v>
      </c>
      <c r="E610">
        <f t="shared" si="67"/>
        <v>18</v>
      </c>
      <c r="F610" t="s">
        <v>16</v>
      </c>
      <c r="G610">
        <v>750</v>
      </c>
      <c r="H610">
        <f t="shared" si="64"/>
        <v>75</v>
      </c>
      <c r="I610" t="s">
        <v>7</v>
      </c>
      <c r="J610" t="s">
        <v>8</v>
      </c>
      <c r="L610" t="s">
        <v>16</v>
      </c>
      <c r="M610" t="str">
        <f t="shared" si="65"/>
        <v>F</v>
      </c>
      <c r="N610" t="s">
        <v>8</v>
      </c>
      <c r="O610" t="s">
        <v>8</v>
      </c>
      <c r="P610" t="s">
        <v>11</v>
      </c>
      <c r="Q610" t="s">
        <v>8</v>
      </c>
      <c r="R610" t="str">
        <f t="shared" si="68"/>
        <v>U</v>
      </c>
      <c r="S610" t="s">
        <v>12</v>
      </c>
      <c r="T610">
        <v>1</v>
      </c>
      <c r="U610" t="s">
        <v>11</v>
      </c>
      <c r="V610" t="e">
        <f>VLOOKUP(P610,'PBT Tag Rates'!$B$5:$E$34,4,FALSE)</f>
        <v>#N/A</v>
      </c>
      <c r="W610">
        <v>1</v>
      </c>
      <c r="X610" s="16">
        <f>IFERROR(LOOKUP(H610,{30,43,48,53,58,63,68,73,78,83,88,93,97},{42,47,52,57,62,67,72,77,82,87,92,99,100}),999)</f>
        <v>77</v>
      </c>
      <c r="Y610" s="19">
        <f t="shared" si="66"/>
        <v>5.6818181818181825</v>
      </c>
      <c r="Z610" s="19">
        <f t="shared" si="69"/>
        <v>5.7284090909090919</v>
      </c>
      <c r="AA610" s="19">
        <f t="shared" si="70"/>
        <v>17.185227272727278</v>
      </c>
      <c r="AB610" s="19" t="s">
        <v>8887</v>
      </c>
    </row>
    <row r="611" spans="1:28" x14ac:dyDescent="0.35">
      <c r="A611" t="s">
        <v>1562</v>
      </c>
      <c r="B611" t="s">
        <v>3037</v>
      </c>
      <c r="C611" t="s">
        <v>3038</v>
      </c>
      <c r="D611" s="1">
        <v>44810</v>
      </c>
      <c r="E611">
        <f t="shared" si="67"/>
        <v>18</v>
      </c>
      <c r="F611" t="s">
        <v>1569</v>
      </c>
      <c r="G611">
        <v>630</v>
      </c>
      <c r="H611">
        <f t="shared" si="64"/>
        <v>63</v>
      </c>
      <c r="I611" t="s">
        <v>9</v>
      </c>
      <c r="J611">
        <v>1</v>
      </c>
      <c r="L611" t="s">
        <v>6</v>
      </c>
      <c r="M611" t="str">
        <f t="shared" si="65"/>
        <v>M</v>
      </c>
      <c r="N611" t="s">
        <v>682</v>
      </c>
      <c r="O611" t="s">
        <v>683</v>
      </c>
      <c r="P611" t="s">
        <v>557</v>
      </c>
      <c r="Q611">
        <v>3</v>
      </c>
      <c r="R611">
        <f t="shared" si="68"/>
        <v>2019</v>
      </c>
      <c r="S611" t="s">
        <v>8</v>
      </c>
      <c r="T611" t="s">
        <v>8</v>
      </c>
      <c r="U611" t="s">
        <v>9088</v>
      </c>
      <c r="V611">
        <f>VLOOKUP(P611,'PBT Tag Rates'!$B$5:$E$34,4,FALSE)</f>
        <v>0.95971980899999998</v>
      </c>
      <c r="W611">
        <v>1</v>
      </c>
      <c r="X611" s="16">
        <f>IFERROR(LOOKUP(H611,{30,43,48,53,58,63,68,73,78,83,88,93,97},{42,47,52,57,62,67,72,77,82,87,92,99,100}),999)</f>
        <v>67</v>
      </c>
      <c r="Y611" s="19">
        <f t="shared" si="66"/>
        <v>5.6818181818181825</v>
      </c>
      <c r="Z611" s="19">
        <f t="shared" si="69"/>
        <v>5.7284090909090919</v>
      </c>
      <c r="AA611" s="19">
        <f t="shared" si="70"/>
        <v>17.185227272727278</v>
      </c>
      <c r="AB611" s="19" t="s">
        <v>8887</v>
      </c>
    </row>
    <row r="612" spans="1:28" x14ac:dyDescent="0.35">
      <c r="A612" t="s">
        <v>1562</v>
      </c>
      <c r="B612" t="s">
        <v>3039</v>
      </c>
      <c r="C612" t="s">
        <v>3040</v>
      </c>
      <c r="D612" s="1">
        <v>44810</v>
      </c>
      <c r="E612">
        <f t="shared" si="67"/>
        <v>18</v>
      </c>
      <c r="F612" t="s">
        <v>1569</v>
      </c>
      <c r="G612">
        <v>630</v>
      </c>
      <c r="H612">
        <f t="shared" si="64"/>
        <v>63</v>
      </c>
      <c r="I612" t="s">
        <v>7</v>
      </c>
      <c r="J612" t="s">
        <v>8</v>
      </c>
      <c r="L612" t="s">
        <v>6</v>
      </c>
      <c r="M612" t="str">
        <f t="shared" si="65"/>
        <v>M</v>
      </c>
      <c r="N612" t="s">
        <v>3041</v>
      </c>
      <c r="O612" t="s">
        <v>3042</v>
      </c>
      <c r="P612" t="s">
        <v>557</v>
      </c>
      <c r="Q612">
        <v>3</v>
      </c>
      <c r="R612">
        <f t="shared" si="68"/>
        <v>2019</v>
      </c>
      <c r="S612" t="s">
        <v>8</v>
      </c>
      <c r="T612" t="s">
        <v>8</v>
      </c>
      <c r="U612" t="s">
        <v>9090</v>
      </c>
      <c r="V612">
        <f>VLOOKUP(P612,'PBT Tag Rates'!$B$5:$E$34,4,FALSE)</f>
        <v>0.95971980899999998</v>
      </c>
      <c r="W612">
        <v>1</v>
      </c>
      <c r="X612" s="16">
        <f>IFERROR(LOOKUP(H612,{30,43,48,53,58,63,68,73,78,83,88,93,97},{42,47,52,57,62,67,72,77,82,87,92,99,100}),999)</f>
        <v>67</v>
      </c>
      <c r="Y612" s="19">
        <f t="shared" si="66"/>
        <v>5.6818181818181825</v>
      </c>
      <c r="Z612" s="19">
        <f t="shared" si="69"/>
        <v>5.7284090909090919</v>
      </c>
      <c r="AA612" s="19">
        <f t="shared" si="70"/>
        <v>17.185227272727278</v>
      </c>
      <c r="AB612" s="19" t="s">
        <v>8887</v>
      </c>
    </row>
    <row r="613" spans="1:28" x14ac:dyDescent="0.35">
      <c r="A613" t="s">
        <v>1562</v>
      </c>
      <c r="B613" t="s">
        <v>3043</v>
      </c>
      <c r="C613" t="s">
        <v>3044</v>
      </c>
      <c r="D613" s="1">
        <v>44810</v>
      </c>
      <c r="E613">
        <f t="shared" si="67"/>
        <v>18</v>
      </c>
      <c r="F613" t="s">
        <v>16</v>
      </c>
      <c r="G613">
        <v>770</v>
      </c>
      <c r="H613">
        <f t="shared" si="64"/>
        <v>77</v>
      </c>
      <c r="I613" t="s">
        <v>9</v>
      </c>
      <c r="J613">
        <v>1</v>
      </c>
      <c r="L613" t="s">
        <v>16</v>
      </c>
      <c r="M613" t="str">
        <f t="shared" si="65"/>
        <v>F</v>
      </c>
      <c r="N613" t="s">
        <v>8</v>
      </c>
      <c r="O613" t="s">
        <v>8</v>
      </c>
      <c r="P613" t="s">
        <v>11</v>
      </c>
      <c r="Q613" t="s">
        <v>8</v>
      </c>
      <c r="R613" t="str">
        <f t="shared" si="68"/>
        <v>U</v>
      </c>
      <c r="S613" t="s">
        <v>12</v>
      </c>
      <c r="T613">
        <v>0.999999999999998</v>
      </c>
      <c r="U613" t="s">
        <v>8890</v>
      </c>
      <c r="V613" t="e">
        <f>VLOOKUP(P613,'PBT Tag Rates'!$B$5:$E$34,4,FALSE)</f>
        <v>#N/A</v>
      </c>
      <c r="W613">
        <v>1</v>
      </c>
      <c r="X613" s="16">
        <f>IFERROR(LOOKUP(H613,{30,43,48,53,58,63,68,73,78,83,88,93,97},{42,47,52,57,62,67,72,77,82,87,92,99,100}),999)</f>
        <v>77</v>
      </c>
      <c r="Y613" s="19">
        <f t="shared" si="66"/>
        <v>5.6818181818181825</v>
      </c>
      <c r="Z613" s="19">
        <f t="shared" si="69"/>
        <v>5.7284090909090919</v>
      </c>
      <c r="AA613" s="19">
        <f t="shared" si="70"/>
        <v>17.185227272727278</v>
      </c>
      <c r="AB613" s="19" t="s">
        <v>8887</v>
      </c>
    </row>
    <row r="614" spans="1:28" x14ac:dyDescent="0.35">
      <c r="A614" t="s">
        <v>1562</v>
      </c>
      <c r="B614" t="s">
        <v>3045</v>
      </c>
      <c r="C614" t="s">
        <v>3046</v>
      </c>
      <c r="D614" s="1">
        <v>44810</v>
      </c>
      <c r="E614">
        <f t="shared" si="67"/>
        <v>18</v>
      </c>
      <c r="F614" t="s">
        <v>16</v>
      </c>
      <c r="G614">
        <v>800</v>
      </c>
      <c r="H614">
        <f t="shared" si="64"/>
        <v>80</v>
      </c>
      <c r="I614" t="s">
        <v>7</v>
      </c>
      <c r="J614" t="s">
        <v>8</v>
      </c>
      <c r="L614" t="s">
        <v>16</v>
      </c>
      <c r="M614" t="str">
        <f t="shared" si="65"/>
        <v>F</v>
      </c>
      <c r="N614" t="s">
        <v>8</v>
      </c>
      <c r="O614" t="s">
        <v>8</v>
      </c>
      <c r="P614" t="s">
        <v>11</v>
      </c>
      <c r="Q614" t="s">
        <v>8</v>
      </c>
      <c r="R614" t="str">
        <f t="shared" si="68"/>
        <v>U</v>
      </c>
      <c r="S614" t="s">
        <v>12</v>
      </c>
      <c r="T614">
        <v>1</v>
      </c>
      <c r="U614" t="s">
        <v>11</v>
      </c>
      <c r="V614" t="e">
        <f>VLOOKUP(P614,'PBT Tag Rates'!$B$5:$E$34,4,FALSE)</f>
        <v>#N/A</v>
      </c>
      <c r="W614">
        <v>1</v>
      </c>
      <c r="X614" s="16">
        <f>IFERROR(LOOKUP(H614,{30,43,48,53,58,63,68,73,78,83,88,93,97},{42,47,52,57,62,67,72,77,82,87,92,99,100}),999)</f>
        <v>82</v>
      </c>
      <c r="Y614" s="19">
        <f t="shared" si="66"/>
        <v>5.6818181818181825</v>
      </c>
      <c r="Z614" s="19">
        <f t="shared" si="69"/>
        <v>5.7284090909090919</v>
      </c>
      <c r="AA614" s="19">
        <f t="shared" si="70"/>
        <v>17.185227272727278</v>
      </c>
      <c r="AB614" s="19" t="s">
        <v>8887</v>
      </c>
    </row>
    <row r="615" spans="1:28" x14ac:dyDescent="0.35">
      <c r="A615" t="s">
        <v>1562</v>
      </c>
      <c r="B615" t="s">
        <v>3047</v>
      </c>
      <c r="C615" t="s">
        <v>3048</v>
      </c>
      <c r="D615" s="1">
        <v>44810</v>
      </c>
      <c r="E615">
        <f t="shared" si="67"/>
        <v>18</v>
      </c>
      <c r="F615" t="s">
        <v>1569</v>
      </c>
      <c r="G615">
        <v>660</v>
      </c>
      <c r="H615">
        <f t="shared" si="64"/>
        <v>66</v>
      </c>
      <c r="I615" t="s">
        <v>7</v>
      </c>
      <c r="J615" t="s">
        <v>8</v>
      </c>
      <c r="L615" t="s">
        <v>6</v>
      </c>
      <c r="M615" t="str">
        <f t="shared" si="65"/>
        <v>M</v>
      </c>
      <c r="N615" t="s">
        <v>2269</v>
      </c>
      <c r="O615" t="s">
        <v>2270</v>
      </c>
      <c r="P615" t="s">
        <v>557</v>
      </c>
      <c r="Q615">
        <v>3</v>
      </c>
      <c r="R615">
        <f t="shared" si="68"/>
        <v>2019</v>
      </c>
      <c r="S615" t="s">
        <v>8</v>
      </c>
      <c r="T615" t="s">
        <v>8</v>
      </c>
      <c r="U615" t="s">
        <v>9090</v>
      </c>
      <c r="V615">
        <f>VLOOKUP(P615,'PBT Tag Rates'!$B$5:$E$34,4,FALSE)</f>
        <v>0.95971980899999998</v>
      </c>
      <c r="W615">
        <v>1</v>
      </c>
      <c r="X615" s="16">
        <f>IFERROR(LOOKUP(H615,{30,43,48,53,58,63,68,73,78,83,88,93,97},{42,47,52,57,62,67,72,77,82,87,92,99,100}),999)</f>
        <v>67</v>
      </c>
      <c r="Y615" s="19">
        <f t="shared" si="66"/>
        <v>5.6818181818181825</v>
      </c>
      <c r="Z615" s="19">
        <f t="shared" si="69"/>
        <v>5.7284090909090919</v>
      </c>
      <c r="AA615" s="19">
        <f t="shared" si="70"/>
        <v>17.185227272727278</v>
      </c>
      <c r="AB615" s="19" t="s">
        <v>8887</v>
      </c>
    </row>
    <row r="616" spans="1:28" x14ac:dyDescent="0.35">
      <c r="A616" t="s">
        <v>1562</v>
      </c>
      <c r="B616" t="s">
        <v>3049</v>
      </c>
      <c r="C616" t="s">
        <v>3050</v>
      </c>
      <c r="D616" s="1">
        <v>44810</v>
      </c>
      <c r="E616">
        <f t="shared" si="67"/>
        <v>18</v>
      </c>
      <c r="F616" t="s">
        <v>6</v>
      </c>
      <c r="G616">
        <v>850</v>
      </c>
      <c r="H616">
        <f t="shared" si="64"/>
        <v>85</v>
      </c>
      <c r="I616" t="s">
        <v>7</v>
      </c>
      <c r="J616" t="s">
        <v>8</v>
      </c>
      <c r="L616" t="s">
        <v>1569</v>
      </c>
      <c r="M616" t="str">
        <f t="shared" si="65"/>
        <v>M</v>
      </c>
      <c r="N616" t="s">
        <v>8</v>
      </c>
      <c r="O616" t="s">
        <v>8</v>
      </c>
      <c r="P616" t="s">
        <v>11</v>
      </c>
      <c r="Q616" t="s">
        <v>8</v>
      </c>
      <c r="R616" t="str">
        <f t="shared" si="68"/>
        <v>U</v>
      </c>
      <c r="S616" t="s">
        <v>12</v>
      </c>
      <c r="T616">
        <v>0.999999999999998</v>
      </c>
      <c r="U616" t="s">
        <v>11</v>
      </c>
      <c r="V616" t="e">
        <f>VLOOKUP(P616,'PBT Tag Rates'!$B$5:$E$34,4,FALSE)</f>
        <v>#N/A</v>
      </c>
      <c r="W616">
        <v>1</v>
      </c>
      <c r="X616" s="16">
        <f>IFERROR(LOOKUP(H616,{30,43,48,53,58,63,68,73,78,83,88,93,97},{42,47,52,57,62,67,72,77,82,87,92,99,100}),999)</f>
        <v>87</v>
      </c>
      <c r="Y616" s="19">
        <f t="shared" si="66"/>
        <v>5.6818181818181825</v>
      </c>
      <c r="Z616" s="19">
        <f t="shared" si="69"/>
        <v>5.7284090909090919</v>
      </c>
      <c r="AA616" s="19">
        <f t="shared" si="70"/>
        <v>17.185227272727278</v>
      </c>
      <c r="AB616" s="19" t="s">
        <v>8887</v>
      </c>
    </row>
    <row r="617" spans="1:28" x14ac:dyDescent="0.35">
      <c r="A617" t="s">
        <v>1562</v>
      </c>
      <c r="B617" t="s">
        <v>3051</v>
      </c>
      <c r="C617" t="s">
        <v>3052</v>
      </c>
      <c r="D617" s="1">
        <v>44810</v>
      </c>
      <c r="E617">
        <f t="shared" si="67"/>
        <v>18</v>
      </c>
      <c r="F617" t="s">
        <v>6</v>
      </c>
      <c r="G617">
        <v>760</v>
      </c>
      <c r="H617">
        <f t="shared" si="64"/>
        <v>76</v>
      </c>
      <c r="I617" t="s">
        <v>9</v>
      </c>
      <c r="J617">
        <v>1</v>
      </c>
      <c r="L617" t="s">
        <v>6</v>
      </c>
      <c r="M617" t="str">
        <f t="shared" si="65"/>
        <v>M</v>
      </c>
      <c r="N617" t="s">
        <v>512</v>
      </c>
      <c r="O617" t="s">
        <v>513</v>
      </c>
      <c r="P617" t="s">
        <v>19</v>
      </c>
      <c r="Q617">
        <v>4</v>
      </c>
      <c r="R617">
        <f t="shared" si="68"/>
        <v>2018</v>
      </c>
      <c r="S617" t="s">
        <v>8</v>
      </c>
      <c r="T617" t="s">
        <v>8</v>
      </c>
      <c r="U617" t="s">
        <v>9007</v>
      </c>
      <c r="V617">
        <f>VLOOKUP(P617,'PBT Tag Rates'!$B$5:$E$34,4,FALSE)</f>
        <v>0.80551598400000002</v>
      </c>
      <c r="W617">
        <v>1</v>
      </c>
      <c r="X617" s="16">
        <f>IFERROR(LOOKUP(H617,{30,43,48,53,58,63,68,73,78,83,88,93,97},{42,47,52,57,62,67,72,77,82,87,92,99,100}),999)</f>
        <v>77</v>
      </c>
      <c r="Y617" s="19">
        <f t="shared" si="66"/>
        <v>5.6818181818181825</v>
      </c>
      <c r="Z617" s="19">
        <f t="shared" si="69"/>
        <v>5.7284090909090919</v>
      </c>
      <c r="AA617" s="19">
        <f t="shared" si="70"/>
        <v>17.185227272727278</v>
      </c>
      <c r="AB617" s="19" t="s">
        <v>8886</v>
      </c>
    </row>
    <row r="618" spans="1:28" x14ac:dyDescent="0.35">
      <c r="A618" t="s">
        <v>1562</v>
      </c>
      <c r="B618" t="s">
        <v>3053</v>
      </c>
      <c r="C618" t="s">
        <v>3054</v>
      </c>
      <c r="D618" s="1">
        <v>44810</v>
      </c>
      <c r="E618">
        <f t="shared" si="67"/>
        <v>18</v>
      </c>
      <c r="F618" t="s">
        <v>6</v>
      </c>
      <c r="G618">
        <v>670</v>
      </c>
      <c r="H618">
        <f t="shared" si="64"/>
        <v>67</v>
      </c>
      <c r="I618" t="s">
        <v>9</v>
      </c>
      <c r="J618">
        <v>1</v>
      </c>
      <c r="L618" t="s">
        <v>6</v>
      </c>
      <c r="M618" t="str">
        <f t="shared" si="65"/>
        <v>M</v>
      </c>
      <c r="N618" t="s">
        <v>2289</v>
      </c>
      <c r="O618" t="s">
        <v>2290</v>
      </c>
      <c r="P618" t="s">
        <v>557</v>
      </c>
      <c r="Q618">
        <v>3</v>
      </c>
      <c r="R618">
        <f t="shared" si="68"/>
        <v>2019</v>
      </c>
      <c r="S618" t="s">
        <v>8</v>
      </c>
      <c r="T618" t="s">
        <v>8</v>
      </c>
      <c r="U618" t="s">
        <v>9086</v>
      </c>
      <c r="V618">
        <f>VLOOKUP(P618,'PBT Tag Rates'!$B$5:$E$34,4,FALSE)</f>
        <v>0.95971980899999998</v>
      </c>
      <c r="W618">
        <v>1</v>
      </c>
      <c r="X618" s="16">
        <f>IFERROR(LOOKUP(H618,{30,43,48,53,58,63,68,73,78,83,88,93,97},{42,47,52,57,62,67,72,77,82,87,92,99,100}),999)</f>
        <v>67</v>
      </c>
      <c r="Y618" s="19">
        <f t="shared" si="66"/>
        <v>5.6818181818181825</v>
      </c>
      <c r="Z618" s="19">
        <f t="shared" si="69"/>
        <v>5.7284090909090919</v>
      </c>
      <c r="AA618" s="19">
        <f t="shared" si="70"/>
        <v>17.185227272727278</v>
      </c>
      <c r="AB618" s="19" t="s">
        <v>8887</v>
      </c>
    </row>
    <row r="619" spans="1:28" x14ac:dyDescent="0.35">
      <c r="A619" t="s">
        <v>1562</v>
      </c>
      <c r="B619" t="s">
        <v>3055</v>
      </c>
      <c r="C619" t="s">
        <v>3056</v>
      </c>
      <c r="D619" s="1">
        <v>44810</v>
      </c>
      <c r="E619">
        <f t="shared" si="67"/>
        <v>18</v>
      </c>
      <c r="F619" t="s">
        <v>16</v>
      </c>
      <c r="G619">
        <v>690</v>
      </c>
      <c r="H619">
        <f t="shared" si="64"/>
        <v>69</v>
      </c>
      <c r="I619" t="s">
        <v>9</v>
      </c>
      <c r="J619">
        <v>1</v>
      </c>
      <c r="L619" t="s">
        <v>16</v>
      </c>
      <c r="M619" t="str">
        <f t="shared" si="65"/>
        <v>F</v>
      </c>
      <c r="N619" t="s">
        <v>121</v>
      </c>
      <c r="O619" t="s">
        <v>1278</v>
      </c>
      <c r="P619" t="s">
        <v>19</v>
      </c>
      <c r="Q619">
        <v>4</v>
      </c>
      <c r="R619">
        <f t="shared" si="68"/>
        <v>2018</v>
      </c>
      <c r="S619" t="s">
        <v>8</v>
      </c>
      <c r="T619" t="s">
        <v>8</v>
      </c>
      <c r="U619" t="s">
        <v>9007</v>
      </c>
      <c r="V619">
        <f>VLOOKUP(P619,'PBT Tag Rates'!$B$5:$E$34,4,FALSE)</f>
        <v>0.80551598400000002</v>
      </c>
      <c r="W619">
        <v>1</v>
      </c>
      <c r="X619" s="16">
        <f>IFERROR(LOOKUP(H619,{30,43,48,53,58,63,68,73,78,83,88,93,97},{42,47,52,57,62,67,72,77,82,87,92,99,100}),999)</f>
        <v>72</v>
      </c>
      <c r="Y619" s="19">
        <f t="shared" si="66"/>
        <v>5.6818181818181825</v>
      </c>
      <c r="Z619" s="19">
        <f t="shared" si="69"/>
        <v>5.7284090909090919</v>
      </c>
      <c r="AA619" s="19">
        <f t="shared" si="70"/>
        <v>17.185227272727278</v>
      </c>
      <c r="AB619" s="19" t="s">
        <v>8886</v>
      </c>
    </row>
    <row r="620" spans="1:28" x14ac:dyDescent="0.35">
      <c r="A620" t="s">
        <v>1562</v>
      </c>
      <c r="B620" t="s">
        <v>3057</v>
      </c>
      <c r="C620" t="s">
        <v>3058</v>
      </c>
      <c r="D620" s="1">
        <v>44810</v>
      </c>
      <c r="E620">
        <f t="shared" si="67"/>
        <v>18</v>
      </c>
      <c r="F620" t="s">
        <v>16</v>
      </c>
      <c r="G620">
        <v>610</v>
      </c>
      <c r="H620">
        <f t="shared" si="64"/>
        <v>61</v>
      </c>
      <c r="I620" t="s">
        <v>9</v>
      </c>
      <c r="J620" t="s">
        <v>8</v>
      </c>
      <c r="L620" t="s">
        <v>16</v>
      </c>
      <c r="M620" t="str">
        <f t="shared" si="65"/>
        <v>F</v>
      </c>
      <c r="N620" t="s">
        <v>1973</v>
      </c>
      <c r="O620" t="s">
        <v>2961</v>
      </c>
      <c r="P620" t="s">
        <v>557</v>
      </c>
      <c r="Q620">
        <v>3</v>
      </c>
      <c r="R620">
        <f t="shared" si="68"/>
        <v>2019</v>
      </c>
      <c r="S620" t="s">
        <v>8</v>
      </c>
      <c r="T620" t="s">
        <v>8</v>
      </c>
      <c r="U620" t="s">
        <v>9088</v>
      </c>
      <c r="V620">
        <f>VLOOKUP(P620,'PBT Tag Rates'!$B$5:$E$34,4,FALSE)</f>
        <v>0.95971980899999998</v>
      </c>
      <c r="W620">
        <v>1</v>
      </c>
      <c r="X620" s="16">
        <f>IFERROR(LOOKUP(H620,{30,43,48,53,58,63,68,73,78,83,88,93,97},{42,47,52,57,62,67,72,77,82,87,92,99,100}),999)</f>
        <v>62</v>
      </c>
      <c r="Y620" s="19">
        <f t="shared" si="66"/>
        <v>5.6818181818181825</v>
      </c>
      <c r="Z620" s="19">
        <f t="shared" si="69"/>
        <v>5.7284090909090919</v>
      </c>
      <c r="AA620" s="19">
        <f t="shared" si="70"/>
        <v>17.185227272727278</v>
      </c>
      <c r="AB620" s="19" t="s">
        <v>8887</v>
      </c>
    </row>
    <row r="621" spans="1:28" x14ac:dyDescent="0.35">
      <c r="A621" t="s">
        <v>1562</v>
      </c>
      <c r="B621" t="s">
        <v>3059</v>
      </c>
      <c r="C621" t="s">
        <v>3060</v>
      </c>
      <c r="D621" s="1">
        <v>44810</v>
      </c>
      <c r="E621">
        <f t="shared" si="67"/>
        <v>18</v>
      </c>
      <c r="F621" t="s">
        <v>16</v>
      </c>
      <c r="G621">
        <v>790</v>
      </c>
      <c r="H621">
        <f t="shared" si="64"/>
        <v>79</v>
      </c>
      <c r="I621" t="s">
        <v>7</v>
      </c>
      <c r="J621" t="s">
        <v>8</v>
      </c>
      <c r="L621" t="s">
        <v>16</v>
      </c>
      <c r="M621" t="str">
        <f t="shared" si="65"/>
        <v>F</v>
      </c>
      <c r="N621" t="s">
        <v>8</v>
      </c>
      <c r="O621" t="s">
        <v>8</v>
      </c>
      <c r="P621" t="s">
        <v>11</v>
      </c>
      <c r="Q621" t="s">
        <v>8</v>
      </c>
      <c r="R621" t="str">
        <f t="shared" si="68"/>
        <v>U</v>
      </c>
      <c r="S621" t="s">
        <v>12</v>
      </c>
      <c r="T621">
        <v>1</v>
      </c>
      <c r="U621" t="s">
        <v>11</v>
      </c>
      <c r="V621" t="e">
        <f>VLOOKUP(P621,'PBT Tag Rates'!$B$5:$E$34,4,FALSE)</f>
        <v>#N/A</v>
      </c>
      <c r="W621">
        <v>1</v>
      </c>
      <c r="X621" s="16">
        <f>IFERROR(LOOKUP(H621,{30,43,48,53,58,63,68,73,78,83,88,93,97},{42,47,52,57,62,67,72,77,82,87,92,99,100}),999)</f>
        <v>82</v>
      </c>
      <c r="Y621" s="19">
        <f t="shared" si="66"/>
        <v>5.6818181818181825</v>
      </c>
      <c r="Z621" s="19">
        <f t="shared" si="69"/>
        <v>5.7284090909090919</v>
      </c>
      <c r="AA621" s="19">
        <f t="shared" si="70"/>
        <v>17.185227272727278</v>
      </c>
      <c r="AB621" s="19" t="s">
        <v>8887</v>
      </c>
    </row>
    <row r="622" spans="1:28" x14ac:dyDescent="0.35">
      <c r="A622" t="s">
        <v>1562</v>
      </c>
      <c r="B622" t="s">
        <v>3061</v>
      </c>
      <c r="C622" t="s">
        <v>3062</v>
      </c>
      <c r="D622" s="1">
        <v>44810</v>
      </c>
      <c r="E622">
        <f t="shared" si="67"/>
        <v>18</v>
      </c>
      <c r="F622" t="s">
        <v>16</v>
      </c>
      <c r="G622">
        <v>750</v>
      </c>
      <c r="H622">
        <f t="shared" si="64"/>
        <v>75</v>
      </c>
      <c r="I622" t="s">
        <v>7</v>
      </c>
      <c r="J622" t="s">
        <v>8</v>
      </c>
      <c r="L622" t="s">
        <v>16</v>
      </c>
      <c r="M622" t="str">
        <f t="shared" si="65"/>
        <v>F</v>
      </c>
      <c r="N622" t="s">
        <v>1847</v>
      </c>
      <c r="O622" t="s">
        <v>1848</v>
      </c>
      <c r="P622" t="s">
        <v>19</v>
      </c>
      <c r="Q622">
        <v>4</v>
      </c>
      <c r="R622">
        <f t="shared" si="68"/>
        <v>2018</v>
      </c>
      <c r="S622" t="s">
        <v>8</v>
      </c>
      <c r="T622" t="s">
        <v>8</v>
      </c>
      <c r="U622" t="s">
        <v>9084</v>
      </c>
      <c r="V622">
        <f>VLOOKUP(P622,'PBT Tag Rates'!$B$5:$E$34,4,FALSE)</f>
        <v>0.80551598400000002</v>
      </c>
      <c r="W622">
        <v>1</v>
      </c>
      <c r="X622" s="16">
        <f>IFERROR(LOOKUP(H622,{30,43,48,53,58,63,68,73,78,83,88,93,97},{42,47,52,57,62,67,72,77,82,87,92,99,100}),999)</f>
        <v>77</v>
      </c>
      <c r="Y622" s="19">
        <f t="shared" si="66"/>
        <v>5.6818181818181825</v>
      </c>
      <c r="Z622" s="19">
        <f t="shared" si="69"/>
        <v>5.7284090909090919</v>
      </c>
      <c r="AA622" s="19">
        <f t="shared" si="70"/>
        <v>17.185227272727278</v>
      </c>
      <c r="AB622" s="19" t="s">
        <v>8887</v>
      </c>
    </row>
    <row r="623" spans="1:28" x14ac:dyDescent="0.35">
      <c r="A623" t="s">
        <v>1562</v>
      </c>
      <c r="B623" t="s">
        <v>3063</v>
      </c>
      <c r="C623" t="s">
        <v>3064</v>
      </c>
      <c r="D623" s="1">
        <v>44810</v>
      </c>
      <c r="E623">
        <f t="shared" si="67"/>
        <v>18</v>
      </c>
      <c r="F623" t="s">
        <v>6</v>
      </c>
      <c r="G623">
        <v>770</v>
      </c>
      <c r="H623">
        <f t="shared" si="64"/>
        <v>77</v>
      </c>
      <c r="I623" t="s">
        <v>9</v>
      </c>
      <c r="J623">
        <v>1</v>
      </c>
      <c r="L623" t="s">
        <v>6</v>
      </c>
      <c r="M623" t="str">
        <f t="shared" si="65"/>
        <v>M</v>
      </c>
      <c r="N623" t="s">
        <v>1175</v>
      </c>
      <c r="O623" t="s">
        <v>1176</v>
      </c>
      <c r="P623" t="s">
        <v>19</v>
      </c>
      <c r="Q623">
        <v>4</v>
      </c>
      <c r="R623">
        <f t="shared" si="68"/>
        <v>2018</v>
      </c>
      <c r="S623" t="s">
        <v>8</v>
      </c>
      <c r="T623" t="s">
        <v>8</v>
      </c>
      <c r="U623" t="s">
        <v>9006</v>
      </c>
      <c r="V623">
        <f>VLOOKUP(P623,'PBT Tag Rates'!$B$5:$E$34,4,FALSE)</f>
        <v>0.80551598400000002</v>
      </c>
      <c r="W623">
        <v>1</v>
      </c>
      <c r="X623" s="16">
        <f>IFERROR(LOOKUP(H623,{30,43,48,53,58,63,68,73,78,83,88,93,97},{42,47,52,57,62,67,72,77,82,87,92,99,100}),999)</f>
        <v>77</v>
      </c>
      <c r="Y623" s="19">
        <f t="shared" si="66"/>
        <v>5.6818181818181825</v>
      </c>
      <c r="Z623" s="19">
        <f t="shared" si="69"/>
        <v>5.7284090909090919</v>
      </c>
      <c r="AA623" s="19">
        <f t="shared" si="70"/>
        <v>17.185227272727278</v>
      </c>
      <c r="AB623" s="19" t="s">
        <v>8886</v>
      </c>
    </row>
    <row r="624" spans="1:28" x14ac:dyDescent="0.35">
      <c r="A624" t="s">
        <v>1562</v>
      </c>
      <c r="B624" t="s">
        <v>3065</v>
      </c>
      <c r="C624" t="s">
        <v>3066</v>
      </c>
      <c r="D624" s="1">
        <v>44810</v>
      </c>
      <c r="E624">
        <f t="shared" si="67"/>
        <v>18</v>
      </c>
      <c r="F624" t="s">
        <v>1569</v>
      </c>
      <c r="G624">
        <v>580</v>
      </c>
      <c r="H624">
        <f t="shared" si="64"/>
        <v>58</v>
      </c>
      <c r="I624" t="s">
        <v>7</v>
      </c>
      <c r="J624" t="s">
        <v>8</v>
      </c>
      <c r="L624" t="s">
        <v>6</v>
      </c>
      <c r="M624" t="str">
        <f t="shared" si="65"/>
        <v>M</v>
      </c>
      <c r="N624" t="s">
        <v>1692</v>
      </c>
      <c r="O624" t="s">
        <v>1693</v>
      </c>
      <c r="P624" t="s">
        <v>557</v>
      </c>
      <c r="Q624">
        <v>3</v>
      </c>
      <c r="R624">
        <f t="shared" si="68"/>
        <v>2019</v>
      </c>
      <c r="S624" t="s">
        <v>8</v>
      </c>
      <c r="T624" t="s">
        <v>8</v>
      </c>
      <c r="U624" t="s">
        <v>9088</v>
      </c>
      <c r="V624">
        <f>VLOOKUP(P624,'PBT Tag Rates'!$B$5:$E$34,4,FALSE)</f>
        <v>0.95971980899999998</v>
      </c>
      <c r="W624">
        <v>1</v>
      </c>
      <c r="X624" s="16">
        <f>IFERROR(LOOKUP(H624,{30,43,48,53,58,63,68,73,78,83,88,93,97},{42,47,52,57,62,67,72,77,82,87,92,99,100}),999)</f>
        <v>62</v>
      </c>
      <c r="Y624" s="19">
        <f t="shared" si="66"/>
        <v>5.6818181818181825</v>
      </c>
      <c r="Z624" s="19">
        <f t="shared" si="69"/>
        <v>5.7284090909090919</v>
      </c>
      <c r="AA624" s="19">
        <f t="shared" si="70"/>
        <v>17.185227272727278</v>
      </c>
      <c r="AB624" s="19" t="s">
        <v>8887</v>
      </c>
    </row>
    <row r="625" spans="1:28" x14ac:dyDescent="0.35">
      <c r="A625" t="s">
        <v>1562</v>
      </c>
      <c r="B625" t="s">
        <v>3067</v>
      </c>
      <c r="C625" t="s">
        <v>3068</v>
      </c>
      <c r="D625" s="1">
        <v>44810</v>
      </c>
      <c r="E625">
        <f t="shared" si="67"/>
        <v>18</v>
      </c>
      <c r="F625" t="s">
        <v>16</v>
      </c>
      <c r="G625">
        <v>850</v>
      </c>
      <c r="H625">
        <f t="shared" si="64"/>
        <v>85</v>
      </c>
      <c r="I625" t="s">
        <v>9</v>
      </c>
      <c r="J625">
        <v>1</v>
      </c>
      <c r="L625" t="s">
        <v>16</v>
      </c>
      <c r="M625" t="str">
        <f t="shared" si="65"/>
        <v>F</v>
      </c>
      <c r="N625" t="s">
        <v>622</v>
      </c>
      <c r="O625" t="s">
        <v>3069</v>
      </c>
      <c r="P625" t="s">
        <v>23</v>
      </c>
      <c r="Q625">
        <v>5</v>
      </c>
      <c r="R625">
        <f t="shared" si="68"/>
        <v>2017</v>
      </c>
      <c r="S625" t="s">
        <v>8</v>
      </c>
      <c r="T625" t="s">
        <v>8</v>
      </c>
      <c r="U625" t="s">
        <v>8977</v>
      </c>
      <c r="V625">
        <f>VLOOKUP(P625,'PBT Tag Rates'!$B$5:$E$34,4,FALSE)</f>
        <v>0.98821806999999995</v>
      </c>
      <c r="W625">
        <v>1</v>
      </c>
      <c r="X625" s="16">
        <f>IFERROR(LOOKUP(H625,{30,43,48,53,58,63,68,73,78,83,88,93,97},{42,47,52,57,62,67,72,77,82,87,92,99,100}),999)</f>
        <v>87</v>
      </c>
      <c r="Y625" s="19">
        <f t="shared" si="66"/>
        <v>5.6818181818181825</v>
      </c>
      <c r="Z625" s="19">
        <f t="shared" si="69"/>
        <v>5.7284090909090919</v>
      </c>
      <c r="AA625" s="19">
        <f t="shared" si="70"/>
        <v>17.185227272727278</v>
      </c>
      <c r="AB625" s="19" t="s">
        <v>8887</v>
      </c>
    </row>
    <row r="626" spans="1:28" x14ac:dyDescent="0.35">
      <c r="A626" t="s">
        <v>1562</v>
      </c>
      <c r="B626" t="s">
        <v>3070</v>
      </c>
      <c r="C626" t="s">
        <v>3071</v>
      </c>
      <c r="D626" s="1">
        <v>44810</v>
      </c>
      <c r="E626">
        <f t="shared" si="67"/>
        <v>18</v>
      </c>
      <c r="F626" t="s">
        <v>16</v>
      </c>
      <c r="G626">
        <v>780</v>
      </c>
      <c r="H626">
        <f t="shared" si="64"/>
        <v>78</v>
      </c>
      <c r="I626" t="s">
        <v>7</v>
      </c>
      <c r="J626" t="s">
        <v>8</v>
      </c>
      <c r="L626" t="s">
        <v>16</v>
      </c>
      <c r="M626" t="str">
        <f t="shared" si="65"/>
        <v>F</v>
      </c>
      <c r="N626" t="s">
        <v>694</v>
      </c>
      <c r="O626" t="s">
        <v>1681</v>
      </c>
      <c r="P626" t="s">
        <v>19</v>
      </c>
      <c r="Q626">
        <v>4</v>
      </c>
      <c r="R626">
        <f t="shared" si="68"/>
        <v>2018</v>
      </c>
      <c r="S626" t="s">
        <v>8</v>
      </c>
      <c r="T626" t="s">
        <v>8</v>
      </c>
      <c r="U626" t="s">
        <v>9088</v>
      </c>
      <c r="V626">
        <f>VLOOKUP(P626,'PBT Tag Rates'!$B$5:$E$34,4,FALSE)</f>
        <v>0.80551598400000002</v>
      </c>
      <c r="W626">
        <v>1</v>
      </c>
      <c r="X626" s="16">
        <f>IFERROR(LOOKUP(H626,{30,43,48,53,58,63,68,73,78,83,88,93,97},{42,47,52,57,62,67,72,77,82,87,92,99,100}),999)</f>
        <v>82</v>
      </c>
      <c r="Y626" s="19">
        <f t="shared" si="66"/>
        <v>5.6818181818181825</v>
      </c>
      <c r="Z626" s="19">
        <f t="shared" si="69"/>
        <v>5.7284090909090919</v>
      </c>
      <c r="AA626" s="19">
        <f t="shared" si="70"/>
        <v>17.185227272727278</v>
      </c>
      <c r="AB626" s="19" t="s">
        <v>8887</v>
      </c>
    </row>
    <row r="627" spans="1:28" x14ac:dyDescent="0.35">
      <c r="A627" t="s">
        <v>1562</v>
      </c>
      <c r="B627" t="s">
        <v>3072</v>
      </c>
      <c r="C627" t="s">
        <v>3073</v>
      </c>
      <c r="D627" s="1">
        <v>44810</v>
      </c>
      <c r="E627">
        <f t="shared" si="67"/>
        <v>18</v>
      </c>
      <c r="F627" t="s">
        <v>16</v>
      </c>
      <c r="G627">
        <v>730</v>
      </c>
      <c r="H627">
        <f t="shared" si="64"/>
        <v>73</v>
      </c>
      <c r="I627" t="s">
        <v>9</v>
      </c>
      <c r="J627">
        <v>1</v>
      </c>
      <c r="L627" t="s">
        <v>16</v>
      </c>
      <c r="M627" t="str">
        <f t="shared" si="65"/>
        <v>F</v>
      </c>
      <c r="N627" t="s">
        <v>122</v>
      </c>
      <c r="O627" t="s">
        <v>1138</v>
      </c>
      <c r="P627" t="s">
        <v>19</v>
      </c>
      <c r="Q627">
        <v>4</v>
      </c>
      <c r="R627">
        <f t="shared" si="68"/>
        <v>2018</v>
      </c>
      <c r="S627" t="s">
        <v>8</v>
      </c>
      <c r="T627" t="s">
        <v>8</v>
      </c>
      <c r="U627" t="s">
        <v>9006</v>
      </c>
      <c r="V627">
        <f>VLOOKUP(P627,'PBT Tag Rates'!$B$5:$E$34,4,FALSE)</f>
        <v>0.80551598400000002</v>
      </c>
      <c r="W627">
        <v>1</v>
      </c>
      <c r="X627" s="16">
        <f>IFERROR(LOOKUP(H627,{30,43,48,53,58,63,68,73,78,83,88,93,97},{42,47,52,57,62,67,72,77,82,87,92,99,100}),999)</f>
        <v>77</v>
      </c>
      <c r="Y627" s="19">
        <f t="shared" si="66"/>
        <v>5.6818181818181825</v>
      </c>
      <c r="Z627" s="19">
        <f t="shared" si="69"/>
        <v>5.7284090909090919</v>
      </c>
      <c r="AA627" s="19">
        <f t="shared" si="70"/>
        <v>17.185227272727278</v>
      </c>
      <c r="AB627" s="19" t="s">
        <v>8886</v>
      </c>
    </row>
    <row r="628" spans="1:28" x14ac:dyDescent="0.35">
      <c r="A628" t="s">
        <v>1562</v>
      </c>
      <c r="B628" t="s">
        <v>3074</v>
      </c>
      <c r="C628" t="s">
        <v>3075</v>
      </c>
      <c r="D628" s="1">
        <v>44810</v>
      </c>
      <c r="E628">
        <f t="shared" si="67"/>
        <v>18</v>
      </c>
      <c r="F628" t="s">
        <v>1569</v>
      </c>
      <c r="G628">
        <v>580</v>
      </c>
      <c r="H628">
        <f t="shared" si="64"/>
        <v>58</v>
      </c>
      <c r="I628" t="s">
        <v>9</v>
      </c>
      <c r="J628">
        <v>1</v>
      </c>
      <c r="L628" t="s">
        <v>6</v>
      </c>
      <c r="M628" t="str">
        <f t="shared" si="65"/>
        <v>M</v>
      </c>
      <c r="N628" t="s">
        <v>2925</v>
      </c>
      <c r="O628" t="s">
        <v>3076</v>
      </c>
      <c r="P628" t="s">
        <v>557</v>
      </c>
      <c r="Q628">
        <v>3</v>
      </c>
      <c r="R628">
        <f t="shared" si="68"/>
        <v>2019</v>
      </c>
      <c r="S628" t="s">
        <v>8</v>
      </c>
      <c r="T628" t="s">
        <v>8</v>
      </c>
      <c r="U628" t="s">
        <v>9087</v>
      </c>
      <c r="V628">
        <f>VLOOKUP(P628,'PBT Tag Rates'!$B$5:$E$34,4,FALSE)</f>
        <v>0.95971980899999998</v>
      </c>
      <c r="W628">
        <v>1</v>
      </c>
      <c r="X628" s="16">
        <f>IFERROR(LOOKUP(H628,{30,43,48,53,58,63,68,73,78,83,88,93,97},{42,47,52,57,62,67,72,77,82,87,92,99,100}),999)</f>
        <v>62</v>
      </c>
      <c r="Y628" s="19">
        <f t="shared" si="66"/>
        <v>5.6818181818181825</v>
      </c>
      <c r="Z628" s="19">
        <f t="shared" si="69"/>
        <v>5.7284090909090919</v>
      </c>
      <c r="AA628" s="19">
        <f t="shared" si="70"/>
        <v>17.185227272727278</v>
      </c>
      <c r="AB628" s="19" t="s">
        <v>8887</v>
      </c>
    </row>
    <row r="629" spans="1:28" x14ac:dyDescent="0.35">
      <c r="A629" t="s">
        <v>1562</v>
      </c>
      <c r="B629" t="s">
        <v>3077</v>
      </c>
      <c r="C629" t="s">
        <v>3078</v>
      </c>
      <c r="D629" s="1">
        <v>44810</v>
      </c>
      <c r="E629">
        <f t="shared" si="67"/>
        <v>18</v>
      </c>
      <c r="F629" t="s">
        <v>16</v>
      </c>
      <c r="G629">
        <v>790</v>
      </c>
      <c r="H629">
        <f t="shared" si="64"/>
        <v>79</v>
      </c>
      <c r="I629" t="s">
        <v>9</v>
      </c>
      <c r="J629" t="s">
        <v>8</v>
      </c>
      <c r="L629" t="s">
        <v>16</v>
      </c>
      <c r="M629" t="str">
        <f t="shared" si="65"/>
        <v>F</v>
      </c>
      <c r="N629" t="s">
        <v>3079</v>
      </c>
      <c r="O629" t="s">
        <v>3080</v>
      </c>
      <c r="P629" t="s">
        <v>10</v>
      </c>
      <c r="Q629">
        <v>5</v>
      </c>
      <c r="R629">
        <f t="shared" si="68"/>
        <v>2017</v>
      </c>
      <c r="S629" t="s">
        <v>8</v>
      </c>
      <c r="T629" t="s">
        <v>8</v>
      </c>
      <c r="U629" t="s">
        <v>8875</v>
      </c>
      <c r="V629">
        <f>VLOOKUP(P629,'PBT Tag Rates'!$B$5:$E$34,4,FALSE)</f>
        <v>0.76170174199999996</v>
      </c>
      <c r="W629">
        <v>1</v>
      </c>
      <c r="X629" s="16">
        <f>IFERROR(LOOKUP(H629,{30,43,48,53,58,63,68,73,78,83,88,93,97},{42,47,52,57,62,67,72,77,82,87,92,99,100}),999)</f>
        <v>82</v>
      </c>
      <c r="Y629" s="19">
        <f t="shared" si="66"/>
        <v>5.6818181818181825</v>
      </c>
      <c r="Z629" s="19">
        <f t="shared" si="69"/>
        <v>5.7284090909090919</v>
      </c>
      <c r="AA629" s="19">
        <f t="shared" si="70"/>
        <v>17.185227272727278</v>
      </c>
      <c r="AB629" s="19" t="s">
        <v>8886</v>
      </c>
    </row>
    <row r="630" spans="1:28" x14ac:dyDescent="0.35">
      <c r="A630" t="s">
        <v>1562</v>
      </c>
      <c r="B630" t="s">
        <v>3081</v>
      </c>
      <c r="C630" t="s">
        <v>3082</v>
      </c>
      <c r="D630" s="1">
        <v>44810</v>
      </c>
      <c r="E630">
        <f t="shared" si="67"/>
        <v>18</v>
      </c>
      <c r="F630" t="s">
        <v>16</v>
      </c>
      <c r="G630">
        <v>780</v>
      </c>
      <c r="H630">
        <f t="shared" si="64"/>
        <v>78</v>
      </c>
      <c r="I630" t="s">
        <v>9</v>
      </c>
      <c r="J630">
        <v>1</v>
      </c>
      <c r="L630" t="s">
        <v>16</v>
      </c>
      <c r="M630" t="str">
        <f t="shared" si="65"/>
        <v>F</v>
      </c>
      <c r="N630" t="s">
        <v>646</v>
      </c>
      <c r="O630" t="s">
        <v>3083</v>
      </c>
      <c r="P630" t="s">
        <v>19</v>
      </c>
      <c r="Q630">
        <v>4</v>
      </c>
      <c r="R630">
        <f t="shared" si="68"/>
        <v>2018</v>
      </c>
      <c r="S630" t="s">
        <v>8</v>
      </c>
      <c r="T630" t="s">
        <v>8</v>
      </c>
      <c r="U630" t="s">
        <v>9086</v>
      </c>
      <c r="V630">
        <f>VLOOKUP(P630,'PBT Tag Rates'!$B$5:$E$34,4,FALSE)</f>
        <v>0.80551598400000002</v>
      </c>
      <c r="W630">
        <v>1</v>
      </c>
      <c r="X630" s="16">
        <f>IFERROR(LOOKUP(H630,{30,43,48,53,58,63,68,73,78,83,88,93,97},{42,47,52,57,62,67,72,77,82,87,92,99,100}),999)</f>
        <v>82</v>
      </c>
      <c r="Y630" s="19">
        <f t="shared" si="66"/>
        <v>5.6818181818181825</v>
      </c>
      <c r="Z630" s="19">
        <f t="shared" si="69"/>
        <v>5.7284090909090919</v>
      </c>
      <c r="AA630" s="19">
        <f t="shared" si="70"/>
        <v>17.185227272727278</v>
      </c>
      <c r="AB630" s="19" t="s">
        <v>8887</v>
      </c>
    </row>
    <row r="631" spans="1:28" x14ac:dyDescent="0.35">
      <c r="A631" t="s">
        <v>1562</v>
      </c>
      <c r="B631" t="s">
        <v>3084</v>
      </c>
      <c r="C631" t="s">
        <v>3085</v>
      </c>
      <c r="D631" s="1">
        <v>44810</v>
      </c>
      <c r="E631">
        <f t="shared" si="67"/>
        <v>18</v>
      </c>
      <c r="F631" t="s">
        <v>16</v>
      </c>
      <c r="G631">
        <v>730</v>
      </c>
      <c r="H631">
        <f t="shared" si="64"/>
        <v>73</v>
      </c>
      <c r="I631" t="s">
        <v>7</v>
      </c>
      <c r="J631" t="s">
        <v>8</v>
      </c>
      <c r="L631" t="s">
        <v>16</v>
      </c>
      <c r="M631" t="str">
        <f t="shared" si="65"/>
        <v>F</v>
      </c>
      <c r="N631" t="s">
        <v>8</v>
      </c>
      <c r="O631" t="s">
        <v>8</v>
      </c>
      <c r="P631" t="s">
        <v>11</v>
      </c>
      <c r="Q631" t="s">
        <v>8</v>
      </c>
      <c r="R631" t="str">
        <f t="shared" si="68"/>
        <v>U</v>
      </c>
      <c r="S631" t="s">
        <v>12</v>
      </c>
      <c r="T631">
        <v>0.999999999999999</v>
      </c>
      <c r="U631" t="s">
        <v>11</v>
      </c>
      <c r="V631" t="e">
        <f>VLOOKUP(P631,'PBT Tag Rates'!$B$5:$E$34,4,FALSE)</f>
        <v>#N/A</v>
      </c>
      <c r="W631">
        <v>1</v>
      </c>
      <c r="X631" s="16">
        <f>IFERROR(LOOKUP(H631,{30,43,48,53,58,63,68,73,78,83,88,93,97},{42,47,52,57,62,67,72,77,82,87,92,99,100}),999)</f>
        <v>77</v>
      </c>
      <c r="Y631" s="19">
        <f t="shared" si="66"/>
        <v>5.6818181818181825</v>
      </c>
      <c r="Z631" s="19">
        <f t="shared" si="69"/>
        <v>5.7284090909090919</v>
      </c>
      <c r="AA631" s="19">
        <f t="shared" si="70"/>
        <v>17.185227272727278</v>
      </c>
      <c r="AB631" s="19" t="s">
        <v>8887</v>
      </c>
    </row>
    <row r="632" spans="1:28" x14ac:dyDescent="0.35">
      <c r="A632" t="s">
        <v>1562</v>
      </c>
      <c r="B632" t="s">
        <v>3086</v>
      </c>
      <c r="C632" t="s">
        <v>3087</v>
      </c>
      <c r="D632" s="1">
        <v>44810</v>
      </c>
      <c r="E632">
        <f t="shared" si="67"/>
        <v>18</v>
      </c>
      <c r="F632" t="s">
        <v>1569</v>
      </c>
      <c r="G632">
        <v>680</v>
      </c>
      <c r="H632">
        <f t="shared" si="64"/>
        <v>68</v>
      </c>
      <c r="I632" t="s">
        <v>7</v>
      </c>
      <c r="J632" t="s">
        <v>8</v>
      </c>
      <c r="L632" t="s">
        <v>6</v>
      </c>
      <c r="M632" t="str">
        <f t="shared" si="65"/>
        <v>M</v>
      </c>
      <c r="N632" t="s">
        <v>3088</v>
      </c>
      <c r="O632" t="s">
        <v>3089</v>
      </c>
      <c r="P632" t="s">
        <v>557</v>
      </c>
      <c r="Q632">
        <v>3</v>
      </c>
      <c r="R632">
        <f t="shared" si="68"/>
        <v>2019</v>
      </c>
      <c r="S632" t="s">
        <v>8</v>
      </c>
      <c r="T632" t="s">
        <v>8</v>
      </c>
      <c r="U632" t="s">
        <v>9090</v>
      </c>
      <c r="V632">
        <f>VLOOKUP(P632,'PBT Tag Rates'!$B$5:$E$34,4,FALSE)</f>
        <v>0.95971980899999998</v>
      </c>
      <c r="W632">
        <v>1</v>
      </c>
      <c r="X632" s="16">
        <f>IFERROR(LOOKUP(H632,{30,43,48,53,58,63,68,73,78,83,88,93,97},{42,47,52,57,62,67,72,77,82,87,92,99,100}),999)</f>
        <v>72</v>
      </c>
      <c r="Y632" s="19">
        <f t="shared" si="66"/>
        <v>5.6818181818181825</v>
      </c>
      <c r="Z632" s="19">
        <f t="shared" si="69"/>
        <v>5.7284090909090919</v>
      </c>
      <c r="AA632" s="19">
        <f t="shared" si="70"/>
        <v>17.185227272727278</v>
      </c>
      <c r="AB632" s="19" t="s">
        <v>8887</v>
      </c>
    </row>
    <row r="633" spans="1:28" x14ac:dyDescent="0.35">
      <c r="A633" t="s">
        <v>1562</v>
      </c>
      <c r="B633" t="s">
        <v>3090</v>
      </c>
      <c r="C633" t="s">
        <v>3091</v>
      </c>
      <c r="D633" s="1">
        <v>44810</v>
      </c>
      <c r="E633">
        <f t="shared" si="67"/>
        <v>18</v>
      </c>
      <c r="F633" t="s">
        <v>1569</v>
      </c>
      <c r="G633">
        <v>610</v>
      </c>
      <c r="H633">
        <f t="shared" si="64"/>
        <v>61</v>
      </c>
      <c r="I633" t="s">
        <v>7</v>
      </c>
      <c r="J633" t="s">
        <v>8</v>
      </c>
      <c r="L633" t="s">
        <v>6</v>
      </c>
      <c r="M633" t="str">
        <f t="shared" si="65"/>
        <v>M</v>
      </c>
      <c r="N633" t="s">
        <v>1068</v>
      </c>
      <c r="O633" t="s">
        <v>2657</v>
      </c>
      <c r="P633" t="s">
        <v>557</v>
      </c>
      <c r="Q633">
        <v>3</v>
      </c>
      <c r="R633">
        <f t="shared" si="68"/>
        <v>2019</v>
      </c>
      <c r="S633" t="s">
        <v>8</v>
      </c>
      <c r="T633" t="s">
        <v>8</v>
      </c>
      <c r="U633" t="s">
        <v>9088</v>
      </c>
      <c r="V633">
        <f>VLOOKUP(P633,'PBT Tag Rates'!$B$5:$E$34,4,FALSE)</f>
        <v>0.95971980899999998</v>
      </c>
      <c r="W633">
        <v>1</v>
      </c>
      <c r="X633" s="16">
        <f>IFERROR(LOOKUP(H633,{30,43,48,53,58,63,68,73,78,83,88,93,97},{42,47,52,57,62,67,72,77,82,87,92,99,100}),999)</f>
        <v>62</v>
      </c>
      <c r="Y633" s="19">
        <f t="shared" si="66"/>
        <v>5.6818181818181825</v>
      </c>
      <c r="Z633" s="19">
        <f t="shared" si="69"/>
        <v>5.7284090909090919</v>
      </c>
      <c r="AA633" s="19">
        <f t="shared" si="70"/>
        <v>17.185227272727278</v>
      </c>
      <c r="AB633" s="19" t="s">
        <v>8887</v>
      </c>
    </row>
    <row r="634" spans="1:28" x14ac:dyDescent="0.35">
      <c r="A634" t="s">
        <v>1562</v>
      </c>
      <c r="B634" t="s">
        <v>3092</v>
      </c>
      <c r="C634" t="s">
        <v>3093</v>
      </c>
      <c r="D634" s="1">
        <v>44810</v>
      </c>
      <c r="E634">
        <f t="shared" si="67"/>
        <v>18</v>
      </c>
      <c r="F634" t="s">
        <v>16</v>
      </c>
      <c r="G634">
        <v>780</v>
      </c>
      <c r="H634">
        <f t="shared" si="64"/>
        <v>78</v>
      </c>
      <c r="I634" t="s">
        <v>7</v>
      </c>
      <c r="J634" t="s">
        <v>8</v>
      </c>
      <c r="L634" t="s">
        <v>16</v>
      </c>
      <c r="M634" t="str">
        <f t="shared" si="65"/>
        <v>F</v>
      </c>
      <c r="N634" t="s">
        <v>8</v>
      </c>
      <c r="O634" t="s">
        <v>8</v>
      </c>
      <c r="P634" t="s">
        <v>11</v>
      </c>
      <c r="Q634" t="s">
        <v>8</v>
      </c>
      <c r="R634" t="str">
        <f t="shared" si="68"/>
        <v>U</v>
      </c>
      <c r="S634" t="s">
        <v>12</v>
      </c>
      <c r="T634">
        <v>1</v>
      </c>
      <c r="U634" t="s">
        <v>11</v>
      </c>
      <c r="V634" t="e">
        <f>VLOOKUP(P634,'PBT Tag Rates'!$B$5:$E$34,4,FALSE)</f>
        <v>#N/A</v>
      </c>
      <c r="W634">
        <v>1</v>
      </c>
      <c r="X634" s="16">
        <f>IFERROR(LOOKUP(H634,{30,43,48,53,58,63,68,73,78,83,88,93,97},{42,47,52,57,62,67,72,77,82,87,92,99,100}),999)</f>
        <v>82</v>
      </c>
      <c r="Y634" s="19">
        <f t="shared" si="66"/>
        <v>5.6818181818181825</v>
      </c>
      <c r="Z634" s="19">
        <f t="shared" si="69"/>
        <v>5.7284090909090919</v>
      </c>
      <c r="AA634" s="19">
        <f t="shared" si="70"/>
        <v>17.185227272727278</v>
      </c>
      <c r="AB634" s="19" t="s">
        <v>8887</v>
      </c>
    </row>
    <row r="635" spans="1:28" x14ac:dyDescent="0.35">
      <c r="A635" t="s">
        <v>1562</v>
      </c>
      <c r="B635" t="s">
        <v>3094</v>
      </c>
      <c r="C635" t="s">
        <v>3095</v>
      </c>
      <c r="D635" s="1">
        <v>44810</v>
      </c>
      <c r="E635">
        <f t="shared" si="67"/>
        <v>18</v>
      </c>
      <c r="F635" t="s">
        <v>1569</v>
      </c>
      <c r="G635">
        <v>680</v>
      </c>
      <c r="H635">
        <f t="shared" si="64"/>
        <v>68</v>
      </c>
      <c r="I635" t="s">
        <v>7</v>
      </c>
      <c r="J635" t="s">
        <v>8</v>
      </c>
      <c r="L635" t="s">
        <v>6</v>
      </c>
      <c r="M635" t="str">
        <f t="shared" si="65"/>
        <v>M</v>
      </c>
      <c r="N635" t="s">
        <v>8</v>
      </c>
      <c r="O635" t="s">
        <v>8</v>
      </c>
      <c r="P635" t="s">
        <v>11</v>
      </c>
      <c r="Q635" t="s">
        <v>8</v>
      </c>
      <c r="R635" t="str">
        <f t="shared" si="68"/>
        <v>U</v>
      </c>
      <c r="S635" t="s">
        <v>12</v>
      </c>
      <c r="T635">
        <v>1</v>
      </c>
      <c r="U635" t="s">
        <v>11</v>
      </c>
      <c r="V635" t="e">
        <f>VLOOKUP(P635,'PBT Tag Rates'!$B$5:$E$34,4,FALSE)</f>
        <v>#N/A</v>
      </c>
      <c r="W635">
        <v>1</v>
      </c>
      <c r="X635" s="16">
        <f>IFERROR(LOOKUP(H635,{30,43,48,53,58,63,68,73,78,83,88,93,97},{42,47,52,57,62,67,72,77,82,87,92,99,100}),999)</f>
        <v>72</v>
      </c>
      <c r="Y635" s="19">
        <f t="shared" si="66"/>
        <v>5.6818181818181825</v>
      </c>
      <c r="Z635" s="19">
        <f t="shared" si="69"/>
        <v>5.7284090909090919</v>
      </c>
      <c r="AA635" s="19">
        <f t="shared" si="70"/>
        <v>17.185227272727278</v>
      </c>
      <c r="AB635" s="19" t="s">
        <v>8887</v>
      </c>
    </row>
    <row r="636" spans="1:28" x14ac:dyDescent="0.35">
      <c r="A636" t="s">
        <v>1562</v>
      </c>
      <c r="B636" t="s">
        <v>3096</v>
      </c>
      <c r="C636" t="s">
        <v>3097</v>
      </c>
      <c r="D636" s="1">
        <v>44810</v>
      </c>
      <c r="E636">
        <f t="shared" si="67"/>
        <v>18</v>
      </c>
      <c r="F636" t="s">
        <v>16</v>
      </c>
      <c r="G636">
        <v>750</v>
      </c>
      <c r="H636">
        <f t="shared" si="64"/>
        <v>75</v>
      </c>
      <c r="I636" t="s">
        <v>9</v>
      </c>
      <c r="J636">
        <v>1</v>
      </c>
      <c r="L636" t="s">
        <v>16</v>
      </c>
      <c r="M636" t="str">
        <f t="shared" si="65"/>
        <v>F</v>
      </c>
      <c r="N636" t="s">
        <v>3098</v>
      </c>
      <c r="O636" t="s">
        <v>3099</v>
      </c>
      <c r="P636" t="s">
        <v>19</v>
      </c>
      <c r="Q636">
        <v>4</v>
      </c>
      <c r="R636">
        <f t="shared" si="68"/>
        <v>2018</v>
      </c>
      <c r="S636" t="s">
        <v>8</v>
      </c>
      <c r="T636" t="s">
        <v>8</v>
      </c>
      <c r="U636" t="s">
        <v>8875</v>
      </c>
      <c r="V636">
        <f>VLOOKUP(P636,'PBT Tag Rates'!$B$5:$E$34,4,FALSE)</f>
        <v>0.80551598400000002</v>
      </c>
      <c r="W636">
        <v>1</v>
      </c>
      <c r="X636" s="16">
        <f>IFERROR(LOOKUP(H636,{30,43,48,53,58,63,68,73,78,83,88,93,97},{42,47,52,57,62,67,72,77,82,87,92,99,100}),999)</f>
        <v>77</v>
      </c>
      <c r="Y636" s="19">
        <f t="shared" si="66"/>
        <v>5.6818181818181825</v>
      </c>
      <c r="Z636" s="19">
        <f t="shared" si="69"/>
        <v>5.7284090909090919</v>
      </c>
      <c r="AA636" s="19">
        <f t="shared" si="70"/>
        <v>17.185227272727278</v>
      </c>
      <c r="AB636" s="19" t="s">
        <v>8886</v>
      </c>
    </row>
    <row r="637" spans="1:28" x14ac:dyDescent="0.35">
      <c r="A637" t="s">
        <v>1562</v>
      </c>
      <c r="B637" t="s">
        <v>3100</v>
      </c>
      <c r="C637" t="s">
        <v>3101</v>
      </c>
      <c r="D637" s="1">
        <v>44810</v>
      </c>
      <c r="E637">
        <f t="shared" si="67"/>
        <v>18</v>
      </c>
      <c r="F637" t="s">
        <v>16</v>
      </c>
      <c r="G637">
        <v>680</v>
      </c>
      <c r="H637">
        <f t="shared" si="64"/>
        <v>68</v>
      </c>
      <c r="I637" t="s">
        <v>7</v>
      </c>
      <c r="J637" t="s">
        <v>8</v>
      </c>
      <c r="L637" t="s">
        <v>16</v>
      </c>
      <c r="M637" t="str">
        <f t="shared" si="65"/>
        <v>F</v>
      </c>
      <c r="N637" t="s">
        <v>1960</v>
      </c>
      <c r="O637" t="s">
        <v>3102</v>
      </c>
      <c r="P637" t="s">
        <v>557</v>
      </c>
      <c r="Q637">
        <v>3</v>
      </c>
      <c r="R637">
        <f t="shared" si="68"/>
        <v>2019</v>
      </c>
      <c r="S637" t="s">
        <v>8</v>
      </c>
      <c r="T637" t="s">
        <v>8</v>
      </c>
      <c r="U637" t="s">
        <v>9086</v>
      </c>
      <c r="V637">
        <f>VLOOKUP(P637,'PBT Tag Rates'!$B$5:$E$34,4,FALSE)</f>
        <v>0.95971980899999998</v>
      </c>
      <c r="W637">
        <v>1</v>
      </c>
      <c r="X637" s="16">
        <f>IFERROR(LOOKUP(H637,{30,43,48,53,58,63,68,73,78,83,88,93,97},{42,47,52,57,62,67,72,77,82,87,92,99,100}),999)</f>
        <v>72</v>
      </c>
      <c r="Y637" s="19">
        <f t="shared" si="66"/>
        <v>5.6818181818181825</v>
      </c>
      <c r="Z637" s="19">
        <f t="shared" si="69"/>
        <v>5.7284090909090919</v>
      </c>
      <c r="AA637" s="19">
        <f t="shared" si="70"/>
        <v>17.185227272727278</v>
      </c>
      <c r="AB637" s="19" t="s">
        <v>8887</v>
      </c>
    </row>
    <row r="638" spans="1:28" x14ac:dyDescent="0.35">
      <c r="A638" t="s">
        <v>1562</v>
      </c>
      <c r="B638" t="s">
        <v>3103</v>
      </c>
      <c r="C638" t="s">
        <v>3104</v>
      </c>
      <c r="D638" s="1">
        <v>44810</v>
      </c>
      <c r="E638">
        <f t="shared" si="67"/>
        <v>18</v>
      </c>
      <c r="F638" t="s">
        <v>1569</v>
      </c>
      <c r="G638">
        <v>570</v>
      </c>
      <c r="H638">
        <f t="shared" si="64"/>
        <v>57</v>
      </c>
      <c r="I638" t="s">
        <v>7</v>
      </c>
      <c r="J638" t="s">
        <v>8</v>
      </c>
      <c r="L638" t="s">
        <v>6</v>
      </c>
      <c r="M638" t="str">
        <f t="shared" si="65"/>
        <v>M</v>
      </c>
      <c r="N638" t="s">
        <v>3105</v>
      </c>
      <c r="O638" t="s">
        <v>3106</v>
      </c>
      <c r="P638" t="s">
        <v>557</v>
      </c>
      <c r="Q638">
        <v>3</v>
      </c>
      <c r="R638">
        <f t="shared" si="68"/>
        <v>2019</v>
      </c>
      <c r="S638" t="s">
        <v>8</v>
      </c>
      <c r="T638" t="s">
        <v>8</v>
      </c>
      <c r="U638" t="s">
        <v>9090</v>
      </c>
      <c r="V638">
        <f>VLOOKUP(P638,'PBT Tag Rates'!$B$5:$E$34,4,FALSE)</f>
        <v>0.95971980899999998</v>
      </c>
      <c r="W638">
        <v>1</v>
      </c>
      <c r="X638" s="16">
        <f>IFERROR(LOOKUP(H638,{30,43,48,53,58,63,68,73,78,83,88,93,97},{42,47,52,57,62,67,72,77,82,87,92,99,100}),999)</f>
        <v>57</v>
      </c>
      <c r="Y638" s="19">
        <f t="shared" si="66"/>
        <v>5.6818181818181825</v>
      </c>
      <c r="Z638" s="19">
        <f t="shared" si="69"/>
        <v>5.7284090909090919</v>
      </c>
      <c r="AA638" s="19">
        <f t="shared" si="70"/>
        <v>17.185227272727278</v>
      </c>
      <c r="AB638" s="19" t="s">
        <v>8887</v>
      </c>
    </row>
    <row r="639" spans="1:28" x14ac:dyDescent="0.35">
      <c r="A639" t="s">
        <v>1562</v>
      </c>
      <c r="B639" t="s">
        <v>3107</v>
      </c>
      <c r="C639" t="s">
        <v>3108</v>
      </c>
      <c r="D639" s="1">
        <v>44810</v>
      </c>
      <c r="E639">
        <f t="shared" si="67"/>
        <v>18</v>
      </c>
      <c r="F639" t="s">
        <v>16</v>
      </c>
      <c r="G639">
        <v>800</v>
      </c>
      <c r="H639">
        <f t="shared" si="64"/>
        <v>80</v>
      </c>
      <c r="I639" t="s">
        <v>9</v>
      </c>
      <c r="J639">
        <v>1</v>
      </c>
      <c r="L639" t="s">
        <v>16</v>
      </c>
      <c r="M639" t="str">
        <f t="shared" si="65"/>
        <v>F</v>
      </c>
      <c r="N639" t="s">
        <v>40</v>
      </c>
      <c r="O639" t="s">
        <v>3109</v>
      </c>
      <c r="P639" t="s">
        <v>10</v>
      </c>
      <c r="Q639">
        <v>5</v>
      </c>
      <c r="R639">
        <f t="shared" si="68"/>
        <v>2017</v>
      </c>
      <c r="S639" t="s">
        <v>8</v>
      </c>
      <c r="T639" t="s">
        <v>8</v>
      </c>
      <c r="U639" t="s">
        <v>8875</v>
      </c>
      <c r="V639">
        <f>VLOOKUP(P639,'PBT Tag Rates'!$B$5:$E$34,4,FALSE)</f>
        <v>0.76170174199999996</v>
      </c>
      <c r="W639">
        <v>1</v>
      </c>
      <c r="X639" s="16">
        <f>IFERROR(LOOKUP(H639,{30,43,48,53,58,63,68,73,78,83,88,93,97},{42,47,52,57,62,67,72,77,82,87,92,99,100}),999)</f>
        <v>82</v>
      </c>
      <c r="Y639" s="19">
        <f t="shared" si="66"/>
        <v>5.6818181818181825</v>
      </c>
      <c r="Z639" s="19">
        <f t="shared" si="69"/>
        <v>5.7284090909090919</v>
      </c>
      <c r="AA639" s="19">
        <f t="shared" si="70"/>
        <v>17.185227272727278</v>
      </c>
      <c r="AB639" s="19" t="s">
        <v>8886</v>
      </c>
    </row>
    <row r="640" spans="1:28" x14ac:dyDescent="0.35">
      <c r="A640" t="s">
        <v>1562</v>
      </c>
      <c r="B640" t="s">
        <v>3110</v>
      </c>
      <c r="C640" t="s">
        <v>3111</v>
      </c>
      <c r="D640" s="1">
        <v>44810</v>
      </c>
      <c r="E640">
        <f t="shared" si="67"/>
        <v>18</v>
      </c>
      <c r="F640" t="s">
        <v>16</v>
      </c>
      <c r="G640">
        <v>680</v>
      </c>
      <c r="H640">
        <f t="shared" si="64"/>
        <v>68</v>
      </c>
      <c r="I640" t="s">
        <v>7</v>
      </c>
      <c r="J640" t="s">
        <v>8</v>
      </c>
      <c r="L640" t="s">
        <v>16</v>
      </c>
      <c r="M640" t="str">
        <f t="shared" si="65"/>
        <v>F</v>
      </c>
      <c r="N640" t="s">
        <v>3112</v>
      </c>
      <c r="O640" t="s">
        <v>3113</v>
      </c>
      <c r="P640" t="s">
        <v>557</v>
      </c>
      <c r="Q640">
        <v>3</v>
      </c>
      <c r="R640">
        <f t="shared" si="68"/>
        <v>2019</v>
      </c>
      <c r="S640" t="s">
        <v>8</v>
      </c>
      <c r="T640" t="s">
        <v>8</v>
      </c>
      <c r="U640" t="s">
        <v>9006</v>
      </c>
      <c r="V640">
        <f>VLOOKUP(P640,'PBT Tag Rates'!$B$5:$E$34,4,FALSE)</f>
        <v>0.95971980899999998</v>
      </c>
      <c r="W640">
        <v>1</v>
      </c>
      <c r="X640" s="16">
        <f>IFERROR(LOOKUP(H640,{30,43,48,53,58,63,68,73,78,83,88,93,97},{42,47,52,57,62,67,72,77,82,87,92,99,100}),999)</f>
        <v>72</v>
      </c>
      <c r="Y640" s="19">
        <f t="shared" si="66"/>
        <v>5.6818181818181825</v>
      </c>
      <c r="Z640" s="19">
        <f t="shared" si="69"/>
        <v>5.7284090909090919</v>
      </c>
      <c r="AA640" s="19">
        <f t="shared" si="70"/>
        <v>17.185227272727278</v>
      </c>
      <c r="AB640" s="19" t="s">
        <v>8886</v>
      </c>
    </row>
    <row r="641" spans="1:28" x14ac:dyDescent="0.35">
      <c r="A641" t="s">
        <v>1562</v>
      </c>
      <c r="B641" t="s">
        <v>3114</v>
      </c>
      <c r="C641" t="s">
        <v>3115</v>
      </c>
      <c r="D641" s="1">
        <v>44810</v>
      </c>
      <c r="E641">
        <f t="shared" si="67"/>
        <v>18</v>
      </c>
      <c r="F641" t="s">
        <v>1569</v>
      </c>
      <c r="G641">
        <v>590</v>
      </c>
      <c r="H641">
        <f t="shared" si="64"/>
        <v>59</v>
      </c>
      <c r="I641" t="s">
        <v>7</v>
      </c>
      <c r="J641" t="s">
        <v>8</v>
      </c>
      <c r="L641" t="s">
        <v>6</v>
      </c>
      <c r="M641" t="str">
        <f t="shared" si="65"/>
        <v>M</v>
      </c>
      <c r="N641" t="s">
        <v>2440</v>
      </c>
      <c r="O641" t="s">
        <v>2441</v>
      </c>
      <c r="P641" t="s">
        <v>557</v>
      </c>
      <c r="Q641">
        <v>3</v>
      </c>
      <c r="R641">
        <f t="shared" si="68"/>
        <v>2019</v>
      </c>
      <c r="S641" t="s">
        <v>8</v>
      </c>
      <c r="T641" t="s">
        <v>8</v>
      </c>
      <c r="U641" t="s">
        <v>9006</v>
      </c>
      <c r="V641">
        <f>VLOOKUP(P641,'PBT Tag Rates'!$B$5:$E$34,4,FALSE)</f>
        <v>0.95971980899999998</v>
      </c>
      <c r="W641">
        <v>1</v>
      </c>
      <c r="X641" s="16">
        <f>IFERROR(LOOKUP(H641,{30,43,48,53,58,63,68,73,78,83,88,93,97},{42,47,52,57,62,67,72,77,82,87,92,99,100}),999)</f>
        <v>62</v>
      </c>
      <c r="Y641" s="19">
        <f t="shared" si="66"/>
        <v>5.6818181818181825</v>
      </c>
      <c r="Z641" s="19">
        <f t="shared" si="69"/>
        <v>5.7284090909090919</v>
      </c>
      <c r="AA641" s="19">
        <f t="shared" si="70"/>
        <v>17.185227272727278</v>
      </c>
      <c r="AB641" s="19" t="s">
        <v>8886</v>
      </c>
    </row>
    <row r="642" spans="1:28" x14ac:dyDescent="0.35">
      <c r="A642" t="s">
        <v>1562</v>
      </c>
      <c r="B642" t="s">
        <v>3116</v>
      </c>
      <c r="C642" t="s">
        <v>3117</v>
      </c>
      <c r="D642" s="1">
        <v>44810</v>
      </c>
      <c r="E642">
        <f t="shared" si="67"/>
        <v>18</v>
      </c>
      <c r="F642" t="s">
        <v>16</v>
      </c>
      <c r="G642">
        <v>710</v>
      </c>
      <c r="H642">
        <f t="shared" si="64"/>
        <v>71</v>
      </c>
      <c r="I642" t="s">
        <v>9</v>
      </c>
      <c r="J642">
        <v>1</v>
      </c>
      <c r="L642" t="s">
        <v>16</v>
      </c>
      <c r="M642" t="str">
        <f t="shared" si="65"/>
        <v>F</v>
      </c>
      <c r="N642" t="s">
        <v>8</v>
      </c>
      <c r="O642" t="s">
        <v>8</v>
      </c>
      <c r="P642" t="s">
        <v>11</v>
      </c>
      <c r="Q642" t="s">
        <v>8</v>
      </c>
      <c r="R642" t="str">
        <f t="shared" si="68"/>
        <v>U</v>
      </c>
      <c r="S642" t="s">
        <v>12</v>
      </c>
      <c r="T642">
        <v>1</v>
      </c>
      <c r="U642" t="s">
        <v>8890</v>
      </c>
      <c r="V642" t="e">
        <f>VLOOKUP(P642,'PBT Tag Rates'!$B$5:$E$34,4,FALSE)</f>
        <v>#N/A</v>
      </c>
      <c r="W642">
        <v>1</v>
      </c>
      <c r="X642" s="16">
        <f>IFERROR(LOOKUP(H642,{30,43,48,53,58,63,68,73,78,83,88,93,97},{42,47,52,57,62,67,72,77,82,87,92,99,100}),999)</f>
        <v>72</v>
      </c>
      <c r="Y642" s="19">
        <f t="shared" si="66"/>
        <v>5.6818181818181825</v>
      </c>
      <c r="Z642" s="19">
        <f t="shared" si="69"/>
        <v>5.7284090909090919</v>
      </c>
      <c r="AA642" s="19">
        <f t="shared" si="70"/>
        <v>17.185227272727278</v>
      </c>
      <c r="AB642" s="19" t="s">
        <v>8887</v>
      </c>
    </row>
    <row r="643" spans="1:28" x14ac:dyDescent="0.35">
      <c r="A643" t="s">
        <v>1562</v>
      </c>
      <c r="B643" t="s">
        <v>3118</v>
      </c>
      <c r="C643" t="s">
        <v>3119</v>
      </c>
      <c r="D643" s="1">
        <v>44810</v>
      </c>
      <c r="E643">
        <f t="shared" si="67"/>
        <v>18</v>
      </c>
      <c r="F643" t="s">
        <v>6</v>
      </c>
      <c r="G643">
        <v>590</v>
      </c>
      <c r="H643">
        <f t="shared" si="64"/>
        <v>59</v>
      </c>
      <c r="I643" t="s">
        <v>9</v>
      </c>
      <c r="J643">
        <v>1</v>
      </c>
      <c r="L643" t="s">
        <v>6</v>
      </c>
      <c r="M643" t="str">
        <f t="shared" si="65"/>
        <v>M</v>
      </c>
      <c r="N643" t="s">
        <v>912</v>
      </c>
      <c r="O643" t="s">
        <v>913</v>
      </c>
      <c r="P643" t="s">
        <v>19</v>
      </c>
      <c r="Q643">
        <v>4</v>
      </c>
      <c r="R643">
        <f t="shared" si="68"/>
        <v>2018</v>
      </c>
      <c r="S643" t="s">
        <v>8</v>
      </c>
      <c r="T643" t="s">
        <v>8</v>
      </c>
      <c r="U643" t="s">
        <v>9084</v>
      </c>
      <c r="V643">
        <f>VLOOKUP(P643,'PBT Tag Rates'!$B$5:$E$34,4,FALSE)</f>
        <v>0.80551598400000002</v>
      </c>
      <c r="W643">
        <v>1</v>
      </c>
      <c r="X643" s="16">
        <f>IFERROR(LOOKUP(H643,{30,43,48,53,58,63,68,73,78,83,88,93,97},{42,47,52,57,62,67,72,77,82,87,92,99,100}),999)</f>
        <v>62</v>
      </c>
      <c r="Y643" s="19">
        <f t="shared" si="66"/>
        <v>5.6818181818181825</v>
      </c>
      <c r="Z643" s="19">
        <f t="shared" si="69"/>
        <v>5.7284090909090919</v>
      </c>
      <c r="AA643" s="19">
        <f t="shared" si="70"/>
        <v>17.185227272727278</v>
      </c>
      <c r="AB643" s="19" t="s">
        <v>8887</v>
      </c>
    </row>
    <row r="644" spans="1:28" x14ac:dyDescent="0.35">
      <c r="A644" t="s">
        <v>1562</v>
      </c>
      <c r="B644" t="s">
        <v>3120</v>
      </c>
      <c r="C644" t="s">
        <v>3121</v>
      </c>
      <c r="D644" s="1">
        <v>44810</v>
      </c>
      <c r="E644">
        <f t="shared" si="67"/>
        <v>18</v>
      </c>
      <c r="F644" t="s">
        <v>1569</v>
      </c>
      <c r="G644">
        <v>650</v>
      </c>
      <c r="H644">
        <f t="shared" si="64"/>
        <v>65</v>
      </c>
      <c r="I644" t="s">
        <v>9</v>
      </c>
      <c r="J644">
        <v>1</v>
      </c>
      <c r="L644" t="s">
        <v>6</v>
      </c>
      <c r="M644" t="str">
        <f t="shared" si="65"/>
        <v>M</v>
      </c>
      <c r="N644" t="s">
        <v>1027</v>
      </c>
      <c r="O644" t="s">
        <v>1028</v>
      </c>
      <c r="P644" t="s">
        <v>557</v>
      </c>
      <c r="Q644">
        <v>3</v>
      </c>
      <c r="R644">
        <f t="shared" si="68"/>
        <v>2019</v>
      </c>
      <c r="S644" t="s">
        <v>8</v>
      </c>
      <c r="T644" t="s">
        <v>8</v>
      </c>
      <c r="U644" t="s">
        <v>9006</v>
      </c>
      <c r="V644">
        <f>VLOOKUP(P644,'PBT Tag Rates'!$B$5:$E$34,4,FALSE)</f>
        <v>0.95971980899999998</v>
      </c>
      <c r="W644">
        <v>1</v>
      </c>
      <c r="X644" s="16">
        <f>IFERROR(LOOKUP(H644,{30,43,48,53,58,63,68,73,78,83,88,93,97},{42,47,52,57,62,67,72,77,82,87,92,99,100}),999)</f>
        <v>67</v>
      </c>
      <c r="Y644" s="19">
        <f t="shared" si="66"/>
        <v>5.6818181818181825</v>
      </c>
      <c r="Z644" s="19">
        <f t="shared" si="69"/>
        <v>5.7284090909090919</v>
      </c>
      <c r="AA644" s="19">
        <f t="shared" si="70"/>
        <v>17.185227272727278</v>
      </c>
      <c r="AB644" s="19" t="s">
        <v>8886</v>
      </c>
    </row>
    <row r="645" spans="1:28" x14ac:dyDescent="0.35">
      <c r="A645" t="s">
        <v>1562</v>
      </c>
      <c r="B645" t="s">
        <v>3122</v>
      </c>
      <c r="C645" t="s">
        <v>3123</v>
      </c>
      <c r="D645" s="1">
        <v>44810</v>
      </c>
      <c r="E645">
        <f t="shared" si="67"/>
        <v>18</v>
      </c>
      <c r="F645" t="s">
        <v>16</v>
      </c>
      <c r="G645">
        <v>750</v>
      </c>
      <c r="H645">
        <f t="shared" si="64"/>
        <v>75</v>
      </c>
      <c r="I645" t="s">
        <v>9</v>
      </c>
      <c r="J645">
        <v>1</v>
      </c>
      <c r="L645" t="s">
        <v>16</v>
      </c>
      <c r="M645" t="str">
        <f t="shared" si="65"/>
        <v>F</v>
      </c>
      <c r="N645" t="s">
        <v>646</v>
      </c>
      <c r="O645" t="s">
        <v>3124</v>
      </c>
      <c r="P645" t="s">
        <v>19</v>
      </c>
      <c r="Q645">
        <v>4</v>
      </c>
      <c r="R645">
        <f t="shared" si="68"/>
        <v>2018</v>
      </c>
      <c r="S645" t="s">
        <v>8</v>
      </c>
      <c r="T645" t="s">
        <v>8</v>
      </c>
      <c r="U645" t="s">
        <v>9086</v>
      </c>
      <c r="V645">
        <f>VLOOKUP(P645,'PBT Tag Rates'!$B$5:$E$34,4,FALSE)</f>
        <v>0.80551598400000002</v>
      </c>
      <c r="W645">
        <v>1</v>
      </c>
      <c r="X645" s="16">
        <f>IFERROR(LOOKUP(H645,{30,43,48,53,58,63,68,73,78,83,88,93,97},{42,47,52,57,62,67,72,77,82,87,92,99,100}),999)</f>
        <v>77</v>
      </c>
      <c r="Y645" s="19">
        <f t="shared" si="66"/>
        <v>5.6818181818181825</v>
      </c>
      <c r="Z645" s="19">
        <f t="shared" si="69"/>
        <v>5.7284090909090919</v>
      </c>
      <c r="AA645" s="19">
        <f t="shared" si="70"/>
        <v>17.185227272727278</v>
      </c>
      <c r="AB645" s="19" t="s">
        <v>8887</v>
      </c>
    </row>
    <row r="646" spans="1:28" x14ac:dyDescent="0.35">
      <c r="A646" t="s">
        <v>1562</v>
      </c>
      <c r="B646" t="s">
        <v>3125</v>
      </c>
      <c r="C646" t="s">
        <v>3126</v>
      </c>
      <c r="D646" s="1">
        <v>44810</v>
      </c>
      <c r="E646">
        <f t="shared" si="67"/>
        <v>18</v>
      </c>
      <c r="F646" t="s">
        <v>1569</v>
      </c>
      <c r="G646">
        <v>650</v>
      </c>
      <c r="H646">
        <f t="shared" ref="H646:H709" si="71">G646/10</f>
        <v>65</v>
      </c>
      <c r="I646" t="s">
        <v>9</v>
      </c>
      <c r="J646">
        <v>1</v>
      </c>
      <c r="L646" t="s">
        <v>6</v>
      </c>
      <c r="M646" t="str">
        <f t="shared" ref="M646:M709" si="72">IF(L646="U",F646,L646)</f>
        <v>M</v>
      </c>
      <c r="N646" t="s">
        <v>138</v>
      </c>
      <c r="O646" t="s">
        <v>139</v>
      </c>
      <c r="P646" t="s">
        <v>19</v>
      </c>
      <c r="Q646">
        <v>4</v>
      </c>
      <c r="R646">
        <f t="shared" si="68"/>
        <v>2018</v>
      </c>
      <c r="S646" t="s">
        <v>8</v>
      </c>
      <c r="T646" t="s">
        <v>8</v>
      </c>
      <c r="U646" t="s">
        <v>9007</v>
      </c>
      <c r="V646">
        <f>VLOOKUP(P646,'PBT Tag Rates'!$B$5:$E$34,4,FALSE)</f>
        <v>0.80551598400000002</v>
      </c>
      <c r="W646">
        <v>1</v>
      </c>
      <c r="X646" s="16">
        <f>IFERROR(LOOKUP(H646,{30,43,48,53,58,63,68,73,78,83,88,93,97},{42,47,52,57,62,67,72,77,82,87,92,99,100}),999)</f>
        <v>67</v>
      </c>
      <c r="Y646" s="19">
        <f t="shared" ref="Y646:Y709" si="73">IF(D646&lt;$D$3,W646/$Y$3,W646/$Y$4)</f>
        <v>5.6818181818181825</v>
      </c>
      <c r="Z646" s="19">
        <f t="shared" si="69"/>
        <v>5.7284090909090919</v>
      </c>
      <c r="AA646" s="19">
        <f t="shared" si="70"/>
        <v>17.185227272727278</v>
      </c>
      <c r="AB646" s="19" t="s">
        <v>8886</v>
      </c>
    </row>
    <row r="647" spans="1:28" x14ac:dyDescent="0.35">
      <c r="A647" t="s">
        <v>1562</v>
      </c>
      <c r="B647" t="s">
        <v>3127</v>
      </c>
      <c r="C647" t="s">
        <v>3128</v>
      </c>
      <c r="D647" s="1">
        <v>44810</v>
      </c>
      <c r="E647">
        <f t="shared" ref="E647:E710" si="74">IF(D647&lt;=$D$3,60,18)</f>
        <v>18</v>
      </c>
      <c r="F647" t="s">
        <v>6</v>
      </c>
      <c r="G647">
        <v>740</v>
      </c>
      <c r="H647">
        <f t="shared" si="71"/>
        <v>74</v>
      </c>
      <c r="I647" t="s">
        <v>7</v>
      </c>
      <c r="J647">
        <v>1</v>
      </c>
      <c r="L647" t="s">
        <v>6</v>
      </c>
      <c r="M647" t="str">
        <f t="shared" si="72"/>
        <v>M</v>
      </c>
      <c r="N647" t="s">
        <v>8</v>
      </c>
      <c r="O647" t="s">
        <v>8</v>
      </c>
      <c r="P647" t="s">
        <v>11</v>
      </c>
      <c r="Q647" t="s">
        <v>8</v>
      </c>
      <c r="R647" t="str">
        <f t="shared" ref="R647:R710" si="75">IFERROR($R$3-Q647,"U")</f>
        <v>U</v>
      </c>
      <c r="S647" t="s">
        <v>12</v>
      </c>
      <c r="T647">
        <v>1</v>
      </c>
      <c r="U647" t="s">
        <v>11</v>
      </c>
      <c r="V647" t="e">
        <f>VLOOKUP(P647,'PBT Tag Rates'!$B$5:$E$34,4,FALSE)</f>
        <v>#N/A</v>
      </c>
      <c r="W647">
        <v>1</v>
      </c>
      <c r="X647" s="16">
        <f>IFERROR(LOOKUP(H647,{30,43,48,53,58,63,68,73,78,83,88,93,97},{42,47,52,57,62,67,72,77,82,87,92,99,100}),999)</f>
        <v>77</v>
      </c>
      <c r="Y647" s="19">
        <f t="shared" si="73"/>
        <v>5.6818181818181825</v>
      </c>
      <c r="Z647" s="19">
        <f t="shared" ref="Z647:Z710" si="76">Y647*(1+$Z$4)</f>
        <v>5.7284090909090919</v>
      </c>
      <c r="AA647" s="19">
        <f t="shared" ref="AA647:AA710" si="77">IF(D647&lt;$D$3,Z647/$AA$3,Z647/$AA$4)</f>
        <v>17.185227272727278</v>
      </c>
      <c r="AB647" s="19" t="s">
        <v>8887</v>
      </c>
    </row>
    <row r="648" spans="1:28" x14ac:dyDescent="0.35">
      <c r="A648" t="s">
        <v>1562</v>
      </c>
      <c r="B648" t="s">
        <v>3129</v>
      </c>
      <c r="C648" t="s">
        <v>3130</v>
      </c>
      <c r="D648" s="1">
        <v>44810</v>
      </c>
      <c r="E648">
        <f t="shared" si="74"/>
        <v>18</v>
      </c>
      <c r="F648" t="s">
        <v>1569</v>
      </c>
      <c r="G648">
        <v>690</v>
      </c>
      <c r="H648">
        <f t="shared" si="71"/>
        <v>69</v>
      </c>
      <c r="I648" t="s">
        <v>7</v>
      </c>
      <c r="J648" t="s">
        <v>8</v>
      </c>
      <c r="L648" t="s">
        <v>6</v>
      </c>
      <c r="M648" t="str">
        <f t="shared" si="72"/>
        <v>M</v>
      </c>
      <c r="N648" t="s">
        <v>3131</v>
      </c>
      <c r="O648" t="s">
        <v>3132</v>
      </c>
      <c r="P648" t="s">
        <v>15</v>
      </c>
      <c r="Q648">
        <v>4</v>
      </c>
      <c r="R648">
        <f t="shared" si="75"/>
        <v>2018</v>
      </c>
      <c r="S648" t="s">
        <v>8</v>
      </c>
      <c r="T648" t="s">
        <v>8</v>
      </c>
      <c r="U648" t="s">
        <v>8976</v>
      </c>
      <c r="V648">
        <f>VLOOKUP(P648,'PBT Tag Rates'!$B$5:$E$34,4,FALSE)</f>
        <v>0.96828396500000002</v>
      </c>
      <c r="W648">
        <v>1</v>
      </c>
      <c r="X648" s="16">
        <f>IFERROR(LOOKUP(H648,{30,43,48,53,58,63,68,73,78,83,88,93,97},{42,47,52,57,62,67,72,77,82,87,92,99,100}),999)</f>
        <v>72</v>
      </c>
      <c r="Y648" s="19">
        <f t="shared" si="73"/>
        <v>5.6818181818181825</v>
      </c>
      <c r="Z648" s="19">
        <f t="shared" si="76"/>
        <v>5.7284090909090919</v>
      </c>
      <c r="AA648" s="19">
        <f t="shared" si="77"/>
        <v>17.185227272727278</v>
      </c>
      <c r="AB648" s="19" t="s">
        <v>8887</v>
      </c>
    </row>
    <row r="649" spans="1:28" x14ac:dyDescent="0.35">
      <c r="A649" t="s">
        <v>1562</v>
      </c>
      <c r="B649" t="s">
        <v>3133</v>
      </c>
      <c r="C649" t="s">
        <v>3134</v>
      </c>
      <c r="D649" s="1">
        <v>44810</v>
      </c>
      <c r="E649">
        <f t="shared" si="74"/>
        <v>18</v>
      </c>
      <c r="F649" t="s">
        <v>16</v>
      </c>
      <c r="G649">
        <v>760</v>
      </c>
      <c r="H649">
        <f t="shared" si="71"/>
        <v>76</v>
      </c>
      <c r="I649" t="s">
        <v>7</v>
      </c>
      <c r="J649" t="s">
        <v>8</v>
      </c>
      <c r="L649" t="s">
        <v>16</v>
      </c>
      <c r="M649" t="str">
        <f t="shared" si="72"/>
        <v>F</v>
      </c>
      <c r="N649" t="s">
        <v>25</v>
      </c>
      <c r="O649" t="s">
        <v>653</v>
      </c>
      <c r="P649" t="s">
        <v>19</v>
      </c>
      <c r="Q649">
        <v>4</v>
      </c>
      <c r="R649">
        <f t="shared" si="75"/>
        <v>2018</v>
      </c>
      <c r="S649" t="s">
        <v>8</v>
      </c>
      <c r="T649" t="s">
        <v>8</v>
      </c>
      <c r="U649" t="s">
        <v>9006</v>
      </c>
      <c r="V649">
        <f>VLOOKUP(P649,'PBT Tag Rates'!$B$5:$E$34,4,FALSE)</f>
        <v>0.80551598400000002</v>
      </c>
      <c r="W649">
        <v>1</v>
      </c>
      <c r="X649" s="16">
        <f>IFERROR(LOOKUP(H649,{30,43,48,53,58,63,68,73,78,83,88,93,97},{42,47,52,57,62,67,72,77,82,87,92,99,100}),999)</f>
        <v>77</v>
      </c>
      <c r="Y649" s="19">
        <f t="shared" si="73"/>
        <v>5.6818181818181825</v>
      </c>
      <c r="Z649" s="19">
        <f t="shared" si="76"/>
        <v>5.7284090909090919</v>
      </c>
      <c r="AA649" s="19">
        <f t="shared" si="77"/>
        <v>17.185227272727278</v>
      </c>
      <c r="AB649" s="19" t="s">
        <v>8886</v>
      </c>
    </row>
    <row r="650" spans="1:28" x14ac:dyDescent="0.35">
      <c r="A650" t="s">
        <v>1562</v>
      </c>
      <c r="B650" t="s">
        <v>3135</v>
      </c>
      <c r="C650" t="s">
        <v>3136</v>
      </c>
      <c r="D650" s="1">
        <v>44810</v>
      </c>
      <c r="E650">
        <f t="shared" si="74"/>
        <v>18</v>
      </c>
      <c r="F650" t="s">
        <v>1569</v>
      </c>
      <c r="G650">
        <v>620</v>
      </c>
      <c r="H650">
        <f t="shared" si="71"/>
        <v>62</v>
      </c>
      <c r="I650" t="s">
        <v>9</v>
      </c>
      <c r="J650">
        <v>1</v>
      </c>
      <c r="L650" t="s">
        <v>6</v>
      </c>
      <c r="M650" t="str">
        <f t="shared" si="72"/>
        <v>M</v>
      </c>
      <c r="N650" t="s">
        <v>1077</v>
      </c>
      <c r="O650" t="s">
        <v>3137</v>
      </c>
      <c r="P650" t="s">
        <v>557</v>
      </c>
      <c r="Q650">
        <v>3</v>
      </c>
      <c r="R650">
        <f t="shared" si="75"/>
        <v>2019</v>
      </c>
      <c r="S650" t="s">
        <v>8</v>
      </c>
      <c r="T650" t="s">
        <v>8</v>
      </c>
      <c r="U650" t="s">
        <v>9006</v>
      </c>
      <c r="V650">
        <f>VLOOKUP(P650,'PBT Tag Rates'!$B$5:$E$34,4,FALSE)</f>
        <v>0.95971980899999998</v>
      </c>
      <c r="W650">
        <v>1</v>
      </c>
      <c r="X650" s="16">
        <f>IFERROR(LOOKUP(H650,{30,43,48,53,58,63,68,73,78,83,88,93,97},{42,47,52,57,62,67,72,77,82,87,92,99,100}),999)</f>
        <v>62</v>
      </c>
      <c r="Y650" s="19">
        <f t="shared" si="73"/>
        <v>5.6818181818181825</v>
      </c>
      <c r="Z650" s="19">
        <f t="shared" si="76"/>
        <v>5.7284090909090919</v>
      </c>
      <c r="AA650" s="19">
        <f t="shared" si="77"/>
        <v>17.185227272727278</v>
      </c>
      <c r="AB650" s="19" t="s">
        <v>8886</v>
      </c>
    </row>
    <row r="651" spans="1:28" x14ac:dyDescent="0.35">
      <c r="A651" t="s">
        <v>1562</v>
      </c>
      <c r="B651" t="s">
        <v>3138</v>
      </c>
      <c r="C651" t="s">
        <v>3139</v>
      </c>
      <c r="D651" s="1">
        <v>44810</v>
      </c>
      <c r="E651">
        <f t="shared" si="74"/>
        <v>18</v>
      </c>
      <c r="F651" t="s">
        <v>1569</v>
      </c>
      <c r="G651">
        <v>620</v>
      </c>
      <c r="H651">
        <f t="shared" si="71"/>
        <v>62</v>
      </c>
      <c r="I651" t="s">
        <v>9</v>
      </c>
      <c r="J651">
        <v>1</v>
      </c>
      <c r="L651" t="s">
        <v>6</v>
      </c>
      <c r="M651" t="str">
        <f t="shared" si="72"/>
        <v>M</v>
      </c>
      <c r="N651" t="s">
        <v>2602</v>
      </c>
      <c r="O651" t="s">
        <v>2603</v>
      </c>
      <c r="P651" t="s">
        <v>557</v>
      </c>
      <c r="Q651">
        <v>3</v>
      </c>
      <c r="R651">
        <f t="shared" si="75"/>
        <v>2019</v>
      </c>
      <c r="S651" t="s">
        <v>8</v>
      </c>
      <c r="T651" t="s">
        <v>8</v>
      </c>
      <c r="U651" t="s">
        <v>9007</v>
      </c>
      <c r="V651">
        <f>VLOOKUP(P651,'PBT Tag Rates'!$B$5:$E$34,4,FALSE)</f>
        <v>0.95971980899999998</v>
      </c>
      <c r="W651">
        <v>1</v>
      </c>
      <c r="X651" s="16">
        <f>IFERROR(LOOKUP(H651,{30,43,48,53,58,63,68,73,78,83,88,93,97},{42,47,52,57,62,67,72,77,82,87,92,99,100}),999)</f>
        <v>62</v>
      </c>
      <c r="Y651" s="19">
        <f t="shared" si="73"/>
        <v>5.6818181818181825</v>
      </c>
      <c r="Z651" s="19">
        <f t="shared" si="76"/>
        <v>5.7284090909090919</v>
      </c>
      <c r="AA651" s="19">
        <f t="shared" si="77"/>
        <v>17.185227272727278</v>
      </c>
      <c r="AB651" s="19" t="s">
        <v>8886</v>
      </c>
    </row>
    <row r="652" spans="1:28" x14ac:dyDescent="0.35">
      <c r="A652" t="s">
        <v>1562</v>
      </c>
      <c r="B652" t="s">
        <v>3140</v>
      </c>
      <c r="C652" t="s">
        <v>3141</v>
      </c>
      <c r="D652" s="1">
        <v>44810</v>
      </c>
      <c r="E652">
        <f t="shared" si="74"/>
        <v>18</v>
      </c>
      <c r="F652" t="s">
        <v>1569</v>
      </c>
      <c r="G652">
        <v>590</v>
      </c>
      <c r="H652">
        <f t="shared" si="71"/>
        <v>59</v>
      </c>
      <c r="I652" t="s">
        <v>9</v>
      </c>
      <c r="J652">
        <v>1</v>
      </c>
      <c r="L652" t="s">
        <v>6</v>
      </c>
      <c r="M652" t="str">
        <f t="shared" si="72"/>
        <v>M</v>
      </c>
      <c r="N652" t="s">
        <v>1826</v>
      </c>
      <c r="O652" t="s">
        <v>3142</v>
      </c>
      <c r="P652" t="s">
        <v>557</v>
      </c>
      <c r="Q652">
        <v>3</v>
      </c>
      <c r="R652">
        <f t="shared" si="75"/>
        <v>2019</v>
      </c>
      <c r="S652" t="s">
        <v>8</v>
      </c>
      <c r="T652" t="s">
        <v>8</v>
      </c>
      <c r="U652" t="s">
        <v>9006</v>
      </c>
      <c r="V652">
        <f>VLOOKUP(P652,'PBT Tag Rates'!$B$5:$E$34,4,FALSE)</f>
        <v>0.95971980899999998</v>
      </c>
      <c r="W652">
        <v>1</v>
      </c>
      <c r="X652" s="16">
        <f>IFERROR(LOOKUP(H652,{30,43,48,53,58,63,68,73,78,83,88,93,97},{42,47,52,57,62,67,72,77,82,87,92,99,100}),999)</f>
        <v>62</v>
      </c>
      <c r="Y652" s="19">
        <f t="shared" si="73"/>
        <v>5.6818181818181825</v>
      </c>
      <c r="Z652" s="19">
        <f t="shared" si="76"/>
        <v>5.7284090909090919</v>
      </c>
      <c r="AA652" s="19">
        <f t="shared" si="77"/>
        <v>17.185227272727278</v>
      </c>
      <c r="AB652" s="19" t="s">
        <v>8886</v>
      </c>
    </row>
    <row r="653" spans="1:28" x14ac:dyDescent="0.35">
      <c r="A653" t="s">
        <v>1562</v>
      </c>
      <c r="B653" t="s">
        <v>3143</v>
      </c>
      <c r="C653" t="s">
        <v>3144</v>
      </c>
      <c r="D653" s="1">
        <v>44810</v>
      </c>
      <c r="E653">
        <f t="shared" si="74"/>
        <v>18</v>
      </c>
      <c r="F653" t="s">
        <v>1569</v>
      </c>
      <c r="G653">
        <v>680</v>
      </c>
      <c r="H653">
        <f t="shared" si="71"/>
        <v>68</v>
      </c>
      <c r="I653" t="s">
        <v>7</v>
      </c>
      <c r="J653" t="s">
        <v>8</v>
      </c>
      <c r="L653" t="s">
        <v>6</v>
      </c>
      <c r="M653" t="str">
        <f t="shared" si="72"/>
        <v>M</v>
      </c>
      <c r="N653" t="s">
        <v>1232</v>
      </c>
      <c r="O653" t="s">
        <v>3145</v>
      </c>
      <c r="P653" t="s">
        <v>557</v>
      </c>
      <c r="Q653">
        <v>3</v>
      </c>
      <c r="R653">
        <f t="shared" si="75"/>
        <v>2019</v>
      </c>
      <c r="S653" t="s">
        <v>8</v>
      </c>
      <c r="T653" t="s">
        <v>8</v>
      </c>
      <c r="U653" t="s">
        <v>9090</v>
      </c>
      <c r="V653">
        <f>VLOOKUP(P653,'PBT Tag Rates'!$B$5:$E$34,4,FALSE)</f>
        <v>0.95971980899999998</v>
      </c>
      <c r="W653">
        <v>1</v>
      </c>
      <c r="X653" s="16">
        <f>IFERROR(LOOKUP(H653,{30,43,48,53,58,63,68,73,78,83,88,93,97},{42,47,52,57,62,67,72,77,82,87,92,99,100}),999)</f>
        <v>72</v>
      </c>
      <c r="Y653" s="19">
        <f t="shared" si="73"/>
        <v>5.6818181818181825</v>
      </c>
      <c r="Z653" s="19">
        <f t="shared" si="76"/>
        <v>5.7284090909090919</v>
      </c>
      <c r="AA653" s="19">
        <f t="shared" si="77"/>
        <v>17.185227272727278</v>
      </c>
      <c r="AB653" s="19" t="s">
        <v>8887</v>
      </c>
    </row>
    <row r="654" spans="1:28" x14ac:dyDescent="0.35">
      <c r="A654" t="s">
        <v>1562</v>
      </c>
      <c r="B654" t="s">
        <v>3146</v>
      </c>
      <c r="C654" t="s">
        <v>3147</v>
      </c>
      <c r="D654" s="1">
        <v>44810</v>
      </c>
      <c r="E654">
        <f t="shared" si="74"/>
        <v>18</v>
      </c>
      <c r="F654" t="s">
        <v>1569</v>
      </c>
      <c r="G654">
        <v>600</v>
      </c>
      <c r="H654">
        <f t="shared" si="71"/>
        <v>60</v>
      </c>
      <c r="I654" t="s">
        <v>9</v>
      </c>
      <c r="J654">
        <v>1</v>
      </c>
      <c r="L654" t="s">
        <v>6</v>
      </c>
      <c r="M654" t="str">
        <f t="shared" si="72"/>
        <v>M</v>
      </c>
      <c r="N654" t="s">
        <v>3148</v>
      </c>
      <c r="O654" t="s">
        <v>3149</v>
      </c>
      <c r="P654" t="s">
        <v>557</v>
      </c>
      <c r="Q654">
        <v>3</v>
      </c>
      <c r="R654">
        <f t="shared" si="75"/>
        <v>2019</v>
      </c>
      <c r="S654" t="s">
        <v>8</v>
      </c>
      <c r="T654" t="s">
        <v>8</v>
      </c>
      <c r="U654" t="s">
        <v>8974</v>
      </c>
      <c r="V654">
        <f>VLOOKUP(P654,'PBT Tag Rates'!$B$5:$E$34,4,FALSE)</f>
        <v>0.95971980899999998</v>
      </c>
      <c r="W654">
        <v>1</v>
      </c>
      <c r="X654" s="16">
        <f>IFERROR(LOOKUP(H654,{30,43,48,53,58,63,68,73,78,83,88,93,97},{42,47,52,57,62,67,72,77,82,87,92,99,100}),999)</f>
        <v>62</v>
      </c>
      <c r="Y654" s="19">
        <f t="shared" si="73"/>
        <v>5.6818181818181825</v>
      </c>
      <c r="Z654" s="19">
        <f t="shared" si="76"/>
        <v>5.7284090909090919</v>
      </c>
      <c r="AA654" s="19">
        <f t="shared" si="77"/>
        <v>17.185227272727278</v>
      </c>
      <c r="AB654" s="19" t="s">
        <v>8887</v>
      </c>
    </row>
    <row r="655" spans="1:28" x14ac:dyDescent="0.35">
      <c r="A655" t="s">
        <v>1562</v>
      </c>
      <c r="B655" t="s">
        <v>3150</v>
      </c>
      <c r="C655" t="s">
        <v>3151</v>
      </c>
      <c r="D655" s="1">
        <v>44810</v>
      </c>
      <c r="E655">
        <f t="shared" si="74"/>
        <v>18</v>
      </c>
      <c r="F655" t="s">
        <v>16</v>
      </c>
      <c r="G655">
        <v>820</v>
      </c>
      <c r="H655">
        <f t="shared" si="71"/>
        <v>82</v>
      </c>
      <c r="I655" t="s">
        <v>7</v>
      </c>
      <c r="J655" t="s">
        <v>8</v>
      </c>
      <c r="L655" t="s">
        <v>16</v>
      </c>
      <c r="M655" t="str">
        <f t="shared" si="72"/>
        <v>F</v>
      </c>
      <c r="N655" t="s">
        <v>3152</v>
      </c>
      <c r="O655" t="s">
        <v>3153</v>
      </c>
      <c r="P655" t="s">
        <v>19</v>
      </c>
      <c r="Q655">
        <v>4</v>
      </c>
      <c r="R655">
        <f t="shared" si="75"/>
        <v>2018</v>
      </c>
      <c r="S655" t="s">
        <v>8</v>
      </c>
      <c r="T655" t="s">
        <v>8</v>
      </c>
      <c r="U655" t="s">
        <v>8875</v>
      </c>
      <c r="V655">
        <f>VLOOKUP(P655,'PBT Tag Rates'!$B$5:$E$34,4,FALSE)</f>
        <v>0.80551598400000002</v>
      </c>
      <c r="W655">
        <v>1</v>
      </c>
      <c r="X655" s="16">
        <f>IFERROR(LOOKUP(H655,{30,43,48,53,58,63,68,73,78,83,88,93,97},{42,47,52,57,62,67,72,77,82,87,92,99,100}),999)</f>
        <v>82</v>
      </c>
      <c r="Y655" s="19">
        <f t="shared" si="73"/>
        <v>5.6818181818181825</v>
      </c>
      <c r="Z655" s="19">
        <f t="shared" si="76"/>
        <v>5.7284090909090919</v>
      </c>
      <c r="AA655" s="19">
        <f t="shared" si="77"/>
        <v>17.185227272727278</v>
      </c>
      <c r="AB655" s="19" t="s">
        <v>8886</v>
      </c>
    </row>
    <row r="656" spans="1:28" x14ac:dyDescent="0.35">
      <c r="A656" t="s">
        <v>1562</v>
      </c>
      <c r="B656" t="s">
        <v>3154</v>
      </c>
      <c r="C656" t="s">
        <v>3155</v>
      </c>
      <c r="D656" s="1">
        <v>44810</v>
      </c>
      <c r="E656">
        <f t="shared" si="74"/>
        <v>18</v>
      </c>
      <c r="F656" t="s">
        <v>1569</v>
      </c>
      <c r="G656">
        <v>550</v>
      </c>
      <c r="H656">
        <f t="shared" si="71"/>
        <v>55</v>
      </c>
      <c r="I656" t="s">
        <v>9</v>
      </c>
      <c r="J656">
        <v>1</v>
      </c>
      <c r="L656" t="s">
        <v>6</v>
      </c>
      <c r="M656" t="str">
        <f t="shared" si="72"/>
        <v>M</v>
      </c>
      <c r="N656" t="s">
        <v>2768</v>
      </c>
      <c r="O656" t="s">
        <v>2769</v>
      </c>
      <c r="P656" t="s">
        <v>557</v>
      </c>
      <c r="Q656">
        <v>3</v>
      </c>
      <c r="R656">
        <f t="shared" si="75"/>
        <v>2019</v>
      </c>
      <c r="S656" t="s">
        <v>8</v>
      </c>
      <c r="T656" t="s">
        <v>8</v>
      </c>
      <c r="U656" t="s">
        <v>9006</v>
      </c>
      <c r="V656">
        <f>VLOOKUP(P656,'PBT Tag Rates'!$B$5:$E$34,4,FALSE)</f>
        <v>0.95971980899999998</v>
      </c>
      <c r="W656">
        <v>1</v>
      </c>
      <c r="X656" s="16">
        <f>IFERROR(LOOKUP(H656,{30,43,48,53,58,63,68,73,78,83,88,93,97},{42,47,52,57,62,67,72,77,82,87,92,99,100}),999)</f>
        <v>57</v>
      </c>
      <c r="Y656" s="19">
        <f t="shared" si="73"/>
        <v>5.6818181818181825</v>
      </c>
      <c r="Z656" s="19">
        <f t="shared" si="76"/>
        <v>5.7284090909090919</v>
      </c>
      <c r="AA656" s="19">
        <f t="shared" si="77"/>
        <v>17.185227272727278</v>
      </c>
      <c r="AB656" s="19" t="s">
        <v>8886</v>
      </c>
    </row>
    <row r="657" spans="1:28" x14ac:dyDescent="0.35">
      <c r="A657" t="s">
        <v>1562</v>
      </c>
      <c r="B657" t="s">
        <v>3156</v>
      </c>
      <c r="C657" t="s">
        <v>839</v>
      </c>
      <c r="D657" s="1">
        <v>44810</v>
      </c>
      <c r="E657">
        <f t="shared" si="74"/>
        <v>18</v>
      </c>
      <c r="F657" t="s">
        <v>16</v>
      </c>
      <c r="G657">
        <v>650</v>
      </c>
      <c r="H657">
        <f t="shared" si="71"/>
        <v>65</v>
      </c>
      <c r="I657" t="s">
        <v>9</v>
      </c>
      <c r="J657">
        <v>1</v>
      </c>
      <c r="L657" t="s">
        <v>16</v>
      </c>
      <c r="M657" t="str">
        <f t="shared" si="72"/>
        <v>F</v>
      </c>
      <c r="N657" t="s">
        <v>8</v>
      </c>
      <c r="O657" t="s">
        <v>8</v>
      </c>
      <c r="P657" t="s">
        <v>11</v>
      </c>
      <c r="Q657" t="s">
        <v>8</v>
      </c>
      <c r="R657" t="str">
        <f t="shared" si="75"/>
        <v>U</v>
      </c>
      <c r="S657" t="s">
        <v>12</v>
      </c>
      <c r="T657">
        <v>1</v>
      </c>
      <c r="U657" t="s">
        <v>8890</v>
      </c>
      <c r="V657" t="e">
        <f>VLOOKUP(P657,'PBT Tag Rates'!$B$5:$E$34,4,FALSE)</f>
        <v>#N/A</v>
      </c>
      <c r="W657">
        <v>1</v>
      </c>
      <c r="X657" s="16">
        <f>IFERROR(LOOKUP(H657,{30,43,48,53,58,63,68,73,78,83,88,93,97},{42,47,52,57,62,67,72,77,82,87,92,99,100}),999)</f>
        <v>67</v>
      </c>
      <c r="Y657" s="19">
        <f t="shared" si="73"/>
        <v>5.6818181818181825</v>
      </c>
      <c r="Z657" s="19">
        <f t="shared" si="76"/>
        <v>5.7284090909090919</v>
      </c>
      <c r="AA657" s="19">
        <f t="shared" si="77"/>
        <v>17.185227272727278</v>
      </c>
      <c r="AB657" s="19" t="s">
        <v>8887</v>
      </c>
    </row>
    <row r="658" spans="1:28" x14ac:dyDescent="0.35">
      <c r="A658" t="s">
        <v>1562</v>
      </c>
      <c r="B658" t="s">
        <v>3157</v>
      </c>
      <c r="C658" t="s">
        <v>840</v>
      </c>
      <c r="D658" s="1">
        <v>44810</v>
      </c>
      <c r="E658">
        <f t="shared" si="74"/>
        <v>18</v>
      </c>
      <c r="F658" t="s">
        <v>16</v>
      </c>
      <c r="G658">
        <v>790</v>
      </c>
      <c r="H658">
        <f t="shared" si="71"/>
        <v>79</v>
      </c>
      <c r="I658" t="s">
        <v>9</v>
      </c>
      <c r="J658">
        <v>1</v>
      </c>
      <c r="L658" t="s">
        <v>16</v>
      </c>
      <c r="M658" t="str">
        <f t="shared" si="72"/>
        <v>F</v>
      </c>
      <c r="N658" t="s">
        <v>3158</v>
      </c>
      <c r="O658" t="s">
        <v>3159</v>
      </c>
      <c r="P658" t="s">
        <v>10</v>
      </c>
      <c r="Q658">
        <v>5</v>
      </c>
      <c r="R658">
        <f t="shared" si="75"/>
        <v>2017</v>
      </c>
      <c r="S658" t="s">
        <v>8</v>
      </c>
      <c r="T658" t="s">
        <v>8</v>
      </c>
      <c r="U658" t="s">
        <v>8875</v>
      </c>
      <c r="V658">
        <f>VLOOKUP(P658,'PBT Tag Rates'!$B$5:$E$34,4,FALSE)</f>
        <v>0.76170174199999996</v>
      </c>
      <c r="W658">
        <v>1</v>
      </c>
      <c r="X658" s="16">
        <f>IFERROR(LOOKUP(H658,{30,43,48,53,58,63,68,73,78,83,88,93,97},{42,47,52,57,62,67,72,77,82,87,92,99,100}),999)</f>
        <v>82</v>
      </c>
      <c r="Y658" s="19">
        <f t="shared" si="73"/>
        <v>5.6818181818181825</v>
      </c>
      <c r="Z658" s="19">
        <f t="shared" si="76"/>
        <v>5.7284090909090919</v>
      </c>
      <c r="AA658" s="19">
        <f t="shared" si="77"/>
        <v>17.185227272727278</v>
      </c>
      <c r="AB658" s="19" t="s">
        <v>8886</v>
      </c>
    </row>
    <row r="659" spans="1:28" x14ac:dyDescent="0.35">
      <c r="A659" t="s">
        <v>1562</v>
      </c>
      <c r="B659" t="s">
        <v>3160</v>
      </c>
      <c r="C659" t="s">
        <v>841</v>
      </c>
      <c r="D659" s="1">
        <v>44810</v>
      </c>
      <c r="E659">
        <f t="shared" si="74"/>
        <v>18</v>
      </c>
      <c r="F659" t="s">
        <v>1569</v>
      </c>
      <c r="G659">
        <v>610</v>
      </c>
      <c r="H659">
        <f t="shared" si="71"/>
        <v>61</v>
      </c>
      <c r="I659" t="s">
        <v>7</v>
      </c>
      <c r="J659" t="s">
        <v>8</v>
      </c>
      <c r="L659" t="s">
        <v>6</v>
      </c>
      <c r="M659" t="str">
        <f t="shared" si="72"/>
        <v>M</v>
      </c>
      <c r="N659" t="s">
        <v>2964</v>
      </c>
      <c r="O659" t="s">
        <v>2965</v>
      </c>
      <c r="P659" t="s">
        <v>557</v>
      </c>
      <c r="Q659">
        <v>3</v>
      </c>
      <c r="R659">
        <f t="shared" si="75"/>
        <v>2019</v>
      </c>
      <c r="S659" t="s">
        <v>8</v>
      </c>
      <c r="T659" t="s">
        <v>8</v>
      </c>
      <c r="U659" t="s">
        <v>9084</v>
      </c>
      <c r="V659">
        <f>VLOOKUP(P659,'PBT Tag Rates'!$B$5:$E$34,4,FALSE)</f>
        <v>0.95971980899999998</v>
      </c>
      <c r="W659">
        <v>1</v>
      </c>
      <c r="X659" s="16">
        <f>IFERROR(LOOKUP(H659,{30,43,48,53,58,63,68,73,78,83,88,93,97},{42,47,52,57,62,67,72,77,82,87,92,99,100}),999)</f>
        <v>62</v>
      </c>
      <c r="Y659" s="19">
        <f t="shared" si="73"/>
        <v>5.6818181818181825</v>
      </c>
      <c r="Z659" s="19">
        <f t="shared" si="76"/>
        <v>5.7284090909090919</v>
      </c>
      <c r="AA659" s="19">
        <f t="shared" si="77"/>
        <v>17.185227272727278</v>
      </c>
      <c r="AB659" s="19" t="s">
        <v>8887</v>
      </c>
    </row>
    <row r="660" spans="1:28" x14ac:dyDescent="0.35">
      <c r="A660" t="s">
        <v>1562</v>
      </c>
      <c r="B660" t="s">
        <v>3161</v>
      </c>
      <c r="C660" t="s">
        <v>844</v>
      </c>
      <c r="D660" s="1">
        <v>44810</v>
      </c>
      <c r="E660">
        <f t="shared" si="74"/>
        <v>18</v>
      </c>
      <c r="F660" t="s">
        <v>1569</v>
      </c>
      <c r="G660">
        <v>660</v>
      </c>
      <c r="H660">
        <f t="shared" si="71"/>
        <v>66</v>
      </c>
      <c r="I660" t="s">
        <v>9</v>
      </c>
      <c r="J660">
        <v>1</v>
      </c>
      <c r="L660" t="s">
        <v>6</v>
      </c>
      <c r="M660" t="str">
        <f t="shared" si="72"/>
        <v>M</v>
      </c>
      <c r="N660" t="s">
        <v>8</v>
      </c>
      <c r="O660" t="s">
        <v>8</v>
      </c>
      <c r="P660" t="s">
        <v>11</v>
      </c>
      <c r="Q660" t="s">
        <v>8</v>
      </c>
      <c r="R660" t="str">
        <f t="shared" si="75"/>
        <v>U</v>
      </c>
      <c r="S660" t="s">
        <v>12</v>
      </c>
      <c r="T660">
        <v>0.999999999999995</v>
      </c>
      <c r="U660" t="s">
        <v>8890</v>
      </c>
      <c r="V660" t="e">
        <f>VLOOKUP(P660,'PBT Tag Rates'!$B$5:$E$34,4,FALSE)</f>
        <v>#N/A</v>
      </c>
      <c r="W660">
        <v>1</v>
      </c>
      <c r="X660" s="16">
        <f>IFERROR(LOOKUP(H660,{30,43,48,53,58,63,68,73,78,83,88,93,97},{42,47,52,57,62,67,72,77,82,87,92,99,100}),999)</f>
        <v>67</v>
      </c>
      <c r="Y660" s="19">
        <f t="shared" si="73"/>
        <v>5.6818181818181825</v>
      </c>
      <c r="Z660" s="19">
        <f t="shared" si="76"/>
        <v>5.7284090909090919</v>
      </c>
      <c r="AA660" s="19">
        <f t="shared" si="77"/>
        <v>17.185227272727278</v>
      </c>
      <c r="AB660" s="19" t="s">
        <v>8887</v>
      </c>
    </row>
    <row r="661" spans="1:28" x14ac:dyDescent="0.35">
      <c r="A661" t="s">
        <v>1562</v>
      </c>
      <c r="B661" t="s">
        <v>3162</v>
      </c>
      <c r="C661" t="s">
        <v>845</v>
      </c>
      <c r="D661" s="1">
        <v>44810</v>
      </c>
      <c r="E661">
        <f t="shared" si="74"/>
        <v>18</v>
      </c>
      <c r="F661" t="s">
        <v>6</v>
      </c>
      <c r="G661">
        <v>820</v>
      </c>
      <c r="H661">
        <f t="shared" si="71"/>
        <v>82</v>
      </c>
      <c r="I661" t="s">
        <v>7</v>
      </c>
      <c r="J661" t="s">
        <v>8</v>
      </c>
      <c r="L661" t="s">
        <v>16</v>
      </c>
      <c r="M661" t="str">
        <f t="shared" si="72"/>
        <v>F</v>
      </c>
      <c r="N661" t="s">
        <v>8</v>
      </c>
      <c r="O661" t="s">
        <v>8</v>
      </c>
      <c r="P661" t="s">
        <v>11</v>
      </c>
      <c r="Q661" t="s">
        <v>8</v>
      </c>
      <c r="R661" t="str">
        <f t="shared" si="75"/>
        <v>U</v>
      </c>
      <c r="S661" t="s">
        <v>12</v>
      </c>
      <c r="T661">
        <v>1</v>
      </c>
      <c r="U661" t="s">
        <v>11</v>
      </c>
      <c r="V661" t="e">
        <f>VLOOKUP(P661,'PBT Tag Rates'!$B$5:$E$34,4,FALSE)</f>
        <v>#N/A</v>
      </c>
      <c r="W661">
        <v>1</v>
      </c>
      <c r="X661" s="16">
        <f>IFERROR(LOOKUP(H661,{30,43,48,53,58,63,68,73,78,83,88,93,97},{42,47,52,57,62,67,72,77,82,87,92,99,100}),999)</f>
        <v>82</v>
      </c>
      <c r="Y661" s="19">
        <f t="shared" si="73"/>
        <v>5.6818181818181825</v>
      </c>
      <c r="Z661" s="19">
        <f t="shared" si="76"/>
        <v>5.7284090909090919</v>
      </c>
      <c r="AA661" s="19">
        <f t="shared" si="77"/>
        <v>17.185227272727278</v>
      </c>
      <c r="AB661" s="19" t="s">
        <v>8887</v>
      </c>
    </row>
    <row r="662" spans="1:28" x14ac:dyDescent="0.35">
      <c r="A662" t="s">
        <v>1562</v>
      </c>
      <c r="B662" t="s">
        <v>3163</v>
      </c>
      <c r="C662" t="s">
        <v>846</v>
      </c>
      <c r="D662" s="1">
        <v>44810</v>
      </c>
      <c r="E662">
        <f t="shared" si="74"/>
        <v>18</v>
      </c>
      <c r="F662" t="s">
        <v>1569</v>
      </c>
      <c r="G662">
        <v>570</v>
      </c>
      <c r="H662">
        <f t="shared" si="71"/>
        <v>57</v>
      </c>
      <c r="I662" t="s">
        <v>7</v>
      </c>
      <c r="J662" t="s">
        <v>8</v>
      </c>
      <c r="L662" t="s">
        <v>6</v>
      </c>
      <c r="M662" t="str">
        <f t="shared" si="72"/>
        <v>M</v>
      </c>
      <c r="N662" t="s">
        <v>8</v>
      </c>
      <c r="O662" t="s">
        <v>8</v>
      </c>
      <c r="P662" t="s">
        <v>11</v>
      </c>
      <c r="Q662" t="s">
        <v>8</v>
      </c>
      <c r="R662" t="str">
        <f t="shared" si="75"/>
        <v>U</v>
      </c>
      <c r="S662" t="s">
        <v>12</v>
      </c>
      <c r="T662">
        <v>1</v>
      </c>
      <c r="U662" t="s">
        <v>11</v>
      </c>
      <c r="V662" t="e">
        <f>VLOOKUP(P662,'PBT Tag Rates'!$B$5:$E$34,4,FALSE)</f>
        <v>#N/A</v>
      </c>
      <c r="W662">
        <v>1</v>
      </c>
      <c r="X662" s="16">
        <f>IFERROR(LOOKUP(H662,{30,43,48,53,58,63,68,73,78,83,88,93,97},{42,47,52,57,62,67,72,77,82,87,92,99,100}),999)</f>
        <v>57</v>
      </c>
      <c r="Y662" s="19">
        <f t="shared" si="73"/>
        <v>5.6818181818181825</v>
      </c>
      <c r="Z662" s="19">
        <f t="shared" si="76"/>
        <v>5.7284090909090919</v>
      </c>
      <c r="AA662" s="19">
        <f t="shared" si="77"/>
        <v>17.185227272727278</v>
      </c>
      <c r="AB662" s="19" t="s">
        <v>8887</v>
      </c>
    </row>
    <row r="663" spans="1:28" x14ac:dyDescent="0.35">
      <c r="A663" t="s">
        <v>1562</v>
      </c>
      <c r="B663" t="s">
        <v>3164</v>
      </c>
      <c r="C663" t="s">
        <v>847</v>
      </c>
      <c r="D663" s="1">
        <v>44811</v>
      </c>
      <c r="E663">
        <f t="shared" si="74"/>
        <v>18</v>
      </c>
      <c r="F663" t="s">
        <v>16</v>
      </c>
      <c r="G663">
        <v>820</v>
      </c>
      <c r="H663">
        <f t="shared" si="71"/>
        <v>82</v>
      </c>
      <c r="I663" t="s">
        <v>7</v>
      </c>
      <c r="J663" t="s">
        <v>8</v>
      </c>
      <c r="L663" t="s">
        <v>16</v>
      </c>
      <c r="M663" t="str">
        <f t="shared" si="72"/>
        <v>F</v>
      </c>
      <c r="N663" t="s">
        <v>8</v>
      </c>
      <c r="O663" t="s">
        <v>8</v>
      </c>
      <c r="P663" t="s">
        <v>11</v>
      </c>
      <c r="Q663" t="s">
        <v>8</v>
      </c>
      <c r="R663" t="str">
        <f t="shared" si="75"/>
        <v>U</v>
      </c>
      <c r="S663" t="s">
        <v>12</v>
      </c>
      <c r="T663">
        <v>0.999999999999997</v>
      </c>
      <c r="U663" t="s">
        <v>11</v>
      </c>
      <c r="V663" t="e">
        <f>VLOOKUP(P663,'PBT Tag Rates'!$B$5:$E$34,4,FALSE)</f>
        <v>#N/A</v>
      </c>
      <c r="W663">
        <v>1</v>
      </c>
      <c r="X663" s="16">
        <f>IFERROR(LOOKUP(H663,{30,43,48,53,58,63,68,73,78,83,88,93,97},{42,47,52,57,62,67,72,77,82,87,92,99,100}),999)</f>
        <v>82</v>
      </c>
      <c r="Y663" s="19">
        <f t="shared" si="73"/>
        <v>5.6818181818181825</v>
      </c>
      <c r="Z663" s="19">
        <f t="shared" si="76"/>
        <v>5.7284090909090919</v>
      </c>
      <c r="AA663" s="19">
        <f t="shared" si="77"/>
        <v>17.185227272727278</v>
      </c>
      <c r="AB663" s="19" t="s">
        <v>8887</v>
      </c>
    </row>
    <row r="664" spans="1:28" x14ac:dyDescent="0.35">
      <c r="A664" t="s">
        <v>1562</v>
      </c>
      <c r="B664" t="s">
        <v>3165</v>
      </c>
      <c r="C664" t="s">
        <v>850</v>
      </c>
      <c r="D664" s="1">
        <v>44811</v>
      </c>
      <c r="E664">
        <f t="shared" si="74"/>
        <v>18</v>
      </c>
      <c r="F664" t="s">
        <v>6</v>
      </c>
      <c r="G664">
        <v>700</v>
      </c>
      <c r="H664">
        <f t="shared" si="71"/>
        <v>70</v>
      </c>
      <c r="I664" t="s">
        <v>9</v>
      </c>
      <c r="J664">
        <v>1</v>
      </c>
      <c r="L664" t="s">
        <v>6</v>
      </c>
      <c r="M664" t="str">
        <f t="shared" si="72"/>
        <v>M</v>
      </c>
      <c r="N664" t="s">
        <v>3007</v>
      </c>
      <c r="O664" t="s">
        <v>3166</v>
      </c>
      <c r="P664" t="s">
        <v>557</v>
      </c>
      <c r="Q664">
        <v>3</v>
      </c>
      <c r="R664">
        <f t="shared" si="75"/>
        <v>2019</v>
      </c>
      <c r="S664" t="s">
        <v>8</v>
      </c>
      <c r="T664" t="s">
        <v>8</v>
      </c>
      <c r="U664" t="s">
        <v>9086</v>
      </c>
      <c r="V664">
        <f>VLOOKUP(P664,'PBT Tag Rates'!$B$5:$E$34,4,FALSE)</f>
        <v>0.95971980899999998</v>
      </c>
      <c r="W664">
        <v>1</v>
      </c>
      <c r="X664" s="16">
        <f>IFERROR(LOOKUP(H664,{30,43,48,53,58,63,68,73,78,83,88,93,97},{42,47,52,57,62,67,72,77,82,87,92,99,100}),999)</f>
        <v>72</v>
      </c>
      <c r="Y664" s="19">
        <f t="shared" si="73"/>
        <v>5.6818181818181825</v>
      </c>
      <c r="Z664" s="19">
        <f t="shared" si="76"/>
        <v>5.7284090909090919</v>
      </c>
      <c r="AA664" s="19">
        <f t="shared" si="77"/>
        <v>17.185227272727278</v>
      </c>
      <c r="AB664" s="19" t="s">
        <v>8887</v>
      </c>
    </row>
    <row r="665" spans="1:28" x14ac:dyDescent="0.35">
      <c r="A665" t="s">
        <v>1562</v>
      </c>
      <c r="B665" t="s">
        <v>3167</v>
      </c>
      <c r="C665" t="s">
        <v>851</v>
      </c>
      <c r="D665" s="1">
        <v>44811</v>
      </c>
      <c r="E665">
        <f t="shared" si="74"/>
        <v>18</v>
      </c>
      <c r="F665" t="s">
        <v>16</v>
      </c>
      <c r="G665">
        <v>620</v>
      </c>
      <c r="H665">
        <f t="shared" si="71"/>
        <v>62</v>
      </c>
      <c r="I665" t="s">
        <v>7</v>
      </c>
      <c r="J665" t="s">
        <v>8</v>
      </c>
      <c r="L665" t="s">
        <v>16</v>
      </c>
      <c r="M665" t="str">
        <f t="shared" si="72"/>
        <v>F</v>
      </c>
      <c r="N665" t="s">
        <v>1570</v>
      </c>
      <c r="O665" t="s">
        <v>1571</v>
      </c>
      <c r="P665" t="s">
        <v>557</v>
      </c>
      <c r="Q665">
        <v>3</v>
      </c>
      <c r="R665">
        <f t="shared" si="75"/>
        <v>2019</v>
      </c>
      <c r="S665" t="s">
        <v>8</v>
      </c>
      <c r="T665" t="s">
        <v>8</v>
      </c>
      <c r="U665" t="s">
        <v>9084</v>
      </c>
      <c r="V665">
        <f>VLOOKUP(P665,'PBT Tag Rates'!$B$5:$E$34,4,FALSE)</f>
        <v>0.95971980899999998</v>
      </c>
      <c r="W665">
        <v>1</v>
      </c>
      <c r="X665" s="16">
        <f>IFERROR(LOOKUP(H665,{30,43,48,53,58,63,68,73,78,83,88,93,97},{42,47,52,57,62,67,72,77,82,87,92,99,100}),999)</f>
        <v>62</v>
      </c>
      <c r="Y665" s="19">
        <f t="shared" si="73"/>
        <v>5.6818181818181825</v>
      </c>
      <c r="Z665" s="19">
        <f t="shared" si="76"/>
        <v>5.7284090909090919</v>
      </c>
      <c r="AA665" s="19">
        <f t="shared" si="77"/>
        <v>17.185227272727278</v>
      </c>
      <c r="AB665" s="19" t="s">
        <v>8887</v>
      </c>
    </row>
    <row r="666" spans="1:28" x14ac:dyDescent="0.35">
      <c r="A666" t="s">
        <v>1562</v>
      </c>
      <c r="B666" t="s">
        <v>3168</v>
      </c>
      <c r="C666" t="s">
        <v>854</v>
      </c>
      <c r="D666" s="1">
        <v>44811</v>
      </c>
      <c r="E666">
        <f t="shared" si="74"/>
        <v>18</v>
      </c>
      <c r="F666" t="s">
        <v>1569</v>
      </c>
      <c r="G666">
        <v>400</v>
      </c>
      <c r="H666">
        <f t="shared" si="71"/>
        <v>40</v>
      </c>
      <c r="I666" t="s">
        <v>7</v>
      </c>
      <c r="J666" t="s">
        <v>8</v>
      </c>
      <c r="L666" t="s">
        <v>6</v>
      </c>
      <c r="M666" t="str">
        <f t="shared" si="72"/>
        <v>M</v>
      </c>
      <c r="N666" t="s">
        <v>3169</v>
      </c>
      <c r="O666" t="s">
        <v>3170</v>
      </c>
      <c r="P666" t="s">
        <v>2035</v>
      </c>
      <c r="Q666">
        <v>2</v>
      </c>
      <c r="R666">
        <f t="shared" si="75"/>
        <v>2020</v>
      </c>
      <c r="S666" t="s">
        <v>8</v>
      </c>
      <c r="T666" t="s">
        <v>8</v>
      </c>
      <c r="U666" t="s">
        <v>9088</v>
      </c>
      <c r="V666">
        <f>VLOOKUP(P666,'PBT Tag Rates'!$B$5:$E$34,4,FALSE)</f>
        <v>0.98961045999999997</v>
      </c>
      <c r="W666">
        <v>1</v>
      </c>
      <c r="X666" s="16">
        <f>IFERROR(LOOKUP(H666,{30,43,48,53,58,63,68,73,78,83,88,93,97},{42,47,52,57,62,67,72,77,82,87,92,99,100}),999)</f>
        <v>42</v>
      </c>
      <c r="Y666" s="19">
        <f t="shared" si="73"/>
        <v>5.6818181818181825</v>
      </c>
      <c r="Z666" s="19">
        <f t="shared" si="76"/>
        <v>5.7284090909090919</v>
      </c>
      <c r="AA666" s="19">
        <f t="shared" si="77"/>
        <v>17.185227272727278</v>
      </c>
      <c r="AB666" s="19" t="s">
        <v>8887</v>
      </c>
    </row>
    <row r="667" spans="1:28" x14ac:dyDescent="0.35">
      <c r="A667" t="s">
        <v>1562</v>
      </c>
      <c r="B667" t="s">
        <v>3171</v>
      </c>
      <c r="C667" t="s">
        <v>855</v>
      </c>
      <c r="D667" s="1">
        <v>44811</v>
      </c>
      <c r="E667">
        <f t="shared" si="74"/>
        <v>18</v>
      </c>
      <c r="F667" t="s">
        <v>1569</v>
      </c>
      <c r="G667">
        <v>620</v>
      </c>
      <c r="H667">
        <f t="shared" si="71"/>
        <v>62</v>
      </c>
      <c r="I667" t="s">
        <v>7</v>
      </c>
      <c r="J667" t="s">
        <v>8</v>
      </c>
      <c r="L667" t="s">
        <v>6</v>
      </c>
      <c r="M667" t="str">
        <f t="shared" si="72"/>
        <v>M</v>
      </c>
      <c r="N667" t="s">
        <v>3172</v>
      </c>
      <c r="O667" t="s">
        <v>3173</v>
      </c>
      <c r="P667" t="s">
        <v>702</v>
      </c>
      <c r="Q667">
        <v>3</v>
      </c>
      <c r="R667">
        <f t="shared" si="75"/>
        <v>2019</v>
      </c>
      <c r="S667" t="s">
        <v>8</v>
      </c>
      <c r="T667" t="s">
        <v>8</v>
      </c>
      <c r="U667" t="s">
        <v>8975</v>
      </c>
      <c r="V667">
        <f>VLOOKUP(P667,'PBT Tag Rates'!$B$5:$E$34,4,FALSE)</f>
        <v>0.99705232300000002</v>
      </c>
      <c r="W667">
        <v>1</v>
      </c>
      <c r="X667" s="16">
        <f>IFERROR(LOOKUP(H667,{30,43,48,53,58,63,68,73,78,83,88,93,97},{42,47,52,57,62,67,72,77,82,87,92,99,100}),999)</f>
        <v>62</v>
      </c>
      <c r="Y667" s="19">
        <f t="shared" si="73"/>
        <v>5.6818181818181825</v>
      </c>
      <c r="Z667" s="19">
        <f t="shared" si="76"/>
        <v>5.7284090909090919</v>
      </c>
      <c r="AA667" s="19">
        <f t="shared" si="77"/>
        <v>17.185227272727278</v>
      </c>
      <c r="AB667" s="19" t="s">
        <v>8887</v>
      </c>
    </row>
    <row r="668" spans="1:28" x14ac:dyDescent="0.35">
      <c r="A668" t="s">
        <v>1562</v>
      </c>
      <c r="B668" t="s">
        <v>3174</v>
      </c>
      <c r="C668" t="s">
        <v>856</v>
      </c>
      <c r="D668" s="1">
        <v>44811</v>
      </c>
      <c r="E668">
        <f t="shared" si="74"/>
        <v>18</v>
      </c>
      <c r="F668" t="s">
        <v>16</v>
      </c>
      <c r="G668">
        <v>750</v>
      </c>
      <c r="H668">
        <f t="shared" si="71"/>
        <v>75</v>
      </c>
      <c r="I668" t="s">
        <v>7</v>
      </c>
      <c r="J668" t="s">
        <v>8</v>
      </c>
      <c r="L668" t="s">
        <v>16</v>
      </c>
      <c r="M668" t="str">
        <f t="shared" si="72"/>
        <v>F</v>
      </c>
      <c r="N668" t="s">
        <v>2108</v>
      </c>
      <c r="O668" t="s">
        <v>3175</v>
      </c>
      <c r="P668" t="s">
        <v>15</v>
      </c>
      <c r="Q668">
        <v>4</v>
      </c>
      <c r="R668">
        <f t="shared" si="75"/>
        <v>2018</v>
      </c>
      <c r="S668" t="s">
        <v>8</v>
      </c>
      <c r="T668" t="s">
        <v>8</v>
      </c>
      <c r="U668" t="s">
        <v>8977</v>
      </c>
      <c r="V668">
        <f>VLOOKUP(P668,'PBT Tag Rates'!$B$5:$E$34,4,FALSE)</f>
        <v>0.96828396500000002</v>
      </c>
      <c r="W668">
        <v>1</v>
      </c>
      <c r="X668" s="16">
        <f>IFERROR(LOOKUP(H668,{30,43,48,53,58,63,68,73,78,83,88,93,97},{42,47,52,57,62,67,72,77,82,87,92,99,100}),999)</f>
        <v>77</v>
      </c>
      <c r="Y668" s="19">
        <f t="shared" si="73"/>
        <v>5.6818181818181825</v>
      </c>
      <c r="Z668" s="19">
        <f t="shared" si="76"/>
        <v>5.7284090909090919</v>
      </c>
      <c r="AA668" s="19">
        <f t="shared" si="77"/>
        <v>17.185227272727278</v>
      </c>
      <c r="AB668" s="19" t="s">
        <v>8887</v>
      </c>
    </row>
    <row r="669" spans="1:28" x14ac:dyDescent="0.35">
      <c r="A669" t="s">
        <v>1562</v>
      </c>
      <c r="B669" t="s">
        <v>3176</v>
      </c>
      <c r="C669" t="s">
        <v>857</v>
      </c>
      <c r="D669" s="1">
        <v>44811</v>
      </c>
      <c r="E669">
        <f t="shared" si="74"/>
        <v>18</v>
      </c>
      <c r="F669" t="s">
        <v>6</v>
      </c>
      <c r="G669">
        <v>720</v>
      </c>
      <c r="H669">
        <f t="shared" si="71"/>
        <v>72</v>
      </c>
      <c r="I669" t="s">
        <v>7</v>
      </c>
      <c r="J669" t="s">
        <v>8</v>
      </c>
      <c r="L669" t="s">
        <v>6</v>
      </c>
      <c r="M669" t="str">
        <f t="shared" si="72"/>
        <v>M</v>
      </c>
      <c r="N669" t="s">
        <v>8</v>
      </c>
      <c r="O669" t="s">
        <v>8</v>
      </c>
      <c r="P669" t="s">
        <v>11</v>
      </c>
      <c r="Q669" t="s">
        <v>8</v>
      </c>
      <c r="R669" t="str">
        <f t="shared" si="75"/>
        <v>U</v>
      </c>
      <c r="S669" t="s">
        <v>12</v>
      </c>
      <c r="T669">
        <v>1</v>
      </c>
      <c r="U669" t="s">
        <v>11</v>
      </c>
      <c r="V669" t="e">
        <f>VLOOKUP(P669,'PBT Tag Rates'!$B$5:$E$34,4,FALSE)</f>
        <v>#N/A</v>
      </c>
      <c r="W669">
        <v>1</v>
      </c>
      <c r="X669" s="16">
        <f>IFERROR(LOOKUP(H669,{30,43,48,53,58,63,68,73,78,83,88,93,97},{42,47,52,57,62,67,72,77,82,87,92,99,100}),999)</f>
        <v>72</v>
      </c>
      <c r="Y669" s="19">
        <f t="shared" si="73"/>
        <v>5.6818181818181825</v>
      </c>
      <c r="Z669" s="19">
        <f t="shared" si="76"/>
        <v>5.7284090909090919</v>
      </c>
      <c r="AA669" s="19">
        <f t="shared" si="77"/>
        <v>17.185227272727278</v>
      </c>
      <c r="AB669" s="19" t="s">
        <v>8887</v>
      </c>
    </row>
    <row r="670" spans="1:28" x14ac:dyDescent="0.35">
      <c r="A670" t="s">
        <v>1562</v>
      </c>
      <c r="B670" t="s">
        <v>3177</v>
      </c>
      <c r="C670" t="s">
        <v>860</v>
      </c>
      <c r="D670" s="1">
        <v>44811</v>
      </c>
      <c r="E670">
        <f t="shared" si="74"/>
        <v>18</v>
      </c>
      <c r="F670" t="s">
        <v>16</v>
      </c>
      <c r="G670">
        <v>800</v>
      </c>
      <c r="H670">
        <f t="shared" si="71"/>
        <v>80</v>
      </c>
      <c r="I670" t="s">
        <v>9</v>
      </c>
      <c r="J670" t="s">
        <v>8</v>
      </c>
      <c r="L670" t="s">
        <v>16</v>
      </c>
      <c r="M670" t="str">
        <f t="shared" si="72"/>
        <v>F</v>
      </c>
      <c r="N670" t="s">
        <v>8</v>
      </c>
      <c r="O670" t="s">
        <v>8</v>
      </c>
      <c r="P670" t="s">
        <v>11</v>
      </c>
      <c r="Q670" t="s">
        <v>8</v>
      </c>
      <c r="R670" t="str">
        <f t="shared" si="75"/>
        <v>U</v>
      </c>
      <c r="S670" t="s">
        <v>12</v>
      </c>
      <c r="T670">
        <v>0.999999999999998</v>
      </c>
      <c r="U670" t="s">
        <v>8890</v>
      </c>
      <c r="V670" t="e">
        <f>VLOOKUP(P670,'PBT Tag Rates'!$B$5:$E$34,4,FALSE)</f>
        <v>#N/A</v>
      </c>
      <c r="W670">
        <v>1</v>
      </c>
      <c r="X670" s="16">
        <f>IFERROR(LOOKUP(H670,{30,43,48,53,58,63,68,73,78,83,88,93,97},{42,47,52,57,62,67,72,77,82,87,92,99,100}),999)</f>
        <v>82</v>
      </c>
      <c r="Y670" s="19">
        <f t="shared" si="73"/>
        <v>5.6818181818181825</v>
      </c>
      <c r="Z670" s="19">
        <f t="shared" si="76"/>
        <v>5.7284090909090919</v>
      </c>
      <c r="AA670" s="19">
        <f t="shared" si="77"/>
        <v>17.185227272727278</v>
      </c>
      <c r="AB670" s="19" t="s">
        <v>8887</v>
      </c>
    </row>
    <row r="671" spans="1:28" x14ac:dyDescent="0.35">
      <c r="A671" t="s">
        <v>1562</v>
      </c>
      <c r="B671" t="s">
        <v>3178</v>
      </c>
      <c r="C671" t="s">
        <v>861</v>
      </c>
      <c r="D671" s="1">
        <v>44811</v>
      </c>
      <c r="E671">
        <f t="shared" si="74"/>
        <v>18</v>
      </c>
      <c r="F671" t="s">
        <v>16</v>
      </c>
      <c r="G671">
        <v>810</v>
      </c>
      <c r="H671">
        <f t="shared" si="71"/>
        <v>81</v>
      </c>
      <c r="I671" t="s">
        <v>7</v>
      </c>
      <c r="J671" t="s">
        <v>8</v>
      </c>
      <c r="L671" t="s">
        <v>16</v>
      </c>
      <c r="M671" t="str">
        <f t="shared" si="72"/>
        <v>F</v>
      </c>
      <c r="N671" t="s">
        <v>8</v>
      </c>
      <c r="O671" t="s">
        <v>8</v>
      </c>
      <c r="P671" t="s">
        <v>11</v>
      </c>
      <c r="Q671" t="s">
        <v>8</v>
      </c>
      <c r="R671" t="str">
        <f t="shared" si="75"/>
        <v>U</v>
      </c>
      <c r="S671" t="s">
        <v>12</v>
      </c>
      <c r="T671">
        <v>0.999999999999998</v>
      </c>
      <c r="U671" t="s">
        <v>11</v>
      </c>
      <c r="V671" t="e">
        <f>VLOOKUP(P671,'PBT Tag Rates'!$B$5:$E$34,4,FALSE)</f>
        <v>#N/A</v>
      </c>
      <c r="W671">
        <v>1</v>
      </c>
      <c r="X671" s="16">
        <f>IFERROR(LOOKUP(H671,{30,43,48,53,58,63,68,73,78,83,88,93,97},{42,47,52,57,62,67,72,77,82,87,92,99,100}),999)</f>
        <v>82</v>
      </c>
      <c r="Y671" s="19">
        <f t="shared" si="73"/>
        <v>5.6818181818181825</v>
      </c>
      <c r="Z671" s="19">
        <f t="shared" si="76"/>
        <v>5.7284090909090919</v>
      </c>
      <c r="AA671" s="19">
        <f t="shared" si="77"/>
        <v>17.185227272727278</v>
      </c>
      <c r="AB671" s="19" t="s">
        <v>8887</v>
      </c>
    </row>
    <row r="672" spans="1:28" x14ac:dyDescent="0.35">
      <c r="A672" t="s">
        <v>1562</v>
      </c>
      <c r="B672" t="s">
        <v>3179</v>
      </c>
      <c r="C672" t="s">
        <v>862</v>
      </c>
      <c r="D672" s="1">
        <v>44811</v>
      </c>
      <c r="E672">
        <f t="shared" si="74"/>
        <v>18</v>
      </c>
      <c r="F672" t="s">
        <v>1569</v>
      </c>
      <c r="G672">
        <v>650</v>
      </c>
      <c r="H672">
        <f t="shared" si="71"/>
        <v>65</v>
      </c>
      <c r="I672" t="s">
        <v>7</v>
      </c>
      <c r="J672" t="s">
        <v>8</v>
      </c>
      <c r="L672" t="s">
        <v>6</v>
      </c>
      <c r="M672" t="str">
        <f t="shared" si="72"/>
        <v>M</v>
      </c>
      <c r="N672" t="s">
        <v>1907</v>
      </c>
      <c r="O672" t="s">
        <v>3180</v>
      </c>
      <c r="P672" t="s">
        <v>557</v>
      </c>
      <c r="Q672">
        <v>3</v>
      </c>
      <c r="R672">
        <f t="shared" si="75"/>
        <v>2019</v>
      </c>
      <c r="S672" t="s">
        <v>8</v>
      </c>
      <c r="T672" t="s">
        <v>8</v>
      </c>
      <c r="U672" t="s">
        <v>9084</v>
      </c>
      <c r="V672">
        <f>VLOOKUP(P672,'PBT Tag Rates'!$B$5:$E$34,4,FALSE)</f>
        <v>0.95971980899999998</v>
      </c>
      <c r="W672">
        <v>1</v>
      </c>
      <c r="X672" s="16">
        <f>IFERROR(LOOKUP(H672,{30,43,48,53,58,63,68,73,78,83,88,93,97},{42,47,52,57,62,67,72,77,82,87,92,99,100}),999)</f>
        <v>67</v>
      </c>
      <c r="Y672" s="19">
        <f t="shared" si="73"/>
        <v>5.6818181818181825</v>
      </c>
      <c r="Z672" s="19">
        <f t="shared" si="76"/>
        <v>5.7284090909090919</v>
      </c>
      <c r="AA672" s="19">
        <f t="shared" si="77"/>
        <v>17.185227272727278</v>
      </c>
      <c r="AB672" s="19" t="s">
        <v>8887</v>
      </c>
    </row>
    <row r="673" spans="1:28" x14ac:dyDescent="0.35">
      <c r="A673" t="s">
        <v>1562</v>
      </c>
      <c r="B673" t="s">
        <v>3181</v>
      </c>
      <c r="C673" t="s">
        <v>864</v>
      </c>
      <c r="D673" s="1">
        <v>44811</v>
      </c>
      <c r="E673">
        <f t="shared" si="74"/>
        <v>18</v>
      </c>
      <c r="F673" t="s">
        <v>1569</v>
      </c>
      <c r="G673">
        <v>600</v>
      </c>
      <c r="H673">
        <f t="shared" si="71"/>
        <v>60</v>
      </c>
      <c r="I673" t="s">
        <v>7</v>
      </c>
      <c r="J673" t="s">
        <v>8</v>
      </c>
      <c r="L673" t="s">
        <v>6</v>
      </c>
      <c r="M673" t="str">
        <f t="shared" si="72"/>
        <v>M</v>
      </c>
      <c r="N673" t="s">
        <v>3182</v>
      </c>
      <c r="O673" t="s">
        <v>3183</v>
      </c>
      <c r="P673" t="s">
        <v>557</v>
      </c>
      <c r="Q673">
        <v>3</v>
      </c>
      <c r="R673">
        <f t="shared" si="75"/>
        <v>2019</v>
      </c>
      <c r="S673" t="s">
        <v>8</v>
      </c>
      <c r="T673" t="s">
        <v>8</v>
      </c>
      <c r="U673" t="s">
        <v>9090</v>
      </c>
      <c r="V673">
        <f>VLOOKUP(P673,'PBT Tag Rates'!$B$5:$E$34,4,FALSE)</f>
        <v>0.95971980899999998</v>
      </c>
      <c r="W673">
        <v>1</v>
      </c>
      <c r="X673" s="16">
        <f>IFERROR(LOOKUP(H673,{30,43,48,53,58,63,68,73,78,83,88,93,97},{42,47,52,57,62,67,72,77,82,87,92,99,100}),999)</f>
        <v>62</v>
      </c>
      <c r="Y673" s="19">
        <f t="shared" si="73"/>
        <v>5.6818181818181825</v>
      </c>
      <c r="Z673" s="19">
        <f t="shared" si="76"/>
        <v>5.7284090909090919</v>
      </c>
      <c r="AA673" s="19">
        <f t="shared" si="77"/>
        <v>17.185227272727278</v>
      </c>
      <c r="AB673" s="19" t="s">
        <v>8887</v>
      </c>
    </row>
    <row r="674" spans="1:28" x14ac:dyDescent="0.35">
      <c r="A674" t="s">
        <v>1562</v>
      </c>
      <c r="B674" t="s">
        <v>3184</v>
      </c>
      <c r="C674" t="s">
        <v>865</v>
      </c>
      <c r="D674" s="1">
        <v>44811</v>
      </c>
      <c r="E674">
        <f t="shared" si="74"/>
        <v>18</v>
      </c>
      <c r="F674" t="s">
        <v>1569</v>
      </c>
      <c r="G674">
        <v>470</v>
      </c>
      <c r="H674">
        <f t="shared" si="71"/>
        <v>47</v>
      </c>
      <c r="I674" t="s">
        <v>9</v>
      </c>
      <c r="J674">
        <v>1</v>
      </c>
      <c r="L674" t="s">
        <v>6</v>
      </c>
      <c r="M674" t="str">
        <f t="shared" si="72"/>
        <v>M</v>
      </c>
      <c r="N674" t="s">
        <v>3185</v>
      </c>
      <c r="O674" t="s">
        <v>3186</v>
      </c>
      <c r="P674" t="s">
        <v>2035</v>
      </c>
      <c r="Q674">
        <v>2</v>
      </c>
      <c r="R674">
        <f t="shared" si="75"/>
        <v>2020</v>
      </c>
      <c r="S674" t="s">
        <v>8</v>
      </c>
      <c r="T674" t="s">
        <v>8</v>
      </c>
      <c r="U674" t="s">
        <v>9086</v>
      </c>
      <c r="V674">
        <f>VLOOKUP(P674,'PBT Tag Rates'!$B$5:$E$34,4,FALSE)</f>
        <v>0.98961045999999997</v>
      </c>
      <c r="W674">
        <v>1</v>
      </c>
      <c r="X674" s="16">
        <f>IFERROR(LOOKUP(H674,{30,43,48,53,58,63,68,73,78,83,88,93,97},{42,47,52,57,62,67,72,77,82,87,92,99,100}),999)</f>
        <v>47</v>
      </c>
      <c r="Y674" s="19">
        <f t="shared" si="73"/>
        <v>5.6818181818181825</v>
      </c>
      <c r="Z674" s="19">
        <f t="shared" si="76"/>
        <v>5.7284090909090919</v>
      </c>
      <c r="AA674" s="19">
        <f t="shared" si="77"/>
        <v>17.185227272727278</v>
      </c>
      <c r="AB674" s="19" t="s">
        <v>8887</v>
      </c>
    </row>
    <row r="675" spans="1:28" x14ac:dyDescent="0.35">
      <c r="A675" t="s">
        <v>1562</v>
      </c>
      <c r="B675" t="s">
        <v>3187</v>
      </c>
      <c r="C675" t="s">
        <v>866</v>
      </c>
      <c r="D675" s="1">
        <v>44811</v>
      </c>
      <c r="E675">
        <f t="shared" si="74"/>
        <v>18</v>
      </c>
      <c r="F675" t="s">
        <v>16</v>
      </c>
      <c r="G675">
        <v>790</v>
      </c>
      <c r="H675">
        <f t="shared" si="71"/>
        <v>79</v>
      </c>
      <c r="I675" t="s">
        <v>7</v>
      </c>
      <c r="J675" t="s">
        <v>8</v>
      </c>
      <c r="L675" t="s">
        <v>16</v>
      </c>
      <c r="M675" t="str">
        <f t="shared" si="72"/>
        <v>F</v>
      </c>
      <c r="N675" t="s">
        <v>8</v>
      </c>
      <c r="O675" t="s">
        <v>8</v>
      </c>
      <c r="P675" t="s">
        <v>11</v>
      </c>
      <c r="Q675" t="s">
        <v>8</v>
      </c>
      <c r="R675" t="str">
        <f t="shared" si="75"/>
        <v>U</v>
      </c>
      <c r="S675" t="s">
        <v>12</v>
      </c>
      <c r="T675">
        <v>0.999999999999999</v>
      </c>
      <c r="U675" t="s">
        <v>11</v>
      </c>
      <c r="V675" t="e">
        <f>VLOOKUP(P675,'PBT Tag Rates'!$B$5:$E$34,4,FALSE)</f>
        <v>#N/A</v>
      </c>
      <c r="W675">
        <v>1</v>
      </c>
      <c r="X675" s="16">
        <f>IFERROR(LOOKUP(H675,{30,43,48,53,58,63,68,73,78,83,88,93,97},{42,47,52,57,62,67,72,77,82,87,92,99,100}),999)</f>
        <v>82</v>
      </c>
      <c r="Y675" s="19">
        <f t="shared" si="73"/>
        <v>5.6818181818181825</v>
      </c>
      <c r="Z675" s="19">
        <f t="shared" si="76"/>
        <v>5.7284090909090919</v>
      </c>
      <c r="AA675" s="19">
        <f t="shared" si="77"/>
        <v>17.185227272727278</v>
      </c>
      <c r="AB675" s="19" t="s">
        <v>8887</v>
      </c>
    </row>
    <row r="676" spans="1:28" x14ac:dyDescent="0.35">
      <c r="A676" t="s">
        <v>1562</v>
      </c>
      <c r="B676" t="s">
        <v>3188</v>
      </c>
      <c r="C676" t="s">
        <v>867</v>
      </c>
      <c r="D676" s="1">
        <v>44811</v>
      </c>
      <c r="E676">
        <f t="shared" si="74"/>
        <v>18</v>
      </c>
      <c r="F676" t="s">
        <v>16</v>
      </c>
      <c r="G676">
        <v>800</v>
      </c>
      <c r="H676">
        <f t="shared" si="71"/>
        <v>80</v>
      </c>
      <c r="I676" t="s">
        <v>7</v>
      </c>
      <c r="J676" t="s">
        <v>8</v>
      </c>
      <c r="L676" t="s">
        <v>16</v>
      </c>
      <c r="M676" t="str">
        <f t="shared" si="72"/>
        <v>F</v>
      </c>
      <c r="N676" t="s">
        <v>25</v>
      </c>
      <c r="O676" t="s">
        <v>1867</v>
      </c>
      <c r="P676" t="s">
        <v>19</v>
      </c>
      <c r="Q676">
        <v>4</v>
      </c>
      <c r="R676">
        <f t="shared" si="75"/>
        <v>2018</v>
      </c>
      <c r="S676" t="s">
        <v>8</v>
      </c>
      <c r="T676" t="s">
        <v>8</v>
      </c>
      <c r="U676" t="s">
        <v>9006</v>
      </c>
      <c r="V676">
        <f>VLOOKUP(P676,'PBT Tag Rates'!$B$5:$E$34,4,FALSE)</f>
        <v>0.80551598400000002</v>
      </c>
      <c r="W676">
        <v>1</v>
      </c>
      <c r="X676" s="16">
        <f>IFERROR(LOOKUP(H676,{30,43,48,53,58,63,68,73,78,83,88,93,97},{42,47,52,57,62,67,72,77,82,87,92,99,100}),999)</f>
        <v>82</v>
      </c>
      <c r="Y676" s="19">
        <f t="shared" si="73"/>
        <v>5.6818181818181825</v>
      </c>
      <c r="Z676" s="19">
        <f t="shared" si="76"/>
        <v>5.7284090909090919</v>
      </c>
      <c r="AA676" s="19">
        <f t="shared" si="77"/>
        <v>17.185227272727278</v>
      </c>
      <c r="AB676" s="19" t="s">
        <v>8886</v>
      </c>
    </row>
    <row r="677" spans="1:28" x14ac:dyDescent="0.35">
      <c r="A677" t="s">
        <v>1562</v>
      </c>
      <c r="B677" t="s">
        <v>3189</v>
      </c>
      <c r="C677" t="s">
        <v>868</v>
      </c>
      <c r="D677" s="1">
        <v>44811</v>
      </c>
      <c r="E677">
        <f t="shared" si="74"/>
        <v>18</v>
      </c>
      <c r="F677" t="s">
        <v>16</v>
      </c>
      <c r="G677">
        <v>790</v>
      </c>
      <c r="H677">
        <f t="shared" si="71"/>
        <v>79</v>
      </c>
      <c r="I677" t="s">
        <v>9</v>
      </c>
      <c r="J677">
        <v>1</v>
      </c>
      <c r="L677" t="s">
        <v>16</v>
      </c>
      <c r="M677" t="str">
        <f t="shared" si="72"/>
        <v>F</v>
      </c>
      <c r="N677" t="s">
        <v>2063</v>
      </c>
      <c r="O677" t="s">
        <v>3190</v>
      </c>
      <c r="P677" t="s">
        <v>19</v>
      </c>
      <c r="Q677">
        <v>4</v>
      </c>
      <c r="R677">
        <f t="shared" si="75"/>
        <v>2018</v>
      </c>
      <c r="S677" t="s">
        <v>8</v>
      </c>
      <c r="T677" t="s">
        <v>8</v>
      </c>
      <c r="U677" t="s">
        <v>9006</v>
      </c>
      <c r="V677">
        <f>VLOOKUP(P677,'PBT Tag Rates'!$B$5:$E$34,4,FALSE)</f>
        <v>0.80551598400000002</v>
      </c>
      <c r="W677">
        <v>1</v>
      </c>
      <c r="X677" s="16">
        <f>IFERROR(LOOKUP(H677,{30,43,48,53,58,63,68,73,78,83,88,93,97},{42,47,52,57,62,67,72,77,82,87,92,99,100}),999)</f>
        <v>82</v>
      </c>
      <c r="Y677" s="19">
        <f t="shared" si="73"/>
        <v>5.6818181818181825</v>
      </c>
      <c r="Z677" s="19">
        <f t="shared" si="76"/>
        <v>5.7284090909090919</v>
      </c>
      <c r="AA677" s="19">
        <f t="shared" si="77"/>
        <v>17.185227272727278</v>
      </c>
      <c r="AB677" s="19" t="s">
        <v>8886</v>
      </c>
    </row>
    <row r="678" spans="1:28" x14ac:dyDescent="0.35">
      <c r="A678" t="s">
        <v>1562</v>
      </c>
      <c r="B678" t="s">
        <v>3191</v>
      </c>
      <c r="C678" t="s">
        <v>871</v>
      </c>
      <c r="D678" s="1">
        <v>44811</v>
      </c>
      <c r="E678">
        <f t="shared" si="74"/>
        <v>18</v>
      </c>
      <c r="F678" t="s">
        <v>16</v>
      </c>
      <c r="G678">
        <v>730</v>
      </c>
      <c r="H678">
        <f t="shared" si="71"/>
        <v>73</v>
      </c>
      <c r="I678" t="s">
        <v>7</v>
      </c>
      <c r="J678" t="s">
        <v>8</v>
      </c>
      <c r="L678" t="s">
        <v>16</v>
      </c>
      <c r="M678" t="str">
        <f t="shared" si="72"/>
        <v>F</v>
      </c>
      <c r="N678" t="s">
        <v>646</v>
      </c>
      <c r="O678" t="s">
        <v>647</v>
      </c>
      <c r="P678" t="s">
        <v>19</v>
      </c>
      <c r="Q678">
        <v>4</v>
      </c>
      <c r="R678">
        <f t="shared" si="75"/>
        <v>2018</v>
      </c>
      <c r="S678" t="s">
        <v>8</v>
      </c>
      <c r="T678" t="s">
        <v>8</v>
      </c>
      <c r="U678" t="s">
        <v>9086</v>
      </c>
      <c r="V678">
        <f>VLOOKUP(P678,'PBT Tag Rates'!$B$5:$E$34,4,FALSE)</f>
        <v>0.80551598400000002</v>
      </c>
      <c r="W678">
        <v>1</v>
      </c>
      <c r="X678" s="16">
        <f>IFERROR(LOOKUP(H678,{30,43,48,53,58,63,68,73,78,83,88,93,97},{42,47,52,57,62,67,72,77,82,87,92,99,100}),999)</f>
        <v>77</v>
      </c>
      <c r="Y678" s="19">
        <f t="shared" si="73"/>
        <v>5.6818181818181825</v>
      </c>
      <c r="Z678" s="19">
        <f t="shared" si="76"/>
        <v>5.7284090909090919</v>
      </c>
      <c r="AA678" s="19">
        <f t="shared" si="77"/>
        <v>17.185227272727278</v>
      </c>
      <c r="AB678" s="19" t="s">
        <v>8887</v>
      </c>
    </row>
    <row r="679" spans="1:28" x14ac:dyDescent="0.35">
      <c r="A679" t="s">
        <v>1562</v>
      </c>
      <c r="B679" t="s">
        <v>3192</v>
      </c>
      <c r="C679" t="s">
        <v>873</v>
      </c>
      <c r="D679" s="1">
        <v>44811</v>
      </c>
      <c r="E679">
        <f t="shared" si="74"/>
        <v>18</v>
      </c>
      <c r="F679" t="s">
        <v>6</v>
      </c>
      <c r="G679">
        <v>710</v>
      </c>
      <c r="H679">
        <f t="shared" si="71"/>
        <v>71</v>
      </c>
      <c r="I679" t="s">
        <v>9</v>
      </c>
      <c r="J679">
        <v>1</v>
      </c>
      <c r="L679" t="s">
        <v>6</v>
      </c>
      <c r="M679" t="str">
        <f t="shared" si="72"/>
        <v>M</v>
      </c>
      <c r="N679" t="s">
        <v>8</v>
      </c>
      <c r="O679" t="s">
        <v>8</v>
      </c>
      <c r="P679" t="s">
        <v>11</v>
      </c>
      <c r="Q679" t="s">
        <v>8</v>
      </c>
      <c r="R679" t="str">
        <f t="shared" si="75"/>
        <v>U</v>
      </c>
      <c r="S679" t="s">
        <v>12</v>
      </c>
      <c r="T679">
        <v>1</v>
      </c>
      <c r="U679" t="s">
        <v>8890</v>
      </c>
      <c r="V679" t="e">
        <f>VLOOKUP(P679,'PBT Tag Rates'!$B$5:$E$34,4,FALSE)</f>
        <v>#N/A</v>
      </c>
      <c r="W679">
        <v>1</v>
      </c>
      <c r="X679" s="16">
        <f>IFERROR(LOOKUP(H679,{30,43,48,53,58,63,68,73,78,83,88,93,97},{42,47,52,57,62,67,72,77,82,87,92,99,100}),999)</f>
        <v>72</v>
      </c>
      <c r="Y679" s="19">
        <f t="shared" si="73"/>
        <v>5.6818181818181825</v>
      </c>
      <c r="Z679" s="19">
        <f t="shared" si="76"/>
        <v>5.7284090909090919</v>
      </c>
      <c r="AA679" s="19">
        <f t="shared" si="77"/>
        <v>17.185227272727278</v>
      </c>
      <c r="AB679" s="19" t="s">
        <v>8887</v>
      </c>
    </row>
    <row r="680" spans="1:28" x14ac:dyDescent="0.35">
      <c r="A680" t="s">
        <v>1562</v>
      </c>
      <c r="B680" t="s">
        <v>3193</v>
      </c>
      <c r="C680" t="s">
        <v>876</v>
      </c>
      <c r="D680" s="1">
        <v>44811</v>
      </c>
      <c r="E680">
        <f t="shared" si="74"/>
        <v>18</v>
      </c>
      <c r="F680" t="s">
        <v>16</v>
      </c>
      <c r="G680">
        <v>690</v>
      </c>
      <c r="H680">
        <f t="shared" si="71"/>
        <v>69</v>
      </c>
      <c r="I680" t="s">
        <v>9</v>
      </c>
      <c r="J680">
        <v>1</v>
      </c>
      <c r="L680" t="s">
        <v>16</v>
      </c>
      <c r="M680" t="str">
        <f t="shared" si="72"/>
        <v>F</v>
      </c>
      <c r="N680" t="s">
        <v>2674</v>
      </c>
      <c r="O680" t="s">
        <v>3194</v>
      </c>
      <c r="P680" t="s">
        <v>557</v>
      </c>
      <c r="Q680">
        <v>3</v>
      </c>
      <c r="R680">
        <f t="shared" si="75"/>
        <v>2019</v>
      </c>
      <c r="S680" t="s">
        <v>8</v>
      </c>
      <c r="T680" t="s">
        <v>8</v>
      </c>
      <c r="U680" t="s">
        <v>9006</v>
      </c>
      <c r="V680">
        <f>VLOOKUP(P680,'PBT Tag Rates'!$B$5:$E$34,4,FALSE)</f>
        <v>0.95971980899999998</v>
      </c>
      <c r="W680">
        <v>1</v>
      </c>
      <c r="X680" s="16">
        <f>IFERROR(LOOKUP(H680,{30,43,48,53,58,63,68,73,78,83,88,93,97},{42,47,52,57,62,67,72,77,82,87,92,99,100}),999)</f>
        <v>72</v>
      </c>
      <c r="Y680" s="19">
        <f t="shared" si="73"/>
        <v>5.6818181818181825</v>
      </c>
      <c r="Z680" s="19">
        <f t="shared" si="76"/>
        <v>5.7284090909090919</v>
      </c>
      <c r="AA680" s="19">
        <f t="shared" si="77"/>
        <v>17.185227272727278</v>
      </c>
      <c r="AB680" s="19" t="s">
        <v>8886</v>
      </c>
    </row>
    <row r="681" spans="1:28" x14ac:dyDescent="0.35">
      <c r="A681" t="s">
        <v>1562</v>
      </c>
      <c r="B681" t="s">
        <v>3195</v>
      </c>
      <c r="C681" t="s">
        <v>877</v>
      </c>
      <c r="D681" s="1">
        <v>44811</v>
      </c>
      <c r="E681">
        <f t="shared" si="74"/>
        <v>18</v>
      </c>
      <c r="F681" t="s">
        <v>1569</v>
      </c>
      <c r="G681">
        <v>600</v>
      </c>
      <c r="H681">
        <f t="shared" si="71"/>
        <v>60</v>
      </c>
      <c r="I681" t="s">
        <v>7</v>
      </c>
      <c r="J681" t="s">
        <v>8</v>
      </c>
      <c r="L681" t="s">
        <v>6</v>
      </c>
      <c r="M681" t="str">
        <f t="shared" si="72"/>
        <v>M</v>
      </c>
      <c r="N681" t="s">
        <v>8</v>
      </c>
      <c r="O681" t="s">
        <v>8</v>
      </c>
      <c r="P681" t="s">
        <v>11</v>
      </c>
      <c r="Q681" t="s">
        <v>8</v>
      </c>
      <c r="R681" t="str">
        <f t="shared" si="75"/>
        <v>U</v>
      </c>
      <c r="S681" t="s">
        <v>12</v>
      </c>
      <c r="T681">
        <v>1</v>
      </c>
      <c r="U681" t="s">
        <v>11</v>
      </c>
      <c r="V681" t="e">
        <f>VLOOKUP(P681,'PBT Tag Rates'!$B$5:$E$34,4,FALSE)</f>
        <v>#N/A</v>
      </c>
      <c r="W681">
        <v>1</v>
      </c>
      <c r="X681" s="16">
        <f>IFERROR(LOOKUP(H681,{30,43,48,53,58,63,68,73,78,83,88,93,97},{42,47,52,57,62,67,72,77,82,87,92,99,100}),999)</f>
        <v>62</v>
      </c>
      <c r="Y681" s="19">
        <f t="shared" si="73"/>
        <v>5.6818181818181825</v>
      </c>
      <c r="Z681" s="19">
        <f t="shared" si="76"/>
        <v>5.7284090909090919</v>
      </c>
      <c r="AA681" s="19">
        <f t="shared" si="77"/>
        <v>17.185227272727278</v>
      </c>
      <c r="AB681" s="19" t="s">
        <v>8887</v>
      </c>
    </row>
    <row r="682" spans="1:28" x14ac:dyDescent="0.35">
      <c r="A682" t="s">
        <v>1562</v>
      </c>
      <c r="B682" t="s">
        <v>3196</v>
      </c>
      <c r="C682" t="s">
        <v>880</v>
      </c>
      <c r="D682" s="1">
        <v>44811</v>
      </c>
      <c r="E682">
        <f t="shared" si="74"/>
        <v>18</v>
      </c>
      <c r="F682" t="s">
        <v>16</v>
      </c>
      <c r="G682">
        <v>760</v>
      </c>
      <c r="H682">
        <f t="shared" si="71"/>
        <v>76</v>
      </c>
      <c r="I682" t="s">
        <v>7</v>
      </c>
      <c r="J682" t="s">
        <v>8</v>
      </c>
      <c r="L682" t="s">
        <v>16</v>
      </c>
      <c r="M682" t="str">
        <f t="shared" si="72"/>
        <v>F</v>
      </c>
      <c r="N682" t="s">
        <v>3197</v>
      </c>
      <c r="O682" t="s">
        <v>3198</v>
      </c>
      <c r="P682" t="s">
        <v>19</v>
      </c>
      <c r="Q682">
        <v>4</v>
      </c>
      <c r="R682">
        <f t="shared" si="75"/>
        <v>2018</v>
      </c>
      <c r="S682" t="s">
        <v>8</v>
      </c>
      <c r="T682" t="s">
        <v>8</v>
      </c>
      <c r="U682" t="s">
        <v>8875</v>
      </c>
      <c r="V682">
        <f>VLOOKUP(P682,'PBT Tag Rates'!$B$5:$E$34,4,FALSE)</f>
        <v>0.80551598400000002</v>
      </c>
      <c r="W682">
        <v>1</v>
      </c>
      <c r="X682" s="16">
        <f>IFERROR(LOOKUP(H682,{30,43,48,53,58,63,68,73,78,83,88,93,97},{42,47,52,57,62,67,72,77,82,87,92,99,100}),999)</f>
        <v>77</v>
      </c>
      <c r="Y682" s="19">
        <f t="shared" si="73"/>
        <v>5.6818181818181825</v>
      </c>
      <c r="Z682" s="19">
        <f t="shared" si="76"/>
        <v>5.7284090909090919</v>
      </c>
      <c r="AA682" s="19">
        <f t="shared" si="77"/>
        <v>17.185227272727278</v>
      </c>
      <c r="AB682" s="19" t="s">
        <v>8886</v>
      </c>
    </row>
    <row r="683" spans="1:28" x14ac:dyDescent="0.35">
      <c r="A683" t="s">
        <v>1562</v>
      </c>
      <c r="B683" t="s">
        <v>3199</v>
      </c>
      <c r="C683" t="s">
        <v>881</v>
      </c>
      <c r="D683" s="1">
        <v>44811</v>
      </c>
      <c r="E683">
        <f t="shared" si="74"/>
        <v>18</v>
      </c>
      <c r="F683" t="s">
        <v>16</v>
      </c>
      <c r="G683">
        <v>790</v>
      </c>
      <c r="H683">
        <f t="shared" si="71"/>
        <v>79</v>
      </c>
      <c r="I683" t="s">
        <v>9</v>
      </c>
      <c r="J683">
        <v>1</v>
      </c>
      <c r="L683" t="s">
        <v>16</v>
      </c>
      <c r="M683" t="str">
        <f t="shared" si="72"/>
        <v>F</v>
      </c>
      <c r="N683" t="s">
        <v>1175</v>
      </c>
      <c r="O683" t="s">
        <v>3200</v>
      </c>
      <c r="P683" t="s">
        <v>19</v>
      </c>
      <c r="Q683">
        <v>4</v>
      </c>
      <c r="R683">
        <f t="shared" si="75"/>
        <v>2018</v>
      </c>
      <c r="S683" t="s">
        <v>8</v>
      </c>
      <c r="T683" t="s">
        <v>8</v>
      </c>
      <c r="U683" t="s">
        <v>9006</v>
      </c>
      <c r="V683">
        <f>VLOOKUP(P683,'PBT Tag Rates'!$B$5:$E$34,4,FALSE)</f>
        <v>0.80551598400000002</v>
      </c>
      <c r="W683">
        <v>1</v>
      </c>
      <c r="X683" s="16">
        <f>IFERROR(LOOKUP(H683,{30,43,48,53,58,63,68,73,78,83,88,93,97},{42,47,52,57,62,67,72,77,82,87,92,99,100}),999)</f>
        <v>82</v>
      </c>
      <c r="Y683" s="19">
        <f t="shared" si="73"/>
        <v>5.6818181818181825</v>
      </c>
      <c r="Z683" s="19">
        <f t="shared" si="76"/>
        <v>5.7284090909090919</v>
      </c>
      <c r="AA683" s="19">
        <f t="shared" si="77"/>
        <v>17.185227272727278</v>
      </c>
      <c r="AB683" s="19" t="s">
        <v>8886</v>
      </c>
    </row>
    <row r="684" spans="1:28" x14ac:dyDescent="0.35">
      <c r="A684" t="s">
        <v>1562</v>
      </c>
      <c r="B684" t="s">
        <v>3201</v>
      </c>
      <c r="C684" t="s">
        <v>884</v>
      </c>
      <c r="D684" s="1">
        <v>44811</v>
      </c>
      <c r="E684">
        <f t="shared" si="74"/>
        <v>18</v>
      </c>
      <c r="F684" t="s">
        <v>6</v>
      </c>
      <c r="G684">
        <v>710</v>
      </c>
      <c r="H684">
        <f t="shared" si="71"/>
        <v>71</v>
      </c>
      <c r="I684" t="s">
        <v>9</v>
      </c>
      <c r="J684">
        <v>1</v>
      </c>
      <c r="L684" t="s">
        <v>6</v>
      </c>
      <c r="M684" t="str">
        <f t="shared" si="72"/>
        <v>M</v>
      </c>
      <c r="N684" t="s">
        <v>1765</v>
      </c>
      <c r="O684" t="s">
        <v>1874</v>
      </c>
      <c r="P684" t="s">
        <v>19</v>
      </c>
      <c r="Q684">
        <v>4</v>
      </c>
      <c r="R684">
        <f t="shared" si="75"/>
        <v>2018</v>
      </c>
      <c r="S684" t="s">
        <v>8</v>
      </c>
      <c r="T684" t="s">
        <v>8</v>
      </c>
      <c r="U684" t="s">
        <v>9086</v>
      </c>
      <c r="V684">
        <f>VLOOKUP(P684,'PBT Tag Rates'!$B$5:$E$34,4,FALSE)</f>
        <v>0.80551598400000002</v>
      </c>
      <c r="W684">
        <v>1</v>
      </c>
      <c r="X684" s="16">
        <f>IFERROR(LOOKUP(H684,{30,43,48,53,58,63,68,73,78,83,88,93,97},{42,47,52,57,62,67,72,77,82,87,92,99,100}),999)</f>
        <v>72</v>
      </c>
      <c r="Y684" s="19">
        <f t="shared" si="73"/>
        <v>5.6818181818181825</v>
      </c>
      <c r="Z684" s="19">
        <f t="shared" si="76"/>
        <v>5.7284090909090919</v>
      </c>
      <c r="AA684" s="19">
        <f t="shared" si="77"/>
        <v>17.185227272727278</v>
      </c>
      <c r="AB684" s="19" t="s">
        <v>8887</v>
      </c>
    </row>
    <row r="685" spans="1:28" x14ac:dyDescent="0.35">
      <c r="A685" t="s">
        <v>1562</v>
      </c>
      <c r="B685" t="s">
        <v>3202</v>
      </c>
      <c r="C685" t="s">
        <v>885</v>
      </c>
      <c r="D685" s="1">
        <v>44811</v>
      </c>
      <c r="E685">
        <f t="shared" si="74"/>
        <v>18</v>
      </c>
      <c r="F685" t="s">
        <v>1569</v>
      </c>
      <c r="G685">
        <v>680</v>
      </c>
      <c r="H685">
        <f t="shared" si="71"/>
        <v>68</v>
      </c>
      <c r="I685" t="s">
        <v>9</v>
      </c>
      <c r="J685" t="s">
        <v>8</v>
      </c>
      <c r="L685" t="s">
        <v>6</v>
      </c>
      <c r="M685" t="str">
        <f t="shared" si="72"/>
        <v>M</v>
      </c>
      <c r="N685" t="s">
        <v>3203</v>
      </c>
      <c r="O685" t="s">
        <v>3204</v>
      </c>
      <c r="P685" t="s">
        <v>511</v>
      </c>
      <c r="Q685">
        <v>4</v>
      </c>
      <c r="R685">
        <f t="shared" si="75"/>
        <v>2018</v>
      </c>
      <c r="S685" t="s">
        <v>8</v>
      </c>
      <c r="T685" t="s">
        <v>8</v>
      </c>
      <c r="U685" t="s">
        <v>8880</v>
      </c>
      <c r="V685">
        <f>VLOOKUP(P685,'PBT Tag Rates'!$B$5:$E$34,4,FALSE)</f>
        <v>0.95730000000000004</v>
      </c>
      <c r="W685">
        <v>1</v>
      </c>
      <c r="X685" s="16">
        <f>IFERROR(LOOKUP(H685,{30,43,48,53,58,63,68,73,78,83,88,93,97},{42,47,52,57,62,67,72,77,82,87,92,99,100}),999)</f>
        <v>72</v>
      </c>
      <c r="Y685" s="19">
        <f t="shared" si="73"/>
        <v>5.6818181818181825</v>
      </c>
      <c r="Z685" s="19">
        <f t="shared" si="76"/>
        <v>5.7284090909090919</v>
      </c>
      <c r="AA685" s="19">
        <f t="shared" si="77"/>
        <v>17.185227272727278</v>
      </c>
      <c r="AB685" s="19" t="s">
        <v>8886</v>
      </c>
    </row>
    <row r="686" spans="1:28" x14ac:dyDescent="0.35">
      <c r="A686" t="s">
        <v>1562</v>
      </c>
      <c r="B686" t="s">
        <v>3205</v>
      </c>
      <c r="C686" t="s">
        <v>886</v>
      </c>
      <c r="D686" s="1">
        <v>44811</v>
      </c>
      <c r="E686">
        <f t="shared" si="74"/>
        <v>18</v>
      </c>
      <c r="F686" t="s">
        <v>6</v>
      </c>
      <c r="G686">
        <v>800</v>
      </c>
      <c r="H686">
        <f t="shared" si="71"/>
        <v>80</v>
      </c>
      <c r="I686" t="s">
        <v>7</v>
      </c>
      <c r="J686" t="s">
        <v>8</v>
      </c>
      <c r="L686" t="s">
        <v>6</v>
      </c>
      <c r="M686" t="str">
        <f t="shared" si="72"/>
        <v>M</v>
      </c>
      <c r="N686" t="s">
        <v>8</v>
      </c>
      <c r="O686" t="s">
        <v>8</v>
      </c>
      <c r="P686" t="s">
        <v>11</v>
      </c>
      <c r="Q686" t="s">
        <v>8</v>
      </c>
      <c r="R686" t="str">
        <f t="shared" si="75"/>
        <v>U</v>
      </c>
      <c r="S686" t="s">
        <v>12</v>
      </c>
      <c r="T686">
        <v>1</v>
      </c>
      <c r="U686" t="s">
        <v>11</v>
      </c>
      <c r="V686" t="e">
        <f>VLOOKUP(P686,'PBT Tag Rates'!$B$5:$E$34,4,FALSE)</f>
        <v>#N/A</v>
      </c>
      <c r="W686">
        <v>1</v>
      </c>
      <c r="X686" s="16">
        <f>IFERROR(LOOKUP(H686,{30,43,48,53,58,63,68,73,78,83,88,93,97},{42,47,52,57,62,67,72,77,82,87,92,99,100}),999)</f>
        <v>82</v>
      </c>
      <c r="Y686" s="19">
        <f t="shared" si="73"/>
        <v>5.6818181818181825</v>
      </c>
      <c r="Z686" s="19">
        <f t="shared" si="76"/>
        <v>5.7284090909090919</v>
      </c>
      <c r="AA686" s="19">
        <f t="shared" si="77"/>
        <v>17.185227272727278</v>
      </c>
      <c r="AB686" s="19" t="s">
        <v>8887</v>
      </c>
    </row>
    <row r="687" spans="1:28" x14ac:dyDescent="0.35">
      <c r="A687" t="s">
        <v>1562</v>
      </c>
      <c r="B687" t="s">
        <v>3206</v>
      </c>
      <c r="C687" t="s">
        <v>887</v>
      </c>
      <c r="D687" s="1">
        <v>44811</v>
      </c>
      <c r="E687">
        <f t="shared" si="74"/>
        <v>18</v>
      </c>
      <c r="F687" t="s">
        <v>1569</v>
      </c>
      <c r="G687">
        <v>620</v>
      </c>
      <c r="H687">
        <f t="shared" si="71"/>
        <v>62</v>
      </c>
      <c r="I687" t="s">
        <v>9</v>
      </c>
      <c r="J687">
        <v>1</v>
      </c>
      <c r="L687" t="s">
        <v>16</v>
      </c>
      <c r="M687" t="str">
        <f t="shared" si="72"/>
        <v>F</v>
      </c>
      <c r="N687" t="s">
        <v>1125</v>
      </c>
      <c r="O687" t="s">
        <v>1126</v>
      </c>
      <c r="P687" t="s">
        <v>557</v>
      </c>
      <c r="Q687">
        <v>3</v>
      </c>
      <c r="R687">
        <f t="shared" si="75"/>
        <v>2019</v>
      </c>
      <c r="S687" t="s">
        <v>8</v>
      </c>
      <c r="T687" t="s">
        <v>8</v>
      </c>
      <c r="U687" t="s">
        <v>9006</v>
      </c>
      <c r="V687">
        <f>VLOOKUP(P687,'PBT Tag Rates'!$B$5:$E$34,4,FALSE)</f>
        <v>0.95971980899999998</v>
      </c>
      <c r="W687">
        <v>1</v>
      </c>
      <c r="X687" s="16">
        <f>IFERROR(LOOKUP(H687,{30,43,48,53,58,63,68,73,78,83,88,93,97},{42,47,52,57,62,67,72,77,82,87,92,99,100}),999)</f>
        <v>62</v>
      </c>
      <c r="Y687" s="19">
        <f t="shared" si="73"/>
        <v>5.6818181818181825</v>
      </c>
      <c r="Z687" s="19">
        <f t="shared" si="76"/>
        <v>5.7284090909090919</v>
      </c>
      <c r="AA687" s="19">
        <f t="shared" si="77"/>
        <v>17.185227272727278</v>
      </c>
      <c r="AB687" s="19" t="s">
        <v>8886</v>
      </c>
    </row>
    <row r="688" spans="1:28" x14ac:dyDescent="0.35">
      <c r="A688" t="s">
        <v>1562</v>
      </c>
      <c r="B688" t="s">
        <v>3207</v>
      </c>
      <c r="C688" t="s">
        <v>888</v>
      </c>
      <c r="D688" s="1">
        <v>44811</v>
      </c>
      <c r="E688">
        <f t="shared" si="74"/>
        <v>18</v>
      </c>
      <c r="F688" t="s">
        <v>1569</v>
      </c>
      <c r="G688">
        <v>590</v>
      </c>
      <c r="H688">
        <f t="shared" si="71"/>
        <v>59</v>
      </c>
      <c r="I688" t="s">
        <v>7</v>
      </c>
      <c r="J688" t="s">
        <v>8</v>
      </c>
      <c r="L688" t="s">
        <v>6</v>
      </c>
      <c r="M688" t="str">
        <f t="shared" si="72"/>
        <v>M</v>
      </c>
      <c r="N688" t="s">
        <v>2534</v>
      </c>
      <c r="O688" t="s">
        <v>3208</v>
      </c>
      <c r="P688" t="s">
        <v>557</v>
      </c>
      <c r="Q688">
        <v>3</v>
      </c>
      <c r="R688">
        <f t="shared" si="75"/>
        <v>2019</v>
      </c>
      <c r="S688" t="s">
        <v>8</v>
      </c>
      <c r="T688" t="s">
        <v>8</v>
      </c>
      <c r="U688" t="s">
        <v>9086</v>
      </c>
      <c r="V688">
        <f>VLOOKUP(P688,'PBT Tag Rates'!$B$5:$E$34,4,FALSE)</f>
        <v>0.95971980899999998</v>
      </c>
      <c r="W688">
        <v>1</v>
      </c>
      <c r="X688" s="16">
        <f>IFERROR(LOOKUP(H688,{30,43,48,53,58,63,68,73,78,83,88,93,97},{42,47,52,57,62,67,72,77,82,87,92,99,100}),999)</f>
        <v>62</v>
      </c>
      <c r="Y688" s="19">
        <f t="shared" si="73"/>
        <v>5.6818181818181825</v>
      </c>
      <c r="Z688" s="19">
        <f t="shared" si="76"/>
        <v>5.7284090909090919</v>
      </c>
      <c r="AA688" s="19">
        <f t="shared" si="77"/>
        <v>17.185227272727278</v>
      </c>
      <c r="AB688" s="19" t="s">
        <v>8887</v>
      </c>
    </row>
    <row r="689" spans="1:28" x14ac:dyDescent="0.35">
      <c r="A689" t="s">
        <v>1562</v>
      </c>
      <c r="B689" t="s">
        <v>3209</v>
      </c>
      <c r="C689" t="s">
        <v>889</v>
      </c>
      <c r="D689" s="1">
        <v>44811</v>
      </c>
      <c r="E689">
        <f t="shared" si="74"/>
        <v>18</v>
      </c>
      <c r="F689" t="s">
        <v>1569</v>
      </c>
      <c r="G689">
        <v>680</v>
      </c>
      <c r="H689">
        <f t="shared" si="71"/>
        <v>68</v>
      </c>
      <c r="I689" t="s">
        <v>7</v>
      </c>
      <c r="J689" t="s">
        <v>8</v>
      </c>
      <c r="L689" t="s">
        <v>6</v>
      </c>
      <c r="M689" t="str">
        <f t="shared" si="72"/>
        <v>M</v>
      </c>
      <c r="N689" t="s">
        <v>8</v>
      </c>
      <c r="O689" t="s">
        <v>8</v>
      </c>
      <c r="P689" t="s">
        <v>11</v>
      </c>
      <c r="Q689" t="s">
        <v>8</v>
      </c>
      <c r="R689" t="str">
        <f t="shared" si="75"/>
        <v>U</v>
      </c>
      <c r="S689" t="s">
        <v>12</v>
      </c>
      <c r="T689">
        <v>0.999999999999999</v>
      </c>
      <c r="U689" t="s">
        <v>11</v>
      </c>
      <c r="V689" t="e">
        <f>VLOOKUP(P689,'PBT Tag Rates'!$B$5:$E$34,4,FALSE)</f>
        <v>#N/A</v>
      </c>
      <c r="W689">
        <v>1</v>
      </c>
      <c r="X689" s="16">
        <f>IFERROR(LOOKUP(H689,{30,43,48,53,58,63,68,73,78,83,88,93,97},{42,47,52,57,62,67,72,77,82,87,92,99,100}),999)</f>
        <v>72</v>
      </c>
      <c r="Y689" s="19">
        <f t="shared" si="73"/>
        <v>5.6818181818181825</v>
      </c>
      <c r="Z689" s="19">
        <f t="shared" si="76"/>
        <v>5.7284090909090919</v>
      </c>
      <c r="AA689" s="19">
        <f t="shared" si="77"/>
        <v>17.185227272727278</v>
      </c>
      <c r="AB689" s="19" t="s">
        <v>8887</v>
      </c>
    </row>
    <row r="690" spans="1:28" x14ac:dyDescent="0.35">
      <c r="A690" t="s">
        <v>1562</v>
      </c>
      <c r="B690" t="s">
        <v>3210</v>
      </c>
      <c r="C690" t="s">
        <v>890</v>
      </c>
      <c r="D690" s="1">
        <v>44811</v>
      </c>
      <c r="E690">
        <f t="shared" si="74"/>
        <v>18</v>
      </c>
      <c r="F690" t="s">
        <v>1569</v>
      </c>
      <c r="G690">
        <v>640</v>
      </c>
      <c r="H690">
        <f t="shared" si="71"/>
        <v>64</v>
      </c>
      <c r="I690" t="s">
        <v>9</v>
      </c>
      <c r="J690">
        <v>1</v>
      </c>
      <c r="L690" t="s">
        <v>6</v>
      </c>
      <c r="M690" t="str">
        <f t="shared" si="72"/>
        <v>M</v>
      </c>
      <c r="N690" t="s">
        <v>874</v>
      </c>
      <c r="O690" t="s">
        <v>3211</v>
      </c>
      <c r="P690" t="s">
        <v>557</v>
      </c>
      <c r="Q690">
        <v>3</v>
      </c>
      <c r="R690">
        <f t="shared" si="75"/>
        <v>2019</v>
      </c>
      <c r="S690" t="s">
        <v>8</v>
      </c>
      <c r="T690" t="s">
        <v>8</v>
      </c>
      <c r="U690" t="s">
        <v>9086</v>
      </c>
      <c r="V690">
        <f>VLOOKUP(P690,'PBT Tag Rates'!$B$5:$E$34,4,FALSE)</f>
        <v>0.95971980899999998</v>
      </c>
      <c r="W690">
        <v>1</v>
      </c>
      <c r="X690" s="16">
        <f>IFERROR(LOOKUP(H690,{30,43,48,53,58,63,68,73,78,83,88,93,97},{42,47,52,57,62,67,72,77,82,87,92,99,100}),999)</f>
        <v>67</v>
      </c>
      <c r="Y690" s="19">
        <f t="shared" si="73"/>
        <v>5.6818181818181825</v>
      </c>
      <c r="Z690" s="19">
        <f t="shared" si="76"/>
        <v>5.7284090909090919</v>
      </c>
      <c r="AA690" s="19">
        <f t="shared" si="77"/>
        <v>17.185227272727278</v>
      </c>
      <c r="AB690" s="19" t="s">
        <v>8887</v>
      </c>
    </row>
    <row r="691" spans="1:28" x14ac:dyDescent="0.35">
      <c r="A691" t="s">
        <v>1562</v>
      </c>
      <c r="B691" t="s">
        <v>3212</v>
      </c>
      <c r="C691" t="s">
        <v>891</v>
      </c>
      <c r="D691" s="1">
        <v>44811</v>
      </c>
      <c r="E691">
        <f t="shared" si="74"/>
        <v>18</v>
      </c>
      <c r="F691" t="s">
        <v>16</v>
      </c>
      <c r="G691">
        <v>820</v>
      </c>
      <c r="H691">
        <f t="shared" si="71"/>
        <v>82</v>
      </c>
      <c r="I691" t="s">
        <v>9</v>
      </c>
      <c r="J691" t="s">
        <v>8</v>
      </c>
      <c r="L691" t="s">
        <v>16</v>
      </c>
      <c r="M691" t="str">
        <f t="shared" si="72"/>
        <v>F</v>
      </c>
      <c r="N691" t="s">
        <v>2096</v>
      </c>
      <c r="O691" t="s">
        <v>3213</v>
      </c>
      <c r="P691" t="s">
        <v>19</v>
      </c>
      <c r="Q691">
        <v>4</v>
      </c>
      <c r="R691">
        <f t="shared" si="75"/>
        <v>2018</v>
      </c>
      <c r="S691" t="s">
        <v>8</v>
      </c>
      <c r="T691" t="s">
        <v>8</v>
      </c>
      <c r="U691" t="s">
        <v>9088</v>
      </c>
      <c r="V691">
        <f>VLOOKUP(P691,'PBT Tag Rates'!$B$5:$E$34,4,FALSE)</f>
        <v>0.80551598400000002</v>
      </c>
      <c r="W691">
        <v>1</v>
      </c>
      <c r="X691" s="16">
        <f>IFERROR(LOOKUP(H691,{30,43,48,53,58,63,68,73,78,83,88,93,97},{42,47,52,57,62,67,72,77,82,87,92,99,100}),999)</f>
        <v>82</v>
      </c>
      <c r="Y691" s="19">
        <f t="shared" si="73"/>
        <v>5.6818181818181825</v>
      </c>
      <c r="Z691" s="19">
        <f t="shared" si="76"/>
        <v>5.7284090909090919</v>
      </c>
      <c r="AA691" s="19">
        <f t="shared" si="77"/>
        <v>17.185227272727278</v>
      </c>
      <c r="AB691" s="19" t="s">
        <v>8887</v>
      </c>
    </row>
    <row r="692" spans="1:28" x14ac:dyDescent="0.35">
      <c r="A692" t="s">
        <v>1562</v>
      </c>
      <c r="B692" t="s">
        <v>3214</v>
      </c>
      <c r="C692" t="s">
        <v>892</v>
      </c>
      <c r="D692" s="1">
        <v>44811</v>
      </c>
      <c r="E692">
        <f t="shared" si="74"/>
        <v>18</v>
      </c>
      <c r="F692" t="s">
        <v>1569</v>
      </c>
      <c r="G692">
        <v>630</v>
      </c>
      <c r="H692">
        <f t="shared" si="71"/>
        <v>63</v>
      </c>
      <c r="I692" t="s">
        <v>9</v>
      </c>
      <c r="J692">
        <v>1</v>
      </c>
      <c r="L692" t="s">
        <v>6</v>
      </c>
      <c r="M692" t="str">
        <f t="shared" si="72"/>
        <v>M</v>
      </c>
      <c r="N692" t="s">
        <v>3215</v>
      </c>
      <c r="O692" t="s">
        <v>3216</v>
      </c>
      <c r="P692" t="s">
        <v>557</v>
      </c>
      <c r="Q692">
        <v>3</v>
      </c>
      <c r="R692">
        <f t="shared" si="75"/>
        <v>2019</v>
      </c>
      <c r="S692" t="s">
        <v>8</v>
      </c>
      <c r="T692" t="s">
        <v>8</v>
      </c>
      <c r="U692" t="s">
        <v>9086</v>
      </c>
      <c r="V692">
        <f>VLOOKUP(P692,'PBT Tag Rates'!$B$5:$E$34,4,FALSE)</f>
        <v>0.95971980899999998</v>
      </c>
      <c r="W692">
        <v>1</v>
      </c>
      <c r="X692" s="16">
        <f>IFERROR(LOOKUP(H692,{30,43,48,53,58,63,68,73,78,83,88,93,97},{42,47,52,57,62,67,72,77,82,87,92,99,100}),999)</f>
        <v>67</v>
      </c>
      <c r="Y692" s="19">
        <f t="shared" si="73"/>
        <v>5.6818181818181825</v>
      </c>
      <c r="Z692" s="19">
        <f t="shared" si="76"/>
        <v>5.7284090909090919</v>
      </c>
      <c r="AA692" s="19">
        <f t="shared" si="77"/>
        <v>17.185227272727278</v>
      </c>
      <c r="AB692" s="19" t="s">
        <v>8887</v>
      </c>
    </row>
    <row r="693" spans="1:28" x14ac:dyDescent="0.35">
      <c r="A693" t="s">
        <v>1562</v>
      </c>
      <c r="B693" t="s">
        <v>3217</v>
      </c>
      <c r="C693" t="s">
        <v>893</v>
      </c>
      <c r="D693" s="1">
        <v>44811</v>
      </c>
      <c r="E693">
        <f t="shared" si="74"/>
        <v>18</v>
      </c>
      <c r="F693" t="s">
        <v>1569</v>
      </c>
      <c r="G693">
        <v>440</v>
      </c>
      <c r="H693">
        <f t="shared" si="71"/>
        <v>44</v>
      </c>
      <c r="I693" t="s">
        <v>7</v>
      </c>
      <c r="J693" t="s">
        <v>8</v>
      </c>
      <c r="L693" t="s">
        <v>6</v>
      </c>
      <c r="M693" t="str">
        <f t="shared" si="72"/>
        <v>M</v>
      </c>
      <c r="N693" t="s">
        <v>3218</v>
      </c>
      <c r="O693" t="s">
        <v>3219</v>
      </c>
      <c r="P693" t="s">
        <v>2035</v>
      </c>
      <c r="Q693">
        <v>2</v>
      </c>
      <c r="R693">
        <f t="shared" si="75"/>
        <v>2020</v>
      </c>
      <c r="S693" t="s">
        <v>8</v>
      </c>
      <c r="T693" t="s">
        <v>8</v>
      </c>
      <c r="U693" t="s">
        <v>9090</v>
      </c>
      <c r="V693">
        <f>VLOOKUP(P693,'PBT Tag Rates'!$B$5:$E$34,4,FALSE)</f>
        <v>0.98961045999999997</v>
      </c>
      <c r="W693">
        <v>1</v>
      </c>
      <c r="X693" s="16">
        <f>IFERROR(LOOKUP(H693,{30,43,48,53,58,63,68,73,78,83,88,93,97},{42,47,52,57,62,67,72,77,82,87,92,99,100}),999)</f>
        <v>47</v>
      </c>
      <c r="Y693" s="19">
        <f t="shared" si="73"/>
        <v>5.6818181818181825</v>
      </c>
      <c r="Z693" s="19">
        <f t="shared" si="76"/>
        <v>5.7284090909090919</v>
      </c>
      <c r="AA693" s="19">
        <f t="shared" si="77"/>
        <v>17.185227272727278</v>
      </c>
      <c r="AB693" s="19" t="s">
        <v>8887</v>
      </c>
    </row>
    <row r="694" spans="1:28" x14ac:dyDescent="0.35">
      <c r="A694" t="s">
        <v>1562</v>
      </c>
      <c r="B694" t="s">
        <v>3220</v>
      </c>
      <c r="C694" t="s">
        <v>894</v>
      </c>
      <c r="D694" s="1">
        <v>44811</v>
      </c>
      <c r="E694">
        <f t="shared" si="74"/>
        <v>18</v>
      </c>
      <c r="F694" t="s">
        <v>6</v>
      </c>
      <c r="G694">
        <v>800</v>
      </c>
      <c r="H694">
        <f t="shared" si="71"/>
        <v>80</v>
      </c>
      <c r="I694" t="s">
        <v>7</v>
      </c>
      <c r="J694" t="s">
        <v>8</v>
      </c>
      <c r="L694" t="s">
        <v>16</v>
      </c>
      <c r="M694" t="str">
        <f t="shared" si="72"/>
        <v>F</v>
      </c>
      <c r="N694" t="s">
        <v>1765</v>
      </c>
      <c r="O694" t="s">
        <v>1766</v>
      </c>
      <c r="P694" t="s">
        <v>19</v>
      </c>
      <c r="Q694">
        <v>4</v>
      </c>
      <c r="R694">
        <f t="shared" si="75"/>
        <v>2018</v>
      </c>
      <c r="S694" t="s">
        <v>8</v>
      </c>
      <c r="T694" t="s">
        <v>8</v>
      </c>
      <c r="U694" t="s">
        <v>9086</v>
      </c>
      <c r="V694">
        <f>VLOOKUP(P694,'PBT Tag Rates'!$B$5:$E$34,4,FALSE)</f>
        <v>0.80551598400000002</v>
      </c>
      <c r="W694">
        <v>1</v>
      </c>
      <c r="X694" s="16">
        <f>IFERROR(LOOKUP(H694,{30,43,48,53,58,63,68,73,78,83,88,93,97},{42,47,52,57,62,67,72,77,82,87,92,99,100}),999)</f>
        <v>82</v>
      </c>
      <c r="Y694" s="19">
        <f t="shared" si="73"/>
        <v>5.6818181818181825</v>
      </c>
      <c r="Z694" s="19">
        <f t="shared" si="76"/>
        <v>5.7284090909090919</v>
      </c>
      <c r="AA694" s="19">
        <f t="shared" si="77"/>
        <v>17.185227272727278</v>
      </c>
      <c r="AB694" s="19" t="s">
        <v>8887</v>
      </c>
    </row>
    <row r="695" spans="1:28" x14ac:dyDescent="0.35">
      <c r="A695" t="s">
        <v>1562</v>
      </c>
      <c r="B695" t="s">
        <v>3221</v>
      </c>
      <c r="C695" t="s">
        <v>895</v>
      </c>
      <c r="D695" s="1">
        <v>44811</v>
      </c>
      <c r="E695">
        <f t="shared" si="74"/>
        <v>18</v>
      </c>
      <c r="F695" t="s">
        <v>1569</v>
      </c>
      <c r="G695">
        <v>640</v>
      </c>
      <c r="H695">
        <f t="shared" si="71"/>
        <v>64</v>
      </c>
      <c r="I695" t="s">
        <v>7</v>
      </c>
      <c r="J695" t="s">
        <v>8</v>
      </c>
      <c r="L695" t="s">
        <v>6</v>
      </c>
      <c r="M695" t="str">
        <f t="shared" si="72"/>
        <v>M</v>
      </c>
      <c r="N695" t="s">
        <v>3088</v>
      </c>
      <c r="O695" t="s">
        <v>3222</v>
      </c>
      <c r="P695" t="s">
        <v>557</v>
      </c>
      <c r="Q695">
        <v>3</v>
      </c>
      <c r="R695">
        <f t="shared" si="75"/>
        <v>2019</v>
      </c>
      <c r="S695" t="s">
        <v>8</v>
      </c>
      <c r="T695" t="s">
        <v>8</v>
      </c>
      <c r="U695" t="s">
        <v>9090</v>
      </c>
      <c r="V695">
        <f>VLOOKUP(P695,'PBT Tag Rates'!$B$5:$E$34,4,FALSE)</f>
        <v>0.95971980899999998</v>
      </c>
      <c r="W695">
        <v>1</v>
      </c>
      <c r="X695" s="16">
        <f>IFERROR(LOOKUP(H695,{30,43,48,53,58,63,68,73,78,83,88,93,97},{42,47,52,57,62,67,72,77,82,87,92,99,100}),999)</f>
        <v>67</v>
      </c>
      <c r="Y695" s="19">
        <f t="shared" si="73"/>
        <v>5.6818181818181825</v>
      </c>
      <c r="Z695" s="19">
        <f t="shared" si="76"/>
        <v>5.7284090909090919</v>
      </c>
      <c r="AA695" s="19">
        <f t="shared" si="77"/>
        <v>17.185227272727278</v>
      </c>
      <c r="AB695" s="19" t="s">
        <v>8887</v>
      </c>
    </row>
    <row r="696" spans="1:28" x14ac:dyDescent="0.35">
      <c r="A696" t="s">
        <v>1562</v>
      </c>
      <c r="B696" t="s">
        <v>3223</v>
      </c>
      <c r="C696" t="s">
        <v>898</v>
      </c>
      <c r="D696" s="1">
        <v>44811</v>
      </c>
      <c r="E696">
        <f t="shared" si="74"/>
        <v>18</v>
      </c>
      <c r="F696" t="s">
        <v>1569</v>
      </c>
      <c r="G696">
        <v>680</v>
      </c>
      <c r="H696">
        <f t="shared" si="71"/>
        <v>68</v>
      </c>
      <c r="I696" t="s">
        <v>7</v>
      </c>
      <c r="J696" t="s">
        <v>8</v>
      </c>
      <c r="L696" t="s">
        <v>6</v>
      </c>
      <c r="M696" t="str">
        <f t="shared" si="72"/>
        <v>M</v>
      </c>
      <c r="N696" t="s">
        <v>2289</v>
      </c>
      <c r="O696" t="s">
        <v>2290</v>
      </c>
      <c r="P696" t="s">
        <v>557</v>
      </c>
      <c r="Q696">
        <v>3</v>
      </c>
      <c r="R696">
        <f t="shared" si="75"/>
        <v>2019</v>
      </c>
      <c r="S696" t="s">
        <v>8</v>
      </c>
      <c r="T696" t="s">
        <v>8</v>
      </c>
      <c r="U696" t="s">
        <v>9086</v>
      </c>
      <c r="V696">
        <f>VLOOKUP(P696,'PBT Tag Rates'!$B$5:$E$34,4,FALSE)</f>
        <v>0.95971980899999998</v>
      </c>
      <c r="W696">
        <v>1</v>
      </c>
      <c r="X696" s="16">
        <f>IFERROR(LOOKUP(H696,{30,43,48,53,58,63,68,73,78,83,88,93,97},{42,47,52,57,62,67,72,77,82,87,92,99,100}),999)</f>
        <v>72</v>
      </c>
      <c r="Y696" s="19">
        <f t="shared" si="73"/>
        <v>5.6818181818181825</v>
      </c>
      <c r="Z696" s="19">
        <f t="shared" si="76"/>
        <v>5.7284090909090919</v>
      </c>
      <c r="AA696" s="19">
        <f t="shared" si="77"/>
        <v>17.185227272727278</v>
      </c>
      <c r="AB696" s="19" t="s">
        <v>8887</v>
      </c>
    </row>
    <row r="697" spans="1:28" x14ac:dyDescent="0.35">
      <c r="A697" t="s">
        <v>1562</v>
      </c>
      <c r="B697" t="s">
        <v>3224</v>
      </c>
      <c r="C697" t="s">
        <v>899</v>
      </c>
      <c r="D697" s="1">
        <v>44811</v>
      </c>
      <c r="E697">
        <f t="shared" si="74"/>
        <v>18</v>
      </c>
      <c r="F697" t="s">
        <v>1569</v>
      </c>
      <c r="G697">
        <v>510</v>
      </c>
      <c r="H697">
        <f t="shared" si="71"/>
        <v>51</v>
      </c>
      <c r="I697" t="s">
        <v>7</v>
      </c>
      <c r="J697" t="s">
        <v>8</v>
      </c>
      <c r="L697" t="s">
        <v>6</v>
      </c>
      <c r="M697" t="str">
        <f t="shared" si="72"/>
        <v>M</v>
      </c>
      <c r="N697" t="s">
        <v>8</v>
      </c>
      <c r="O697" t="s">
        <v>8</v>
      </c>
      <c r="P697" t="s">
        <v>11</v>
      </c>
      <c r="Q697" t="s">
        <v>8</v>
      </c>
      <c r="R697" t="str">
        <f t="shared" si="75"/>
        <v>U</v>
      </c>
      <c r="S697" t="s">
        <v>12</v>
      </c>
      <c r="T697">
        <v>0.999999999999997</v>
      </c>
      <c r="U697" t="s">
        <v>11</v>
      </c>
      <c r="V697" t="e">
        <f>VLOOKUP(P697,'PBT Tag Rates'!$B$5:$E$34,4,FALSE)</f>
        <v>#N/A</v>
      </c>
      <c r="W697">
        <v>1</v>
      </c>
      <c r="X697" s="16">
        <f>IFERROR(LOOKUP(H697,{30,43,48,53,58,63,68,73,78,83,88,93,97},{42,47,52,57,62,67,72,77,82,87,92,99,100}),999)</f>
        <v>52</v>
      </c>
      <c r="Y697" s="19">
        <f t="shared" si="73"/>
        <v>5.6818181818181825</v>
      </c>
      <c r="Z697" s="19">
        <f t="shared" si="76"/>
        <v>5.7284090909090919</v>
      </c>
      <c r="AA697" s="19">
        <f t="shared" si="77"/>
        <v>17.185227272727278</v>
      </c>
      <c r="AB697" s="19" t="s">
        <v>8887</v>
      </c>
    </row>
    <row r="698" spans="1:28" x14ac:dyDescent="0.35">
      <c r="A698" t="s">
        <v>1562</v>
      </c>
      <c r="B698" t="s">
        <v>3225</v>
      </c>
      <c r="C698" t="s">
        <v>901</v>
      </c>
      <c r="D698" s="1">
        <v>44811</v>
      </c>
      <c r="E698">
        <f t="shared" si="74"/>
        <v>18</v>
      </c>
      <c r="F698" t="s">
        <v>16</v>
      </c>
      <c r="G698">
        <v>750</v>
      </c>
      <c r="H698">
        <f t="shared" si="71"/>
        <v>75</v>
      </c>
      <c r="I698" t="s">
        <v>7</v>
      </c>
      <c r="J698" t="s">
        <v>8</v>
      </c>
      <c r="L698" t="s">
        <v>16</v>
      </c>
      <c r="M698" t="str">
        <f t="shared" si="72"/>
        <v>F</v>
      </c>
      <c r="N698" t="s">
        <v>8</v>
      </c>
      <c r="O698" t="s">
        <v>8</v>
      </c>
      <c r="P698" t="s">
        <v>11</v>
      </c>
      <c r="Q698" t="s">
        <v>8</v>
      </c>
      <c r="R698" t="str">
        <f t="shared" si="75"/>
        <v>U</v>
      </c>
      <c r="S698" t="s">
        <v>12</v>
      </c>
      <c r="T698">
        <v>1</v>
      </c>
      <c r="U698" t="s">
        <v>11</v>
      </c>
      <c r="V698" t="e">
        <f>VLOOKUP(P698,'PBT Tag Rates'!$B$5:$E$34,4,FALSE)</f>
        <v>#N/A</v>
      </c>
      <c r="W698">
        <v>1</v>
      </c>
      <c r="X698" s="16">
        <f>IFERROR(LOOKUP(H698,{30,43,48,53,58,63,68,73,78,83,88,93,97},{42,47,52,57,62,67,72,77,82,87,92,99,100}),999)</f>
        <v>77</v>
      </c>
      <c r="Y698" s="19">
        <f t="shared" si="73"/>
        <v>5.6818181818181825</v>
      </c>
      <c r="Z698" s="19">
        <f t="shared" si="76"/>
        <v>5.7284090909090919</v>
      </c>
      <c r="AA698" s="19">
        <f t="shared" si="77"/>
        <v>17.185227272727278</v>
      </c>
      <c r="AB698" s="19" t="s">
        <v>8887</v>
      </c>
    </row>
    <row r="699" spans="1:28" x14ac:dyDescent="0.35">
      <c r="A699" t="s">
        <v>1562</v>
      </c>
      <c r="B699" t="s">
        <v>3226</v>
      </c>
      <c r="C699" t="s">
        <v>902</v>
      </c>
      <c r="D699" s="1">
        <v>44811</v>
      </c>
      <c r="E699">
        <f t="shared" si="74"/>
        <v>18</v>
      </c>
      <c r="F699" t="s">
        <v>16</v>
      </c>
      <c r="G699">
        <v>820</v>
      </c>
      <c r="H699">
        <f t="shared" si="71"/>
        <v>82</v>
      </c>
      <c r="I699" t="s">
        <v>9</v>
      </c>
      <c r="J699">
        <v>1</v>
      </c>
      <c r="L699" t="s">
        <v>16</v>
      </c>
      <c r="M699" t="str">
        <f t="shared" si="72"/>
        <v>F</v>
      </c>
      <c r="N699" t="s">
        <v>3227</v>
      </c>
      <c r="O699" t="s">
        <v>3228</v>
      </c>
      <c r="P699" t="s">
        <v>23</v>
      </c>
      <c r="Q699">
        <v>5</v>
      </c>
      <c r="R699">
        <f t="shared" si="75"/>
        <v>2017</v>
      </c>
      <c r="S699" t="s">
        <v>8</v>
      </c>
      <c r="T699" t="s">
        <v>8</v>
      </c>
      <c r="U699" t="s">
        <v>8977</v>
      </c>
      <c r="V699">
        <f>VLOOKUP(P699,'PBT Tag Rates'!$B$5:$E$34,4,FALSE)</f>
        <v>0.98821806999999995</v>
      </c>
      <c r="W699">
        <v>1</v>
      </c>
      <c r="X699" s="16">
        <f>IFERROR(LOOKUP(H699,{30,43,48,53,58,63,68,73,78,83,88,93,97},{42,47,52,57,62,67,72,77,82,87,92,99,100}),999)</f>
        <v>82</v>
      </c>
      <c r="Y699" s="19">
        <f t="shared" si="73"/>
        <v>5.6818181818181825</v>
      </c>
      <c r="Z699" s="19">
        <f t="shared" si="76"/>
        <v>5.7284090909090919</v>
      </c>
      <c r="AA699" s="19">
        <f t="shared" si="77"/>
        <v>17.185227272727278</v>
      </c>
      <c r="AB699" s="19" t="s">
        <v>8887</v>
      </c>
    </row>
    <row r="700" spans="1:28" x14ac:dyDescent="0.35">
      <c r="A700" t="s">
        <v>1562</v>
      </c>
      <c r="B700" t="s">
        <v>3229</v>
      </c>
      <c r="C700" t="s">
        <v>904</v>
      </c>
      <c r="D700" s="1">
        <v>44811</v>
      </c>
      <c r="E700">
        <f t="shared" si="74"/>
        <v>18</v>
      </c>
      <c r="F700" t="s">
        <v>16</v>
      </c>
      <c r="G700">
        <v>790</v>
      </c>
      <c r="H700">
        <f t="shared" si="71"/>
        <v>79</v>
      </c>
      <c r="I700" t="s">
        <v>9</v>
      </c>
      <c r="J700">
        <v>1</v>
      </c>
      <c r="L700" t="s">
        <v>16</v>
      </c>
      <c r="M700" t="str">
        <f t="shared" si="72"/>
        <v>F</v>
      </c>
      <c r="N700" t="s">
        <v>74</v>
      </c>
      <c r="O700" t="s">
        <v>1218</v>
      </c>
      <c r="P700" t="s">
        <v>19</v>
      </c>
      <c r="Q700">
        <v>4</v>
      </c>
      <c r="R700">
        <f t="shared" si="75"/>
        <v>2018</v>
      </c>
      <c r="S700" t="s">
        <v>8</v>
      </c>
      <c r="T700" t="s">
        <v>8</v>
      </c>
      <c r="U700" t="s">
        <v>9086</v>
      </c>
      <c r="V700">
        <f>VLOOKUP(P700,'PBT Tag Rates'!$B$5:$E$34,4,FALSE)</f>
        <v>0.80551598400000002</v>
      </c>
      <c r="W700">
        <v>1</v>
      </c>
      <c r="X700" s="16">
        <f>IFERROR(LOOKUP(H700,{30,43,48,53,58,63,68,73,78,83,88,93,97},{42,47,52,57,62,67,72,77,82,87,92,99,100}),999)</f>
        <v>82</v>
      </c>
      <c r="Y700" s="19">
        <f t="shared" si="73"/>
        <v>5.6818181818181825</v>
      </c>
      <c r="Z700" s="19">
        <f t="shared" si="76"/>
        <v>5.7284090909090919</v>
      </c>
      <c r="AA700" s="19">
        <f t="shared" si="77"/>
        <v>17.185227272727278</v>
      </c>
      <c r="AB700" s="19" t="s">
        <v>8887</v>
      </c>
    </row>
    <row r="701" spans="1:28" x14ac:dyDescent="0.35">
      <c r="A701" t="s">
        <v>1562</v>
      </c>
      <c r="B701" t="s">
        <v>3230</v>
      </c>
      <c r="C701" t="s">
        <v>907</v>
      </c>
      <c r="D701" s="1">
        <v>44811</v>
      </c>
      <c r="E701">
        <f t="shared" si="74"/>
        <v>18</v>
      </c>
      <c r="F701" t="s">
        <v>1569</v>
      </c>
      <c r="G701">
        <v>670</v>
      </c>
      <c r="H701">
        <f t="shared" si="71"/>
        <v>67</v>
      </c>
      <c r="I701" t="s">
        <v>7</v>
      </c>
      <c r="J701" t="s">
        <v>8</v>
      </c>
      <c r="L701" t="s">
        <v>6</v>
      </c>
      <c r="M701" t="str">
        <f t="shared" si="72"/>
        <v>M</v>
      </c>
      <c r="N701" t="s">
        <v>3231</v>
      </c>
      <c r="O701" t="s">
        <v>3232</v>
      </c>
      <c r="P701" t="s">
        <v>557</v>
      </c>
      <c r="Q701">
        <v>3</v>
      </c>
      <c r="R701">
        <f t="shared" si="75"/>
        <v>2019</v>
      </c>
      <c r="S701" t="s">
        <v>8</v>
      </c>
      <c r="T701" t="s">
        <v>8</v>
      </c>
      <c r="U701" t="s">
        <v>9090</v>
      </c>
      <c r="V701">
        <f>VLOOKUP(P701,'PBT Tag Rates'!$B$5:$E$34,4,FALSE)</f>
        <v>0.95971980899999998</v>
      </c>
      <c r="W701">
        <v>1</v>
      </c>
      <c r="X701" s="16">
        <f>IFERROR(LOOKUP(H701,{30,43,48,53,58,63,68,73,78,83,88,93,97},{42,47,52,57,62,67,72,77,82,87,92,99,100}),999)</f>
        <v>67</v>
      </c>
      <c r="Y701" s="19">
        <f t="shared" si="73"/>
        <v>5.6818181818181825</v>
      </c>
      <c r="Z701" s="19">
        <f t="shared" si="76"/>
        <v>5.7284090909090919</v>
      </c>
      <c r="AA701" s="19">
        <f t="shared" si="77"/>
        <v>17.185227272727278</v>
      </c>
      <c r="AB701" s="19" t="s">
        <v>8887</v>
      </c>
    </row>
    <row r="702" spans="1:28" x14ac:dyDescent="0.35">
      <c r="A702" t="s">
        <v>1562</v>
      </c>
      <c r="B702" t="s">
        <v>3233</v>
      </c>
      <c r="C702" t="s">
        <v>908</v>
      </c>
      <c r="D702" s="1">
        <v>44811</v>
      </c>
      <c r="E702">
        <f t="shared" si="74"/>
        <v>18</v>
      </c>
      <c r="F702" t="s">
        <v>1569</v>
      </c>
      <c r="G702">
        <v>600</v>
      </c>
      <c r="H702">
        <f t="shared" si="71"/>
        <v>60</v>
      </c>
      <c r="I702" t="s">
        <v>7</v>
      </c>
      <c r="J702" t="s">
        <v>8</v>
      </c>
      <c r="L702" t="s">
        <v>6</v>
      </c>
      <c r="M702" t="str">
        <f t="shared" si="72"/>
        <v>M</v>
      </c>
      <c r="N702" t="s">
        <v>858</v>
      </c>
      <c r="O702" t="s">
        <v>3234</v>
      </c>
      <c r="P702" t="s">
        <v>557</v>
      </c>
      <c r="Q702">
        <v>3</v>
      </c>
      <c r="R702">
        <f t="shared" si="75"/>
        <v>2019</v>
      </c>
      <c r="S702" t="s">
        <v>8</v>
      </c>
      <c r="T702" t="s">
        <v>8</v>
      </c>
      <c r="U702" t="s">
        <v>9090</v>
      </c>
      <c r="V702">
        <f>VLOOKUP(P702,'PBT Tag Rates'!$B$5:$E$34,4,FALSE)</f>
        <v>0.95971980899999998</v>
      </c>
      <c r="W702">
        <v>1</v>
      </c>
      <c r="X702" s="16">
        <f>IFERROR(LOOKUP(H702,{30,43,48,53,58,63,68,73,78,83,88,93,97},{42,47,52,57,62,67,72,77,82,87,92,99,100}),999)</f>
        <v>62</v>
      </c>
      <c r="Y702" s="19">
        <f t="shared" si="73"/>
        <v>5.6818181818181825</v>
      </c>
      <c r="Z702" s="19">
        <f t="shared" si="76"/>
        <v>5.7284090909090919</v>
      </c>
      <c r="AA702" s="19">
        <f t="shared" si="77"/>
        <v>17.185227272727278</v>
      </c>
      <c r="AB702" s="19" t="s">
        <v>8887</v>
      </c>
    </row>
    <row r="703" spans="1:28" x14ac:dyDescent="0.35">
      <c r="A703" t="s">
        <v>1562</v>
      </c>
      <c r="B703" t="s">
        <v>3235</v>
      </c>
      <c r="C703" t="s">
        <v>909</v>
      </c>
      <c r="D703" s="1">
        <v>44811</v>
      </c>
      <c r="E703">
        <f t="shared" si="74"/>
        <v>18</v>
      </c>
      <c r="F703" t="s">
        <v>16</v>
      </c>
      <c r="G703">
        <v>660</v>
      </c>
      <c r="H703">
        <f t="shared" si="71"/>
        <v>66</v>
      </c>
      <c r="I703" t="s">
        <v>9</v>
      </c>
      <c r="J703">
        <v>1</v>
      </c>
      <c r="L703" t="s">
        <v>16</v>
      </c>
      <c r="M703" t="str">
        <f t="shared" si="72"/>
        <v>F</v>
      </c>
      <c r="N703" t="s">
        <v>517</v>
      </c>
      <c r="O703" t="s">
        <v>3236</v>
      </c>
      <c r="P703" t="s">
        <v>19</v>
      </c>
      <c r="Q703">
        <v>4</v>
      </c>
      <c r="R703">
        <f t="shared" si="75"/>
        <v>2018</v>
      </c>
      <c r="S703" t="s">
        <v>8</v>
      </c>
      <c r="T703" t="s">
        <v>8</v>
      </c>
      <c r="U703" t="s">
        <v>9007</v>
      </c>
      <c r="V703">
        <f>VLOOKUP(P703,'PBT Tag Rates'!$B$5:$E$34,4,FALSE)</f>
        <v>0.80551598400000002</v>
      </c>
      <c r="W703">
        <v>1</v>
      </c>
      <c r="X703" s="16">
        <f>IFERROR(LOOKUP(H703,{30,43,48,53,58,63,68,73,78,83,88,93,97},{42,47,52,57,62,67,72,77,82,87,92,99,100}),999)</f>
        <v>67</v>
      </c>
      <c r="Y703" s="19">
        <f t="shared" si="73"/>
        <v>5.6818181818181825</v>
      </c>
      <c r="Z703" s="19">
        <f t="shared" si="76"/>
        <v>5.7284090909090919</v>
      </c>
      <c r="AA703" s="19">
        <f t="shared" si="77"/>
        <v>17.185227272727278</v>
      </c>
      <c r="AB703" s="19" t="s">
        <v>8886</v>
      </c>
    </row>
    <row r="704" spans="1:28" x14ac:dyDescent="0.35">
      <c r="A704" t="s">
        <v>1562</v>
      </c>
      <c r="B704" t="s">
        <v>3237</v>
      </c>
      <c r="C704" t="s">
        <v>910</v>
      </c>
      <c r="D704" s="1">
        <v>44811</v>
      </c>
      <c r="E704">
        <f t="shared" si="74"/>
        <v>18</v>
      </c>
      <c r="F704" t="s">
        <v>16</v>
      </c>
      <c r="G704">
        <v>780</v>
      </c>
      <c r="H704">
        <f t="shared" si="71"/>
        <v>78</v>
      </c>
      <c r="I704" t="s">
        <v>7</v>
      </c>
      <c r="J704" t="s">
        <v>8</v>
      </c>
      <c r="L704" t="s">
        <v>16</v>
      </c>
      <c r="M704" t="str">
        <f t="shared" si="72"/>
        <v>F</v>
      </c>
      <c r="N704" t="s">
        <v>8</v>
      </c>
      <c r="O704" t="s">
        <v>8</v>
      </c>
      <c r="P704" t="s">
        <v>11</v>
      </c>
      <c r="Q704" t="s">
        <v>8</v>
      </c>
      <c r="R704" t="str">
        <f t="shared" si="75"/>
        <v>U</v>
      </c>
      <c r="S704" t="s">
        <v>12</v>
      </c>
      <c r="T704">
        <v>0.999999999999999</v>
      </c>
      <c r="U704" t="s">
        <v>11</v>
      </c>
      <c r="V704" t="e">
        <f>VLOOKUP(P704,'PBT Tag Rates'!$B$5:$E$34,4,FALSE)</f>
        <v>#N/A</v>
      </c>
      <c r="W704">
        <v>1</v>
      </c>
      <c r="X704" s="16">
        <f>IFERROR(LOOKUP(H704,{30,43,48,53,58,63,68,73,78,83,88,93,97},{42,47,52,57,62,67,72,77,82,87,92,99,100}),999)</f>
        <v>82</v>
      </c>
      <c r="Y704" s="19">
        <f t="shared" si="73"/>
        <v>5.6818181818181825</v>
      </c>
      <c r="Z704" s="19">
        <f t="shared" si="76"/>
        <v>5.7284090909090919</v>
      </c>
      <c r="AA704" s="19">
        <f t="shared" si="77"/>
        <v>17.185227272727278</v>
      </c>
      <c r="AB704" s="19" t="s">
        <v>8887</v>
      </c>
    </row>
    <row r="705" spans="1:28" x14ac:dyDescent="0.35">
      <c r="A705" t="s">
        <v>1562</v>
      </c>
      <c r="B705" t="s">
        <v>3238</v>
      </c>
      <c r="C705" t="s">
        <v>911</v>
      </c>
      <c r="D705" s="1">
        <v>44811</v>
      </c>
      <c r="E705">
        <f t="shared" si="74"/>
        <v>18</v>
      </c>
      <c r="F705" t="s">
        <v>1569</v>
      </c>
      <c r="G705">
        <v>530</v>
      </c>
      <c r="H705">
        <f t="shared" si="71"/>
        <v>53</v>
      </c>
      <c r="I705" t="s">
        <v>9</v>
      </c>
      <c r="J705">
        <v>1</v>
      </c>
      <c r="L705" t="s">
        <v>6</v>
      </c>
      <c r="M705" t="str">
        <f t="shared" si="72"/>
        <v>M</v>
      </c>
      <c r="N705" t="s">
        <v>3239</v>
      </c>
      <c r="O705" t="s">
        <v>3240</v>
      </c>
      <c r="P705" t="s">
        <v>2035</v>
      </c>
      <c r="Q705">
        <v>2</v>
      </c>
      <c r="R705">
        <f t="shared" si="75"/>
        <v>2020</v>
      </c>
      <c r="S705" t="s">
        <v>8</v>
      </c>
      <c r="T705" t="s">
        <v>8</v>
      </c>
      <c r="U705" t="s">
        <v>9084</v>
      </c>
      <c r="V705">
        <f>VLOOKUP(P705,'PBT Tag Rates'!$B$5:$E$34,4,FALSE)</f>
        <v>0.98961045999999997</v>
      </c>
      <c r="W705">
        <v>1</v>
      </c>
      <c r="X705" s="16">
        <f>IFERROR(LOOKUP(H705,{30,43,48,53,58,63,68,73,78,83,88,93,97},{42,47,52,57,62,67,72,77,82,87,92,99,100}),999)</f>
        <v>57</v>
      </c>
      <c r="Y705" s="19">
        <f t="shared" si="73"/>
        <v>5.6818181818181825</v>
      </c>
      <c r="Z705" s="19">
        <f t="shared" si="76"/>
        <v>5.7284090909090919</v>
      </c>
      <c r="AA705" s="19">
        <f t="shared" si="77"/>
        <v>17.185227272727278</v>
      </c>
      <c r="AB705" s="19" t="s">
        <v>8887</v>
      </c>
    </row>
    <row r="706" spans="1:28" x14ac:dyDescent="0.35">
      <c r="A706" t="s">
        <v>1562</v>
      </c>
      <c r="B706" t="s">
        <v>3241</v>
      </c>
      <c r="C706" t="s">
        <v>914</v>
      </c>
      <c r="D706" s="1">
        <v>44811</v>
      </c>
      <c r="E706">
        <f t="shared" si="74"/>
        <v>18</v>
      </c>
      <c r="F706" t="s">
        <v>1569</v>
      </c>
      <c r="G706">
        <v>530</v>
      </c>
      <c r="H706">
        <f t="shared" si="71"/>
        <v>53</v>
      </c>
      <c r="I706" t="s">
        <v>7</v>
      </c>
      <c r="J706" t="s">
        <v>8</v>
      </c>
      <c r="L706" t="s">
        <v>6</v>
      </c>
      <c r="M706" t="str">
        <f t="shared" si="72"/>
        <v>M</v>
      </c>
      <c r="N706" t="s">
        <v>2968</v>
      </c>
      <c r="O706" t="s">
        <v>2969</v>
      </c>
      <c r="P706" t="s">
        <v>702</v>
      </c>
      <c r="Q706">
        <v>3</v>
      </c>
      <c r="R706">
        <f t="shared" si="75"/>
        <v>2019</v>
      </c>
      <c r="S706" t="s">
        <v>8</v>
      </c>
      <c r="T706" t="s">
        <v>8</v>
      </c>
      <c r="U706" t="s">
        <v>8977</v>
      </c>
      <c r="V706">
        <f>VLOOKUP(P706,'PBT Tag Rates'!$B$5:$E$34,4,FALSE)</f>
        <v>0.99705232300000002</v>
      </c>
      <c r="W706">
        <v>1</v>
      </c>
      <c r="X706" s="16">
        <f>IFERROR(LOOKUP(H706,{30,43,48,53,58,63,68,73,78,83,88,93,97},{42,47,52,57,62,67,72,77,82,87,92,99,100}),999)</f>
        <v>57</v>
      </c>
      <c r="Y706" s="19">
        <f t="shared" si="73"/>
        <v>5.6818181818181825</v>
      </c>
      <c r="Z706" s="19">
        <f t="shared" si="76"/>
        <v>5.7284090909090919</v>
      </c>
      <c r="AA706" s="19">
        <f t="shared" si="77"/>
        <v>17.185227272727278</v>
      </c>
      <c r="AB706" s="19" t="s">
        <v>8887</v>
      </c>
    </row>
    <row r="707" spans="1:28" x14ac:dyDescent="0.35">
      <c r="A707" t="s">
        <v>1562</v>
      </c>
      <c r="B707" t="s">
        <v>3242</v>
      </c>
      <c r="C707" t="s">
        <v>915</v>
      </c>
      <c r="D707" s="1">
        <v>44811</v>
      </c>
      <c r="E707">
        <f t="shared" si="74"/>
        <v>18</v>
      </c>
      <c r="F707" t="s">
        <v>16</v>
      </c>
      <c r="G707">
        <v>780</v>
      </c>
      <c r="H707">
        <f t="shared" si="71"/>
        <v>78</v>
      </c>
      <c r="I707" t="s">
        <v>7</v>
      </c>
      <c r="J707" t="s">
        <v>8</v>
      </c>
      <c r="L707" t="s">
        <v>16</v>
      </c>
      <c r="M707" t="str">
        <f t="shared" si="72"/>
        <v>F</v>
      </c>
      <c r="N707" t="s">
        <v>8</v>
      </c>
      <c r="O707" t="s">
        <v>8</v>
      </c>
      <c r="P707" t="s">
        <v>11</v>
      </c>
      <c r="Q707" t="s">
        <v>8</v>
      </c>
      <c r="R707" t="str">
        <f t="shared" si="75"/>
        <v>U</v>
      </c>
      <c r="S707" t="s">
        <v>12</v>
      </c>
      <c r="T707">
        <v>0.999999999999997</v>
      </c>
      <c r="U707" t="s">
        <v>11</v>
      </c>
      <c r="V707" t="e">
        <f>VLOOKUP(P707,'PBT Tag Rates'!$B$5:$E$34,4,FALSE)</f>
        <v>#N/A</v>
      </c>
      <c r="W707">
        <v>1</v>
      </c>
      <c r="X707" s="16">
        <f>IFERROR(LOOKUP(H707,{30,43,48,53,58,63,68,73,78,83,88,93,97},{42,47,52,57,62,67,72,77,82,87,92,99,100}),999)</f>
        <v>82</v>
      </c>
      <c r="Y707" s="19">
        <f t="shared" si="73"/>
        <v>5.6818181818181825</v>
      </c>
      <c r="Z707" s="19">
        <f t="shared" si="76"/>
        <v>5.7284090909090919</v>
      </c>
      <c r="AA707" s="19">
        <f t="shared" si="77"/>
        <v>17.185227272727278</v>
      </c>
      <c r="AB707" s="19" t="s">
        <v>8887</v>
      </c>
    </row>
    <row r="708" spans="1:28" x14ac:dyDescent="0.35">
      <c r="A708" t="s">
        <v>1562</v>
      </c>
      <c r="B708" t="s">
        <v>3243</v>
      </c>
      <c r="C708" t="s">
        <v>916</v>
      </c>
      <c r="D708" s="1">
        <v>44811</v>
      </c>
      <c r="E708">
        <f t="shared" si="74"/>
        <v>18</v>
      </c>
      <c r="F708" t="s">
        <v>16</v>
      </c>
      <c r="G708">
        <v>760</v>
      </c>
      <c r="H708">
        <f t="shared" si="71"/>
        <v>76</v>
      </c>
      <c r="I708" t="s">
        <v>7</v>
      </c>
      <c r="J708" t="s">
        <v>8</v>
      </c>
      <c r="L708" t="s">
        <v>16</v>
      </c>
      <c r="M708" t="str">
        <f t="shared" si="72"/>
        <v>F</v>
      </c>
      <c r="N708" t="s">
        <v>1017</v>
      </c>
      <c r="O708" t="s">
        <v>3244</v>
      </c>
      <c r="P708" t="s">
        <v>19</v>
      </c>
      <c r="Q708">
        <v>4</v>
      </c>
      <c r="R708">
        <f t="shared" si="75"/>
        <v>2018</v>
      </c>
      <c r="S708" t="s">
        <v>8</v>
      </c>
      <c r="T708" t="s">
        <v>8</v>
      </c>
      <c r="U708" t="s">
        <v>9084</v>
      </c>
      <c r="V708">
        <f>VLOOKUP(P708,'PBT Tag Rates'!$B$5:$E$34,4,FALSE)</f>
        <v>0.80551598400000002</v>
      </c>
      <c r="W708">
        <v>1</v>
      </c>
      <c r="X708" s="16">
        <f>IFERROR(LOOKUP(H708,{30,43,48,53,58,63,68,73,78,83,88,93,97},{42,47,52,57,62,67,72,77,82,87,92,99,100}),999)</f>
        <v>77</v>
      </c>
      <c r="Y708" s="19">
        <f t="shared" si="73"/>
        <v>5.6818181818181825</v>
      </c>
      <c r="Z708" s="19">
        <f t="shared" si="76"/>
        <v>5.7284090909090919</v>
      </c>
      <c r="AA708" s="19">
        <f t="shared" si="77"/>
        <v>17.185227272727278</v>
      </c>
      <c r="AB708" s="19" t="s">
        <v>8887</v>
      </c>
    </row>
    <row r="709" spans="1:28" x14ac:dyDescent="0.35">
      <c r="A709" t="s">
        <v>1562</v>
      </c>
      <c r="B709" t="s">
        <v>3245</v>
      </c>
      <c r="C709" t="s">
        <v>917</v>
      </c>
      <c r="D709" s="1">
        <v>44811</v>
      </c>
      <c r="E709">
        <f t="shared" si="74"/>
        <v>18</v>
      </c>
      <c r="F709" t="s">
        <v>1569</v>
      </c>
      <c r="G709">
        <v>600</v>
      </c>
      <c r="H709">
        <f t="shared" si="71"/>
        <v>60</v>
      </c>
      <c r="I709" t="s">
        <v>7</v>
      </c>
      <c r="J709" t="s">
        <v>8</v>
      </c>
      <c r="L709" t="s">
        <v>6</v>
      </c>
      <c r="M709" t="str">
        <f t="shared" si="72"/>
        <v>M</v>
      </c>
      <c r="N709" t="s">
        <v>1125</v>
      </c>
      <c r="O709" t="s">
        <v>1126</v>
      </c>
      <c r="P709" t="s">
        <v>557</v>
      </c>
      <c r="Q709">
        <v>3</v>
      </c>
      <c r="R709">
        <f t="shared" si="75"/>
        <v>2019</v>
      </c>
      <c r="S709" t="s">
        <v>8</v>
      </c>
      <c r="T709" t="s">
        <v>8</v>
      </c>
      <c r="U709" t="s">
        <v>9006</v>
      </c>
      <c r="V709">
        <f>VLOOKUP(P709,'PBT Tag Rates'!$B$5:$E$34,4,FALSE)</f>
        <v>0.95971980899999998</v>
      </c>
      <c r="W709">
        <v>1</v>
      </c>
      <c r="X709" s="16">
        <f>IFERROR(LOOKUP(H709,{30,43,48,53,58,63,68,73,78,83,88,93,97},{42,47,52,57,62,67,72,77,82,87,92,99,100}),999)</f>
        <v>62</v>
      </c>
      <c r="Y709" s="19">
        <f t="shared" si="73"/>
        <v>5.6818181818181825</v>
      </c>
      <c r="Z709" s="19">
        <f t="shared" si="76"/>
        <v>5.7284090909090919</v>
      </c>
      <c r="AA709" s="19">
        <f t="shared" si="77"/>
        <v>17.185227272727278</v>
      </c>
      <c r="AB709" s="19" t="s">
        <v>8886</v>
      </c>
    </row>
    <row r="710" spans="1:28" x14ac:dyDescent="0.35">
      <c r="A710" t="s">
        <v>1562</v>
      </c>
      <c r="B710" t="s">
        <v>3246</v>
      </c>
      <c r="C710" t="s">
        <v>918</v>
      </c>
      <c r="D710" s="1">
        <v>44811</v>
      </c>
      <c r="E710">
        <f t="shared" si="74"/>
        <v>18</v>
      </c>
      <c r="F710" t="s">
        <v>6</v>
      </c>
      <c r="G710">
        <v>570</v>
      </c>
      <c r="H710">
        <f t="shared" ref="H710:H773" si="78">G710/10</f>
        <v>57</v>
      </c>
      <c r="I710" t="s">
        <v>7</v>
      </c>
      <c r="J710" t="s">
        <v>8</v>
      </c>
      <c r="L710" t="s">
        <v>6</v>
      </c>
      <c r="M710" t="str">
        <f t="shared" ref="M710:M773" si="79">IF(L710="U",F710,L710)</f>
        <v>M</v>
      </c>
      <c r="N710" t="s">
        <v>3247</v>
      </c>
      <c r="O710" t="s">
        <v>3248</v>
      </c>
      <c r="P710" t="s">
        <v>557</v>
      </c>
      <c r="Q710">
        <v>3</v>
      </c>
      <c r="R710">
        <f t="shared" si="75"/>
        <v>2019</v>
      </c>
      <c r="S710" t="s">
        <v>8</v>
      </c>
      <c r="T710" t="s">
        <v>8</v>
      </c>
      <c r="U710" t="s">
        <v>9090</v>
      </c>
      <c r="V710">
        <f>VLOOKUP(P710,'PBT Tag Rates'!$B$5:$E$34,4,FALSE)</f>
        <v>0.95971980899999998</v>
      </c>
      <c r="W710">
        <v>1</v>
      </c>
      <c r="X710" s="16">
        <f>IFERROR(LOOKUP(H710,{30,43,48,53,58,63,68,73,78,83,88,93,97},{42,47,52,57,62,67,72,77,82,87,92,99,100}),999)</f>
        <v>57</v>
      </c>
      <c r="Y710" s="19">
        <f t="shared" ref="Y710:Y773" si="80">IF(D710&lt;$D$3,W710/$Y$3,W710/$Y$4)</f>
        <v>5.6818181818181825</v>
      </c>
      <c r="Z710" s="19">
        <f t="shared" si="76"/>
        <v>5.7284090909090919</v>
      </c>
      <c r="AA710" s="19">
        <f t="shared" si="77"/>
        <v>17.185227272727278</v>
      </c>
      <c r="AB710" s="19" t="s">
        <v>8887</v>
      </c>
    </row>
    <row r="711" spans="1:28" x14ac:dyDescent="0.35">
      <c r="A711" t="s">
        <v>1562</v>
      </c>
      <c r="B711" t="s">
        <v>3249</v>
      </c>
      <c r="C711" t="s">
        <v>921</v>
      </c>
      <c r="D711" s="1">
        <v>44811</v>
      </c>
      <c r="E711">
        <f t="shared" ref="E711:E774" si="81">IF(D711&lt;=$D$3,60,18)</f>
        <v>18</v>
      </c>
      <c r="F711" t="s">
        <v>1569</v>
      </c>
      <c r="G711">
        <v>570</v>
      </c>
      <c r="H711">
        <f t="shared" si="78"/>
        <v>57</v>
      </c>
      <c r="I711" t="s">
        <v>7</v>
      </c>
      <c r="J711" t="s">
        <v>8</v>
      </c>
      <c r="L711" t="s">
        <v>6</v>
      </c>
      <c r="M711" t="str">
        <f t="shared" si="79"/>
        <v>M</v>
      </c>
      <c r="N711" t="s">
        <v>3250</v>
      </c>
      <c r="O711" t="s">
        <v>3251</v>
      </c>
      <c r="P711" t="s">
        <v>702</v>
      </c>
      <c r="Q711">
        <v>3</v>
      </c>
      <c r="R711">
        <f t="shared" ref="R711:R774" si="82">IFERROR($R$3-Q711,"U")</f>
        <v>2019</v>
      </c>
      <c r="S711" t="s">
        <v>8</v>
      </c>
      <c r="T711" t="s">
        <v>8</v>
      </c>
      <c r="U711" t="s">
        <v>8858</v>
      </c>
      <c r="V711">
        <f>VLOOKUP(P711,'PBT Tag Rates'!$B$5:$E$34,4,FALSE)</f>
        <v>0.99705232300000002</v>
      </c>
      <c r="W711">
        <v>1</v>
      </c>
      <c r="X711" s="16">
        <f>IFERROR(LOOKUP(H711,{30,43,48,53,58,63,68,73,78,83,88,93,97},{42,47,52,57,62,67,72,77,82,87,92,99,100}),999)</f>
        <v>57</v>
      </c>
      <c r="Y711" s="19">
        <f t="shared" si="80"/>
        <v>5.6818181818181825</v>
      </c>
      <c r="Z711" s="19">
        <f t="shared" ref="Z711:Z774" si="83">Y711*(1+$Z$4)</f>
        <v>5.7284090909090919</v>
      </c>
      <c r="AA711" s="19">
        <f t="shared" ref="AA711:AA774" si="84">IF(D711&lt;$D$3,Z711/$AA$3,Z711/$AA$4)</f>
        <v>17.185227272727278</v>
      </c>
      <c r="AB711" s="19" t="s">
        <v>8887</v>
      </c>
    </row>
    <row r="712" spans="1:28" x14ac:dyDescent="0.35">
      <c r="A712" t="s">
        <v>1562</v>
      </c>
      <c r="B712" t="s">
        <v>3252</v>
      </c>
      <c r="C712" t="s">
        <v>922</v>
      </c>
      <c r="D712" s="1">
        <v>44811</v>
      </c>
      <c r="E712">
        <f t="shared" si="81"/>
        <v>18</v>
      </c>
      <c r="F712" t="s">
        <v>16</v>
      </c>
      <c r="G712">
        <v>740</v>
      </c>
      <c r="H712">
        <f t="shared" si="78"/>
        <v>74</v>
      </c>
      <c r="I712" t="s">
        <v>7</v>
      </c>
      <c r="J712" t="s">
        <v>8</v>
      </c>
      <c r="L712" t="s">
        <v>16</v>
      </c>
      <c r="M712" t="str">
        <f t="shared" si="79"/>
        <v>F</v>
      </c>
      <c r="N712" t="s">
        <v>70</v>
      </c>
      <c r="O712" t="s">
        <v>71</v>
      </c>
      <c r="P712" t="s">
        <v>19</v>
      </c>
      <c r="Q712">
        <v>4</v>
      </c>
      <c r="R712">
        <f t="shared" si="82"/>
        <v>2018</v>
      </c>
      <c r="S712" t="s">
        <v>8</v>
      </c>
      <c r="T712" t="s">
        <v>8</v>
      </c>
      <c r="U712" t="s">
        <v>8875</v>
      </c>
      <c r="V712">
        <f>VLOOKUP(P712,'PBT Tag Rates'!$B$5:$E$34,4,FALSE)</f>
        <v>0.80551598400000002</v>
      </c>
      <c r="W712">
        <v>1</v>
      </c>
      <c r="X712" s="16">
        <f>IFERROR(LOOKUP(H712,{30,43,48,53,58,63,68,73,78,83,88,93,97},{42,47,52,57,62,67,72,77,82,87,92,99,100}),999)</f>
        <v>77</v>
      </c>
      <c r="Y712" s="19">
        <f t="shared" si="80"/>
        <v>5.6818181818181825</v>
      </c>
      <c r="Z712" s="19">
        <f t="shared" si="83"/>
        <v>5.7284090909090919</v>
      </c>
      <c r="AA712" s="19">
        <f t="shared" si="84"/>
        <v>17.185227272727278</v>
      </c>
      <c r="AB712" s="19" t="s">
        <v>8886</v>
      </c>
    </row>
    <row r="713" spans="1:28" x14ac:dyDescent="0.35">
      <c r="A713" t="s">
        <v>1562</v>
      </c>
      <c r="B713" t="s">
        <v>3253</v>
      </c>
      <c r="C713" t="s">
        <v>923</v>
      </c>
      <c r="D713" s="1">
        <v>44811</v>
      </c>
      <c r="E713">
        <f t="shared" si="81"/>
        <v>18</v>
      </c>
      <c r="F713" t="s">
        <v>16</v>
      </c>
      <c r="G713">
        <v>850</v>
      </c>
      <c r="H713">
        <f t="shared" si="78"/>
        <v>85</v>
      </c>
      <c r="I713" t="s">
        <v>7</v>
      </c>
      <c r="J713" t="s">
        <v>8</v>
      </c>
      <c r="L713" t="s">
        <v>16</v>
      </c>
      <c r="M713" t="str">
        <f t="shared" si="79"/>
        <v>F</v>
      </c>
      <c r="N713" t="s">
        <v>570</v>
      </c>
      <c r="O713" t="s">
        <v>571</v>
      </c>
      <c r="P713" t="s">
        <v>23</v>
      </c>
      <c r="Q713">
        <v>5</v>
      </c>
      <c r="R713">
        <f t="shared" si="82"/>
        <v>2017</v>
      </c>
      <c r="S713" t="s">
        <v>8</v>
      </c>
      <c r="T713" t="s">
        <v>8</v>
      </c>
      <c r="U713" t="s">
        <v>8975</v>
      </c>
      <c r="V713">
        <f>VLOOKUP(P713,'PBT Tag Rates'!$B$5:$E$34,4,FALSE)</f>
        <v>0.98821806999999995</v>
      </c>
      <c r="W713">
        <v>1</v>
      </c>
      <c r="X713" s="16">
        <f>IFERROR(LOOKUP(H713,{30,43,48,53,58,63,68,73,78,83,88,93,97},{42,47,52,57,62,67,72,77,82,87,92,99,100}),999)</f>
        <v>87</v>
      </c>
      <c r="Y713" s="19">
        <f t="shared" si="80"/>
        <v>5.6818181818181825</v>
      </c>
      <c r="Z713" s="19">
        <f t="shared" si="83"/>
        <v>5.7284090909090919</v>
      </c>
      <c r="AA713" s="19">
        <f t="shared" si="84"/>
        <v>17.185227272727278</v>
      </c>
      <c r="AB713" s="19" t="s">
        <v>8887</v>
      </c>
    </row>
    <row r="714" spans="1:28" x14ac:dyDescent="0.35">
      <c r="A714" t="s">
        <v>1562</v>
      </c>
      <c r="B714" t="s">
        <v>3254</v>
      </c>
      <c r="C714" t="s">
        <v>924</v>
      </c>
      <c r="D714" s="1">
        <v>44811</v>
      </c>
      <c r="E714">
        <f t="shared" si="81"/>
        <v>18</v>
      </c>
      <c r="F714" t="s">
        <v>16</v>
      </c>
      <c r="G714">
        <v>810</v>
      </c>
      <c r="H714">
        <f t="shared" si="78"/>
        <v>81</v>
      </c>
      <c r="I714" t="s">
        <v>7</v>
      </c>
      <c r="J714" t="s">
        <v>8</v>
      </c>
      <c r="L714" t="s">
        <v>16</v>
      </c>
      <c r="M714" t="str">
        <f t="shared" si="79"/>
        <v>F</v>
      </c>
      <c r="N714" t="s">
        <v>132</v>
      </c>
      <c r="O714" t="s">
        <v>133</v>
      </c>
      <c r="P714" t="s">
        <v>15</v>
      </c>
      <c r="Q714">
        <v>4</v>
      </c>
      <c r="R714">
        <f t="shared" si="82"/>
        <v>2018</v>
      </c>
      <c r="S714" t="s">
        <v>8</v>
      </c>
      <c r="T714" t="s">
        <v>8</v>
      </c>
      <c r="U714" t="s">
        <v>8858</v>
      </c>
      <c r="V714">
        <f>VLOOKUP(P714,'PBT Tag Rates'!$B$5:$E$34,4,FALSE)</f>
        <v>0.96828396500000002</v>
      </c>
      <c r="W714">
        <v>1</v>
      </c>
      <c r="X714" s="16">
        <f>IFERROR(LOOKUP(H714,{30,43,48,53,58,63,68,73,78,83,88,93,97},{42,47,52,57,62,67,72,77,82,87,92,99,100}),999)</f>
        <v>82</v>
      </c>
      <c r="Y714" s="19">
        <f t="shared" si="80"/>
        <v>5.6818181818181825</v>
      </c>
      <c r="Z714" s="19">
        <f t="shared" si="83"/>
        <v>5.7284090909090919</v>
      </c>
      <c r="AA714" s="19">
        <f t="shared" si="84"/>
        <v>17.185227272727278</v>
      </c>
      <c r="AB714" s="19" t="s">
        <v>8887</v>
      </c>
    </row>
    <row r="715" spans="1:28" x14ac:dyDescent="0.35">
      <c r="A715" t="s">
        <v>1562</v>
      </c>
      <c r="B715" t="s">
        <v>3255</v>
      </c>
      <c r="C715" t="s">
        <v>925</v>
      </c>
      <c r="D715" s="1">
        <v>44811</v>
      </c>
      <c r="E715">
        <f t="shared" si="81"/>
        <v>18</v>
      </c>
      <c r="F715" t="s">
        <v>16</v>
      </c>
      <c r="G715">
        <v>700</v>
      </c>
      <c r="H715">
        <f t="shared" si="78"/>
        <v>70</v>
      </c>
      <c r="I715" t="s">
        <v>9</v>
      </c>
      <c r="J715">
        <v>1</v>
      </c>
      <c r="L715" t="s">
        <v>16</v>
      </c>
      <c r="M715" t="str">
        <f t="shared" si="79"/>
        <v>F</v>
      </c>
      <c r="N715" t="s">
        <v>113</v>
      </c>
      <c r="O715" t="s">
        <v>2544</v>
      </c>
      <c r="P715" t="s">
        <v>19</v>
      </c>
      <c r="Q715">
        <v>4</v>
      </c>
      <c r="R715">
        <f t="shared" si="82"/>
        <v>2018</v>
      </c>
      <c r="S715" t="s">
        <v>8</v>
      </c>
      <c r="T715" t="s">
        <v>8</v>
      </c>
      <c r="U715" t="s">
        <v>9007</v>
      </c>
      <c r="V715">
        <f>VLOOKUP(P715,'PBT Tag Rates'!$B$5:$E$34,4,FALSE)</f>
        <v>0.80551598400000002</v>
      </c>
      <c r="W715">
        <v>1</v>
      </c>
      <c r="X715" s="16">
        <f>IFERROR(LOOKUP(H715,{30,43,48,53,58,63,68,73,78,83,88,93,97},{42,47,52,57,62,67,72,77,82,87,92,99,100}),999)</f>
        <v>72</v>
      </c>
      <c r="Y715" s="19">
        <f t="shared" si="80"/>
        <v>5.6818181818181825</v>
      </c>
      <c r="Z715" s="19">
        <f t="shared" si="83"/>
        <v>5.7284090909090919</v>
      </c>
      <c r="AA715" s="19">
        <f t="shared" si="84"/>
        <v>17.185227272727278</v>
      </c>
      <c r="AB715" s="19" t="s">
        <v>8886</v>
      </c>
    </row>
    <row r="716" spans="1:28" x14ac:dyDescent="0.35">
      <c r="A716" t="s">
        <v>1562</v>
      </c>
      <c r="B716" t="s">
        <v>3256</v>
      </c>
      <c r="C716" t="s">
        <v>926</v>
      </c>
      <c r="D716" s="1">
        <v>44811</v>
      </c>
      <c r="E716">
        <f t="shared" si="81"/>
        <v>18</v>
      </c>
      <c r="F716" t="s">
        <v>1569</v>
      </c>
      <c r="G716">
        <v>640</v>
      </c>
      <c r="H716">
        <f t="shared" si="78"/>
        <v>64</v>
      </c>
      <c r="I716" t="s">
        <v>9</v>
      </c>
      <c r="J716">
        <v>1</v>
      </c>
      <c r="L716" t="s">
        <v>6</v>
      </c>
      <c r="M716" t="str">
        <f t="shared" si="79"/>
        <v>M</v>
      </c>
      <c r="N716" t="s">
        <v>1240</v>
      </c>
      <c r="O716" t="s">
        <v>2388</v>
      </c>
      <c r="P716" t="s">
        <v>557</v>
      </c>
      <c r="Q716">
        <v>3</v>
      </c>
      <c r="R716">
        <f t="shared" si="82"/>
        <v>2019</v>
      </c>
      <c r="S716" t="s">
        <v>8</v>
      </c>
      <c r="T716" t="s">
        <v>8</v>
      </c>
      <c r="U716" t="s">
        <v>9088</v>
      </c>
      <c r="V716">
        <f>VLOOKUP(P716,'PBT Tag Rates'!$B$5:$E$34,4,FALSE)</f>
        <v>0.95971980899999998</v>
      </c>
      <c r="W716">
        <v>1</v>
      </c>
      <c r="X716" s="16">
        <f>IFERROR(LOOKUP(H716,{30,43,48,53,58,63,68,73,78,83,88,93,97},{42,47,52,57,62,67,72,77,82,87,92,99,100}),999)</f>
        <v>67</v>
      </c>
      <c r="Y716" s="19">
        <f t="shared" si="80"/>
        <v>5.6818181818181825</v>
      </c>
      <c r="Z716" s="19">
        <f t="shared" si="83"/>
        <v>5.7284090909090919</v>
      </c>
      <c r="AA716" s="19">
        <f t="shared" si="84"/>
        <v>17.185227272727278</v>
      </c>
      <c r="AB716" s="19" t="s">
        <v>8887</v>
      </c>
    </row>
    <row r="717" spans="1:28" x14ac:dyDescent="0.35">
      <c r="A717" t="s">
        <v>1562</v>
      </c>
      <c r="B717" t="s">
        <v>3257</v>
      </c>
      <c r="C717" t="s">
        <v>927</v>
      </c>
      <c r="D717" s="1">
        <v>44811</v>
      </c>
      <c r="E717">
        <f t="shared" si="81"/>
        <v>18</v>
      </c>
      <c r="F717" t="s">
        <v>1569</v>
      </c>
      <c r="G717">
        <v>610</v>
      </c>
      <c r="H717">
        <f t="shared" si="78"/>
        <v>61</v>
      </c>
      <c r="I717" t="s">
        <v>9</v>
      </c>
      <c r="J717">
        <v>1</v>
      </c>
      <c r="L717" t="s">
        <v>6</v>
      </c>
      <c r="M717" t="str">
        <f t="shared" si="79"/>
        <v>M</v>
      </c>
      <c r="N717" t="s">
        <v>1008</v>
      </c>
      <c r="O717" t="s">
        <v>1009</v>
      </c>
      <c r="P717" t="s">
        <v>557</v>
      </c>
      <c r="Q717">
        <v>3</v>
      </c>
      <c r="R717">
        <f t="shared" si="82"/>
        <v>2019</v>
      </c>
      <c r="S717" t="s">
        <v>8</v>
      </c>
      <c r="T717" t="s">
        <v>8</v>
      </c>
      <c r="U717" t="s">
        <v>9089</v>
      </c>
      <c r="V717">
        <f>VLOOKUP(P717,'PBT Tag Rates'!$B$5:$E$34,4,FALSE)</f>
        <v>0.95971980899999998</v>
      </c>
      <c r="W717">
        <v>1</v>
      </c>
      <c r="X717" s="16">
        <f>IFERROR(LOOKUP(H717,{30,43,48,53,58,63,68,73,78,83,88,93,97},{42,47,52,57,62,67,72,77,82,87,92,99,100}),999)</f>
        <v>62</v>
      </c>
      <c r="Y717" s="19">
        <f t="shared" si="80"/>
        <v>5.6818181818181825</v>
      </c>
      <c r="Z717" s="19">
        <f t="shared" si="83"/>
        <v>5.7284090909090919</v>
      </c>
      <c r="AA717" s="19">
        <f t="shared" si="84"/>
        <v>17.185227272727278</v>
      </c>
      <c r="AB717" s="19" t="s">
        <v>8887</v>
      </c>
    </row>
    <row r="718" spans="1:28" x14ac:dyDescent="0.35">
      <c r="A718" t="s">
        <v>1562</v>
      </c>
      <c r="B718" t="s">
        <v>3258</v>
      </c>
      <c r="C718" t="s">
        <v>928</v>
      </c>
      <c r="D718" s="1">
        <v>44811</v>
      </c>
      <c r="E718">
        <f t="shared" si="81"/>
        <v>18</v>
      </c>
      <c r="F718" t="s">
        <v>1569</v>
      </c>
      <c r="G718">
        <v>440</v>
      </c>
      <c r="H718">
        <f t="shared" si="78"/>
        <v>44</v>
      </c>
      <c r="I718" t="s">
        <v>9</v>
      </c>
      <c r="J718">
        <v>1</v>
      </c>
      <c r="L718" t="s">
        <v>6</v>
      </c>
      <c r="M718" t="str">
        <f t="shared" si="79"/>
        <v>M</v>
      </c>
      <c r="N718" t="s">
        <v>882</v>
      </c>
      <c r="O718" t="s">
        <v>883</v>
      </c>
      <c r="P718" t="s">
        <v>557</v>
      </c>
      <c r="Q718">
        <v>3</v>
      </c>
      <c r="R718">
        <f t="shared" si="82"/>
        <v>2019</v>
      </c>
      <c r="S718" t="s">
        <v>8</v>
      </c>
      <c r="T718" t="s">
        <v>8</v>
      </c>
      <c r="U718" t="s">
        <v>9084</v>
      </c>
      <c r="V718">
        <f>VLOOKUP(P718,'PBT Tag Rates'!$B$5:$E$34,4,FALSE)</f>
        <v>0.95971980899999998</v>
      </c>
      <c r="W718">
        <v>1</v>
      </c>
      <c r="X718" s="16">
        <f>IFERROR(LOOKUP(H718,{30,43,48,53,58,63,68,73,78,83,88,93,97},{42,47,52,57,62,67,72,77,82,87,92,99,100}),999)</f>
        <v>47</v>
      </c>
      <c r="Y718" s="19">
        <f t="shared" si="80"/>
        <v>5.6818181818181825</v>
      </c>
      <c r="Z718" s="19">
        <f t="shared" si="83"/>
        <v>5.7284090909090919</v>
      </c>
      <c r="AA718" s="19">
        <f t="shared" si="84"/>
        <v>17.185227272727278</v>
      </c>
      <c r="AB718" s="19" t="s">
        <v>8887</v>
      </c>
    </row>
    <row r="719" spans="1:28" x14ac:dyDescent="0.35">
      <c r="A719" t="s">
        <v>1562</v>
      </c>
      <c r="B719" t="s">
        <v>3259</v>
      </c>
      <c r="C719" t="s">
        <v>929</v>
      </c>
      <c r="D719" s="1">
        <v>44811</v>
      </c>
      <c r="E719">
        <f t="shared" si="81"/>
        <v>18</v>
      </c>
      <c r="F719" t="s">
        <v>16</v>
      </c>
      <c r="G719">
        <v>840</v>
      </c>
      <c r="H719">
        <f t="shared" si="78"/>
        <v>84</v>
      </c>
      <c r="I719" t="s">
        <v>7</v>
      </c>
      <c r="J719" t="s">
        <v>8</v>
      </c>
      <c r="L719" t="s">
        <v>16</v>
      </c>
      <c r="M719" t="str">
        <f t="shared" si="79"/>
        <v>F</v>
      </c>
      <c r="N719" t="s">
        <v>3260</v>
      </c>
      <c r="O719" t="s">
        <v>3261</v>
      </c>
      <c r="P719" t="s">
        <v>19</v>
      </c>
      <c r="Q719">
        <v>4</v>
      </c>
      <c r="R719">
        <f t="shared" si="82"/>
        <v>2018</v>
      </c>
      <c r="S719" t="s">
        <v>8</v>
      </c>
      <c r="T719" t="s">
        <v>8</v>
      </c>
      <c r="U719" t="s">
        <v>8875</v>
      </c>
      <c r="V719">
        <f>VLOOKUP(P719,'PBT Tag Rates'!$B$5:$E$34,4,FALSE)</f>
        <v>0.80551598400000002</v>
      </c>
      <c r="W719">
        <v>1</v>
      </c>
      <c r="X719" s="16">
        <f>IFERROR(LOOKUP(H719,{30,43,48,53,58,63,68,73,78,83,88,93,97},{42,47,52,57,62,67,72,77,82,87,92,99,100}),999)</f>
        <v>87</v>
      </c>
      <c r="Y719" s="19">
        <f t="shared" si="80"/>
        <v>5.6818181818181825</v>
      </c>
      <c r="Z719" s="19">
        <f t="shared" si="83"/>
        <v>5.7284090909090919</v>
      </c>
      <c r="AA719" s="19">
        <f t="shared" si="84"/>
        <v>17.185227272727278</v>
      </c>
      <c r="AB719" s="19" t="s">
        <v>8886</v>
      </c>
    </row>
    <row r="720" spans="1:28" x14ac:dyDescent="0.35">
      <c r="A720" t="s">
        <v>1562</v>
      </c>
      <c r="B720" t="s">
        <v>3262</v>
      </c>
      <c r="C720" t="s">
        <v>930</v>
      </c>
      <c r="D720" s="1">
        <v>44811</v>
      </c>
      <c r="E720">
        <f t="shared" si="81"/>
        <v>18</v>
      </c>
      <c r="F720" t="s">
        <v>16</v>
      </c>
      <c r="G720">
        <v>800</v>
      </c>
      <c r="H720">
        <f t="shared" si="78"/>
        <v>80</v>
      </c>
      <c r="I720" t="s">
        <v>7</v>
      </c>
      <c r="J720" t="s">
        <v>8</v>
      </c>
      <c r="L720" t="s">
        <v>16</v>
      </c>
      <c r="M720" t="str">
        <f t="shared" si="79"/>
        <v>F</v>
      </c>
      <c r="N720" t="s">
        <v>967</v>
      </c>
      <c r="O720" t="s">
        <v>2498</v>
      </c>
      <c r="P720" t="s">
        <v>19</v>
      </c>
      <c r="Q720">
        <v>4</v>
      </c>
      <c r="R720">
        <f t="shared" si="82"/>
        <v>2018</v>
      </c>
      <c r="S720" t="s">
        <v>8</v>
      </c>
      <c r="T720" t="s">
        <v>8</v>
      </c>
      <c r="U720" t="s">
        <v>9088</v>
      </c>
      <c r="V720">
        <f>VLOOKUP(P720,'PBT Tag Rates'!$B$5:$E$34,4,FALSE)</f>
        <v>0.80551598400000002</v>
      </c>
      <c r="W720">
        <v>1</v>
      </c>
      <c r="X720" s="16">
        <f>IFERROR(LOOKUP(H720,{30,43,48,53,58,63,68,73,78,83,88,93,97},{42,47,52,57,62,67,72,77,82,87,92,99,100}),999)</f>
        <v>82</v>
      </c>
      <c r="Y720" s="19">
        <f t="shared" si="80"/>
        <v>5.6818181818181825</v>
      </c>
      <c r="Z720" s="19">
        <f t="shared" si="83"/>
        <v>5.7284090909090919</v>
      </c>
      <c r="AA720" s="19">
        <f t="shared" si="84"/>
        <v>17.185227272727278</v>
      </c>
      <c r="AB720" s="19" t="s">
        <v>8887</v>
      </c>
    </row>
    <row r="721" spans="1:28" x14ac:dyDescent="0.35">
      <c r="A721" t="s">
        <v>1562</v>
      </c>
      <c r="B721" t="s">
        <v>3263</v>
      </c>
      <c r="C721" t="s">
        <v>931</v>
      </c>
      <c r="D721" s="1">
        <v>44811</v>
      </c>
      <c r="E721">
        <f t="shared" si="81"/>
        <v>18</v>
      </c>
      <c r="F721" t="s">
        <v>1569</v>
      </c>
      <c r="G721">
        <v>580</v>
      </c>
      <c r="H721">
        <f t="shared" si="78"/>
        <v>58</v>
      </c>
      <c r="I721" t="s">
        <v>7</v>
      </c>
      <c r="J721" t="s">
        <v>8</v>
      </c>
      <c r="L721" t="s">
        <v>6</v>
      </c>
      <c r="M721" t="str">
        <f t="shared" si="79"/>
        <v>M</v>
      </c>
      <c r="N721" t="s">
        <v>3264</v>
      </c>
      <c r="O721" t="s">
        <v>3265</v>
      </c>
      <c r="P721" t="s">
        <v>702</v>
      </c>
      <c r="Q721">
        <v>3</v>
      </c>
      <c r="R721">
        <f t="shared" si="82"/>
        <v>2019</v>
      </c>
      <c r="S721" t="s">
        <v>8</v>
      </c>
      <c r="T721" t="s">
        <v>8</v>
      </c>
      <c r="U721" t="s">
        <v>8858</v>
      </c>
      <c r="V721">
        <f>VLOOKUP(P721,'PBT Tag Rates'!$B$5:$E$34,4,FALSE)</f>
        <v>0.99705232300000002</v>
      </c>
      <c r="W721">
        <v>1</v>
      </c>
      <c r="X721" s="16">
        <f>IFERROR(LOOKUP(H721,{30,43,48,53,58,63,68,73,78,83,88,93,97},{42,47,52,57,62,67,72,77,82,87,92,99,100}),999)</f>
        <v>62</v>
      </c>
      <c r="Y721" s="19">
        <f t="shared" si="80"/>
        <v>5.6818181818181825</v>
      </c>
      <c r="Z721" s="19">
        <f t="shared" si="83"/>
        <v>5.7284090909090919</v>
      </c>
      <c r="AA721" s="19">
        <f t="shared" si="84"/>
        <v>17.185227272727278</v>
      </c>
      <c r="AB721" s="19" t="s">
        <v>8887</v>
      </c>
    </row>
    <row r="722" spans="1:28" x14ac:dyDescent="0.35">
      <c r="A722" t="s">
        <v>1562</v>
      </c>
      <c r="B722" t="s">
        <v>3266</v>
      </c>
      <c r="C722" t="s">
        <v>932</v>
      </c>
      <c r="D722" s="1">
        <v>44811</v>
      </c>
      <c r="E722">
        <f t="shared" si="81"/>
        <v>18</v>
      </c>
      <c r="F722" t="s">
        <v>1569</v>
      </c>
      <c r="G722">
        <v>660</v>
      </c>
      <c r="H722">
        <f t="shared" si="78"/>
        <v>66</v>
      </c>
      <c r="I722" t="s">
        <v>7</v>
      </c>
      <c r="J722" t="s">
        <v>8</v>
      </c>
      <c r="L722" t="s">
        <v>6</v>
      </c>
      <c r="M722" t="str">
        <f t="shared" si="79"/>
        <v>M</v>
      </c>
      <c r="N722" t="s">
        <v>1261</v>
      </c>
      <c r="O722" t="s">
        <v>3267</v>
      </c>
      <c r="P722" t="s">
        <v>557</v>
      </c>
      <c r="Q722">
        <v>3</v>
      </c>
      <c r="R722">
        <f t="shared" si="82"/>
        <v>2019</v>
      </c>
      <c r="S722" t="s">
        <v>8</v>
      </c>
      <c r="T722" t="s">
        <v>8</v>
      </c>
      <c r="U722" t="s">
        <v>9090</v>
      </c>
      <c r="V722">
        <f>VLOOKUP(P722,'PBT Tag Rates'!$B$5:$E$34,4,FALSE)</f>
        <v>0.95971980899999998</v>
      </c>
      <c r="W722">
        <v>1</v>
      </c>
      <c r="X722" s="16">
        <f>IFERROR(LOOKUP(H722,{30,43,48,53,58,63,68,73,78,83,88,93,97},{42,47,52,57,62,67,72,77,82,87,92,99,100}),999)</f>
        <v>67</v>
      </c>
      <c r="Y722" s="19">
        <f t="shared" si="80"/>
        <v>5.6818181818181825</v>
      </c>
      <c r="Z722" s="19">
        <f t="shared" si="83"/>
        <v>5.7284090909090919</v>
      </c>
      <c r="AA722" s="19">
        <f t="shared" si="84"/>
        <v>17.185227272727278</v>
      </c>
      <c r="AB722" s="19" t="s">
        <v>8887</v>
      </c>
    </row>
    <row r="723" spans="1:28" x14ac:dyDescent="0.35">
      <c r="A723" t="s">
        <v>1562</v>
      </c>
      <c r="B723" t="s">
        <v>3268</v>
      </c>
      <c r="C723" t="s">
        <v>933</v>
      </c>
      <c r="D723" s="1">
        <v>44811</v>
      </c>
      <c r="E723">
        <f t="shared" si="81"/>
        <v>18</v>
      </c>
      <c r="F723" t="s">
        <v>1569</v>
      </c>
      <c r="G723">
        <v>640</v>
      </c>
      <c r="H723">
        <f t="shared" si="78"/>
        <v>64</v>
      </c>
      <c r="I723" t="s">
        <v>7</v>
      </c>
      <c r="J723" t="s">
        <v>8</v>
      </c>
      <c r="L723" t="s">
        <v>6</v>
      </c>
      <c r="M723" t="str">
        <f t="shared" si="79"/>
        <v>M</v>
      </c>
      <c r="N723" t="s">
        <v>586</v>
      </c>
      <c r="O723" t="s">
        <v>965</v>
      </c>
      <c r="P723" t="s">
        <v>557</v>
      </c>
      <c r="Q723">
        <v>3</v>
      </c>
      <c r="R723">
        <f t="shared" si="82"/>
        <v>2019</v>
      </c>
      <c r="S723" t="s">
        <v>8</v>
      </c>
      <c r="T723" t="s">
        <v>8</v>
      </c>
      <c r="U723" t="s">
        <v>9088</v>
      </c>
      <c r="V723">
        <f>VLOOKUP(P723,'PBT Tag Rates'!$B$5:$E$34,4,FALSE)</f>
        <v>0.95971980899999998</v>
      </c>
      <c r="W723">
        <v>1</v>
      </c>
      <c r="X723" s="16">
        <f>IFERROR(LOOKUP(H723,{30,43,48,53,58,63,68,73,78,83,88,93,97},{42,47,52,57,62,67,72,77,82,87,92,99,100}),999)</f>
        <v>67</v>
      </c>
      <c r="Y723" s="19">
        <f t="shared" si="80"/>
        <v>5.6818181818181825</v>
      </c>
      <c r="Z723" s="19">
        <f t="shared" si="83"/>
        <v>5.7284090909090919</v>
      </c>
      <c r="AA723" s="19">
        <f t="shared" si="84"/>
        <v>17.185227272727278</v>
      </c>
      <c r="AB723" s="19" t="s">
        <v>8887</v>
      </c>
    </row>
    <row r="724" spans="1:28" x14ac:dyDescent="0.35">
      <c r="A724" t="s">
        <v>1562</v>
      </c>
      <c r="B724" t="s">
        <v>3269</v>
      </c>
      <c r="C724" t="s">
        <v>934</v>
      </c>
      <c r="D724" s="1">
        <v>44811</v>
      </c>
      <c r="E724">
        <f t="shared" si="81"/>
        <v>18</v>
      </c>
      <c r="F724" t="s">
        <v>1569</v>
      </c>
      <c r="G724">
        <v>650</v>
      </c>
      <c r="H724">
        <f t="shared" si="78"/>
        <v>65</v>
      </c>
      <c r="I724" t="s">
        <v>9</v>
      </c>
      <c r="J724" t="s">
        <v>8</v>
      </c>
      <c r="L724" t="s">
        <v>6</v>
      </c>
      <c r="M724" t="str">
        <f t="shared" si="79"/>
        <v>M</v>
      </c>
      <c r="N724" t="s">
        <v>1027</v>
      </c>
      <c r="O724" t="s">
        <v>1312</v>
      </c>
      <c r="P724" t="s">
        <v>557</v>
      </c>
      <c r="Q724">
        <v>3</v>
      </c>
      <c r="R724">
        <f t="shared" si="82"/>
        <v>2019</v>
      </c>
      <c r="S724" t="s">
        <v>8</v>
      </c>
      <c r="T724" t="s">
        <v>8</v>
      </c>
      <c r="U724" t="s">
        <v>9006</v>
      </c>
      <c r="V724">
        <f>VLOOKUP(P724,'PBT Tag Rates'!$B$5:$E$34,4,FALSE)</f>
        <v>0.95971980899999998</v>
      </c>
      <c r="W724">
        <v>1</v>
      </c>
      <c r="X724" s="16">
        <f>IFERROR(LOOKUP(H724,{30,43,48,53,58,63,68,73,78,83,88,93,97},{42,47,52,57,62,67,72,77,82,87,92,99,100}),999)</f>
        <v>67</v>
      </c>
      <c r="Y724" s="19">
        <f t="shared" si="80"/>
        <v>5.6818181818181825</v>
      </c>
      <c r="Z724" s="19">
        <f t="shared" si="83"/>
        <v>5.7284090909090919</v>
      </c>
      <c r="AA724" s="19">
        <f t="shared" si="84"/>
        <v>17.185227272727278</v>
      </c>
      <c r="AB724" s="19" t="s">
        <v>8886</v>
      </c>
    </row>
    <row r="725" spans="1:28" x14ac:dyDescent="0.35">
      <c r="A725" t="s">
        <v>1562</v>
      </c>
      <c r="B725" t="s">
        <v>3270</v>
      </c>
      <c r="C725" t="s">
        <v>935</v>
      </c>
      <c r="D725" s="1">
        <v>44811</v>
      </c>
      <c r="E725">
        <f t="shared" si="81"/>
        <v>18</v>
      </c>
      <c r="F725" t="s">
        <v>1569</v>
      </c>
      <c r="G725">
        <v>620</v>
      </c>
      <c r="H725">
        <f t="shared" si="78"/>
        <v>62</v>
      </c>
      <c r="I725" t="s">
        <v>9</v>
      </c>
      <c r="J725">
        <v>1</v>
      </c>
      <c r="L725" t="s">
        <v>6</v>
      </c>
      <c r="M725" t="str">
        <f t="shared" si="79"/>
        <v>M</v>
      </c>
      <c r="N725" t="s">
        <v>3271</v>
      </c>
      <c r="O725" t="s">
        <v>3272</v>
      </c>
      <c r="P725" t="s">
        <v>557</v>
      </c>
      <c r="Q725">
        <v>3</v>
      </c>
      <c r="R725">
        <f t="shared" si="82"/>
        <v>2019</v>
      </c>
      <c r="S725" t="s">
        <v>8</v>
      </c>
      <c r="T725" t="s">
        <v>8</v>
      </c>
      <c r="U725" t="s">
        <v>9087</v>
      </c>
      <c r="V725">
        <f>VLOOKUP(P725,'PBT Tag Rates'!$B$5:$E$34,4,FALSE)</f>
        <v>0.95971980899999998</v>
      </c>
      <c r="W725">
        <v>1</v>
      </c>
      <c r="X725" s="16">
        <f>IFERROR(LOOKUP(H725,{30,43,48,53,58,63,68,73,78,83,88,93,97},{42,47,52,57,62,67,72,77,82,87,92,99,100}),999)</f>
        <v>62</v>
      </c>
      <c r="Y725" s="19">
        <f t="shared" si="80"/>
        <v>5.6818181818181825</v>
      </c>
      <c r="Z725" s="19">
        <f t="shared" si="83"/>
        <v>5.7284090909090919</v>
      </c>
      <c r="AA725" s="19">
        <f t="shared" si="84"/>
        <v>17.185227272727278</v>
      </c>
      <c r="AB725" s="19" t="s">
        <v>8887</v>
      </c>
    </row>
    <row r="726" spans="1:28" x14ac:dyDescent="0.35">
      <c r="A726" t="s">
        <v>1562</v>
      </c>
      <c r="B726" t="s">
        <v>3273</v>
      </c>
      <c r="C726" t="s">
        <v>937</v>
      </c>
      <c r="D726" s="1">
        <v>44811</v>
      </c>
      <c r="E726">
        <f t="shared" si="81"/>
        <v>18</v>
      </c>
      <c r="F726" t="s">
        <v>6</v>
      </c>
      <c r="G726">
        <v>950</v>
      </c>
      <c r="H726">
        <f t="shared" si="78"/>
        <v>95</v>
      </c>
      <c r="I726" t="s">
        <v>7</v>
      </c>
      <c r="J726" t="s">
        <v>8</v>
      </c>
      <c r="L726" t="s">
        <v>6</v>
      </c>
      <c r="M726" t="str">
        <f t="shared" si="79"/>
        <v>M</v>
      </c>
      <c r="N726" t="s">
        <v>8</v>
      </c>
      <c r="O726" t="s">
        <v>8</v>
      </c>
      <c r="P726" t="s">
        <v>11</v>
      </c>
      <c r="Q726" t="s">
        <v>8</v>
      </c>
      <c r="R726" t="str">
        <f t="shared" si="82"/>
        <v>U</v>
      </c>
      <c r="S726" t="s">
        <v>12</v>
      </c>
      <c r="T726">
        <v>0.999999999999996</v>
      </c>
      <c r="U726" t="s">
        <v>11</v>
      </c>
      <c r="V726" t="e">
        <f>VLOOKUP(P726,'PBT Tag Rates'!$B$5:$E$34,4,FALSE)</f>
        <v>#N/A</v>
      </c>
      <c r="W726">
        <v>1</v>
      </c>
      <c r="X726" s="16">
        <f>IFERROR(LOOKUP(H726,{30,43,48,53,58,63,68,73,78,83,88,93,97},{42,47,52,57,62,67,72,77,82,87,92,99,100}),999)</f>
        <v>99</v>
      </c>
      <c r="Y726" s="19">
        <f t="shared" si="80"/>
        <v>5.6818181818181825</v>
      </c>
      <c r="Z726" s="19">
        <f t="shared" si="83"/>
        <v>5.7284090909090919</v>
      </c>
      <c r="AA726" s="19">
        <f t="shared" si="84"/>
        <v>17.185227272727278</v>
      </c>
      <c r="AB726" s="19" t="s">
        <v>8887</v>
      </c>
    </row>
    <row r="727" spans="1:28" x14ac:dyDescent="0.35">
      <c r="A727" t="s">
        <v>1562</v>
      </c>
      <c r="B727" t="s">
        <v>3274</v>
      </c>
      <c r="C727" t="s">
        <v>938</v>
      </c>
      <c r="D727" s="1">
        <v>44811</v>
      </c>
      <c r="E727">
        <f t="shared" si="81"/>
        <v>18</v>
      </c>
      <c r="F727" t="s">
        <v>16</v>
      </c>
      <c r="G727">
        <v>660</v>
      </c>
      <c r="H727">
        <f t="shared" si="78"/>
        <v>66</v>
      </c>
      <c r="I727" t="s">
        <v>7</v>
      </c>
      <c r="J727" t="s">
        <v>8</v>
      </c>
      <c r="L727" t="s">
        <v>16</v>
      </c>
      <c r="M727" t="str">
        <f t="shared" si="79"/>
        <v>F</v>
      </c>
      <c r="N727" t="s">
        <v>8</v>
      </c>
      <c r="O727" t="s">
        <v>8</v>
      </c>
      <c r="P727" t="s">
        <v>11</v>
      </c>
      <c r="Q727" t="s">
        <v>8</v>
      </c>
      <c r="R727" t="str">
        <f t="shared" si="82"/>
        <v>U</v>
      </c>
      <c r="S727" t="s">
        <v>12</v>
      </c>
      <c r="T727">
        <v>1</v>
      </c>
      <c r="U727" t="s">
        <v>11</v>
      </c>
      <c r="V727" t="e">
        <f>VLOOKUP(P727,'PBT Tag Rates'!$B$5:$E$34,4,FALSE)</f>
        <v>#N/A</v>
      </c>
      <c r="W727">
        <v>1</v>
      </c>
      <c r="X727" s="16">
        <f>IFERROR(LOOKUP(H727,{30,43,48,53,58,63,68,73,78,83,88,93,97},{42,47,52,57,62,67,72,77,82,87,92,99,100}),999)</f>
        <v>67</v>
      </c>
      <c r="Y727" s="19">
        <f t="shared" si="80"/>
        <v>5.6818181818181825</v>
      </c>
      <c r="Z727" s="19">
        <f t="shared" si="83"/>
        <v>5.7284090909090919</v>
      </c>
      <c r="AA727" s="19">
        <f t="shared" si="84"/>
        <v>17.185227272727278</v>
      </c>
      <c r="AB727" s="19" t="s">
        <v>8887</v>
      </c>
    </row>
    <row r="728" spans="1:28" x14ac:dyDescent="0.35">
      <c r="A728" t="s">
        <v>1562</v>
      </c>
      <c r="B728" t="s">
        <v>3275</v>
      </c>
      <c r="C728" t="s">
        <v>939</v>
      </c>
      <c r="D728" s="1">
        <v>44811</v>
      </c>
      <c r="E728">
        <f t="shared" si="81"/>
        <v>18</v>
      </c>
      <c r="F728" t="s">
        <v>6</v>
      </c>
      <c r="G728">
        <v>770</v>
      </c>
      <c r="H728">
        <f t="shared" si="78"/>
        <v>77</v>
      </c>
      <c r="I728" t="s">
        <v>7</v>
      </c>
      <c r="J728" t="s">
        <v>8</v>
      </c>
      <c r="L728" t="s">
        <v>6</v>
      </c>
      <c r="M728" t="str">
        <f t="shared" si="79"/>
        <v>M</v>
      </c>
      <c r="N728" t="s">
        <v>2460</v>
      </c>
      <c r="O728" t="s">
        <v>2461</v>
      </c>
      <c r="P728" t="s">
        <v>19</v>
      </c>
      <c r="Q728">
        <v>4</v>
      </c>
      <c r="R728">
        <f t="shared" si="82"/>
        <v>2018</v>
      </c>
      <c r="S728" t="s">
        <v>8</v>
      </c>
      <c r="T728" t="s">
        <v>8</v>
      </c>
      <c r="U728" t="s">
        <v>8875</v>
      </c>
      <c r="V728">
        <f>VLOOKUP(P728,'PBT Tag Rates'!$B$5:$E$34,4,FALSE)</f>
        <v>0.80551598400000002</v>
      </c>
      <c r="W728">
        <v>1</v>
      </c>
      <c r="X728" s="16">
        <f>IFERROR(LOOKUP(H728,{30,43,48,53,58,63,68,73,78,83,88,93,97},{42,47,52,57,62,67,72,77,82,87,92,99,100}),999)</f>
        <v>77</v>
      </c>
      <c r="Y728" s="19">
        <f t="shared" si="80"/>
        <v>5.6818181818181825</v>
      </c>
      <c r="Z728" s="19">
        <f t="shared" si="83"/>
        <v>5.7284090909090919</v>
      </c>
      <c r="AA728" s="19">
        <f t="shared" si="84"/>
        <v>17.185227272727278</v>
      </c>
      <c r="AB728" s="19" t="s">
        <v>8886</v>
      </c>
    </row>
    <row r="729" spans="1:28" x14ac:dyDescent="0.35">
      <c r="A729" t="s">
        <v>1562</v>
      </c>
      <c r="B729" t="s">
        <v>3276</v>
      </c>
      <c r="C729" t="s">
        <v>940</v>
      </c>
      <c r="D729" s="1">
        <v>44811</v>
      </c>
      <c r="E729">
        <f t="shared" si="81"/>
        <v>18</v>
      </c>
      <c r="F729" t="s">
        <v>1569</v>
      </c>
      <c r="G729">
        <v>600</v>
      </c>
      <c r="H729">
        <f t="shared" si="78"/>
        <v>60</v>
      </c>
      <c r="I729" t="s">
        <v>9</v>
      </c>
      <c r="J729">
        <v>1</v>
      </c>
      <c r="L729" t="s">
        <v>6</v>
      </c>
      <c r="M729" t="str">
        <f t="shared" si="79"/>
        <v>M</v>
      </c>
      <c r="N729" t="s">
        <v>3277</v>
      </c>
      <c r="O729" t="s">
        <v>3278</v>
      </c>
      <c r="P729" t="s">
        <v>702</v>
      </c>
      <c r="Q729">
        <v>3</v>
      </c>
      <c r="R729">
        <f t="shared" si="82"/>
        <v>2019</v>
      </c>
      <c r="S729" t="s">
        <v>8</v>
      </c>
      <c r="T729" t="s">
        <v>8</v>
      </c>
      <c r="U729" t="s">
        <v>8975</v>
      </c>
      <c r="V729">
        <f>VLOOKUP(P729,'PBT Tag Rates'!$B$5:$E$34,4,FALSE)</f>
        <v>0.99705232300000002</v>
      </c>
      <c r="W729">
        <v>1</v>
      </c>
      <c r="X729" s="16">
        <f>IFERROR(LOOKUP(H729,{30,43,48,53,58,63,68,73,78,83,88,93,97},{42,47,52,57,62,67,72,77,82,87,92,99,100}),999)</f>
        <v>62</v>
      </c>
      <c r="Y729" s="19">
        <f t="shared" si="80"/>
        <v>5.6818181818181825</v>
      </c>
      <c r="Z729" s="19">
        <f t="shared" si="83"/>
        <v>5.7284090909090919</v>
      </c>
      <c r="AA729" s="19">
        <f t="shared" si="84"/>
        <v>17.185227272727278</v>
      </c>
      <c r="AB729" s="19" t="s">
        <v>8887</v>
      </c>
    </row>
    <row r="730" spans="1:28" x14ac:dyDescent="0.35">
      <c r="A730" t="s">
        <v>1562</v>
      </c>
      <c r="B730" t="s">
        <v>3279</v>
      </c>
      <c r="C730" t="s">
        <v>941</v>
      </c>
      <c r="D730" s="1">
        <v>44811</v>
      </c>
      <c r="E730">
        <f t="shared" si="81"/>
        <v>18</v>
      </c>
      <c r="F730" t="s">
        <v>16</v>
      </c>
      <c r="G730">
        <v>790</v>
      </c>
      <c r="H730">
        <f t="shared" si="78"/>
        <v>79</v>
      </c>
      <c r="I730" t="s">
        <v>9</v>
      </c>
      <c r="J730" t="s">
        <v>8</v>
      </c>
      <c r="L730" t="s">
        <v>16</v>
      </c>
      <c r="M730" t="str">
        <f t="shared" si="79"/>
        <v>F</v>
      </c>
      <c r="N730" t="s">
        <v>88</v>
      </c>
      <c r="O730" t="s">
        <v>673</v>
      </c>
      <c r="P730" t="s">
        <v>10</v>
      </c>
      <c r="Q730">
        <v>5</v>
      </c>
      <c r="R730">
        <f t="shared" si="82"/>
        <v>2017</v>
      </c>
      <c r="S730" t="s">
        <v>8</v>
      </c>
      <c r="T730" t="s">
        <v>8</v>
      </c>
      <c r="U730" t="s">
        <v>8875</v>
      </c>
      <c r="V730">
        <f>VLOOKUP(P730,'PBT Tag Rates'!$B$5:$E$34,4,FALSE)</f>
        <v>0.76170174199999996</v>
      </c>
      <c r="W730">
        <v>1</v>
      </c>
      <c r="X730" s="16">
        <f>IFERROR(LOOKUP(H730,{30,43,48,53,58,63,68,73,78,83,88,93,97},{42,47,52,57,62,67,72,77,82,87,92,99,100}),999)</f>
        <v>82</v>
      </c>
      <c r="Y730" s="19">
        <f t="shared" si="80"/>
        <v>5.6818181818181825</v>
      </c>
      <c r="Z730" s="19">
        <f t="shared" si="83"/>
        <v>5.7284090909090919</v>
      </c>
      <c r="AA730" s="19">
        <f t="shared" si="84"/>
        <v>17.185227272727278</v>
      </c>
      <c r="AB730" s="19" t="s">
        <v>8886</v>
      </c>
    </row>
    <row r="731" spans="1:28" x14ac:dyDescent="0.35">
      <c r="A731" t="s">
        <v>1562</v>
      </c>
      <c r="B731" t="s">
        <v>3280</v>
      </c>
      <c r="C731" t="s">
        <v>942</v>
      </c>
      <c r="D731" s="1">
        <v>44811</v>
      </c>
      <c r="E731">
        <f t="shared" si="81"/>
        <v>18</v>
      </c>
      <c r="F731" t="s">
        <v>6</v>
      </c>
      <c r="G731">
        <v>870</v>
      </c>
      <c r="H731">
        <f t="shared" si="78"/>
        <v>87</v>
      </c>
      <c r="I731" t="s">
        <v>7</v>
      </c>
      <c r="J731" t="s">
        <v>8</v>
      </c>
      <c r="L731" t="s">
        <v>6</v>
      </c>
      <c r="M731" t="str">
        <f t="shared" si="79"/>
        <v>M</v>
      </c>
      <c r="N731" t="s">
        <v>1015</v>
      </c>
      <c r="O731" t="s">
        <v>1016</v>
      </c>
      <c r="P731" t="s">
        <v>19</v>
      </c>
      <c r="Q731">
        <v>4</v>
      </c>
      <c r="R731">
        <f t="shared" si="82"/>
        <v>2018</v>
      </c>
      <c r="S731" t="s">
        <v>8</v>
      </c>
      <c r="T731" t="s">
        <v>8</v>
      </c>
      <c r="U731" t="s">
        <v>8875</v>
      </c>
      <c r="V731">
        <f>VLOOKUP(P731,'PBT Tag Rates'!$B$5:$E$34,4,FALSE)</f>
        <v>0.80551598400000002</v>
      </c>
      <c r="W731">
        <v>1</v>
      </c>
      <c r="X731" s="16">
        <f>IFERROR(LOOKUP(H731,{30,43,48,53,58,63,68,73,78,83,88,93,97},{42,47,52,57,62,67,72,77,82,87,92,99,100}),999)</f>
        <v>87</v>
      </c>
      <c r="Y731" s="19">
        <f t="shared" si="80"/>
        <v>5.6818181818181825</v>
      </c>
      <c r="Z731" s="19">
        <f t="shared" si="83"/>
        <v>5.7284090909090919</v>
      </c>
      <c r="AA731" s="19">
        <f t="shared" si="84"/>
        <v>17.185227272727278</v>
      </c>
      <c r="AB731" s="19" t="s">
        <v>8886</v>
      </c>
    </row>
    <row r="732" spans="1:28" x14ac:dyDescent="0.35">
      <c r="A732" t="s">
        <v>1562</v>
      </c>
      <c r="B732" t="s">
        <v>3281</v>
      </c>
      <c r="C732" t="s">
        <v>943</v>
      </c>
      <c r="D732" s="1">
        <v>44811</v>
      </c>
      <c r="E732">
        <f t="shared" si="81"/>
        <v>18</v>
      </c>
      <c r="F732" t="s">
        <v>16</v>
      </c>
      <c r="G732">
        <v>720</v>
      </c>
      <c r="H732">
        <f t="shared" si="78"/>
        <v>72</v>
      </c>
      <c r="I732" t="s">
        <v>7</v>
      </c>
      <c r="J732" t="s">
        <v>8</v>
      </c>
      <c r="L732" t="s">
        <v>16</v>
      </c>
      <c r="M732" t="str">
        <f t="shared" si="79"/>
        <v>F</v>
      </c>
      <c r="N732" t="s">
        <v>387</v>
      </c>
      <c r="O732" t="s">
        <v>3282</v>
      </c>
      <c r="P732" t="s">
        <v>15</v>
      </c>
      <c r="Q732">
        <v>4</v>
      </c>
      <c r="R732">
        <f t="shared" si="82"/>
        <v>2018</v>
      </c>
      <c r="S732" t="s">
        <v>8</v>
      </c>
      <c r="T732" t="s">
        <v>8</v>
      </c>
      <c r="U732" t="s">
        <v>8977</v>
      </c>
      <c r="V732">
        <f>VLOOKUP(P732,'PBT Tag Rates'!$B$5:$E$34,4,FALSE)</f>
        <v>0.96828396500000002</v>
      </c>
      <c r="W732">
        <v>1</v>
      </c>
      <c r="X732" s="16">
        <f>IFERROR(LOOKUP(H732,{30,43,48,53,58,63,68,73,78,83,88,93,97},{42,47,52,57,62,67,72,77,82,87,92,99,100}),999)</f>
        <v>72</v>
      </c>
      <c r="Y732" s="19">
        <f t="shared" si="80"/>
        <v>5.6818181818181825</v>
      </c>
      <c r="Z732" s="19">
        <f t="shared" si="83"/>
        <v>5.7284090909090919</v>
      </c>
      <c r="AA732" s="19">
        <f t="shared" si="84"/>
        <v>17.185227272727278</v>
      </c>
      <c r="AB732" s="19" t="s">
        <v>8887</v>
      </c>
    </row>
    <row r="733" spans="1:28" x14ac:dyDescent="0.35">
      <c r="A733" t="s">
        <v>1562</v>
      </c>
      <c r="B733" t="s">
        <v>3283</v>
      </c>
      <c r="C733" t="s">
        <v>944</v>
      </c>
      <c r="D733" s="1">
        <v>44811</v>
      </c>
      <c r="E733">
        <f t="shared" si="81"/>
        <v>18</v>
      </c>
      <c r="F733" t="s">
        <v>1569</v>
      </c>
      <c r="G733">
        <v>670</v>
      </c>
      <c r="H733">
        <f t="shared" si="78"/>
        <v>67</v>
      </c>
      <c r="I733" t="s">
        <v>7</v>
      </c>
      <c r="J733" t="s">
        <v>8</v>
      </c>
      <c r="L733" t="s">
        <v>6</v>
      </c>
      <c r="M733" t="str">
        <f t="shared" si="79"/>
        <v>M</v>
      </c>
      <c r="N733" t="s">
        <v>1889</v>
      </c>
      <c r="O733" t="s">
        <v>3284</v>
      </c>
      <c r="P733" t="s">
        <v>557</v>
      </c>
      <c r="Q733">
        <v>3</v>
      </c>
      <c r="R733">
        <f t="shared" si="82"/>
        <v>2019</v>
      </c>
      <c r="S733" t="s">
        <v>8</v>
      </c>
      <c r="T733" t="s">
        <v>8</v>
      </c>
      <c r="U733" t="s">
        <v>9088</v>
      </c>
      <c r="V733">
        <f>VLOOKUP(P733,'PBT Tag Rates'!$B$5:$E$34,4,FALSE)</f>
        <v>0.95971980899999998</v>
      </c>
      <c r="W733">
        <v>1</v>
      </c>
      <c r="X733" s="16">
        <f>IFERROR(LOOKUP(H733,{30,43,48,53,58,63,68,73,78,83,88,93,97},{42,47,52,57,62,67,72,77,82,87,92,99,100}),999)</f>
        <v>67</v>
      </c>
      <c r="Y733" s="19">
        <f t="shared" si="80"/>
        <v>5.6818181818181825</v>
      </c>
      <c r="Z733" s="19">
        <f t="shared" si="83"/>
        <v>5.7284090909090919</v>
      </c>
      <c r="AA733" s="19">
        <f t="shared" si="84"/>
        <v>17.185227272727278</v>
      </c>
      <c r="AB733" s="19" t="s">
        <v>8887</v>
      </c>
    </row>
    <row r="734" spans="1:28" x14ac:dyDescent="0.35">
      <c r="A734" t="s">
        <v>1562</v>
      </c>
      <c r="B734" t="s">
        <v>3285</v>
      </c>
      <c r="C734" t="s">
        <v>946</v>
      </c>
      <c r="D734" s="1">
        <v>44811</v>
      </c>
      <c r="E734">
        <f t="shared" si="81"/>
        <v>18</v>
      </c>
      <c r="F734" t="s">
        <v>16</v>
      </c>
      <c r="G734">
        <v>710</v>
      </c>
      <c r="H734">
        <f t="shared" si="78"/>
        <v>71</v>
      </c>
      <c r="I734" t="s">
        <v>7</v>
      </c>
      <c r="J734" t="s">
        <v>8</v>
      </c>
      <c r="L734" t="s">
        <v>16</v>
      </c>
      <c r="M734" t="str">
        <f t="shared" si="79"/>
        <v>F</v>
      </c>
      <c r="N734" t="s">
        <v>3286</v>
      </c>
      <c r="O734" t="s">
        <v>3287</v>
      </c>
      <c r="P734" t="s">
        <v>557</v>
      </c>
      <c r="Q734">
        <v>3</v>
      </c>
      <c r="R734">
        <f t="shared" si="82"/>
        <v>2019</v>
      </c>
      <c r="S734" t="s">
        <v>8</v>
      </c>
      <c r="T734" t="s">
        <v>8</v>
      </c>
      <c r="U734" t="s">
        <v>9006</v>
      </c>
      <c r="V734">
        <f>VLOOKUP(P734,'PBT Tag Rates'!$B$5:$E$34,4,FALSE)</f>
        <v>0.95971980899999998</v>
      </c>
      <c r="W734">
        <v>1</v>
      </c>
      <c r="X734" s="16">
        <f>IFERROR(LOOKUP(H734,{30,43,48,53,58,63,68,73,78,83,88,93,97},{42,47,52,57,62,67,72,77,82,87,92,99,100}),999)</f>
        <v>72</v>
      </c>
      <c r="Y734" s="19">
        <f t="shared" si="80"/>
        <v>5.6818181818181825</v>
      </c>
      <c r="Z734" s="19">
        <f t="shared" si="83"/>
        <v>5.7284090909090919</v>
      </c>
      <c r="AA734" s="19">
        <f t="shared" si="84"/>
        <v>17.185227272727278</v>
      </c>
      <c r="AB734" s="19" t="s">
        <v>8886</v>
      </c>
    </row>
    <row r="735" spans="1:28" x14ac:dyDescent="0.35">
      <c r="A735" t="s">
        <v>1562</v>
      </c>
      <c r="B735" t="s">
        <v>3288</v>
      </c>
      <c r="C735" t="s">
        <v>947</v>
      </c>
      <c r="D735" s="1">
        <v>44811</v>
      </c>
      <c r="E735">
        <f t="shared" si="81"/>
        <v>18</v>
      </c>
      <c r="F735" t="s">
        <v>16</v>
      </c>
      <c r="G735">
        <v>710</v>
      </c>
      <c r="H735">
        <f t="shared" si="78"/>
        <v>71</v>
      </c>
      <c r="I735" t="s">
        <v>9</v>
      </c>
      <c r="J735">
        <v>1</v>
      </c>
      <c r="L735" t="s">
        <v>16</v>
      </c>
      <c r="M735" t="str">
        <f t="shared" si="79"/>
        <v>F</v>
      </c>
      <c r="N735" t="s">
        <v>1270</v>
      </c>
      <c r="O735" t="s">
        <v>1546</v>
      </c>
      <c r="P735" t="s">
        <v>19</v>
      </c>
      <c r="Q735">
        <v>4</v>
      </c>
      <c r="R735">
        <f t="shared" si="82"/>
        <v>2018</v>
      </c>
      <c r="S735" t="s">
        <v>8</v>
      </c>
      <c r="T735" t="s">
        <v>8</v>
      </c>
      <c r="U735" t="s">
        <v>9007</v>
      </c>
      <c r="V735">
        <f>VLOOKUP(P735,'PBT Tag Rates'!$B$5:$E$34,4,FALSE)</f>
        <v>0.80551598400000002</v>
      </c>
      <c r="W735">
        <v>1</v>
      </c>
      <c r="X735" s="16">
        <f>IFERROR(LOOKUP(H735,{30,43,48,53,58,63,68,73,78,83,88,93,97},{42,47,52,57,62,67,72,77,82,87,92,99,100}),999)</f>
        <v>72</v>
      </c>
      <c r="Y735" s="19">
        <f t="shared" si="80"/>
        <v>5.6818181818181825</v>
      </c>
      <c r="Z735" s="19">
        <f t="shared" si="83"/>
        <v>5.7284090909090919</v>
      </c>
      <c r="AA735" s="19">
        <f t="shared" si="84"/>
        <v>17.185227272727278</v>
      </c>
      <c r="AB735" s="19" t="s">
        <v>8886</v>
      </c>
    </row>
    <row r="736" spans="1:28" x14ac:dyDescent="0.35">
      <c r="A736" t="s">
        <v>1562</v>
      </c>
      <c r="B736" t="s">
        <v>3289</v>
      </c>
      <c r="C736" t="s">
        <v>950</v>
      </c>
      <c r="D736" s="1">
        <v>44811</v>
      </c>
      <c r="E736">
        <f t="shared" si="81"/>
        <v>18</v>
      </c>
      <c r="F736" t="s">
        <v>6</v>
      </c>
      <c r="G736">
        <v>710</v>
      </c>
      <c r="H736">
        <f t="shared" si="78"/>
        <v>71</v>
      </c>
      <c r="I736" t="s">
        <v>9</v>
      </c>
      <c r="J736">
        <v>1</v>
      </c>
      <c r="L736" t="s">
        <v>6</v>
      </c>
      <c r="M736" t="str">
        <f t="shared" si="79"/>
        <v>M</v>
      </c>
      <c r="N736" t="s">
        <v>3290</v>
      </c>
      <c r="O736" t="s">
        <v>3291</v>
      </c>
      <c r="P736" t="s">
        <v>557</v>
      </c>
      <c r="Q736">
        <v>3</v>
      </c>
      <c r="R736">
        <f t="shared" si="82"/>
        <v>2019</v>
      </c>
      <c r="S736" t="s">
        <v>8</v>
      </c>
      <c r="T736" t="s">
        <v>8</v>
      </c>
      <c r="U736" t="s">
        <v>9006</v>
      </c>
      <c r="V736">
        <f>VLOOKUP(P736,'PBT Tag Rates'!$B$5:$E$34,4,FALSE)</f>
        <v>0.95971980899999998</v>
      </c>
      <c r="W736">
        <v>1</v>
      </c>
      <c r="X736" s="16">
        <f>IFERROR(LOOKUP(H736,{30,43,48,53,58,63,68,73,78,83,88,93,97},{42,47,52,57,62,67,72,77,82,87,92,99,100}),999)</f>
        <v>72</v>
      </c>
      <c r="Y736" s="19">
        <f t="shared" si="80"/>
        <v>5.6818181818181825</v>
      </c>
      <c r="Z736" s="19">
        <f t="shared" si="83"/>
        <v>5.7284090909090919</v>
      </c>
      <c r="AA736" s="19">
        <f t="shared" si="84"/>
        <v>17.185227272727278</v>
      </c>
      <c r="AB736" s="19" t="s">
        <v>8886</v>
      </c>
    </row>
    <row r="737" spans="1:28" x14ac:dyDescent="0.35">
      <c r="A737" t="s">
        <v>1562</v>
      </c>
      <c r="B737" t="s">
        <v>3292</v>
      </c>
      <c r="C737" t="s">
        <v>951</v>
      </c>
      <c r="D737" s="1">
        <v>44811</v>
      </c>
      <c r="E737">
        <f t="shared" si="81"/>
        <v>18</v>
      </c>
      <c r="F737" t="s">
        <v>1569</v>
      </c>
      <c r="G737">
        <v>610</v>
      </c>
      <c r="H737">
        <f t="shared" si="78"/>
        <v>61</v>
      </c>
      <c r="I737" t="s">
        <v>9</v>
      </c>
      <c r="J737">
        <v>1</v>
      </c>
      <c r="L737" t="s">
        <v>6</v>
      </c>
      <c r="M737" t="str">
        <f t="shared" si="79"/>
        <v>M</v>
      </c>
      <c r="N737" t="s">
        <v>3293</v>
      </c>
      <c r="O737" t="s">
        <v>3294</v>
      </c>
      <c r="P737" t="s">
        <v>19</v>
      </c>
      <c r="Q737">
        <v>4</v>
      </c>
      <c r="R737">
        <f t="shared" si="82"/>
        <v>2018</v>
      </c>
      <c r="S737" t="s">
        <v>8</v>
      </c>
      <c r="T737" t="s">
        <v>8</v>
      </c>
      <c r="U737" t="s">
        <v>8875</v>
      </c>
      <c r="V737">
        <f>VLOOKUP(P737,'PBT Tag Rates'!$B$5:$E$34,4,FALSE)</f>
        <v>0.80551598400000002</v>
      </c>
      <c r="W737">
        <v>1</v>
      </c>
      <c r="X737" s="16">
        <f>IFERROR(LOOKUP(H737,{30,43,48,53,58,63,68,73,78,83,88,93,97},{42,47,52,57,62,67,72,77,82,87,92,99,100}),999)</f>
        <v>62</v>
      </c>
      <c r="Y737" s="19">
        <f t="shared" si="80"/>
        <v>5.6818181818181825</v>
      </c>
      <c r="Z737" s="19">
        <f t="shared" si="83"/>
        <v>5.7284090909090919</v>
      </c>
      <c r="AA737" s="19">
        <f t="shared" si="84"/>
        <v>17.185227272727278</v>
      </c>
      <c r="AB737" s="19" t="s">
        <v>8886</v>
      </c>
    </row>
    <row r="738" spans="1:28" x14ac:dyDescent="0.35">
      <c r="A738" t="s">
        <v>1562</v>
      </c>
      <c r="B738" t="s">
        <v>3295</v>
      </c>
      <c r="C738" t="s">
        <v>952</v>
      </c>
      <c r="D738" s="1">
        <v>44811</v>
      </c>
      <c r="E738">
        <f t="shared" si="81"/>
        <v>18</v>
      </c>
      <c r="F738" t="s">
        <v>1569</v>
      </c>
      <c r="G738">
        <v>620</v>
      </c>
      <c r="H738">
        <f t="shared" si="78"/>
        <v>62</v>
      </c>
      <c r="I738" t="s">
        <v>7</v>
      </c>
      <c r="J738" t="s">
        <v>8</v>
      </c>
      <c r="L738" t="s">
        <v>6</v>
      </c>
      <c r="M738" t="str">
        <f t="shared" si="79"/>
        <v>M</v>
      </c>
      <c r="N738" t="s">
        <v>687</v>
      </c>
      <c r="O738" t="s">
        <v>3296</v>
      </c>
      <c r="P738" t="s">
        <v>557</v>
      </c>
      <c r="Q738">
        <v>3</v>
      </c>
      <c r="R738">
        <f t="shared" si="82"/>
        <v>2019</v>
      </c>
      <c r="S738" t="s">
        <v>8</v>
      </c>
      <c r="T738" t="s">
        <v>8</v>
      </c>
      <c r="U738" t="s">
        <v>9088</v>
      </c>
      <c r="V738">
        <f>VLOOKUP(P738,'PBT Tag Rates'!$B$5:$E$34,4,FALSE)</f>
        <v>0.95971980899999998</v>
      </c>
      <c r="W738">
        <v>1</v>
      </c>
      <c r="X738" s="16">
        <f>IFERROR(LOOKUP(H738,{30,43,48,53,58,63,68,73,78,83,88,93,97},{42,47,52,57,62,67,72,77,82,87,92,99,100}),999)</f>
        <v>62</v>
      </c>
      <c r="Y738" s="19">
        <f t="shared" si="80"/>
        <v>5.6818181818181825</v>
      </c>
      <c r="Z738" s="19">
        <f t="shared" si="83"/>
        <v>5.7284090909090919</v>
      </c>
      <c r="AA738" s="19">
        <f t="shared" si="84"/>
        <v>17.185227272727278</v>
      </c>
      <c r="AB738" s="19" t="s">
        <v>8887</v>
      </c>
    </row>
    <row r="739" spans="1:28" x14ac:dyDescent="0.35">
      <c r="A739" t="s">
        <v>1562</v>
      </c>
      <c r="B739" t="s">
        <v>3297</v>
      </c>
      <c r="C739" t="s">
        <v>953</v>
      </c>
      <c r="D739" s="1">
        <v>44811</v>
      </c>
      <c r="E739">
        <f t="shared" si="81"/>
        <v>18</v>
      </c>
      <c r="F739" t="s">
        <v>1569</v>
      </c>
      <c r="G739">
        <v>470</v>
      </c>
      <c r="H739">
        <f t="shared" si="78"/>
        <v>47</v>
      </c>
      <c r="I739" t="s">
        <v>9</v>
      </c>
      <c r="J739">
        <v>1</v>
      </c>
      <c r="L739" t="s">
        <v>6</v>
      </c>
      <c r="M739" t="str">
        <f t="shared" si="79"/>
        <v>M</v>
      </c>
      <c r="N739" t="s">
        <v>882</v>
      </c>
      <c r="O739" t="s">
        <v>883</v>
      </c>
      <c r="P739" t="s">
        <v>557</v>
      </c>
      <c r="Q739">
        <v>3</v>
      </c>
      <c r="R739">
        <f t="shared" si="82"/>
        <v>2019</v>
      </c>
      <c r="S739" t="s">
        <v>8</v>
      </c>
      <c r="T739" t="s">
        <v>8</v>
      </c>
      <c r="U739" t="s">
        <v>9084</v>
      </c>
      <c r="V739">
        <f>VLOOKUP(P739,'PBT Tag Rates'!$B$5:$E$34,4,FALSE)</f>
        <v>0.95971980899999998</v>
      </c>
      <c r="W739">
        <v>1</v>
      </c>
      <c r="X739" s="16">
        <f>IFERROR(LOOKUP(H739,{30,43,48,53,58,63,68,73,78,83,88,93,97},{42,47,52,57,62,67,72,77,82,87,92,99,100}),999)</f>
        <v>47</v>
      </c>
      <c r="Y739" s="19">
        <f t="shared" si="80"/>
        <v>5.6818181818181825</v>
      </c>
      <c r="Z739" s="19">
        <f t="shared" si="83"/>
        <v>5.7284090909090919</v>
      </c>
      <c r="AA739" s="19">
        <f t="shared" si="84"/>
        <v>17.185227272727278</v>
      </c>
      <c r="AB739" s="19" t="s">
        <v>8887</v>
      </c>
    </row>
    <row r="740" spans="1:28" x14ac:dyDescent="0.35">
      <c r="A740" t="s">
        <v>1562</v>
      </c>
      <c r="B740" t="s">
        <v>3298</v>
      </c>
      <c r="C740" t="s">
        <v>954</v>
      </c>
      <c r="D740" s="1">
        <v>44811</v>
      </c>
      <c r="E740">
        <f t="shared" si="81"/>
        <v>18</v>
      </c>
      <c r="F740" t="s">
        <v>16</v>
      </c>
      <c r="G740">
        <v>810</v>
      </c>
      <c r="H740">
        <f t="shared" si="78"/>
        <v>81</v>
      </c>
      <c r="I740" t="s">
        <v>7</v>
      </c>
      <c r="J740" t="s">
        <v>8</v>
      </c>
      <c r="L740" t="s">
        <v>16</v>
      </c>
      <c r="M740" t="str">
        <f t="shared" si="79"/>
        <v>F</v>
      </c>
      <c r="N740" t="s">
        <v>112</v>
      </c>
      <c r="O740" t="s">
        <v>386</v>
      </c>
      <c r="P740" t="s">
        <v>23</v>
      </c>
      <c r="Q740">
        <v>5</v>
      </c>
      <c r="R740">
        <f t="shared" si="82"/>
        <v>2017</v>
      </c>
      <c r="S740" t="s">
        <v>8</v>
      </c>
      <c r="T740" t="s">
        <v>8</v>
      </c>
      <c r="U740" t="s">
        <v>8975</v>
      </c>
      <c r="V740">
        <f>VLOOKUP(P740,'PBT Tag Rates'!$B$5:$E$34,4,FALSE)</f>
        <v>0.98821806999999995</v>
      </c>
      <c r="W740">
        <v>1</v>
      </c>
      <c r="X740" s="16">
        <f>IFERROR(LOOKUP(H740,{30,43,48,53,58,63,68,73,78,83,88,93,97},{42,47,52,57,62,67,72,77,82,87,92,99,100}),999)</f>
        <v>82</v>
      </c>
      <c r="Y740" s="19">
        <f t="shared" si="80"/>
        <v>5.6818181818181825</v>
      </c>
      <c r="Z740" s="19">
        <f t="shared" si="83"/>
        <v>5.7284090909090919</v>
      </c>
      <c r="AA740" s="19">
        <f t="shared" si="84"/>
        <v>17.185227272727278</v>
      </c>
      <c r="AB740" s="19" t="s">
        <v>8887</v>
      </c>
    </row>
    <row r="741" spans="1:28" x14ac:dyDescent="0.35">
      <c r="A741" t="s">
        <v>1562</v>
      </c>
      <c r="B741" t="s">
        <v>3299</v>
      </c>
      <c r="C741" t="s">
        <v>955</v>
      </c>
      <c r="D741" s="1">
        <v>44811</v>
      </c>
      <c r="E741">
        <f t="shared" si="81"/>
        <v>18</v>
      </c>
      <c r="F741" t="s">
        <v>1569</v>
      </c>
      <c r="G741">
        <v>670</v>
      </c>
      <c r="H741">
        <f t="shared" si="78"/>
        <v>67</v>
      </c>
      <c r="I741" t="s">
        <v>7</v>
      </c>
      <c r="J741" t="s">
        <v>8</v>
      </c>
      <c r="L741" t="s">
        <v>6</v>
      </c>
      <c r="M741" t="str">
        <f t="shared" si="79"/>
        <v>M</v>
      </c>
      <c r="N741" t="s">
        <v>8</v>
      </c>
      <c r="O741" t="s">
        <v>8</v>
      </c>
      <c r="P741" t="s">
        <v>11</v>
      </c>
      <c r="Q741" t="s">
        <v>8</v>
      </c>
      <c r="R741" t="str">
        <f t="shared" si="82"/>
        <v>U</v>
      </c>
      <c r="S741" t="s">
        <v>12</v>
      </c>
      <c r="T741">
        <v>1</v>
      </c>
      <c r="U741" t="s">
        <v>11</v>
      </c>
      <c r="V741" t="e">
        <f>VLOOKUP(P741,'PBT Tag Rates'!$B$5:$E$34,4,FALSE)</f>
        <v>#N/A</v>
      </c>
      <c r="W741">
        <v>1</v>
      </c>
      <c r="X741" s="16">
        <f>IFERROR(LOOKUP(H741,{30,43,48,53,58,63,68,73,78,83,88,93,97},{42,47,52,57,62,67,72,77,82,87,92,99,100}),999)</f>
        <v>67</v>
      </c>
      <c r="Y741" s="19">
        <f t="shared" si="80"/>
        <v>5.6818181818181825</v>
      </c>
      <c r="Z741" s="19">
        <f t="shared" si="83"/>
        <v>5.7284090909090919</v>
      </c>
      <c r="AA741" s="19">
        <f t="shared" si="84"/>
        <v>17.185227272727278</v>
      </c>
      <c r="AB741" s="19" t="s">
        <v>8887</v>
      </c>
    </row>
    <row r="742" spans="1:28" x14ac:dyDescent="0.35">
      <c r="A742" t="s">
        <v>1562</v>
      </c>
      <c r="B742" t="s">
        <v>3300</v>
      </c>
      <c r="C742" t="s">
        <v>957</v>
      </c>
      <c r="D742" s="1">
        <v>44811</v>
      </c>
      <c r="E742">
        <f t="shared" si="81"/>
        <v>18</v>
      </c>
      <c r="F742" t="s">
        <v>1569</v>
      </c>
      <c r="G742">
        <v>630</v>
      </c>
      <c r="H742">
        <f t="shared" si="78"/>
        <v>63</v>
      </c>
      <c r="I742" t="s">
        <v>9</v>
      </c>
      <c r="J742">
        <v>1</v>
      </c>
      <c r="L742" t="s">
        <v>6</v>
      </c>
      <c r="M742" t="str">
        <f t="shared" si="79"/>
        <v>M</v>
      </c>
      <c r="N742" t="s">
        <v>2964</v>
      </c>
      <c r="O742" t="s">
        <v>2965</v>
      </c>
      <c r="P742" t="s">
        <v>557</v>
      </c>
      <c r="Q742">
        <v>3</v>
      </c>
      <c r="R742">
        <f t="shared" si="82"/>
        <v>2019</v>
      </c>
      <c r="S742" t="s">
        <v>8</v>
      </c>
      <c r="T742" t="s">
        <v>8</v>
      </c>
      <c r="U742" t="s">
        <v>9084</v>
      </c>
      <c r="V742">
        <f>VLOOKUP(P742,'PBT Tag Rates'!$B$5:$E$34,4,FALSE)</f>
        <v>0.95971980899999998</v>
      </c>
      <c r="W742">
        <v>1</v>
      </c>
      <c r="X742" s="16">
        <f>IFERROR(LOOKUP(H742,{30,43,48,53,58,63,68,73,78,83,88,93,97},{42,47,52,57,62,67,72,77,82,87,92,99,100}),999)</f>
        <v>67</v>
      </c>
      <c r="Y742" s="19">
        <f t="shared" si="80"/>
        <v>5.6818181818181825</v>
      </c>
      <c r="Z742" s="19">
        <f t="shared" si="83"/>
        <v>5.7284090909090919</v>
      </c>
      <c r="AA742" s="19">
        <f t="shared" si="84"/>
        <v>17.185227272727278</v>
      </c>
      <c r="AB742" s="19" t="s">
        <v>8887</v>
      </c>
    </row>
    <row r="743" spans="1:28" x14ac:dyDescent="0.35">
      <c r="A743" t="s">
        <v>1562</v>
      </c>
      <c r="B743" t="s">
        <v>3301</v>
      </c>
      <c r="C743" t="s">
        <v>958</v>
      </c>
      <c r="D743" s="1">
        <v>44811</v>
      </c>
      <c r="E743">
        <f t="shared" si="81"/>
        <v>18</v>
      </c>
      <c r="F743" t="s">
        <v>1569</v>
      </c>
      <c r="G743">
        <v>610</v>
      </c>
      <c r="H743">
        <f t="shared" si="78"/>
        <v>61</v>
      </c>
      <c r="I743" t="s">
        <v>7</v>
      </c>
      <c r="J743" t="s">
        <v>8</v>
      </c>
      <c r="L743" t="s">
        <v>6</v>
      </c>
      <c r="M743" t="str">
        <f t="shared" si="79"/>
        <v>M</v>
      </c>
      <c r="N743" t="s">
        <v>682</v>
      </c>
      <c r="O743" t="s">
        <v>693</v>
      </c>
      <c r="P743" t="s">
        <v>557</v>
      </c>
      <c r="Q743">
        <v>3</v>
      </c>
      <c r="R743">
        <f t="shared" si="82"/>
        <v>2019</v>
      </c>
      <c r="S743" t="s">
        <v>8</v>
      </c>
      <c r="T743" t="s">
        <v>8</v>
      </c>
      <c r="U743" t="s">
        <v>9088</v>
      </c>
      <c r="V743">
        <f>VLOOKUP(P743,'PBT Tag Rates'!$B$5:$E$34,4,FALSE)</f>
        <v>0.95971980899999998</v>
      </c>
      <c r="W743">
        <v>1</v>
      </c>
      <c r="X743" s="16">
        <f>IFERROR(LOOKUP(H743,{30,43,48,53,58,63,68,73,78,83,88,93,97},{42,47,52,57,62,67,72,77,82,87,92,99,100}),999)</f>
        <v>62</v>
      </c>
      <c r="Y743" s="19">
        <f t="shared" si="80"/>
        <v>5.6818181818181825</v>
      </c>
      <c r="Z743" s="19">
        <f t="shared" si="83"/>
        <v>5.7284090909090919</v>
      </c>
      <c r="AA743" s="19">
        <f t="shared" si="84"/>
        <v>17.185227272727278</v>
      </c>
      <c r="AB743" s="19" t="s">
        <v>8887</v>
      </c>
    </row>
    <row r="744" spans="1:28" x14ac:dyDescent="0.35">
      <c r="A744" t="s">
        <v>1562</v>
      </c>
      <c r="B744" t="s">
        <v>3302</v>
      </c>
      <c r="C744" t="s">
        <v>960</v>
      </c>
      <c r="D744" s="1">
        <v>44811</v>
      </c>
      <c r="E744">
        <f t="shared" si="81"/>
        <v>18</v>
      </c>
      <c r="F744" t="s">
        <v>1569</v>
      </c>
      <c r="G744">
        <v>490</v>
      </c>
      <c r="H744">
        <f t="shared" si="78"/>
        <v>49</v>
      </c>
      <c r="I744" t="s">
        <v>7</v>
      </c>
      <c r="J744" t="s">
        <v>8</v>
      </c>
      <c r="L744" t="s">
        <v>6</v>
      </c>
      <c r="M744" t="str">
        <f t="shared" si="79"/>
        <v>M</v>
      </c>
      <c r="N744" t="s">
        <v>3303</v>
      </c>
      <c r="O744" t="s">
        <v>3304</v>
      </c>
      <c r="P744" t="s">
        <v>2035</v>
      </c>
      <c r="Q744">
        <v>2</v>
      </c>
      <c r="R744">
        <f t="shared" si="82"/>
        <v>2020</v>
      </c>
      <c r="S744" t="s">
        <v>8</v>
      </c>
      <c r="T744" t="s">
        <v>8</v>
      </c>
      <c r="U744" t="s">
        <v>9090</v>
      </c>
      <c r="V744">
        <f>VLOOKUP(P744,'PBT Tag Rates'!$B$5:$E$34,4,FALSE)</f>
        <v>0.98961045999999997</v>
      </c>
      <c r="W744">
        <v>1</v>
      </c>
      <c r="X744" s="16">
        <f>IFERROR(LOOKUP(H744,{30,43,48,53,58,63,68,73,78,83,88,93,97},{42,47,52,57,62,67,72,77,82,87,92,99,100}),999)</f>
        <v>52</v>
      </c>
      <c r="Y744" s="19">
        <f t="shared" si="80"/>
        <v>5.6818181818181825</v>
      </c>
      <c r="Z744" s="19">
        <f t="shared" si="83"/>
        <v>5.7284090909090919</v>
      </c>
      <c r="AA744" s="19">
        <f t="shared" si="84"/>
        <v>17.185227272727278</v>
      </c>
      <c r="AB744" s="19" t="s">
        <v>8887</v>
      </c>
    </row>
    <row r="745" spans="1:28" x14ac:dyDescent="0.35">
      <c r="A745" t="s">
        <v>1562</v>
      </c>
      <c r="B745" t="s">
        <v>3305</v>
      </c>
      <c r="C745" t="s">
        <v>961</v>
      </c>
      <c r="D745" s="1">
        <v>44811</v>
      </c>
      <c r="E745">
        <f t="shared" si="81"/>
        <v>18</v>
      </c>
      <c r="F745" t="s">
        <v>1569</v>
      </c>
      <c r="G745">
        <v>640</v>
      </c>
      <c r="H745">
        <f t="shared" si="78"/>
        <v>64</v>
      </c>
      <c r="I745" t="s">
        <v>7</v>
      </c>
      <c r="J745" t="s">
        <v>8</v>
      </c>
      <c r="L745" t="s">
        <v>6</v>
      </c>
      <c r="M745" t="str">
        <f t="shared" si="79"/>
        <v>M</v>
      </c>
      <c r="N745" t="s">
        <v>1240</v>
      </c>
      <c r="O745" t="s">
        <v>3306</v>
      </c>
      <c r="P745" t="s">
        <v>557</v>
      </c>
      <c r="Q745">
        <v>3</v>
      </c>
      <c r="R745">
        <f t="shared" si="82"/>
        <v>2019</v>
      </c>
      <c r="S745" t="s">
        <v>8</v>
      </c>
      <c r="T745" t="s">
        <v>8</v>
      </c>
      <c r="U745" t="s">
        <v>9088</v>
      </c>
      <c r="V745">
        <f>VLOOKUP(P745,'PBT Tag Rates'!$B$5:$E$34,4,FALSE)</f>
        <v>0.95971980899999998</v>
      </c>
      <c r="W745">
        <v>1</v>
      </c>
      <c r="X745" s="16">
        <f>IFERROR(LOOKUP(H745,{30,43,48,53,58,63,68,73,78,83,88,93,97},{42,47,52,57,62,67,72,77,82,87,92,99,100}),999)</f>
        <v>67</v>
      </c>
      <c r="Y745" s="19">
        <f t="shared" si="80"/>
        <v>5.6818181818181825</v>
      </c>
      <c r="Z745" s="19">
        <f t="shared" si="83"/>
        <v>5.7284090909090919</v>
      </c>
      <c r="AA745" s="19">
        <f t="shared" si="84"/>
        <v>17.185227272727278</v>
      </c>
      <c r="AB745" s="19" t="s">
        <v>8887</v>
      </c>
    </row>
    <row r="746" spans="1:28" x14ac:dyDescent="0.35">
      <c r="A746" t="s">
        <v>1562</v>
      </c>
      <c r="B746" t="s">
        <v>3307</v>
      </c>
      <c r="C746" t="s">
        <v>962</v>
      </c>
      <c r="D746" s="1">
        <v>44811</v>
      </c>
      <c r="E746">
        <f t="shared" si="81"/>
        <v>18</v>
      </c>
      <c r="F746" t="s">
        <v>16</v>
      </c>
      <c r="G746">
        <v>720</v>
      </c>
      <c r="H746">
        <f t="shared" si="78"/>
        <v>72</v>
      </c>
      <c r="I746" t="s">
        <v>7</v>
      </c>
      <c r="J746" t="s">
        <v>8</v>
      </c>
      <c r="L746" t="s">
        <v>16</v>
      </c>
      <c r="M746" t="str">
        <f t="shared" si="79"/>
        <v>F</v>
      </c>
      <c r="N746" t="s">
        <v>771</v>
      </c>
      <c r="O746" t="s">
        <v>772</v>
      </c>
      <c r="P746" t="s">
        <v>19</v>
      </c>
      <c r="Q746">
        <v>4</v>
      </c>
      <c r="R746">
        <f t="shared" si="82"/>
        <v>2018</v>
      </c>
      <c r="S746" t="s">
        <v>8</v>
      </c>
      <c r="T746" t="s">
        <v>8</v>
      </c>
      <c r="U746" t="s">
        <v>8875</v>
      </c>
      <c r="V746">
        <f>VLOOKUP(P746,'PBT Tag Rates'!$B$5:$E$34,4,FALSE)</f>
        <v>0.80551598400000002</v>
      </c>
      <c r="W746">
        <v>1</v>
      </c>
      <c r="X746" s="16">
        <f>IFERROR(LOOKUP(H746,{30,43,48,53,58,63,68,73,78,83,88,93,97},{42,47,52,57,62,67,72,77,82,87,92,99,100}),999)</f>
        <v>72</v>
      </c>
      <c r="Y746" s="19">
        <f t="shared" si="80"/>
        <v>5.6818181818181825</v>
      </c>
      <c r="Z746" s="19">
        <f t="shared" si="83"/>
        <v>5.7284090909090919</v>
      </c>
      <c r="AA746" s="19">
        <f t="shared" si="84"/>
        <v>17.185227272727278</v>
      </c>
      <c r="AB746" s="19" t="s">
        <v>8886</v>
      </c>
    </row>
    <row r="747" spans="1:28" x14ac:dyDescent="0.35">
      <c r="A747" t="s">
        <v>1562</v>
      </c>
      <c r="B747" t="s">
        <v>3308</v>
      </c>
      <c r="C747" t="s">
        <v>963</v>
      </c>
      <c r="D747" s="1">
        <v>44811</v>
      </c>
      <c r="E747">
        <f t="shared" si="81"/>
        <v>18</v>
      </c>
      <c r="F747" t="s">
        <v>6</v>
      </c>
      <c r="G747">
        <v>740</v>
      </c>
      <c r="H747">
        <f t="shared" si="78"/>
        <v>74</v>
      </c>
      <c r="I747" t="s">
        <v>9</v>
      </c>
      <c r="J747" t="s">
        <v>8</v>
      </c>
      <c r="L747" t="s">
        <v>6</v>
      </c>
      <c r="M747" t="str">
        <f t="shared" si="79"/>
        <v>M</v>
      </c>
      <c r="N747" t="s">
        <v>3309</v>
      </c>
      <c r="O747" t="s">
        <v>3310</v>
      </c>
      <c r="P747" t="s">
        <v>19</v>
      </c>
      <c r="Q747">
        <v>4</v>
      </c>
      <c r="R747">
        <f t="shared" si="82"/>
        <v>2018</v>
      </c>
      <c r="S747" t="s">
        <v>8</v>
      </c>
      <c r="T747" t="s">
        <v>8</v>
      </c>
      <c r="U747" t="s">
        <v>9007</v>
      </c>
      <c r="V747">
        <f>VLOOKUP(P747,'PBT Tag Rates'!$B$5:$E$34,4,FALSE)</f>
        <v>0.80551598400000002</v>
      </c>
      <c r="W747">
        <v>1</v>
      </c>
      <c r="X747" s="16">
        <f>IFERROR(LOOKUP(H747,{30,43,48,53,58,63,68,73,78,83,88,93,97},{42,47,52,57,62,67,72,77,82,87,92,99,100}),999)</f>
        <v>77</v>
      </c>
      <c r="Y747" s="19">
        <f t="shared" si="80"/>
        <v>5.6818181818181825</v>
      </c>
      <c r="Z747" s="19">
        <f t="shared" si="83"/>
        <v>5.7284090909090919</v>
      </c>
      <c r="AA747" s="19">
        <f t="shared" si="84"/>
        <v>17.185227272727278</v>
      </c>
      <c r="AB747" s="19" t="s">
        <v>8886</v>
      </c>
    </row>
    <row r="748" spans="1:28" x14ac:dyDescent="0.35">
      <c r="A748" t="s">
        <v>1562</v>
      </c>
      <c r="B748" t="s">
        <v>3311</v>
      </c>
      <c r="C748" t="s">
        <v>964</v>
      </c>
      <c r="D748" s="1">
        <v>44811</v>
      </c>
      <c r="E748">
        <f t="shared" si="81"/>
        <v>18</v>
      </c>
      <c r="F748" t="s">
        <v>1569</v>
      </c>
      <c r="G748">
        <v>670</v>
      </c>
      <c r="H748">
        <f t="shared" si="78"/>
        <v>67</v>
      </c>
      <c r="I748" t="s">
        <v>9</v>
      </c>
      <c r="J748">
        <v>1</v>
      </c>
      <c r="L748" t="s">
        <v>6</v>
      </c>
      <c r="M748" t="str">
        <f t="shared" si="79"/>
        <v>M</v>
      </c>
      <c r="N748" t="s">
        <v>1136</v>
      </c>
      <c r="O748" t="s">
        <v>1137</v>
      </c>
      <c r="P748" t="s">
        <v>557</v>
      </c>
      <c r="Q748">
        <v>3</v>
      </c>
      <c r="R748">
        <f t="shared" si="82"/>
        <v>2019</v>
      </c>
      <c r="S748" t="s">
        <v>8</v>
      </c>
      <c r="T748" t="s">
        <v>8</v>
      </c>
      <c r="U748" t="s">
        <v>9088</v>
      </c>
      <c r="V748">
        <f>VLOOKUP(P748,'PBT Tag Rates'!$B$5:$E$34,4,FALSE)</f>
        <v>0.95971980899999998</v>
      </c>
      <c r="W748">
        <v>1</v>
      </c>
      <c r="X748" s="16">
        <f>IFERROR(LOOKUP(H748,{30,43,48,53,58,63,68,73,78,83,88,93,97},{42,47,52,57,62,67,72,77,82,87,92,99,100}),999)</f>
        <v>67</v>
      </c>
      <c r="Y748" s="19">
        <f t="shared" si="80"/>
        <v>5.6818181818181825</v>
      </c>
      <c r="Z748" s="19">
        <f t="shared" si="83"/>
        <v>5.7284090909090919</v>
      </c>
      <c r="AA748" s="19">
        <f t="shared" si="84"/>
        <v>17.185227272727278</v>
      </c>
      <c r="AB748" s="19" t="s">
        <v>8887</v>
      </c>
    </row>
    <row r="749" spans="1:28" x14ac:dyDescent="0.35">
      <c r="A749" t="s">
        <v>1562</v>
      </c>
      <c r="B749" t="s">
        <v>3312</v>
      </c>
      <c r="C749" t="s">
        <v>966</v>
      </c>
      <c r="D749" s="1">
        <v>44811</v>
      </c>
      <c r="E749">
        <f t="shared" si="81"/>
        <v>18</v>
      </c>
      <c r="F749" t="s">
        <v>16</v>
      </c>
      <c r="G749">
        <v>610</v>
      </c>
      <c r="H749">
        <f t="shared" si="78"/>
        <v>61</v>
      </c>
      <c r="I749" t="s">
        <v>9</v>
      </c>
      <c r="J749">
        <v>1</v>
      </c>
      <c r="L749" t="s">
        <v>16</v>
      </c>
      <c r="M749" t="str">
        <f t="shared" si="79"/>
        <v>F</v>
      </c>
      <c r="N749" t="s">
        <v>2017</v>
      </c>
      <c r="O749" t="s">
        <v>2018</v>
      </c>
      <c r="P749" t="s">
        <v>19</v>
      </c>
      <c r="Q749">
        <v>4</v>
      </c>
      <c r="R749">
        <f t="shared" si="82"/>
        <v>2018</v>
      </c>
      <c r="S749" t="s">
        <v>8</v>
      </c>
      <c r="T749" t="s">
        <v>8</v>
      </c>
      <c r="U749" t="s">
        <v>9007</v>
      </c>
      <c r="V749">
        <f>VLOOKUP(P749,'PBT Tag Rates'!$B$5:$E$34,4,FALSE)</f>
        <v>0.80551598400000002</v>
      </c>
      <c r="W749">
        <v>1</v>
      </c>
      <c r="X749" s="16">
        <f>IFERROR(LOOKUP(H749,{30,43,48,53,58,63,68,73,78,83,88,93,97},{42,47,52,57,62,67,72,77,82,87,92,99,100}),999)</f>
        <v>62</v>
      </c>
      <c r="Y749" s="19">
        <f t="shared" si="80"/>
        <v>5.6818181818181825</v>
      </c>
      <c r="Z749" s="19">
        <f t="shared" si="83"/>
        <v>5.7284090909090919</v>
      </c>
      <c r="AA749" s="19">
        <f t="shared" si="84"/>
        <v>17.185227272727278</v>
      </c>
      <c r="AB749" s="19" t="s">
        <v>8886</v>
      </c>
    </row>
    <row r="750" spans="1:28" x14ac:dyDescent="0.35">
      <c r="A750" t="s">
        <v>1562</v>
      </c>
      <c r="B750" t="s">
        <v>3313</v>
      </c>
      <c r="C750" t="s">
        <v>968</v>
      </c>
      <c r="D750" s="1">
        <v>44811</v>
      </c>
      <c r="E750">
        <f t="shared" si="81"/>
        <v>18</v>
      </c>
      <c r="F750" t="s">
        <v>1569</v>
      </c>
      <c r="G750">
        <v>560</v>
      </c>
      <c r="H750">
        <f t="shared" si="78"/>
        <v>56</v>
      </c>
      <c r="I750" t="s">
        <v>9</v>
      </c>
      <c r="J750">
        <v>1</v>
      </c>
      <c r="L750" t="s">
        <v>6</v>
      </c>
      <c r="M750" t="str">
        <f t="shared" si="79"/>
        <v>M</v>
      </c>
      <c r="N750" t="s">
        <v>3314</v>
      </c>
      <c r="O750" t="s">
        <v>3315</v>
      </c>
      <c r="P750" t="s">
        <v>702</v>
      </c>
      <c r="Q750">
        <v>3</v>
      </c>
      <c r="R750">
        <f t="shared" si="82"/>
        <v>2019</v>
      </c>
      <c r="S750" t="s">
        <v>8</v>
      </c>
      <c r="T750" t="s">
        <v>8</v>
      </c>
      <c r="U750" t="s">
        <v>8976</v>
      </c>
      <c r="V750">
        <f>VLOOKUP(P750,'PBT Tag Rates'!$B$5:$E$34,4,FALSE)</f>
        <v>0.99705232300000002</v>
      </c>
      <c r="W750">
        <v>1</v>
      </c>
      <c r="X750" s="16">
        <f>IFERROR(LOOKUP(H750,{30,43,48,53,58,63,68,73,78,83,88,93,97},{42,47,52,57,62,67,72,77,82,87,92,99,100}),999)</f>
        <v>57</v>
      </c>
      <c r="Y750" s="19">
        <f t="shared" si="80"/>
        <v>5.6818181818181825</v>
      </c>
      <c r="Z750" s="19">
        <f t="shared" si="83"/>
        <v>5.7284090909090919</v>
      </c>
      <c r="AA750" s="19">
        <f t="shared" si="84"/>
        <v>17.185227272727278</v>
      </c>
      <c r="AB750" s="19" t="s">
        <v>8887</v>
      </c>
    </row>
    <row r="751" spans="1:28" x14ac:dyDescent="0.35">
      <c r="A751" t="s">
        <v>1562</v>
      </c>
      <c r="B751" t="s">
        <v>3316</v>
      </c>
      <c r="C751" t="s">
        <v>969</v>
      </c>
      <c r="D751" s="1">
        <v>44811</v>
      </c>
      <c r="E751">
        <f t="shared" si="81"/>
        <v>18</v>
      </c>
      <c r="F751" t="s">
        <v>16</v>
      </c>
      <c r="G751">
        <v>860</v>
      </c>
      <c r="H751">
        <f t="shared" si="78"/>
        <v>86</v>
      </c>
      <c r="I751" t="s">
        <v>7</v>
      </c>
      <c r="J751" t="s">
        <v>8</v>
      </c>
      <c r="L751" t="s">
        <v>16</v>
      </c>
      <c r="M751" t="str">
        <f t="shared" si="79"/>
        <v>F</v>
      </c>
      <c r="N751" t="s">
        <v>8</v>
      </c>
      <c r="O751" t="s">
        <v>8</v>
      </c>
      <c r="P751" t="s">
        <v>11</v>
      </c>
      <c r="Q751" t="s">
        <v>8</v>
      </c>
      <c r="R751" t="str">
        <f t="shared" si="82"/>
        <v>U</v>
      </c>
      <c r="S751" t="s">
        <v>12</v>
      </c>
      <c r="T751">
        <v>1</v>
      </c>
      <c r="U751" t="s">
        <v>11</v>
      </c>
      <c r="V751" t="e">
        <f>VLOOKUP(P751,'PBT Tag Rates'!$B$5:$E$34,4,FALSE)</f>
        <v>#N/A</v>
      </c>
      <c r="W751">
        <v>1</v>
      </c>
      <c r="X751" s="16">
        <f>IFERROR(LOOKUP(H751,{30,43,48,53,58,63,68,73,78,83,88,93,97},{42,47,52,57,62,67,72,77,82,87,92,99,100}),999)</f>
        <v>87</v>
      </c>
      <c r="Y751" s="19">
        <f t="shared" si="80"/>
        <v>5.6818181818181825</v>
      </c>
      <c r="Z751" s="19">
        <f t="shared" si="83"/>
        <v>5.7284090909090919</v>
      </c>
      <c r="AA751" s="19">
        <f t="shared" si="84"/>
        <v>17.185227272727278</v>
      </c>
      <c r="AB751" s="19" t="s">
        <v>8887</v>
      </c>
    </row>
    <row r="752" spans="1:28" x14ac:dyDescent="0.35">
      <c r="A752" t="s">
        <v>1562</v>
      </c>
      <c r="B752" t="s">
        <v>3317</v>
      </c>
      <c r="C752" t="s">
        <v>970</v>
      </c>
      <c r="D752" s="1">
        <v>44811</v>
      </c>
      <c r="E752">
        <f t="shared" si="81"/>
        <v>18</v>
      </c>
      <c r="F752" t="s">
        <v>16</v>
      </c>
      <c r="G752">
        <v>800</v>
      </c>
      <c r="H752">
        <f t="shared" si="78"/>
        <v>80</v>
      </c>
      <c r="I752" t="s">
        <v>7</v>
      </c>
      <c r="J752" t="s">
        <v>8</v>
      </c>
      <c r="L752" t="s">
        <v>16</v>
      </c>
      <c r="M752" t="str">
        <f t="shared" si="79"/>
        <v>F</v>
      </c>
      <c r="N752" t="s">
        <v>8</v>
      </c>
      <c r="O752" t="s">
        <v>8</v>
      </c>
      <c r="P752" t="s">
        <v>11</v>
      </c>
      <c r="Q752" t="s">
        <v>8</v>
      </c>
      <c r="R752" t="str">
        <f t="shared" si="82"/>
        <v>U</v>
      </c>
      <c r="S752" t="s">
        <v>12</v>
      </c>
      <c r="T752">
        <v>1</v>
      </c>
      <c r="U752" t="s">
        <v>11</v>
      </c>
      <c r="V752" t="e">
        <f>VLOOKUP(P752,'PBT Tag Rates'!$B$5:$E$34,4,FALSE)</f>
        <v>#N/A</v>
      </c>
      <c r="W752">
        <v>1</v>
      </c>
      <c r="X752" s="16">
        <f>IFERROR(LOOKUP(H752,{30,43,48,53,58,63,68,73,78,83,88,93,97},{42,47,52,57,62,67,72,77,82,87,92,99,100}),999)</f>
        <v>82</v>
      </c>
      <c r="Y752" s="19">
        <f t="shared" si="80"/>
        <v>5.6818181818181825</v>
      </c>
      <c r="Z752" s="19">
        <f t="shared" si="83"/>
        <v>5.7284090909090919</v>
      </c>
      <c r="AA752" s="19">
        <f t="shared" si="84"/>
        <v>17.185227272727278</v>
      </c>
      <c r="AB752" s="19" t="s">
        <v>8887</v>
      </c>
    </row>
    <row r="753" spans="1:28" x14ac:dyDescent="0.35">
      <c r="A753" t="s">
        <v>1562</v>
      </c>
      <c r="B753" t="s">
        <v>3318</v>
      </c>
      <c r="C753" t="s">
        <v>973</v>
      </c>
      <c r="D753" s="1">
        <v>44811</v>
      </c>
      <c r="E753">
        <f t="shared" si="81"/>
        <v>18</v>
      </c>
      <c r="F753" t="s">
        <v>16</v>
      </c>
      <c r="G753">
        <v>710</v>
      </c>
      <c r="H753">
        <f t="shared" si="78"/>
        <v>71</v>
      </c>
      <c r="I753" t="s">
        <v>9</v>
      </c>
      <c r="J753">
        <v>1</v>
      </c>
      <c r="L753" t="s">
        <v>16</v>
      </c>
      <c r="M753" t="str">
        <f t="shared" si="79"/>
        <v>F</v>
      </c>
      <c r="N753" t="s">
        <v>1973</v>
      </c>
      <c r="O753" t="s">
        <v>1974</v>
      </c>
      <c r="P753" t="s">
        <v>557</v>
      </c>
      <c r="Q753">
        <v>3</v>
      </c>
      <c r="R753">
        <f t="shared" si="82"/>
        <v>2019</v>
      </c>
      <c r="S753" t="s">
        <v>8</v>
      </c>
      <c r="T753" t="s">
        <v>8</v>
      </c>
      <c r="U753" t="s">
        <v>9088</v>
      </c>
      <c r="V753">
        <f>VLOOKUP(P753,'PBT Tag Rates'!$B$5:$E$34,4,FALSE)</f>
        <v>0.95971980899999998</v>
      </c>
      <c r="W753">
        <v>1</v>
      </c>
      <c r="X753" s="16">
        <f>IFERROR(LOOKUP(H753,{30,43,48,53,58,63,68,73,78,83,88,93,97},{42,47,52,57,62,67,72,77,82,87,92,99,100}),999)</f>
        <v>72</v>
      </c>
      <c r="Y753" s="19">
        <f t="shared" si="80"/>
        <v>5.6818181818181825</v>
      </c>
      <c r="Z753" s="19">
        <f t="shared" si="83"/>
        <v>5.7284090909090919</v>
      </c>
      <c r="AA753" s="19">
        <f t="shared" si="84"/>
        <v>17.185227272727278</v>
      </c>
      <c r="AB753" s="19" t="s">
        <v>8887</v>
      </c>
    </row>
    <row r="754" spans="1:28" x14ac:dyDescent="0.35">
      <c r="A754" t="s">
        <v>1562</v>
      </c>
      <c r="B754" t="s">
        <v>3319</v>
      </c>
      <c r="C754" t="s">
        <v>974</v>
      </c>
      <c r="D754" s="1">
        <v>44811</v>
      </c>
      <c r="E754">
        <f t="shared" si="81"/>
        <v>18</v>
      </c>
      <c r="F754" t="s">
        <v>1569</v>
      </c>
      <c r="G754">
        <v>620</v>
      </c>
      <c r="H754">
        <f t="shared" si="78"/>
        <v>62</v>
      </c>
      <c r="I754" t="s">
        <v>7</v>
      </c>
      <c r="J754" t="s">
        <v>8</v>
      </c>
      <c r="L754" t="s">
        <v>6</v>
      </c>
      <c r="M754" t="str">
        <f t="shared" si="79"/>
        <v>M</v>
      </c>
      <c r="N754" t="s">
        <v>2269</v>
      </c>
      <c r="O754" t="s">
        <v>2270</v>
      </c>
      <c r="P754" t="s">
        <v>557</v>
      </c>
      <c r="Q754">
        <v>3</v>
      </c>
      <c r="R754">
        <f t="shared" si="82"/>
        <v>2019</v>
      </c>
      <c r="S754" t="s">
        <v>8</v>
      </c>
      <c r="T754" t="s">
        <v>8</v>
      </c>
      <c r="U754" t="s">
        <v>9090</v>
      </c>
      <c r="V754">
        <f>VLOOKUP(P754,'PBT Tag Rates'!$B$5:$E$34,4,FALSE)</f>
        <v>0.95971980899999998</v>
      </c>
      <c r="W754">
        <v>1</v>
      </c>
      <c r="X754" s="16">
        <f>IFERROR(LOOKUP(H754,{30,43,48,53,58,63,68,73,78,83,88,93,97},{42,47,52,57,62,67,72,77,82,87,92,99,100}),999)</f>
        <v>62</v>
      </c>
      <c r="Y754" s="19">
        <f t="shared" si="80"/>
        <v>5.6818181818181825</v>
      </c>
      <c r="Z754" s="19">
        <f t="shared" si="83"/>
        <v>5.7284090909090919</v>
      </c>
      <c r="AA754" s="19">
        <f t="shared" si="84"/>
        <v>17.185227272727278</v>
      </c>
      <c r="AB754" s="19" t="s">
        <v>8887</v>
      </c>
    </row>
    <row r="755" spans="1:28" x14ac:dyDescent="0.35">
      <c r="A755" t="s">
        <v>1562</v>
      </c>
      <c r="B755" t="s">
        <v>3320</v>
      </c>
      <c r="C755" t="s">
        <v>975</v>
      </c>
      <c r="D755" s="1">
        <v>44811</v>
      </c>
      <c r="E755">
        <f t="shared" si="81"/>
        <v>18</v>
      </c>
      <c r="F755" t="s">
        <v>6</v>
      </c>
      <c r="G755">
        <v>640</v>
      </c>
      <c r="H755">
        <f t="shared" si="78"/>
        <v>64</v>
      </c>
      <c r="I755" t="s">
        <v>9</v>
      </c>
      <c r="J755">
        <v>1</v>
      </c>
      <c r="L755" t="s">
        <v>6</v>
      </c>
      <c r="M755" t="str">
        <f t="shared" si="79"/>
        <v>M</v>
      </c>
      <c r="N755" t="s">
        <v>3321</v>
      </c>
      <c r="O755" t="s">
        <v>3322</v>
      </c>
      <c r="P755" t="s">
        <v>19</v>
      </c>
      <c r="Q755">
        <v>4</v>
      </c>
      <c r="R755">
        <f t="shared" si="82"/>
        <v>2018</v>
      </c>
      <c r="S755" t="s">
        <v>8</v>
      </c>
      <c r="T755" t="s">
        <v>8</v>
      </c>
      <c r="U755" t="s">
        <v>9007</v>
      </c>
      <c r="V755">
        <f>VLOOKUP(P755,'PBT Tag Rates'!$B$5:$E$34,4,FALSE)</f>
        <v>0.80551598400000002</v>
      </c>
      <c r="W755">
        <v>1</v>
      </c>
      <c r="X755" s="16">
        <f>IFERROR(LOOKUP(H755,{30,43,48,53,58,63,68,73,78,83,88,93,97},{42,47,52,57,62,67,72,77,82,87,92,99,100}),999)</f>
        <v>67</v>
      </c>
      <c r="Y755" s="19">
        <f t="shared" si="80"/>
        <v>5.6818181818181825</v>
      </c>
      <c r="Z755" s="19">
        <f t="shared" si="83"/>
        <v>5.7284090909090919</v>
      </c>
      <c r="AA755" s="19">
        <f t="shared" si="84"/>
        <v>17.185227272727278</v>
      </c>
      <c r="AB755" s="19" t="s">
        <v>8886</v>
      </c>
    </row>
    <row r="756" spans="1:28" x14ac:dyDescent="0.35">
      <c r="A756" t="s">
        <v>1562</v>
      </c>
      <c r="B756" t="s">
        <v>3323</v>
      </c>
      <c r="C756" t="s">
        <v>976</v>
      </c>
      <c r="D756" s="1">
        <v>44811</v>
      </c>
      <c r="E756">
        <f t="shared" si="81"/>
        <v>18</v>
      </c>
      <c r="F756" t="s">
        <v>1569</v>
      </c>
      <c r="G756">
        <v>380</v>
      </c>
      <c r="H756">
        <f t="shared" si="78"/>
        <v>38</v>
      </c>
      <c r="I756" t="s">
        <v>7</v>
      </c>
      <c r="J756" t="s">
        <v>8</v>
      </c>
      <c r="L756" t="s">
        <v>6</v>
      </c>
      <c r="M756" t="str">
        <f t="shared" si="79"/>
        <v>M</v>
      </c>
      <c r="N756" t="s">
        <v>2952</v>
      </c>
      <c r="O756" t="s">
        <v>2953</v>
      </c>
      <c r="P756" t="s">
        <v>2035</v>
      </c>
      <c r="Q756">
        <v>2</v>
      </c>
      <c r="R756">
        <f t="shared" si="82"/>
        <v>2020</v>
      </c>
      <c r="S756" t="s">
        <v>8</v>
      </c>
      <c r="T756" t="s">
        <v>8</v>
      </c>
      <c r="U756" t="s">
        <v>9006</v>
      </c>
      <c r="V756">
        <f>VLOOKUP(P756,'PBT Tag Rates'!$B$5:$E$34,4,FALSE)</f>
        <v>0.98961045999999997</v>
      </c>
      <c r="W756">
        <v>1</v>
      </c>
      <c r="X756" s="16">
        <f>IFERROR(LOOKUP(H756,{30,43,48,53,58,63,68,73,78,83,88,93,97},{42,47,52,57,62,67,72,77,82,87,92,99,100}),999)</f>
        <v>42</v>
      </c>
      <c r="Y756" s="19">
        <f t="shared" si="80"/>
        <v>5.6818181818181825</v>
      </c>
      <c r="Z756" s="19">
        <f t="shared" si="83"/>
        <v>5.7284090909090919</v>
      </c>
      <c r="AA756" s="19">
        <f t="shared" si="84"/>
        <v>17.185227272727278</v>
      </c>
      <c r="AB756" s="19" t="s">
        <v>8886</v>
      </c>
    </row>
    <row r="757" spans="1:28" x14ac:dyDescent="0.35">
      <c r="A757" t="s">
        <v>1562</v>
      </c>
      <c r="B757" t="s">
        <v>3324</v>
      </c>
      <c r="C757" t="s">
        <v>977</v>
      </c>
      <c r="D757" s="1">
        <v>44811</v>
      </c>
      <c r="E757">
        <f t="shared" si="81"/>
        <v>18</v>
      </c>
      <c r="F757" t="s">
        <v>6</v>
      </c>
      <c r="G757">
        <v>860</v>
      </c>
      <c r="H757">
        <f t="shared" si="78"/>
        <v>86</v>
      </c>
      <c r="I757" t="s">
        <v>7</v>
      </c>
      <c r="J757" t="s">
        <v>8</v>
      </c>
      <c r="L757" t="s">
        <v>16</v>
      </c>
      <c r="M757" t="str">
        <f t="shared" si="79"/>
        <v>F</v>
      </c>
      <c r="N757" t="s">
        <v>8</v>
      </c>
      <c r="O757" t="s">
        <v>8</v>
      </c>
      <c r="P757" t="s">
        <v>11</v>
      </c>
      <c r="Q757" t="s">
        <v>8</v>
      </c>
      <c r="R757" t="str">
        <f t="shared" si="82"/>
        <v>U</v>
      </c>
      <c r="S757" t="s">
        <v>12</v>
      </c>
      <c r="T757">
        <v>1</v>
      </c>
      <c r="U757" t="s">
        <v>11</v>
      </c>
      <c r="V757" t="e">
        <f>VLOOKUP(P757,'PBT Tag Rates'!$B$5:$E$34,4,FALSE)</f>
        <v>#N/A</v>
      </c>
      <c r="W757">
        <v>1</v>
      </c>
      <c r="X757" s="16">
        <f>IFERROR(LOOKUP(H757,{30,43,48,53,58,63,68,73,78,83,88,93,97},{42,47,52,57,62,67,72,77,82,87,92,99,100}),999)</f>
        <v>87</v>
      </c>
      <c r="Y757" s="19">
        <f t="shared" si="80"/>
        <v>5.6818181818181825</v>
      </c>
      <c r="Z757" s="19">
        <f t="shared" si="83"/>
        <v>5.7284090909090919</v>
      </c>
      <c r="AA757" s="19">
        <f t="shared" si="84"/>
        <v>17.185227272727278</v>
      </c>
      <c r="AB757" s="19" t="s">
        <v>8887</v>
      </c>
    </row>
    <row r="758" spans="1:28" x14ac:dyDescent="0.35">
      <c r="A758" t="s">
        <v>1562</v>
      </c>
      <c r="B758" t="s">
        <v>3325</v>
      </c>
      <c r="C758" t="s">
        <v>978</v>
      </c>
      <c r="D758" s="1">
        <v>44811</v>
      </c>
      <c r="E758">
        <f t="shared" si="81"/>
        <v>18</v>
      </c>
      <c r="F758" t="s">
        <v>16</v>
      </c>
      <c r="G758">
        <v>700</v>
      </c>
      <c r="H758">
        <f t="shared" si="78"/>
        <v>70</v>
      </c>
      <c r="I758" t="s">
        <v>9</v>
      </c>
      <c r="J758">
        <v>1</v>
      </c>
      <c r="L758" t="s">
        <v>16</v>
      </c>
      <c r="M758" t="str">
        <f t="shared" si="79"/>
        <v>F</v>
      </c>
      <c r="N758" t="s">
        <v>610</v>
      </c>
      <c r="O758" t="s">
        <v>1039</v>
      </c>
      <c r="P758" t="s">
        <v>19</v>
      </c>
      <c r="Q758">
        <v>4</v>
      </c>
      <c r="R758">
        <f t="shared" si="82"/>
        <v>2018</v>
      </c>
      <c r="S758" t="s">
        <v>8</v>
      </c>
      <c r="T758" t="s">
        <v>8</v>
      </c>
      <c r="U758" t="s">
        <v>9007</v>
      </c>
      <c r="V758">
        <f>VLOOKUP(P758,'PBT Tag Rates'!$B$5:$E$34,4,FALSE)</f>
        <v>0.80551598400000002</v>
      </c>
      <c r="W758">
        <v>1</v>
      </c>
      <c r="X758" s="16">
        <f>IFERROR(LOOKUP(H758,{30,43,48,53,58,63,68,73,78,83,88,93,97},{42,47,52,57,62,67,72,77,82,87,92,99,100}),999)</f>
        <v>72</v>
      </c>
      <c r="Y758" s="19">
        <f t="shared" si="80"/>
        <v>5.6818181818181825</v>
      </c>
      <c r="Z758" s="19">
        <f t="shared" si="83"/>
        <v>5.7284090909090919</v>
      </c>
      <c r="AA758" s="19">
        <f t="shared" si="84"/>
        <v>17.185227272727278</v>
      </c>
      <c r="AB758" s="19" t="s">
        <v>8886</v>
      </c>
    </row>
    <row r="759" spans="1:28" x14ac:dyDescent="0.35">
      <c r="A759" t="s">
        <v>1562</v>
      </c>
      <c r="B759" t="s">
        <v>3326</v>
      </c>
      <c r="C759" t="s">
        <v>979</v>
      </c>
      <c r="D759" s="1">
        <v>44811</v>
      </c>
      <c r="E759">
        <f t="shared" si="81"/>
        <v>18</v>
      </c>
      <c r="F759" t="s">
        <v>1569</v>
      </c>
      <c r="G759">
        <v>600</v>
      </c>
      <c r="H759">
        <f t="shared" si="78"/>
        <v>60</v>
      </c>
      <c r="I759" t="s">
        <v>7</v>
      </c>
      <c r="J759" t="s">
        <v>8</v>
      </c>
      <c r="L759" t="s">
        <v>6</v>
      </c>
      <c r="M759" t="str">
        <f t="shared" si="79"/>
        <v>M</v>
      </c>
      <c r="N759" t="s">
        <v>3327</v>
      </c>
      <c r="O759" t="s">
        <v>3328</v>
      </c>
      <c r="P759" t="s">
        <v>557</v>
      </c>
      <c r="Q759">
        <v>3</v>
      </c>
      <c r="R759">
        <f t="shared" si="82"/>
        <v>2019</v>
      </c>
      <c r="S759" t="s">
        <v>8</v>
      </c>
      <c r="T759" t="s">
        <v>8</v>
      </c>
      <c r="U759" t="s">
        <v>9086</v>
      </c>
      <c r="V759">
        <f>VLOOKUP(P759,'PBT Tag Rates'!$B$5:$E$34,4,FALSE)</f>
        <v>0.95971980899999998</v>
      </c>
      <c r="W759">
        <v>1</v>
      </c>
      <c r="X759" s="16">
        <f>IFERROR(LOOKUP(H759,{30,43,48,53,58,63,68,73,78,83,88,93,97},{42,47,52,57,62,67,72,77,82,87,92,99,100}),999)</f>
        <v>62</v>
      </c>
      <c r="Y759" s="19">
        <f t="shared" si="80"/>
        <v>5.6818181818181825</v>
      </c>
      <c r="Z759" s="19">
        <f t="shared" si="83"/>
        <v>5.7284090909090919</v>
      </c>
      <c r="AA759" s="19">
        <f t="shared" si="84"/>
        <v>17.185227272727278</v>
      </c>
      <c r="AB759" s="19" t="s">
        <v>8887</v>
      </c>
    </row>
    <row r="760" spans="1:28" x14ac:dyDescent="0.35">
      <c r="A760" t="s">
        <v>1562</v>
      </c>
      <c r="B760" t="s">
        <v>3329</v>
      </c>
      <c r="C760" t="s">
        <v>980</v>
      </c>
      <c r="D760" s="1">
        <v>44811</v>
      </c>
      <c r="E760">
        <f t="shared" si="81"/>
        <v>18</v>
      </c>
      <c r="F760" t="s">
        <v>1569</v>
      </c>
      <c r="G760">
        <v>580</v>
      </c>
      <c r="H760">
        <f t="shared" si="78"/>
        <v>58</v>
      </c>
      <c r="I760" t="s">
        <v>7</v>
      </c>
      <c r="J760" t="s">
        <v>8</v>
      </c>
      <c r="L760" t="s">
        <v>6</v>
      </c>
      <c r="M760" t="str">
        <f t="shared" si="79"/>
        <v>M</v>
      </c>
      <c r="N760" t="s">
        <v>8</v>
      </c>
      <c r="O760" t="s">
        <v>8</v>
      </c>
      <c r="P760" t="s">
        <v>11</v>
      </c>
      <c r="Q760" t="s">
        <v>8</v>
      </c>
      <c r="R760" t="str">
        <f t="shared" si="82"/>
        <v>U</v>
      </c>
      <c r="S760" t="s">
        <v>12</v>
      </c>
      <c r="T760">
        <v>1</v>
      </c>
      <c r="U760" t="s">
        <v>11</v>
      </c>
      <c r="V760" t="e">
        <f>VLOOKUP(P760,'PBT Tag Rates'!$B$5:$E$34,4,FALSE)</f>
        <v>#N/A</v>
      </c>
      <c r="W760">
        <v>1</v>
      </c>
      <c r="X760" s="16">
        <f>IFERROR(LOOKUP(H760,{30,43,48,53,58,63,68,73,78,83,88,93,97},{42,47,52,57,62,67,72,77,82,87,92,99,100}),999)</f>
        <v>62</v>
      </c>
      <c r="Y760" s="19">
        <f t="shared" si="80"/>
        <v>5.6818181818181825</v>
      </c>
      <c r="Z760" s="19">
        <f t="shared" si="83"/>
        <v>5.7284090909090919</v>
      </c>
      <c r="AA760" s="19">
        <f t="shared" si="84"/>
        <v>17.185227272727278</v>
      </c>
      <c r="AB760" s="19" t="s">
        <v>8887</v>
      </c>
    </row>
    <row r="761" spans="1:28" x14ac:dyDescent="0.35">
      <c r="A761" t="s">
        <v>1562</v>
      </c>
      <c r="B761" t="s">
        <v>3330</v>
      </c>
      <c r="C761" t="s">
        <v>983</v>
      </c>
      <c r="D761" s="1">
        <v>44811</v>
      </c>
      <c r="E761">
        <f t="shared" si="81"/>
        <v>18</v>
      </c>
      <c r="F761" t="s">
        <v>16</v>
      </c>
      <c r="G761">
        <v>780</v>
      </c>
      <c r="H761">
        <f t="shared" si="78"/>
        <v>78</v>
      </c>
      <c r="I761" t="s">
        <v>7</v>
      </c>
      <c r="J761" t="s">
        <v>8</v>
      </c>
      <c r="L761" t="s">
        <v>16</v>
      </c>
      <c r="M761" t="str">
        <f t="shared" si="79"/>
        <v>F</v>
      </c>
      <c r="N761" t="s">
        <v>3331</v>
      </c>
      <c r="O761" t="s">
        <v>3332</v>
      </c>
      <c r="P761" t="s">
        <v>19</v>
      </c>
      <c r="Q761">
        <v>4</v>
      </c>
      <c r="R761">
        <f t="shared" si="82"/>
        <v>2018</v>
      </c>
      <c r="S761" t="s">
        <v>8</v>
      </c>
      <c r="T761" t="s">
        <v>8</v>
      </c>
      <c r="U761" t="s">
        <v>9006</v>
      </c>
      <c r="V761">
        <f>VLOOKUP(P761,'PBT Tag Rates'!$B$5:$E$34,4,FALSE)</f>
        <v>0.80551598400000002</v>
      </c>
      <c r="W761">
        <v>1</v>
      </c>
      <c r="X761" s="16">
        <f>IFERROR(LOOKUP(H761,{30,43,48,53,58,63,68,73,78,83,88,93,97},{42,47,52,57,62,67,72,77,82,87,92,99,100}),999)</f>
        <v>82</v>
      </c>
      <c r="Y761" s="19">
        <f t="shared" si="80"/>
        <v>5.6818181818181825</v>
      </c>
      <c r="Z761" s="19">
        <f t="shared" si="83"/>
        <v>5.7284090909090919</v>
      </c>
      <c r="AA761" s="19">
        <f t="shared" si="84"/>
        <v>17.185227272727278</v>
      </c>
      <c r="AB761" s="19" t="s">
        <v>8886</v>
      </c>
    </row>
    <row r="762" spans="1:28" x14ac:dyDescent="0.35">
      <c r="A762" t="s">
        <v>1562</v>
      </c>
      <c r="B762" t="s">
        <v>3333</v>
      </c>
      <c r="C762" t="s">
        <v>984</v>
      </c>
      <c r="D762" s="1">
        <v>44811</v>
      </c>
      <c r="E762">
        <f t="shared" si="81"/>
        <v>18</v>
      </c>
      <c r="F762" t="s">
        <v>1569</v>
      </c>
      <c r="G762">
        <v>630</v>
      </c>
      <c r="H762">
        <f t="shared" si="78"/>
        <v>63</v>
      </c>
      <c r="I762" t="s">
        <v>9</v>
      </c>
      <c r="J762" t="s">
        <v>8</v>
      </c>
      <c r="L762" t="s">
        <v>6</v>
      </c>
      <c r="M762" t="str">
        <f t="shared" si="79"/>
        <v>M</v>
      </c>
      <c r="N762" t="s">
        <v>3334</v>
      </c>
      <c r="O762" t="s">
        <v>3335</v>
      </c>
      <c r="P762" t="s">
        <v>557</v>
      </c>
      <c r="Q762">
        <v>3</v>
      </c>
      <c r="R762">
        <f t="shared" si="82"/>
        <v>2019</v>
      </c>
      <c r="S762" t="s">
        <v>8</v>
      </c>
      <c r="T762" t="s">
        <v>8</v>
      </c>
      <c r="U762" t="s">
        <v>8974</v>
      </c>
      <c r="V762">
        <f>VLOOKUP(P762,'PBT Tag Rates'!$B$5:$E$34,4,FALSE)</f>
        <v>0.95971980899999998</v>
      </c>
      <c r="W762">
        <v>1</v>
      </c>
      <c r="X762" s="16">
        <f>IFERROR(LOOKUP(H762,{30,43,48,53,58,63,68,73,78,83,88,93,97},{42,47,52,57,62,67,72,77,82,87,92,99,100}),999)</f>
        <v>67</v>
      </c>
      <c r="Y762" s="19">
        <f t="shared" si="80"/>
        <v>5.6818181818181825</v>
      </c>
      <c r="Z762" s="19">
        <f t="shared" si="83"/>
        <v>5.7284090909090919</v>
      </c>
      <c r="AA762" s="19">
        <f t="shared" si="84"/>
        <v>17.185227272727278</v>
      </c>
      <c r="AB762" s="19" t="s">
        <v>8887</v>
      </c>
    </row>
    <row r="763" spans="1:28" x14ac:dyDescent="0.35">
      <c r="A763" t="s">
        <v>1562</v>
      </c>
      <c r="B763" t="s">
        <v>3336</v>
      </c>
      <c r="C763" t="s">
        <v>985</v>
      </c>
      <c r="D763" s="1">
        <v>44811</v>
      </c>
      <c r="E763">
        <f t="shared" si="81"/>
        <v>18</v>
      </c>
      <c r="F763" t="s">
        <v>1569</v>
      </c>
      <c r="G763">
        <v>600</v>
      </c>
      <c r="H763">
        <f t="shared" si="78"/>
        <v>60</v>
      </c>
      <c r="I763" t="s">
        <v>9</v>
      </c>
      <c r="J763">
        <v>1</v>
      </c>
      <c r="L763" t="s">
        <v>6</v>
      </c>
      <c r="M763" t="str">
        <f t="shared" si="79"/>
        <v>M</v>
      </c>
      <c r="N763" t="s">
        <v>3337</v>
      </c>
      <c r="O763" t="s">
        <v>3338</v>
      </c>
      <c r="P763" t="s">
        <v>557</v>
      </c>
      <c r="Q763">
        <v>3</v>
      </c>
      <c r="R763">
        <f t="shared" si="82"/>
        <v>2019</v>
      </c>
      <c r="S763" t="s">
        <v>8</v>
      </c>
      <c r="T763" t="s">
        <v>8</v>
      </c>
      <c r="U763" t="s">
        <v>9006</v>
      </c>
      <c r="V763">
        <f>VLOOKUP(P763,'PBT Tag Rates'!$B$5:$E$34,4,FALSE)</f>
        <v>0.95971980899999998</v>
      </c>
      <c r="W763">
        <v>1</v>
      </c>
      <c r="X763" s="16">
        <f>IFERROR(LOOKUP(H763,{30,43,48,53,58,63,68,73,78,83,88,93,97},{42,47,52,57,62,67,72,77,82,87,92,99,100}),999)</f>
        <v>62</v>
      </c>
      <c r="Y763" s="19">
        <f t="shared" si="80"/>
        <v>5.6818181818181825</v>
      </c>
      <c r="Z763" s="19">
        <f t="shared" si="83"/>
        <v>5.7284090909090919</v>
      </c>
      <c r="AA763" s="19">
        <f t="shared" si="84"/>
        <v>17.185227272727278</v>
      </c>
      <c r="AB763" s="19" t="s">
        <v>8886</v>
      </c>
    </row>
    <row r="764" spans="1:28" x14ac:dyDescent="0.35">
      <c r="A764" t="s">
        <v>1562</v>
      </c>
      <c r="B764" t="s">
        <v>3339</v>
      </c>
      <c r="C764" t="s">
        <v>986</v>
      </c>
      <c r="D764" s="1">
        <v>44811</v>
      </c>
      <c r="E764">
        <f t="shared" si="81"/>
        <v>18</v>
      </c>
      <c r="F764" t="s">
        <v>1569</v>
      </c>
      <c r="G764">
        <v>690</v>
      </c>
      <c r="H764">
        <f t="shared" si="78"/>
        <v>69</v>
      </c>
      <c r="I764" t="s">
        <v>7</v>
      </c>
      <c r="J764" t="s">
        <v>8</v>
      </c>
      <c r="L764" t="s">
        <v>6</v>
      </c>
      <c r="M764" t="str">
        <f t="shared" si="79"/>
        <v>M</v>
      </c>
      <c r="N764" t="s">
        <v>8</v>
      </c>
      <c r="O764" t="s">
        <v>8</v>
      </c>
      <c r="P764" t="s">
        <v>11</v>
      </c>
      <c r="Q764" t="s">
        <v>8</v>
      </c>
      <c r="R764" t="str">
        <f t="shared" si="82"/>
        <v>U</v>
      </c>
      <c r="S764" t="s">
        <v>12</v>
      </c>
      <c r="T764">
        <v>1</v>
      </c>
      <c r="U764" t="s">
        <v>11</v>
      </c>
      <c r="V764" t="e">
        <f>VLOOKUP(P764,'PBT Tag Rates'!$B$5:$E$34,4,FALSE)</f>
        <v>#N/A</v>
      </c>
      <c r="W764">
        <v>1</v>
      </c>
      <c r="X764" s="16">
        <f>IFERROR(LOOKUP(H764,{30,43,48,53,58,63,68,73,78,83,88,93,97},{42,47,52,57,62,67,72,77,82,87,92,99,100}),999)</f>
        <v>72</v>
      </c>
      <c r="Y764" s="19">
        <f t="shared" si="80"/>
        <v>5.6818181818181825</v>
      </c>
      <c r="Z764" s="19">
        <f t="shared" si="83"/>
        <v>5.7284090909090919</v>
      </c>
      <c r="AA764" s="19">
        <f t="shared" si="84"/>
        <v>17.185227272727278</v>
      </c>
      <c r="AB764" s="19" t="s">
        <v>8887</v>
      </c>
    </row>
    <row r="765" spans="1:28" x14ac:dyDescent="0.35">
      <c r="A765" t="s">
        <v>1562</v>
      </c>
      <c r="B765" t="s">
        <v>3340</v>
      </c>
      <c r="C765" t="s">
        <v>987</v>
      </c>
      <c r="D765" s="1">
        <v>44811</v>
      </c>
      <c r="E765">
        <f t="shared" si="81"/>
        <v>18</v>
      </c>
      <c r="F765" t="s">
        <v>16</v>
      </c>
      <c r="G765">
        <v>790</v>
      </c>
      <c r="H765">
        <f t="shared" si="78"/>
        <v>79</v>
      </c>
      <c r="I765" t="s">
        <v>7</v>
      </c>
      <c r="J765" t="s">
        <v>8</v>
      </c>
      <c r="L765" t="s">
        <v>16</v>
      </c>
      <c r="M765" t="str">
        <f t="shared" si="79"/>
        <v>F</v>
      </c>
      <c r="N765" t="s">
        <v>150</v>
      </c>
      <c r="O765" t="s">
        <v>1585</v>
      </c>
      <c r="P765" t="s">
        <v>19</v>
      </c>
      <c r="Q765">
        <v>4</v>
      </c>
      <c r="R765">
        <f t="shared" si="82"/>
        <v>2018</v>
      </c>
      <c r="S765" t="s">
        <v>8</v>
      </c>
      <c r="T765" t="s">
        <v>8</v>
      </c>
      <c r="U765" t="s">
        <v>8875</v>
      </c>
      <c r="V765">
        <f>VLOOKUP(P765,'PBT Tag Rates'!$B$5:$E$34,4,FALSE)</f>
        <v>0.80551598400000002</v>
      </c>
      <c r="W765">
        <v>1</v>
      </c>
      <c r="X765" s="16">
        <f>IFERROR(LOOKUP(H765,{30,43,48,53,58,63,68,73,78,83,88,93,97},{42,47,52,57,62,67,72,77,82,87,92,99,100}),999)</f>
        <v>82</v>
      </c>
      <c r="Y765" s="19">
        <f t="shared" si="80"/>
        <v>5.6818181818181825</v>
      </c>
      <c r="Z765" s="19">
        <f t="shared" si="83"/>
        <v>5.7284090909090919</v>
      </c>
      <c r="AA765" s="19">
        <f t="shared" si="84"/>
        <v>17.185227272727278</v>
      </c>
      <c r="AB765" s="19" t="s">
        <v>8886</v>
      </c>
    </row>
    <row r="766" spans="1:28" x14ac:dyDescent="0.35">
      <c r="A766" t="s">
        <v>1562</v>
      </c>
      <c r="B766" t="s">
        <v>3341</v>
      </c>
      <c r="C766" t="s">
        <v>989</v>
      </c>
      <c r="D766" s="1">
        <v>44811</v>
      </c>
      <c r="E766">
        <f t="shared" si="81"/>
        <v>18</v>
      </c>
      <c r="F766" t="s">
        <v>6</v>
      </c>
      <c r="G766">
        <v>720</v>
      </c>
      <c r="H766">
        <f t="shared" si="78"/>
        <v>72</v>
      </c>
      <c r="I766" t="s">
        <v>9</v>
      </c>
      <c r="J766">
        <v>1</v>
      </c>
      <c r="L766" t="s">
        <v>6</v>
      </c>
      <c r="M766" t="str">
        <f t="shared" si="79"/>
        <v>M</v>
      </c>
      <c r="N766" t="s">
        <v>37</v>
      </c>
      <c r="O766" t="s">
        <v>38</v>
      </c>
      <c r="P766" t="s">
        <v>19</v>
      </c>
      <c r="Q766">
        <v>4</v>
      </c>
      <c r="R766">
        <f t="shared" si="82"/>
        <v>2018</v>
      </c>
      <c r="S766" t="s">
        <v>8</v>
      </c>
      <c r="T766" t="s">
        <v>8</v>
      </c>
      <c r="U766" t="s">
        <v>8875</v>
      </c>
      <c r="V766">
        <f>VLOOKUP(P766,'PBT Tag Rates'!$B$5:$E$34,4,FALSE)</f>
        <v>0.80551598400000002</v>
      </c>
      <c r="W766">
        <v>1</v>
      </c>
      <c r="X766" s="16">
        <f>IFERROR(LOOKUP(H766,{30,43,48,53,58,63,68,73,78,83,88,93,97},{42,47,52,57,62,67,72,77,82,87,92,99,100}),999)</f>
        <v>72</v>
      </c>
      <c r="Y766" s="19">
        <f t="shared" si="80"/>
        <v>5.6818181818181825</v>
      </c>
      <c r="Z766" s="19">
        <f t="shared" si="83"/>
        <v>5.7284090909090919</v>
      </c>
      <c r="AA766" s="19">
        <f t="shared" si="84"/>
        <v>17.185227272727278</v>
      </c>
      <c r="AB766" s="19" t="s">
        <v>8886</v>
      </c>
    </row>
    <row r="767" spans="1:28" x14ac:dyDescent="0.35">
      <c r="A767" t="s">
        <v>1562</v>
      </c>
      <c r="B767" t="s">
        <v>3342</v>
      </c>
      <c r="C767" t="s">
        <v>990</v>
      </c>
      <c r="D767" s="1">
        <v>44811</v>
      </c>
      <c r="E767">
        <f t="shared" si="81"/>
        <v>18</v>
      </c>
      <c r="F767" t="s">
        <v>6</v>
      </c>
      <c r="G767">
        <v>770</v>
      </c>
      <c r="H767">
        <f t="shared" si="78"/>
        <v>77</v>
      </c>
      <c r="I767" t="s">
        <v>7</v>
      </c>
      <c r="J767" t="s">
        <v>8</v>
      </c>
      <c r="L767" t="s">
        <v>6</v>
      </c>
      <c r="M767" t="str">
        <f t="shared" si="79"/>
        <v>M</v>
      </c>
      <c r="N767" t="s">
        <v>3343</v>
      </c>
      <c r="O767" t="s">
        <v>3344</v>
      </c>
      <c r="P767" t="s">
        <v>15</v>
      </c>
      <c r="Q767">
        <v>4</v>
      </c>
      <c r="R767">
        <f t="shared" si="82"/>
        <v>2018</v>
      </c>
      <c r="S767" t="s">
        <v>8</v>
      </c>
      <c r="T767" t="s">
        <v>8</v>
      </c>
      <c r="U767" t="s">
        <v>8858</v>
      </c>
      <c r="V767">
        <f>VLOOKUP(P767,'PBT Tag Rates'!$B$5:$E$34,4,FALSE)</f>
        <v>0.96828396500000002</v>
      </c>
      <c r="W767">
        <v>1</v>
      </c>
      <c r="X767" s="16">
        <f>IFERROR(LOOKUP(H767,{30,43,48,53,58,63,68,73,78,83,88,93,97},{42,47,52,57,62,67,72,77,82,87,92,99,100}),999)</f>
        <v>77</v>
      </c>
      <c r="Y767" s="19">
        <f t="shared" si="80"/>
        <v>5.6818181818181825</v>
      </c>
      <c r="Z767" s="19">
        <f t="shared" si="83"/>
        <v>5.7284090909090919</v>
      </c>
      <c r="AA767" s="19">
        <f t="shared" si="84"/>
        <v>17.185227272727278</v>
      </c>
      <c r="AB767" s="19" t="s">
        <v>8887</v>
      </c>
    </row>
    <row r="768" spans="1:28" x14ac:dyDescent="0.35">
      <c r="A768" t="s">
        <v>1562</v>
      </c>
      <c r="B768" t="s">
        <v>3345</v>
      </c>
      <c r="C768" t="s">
        <v>991</v>
      </c>
      <c r="D768" s="1">
        <v>44811</v>
      </c>
      <c r="E768">
        <f t="shared" si="81"/>
        <v>18</v>
      </c>
      <c r="F768" t="s">
        <v>1569</v>
      </c>
      <c r="G768">
        <v>640</v>
      </c>
      <c r="H768">
        <f t="shared" si="78"/>
        <v>64</v>
      </c>
      <c r="I768" t="s">
        <v>7</v>
      </c>
      <c r="J768" t="s">
        <v>8</v>
      </c>
      <c r="L768" t="s">
        <v>6</v>
      </c>
      <c r="M768" t="str">
        <f t="shared" si="79"/>
        <v>M</v>
      </c>
      <c r="N768" t="s">
        <v>1136</v>
      </c>
      <c r="O768" t="s">
        <v>3346</v>
      </c>
      <c r="P768" t="s">
        <v>557</v>
      </c>
      <c r="Q768">
        <v>3</v>
      </c>
      <c r="R768">
        <f t="shared" si="82"/>
        <v>2019</v>
      </c>
      <c r="S768" t="s">
        <v>8</v>
      </c>
      <c r="T768" t="s">
        <v>8</v>
      </c>
      <c r="U768" t="s">
        <v>9088</v>
      </c>
      <c r="V768">
        <f>VLOOKUP(P768,'PBT Tag Rates'!$B$5:$E$34,4,FALSE)</f>
        <v>0.95971980899999998</v>
      </c>
      <c r="W768">
        <v>1</v>
      </c>
      <c r="X768" s="16">
        <f>IFERROR(LOOKUP(H768,{30,43,48,53,58,63,68,73,78,83,88,93,97},{42,47,52,57,62,67,72,77,82,87,92,99,100}),999)</f>
        <v>67</v>
      </c>
      <c r="Y768" s="19">
        <f t="shared" si="80"/>
        <v>5.6818181818181825</v>
      </c>
      <c r="Z768" s="19">
        <f t="shared" si="83"/>
        <v>5.7284090909090919</v>
      </c>
      <c r="AA768" s="19">
        <f t="shared" si="84"/>
        <v>17.185227272727278</v>
      </c>
      <c r="AB768" s="19" t="s">
        <v>8887</v>
      </c>
    </row>
    <row r="769" spans="1:28" x14ac:dyDescent="0.35">
      <c r="A769" t="s">
        <v>1562</v>
      </c>
      <c r="B769" t="s">
        <v>3347</v>
      </c>
      <c r="C769" t="s">
        <v>992</v>
      </c>
      <c r="D769" s="1">
        <v>44811</v>
      </c>
      <c r="E769">
        <f t="shared" si="81"/>
        <v>18</v>
      </c>
      <c r="F769" t="s">
        <v>1569</v>
      </c>
      <c r="G769">
        <v>640</v>
      </c>
      <c r="H769">
        <f t="shared" si="78"/>
        <v>64</v>
      </c>
      <c r="I769" t="s">
        <v>7</v>
      </c>
      <c r="J769" t="s">
        <v>8</v>
      </c>
      <c r="L769" t="s">
        <v>6</v>
      </c>
      <c r="M769" t="str">
        <f t="shared" si="79"/>
        <v>M</v>
      </c>
      <c r="N769" t="s">
        <v>8</v>
      </c>
      <c r="O769" t="s">
        <v>8</v>
      </c>
      <c r="P769" t="s">
        <v>11</v>
      </c>
      <c r="Q769" t="s">
        <v>8</v>
      </c>
      <c r="R769" t="str">
        <f t="shared" si="82"/>
        <v>U</v>
      </c>
      <c r="S769" t="s">
        <v>12</v>
      </c>
      <c r="T769">
        <v>1</v>
      </c>
      <c r="U769" t="s">
        <v>11</v>
      </c>
      <c r="V769" t="e">
        <f>VLOOKUP(P769,'PBT Tag Rates'!$B$5:$E$34,4,FALSE)</f>
        <v>#N/A</v>
      </c>
      <c r="W769">
        <v>1</v>
      </c>
      <c r="X769" s="16">
        <f>IFERROR(LOOKUP(H769,{30,43,48,53,58,63,68,73,78,83,88,93,97},{42,47,52,57,62,67,72,77,82,87,92,99,100}),999)</f>
        <v>67</v>
      </c>
      <c r="Y769" s="19">
        <f t="shared" si="80"/>
        <v>5.6818181818181825</v>
      </c>
      <c r="Z769" s="19">
        <f t="shared" si="83"/>
        <v>5.7284090909090919</v>
      </c>
      <c r="AA769" s="19">
        <f t="shared" si="84"/>
        <v>17.185227272727278</v>
      </c>
      <c r="AB769" s="19" t="s">
        <v>8887</v>
      </c>
    </row>
    <row r="770" spans="1:28" x14ac:dyDescent="0.35">
      <c r="A770" t="s">
        <v>1562</v>
      </c>
      <c r="B770" t="s">
        <v>3348</v>
      </c>
      <c r="C770" t="s">
        <v>993</v>
      </c>
      <c r="D770" s="1">
        <v>44811</v>
      </c>
      <c r="E770">
        <f t="shared" si="81"/>
        <v>18</v>
      </c>
      <c r="F770" t="s">
        <v>6</v>
      </c>
      <c r="G770">
        <v>790</v>
      </c>
      <c r="H770">
        <f t="shared" si="78"/>
        <v>79</v>
      </c>
      <c r="I770" t="s">
        <v>7</v>
      </c>
      <c r="J770" t="s">
        <v>8</v>
      </c>
      <c r="L770" t="s">
        <v>6</v>
      </c>
      <c r="M770" t="str">
        <f t="shared" si="79"/>
        <v>M</v>
      </c>
      <c r="N770" t="s">
        <v>646</v>
      </c>
      <c r="O770" t="s">
        <v>3349</v>
      </c>
      <c r="P770" t="s">
        <v>19</v>
      </c>
      <c r="Q770">
        <v>4</v>
      </c>
      <c r="R770">
        <f t="shared" si="82"/>
        <v>2018</v>
      </c>
      <c r="S770" t="s">
        <v>8</v>
      </c>
      <c r="T770" t="s">
        <v>8</v>
      </c>
      <c r="U770" t="s">
        <v>9086</v>
      </c>
      <c r="V770">
        <f>VLOOKUP(P770,'PBT Tag Rates'!$B$5:$E$34,4,FALSE)</f>
        <v>0.80551598400000002</v>
      </c>
      <c r="W770">
        <v>1</v>
      </c>
      <c r="X770" s="16">
        <f>IFERROR(LOOKUP(H770,{30,43,48,53,58,63,68,73,78,83,88,93,97},{42,47,52,57,62,67,72,77,82,87,92,99,100}),999)</f>
        <v>82</v>
      </c>
      <c r="Y770" s="19">
        <f t="shared" si="80"/>
        <v>5.6818181818181825</v>
      </c>
      <c r="Z770" s="19">
        <f t="shared" si="83"/>
        <v>5.7284090909090919</v>
      </c>
      <c r="AA770" s="19">
        <f t="shared" si="84"/>
        <v>17.185227272727278</v>
      </c>
      <c r="AB770" s="19" t="s">
        <v>8887</v>
      </c>
    </row>
    <row r="771" spans="1:28" x14ac:dyDescent="0.35">
      <c r="A771" t="s">
        <v>1562</v>
      </c>
      <c r="B771" t="s">
        <v>3350</v>
      </c>
      <c r="C771" t="s">
        <v>994</v>
      </c>
      <c r="D771" s="1">
        <v>44811</v>
      </c>
      <c r="E771">
        <f t="shared" si="81"/>
        <v>18</v>
      </c>
      <c r="F771" t="s">
        <v>1569</v>
      </c>
      <c r="G771">
        <v>700</v>
      </c>
      <c r="H771">
        <f t="shared" si="78"/>
        <v>70</v>
      </c>
      <c r="I771" t="s">
        <v>7</v>
      </c>
      <c r="J771" t="s">
        <v>8</v>
      </c>
      <c r="L771" t="s">
        <v>6</v>
      </c>
      <c r="M771" t="str">
        <f t="shared" si="79"/>
        <v>M</v>
      </c>
      <c r="N771" t="s">
        <v>2315</v>
      </c>
      <c r="O771" t="s">
        <v>2316</v>
      </c>
      <c r="P771" t="s">
        <v>702</v>
      </c>
      <c r="Q771">
        <v>3</v>
      </c>
      <c r="R771">
        <f t="shared" si="82"/>
        <v>2019</v>
      </c>
      <c r="S771" t="s">
        <v>8</v>
      </c>
      <c r="T771" t="s">
        <v>8</v>
      </c>
      <c r="U771" t="s">
        <v>8975</v>
      </c>
      <c r="V771">
        <f>VLOOKUP(P771,'PBT Tag Rates'!$B$5:$E$34,4,FALSE)</f>
        <v>0.99705232300000002</v>
      </c>
      <c r="W771">
        <v>1</v>
      </c>
      <c r="X771" s="16">
        <f>IFERROR(LOOKUP(H771,{30,43,48,53,58,63,68,73,78,83,88,93,97},{42,47,52,57,62,67,72,77,82,87,92,99,100}),999)</f>
        <v>72</v>
      </c>
      <c r="Y771" s="19">
        <f t="shared" si="80"/>
        <v>5.6818181818181825</v>
      </c>
      <c r="Z771" s="19">
        <f t="shared" si="83"/>
        <v>5.7284090909090919</v>
      </c>
      <c r="AA771" s="19">
        <f t="shared" si="84"/>
        <v>17.185227272727278</v>
      </c>
      <c r="AB771" s="19" t="s">
        <v>8887</v>
      </c>
    </row>
    <row r="772" spans="1:28" x14ac:dyDescent="0.35">
      <c r="A772" t="s">
        <v>1562</v>
      </c>
      <c r="B772" t="s">
        <v>3351</v>
      </c>
      <c r="C772" t="s">
        <v>995</v>
      </c>
      <c r="D772" s="1">
        <v>44811</v>
      </c>
      <c r="E772">
        <f t="shared" si="81"/>
        <v>18</v>
      </c>
      <c r="F772" t="s">
        <v>16</v>
      </c>
      <c r="G772">
        <v>680</v>
      </c>
      <c r="H772">
        <f t="shared" si="78"/>
        <v>68</v>
      </c>
      <c r="I772" t="s">
        <v>9</v>
      </c>
      <c r="J772">
        <v>1</v>
      </c>
      <c r="L772" t="s">
        <v>16</v>
      </c>
      <c r="M772" t="str">
        <f t="shared" si="79"/>
        <v>F</v>
      </c>
      <c r="N772" t="s">
        <v>3352</v>
      </c>
      <c r="O772" t="s">
        <v>3353</v>
      </c>
      <c r="P772" t="s">
        <v>557</v>
      </c>
      <c r="Q772">
        <v>3</v>
      </c>
      <c r="R772">
        <f t="shared" si="82"/>
        <v>2019</v>
      </c>
      <c r="S772" t="s">
        <v>8</v>
      </c>
      <c r="T772" t="s">
        <v>8</v>
      </c>
      <c r="U772" t="s">
        <v>9084</v>
      </c>
      <c r="V772">
        <f>VLOOKUP(P772,'PBT Tag Rates'!$B$5:$E$34,4,FALSE)</f>
        <v>0.95971980899999998</v>
      </c>
      <c r="W772">
        <v>1</v>
      </c>
      <c r="X772" s="16">
        <f>IFERROR(LOOKUP(H772,{30,43,48,53,58,63,68,73,78,83,88,93,97},{42,47,52,57,62,67,72,77,82,87,92,99,100}),999)</f>
        <v>72</v>
      </c>
      <c r="Y772" s="19">
        <f t="shared" si="80"/>
        <v>5.6818181818181825</v>
      </c>
      <c r="Z772" s="19">
        <f t="shared" si="83"/>
        <v>5.7284090909090919</v>
      </c>
      <c r="AA772" s="19">
        <f t="shared" si="84"/>
        <v>17.185227272727278</v>
      </c>
      <c r="AB772" s="19" t="s">
        <v>8887</v>
      </c>
    </row>
    <row r="773" spans="1:28" x14ac:dyDescent="0.35">
      <c r="A773" t="s">
        <v>1562</v>
      </c>
      <c r="B773" t="s">
        <v>3354</v>
      </c>
      <c r="C773" t="s">
        <v>996</v>
      </c>
      <c r="D773" s="1">
        <v>44811</v>
      </c>
      <c r="E773">
        <f t="shared" si="81"/>
        <v>18</v>
      </c>
      <c r="F773" t="s">
        <v>16</v>
      </c>
      <c r="G773">
        <v>680</v>
      </c>
      <c r="H773">
        <f t="shared" si="78"/>
        <v>68</v>
      </c>
      <c r="I773" t="s">
        <v>7</v>
      </c>
      <c r="J773" t="s">
        <v>8</v>
      </c>
      <c r="L773" t="s">
        <v>16</v>
      </c>
      <c r="M773" t="str">
        <f t="shared" si="79"/>
        <v>F</v>
      </c>
      <c r="N773" t="s">
        <v>2584</v>
      </c>
      <c r="O773" t="s">
        <v>2585</v>
      </c>
      <c r="P773" t="s">
        <v>557</v>
      </c>
      <c r="Q773">
        <v>3</v>
      </c>
      <c r="R773">
        <f t="shared" si="82"/>
        <v>2019</v>
      </c>
      <c r="S773" t="s">
        <v>8</v>
      </c>
      <c r="T773" t="s">
        <v>8</v>
      </c>
      <c r="U773" t="s">
        <v>9006</v>
      </c>
      <c r="V773">
        <f>VLOOKUP(P773,'PBT Tag Rates'!$B$5:$E$34,4,FALSE)</f>
        <v>0.95971980899999998</v>
      </c>
      <c r="W773">
        <v>1</v>
      </c>
      <c r="X773" s="16">
        <f>IFERROR(LOOKUP(H773,{30,43,48,53,58,63,68,73,78,83,88,93,97},{42,47,52,57,62,67,72,77,82,87,92,99,100}),999)</f>
        <v>72</v>
      </c>
      <c r="Y773" s="19">
        <f t="shared" si="80"/>
        <v>5.6818181818181825</v>
      </c>
      <c r="Z773" s="19">
        <f t="shared" si="83"/>
        <v>5.7284090909090919</v>
      </c>
      <c r="AA773" s="19">
        <f t="shared" si="84"/>
        <v>17.185227272727278</v>
      </c>
      <c r="AB773" s="19" t="s">
        <v>8886</v>
      </c>
    </row>
    <row r="774" spans="1:28" x14ac:dyDescent="0.35">
      <c r="A774" t="s">
        <v>1562</v>
      </c>
      <c r="B774" t="s">
        <v>3355</v>
      </c>
      <c r="C774" t="s">
        <v>997</v>
      </c>
      <c r="D774" s="1">
        <v>44811</v>
      </c>
      <c r="E774">
        <f t="shared" si="81"/>
        <v>18</v>
      </c>
      <c r="F774" t="s">
        <v>1569</v>
      </c>
      <c r="G774">
        <v>630</v>
      </c>
      <c r="H774">
        <f t="shared" ref="H774:H837" si="85">G774/10</f>
        <v>63</v>
      </c>
      <c r="I774" t="s">
        <v>7</v>
      </c>
      <c r="J774" t="s">
        <v>8</v>
      </c>
      <c r="L774" t="s">
        <v>6</v>
      </c>
      <c r="M774" t="str">
        <f t="shared" ref="M774:M837" si="86">IF(L774="U",F774,L774)</f>
        <v>M</v>
      </c>
      <c r="N774" t="s">
        <v>586</v>
      </c>
      <c r="O774" t="s">
        <v>965</v>
      </c>
      <c r="P774" t="s">
        <v>557</v>
      </c>
      <c r="Q774">
        <v>3</v>
      </c>
      <c r="R774">
        <f t="shared" si="82"/>
        <v>2019</v>
      </c>
      <c r="S774" t="s">
        <v>8</v>
      </c>
      <c r="T774" t="s">
        <v>8</v>
      </c>
      <c r="U774" t="s">
        <v>9088</v>
      </c>
      <c r="V774">
        <f>VLOOKUP(P774,'PBT Tag Rates'!$B$5:$E$34,4,FALSE)</f>
        <v>0.95971980899999998</v>
      </c>
      <c r="W774">
        <v>1</v>
      </c>
      <c r="X774" s="16">
        <f>IFERROR(LOOKUP(H774,{30,43,48,53,58,63,68,73,78,83,88,93,97},{42,47,52,57,62,67,72,77,82,87,92,99,100}),999)</f>
        <v>67</v>
      </c>
      <c r="Y774" s="19">
        <f t="shared" ref="Y774:Y837" si="87">IF(D774&lt;$D$3,W774/$Y$3,W774/$Y$4)</f>
        <v>5.6818181818181825</v>
      </c>
      <c r="Z774" s="19">
        <f t="shared" si="83"/>
        <v>5.7284090909090919</v>
      </c>
      <c r="AA774" s="19">
        <f t="shared" si="84"/>
        <v>17.185227272727278</v>
      </c>
      <c r="AB774" s="19" t="s">
        <v>8887</v>
      </c>
    </row>
    <row r="775" spans="1:28" x14ac:dyDescent="0.35">
      <c r="A775" t="s">
        <v>1562</v>
      </c>
      <c r="B775" t="s">
        <v>3356</v>
      </c>
      <c r="C775" t="s">
        <v>998</v>
      </c>
      <c r="D775" s="1">
        <v>44811</v>
      </c>
      <c r="E775">
        <f t="shared" ref="E775:E838" si="88">IF(D775&lt;=$D$3,60,18)</f>
        <v>18</v>
      </c>
      <c r="F775" t="s">
        <v>16</v>
      </c>
      <c r="G775">
        <v>750</v>
      </c>
      <c r="H775">
        <f t="shared" si="85"/>
        <v>75</v>
      </c>
      <c r="I775" t="s">
        <v>7</v>
      </c>
      <c r="J775" t="s">
        <v>8</v>
      </c>
      <c r="L775" t="s">
        <v>16</v>
      </c>
      <c r="M775" t="str">
        <f t="shared" si="86"/>
        <v>F</v>
      </c>
      <c r="N775" t="s">
        <v>8</v>
      </c>
      <c r="O775" t="s">
        <v>8</v>
      </c>
      <c r="P775" t="s">
        <v>11</v>
      </c>
      <c r="Q775" t="s">
        <v>8</v>
      </c>
      <c r="R775" t="str">
        <f t="shared" ref="R775:R838" si="89">IFERROR($R$3-Q775,"U")</f>
        <v>U</v>
      </c>
      <c r="S775" t="s">
        <v>12</v>
      </c>
      <c r="T775">
        <v>1</v>
      </c>
      <c r="U775" t="s">
        <v>11</v>
      </c>
      <c r="V775" t="e">
        <f>VLOOKUP(P775,'PBT Tag Rates'!$B$5:$E$34,4,FALSE)</f>
        <v>#N/A</v>
      </c>
      <c r="W775">
        <v>1</v>
      </c>
      <c r="X775" s="16">
        <f>IFERROR(LOOKUP(H775,{30,43,48,53,58,63,68,73,78,83,88,93,97},{42,47,52,57,62,67,72,77,82,87,92,99,100}),999)</f>
        <v>77</v>
      </c>
      <c r="Y775" s="19">
        <f t="shared" si="87"/>
        <v>5.6818181818181825</v>
      </c>
      <c r="Z775" s="19">
        <f t="shared" ref="Z775:Z838" si="90">Y775*(1+$Z$4)</f>
        <v>5.7284090909090919</v>
      </c>
      <c r="AA775" s="19">
        <f t="shared" ref="AA775:AA838" si="91">IF(D775&lt;$D$3,Z775/$AA$3,Z775/$AA$4)</f>
        <v>17.185227272727278</v>
      </c>
      <c r="AB775" s="19" t="s">
        <v>8887</v>
      </c>
    </row>
    <row r="776" spans="1:28" x14ac:dyDescent="0.35">
      <c r="A776" t="s">
        <v>1562</v>
      </c>
      <c r="B776" t="s">
        <v>3357</v>
      </c>
      <c r="C776" t="s">
        <v>999</v>
      </c>
      <c r="D776" s="1">
        <v>44811</v>
      </c>
      <c r="E776">
        <f t="shared" si="88"/>
        <v>18</v>
      </c>
      <c r="F776" t="s">
        <v>1569</v>
      </c>
      <c r="G776">
        <v>570</v>
      </c>
      <c r="H776">
        <f t="shared" si="85"/>
        <v>57</v>
      </c>
      <c r="I776" t="s">
        <v>7</v>
      </c>
      <c r="J776" t="s">
        <v>8</v>
      </c>
      <c r="L776" t="s">
        <v>6</v>
      </c>
      <c r="M776" t="str">
        <f t="shared" si="86"/>
        <v>M</v>
      </c>
      <c r="N776" t="s">
        <v>3337</v>
      </c>
      <c r="O776" t="s">
        <v>3338</v>
      </c>
      <c r="P776" t="s">
        <v>557</v>
      </c>
      <c r="Q776">
        <v>3</v>
      </c>
      <c r="R776">
        <f t="shared" si="89"/>
        <v>2019</v>
      </c>
      <c r="S776" t="s">
        <v>8</v>
      </c>
      <c r="T776" t="s">
        <v>8</v>
      </c>
      <c r="U776" t="s">
        <v>9006</v>
      </c>
      <c r="V776">
        <f>VLOOKUP(P776,'PBT Tag Rates'!$B$5:$E$34,4,FALSE)</f>
        <v>0.95971980899999998</v>
      </c>
      <c r="W776">
        <v>1</v>
      </c>
      <c r="X776" s="16">
        <f>IFERROR(LOOKUP(H776,{30,43,48,53,58,63,68,73,78,83,88,93,97},{42,47,52,57,62,67,72,77,82,87,92,99,100}),999)</f>
        <v>57</v>
      </c>
      <c r="Y776" s="19">
        <f t="shared" si="87"/>
        <v>5.6818181818181825</v>
      </c>
      <c r="Z776" s="19">
        <f t="shared" si="90"/>
        <v>5.7284090909090919</v>
      </c>
      <c r="AA776" s="19">
        <f t="shared" si="91"/>
        <v>17.185227272727278</v>
      </c>
      <c r="AB776" s="19" t="s">
        <v>8886</v>
      </c>
    </row>
    <row r="777" spans="1:28" x14ac:dyDescent="0.35">
      <c r="A777" t="s">
        <v>1562</v>
      </c>
      <c r="B777" t="s">
        <v>3358</v>
      </c>
      <c r="C777" t="s">
        <v>1000</v>
      </c>
      <c r="D777" s="1">
        <v>44811</v>
      </c>
      <c r="E777">
        <f t="shared" si="88"/>
        <v>18</v>
      </c>
      <c r="F777" t="s">
        <v>16</v>
      </c>
      <c r="G777">
        <v>780</v>
      </c>
      <c r="H777">
        <f t="shared" si="85"/>
        <v>78</v>
      </c>
      <c r="I777" t="s">
        <v>9</v>
      </c>
      <c r="J777">
        <v>1</v>
      </c>
      <c r="L777" t="s">
        <v>16</v>
      </c>
      <c r="M777" t="str">
        <f t="shared" si="86"/>
        <v>F</v>
      </c>
      <c r="N777" t="s">
        <v>2051</v>
      </c>
      <c r="O777" t="s">
        <v>775</v>
      </c>
      <c r="P777" t="s">
        <v>15</v>
      </c>
      <c r="Q777">
        <v>4</v>
      </c>
      <c r="R777">
        <f t="shared" si="89"/>
        <v>2018</v>
      </c>
      <c r="S777" t="s">
        <v>8</v>
      </c>
      <c r="T777" t="s">
        <v>8</v>
      </c>
      <c r="U777" t="s">
        <v>8858</v>
      </c>
      <c r="V777">
        <f>VLOOKUP(P777,'PBT Tag Rates'!$B$5:$E$34,4,FALSE)</f>
        <v>0.96828396500000002</v>
      </c>
      <c r="W777">
        <v>1</v>
      </c>
      <c r="X777" s="16">
        <f>IFERROR(LOOKUP(H777,{30,43,48,53,58,63,68,73,78,83,88,93,97},{42,47,52,57,62,67,72,77,82,87,92,99,100}),999)</f>
        <v>82</v>
      </c>
      <c r="Y777" s="19">
        <f t="shared" si="87"/>
        <v>5.6818181818181825</v>
      </c>
      <c r="Z777" s="19">
        <f t="shared" si="90"/>
        <v>5.7284090909090919</v>
      </c>
      <c r="AA777" s="19">
        <f t="shared" si="91"/>
        <v>17.185227272727278</v>
      </c>
      <c r="AB777" s="19" t="s">
        <v>8887</v>
      </c>
    </row>
    <row r="778" spans="1:28" x14ac:dyDescent="0.35">
      <c r="A778" t="s">
        <v>1562</v>
      </c>
      <c r="B778" t="s">
        <v>3359</v>
      </c>
      <c r="C778" t="s">
        <v>1001</v>
      </c>
      <c r="D778" s="1">
        <v>44811</v>
      </c>
      <c r="E778">
        <f t="shared" si="88"/>
        <v>18</v>
      </c>
      <c r="F778" t="s">
        <v>6</v>
      </c>
      <c r="G778">
        <v>840</v>
      </c>
      <c r="H778">
        <f t="shared" si="85"/>
        <v>84</v>
      </c>
      <c r="I778" t="s">
        <v>9</v>
      </c>
      <c r="J778">
        <v>1</v>
      </c>
      <c r="L778" t="s">
        <v>6</v>
      </c>
      <c r="M778" t="str">
        <f t="shared" si="86"/>
        <v>M</v>
      </c>
      <c r="N778" t="s">
        <v>1246</v>
      </c>
      <c r="O778" t="s">
        <v>1247</v>
      </c>
      <c r="P778" t="s">
        <v>19</v>
      </c>
      <c r="Q778">
        <v>4</v>
      </c>
      <c r="R778">
        <f t="shared" si="89"/>
        <v>2018</v>
      </c>
      <c r="S778" t="s">
        <v>8</v>
      </c>
      <c r="T778" t="s">
        <v>8</v>
      </c>
      <c r="U778" t="s">
        <v>9089</v>
      </c>
      <c r="V778">
        <f>VLOOKUP(P778,'PBT Tag Rates'!$B$5:$E$34,4,FALSE)</f>
        <v>0.80551598400000002</v>
      </c>
      <c r="W778">
        <v>1</v>
      </c>
      <c r="X778" s="16">
        <f>IFERROR(LOOKUP(H778,{30,43,48,53,58,63,68,73,78,83,88,93,97},{42,47,52,57,62,67,72,77,82,87,92,99,100}),999)</f>
        <v>87</v>
      </c>
      <c r="Y778" s="19">
        <f t="shared" si="87"/>
        <v>5.6818181818181825</v>
      </c>
      <c r="Z778" s="19">
        <f t="shared" si="90"/>
        <v>5.7284090909090919</v>
      </c>
      <c r="AA778" s="19">
        <f t="shared" si="91"/>
        <v>17.185227272727278</v>
      </c>
      <c r="AB778" s="19" t="s">
        <v>8887</v>
      </c>
    </row>
    <row r="779" spans="1:28" x14ac:dyDescent="0.35">
      <c r="A779" t="s">
        <v>1562</v>
      </c>
      <c r="B779" t="s">
        <v>3360</v>
      </c>
      <c r="C779" t="s">
        <v>1002</v>
      </c>
      <c r="D779" s="1">
        <v>44812</v>
      </c>
      <c r="E779">
        <f t="shared" si="88"/>
        <v>18</v>
      </c>
      <c r="F779" t="s">
        <v>1569</v>
      </c>
      <c r="G779">
        <v>580</v>
      </c>
      <c r="H779">
        <f t="shared" si="85"/>
        <v>58</v>
      </c>
      <c r="I779" t="s">
        <v>7</v>
      </c>
      <c r="J779" t="s">
        <v>8</v>
      </c>
      <c r="L779" t="s">
        <v>6</v>
      </c>
      <c r="M779" t="str">
        <f t="shared" si="86"/>
        <v>M</v>
      </c>
      <c r="N779" t="s">
        <v>3361</v>
      </c>
      <c r="O779" t="s">
        <v>3362</v>
      </c>
      <c r="P779" t="s">
        <v>702</v>
      </c>
      <c r="Q779">
        <v>3</v>
      </c>
      <c r="R779">
        <f t="shared" si="89"/>
        <v>2019</v>
      </c>
      <c r="S779" t="s">
        <v>8</v>
      </c>
      <c r="T779" t="s">
        <v>8</v>
      </c>
      <c r="U779" t="s">
        <v>8858</v>
      </c>
      <c r="V779">
        <f>VLOOKUP(P779,'PBT Tag Rates'!$B$5:$E$34,4,FALSE)</f>
        <v>0.99705232300000002</v>
      </c>
      <c r="W779">
        <v>1</v>
      </c>
      <c r="X779" s="16">
        <f>IFERROR(LOOKUP(H779,{30,43,48,53,58,63,68,73,78,83,88,93,97},{42,47,52,57,62,67,72,77,82,87,92,99,100}),999)</f>
        <v>62</v>
      </c>
      <c r="Y779" s="19">
        <f t="shared" si="87"/>
        <v>5.6818181818181825</v>
      </c>
      <c r="Z779" s="19">
        <f t="shared" si="90"/>
        <v>5.7284090909090919</v>
      </c>
      <c r="AA779" s="19">
        <f t="shared" si="91"/>
        <v>17.185227272727278</v>
      </c>
      <c r="AB779" s="19" t="s">
        <v>8887</v>
      </c>
    </row>
    <row r="780" spans="1:28" x14ac:dyDescent="0.35">
      <c r="A780" t="s">
        <v>1562</v>
      </c>
      <c r="B780" t="s">
        <v>3363</v>
      </c>
      <c r="C780" t="s">
        <v>3364</v>
      </c>
      <c r="D780" s="1">
        <v>44812</v>
      </c>
      <c r="E780">
        <f t="shared" si="88"/>
        <v>18</v>
      </c>
      <c r="F780" t="s">
        <v>16</v>
      </c>
      <c r="G780">
        <v>710</v>
      </c>
      <c r="H780">
        <f t="shared" si="85"/>
        <v>71</v>
      </c>
      <c r="I780" t="s">
        <v>9</v>
      </c>
      <c r="J780">
        <v>1</v>
      </c>
      <c r="L780" t="s">
        <v>16</v>
      </c>
      <c r="M780" t="str">
        <f t="shared" si="86"/>
        <v>F</v>
      </c>
      <c r="N780" t="s">
        <v>646</v>
      </c>
      <c r="O780" t="s">
        <v>834</v>
      </c>
      <c r="P780" t="s">
        <v>19</v>
      </c>
      <c r="Q780">
        <v>4</v>
      </c>
      <c r="R780">
        <f t="shared" si="89"/>
        <v>2018</v>
      </c>
      <c r="S780" t="s">
        <v>8</v>
      </c>
      <c r="T780" t="s">
        <v>8</v>
      </c>
      <c r="U780" t="s">
        <v>9086</v>
      </c>
      <c r="V780">
        <f>VLOOKUP(P780,'PBT Tag Rates'!$B$5:$E$34,4,FALSE)</f>
        <v>0.80551598400000002</v>
      </c>
      <c r="W780">
        <v>1</v>
      </c>
      <c r="X780" s="16">
        <f>IFERROR(LOOKUP(H780,{30,43,48,53,58,63,68,73,78,83,88,93,97},{42,47,52,57,62,67,72,77,82,87,92,99,100}),999)</f>
        <v>72</v>
      </c>
      <c r="Y780" s="19">
        <f t="shared" si="87"/>
        <v>5.6818181818181825</v>
      </c>
      <c r="Z780" s="19">
        <f t="shared" si="90"/>
        <v>5.7284090909090919</v>
      </c>
      <c r="AA780" s="19">
        <f t="shared" si="91"/>
        <v>17.185227272727278</v>
      </c>
      <c r="AB780" s="19" t="s">
        <v>8887</v>
      </c>
    </row>
    <row r="781" spans="1:28" x14ac:dyDescent="0.35">
      <c r="A781" t="s">
        <v>1562</v>
      </c>
      <c r="B781" t="s">
        <v>3365</v>
      </c>
      <c r="C781" t="s">
        <v>3366</v>
      </c>
      <c r="D781" s="1">
        <v>44812</v>
      </c>
      <c r="E781">
        <f t="shared" si="88"/>
        <v>18</v>
      </c>
      <c r="F781" t="s">
        <v>1569</v>
      </c>
      <c r="G781">
        <v>680</v>
      </c>
      <c r="H781">
        <f t="shared" si="85"/>
        <v>68</v>
      </c>
      <c r="I781" t="s">
        <v>9</v>
      </c>
      <c r="J781" t="s">
        <v>8</v>
      </c>
      <c r="L781" t="s">
        <v>6</v>
      </c>
      <c r="M781" t="str">
        <f t="shared" si="86"/>
        <v>M</v>
      </c>
      <c r="N781" t="s">
        <v>3367</v>
      </c>
      <c r="O781" t="s">
        <v>3368</v>
      </c>
      <c r="P781" t="s">
        <v>511</v>
      </c>
      <c r="Q781">
        <v>4</v>
      </c>
      <c r="R781">
        <f t="shared" si="89"/>
        <v>2018</v>
      </c>
      <c r="S781" t="s">
        <v>8</v>
      </c>
      <c r="T781" t="s">
        <v>8</v>
      </c>
      <c r="U781" t="s">
        <v>8880</v>
      </c>
      <c r="V781">
        <f>VLOOKUP(P781,'PBT Tag Rates'!$B$5:$E$34,4,FALSE)</f>
        <v>0.95730000000000004</v>
      </c>
      <c r="W781">
        <v>1</v>
      </c>
      <c r="X781" s="16">
        <f>IFERROR(LOOKUP(H781,{30,43,48,53,58,63,68,73,78,83,88,93,97},{42,47,52,57,62,67,72,77,82,87,92,99,100}),999)</f>
        <v>72</v>
      </c>
      <c r="Y781" s="19">
        <f t="shared" si="87"/>
        <v>5.6818181818181825</v>
      </c>
      <c r="Z781" s="19">
        <f t="shared" si="90"/>
        <v>5.7284090909090919</v>
      </c>
      <c r="AA781" s="19">
        <f t="shared" si="91"/>
        <v>17.185227272727278</v>
      </c>
      <c r="AB781" s="19" t="s">
        <v>8886</v>
      </c>
    </row>
    <row r="782" spans="1:28" x14ac:dyDescent="0.35">
      <c r="A782" t="s">
        <v>1562</v>
      </c>
      <c r="B782" t="s">
        <v>3369</v>
      </c>
      <c r="C782" t="s">
        <v>3370</v>
      </c>
      <c r="D782" s="1">
        <v>44812</v>
      </c>
      <c r="E782">
        <f t="shared" si="88"/>
        <v>18</v>
      </c>
      <c r="F782" t="s">
        <v>6</v>
      </c>
      <c r="G782">
        <v>800</v>
      </c>
      <c r="H782">
        <f t="shared" si="85"/>
        <v>80</v>
      </c>
      <c r="I782" t="s">
        <v>9</v>
      </c>
      <c r="J782">
        <v>1</v>
      </c>
      <c r="L782" t="s">
        <v>6</v>
      </c>
      <c r="M782" t="str">
        <f t="shared" si="86"/>
        <v>M</v>
      </c>
      <c r="N782" t="s">
        <v>8</v>
      </c>
      <c r="O782" t="s">
        <v>8</v>
      </c>
      <c r="P782" t="s">
        <v>11</v>
      </c>
      <c r="Q782" t="s">
        <v>8</v>
      </c>
      <c r="R782" t="str">
        <f t="shared" si="89"/>
        <v>U</v>
      </c>
      <c r="S782" t="s">
        <v>12</v>
      </c>
      <c r="T782">
        <v>0.999999999999998</v>
      </c>
      <c r="U782" t="s">
        <v>8890</v>
      </c>
      <c r="V782" t="e">
        <f>VLOOKUP(P782,'PBT Tag Rates'!$B$5:$E$34,4,FALSE)</f>
        <v>#N/A</v>
      </c>
      <c r="W782">
        <v>1</v>
      </c>
      <c r="X782" s="16">
        <f>IFERROR(LOOKUP(H782,{30,43,48,53,58,63,68,73,78,83,88,93,97},{42,47,52,57,62,67,72,77,82,87,92,99,100}),999)</f>
        <v>82</v>
      </c>
      <c r="Y782" s="19">
        <f t="shared" si="87"/>
        <v>5.6818181818181825</v>
      </c>
      <c r="Z782" s="19">
        <f t="shared" si="90"/>
        <v>5.7284090909090919</v>
      </c>
      <c r="AA782" s="19">
        <f t="shared" si="91"/>
        <v>17.185227272727278</v>
      </c>
      <c r="AB782" s="19" t="s">
        <v>8887</v>
      </c>
    </row>
    <row r="783" spans="1:28" x14ac:dyDescent="0.35">
      <c r="A783" t="s">
        <v>1562</v>
      </c>
      <c r="B783" t="s">
        <v>3371</v>
      </c>
      <c r="C783" t="s">
        <v>3372</v>
      </c>
      <c r="D783" s="1">
        <v>44812</v>
      </c>
      <c r="E783">
        <f t="shared" si="88"/>
        <v>18</v>
      </c>
      <c r="F783" t="s">
        <v>1569</v>
      </c>
      <c r="G783">
        <v>630</v>
      </c>
      <c r="H783">
        <f t="shared" si="85"/>
        <v>63</v>
      </c>
      <c r="I783" t="s">
        <v>7</v>
      </c>
      <c r="J783" t="s">
        <v>8</v>
      </c>
      <c r="L783" t="s">
        <v>6</v>
      </c>
      <c r="M783" t="str">
        <f t="shared" si="86"/>
        <v>M</v>
      </c>
      <c r="N783" t="s">
        <v>8</v>
      </c>
      <c r="O783" t="s">
        <v>8</v>
      </c>
      <c r="P783" t="s">
        <v>11</v>
      </c>
      <c r="Q783" t="s">
        <v>8</v>
      </c>
      <c r="R783" t="str">
        <f t="shared" si="89"/>
        <v>U</v>
      </c>
      <c r="S783" t="s">
        <v>12</v>
      </c>
      <c r="T783">
        <v>1</v>
      </c>
      <c r="U783" t="s">
        <v>11</v>
      </c>
      <c r="V783" t="e">
        <f>VLOOKUP(P783,'PBT Tag Rates'!$B$5:$E$34,4,FALSE)</f>
        <v>#N/A</v>
      </c>
      <c r="W783">
        <v>1</v>
      </c>
      <c r="X783" s="16">
        <f>IFERROR(LOOKUP(H783,{30,43,48,53,58,63,68,73,78,83,88,93,97},{42,47,52,57,62,67,72,77,82,87,92,99,100}),999)</f>
        <v>67</v>
      </c>
      <c r="Y783" s="19">
        <f t="shared" si="87"/>
        <v>5.6818181818181825</v>
      </c>
      <c r="Z783" s="19">
        <f t="shared" si="90"/>
        <v>5.7284090909090919</v>
      </c>
      <c r="AA783" s="19">
        <f t="shared" si="91"/>
        <v>17.185227272727278</v>
      </c>
      <c r="AB783" s="19" t="s">
        <v>8887</v>
      </c>
    </row>
    <row r="784" spans="1:28" x14ac:dyDescent="0.35">
      <c r="A784" t="s">
        <v>1562</v>
      </c>
      <c r="B784" t="s">
        <v>3373</v>
      </c>
      <c r="C784" t="s">
        <v>3374</v>
      </c>
      <c r="D784" s="1">
        <v>44812</v>
      </c>
      <c r="E784">
        <f t="shared" si="88"/>
        <v>18</v>
      </c>
      <c r="F784" t="s">
        <v>1569</v>
      </c>
      <c r="G784">
        <v>580</v>
      </c>
      <c r="H784">
        <f t="shared" si="85"/>
        <v>58</v>
      </c>
      <c r="I784" t="s">
        <v>7</v>
      </c>
      <c r="J784" t="s">
        <v>8</v>
      </c>
      <c r="L784" t="s">
        <v>6</v>
      </c>
      <c r="M784" t="str">
        <f t="shared" si="86"/>
        <v>M</v>
      </c>
      <c r="N784" t="s">
        <v>3375</v>
      </c>
      <c r="O784" t="s">
        <v>3376</v>
      </c>
      <c r="P784" t="s">
        <v>702</v>
      </c>
      <c r="Q784">
        <v>3</v>
      </c>
      <c r="R784">
        <f t="shared" si="89"/>
        <v>2019</v>
      </c>
      <c r="S784" t="s">
        <v>8</v>
      </c>
      <c r="T784" t="s">
        <v>8</v>
      </c>
      <c r="U784" t="s">
        <v>8977</v>
      </c>
      <c r="V784">
        <f>VLOOKUP(P784,'PBT Tag Rates'!$B$5:$E$34,4,FALSE)</f>
        <v>0.99705232300000002</v>
      </c>
      <c r="W784">
        <v>1</v>
      </c>
      <c r="X784" s="16">
        <f>IFERROR(LOOKUP(H784,{30,43,48,53,58,63,68,73,78,83,88,93,97},{42,47,52,57,62,67,72,77,82,87,92,99,100}),999)</f>
        <v>62</v>
      </c>
      <c r="Y784" s="19">
        <f t="shared" si="87"/>
        <v>5.6818181818181825</v>
      </c>
      <c r="Z784" s="19">
        <f t="shared" si="90"/>
        <v>5.7284090909090919</v>
      </c>
      <c r="AA784" s="19">
        <f t="shared" si="91"/>
        <v>17.185227272727278</v>
      </c>
      <c r="AB784" s="19" t="s">
        <v>8887</v>
      </c>
    </row>
    <row r="785" spans="1:28" x14ac:dyDescent="0.35">
      <c r="A785" t="s">
        <v>1562</v>
      </c>
      <c r="B785" t="s">
        <v>3377</v>
      </c>
      <c r="C785" t="s">
        <v>3378</v>
      </c>
      <c r="D785" s="1">
        <v>44812</v>
      </c>
      <c r="E785">
        <f t="shared" si="88"/>
        <v>18</v>
      </c>
      <c r="F785" t="s">
        <v>1569</v>
      </c>
      <c r="G785">
        <v>660</v>
      </c>
      <c r="H785">
        <f t="shared" si="85"/>
        <v>66</v>
      </c>
      <c r="I785" t="s">
        <v>7</v>
      </c>
      <c r="J785" t="s">
        <v>8</v>
      </c>
      <c r="L785" t="s">
        <v>6</v>
      </c>
      <c r="M785" t="str">
        <f t="shared" si="86"/>
        <v>M</v>
      </c>
      <c r="N785" t="s">
        <v>1230</v>
      </c>
      <c r="O785" t="s">
        <v>3379</v>
      </c>
      <c r="P785" t="s">
        <v>557</v>
      </c>
      <c r="Q785">
        <v>3</v>
      </c>
      <c r="R785">
        <f t="shared" si="89"/>
        <v>2019</v>
      </c>
      <c r="S785" t="s">
        <v>8</v>
      </c>
      <c r="T785" t="s">
        <v>8</v>
      </c>
      <c r="U785" t="s">
        <v>9086</v>
      </c>
      <c r="V785">
        <f>VLOOKUP(P785,'PBT Tag Rates'!$B$5:$E$34,4,FALSE)</f>
        <v>0.95971980899999998</v>
      </c>
      <c r="W785">
        <v>1</v>
      </c>
      <c r="X785" s="16">
        <f>IFERROR(LOOKUP(H785,{30,43,48,53,58,63,68,73,78,83,88,93,97},{42,47,52,57,62,67,72,77,82,87,92,99,100}),999)</f>
        <v>67</v>
      </c>
      <c r="Y785" s="19">
        <f t="shared" si="87"/>
        <v>5.6818181818181825</v>
      </c>
      <c r="Z785" s="19">
        <f t="shared" si="90"/>
        <v>5.7284090909090919</v>
      </c>
      <c r="AA785" s="19">
        <f t="shared" si="91"/>
        <v>17.185227272727278</v>
      </c>
      <c r="AB785" s="19" t="s">
        <v>8887</v>
      </c>
    </row>
    <row r="786" spans="1:28" x14ac:dyDescent="0.35">
      <c r="A786" t="s">
        <v>1562</v>
      </c>
      <c r="B786" t="s">
        <v>3380</v>
      </c>
      <c r="C786" t="s">
        <v>3381</v>
      </c>
      <c r="D786" s="1">
        <v>44812</v>
      </c>
      <c r="E786">
        <f t="shared" si="88"/>
        <v>18</v>
      </c>
      <c r="F786" t="s">
        <v>16</v>
      </c>
      <c r="G786">
        <v>750</v>
      </c>
      <c r="H786">
        <f t="shared" si="85"/>
        <v>75</v>
      </c>
      <c r="I786" t="s">
        <v>9</v>
      </c>
      <c r="J786">
        <v>1</v>
      </c>
      <c r="L786" t="s">
        <v>16</v>
      </c>
      <c r="M786" t="str">
        <f t="shared" si="86"/>
        <v>F</v>
      </c>
      <c r="N786" t="s">
        <v>32</v>
      </c>
      <c r="O786" t="s">
        <v>1082</v>
      </c>
      <c r="P786" t="s">
        <v>19</v>
      </c>
      <c r="Q786">
        <v>4</v>
      </c>
      <c r="R786">
        <f t="shared" si="89"/>
        <v>2018</v>
      </c>
      <c r="S786" t="s">
        <v>8</v>
      </c>
      <c r="T786" t="s">
        <v>8</v>
      </c>
      <c r="U786" t="s">
        <v>9084</v>
      </c>
      <c r="V786">
        <f>VLOOKUP(P786,'PBT Tag Rates'!$B$5:$E$34,4,FALSE)</f>
        <v>0.80551598400000002</v>
      </c>
      <c r="W786">
        <v>1</v>
      </c>
      <c r="X786" s="16">
        <f>IFERROR(LOOKUP(H786,{30,43,48,53,58,63,68,73,78,83,88,93,97},{42,47,52,57,62,67,72,77,82,87,92,99,100}),999)</f>
        <v>77</v>
      </c>
      <c r="Y786" s="19">
        <f t="shared" si="87"/>
        <v>5.6818181818181825</v>
      </c>
      <c r="Z786" s="19">
        <f t="shared" si="90"/>
        <v>5.7284090909090919</v>
      </c>
      <c r="AA786" s="19">
        <f t="shared" si="91"/>
        <v>17.185227272727278</v>
      </c>
      <c r="AB786" s="19" t="s">
        <v>8887</v>
      </c>
    </row>
    <row r="787" spans="1:28" x14ac:dyDescent="0.35">
      <c r="A787" t="s">
        <v>1562</v>
      </c>
      <c r="B787" t="s">
        <v>3382</v>
      </c>
      <c r="C787" t="s">
        <v>3383</v>
      </c>
      <c r="D787" s="1">
        <v>44812</v>
      </c>
      <c r="E787">
        <f t="shared" si="88"/>
        <v>18</v>
      </c>
      <c r="F787" t="s">
        <v>16</v>
      </c>
      <c r="G787">
        <v>780</v>
      </c>
      <c r="H787">
        <f t="shared" si="85"/>
        <v>78</v>
      </c>
      <c r="I787" t="s">
        <v>9</v>
      </c>
      <c r="J787">
        <v>1</v>
      </c>
      <c r="L787" t="s">
        <v>16</v>
      </c>
      <c r="M787" t="str">
        <f t="shared" si="86"/>
        <v>F</v>
      </c>
      <c r="N787" t="s">
        <v>639</v>
      </c>
      <c r="O787" t="s">
        <v>3384</v>
      </c>
      <c r="P787" t="s">
        <v>19</v>
      </c>
      <c r="Q787">
        <v>4</v>
      </c>
      <c r="R787">
        <f t="shared" si="89"/>
        <v>2018</v>
      </c>
      <c r="S787" t="s">
        <v>8</v>
      </c>
      <c r="T787" t="s">
        <v>8</v>
      </c>
      <c r="U787" t="s">
        <v>9088</v>
      </c>
      <c r="V787">
        <f>VLOOKUP(P787,'PBT Tag Rates'!$B$5:$E$34,4,FALSE)</f>
        <v>0.80551598400000002</v>
      </c>
      <c r="W787">
        <v>1</v>
      </c>
      <c r="X787" s="16">
        <f>IFERROR(LOOKUP(H787,{30,43,48,53,58,63,68,73,78,83,88,93,97},{42,47,52,57,62,67,72,77,82,87,92,99,100}),999)</f>
        <v>82</v>
      </c>
      <c r="Y787" s="19">
        <f t="shared" si="87"/>
        <v>5.6818181818181825</v>
      </c>
      <c r="Z787" s="19">
        <f t="shared" si="90"/>
        <v>5.7284090909090919</v>
      </c>
      <c r="AA787" s="19">
        <f t="shared" si="91"/>
        <v>17.185227272727278</v>
      </c>
      <c r="AB787" s="19" t="s">
        <v>8887</v>
      </c>
    </row>
    <row r="788" spans="1:28" x14ac:dyDescent="0.35">
      <c r="A788" t="s">
        <v>1562</v>
      </c>
      <c r="B788" t="s">
        <v>3385</v>
      </c>
      <c r="C788" t="s">
        <v>3386</v>
      </c>
      <c r="D788" s="1">
        <v>44812</v>
      </c>
      <c r="E788">
        <f t="shared" si="88"/>
        <v>18</v>
      </c>
      <c r="F788" t="s">
        <v>1569</v>
      </c>
      <c r="G788">
        <v>630</v>
      </c>
      <c r="H788">
        <f t="shared" si="85"/>
        <v>63</v>
      </c>
      <c r="I788" t="s">
        <v>7</v>
      </c>
      <c r="J788" t="s">
        <v>8</v>
      </c>
      <c r="L788" t="s">
        <v>6</v>
      </c>
      <c r="M788" t="str">
        <f t="shared" si="86"/>
        <v>M</v>
      </c>
      <c r="N788" t="s">
        <v>2045</v>
      </c>
      <c r="O788" t="s">
        <v>2930</v>
      </c>
      <c r="P788" t="s">
        <v>557</v>
      </c>
      <c r="Q788">
        <v>3</v>
      </c>
      <c r="R788">
        <f t="shared" si="89"/>
        <v>2019</v>
      </c>
      <c r="S788" t="s">
        <v>8</v>
      </c>
      <c r="T788" t="s">
        <v>8</v>
      </c>
      <c r="U788" t="s">
        <v>9006</v>
      </c>
      <c r="V788">
        <f>VLOOKUP(P788,'PBT Tag Rates'!$B$5:$E$34,4,FALSE)</f>
        <v>0.95971980899999998</v>
      </c>
      <c r="W788">
        <v>1</v>
      </c>
      <c r="X788" s="16">
        <f>IFERROR(LOOKUP(H788,{30,43,48,53,58,63,68,73,78,83,88,93,97},{42,47,52,57,62,67,72,77,82,87,92,99,100}),999)</f>
        <v>67</v>
      </c>
      <c r="Y788" s="19">
        <f t="shared" si="87"/>
        <v>5.6818181818181825</v>
      </c>
      <c r="Z788" s="19">
        <f t="shared" si="90"/>
        <v>5.7284090909090919</v>
      </c>
      <c r="AA788" s="19">
        <f t="shared" si="91"/>
        <v>17.185227272727278</v>
      </c>
      <c r="AB788" s="19" t="s">
        <v>8886</v>
      </c>
    </row>
    <row r="789" spans="1:28" x14ac:dyDescent="0.35">
      <c r="A789" t="s">
        <v>1562</v>
      </c>
      <c r="B789" t="s">
        <v>3387</v>
      </c>
      <c r="C789" t="s">
        <v>3388</v>
      </c>
      <c r="D789" s="1">
        <v>44812</v>
      </c>
      <c r="E789">
        <f t="shared" si="88"/>
        <v>18</v>
      </c>
      <c r="F789" t="s">
        <v>16</v>
      </c>
      <c r="G789">
        <v>680</v>
      </c>
      <c r="H789">
        <f t="shared" si="85"/>
        <v>68</v>
      </c>
      <c r="I789" t="s">
        <v>9</v>
      </c>
      <c r="J789">
        <v>1</v>
      </c>
      <c r="L789" t="s">
        <v>16</v>
      </c>
      <c r="M789" t="str">
        <f t="shared" si="86"/>
        <v>F</v>
      </c>
      <c r="N789" t="s">
        <v>3389</v>
      </c>
      <c r="O789" t="s">
        <v>3390</v>
      </c>
      <c r="P789" t="s">
        <v>19</v>
      </c>
      <c r="Q789">
        <v>4</v>
      </c>
      <c r="R789">
        <f t="shared" si="89"/>
        <v>2018</v>
      </c>
      <c r="S789" t="s">
        <v>8</v>
      </c>
      <c r="T789" t="s">
        <v>8</v>
      </c>
      <c r="U789" t="s">
        <v>8875</v>
      </c>
      <c r="V789">
        <f>VLOOKUP(P789,'PBT Tag Rates'!$B$5:$E$34,4,FALSE)</f>
        <v>0.80551598400000002</v>
      </c>
      <c r="W789">
        <v>1</v>
      </c>
      <c r="X789" s="16">
        <f>IFERROR(LOOKUP(H789,{30,43,48,53,58,63,68,73,78,83,88,93,97},{42,47,52,57,62,67,72,77,82,87,92,99,100}),999)</f>
        <v>72</v>
      </c>
      <c r="Y789" s="19">
        <f t="shared" si="87"/>
        <v>5.6818181818181825</v>
      </c>
      <c r="Z789" s="19">
        <f t="shared" si="90"/>
        <v>5.7284090909090919</v>
      </c>
      <c r="AA789" s="19">
        <f t="shared" si="91"/>
        <v>17.185227272727278</v>
      </c>
      <c r="AB789" s="19" t="s">
        <v>8886</v>
      </c>
    </row>
    <row r="790" spans="1:28" x14ac:dyDescent="0.35">
      <c r="A790" t="s">
        <v>1562</v>
      </c>
      <c r="B790" t="s">
        <v>3391</v>
      </c>
      <c r="C790" t="s">
        <v>3392</v>
      </c>
      <c r="D790" s="1">
        <v>44812</v>
      </c>
      <c r="E790">
        <f t="shared" si="88"/>
        <v>18</v>
      </c>
      <c r="F790" t="s">
        <v>1569</v>
      </c>
      <c r="G790">
        <v>570</v>
      </c>
      <c r="H790">
        <f t="shared" si="85"/>
        <v>57</v>
      </c>
      <c r="I790" t="s">
        <v>7</v>
      </c>
      <c r="J790" t="s">
        <v>8</v>
      </c>
      <c r="L790" t="s">
        <v>6</v>
      </c>
      <c r="M790" t="str">
        <f t="shared" si="86"/>
        <v>M</v>
      </c>
      <c r="N790" t="s">
        <v>1154</v>
      </c>
      <c r="O790" t="s">
        <v>1155</v>
      </c>
      <c r="P790" t="s">
        <v>557</v>
      </c>
      <c r="Q790">
        <v>3</v>
      </c>
      <c r="R790">
        <f t="shared" si="89"/>
        <v>2019</v>
      </c>
      <c r="S790" t="s">
        <v>8</v>
      </c>
      <c r="T790" t="s">
        <v>8</v>
      </c>
      <c r="U790" t="s">
        <v>9086</v>
      </c>
      <c r="V790">
        <f>VLOOKUP(P790,'PBT Tag Rates'!$B$5:$E$34,4,FALSE)</f>
        <v>0.95971980899999998</v>
      </c>
      <c r="W790">
        <v>1</v>
      </c>
      <c r="X790" s="16">
        <f>IFERROR(LOOKUP(H790,{30,43,48,53,58,63,68,73,78,83,88,93,97},{42,47,52,57,62,67,72,77,82,87,92,99,100}),999)</f>
        <v>57</v>
      </c>
      <c r="Y790" s="19">
        <f t="shared" si="87"/>
        <v>5.6818181818181825</v>
      </c>
      <c r="Z790" s="19">
        <f t="shared" si="90"/>
        <v>5.7284090909090919</v>
      </c>
      <c r="AA790" s="19">
        <f t="shared" si="91"/>
        <v>17.185227272727278</v>
      </c>
      <c r="AB790" s="19" t="s">
        <v>8887</v>
      </c>
    </row>
    <row r="791" spans="1:28" x14ac:dyDescent="0.35">
      <c r="A791" t="s">
        <v>1562</v>
      </c>
      <c r="B791" t="s">
        <v>3393</v>
      </c>
      <c r="C791" t="s">
        <v>3394</v>
      </c>
      <c r="D791" s="1">
        <v>44812</v>
      </c>
      <c r="E791">
        <f t="shared" si="88"/>
        <v>18</v>
      </c>
      <c r="F791" t="s">
        <v>16</v>
      </c>
      <c r="G791">
        <v>800</v>
      </c>
      <c r="H791">
        <f t="shared" si="85"/>
        <v>80</v>
      </c>
      <c r="I791" t="s">
        <v>7</v>
      </c>
      <c r="J791" t="s">
        <v>8</v>
      </c>
      <c r="L791" t="s">
        <v>16</v>
      </c>
      <c r="M791" t="str">
        <f t="shared" si="86"/>
        <v>F</v>
      </c>
      <c r="N791" t="s">
        <v>8</v>
      </c>
      <c r="O791" t="s">
        <v>8</v>
      </c>
      <c r="P791" t="s">
        <v>11</v>
      </c>
      <c r="Q791" t="s">
        <v>8</v>
      </c>
      <c r="R791" t="str">
        <f t="shared" si="89"/>
        <v>U</v>
      </c>
      <c r="S791" t="s">
        <v>12</v>
      </c>
      <c r="T791">
        <v>0.999999999999997</v>
      </c>
      <c r="U791" t="s">
        <v>11</v>
      </c>
      <c r="V791" t="e">
        <f>VLOOKUP(P791,'PBT Tag Rates'!$B$5:$E$34,4,FALSE)</f>
        <v>#N/A</v>
      </c>
      <c r="W791">
        <v>1</v>
      </c>
      <c r="X791" s="16">
        <f>IFERROR(LOOKUP(H791,{30,43,48,53,58,63,68,73,78,83,88,93,97},{42,47,52,57,62,67,72,77,82,87,92,99,100}),999)</f>
        <v>82</v>
      </c>
      <c r="Y791" s="19">
        <f t="shared" si="87"/>
        <v>5.6818181818181825</v>
      </c>
      <c r="Z791" s="19">
        <f t="shared" si="90"/>
        <v>5.7284090909090919</v>
      </c>
      <c r="AA791" s="19">
        <f t="shared" si="91"/>
        <v>17.185227272727278</v>
      </c>
      <c r="AB791" s="19" t="s">
        <v>8887</v>
      </c>
    </row>
    <row r="792" spans="1:28" x14ac:dyDescent="0.35">
      <c r="A792" t="s">
        <v>1562</v>
      </c>
      <c r="B792" t="s">
        <v>3395</v>
      </c>
      <c r="C792" t="s">
        <v>3396</v>
      </c>
      <c r="D792" s="1">
        <v>44812</v>
      </c>
      <c r="E792">
        <f t="shared" si="88"/>
        <v>18</v>
      </c>
      <c r="F792" t="s">
        <v>6</v>
      </c>
      <c r="G792">
        <v>710</v>
      </c>
      <c r="H792">
        <f t="shared" si="85"/>
        <v>71</v>
      </c>
      <c r="I792" t="s">
        <v>7</v>
      </c>
      <c r="J792" t="s">
        <v>8</v>
      </c>
      <c r="L792" t="s">
        <v>6</v>
      </c>
      <c r="M792" t="str">
        <f t="shared" si="86"/>
        <v>M</v>
      </c>
      <c r="N792" t="s">
        <v>1385</v>
      </c>
      <c r="O792" t="s">
        <v>1431</v>
      </c>
      <c r="P792" t="s">
        <v>557</v>
      </c>
      <c r="Q792">
        <v>3</v>
      </c>
      <c r="R792">
        <f t="shared" si="89"/>
        <v>2019</v>
      </c>
      <c r="S792" t="s">
        <v>8</v>
      </c>
      <c r="T792" t="s">
        <v>8</v>
      </c>
      <c r="U792" t="s">
        <v>9090</v>
      </c>
      <c r="V792">
        <f>VLOOKUP(P792,'PBT Tag Rates'!$B$5:$E$34,4,FALSE)</f>
        <v>0.95971980899999998</v>
      </c>
      <c r="W792">
        <v>1</v>
      </c>
      <c r="X792" s="16">
        <f>IFERROR(LOOKUP(H792,{30,43,48,53,58,63,68,73,78,83,88,93,97},{42,47,52,57,62,67,72,77,82,87,92,99,100}),999)</f>
        <v>72</v>
      </c>
      <c r="Y792" s="19">
        <f t="shared" si="87"/>
        <v>5.6818181818181825</v>
      </c>
      <c r="Z792" s="19">
        <f t="shared" si="90"/>
        <v>5.7284090909090919</v>
      </c>
      <c r="AA792" s="19">
        <f t="shared" si="91"/>
        <v>17.185227272727278</v>
      </c>
      <c r="AB792" s="19" t="s">
        <v>8887</v>
      </c>
    </row>
    <row r="793" spans="1:28" x14ac:dyDescent="0.35">
      <c r="A793" t="s">
        <v>1562</v>
      </c>
      <c r="B793" t="s">
        <v>3397</v>
      </c>
      <c r="C793" t="s">
        <v>3398</v>
      </c>
      <c r="D793" s="1">
        <v>44812</v>
      </c>
      <c r="E793">
        <f t="shared" si="88"/>
        <v>18</v>
      </c>
      <c r="F793" t="s">
        <v>16</v>
      </c>
      <c r="G793">
        <v>660</v>
      </c>
      <c r="H793">
        <f t="shared" si="85"/>
        <v>66</v>
      </c>
      <c r="I793" t="s">
        <v>7</v>
      </c>
      <c r="J793" t="s">
        <v>8</v>
      </c>
      <c r="L793" t="s">
        <v>16</v>
      </c>
      <c r="M793" t="str">
        <f t="shared" si="86"/>
        <v>F</v>
      </c>
      <c r="N793" t="s">
        <v>682</v>
      </c>
      <c r="O793" t="s">
        <v>683</v>
      </c>
      <c r="P793" t="s">
        <v>557</v>
      </c>
      <c r="Q793">
        <v>3</v>
      </c>
      <c r="R793">
        <f t="shared" si="89"/>
        <v>2019</v>
      </c>
      <c r="S793" t="s">
        <v>8</v>
      </c>
      <c r="T793" t="s">
        <v>8</v>
      </c>
      <c r="U793" t="s">
        <v>9088</v>
      </c>
      <c r="V793">
        <f>VLOOKUP(P793,'PBT Tag Rates'!$B$5:$E$34,4,FALSE)</f>
        <v>0.95971980899999998</v>
      </c>
      <c r="W793">
        <v>1</v>
      </c>
      <c r="X793" s="16">
        <f>IFERROR(LOOKUP(H793,{30,43,48,53,58,63,68,73,78,83,88,93,97},{42,47,52,57,62,67,72,77,82,87,92,99,100}),999)</f>
        <v>67</v>
      </c>
      <c r="Y793" s="19">
        <f t="shared" si="87"/>
        <v>5.6818181818181825</v>
      </c>
      <c r="Z793" s="19">
        <f t="shared" si="90"/>
        <v>5.7284090909090919</v>
      </c>
      <c r="AA793" s="19">
        <f t="shared" si="91"/>
        <v>17.185227272727278</v>
      </c>
      <c r="AB793" s="19" t="s">
        <v>8887</v>
      </c>
    </row>
    <row r="794" spans="1:28" x14ac:dyDescent="0.35">
      <c r="A794" t="s">
        <v>1562</v>
      </c>
      <c r="B794" t="s">
        <v>3399</v>
      </c>
      <c r="C794" t="s">
        <v>3400</v>
      </c>
      <c r="D794" s="1">
        <v>44812</v>
      </c>
      <c r="E794">
        <f t="shared" si="88"/>
        <v>18</v>
      </c>
      <c r="F794" t="s">
        <v>1569</v>
      </c>
      <c r="G794">
        <v>620</v>
      </c>
      <c r="H794">
        <f t="shared" si="85"/>
        <v>62</v>
      </c>
      <c r="I794" t="s">
        <v>9</v>
      </c>
      <c r="J794">
        <v>1</v>
      </c>
      <c r="L794" t="s">
        <v>6</v>
      </c>
      <c r="M794" t="str">
        <f t="shared" si="86"/>
        <v>M</v>
      </c>
      <c r="N794" t="s">
        <v>1925</v>
      </c>
      <c r="O794" t="s">
        <v>1926</v>
      </c>
      <c r="P794" t="s">
        <v>557</v>
      </c>
      <c r="Q794">
        <v>3</v>
      </c>
      <c r="R794">
        <f t="shared" si="89"/>
        <v>2019</v>
      </c>
      <c r="S794" t="s">
        <v>8</v>
      </c>
      <c r="T794" t="s">
        <v>8</v>
      </c>
      <c r="U794" t="s">
        <v>9088</v>
      </c>
      <c r="V794">
        <f>VLOOKUP(P794,'PBT Tag Rates'!$B$5:$E$34,4,FALSE)</f>
        <v>0.95971980899999998</v>
      </c>
      <c r="W794">
        <v>1</v>
      </c>
      <c r="X794" s="16">
        <f>IFERROR(LOOKUP(H794,{30,43,48,53,58,63,68,73,78,83,88,93,97},{42,47,52,57,62,67,72,77,82,87,92,99,100}),999)</f>
        <v>62</v>
      </c>
      <c r="Y794" s="19">
        <f t="shared" si="87"/>
        <v>5.6818181818181825</v>
      </c>
      <c r="Z794" s="19">
        <f t="shared" si="90"/>
        <v>5.7284090909090919</v>
      </c>
      <c r="AA794" s="19">
        <f t="shared" si="91"/>
        <v>17.185227272727278</v>
      </c>
      <c r="AB794" s="19" t="s">
        <v>8887</v>
      </c>
    </row>
    <row r="795" spans="1:28" x14ac:dyDescent="0.35">
      <c r="A795" t="s">
        <v>1562</v>
      </c>
      <c r="B795" t="s">
        <v>3401</v>
      </c>
      <c r="C795" t="s">
        <v>3402</v>
      </c>
      <c r="D795" s="1">
        <v>44812</v>
      </c>
      <c r="E795">
        <f t="shared" si="88"/>
        <v>18</v>
      </c>
      <c r="F795" t="s">
        <v>1569</v>
      </c>
      <c r="G795">
        <v>600</v>
      </c>
      <c r="H795">
        <f t="shared" si="85"/>
        <v>60</v>
      </c>
      <c r="I795" t="s">
        <v>7</v>
      </c>
      <c r="J795" t="s">
        <v>8</v>
      </c>
      <c r="L795" t="s">
        <v>6</v>
      </c>
      <c r="M795" t="str">
        <f t="shared" si="86"/>
        <v>M</v>
      </c>
      <c r="N795" t="s">
        <v>2534</v>
      </c>
      <c r="O795" t="s">
        <v>3208</v>
      </c>
      <c r="P795" t="s">
        <v>557</v>
      </c>
      <c r="Q795">
        <v>3</v>
      </c>
      <c r="R795">
        <f t="shared" si="89"/>
        <v>2019</v>
      </c>
      <c r="S795" t="s">
        <v>8</v>
      </c>
      <c r="T795" t="s">
        <v>8</v>
      </c>
      <c r="U795" t="s">
        <v>9086</v>
      </c>
      <c r="V795">
        <f>VLOOKUP(P795,'PBT Tag Rates'!$B$5:$E$34,4,FALSE)</f>
        <v>0.95971980899999998</v>
      </c>
      <c r="W795">
        <v>1</v>
      </c>
      <c r="X795" s="16">
        <f>IFERROR(LOOKUP(H795,{30,43,48,53,58,63,68,73,78,83,88,93,97},{42,47,52,57,62,67,72,77,82,87,92,99,100}),999)</f>
        <v>62</v>
      </c>
      <c r="Y795" s="19">
        <f t="shared" si="87"/>
        <v>5.6818181818181825</v>
      </c>
      <c r="Z795" s="19">
        <f t="shared" si="90"/>
        <v>5.7284090909090919</v>
      </c>
      <c r="AA795" s="19">
        <f t="shared" si="91"/>
        <v>17.185227272727278</v>
      </c>
      <c r="AB795" s="19" t="s">
        <v>8887</v>
      </c>
    </row>
    <row r="796" spans="1:28" x14ac:dyDescent="0.35">
      <c r="A796" t="s">
        <v>1562</v>
      </c>
      <c r="B796" t="s">
        <v>3403</v>
      </c>
      <c r="C796" t="s">
        <v>3404</v>
      </c>
      <c r="D796" s="1">
        <v>44812</v>
      </c>
      <c r="E796">
        <f t="shared" si="88"/>
        <v>18</v>
      </c>
      <c r="F796" t="s">
        <v>1569</v>
      </c>
      <c r="G796">
        <v>600</v>
      </c>
      <c r="H796">
        <f t="shared" si="85"/>
        <v>60</v>
      </c>
      <c r="I796" t="s">
        <v>9</v>
      </c>
      <c r="J796" t="s">
        <v>8</v>
      </c>
      <c r="L796" t="s">
        <v>6</v>
      </c>
      <c r="M796" t="str">
        <f t="shared" si="86"/>
        <v>M</v>
      </c>
      <c r="N796" t="s">
        <v>3405</v>
      </c>
      <c r="O796" t="s">
        <v>3406</v>
      </c>
      <c r="P796" t="s">
        <v>557</v>
      </c>
      <c r="Q796">
        <v>3</v>
      </c>
      <c r="R796">
        <f t="shared" si="89"/>
        <v>2019</v>
      </c>
      <c r="S796" t="s">
        <v>8</v>
      </c>
      <c r="T796" t="s">
        <v>8</v>
      </c>
      <c r="U796" t="s">
        <v>9090</v>
      </c>
      <c r="V796">
        <f>VLOOKUP(P796,'PBT Tag Rates'!$B$5:$E$34,4,FALSE)</f>
        <v>0.95971980899999998</v>
      </c>
      <c r="W796">
        <v>1</v>
      </c>
      <c r="X796" s="16">
        <f>IFERROR(LOOKUP(H796,{30,43,48,53,58,63,68,73,78,83,88,93,97},{42,47,52,57,62,67,72,77,82,87,92,99,100}),999)</f>
        <v>62</v>
      </c>
      <c r="Y796" s="19">
        <f t="shared" si="87"/>
        <v>5.6818181818181825</v>
      </c>
      <c r="Z796" s="19">
        <f t="shared" si="90"/>
        <v>5.7284090909090919</v>
      </c>
      <c r="AA796" s="19">
        <f t="shared" si="91"/>
        <v>17.185227272727278</v>
      </c>
      <c r="AB796" s="19" t="s">
        <v>8887</v>
      </c>
    </row>
    <row r="797" spans="1:28" x14ac:dyDescent="0.35">
      <c r="A797" t="s">
        <v>1562</v>
      </c>
      <c r="B797" t="s">
        <v>3407</v>
      </c>
      <c r="C797" t="s">
        <v>3408</v>
      </c>
      <c r="D797" s="1">
        <v>44812</v>
      </c>
      <c r="E797">
        <f t="shared" si="88"/>
        <v>18</v>
      </c>
      <c r="F797" t="s">
        <v>1569</v>
      </c>
      <c r="G797">
        <v>600</v>
      </c>
      <c r="H797">
        <f t="shared" si="85"/>
        <v>60</v>
      </c>
      <c r="I797" t="s">
        <v>7</v>
      </c>
      <c r="J797" t="s">
        <v>8</v>
      </c>
      <c r="L797" t="s">
        <v>6</v>
      </c>
      <c r="M797" t="str">
        <f t="shared" si="86"/>
        <v>M</v>
      </c>
      <c r="N797" t="s">
        <v>869</v>
      </c>
      <c r="O797" t="s">
        <v>870</v>
      </c>
      <c r="P797" t="s">
        <v>557</v>
      </c>
      <c r="Q797">
        <v>3</v>
      </c>
      <c r="R797">
        <f t="shared" si="89"/>
        <v>2019</v>
      </c>
      <c r="S797" t="s">
        <v>8</v>
      </c>
      <c r="T797" t="s">
        <v>8</v>
      </c>
      <c r="U797" t="s">
        <v>9090</v>
      </c>
      <c r="V797">
        <f>VLOOKUP(P797,'PBT Tag Rates'!$B$5:$E$34,4,FALSE)</f>
        <v>0.95971980899999998</v>
      </c>
      <c r="W797">
        <v>1</v>
      </c>
      <c r="X797" s="16">
        <f>IFERROR(LOOKUP(H797,{30,43,48,53,58,63,68,73,78,83,88,93,97},{42,47,52,57,62,67,72,77,82,87,92,99,100}),999)</f>
        <v>62</v>
      </c>
      <c r="Y797" s="19">
        <f t="shared" si="87"/>
        <v>5.6818181818181825</v>
      </c>
      <c r="Z797" s="19">
        <f t="shared" si="90"/>
        <v>5.7284090909090919</v>
      </c>
      <c r="AA797" s="19">
        <f t="shared" si="91"/>
        <v>17.185227272727278</v>
      </c>
      <c r="AB797" s="19" t="s">
        <v>8887</v>
      </c>
    </row>
    <row r="798" spans="1:28" x14ac:dyDescent="0.35">
      <c r="A798" t="s">
        <v>1562</v>
      </c>
      <c r="B798" t="s">
        <v>3409</v>
      </c>
      <c r="C798" t="s">
        <v>3410</v>
      </c>
      <c r="D798" s="1">
        <v>44812</v>
      </c>
      <c r="E798">
        <f t="shared" si="88"/>
        <v>18</v>
      </c>
      <c r="F798" t="s">
        <v>1569</v>
      </c>
      <c r="G798">
        <v>630</v>
      </c>
      <c r="H798">
        <f t="shared" si="85"/>
        <v>63</v>
      </c>
      <c r="I798" t="s">
        <v>7</v>
      </c>
      <c r="J798" t="s">
        <v>8</v>
      </c>
      <c r="L798" t="s">
        <v>6</v>
      </c>
      <c r="M798" t="str">
        <f t="shared" si="86"/>
        <v>M</v>
      </c>
      <c r="N798" t="s">
        <v>3411</v>
      </c>
      <c r="O798" t="s">
        <v>3412</v>
      </c>
      <c r="P798" t="s">
        <v>702</v>
      </c>
      <c r="Q798">
        <v>3</v>
      </c>
      <c r="R798">
        <f t="shared" si="89"/>
        <v>2019</v>
      </c>
      <c r="S798" t="s">
        <v>8</v>
      </c>
      <c r="T798" t="s">
        <v>8</v>
      </c>
      <c r="U798" t="s">
        <v>8975</v>
      </c>
      <c r="V798">
        <f>VLOOKUP(P798,'PBT Tag Rates'!$B$5:$E$34,4,FALSE)</f>
        <v>0.99705232300000002</v>
      </c>
      <c r="W798">
        <v>1</v>
      </c>
      <c r="X798" s="16">
        <f>IFERROR(LOOKUP(H798,{30,43,48,53,58,63,68,73,78,83,88,93,97},{42,47,52,57,62,67,72,77,82,87,92,99,100}),999)</f>
        <v>67</v>
      </c>
      <c r="Y798" s="19">
        <f t="shared" si="87"/>
        <v>5.6818181818181825</v>
      </c>
      <c r="Z798" s="19">
        <f t="shared" si="90"/>
        <v>5.7284090909090919</v>
      </c>
      <c r="AA798" s="19">
        <f t="shared" si="91"/>
        <v>17.185227272727278</v>
      </c>
      <c r="AB798" s="19" t="s">
        <v>8887</v>
      </c>
    </row>
    <row r="799" spans="1:28" x14ac:dyDescent="0.35">
      <c r="A799" t="s">
        <v>1562</v>
      </c>
      <c r="B799" t="s">
        <v>3413</v>
      </c>
      <c r="C799" t="s">
        <v>3414</v>
      </c>
      <c r="D799" s="1">
        <v>44812</v>
      </c>
      <c r="E799">
        <f t="shared" si="88"/>
        <v>18</v>
      </c>
      <c r="F799" t="s">
        <v>16</v>
      </c>
      <c r="G799">
        <v>610</v>
      </c>
      <c r="H799">
        <f t="shared" si="85"/>
        <v>61</v>
      </c>
      <c r="I799" t="s">
        <v>7</v>
      </c>
      <c r="J799" t="s">
        <v>8</v>
      </c>
      <c r="L799" t="s">
        <v>16</v>
      </c>
      <c r="M799" t="str">
        <f t="shared" si="86"/>
        <v>F</v>
      </c>
      <c r="N799" t="s">
        <v>2024</v>
      </c>
      <c r="O799" t="s">
        <v>2025</v>
      </c>
      <c r="P799" t="s">
        <v>557</v>
      </c>
      <c r="Q799">
        <v>3</v>
      </c>
      <c r="R799">
        <f t="shared" si="89"/>
        <v>2019</v>
      </c>
      <c r="S799" t="s">
        <v>8</v>
      </c>
      <c r="T799" t="s">
        <v>8</v>
      </c>
      <c r="U799" t="s">
        <v>9084</v>
      </c>
      <c r="V799">
        <f>VLOOKUP(P799,'PBT Tag Rates'!$B$5:$E$34,4,FALSE)</f>
        <v>0.95971980899999998</v>
      </c>
      <c r="W799">
        <v>1</v>
      </c>
      <c r="X799" s="16">
        <f>IFERROR(LOOKUP(H799,{30,43,48,53,58,63,68,73,78,83,88,93,97},{42,47,52,57,62,67,72,77,82,87,92,99,100}),999)</f>
        <v>62</v>
      </c>
      <c r="Y799" s="19">
        <f t="shared" si="87"/>
        <v>5.6818181818181825</v>
      </c>
      <c r="Z799" s="19">
        <f t="shared" si="90"/>
        <v>5.7284090909090919</v>
      </c>
      <c r="AA799" s="19">
        <f t="shared" si="91"/>
        <v>17.185227272727278</v>
      </c>
      <c r="AB799" s="19" t="s">
        <v>8887</v>
      </c>
    </row>
    <row r="800" spans="1:28" x14ac:dyDescent="0.35">
      <c r="A800" t="s">
        <v>1562</v>
      </c>
      <c r="B800" t="s">
        <v>3415</v>
      </c>
      <c r="C800" t="s">
        <v>3416</v>
      </c>
      <c r="D800" s="1">
        <v>44812</v>
      </c>
      <c r="E800">
        <f t="shared" si="88"/>
        <v>18</v>
      </c>
      <c r="F800" t="s">
        <v>1569</v>
      </c>
      <c r="G800">
        <v>590</v>
      </c>
      <c r="H800">
        <f t="shared" si="85"/>
        <v>59</v>
      </c>
      <c r="I800" t="s">
        <v>9</v>
      </c>
      <c r="J800">
        <v>1</v>
      </c>
      <c r="L800" t="s">
        <v>6</v>
      </c>
      <c r="M800" t="str">
        <f t="shared" si="86"/>
        <v>M</v>
      </c>
      <c r="N800" t="s">
        <v>882</v>
      </c>
      <c r="O800" t="s">
        <v>883</v>
      </c>
      <c r="P800" t="s">
        <v>557</v>
      </c>
      <c r="Q800">
        <v>3</v>
      </c>
      <c r="R800">
        <f t="shared" si="89"/>
        <v>2019</v>
      </c>
      <c r="S800" t="s">
        <v>8</v>
      </c>
      <c r="T800" t="s">
        <v>8</v>
      </c>
      <c r="U800" t="s">
        <v>9084</v>
      </c>
      <c r="V800">
        <f>VLOOKUP(P800,'PBT Tag Rates'!$B$5:$E$34,4,FALSE)</f>
        <v>0.95971980899999998</v>
      </c>
      <c r="W800">
        <v>1</v>
      </c>
      <c r="X800" s="16">
        <f>IFERROR(LOOKUP(H800,{30,43,48,53,58,63,68,73,78,83,88,93,97},{42,47,52,57,62,67,72,77,82,87,92,99,100}),999)</f>
        <v>62</v>
      </c>
      <c r="Y800" s="19">
        <f t="shared" si="87"/>
        <v>5.6818181818181825</v>
      </c>
      <c r="Z800" s="19">
        <f t="shared" si="90"/>
        <v>5.7284090909090919</v>
      </c>
      <c r="AA800" s="19">
        <f t="shared" si="91"/>
        <v>17.185227272727278</v>
      </c>
      <c r="AB800" s="19" t="s">
        <v>8887</v>
      </c>
    </row>
    <row r="801" spans="1:28" x14ac:dyDescent="0.35">
      <c r="A801" t="s">
        <v>1562</v>
      </c>
      <c r="B801" t="s">
        <v>3417</v>
      </c>
      <c r="C801" t="s">
        <v>3418</v>
      </c>
      <c r="D801" s="1">
        <v>44812</v>
      </c>
      <c r="E801">
        <f t="shared" si="88"/>
        <v>18</v>
      </c>
      <c r="F801" t="s">
        <v>1569</v>
      </c>
      <c r="G801">
        <v>360</v>
      </c>
      <c r="H801">
        <f t="shared" si="85"/>
        <v>36</v>
      </c>
      <c r="I801" t="s">
        <v>9</v>
      </c>
      <c r="J801">
        <v>1</v>
      </c>
      <c r="L801" t="s">
        <v>6</v>
      </c>
      <c r="M801" t="str">
        <f t="shared" si="86"/>
        <v>M</v>
      </c>
      <c r="N801" t="s">
        <v>3419</v>
      </c>
      <c r="O801" t="s">
        <v>3420</v>
      </c>
      <c r="P801" t="s">
        <v>2035</v>
      </c>
      <c r="Q801">
        <v>2</v>
      </c>
      <c r="R801">
        <f t="shared" si="89"/>
        <v>2020</v>
      </c>
      <c r="S801" t="s">
        <v>8</v>
      </c>
      <c r="T801" t="s">
        <v>8</v>
      </c>
      <c r="U801" t="s">
        <v>9087</v>
      </c>
      <c r="V801">
        <f>VLOOKUP(P801,'PBT Tag Rates'!$B$5:$E$34,4,FALSE)</f>
        <v>0.98961045999999997</v>
      </c>
      <c r="W801">
        <v>1</v>
      </c>
      <c r="X801" s="16">
        <f>IFERROR(LOOKUP(H801,{30,43,48,53,58,63,68,73,78,83,88,93,97},{42,47,52,57,62,67,72,77,82,87,92,99,100}),999)</f>
        <v>42</v>
      </c>
      <c r="Y801" s="19">
        <f t="shared" si="87"/>
        <v>5.6818181818181825</v>
      </c>
      <c r="Z801" s="19">
        <f t="shared" si="90"/>
        <v>5.7284090909090919</v>
      </c>
      <c r="AA801" s="19">
        <f t="shared" si="91"/>
        <v>17.185227272727278</v>
      </c>
      <c r="AB801" s="19" t="s">
        <v>8887</v>
      </c>
    </row>
    <row r="802" spans="1:28" x14ac:dyDescent="0.35">
      <c r="A802" t="s">
        <v>1562</v>
      </c>
      <c r="B802" t="s">
        <v>3421</v>
      </c>
      <c r="C802" t="s">
        <v>3422</v>
      </c>
      <c r="D802" s="1">
        <v>44812</v>
      </c>
      <c r="E802">
        <f t="shared" si="88"/>
        <v>18</v>
      </c>
      <c r="F802" t="s">
        <v>16</v>
      </c>
      <c r="G802">
        <v>810</v>
      </c>
      <c r="H802">
        <f t="shared" si="85"/>
        <v>81</v>
      </c>
      <c r="I802" t="s">
        <v>7</v>
      </c>
      <c r="J802" t="s">
        <v>8</v>
      </c>
      <c r="L802" t="s">
        <v>16</v>
      </c>
      <c r="M802" t="str">
        <f t="shared" si="86"/>
        <v>F</v>
      </c>
      <c r="N802" t="s">
        <v>832</v>
      </c>
      <c r="O802" t="s">
        <v>833</v>
      </c>
      <c r="P802" t="s">
        <v>19</v>
      </c>
      <c r="Q802">
        <v>4</v>
      </c>
      <c r="R802">
        <f t="shared" si="89"/>
        <v>2018</v>
      </c>
      <c r="S802" t="s">
        <v>8</v>
      </c>
      <c r="T802" t="s">
        <v>8</v>
      </c>
      <c r="U802" t="s">
        <v>8875</v>
      </c>
      <c r="V802">
        <f>VLOOKUP(P802,'PBT Tag Rates'!$B$5:$E$34,4,FALSE)</f>
        <v>0.80551598400000002</v>
      </c>
      <c r="W802">
        <v>1</v>
      </c>
      <c r="X802" s="16">
        <f>IFERROR(LOOKUP(H802,{30,43,48,53,58,63,68,73,78,83,88,93,97},{42,47,52,57,62,67,72,77,82,87,92,99,100}),999)</f>
        <v>82</v>
      </c>
      <c r="Y802" s="19">
        <f t="shared" si="87"/>
        <v>5.6818181818181825</v>
      </c>
      <c r="Z802" s="19">
        <f t="shared" si="90"/>
        <v>5.7284090909090919</v>
      </c>
      <c r="AA802" s="19">
        <f t="shared" si="91"/>
        <v>17.185227272727278</v>
      </c>
      <c r="AB802" s="19" t="s">
        <v>8886</v>
      </c>
    </row>
    <row r="803" spans="1:28" x14ac:dyDescent="0.35">
      <c r="A803" t="s">
        <v>1562</v>
      </c>
      <c r="B803" t="s">
        <v>3423</v>
      </c>
      <c r="C803" t="s">
        <v>3424</v>
      </c>
      <c r="D803" s="1">
        <v>44812</v>
      </c>
      <c r="E803">
        <f t="shared" si="88"/>
        <v>18</v>
      </c>
      <c r="F803" t="s">
        <v>1569</v>
      </c>
      <c r="G803">
        <v>630</v>
      </c>
      <c r="H803">
        <f t="shared" si="85"/>
        <v>63</v>
      </c>
      <c r="I803" t="s">
        <v>9</v>
      </c>
      <c r="J803">
        <v>1</v>
      </c>
      <c r="L803" t="s">
        <v>6</v>
      </c>
      <c r="M803" t="str">
        <f t="shared" si="86"/>
        <v>M</v>
      </c>
      <c r="N803" t="s">
        <v>3425</v>
      </c>
      <c r="O803" t="s">
        <v>3426</v>
      </c>
      <c r="P803" t="s">
        <v>702</v>
      </c>
      <c r="Q803">
        <v>3</v>
      </c>
      <c r="R803">
        <f t="shared" si="89"/>
        <v>2019</v>
      </c>
      <c r="S803" t="s">
        <v>8</v>
      </c>
      <c r="T803" t="s">
        <v>8</v>
      </c>
      <c r="U803" t="s">
        <v>8975</v>
      </c>
      <c r="V803">
        <f>VLOOKUP(P803,'PBT Tag Rates'!$B$5:$E$34,4,FALSE)</f>
        <v>0.99705232300000002</v>
      </c>
      <c r="W803">
        <v>1</v>
      </c>
      <c r="X803" s="16">
        <f>IFERROR(LOOKUP(H803,{30,43,48,53,58,63,68,73,78,83,88,93,97},{42,47,52,57,62,67,72,77,82,87,92,99,100}),999)</f>
        <v>67</v>
      </c>
      <c r="Y803" s="19">
        <f t="shared" si="87"/>
        <v>5.6818181818181825</v>
      </c>
      <c r="Z803" s="19">
        <f t="shared" si="90"/>
        <v>5.7284090909090919</v>
      </c>
      <c r="AA803" s="19">
        <f t="shared" si="91"/>
        <v>17.185227272727278</v>
      </c>
      <c r="AB803" s="19" t="s">
        <v>8887</v>
      </c>
    </row>
    <row r="804" spans="1:28" x14ac:dyDescent="0.35">
      <c r="A804" t="s">
        <v>1562</v>
      </c>
      <c r="B804" t="s">
        <v>3427</v>
      </c>
      <c r="C804" t="s">
        <v>3428</v>
      </c>
      <c r="D804" s="1">
        <v>44812</v>
      </c>
      <c r="E804">
        <f t="shared" si="88"/>
        <v>18</v>
      </c>
      <c r="F804" t="s">
        <v>1569</v>
      </c>
      <c r="G804">
        <v>540</v>
      </c>
      <c r="H804">
        <f t="shared" si="85"/>
        <v>54</v>
      </c>
      <c r="I804" t="s">
        <v>7</v>
      </c>
      <c r="J804" t="s">
        <v>8</v>
      </c>
      <c r="L804" t="s">
        <v>6</v>
      </c>
      <c r="M804" t="str">
        <f t="shared" si="86"/>
        <v>M</v>
      </c>
      <c r="N804" t="s">
        <v>3429</v>
      </c>
      <c r="O804" t="s">
        <v>3430</v>
      </c>
      <c r="P804" t="s">
        <v>557</v>
      </c>
      <c r="Q804">
        <v>3</v>
      </c>
      <c r="R804">
        <f t="shared" si="89"/>
        <v>2019</v>
      </c>
      <c r="S804" t="s">
        <v>8</v>
      </c>
      <c r="T804" t="s">
        <v>8</v>
      </c>
      <c r="U804" t="s">
        <v>9090</v>
      </c>
      <c r="V804">
        <f>VLOOKUP(P804,'PBT Tag Rates'!$B$5:$E$34,4,FALSE)</f>
        <v>0.95971980899999998</v>
      </c>
      <c r="W804">
        <v>1</v>
      </c>
      <c r="X804" s="16">
        <f>IFERROR(LOOKUP(H804,{30,43,48,53,58,63,68,73,78,83,88,93,97},{42,47,52,57,62,67,72,77,82,87,92,99,100}),999)</f>
        <v>57</v>
      </c>
      <c r="Y804" s="19">
        <f t="shared" si="87"/>
        <v>5.6818181818181825</v>
      </c>
      <c r="Z804" s="19">
        <f t="shared" si="90"/>
        <v>5.7284090909090919</v>
      </c>
      <c r="AA804" s="19">
        <f t="shared" si="91"/>
        <v>17.185227272727278</v>
      </c>
      <c r="AB804" s="19" t="s">
        <v>8887</v>
      </c>
    </row>
    <row r="805" spans="1:28" x14ac:dyDescent="0.35">
      <c r="A805" t="s">
        <v>1562</v>
      </c>
      <c r="B805" t="s">
        <v>3431</v>
      </c>
      <c r="C805" t="s">
        <v>3432</v>
      </c>
      <c r="D805" s="1">
        <v>44812</v>
      </c>
      <c r="E805">
        <f t="shared" si="88"/>
        <v>18</v>
      </c>
      <c r="F805" t="s">
        <v>16</v>
      </c>
      <c r="G805">
        <v>720</v>
      </c>
      <c r="H805">
        <f t="shared" si="85"/>
        <v>72</v>
      </c>
      <c r="I805" t="s">
        <v>7</v>
      </c>
      <c r="J805" t="s">
        <v>8</v>
      </c>
      <c r="L805" t="s">
        <v>16</v>
      </c>
      <c r="M805" t="str">
        <f t="shared" si="86"/>
        <v>F</v>
      </c>
      <c r="N805" t="s">
        <v>8</v>
      </c>
      <c r="O805" t="s">
        <v>8</v>
      </c>
      <c r="P805" t="s">
        <v>11</v>
      </c>
      <c r="Q805" t="s">
        <v>8</v>
      </c>
      <c r="R805" t="str">
        <f t="shared" si="89"/>
        <v>U</v>
      </c>
      <c r="S805" t="s">
        <v>12</v>
      </c>
      <c r="T805">
        <v>1</v>
      </c>
      <c r="U805" t="s">
        <v>11</v>
      </c>
      <c r="V805" t="e">
        <f>VLOOKUP(P805,'PBT Tag Rates'!$B$5:$E$34,4,FALSE)</f>
        <v>#N/A</v>
      </c>
      <c r="W805">
        <v>1</v>
      </c>
      <c r="X805" s="16">
        <f>IFERROR(LOOKUP(H805,{30,43,48,53,58,63,68,73,78,83,88,93,97},{42,47,52,57,62,67,72,77,82,87,92,99,100}),999)</f>
        <v>72</v>
      </c>
      <c r="Y805" s="19">
        <f t="shared" si="87"/>
        <v>5.6818181818181825</v>
      </c>
      <c r="Z805" s="19">
        <f t="shared" si="90"/>
        <v>5.7284090909090919</v>
      </c>
      <c r="AA805" s="19">
        <f t="shared" si="91"/>
        <v>17.185227272727278</v>
      </c>
      <c r="AB805" s="19" t="s">
        <v>8887</v>
      </c>
    </row>
    <row r="806" spans="1:28" x14ac:dyDescent="0.35">
      <c r="A806" t="s">
        <v>1562</v>
      </c>
      <c r="B806" t="s">
        <v>3433</v>
      </c>
      <c r="C806" t="s">
        <v>3434</v>
      </c>
      <c r="D806" s="1">
        <v>44812</v>
      </c>
      <c r="E806">
        <f t="shared" si="88"/>
        <v>18</v>
      </c>
      <c r="F806" t="s">
        <v>1569</v>
      </c>
      <c r="G806">
        <v>610</v>
      </c>
      <c r="H806">
        <f t="shared" si="85"/>
        <v>61</v>
      </c>
      <c r="I806" t="s">
        <v>7</v>
      </c>
      <c r="J806" t="s">
        <v>8</v>
      </c>
      <c r="L806" t="s">
        <v>6</v>
      </c>
      <c r="M806" t="str">
        <f t="shared" si="86"/>
        <v>M</v>
      </c>
      <c r="N806" t="s">
        <v>663</v>
      </c>
      <c r="O806" t="s">
        <v>664</v>
      </c>
      <c r="P806" t="s">
        <v>557</v>
      </c>
      <c r="Q806">
        <v>3</v>
      </c>
      <c r="R806">
        <f t="shared" si="89"/>
        <v>2019</v>
      </c>
      <c r="S806" t="s">
        <v>8</v>
      </c>
      <c r="T806" t="s">
        <v>8</v>
      </c>
      <c r="U806" t="s">
        <v>9088</v>
      </c>
      <c r="V806">
        <f>VLOOKUP(P806,'PBT Tag Rates'!$B$5:$E$34,4,FALSE)</f>
        <v>0.95971980899999998</v>
      </c>
      <c r="W806">
        <v>1</v>
      </c>
      <c r="X806" s="16">
        <f>IFERROR(LOOKUP(H806,{30,43,48,53,58,63,68,73,78,83,88,93,97},{42,47,52,57,62,67,72,77,82,87,92,99,100}),999)</f>
        <v>62</v>
      </c>
      <c r="Y806" s="19">
        <f t="shared" si="87"/>
        <v>5.6818181818181825</v>
      </c>
      <c r="Z806" s="19">
        <f t="shared" si="90"/>
        <v>5.7284090909090919</v>
      </c>
      <c r="AA806" s="19">
        <f t="shared" si="91"/>
        <v>17.185227272727278</v>
      </c>
      <c r="AB806" s="19" t="s">
        <v>8887</v>
      </c>
    </row>
    <row r="807" spans="1:28" x14ac:dyDescent="0.35">
      <c r="A807" t="s">
        <v>1562</v>
      </c>
      <c r="B807" t="s">
        <v>3435</v>
      </c>
      <c r="C807" t="s">
        <v>3436</v>
      </c>
      <c r="D807" s="1">
        <v>44812</v>
      </c>
      <c r="E807">
        <f t="shared" si="88"/>
        <v>18</v>
      </c>
      <c r="F807" t="s">
        <v>16</v>
      </c>
      <c r="G807">
        <v>720</v>
      </c>
      <c r="H807">
        <f t="shared" si="85"/>
        <v>72</v>
      </c>
      <c r="I807" t="s">
        <v>7</v>
      </c>
      <c r="J807" t="s">
        <v>8</v>
      </c>
      <c r="L807" t="s">
        <v>16</v>
      </c>
      <c r="M807" t="str">
        <f t="shared" si="86"/>
        <v>F</v>
      </c>
      <c r="N807" t="s">
        <v>8</v>
      </c>
      <c r="O807" t="s">
        <v>8</v>
      </c>
      <c r="P807" t="s">
        <v>11</v>
      </c>
      <c r="Q807" t="s">
        <v>8</v>
      </c>
      <c r="R807" t="str">
        <f t="shared" si="89"/>
        <v>U</v>
      </c>
      <c r="S807" t="s">
        <v>12</v>
      </c>
      <c r="T807">
        <v>1</v>
      </c>
      <c r="U807" t="s">
        <v>11</v>
      </c>
      <c r="V807" t="e">
        <f>VLOOKUP(P807,'PBT Tag Rates'!$B$5:$E$34,4,FALSE)</f>
        <v>#N/A</v>
      </c>
      <c r="W807">
        <v>1</v>
      </c>
      <c r="X807" s="16">
        <f>IFERROR(LOOKUP(H807,{30,43,48,53,58,63,68,73,78,83,88,93,97},{42,47,52,57,62,67,72,77,82,87,92,99,100}),999)</f>
        <v>72</v>
      </c>
      <c r="Y807" s="19">
        <f t="shared" si="87"/>
        <v>5.6818181818181825</v>
      </c>
      <c r="Z807" s="19">
        <f t="shared" si="90"/>
        <v>5.7284090909090919</v>
      </c>
      <c r="AA807" s="19">
        <f t="shared" si="91"/>
        <v>17.185227272727278</v>
      </c>
      <c r="AB807" s="19" t="s">
        <v>8887</v>
      </c>
    </row>
    <row r="808" spans="1:28" x14ac:dyDescent="0.35">
      <c r="A808" t="s">
        <v>1562</v>
      </c>
      <c r="B808" t="s">
        <v>3437</v>
      </c>
      <c r="C808" t="s">
        <v>3438</v>
      </c>
      <c r="D808" s="1">
        <v>44812</v>
      </c>
      <c r="E808">
        <f t="shared" si="88"/>
        <v>18</v>
      </c>
      <c r="F808" t="s">
        <v>1569</v>
      </c>
      <c r="G808">
        <v>610</v>
      </c>
      <c r="H808">
        <f t="shared" si="85"/>
        <v>61</v>
      </c>
      <c r="I808" t="s">
        <v>7</v>
      </c>
      <c r="J808" t="s">
        <v>8</v>
      </c>
      <c r="L808" t="s">
        <v>6</v>
      </c>
      <c r="M808" t="str">
        <f t="shared" si="86"/>
        <v>M</v>
      </c>
      <c r="N808" t="s">
        <v>2276</v>
      </c>
      <c r="O808" t="s">
        <v>2277</v>
      </c>
      <c r="P808" t="s">
        <v>557</v>
      </c>
      <c r="Q808">
        <v>3</v>
      </c>
      <c r="R808">
        <f t="shared" si="89"/>
        <v>2019</v>
      </c>
      <c r="S808" t="s">
        <v>8</v>
      </c>
      <c r="T808" t="s">
        <v>8</v>
      </c>
      <c r="U808" t="s">
        <v>9086</v>
      </c>
      <c r="V808">
        <f>VLOOKUP(P808,'PBT Tag Rates'!$B$5:$E$34,4,FALSE)</f>
        <v>0.95971980899999998</v>
      </c>
      <c r="W808">
        <v>1</v>
      </c>
      <c r="X808" s="16">
        <f>IFERROR(LOOKUP(H808,{30,43,48,53,58,63,68,73,78,83,88,93,97},{42,47,52,57,62,67,72,77,82,87,92,99,100}),999)</f>
        <v>62</v>
      </c>
      <c r="Y808" s="19">
        <f t="shared" si="87"/>
        <v>5.6818181818181825</v>
      </c>
      <c r="Z808" s="19">
        <f t="shared" si="90"/>
        <v>5.7284090909090919</v>
      </c>
      <c r="AA808" s="19">
        <f t="shared" si="91"/>
        <v>17.185227272727278</v>
      </c>
      <c r="AB808" s="19" t="s">
        <v>8887</v>
      </c>
    </row>
    <row r="809" spans="1:28" x14ac:dyDescent="0.35">
      <c r="A809" t="s">
        <v>1562</v>
      </c>
      <c r="B809" t="s">
        <v>3439</v>
      </c>
      <c r="C809" t="s">
        <v>3440</v>
      </c>
      <c r="D809" s="1">
        <v>44812</v>
      </c>
      <c r="E809">
        <f t="shared" si="88"/>
        <v>18</v>
      </c>
      <c r="F809" t="s">
        <v>16</v>
      </c>
      <c r="G809">
        <v>760</v>
      </c>
      <c r="H809">
        <f t="shared" si="85"/>
        <v>76</v>
      </c>
      <c r="I809" t="s">
        <v>7</v>
      </c>
      <c r="J809" t="s">
        <v>8</v>
      </c>
      <c r="L809" t="s">
        <v>16</v>
      </c>
      <c r="M809" t="str">
        <f t="shared" si="86"/>
        <v>F</v>
      </c>
      <c r="N809" t="s">
        <v>758</v>
      </c>
      <c r="O809" t="s">
        <v>759</v>
      </c>
      <c r="P809" t="s">
        <v>15</v>
      </c>
      <c r="Q809">
        <v>4</v>
      </c>
      <c r="R809">
        <f t="shared" si="89"/>
        <v>2018</v>
      </c>
      <c r="S809" t="s">
        <v>8</v>
      </c>
      <c r="T809" t="s">
        <v>8</v>
      </c>
      <c r="U809" t="s">
        <v>8976</v>
      </c>
      <c r="V809">
        <f>VLOOKUP(P809,'PBT Tag Rates'!$B$5:$E$34,4,FALSE)</f>
        <v>0.96828396500000002</v>
      </c>
      <c r="W809">
        <v>1</v>
      </c>
      <c r="X809" s="16">
        <f>IFERROR(LOOKUP(H809,{30,43,48,53,58,63,68,73,78,83,88,93,97},{42,47,52,57,62,67,72,77,82,87,92,99,100}),999)</f>
        <v>77</v>
      </c>
      <c r="Y809" s="19">
        <f t="shared" si="87"/>
        <v>5.6818181818181825</v>
      </c>
      <c r="Z809" s="19">
        <f t="shared" si="90"/>
        <v>5.7284090909090919</v>
      </c>
      <c r="AA809" s="19">
        <f t="shared" si="91"/>
        <v>17.185227272727278</v>
      </c>
      <c r="AB809" s="19" t="s">
        <v>8887</v>
      </c>
    </row>
    <row r="810" spans="1:28" x14ac:dyDescent="0.35">
      <c r="A810" t="s">
        <v>1562</v>
      </c>
      <c r="B810" t="s">
        <v>3441</v>
      </c>
      <c r="C810" t="s">
        <v>3442</v>
      </c>
      <c r="D810" s="1">
        <v>44812</v>
      </c>
      <c r="E810">
        <f t="shared" si="88"/>
        <v>18</v>
      </c>
      <c r="F810" t="s">
        <v>16</v>
      </c>
      <c r="G810">
        <v>720</v>
      </c>
      <c r="H810">
        <f t="shared" si="85"/>
        <v>72</v>
      </c>
      <c r="I810" t="s">
        <v>7</v>
      </c>
      <c r="J810" t="s">
        <v>8</v>
      </c>
      <c r="L810" t="s">
        <v>16</v>
      </c>
      <c r="M810" t="str">
        <f t="shared" si="86"/>
        <v>F</v>
      </c>
      <c r="N810" t="s">
        <v>8</v>
      </c>
      <c r="O810" t="s">
        <v>8</v>
      </c>
      <c r="P810" t="s">
        <v>11</v>
      </c>
      <c r="Q810" t="s">
        <v>8</v>
      </c>
      <c r="R810" t="str">
        <f t="shared" si="89"/>
        <v>U</v>
      </c>
      <c r="S810" t="s">
        <v>12</v>
      </c>
      <c r="T810">
        <v>0.999999999999996</v>
      </c>
      <c r="U810" t="s">
        <v>11</v>
      </c>
      <c r="V810" t="e">
        <f>VLOOKUP(P810,'PBT Tag Rates'!$B$5:$E$34,4,FALSE)</f>
        <v>#N/A</v>
      </c>
      <c r="W810">
        <v>1</v>
      </c>
      <c r="X810" s="16">
        <f>IFERROR(LOOKUP(H810,{30,43,48,53,58,63,68,73,78,83,88,93,97},{42,47,52,57,62,67,72,77,82,87,92,99,100}),999)</f>
        <v>72</v>
      </c>
      <c r="Y810" s="19">
        <f t="shared" si="87"/>
        <v>5.6818181818181825</v>
      </c>
      <c r="Z810" s="19">
        <f t="shared" si="90"/>
        <v>5.7284090909090919</v>
      </c>
      <c r="AA810" s="19">
        <f t="shared" si="91"/>
        <v>17.185227272727278</v>
      </c>
      <c r="AB810" s="19" t="s">
        <v>8887</v>
      </c>
    </row>
    <row r="811" spans="1:28" x14ac:dyDescent="0.35">
      <c r="A811" t="s">
        <v>1562</v>
      </c>
      <c r="B811" t="s">
        <v>3443</v>
      </c>
      <c r="C811" t="s">
        <v>3444</v>
      </c>
      <c r="D811" s="1">
        <v>44812</v>
      </c>
      <c r="E811">
        <f t="shared" si="88"/>
        <v>18</v>
      </c>
      <c r="F811" t="s">
        <v>1569</v>
      </c>
      <c r="G811">
        <v>630</v>
      </c>
      <c r="H811">
        <f t="shared" si="85"/>
        <v>63</v>
      </c>
      <c r="I811" t="s">
        <v>7</v>
      </c>
      <c r="J811" t="s">
        <v>8</v>
      </c>
      <c r="L811" t="s">
        <v>6</v>
      </c>
      <c r="M811" t="str">
        <f t="shared" si="86"/>
        <v>M</v>
      </c>
      <c r="N811" t="s">
        <v>8</v>
      </c>
      <c r="O811" t="s">
        <v>8</v>
      </c>
      <c r="P811" t="s">
        <v>11</v>
      </c>
      <c r="Q811" t="s">
        <v>8</v>
      </c>
      <c r="R811" t="str">
        <f t="shared" si="89"/>
        <v>U</v>
      </c>
      <c r="S811" t="s">
        <v>12</v>
      </c>
      <c r="T811">
        <v>0.999999999999999</v>
      </c>
      <c r="U811" t="s">
        <v>11</v>
      </c>
      <c r="V811" t="e">
        <f>VLOOKUP(P811,'PBT Tag Rates'!$B$5:$E$34,4,FALSE)</f>
        <v>#N/A</v>
      </c>
      <c r="W811">
        <v>1</v>
      </c>
      <c r="X811" s="16">
        <f>IFERROR(LOOKUP(H811,{30,43,48,53,58,63,68,73,78,83,88,93,97},{42,47,52,57,62,67,72,77,82,87,92,99,100}),999)</f>
        <v>67</v>
      </c>
      <c r="Y811" s="19">
        <f t="shared" si="87"/>
        <v>5.6818181818181825</v>
      </c>
      <c r="Z811" s="19">
        <f t="shared" si="90"/>
        <v>5.7284090909090919</v>
      </c>
      <c r="AA811" s="19">
        <f t="shared" si="91"/>
        <v>17.185227272727278</v>
      </c>
      <c r="AB811" s="19" t="s">
        <v>8887</v>
      </c>
    </row>
    <row r="812" spans="1:28" x14ac:dyDescent="0.35">
      <c r="A812" t="s">
        <v>1562</v>
      </c>
      <c r="B812" t="s">
        <v>3445</v>
      </c>
      <c r="C812" t="s">
        <v>3446</v>
      </c>
      <c r="D812" s="1">
        <v>44812</v>
      </c>
      <c r="E812">
        <f t="shared" si="88"/>
        <v>18</v>
      </c>
      <c r="F812" t="s">
        <v>6</v>
      </c>
      <c r="G812">
        <v>580</v>
      </c>
      <c r="H812">
        <f t="shared" si="85"/>
        <v>58</v>
      </c>
      <c r="I812" t="s">
        <v>9</v>
      </c>
      <c r="J812">
        <v>1</v>
      </c>
      <c r="L812" t="s">
        <v>6</v>
      </c>
      <c r="M812" t="str">
        <f t="shared" si="86"/>
        <v>M</v>
      </c>
      <c r="N812" t="s">
        <v>105</v>
      </c>
      <c r="O812" t="s">
        <v>3447</v>
      </c>
      <c r="P812" t="s">
        <v>19</v>
      </c>
      <c r="Q812">
        <v>4</v>
      </c>
      <c r="R812">
        <f t="shared" si="89"/>
        <v>2018</v>
      </c>
      <c r="S812" t="s">
        <v>8</v>
      </c>
      <c r="T812" t="s">
        <v>8</v>
      </c>
      <c r="U812" t="s">
        <v>9007</v>
      </c>
      <c r="V812">
        <f>VLOOKUP(P812,'PBT Tag Rates'!$B$5:$E$34,4,FALSE)</f>
        <v>0.80551598400000002</v>
      </c>
      <c r="W812">
        <v>1</v>
      </c>
      <c r="X812" s="16">
        <f>IFERROR(LOOKUP(H812,{30,43,48,53,58,63,68,73,78,83,88,93,97},{42,47,52,57,62,67,72,77,82,87,92,99,100}),999)</f>
        <v>62</v>
      </c>
      <c r="Y812" s="19">
        <f t="shared" si="87"/>
        <v>5.6818181818181825</v>
      </c>
      <c r="Z812" s="19">
        <f t="shared" si="90"/>
        <v>5.7284090909090919</v>
      </c>
      <c r="AA812" s="19">
        <f t="shared" si="91"/>
        <v>17.185227272727278</v>
      </c>
      <c r="AB812" s="19" t="s">
        <v>8886</v>
      </c>
    </row>
    <row r="813" spans="1:28" x14ac:dyDescent="0.35">
      <c r="A813" t="s">
        <v>1562</v>
      </c>
      <c r="B813" t="s">
        <v>3448</v>
      </c>
      <c r="C813" t="s">
        <v>3449</v>
      </c>
      <c r="D813" s="1">
        <v>44812</v>
      </c>
      <c r="E813">
        <f t="shared" si="88"/>
        <v>18</v>
      </c>
      <c r="F813" t="s">
        <v>1569</v>
      </c>
      <c r="G813">
        <v>590</v>
      </c>
      <c r="H813">
        <f t="shared" si="85"/>
        <v>59</v>
      </c>
      <c r="I813" t="s">
        <v>9</v>
      </c>
      <c r="J813">
        <v>1</v>
      </c>
      <c r="L813" t="s">
        <v>6</v>
      </c>
      <c r="M813" t="str">
        <f t="shared" si="86"/>
        <v>M</v>
      </c>
      <c r="N813" t="s">
        <v>105</v>
      </c>
      <c r="O813" t="s">
        <v>3447</v>
      </c>
      <c r="P813" t="s">
        <v>19</v>
      </c>
      <c r="Q813">
        <v>4</v>
      </c>
      <c r="R813">
        <f t="shared" si="89"/>
        <v>2018</v>
      </c>
      <c r="S813" t="s">
        <v>8</v>
      </c>
      <c r="T813" t="s">
        <v>8</v>
      </c>
      <c r="U813" t="s">
        <v>9007</v>
      </c>
      <c r="V813">
        <f>VLOOKUP(P813,'PBT Tag Rates'!$B$5:$E$34,4,FALSE)</f>
        <v>0.80551598400000002</v>
      </c>
      <c r="W813">
        <v>1</v>
      </c>
      <c r="X813" s="16">
        <f>IFERROR(LOOKUP(H813,{30,43,48,53,58,63,68,73,78,83,88,93,97},{42,47,52,57,62,67,72,77,82,87,92,99,100}),999)</f>
        <v>62</v>
      </c>
      <c r="Y813" s="19">
        <f t="shared" si="87"/>
        <v>5.6818181818181825</v>
      </c>
      <c r="Z813" s="19">
        <f t="shared" si="90"/>
        <v>5.7284090909090919</v>
      </c>
      <c r="AA813" s="19">
        <f t="shared" si="91"/>
        <v>17.185227272727278</v>
      </c>
      <c r="AB813" s="19" t="s">
        <v>8886</v>
      </c>
    </row>
    <row r="814" spans="1:28" x14ac:dyDescent="0.35">
      <c r="A814" t="s">
        <v>1562</v>
      </c>
      <c r="B814" t="s">
        <v>3450</v>
      </c>
      <c r="C814" t="s">
        <v>3451</v>
      </c>
      <c r="D814" s="1">
        <v>44812</v>
      </c>
      <c r="E814">
        <f t="shared" si="88"/>
        <v>18</v>
      </c>
      <c r="F814" t="s">
        <v>1569</v>
      </c>
      <c r="G814">
        <v>620</v>
      </c>
      <c r="H814">
        <f t="shared" si="85"/>
        <v>62</v>
      </c>
      <c r="I814" t="s">
        <v>7</v>
      </c>
      <c r="J814" t="s">
        <v>8</v>
      </c>
      <c r="L814" t="s">
        <v>6</v>
      </c>
      <c r="M814" t="str">
        <f t="shared" si="86"/>
        <v>M</v>
      </c>
      <c r="N814" t="s">
        <v>3452</v>
      </c>
      <c r="O814" t="s">
        <v>3453</v>
      </c>
      <c r="P814" t="s">
        <v>557</v>
      </c>
      <c r="Q814">
        <v>3</v>
      </c>
      <c r="R814">
        <f t="shared" si="89"/>
        <v>2019</v>
      </c>
      <c r="S814" t="s">
        <v>8</v>
      </c>
      <c r="T814" t="s">
        <v>8</v>
      </c>
      <c r="U814" t="s">
        <v>9006</v>
      </c>
      <c r="V814">
        <f>VLOOKUP(P814,'PBT Tag Rates'!$B$5:$E$34,4,FALSE)</f>
        <v>0.95971980899999998</v>
      </c>
      <c r="W814">
        <v>1</v>
      </c>
      <c r="X814" s="16">
        <f>IFERROR(LOOKUP(H814,{30,43,48,53,58,63,68,73,78,83,88,93,97},{42,47,52,57,62,67,72,77,82,87,92,99,100}),999)</f>
        <v>62</v>
      </c>
      <c r="Y814" s="19">
        <f t="shared" si="87"/>
        <v>5.6818181818181825</v>
      </c>
      <c r="Z814" s="19">
        <f t="shared" si="90"/>
        <v>5.7284090909090919</v>
      </c>
      <c r="AA814" s="19">
        <f t="shared" si="91"/>
        <v>17.185227272727278</v>
      </c>
      <c r="AB814" s="19" t="s">
        <v>8886</v>
      </c>
    </row>
    <row r="815" spans="1:28" x14ac:dyDescent="0.35">
      <c r="A815" t="s">
        <v>1562</v>
      </c>
      <c r="B815" t="s">
        <v>3454</v>
      </c>
      <c r="C815" t="s">
        <v>3455</v>
      </c>
      <c r="D815" s="1">
        <v>44812</v>
      </c>
      <c r="E815">
        <f t="shared" si="88"/>
        <v>18</v>
      </c>
      <c r="F815" t="s">
        <v>1569</v>
      </c>
      <c r="G815">
        <v>610</v>
      </c>
      <c r="H815">
        <f t="shared" si="85"/>
        <v>61</v>
      </c>
      <c r="I815" t="s">
        <v>7</v>
      </c>
      <c r="J815" t="s">
        <v>8</v>
      </c>
      <c r="L815" t="s">
        <v>6</v>
      </c>
      <c r="M815" t="str">
        <f t="shared" si="86"/>
        <v>M</v>
      </c>
      <c r="N815" t="s">
        <v>3456</v>
      </c>
      <c r="O815" t="s">
        <v>3457</v>
      </c>
      <c r="P815" t="s">
        <v>557</v>
      </c>
      <c r="Q815">
        <v>3</v>
      </c>
      <c r="R815">
        <f t="shared" si="89"/>
        <v>2019</v>
      </c>
      <c r="S815" t="s">
        <v>8</v>
      </c>
      <c r="T815" t="s">
        <v>8</v>
      </c>
      <c r="U815" t="s">
        <v>9086</v>
      </c>
      <c r="V815">
        <f>VLOOKUP(P815,'PBT Tag Rates'!$B$5:$E$34,4,FALSE)</f>
        <v>0.95971980899999998</v>
      </c>
      <c r="W815">
        <v>1</v>
      </c>
      <c r="X815" s="16">
        <f>IFERROR(LOOKUP(H815,{30,43,48,53,58,63,68,73,78,83,88,93,97},{42,47,52,57,62,67,72,77,82,87,92,99,100}),999)</f>
        <v>62</v>
      </c>
      <c r="Y815" s="19">
        <f t="shared" si="87"/>
        <v>5.6818181818181825</v>
      </c>
      <c r="Z815" s="19">
        <f t="shared" si="90"/>
        <v>5.7284090909090919</v>
      </c>
      <c r="AA815" s="19">
        <f t="shared" si="91"/>
        <v>17.185227272727278</v>
      </c>
      <c r="AB815" s="19" t="s">
        <v>8887</v>
      </c>
    </row>
    <row r="816" spans="1:28" x14ac:dyDescent="0.35">
      <c r="A816" t="s">
        <v>1562</v>
      </c>
      <c r="B816" t="s">
        <v>3458</v>
      </c>
      <c r="C816" t="s">
        <v>3459</v>
      </c>
      <c r="D816" s="1">
        <v>44812</v>
      </c>
      <c r="E816">
        <f t="shared" si="88"/>
        <v>18</v>
      </c>
      <c r="F816" t="s">
        <v>1569</v>
      </c>
      <c r="G816">
        <v>530</v>
      </c>
      <c r="H816">
        <f t="shared" si="85"/>
        <v>53</v>
      </c>
      <c r="I816" t="s">
        <v>9</v>
      </c>
      <c r="J816">
        <v>1</v>
      </c>
      <c r="L816" t="s">
        <v>6</v>
      </c>
      <c r="M816" t="str">
        <f t="shared" si="86"/>
        <v>M</v>
      </c>
      <c r="N816" t="s">
        <v>3460</v>
      </c>
      <c r="O816" t="s">
        <v>3461</v>
      </c>
      <c r="P816" t="s">
        <v>557</v>
      </c>
      <c r="Q816">
        <v>3</v>
      </c>
      <c r="R816">
        <f t="shared" si="89"/>
        <v>2019</v>
      </c>
      <c r="S816" t="s">
        <v>8</v>
      </c>
      <c r="T816" t="s">
        <v>8</v>
      </c>
      <c r="U816" t="s">
        <v>9086</v>
      </c>
      <c r="V816">
        <f>VLOOKUP(P816,'PBT Tag Rates'!$B$5:$E$34,4,FALSE)</f>
        <v>0.95971980899999998</v>
      </c>
      <c r="W816">
        <v>1</v>
      </c>
      <c r="X816" s="16">
        <f>IFERROR(LOOKUP(H816,{30,43,48,53,58,63,68,73,78,83,88,93,97},{42,47,52,57,62,67,72,77,82,87,92,99,100}),999)</f>
        <v>57</v>
      </c>
      <c r="Y816" s="19">
        <f t="shared" si="87"/>
        <v>5.6818181818181825</v>
      </c>
      <c r="Z816" s="19">
        <f t="shared" si="90"/>
        <v>5.7284090909090919</v>
      </c>
      <c r="AA816" s="19">
        <f t="shared" si="91"/>
        <v>17.185227272727278</v>
      </c>
      <c r="AB816" s="19" t="s">
        <v>8887</v>
      </c>
    </row>
    <row r="817" spans="1:28" x14ac:dyDescent="0.35">
      <c r="A817" t="s">
        <v>1562</v>
      </c>
      <c r="B817" t="s">
        <v>3462</v>
      </c>
      <c r="C817" t="s">
        <v>3463</v>
      </c>
      <c r="D817" s="1">
        <v>44812</v>
      </c>
      <c r="E817">
        <f t="shared" si="88"/>
        <v>18</v>
      </c>
      <c r="F817" t="s">
        <v>1569</v>
      </c>
      <c r="G817">
        <v>680</v>
      </c>
      <c r="H817">
        <f t="shared" si="85"/>
        <v>68</v>
      </c>
      <c r="I817" t="s">
        <v>7</v>
      </c>
      <c r="J817" t="s">
        <v>8</v>
      </c>
      <c r="L817" t="s">
        <v>6</v>
      </c>
      <c r="M817" t="str">
        <f t="shared" si="86"/>
        <v>M</v>
      </c>
      <c r="N817" t="s">
        <v>567</v>
      </c>
      <c r="O817" t="s">
        <v>568</v>
      </c>
      <c r="P817" t="s">
        <v>557</v>
      </c>
      <c r="Q817">
        <v>3</v>
      </c>
      <c r="R817">
        <f t="shared" si="89"/>
        <v>2019</v>
      </c>
      <c r="S817" t="s">
        <v>8</v>
      </c>
      <c r="T817" t="s">
        <v>8</v>
      </c>
      <c r="U817" t="s">
        <v>9090</v>
      </c>
      <c r="V817">
        <f>VLOOKUP(P817,'PBT Tag Rates'!$B$5:$E$34,4,FALSE)</f>
        <v>0.95971980899999998</v>
      </c>
      <c r="W817">
        <v>1</v>
      </c>
      <c r="X817" s="16">
        <f>IFERROR(LOOKUP(H817,{30,43,48,53,58,63,68,73,78,83,88,93,97},{42,47,52,57,62,67,72,77,82,87,92,99,100}),999)</f>
        <v>72</v>
      </c>
      <c r="Y817" s="19">
        <f t="shared" si="87"/>
        <v>5.6818181818181825</v>
      </c>
      <c r="Z817" s="19">
        <f t="shared" si="90"/>
        <v>5.7284090909090919</v>
      </c>
      <c r="AA817" s="19">
        <f t="shared" si="91"/>
        <v>17.185227272727278</v>
      </c>
      <c r="AB817" s="19" t="s">
        <v>8887</v>
      </c>
    </row>
    <row r="818" spans="1:28" x14ac:dyDescent="0.35">
      <c r="A818" t="s">
        <v>1562</v>
      </c>
      <c r="B818" t="s">
        <v>3464</v>
      </c>
      <c r="C818" t="s">
        <v>3465</v>
      </c>
      <c r="D818" s="1">
        <v>44812</v>
      </c>
      <c r="E818">
        <f t="shared" si="88"/>
        <v>18</v>
      </c>
      <c r="F818" t="s">
        <v>6</v>
      </c>
      <c r="G818">
        <v>810</v>
      </c>
      <c r="H818">
        <f t="shared" si="85"/>
        <v>81</v>
      </c>
      <c r="I818" t="s">
        <v>7</v>
      </c>
      <c r="J818" t="s">
        <v>8</v>
      </c>
      <c r="L818" t="s">
        <v>6</v>
      </c>
      <c r="M818" t="str">
        <f t="shared" si="86"/>
        <v>M</v>
      </c>
      <c r="N818" t="s">
        <v>8</v>
      </c>
      <c r="O818" t="s">
        <v>8</v>
      </c>
      <c r="P818" t="s">
        <v>11</v>
      </c>
      <c r="Q818" t="s">
        <v>8</v>
      </c>
      <c r="R818" t="str">
        <f t="shared" si="89"/>
        <v>U</v>
      </c>
      <c r="S818" t="s">
        <v>12</v>
      </c>
      <c r="T818">
        <v>0.999999999999999</v>
      </c>
      <c r="U818" t="s">
        <v>11</v>
      </c>
      <c r="V818" t="e">
        <f>VLOOKUP(P818,'PBT Tag Rates'!$B$5:$E$34,4,FALSE)</f>
        <v>#N/A</v>
      </c>
      <c r="W818">
        <v>1</v>
      </c>
      <c r="X818" s="16">
        <f>IFERROR(LOOKUP(H818,{30,43,48,53,58,63,68,73,78,83,88,93,97},{42,47,52,57,62,67,72,77,82,87,92,99,100}),999)</f>
        <v>82</v>
      </c>
      <c r="Y818" s="19">
        <f t="shared" si="87"/>
        <v>5.6818181818181825</v>
      </c>
      <c r="Z818" s="19">
        <f t="shared" si="90"/>
        <v>5.7284090909090919</v>
      </c>
      <c r="AA818" s="19">
        <f t="shared" si="91"/>
        <v>17.185227272727278</v>
      </c>
      <c r="AB818" s="19" t="s">
        <v>8887</v>
      </c>
    </row>
    <row r="819" spans="1:28" x14ac:dyDescent="0.35">
      <c r="A819" t="s">
        <v>1562</v>
      </c>
      <c r="B819" t="s">
        <v>3466</v>
      </c>
      <c r="C819" t="s">
        <v>3467</v>
      </c>
      <c r="D819" s="1">
        <v>44812</v>
      </c>
      <c r="E819">
        <f t="shared" si="88"/>
        <v>18</v>
      </c>
      <c r="F819" t="s">
        <v>1569</v>
      </c>
      <c r="G819">
        <v>660</v>
      </c>
      <c r="H819">
        <f t="shared" si="85"/>
        <v>66</v>
      </c>
      <c r="I819" t="s">
        <v>7</v>
      </c>
      <c r="J819" t="s">
        <v>8</v>
      </c>
      <c r="L819" t="s">
        <v>6</v>
      </c>
      <c r="M819" t="str">
        <f t="shared" si="86"/>
        <v>M</v>
      </c>
      <c r="N819" t="s">
        <v>1177</v>
      </c>
      <c r="O819" t="s">
        <v>3468</v>
      </c>
      <c r="P819" t="s">
        <v>557</v>
      </c>
      <c r="Q819">
        <v>3</v>
      </c>
      <c r="R819">
        <f t="shared" si="89"/>
        <v>2019</v>
      </c>
      <c r="S819" t="s">
        <v>8</v>
      </c>
      <c r="T819" t="s">
        <v>8</v>
      </c>
      <c r="U819" t="s">
        <v>9090</v>
      </c>
      <c r="V819">
        <f>VLOOKUP(P819,'PBT Tag Rates'!$B$5:$E$34,4,FALSE)</f>
        <v>0.95971980899999998</v>
      </c>
      <c r="W819">
        <v>1</v>
      </c>
      <c r="X819" s="16">
        <f>IFERROR(LOOKUP(H819,{30,43,48,53,58,63,68,73,78,83,88,93,97},{42,47,52,57,62,67,72,77,82,87,92,99,100}),999)</f>
        <v>67</v>
      </c>
      <c r="Y819" s="19">
        <f t="shared" si="87"/>
        <v>5.6818181818181825</v>
      </c>
      <c r="Z819" s="19">
        <f t="shared" si="90"/>
        <v>5.7284090909090919</v>
      </c>
      <c r="AA819" s="19">
        <f t="shared" si="91"/>
        <v>17.185227272727278</v>
      </c>
      <c r="AB819" s="19" t="s">
        <v>8887</v>
      </c>
    </row>
    <row r="820" spans="1:28" x14ac:dyDescent="0.35">
      <c r="A820" t="s">
        <v>1562</v>
      </c>
      <c r="B820" t="s">
        <v>3469</v>
      </c>
      <c r="C820" t="s">
        <v>3470</v>
      </c>
      <c r="D820" s="1">
        <v>44812</v>
      </c>
      <c r="E820">
        <f t="shared" si="88"/>
        <v>18</v>
      </c>
      <c r="F820" t="s">
        <v>1569</v>
      </c>
      <c r="G820">
        <v>620</v>
      </c>
      <c r="H820">
        <f t="shared" si="85"/>
        <v>62</v>
      </c>
      <c r="I820" t="s">
        <v>7</v>
      </c>
      <c r="J820" t="s">
        <v>8</v>
      </c>
      <c r="L820" t="s">
        <v>6</v>
      </c>
      <c r="M820" t="str">
        <f t="shared" si="86"/>
        <v>M</v>
      </c>
      <c r="N820" t="s">
        <v>1826</v>
      </c>
      <c r="O820" t="s">
        <v>3471</v>
      </c>
      <c r="P820" t="s">
        <v>557</v>
      </c>
      <c r="Q820">
        <v>3</v>
      </c>
      <c r="R820">
        <f t="shared" si="89"/>
        <v>2019</v>
      </c>
      <c r="S820" t="s">
        <v>8</v>
      </c>
      <c r="T820" t="s">
        <v>8</v>
      </c>
      <c r="U820" t="s">
        <v>9006</v>
      </c>
      <c r="V820">
        <f>VLOOKUP(P820,'PBT Tag Rates'!$B$5:$E$34,4,FALSE)</f>
        <v>0.95971980899999998</v>
      </c>
      <c r="W820">
        <v>1</v>
      </c>
      <c r="X820" s="16">
        <f>IFERROR(LOOKUP(H820,{30,43,48,53,58,63,68,73,78,83,88,93,97},{42,47,52,57,62,67,72,77,82,87,92,99,100}),999)</f>
        <v>62</v>
      </c>
      <c r="Y820" s="19">
        <f t="shared" si="87"/>
        <v>5.6818181818181825</v>
      </c>
      <c r="Z820" s="19">
        <f t="shared" si="90"/>
        <v>5.7284090909090919</v>
      </c>
      <c r="AA820" s="19">
        <f t="shared" si="91"/>
        <v>17.185227272727278</v>
      </c>
      <c r="AB820" s="19" t="s">
        <v>8886</v>
      </c>
    </row>
    <row r="821" spans="1:28" x14ac:dyDescent="0.35">
      <c r="A821" t="s">
        <v>1562</v>
      </c>
      <c r="B821" t="s">
        <v>3472</v>
      </c>
      <c r="C821" t="s">
        <v>3473</v>
      </c>
      <c r="D821" s="1">
        <v>44812</v>
      </c>
      <c r="E821">
        <f t="shared" si="88"/>
        <v>18</v>
      </c>
      <c r="F821" t="s">
        <v>1569</v>
      </c>
      <c r="G821">
        <v>480</v>
      </c>
      <c r="H821">
        <f t="shared" si="85"/>
        <v>48</v>
      </c>
      <c r="I821" t="s">
        <v>7</v>
      </c>
      <c r="J821" t="s">
        <v>8</v>
      </c>
      <c r="L821" t="s">
        <v>6</v>
      </c>
      <c r="M821" t="str">
        <f t="shared" si="86"/>
        <v>M</v>
      </c>
      <c r="N821" t="s">
        <v>2033</v>
      </c>
      <c r="O821" t="s">
        <v>2034</v>
      </c>
      <c r="P821" t="s">
        <v>2035</v>
      </c>
      <c r="Q821">
        <v>2</v>
      </c>
      <c r="R821">
        <f t="shared" si="89"/>
        <v>2020</v>
      </c>
      <c r="S821" t="s">
        <v>8</v>
      </c>
      <c r="T821" t="s">
        <v>8</v>
      </c>
      <c r="U821" t="s">
        <v>9084</v>
      </c>
      <c r="V821">
        <f>VLOOKUP(P821,'PBT Tag Rates'!$B$5:$E$34,4,FALSE)</f>
        <v>0.98961045999999997</v>
      </c>
      <c r="W821">
        <v>1</v>
      </c>
      <c r="X821" s="16">
        <f>IFERROR(LOOKUP(H821,{30,43,48,53,58,63,68,73,78,83,88,93,97},{42,47,52,57,62,67,72,77,82,87,92,99,100}),999)</f>
        <v>52</v>
      </c>
      <c r="Y821" s="19">
        <f t="shared" si="87"/>
        <v>5.6818181818181825</v>
      </c>
      <c r="Z821" s="19">
        <f t="shared" si="90"/>
        <v>5.7284090909090919</v>
      </c>
      <c r="AA821" s="19">
        <f t="shared" si="91"/>
        <v>17.185227272727278</v>
      </c>
      <c r="AB821" s="19" t="s">
        <v>8887</v>
      </c>
    </row>
    <row r="822" spans="1:28" x14ac:dyDescent="0.35">
      <c r="A822" t="s">
        <v>1562</v>
      </c>
      <c r="B822" t="s">
        <v>3474</v>
      </c>
      <c r="C822" t="s">
        <v>3475</v>
      </c>
      <c r="D822" s="1">
        <v>44812</v>
      </c>
      <c r="E822">
        <f t="shared" si="88"/>
        <v>18</v>
      </c>
      <c r="F822" t="s">
        <v>1569</v>
      </c>
      <c r="G822">
        <v>680</v>
      </c>
      <c r="H822">
        <f t="shared" si="85"/>
        <v>68</v>
      </c>
      <c r="I822" t="s">
        <v>7</v>
      </c>
      <c r="J822" t="s">
        <v>8</v>
      </c>
      <c r="L822" t="s">
        <v>6</v>
      </c>
      <c r="M822" t="str">
        <f t="shared" si="86"/>
        <v>M</v>
      </c>
      <c r="N822" t="s">
        <v>567</v>
      </c>
      <c r="O822" t="s">
        <v>568</v>
      </c>
      <c r="P822" t="s">
        <v>557</v>
      </c>
      <c r="Q822">
        <v>3</v>
      </c>
      <c r="R822">
        <f t="shared" si="89"/>
        <v>2019</v>
      </c>
      <c r="S822" t="s">
        <v>8</v>
      </c>
      <c r="T822" t="s">
        <v>8</v>
      </c>
      <c r="U822" t="s">
        <v>9090</v>
      </c>
      <c r="V822">
        <f>VLOOKUP(P822,'PBT Tag Rates'!$B$5:$E$34,4,FALSE)</f>
        <v>0.95971980899999998</v>
      </c>
      <c r="W822">
        <v>1</v>
      </c>
      <c r="X822" s="16">
        <f>IFERROR(LOOKUP(H822,{30,43,48,53,58,63,68,73,78,83,88,93,97},{42,47,52,57,62,67,72,77,82,87,92,99,100}),999)</f>
        <v>72</v>
      </c>
      <c r="Y822" s="19">
        <f t="shared" si="87"/>
        <v>5.6818181818181825</v>
      </c>
      <c r="Z822" s="19">
        <f t="shared" si="90"/>
        <v>5.7284090909090919</v>
      </c>
      <c r="AA822" s="19">
        <f t="shared" si="91"/>
        <v>17.185227272727278</v>
      </c>
      <c r="AB822" s="19" t="s">
        <v>8887</v>
      </c>
    </row>
    <row r="823" spans="1:28" x14ac:dyDescent="0.35">
      <c r="A823" t="s">
        <v>1562</v>
      </c>
      <c r="B823" t="s">
        <v>3476</v>
      </c>
      <c r="C823" t="s">
        <v>3477</v>
      </c>
      <c r="D823" s="1">
        <v>44812</v>
      </c>
      <c r="E823">
        <f t="shared" si="88"/>
        <v>18</v>
      </c>
      <c r="F823" t="s">
        <v>1569</v>
      </c>
      <c r="G823">
        <v>580</v>
      </c>
      <c r="H823">
        <f t="shared" si="85"/>
        <v>58</v>
      </c>
      <c r="I823" t="s">
        <v>7</v>
      </c>
      <c r="J823" t="s">
        <v>8</v>
      </c>
      <c r="L823" t="s">
        <v>6</v>
      </c>
      <c r="M823" t="str">
        <f t="shared" si="86"/>
        <v>M</v>
      </c>
      <c r="N823" t="s">
        <v>8</v>
      </c>
      <c r="O823" t="s">
        <v>8</v>
      </c>
      <c r="P823" t="s">
        <v>11</v>
      </c>
      <c r="Q823" t="s">
        <v>8</v>
      </c>
      <c r="R823" t="str">
        <f t="shared" si="89"/>
        <v>U</v>
      </c>
      <c r="S823" t="s">
        <v>12</v>
      </c>
      <c r="T823">
        <v>1</v>
      </c>
      <c r="U823" t="s">
        <v>11</v>
      </c>
      <c r="V823" t="e">
        <f>VLOOKUP(P823,'PBT Tag Rates'!$B$5:$E$34,4,FALSE)</f>
        <v>#N/A</v>
      </c>
      <c r="W823">
        <v>1</v>
      </c>
      <c r="X823" s="16">
        <f>IFERROR(LOOKUP(H823,{30,43,48,53,58,63,68,73,78,83,88,93,97},{42,47,52,57,62,67,72,77,82,87,92,99,100}),999)</f>
        <v>62</v>
      </c>
      <c r="Y823" s="19">
        <f t="shared" si="87"/>
        <v>5.6818181818181825</v>
      </c>
      <c r="Z823" s="19">
        <f t="shared" si="90"/>
        <v>5.7284090909090919</v>
      </c>
      <c r="AA823" s="19">
        <f t="shared" si="91"/>
        <v>17.185227272727278</v>
      </c>
      <c r="AB823" s="19" t="s">
        <v>8887</v>
      </c>
    </row>
    <row r="824" spans="1:28" x14ac:dyDescent="0.35">
      <c r="A824" t="s">
        <v>1562</v>
      </c>
      <c r="B824" t="s">
        <v>3478</v>
      </c>
      <c r="C824" t="s">
        <v>3479</v>
      </c>
      <c r="D824" s="1">
        <v>44812</v>
      </c>
      <c r="E824">
        <f t="shared" si="88"/>
        <v>18</v>
      </c>
      <c r="F824" t="s">
        <v>1569</v>
      </c>
      <c r="G824">
        <v>600</v>
      </c>
      <c r="H824">
        <f t="shared" si="85"/>
        <v>60</v>
      </c>
      <c r="I824" t="s">
        <v>7</v>
      </c>
      <c r="J824" t="s">
        <v>8</v>
      </c>
      <c r="L824" t="s">
        <v>6</v>
      </c>
      <c r="M824" t="str">
        <f t="shared" si="86"/>
        <v>M</v>
      </c>
      <c r="N824" t="s">
        <v>1062</v>
      </c>
      <c r="O824" t="s">
        <v>1063</v>
      </c>
      <c r="P824" t="s">
        <v>557</v>
      </c>
      <c r="Q824">
        <v>3</v>
      </c>
      <c r="R824">
        <f t="shared" si="89"/>
        <v>2019</v>
      </c>
      <c r="S824" t="s">
        <v>8</v>
      </c>
      <c r="T824" t="s">
        <v>8</v>
      </c>
      <c r="U824" t="s">
        <v>9084</v>
      </c>
      <c r="V824">
        <f>VLOOKUP(P824,'PBT Tag Rates'!$B$5:$E$34,4,FALSE)</f>
        <v>0.95971980899999998</v>
      </c>
      <c r="W824">
        <v>1</v>
      </c>
      <c r="X824" s="16">
        <f>IFERROR(LOOKUP(H824,{30,43,48,53,58,63,68,73,78,83,88,93,97},{42,47,52,57,62,67,72,77,82,87,92,99,100}),999)</f>
        <v>62</v>
      </c>
      <c r="Y824" s="19">
        <f t="shared" si="87"/>
        <v>5.6818181818181825</v>
      </c>
      <c r="Z824" s="19">
        <f t="shared" si="90"/>
        <v>5.7284090909090919</v>
      </c>
      <c r="AA824" s="19">
        <f t="shared" si="91"/>
        <v>17.185227272727278</v>
      </c>
      <c r="AB824" s="19" t="s">
        <v>8887</v>
      </c>
    </row>
    <row r="825" spans="1:28" x14ac:dyDescent="0.35">
      <c r="A825" t="s">
        <v>1562</v>
      </c>
      <c r="B825" t="s">
        <v>3480</v>
      </c>
      <c r="C825" t="s">
        <v>3481</v>
      </c>
      <c r="D825" s="1">
        <v>44812</v>
      </c>
      <c r="E825">
        <f t="shared" si="88"/>
        <v>18</v>
      </c>
      <c r="F825" t="s">
        <v>1569</v>
      </c>
      <c r="G825">
        <v>620</v>
      </c>
      <c r="H825">
        <f t="shared" si="85"/>
        <v>62</v>
      </c>
      <c r="I825" t="s">
        <v>7</v>
      </c>
      <c r="J825" t="s">
        <v>8</v>
      </c>
      <c r="L825" t="s">
        <v>6</v>
      </c>
      <c r="M825" t="str">
        <f t="shared" si="86"/>
        <v>M</v>
      </c>
      <c r="N825" t="s">
        <v>3482</v>
      </c>
      <c r="O825" t="s">
        <v>3483</v>
      </c>
      <c r="P825" t="s">
        <v>702</v>
      </c>
      <c r="Q825">
        <v>3</v>
      </c>
      <c r="R825">
        <f t="shared" si="89"/>
        <v>2019</v>
      </c>
      <c r="S825" t="s">
        <v>8</v>
      </c>
      <c r="T825" t="s">
        <v>8</v>
      </c>
      <c r="U825" t="s">
        <v>8975</v>
      </c>
      <c r="V825">
        <f>VLOOKUP(P825,'PBT Tag Rates'!$B$5:$E$34,4,FALSE)</f>
        <v>0.99705232300000002</v>
      </c>
      <c r="W825">
        <v>1</v>
      </c>
      <c r="X825" s="16">
        <f>IFERROR(LOOKUP(H825,{30,43,48,53,58,63,68,73,78,83,88,93,97},{42,47,52,57,62,67,72,77,82,87,92,99,100}),999)</f>
        <v>62</v>
      </c>
      <c r="Y825" s="19">
        <f t="shared" si="87"/>
        <v>5.6818181818181825</v>
      </c>
      <c r="Z825" s="19">
        <f t="shared" si="90"/>
        <v>5.7284090909090919</v>
      </c>
      <c r="AA825" s="19">
        <f t="shared" si="91"/>
        <v>17.185227272727278</v>
      </c>
      <c r="AB825" s="19" t="s">
        <v>8887</v>
      </c>
    </row>
    <row r="826" spans="1:28" x14ac:dyDescent="0.35">
      <c r="A826" t="s">
        <v>1562</v>
      </c>
      <c r="B826" t="s">
        <v>3484</v>
      </c>
      <c r="C826" t="s">
        <v>3485</v>
      </c>
      <c r="D826" s="1">
        <v>44812</v>
      </c>
      <c r="E826">
        <f t="shared" si="88"/>
        <v>18</v>
      </c>
      <c r="F826" t="s">
        <v>16</v>
      </c>
      <c r="G826">
        <v>750</v>
      </c>
      <c r="H826">
        <f t="shared" si="85"/>
        <v>75</v>
      </c>
      <c r="I826" t="s">
        <v>9</v>
      </c>
      <c r="J826">
        <v>1</v>
      </c>
      <c r="L826" t="s">
        <v>16</v>
      </c>
      <c r="M826" t="str">
        <f t="shared" si="86"/>
        <v>F</v>
      </c>
      <c r="N826" t="s">
        <v>8</v>
      </c>
      <c r="O826" t="s">
        <v>8</v>
      </c>
      <c r="P826" t="s">
        <v>11</v>
      </c>
      <c r="Q826" t="s">
        <v>8</v>
      </c>
      <c r="R826" t="str">
        <f t="shared" si="89"/>
        <v>U</v>
      </c>
      <c r="S826" t="s">
        <v>12</v>
      </c>
      <c r="T826">
        <v>1</v>
      </c>
      <c r="U826" t="s">
        <v>8890</v>
      </c>
      <c r="V826" t="e">
        <f>VLOOKUP(P826,'PBT Tag Rates'!$B$5:$E$34,4,FALSE)</f>
        <v>#N/A</v>
      </c>
      <c r="W826">
        <v>1</v>
      </c>
      <c r="X826" s="16">
        <f>IFERROR(LOOKUP(H826,{30,43,48,53,58,63,68,73,78,83,88,93,97},{42,47,52,57,62,67,72,77,82,87,92,99,100}),999)</f>
        <v>77</v>
      </c>
      <c r="Y826" s="19">
        <f t="shared" si="87"/>
        <v>5.6818181818181825</v>
      </c>
      <c r="Z826" s="19">
        <f t="shared" si="90"/>
        <v>5.7284090909090919</v>
      </c>
      <c r="AA826" s="19">
        <f t="shared" si="91"/>
        <v>17.185227272727278</v>
      </c>
      <c r="AB826" s="19" t="s">
        <v>8887</v>
      </c>
    </row>
    <row r="827" spans="1:28" x14ac:dyDescent="0.35">
      <c r="A827" t="s">
        <v>1562</v>
      </c>
      <c r="B827" t="s">
        <v>3486</v>
      </c>
      <c r="C827" t="s">
        <v>3487</v>
      </c>
      <c r="D827" s="1">
        <v>44812</v>
      </c>
      <c r="E827">
        <f t="shared" si="88"/>
        <v>18</v>
      </c>
      <c r="F827" t="s">
        <v>1569</v>
      </c>
      <c r="G827">
        <v>670</v>
      </c>
      <c r="H827">
        <f t="shared" si="85"/>
        <v>67</v>
      </c>
      <c r="I827" t="s">
        <v>7</v>
      </c>
      <c r="J827" t="s">
        <v>8</v>
      </c>
      <c r="L827" t="s">
        <v>6</v>
      </c>
      <c r="M827" t="str">
        <f t="shared" si="86"/>
        <v>M</v>
      </c>
      <c r="N827" t="s">
        <v>1230</v>
      </c>
      <c r="O827" t="s">
        <v>1231</v>
      </c>
      <c r="P827" t="s">
        <v>557</v>
      </c>
      <c r="Q827">
        <v>3</v>
      </c>
      <c r="R827">
        <f t="shared" si="89"/>
        <v>2019</v>
      </c>
      <c r="S827" t="s">
        <v>8</v>
      </c>
      <c r="T827" t="s">
        <v>8</v>
      </c>
      <c r="U827" t="s">
        <v>9086</v>
      </c>
      <c r="V827">
        <f>VLOOKUP(P827,'PBT Tag Rates'!$B$5:$E$34,4,FALSE)</f>
        <v>0.95971980899999998</v>
      </c>
      <c r="W827">
        <v>1</v>
      </c>
      <c r="X827" s="16">
        <f>IFERROR(LOOKUP(H827,{30,43,48,53,58,63,68,73,78,83,88,93,97},{42,47,52,57,62,67,72,77,82,87,92,99,100}),999)</f>
        <v>67</v>
      </c>
      <c r="Y827" s="19">
        <f t="shared" si="87"/>
        <v>5.6818181818181825</v>
      </c>
      <c r="Z827" s="19">
        <f t="shared" si="90"/>
        <v>5.7284090909090919</v>
      </c>
      <c r="AA827" s="19">
        <f t="shared" si="91"/>
        <v>17.185227272727278</v>
      </c>
      <c r="AB827" s="19" t="s">
        <v>8887</v>
      </c>
    </row>
    <row r="828" spans="1:28" x14ac:dyDescent="0.35">
      <c r="A828" t="s">
        <v>1562</v>
      </c>
      <c r="B828" t="s">
        <v>3488</v>
      </c>
      <c r="C828" t="s">
        <v>3489</v>
      </c>
      <c r="D828" s="1">
        <v>44812</v>
      </c>
      <c r="E828">
        <f t="shared" si="88"/>
        <v>18</v>
      </c>
      <c r="F828" t="s">
        <v>16</v>
      </c>
      <c r="G828">
        <v>790</v>
      </c>
      <c r="H828">
        <f t="shared" si="85"/>
        <v>79</v>
      </c>
      <c r="I828" t="s">
        <v>7</v>
      </c>
      <c r="J828" t="s">
        <v>8</v>
      </c>
      <c r="L828" t="s">
        <v>16</v>
      </c>
      <c r="M828" t="str">
        <f t="shared" si="86"/>
        <v>F</v>
      </c>
      <c r="N828" t="s">
        <v>8</v>
      </c>
      <c r="O828" t="s">
        <v>8</v>
      </c>
      <c r="P828" t="s">
        <v>11</v>
      </c>
      <c r="Q828" t="s">
        <v>8</v>
      </c>
      <c r="R828" t="str">
        <f t="shared" si="89"/>
        <v>U</v>
      </c>
      <c r="S828" t="s">
        <v>12</v>
      </c>
      <c r="T828">
        <v>1</v>
      </c>
      <c r="U828" t="s">
        <v>11</v>
      </c>
      <c r="V828" t="e">
        <f>VLOOKUP(P828,'PBT Tag Rates'!$B$5:$E$34,4,FALSE)</f>
        <v>#N/A</v>
      </c>
      <c r="W828">
        <v>1</v>
      </c>
      <c r="X828" s="16">
        <f>IFERROR(LOOKUP(H828,{30,43,48,53,58,63,68,73,78,83,88,93,97},{42,47,52,57,62,67,72,77,82,87,92,99,100}),999)</f>
        <v>82</v>
      </c>
      <c r="Y828" s="19">
        <f t="shared" si="87"/>
        <v>5.6818181818181825</v>
      </c>
      <c r="Z828" s="19">
        <f t="shared" si="90"/>
        <v>5.7284090909090919</v>
      </c>
      <c r="AA828" s="19">
        <f t="shared" si="91"/>
        <v>17.185227272727278</v>
      </c>
      <c r="AB828" s="19" t="s">
        <v>8887</v>
      </c>
    </row>
    <row r="829" spans="1:28" x14ac:dyDescent="0.35">
      <c r="A829" t="s">
        <v>1562</v>
      </c>
      <c r="B829" t="s">
        <v>3490</v>
      </c>
      <c r="C829" t="s">
        <v>3491</v>
      </c>
      <c r="D829" s="1">
        <v>44812</v>
      </c>
      <c r="E829">
        <f t="shared" si="88"/>
        <v>18</v>
      </c>
      <c r="F829" t="s">
        <v>16</v>
      </c>
      <c r="G829">
        <v>770</v>
      </c>
      <c r="H829">
        <f t="shared" si="85"/>
        <v>77</v>
      </c>
      <c r="I829" t="s">
        <v>9</v>
      </c>
      <c r="J829">
        <v>1</v>
      </c>
      <c r="L829" t="s">
        <v>16</v>
      </c>
      <c r="M829" t="str">
        <f t="shared" si="86"/>
        <v>F</v>
      </c>
      <c r="N829" t="s">
        <v>116</v>
      </c>
      <c r="O829" t="s">
        <v>117</v>
      </c>
      <c r="P829" t="s">
        <v>19</v>
      </c>
      <c r="Q829">
        <v>4</v>
      </c>
      <c r="R829">
        <f t="shared" si="89"/>
        <v>2018</v>
      </c>
      <c r="S829" t="s">
        <v>8</v>
      </c>
      <c r="T829" t="s">
        <v>8</v>
      </c>
      <c r="U829" t="s">
        <v>9087</v>
      </c>
      <c r="V829">
        <f>VLOOKUP(P829,'PBT Tag Rates'!$B$5:$E$34,4,FALSE)</f>
        <v>0.80551598400000002</v>
      </c>
      <c r="W829">
        <v>1</v>
      </c>
      <c r="X829" s="16">
        <f>IFERROR(LOOKUP(H829,{30,43,48,53,58,63,68,73,78,83,88,93,97},{42,47,52,57,62,67,72,77,82,87,92,99,100}),999)</f>
        <v>77</v>
      </c>
      <c r="Y829" s="19">
        <f t="shared" si="87"/>
        <v>5.6818181818181825</v>
      </c>
      <c r="Z829" s="19">
        <f t="shared" si="90"/>
        <v>5.7284090909090919</v>
      </c>
      <c r="AA829" s="19">
        <f t="shared" si="91"/>
        <v>17.185227272727278</v>
      </c>
      <c r="AB829" s="19" t="s">
        <v>8887</v>
      </c>
    </row>
    <row r="830" spans="1:28" x14ac:dyDescent="0.35">
      <c r="A830" t="s">
        <v>1562</v>
      </c>
      <c r="B830" t="s">
        <v>3492</v>
      </c>
      <c r="C830" t="s">
        <v>3493</v>
      </c>
      <c r="D830" s="1">
        <v>44812</v>
      </c>
      <c r="E830">
        <f t="shared" si="88"/>
        <v>18</v>
      </c>
      <c r="F830" t="s">
        <v>16</v>
      </c>
      <c r="G830">
        <v>780</v>
      </c>
      <c r="H830">
        <f t="shared" si="85"/>
        <v>78</v>
      </c>
      <c r="I830" t="s">
        <v>9</v>
      </c>
      <c r="J830">
        <v>1</v>
      </c>
      <c r="L830" t="s">
        <v>16</v>
      </c>
      <c r="M830" t="str">
        <f t="shared" si="86"/>
        <v>F</v>
      </c>
      <c r="N830" t="s">
        <v>613</v>
      </c>
      <c r="O830" t="s">
        <v>757</v>
      </c>
      <c r="P830" t="s">
        <v>19</v>
      </c>
      <c r="Q830">
        <v>4</v>
      </c>
      <c r="R830">
        <f t="shared" si="89"/>
        <v>2018</v>
      </c>
      <c r="S830" t="s">
        <v>8</v>
      </c>
      <c r="T830" t="s">
        <v>8</v>
      </c>
      <c r="U830" t="s">
        <v>9088</v>
      </c>
      <c r="V830">
        <f>VLOOKUP(P830,'PBT Tag Rates'!$B$5:$E$34,4,FALSE)</f>
        <v>0.80551598400000002</v>
      </c>
      <c r="W830">
        <v>1</v>
      </c>
      <c r="X830" s="16">
        <f>IFERROR(LOOKUP(H830,{30,43,48,53,58,63,68,73,78,83,88,93,97},{42,47,52,57,62,67,72,77,82,87,92,99,100}),999)</f>
        <v>82</v>
      </c>
      <c r="Y830" s="19">
        <f t="shared" si="87"/>
        <v>5.6818181818181825</v>
      </c>
      <c r="Z830" s="19">
        <f t="shared" si="90"/>
        <v>5.7284090909090919</v>
      </c>
      <c r="AA830" s="19">
        <f t="shared" si="91"/>
        <v>17.185227272727278</v>
      </c>
      <c r="AB830" s="19" t="s">
        <v>8887</v>
      </c>
    </row>
    <row r="831" spans="1:28" x14ac:dyDescent="0.35">
      <c r="A831" t="s">
        <v>1562</v>
      </c>
      <c r="B831" t="s">
        <v>3494</v>
      </c>
      <c r="C831" t="s">
        <v>3495</v>
      </c>
      <c r="D831" s="1">
        <v>44812</v>
      </c>
      <c r="E831">
        <f t="shared" si="88"/>
        <v>18</v>
      </c>
      <c r="F831" t="s">
        <v>1569</v>
      </c>
      <c r="G831">
        <v>690</v>
      </c>
      <c r="H831">
        <f t="shared" si="85"/>
        <v>69</v>
      </c>
      <c r="I831" t="s">
        <v>9</v>
      </c>
      <c r="J831" t="s">
        <v>8</v>
      </c>
      <c r="L831" t="s">
        <v>16</v>
      </c>
      <c r="M831" t="str">
        <f t="shared" si="86"/>
        <v>F</v>
      </c>
      <c r="N831" t="s">
        <v>3496</v>
      </c>
      <c r="O831" t="s">
        <v>3497</v>
      </c>
      <c r="P831" t="s">
        <v>702</v>
      </c>
      <c r="Q831">
        <v>3</v>
      </c>
      <c r="R831">
        <f t="shared" si="89"/>
        <v>2019</v>
      </c>
      <c r="S831" t="s">
        <v>8</v>
      </c>
      <c r="T831" t="s">
        <v>8</v>
      </c>
      <c r="U831" t="s">
        <v>8977</v>
      </c>
      <c r="V831">
        <f>VLOOKUP(P831,'PBT Tag Rates'!$B$5:$E$34,4,FALSE)</f>
        <v>0.99705232300000002</v>
      </c>
      <c r="W831">
        <v>1</v>
      </c>
      <c r="X831" s="16">
        <f>IFERROR(LOOKUP(H831,{30,43,48,53,58,63,68,73,78,83,88,93,97},{42,47,52,57,62,67,72,77,82,87,92,99,100}),999)</f>
        <v>72</v>
      </c>
      <c r="Y831" s="19">
        <f t="shared" si="87"/>
        <v>5.6818181818181825</v>
      </c>
      <c r="Z831" s="19">
        <f t="shared" si="90"/>
        <v>5.7284090909090919</v>
      </c>
      <c r="AA831" s="19">
        <f t="shared" si="91"/>
        <v>17.185227272727278</v>
      </c>
      <c r="AB831" s="19" t="s">
        <v>8887</v>
      </c>
    </row>
    <row r="832" spans="1:28" x14ac:dyDescent="0.35">
      <c r="A832" t="s">
        <v>1562</v>
      </c>
      <c r="B832" t="s">
        <v>3498</v>
      </c>
      <c r="C832" t="s">
        <v>3499</v>
      </c>
      <c r="D832" s="1">
        <v>44812</v>
      </c>
      <c r="E832">
        <f t="shared" si="88"/>
        <v>18</v>
      </c>
      <c r="F832" t="s">
        <v>1569</v>
      </c>
      <c r="G832">
        <v>580</v>
      </c>
      <c r="H832">
        <f t="shared" si="85"/>
        <v>58</v>
      </c>
      <c r="I832" t="s">
        <v>9</v>
      </c>
      <c r="J832">
        <v>1</v>
      </c>
      <c r="L832" t="s">
        <v>6</v>
      </c>
      <c r="M832" t="str">
        <f t="shared" si="86"/>
        <v>M</v>
      </c>
      <c r="N832" t="s">
        <v>687</v>
      </c>
      <c r="O832" t="s">
        <v>3296</v>
      </c>
      <c r="P832" t="s">
        <v>557</v>
      </c>
      <c r="Q832">
        <v>3</v>
      </c>
      <c r="R832">
        <f t="shared" si="89"/>
        <v>2019</v>
      </c>
      <c r="S832" t="s">
        <v>8</v>
      </c>
      <c r="T832" t="s">
        <v>8</v>
      </c>
      <c r="U832" t="s">
        <v>9088</v>
      </c>
      <c r="V832">
        <f>VLOOKUP(P832,'PBT Tag Rates'!$B$5:$E$34,4,FALSE)</f>
        <v>0.95971980899999998</v>
      </c>
      <c r="W832">
        <v>1</v>
      </c>
      <c r="X832" s="16">
        <f>IFERROR(LOOKUP(H832,{30,43,48,53,58,63,68,73,78,83,88,93,97},{42,47,52,57,62,67,72,77,82,87,92,99,100}),999)</f>
        <v>62</v>
      </c>
      <c r="Y832" s="19">
        <f t="shared" si="87"/>
        <v>5.6818181818181825</v>
      </c>
      <c r="Z832" s="19">
        <f t="shared" si="90"/>
        <v>5.7284090909090919</v>
      </c>
      <c r="AA832" s="19">
        <f t="shared" si="91"/>
        <v>17.185227272727278</v>
      </c>
      <c r="AB832" s="19" t="s">
        <v>8887</v>
      </c>
    </row>
    <row r="833" spans="1:28" x14ac:dyDescent="0.35">
      <c r="A833" t="s">
        <v>1562</v>
      </c>
      <c r="B833" t="s">
        <v>3500</v>
      </c>
      <c r="C833" t="s">
        <v>3501</v>
      </c>
      <c r="D833" s="1">
        <v>44812</v>
      </c>
      <c r="E833">
        <f t="shared" si="88"/>
        <v>18</v>
      </c>
      <c r="F833" t="s">
        <v>16</v>
      </c>
      <c r="G833">
        <v>810</v>
      </c>
      <c r="H833">
        <f t="shared" si="85"/>
        <v>81</v>
      </c>
      <c r="I833" t="s">
        <v>9</v>
      </c>
      <c r="J833">
        <v>1</v>
      </c>
      <c r="L833" t="s">
        <v>16</v>
      </c>
      <c r="M833" t="str">
        <f t="shared" si="86"/>
        <v>F</v>
      </c>
      <c r="N833" t="s">
        <v>24</v>
      </c>
      <c r="O833" t="s">
        <v>553</v>
      </c>
      <c r="P833" t="s">
        <v>19</v>
      </c>
      <c r="Q833">
        <v>4</v>
      </c>
      <c r="R833">
        <f t="shared" si="89"/>
        <v>2018</v>
      </c>
      <c r="S833" t="s">
        <v>8</v>
      </c>
      <c r="T833" t="s">
        <v>8</v>
      </c>
      <c r="U833" t="s">
        <v>9088</v>
      </c>
      <c r="V833">
        <f>VLOOKUP(P833,'PBT Tag Rates'!$B$5:$E$34,4,FALSE)</f>
        <v>0.80551598400000002</v>
      </c>
      <c r="W833">
        <v>1</v>
      </c>
      <c r="X833" s="16">
        <f>IFERROR(LOOKUP(H833,{30,43,48,53,58,63,68,73,78,83,88,93,97},{42,47,52,57,62,67,72,77,82,87,92,99,100}),999)</f>
        <v>82</v>
      </c>
      <c r="Y833" s="19">
        <f t="shared" si="87"/>
        <v>5.6818181818181825</v>
      </c>
      <c r="Z833" s="19">
        <f t="shared" si="90"/>
        <v>5.7284090909090919</v>
      </c>
      <c r="AA833" s="19">
        <f t="shared" si="91"/>
        <v>17.185227272727278</v>
      </c>
      <c r="AB833" s="19" t="s">
        <v>8887</v>
      </c>
    </row>
    <row r="834" spans="1:28" x14ac:dyDescent="0.35">
      <c r="A834" t="s">
        <v>1562</v>
      </c>
      <c r="B834" t="s">
        <v>3502</v>
      </c>
      <c r="C834" t="s">
        <v>3503</v>
      </c>
      <c r="D834" s="1">
        <v>44812</v>
      </c>
      <c r="E834">
        <f t="shared" si="88"/>
        <v>18</v>
      </c>
      <c r="F834" t="s">
        <v>16</v>
      </c>
      <c r="G834">
        <v>830</v>
      </c>
      <c r="H834">
        <f t="shared" si="85"/>
        <v>83</v>
      </c>
      <c r="I834" t="s">
        <v>7</v>
      </c>
      <c r="J834" t="s">
        <v>8</v>
      </c>
      <c r="L834" t="s">
        <v>16</v>
      </c>
      <c r="M834" t="str">
        <f t="shared" si="86"/>
        <v>F</v>
      </c>
      <c r="N834" t="s">
        <v>8</v>
      </c>
      <c r="O834" t="s">
        <v>8</v>
      </c>
      <c r="P834" t="s">
        <v>11</v>
      </c>
      <c r="Q834" t="s">
        <v>8</v>
      </c>
      <c r="R834" t="str">
        <f t="shared" si="89"/>
        <v>U</v>
      </c>
      <c r="S834" t="s">
        <v>12</v>
      </c>
      <c r="T834">
        <v>0.999999999999999</v>
      </c>
      <c r="U834" t="s">
        <v>11</v>
      </c>
      <c r="V834" t="e">
        <f>VLOOKUP(P834,'PBT Tag Rates'!$B$5:$E$34,4,FALSE)</f>
        <v>#N/A</v>
      </c>
      <c r="W834">
        <v>1</v>
      </c>
      <c r="X834" s="16">
        <f>IFERROR(LOOKUP(H834,{30,43,48,53,58,63,68,73,78,83,88,93,97},{42,47,52,57,62,67,72,77,82,87,92,99,100}),999)</f>
        <v>87</v>
      </c>
      <c r="Y834" s="19">
        <f t="shared" si="87"/>
        <v>5.6818181818181825</v>
      </c>
      <c r="Z834" s="19">
        <f t="shared" si="90"/>
        <v>5.7284090909090919</v>
      </c>
      <c r="AA834" s="19">
        <f t="shared" si="91"/>
        <v>17.185227272727278</v>
      </c>
      <c r="AB834" s="19" t="s">
        <v>8887</v>
      </c>
    </row>
    <row r="835" spans="1:28" x14ac:dyDescent="0.35">
      <c r="A835" t="s">
        <v>1562</v>
      </c>
      <c r="B835" t="s">
        <v>3504</v>
      </c>
      <c r="C835" t="s">
        <v>3505</v>
      </c>
      <c r="D835" s="1">
        <v>44812</v>
      </c>
      <c r="E835">
        <f t="shared" si="88"/>
        <v>18</v>
      </c>
      <c r="F835" t="s">
        <v>6</v>
      </c>
      <c r="G835">
        <v>720</v>
      </c>
      <c r="H835">
        <f t="shared" si="85"/>
        <v>72</v>
      </c>
      <c r="I835" t="s">
        <v>7</v>
      </c>
      <c r="J835" t="s">
        <v>8</v>
      </c>
      <c r="L835" t="s">
        <v>6</v>
      </c>
      <c r="M835" t="str">
        <f t="shared" si="86"/>
        <v>M</v>
      </c>
      <c r="N835" t="s">
        <v>3506</v>
      </c>
      <c r="O835" t="s">
        <v>3507</v>
      </c>
      <c r="P835" t="s">
        <v>15</v>
      </c>
      <c r="Q835">
        <v>4</v>
      </c>
      <c r="R835">
        <f t="shared" si="89"/>
        <v>2018</v>
      </c>
      <c r="S835" t="s">
        <v>8</v>
      </c>
      <c r="T835" t="s">
        <v>8</v>
      </c>
      <c r="U835" t="s">
        <v>8858</v>
      </c>
      <c r="V835">
        <f>VLOOKUP(P835,'PBT Tag Rates'!$B$5:$E$34,4,FALSE)</f>
        <v>0.96828396500000002</v>
      </c>
      <c r="W835">
        <v>1</v>
      </c>
      <c r="X835" s="16">
        <f>IFERROR(LOOKUP(H835,{30,43,48,53,58,63,68,73,78,83,88,93,97},{42,47,52,57,62,67,72,77,82,87,92,99,100}),999)</f>
        <v>72</v>
      </c>
      <c r="Y835" s="19">
        <f t="shared" si="87"/>
        <v>5.6818181818181825</v>
      </c>
      <c r="Z835" s="19">
        <f t="shared" si="90"/>
        <v>5.7284090909090919</v>
      </c>
      <c r="AA835" s="19">
        <f t="shared" si="91"/>
        <v>17.185227272727278</v>
      </c>
      <c r="AB835" s="19" t="s">
        <v>8887</v>
      </c>
    </row>
    <row r="836" spans="1:28" x14ac:dyDescent="0.35">
      <c r="A836" t="s">
        <v>1562</v>
      </c>
      <c r="B836" t="s">
        <v>3508</v>
      </c>
      <c r="C836" t="s">
        <v>3509</v>
      </c>
      <c r="D836" s="1">
        <v>44812</v>
      </c>
      <c r="E836">
        <f t="shared" si="88"/>
        <v>18</v>
      </c>
      <c r="F836" t="s">
        <v>1569</v>
      </c>
      <c r="G836">
        <v>650</v>
      </c>
      <c r="H836">
        <f t="shared" si="85"/>
        <v>65</v>
      </c>
      <c r="I836" t="s">
        <v>9</v>
      </c>
      <c r="J836">
        <v>1</v>
      </c>
      <c r="L836" t="s">
        <v>6</v>
      </c>
      <c r="M836" t="str">
        <f t="shared" si="86"/>
        <v>M</v>
      </c>
      <c r="N836" t="s">
        <v>1062</v>
      </c>
      <c r="O836" t="s">
        <v>1063</v>
      </c>
      <c r="P836" t="s">
        <v>557</v>
      </c>
      <c r="Q836">
        <v>3</v>
      </c>
      <c r="R836">
        <f t="shared" si="89"/>
        <v>2019</v>
      </c>
      <c r="S836" t="s">
        <v>8</v>
      </c>
      <c r="T836" t="s">
        <v>8</v>
      </c>
      <c r="U836" t="s">
        <v>9084</v>
      </c>
      <c r="V836">
        <f>VLOOKUP(P836,'PBT Tag Rates'!$B$5:$E$34,4,FALSE)</f>
        <v>0.95971980899999998</v>
      </c>
      <c r="W836">
        <v>1</v>
      </c>
      <c r="X836" s="16">
        <f>IFERROR(LOOKUP(H836,{30,43,48,53,58,63,68,73,78,83,88,93,97},{42,47,52,57,62,67,72,77,82,87,92,99,100}),999)</f>
        <v>67</v>
      </c>
      <c r="Y836" s="19">
        <f t="shared" si="87"/>
        <v>5.6818181818181825</v>
      </c>
      <c r="Z836" s="19">
        <f t="shared" si="90"/>
        <v>5.7284090909090919</v>
      </c>
      <c r="AA836" s="19">
        <f t="shared" si="91"/>
        <v>17.185227272727278</v>
      </c>
      <c r="AB836" s="19" t="s">
        <v>8887</v>
      </c>
    </row>
    <row r="837" spans="1:28" x14ac:dyDescent="0.35">
      <c r="A837" t="s">
        <v>1562</v>
      </c>
      <c r="B837" t="s">
        <v>3510</v>
      </c>
      <c r="C837" t="s">
        <v>3511</v>
      </c>
      <c r="D837" s="1">
        <v>44812</v>
      </c>
      <c r="E837">
        <f t="shared" si="88"/>
        <v>18</v>
      </c>
      <c r="F837" t="s">
        <v>16</v>
      </c>
      <c r="G837">
        <v>820</v>
      </c>
      <c r="H837">
        <f t="shared" si="85"/>
        <v>82</v>
      </c>
      <c r="I837" t="s">
        <v>7</v>
      </c>
      <c r="J837" t="s">
        <v>8</v>
      </c>
      <c r="L837" t="s">
        <v>16</v>
      </c>
      <c r="M837" t="str">
        <f t="shared" si="86"/>
        <v>F</v>
      </c>
      <c r="N837" t="s">
        <v>678</v>
      </c>
      <c r="O837" t="s">
        <v>679</v>
      </c>
      <c r="P837" t="s">
        <v>23</v>
      </c>
      <c r="Q837">
        <v>5</v>
      </c>
      <c r="R837">
        <f t="shared" si="89"/>
        <v>2017</v>
      </c>
      <c r="S837" t="s">
        <v>8</v>
      </c>
      <c r="T837" t="s">
        <v>8</v>
      </c>
      <c r="U837" t="s">
        <v>8977</v>
      </c>
      <c r="V837">
        <f>VLOOKUP(P837,'PBT Tag Rates'!$B$5:$E$34,4,FALSE)</f>
        <v>0.98821806999999995</v>
      </c>
      <c r="W837">
        <v>1</v>
      </c>
      <c r="X837" s="16">
        <f>IFERROR(LOOKUP(H837,{30,43,48,53,58,63,68,73,78,83,88,93,97},{42,47,52,57,62,67,72,77,82,87,92,99,100}),999)</f>
        <v>82</v>
      </c>
      <c r="Y837" s="19">
        <f t="shared" si="87"/>
        <v>5.6818181818181825</v>
      </c>
      <c r="Z837" s="19">
        <f t="shared" si="90"/>
        <v>5.7284090909090919</v>
      </c>
      <c r="AA837" s="19">
        <f t="shared" si="91"/>
        <v>17.185227272727278</v>
      </c>
      <c r="AB837" s="19" t="s">
        <v>8887</v>
      </c>
    </row>
    <row r="838" spans="1:28" x14ac:dyDescent="0.35">
      <c r="A838" t="s">
        <v>1562</v>
      </c>
      <c r="B838" t="s">
        <v>3512</v>
      </c>
      <c r="C838" t="s">
        <v>3513</v>
      </c>
      <c r="D838" s="1">
        <v>44812</v>
      </c>
      <c r="E838">
        <f t="shared" si="88"/>
        <v>18</v>
      </c>
      <c r="F838" t="s">
        <v>1569</v>
      </c>
      <c r="G838">
        <v>660</v>
      </c>
      <c r="H838">
        <f t="shared" ref="H838:H901" si="92">G838/10</f>
        <v>66</v>
      </c>
      <c r="I838" t="s">
        <v>7</v>
      </c>
      <c r="J838" t="s">
        <v>8</v>
      </c>
      <c r="L838" t="s">
        <v>6</v>
      </c>
      <c r="M838" t="str">
        <f t="shared" ref="M838:M901" si="93">IF(L838="U",F838,L838)</f>
        <v>M</v>
      </c>
      <c r="N838" t="s">
        <v>682</v>
      </c>
      <c r="O838" t="s">
        <v>683</v>
      </c>
      <c r="P838" t="s">
        <v>557</v>
      </c>
      <c r="Q838">
        <v>3</v>
      </c>
      <c r="R838">
        <f t="shared" si="89"/>
        <v>2019</v>
      </c>
      <c r="S838" t="s">
        <v>8</v>
      </c>
      <c r="T838" t="s">
        <v>8</v>
      </c>
      <c r="U838" t="s">
        <v>9088</v>
      </c>
      <c r="V838">
        <f>VLOOKUP(P838,'PBT Tag Rates'!$B$5:$E$34,4,FALSE)</f>
        <v>0.95971980899999998</v>
      </c>
      <c r="W838">
        <v>1</v>
      </c>
      <c r="X838" s="16">
        <f>IFERROR(LOOKUP(H838,{30,43,48,53,58,63,68,73,78,83,88,93,97},{42,47,52,57,62,67,72,77,82,87,92,99,100}),999)</f>
        <v>67</v>
      </c>
      <c r="Y838" s="19">
        <f t="shared" ref="Y838:Y901" si="94">IF(D838&lt;$D$3,W838/$Y$3,W838/$Y$4)</f>
        <v>5.6818181818181825</v>
      </c>
      <c r="Z838" s="19">
        <f t="shared" si="90"/>
        <v>5.7284090909090919</v>
      </c>
      <c r="AA838" s="19">
        <f t="shared" si="91"/>
        <v>17.185227272727278</v>
      </c>
      <c r="AB838" s="19" t="s">
        <v>8887</v>
      </c>
    </row>
    <row r="839" spans="1:28" x14ac:dyDescent="0.35">
      <c r="A839" t="s">
        <v>1562</v>
      </c>
      <c r="B839" t="s">
        <v>3514</v>
      </c>
      <c r="C839" t="s">
        <v>3515</v>
      </c>
      <c r="D839" s="1">
        <v>44812</v>
      </c>
      <c r="E839">
        <f t="shared" ref="E839:E902" si="95">IF(D839&lt;=$D$3,60,18)</f>
        <v>18</v>
      </c>
      <c r="F839" t="s">
        <v>6</v>
      </c>
      <c r="G839">
        <v>620</v>
      </c>
      <c r="H839">
        <f t="shared" si="92"/>
        <v>62</v>
      </c>
      <c r="I839" t="s">
        <v>9</v>
      </c>
      <c r="J839">
        <v>1</v>
      </c>
      <c r="L839" t="s">
        <v>6</v>
      </c>
      <c r="M839" t="str">
        <f t="shared" si="93"/>
        <v>M</v>
      </c>
      <c r="N839" t="s">
        <v>1125</v>
      </c>
      <c r="O839" t="s">
        <v>1126</v>
      </c>
      <c r="P839" t="s">
        <v>557</v>
      </c>
      <c r="Q839">
        <v>3</v>
      </c>
      <c r="R839">
        <f t="shared" ref="R839:R902" si="96">IFERROR($R$3-Q839,"U")</f>
        <v>2019</v>
      </c>
      <c r="S839" t="s">
        <v>8</v>
      </c>
      <c r="T839" t="s">
        <v>8</v>
      </c>
      <c r="U839" t="s">
        <v>9006</v>
      </c>
      <c r="V839">
        <f>VLOOKUP(P839,'PBT Tag Rates'!$B$5:$E$34,4,FALSE)</f>
        <v>0.95971980899999998</v>
      </c>
      <c r="W839">
        <v>1</v>
      </c>
      <c r="X839" s="16">
        <f>IFERROR(LOOKUP(H839,{30,43,48,53,58,63,68,73,78,83,88,93,97},{42,47,52,57,62,67,72,77,82,87,92,99,100}),999)</f>
        <v>62</v>
      </c>
      <c r="Y839" s="19">
        <f t="shared" si="94"/>
        <v>5.6818181818181825</v>
      </c>
      <c r="Z839" s="19">
        <f t="shared" ref="Z839:Z902" si="97">Y839*(1+$Z$4)</f>
        <v>5.7284090909090919</v>
      </c>
      <c r="AA839" s="19">
        <f t="shared" ref="AA839:AA902" si="98">IF(D839&lt;$D$3,Z839/$AA$3,Z839/$AA$4)</f>
        <v>17.185227272727278</v>
      </c>
      <c r="AB839" s="19" t="s">
        <v>8886</v>
      </c>
    </row>
    <row r="840" spans="1:28" x14ac:dyDescent="0.35">
      <c r="A840" t="s">
        <v>1562</v>
      </c>
      <c r="B840" t="s">
        <v>3516</v>
      </c>
      <c r="C840" t="s">
        <v>3517</v>
      </c>
      <c r="D840" s="1">
        <v>44812</v>
      </c>
      <c r="E840">
        <f t="shared" si="95"/>
        <v>18</v>
      </c>
      <c r="F840" t="s">
        <v>16</v>
      </c>
      <c r="G840">
        <v>730</v>
      </c>
      <c r="H840">
        <f t="shared" si="92"/>
        <v>73</v>
      </c>
      <c r="I840" t="s">
        <v>7</v>
      </c>
      <c r="J840" t="s">
        <v>8</v>
      </c>
      <c r="L840" t="s">
        <v>16</v>
      </c>
      <c r="M840" t="str">
        <f t="shared" si="93"/>
        <v>F</v>
      </c>
      <c r="N840" t="s">
        <v>8</v>
      </c>
      <c r="O840" t="s">
        <v>8</v>
      </c>
      <c r="P840" t="s">
        <v>11</v>
      </c>
      <c r="Q840" t="s">
        <v>8</v>
      </c>
      <c r="R840" t="str">
        <f t="shared" si="96"/>
        <v>U</v>
      </c>
      <c r="S840" t="s">
        <v>12</v>
      </c>
      <c r="T840">
        <v>0.999999999999999</v>
      </c>
      <c r="U840" t="s">
        <v>11</v>
      </c>
      <c r="V840" t="e">
        <f>VLOOKUP(P840,'PBT Tag Rates'!$B$5:$E$34,4,FALSE)</f>
        <v>#N/A</v>
      </c>
      <c r="W840">
        <v>1</v>
      </c>
      <c r="X840" s="16">
        <f>IFERROR(LOOKUP(H840,{30,43,48,53,58,63,68,73,78,83,88,93,97},{42,47,52,57,62,67,72,77,82,87,92,99,100}),999)</f>
        <v>77</v>
      </c>
      <c r="Y840" s="19">
        <f t="shared" si="94"/>
        <v>5.6818181818181825</v>
      </c>
      <c r="Z840" s="19">
        <f t="shared" si="97"/>
        <v>5.7284090909090919</v>
      </c>
      <c r="AA840" s="19">
        <f t="shared" si="98"/>
        <v>17.185227272727278</v>
      </c>
      <c r="AB840" s="19" t="s">
        <v>8887</v>
      </c>
    </row>
    <row r="841" spans="1:28" x14ac:dyDescent="0.35">
      <c r="A841" t="s">
        <v>1562</v>
      </c>
      <c r="B841" t="s">
        <v>3518</v>
      </c>
      <c r="C841" t="s">
        <v>3519</v>
      </c>
      <c r="D841" s="1">
        <v>44812</v>
      </c>
      <c r="E841">
        <f t="shared" si="95"/>
        <v>18</v>
      </c>
      <c r="F841" t="s">
        <v>1569</v>
      </c>
      <c r="G841">
        <v>630</v>
      </c>
      <c r="H841">
        <f t="shared" si="92"/>
        <v>63</v>
      </c>
      <c r="I841" t="s">
        <v>7</v>
      </c>
      <c r="J841" t="s">
        <v>8</v>
      </c>
      <c r="L841" t="s">
        <v>6</v>
      </c>
      <c r="M841" t="str">
        <f t="shared" si="93"/>
        <v>M</v>
      </c>
      <c r="N841" t="s">
        <v>874</v>
      </c>
      <c r="O841" t="s">
        <v>3520</v>
      </c>
      <c r="P841" t="s">
        <v>557</v>
      </c>
      <c r="Q841">
        <v>3</v>
      </c>
      <c r="R841">
        <f t="shared" si="96"/>
        <v>2019</v>
      </c>
      <c r="S841" t="s">
        <v>8</v>
      </c>
      <c r="T841" t="s">
        <v>8</v>
      </c>
      <c r="U841" t="s">
        <v>9086</v>
      </c>
      <c r="V841">
        <f>VLOOKUP(P841,'PBT Tag Rates'!$B$5:$E$34,4,FALSE)</f>
        <v>0.95971980899999998</v>
      </c>
      <c r="W841">
        <v>1</v>
      </c>
      <c r="X841" s="16">
        <f>IFERROR(LOOKUP(H841,{30,43,48,53,58,63,68,73,78,83,88,93,97},{42,47,52,57,62,67,72,77,82,87,92,99,100}),999)</f>
        <v>67</v>
      </c>
      <c r="Y841" s="19">
        <f t="shared" si="94"/>
        <v>5.6818181818181825</v>
      </c>
      <c r="Z841" s="19">
        <f t="shared" si="97"/>
        <v>5.7284090909090919</v>
      </c>
      <c r="AA841" s="19">
        <f t="shared" si="98"/>
        <v>17.185227272727278</v>
      </c>
      <c r="AB841" s="19" t="s">
        <v>8887</v>
      </c>
    </row>
    <row r="842" spans="1:28" x14ac:dyDescent="0.35">
      <c r="A842" t="s">
        <v>1562</v>
      </c>
      <c r="B842" t="s">
        <v>3521</v>
      </c>
      <c r="C842" t="s">
        <v>3522</v>
      </c>
      <c r="D842" s="1">
        <v>44812</v>
      </c>
      <c r="E842">
        <f t="shared" si="95"/>
        <v>18</v>
      </c>
      <c r="F842" t="s">
        <v>16</v>
      </c>
      <c r="G842">
        <v>790</v>
      </c>
      <c r="H842">
        <f t="shared" si="92"/>
        <v>79</v>
      </c>
      <c r="I842" t="s">
        <v>9</v>
      </c>
      <c r="J842">
        <v>1</v>
      </c>
      <c r="L842" t="s">
        <v>16</v>
      </c>
      <c r="M842" t="str">
        <f t="shared" si="93"/>
        <v>F</v>
      </c>
      <c r="N842" t="s">
        <v>832</v>
      </c>
      <c r="O842" t="s">
        <v>3523</v>
      </c>
      <c r="P842" t="s">
        <v>19</v>
      </c>
      <c r="Q842">
        <v>4</v>
      </c>
      <c r="R842">
        <f t="shared" si="96"/>
        <v>2018</v>
      </c>
      <c r="S842" t="s">
        <v>8</v>
      </c>
      <c r="T842" t="s">
        <v>8</v>
      </c>
      <c r="U842" t="s">
        <v>8875</v>
      </c>
      <c r="V842">
        <f>VLOOKUP(P842,'PBT Tag Rates'!$B$5:$E$34,4,FALSE)</f>
        <v>0.80551598400000002</v>
      </c>
      <c r="W842">
        <v>1</v>
      </c>
      <c r="X842" s="16">
        <f>IFERROR(LOOKUP(H842,{30,43,48,53,58,63,68,73,78,83,88,93,97},{42,47,52,57,62,67,72,77,82,87,92,99,100}),999)</f>
        <v>82</v>
      </c>
      <c r="Y842" s="19">
        <f t="shared" si="94"/>
        <v>5.6818181818181825</v>
      </c>
      <c r="Z842" s="19">
        <f t="shared" si="97"/>
        <v>5.7284090909090919</v>
      </c>
      <c r="AA842" s="19">
        <f t="shared" si="98"/>
        <v>17.185227272727278</v>
      </c>
      <c r="AB842" s="19" t="s">
        <v>8886</v>
      </c>
    </row>
    <row r="843" spans="1:28" x14ac:dyDescent="0.35">
      <c r="A843" t="s">
        <v>1562</v>
      </c>
      <c r="B843" t="s">
        <v>3524</v>
      </c>
      <c r="C843" t="s">
        <v>3525</v>
      </c>
      <c r="D843" s="1">
        <v>44812</v>
      </c>
      <c r="E843">
        <f t="shared" si="95"/>
        <v>18</v>
      </c>
      <c r="F843" t="s">
        <v>16</v>
      </c>
      <c r="G843">
        <v>830</v>
      </c>
      <c r="H843">
        <f t="shared" si="92"/>
        <v>83</v>
      </c>
      <c r="I843" t="s">
        <v>9</v>
      </c>
      <c r="J843">
        <v>1</v>
      </c>
      <c r="L843" t="s">
        <v>16</v>
      </c>
      <c r="M843" t="str">
        <f t="shared" si="93"/>
        <v>F</v>
      </c>
      <c r="N843" t="s">
        <v>8</v>
      </c>
      <c r="O843" t="s">
        <v>8</v>
      </c>
      <c r="P843" t="s">
        <v>11</v>
      </c>
      <c r="Q843" t="s">
        <v>8</v>
      </c>
      <c r="R843" t="str">
        <f t="shared" si="96"/>
        <v>U</v>
      </c>
      <c r="S843" t="s">
        <v>12</v>
      </c>
      <c r="T843">
        <v>0.999999999999998</v>
      </c>
      <c r="U843" t="s">
        <v>8890</v>
      </c>
      <c r="V843" t="e">
        <f>VLOOKUP(P843,'PBT Tag Rates'!$B$5:$E$34,4,FALSE)</f>
        <v>#N/A</v>
      </c>
      <c r="W843">
        <v>1</v>
      </c>
      <c r="X843" s="16">
        <f>IFERROR(LOOKUP(H843,{30,43,48,53,58,63,68,73,78,83,88,93,97},{42,47,52,57,62,67,72,77,82,87,92,99,100}),999)</f>
        <v>87</v>
      </c>
      <c r="Y843" s="19">
        <f t="shared" si="94"/>
        <v>5.6818181818181825</v>
      </c>
      <c r="Z843" s="19">
        <f t="shared" si="97"/>
        <v>5.7284090909090919</v>
      </c>
      <c r="AA843" s="19">
        <f t="shared" si="98"/>
        <v>17.185227272727278</v>
      </c>
      <c r="AB843" s="19" t="s">
        <v>8887</v>
      </c>
    </row>
    <row r="844" spans="1:28" x14ac:dyDescent="0.35">
      <c r="A844" t="s">
        <v>1562</v>
      </c>
      <c r="B844" t="s">
        <v>3526</v>
      </c>
      <c r="C844" t="s">
        <v>3527</v>
      </c>
      <c r="D844" s="1">
        <v>44812</v>
      </c>
      <c r="E844">
        <f t="shared" si="95"/>
        <v>18</v>
      </c>
      <c r="F844" t="s">
        <v>16</v>
      </c>
      <c r="G844">
        <v>660</v>
      </c>
      <c r="H844">
        <f t="shared" si="92"/>
        <v>66</v>
      </c>
      <c r="I844" t="s">
        <v>7</v>
      </c>
      <c r="J844" t="s">
        <v>8</v>
      </c>
      <c r="L844" t="s">
        <v>16</v>
      </c>
      <c r="M844" t="str">
        <f t="shared" si="93"/>
        <v>F</v>
      </c>
      <c r="N844" t="s">
        <v>1169</v>
      </c>
      <c r="O844" t="s">
        <v>1170</v>
      </c>
      <c r="P844" t="s">
        <v>557</v>
      </c>
      <c r="Q844">
        <v>3</v>
      </c>
      <c r="R844">
        <f t="shared" si="96"/>
        <v>2019</v>
      </c>
      <c r="S844" t="s">
        <v>8</v>
      </c>
      <c r="T844" t="s">
        <v>8</v>
      </c>
      <c r="U844" t="s">
        <v>9090</v>
      </c>
      <c r="V844">
        <f>VLOOKUP(P844,'PBT Tag Rates'!$B$5:$E$34,4,FALSE)</f>
        <v>0.95971980899999998</v>
      </c>
      <c r="W844">
        <v>1</v>
      </c>
      <c r="X844" s="16">
        <f>IFERROR(LOOKUP(H844,{30,43,48,53,58,63,68,73,78,83,88,93,97},{42,47,52,57,62,67,72,77,82,87,92,99,100}),999)</f>
        <v>67</v>
      </c>
      <c r="Y844" s="19">
        <f t="shared" si="94"/>
        <v>5.6818181818181825</v>
      </c>
      <c r="Z844" s="19">
        <f t="shared" si="97"/>
        <v>5.7284090909090919</v>
      </c>
      <c r="AA844" s="19">
        <f t="shared" si="98"/>
        <v>17.185227272727278</v>
      </c>
      <c r="AB844" s="19" t="s">
        <v>8887</v>
      </c>
    </row>
    <row r="845" spans="1:28" x14ac:dyDescent="0.35">
      <c r="A845" t="s">
        <v>1562</v>
      </c>
      <c r="B845" t="s">
        <v>3528</v>
      </c>
      <c r="C845" t="s">
        <v>3529</v>
      </c>
      <c r="D845" s="1">
        <v>44812</v>
      </c>
      <c r="E845">
        <f t="shared" si="95"/>
        <v>18</v>
      </c>
      <c r="F845" t="s">
        <v>1569</v>
      </c>
      <c r="G845">
        <v>620</v>
      </c>
      <c r="H845">
        <f t="shared" si="92"/>
        <v>62</v>
      </c>
      <c r="I845" t="s">
        <v>9</v>
      </c>
      <c r="J845">
        <v>1</v>
      </c>
      <c r="L845" t="s">
        <v>16</v>
      </c>
      <c r="M845" t="str">
        <f t="shared" si="93"/>
        <v>F</v>
      </c>
      <c r="N845" t="s">
        <v>689</v>
      </c>
      <c r="O845" t="s">
        <v>690</v>
      </c>
      <c r="P845" t="s">
        <v>557</v>
      </c>
      <c r="Q845">
        <v>3</v>
      </c>
      <c r="R845">
        <f t="shared" si="96"/>
        <v>2019</v>
      </c>
      <c r="S845" t="s">
        <v>8</v>
      </c>
      <c r="T845" t="s">
        <v>8</v>
      </c>
      <c r="U845" t="s">
        <v>9006</v>
      </c>
      <c r="V845">
        <f>VLOOKUP(P845,'PBT Tag Rates'!$B$5:$E$34,4,FALSE)</f>
        <v>0.95971980899999998</v>
      </c>
      <c r="W845">
        <v>1</v>
      </c>
      <c r="X845" s="16">
        <f>IFERROR(LOOKUP(H845,{30,43,48,53,58,63,68,73,78,83,88,93,97},{42,47,52,57,62,67,72,77,82,87,92,99,100}),999)</f>
        <v>62</v>
      </c>
      <c r="Y845" s="19">
        <f t="shared" si="94"/>
        <v>5.6818181818181825</v>
      </c>
      <c r="Z845" s="19">
        <f t="shared" si="97"/>
        <v>5.7284090909090919</v>
      </c>
      <c r="AA845" s="19">
        <f t="shared" si="98"/>
        <v>17.185227272727278</v>
      </c>
      <c r="AB845" s="19" t="s">
        <v>8886</v>
      </c>
    </row>
    <row r="846" spans="1:28" x14ac:dyDescent="0.35">
      <c r="A846" t="s">
        <v>1562</v>
      </c>
      <c r="B846" t="s">
        <v>3530</v>
      </c>
      <c r="C846" t="s">
        <v>3531</v>
      </c>
      <c r="D846" s="1">
        <v>44812</v>
      </c>
      <c r="E846">
        <f t="shared" si="95"/>
        <v>18</v>
      </c>
      <c r="F846" t="s">
        <v>1569</v>
      </c>
      <c r="G846">
        <v>550</v>
      </c>
      <c r="H846">
        <f t="shared" si="92"/>
        <v>55</v>
      </c>
      <c r="I846" t="s">
        <v>9</v>
      </c>
      <c r="J846">
        <v>1</v>
      </c>
      <c r="L846" t="s">
        <v>6</v>
      </c>
      <c r="M846" t="str">
        <f t="shared" si="93"/>
        <v>M</v>
      </c>
      <c r="N846" t="s">
        <v>3532</v>
      </c>
      <c r="O846" t="s">
        <v>3533</v>
      </c>
      <c r="P846" t="s">
        <v>557</v>
      </c>
      <c r="Q846">
        <v>3</v>
      </c>
      <c r="R846">
        <f t="shared" si="96"/>
        <v>2019</v>
      </c>
      <c r="S846" t="s">
        <v>8</v>
      </c>
      <c r="T846" t="s">
        <v>8</v>
      </c>
      <c r="U846" t="s">
        <v>8974</v>
      </c>
      <c r="V846">
        <f>VLOOKUP(P846,'PBT Tag Rates'!$B$5:$E$34,4,FALSE)</f>
        <v>0.95971980899999998</v>
      </c>
      <c r="W846">
        <v>1</v>
      </c>
      <c r="X846" s="16">
        <f>IFERROR(LOOKUP(H846,{30,43,48,53,58,63,68,73,78,83,88,93,97},{42,47,52,57,62,67,72,77,82,87,92,99,100}),999)</f>
        <v>57</v>
      </c>
      <c r="Y846" s="19">
        <f t="shared" si="94"/>
        <v>5.6818181818181825</v>
      </c>
      <c r="Z846" s="19">
        <f t="shared" si="97"/>
        <v>5.7284090909090919</v>
      </c>
      <c r="AA846" s="19">
        <f t="shared" si="98"/>
        <v>17.185227272727278</v>
      </c>
      <c r="AB846" s="19" t="s">
        <v>8887</v>
      </c>
    </row>
    <row r="847" spans="1:28" x14ac:dyDescent="0.35">
      <c r="A847" t="s">
        <v>1562</v>
      </c>
      <c r="B847" t="s">
        <v>3534</v>
      </c>
      <c r="C847" t="s">
        <v>3535</v>
      </c>
      <c r="D847" s="1">
        <v>44812</v>
      </c>
      <c r="E847">
        <f t="shared" si="95"/>
        <v>18</v>
      </c>
      <c r="F847" t="s">
        <v>16</v>
      </c>
      <c r="G847">
        <v>760</v>
      </c>
      <c r="H847">
        <f t="shared" si="92"/>
        <v>76</v>
      </c>
      <c r="I847" t="s">
        <v>7</v>
      </c>
      <c r="J847" t="s">
        <v>8</v>
      </c>
      <c r="L847" t="s">
        <v>16</v>
      </c>
      <c r="M847" t="str">
        <f t="shared" si="93"/>
        <v>F</v>
      </c>
      <c r="N847" t="s">
        <v>2112</v>
      </c>
      <c r="O847" t="s">
        <v>2113</v>
      </c>
      <c r="P847" t="s">
        <v>19</v>
      </c>
      <c r="Q847">
        <v>4</v>
      </c>
      <c r="R847">
        <f t="shared" si="96"/>
        <v>2018</v>
      </c>
      <c r="S847" t="s">
        <v>8</v>
      </c>
      <c r="T847" t="s">
        <v>8</v>
      </c>
      <c r="U847" t="s">
        <v>8875</v>
      </c>
      <c r="V847">
        <f>VLOOKUP(P847,'PBT Tag Rates'!$B$5:$E$34,4,FALSE)</f>
        <v>0.80551598400000002</v>
      </c>
      <c r="W847">
        <v>1</v>
      </c>
      <c r="X847" s="16">
        <f>IFERROR(LOOKUP(H847,{30,43,48,53,58,63,68,73,78,83,88,93,97},{42,47,52,57,62,67,72,77,82,87,92,99,100}),999)</f>
        <v>77</v>
      </c>
      <c r="Y847" s="19">
        <f t="shared" si="94"/>
        <v>5.6818181818181825</v>
      </c>
      <c r="Z847" s="19">
        <f t="shared" si="97"/>
        <v>5.7284090909090919</v>
      </c>
      <c r="AA847" s="19">
        <f t="shared" si="98"/>
        <v>17.185227272727278</v>
      </c>
      <c r="AB847" s="19" t="s">
        <v>8886</v>
      </c>
    </row>
    <row r="848" spans="1:28" x14ac:dyDescent="0.35">
      <c r="A848" t="s">
        <v>1562</v>
      </c>
      <c r="B848" t="s">
        <v>3536</v>
      </c>
      <c r="C848" t="s">
        <v>3537</v>
      </c>
      <c r="D848" s="1">
        <v>44812</v>
      </c>
      <c r="E848">
        <f t="shared" si="95"/>
        <v>18</v>
      </c>
      <c r="F848" t="s">
        <v>1569</v>
      </c>
      <c r="G848">
        <v>650</v>
      </c>
      <c r="H848">
        <f t="shared" si="92"/>
        <v>65</v>
      </c>
      <c r="I848" t="s">
        <v>7</v>
      </c>
      <c r="J848" t="s">
        <v>8</v>
      </c>
      <c r="L848" t="s">
        <v>6</v>
      </c>
      <c r="M848" t="str">
        <f t="shared" si="93"/>
        <v>M</v>
      </c>
      <c r="N848" t="s">
        <v>3264</v>
      </c>
      <c r="O848" t="s">
        <v>3265</v>
      </c>
      <c r="P848" t="s">
        <v>702</v>
      </c>
      <c r="Q848">
        <v>3</v>
      </c>
      <c r="R848">
        <f t="shared" si="96"/>
        <v>2019</v>
      </c>
      <c r="S848" t="s">
        <v>8</v>
      </c>
      <c r="T848" t="s">
        <v>8</v>
      </c>
      <c r="U848" t="s">
        <v>8858</v>
      </c>
      <c r="V848">
        <f>VLOOKUP(P848,'PBT Tag Rates'!$B$5:$E$34,4,FALSE)</f>
        <v>0.99705232300000002</v>
      </c>
      <c r="W848">
        <v>1</v>
      </c>
      <c r="X848" s="16">
        <f>IFERROR(LOOKUP(H848,{30,43,48,53,58,63,68,73,78,83,88,93,97},{42,47,52,57,62,67,72,77,82,87,92,99,100}),999)</f>
        <v>67</v>
      </c>
      <c r="Y848" s="19">
        <f t="shared" si="94"/>
        <v>5.6818181818181825</v>
      </c>
      <c r="Z848" s="19">
        <f t="shared" si="97"/>
        <v>5.7284090909090919</v>
      </c>
      <c r="AA848" s="19">
        <f t="shared" si="98"/>
        <v>17.185227272727278</v>
      </c>
      <c r="AB848" s="19" t="s">
        <v>8887</v>
      </c>
    </row>
    <row r="849" spans="1:28" x14ac:dyDescent="0.35">
      <c r="A849" t="s">
        <v>1562</v>
      </c>
      <c r="B849" t="s">
        <v>3538</v>
      </c>
      <c r="C849" t="s">
        <v>3539</v>
      </c>
      <c r="D849" s="1">
        <v>44812</v>
      </c>
      <c r="E849">
        <f t="shared" si="95"/>
        <v>18</v>
      </c>
      <c r="F849" t="s">
        <v>16</v>
      </c>
      <c r="G849">
        <v>680</v>
      </c>
      <c r="H849">
        <f t="shared" si="92"/>
        <v>68</v>
      </c>
      <c r="I849" t="s">
        <v>9</v>
      </c>
      <c r="J849">
        <v>1</v>
      </c>
      <c r="L849" t="s">
        <v>16</v>
      </c>
      <c r="M849" t="str">
        <f t="shared" si="93"/>
        <v>F</v>
      </c>
      <c r="N849" t="s">
        <v>1973</v>
      </c>
      <c r="O849" t="s">
        <v>1974</v>
      </c>
      <c r="P849" t="s">
        <v>557</v>
      </c>
      <c r="Q849">
        <v>3</v>
      </c>
      <c r="R849">
        <f t="shared" si="96"/>
        <v>2019</v>
      </c>
      <c r="S849" t="s">
        <v>8</v>
      </c>
      <c r="T849" t="s">
        <v>8</v>
      </c>
      <c r="U849" t="s">
        <v>9088</v>
      </c>
      <c r="V849">
        <f>VLOOKUP(P849,'PBT Tag Rates'!$B$5:$E$34,4,FALSE)</f>
        <v>0.95971980899999998</v>
      </c>
      <c r="W849">
        <v>1</v>
      </c>
      <c r="X849" s="16">
        <f>IFERROR(LOOKUP(H849,{30,43,48,53,58,63,68,73,78,83,88,93,97},{42,47,52,57,62,67,72,77,82,87,92,99,100}),999)</f>
        <v>72</v>
      </c>
      <c r="Y849" s="19">
        <f t="shared" si="94"/>
        <v>5.6818181818181825</v>
      </c>
      <c r="Z849" s="19">
        <f t="shared" si="97"/>
        <v>5.7284090909090919</v>
      </c>
      <c r="AA849" s="19">
        <f t="shared" si="98"/>
        <v>17.185227272727278</v>
      </c>
      <c r="AB849" s="19" t="s">
        <v>8887</v>
      </c>
    </row>
    <row r="850" spans="1:28" x14ac:dyDescent="0.35">
      <c r="A850" t="s">
        <v>1562</v>
      </c>
      <c r="B850" t="s">
        <v>3540</v>
      </c>
      <c r="C850" t="s">
        <v>3541</v>
      </c>
      <c r="D850" s="1">
        <v>44812</v>
      </c>
      <c r="E850">
        <f t="shared" si="95"/>
        <v>18</v>
      </c>
      <c r="F850" t="s">
        <v>16</v>
      </c>
      <c r="G850">
        <v>720</v>
      </c>
      <c r="H850">
        <f t="shared" si="92"/>
        <v>72</v>
      </c>
      <c r="I850" t="s">
        <v>9</v>
      </c>
      <c r="J850">
        <v>1</v>
      </c>
      <c r="L850" t="s">
        <v>16</v>
      </c>
      <c r="M850" t="str">
        <f t="shared" si="93"/>
        <v>F</v>
      </c>
      <c r="N850" t="s">
        <v>96</v>
      </c>
      <c r="O850" t="s">
        <v>97</v>
      </c>
      <c r="P850" t="s">
        <v>19</v>
      </c>
      <c r="Q850">
        <v>4</v>
      </c>
      <c r="R850">
        <f t="shared" si="96"/>
        <v>2018</v>
      </c>
      <c r="S850" t="s">
        <v>8</v>
      </c>
      <c r="T850" t="s">
        <v>8</v>
      </c>
      <c r="U850" t="s">
        <v>9007</v>
      </c>
      <c r="V850">
        <f>VLOOKUP(P850,'PBT Tag Rates'!$B$5:$E$34,4,FALSE)</f>
        <v>0.80551598400000002</v>
      </c>
      <c r="W850">
        <v>1</v>
      </c>
      <c r="X850" s="16">
        <f>IFERROR(LOOKUP(H850,{30,43,48,53,58,63,68,73,78,83,88,93,97},{42,47,52,57,62,67,72,77,82,87,92,99,100}),999)</f>
        <v>72</v>
      </c>
      <c r="Y850" s="19">
        <f t="shared" si="94"/>
        <v>5.6818181818181825</v>
      </c>
      <c r="Z850" s="19">
        <f t="shared" si="97"/>
        <v>5.7284090909090919</v>
      </c>
      <c r="AA850" s="19">
        <f t="shared" si="98"/>
        <v>17.185227272727278</v>
      </c>
      <c r="AB850" s="19" t="s">
        <v>8886</v>
      </c>
    </row>
    <row r="851" spans="1:28" x14ac:dyDescent="0.35">
      <c r="A851" t="s">
        <v>1562</v>
      </c>
      <c r="B851" t="s">
        <v>3542</v>
      </c>
      <c r="C851" t="s">
        <v>3543</v>
      </c>
      <c r="D851" s="1">
        <v>44812</v>
      </c>
      <c r="E851">
        <f t="shared" si="95"/>
        <v>18</v>
      </c>
      <c r="F851" t="s">
        <v>16</v>
      </c>
      <c r="G851">
        <v>760</v>
      </c>
      <c r="H851">
        <f t="shared" si="92"/>
        <v>76</v>
      </c>
      <c r="I851" t="s">
        <v>7</v>
      </c>
      <c r="J851" t="s">
        <v>8</v>
      </c>
      <c r="L851" t="s">
        <v>16</v>
      </c>
      <c r="M851" t="str">
        <f t="shared" si="93"/>
        <v>F</v>
      </c>
      <c r="N851" t="s">
        <v>8</v>
      </c>
      <c r="O851" t="s">
        <v>8</v>
      </c>
      <c r="P851" t="s">
        <v>11</v>
      </c>
      <c r="Q851" t="s">
        <v>8</v>
      </c>
      <c r="R851" t="str">
        <f t="shared" si="96"/>
        <v>U</v>
      </c>
      <c r="S851" t="s">
        <v>12</v>
      </c>
      <c r="T851">
        <v>0.999999999999998</v>
      </c>
      <c r="U851" t="s">
        <v>11</v>
      </c>
      <c r="V851" t="e">
        <f>VLOOKUP(P851,'PBT Tag Rates'!$B$5:$E$34,4,FALSE)</f>
        <v>#N/A</v>
      </c>
      <c r="W851">
        <v>1</v>
      </c>
      <c r="X851" s="16">
        <f>IFERROR(LOOKUP(H851,{30,43,48,53,58,63,68,73,78,83,88,93,97},{42,47,52,57,62,67,72,77,82,87,92,99,100}),999)</f>
        <v>77</v>
      </c>
      <c r="Y851" s="19">
        <f t="shared" si="94"/>
        <v>5.6818181818181825</v>
      </c>
      <c r="Z851" s="19">
        <f t="shared" si="97"/>
        <v>5.7284090909090919</v>
      </c>
      <c r="AA851" s="19">
        <f t="shared" si="98"/>
        <v>17.185227272727278</v>
      </c>
      <c r="AB851" s="19" t="s">
        <v>8887</v>
      </c>
    </row>
    <row r="852" spans="1:28" x14ac:dyDescent="0.35">
      <c r="A852" t="s">
        <v>1562</v>
      </c>
      <c r="B852" t="s">
        <v>3544</v>
      </c>
      <c r="C852" t="s">
        <v>3545</v>
      </c>
      <c r="D852" s="1">
        <v>44812</v>
      </c>
      <c r="E852">
        <f t="shared" si="95"/>
        <v>18</v>
      </c>
      <c r="F852" t="s">
        <v>6</v>
      </c>
      <c r="G852">
        <v>870</v>
      </c>
      <c r="H852">
        <f t="shared" si="92"/>
        <v>87</v>
      </c>
      <c r="I852" t="s">
        <v>7</v>
      </c>
      <c r="J852" t="s">
        <v>8</v>
      </c>
      <c r="L852" t="s">
        <v>16</v>
      </c>
      <c r="M852" t="str">
        <f t="shared" si="93"/>
        <v>F</v>
      </c>
      <c r="N852" t="s">
        <v>8</v>
      </c>
      <c r="O852" t="s">
        <v>8</v>
      </c>
      <c r="P852" t="s">
        <v>11</v>
      </c>
      <c r="Q852" t="s">
        <v>8</v>
      </c>
      <c r="R852" t="str">
        <f t="shared" si="96"/>
        <v>U</v>
      </c>
      <c r="S852" t="s">
        <v>12</v>
      </c>
      <c r="T852">
        <v>1</v>
      </c>
      <c r="U852" t="s">
        <v>11</v>
      </c>
      <c r="V852" t="e">
        <f>VLOOKUP(P852,'PBT Tag Rates'!$B$5:$E$34,4,FALSE)</f>
        <v>#N/A</v>
      </c>
      <c r="W852">
        <v>1</v>
      </c>
      <c r="X852" s="16">
        <f>IFERROR(LOOKUP(H852,{30,43,48,53,58,63,68,73,78,83,88,93,97},{42,47,52,57,62,67,72,77,82,87,92,99,100}),999)</f>
        <v>87</v>
      </c>
      <c r="Y852" s="19">
        <f t="shared" si="94"/>
        <v>5.6818181818181825</v>
      </c>
      <c r="Z852" s="19">
        <f t="shared" si="97"/>
        <v>5.7284090909090919</v>
      </c>
      <c r="AA852" s="19">
        <f t="shared" si="98"/>
        <v>17.185227272727278</v>
      </c>
      <c r="AB852" s="19" t="s">
        <v>8887</v>
      </c>
    </row>
    <row r="853" spans="1:28" x14ac:dyDescent="0.35">
      <c r="A853" t="s">
        <v>1562</v>
      </c>
      <c r="B853" t="s">
        <v>3546</v>
      </c>
      <c r="C853" t="s">
        <v>3547</v>
      </c>
      <c r="D853" s="1">
        <v>44812</v>
      </c>
      <c r="E853">
        <f t="shared" si="95"/>
        <v>18</v>
      </c>
      <c r="F853" t="s">
        <v>16</v>
      </c>
      <c r="G853">
        <v>730</v>
      </c>
      <c r="H853">
        <f t="shared" si="92"/>
        <v>73</v>
      </c>
      <c r="I853" t="s">
        <v>9</v>
      </c>
      <c r="J853">
        <v>1</v>
      </c>
      <c r="L853" t="s">
        <v>16</v>
      </c>
      <c r="M853" t="str">
        <f t="shared" si="93"/>
        <v>F</v>
      </c>
      <c r="N853" t="s">
        <v>224</v>
      </c>
      <c r="O853" t="s">
        <v>3548</v>
      </c>
      <c r="P853" t="s">
        <v>19</v>
      </c>
      <c r="Q853">
        <v>4</v>
      </c>
      <c r="R853">
        <f t="shared" si="96"/>
        <v>2018</v>
      </c>
      <c r="S853" t="s">
        <v>8</v>
      </c>
      <c r="T853" t="s">
        <v>8</v>
      </c>
      <c r="U853" t="s">
        <v>9007</v>
      </c>
      <c r="V853">
        <f>VLOOKUP(P853,'PBT Tag Rates'!$B$5:$E$34,4,FALSE)</f>
        <v>0.80551598400000002</v>
      </c>
      <c r="W853">
        <v>1</v>
      </c>
      <c r="X853" s="16">
        <f>IFERROR(LOOKUP(H853,{30,43,48,53,58,63,68,73,78,83,88,93,97},{42,47,52,57,62,67,72,77,82,87,92,99,100}),999)</f>
        <v>77</v>
      </c>
      <c r="Y853" s="19">
        <f t="shared" si="94"/>
        <v>5.6818181818181825</v>
      </c>
      <c r="Z853" s="19">
        <f t="shared" si="97"/>
        <v>5.7284090909090919</v>
      </c>
      <c r="AA853" s="19">
        <f t="shared" si="98"/>
        <v>17.185227272727278</v>
      </c>
      <c r="AB853" s="19" t="s">
        <v>8886</v>
      </c>
    </row>
    <row r="854" spans="1:28" x14ac:dyDescent="0.35">
      <c r="A854" t="s">
        <v>1562</v>
      </c>
      <c r="B854" t="s">
        <v>3549</v>
      </c>
      <c r="C854" t="s">
        <v>3550</v>
      </c>
      <c r="D854" s="1">
        <v>44812</v>
      </c>
      <c r="E854">
        <f t="shared" si="95"/>
        <v>18</v>
      </c>
      <c r="F854" t="s">
        <v>6</v>
      </c>
      <c r="G854">
        <v>730</v>
      </c>
      <c r="H854">
        <f t="shared" si="92"/>
        <v>73</v>
      </c>
      <c r="I854" t="s">
        <v>7</v>
      </c>
      <c r="J854" t="s">
        <v>8</v>
      </c>
      <c r="L854" t="s">
        <v>6</v>
      </c>
      <c r="M854" t="str">
        <f t="shared" si="93"/>
        <v>M</v>
      </c>
      <c r="N854" t="s">
        <v>1765</v>
      </c>
      <c r="O854" t="s">
        <v>1766</v>
      </c>
      <c r="P854" t="s">
        <v>19</v>
      </c>
      <c r="Q854">
        <v>4</v>
      </c>
      <c r="R854">
        <f t="shared" si="96"/>
        <v>2018</v>
      </c>
      <c r="S854" t="s">
        <v>8</v>
      </c>
      <c r="T854" t="s">
        <v>8</v>
      </c>
      <c r="U854" t="s">
        <v>9086</v>
      </c>
      <c r="V854">
        <f>VLOOKUP(P854,'PBT Tag Rates'!$B$5:$E$34,4,FALSE)</f>
        <v>0.80551598400000002</v>
      </c>
      <c r="W854">
        <v>1</v>
      </c>
      <c r="X854" s="16">
        <f>IFERROR(LOOKUP(H854,{30,43,48,53,58,63,68,73,78,83,88,93,97},{42,47,52,57,62,67,72,77,82,87,92,99,100}),999)</f>
        <v>77</v>
      </c>
      <c r="Y854" s="19">
        <f t="shared" si="94"/>
        <v>5.6818181818181825</v>
      </c>
      <c r="Z854" s="19">
        <f t="shared" si="97"/>
        <v>5.7284090909090919</v>
      </c>
      <c r="AA854" s="19">
        <f t="shared" si="98"/>
        <v>17.185227272727278</v>
      </c>
      <c r="AB854" s="19" t="s">
        <v>8887</v>
      </c>
    </row>
    <row r="855" spans="1:28" x14ac:dyDescent="0.35">
      <c r="A855" t="s">
        <v>1562</v>
      </c>
      <c r="B855" t="s">
        <v>3551</v>
      </c>
      <c r="C855" t="s">
        <v>3552</v>
      </c>
      <c r="D855" s="1">
        <v>44812</v>
      </c>
      <c r="E855">
        <f t="shared" si="95"/>
        <v>18</v>
      </c>
      <c r="F855" t="s">
        <v>1569</v>
      </c>
      <c r="G855">
        <v>600</v>
      </c>
      <c r="H855">
        <f t="shared" si="92"/>
        <v>60</v>
      </c>
      <c r="I855" t="s">
        <v>9</v>
      </c>
      <c r="J855">
        <v>1</v>
      </c>
      <c r="L855" t="s">
        <v>6</v>
      </c>
      <c r="M855" t="str">
        <f t="shared" si="93"/>
        <v>M</v>
      </c>
      <c r="N855" t="s">
        <v>1639</v>
      </c>
      <c r="O855" t="s">
        <v>2185</v>
      </c>
      <c r="P855" t="s">
        <v>557</v>
      </c>
      <c r="Q855">
        <v>3</v>
      </c>
      <c r="R855">
        <f t="shared" si="96"/>
        <v>2019</v>
      </c>
      <c r="S855" t="s">
        <v>8</v>
      </c>
      <c r="T855" t="s">
        <v>8</v>
      </c>
      <c r="U855" t="s">
        <v>9086</v>
      </c>
      <c r="V855">
        <f>VLOOKUP(P855,'PBT Tag Rates'!$B$5:$E$34,4,FALSE)</f>
        <v>0.95971980899999998</v>
      </c>
      <c r="W855">
        <v>1</v>
      </c>
      <c r="X855" s="16">
        <f>IFERROR(LOOKUP(H855,{30,43,48,53,58,63,68,73,78,83,88,93,97},{42,47,52,57,62,67,72,77,82,87,92,99,100}),999)</f>
        <v>62</v>
      </c>
      <c r="Y855" s="19">
        <f t="shared" si="94"/>
        <v>5.6818181818181825</v>
      </c>
      <c r="Z855" s="19">
        <f t="shared" si="97"/>
        <v>5.7284090909090919</v>
      </c>
      <c r="AA855" s="19">
        <f t="shared" si="98"/>
        <v>17.185227272727278</v>
      </c>
      <c r="AB855" s="19" t="s">
        <v>8887</v>
      </c>
    </row>
    <row r="856" spans="1:28" x14ac:dyDescent="0.35">
      <c r="A856" t="s">
        <v>1562</v>
      </c>
      <c r="B856" t="s">
        <v>3553</v>
      </c>
      <c r="C856" t="s">
        <v>3554</v>
      </c>
      <c r="D856" s="1">
        <v>44812</v>
      </c>
      <c r="E856">
        <f t="shared" si="95"/>
        <v>18</v>
      </c>
      <c r="F856" t="s">
        <v>16</v>
      </c>
      <c r="G856">
        <v>770</v>
      </c>
      <c r="H856">
        <f t="shared" si="92"/>
        <v>77</v>
      </c>
      <c r="I856" t="s">
        <v>7</v>
      </c>
      <c r="J856" t="s">
        <v>8</v>
      </c>
      <c r="L856" t="s">
        <v>16</v>
      </c>
      <c r="M856" t="str">
        <f t="shared" si="93"/>
        <v>F</v>
      </c>
      <c r="N856" t="s">
        <v>145</v>
      </c>
      <c r="O856" t="s">
        <v>146</v>
      </c>
      <c r="P856" t="s">
        <v>19</v>
      </c>
      <c r="Q856">
        <v>4</v>
      </c>
      <c r="R856">
        <f t="shared" si="96"/>
        <v>2018</v>
      </c>
      <c r="S856" t="s">
        <v>8</v>
      </c>
      <c r="T856" t="s">
        <v>8</v>
      </c>
      <c r="U856" t="s">
        <v>8875</v>
      </c>
      <c r="V856">
        <f>VLOOKUP(P856,'PBT Tag Rates'!$B$5:$E$34,4,FALSE)</f>
        <v>0.80551598400000002</v>
      </c>
      <c r="W856">
        <v>1</v>
      </c>
      <c r="X856" s="16">
        <f>IFERROR(LOOKUP(H856,{30,43,48,53,58,63,68,73,78,83,88,93,97},{42,47,52,57,62,67,72,77,82,87,92,99,100}),999)</f>
        <v>77</v>
      </c>
      <c r="Y856" s="19">
        <f t="shared" si="94"/>
        <v>5.6818181818181825</v>
      </c>
      <c r="Z856" s="19">
        <f t="shared" si="97"/>
        <v>5.7284090909090919</v>
      </c>
      <c r="AA856" s="19">
        <f t="shared" si="98"/>
        <v>17.185227272727278</v>
      </c>
      <c r="AB856" s="19" t="s">
        <v>8886</v>
      </c>
    </row>
    <row r="857" spans="1:28" x14ac:dyDescent="0.35">
      <c r="A857" t="s">
        <v>1562</v>
      </c>
      <c r="B857" t="s">
        <v>3555</v>
      </c>
      <c r="C857" t="s">
        <v>3556</v>
      </c>
      <c r="D857" s="1">
        <v>44812</v>
      </c>
      <c r="E857">
        <f t="shared" si="95"/>
        <v>18</v>
      </c>
      <c r="F857" t="s">
        <v>16</v>
      </c>
      <c r="G857">
        <v>770</v>
      </c>
      <c r="H857">
        <f t="shared" si="92"/>
        <v>77</v>
      </c>
      <c r="I857" t="s">
        <v>9</v>
      </c>
      <c r="J857">
        <v>1</v>
      </c>
      <c r="L857" t="s">
        <v>16</v>
      </c>
      <c r="M857" t="str">
        <f t="shared" si="93"/>
        <v>F</v>
      </c>
      <c r="N857" t="s">
        <v>697</v>
      </c>
      <c r="O857" t="s">
        <v>698</v>
      </c>
      <c r="P857" t="s">
        <v>19</v>
      </c>
      <c r="Q857">
        <v>4</v>
      </c>
      <c r="R857">
        <f t="shared" si="96"/>
        <v>2018</v>
      </c>
      <c r="S857" t="s">
        <v>8</v>
      </c>
      <c r="T857" t="s">
        <v>8</v>
      </c>
      <c r="U857" t="s">
        <v>9087</v>
      </c>
      <c r="V857">
        <f>VLOOKUP(P857,'PBT Tag Rates'!$B$5:$E$34,4,FALSE)</f>
        <v>0.80551598400000002</v>
      </c>
      <c r="W857">
        <v>1</v>
      </c>
      <c r="X857" s="16">
        <f>IFERROR(LOOKUP(H857,{30,43,48,53,58,63,68,73,78,83,88,93,97},{42,47,52,57,62,67,72,77,82,87,92,99,100}),999)</f>
        <v>77</v>
      </c>
      <c r="Y857" s="19">
        <f t="shared" si="94"/>
        <v>5.6818181818181825</v>
      </c>
      <c r="Z857" s="19">
        <f t="shared" si="97"/>
        <v>5.7284090909090919</v>
      </c>
      <c r="AA857" s="19">
        <f t="shared" si="98"/>
        <v>17.185227272727278</v>
      </c>
      <c r="AB857" s="19" t="s">
        <v>8887</v>
      </c>
    </row>
    <row r="858" spans="1:28" x14ac:dyDescent="0.35">
      <c r="A858" t="s">
        <v>1562</v>
      </c>
      <c r="B858" t="s">
        <v>3557</v>
      </c>
      <c r="C858" t="s">
        <v>3558</v>
      </c>
      <c r="D858" s="1">
        <v>44812</v>
      </c>
      <c r="E858">
        <f t="shared" si="95"/>
        <v>18</v>
      </c>
      <c r="F858" t="s">
        <v>6</v>
      </c>
      <c r="G858">
        <v>680</v>
      </c>
      <c r="H858">
        <f t="shared" si="92"/>
        <v>68</v>
      </c>
      <c r="I858" t="s">
        <v>9</v>
      </c>
      <c r="J858">
        <v>1</v>
      </c>
      <c r="L858" t="s">
        <v>6</v>
      </c>
      <c r="M858" t="str">
        <f t="shared" si="93"/>
        <v>M</v>
      </c>
      <c r="N858" t="s">
        <v>1125</v>
      </c>
      <c r="O858" t="s">
        <v>1126</v>
      </c>
      <c r="P858" t="s">
        <v>557</v>
      </c>
      <c r="Q858">
        <v>3</v>
      </c>
      <c r="R858">
        <f t="shared" si="96"/>
        <v>2019</v>
      </c>
      <c r="S858" t="s">
        <v>8</v>
      </c>
      <c r="T858" t="s">
        <v>8</v>
      </c>
      <c r="U858" t="s">
        <v>9006</v>
      </c>
      <c r="V858">
        <f>VLOOKUP(P858,'PBT Tag Rates'!$B$5:$E$34,4,FALSE)</f>
        <v>0.95971980899999998</v>
      </c>
      <c r="W858">
        <v>1</v>
      </c>
      <c r="X858" s="16">
        <f>IFERROR(LOOKUP(H858,{30,43,48,53,58,63,68,73,78,83,88,93,97},{42,47,52,57,62,67,72,77,82,87,92,99,100}),999)</f>
        <v>72</v>
      </c>
      <c r="Y858" s="19">
        <f t="shared" si="94"/>
        <v>5.6818181818181825</v>
      </c>
      <c r="Z858" s="19">
        <f t="shared" si="97"/>
        <v>5.7284090909090919</v>
      </c>
      <c r="AA858" s="19">
        <f t="shared" si="98"/>
        <v>17.185227272727278</v>
      </c>
      <c r="AB858" s="19" t="s">
        <v>8886</v>
      </c>
    </row>
    <row r="859" spans="1:28" x14ac:dyDescent="0.35">
      <c r="A859" t="s">
        <v>1562</v>
      </c>
      <c r="B859" t="s">
        <v>3559</v>
      </c>
      <c r="C859" t="s">
        <v>3560</v>
      </c>
      <c r="D859" s="1">
        <v>44812</v>
      </c>
      <c r="E859">
        <f t="shared" si="95"/>
        <v>18</v>
      </c>
      <c r="F859" t="s">
        <v>1569</v>
      </c>
      <c r="G859">
        <v>590</v>
      </c>
      <c r="H859">
        <f t="shared" si="92"/>
        <v>59</v>
      </c>
      <c r="I859" t="s">
        <v>7</v>
      </c>
      <c r="J859" t="s">
        <v>8</v>
      </c>
      <c r="L859" t="s">
        <v>6</v>
      </c>
      <c r="M859" t="str">
        <f t="shared" si="93"/>
        <v>M</v>
      </c>
      <c r="N859" t="s">
        <v>852</v>
      </c>
      <c r="O859" t="s">
        <v>853</v>
      </c>
      <c r="P859" t="s">
        <v>557</v>
      </c>
      <c r="Q859">
        <v>3</v>
      </c>
      <c r="R859">
        <f t="shared" si="96"/>
        <v>2019</v>
      </c>
      <c r="S859" t="s">
        <v>8</v>
      </c>
      <c r="T859" t="s">
        <v>8</v>
      </c>
      <c r="U859" t="s">
        <v>9088</v>
      </c>
      <c r="V859">
        <f>VLOOKUP(P859,'PBT Tag Rates'!$B$5:$E$34,4,FALSE)</f>
        <v>0.95971980899999998</v>
      </c>
      <c r="W859">
        <v>1</v>
      </c>
      <c r="X859" s="16">
        <f>IFERROR(LOOKUP(H859,{30,43,48,53,58,63,68,73,78,83,88,93,97},{42,47,52,57,62,67,72,77,82,87,92,99,100}),999)</f>
        <v>62</v>
      </c>
      <c r="Y859" s="19">
        <f t="shared" si="94"/>
        <v>5.6818181818181825</v>
      </c>
      <c r="Z859" s="19">
        <f t="shared" si="97"/>
        <v>5.7284090909090919</v>
      </c>
      <c r="AA859" s="19">
        <f t="shared" si="98"/>
        <v>17.185227272727278</v>
      </c>
      <c r="AB859" s="19" t="s">
        <v>8887</v>
      </c>
    </row>
    <row r="860" spans="1:28" x14ac:dyDescent="0.35">
      <c r="A860" t="s">
        <v>1562</v>
      </c>
      <c r="B860" t="s">
        <v>3561</v>
      </c>
      <c r="C860" t="s">
        <v>3562</v>
      </c>
      <c r="D860" s="1">
        <v>44813</v>
      </c>
      <c r="E860">
        <f t="shared" si="95"/>
        <v>18</v>
      </c>
      <c r="F860" t="s">
        <v>16</v>
      </c>
      <c r="G860">
        <v>700</v>
      </c>
      <c r="H860">
        <f t="shared" si="92"/>
        <v>70</v>
      </c>
      <c r="I860" t="s">
        <v>7</v>
      </c>
      <c r="J860" t="s">
        <v>8</v>
      </c>
      <c r="L860" t="s">
        <v>6</v>
      </c>
      <c r="M860" t="str">
        <f t="shared" si="93"/>
        <v>M</v>
      </c>
      <c r="N860" t="s">
        <v>646</v>
      </c>
      <c r="O860" t="s">
        <v>3563</v>
      </c>
      <c r="P860" t="s">
        <v>19</v>
      </c>
      <c r="Q860">
        <v>4</v>
      </c>
      <c r="R860">
        <f t="shared" si="96"/>
        <v>2018</v>
      </c>
      <c r="S860" t="s">
        <v>8</v>
      </c>
      <c r="T860" t="s">
        <v>8</v>
      </c>
      <c r="U860" t="s">
        <v>9086</v>
      </c>
      <c r="V860">
        <f>VLOOKUP(P860,'PBT Tag Rates'!$B$5:$E$34,4,FALSE)</f>
        <v>0.80551598400000002</v>
      </c>
      <c r="W860">
        <v>1</v>
      </c>
      <c r="X860" s="16">
        <f>IFERROR(LOOKUP(H860,{30,43,48,53,58,63,68,73,78,83,88,93,97},{42,47,52,57,62,67,72,77,82,87,92,99,100}),999)</f>
        <v>72</v>
      </c>
      <c r="Y860" s="19">
        <f t="shared" si="94"/>
        <v>5.6818181818181825</v>
      </c>
      <c r="Z860" s="19">
        <f t="shared" si="97"/>
        <v>5.7284090909090919</v>
      </c>
      <c r="AA860" s="19">
        <f t="shared" si="98"/>
        <v>17.185227272727278</v>
      </c>
      <c r="AB860" s="19" t="s">
        <v>8887</v>
      </c>
    </row>
    <row r="861" spans="1:28" x14ac:dyDescent="0.35">
      <c r="A861" t="s">
        <v>1562</v>
      </c>
      <c r="B861" t="s">
        <v>3564</v>
      </c>
      <c r="C861" t="s">
        <v>3565</v>
      </c>
      <c r="D861" s="1">
        <v>44813</v>
      </c>
      <c r="E861">
        <f t="shared" si="95"/>
        <v>18</v>
      </c>
      <c r="F861" t="s">
        <v>1569</v>
      </c>
      <c r="G861">
        <v>640</v>
      </c>
      <c r="H861">
        <f t="shared" si="92"/>
        <v>64</v>
      </c>
      <c r="I861" t="s">
        <v>9</v>
      </c>
      <c r="J861">
        <v>1</v>
      </c>
      <c r="L861" t="s">
        <v>6</v>
      </c>
      <c r="M861" t="str">
        <f t="shared" si="93"/>
        <v>M</v>
      </c>
      <c r="N861" t="s">
        <v>94</v>
      </c>
      <c r="O861" t="s">
        <v>1346</v>
      </c>
      <c r="P861" t="s">
        <v>19</v>
      </c>
      <c r="Q861">
        <v>4</v>
      </c>
      <c r="R861">
        <f t="shared" si="96"/>
        <v>2018</v>
      </c>
      <c r="S861" t="s">
        <v>8</v>
      </c>
      <c r="T861" t="s">
        <v>8</v>
      </c>
      <c r="U861" t="s">
        <v>9007</v>
      </c>
      <c r="V861">
        <f>VLOOKUP(P861,'PBT Tag Rates'!$B$5:$E$34,4,FALSE)</f>
        <v>0.80551598400000002</v>
      </c>
      <c r="W861">
        <v>1</v>
      </c>
      <c r="X861" s="16">
        <f>IFERROR(LOOKUP(H861,{30,43,48,53,58,63,68,73,78,83,88,93,97},{42,47,52,57,62,67,72,77,82,87,92,99,100}),999)</f>
        <v>67</v>
      </c>
      <c r="Y861" s="19">
        <f t="shared" si="94"/>
        <v>5.6818181818181825</v>
      </c>
      <c r="Z861" s="19">
        <f t="shared" si="97"/>
        <v>5.7284090909090919</v>
      </c>
      <c r="AA861" s="19">
        <f t="shared" si="98"/>
        <v>17.185227272727278</v>
      </c>
      <c r="AB861" s="19" t="s">
        <v>8886</v>
      </c>
    </row>
    <row r="862" spans="1:28" x14ac:dyDescent="0.35">
      <c r="A862" t="s">
        <v>1562</v>
      </c>
      <c r="B862" t="s">
        <v>3566</v>
      </c>
      <c r="C862" t="s">
        <v>3567</v>
      </c>
      <c r="D862" s="1">
        <v>44813</v>
      </c>
      <c r="E862">
        <f t="shared" si="95"/>
        <v>18</v>
      </c>
      <c r="F862" t="s">
        <v>1569</v>
      </c>
      <c r="G862">
        <v>610</v>
      </c>
      <c r="H862">
        <f t="shared" si="92"/>
        <v>61</v>
      </c>
      <c r="I862" t="s">
        <v>7</v>
      </c>
      <c r="J862" t="s">
        <v>8</v>
      </c>
      <c r="L862" t="s">
        <v>6</v>
      </c>
      <c r="M862" t="str">
        <f t="shared" si="93"/>
        <v>M</v>
      </c>
      <c r="N862" t="s">
        <v>874</v>
      </c>
      <c r="O862" t="s">
        <v>875</v>
      </c>
      <c r="P862" t="s">
        <v>557</v>
      </c>
      <c r="Q862">
        <v>3</v>
      </c>
      <c r="R862">
        <f t="shared" si="96"/>
        <v>2019</v>
      </c>
      <c r="S862" t="s">
        <v>8</v>
      </c>
      <c r="T862" t="s">
        <v>8</v>
      </c>
      <c r="U862" t="s">
        <v>9086</v>
      </c>
      <c r="V862">
        <f>VLOOKUP(P862,'PBT Tag Rates'!$B$5:$E$34,4,FALSE)</f>
        <v>0.95971980899999998</v>
      </c>
      <c r="W862">
        <v>1</v>
      </c>
      <c r="X862" s="16">
        <f>IFERROR(LOOKUP(H862,{30,43,48,53,58,63,68,73,78,83,88,93,97},{42,47,52,57,62,67,72,77,82,87,92,99,100}),999)</f>
        <v>62</v>
      </c>
      <c r="Y862" s="19">
        <f t="shared" si="94"/>
        <v>5.6818181818181825</v>
      </c>
      <c r="Z862" s="19">
        <f t="shared" si="97"/>
        <v>5.7284090909090919</v>
      </c>
      <c r="AA862" s="19">
        <f t="shared" si="98"/>
        <v>17.185227272727278</v>
      </c>
      <c r="AB862" s="19" t="s">
        <v>8887</v>
      </c>
    </row>
    <row r="863" spans="1:28" x14ac:dyDescent="0.35">
      <c r="A863" t="s">
        <v>1562</v>
      </c>
      <c r="B863" t="s">
        <v>3568</v>
      </c>
      <c r="C863" t="s">
        <v>3569</v>
      </c>
      <c r="D863" s="1">
        <v>44813</v>
      </c>
      <c r="E863">
        <f t="shared" si="95"/>
        <v>18</v>
      </c>
      <c r="F863" t="s">
        <v>1569</v>
      </c>
      <c r="G863">
        <v>610</v>
      </c>
      <c r="H863">
        <f t="shared" si="92"/>
        <v>61</v>
      </c>
      <c r="I863" t="s">
        <v>7</v>
      </c>
      <c r="J863" t="s">
        <v>8</v>
      </c>
      <c r="L863" t="s">
        <v>6</v>
      </c>
      <c r="M863" t="str">
        <f t="shared" si="93"/>
        <v>M</v>
      </c>
      <c r="N863" t="s">
        <v>2276</v>
      </c>
      <c r="O863" t="s">
        <v>3570</v>
      </c>
      <c r="P863" t="s">
        <v>557</v>
      </c>
      <c r="Q863">
        <v>3</v>
      </c>
      <c r="R863">
        <f t="shared" si="96"/>
        <v>2019</v>
      </c>
      <c r="S863" t="s">
        <v>8</v>
      </c>
      <c r="T863" t="s">
        <v>8</v>
      </c>
      <c r="U863" t="s">
        <v>9086</v>
      </c>
      <c r="V863">
        <f>VLOOKUP(P863,'PBT Tag Rates'!$B$5:$E$34,4,FALSE)</f>
        <v>0.95971980899999998</v>
      </c>
      <c r="W863">
        <v>1</v>
      </c>
      <c r="X863" s="16">
        <f>IFERROR(LOOKUP(H863,{30,43,48,53,58,63,68,73,78,83,88,93,97},{42,47,52,57,62,67,72,77,82,87,92,99,100}),999)</f>
        <v>62</v>
      </c>
      <c r="Y863" s="19">
        <f t="shared" si="94"/>
        <v>5.6818181818181825</v>
      </c>
      <c r="Z863" s="19">
        <f t="shared" si="97"/>
        <v>5.7284090909090919</v>
      </c>
      <c r="AA863" s="19">
        <f t="shared" si="98"/>
        <v>17.185227272727278</v>
      </c>
      <c r="AB863" s="19" t="s">
        <v>8887</v>
      </c>
    </row>
    <row r="864" spans="1:28" x14ac:dyDescent="0.35">
      <c r="A864" t="s">
        <v>1562</v>
      </c>
      <c r="B864" t="s">
        <v>3571</v>
      </c>
      <c r="C864" t="s">
        <v>3572</v>
      </c>
      <c r="D864" s="1">
        <v>44813</v>
      </c>
      <c r="E864">
        <f t="shared" si="95"/>
        <v>18</v>
      </c>
      <c r="F864" t="s">
        <v>1569</v>
      </c>
      <c r="G864">
        <v>690</v>
      </c>
      <c r="H864">
        <f t="shared" si="92"/>
        <v>69</v>
      </c>
      <c r="I864" t="s">
        <v>7</v>
      </c>
      <c r="J864" t="s">
        <v>8</v>
      </c>
      <c r="L864" t="s">
        <v>16</v>
      </c>
      <c r="M864" t="str">
        <f t="shared" si="93"/>
        <v>F</v>
      </c>
      <c r="N864" t="s">
        <v>869</v>
      </c>
      <c r="O864" t="s">
        <v>870</v>
      </c>
      <c r="P864" t="s">
        <v>557</v>
      </c>
      <c r="Q864">
        <v>3</v>
      </c>
      <c r="R864">
        <f t="shared" si="96"/>
        <v>2019</v>
      </c>
      <c r="S864" t="s">
        <v>8</v>
      </c>
      <c r="T864" t="s">
        <v>8</v>
      </c>
      <c r="U864" t="s">
        <v>9090</v>
      </c>
      <c r="V864">
        <f>VLOOKUP(P864,'PBT Tag Rates'!$B$5:$E$34,4,FALSE)</f>
        <v>0.95971980899999998</v>
      </c>
      <c r="W864">
        <v>1</v>
      </c>
      <c r="X864" s="16">
        <f>IFERROR(LOOKUP(H864,{30,43,48,53,58,63,68,73,78,83,88,93,97},{42,47,52,57,62,67,72,77,82,87,92,99,100}),999)</f>
        <v>72</v>
      </c>
      <c r="Y864" s="19">
        <f t="shared" si="94"/>
        <v>5.6818181818181825</v>
      </c>
      <c r="Z864" s="19">
        <f t="shared" si="97"/>
        <v>5.7284090909090919</v>
      </c>
      <c r="AA864" s="19">
        <f t="shared" si="98"/>
        <v>17.185227272727278</v>
      </c>
      <c r="AB864" s="19" t="s">
        <v>8887</v>
      </c>
    </row>
    <row r="865" spans="1:28" x14ac:dyDescent="0.35">
      <c r="A865" t="s">
        <v>1562</v>
      </c>
      <c r="B865" t="s">
        <v>3573</v>
      </c>
      <c r="C865" t="s">
        <v>3574</v>
      </c>
      <c r="D865" s="1">
        <v>44813</v>
      </c>
      <c r="E865">
        <f t="shared" si="95"/>
        <v>18</v>
      </c>
      <c r="F865" t="s">
        <v>16</v>
      </c>
      <c r="G865">
        <v>820</v>
      </c>
      <c r="H865">
        <f t="shared" si="92"/>
        <v>82</v>
      </c>
      <c r="I865" t="s">
        <v>7</v>
      </c>
      <c r="J865" t="s">
        <v>8</v>
      </c>
      <c r="L865" t="s">
        <v>16</v>
      </c>
      <c r="M865" t="str">
        <f t="shared" si="93"/>
        <v>F</v>
      </c>
      <c r="N865" t="s">
        <v>8</v>
      </c>
      <c r="O865" t="s">
        <v>8</v>
      </c>
      <c r="P865" t="s">
        <v>11</v>
      </c>
      <c r="Q865" t="s">
        <v>8</v>
      </c>
      <c r="R865" t="str">
        <f t="shared" si="96"/>
        <v>U</v>
      </c>
      <c r="S865" t="s">
        <v>12</v>
      </c>
      <c r="T865">
        <v>1</v>
      </c>
      <c r="U865" t="s">
        <v>11</v>
      </c>
      <c r="V865" t="e">
        <f>VLOOKUP(P865,'PBT Tag Rates'!$B$5:$E$34,4,FALSE)</f>
        <v>#N/A</v>
      </c>
      <c r="W865">
        <v>1</v>
      </c>
      <c r="X865" s="16">
        <f>IFERROR(LOOKUP(H865,{30,43,48,53,58,63,68,73,78,83,88,93,97},{42,47,52,57,62,67,72,77,82,87,92,99,100}),999)</f>
        <v>82</v>
      </c>
      <c r="Y865" s="19">
        <f t="shared" si="94"/>
        <v>5.6818181818181825</v>
      </c>
      <c r="Z865" s="19">
        <f t="shared" si="97"/>
        <v>5.7284090909090919</v>
      </c>
      <c r="AA865" s="19">
        <f t="shared" si="98"/>
        <v>17.185227272727278</v>
      </c>
      <c r="AB865" s="19" t="s">
        <v>8887</v>
      </c>
    </row>
    <row r="866" spans="1:28" x14ac:dyDescent="0.35">
      <c r="A866" t="s">
        <v>1562</v>
      </c>
      <c r="B866" t="s">
        <v>3575</v>
      </c>
      <c r="C866" t="s">
        <v>3576</v>
      </c>
      <c r="D866" s="1">
        <v>44813</v>
      </c>
      <c r="E866">
        <f t="shared" si="95"/>
        <v>18</v>
      </c>
      <c r="F866" t="s">
        <v>1569</v>
      </c>
      <c r="G866">
        <v>680</v>
      </c>
      <c r="H866">
        <f t="shared" si="92"/>
        <v>68</v>
      </c>
      <c r="I866" t="s">
        <v>7</v>
      </c>
      <c r="J866" t="s">
        <v>8</v>
      </c>
      <c r="L866" t="s">
        <v>6</v>
      </c>
      <c r="M866" t="str">
        <f t="shared" si="93"/>
        <v>M</v>
      </c>
      <c r="N866" t="s">
        <v>1889</v>
      </c>
      <c r="O866" t="s">
        <v>3284</v>
      </c>
      <c r="P866" t="s">
        <v>557</v>
      </c>
      <c r="Q866">
        <v>3</v>
      </c>
      <c r="R866">
        <f t="shared" si="96"/>
        <v>2019</v>
      </c>
      <c r="S866" t="s">
        <v>8</v>
      </c>
      <c r="T866" t="s">
        <v>8</v>
      </c>
      <c r="U866" t="s">
        <v>9088</v>
      </c>
      <c r="V866">
        <f>VLOOKUP(P866,'PBT Tag Rates'!$B$5:$E$34,4,FALSE)</f>
        <v>0.95971980899999998</v>
      </c>
      <c r="W866">
        <v>1</v>
      </c>
      <c r="X866" s="16">
        <f>IFERROR(LOOKUP(H866,{30,43,48,53,58,63,68,73,78,83,88,93,97},{42,47,52,57,62,67,72,77,82,87,92,99,100}),999)</f>
        <v>72</v>
      </c>
      <c r="Y866" s="19">
        <f t="shared" si="94"/>
        <v>5.6818181818181825</v>
      </c>
      <c r="Z866" s="19">
        <f t="shared" si="97"/>
        <v>5.7284090909090919</v>
      </c>
      <c r="AA866" s="19">
        <f t="shared" si="98"/>
        <v>17.185227272727278</v>
      </c>
      <c r="AB866" s="19" t="s">
        <v>8887</v>
      </c>
    </row>
    <row r="867" spans="1:28" x14ac:dyDescent="0.35">
      <c r="A867" t="s">
        <v>1562</v>
      </c>
      <c r="B867" t="s">
        <v>3577</v>
      </c>
      <c r="C867" t="s">
        <v>3578</v>
      </c>
      <c r="D867" s="1">
        <v>44813</v>
      </c>
      <c r="E867">
        <f t="shared" si="95"/>
        <v>18</v>
      </c>
      <c r="F867" t="s">
        <v>6</v>
      </c>
      <c r="G867">
        <v>620</v>
      </c>
      <c r="H867">
        <f t="shared" si="92"/>
        <v>62</v>
      </c>
      <c r="I867" t="s">
        <v>9</v>
      </c>
      <c r="J867">
        <v>1</v>
      </c>
      <c r="L867" t="s">
        <v>6</v>
      </c>
      <c r="M867" t="str">
        <f t="shared" si="93"/>
        <v>M</v>
      </c>
      <c r="N867" t="s">
        <v>134</v>
      </c>
      <c r="O867" t="s">
        <v>3579</v>
      </c>
      <c r="P867" t="s">
        <v>19</v>
      </c>
      <c r="Q867">
        <v>4</v>
      </c>
      <c r="R867">
        <f t="shared" si="96"/>
        <v>2018</v>
      </c>
      <c r="S867" t="s">
        <v>8</v>
      </c>
      <c r="T867" t="s">
        <v>8</v>
      </c>
      <c r="U867" t="s">
        <v>9007</v>
      </c>
      <c r="V867">
        <f>VLOOKUP(P867,'PBT Tag Rates'!$B$5:$E$34,4,FALSE)</f>
        <v>0.80551598400000002</v>
      </c>
      <c r="W867">
        <v>1</v>
      </c>
      <c r="X867" s="16">
        <f>IFERROR(LOOKUP(H867,{30,43,48,53,58,63,68,73,78,83,88,93,97},{42,47,52,57,62,67,72,77,82,87,92,99,100}),999)</f>
        <v>62</v>
      </c>
      <c r="Y867" s="19">
        <f t="shared" si="94"/>
        <v>5.6818181818181825</v>
      </c>
      <c r="Z867" s="19">
        <f t="shared" si="97"/>
        <v>5.7284090909090919</v>
      </c>
      <c r="AA867" s="19">
        <f t="shared" si="98"/>
        <v>17.185227272727278</v>
      </c>
      <c r="AB867" s="19" t="s">
        <v>8886</v>
      </c>
    </row>
    <row r="868" spans="1:28" x14ac:dyDescent="0.35">
      <c r="A868" t="s">
        <v>1562</v>
      </c>
      <c r="B868" t="s">
        <v>3580</v>
      </c>
      <c r="C868" t="s">
        <v>3581</v>
      </c>
      <c r="D868" s="1">
        <v>44813</v>
      </c>
      <c r="E868">
        <f t="shared" si="95"/>
        <v>18</v>
      </c>
      <c r="F868" t="s">
        <v>6</v>
      </c>
      <c r="G868">
        <v>770</v>
      </c>
      <c r="H868">
        <f t="shared" si="92"/>
        <v>77</v>
      </c>
      <c r="I868" t="s">
        <v>7</v>
      </c>
      <c r="J868" t="s">
        <v>8</v>
      </c>
      <c r="L868" t="s">
        <v>6</v>
      </c>
      <c r="M868" t="str">
        <f t="shared" si="93"/>
        <v>M</v>
      </c>
      <c r="N868" t="s">
        <v>1134</v>
      </c>
      <c r="O868" t="s">
        <v>1135</v>
      </c>
      <c r="P868" t="s">
        <v>19</v>
      </c>
      <c r="Q868">
        <v>4</v>
      </c>
      <c r="R868">
        <f t="shared" si="96"/>
        <v>2018</v>
      </c>
      <c r="S868" t="s">
        <v>8</v>
      </c>
      <c r="T868" t="s">
        <v>8</v>
      </c>
      <c r="U868" t="s">
        <v>9084</v>
      </c>
      <c r="V868">
        <f>VLOOKUP(P868,'PBT Tag Rates'!$B$5:$E$34,4,FALSE)</f>
        <v>0.80551598400000002</v>
      </c>
      <c r="W868">
        <v>1</v>
      </c>
      <c r="X868" s="16">
        <f>IFERROR(LOOKUP(H868,{30,43,48,53,58,63,68,73,78,83,88,93,97},{42,47,52,57,62,67,72,77,82,87,92,99,100}),999)</f>
        <v>77</v>
      </c>
      <c r="Y868" s="19">
        <f t="shared" si="94"/>
        <v>5.6818181818181825</v>
      </c>
      <c r="Z868" s="19">
        <f t="shared" si="97"/>
        <v>5.7284090909090919</v>
      </c>
      <c r="AA868" s="19">
        <f t="shared" si="98"/>
        <v>17.185227272727278</v>
      </c>
      <c r="AB868" s="19" t="s">
        <v>8887</v>
      </c>
    </row>
    <row r="869" spans="1:28" x14ac:dyDescent="0.35">
      <c r="A869" t="s">
        <v>1562</v>
      </c>
      <c r="B869" t="s">
        <v>3582</v>
      </c>
      <c r="C869" t="s">
        <v>3583</v>
      </c>
      <c r="D869" s="1">
        <v>44813</v>
      </c>
      <c r="E869">
        <f t="shared" si="95"/>
        <v>18</v>
      </c>
      <c r="F869" t="s">
        <v>1569</v>
      </c>
      <c r="G869">
        <v>620</v>
      </c>
      <c r="H869">
        <f t="shared" si="92"/>
        <v>62</v>
      </c>
      <c r="I869" t="s">
        <v>9</v>
      </c>
      <c r="J869">
        <v>1</v>
      </c>
      <c r="L869" t="s">
        <v>6</v>
      </c>
      <c r="M869" t="str">
        <f t="shared" si="93"/>
        <v>M</v>
      </c>
      <c r="N869" t="s">
        <v>3584</v>
      </c>
      <c r="O869" t="s">
        <v>3585</v>
      </c>
      <c r="P869" t="s">
        <v>557</v>
      </c>
      <c r="Q869">
        <v>3</v>
      </c>
      <c r="R869">
        <f t="shared" si="96"/>
        <v>2019</v>
      </c>
      <c r="S869" t="s">
        <v>8</v>
      </c>
      <c r="T869" t="s">
        <v>8</v>
      </c>
      <c r="U869" t="s">
        <v>9084</v>
      </c>
      <c r="V869">
        <f>VLOOKUP(P869,'PBT Tag Rates'!$B$5:$E$34,4,FALSE)</f>
        <v>0.95971980899999998</v>
      </c>
      <c r="W869">
        <v>1</v>
      </c>
      <c r="X869" s="16">
        <f>IFERROR(LOOKUP(H869,{30,43,48,53,58,63,68,73,78,83,88,93,97},{42,47,52,57,62,67,72,77,82,87,92,99,100}),999)</f>
        <v>62</v>
      </c>
      <c r="Y869" s="19">
        <f t="shared" si="94"/>
        <v>5.6818181818181825</v>
      </c>
      <c r="Z869" s="19">
        <f t="shared" si="97"/>
        <v>5.7284090909090919</v>
      </c>
      <c r="AA869" s="19">
        <f t="shared" si="98"/>
        <v>17.185227272727278</v>
      </c>
      <c r="AB869" s="19" t="s">
        <v>8887</v>
      </c>
    </row>
    <row r="870" spans="1:28" x14ac:dyDescent="0.35">
      <c r="A870" t="s">
        <v>1562</v>
      </c>
      <c r="B870" t="s">
        <v>3586</v>
      </c>
      <c r="C870" t="s">
        <v>3587</v>
      </c>
      <c r="D870" s="1">
        <v>44813</v>
      </c>
      <c r="E870">
        <f t="shared" si="95"/>
        <v>18</v>
      </c>
      <c r="F870" t="s">
        <v>1569</v>
      </c>
      <c r="G870">
        <v>700</v>
      </c>
      <c r="H870">
        <f t="shared" si="92"/>
        <v>70</v>
      </c>
      <c r="I870" t="s">
        <v>7</v>
      </c>
      <c r="J870" t="s">
        <v>8</v>
      </c>
      <c r="L870" t="s">
        <v>6</v>
      </c>
      <c r="M870" t="str">
        <f t="shared" si="93"/>
        <v>M</v>
      </c>
      <c r="N870" t="s">
        <v>3588</v>
      </c>
      <c r="O870" t="s">
        <v>3589</v>
      </c>
      <c r="P870" t="s">
        <v>557</v>
      </c>
      <c r="Q870">
        <v>3</v>
      </c>
      <c r="R870">
        <f t="shared" si="96"/>
        <v>2019</v>
      </c>
      <c r="S870" t="s">
        <v>8</v>
      </c>
      <c r="T870" t="s">
        <v>8</v>
      </c>
      <c r="U870" t="s">
        <v>9090</v>
      </c>
      <c r="V870">
        <f>VLOOKUP(P870,'PBT Tag Rates'!$B$5:$E$34,4,FALSE)</f>
        <v>0.95971980899999998</v>
      </c>
      <c r="W870">
        <v>1</v>
      </c>
      <c r="X870" s="16">
        <f>IFERROR(LOOKUP(H870,{30,43,48,53,58,63,68,73,78,83,88,93,97},{42,47,52,57,62,67,72,77,82,87,92,99,100}),999)</f>
        <v>72</v>
      </c>
      <c r="Y870" s="19">
        <f t="shared" si="94"/>
        <v>5.6818181818181825</v>
      </c>
      <c r="Z870" s="19">
        <f t="shared" si="97"/>
        <v>5.7284090909090919</v>
      </c>
      <c r="AA870" s="19">
        <f t="shared" si="98"/>
        <v>17.185227272727278</v>
      </c>
      <c r="AB870" s="19" t="s">
        <v>8887</v>
      </c>
    </row>
    <row r="871" spans="1:28" x14ac:dyDescent="0.35">
      <c r="A871" t="s">
        <v>1562</v>
      </c>
      <c r="B871" t="s">
        <v>3590</v>
      </c>
      <c r="C871" t="s">
        <v>3591</v>
      </c>
      <c r="D871" s="1">
        <v>44813</v>
      </c>
      <c r="E871">
        <f t="shared" si="95"/>
        <v>18</v>
      </c>
      <c r="F871" t="s">
        <v>16</v>
      </c>
      <c r="G871">
        <v>720</v>
      </c>
      <c r="H871">
        <f t="shared" si="92"/>
        <v>72</v>
      </c>
      <c r="I871" t="s">
        <v>9</v>
      </c>
      <c r="J871">
        <v>1</v>
      </c>
      <c r="L871" t="s">
        <v>16</v>
      </c>
      <c r="M871" t="str">
        <f t="shared" si="93"/>
        <v>F</v>
      </c>
      <c r="N871" t="s">
        <v>280</v>
      </c>
      <c r="O871" t="s">
        <v>281</v>
      </c>
      <c r="P871" t="s">
        <v>19</v>
      </c>
      <c r="Q871">
        <v>4</v>
      </c>
      <c r="R871">
        <f t="shared" si="96"/>
        <v>2018</v>
      </c>
      <c r="S871" t="s">
        <v>8</v>
      </c>
      <c r="T871" t="s">
        <v>8</v>
      </c>
      <c r="U871" t="s">
        <v>9007</v>
      </c>
      <c r="V871">
        <f>VLOOKUP(P871,'PBT Tag Rates'!$B$5:$E$34,4,FALSE)</f>
        <v>0.80551598400000002</v>
      </c>
      <c r="W871">
        <v>1</v>
      </c>
      <c r="X871" s="16">
        <f>IFERROR(LOOKUP(H871,{30,43,48,53,58,63,68,73,78,83,88,93,97},{42,47,52,57,62,67,72,77,82,87,92,99,100}),999)</f>
        <v>72</v>
      </c>
      <c r="Y871" s="19">
        <f t="shared" si="94"/>
        <v>5.6818181818181825</v>
      </c>
      <c r="Z871" s="19">
        <f t="shared" si="97"/>
        <v>5.7284090909090919</v>
      </c>
      <c r="AA871" s="19">
        <f t="shared" si="98"/>
        <v>17.185227272727278</v>
      </c>
      <c r="AB871" s="19" t="s">
        <v>8886</v>
      </c>
    </row>
    <row r="872" spans="1:28" x14ac:dyDescent="0.35">
      <c r="A872" t="s">
        <v>1562</v>
      </c>
      <c r="B872" t="s">
        <v>3592</v>
      </c>
      <c r="C872" t="s">
        <v>3593</v>
      </c>
      <c r="D872" s="1">
        <v>44813</v>
      </c>
      <c r="E872">
        <f t="shared" si="95"/>
        <v>18</v>
      </c>
      <c r="F872" t="s">
        <v>16</v>
      </c>
      <c r="G872">
        <v>720</v>
      </c>
      <c r="H872">
        <f t="shared" si="92"/>
        <v>72</v>
      </c>
      <c r="I872" t="s">
        <v>9</v>
      </c>
      <c r="J872">
        <v>1</v>
      </c>
      <c r="L872" t="s">
        <v>16</v>
      </c>
      <c r="M872" t="str">
        <f t="shared" si="93"/>
        <v>F</v>
      </c>
      <c r="N872" t="s">
        <v>2017</v>
      </c>
      <c r="O872" t="s">
        <v>2018</v>
      </c>
      <c r="P872" t="s">
        <v>19</v>
      </c>
      <c r="Q872">
        <v>4</v>
      </c>
      <c r="R872">
        <f t="shared" si="96"/>
        <v>2018</v>
      </c>
      <c r="S872" t="s">
        <v>8</v>
      </c>
      <c r="T872" t="s">
        <v>8</v>
      </c>
      <c r="U872" t="s">
        <v>9007</v>
      </c>
      <c r="V872">
        <f>VLOOKUP(P872,'PBT Tag Rates'!$B$5:$E$34,4,FALSE)</f>
        <v>0.80551598400000002</v>
      </c>
      <c r="W872">
        <v>1</v>
      </c>
      <c r="X872" s="16">
        <f>IFERROR(LOOKUP(H872,{30,43,48,53,58,63,68,73,78,83,88,93,97},{42,47,52,57,62,67,72,77,82,87,92,99,100}),999)</f>
        <v>72</v>
      </c>
      <c r="Y872" s="19">
        <f t="shared" si="94"/>
        <v>5.6818181818181825</v>
      </c>
      <c r="Z872" s="19">
        <f t="shared" si="97"/>
        <v>5.7284090909090919</v>
      </c>
      <c r="AA872" s="19">
        <f t="shared" si="98"/>
        <v>17.185227272727278</v>
      </c>
      <c r="AB872" s="19" t="s">
        <v>8886</v>
      </c>
    </row>
    <row r="873" spans="1:28" x14ac:dyDescent="0.35">
      <c r="A873" t="s">
        <v>1562</v>
      </c>
      <c r="B873" t="s">
        <v>3594</v>
      </c>
      <c r="C873" t="s">
        <v>3595</v>
      </c>
      <c r="D873" s="1">
        <v>44813</v>
      </c>
      <c r="E873">
        <f t="shared" si="95"/>
        <v>18</v>
      </c>
      <c r="F873" t="s">
        <v>16</v>
      </c>
      <c r="G873">
        <v>640</v>
      </c>
      <c r="H873">
        <f t="shared" si="92"/>
        <v>64</v>
      </c>
      <c r="I873" t="s">
        <v>9</v>
      </c>
      <c r="J873">
        <v>1</v>
      </c>
      <c r="L873" t="s">
        <v>16</v>
      </c>
      <c r="M873" t="str">
        <f t="shared" si="93"/>
        <v>F</v>
      </c>
      <c r="N873" t="s">
        <v>80</v>
      </c>
      <c r="O873" t="s">
        <v>81</v>
      </c>
      <c r="P873" t="s">
        <v>19</v>
      </c>
      <c r="Q873">
        <v>4</v>
      </c>
      <c r="R873">
        <f t="shared" si="96"/>
        <v>2018</v>
      </c>
      <c r="S873" t="s">
        <v>8</v>
      </c>
      <c r="T873" t="s">
        <v>8</v>
      </c>
      <c r="U873" t="s">
        <v>9007</v>
      </c>
      <c r="V873">
        <f>VLOOKUP(P873,'PBT Tag Rates'!$B$5:$E$34,4,FALSE)</f>
        <v>0.80551598400000002</v>
      </c>
      <c r="W873">
        <v>1</v>
      </c>
      <c r="X873" s="16">
        <f>IFERROR(LOOKUP(H873,{30,43,48,53,58,63,68,73,78,83,88,93,97},{42,47,52,57,62,67,72,77,82,87,92,99,100}),999)</f>
        <v>67</v>
      </c>
      <c r="Y873" s="19">
        <f t="shared" si="94"/>
        <v>5.6818181818181825</v>
      </c>
      <c r="Z873" s="19">
        <f t="shared" si="97"/>
        <v>5.7284090909090919</v>
      </c>
      <c r="AA873" s="19">
        <f t="shared" si="98"/>
        <v>17.185227272727278</v>
      </c>
      <c r="AB873" s="19" t="s">
        <v>8886</v>
      </c>
    </row>
    <row r="874" spans="1:28" x14ac:dyDescent="0.35">
      <c r="A874" t="s">
        <v>1562</v>
      </c>
      <c r="B874" t="s">
        <v>3596</v>
      </c>
      <c r="C874" t="s">
        <v>3597</v>
      </c>
      <c r="D874" s="1">
        <v>44813</v>
      </c>
      <c r="E874">
        <f t="shared" si="95"/>
        <v>18</v>
      </c>
      <c r="F874" t="s">
        <v>1569</v>
      </c>
      <c r="G874">
        <v>540</v>
      </c>
      <c r="H874">
        <f t="shared" si="92"/>
        <v>54</v>
      </c>
      <c r="I874" t="s">
        <v>9</v>
      </c>
      <c r="J874">
        <v>1</v>
      </c>
      <c r="L874" t="s">
        <v>6</v>
      </c>
      <c r="M874" t="str">
        <f t="shared" si="93"/>
        <v>M</v>
      </c>
      <c r="N874" t="s">
        <v>113</v>
      </c>
      <c r="O874" t="s">
        <v>233</v>
      </c>
      <c r="P874" t="s">
        <v>19</v>
      </c>
      <c r="Q874">
        <v>4</v>
      </c>
      <c r="R874">
        <f t="shared" si="96"/>
        <v>2018</v>
      </c>
      <c r="S874" t="s">
        <v>8</v>
      </c>
      <c r="T874" t="s">
        <v>8</v>
      </c>
      <c r="U874" t="s">
        <v>9007</v>
      </c>
      <c r="V874">
        <f>VLOOKUP(P874,'PBT Tag Rates'!$B$5:$E$34,4,FALSE)</f>
        <v>0.80551598400000002</v>
      </c>
      <c r="W874">
        <v>1</v>
      </c>
      <c r="X874" s="16">
        <f>IFERROR(LOOKUP(H874,{30,43,48,53,58,63,68,73,78,83,88,93,97},{42,47,52,57,62,67,72,77,82,87,92,99,100}),999)</f>
        <v>57</v>
      </c>
      <c r="Y874" s="19">
        <f t="shared" si="94"/>
        <v>5.6818181818181825</v>
      </c>
      <c r="Z874" s="19">
        <f t="shared" si="97"/>
        <v>5.7284090909090919</v>
      </c>
      <c r="AA874" s="19">
        <f t="shared" si="98"/>
        <v>17.185227272727278</v>
      </c>
      <c r="AB874" s="19" t="s">
        <v>8886</v>
      </c>
    </row>
    <row r="875" spans="1:28" x14ac:dyDescent="0.35">
      <c r="A875" t="s">
        <v>1562</v>
      </c>
      <c r="B875" t="s">
        <v>3598</v>
      </c>
      <c r="C875" t="s">
        <v>3599</v>
      </c>
      <c r="D875" s="1">
        <v>44813</v>
      </c>
      <c r="E875">
        <f t="shared" si="95"/>
        <v>18</v>
      </c>
      <c r="F875" t="s">
        <v>1569</v>
      </c>
      <c r="G875">
        <v>450</v>
      </c>
      <c r="H875">
        <f t="shared" si="92"/>
        <v>45</v>
      </c>
      <c r="I875" t="s">
        <v>7</v>
      </c>
      <c r="J875" t="s">
        <v>8</v>
      </c>
      <c r="L875" t="s">
        <v>6</v>
      </c>
      <c r="M875" t="str">
        <f t="shared" si="93"/>
        <v>M</v>
      </c>
      <c r="N875" t="s">
        <v>8</v>
      </c>
      <c r="O875" t="s">
        <v>8</v>
      </c>
      <c r="P875" t="s">
        <v>11</v>
      </c>
      <c r="Q875" t="s">
        <v>8</v>
      </c>
      <c r="R875" t="str">
        <f t="shared" si="96"/>
        <v>U</v>
      </c>
      <c r="S875" t="s">
        <v>12</v>
      </c>
      <c r="T875">
        <v>1</v>
      </c>
      <c r="U875" t="s">
        <v>11</v>
      </c>
      <c r="V875" t="e">
        <f>VLOOKUP(P875,'PBT Tag Rates'!$B$5:$E$34,4,FALSE)</f>
        <v>#N/A</v>
      </c>
      <c r="W875">
        <v>1</v>
      </c>
      <c r="X875" s="16">
        <f>IFERROR(LOOKUP(H875,{30,43,48,53,58,63,68,73,78,83,88,93,97},{42,47,52,57,62,67,72,77,82,87,92,99,100}),999)</f>
        <v>47</v>
      </c>
      <c r="Y875" s="19">
        <f t="shared" si="94"/>
        <v>5.6818181818181825</v>
      </c>
      <c r="Z875" s="19">
        <f t="shared" si="97"/>
        <v>5.7284090909090919</v>
      </c>
      <c r="AA875" s="19">
        <f t="shared" si="98"/>
        <v>17.185227272727278</v>
      </c>
      <c r="AB875" s="19" t="s">
        <v>8887</v>
      </c>
    </row>
    <row r="876" spans="1:28" x14ac:dyDescent="0.35">
      <c r="A876" t="s">
        <v>1562</v>
      </c>
      <c r="B876" t="s">
        <v>3600</v>
      </c>
      <c r="C876" t="s">
        <v>3601</v>
      </c>
      <c r="D876" s="1">
        <v>44813</v>
      </c>
      <c r="E876">
        <f t="shared" si="95"/>
        <v>18</v>
      </c>
      <c r="F876" t="s">
        <v>1569</v>
      </c>
      <c r="G876">
        <v>650</v>
      </c>
      <c r="H876">
        <f t="shared" si="92"/>
        <v>65</v>
      </c>
      <c r="I876" t="s">
        <v>9</v>
      </c>
      <c r="J876">
        <v>1</v>
      </c>
      <c r="L876" t="s">
        <v>6</v>
      </c>
      <c r="M876" t="str">
        <f t="shared" si="93"/>
        <v>M</v>
      </c>
      <c r="N876" t="s">
        <v>1230</v>
      </c>
      <c r="O876" t="s">
        <v>1231</v>
      </c>
      <c r="P876" t="s">
        <v>557</v>
      </c>
      <c r="Q876">
        <v>3</v>
      </c>
      <c r="R876">
        <f t="shared" si="96"/>
        <v>2019</v>
      </c>
      <c r="S876" t="s">
        <v>8</v>
      </c>
      <c r="T876" t="s">
        <v>8</v>
      </c>
      <c r="U876" t="s">
        <v>9086</v>
      </c>
      <c r="V876">
        <f>VLOOKUP(P876,'PBT Tag Rates'!$B$5:$E$34,4,FALSE)</f>
        <v>0.95971980899999998</v>
      </c>
      <c r="W876">
        <v>1</v>
      </c>
      <c r="X876" s="16">
        <f>IFERROR(LOOKUP(H876,{30,43,48,53,58,63,68,73,78,83,88,93,97},{42,47,52,57,62,67,72,77,82,87,92,99,100}),999)</f>
        <v>67</v>
      </c>
      <c r="Y876" s="19">
        <f t="shared" si="94"/>
        <v>5.6818181818181825</v>
      </c>
      <c r="Z876" s="19">
        <f t="shared" si="97"/>
        <v>5.7284090909090919</v>
      </c>
      <c r="AA876" s="19">
        <f t="shared" si="98"/>
        <v>17.185227272727278</v>
      </c>
      <c r="AB876" s="19" t="s">
        <v>8887</v>
      </c>
    </row>
    <row r="877" spans="1:28" x14ac:dyDescent="0.35">
      <c r="A877" t="s">
        <v>1562</v>
      </c>
      <c r="B877" t="s">
        <v>3602</v>
      </c>
      <c r="C877" t="s">
        <v>3603</v>
      </c>
      <c r="D877" s="1">
        <v>44813</v>
      </c>
      <c r="E877">
        <f t="shared" si="95"/>
        <v>18</v>
      </c>
      <c r="F877" t="s">
        <v>1569</v>
      </c>
      <c r="G877">
        <v>560</v>
      </c>
      <c r="H877">
        <f t="shared" si="92"/>
        <v>56</v>
      </c>
      <c r="I877" t="s">
        <v>7</v>
      </c>
      <c r="J877" t="s">
        <v>8</v>
      </c>
      <c r="L877" t="s">
        <v>6</v>
      </c>
      <c r="M877" t="str">
        <f t="shared" si="93"/>
        <v>M</v>
      </c>
      <c r="N877" t="s">
        <v>8</v>
      </c>
      <c r="O877" t="s">
        <v>8</v>
      </c>
      <c r="P877" t="s">
        <v>11</v>
      </c>
      <c r="Q877" t="s">
        <v>8</v>
      </c>
      <c r="R877" t="str">
        <f t="shared" si="96"/>
        <v>U</v>
      </c>
      <c r="S877" t="s">
        <v>12</v>
      </c>
      <c r="T877">
        <v>1</v>
      </c>
      <c r="U877" t="s">
        <v>11</v>
      </c>
      <c r="V877" t="e">
        <f>VLOOKUP(P877,'PBT Tag Rates'!$B$5:$E$34,4,FALSE)</f>
        <v>#N/A</v>
      </c>
      <c r="W877">
        <v>1</v>
      </c>
      <c r="X877" s="16">
        <f>IFERROR(LOOKUP(H877,{30,43,48,53,58,63,68,73,78,83,88,93,97},{42,47,52,57,62,67,72,77,82,87,92,99,100}),999)</f>
        <v>57</v>
      </c>
      <c r="Y877" s="19">
        <f t="shared" si="94"/>
        <v>5.6818181818181825</v>
      </c>
      <c r="Z877" s="19">
        <f t="shared" si="97"/>
        <v>5.7284090909090919</v>
      </c>
      <c r="AA877" s="19">
        <f t="shared" si="98"/>
        <v>17.185227272727278</v>
      </c>
      <c r="AB877" s="19" t="s">
        <v>8887</v>
      </c>
    </row>
    <row r="878" spans="1:28" x14ac:dyDescent="0.35">
      <c r="A878" t="s">
        <v>1562</v>
      </c>
      <c r="B878" t="s">
        <v>3604</v>
      </c>
      <c r="C878" t="s">
        <v>3605</v>
      </c>
      <c r="D878" s="1">
        <v>44813</v>
      </c>
      <c r="E878">
        <f t="shared" si="95"/>
        <v>18</v>
      </c>
      <c r="F878" t="s">
        <v>16</v>
      </c>
      <c r="G878">
        <v>740</v>
      </c>
      <c r="H878">
        <f t="shared" si="92"/>
        <v>74</v>
      </c>
      <c r="I878" t="s">
        <v>7</v>
      </c>
      <c r="J878" t="s">
        <v>8</v>
      </c>
      <c r="L878" t="s">
        <v>16</v>
      </c>
      <c r="M878" t="str">
        <f t="shared" si="93"/>
        <v>F</v>
      </c>
      <c r="N878" t="s">
        <v>1166</v>
      </c>
      <c r="O878" t="s">
        <v>1167</v>
      </c>
      <c r="P878" t="s">
        <v>15</v>
      </c>
      <c r="Q878">
        <v>4</v>
      </c>
      <c r="R878">
        <f t="shared" si="96"/>
        <v>2018</v>
      </c>
      <c r="S878" t="s">
        <v>8</v>
      </c>
      <c r="T878" t="s">
        <v>8</v>
      </c>
      <c r="U878" t="s">
        <v>8858</v>
      </c>
      <c r="V878">
        <f>VLOOKUP(P878,'PBT Tag Rates'!$B$5:$E$34,4,FALSE)</f>
        <v>0.96828396500000002</v>
      </c>
      <c r="W878">
        <v>1</v>
      </c>
      <c r="X878" s="16">
        <f>IFERROR(LOOKUP(H878,{30,43,48,53,58,63,68,73,78,83,88,93,97},{42,47,52,57,62,67,72,77,82,87,92,99,100}),999)</f>
        <v>77</v>
      </c>
      <c r="Y878" s="19">
        <f t="shared" si="94"/>
        <v>5.6818181818181825</v>
      </c>
      <c r="Z878" s="19">
        <f t="shared" si="97"/>
        <v>5.7284090909090919</v>
      </c>
      <c r="AA878" s="19">
        <f t="shared" si="98"/>
        <v>17.185227272727278</v>
      </c>
      <c r="AB878" s="19" t="s">
        <v>8887</v>
      </c>
    </row>
    <row r="879" spans="1:28" x14ac:dyDescent="0.35">
      <c r="A879" t="s">
        <v>1562</v>
      </c>
      <c r="B879" t="s">
        <v>3606</v>
      </c>
      <c r="C879" t="s">
        <v>3607</v>
      </c>
      <c r="D879" s="1">
        <v>44813</v>
      </c>
      <c r="E879">
        <f t="shared" si="95"/>
        <v>18</v>
      </c>
      <c r="F879" t="s">
        <v>16</v>
      </c>
      <c r="G879">
        <v>710</v>
      </c>
      <c r="H879">
        <f t="shared" si="92"/>
        <v>71</v>
      </c>
      <c r="I879" t="s">
        <v>9</v>
      </c>
      <c r="J879">
        <v>1</v>
      </c>
      <c r="L879" t="s">
        <v>16</v>
      </c>
      <c r="M879" t="str">
        <f t="shared" si="93"/>
        <v>F</v>
      </c>
      <c r="N879" t="s">
        <v>639</v>
      </c>
      <c r="O879" t="s">
        <v>3608</v>
      </c>
      <c r="P879" t="s">
        <v>19</v>
      </c>
      <c r="Q879">
        <v>4</v>
      </c>
      <c r="R879">
        <f t="shared" si="96"/>
        <v>2018</v>
      </c>
      <c r="S879" t="s">
        <v>8</v>
      </c>
      <c r="T879" t="s">
        <v>8</v>
      </c>
      <c r="U879" t="s">
        <v>9088</v>
      </c>
      <c r="V879">
        <f>VLOOKUP(P879,'PBT Tag Rates'!$B$5:$E$34,4,FALSE)</f>
        <v>0.80551598400000002</v>
      </c>
      <c r="W879">
        <v>1</v>
      </c>
      <c r="X879" s="16">
        <f>IFERROR(LOOKUP(H879,{30,43,48,53,58,63,68,73,78,83,88,93,97},{42,47,52,57,62,67,72,77,82,87,92,99,100}),999)</f>
        <v>72</v>
      </c>
      <c r="Y879" s="19">
        <f t="shared" si="94"/>
        <v>5.6818181818181825</v>
      </c>
      <c r="Z879" s="19">
        <f t="shared" si="97"/>
        <v>5.7284090909090919</v>
      </c>
      <c r="AA879" s="19">
        <f t="shared" si="98"/>
        <v>17.185227272727278</v>
      </c>
      <c r="AB879" s="19" t="s">
        <v>8887</v>
      </c>
    </row>
    <row r="880" spans="1:28" x14ac:dyDescent="0.35">
      <c r="A880" t="s">
        <v>1562</v>
      </c>
      <c r="B880" t="s">
        <v>3609</v>
      </c>
      <c r="C880" t="s">
        <v>3610</v>
      </c>
      <c r="D880" s="1">
        <v>44813</v>
      </c>
      <c r="E880">
        <f t="shared" si="95"/>
        <v>18</v>
      </c>
      <c r="F880" t="s">
        <v>16</v>
      </c>
      <c r="G880">
        <v>650</v>
      </c>
      <c r="H880">
        <f t="shared" si="92"/>
        <v>65</v>
      </c>
      <c r="I880" t="s">
        <v>9</v>
      </c>
      <c r="J880" t="s">
        <v>8</v>
      </c>
      <c r="L880" t="s">
        <v>16</v>
      </c>
      <c r="M880" t="str">
        <f t="shared" si="93"/>
        <v>F</v>
      </c>
      <c r="N880" t="s">
        <v>1329</v>
      </c>
      <c r="O880" t="s">
        <v>3611</v>
      </c>
      <c r="P880" t="s">
        <v>557</v>
      </c>
      <c r="Q880">
        <v>3</v>
      </c>
      <c r="R880">
        <f t="shared" si="96"/>
        <v>2019</v>
      </c>
      <c r="S880" t="s">
        <v>8</v>
      </c>
      <c r="T880" t="s">
        <v>8</v>
      </c>
      <c r="U880" t="s">
        <v>9089</v>
      </c>
      <c r="V880">
        <f>VLOOKUP(P880,'PBT Tag Rates'!$B$5:$E$34,4,FALSE)</f>
        <v>0.95971980899999998</v>
      </c>
      <c r="W880">
        <v>1</v>
      </c>
      <c r="X880" s="16">
        <f>IFERROR(LOOKUP(H880,{30,43,48,53,58,63,68,73,78,83,88,93,97},{42,47,52,57,62,67,72,77,82,87,92,99,100}),999)</f>
        <v>67</v>
      </c>
      <c r="Y880" s="19">
        <f t="shared" si="94"/>
        <v>5.6818181818181825</v>
      </c>
      <c r="Z880" s="19">
        <f t="shared" si="97"/>
        <v>5.7284090909090919</v>
      </c>
      <c r="AA880" s="19">
        <f t="shared" si="98"/>
        <v>17.185227272727278</v>
      </c>
      <c r="AB880" s="19" t="s">
        <v>8887</v>
      </c>
    </row>
    <row r="881" spans="1:28" x14ac:dyDescent="0.35">
      <c r="A881" t="s">
        <v>1562</v>
      </c>
      <c r="B881" t="s">
        <v>3612</v>
      </c>
      <c r="C881" t="s">
        <v>3613</v>
      </c>
      <c r="D881" s="1">
        <v>44813</v>
      </c>
      <c r="E881">
        <f t="shared" si="95"/>
        <v>18</v>
      </c>
      <c r="F881" t="s">
        <v>1569</v>
      </c>
      <c r="G881">
        <v>470</v>
      </c>
      <c r="H881">
        <f t="shared" si="92"/>
        <v>47</v>
      </c>
      <c r="I881" t="s">
        <v>9</v>
      </c>
      <c r="J881">
        <v>1</v>
      </c>
      <c r="L881" t="s">
        <v>6</v>
      </c>
      <c r="M881" t="str">
        <f t="shared" si="93"/>
        <v>M</v>
      </c>
      <c r="N881" t="s">
        <v>3614</v>
      </c>
      <c r="O881" t="s">
        <v>3615</v>
      </c>
      <c r="P881" t="s">
        <v>3616</v>
      </c>
      <c r="Q881">
        <v>3</v>
      </c>
      <c r="R881">
        <f t="shared" si="96"/>
        <v>2019</v>
      </c>
      <c r="S881" t="s">
        <v>8</v>
      </c>
      <c r="T881" t="s">
        <v>8</v>
      </c>
      <c r="U881" t="s">
        <v>9279</v>
      </c>
      <c r="V881">
        <f>VLOOKUP(P881,'PBT Tag Rates'!$B$5:$E$34,4,FALSE)</f>
        <v>0.96016800000000002</v>
      </c>
      <c r="W881">
        <v>1</v>
      </c>
      <c r="X881" s="16">
        <f>IFERROR(LOOKUP(H881,{30,43,48,53,58,63,68,73,78,83,88,93,97},{42,47,52,57,62,67,72,77,82,87,92,99,100}),999)</f>
        <v>47</v>
      </c>
      <c r="Y881" s="19">
        <f t="shared" si="94"/>
        <v>5.6818181818181825</v>
      </c>
      <c r="Z881" s="19">
        <f t="shared" si="97"/>
        <v>5.7284090909090919</v>
      </c>
      <c r="AA881" s="19">
        <f t="shared" si="98"/>
        <v>17.185227272727278</v>
      </c>
      <c r="AB881" s="19" t="s">
        <v>8886</v>
      </c>
    </row>
    <row r="882" spans="1:28" x14ac:dyDescent="0.35">
      <c r="A882" t="s">
        <v>1562</v>
      </c>
      <c r="B882" t="s">
        <v>3617</v>
      </c>
      <c r="C882" t="s">
        <v>3618</v>
      </c>
      <c r="D882" s="1">
        <v>44813</v>
      </c>
      <c r="E882">
        <f t="shared" si="95"/>
        <v>18</v>
      </c>
      <c r="F882" t="s">
        <v>16</v>
      </c>
      <c r="G882">
        <v>840</v>
      </c>
      <c r="H882">
        <f t="shared" si="92"/>
        <v>84</v>
      </c>
      <c r="I882" t="s">
        <v>7</v>
      </c>
      <c r="J882" t="s">
        <v>8</v>
      </c>
      <c r="L882" t="s">
        <v>16</v>
      </c>
      <c r="M882" t="str">
        <f t="shared" si="93"/>
        <v>F</v>
      </c>
      <c r="N882" t="s">
        <v>3619</v>
      </c>
      <c r="O882" t="s">
        <v>3620</v>
      </c>
      <c r="P882" t="s">
        <v>19</v>
      </c>
      <c r="Q882">
        <v>4</v>
      </c>
      <c r="R882">
        <f t="shared" si="96"/>
        <v>2018</v>
      </c>
      <c r="S882" t="s">
        <v>8</v>
      </c>
      <c r="T882" t="s">
        <v>8</v>
      </c>
      <c r="U882" t="s">
        <v>8875</v>
      </c>
      <c r="V882">
        <f>VLOOKUP(P882,'PBT Tag Rates'!$B$5:$E$34,4,FALSE)</f>
        <v>0.80551598400000002</v>
      </c>
      <c r="W882">
        <v>1</v>
      </c>
      <c r="X882" s="16">
        <f>IFERROR(LOOKUP(H882,{30,43,48,53,58,63,68,73,78,83,88,93,97},{42,47,52,57,62,67,72,77,82,87,92,99,100}),999)</f>
        <v>87</v>
      </c>
      <c r="Y882" s="19">
        <f t="shared" si="94"/>
        <v>5.6818181818181825</v>
      </c>
      <c r="Z882" s="19">
        <f t="shared" si="97"/>
        <v>5.7284090909090919</v>
      </c>
      <c r="AA882" s="19">
        <f t="shared" si="98"/>
        <v>17.185227272727278</v>
      </c>
      <c r="AB882" s="19" t="s">
        <v>8886</v>
      </c>
    </row>
    <row r="883" spans="1:28" x14ac:dyDescent="0.35">
      <c r="A883" t="s">
        <v>1562</v>
      </c>
      <c r="B883" t="s">
        <v>3621</v>
      </c>
      <c r="C883" t="s">
        <v>3622</v>
      </c>
      <c r="D883" s="1">
        <v>44813</v>
      </c>
      <c r="E883">
        <f t="shared" si="95"/>
        <v>18</v>
      </c>
      <c r="F883" t="s">
        <v>16</v>
      </c>
      <c r="G883">
        <v>790</v>
      </c>
      <c r="H883">
        <f t="shared" si="92"/>
        <v>79</v>
      </c>
      <c r="I883" t="s">
        <v>9</v>
      </c>
      <c r="J883">
        <v>1</v>
      </c>
      <c r="L883" t="s">
        <v>16</v>
      </c>
      <c r="M883" t="str">
        <f t="shared" si="93"/>
        <v>F</v>
      </c>
      <c r="N883" t="s">
        <v>1246</v>
      </c>
      <c r="O883" t="s">
        <v>1247</v>
      </c>
      <c r="P883" t="s">
        <v>19</v>
      </c>
      <c r="Q883">
        <v>4</v>
      </c>
      <c r="R883">
        <f t="shared" si="96"/>
        <v>2018</v>
      </c>
      <c r="S883" t="s">
        <v>8</v>
      </c>
      <c r="T883" t="s">
        <v>8</v>
      </c>
      <c r="U883" t="s">
        <v>9089</v>
      </c>
      <c r="V883">
        <f>VLOOKUP(P883,'PBT Tag Rates'!$B$5:$E$34,4,FALSE)</f>
        <v>0.80551598400000002</v>
      </c>
      <c r="W883">
        <v>1</v>
      </c>
      <c r="X883" s="16">
        <f>IFERROR(LOOKUP(H883,{30,43,48,53,58,63,68,73,78,83,88,93,97},{42,47,52,57,62,67,72,77,82,87,92,99,100}),999)</f>
        <v>82</v>
      </c>
      <c r="Y883" s="19">
        <f t="shared" si="94"/>
        <v>5.6818181818181825</v>
      </c>
      <c r="Z883" s="19">
        <f t="shared" si="97"/>
        <v>5.7284090909090919</v>
      </c>
      <c r="AA883" s="19">
        <f t="shared" si="98"/>
        <v>17.185227272727278</v>
      </c>
      <c r="AB883" s="19" t="s">
        <v>8887</v>
      </c>
    </row>
    <row r="884" spans="1:28" x14ac:dyDescent="0.35">
      <c r="A884" t="s">
        <v>1562</v>
      </c>
      <c r="B884" t="s">
        <v>3623</v>
      </c>
      <c r="C884" t="s">
        <v>3624</v>
      </c>
      <c r="D884" s="1">
        <v>44813</v>
      </c>
      <c r="E884">
        <f t="shared" si="95"/>
        <v>18</v>
      </c>
      <c r="F884" t="s">
        <v>16</v>
      </c>
      <c r="G884">
        <v>700</v>
      </c>
      <c r="H884">
        <f t="shared" si="92"/>
        <v>70</v>
      </c>
      <c r="I884" t="s">
        <v>7</v>
      </c>
      <c r="J884" t="s">
        <v>8</v>
      </c>
      <c r="L884" t="s">
        <v>16</v>
      </c>
      <c r="M884" t="str">
        <f t="shared" si="93"/>
        <v>F</v>
      </c>
      <c r="N884" t="s">
        <v>646</v>
      </c>
      <c r="O884" t="s">
        <v>3625</v>
      </c>
      <c r="P884" t="s">
        <v>19</v>
      </c>
      <c r="Q884">
        <v>4</v>
      </c>
      <c r="R884">
        <f t="shared" si="96"/>
        <v>2018</v>
      </c>
      <c r="S884" t="s">
        <v>8</v>
      </c>
      <c r="T884" t="s">
        <v>8</v>
      </c>
      <c r="U884" t="s">
        <v>9086</v>
      </c>
      <c r="V884">
        <f>VLOOKUP(P884,'PBT Tag Rates'!$B$5:$E$34,4,FALSE)</f>
        <v>0.80551598400000002</v>
      </c>
      <c r="W884">
        <v>1</v>
      </c>
      <c r="X884" s="16">
        <f>IFERROR(LOOKUP(H884,{30,43,48,53,58,63,68,73,78,83,88,93,97},{42,47,52,57,62,67,72,77,82,87,92,99,100}),999)</f>
        <v>72</v>
      </c>
      <c r="Y884" s="19">
        <f t="shared" si="94"/>
        <v>5.6818181818181825</v>
      </c>
      <c r="Z884" s="19">
        <f t="shared" si="97"/>
        <v>5.7284090909090919</v>
      </c>
      <c r="AA884" s="19">
        <f t="shared" si="98"/>
        <v>17.185227272727278</v>
      </c>
      <c r="AB884" s="19" t="s">
        <v>8887</v>
      </c>
    </row>
    <row r="885" spans="1:28" x14ac:dyDescent="0.35">
      <c r="A885" t="s">
        <v>1562</v>
      </c>
      <c r="B885" t="s">
        <v>3626</v>
      </c>
      <c r="C885" t="s">
        <v>3627</v>
      </c>
      <c r="D885" s="1">
        <v>44813</v>
      </c>
      <c r="E885">
        <f t="shared" si="95"/>
        <v>18</v>
      </c>
      <c r="F885" t="s">
        <v>1569</v>
      </c>
      <c r="G885">
        <v>650</v>
      </c>
      <c r="H885">
        <f t="shared" si="92"/>
        <v>65</v>
      </c>
      <c r="I885" t="s">
        <v>9</v>
      </c>
      <c r="J885" t="s">
        <v>8</v>
      </c>
      <c r="L885" t="s">
        <v>6</v>
      </c>
      <c r="M885" t="str">
        <f t="shared" si="93"/>
        <v>M</v>
      </c>
      <c r="N885" t="s">
        <v>3628</v>
      </c>
      <c r="O885" t="s">
        <v>3629</v>
      </c>
      <c r="P885" t="s">
        <v>3616</v>
      </c>
      <c r="Q885">
        <v>3</v>
      </c>
      <c r="R885">
        <f t="shared" si="96"/>
        <v>2019</v>
      </c>
      <c r="S885" t="s">
        <v>8</v>
      </c>
      <c r="T885" t="s">
        <v>8</v>
      </c>
      <c r="U885" t="s">
        <v>9279</v>
      </c>
      <c r="V885">
        <f>VLOOKUP(P885,'PBT Tag Rates'!$B$5:$E$34,4,FALSE)</f>
        <v>0.96016800000000002</v>
      </c>
      <c r="W885">
        <v>1</v>
      </c>
      <c r="X885" s="16">
        <f>IFERROR(LOOKUP(H885,{30,43,48,53,58,63,68,73,78,83,88,93,97},{42,47,52,57,62,67,72,77,82,87,92,99,100}),999)</f>
        <v>67</v>
      </c>
      <c r="Y885" s="19">
        <f t="shared" si="94"/>
        <v>5.6818181818181825</v>
      </c>
      <c r="Z885" s="19">
        <f t="shared" si="97"/>
        <v>5.7284090909090919</v>
      </c>
      <c r="AA885" s="19">
        <f t="shared" si="98"/>
        <v>17.185227272727278</v>
      </c>
      <c r="AB885" s="19" t="s">
        <v>8886</v>
      </c>
    </row>
    <row r="886" spans="1:28" x14ac:dyDescent="0.35">
      <c r="A886" t="s">
        <v>1562</v>
      </c>
      <c r="B886" t="s">
        <v>3630</v>
      </c>
      <c r="C886" t="s">
        <v>3631</v>
      </c>
      <c r="D886" s="1">
        <v>44813</v>
      </c>
      <c r="E886">
        <f t="shared" si="95"/>
        <v>18</v>
      </c>
      <c r="F886" t="s">
        <v>6</v>
      </c>
      <c r="G886">
        <v>840</v>
      </c>
      <c r="H886">
        <f t="shared" si="92"/>
        <v>84</v>
      </c>
      <c r="I886" t="s">
        <v>7</v>
      </c>
      <c r="J886" t="s">
        <v>8</v>
      </c>
      <c r="L886" t="s">
        <v>6</v>
      </c>
      <c r="M886" t="str">
        <f t="shared" si="93"/>
        <v>M</v>
      </c>
      <c r="N886" t="s">
        <v>903</v>
      </c>
      <c r="O886" t="s">
        <v>2021</v>
      </c>
      <c r="P886" t="s">
        <v>19</v>
      </c>
      <c r="Q886">
        <v>4</v>
      </c>
      <c r="R886">
        <f t="shared" si="96"/>
        <v>2018</v>
      </c>
      <c r="S886" t="s">
        <v>8</v>
      </c>
      <c r="T886" t="s">
        <v>8</v>
      </c>
      <c r="U886" t="s">
        <v>9084</v>
      </c>
      <c r="V886">
        <f>VLOOKUP(P886,'PBT Tag Rates'!$B$5:$E$34,4,FALSE)</f>
        <v>0.80551598400000002</v>
      </c>
      <c r="W886">
        <v>1</v>
      </c>
      <c r="X886" s="16">
        <f>IFERROR(LOOKUP(H886,{30,43,48,53,58,63,68,73,78,83,88,93,97},{42,47,52,57,62,67,72,77,82,87,92,99,100}),999)</f>
        <v>87</v>
      </c>
      <c r="Y886" s="19">
        <f t="shared" si="94"/>
        <v>5.6818181818181825</v>
      </c>
      <c r="Z886" s="19">
        <f t="shared" si="97"/>
        <v>5.7284090909090919</v>
      </c>
      <c r="AA886" s="19">
        <f t="shared" si="98"/>
        <v>17.185227272727278</v>
      </c>
      <c r="AB886" s="19" t="s">
        <v>8887</v>
      </c>
    </row>
    <row r="887" spans="1:28" x14ac:dyDescent="0.35">
      <c r="A887" t="s">
        <v>1562</v>
      </c>
      <c r="B887" t="s">
        <v>3632</v>
      </c>
      <c r="C887" t="s">
        <v>3633</v>
      </c>
      <c r="D887" s="1">
        <v>44813</v>
      </c>
      <c r="E887">
        <f t="shared" si="95"/>
        <v>18</v>
      </c>
      <c r="F887" t="s">
        <v>16</v>
      </c>
      <c r="G887">
        <v>740</v>
      </c>
      <c r="H887">
        <f t="shared" si="92"/>
        <v>74</v>
      </c>
      <c r="I887" t="s">
        <v>7</v>
      </c>
      <c r="J887" t="s">
        <v>8</v>
      </c>
      <c r="L887" t="s">
        <v>16</v>
      </c>
      <c r="M887" t="str">
        <f t="shared" si="93"/>
        <v>F</v>
      </c>
      <c r="N887" t="s">
        <v>8</v>
      </c>
      <c r="O887" t="s">
        <v>8</v>
      </c>
      <c r="P887" t="s">
        <v>11</v>
      </c>
      <c r="Q887" t="s">
        <v>8</v>
      </c>
      <c r="R887" t="str">
        <f t="shared" si="96"/>
        <v>U</v>
      </c>
      <c r="S887" t="s">
        <v>12</v>
      </c>
      <c r="T887">
        <v>0.999999999999997</v>
      </c>
      <c r="U887" t="s">
        <v>11</v>
      </c>
      <c r="V887" t="e">
        <f>VLOOKUP(P887,'PBT Tag Rates'!$B$5:$E$34,4,FALSE)</f>
        <v>#N/A</v>
      </c>
      <c r="W887">
        <v>1</v>
      </c>
      <c r="X887" s="16">
        <f>IFERROR(LOOKUP(H887,{30,43,48,53,58,63,68,73,78,83,88,93,97},{42,47,52,57,62,67,72,77,82,87,92,99,100}),999)</f>
        <v>77</v>
      </c>
      <c r="Y887" s="19">
        <f t="shared" si="94"/>
        <v>5.6818181818181825</v>
      </c>
      <c r="Z887" s="19">
        <f t="shared" si="97"/>
        <v>5.7284090909090919</v>
      </c>
      <c r="AA887" s="19">
        <f t="shared" si="98"/>
        <v>17.185227272727278</v>
      </c>
      <c r="AB887" s="19" t="s">
        <v>8887</v>
      </c>
    </row>
    <row r="888" spans="1:28" x14ac:dyDescent="0.35">
      <c r="A888" t="s">
        <v>1562</v>
      </c>
      <c r="B888" t="s">
        <v>3634</v>
      </c>
      <c r="C888" t="s">
        <v>3635</v>
      </c>
      <c r="D888" s="1">
        <v>44813</v>
      </c>
      <c r="E888">
        <f t="shared" si="95"/>
        <v>18</v>
      </c>
      <c r="F888" t="s">
        <v>1569</v>
      </c>
      <c r="G888">
        <v>630</v>
      </c>
      <c r="H888">
        <f t="shared" si="92"/>
        <v>63</v>
      </c>
      <c r="I888" t="s">
        <v>9</v>
      </c>
      <c r="J888">
        <v>1</v>
      </c>
      <c r="L888" t="s">
        <v>6</v>
      </c>
      <c r="M888" t="str">
        <f t="shared" si="93"/>
        <v>M</v>
      </c>
      <c r="N888" t="s">
        <v>1329</v>
      </c>
      <c r="O888" t="s">
        <v>3611</v>
      </c>
      <c r="P888" t="s">
        <v>557</v>
      </c>
      <c r="Q888">
        <v>3</v>
      </c>
      <c r="R888">
        <f t="shared" si="96"/>
        <v>2019</v>
      </c>
      <c r="S888" t="s">
        <v>8</v>
      </c>
      <c r="T888" t="s">
        <v>8</v>
      </c>
      <c r="U888" t="s">
        <v>9089</v>
      </c>
      <c r="V888">
        <f>VLOOKUP(P888,'PBT Tag Rates'!$B$5:$E$34,4,FALSE)</f>
        <v>0.95971980899999998</v>
      </c>
      <c r="W888">
        <v>1</v>
      </c>
      <c r="X888" s="16">
        <f>IFERROR(LOOKUP(H888,{30,43,48,53,58,63,68,73,78,83,88,93,97},{42,47,52,57,62,67,72,77,82,87,92,99,100}),999)</f>
        <v>67</v>
      </c>
      <c r="Y888" s="19">
        <f t="shared" si="94"/>
        <v>5.6818181818181825</v>
      </c>
      <c r="Z888" s="19">
        <f t="shared" si="97"/>
        <v>5.7284090909090919</v>
      </c>
      <c r="AA888" s="19">
        <f t="shared" si="98"/>
        <v>17.185227272727278</v>
      </c>
      <c r="AB888" s="19" t="s">
        <v>8887</v>
      </c>
    </row>
    <row r="889" spans="1:28" x14ac:dyDescent="0.35">
      <c r="A889" t="s">
        <v>1562</v>
      </c>
      <c r="B889" t="s">
        <v>3636</v>
      </c>
      <c r="C889" t="s">
        <v>3637</v>
      </c>
      <c r="D889" s="1">
        <v>44813</v>
      </c>
      <c r="E889">
        <f t="shared" si="95"/>
        <v>18</v>
      </c>
      <c r="F889" t="s">
        <v>16</v>
      </c>
      <c r="G889">
        <v>660</v>
      </c>
      <c r="H889">
        <f t="shared" si="92"/>
        <v>66</v>
      </c>
      <c r="I889" t="s">
        <v>7</v>
      </c>
      <c r="J889" t="s">
        <v>8</v>
      </c>
      <c r="L889" t="s">
        <v>16</v>
      </c>
      <c r="M889" t="str">
        <f t="shared" si="93"/>
        <v>F</v>
      </c>
      <c r="N889" t="s">
        <v>1973</v>
      </c>
      <c r="O889" t="s">
        <v>1974</v>
      </c>
      <c r="P889" t="s">
        <v>557</v>
      </c>
      <c r="Q889">
        <v>3</v>
      </c>
      <c r="R889">
        <f t="shared" si="96"/>
        <v>2019</v>
      </c>
      <c r="S889" t="s">
        <v>8</v>
      </c>
      <c r="T889" t="s">
        <v>8</v>
      </c>
      <c r="U889" t="s">
        <v>9088</v>
      </c>
      <c r="V889">
        <f>VLOOKUP(P889,'PBT Tag Rates'!$B$5:$E$34,4,FALSE)</f>
        <v>0.95971980899999998</v>
      </c>
      <c r="W889">
        <v>1</v>
      </c>
      <c r="X889" s="16">
        <f>IFERROR(LOOKUP(H889,{30,43,48,53,58,63,68,73,78,83,88,93,97},{42,47,52,57,62,67,72,77,82,87,92,99,100}),999)</f>
        <v>67</v>
      </c>
      <c r="Y889" s="19">
        <f t="shared" si="94"/>
        <v>5.6818181818181825</v>
      </c>
      <c r="Z889" s="19">
        <f t="shared" si="97"/>
        <v>5.7284090909090919</v>
      </c>
      <c r="AA889" s="19">
        <f t="shared" si="98"/>
        <v>17.185227272727278</v>
      </c>
      <c r="AB889" s="19" t="s">
        <v>8887</v>
      </c>
    </row>
    <row r="890" spans="1:28" x14ac:dyDescent="0.35">
      <c r="A890" t="s">
        <v>1562</v>
      </c>
      <c r="B890" t="s">
        <v>3638</v>
      </c>
      <c r="C890" t="s">
        <v>3639</v>
      </c>
      <c r="D890" s="1">
        <v>44813</v>
      </c>
      <c r="E890">
        <f t="shared" si="95"/>
        <v>18</v>
      </c>
      <c r="F890" t="s">
        <v>16</v>
      </c>
      <c r="G890">
        <v>800</v>
      </c>
      <c r="H890">
        <f t="shared" si="92"/>
        <v>80</v>
      </c>
      <c r="I890" t="s">
        <v>9</v>
      </c>
      <c r="J890">
        <v>1</v>
      </c>
      <c r="L890" t="s">
        <v>16</v>
      </c>
      <c r="M890" t="str">
        <f t="shared" si="93"/>
        <v>F</v>
      </c>
      <c r="N890" t="s">
        <v>2215</v>
      </c>
      <c r="O890" t="s">
        <v>2216</v>
      </c>
      <c r="P890" t="s">
        <v>15</v>
      </c>
      <c r="Q890">
        <v>4</v>
      </c>
      <c r="R890">
        <f t="shared" si="96"/>
        <v>2018</v>
      </c>
      <c r="S890" t="s">
        <v>8</v>
      </c>
      <c r="T890" t="s">
        <v>8</v>
      </c>
      <c r="U890" t="s">
        <v>8975</v>
      </c>
      <c r="V890">
        <f>VLOOKUP(P890,'PBT Tag Rates'!$B$5:$E$34,4,FALSE)</f>
        <v>0.96828396500000002</v>
      </c>
      <c r="W890">
        <v>1</v>
      </c>
      <c r="X890" s="16">
        <f>IFERROR(LOOKUP(H890,{30,43,48,53,58,63,68,73,78,83,88,93,97},{42,47,52,57,62,67,72,77,82,87,92,99,100}),999)</f>
        <v>82</v>
      </c>
      <c r="Y890" s="19">
        <f t="shared" si="94"/>
        <v>5.6818181818181825</v>
      </c>
      <c r="Z890" s="19">
        <f t="shared" si="97"/>
        <v>5.7284090909090919</v>
      </c>
      <c r="AA890" s="19">
        <f t="shared" si="98"/>
        <v>17.185227272727278</v>
      </c>
      <c r="AB890" s="19" t="s">
        <v>8887</v>
      </c>
    </row>
    <row r="891" spans="1:28" x14ac:dyDescent="0.35">
      <c r="A891" t="s">
        <v>1562</v>
      </c>
      <c r="B891" t="s">
        <v>3640</v>
      </c>
      <c r="C891" t="s">
        <v>3641</v>
      </c>
      <c r="D891" s="1">
        <v>44813</v>
      </c>
      <c r="E891">
        <f t="shared" si="95"/>
        <v>18</v>
      </c>
      <c r="F891" t="s">
        <v>16</v>
      </c>
      <c r="G891">
        <v>750</v>
      </c>
      <c r="H891">
        <f t="shared" si="92"/>
        <v>75</v>
      </c>
      <c r="I891" t="s">
        <v>7</v>
      </c>
      <c r="J891" t="s">
        <v>8</v>
      </c>
      <c r="L891" t="s">
        <v>16</v>
      </c>
      <c r="M891" t="str">
        <f t="shared" si="93"/>
        <v>F</v>
      </c>
      <c r="N891" t="s">
        <v>8</v>
      </c>
      <c r="O891" t="s">
        <v>8</v>
      </c>
      <c r="P891" t="s">
        <v>11</v>
      </c>
      <c r="Q891" t="s">
        <v>8</v>
      </c>
      <c r="R891" t="str">
        <f t="shared" si="96"/>
        <v>U</v>
      </c>
      <c r="S891" t="s">
        <v>12</v>
      </c>
      <c r="T891">
        <v>1</v>
      </c>
      <c r="U891" t="s">
        <v>11</v>
      </c>
      <c r="V891" t="e">
        <f>VLOOKUP(P891,'PBT Tag Rates'!$B$5:$E$34,4,FALSE)</f>
        <v>#N/A</v>
      </c>
      <c r="W891">
        <v>1</v>
      </c>
      <c r="X891" s="16">
        <f>IFERROR(LOOKUP(H891,{30,43,48,53,58,63,68,73,78,83,88,93,97},{42,47,52,57,62,67,72,77,82,87,92,99,100}),999)</f>
        <v>77</v>
      </c>
      <c r="Y891" s="19">
        <f t="shared" si="94"/>
        <v>5.6818181818181825</v>
      </c>
      <c r="Z891" s="19">
        <f t="shared" si="97"/>
        <v>5.7284090909090919</v>
      </c>
      <c r="AA891" s="19">
        <f t="shared" si="98"/>
        <v>17.185227272727278</v>
      </c>
      <c r="AB891" s="19" t="s">
        <v>8887</v>
      </c>
    </row>
    <row r="892" spans="1:28" x14ac:dyDescent="0.35">
      <c r="A892" t="s">
        <v>1562</v>
      </c>
      <c r="B892" t="s">
        <v>3642</v>
      </c>
      <c r="C892" t="s">
        <v>3643</v>
      </c>
      <c r="D892" s="1">
        <v>44813</v>
      </c>
      <c r="E892">
        <f t="shared" si="95"/>
        <v>18</v>
      </c>
      <c r="F892" t="s">
        <v>16</v>
      </c>
      <c r="G892">
        <v>710</v>
      </c>
      <c r="H892">
        <f t="shared" si="92"/>
        <v>71</v>
      </c>
      <c r="I892" t="s">
        <v>7</v>
      </c>
      <c r="J892" t="s">
        <v>8</v>
      </c>
      <c r="L892" t="s">
        <v>16</v>
      </c>
      <c r="M892" t="str">
        <f t="shared" si="93"/>
        <v>F</v>
      </c>
      <c r="N892" t="s">
        <v>8</v>
      </c>
      <c r="O892" t="s">
        <v>8</v>
      </c>
      <c r="P892" t="s">
        <v>11</v>
      </c>
      <c r="Q892" t="s">
        <v>8</v>
      </c>
      <c r="R892" t="str">
        <f t="shared" si="96"/>
        <v>U</v>
      </c>
      <c r="S892" t="s">
        <v>12</v>
      </c>
      <c r="T892">
        <v>0.999999999999995</v>
      </c>
      <c r="U892" t="s">
        <v>11</v>
      </c>
      <c r="V892" t="e">
        <f>VLOOKUP(P892,'PBT Tag Rates'!$B$5:$E$34,4,FALSE)</f>
        <v>#N/A</v>
      </c>
      <c r="W892">
        <v>1</v>
      </c>
      <c r="X892" s="16">
        <f>IFERROR(LOOKUP(H892,{30,43,48,53,58,63,68,73,78,83,88,93,97},{42,47,52,57,62,67,72,77,82,87,92,99,100}),999)</f>
        <v>72</v>
      </c>
      <c r="Y892" s="19">
        <f t="shared" si="94"/>
        <v>5.6818181818181825</v>
      </c>
      <c r="Z892" s="19">
        <f t="shared" si="97"/>
        <v>5.7284090909090919</v>
      </c>
      <c r="AA892" s="19">
        <f t="shared" si="98"/>
        <v>17.185227272727278</v>
      </c>
      <c r="AB892" s="19" t="s">
        <v>8887</v>
      </c>
    </row>
    <row r="893" spans="1:28" x14ac:dyDescent="0.35">
      <c r="A893" t="s">
        <v>1562</v>
      </c>
      <c r="B893" t="s">
        <v>3644</v>
      </c>
      <c r="C893" t="s">
        <v>3645</v>
      </c>
      <c r="D893" s="1">
        <v>44813</v>
      </c>
      <c r="E893">
        <f t="shared" si="95"/>
        <v>18</v>
      </c>
      <c r="F893" t="s">
        <v>1569</v>
      </c>
      <c r="G893">
        <v>540</v>
      </c>
      <c r="H893">
        <f t="shared" si="92"/>
        <v>54</v>
      </c>
      <c r="I893" t="s">
        <v>7</v>
      </c>
      <c r="J893" t="s">
        <v>8</v>
      </c>
      <c r="L893" t="s">
        <v>6</v>
      </c>
      <c r="M893" t="str">
        <f t="shared" si="93"/>
        <v>M</v>
      </c>
      <c r="N893" t="s">
        <v>687</v>
      </c>
      <c r="O893" t="s">
        <v>688</v>
      </c>
      <c r="P893" t="s">
        <v>557</v>
      </c>
      <c r="Q893">
        <v>3</v>
      </c>
      <c r="R893">
        <f t="shared" si="96"/>
        <v>2019</v>
      </c>
      <c r="S893" t="s">
        <v>8</v>
      </c>
      <c r="T893" t="s">
        <v>8</v>
      </c>
      <c r="U893" t="s">
        <v>9088</v>
      </c>
      <c r="V893">
        <f>VLOOKUP(P893,'PBT Tag Rates'!$B$5:$E$34,4,FALSE)</f>
        <v>0.95971980899999998</v>
      </c>
      <c r="W893">
        <v>1</v>
      </c>
      <c r="X893" s="16">
        <f>IFERROR(LOOKUP(H893,{30,43,48,53,58,63,68,73,78,83,88,93,97},{42,47,52,57,62,67,72,77,82,87,92,99,100}),999)</f>
        <v>57</v>
      </c>
      <c r="Y893" s="19">
        <f t="shared" si="94"/>
        <v>5.6818181818181825</v>
      </c>
      <c r="Z893" s="19">
        <f t="shared" si="97"/>
        <v>5.7284090909090919</v>
      </c>
      <c r="AA893" s="19">
        <f t="shared" si="98"/>
        <v>17.185227272727278</v>
      </c>
      <c r="AB893" s="19" t="s">
        <v>8887</v>
      </c>
    </row>
    <row r="894" spans="1:28" x14ac:dyDescent="0.35">
      <c r="A894" t="s">
        <v>1562</v>
      </c>
      <c r="B894" t="s">
        <v>3646</v>
      </c>
      <c r="C894" t="s">
        <v>3647</v>
      </c>
      <c r="D894" s="1">
        <v>44813</v>
      </c>
      <c r="E894">
        <f t="shared" si="95"/>
        <v>18</v>
      </c>
      <c r="F894" t="s">
        <v>6</v>
      </c>
      <c r="G894">
        <v>590</v>
      </c>
      <c r="H894">
        <f t="shared" si="92"/>
        <v>59</v>
      </c>
      <c r="I894" t="s">
        <v>9</v>
      </c>
      <c r="J894">
        <v>1</v>
      </c>
      <c r="L894" t="s">
        <v>6</v>
      </c>
      <c r="M894" t="str">
        <f t="shared" si="93"/>
        <v>M</v>
      </c>
      <c r="N894" t="s">
        <v>3648</v>
      </c>
      <c r="O894" t="s">
        <v>3649</v>
      </c>
      <c r="P894" t="s">
        <v>19</v>
      </c>
      <c r="Q894">
        <v>4</v>
      </c>
      <c r="R894">
        <f t="shared" si="96"/>
        <v>2018</v>
      </c>
      <c r="S894" t="s">
        <v>8</v>
      </c>
      <c r="T894" t="s">
        <v>8</v>
      </c>
      <c r="U894" t="s">
        <v>9007</v>
      </c>
      <c r="V894">
        <f>VLOOKUP(P894,'PBT Tag Rates'!$B$5:$E$34,4,FALSE)</f>
        <v>0.80551598400000002</v>
      </c>
      <c r="W894">
        <v>1</v>
      </c>
      <c r="X894" s="16">
        <f>IFERROR(LOOKUP(H894,{30,43,48,53,58,63,68,73,78,83,88,93,97},{42,47,52,57,62,67,72,77,82,87,92,99,100}),999)</f>
        <v>62</v>
      </c>
      <c r="Y894" s="19">
        <f t="shared" si="94"/>
        <v>5.6818181818181825</v>
      </c>
      <c r="Z894" s="19">
        <f t="shared" si="97"/>
        <v>5.7284090909090919</v>
      </c>
      <c r="AA894" s="19">
        <f t="shared" si="98"/>
        <v>17.185227272727278</v>
      </c>
      <c r="AB894" s="19" t="s">
        <v>8886</v>
      </c>
    </row>
    <row r="895" spans="1:28" x14ac:dyDescent="0.35">
      <c r="A895" t="s">
        <v>1562</v>
      </c>
      <c r="B895" t="s">
        <v>3650</v>
      </c>
      <c r="C895" t="s">
        <v>3651</v>
      </c>
      <c r="D895" s="1">
        <v>44813</v>
      </c>
      <c r="E895">
        <f t="shared" si="95"/>
        <v>18</v>
      </c>
      <c r="F895" t="s">
        <v>16</v>
      </c>
      <c r="G895">
        <v>740</v>
      </c>
      <c r="H895">
        <f t="shared" si="92"/>
        <v>74</v>
      </c>
      <c r="I895" t="s">
        <v>9</v>
      </c>
      <c r="J895">
        <v>1</v>
      </c>
      <c r="L895" t="s">
        <v>16</v>
      </c>
      <c r="M895" t="str">
        <f t="shared" si="93"/>
        <v>F</v>
      </c>
      <c r="N895" t="s">
        <v>3652</v>
      </c>
      <c r="O895" t="s">
        <v>3653</v>
      </c>
      <c r="P895" t="s">
        <v>23</v>
      </c>
      <c r="Q895">
        <v>5</v>
      </c>
      <c r="R895">
        <f t="shared" si="96"/>
        <v>2017</v>
      </c>
      <c r="S895" t="s">
        <v>8</v>
      </c>
      <c r="T895" t="s">
        <v>8</v>
      </c>
      <c r="U895" t="s">
        <v>8976</v>
      </c>
      <c r="V895">
        <f>VLOOKUP(P895,'PBT Tag Rates'!$B$5:$E$34,4,FALSE)</f>
        <v>0.98821806999999995</v>
      </c>
      <c r="W895">
        <v>1</v>
      </c>
      <c r="X895" s="16">
        <f>IFERROR(LOOKUP(H895,{30,43,48,53,58,63,68,73,78,83,88,93,97},{42,47,52,57,62,67,72,77,82,87,92,99,100}),999)</f>
        <v>77</v>
      </c>
      <c r="Y895" s="19">
        <f t="shared" si="94"/>
        <v>5.6818181818181825</v>
      </c>
      <c r="Z895" s="19">
        <f t="shared" si="97"/>
        <v>5.7284090909090919</v>
      </c>
      <c r="AA895" s="19">
        <f t="shared" si="98"/>
        <v>17.185227272727278</v>
      </c>
      <c r="AB895" s="19" t="s">
        <v>8887</v>
      </c>
    </row>
    <row r="896" spans="1:28" x14ac:dyDescent="0.35">
      <c r="A896" t="s">
        <v>1562</v>
      </c>
      <c r="B896" t="s">
        <v>3654</v>
      </c>
      <c r="C896" t="s">
        <v>3655</v>
      </c>
      <c r="D896" s="1">
        <v>44813</v>
      </c>
      <c r="E896">
        <f t="shared" si="95"/>
        <v>18</v>
      </c>
      <c r="F896" t="s">
        <v>1569</v>
      </c>
      <c r="G896">
        <v>650</v>
      </c>
      <c r="H896">
        <f t="shared" si="92"/>
        <v>65</v>
      </c>
      <c r="I896" t="s">
        <v>9</v>
      </c>
      <c r="J896">
        <v>1</v>
      </c>
      <c r="L896" t="s">
        <v>6</v>
      </c>
      <c r="M896" t="str">
        <f t="shared" si="93"/>
        <v>M</v>
      </c>
      <c r="N896" t="s">
        <v>620</v>
      </c>
      <c r="O896" t="s">
        <v>3656</v>
      </c>
      <c r="P896" t="s">
        <v>557</v>
      </c>
      <c r="Q896">
        <v>3</v>
      </c>
      <c r="R896">
        <f t="shared" si="96"/>
        <v>2019</v>
      </c>
      <c r="S896" t="s">
        <v>8</v>
      </c>
      <c r="T896" t="s">
        <v>8</v>
      </c>
      <c r="U896" t="s">
        <v>9086</v>
      </c>
      <c r="V896">
        <f>VLOOKUP(P896,'PBT Tag Rates'!$B$5:$E$34,4,FALSE)</f>
        <v>0.95971980899999998</v>
      </c>
      <c r="W896">
        <v>1</v>
      </c>
      <c r="X896" s="16">
        <f>IFERROR(LOOKUP(H896,{30,43,48,53,58,63,68,73,78,83,88,93,97},{42,47,52,57,62,67,72,77,82,87,92,99,100}),999)</f>
        <v>67</v>
      </c>
      <c r="Y896" s="19">
        <f t="shared" si="94"/>
        <v>5.6818181818181825</v>
      </c>
      <c r="Z896" s="19">
        <f t="shared" si="97"/>
        <v>5.7284090909090919</v>
      </c>
      <c r="AA896" s="19">
        <f t="shared" si="98"/>
        <v>17.185227272727278</v>
      </c>
      <c r="AB896" s="19" t="s">
        <v>8887</v>
      </c>
    </row>
    <row r="897" spans="1:28" x14ac:dyDescent="0.35">
      <c r="A897" t="s">
        <v>1562</v>
      </c>
      <c r="B897" t="s">
        <v>3657</v>
      </c>
      <c r="C897" t="s">
        <v>3658</v>
      </c>
      <c r="D897" s="1">
        <v>44813</v>
      </c>
      <c r="E897">
        <f t="shared" si="95"/>
        <v>18</v>
      </c>
      <c r="F897" t="s">
        <v>16</v>
      </c>
      <c r="G897">
        <v>750</v>
      </c>
      <c r="H897">
        <f t="shared" si="92"/>
        <v>75</v>
      </c>
      <c r="I897" t="s">
        <v>9</v>
      </c>
      <c r="J897" t="s">
        <v>8</v>
      </c>
      <c r="L897" t="s">
        <v>16</v>
      </c>
      <c r="M897" t="str">
        <f t="shared" si="93"/>
        <v>F</v>
      </c>
      <c r="N897" t="s">
        <v>8</v>
      </c>
      <c r="O897" t="s">
        <v>8</v>
      </c>
      <c r="P897" t="s">
        <v>11</v>
      </c>
      <c r="Q897" t="s">
        <v>8</v>
      </c>
      <c r="R897" t="str">
        <f t="shared" si="96"/>
        <v>U</v>
      </c>
      <c r="S897" t="s">
        <v>12</v>
      </c>
      <c r="T897">
        <v>1</v>
      </c>
      <c r="U897" t="s">
        <v>8890</v>
      </c>
      <c r="V897" t="e">
        <f>VLOOKUP(P897,'PBT Tag Rates'!$B$5:$E$34,4,FALSE)</f>
        <v>#N/A</v>
      </c>
      <c r="W897">
        <v>1</v>
      </c>
      <c r="X897" s="16">
        <f>IFERROR(LOOKUP(H897,{30,43,48,53,58,63,68,73,78,83,88,93,97},{42,47,52,57,62,67,72,77,82,87,92,99,100}),999)</f>
        <v>77</v>
      </c>
      <c r="Y897" s="19">
        <f t="shared" si="94"/>
        <v>5.6818181818181825</v>
      </c>
      <c r="Z897" s="19">
        <f t="shared" si="97"/>
        <v>5.7284090909090919</v>
      </c>
      <c r="AA897" s="19">
        <f t="shared" si="98"/>
        <v>17.185227272727278</v>
      </c>
      <c r="AB897" s="19" t="s">
        <v>8887</v>
      </c>
    </row>
    <row r="898" spans="1:28" x14ac:dyDescent="0.35">
      <c r="A898" t="s">
        <v>1562</v>
      </c>
      <c r="B898" t="s">
        <v>3659</v>
      </c>
      <c r="C898" t="s">
        <v>3660</v>
      </c>
      <c r="D898" s="1">
        <v>44813</v>
      </c>
      <c r="E898">
        <f t="shared" si="95"/>
        <v>18</v>
      </c>
      <c r="F898" t="s">
        <v>16</v>
      </c>
      <c r="G898">
        <v>740</v>
      </c>
      <c r="H898">
        <f t="shared" si="92"/>
        <v>74</v>
      </c>
      <c r="I898" t="s">
        <v>7</v>
      </c>
      <c r="J898" t="s">
        <v>8</v>
      </c>
      <c r="L898" t="s">
        <v>16</v>
      </c>
      <c r="M898" t="str">
        <f t="shared" si="93"/>
        <v>F</v>
      </c>
      <c r="N898" t="s">
        <v>3661</v>
      </c>
      <c r="O898" t="s">
        <v>3662</v>
      </c>
      <c r="P898" t="s">
        <v>19</v>
      </c>
      <c r="Q898">
        <v>4</v>
      </c>
      <c r="R898">
        <f t="shared" si="96"/>
        <v>2018</v>
      </c>
      <c r="S898" t="s">
        <v>8</v>
      </c>
      <c r="T898" t="s">
        <v>8</v>
      </c>
      <c r="U898" t="s">
        <v>8875</v>
      </c>
      <c r="V898">
        <f>VLOOKUP(P898,'PBT Tag Rates'!$B$5:$E$34,4,FALSE)</f>
        <v>0.80551598400000002</v>
      </c>
      <c r="W898">
        <v>1</v>
      </c>
      <c r="X898" s="16">
        <f>IFERROR(LOOKUP(H898,{30,43,48,53,58,63,68,73,78,83,88,93,97},{42,47,52,57,62,67,72,77,82,87,92,99,100}),999)</f>
        <v>77</v>
      </c>
      <c r="Y898" s="19">
        <f t="shared" si="94"/>
        <v>5.6818181818181825</v>
      </c>
      <c r="Z898" s="19">
        <f t="shared" si="97"/>
        <v>5.7284090909090919</v>
      </c>
      <c r="AA898" s="19">
        <f t="shared" si="98"/>
        <v>17.185227272727278</v>
      </c>
      <c r="AB898" s="19" t="s">
        <v>8886</v>
      </c>
    </row>
    <row r="899" spans="1:28" x14ac:dyDescent="0.35">
      <c r="A899" t="s">
        <v>1562</v>
      </c>
      <c r="B899" t="s">
        <v>3663</v>
      </c>
      <c r="C899" t="s">
        <v>3664</v>
      </c>
      <c r="D899" s="1">
        <v>44813</v>
      </c>
      <c r="E899">
        <f t="shared" si="95"/>
        <v>18</v>
      </c>
      <c r="F899" t="s">
        <v>1569</v>
      </c>
      <c r="G899">
        <v>540</v>
      </c>
      <c r="H899">
        <f t="shared" si="92"/>
        <v>54</v>
      </c>
      <c r="I899" t="s">
        <v>9</v>
      </c>
      <c r="J899" t="s">
        <v>8</v>
      </c>
      <c r="L899" t="s">
        <v>6</v>
      </c>
      <c r="M899" t="str">
        <f t="shared" si="93"/>
        <v>M</v>
      </c>
      <c r="N899" t="s">
        <v>575</v>
      </c>
      <c r="O899" t="s">
        <v>576</v>
      </c>
      <c r="P899" t="s">
        <v>557</v>
      </c>
      <c r="Q899">
        <v>3</v>
      </c>
      <c r="R899">
        <f t="shared" si="96"/>
        <v>2019</v>
      </c>
      <c r="S899" t="s">
        <v>8</v>
      </c>
      <c r="T899" t="s">
        <v>8</v>
      </c>
      <c r="U899" t="s">
        <v>9089</v>
      </c>
      <c r="V899">
        <f>VLOOKUP(P899,'PBT Tag Rates'!$B$5:$E$34,4,FALSE)</f>
        <v>0.95971980899999998</v>
      </c>
      <c r="W899">
        <v>1</v>
      </c>
      <c r="X899" s="16">
        <f>IFERROR(LOOKUP(H899,{30,43,48,53,58,63,68,73,78,83,88,93,97},{42,47,52,57,62,67,72,77,82,87,92,99,100}),999)</f>
        <v>57</v>
      </c>
      <c r="Y899" s="19">
        <f t="shared" si="94"/>
        <v>5.6818181818181825</v>
      </c>
      <c r="Z899" s="19">
        <f t="shared" si="97"/>
        <v>5.7284090909090919</v>
      </c>
      <c r="AA899" s="19">
        <f t="shared" si="98"/>
        <v>17.185227272727278</v>
      </c>
      <c r="AB899" s="19" t="s">
        <v>8887</v>
      </c>
    </row>
    <row r="900" spans="1:28" x14ac:dyDescent="0.35">
      <c r="A900" t="s">
        <v>1562</v>
      </c>
      <c r="B900" t="s">
        <v>3665</v>
      </c>
      <c r="C900" t="s">
        <v>3666</v>
      </c>
      <c r="D900" s="1">
        <v>44813</v>
      </c>
      <c r="E900">
        <f t="shared" si="95"/>
        <v>18</v>
      </c>
      <c r="F900" t="s">
        <v>6</v>
      </c>
      <c r="G900">
        <v>890</v>
      </c>
      <c r="H900">
        <f t="shared" si="92"/>
        <v>89</v>
      </c>
      <c r="I900" t="s">
        <v>9</v>
      </c>
      <c r="J900" t="s">
        <v>8</v>
      </c>
      <c r="L900" t="s">
        <v>6</v>
      </c>
      <c r="M900" t="str">
        <f t="shared" si="93"/>
        <v>M</v>
      </c>
      <c r="N900" t="s">
        <v>67</v>
      </c>
      <c r="O900" t="s">
        <v>1251</v>
      </c>
      <c r="P900" t="s">
        <v>19</v>
      </c>
      <c r="Q900">
        <v>4</v>
      </c>
      <c r="R900">
        <f t="shared" si="96"/>
        <v>2018</v>
      </c>
      <c r="S900" t="s">
        <v>8</v>
      </c>
      <c r="T900" t="s">
        <v>8</v>
      </c>
      <c r="U900" t="s">
        <v>8875</v>
      </c>
      <c r="V900">
        <f>VLOOKUP(P900,'PBT Tag Rates'!$B$5:$E$34,4,FALSE)</f>
        <v>0.80551598400000002</v>
      </c>
      <c r="W900">
        <v>1</v>
      </c>
      <c r="X900" s="16">
        <f>IFERROR(LOOKUP(H900,{30,43,48,53,58,63,68,73,78,83,88,93,97},{42,47,52,57,62,67,72,77,82,87,92,99,100}),999)</f>
        <v>92</v>
      </c>
      <c r="Y900" s="19">
        <f t="shared" si="94"/>
        <v>5.6818181818181825</v>
      </c>
      <c r="Z900" s="19">
        <f t="shared" si="97"/>
        <v>5.7284090909090919</v>
      </c>
      <c r="AA900" s="19">
        <f t="shared" si="98"/>
        <v>17.185227272727278</v>
      </c>
      <c r="AB900" s="19" t="s">
        <v>8886</v>
      </c>
    </row>
    <row r="901" spans="1:28" x14ac:dyDescent="0.35">
      <c r="A901" t="s">
        <v>1562</v>
      </c>
      <c r="B901" t="s">
        <v>3667</v>
      </c>
      <c r="C901" t="s">
        <v>3668</v>
      </c>
      <c r="D901" s="1">
        <v>44813</v>
      </c>
      <c r="E901">
        <f t="shared" si="95"/>
        <v>18</v>
      </c>
      <c r="F901" t="s">
        <v>16</v>
      </c>
      <c r="G901">
        <v>750</v>
      </c>
      <c r="H901">
        <f t="shared" si="92"/>
        <v>75</v>
      </c>
      <c r="I901" t="s">
        <v>9</v>
      </c>
      <c r="J901">
        <v>1</v>
      </c>
      <c r="L901" t="s">
        <v>16</v>
      </c>
      <c r="M901" t="str">
        <f t="shared" si="93"/>
        <v>F</v>
      </c>
      <c r="N901" t="s">
        <v>1554</v>
      </c>
      <c r="O901" t="s">
        <v>1555</v>
      </c>
      <c r="P901" t="s">
        <v>15</v>
      </c>
      <c r="Q901">
        <v>4</v>
      </c>
      <c r="R901">
        <f t="shared" si="96"/>
        <v>2018</v>
      </c>
      <c r="S901" t="s">
        <v>8</v>
      </c>
      <c r="T901" t="s">
        <v>8</v>
      </c>
      <c r="U901" t="s">
        <v>8977</v>
      </c>
      <c r="V901">
        <f>VLOOKUP(P901,'PBT Tag Rates'!$B$5:$E$34,4,FALSE)</f>
        <v>0.96828396500000002</v>
      </c>
      <c r="W901">
        <v>1</v>
      </c>
      <c r="X901" s="16">
        <f>IFERROR(LOOKUP(H901,{30,43,48,53,58,63,68,73,78,83,88,93,97},{42,47,52,57,62,67,72,77,82,87,92,99,100}),999)</f>
        <v>77</v>
      </c>
      <c r="Y901" s="19">
        <f t="shared" si="94"/>
        <v>5.6818181818181825</v>
      </c>
      <c r="Z901" s="19">
        <f t="shared" si="97"/>
        <v>5.7284090909090919</v>
      </c>
      <c r="AA901" s="19">
        <f t="shared" si="98"/>
        <v>17.185227272727278</v>
      </c>
      <c r="AB901" s="19" t="s">
        <v>8887</v>
      </c>
    </row>
    <row r="902" spans="1:28" x14ac:dyDescent="0.35">
      <c r="A902" t="s">
        <v>1562</v>
      </c>
      <c r="B902" t="s">
        <v>3669</v>
      </c>
      <c r="C902" t="s">
        <v>3670</v>
      </c>
      <c r="D902" s="1">
        <v>44813</v>
      </c>
      <c r="E902">
        <f t="shared" si="95"/>
        <v>18</v>
      </c>
      <c r="F902" t="s">
        <v>16</v>
      </c>
      <c r="G902">
        <v>730</v>
      </c>
      <c r="H902">
        <f t="shared" ref="H902:H965" si="99">G902/10</f>
        <v>73</v>
      </c>
      <c r="I902" t="s">
        <v>9</v>
      </c>
      <c r="J902">
        <v>1</v>
      </c>
      <c r="L902" t="s">
        <v>16</v>
      </c>
      <c r="M902" t="str">
        <f t="shared" ref="M902:M965" si="100">IF(L902="U",F902,L902)</f>
        <v>F</v>
      </c>
      <c r="N902" t="s">
        <v>1029</v>
      </c>
      <c r="O902" t="s">
        <v>1030</v>
      </c>
      <c r="P902" t="s">
        <v>19</v>
      </c>
      <c r="Q902">
        <v>4</v>
      </c>
      <c r="R902">
        <f t="shared" si="96"/>
        <v>2018</v>
      </c>
      <c r="S902" t="s">
        <v>8</v>
      </c>
      <c r="T902" t="s">
        <v>8</v>
      </c>
      <c r="U902" t="s">
        <v>9084</v>
      </c>
      <c r="V902">
        <f>VLOOKUP(P902,'PBT Tag Rates'!$B$5:$E$34,4,FALSE)</f>
        <v>0.80551598400000002</v>
      </c>
      <c r="W902">
        <v>1</v>
      </c>
      <c r="X902" s="16">
        <f>IFERROR(LOOKUP(H902,{30,43,48,53,58,63,68,73,78,83,88,93,97},{42,47,52,57,62,67,72,77,82,87,92,99,100}),999)</f>
        <v>77</v>
      </c>
      <c r="Y902" s="19">
        <f t="shared" ref="Y902:Y965" si="101">IF(D902&lt;$D$3,W902/$Y$3,W902/$Y$4)</f>
        <v>5.6818181818181825</v>
      </c>
      <c r="Z902" s="19">
        <f t="shared" si="97"/>
        <v>5.7284090909090919</v>
      </c>
      <c r="AA902" s="19">
        <f t="shared" si="98"/>
        <v>17.185227272727278</v>
      </c>
      <c r="AB902" s="19" t="s">
        <v>8887</v>
      </c>
    </row>
    <row r="903" spans="1:28" x14ac:dyDescent="0.35">
      <c r="A903" t="s">
        <v>1562</v>
      </c>
      <c r="B903" t="s">
        <v>3671</v>
      </c>
      <c r="C903" t="s">
        <v>3672</v>
      </c>
      <c r="D903" s="1">
        <v>44813</v>
      </c>
      <c r="E903">
        <f t="shared" ref="E903:E966" si="102">IF(D903&lt;=$D$3,60,18)</f>
        <v>18</v>
      </c>
      <c r="F903" t="s">
        <v>16</v>
      </c>
      <c r="G903">
        <v>800</v>
      </c>
      <c r="H903">
        <f t="shared" si="99"/>
        <v>80</v>
      </c>
      <c r="I903" t="s">
        <v>9</v>
      </c>
      <c r="J903">
        <v>1</v>
      </c>
      <c r="L903" t="s">
        <v>16</v>
      </c>
      <c r="M903" t="str">
        <f t="shared" si="100"/>
        <v>F</v>
      </c>
      <c r="N903" t="s">
        <v>8</v>
      </c>
      <c r="O903" t="s">
        <v>8</v>
      </c>
      <c r="P903" t="s">
        <v>11</v>
      </c>
      <c r="Q903" t="s">
        <v>8</v>
      </c>
      <c r="R903" t="str">
        <f t="shared" ref="R903:R966" si="103">IFERROR($R$3-Q903,"U")</f>
        <v>U</v>
      </c>
      <c r="S903" t="s">
        <v>12</v>
      </c>
      <c r="T903">
        <v>0.999999999999999</v>
      </c>
      <c r="U903" t="s">
        <v>8890</v>
      </c>
      <c r="V903" t="e">
        <f>VLOOKUP(P903,'PBT Tag Rates'!$B$5:$E$34,4,FALSE)</f>
        <v>#N/A</v>
      </c>
      <c r="W903">
        <v>1</v>
      </c>
      <c r="X903" s="16">
        <f>IFERROR(LOOKUP(H903,{30,43,48,53,58,63,68,73,78,83,88,93,97},{42,47,52,57,62,67,72,77,82,87,92,99,100}),999)</f>
        <v>82</v>
      </c>
      <c r="Y903" s="19">
        <f t="shared" si="101"/>
        <v>5.6818181818181825</v>
      </c>
      <c r="Z903" s="19">
        <f t="shared" ref="Z903:Z966" si="104">Y903*(1+$Z$4)</f>
        <v>5.7284090909090919</v>
      </c>
      <c r="AA903" s="19">
        <f t="shared" ref="AA903:AA966" si="105">IF(D903&lt;$D$3,Z903/$AA$3,Z903/$AA$4)</f>
        <v>17.185227272727278</v>
      </c>
      <c r="AB903" s="19" t="s">
        <v>8887</v>
      </c>
    </row>
    <row r="904" spans="1:28" x14ac:dyDescent="0.35">
      <c r="A904" t="s">
        <v>1562</v>
      </c>
      <c r="B904" t="s">
        <v>3673</v>
      </c>
      <c r="C904" t="s">
        <v>3674</v>
      </c>
      <c r="D904" s="1">
        <v>44813</v>
      </c>
      <c r="E904">
        <f t="shared" si="102"/>
        <v>18</v>
      </c>
      <c r="F904" t="s">
        <v>1569</v>
      </c>
      <c r="G904">
        <v>640</v>
      </c>
      <c r="H904">
        <f t="shared" si="99"/>
        <v>64</v>
      </c>
      <c r="I904" t="s">
        <v>9</v>
      </c>
      <c r="J904">
        <v>1</v>
      </c>
      <c r="L904" t="s">
        <v>6</v>
      </c>
      <c r="M904" t="str">
        <f t="shared" si="100"/>
        <v>M</v>
      </c>
      <c r="N904" t="s">
        <v>1240</v>
      </c>
      <c r="O904" t="s">
        <v>2388</v>
      </c>
      <c r="P904" t="s">
        <v>557</v>
      </c>
      <c r="Q904">
        <v>3</v>
      </c>
      <c r="R904">
        <f t="shared" si="103"/>
        <v>2019</v>
      </c>
      <c r="S904" t="s">
        <v>8</v>
      </c>
      <c r="T904" t="s">
        <v>8</v>
      </c>
      <c r="U904" t="s">
        <v>9088</v>
      </c>
      <c r="V904">
        <f>VLOOKUP(P904,'PBT Tag Rates'!$B$5:$E$34,4,FALSE)</f>
        <v>0.95971980899999998</v>
      </c>
      <c r="W904">
        <v>1</v>
      </c>
      <c r="X904" s="16">
        <f>IFERROR(LOOKUP(H904,{30,43,48,53,58,63,68,73,78,83,88,93,97},{42,47,52,57,62,67,72,77,82,87,92,99,100}),999)</f>
        <v>67</v>
      </c>
      <c r="Y904" s="19">
        <f t="shared" si="101"/>
        <v>5.6818181818181825</v>
      </c>
      <c r="Z904" s="19">
        <f t="shared" si="104"/>
        <v>5.7284090909090919</v>
      </c>
      <c r="AA904" s="19">
        <f t="shared" si="105"/>
        <v>17.185227272727278</v>
      </c>
      <c r="AB904" s="19" t="s">
        <v>8887</v>
      </c>
    </row>
    <row r="905" spans="1:28" x14ac:dyDescent="0.35">
      <c r="A905" t="s">
        <v>1562</v>
      </c>
      <c r="B905" t="s">
        <v>3675</v>
      </c>
      <c r="C905" t="s">
        <v>3676</v>
      </c>
      <c r="D905" s="1">
        <v>44813</v>
      </c>
      <c r="E905">
        <f t="shared" si="102"/>
        <v>18</v>
      </c>
      <c r="F905" t="s">
        <v>1569</v>
      </c>
      <c r="G905">
        <v>550</v>
      </c>
      <c r="H905">
        <f t="shared" si="99"/>
        <v>55</v>
      </c>
      <c r="I905" t="s">
        <v>9</v>
      </c>
      <c r="J905">
        <v>1</v>
      </c>
      <c r="L905" t="s">
        <v>6</v>
      </c>
      <c r="M905" t="str">
        <f t="shared" si="100"/>
        <v>M</v>
      </c>
      <c r="N905" t="s">
        <v>138</v>
      </c>
      <c r="O905" t="s">
        <v>507</v>
      </c>
      <c r="P905" t="s">
        <v>19</v>
      </c>
      <c r="Q905">
        <v>4</v>
      </c>
      <c r="R905">
        <f t="shared" si="103"/>
        <v>2018</v>
      </c>
      <c r="S905" t="s">
        <v>8</v>
      </c>
      <c r="T905" t="s">
        <v>8</v>
      </c>
      <c r="U905" t="s">
        <v>9007</v>
      </c>
      <c r="V905">
        <f>VLOOKUP(P905,'PBT Tag Rates'!$B$5:$E$34,4,FALSE)</f>
        <v>0.80551598400000002</v>
      </c>
      <c r="W905">
        <v>1</v>
      </c>
      <c r="X905" s="16">
        <f>IFERROR(LOOKUP(H905,{30,43,48,53,58,63,68,73,78,83,88,93,97},{42,47,52,57,62,67,72,77,82,87,92,99,100}),999)</f>
        <v>57</v>
      </c>
      <c r="Y905" s="19">
        <f t="shared" si="101"/>
        <v>5.6818181818181825</v>
      </c>
      <c r="Z905" s="19">
        <f t="shared" si="104"/>
        <v>5.7284090909090919</v>
      </c>
      <c r="AA905" s="19">
        <f t="shared" si="105"/>
        <v>17.185227272727278</v>
      </c>
      <c r="AB905" s="19" t="s">
        <v>8886</v>
      </c>
    </row>
    <row r="906" spans="1:28" x14ac:dyDescent="0.35">
      <c r="A906" t="s">
        <v>1562</v>
      </c>
      <c r="B906" t="s">
        <v>3677</v>
      </c>
      <c r="C906" t="s">
        <v>3678</v>
      </c>
      <c r="D906" s="1">
        <v>44813</v>
      </c>
      <c r="E906">
        <f t="shared" si="102"/>
        <v>18</v>
      </c>
      <c r="F906" t="s">
        <v>1569</v>
      </c>
      <c r="G906">
        <v>600</v>
      </c>
      <c r="H906">
        <f t="shared" si="99"/>
        <v>60</v>
      </c>
      <c r="I906" t="s">
        <v>7</v>
      </c>
      <c r="J906" t="s">
        <v>8</v>
      </c>
      <c r="L906" t="s">
        <v>6</v>
      </c>
      <c r="M906" t="str">
        <f t="shared" si="100"/>
        <v>M</v>
      </c>
      <c r="N906" t="s">
        <v>3679</v>
      </c>
      <c r="O906" t="s">
        <v>3680</v>
      </c>
      <c r="P906" t="s">
        <v>702</v>
      </c>
      <c r="Q906">
        <v>3</v>
      </c>
      <c r="R906">
        <f t="shared" si="103"/>
        <v>2019</v>
      </c>
      <c r="S906" t="s">
        <v>8</v>
      </c>
      <c r="T906" t="s">
        <v>8</v>
      </c>
      <c r="U906" t="s">
        <v>8977</v>
      </c>
      <c r="V906">
        <f>VLOOKUP(P906,'PBT Tag Rates'!$B$5:$E$34,4,FALSE)</f>
        <v>0.99705232300000002</v>
      </c>
      <c r="W906">
        <v>1</v>
      </c>
      <c r="X906" s="16">
        <f>IFERROR(LOOKUP(H906,{30,43,48,53,58,63,68,73,78,83,88,93,97},{42,47,52,57,62,67,72,77,82,87,92,99,100}),999)</f>
        <v>62</v>
      </c>
      <c r="Y906" s="19">
        <f t="shared" si="101"/>
        <v>5.6818181818181825</v>
      </c>
      <c r="Z906" s="19">
        <f t="shared" si="104"/>
        <v>5.7284090909090919</v>
      </c>
      <c r="AA906" s="19">
        <f t="shared" si="105"/>
        <v>17.185227272727278</v>
      </c>
      <c r="AB906" s="19" t="s">
        <v>8887</v>
      </c>
    </row>
    <row r="907" spans="1:28" x14ac:dyDescent="0.35">
      <c r="A907" t="s">
        <v>1562</v>
      </c>
      <c r="B907" t="s">
        <v>3681</v>
      </c>
      <c r="C907" t="s">
        <v>3682</v>
      </c>
      <c r="D907" s="1">
        <v>44813</v>
      </c>
      <c r="E907">
        <f t="shared" si="102"/>
        <v>18</v>
      </c>
      <c r="F907" t="s">
        <v>1569</v>
      </c>
      <c r="G907">
        <v>670</v>
      </c>
      <c r="H907">
        <f t="shared" si="99"/>
        <v>67</v>
      </c>
      <c r="I907" t="s">
        <v>9</v>
      </c>
      <c r="J907">
        <v>1</v>
      </c>
      <c r="L907" t="s">
        <v>6</v>
      </c>
      <c r="M907" t="str">
        <f t="shared" si="100"/>
        <v>M</v>
      </c>
      <c r="N907" t="s">
        <v>1230</v>
      </c>
      <c r="O907" t="s">
        <v>3379</v>
      </c>
      <c r="P907" t="s">
        <v>557</v>
      </c>
      <c r="Q907">
        <v>3</v>
      </c>
      <c r="R907">
        <f t="shared" si="103"/>
        <v>2019</v>
      </c>
      <c r="S907" t="s">
        <v>8</v>
      </c>
      <c r="T907" t="s">
        <v>8</v>
      </c>
      <c r="U907" t="s">
        <v>9086</v>
      </c>
      <c r="V907">
        <f>VLOOKUP(P907,'PBT Tag Rates'!$B$5:$E$34,4,FALSE)</f>
        <v>0.95971980899999998</v>
      </c>
      <c r="W907">
        <v>1</v>
      </c>
      <c r="X907" s="16">
        <f>IFERROR(LOOKUP(H907,{30,43,48,53,58,63,68,73,78,83,88,93,97},{42,47,52,57,62,67,72,77,82,87,92,99,100}),999)</f>
        <v>67</v>
      </c>
      <c r="Y907" s="19">
        <f t="shared" si="101"/>
        <v>5.6818181818181825</v>
      </c>
      <c r="Z907" s="19">
        <f t="shared" si="104"/>
        <v>5.7284090909090919</v>
      </c>
      <c r="AA907" s="19">
        <f t="shared" si="105"/>
        <v>17.185227272727278</v>
      </c>
      <c r="AB907" s="19" t="s">
        <v>8887</v>
      </c>
    </row>
    <row r="908" spans="1:28" x14ac:dyDescent="0.35">
      <c r="A908" t="s">
        <v>1562</v>
      </c>
      <c r="B908" t="s">
        <v>3683</v>
      </c>
      <c r="C908" t="s">
        <v>3684</v>
      </c>
      <c r="D908" s="1">
        <v>44813</v>
      </c>
      <c r="E908">
        <f t="shared" si="102"/>
        <v>18</v>
      </c>
      <c r="F908" t="s">
        <v>1569</v>
      </c>
      <c r="G908">
        <v>660</v>
      </c>
      <c r="H908">
        <f t="shared" si="99"/>
        <v>66</v>
      </c>
      <c r="I908" t="s">
        <v>9</v>
      </c>
      <c r="J908">
        <v>1</v>
      </c>
      <c r="L908" t="s">
        <v>16</v>
      </c>
      <c r="M908" t="str">
        <f t="shared" si="100"/>
        <v>F</v>
      </c>
      <c r="N908" t="s">
        <v>1125</v>
      </c>
      <c r="O908" t="s">
        <v>1126</v>
      </c>
      <c r="P908" t="s">
        <v>557</v>
      </c>
      <c r="Q908">
        <v>3</v>
      </c>
      <c r="R908">
        <f t="shared" si="103"/>
        <v>2019</v>
      </c>
      <c r="S908" t="s">
        <v>8</v>
      </c>
      <c r="T908" t="s">
        <v>8</v>
      </c>
      <c r="U908" t="s">
        <v>9006</v>
      </c>
      <c r="V908">
        <f>VLOOKUP(P908,'PBT Tag Rates'!$B$5:$E$34,4,FALSE)</f>
        <v>0.95971980899999998</v>
      </c>
      <c r="W908">
        <v>1</v>
      </c>
      <c r="X908" s="16">
        <f>IFERROR(LOOKUP(H908,{30,43,48,53,58,63,68,73,78,83,88,93,97},{42,47,52,57,62,67,72,77,82,87,92,99,100}),999)</f>
        <v>67</v>
      </c>
      <c r="Y908" s="19">
        <f t="shared" si="101"/>
        <v>5.6818181818181825</v>
      </c>
      <c r="Z908" s="19">
        <f t="shared" si="104"/>
        <v>5.7284090909090919</v>
      </c>
      <c r="AA908" s="19">
        <f t="shared" si="105"/>
        <v>17.185227272727278</v>
      </c>
      <c r="AB908" s="19" t="s">
        <v>8886</v>
      </c>
    </row>
    <row r="909" spans="1:28" x14ac:dyDescent="0.35">
      <c r="A909" t="s">
        <v>1562</v>
      </c>
      <c r="B909" t="s">
        <v>3685</v>
      </c>
      <c r="C909" t="s">
        <v>3686</v>
      </c>
      <c r="D909" s="1">
        <v>44813</v>
      </c>
      <c r="E909">
        <f t="shared" si="102"/>
        <v>18</v>
      </c>
      <c r="F909" t="s">
        <v>16</v>
      </c>
      <c r="G909">
        <v>610</v>
      </c>
      <c r="H909">
        <f t="shared" si="99"/>
        <v>61</v>
      </c>
      <c r="I909" t="s">
        <v>7</v>
      </c>
      <c r="J909" t="s">
        <v>8</v>
      </c>
      <c r="L909" t="s">
        <v>16</v>
      </c>
      <c r="M909" t="str">
        <f t="shared" si="100"/>
        <v>F</v>
      </c>
      <c r="N909" t="s">
        <v>1006</v>
      </c>
      <c r="O909" t="s">
        <v>1007</v>
      </c>
      <c r="P909" t="s">
        <v>557</v>
      </c>
      <c r="Q909">
        <v>3</v>
      </c>
      <c r="R909">
        <f t="shared" si="103"/>
        <v>2019</v>
      </c>
      <c r="S909" t="s">
        <v>8</v>
      </c>
      <c r="T909" t="s">
        <v>8</v>
      </c>
      <c r="U909" t="s">
        <v>9006</v>
      </c>
      <c r="V909">
        <f>VLOOKUP(P909,'PBT Tag Rates'!$B$5:$E$34,4,FALSE)</f>
        <v>0.95971980899999998</v>
      </c>
      <c r="W909">
        <v>1</v>
      </c>
      <c r="X909" s="16">
        <f>IFERROR(LOOKUP(H909,{30,43,48,53,58,63,68,73,78,83,88,93,97},{42,47,52,57,62,67,72,77,82,87,92,99,100}),999)</f>
        <v>62</v>
      </c>
      <c r="Y909" s="19">
        <f t="shared" si="101"/>
        <v>5.6818181818181825</v>
      </c>
      <c r="Z909" s="19">
        <f t="shared" si="104"/>
        <v>5.7284090909090919</v>
      </c>
      <c r="AA909" s="19">
        <f t="shared" si="105"/>
        <v>17.185227272727278</v>
      </c>
      <c r="AB909" s="19" t="s">
        <v>8886</v>
      </c>
    </row>
    <row r="910" spans="1:28" x14ac:dyDescent="0.35">
      <c r="A910" t="s">
        <v>1562</v>
      </c>
      <c r="B910" t="s">
        <v>3687</v>
      </c>
      <c r="C910" t="s">
        <v>3688</v>
      </c>
      <c r="D910" s="1">
        <v>44813</v>
      </c>
      <c r="E910">
        <f t="shared" si="102"/>
        <v>18</v>
      </c>
      <c r="F910" t="s">
        <v>1569</v>
      </c>
      <c r="G910">
        <v>620</v>
      </c>
      <c r="H910">
        <f t="shared" si="99"/>
        <v>62</v>
      </c>
      <c r="I910" t="s">
        <v>9</v>
      </c>
      <c r="J910">
        <v>1</v>
      </c>
      <c r="L910" t="s">
        <v>6</v>
      </c>
      <c r="M910" t="str">
        <f t="shared" si="100"/>
        <v>M</v>
      </c>
      <c r="N910" t="s">
        <v>8</v>
      </c>
      <c r="O910" t="s">
        <v>8</v>
      </c>
      <c r="P910" t="s">
        <v>11</v>
      </c>
      <c r="Q910" t="s">
        <v>8</v>
      </c>
      <c r="R910" t="str">
        <f t="shared" si="103"/>
        <v>U</v>
      </c>
      <c r="S910" t="s">
        <v>12</v>
      </c>
      <c r="T910">
        <v>0.999999999999996</v>
      </c>
      <c r="U910" t="s">
        <v>8890</v>
      </c>
      <c r="V910" t="e">
        <f>VLOOKUP(P910,'PBT Tag Rates'!$B$5:$E$34,4,FALSE)</f>
        <v>#N/A</v>
      </c>
      <c r="W910">
        <v>1</v>
      </c>
      <c r="X910" s="16">
        <f>IFERROR(LOOKUP(H910,{30,43,48,53,58,63,68,73,78,83,88,93,97},{42,47,52,57,62,67,72,77,82,87,92,99,100}),999)</f>
        <v>62</v>
      </c>
      <c r="Y910" s="19">
        <f t="shared" si="101"/>
        <v>5.6818181818181825</v>
      </c>
      <c r="Z910" s="19">
        <f t="shared" si="104"/>
        <v>5.7284090909090919</v>
      </c>
      <c r="AA910" s="19">
        <f t="shared" si="105"/>
        <v>17.185227272727278</v>
      </c>
      <c r="AB910" s="19" t="s">
        <v>8887</v>
      </c>
    </row>
    <row r="911" spans="1:28" x14ac:dyDescent="0.35">
      <c r="A911" t="s">
        <v>1562</v>
      </c>
      <c r="B911" t="s">
        <v>3689</v>
      </c>
      <c r="C911" t="s">
        <v>3690</v>
      </c>
      <c r="D911" s="1">
        <v>44813</v>
      </c>
      <c r="E911">
        <f t="shared" si="102"/>
        <v>18</v>
      </c>
      <c r="F911" t="s">
        <v>16</v>
      </c>
      <c r="G911">
        <v>770</v>
      </c>
      <c r="H911">
        <f t="shared" si="99"/>
        <v>77</v>
      </c>
      <c r="I911" t="s">
        <v>7</v>
      </c>
      <c r="J911" t="s">
        <v>8</v>
      </c>
      <c r="L911" t="s">
        <v>16</v>
      </c>
      <c r="M911" t="str">
        <f t="shared" si="100"/>
        <v>F</v>
      </c>
      <c r="N911" t="s">
        <v>522</v>
      </c>
      <c r="O911" t="s">
        <v>523</v>
      </c>
      <c r="P911" t="s">
        <v>19</v>
      </c>
      <c r="Q911">
        <v>4</v>
      </c>
      <c r="R911">
        <f t="shared" si="103"/>
        <v>2018</v>
      </c>
      <c r="S911" t="s">
        <v>8</v>
      </c>
      <c r="T911" t="s">
        <v>8</v>
      </c>
      <c r="U911" t="s">
        <v>9006</v>
      </c>
      <c r="V911">
        <f>VLOOKUP(P911,'PBT Tag Rates'!$B$5:$E$34,4,FALSE)</f>
        <v>0.80551598400000002</v>
      </c>
      <c r="W911">
        <v>1</v>
      </c>
      <c r="X911" s="16">
        <f>IFERROR(LOOKUP(H911,{30,43,48,53,58,63,68,73,78,83,88,93,97},{42,47,52,57,62,67,72,77,82,87,92,99,100}),999)</f>
        <v>77</v>
      </c>
      <c r="Y911" s="19">
        <f t="shared" si="101"/>
        <v>5.6818181818181825</v>
      </c>
      <c r="Z911" s="19">
        <f t="shared" si="104"/>
        <v>5.7284090909090919</v>
      </c>
      <c r="AA911" s="19">
        <f t="shared" si="105"/>
        <v>17.185227272727278</v>
      </c>
      <c r="AB911" s="19" t="s">
        <v>8886</v>
      </c>
    </row>
    <row r="912" spans="1:28" x14ac:dyDescent="0.35">
      <c r="A912" t="s">
        <v>1562</v>
      </c>
      <c r="B912" t="s">
        <v>3691</v>
      </c>
      <c r="C912" t="s">
        <v>3692</v>
      </c>
      <c r="D912" s="1">
        <v>44813</v>
      </c>
      <c r="E912">
        <f t="shared" si="102"/>
        <v>18</v>
      </c>
      <c r="F912" t="s">
        <v>1569</v>
      </c>
      <c r="G912">
        <v>590</v>
      </c>
      <c r="H912">
        <f t="shared" si="99"/>
        <v>59</v>
      </c>
      <c r="I912" t="s">
        <v>7</v>
      </c>
      <c r="J912" t="s">
        <v>8</v>
      </c>
      <c r="L912" t="s">
        <v>6</v>
      </c>
      <c r="M912" t="str">
        <f t="shared" si="100"/>
        <v>M</v>
      </c>
      <c r="N912" t="s">
        <v>3693</v>
      </c>
      <c r="O912" t="s">
        <v>3694</v>
      </c>
      <c r="P912" t="s">
        <v>702</v>
      </c>
      <c r="Q912">
        <v>3</v>
      </c>
      <c r="R912">
        <f t="shared" si="103"/>
        <v>2019</v>
      </c>
      <c r="S912" t="s">
        <v>8</v>
      </c>
      <c r="T912" t="s">
        <v>8</v>
      </c>
      <c r="U912" t="s">
        <v>8977</v>
      </c>
      <c r="V912">
        <f>VLOOKUP(P912,'PBT Tag Rates'!$B$5:$E$34,4,FALSE)</f>
        <v>0.99705232300000002</v>
      </c>
      <c r="W912">
        <v>1</v>
      </c>
      <c r="X912" s="16">
        <f>IFERROR(LOOKUP(H912,{30,43,48,53,58,63,68,73,78,83,88,93,97},{42,47,52,57,62,67,72,77,82,87,92,99,100}),999)</f>
        <v>62</v>
      </c>
      <c r="Y912" s="19">
        <f t="shared" si="101"/>
        <v>5.6818181818181825</v>
      </c>
      <c r="Z912" s="19">
        <f t="shared" si="104"/>
        <v>5.7284090909090919</v>
      </c>
      <c r="AA912" s="19">
        <f t="shared" si="105"/>
        <v>17.185227272727278</v>
      </c>
      <c r="AB912" s="19" t="s">
        <v>8887</v>
      </c>
    </row>
    <row r="913" spans="1:28" x14ac:dyDescent="0.35">
      <c r="A913" t="s">
        <v>1562</v>
      </c>
      <c r="B913" t="s">
        <v>3695</v>
      </c>
      <c r="C913" t="s">
        <v>3696</v>
      </c>
      <c r="D913" s="1">
        <v>44813</v>
      </c>
      <c r="E913">
        <f t="shared" si="102"/>
        <v>18</v>
      </c>
      <c r="F913" t="s">
        <v>1569</v>
      </c>
      <c r="G913">
        <v>550</v>
      </c>
      <c r="H913">
        <f t="shared" si="99"/>
        <v>55</v>
      </c>
      <c r="I913" t="s">
        <v>7</v>
      </c>
      <c r="J913" t="s">
        <v>8</v>
      </c>
      <c r="L913" t="s">
        <v>6</v>
      </c>
      <c r="M913" t="str">
        <f t="shared" si="100"/>
        <v>M</v>
      </c>
      <c r="N913" t="s">
        <v>8</v>
      </c>
      <c r="O913" t="s">
        <v>8</v>
      </c>
      <c r="P913" t="s">
        <v>11</v>
      </c>
      <c r="Q913" t="s">
        <v>8</v>
      </c>
      <c r="R913" t="str">
        <f t="shared" si="103"/>
        <v>U</v>
      </c>
      <c r="S913" t="s">
        <v>12</v>
      </c>
      <c r="T913">
        <v>0.99999999999999301</v>
      </c>
      <c r="U913" t="s">
        <v>11</v>
      </c>
      <c r="V913" t="e">
        <f>VLOOKUP(P913,'PBT Tag Rates'!$B$5:$E$34,4,FALSE)</f>
        <v>#N/A</v>
      </c>
      <c r="W913">
        <v>1</v>
      </c>
      <c r="X913" s="16">
        <f>IFERROR(LOOKUP(H913,{30,43,48,53,58,63,68,73,78,83,88,93,97},{42,47,52,57,62,67,72,77,82,87,92,99,100}),999)</f>
        <v>57</v>
      </c>
      <c r="Y913" s="19">
        <f t="shared" si="101"/>
        <v>5.6818181818181825</v>
      </c>
      <c r="Z913" s="19">
        <f t="shared" si="104"/>
        <v>5.7284090909090919</v>
      </c>
      <c r="AA913" s="19">
        <f t="shared" si="105"/>
        <v>17.185227272727278</v>
      </c>
      <c r="AB913" s="19" t="s">
        <v>8887</v>
      </c>
    </row>
    <row r="914" spans="1:28" x14ac:dyDescent="0.35">
      <c r="A914" t="s">
        <v>1562</v>
      </c>
      <c r="B914" t="s">
        <v>3697</v>
      </c>
      <c r="C914" t="s">
        <v>3698</v>
      </c>
      <c r="D914" s="1">
        <v>44813</v>
      </c>
      <c r="E914">
        <f t="shared" si="102"/>
        <v>18</v>
      </c>
      <c r="F914" t="s">
        <v>1569</v>
      </c>
      <c r="G914">
        <v>560</v>
      </c>
      <c r="H914">
        <f t="shared" si="99"/>
        <v>56</v>
      </c>
      <c r="I914" t="s">
        <v>7</v>
      </c>
      <c r="J914" t="s">
        <v>8</v>
      </c>
      <c r="L914" t="s">
        <v>6</v>
      </c>
      <c r="M914" t="str">
        <f t="shared" si="100"/>
        <v>M</v>
      </c>
      <c r="N914" t="s">
        <v>3699</v>
      </c>
      <c r="O914" t="s">
        <v>3700</v>
      </c>
      <c r="P914" t="s">
        <v>702</v>
      </c>
      <c r="Q914">
        <v>3</v>
      </c>
      <c r="R914">
        <f t="shared" si="103"/>
        <v>2019</v>
      </c>
      <c r="S914" t="s">
        <v>8</v>
      </c>
      <c r="T914" t="s">
        <v>8</v>
      </c>
      <c r="U914" t="s">
        <v>8858</v>
      </c>
      <c r="V914">
        <f>VLOOKUP(P914,'PBT Tag Rates'!$B$5:$E$34,4,FALSE)</f>
        <v>0.99705232300000002</v>
      </c>
      <c r="W914">
        <v>1</v>
      </c>
      <c r="X914" s="16">
        <f>IFERROR(LOOKUP(H914,{30,43,48,53,58,63,68,73,78,83,88,93,97},{42,47,52,57,62,67,72,77,82,87,92,99,100}),999)</f>
        <v>57</v>
      </c>
      <c r="Y914" s="19">
        <f t="shared" si="101"/>
        <v>5.6818181818181825</v>
      </c>
      <c r="Z914" s="19">
        <f t="shared" si="104"/>
        <v>5.7284090909090919</v>
      </c>
      <c r="AA914" s="19">
        <f t="shared" si="105"/>
        <v>17.185227272727278</v>
      </c>
      <c r="AB914" s="19" t="s">
        <v>8887</v>
      </c>
    </row>
    <row r="915" spans="1:28" x14ac:dyDescent="0.35">
      <c r="A915" t="s">
        <v>1562</v>
      </c>
      <c r="B915" t="s">
        <v>3701</v>
      </c>
      <c r="C915" t="s">
        <v>3702</v>
      </c>
      <c r="D915" s="1">
        <v>44813</v>
      </c>
      <c r="E915">
        <f t="shared" si="102"/>
        <v>18</v>
      </c>
      <c r="F915" t="s">
        <v>16</v>
      </c>
      <c r="G915">
        <v>800</v>
      </c>
      <c r="H915">
        <f t="shared" si="99"/>
        <v>80</v>
      </c>
      <c r="I915" t="s">
        <v>9</v>
      </c>
      <c r="J915">
        <v>1</v>
      </c>
      <c r="L915" t="s">
        <v>16</v>
      </c>
      <c r="M915" t="str">
        <f t="shared" si="100"/>
        <v>F</v>
      </c>
      <c r="N915" t="s">
        <v>3703</v>
      </c>
      <c r="O915" t="s">
        <v>3704</v>
      </c>
      <c r="P915" t="s">
        <v>15</v>
      </c>
      <c r="Q915">
        <v>4</v>
      </c>
      <c r="R915">
        <f t="shared" si="103"/>
        <v>2018</v>
      </c>
      <c r="S915" t="s">
        <v>8</v>
      </c>
      <c r="T915" t="s">
        <v>8</v>
      </c>
      <c r="U915" t="s">
        <v>8977</v>
      </c>
      <c r="V915">
        <f>VLOOKUP(P915,'PBT Tag Rates'!$B$5:$E$34,4,FALSE)</f>
        <v>0.96828396500000002</v>
      </c>
      <c r="W915">
        <v>1</v>
      </c>
      <c r="X915" s="16">
        <f>IFERROR(LOOKUP(H915,{30,43,48,53,58,63,68,73,78,83,88,93,97},{42,47,52,57,62,67,72,77,82,87,92,99,100}),999)</f>
        <v>82</v>
      </c>
      <c r="Y915" s="19">
        <f t="shared" si="101"/>
        <v>5.6818181818181825</v>
      </c>
      <c r="Z915" s="19">
        <f t="shared" si="104"/>
        <v>5.7284090909090919</v>
      </c>
      <c r="AA915" s="19">
        <f t="shared" si="105"/>
        <v>17.185227272727278</v>
      </c>
      <c r="AB915" s="19" t="s">
        <v>8887</v>
      </c>
    </row>
    <row r="916" spans="1:28" x14ac:dyDescent="0.35">
      <c r="A916" t="s">
        <v>1562</v>
      </c>
      <c r="B916" t="s">
        <v>3705</v>
      </c>
      <c r="C916" t="s">
        <v>3706</v>
      </c>
      <c r="D916" s="1">
        <v>44813</v>
      </c>
      <c r="E916">
        <f t="shared" si="102"/>
        <v>18</v>
      </c>
      <c r="F916" t="s">
        <v>1569</v>
      </c>
      <c r="G916">
        <v>620</v>
      </c>
      <c r="H916">
        <f t="shared" si="99"/>
        <v>62</v>
      </c>
      <c r="I916" t="s">
        <v>9</v>
      </c>
      <c r="J916">
        <v>1</v>
      </c>
      <c r="L916" t="s">
        <v>6</v>
      </c>
      <c r="M916" t="str">
        <f t="shared" si="100"/>
        <v>M</v>
      </c>
      <c r="N916" t="s">
        <v>8</v>
      </c>
      <c r="O916" t="s">
        <v>8</v>
      </c>
      <c r="P916" t="s">
        <v>11</v>
      </c>
      <c r="Q916" t="s">
        <v>8</v>
      </c>
      <c r="R916" t="str">
        <f t="shared" si="103"/>
        <v>U</v>
      </c>
      <c r="S916" t="s">
        <v>12</v>
      </c>
      <c r="T916">
        <v>1</v>
      </c>
      <c r="U916" t="s">
        <v>8890</v>
      </c>
      <c r="V916" t="e">
        <f>VLOOKUP(P916,'PBT Tag Rates'!$B$5:$E$34,4,FALSE)</f>
        <v>#N/A</v>
      </c>
      <c r="W916">
        <v>1</v>
      </c>
      <c r="X916" s="16">
        <f>IFERROR(LOOKUP(H916,{30,43,48,53,58,63,68,73,78,83,88,93,97},{42,47,52,57,62,67,72,77,82,87,92,99,100}),999)</f>
        <v>62</v>
      </c>
      <c r="Y916" s="19">
        <f t="shared" si="101"/>
        <v>5.6818181818181825</v>
      </c>
      <c r="Z916" s="19">
        <f t="shared" si="104"/>
        <v>5.7284090909090919</v>
      </c>
      <c r="AA916" s="19">
        <f t="shared" si="105"/>
        <v>17.185227272727278</v>
      </c>
      <c r="AB916" s="19" t="s">
        <v>8887</v>
      </c>
    </row>
    <row r="917" spans="1:28" x14ac:dyDescent="0.35">
      <c r="A917" t="s">
        <v>1562</v>
      </c>
      <c r="B917" t="s">
        <v>3707</v>
      </c>
      <c r="C917" t="s">
        <v>3708</v>
      </c>
      <c r="D917" s="1">
        <v>44813</v>
      </c>
      <c r="E917">
        <f t="shared" si="102"/>
        <v>18</v>
      </c>
      <c r="F917" t="s">
        <v>16</v>
      </c>
      <c r="G917">
        <v>780</v>
      </c>
      <c r="H917">
        <f t="shared" si="99"/>
        <v>78</v>
      </c>
      <c r="I917" t="s">
        <v>7</v>
      </c>
      <c r="J917" t="s">
        <v>8</v>
      </c>
      <c r="L917" t="s">
        <v>16</v>
      </c>
      <c r="M917" t="str">
        <f t="shared" si="100"/>
        <v>F</v>
      </c>
      <c r="N917" t="s">
        <v>3709</v>
      </c>
      <c r="O917" t="s">
        <v>3710</v>
      </c>
      <c r="P917" t="s">
        <v>19</v>
      </c>
      <c r="Q917">
        <v>4</v>
      </c>
      <c r="R917">
        <f t="shared" si="103"/>
        <v>2018</v>
      </c>
      <c r="S917" t="s">
        <v>8</v>
      </c>
      <c r="T917" t="s">
        <v>8</v>
      </c>
      <c r="U917" t="s">
        <v>8875</v>
      </c>
      <c r="V917">
        <f>VLOOKUP(P917,'PBT Tag Rates'!$B$5:$E$34,4,FALSE)</f>
        <v>0.80551598400000002</v>
      </c>
      <c r="W917">
        <v>1</v>
      </c>
      <c r="X917" s="16">
        <f>IFERROR(LOOKUP(H917,{30,43,48,53,58,63,68,73,78,83,88,93,97},{42,47,52,57,62,67,72,77,82,87,92,99,100}),999)</f>
        <v>82</v>
      </c>
      <c r="Y917" s="19">
        <f t="shared" si="101"/>
        <v>5.6818181818181825</v>
      </c>
      <c r="Z917" s="19">
        <f t="shared" si="104"/>
        <v>5.7284090909090919</v>
      </c>
      <c r="AA917" s="19">
        <f t="shared" si="105"/>
        <v>17.185227272727278</v>
      </c>
      <c r="AB917" s="19" t="s">
        <v>8886</v>
      </c>
    </row>
    <row r="918" spans="1:28" x14ac:dyDescent="0.35">
      <c r="A918" t="s">
        <v>1562</v>
      </c>
      <c r="B918" t="s">
        <v>3711</v>
      </c>
      <c r="C918" t="s">
        <v>3712</v>
      </c>
      <c r="D918" s="1">
        <v>44813</v>
      </c>
      <c r="E918">
        <f t="shared" si="102"/>
        <v>18</v>
      </c>
      <c r="F918" t="s">
        <v>1569</v>
      </c>
      <c r="G918">
        <v>650</v>
      </c>
      <c r="H918">
        <f t="shared" si="99"/>
        <v>65</v>
      </c>
      <c r="I918" t="s">
        <v>7</v>
      </c>
      <c r="J918" t="s">
        <v>8</v>
      </c>
      <c r="L918" t="s">
        <v>6</v>
      </c>
      <c r="M918" t="str">
        <f t="shared" si="100"/>
        <v>M</v>
      </c>
      <c r="N918" t="s">
        <v>1889</v>
      </c>
      <c r="O918" t="s">
        <v>3284</v>
      </c>
      <c r="P918" t="s">
        <v>557</v>
      </c>
      <c r="Q918">
        <v>3</v>
      </c>
      <c r="R918">
        <f t="shared" si="103"/>
        <v>2019</v>
      </c>
      <c r="S918" t="s">
        <v>8</v>
      </c>
      <c r="T918" t="s">
        <v>8</v>
      </c>
      <c r="U918" t="s">
        <v>9088</v>
      </c>
      <c r="V918">
        <f>VLOOKUP(P918,'PBT Tag Rates'!$B$5:$E$34,4,FALSE)</f>
        <v>0.95971980899999998</v>
      </c>
      <c r="W918">
        <v>1</v>
      </c>
      <c r="X918" s="16">
        <f>IFERROR(LOOKUP(H918,{30,43,48,53,58,63,68,73,78,83,88,93,97},{42,47,52,57,62,67,72,77,82,87,92,99,100}),999)</f>
        <v>67</v>
      </c>
      <c r="Y918" s="19">
        <f t="shared" si="101"/>
        <v>5.6818181818181825</v>
      </c>
      <c r="Z918" s="19">
        <f t="shared" si="104"/>
        <v>5.7284090909090919</v>
      </c>
      <c r="AA918" s="19">
        <f t="shared" si="105"/>
        <v>17.185227272727278</v>
      </c>
      <c r="AB918" s="19" t="s">
        <v>8887</v>
      </c>
    </row>
    <row r="919" spans="1:28" x14ac:dyDescent="0.35">
      <c r="A919" t="s">
        <v>1562</v>
      </c>
      <c r="B919" t="s">
        <v>3713</v>
      </c>
      <c r="C919" t="s">
        <v>3714</v>
      </c>
      <c r="D919" s="1">
        <v>44813</v>
      </c>
      <c r="E919">
        <f t="shared" si="102"/>
        <v>18</v>
      </c>
      <c r="F919" t="s">
        <v>1569</v>
      </c>
      <c r="G919">
        <v>600</v>
      </c>
      <c r="H919">
        <f t="shared" si="99"/>
        <v>60</v>
      </c>
      <c r="I919" t="s">
        <v>7</v>
      </c>
      <c r="J919" t="s">
        <v>8</v>
      </c>
      <c r="L919" t="s">
        <v>6</v>
      </c>
      <c r="M919" t="str">
        <f t="shared" si="100"/>
        <v>M</v>
      </c>
      <c r="N919" t="s">
        <v>3715</v>
      </c>
      <c r="O919" t="s">
        <v>3716</v>
      </c>
      <c r="P919" t="s">
        <v>557</v>
      </c>
      <c r="Q919">
        <v>3</v>
      </c>
      <c r="R919">
        <f t="shared" si="103"/>
        <v>2019</v>
      </c>
      <c r="S919" t="s">
        <v>8</v>
      </c>
      <c r="T919" t="s">
        <v>8</v>
      </c>
      <c r="U919" t="s">
        <v>9090</v>
      </c>
      <c r="V919">
        <f>VLOOKUP(P919,'PBT Tag Rates'!$B$5:$E$34,4,FALSE)</f>
        <v>0.95971980899999998</v>
      </c>
      <c r="W919">
        <v>1</v>
      </c>
      <c r="X919" s="16">
        <f>IFERROR(LOOKUP(H919,{30,43,48,53,58,63,68,73,78,83,88,93,97},{42,47,52,57,62,67,72,77,82,87,92,99,100}),999)</f>
        <v>62</v>
      </c>
      <c r="Y919" s="19">
        <f t="shared" si="101"/>
        <v>5.6818181818181825</v>
      </c>
      <c r="Z919" s="19">
        <f t="shared" si="104"/>
        <v>5.7284090909090919</v>
      </c>
      <c r="AA919" s="19">
        <f t="shared" si="105"/>
        <v>17.185227272727278</v>
      </c>
      <c r="AB919" s="19" t="s">
        <v>8887</v>
      </c>
    </row>
    <row r="920" spans="1:28" x14ac:dyDescent="0.35">
      <c r="A920" t="s">
        <v>1562</v>
      </c>
      <c r="B920" t="s">
        <v>3717</v>
      </c>
      <c r="C920" t="s">
        <v>3718</v>
      </c>
      <c r="D920" s="1">
        <v>44813</v>
      </c>
      <c r="E920">
        <f t="shared" si="102"/>
        <v>18</v>
      </c>
      <c r="F920" t="s">
        <v>1569</v>
      </c>
      <c r="G920">
        <v>670</v>
      </c>
      <c r="H920">
        <f t="shared" si="99"/>
        <v>67</v>
      </c>
      <c r="I920" t="s">
        <v>9</v>
      </c>
      <c r="J920">
        <v>1</v>
      </c>
      <c r="L920" t="s">
        <v>6</v>
      </c>
      <c r="M920" t="str">
        <f t="shared" si="100"/>
        <v>M</v>
      </c>
      <c r="N920" t="s">
        <v>115</v>
      </c>
      <c r="O920" t="s">
        <v>3719</v>
      </c>
      <c r="P920" t="s">
        <v>15</v>
      </c>
      <c r="Q920">
        <v>4</v>
      </c>
      <c r="R920">
        <f t="shared" si="103"/>
        <v>2018</v>
      </c>
      <c r="S920" t="s">
        <v>8</v>
      </c>
      <c r="T920" t="s">
        <v>8</v>
      </c>
      <c r="U920" t="s">
        <v>8977</v>
      </c>
      <c r="V920">
        <f>VLOOKUP(P920,'PBT Tag Rates'!$B$5:$E$34,4,FALSE)</f>
        <v>0.96828396500000002</v>
      </c>
      <c r="W920">
        <v>1</v>
      </c>
      <c r="X920" s="16">
        <f>IFERROR(LOOKUP(H920,{30,43,48,53,58,63,68,73,78,83,88,93,97},{42,47,52,57,62,67,72,77,82,87,92,99,100}),999)</f>
        <v>67</v>
      </c>
      <c r="Y920" s="19">
        <f t="shared" si="101"/>
        <v>5.6818181818181825</v>
      </c>
      <c r="Z920" s="19">
        <f t="shared" si="104"/>
        <v>5.7284090909090919</v>
      </c>
      <c r="AA920" s="19">
        <f t="shared" si="105"/>
        <v>17.185227272727278</v>
      </c>
      <c r="AB920" s="19" t="s">
        <v>8887</v>
      </c>
    </row>
    <row r="921" spans="1:28" x14ac:dyDescent="0.35">
      <c r="A921" t="s">
        <v>1562</v>
      </c>
      <c r="B921" t="s">
        <v>3720</v>
      </c>
      <c r="C921" t="s">
        <v>3721</v>
      </c>
      <c r="D921" s="1">
        <v>44813</v>
      </c>
      <c r="E921">
        <f t="shared" si="102"/>
        <v>18</v>
      </c>
      <c r="F921" t="s">
        <v>16</v>
      </c>
      <c r="G921">
        <v>720</v>
      </c>
      <c r="H921">
        <f t="shared" si="99"/>
        <v>72</v>
      </c>
      <c r="I921" t="s">
        <v>7</v>
      </c>
      <c r="J921" t="s">
        <v>8</v>
      </c>
      <c r="L921" t="s">
        <v>16</v>
      </c>
      <c r="M921" t="str">
        <f t="shared" si="100"/>
        <v>F</v>
      </c>
      <c r="N921" t="s">
        <v>1034</v>
      </c>
      <c r="O921" t="s">
        <v>1035</v>
      </c>
      <c r="P921" t="s">
        <v>15</v>
      </c>
      <c r="Q921">
        <v>4</v>
      </c>
      <c r="R921">
        <f t="shared" si="103"/>
        <v>2018</v>
      </c>
      <c r="S921" t="s">
        <v>8</v>
      </c>
      <c r="T921" t="s">
        <v>8</v>
      </c>
      <c r="U921" t="s">
        <v>8858</v>
      </c>
      <c r="V921">
        <f>VLOOKUP(P921,'PBT Tag Rates'!$B$5:$E$34,4,FALSE)</f>
        <v>0.96828396500000002</v>
      </c>
      <c r="W921">
        <v>1</v>
      </c>
      <c r="X921" s="16">
        <f>IFERROR(LOOKUP(H921,{30,43,48,53,58,63,68,73,78,83,88,93,97},{42,47,52,57,62,67,72,77,82,87,92,99,100}),999)</f>
        <v>72</v>
      </c>
      <c r="Y921" s="19">
        <f t="shared" si="101"/>
        <v>5.6818181818181825</v>
      </c>
      <c r="Z921" s="19">
        <f t="shared" si="104"/>
        <v>5.7284090909090919</v>
      </c>
      <c r="AA921" s="19">
        <f t="shared" si="105"/>
        <v>17.185227272727278</v>
      </c>
      <c r="AB921" s="19" t="s">
        <v>8887</v>
      </c>
    </row>
    <row r="922" spans="1:28" x14ac:dyDescent="0.35">
      <c r="A922" t="s">
        <v>1562</v>
      </c>
      <c r="B922" t="s">
        <v>3722</v>
      </c>
      <c r="C922" t="s">
        <v>3723</v>
      </c>
      <c r="D922" s="1">
        <v>44813</v>
      </c>
      <c r="E922">
        <f t="shared" si="102"/>
        <v>18</v>
      </c>
      <c r="F922" t="s">
        <v>1569</v>
      </c>
      <c r="G922">
        <v>420</v>
      </c>
      <c r="H922">
        <f t="shared" si="99"/>
        <v>42</v>
      </c>
      <c r="I922" t="s">
        <v>9</v>
      </c>
      <c r="J922" t="s">
        <v>8</v>
      </c>
      <c r="L922" t="s">
        <v>6</v>
      </c>
      <c r="M922" t="str">
        <f t="shared" si="100"/>
        <v>M</v>
      </c>
      <c r="N922" t="s">
        <v>3724</v>
      </c>
      <c r="O922" t="s">
        <v>3725</v>
      </c>
      <c r="P922" t="s">
        <v>2035</v>
      </c>
      <c r="Q922">
        <v>2</v>
      </c>
      <c r="R922">
        <f t="shared" si="103"/>
        <v>2020</v>
      </c>
      <c r="S922" t="s">
        <v>8</v>
      </c>
      <c r="T922" t="s">
        <v>8</v>
      </c>
      <c r="U922" t="s">
        <v>9090</v>
      </c>
      <c r="V922">
        <f>VLOOKUP(P922,'PBT Tag Rates'!$B$5:$E$34,4,FALSE)</f>
        <v>0.98961045999999997</v>
      </c>
      <c r="W922">
        <v>1</v>
      </c>
      <c r="X922" s="16">
        <f>IFERROR(LOOKUP(H922,{30,43,48,53,58,63,68,73,78,83,88,93,97},{42,47,52,57,62,67,72,77,82,87,92,99,100}),999)</f>
        <v>42</v>
      </c>
      <c r="Y922" s="19">
        <f t="shared" si="101"/>
        <v>5.6818181818181825</v>
      </c>
      <c r="Z922" s="19">
        <f t="shared" si="104"/>
        <v>5.7284090909090919</v>
      </c>
      <c r="AA922" s="19">
        <f t="shared" si="105"/>
        <v>17.185227272727278</v>
      </c>
      <c r="AB922" s="19" t="s">
        <v>8887</v>
      </c>
    </row>
    <row r="923" spans="1:28" x14ac:dyDescent="0.35">
      <c r="A923" t="s">
        <v>1562</v>
      </c>
      <c r="B923" t="s">
        <v>3726</v>
      </c>
      <c r="C923" t="s">
        <v>3727</v>
      </c>
      <c r="D923" s="1">
        <v>44813</v>
      </c>
      <c r="E923">
        <f t="shared" si="102"/>
        <v>18</v>
      </c>
      <c r="F923" t="s">
        <v>1569</v>
      </c>
      <c r="G923">
        <v>640</v>
      </c>
      <c r="H923">
        <f t="shared" si="99"/>
        <v>64</v>
      </c>
      <c r="I923" t="s">
        <v>7</v>
      </c>
      <c r="J923" t="s">
        <v>8</v>
      </c>
      <c r="L923" t="s">
        <v>6</v>
      </c>
      <c r="M923" t="str">
        <f t="shared" si="100"/>
        <v>M</v>
      </c>
      <c r="N923" t="s">
        <v>3456</v>
      </c>
      <c r="O923" t="s">
        <v>3728</v>
      </c>
      <c r="P923" t="s">
        <v>557</v>
      </c>
      <c r="Q923">
        <v>3</v>
      </c>
      <c r="R923">
        <f t="shared" si="103"/>
        <v>2019</v>
      </c>
      <c r="S923" t="s">
        <v>8</v>
      </c>
      <c r="T923" t="s">
        <v>8</v>
      </c>
      <c r="U923" t="s">
        <v>9086</v>
      </c>
      <c r="V923">
        <f>VLOOKUP(P923,'PBT Tag Rates'!$B$5:$E$34,4,FALSE)</f>
        <v>0.95971980899999998</v>
      </c>
      <c r="W923">
        <v>1</v>
      </c>
      <c r="X923" s="16">
        <f>IFERROR(LOOKUP(H923,{30,43,48,53,58,63,68,73,78,83,88,93,97},{42,47,52,57,62,67,72,77,82,87,92,99,100}),999)</f>
        <v>67</v>
      </c>
      <c r="Y923" s="19">
        <f t="shared" si="101"/>
        <v>5.6818181818181825</v>
      </c>
      <c r="Z923" s="19">
        <f t="shared" si="104"/>
        <v>5.7284090909090919</v>
      </c>
      <c r="AA923" s="19">
        <f t="shared" si="105"/>
        <v>17.185227272727278</v>
      </c>
      <c r="AB923" s="19" t="s">
        <v>8887</v>
      </c>
    </row>
    <row r="924" spans="1:28" x14ac:dyDescent="0.35">
      <c r="A924" t="s">
        <v>1562</v>
      </c>
      <c r="B924" t="s">
        <v>3729</v>
      </c>
      <c r="C924" t="s">
        <v>3730</v>
      </c>
      <c r="D924" s="1">
        <v>44813</v>
      </c>
      <c r="E924">
        <f t="shared" si="102"/>
        <v>18</v>
      </c>
      <c r="F924" t="s">
        <v>6</v>
      </c>
      <c r="G924">
        <v>640</v>
      </c>
      <c r="H924">
        <f t="shared" si="99"/>
        <v>64</v>
      </c>
      <c r="I924" t="s">
        <v>7</v>
      </c>
      <c r="J924">
        <v>1</v>
      </c>
      <c r="L924" t="s">
        <v>6</v>
      </c>
      <c r="M924" t="str">
        <f t="shared" si="100"/>
        <v>M</v>
      </c>
      <c r="N924" t="s">
        <v>8</v>
      </c>
      <c r="O924" t="s">
        <v>8</v>
      </c>
      <c r="P924" t="s">
        <v>11</v>
      </c>
      <c r="Q924" t="s">
        <v>8</v>
      </c>
      <c r="R924" t="str">
        <f t="shared" si="103"/>
        <v>U</v>
      </c>
      <c r="S924" t="s">
        <v>12</v>
      </c>
      <c r="T924">
        <v>1</v>
      </c>
      <c r="U924" t="s">
        <v>11</v>
      </c>
      <c r="V924" t="e">
        <f>VLOOKUP(P924,'PBT Tag Rates'!$B$5:$E$34,4,FALSE)</f>
        <v>#N/A</v>
      </c>
      <c r="W924">
        <v>1</v>
      </c>
      <c r="X924" s="16">
        <f>IFERROR(LOOKUP(H924,{30,43,48,53,58,63,68,73,78,83,88,93,97},{42,47,52,57,62,67,72,77,82,87,92,99,100}),999)</f>
        <v>67</v>
      </c>
      <c r="Y924" s="19">
        <f t="shared" si="101"/>
        <v>5.6818181818181825</v>
      </c>
      <c r="Z924" s="19">
        <f t="shared" si="104"/>
        <v>5.7284090909090919</v>
      </c>
      <c r="AA924" s="19">
        <f t="shared" si="105"/>
        <v>17.185227272727278</v>
      </c>
      <c r="AB924" s="19" t="s">
        <v>8887</v>
      </c>
    </row>
    <row r="925" spans="1:28" x14ac:dyDescent="0.35">
      <c r="A925" t="s">
        <v>1562</v>
      </c>
      <c r="B925" t="s">
        <v>3731</v>
      </c>
      <c r="C925" t="s">
        <v>3732</v>
      </c>
      <c r="D925" s="1">
        <v>44813</v>
      </c>
      <c r="E925">
        <f t="shared" si="102"/>
        <v>18</v>
      </c>
      <c r="F925" t="s">
        <v>1569</v>
      </c>
      <c r="G925">
        <v>620</v>
      </c>
      <c r="H925">
        <f t="shared" si="99"/>
        <v>62</v>
      </c>
      <c r="I925" t="s">
        <v>9</v>
      </c>
      <c r="J925">
        <v>1</v>
      </c>
      <c r="L925" t="s">
        <v>6</v>
      </c>
      <c r="M925" t="str">
        <f t="shared" si="100"/>
        <v>M</v>
      </c>
      <c r="N925" t="s">
        <v>3733</v>
      </c>
      <c r="O925" t="s">
        <v>3734</v>
      </c>
      <c r="P925" t="s">
        <v>557</v>
      </c>
      <c r="Q925">
        <v>3</v>
      </c>
      <c r="R925">
        <f t="shared" si="103"/>
        <v>2019</v>
      </c>
      <c r="S925" t="s">
        <v>8</v>
      </c>
      <c r="T925" t="s">
        <v>8</v>
      </c>
      <c r="U925" t="s">
        <v>8974</v>
      </c>
      <c r="V925">
        <f>VLOOKUP(P925,'PBT Tag Rates'!$B$5:$E$34,4,FALSE)</f>
        <v>0.95971980899999998</v>
      </c>
      <c r="W925">
        <v>1</v>
      </c>
      <c r="X925" s="16">
        <f>IFERROR(LOOKUP(H925,{30,43,48,53,58,63,68,73,78,83,88,93,97},{42,47,52,57,62,67,72,77,82,87,92,99,100}),999)</f>
        <v>62</v>
      </c>
      <c r="Y925" s="19">
        <f t="shared" si="101"/>
        <v>5.6818181818181825</v>
      </c>
      <c r="Z925" s="19">
        <f t="shared" si="104"/>
        <v>5.7284090909090919</v>
      </c>
      <c r="AA925" s="19">
        <f t="shared" si="105"/>
        <v>17.185227272727278</v>
      </c>
      <c r="AB925" s="19" t="s">
        <v>8887</v>
      </c>
    </row>
    <row r="926" spans="1:28" x14ac:dyDescent="0.35">
      <c r="A926" t="s">
        <v>1562</v>
      </c>
      <c r="B926" t="s">
        <v>3735</v>
      </c>
      <c r="C926" t="s">
        <v>3736</v>
      </c>
      <c r="D926" s="1">
        <v>44813</v>
      </c>
      <c r="E926">
        <f t="shared" si="102"/>
        <v>18</v>
      </c>
      <c r="F926" t="s">
        <v>6</v>
      </c>
      <c r="G926">
        <v>730</v>
      </c>
      <c r="H926">
        <f t="shared" si="99"/>
        <v>73</v>
      </c>
      <c r="I926" t="s">
        <v>7</v>
      </c>
      <c r="J926" t="s">
        <v>8</v>
      </c>
      <c r="L926" t="s">
        <v>6</v>
      </c>
      <c r="M926" t="str">
        <f t="shared" si="100"/>
        <v>M</v>
      </c>
      <c r="N926" t="s">
        <v>3737</v>
      </c>
      <c r="O926" t="s">
        <v>3738</v>
      </c>
      <c r="P926" t="s">
        <v>557</v>
      </c>
      <c r="Q926">
        <v>3</v>
      </c>
      <c r="R926">
        <f t="shared" si="103"/>
        <v>2019</v>
      </c>
      <c r="S926" t="s">
        <v>8</v>
      </c>
      <c r="T926" t="s">
        <v>8</v>
      </c>
      <c r="U926" t="s">
        <v>9084</v>
      </c>
      <c r="V926">
        <f>VLOOKUP(P926,'PBT Tag Rates'!$B$5:$E$34,4,FALSE)</f>
        <v>0.95971980899999998</v>
      </c>
      <c r="W926">
        <v>1</v>
      </c>
      <c r="X926" s="16">
        <f>IFERROR(LOOKUP(H926,{30,43,48,53,58,63,68,73,78,83,88,93,97},{42,47,52,57,62,67,72,77,82,87,92,99,100}),999)</f>
        <v>77</v>
      </c>
      <c r="Y926" s="19">
        <f t="shared" si="101"/>
        <v>5.6818181818181825</v>
      </c>
      <c r="Z926" s="19">
        <f t="shared" si="104"/>
        <v>5.7284090909090919</v>
      </c>
      <c r="AA926" s="19">
        <f t="shared" si="105"/>
        <v>17.185227272727278</v>
      </c>
      <c r="AB926" s="19" t="s">
        <v>8887</v>
      </c>
    </row>
    <row r="927" spans="1:28" x14ac:dyDescent="0.35">
      <c r="A927" t="s">
        <v>1562</v>
      </c>
      <c r="B927" t="s">
        <v>3739</v>
      </c>
      <c r="C927" t="s">
        <v>3740</v>
      </c>
      <c r="D927" s="1">
        <v>44813</v>
      </c>
      <c r="E927">
        <f t="shared" si="102"/>
        <v>18</v>
      </c>
      <c r="F927" t="s">
        <v>1569</v>
      </c>
      <c r="G927">
        <v>580</v>
      </c>
      <c r="H927">
        <f t="shared" si="99"/>
        <v>58</v>
      </c>
      <c r="I927" t="s">
        <v>9</v>
      </c>
      <c r="J927">
        <v>1</v>
      </c>
      <c r="L927" t="s">
        <v>6</v>
      </c>
      <c r="M927" t="str">
        <f t="shared" si="100"/>
        <v>M</v>
      </c>
      <c r="N927" t="s">
        <v>3741</v>
      </c>
      <c r="O927" t="s">
        <v>3742</v>
      </c>
      <c r="P927" t="s">
        <v>557</v>
      </c>
      <c r="Q927">
        <v>3</v>
      </c>
      <c r="R927">
        <f t="shared" si="103"/>
        <v>2019</v>
      </c>
      <c r="S927" t="s">
        <v>8</v>
      </c>
      <c r="T927" t="s">
        <v>8</v>
      </c>
      <c r="U927" t="s">
        <v>9084</v>
      </c>
      <c r="V927">
        <f>VLOOKUP(P927,'PBT Tag Rates'!$B$5:$E$34,4,FALSE)</f>
        <v>0.95971980899999998</v>
      </c>
      <c r="W927">
        <v>1</v>
      </c>
      <c r="X927" s="16">
        <f>IFERROR(LOOKUP(H927,{30,43,48,53,58,63,68,73,78,83,88,93,97},{42,47,52,57,62,67,72,77,82,87,92,99,100}),999)</f>
        <v>62</v>
      </c>
      <c r="Y927" s="19">
        <f t="shared" si="101"/>
        <v>5.6818181818181825</v>
      </c>
      <c r="Z927" s="19">
        <f t="shared" si="104"/>
        <v>5.7284090909090919</v>
      </c>
      <c r="AA927" s="19">
        <f t="shared" si="105"/>
        <v>17.185227272727278</v>
      </c>
      <c r="AB927" s="19" t="s">
        <v>8887</v>
      </c>
    </row>
    <row r="928" spans="1:28" x14ac:dyDescent="0.35">
      <c r="A928" t="s">
        <v>1562</v>
      </c>
      <c r="B928" t="s">
        <v>3743</v>
      </c>
      <c r="C928" t="s">
        <v>3744</v>
      </c>
      <c r="D928" s="1">
        <v>44813</v>
      </c>
      <c r="E928">
        <f t="shared" si="102"/>
        <v>18</v>
      </c>
      <c r="F928" t="s">
        <v>16</v>
      </c>
      <c r="G928">
        <v>740</v>
      </c>
      <c r="H928">
        <f t="shared" si="99"/>
        <v>74</v>
      </c>
      <c r="I928" t="s">
        <v>7</v>
      </c>
      <c r="J928" t="s">
        <v>8</v>
      </c>
      <c r="L928" t="s">
        <v>16</v>
      </c>
      <c r="M928" t="str">
        <f t="shared" si="100"/>
        <v>F</v>
      </c>
      <c r="N928" t="s">
        <v>508</v>
      </c>
      <c r="O928" t="s">
        <v>2798</v>
      </c>
      <c r="P928" t="s">
        <v>19</v>
      </c>
      <c r="Q928">
        <v>4</v>
      </c>
      <c r="R928">
        <f t="shared" si="103"/>
        <v>2018</v>
      </c>
      <c r="S928" t="s">
        <v>8</v>
      </c>
      <c r="T928" t="s">
        <v>8</v>
      </c>
      <c r="U928" t="s">
        <v>9006</v>
      </c>
      <c r="V928">
        <f>VLOOKUP(P928,'PBT Tag Rates'!$B$5:$E$34,4,FALSE)</f>
        <v>0.80551598400000002</v>
      </c>
      <c r="W928">
        <v>1</v>
      </c>
      <c r="X928" s="16">
        <f>IFERROR(LOOKUP(H928,{30,43,48,53,58,63,68,73,78,83,88,93,97},{42,47,52,57,62,67,72,77,82,87,92,99,100}),999)</f>
        <v>77</v>
      </c>
      <c r="Y928" s="19">
        <f t="shared" si="101"/>
        <v>5.6818181818181825</v>
      </c>
      <c r="Z928" s="19">
        <f t="shared" si="104"/>
        <v>5.7284090909090919</v>
      </c>
      <c r="AA928" s="19">
        <f t="shared" si="105"/>
        <v>17.185227272727278</v>
      </c>
      <c r="AB928" s="19" t="s">
        <v>8886</v>
      </c>
    </row>
    <row r="929" spans="1:28" x14ac:dyDescent="0.35">
      <c r="A929" t="s">
        <v>1562</v>
      </c>
      <c r="B929" t="s">
        <v>3745</v>
      </c>
      <c r="C929" t="s">
        <v>3746</v>
      </c>
      <c r="D929" s="1">
        <v>44813</v>
      </c>
      <c r="E929">
        <f t="shared" si="102"/>
        <v>18</v>
      </c>
      <c r="F929" t="s">
        <v>1569</v>
      </c>
      <c r="G929">
        <v>680</v>
      </c>
      <c r="H929">
        <f t="shared" si="99"/>
        <v>68</v>
      </c>
      <c r="I929" t="s">
        <v>7</v>
      </c>
      <c r="J929" t="s">
        <v>8</v>
      </c>
      <c r="L929" t="s">
        <v>6</v>
      </c>
      <c r="M929" t="str">
        <f t="shared" si="100"/>
        <v>M</v>
      </c>
      <c r="N929" t="s">
        <v>8</v>
      </c>
      <c r="O929" t="s">
        <v>8</v>
      </c>
      <c r="P929" t="s">
        <v>11</v>
      </c>
      <c r="Q929" t="s">
        <v>8</v>
      </c>
      <c r="R929" t="str">
        <f t="shared" si="103"/>
        <v>U</v>
      </c>
      <c r="S929" t="s">
        <v>12</v>
      </c>
      <c r="T929">
        <v>1</v>
      </c>
      <c r="U929" t="s">
        <v>11</v>
      </c>
      <c r="V929" t="e">
        <f>VLOOKUP(P929,'PBT Tag Rates'!$B$5:$E$34,4,FALSE)</f>
        <v>#N/A</v>
      </c>
      <c r="W929">
        <v>1</v>
      </c>
      <c r="X929" s="16">
        <f>IFERROR(LOOKUP(H929,{30,43,48,53,58,63,68,73,78,83,88,93,97},{42,47,52,57,62,67,72,77,82,87,92,99,100}),999)</f>
        <v>72</v>
      </c>
      <c r="Y929" s="19">
        <f t="shared" si="101"/>
        <v>5.6818181818181825</v>
      </c>
      <c r="Z929" s="19">
        <f t="shared" si="104"/>
        <v>5.7284090909090919</v>
      </c>
      <c r="AA929" s="19">
        <f t="shared" si="105"/>
        <v>17.185227272727278</v>
      </c>
      <c r="AB929" s="19" t="s">
        <v>8887</v>
      </c>
    </row>
    <row r="930" spans="1:28" x14ac:dyDescent="0.35">
      <c r="A930" t="s">
        <v>1562</v>
      </c>
      <c r="B930" t="s">
        <v>3747</v>
      </c>
      <c r="C930" t="s">
        <v>3748</v>
      </c>
      <c r="D930" s="1">
        <v>44813</v>
      </c>
      <c r="E930">
        <f t="shared" si="102"/>
        <v>18</v>
      </c>
      <c r="F930" t="s">
        <v>16</v>
      </c>
      <c r="G930">
        <v>820</v>
      </c>
      <c r="H930">
        <f t="shared" si="99"/>
        <v>82</v>
      </c>
      <c r="I930" t="s">
        <v>7</v>
      </c>
      <c r="J930" t="s">
        <v>8</v>
      </c>
      <c r="L930" t="s">
        <v>16</v>
      </c>
      <c r="M930" t="str">
        <f t="shared" si="100"/>
        <v>F</v>
      </c>
      <c r="N930" t="s">
        <v>3260</v>
      </c>
      <c r="O930" t="s">
        <v>3261</v>
      </c>
      <c r="P930" t="s">
        <v>19</v>
      </c>
      <c r="Q930">
        <v>4</v>
      </c>
      <c r="R930">
        <f t="shared" si="103"/>
        <v>2018</v>
      </c>
      <c r="S930" t="s">
        <v>8</v>
      </c>
      <c r="T930" t="s">
        <v>8</v>
      </c>
      <c r="U930" t="s">
        <v>8875</v>
      </c>
      <c r="V930">
        <f>VLOOKUP(P930,'PBT Tag Rates'!$B$5:$E$34,4,FALSE)</f>
        <v>0.80551598400000002</v>
      </c>
      <c r="W930">
        <v>1</v>
      </c>
      <c r="X930" s="16">
        <f>IFERROR(LOOKUP(H930,{30,43,48,53,58,63,68,73,78,83,88,93,97},{42,47,52,57,62,67,72,77,82,87,92,99,100}),999)</f>
        <v>82</v>
      </c>
      <c r="Y930" s="19">
        <f t="shared" si="101"/>
        <v>5.6818181818181825</v>
      </c>
      <c r="Z930" s="19">
        <f t="shared" si="104"/>
        <v>5.7284090909090919</v>
      </c>
      <c r="AA930" s="19">
        <f t="shared" si="105"/>
        <v>17.185227272727278</v>
      </c>
      <c r="AB930" s="19" t="s">
        <v>8886</v>
      </c>
    </row>
    <row r="931" spans="1:28" x14ac:dyDescent="0.35">
      <c r="A931" t="s">
        <v>1562</v>
      </c>
      <c r="B931" t="s">
        <v>3749</v>
      </c>
      <c r="C931" t="s">
        <v>3750</v>
      </c>
      <c r="D931" s="1">
        <v>44813</v>
      </c>
      <c r="E931">
        <f t="shared" si="102"/>
        <v>18</v>
      </c>
      <c r="F931" t="s">
        <v>1569</v>
      </c>
      <c r="G931">
        <v>640</v>
      </c>
      <c r="H931">
        <f t="shared" si="99"/>
        <v>64</v>
      </c>
      <c r="I931" t="s">
        <v>7</v>
      </c>
      <c r="J931" t="s">
        <v>8</v>
      </c>
      <c r="L931" t="s">
        <v>6</v>
      </c>
      <c r="M931" t="str">
        <f t="shared" si="100"/>
        <v>M</v>
      </c>
      <c r="N931" t="s">
        <v>3741</v>
      </c>
      <c r="O931" t="s">
        <v>3751</v>
      </c>
      <c r="P931" t="s">
        <v>557</v>
      </c>
      <c r="Q931">
        <v>3</v>
      </c>
      <c r="R931">
        <f t="shared" si="103"/>
        <v>2019</v>
      </c>
      <c r="S931" t="s">
        <v>8</v>
      </c>
      <c r="T931" t="s">
        <v>8</v>
      </c>
      <c r="U931" t="s">
        <v>9084</v>
      </c>
      <c r="V931">
        <f>VLOOKUP(P931,'PBT Tag Rates'!$B$5:$E$34,4,FALSE)</f>
        <v>0.95971980899999998</v>
      </c>
      <c r="W931">
        <v>1</v>
      </c>
      <c r="X931" s="16">
        <f>IFERROR(LOOKUP(H931,{30,43,48,53,58,63,68,73,78,83,88,93,97},{42,47,52,57,62,67,72,77,82,87,92,99,100}),999)</f>
        <v>67</v>
      </c>
      <c r="Y931" s="19">
        <f t="shared" si="101"/>
        <v>5.6818181818181825</v>
      </c>
      <c r="Z931" s="19">
        <f t="shared" si="104"/>
        <v>5.7284090909090919</v>
      </c>
      <c r="AA931" s="19">
        <f t="shared" si="105"/>
        <v>17.185227272727278</v>
      </c>
      <c r="AB931" s="19" t="s">
        <v>8887</v>
      </c>
    </row>
    <row r="932" spans="1:28" x14ac:dyDescent="0.35">
      <c r="A932" t="s">
        <v>1562</v>
      </c>
      <c r="B932" t="s">
        <v>3752</v>
      </c>
      <c r="C932" t="s">
        <v>3753</v>
      </c>
      <c r="D932" s="1">
        <v>44813</v>
      </c>
      <c r="E932">
        <f t="shared" si="102"/>
        <v>18</v>
      </c>
      <c r="F932" t="s">
        <v>1569</v>
      </c>
      <c r="G932">
        <v>650</v>
      </c>
      <c r="H932">
        <f t="shared" si="99"/>
        <v>65</v>
      </c>
      <c r="I932" t="s">
        <v>7</v>
      </c>
      <c r="J932" t="s">
        <v>8</v>
      </c>
      <c r="L932" t="s">
        <v>6</v>
      </c>
      <c r="M932" t="str">
        <f t="shared" si="100"/>
        <v>M</v>
      </c>
      <c r="N932" t="s">
        <v>8</v>
      </c>
      <c r="O932" t="s">
        <v>8</v>
      </c>
      <c r="P932" t="s">
        <v>11</v>
      </c>
      <c r="Q932" t="s">
        <v>8</v>
      </c>
      <c r="R932" t="str">
        <f t="shared" si="103"/>
        <v>U</v>
      </c>
      <c r="S932" t="s">
        <v>12</v>
      </c>
      <c r="T932">
        <v>0.999999999999996</v>
      </c>
      <c r="U932" t="s">
        <v>11</v>
      </c>
      <c r="V932" t="e">
        <f>VLOOKUP(P932,'PBT Tag Rates'!$B$5:$E$34,4,FALSE)</f>
        <v>#N/A</v>
      </c>
      <c r="W932">
        <v>1</v>
      </c>
      <c r="X932" s="16">
        <f>IFERROR(LOOKUP(H932,{30,43,48,53,58,63,68,73,78,83,88,93,97},{42,47,52,57,62,67,72,77,82,87,92,99,100}),999)</f>
        <v>67</v>
      </c>
      <c r="Y932" s="19">
        <f t="shared" si="101"/>
        <v>5.6818181818181825</v>
      </c>
      <c r="Z932" s="19">
        <f t="shared" si="104"/>
        <v>5.7284090909090919</v>
      </c>
      <c r="AA932" s="19">
        <f t="shared" si="105"/>
        <v>17.185227272727278</v>
      </c>
      <c r="AB932" s="19" t="s">
        <v>8887</v>
      </c>
    </row>
    <row r="933" spans="1:28" x14ac:dyDescent="0.35">
      <c r="A933" t="s">
        <v>1562</v>
      </c>
      <c r="B933" t="s">
        <v>3754</v>
      </c>
      <c r="C933" t="s">
        <v>3755</v>
      </c>
      <c r="D933" s="1">
        <v>44813</v>
      </c>
      <c r="E933">
        <f t="shared" si="102"/>
        <v>18</v>
      </c>
      <c r="F933" t="s">
        <v>16</v>
      </c>
      <c r="G933">
        <v>730</v>
      </c>
      <c r="H933">
        <f t="shared" si="99"/>
        <v>73</v>
      </c>
      <c r="I933" t="s">
        <v>7</v>
      </c>
      <c r="J933">
        <v>1</v>
      </c>
      <c r="L933" t="s">
        <v>16</v>
      </c>
      <c r="M933" t="str">
        <f t="shared" si="100"/>
        <v>F</v>
      </c>
      <c r="N933" t="s">
        <v>1096</v>
      </c>
      <c r="O933" t="s">
        <v>1097</v>
      </c>
      <c r="P933" t="s">
        <v>10</v>
      </c>
      <c r="Q933">
        <v>5</v>
      </c>
      <c r="R933">
        <f t="shared" si="103"/>
        <v>2017</v>
      </c>
      <c r="S933" t="s">
        <v>8</v>
      </c>
      <c r="T933" t="s">
        <v>8</v>
      </c>
      <c r="U933" t="s">
        <v>8875</v>
      </c>
      <c r="V933">
        <f>VLOOKUP(P933,'PBT Tag Rates'!$B$5:$E$34,4,FALSE)</f>
        <v>0.76170174199999996</v>
      </c>
      <c r="W933">
        <v>1</v>
      </c>
      <c r="X933" s="16">
        <f>IFERROR(LOOKUP(H933,{30,43,48,53,58,63,68,73,78,83,88,93,97},{42,47,52,57,62,67,72,77,82,87,92,99,100}),999)</f>
        <v>77</v>
      </c>
      <c r="Y933" s="19">
        <f t="shared" si="101"/>
        <v>5.6818181818181825</v>
      </c>
      <c r="Z933" s="19">
        <f t="shared" si="104"/>
        <v>5.7284090909090919</v>
      </c>
      <c r="AA933" s="19">
        <f t="shared" si="105"/>
        <v>17.185227272727278</v>
      </c>
      <c r="AB933" s="19" t="s">
        <v>8886</v>
      </c>
    </row>
    <row r="934" spans="1:28" x14ac:dyDescent="0.35">
      <c r="A934" t="s">
        <v>1562</v>
      </c>
      <c r="B934" t="s">
        <v>3756</v>
      </c>
      <c r="C934" t="s">
        <v>3757</v>
      </c>
      <c r="D934" s="1">
        <v>44813</v>
      </c>
      <c r="E934">
        <f t="shared" si="102"/>
        <v>18</v>
      </c>
      <c r="F934" t="s">
        <v>16</v>
      </c>
      <c r="G934">
        <v>840</v>
      </c>
      <c r="H934">
        <f t="shared" si="99"/>
        <v>84</v>
      </c>
      <c r="I934" t="s">
        <v>7</v>
      </c>
      <c r="J934" t="s">
        <v>8</v>
      </c>
      <c r="L934" t="s">
        <v>16</v>
      </c>
      <c r="M934" t="str">
        <f t="shared" si="100"/>
        <v>F</v>
      </c>
      <c r="N934" t="s">
        <v>8</v>
      </c>
      <c r="O934" t="s">
        <v>8</v>
      </c>
      <c r="P934" t="s">
        <v>11</v>
      </c>
      <c r="Q934" t="s">
        <v>8</v>
      </c>
      <c r="R934" t="str">
        <f t="shared" si="103"/>
        <v>U</v>
      </c>
      <c r="S934" t="s">
        <v>12</v>
      </c>
      <c r="T934">
        <v>1</v>
      </c>
      <c r="U934" t="s">
        <v>11</v>
      </c>
      <c r="V934" t="e">
        <f>VLOOKUP(P934,'PBT Tag Rates'!$B$5:$E$34,4,FALSE)</f>
        <v>#N/A</v>
      </c>
      <c r="W934">
        <v>1</v>
      </c>
      <c r="X934" s="16">
        <f>IFERROR(LOOKUP(H934,{30,43,48,53,58,63,68,73,78,83,88,93,97},{42,47,52,57,62,67,72,77,82,87,92,99,100}),999)</f>
        <v>87</v>
      </c>
      <c r="Y934" s="19">
        <f t="shared" si="101"/>
        <v>5.6818181818181825</v>
      </c>
      <c r="Z934" s="19">
        <f t="shared" si="104"/>
        <v>5.7284090909090919</v>
      </c>
      <c r="AA934" s="19">
        <f t="shared" si="105"/>
        <v>17.185227272727278</v>
      </c>
      <c r="AB934" s="19" t="s">
        <v>8887</v>
      </c>
    </row>
    <row r="935" spans="1:28" x14ac:dyDescent="0.35">
      <c r="A935" t="s">
        <v>1562</v>
      </c>
      <c r="B935" t="s">
        <v>3758</v>
      </c>
      <c r="C935" t="s">
        <v>3759</v>
      </c>
      <c r="D935" s="1">
        <v>44813</v>
      </c>
      <c r="E935">
        <f t="shared" si="102"/>
        <v>18</v>
      </c>
      <c r="F935" t="s">
        <v>6</v>
      </c>
      <c r="G935">
        <v>710</v>
      </c>
      <c r="H935">
        <f t="shared" si="99"/>
        <v>71</v>
      </c>
      <c r="I935" t="s">
        <v>7</v>
      </c>
      <c r="J935" t="s">
        <v>8</v>
      </c>
      <c r="L935" t="s">
        <v>6</v>
      </c>
      <c r="M935" t="str">
        <f t="shared" si="100"/>
        <v>M</v>
      </c>
      <c r="N935" t="s">
        <v>8</v>
      </c>
      <c r="O935" t="s">
        <v>8</v>
      </c>
      <c r="P935" t="s">
        <v>11</v>
      </c>
      <c r="Q935" t="s">
        <v>8</v>
      </c>
      <c r="R935" t="str">
        <f t="shared" si="103"/>
        <v>U</v>
      </c>
      <c r="S935" t="s">
        <v>12</v>
      </c>
      <c r="T935">
        <v>1</v>
      </c>
      <c r="U935" t="s">
        <v>11</v>
      </c>
      <c r="V935" t="e">
        <f>VLOOKUP(P935,'PBT Tag Rates'!$B$5:$E$34,4,FALSE)</f>
        <v>#N/A</v>
      </c>
      <c r="W935">
        <v>1</v>
      </c>
      <c r="X935" s="16">
        <f>IFERROR(LOOKUP(H935,{30,43,48,53,58,63,68,73,78,83,88,93,97},{42,47,52,57,62,67,72,77,82,87,92,99,100}),999)</f>
        <v>72</v>
      </c>
      <c r="Y935" s="19">
        <f t="shared" si="101"/>
        <v>5.6818181818181825</v>
      </c>
      <c r="Z935" s="19">
        <f t="shared" si="104"/>
        <v>5.7284090909090919</v>
      </c>
      <c r="AA935" s="19">
        <f t="shared" si="105"/>
        <v>17.185227272727278</v>
      </c>
      <c r="AB935" s="19" t="s">
        <v>8887</v>
      </c>
    </row>
    <row r="936" spans="1:28" x14ac:dyDescent="0.35">
      <c r="A936" t="s">
        <v>1562</v>
      </c>
      <c r="B936" t="s">
        <v>3760</v>
      </c>
      <c r="C936" t="s">
        <v>3761</v>
      </c>
      <c r="D936" s="1">
        <v>44813</v>
      </c>
      <c r="E936">
        <f t="shared" si="102"/>
        <v>18</v>
      </c>
      <c r="F936" t="s">
        <v>1569</v>
      </c>
      <c r="G936">
        <v>660</v>
      </c>
      <c r="H936">
        <f t="shared" si="99"/>
        <v>66</v>
      </c>
      <c r="I936" t="s">
        <v>7</v>
      </c>
      <c r="J936" t="s">
        <v>8</v>
      </c>
      <c r="L936" t="s">
        <v>6</v>
      </c>
      <c r="M936" t="str">
        <f t="shared" si="100"/>
        <v>M</v>
      </c>
      <c r="N936" t="s">
        <v>1132</v>
      </c>
      <c r="O936" t="s">
        <v>1133</v>
      </c>
      <c r="P936" t="s">
        <v>557</v>
      </c>
      <c r="Q936">
        <v>3</v>
      </c>
      <c r="R936">
        <f t="shared" si="103"/>
        <v>2019</v>
      </c>
      <c r="S936" t="s">
        <v>8</v>
      </c>
      <c r="T936" t="s">
        <v>8</v>
      </c>
      <c r="U936" t="s">
        <v>9084</v>
      </c>
      <c r="V936">
        <f>VLOOKUP(P936,'PBT Tag Rates'!$B$5:$E$34,4,FALSE)</f>
        <v>0.95971980899999998</v>
      </c>
      <c r="W936">
        <v>1</v>
      </c>
      <c r="X936" s="16">
        <f>IFERROR(LOOKUP(H936,{30,43,48,53,58,63,68,73,78,83,88,93,97},{42,47,52,57,62,67,72,77,82,87,92,99,100}),999)</f>
        <v>67</v>
      </c>
      <c r="Y936" s="19">
        <f t="shared" si="101"/>
        <v>5.6818181818181825</v>
      </c>
      <c r="Z936" s="19">
        <f t="shared" si="104"/>
        <v>5.7284090909090919</v>
      </c>
      <c r="AA936" s="19">
        <f t="shared" si="105"/>
        <v>17.185227272727278</v>
      </c>
      <c r="AB936" s="19" t="s">
        <v>8887</v>
      </c>
    </row>
    <row r="937" spans="1:28" x14ac:dyDescent="0.35">
      <c r="A937" t="s">
        <v>1562</v>
      </c>
      <c r="B937" t="s">
        <v>3762</v>
      </c>
      <c r="C937" t="s">
        <v>3763</v>
      </c>
      <c r="D937" s="1">
        <v>44813</v>
      </c>
      <c r="E937">
        <f t="shared" si="102"/>
        <v>18</v>
      </c>
      <c r="F937" t="s">
        <v>1569</v>
      </c>
      <c r="G937">
        <v>500</v>
      </c>
      <c r="H937">
        <f t="shared" si="99"/>
        <v>50</v>
      </c>
      <c r="I937" t="s">
        <v>9</v>
      </c>
      <c r="J937">
        <v>1</v>
      </c>
      <c r="L937" t="s">
        <v>6</v>
      </c>
      <c r="M937" t="str">
        <f t="shared" si="100"/>
        <v>M</v>
      </c>
      <c r="N937" t="s">
        <v>3764</v>
      </c>
      <c r="O937" t="s">
        <v>3765</v>
      </c>
      <c r="P937" t="s">
        <v>2035</v>
      </c>
      <c r="Q937">
        <v>2</v>
      </c>
      <c r="R937">
        <f t="shared" si="103"/>
        <v>2020</v>
      </c>
      <c r="S937" t="s">
        <v>8</v>
      </c>
      <c r="T937" t="s">
        <v>8</v>
      </c>
      <c r="U937" t="s">
        <v>9085</v>
      </c>
      <c r="V937">
        <f>VLOOKUP(P937,'PBT Tag Rates'!$B$5:$E$34,4,FALSE)</f>
        <v>0.98961045999999997</v>
      </c>
      <c r="W937">
        <v>1</v>
      </c>
      <c r="X937" s="16">
        <f>IFERROR(LOOKUP(H937,{30,43,48,53,58,63,68,73,78,83,88,93,97},{42,47,52,57,62,67,72,77,82,87,92,99,100}),999)</f>
        <v>52</v>
      </c>
      <c r="Y937" s="19">
        <f t="shared" si="101"/>
        <v>5.6818181818181825</v>
      </c>
      <c r="Z937" s="19">
        <f t="shared" si="104"/>
        <v>5.7284090909090919</v>
      </c>
      <c r="AA937" s="19">
        <f t="shared" si="105"/>
        <v>17.185227272727278</v>
      </c>
      <c r="AB937" s="19" t="s">
        <v>8887</v>
      </c>
    </row>
    <row r="938" spans="1:28" x14ac:dyDescent="0.35">
      <c r="A938" t="s">
        <v>1562</v>
      </c>
      <c r="B938" t="s">
        <v>3766</v>
      </c>
      <c r="C938" t="s">
        <v>3767</v>
      </c>
      <c r="D938" s="1">
        <v>44813</v>
      </c>
      <c r="E938">
        <f t="shared" si="102"/>
        <v>18</v>
      </c>
      <c r="F938" t="s">
        <v>1569</v>
      </c>
      <c r="G938">
        <v>590</v>
      </c>
      <c r="H938">
        <f t="shared" si="99"/>
        <v>59</v>
      </c>
      <c r="I938" t="s">
        <v>7</v>
      </c>
      <c r="J938" t="s">
        <v>8</v>
      </c>
      <c r="L938" t="s">
        <v>6</v>
      </c>
      <c r="M938" t="str">
        <f t="shared" si="100"/>
        <v>M</v>
      </c>
      <c r="N938" t="s">
        <v>8</v>
      </c>
      <c r="O938" t="s">
        <v>8</v>
      </c>
      <c r="P938" t="s">
        <v>11</v>
      </c>
      <c r="Q938" t="s">
        <v>8</v>
      </c>
      <c r="R938" t="str">
        <f t="shared" si="103"/>
        <v>U</v>
      </c>
      <c r="S938" t="s">
        <v>12</v>
      </c>
      <c r="T938">
        <v>0.99999999999999301</v>
      </c>
      <c r="U938" t="s">
        <v>11</v>
      </c>
      <c r="V938" t="e">
        <f>VLOOKUP(P938,'PBT Tag Rates'!$B$5:$E$34,4,FALSE)</f>
        <v>#N/A</v>
      </c>
      <c r="W938">
        <v>1</v>
      </c>
      <c r="X938" s="16">
        <f>IFERROR(LOOKUP(H938,{30,43,48,53,58,63,68,73,78,83,88,93,97},{42,47,52,57,62,67,72,77,82,87,92,99,100}),999)</f>
        <v>62</v>
      </c>
      <c r="Y938" s="19">
        <f t="shared" si="101"/>
        <v>5.6818181818181825</v>
      </c>
      <c r="Z938" s="19">
        <f t="shared" si="104"/>
        <v>5.7284090909090919</v>
      </c>
      <c r="AA938" s="19">
        <f t="shared" si="105"/>
        <v>17.185227272727278</v>
      </c>
      <c r="AB938" s="19" t="s">
        <v>8887</v>
      </c>
    </row>
    <row r="939" spans="1:28" x14ac:dyDescent="0.35">
      <c r="A939" t="s">
        <v>1562</v>
      </c>
      <c r="B939" t="s">
        <v>3768</v>
      </c>
      <c r="C939" t="s">
        <v>3769</v>
      </c>
      <c r="D939" s="1">
        <v>44813</v>
      </c>
      <c r="E939">
        <f t="shared" si="102"/>
        <v>18</v>
      </c>
      <c r="F939" t="s">
        <v>6</v>
      </c>
      <c r="G939">
        <v>780</v>
      </c>
      <c r="H939">
        <f t="shared" si="99"/>
        <v>78</v>
      </c>
      <c r="I939" t="s">
        <v>7</v>
      </c>
      <c r="J939" t="s">
        <v>8</v>
      </c>
      <c r="L939" t="s">
        <v>16</v>
      </c>
      <c r="M939" t="str">
        <f t="shared" si="100"/>
        <v>F</v>
      </c>
      <c r="N939" t="s">
        <v>8</v>
      </c>
      <c r="O939" t="s">
        <v>8</v>
      </c>
      <c r="P939" t="s">
        <v>11</v>
      </c>
      <c r="Q939" t="s">
        <v>8</v>
      </c>
      <c r="R939" t="str">
        <f t="shared" si="103"/>
        <v>U</v>
      </c>
      <c r="S939" t="s">
        <v>12</v>
      </c>
      <c r="T939">
        <v>0.999999999999998</v>
      </c>
      <c r="U939" t="s">
        <v>11</v>
      </c>
      <c r="V939" t="e">
        <f>VLOOKUP(P939,'PBT Tag Rates'!$B$5:$E$34,4,FALSE)</f>
        <v>#N/A</v>
      </c>
      <c r="W939">
        <v>1</v>
      </c>
      <c r="X939" s="16">
        <f>IFERROR(LOOKUP(H939,{30,43,48,53,58,63,68,73,78,83,88,93,97},{42,47,52,57,62,67,72,77,82,87,92,99,100}),999)</f>
        <v>82</v>
      </c>
      <c r="Y939" s="19">
        <f t="shared" si="101"/>
        <v>5.6818181818181825</v>
      </c>
      <c r="Z939" s="19">
        <f t="shared" si="104"/>
        <v>5.7284090909090919</v>
      </c>
      <c r="AA939" s="19">
        <f t="shared" si="105"/>
        <v>17.185227272727278</v>
      </c>
      <c r="AB939" s="19" t="s">
        <v>8887</v>
      </c>
    </row>
    <row r="940" spans="1:28" x14ac:dyDescent="0.35">
      <c r="A940" t="s">
        <v>1562</v>
      </c>
      <c r="B940" t="s">
        <v>3770</v>
      </c>
      <c r="C940" t="s">
        <v>3771</v>
      </c>
      <c r="D940" s="1">
        <v>44813</v>
      </c>
      <c r="E940">
        <f t="shared" si="102"/>
        <v>18</v>
      </c>
      <c r="F940" t="s">
        <v>1569</v>
      </c>
      <c r="G940">
        <v>690</v>
      </c>
      <c r="H940">
        <f t="shared" si="99"/>
        <v>69</v>
      </c>
      <c r="I940" t="s">
        <v>7</v>
      </c>
      <c r="J940" t="s">
        <v>8</v>
      </c>
      <c r="L940" t="s">
        <v>6</v>
      </c>
      <c r="M940" t="str">
        <f t="shared" si="100"/>
        <v>M</v>
      </c>
      <c r="N940" t="s">
        <v>3772</v>
      </c>
      <c r="O940" t="s">
        <v>3773</v>
      </c>
      <c r="P940" t="s">
        <v>557</v>
      </c>
      <c r="Q940">
        <v>3</v>
      </c>
      <c r="R940">
        <f t="shared" si="103"/>
        <v>2019</v>
      </c>
      <c r="S940" t="s">
        <v>8</v>
      </c>
      <c r="T940" t="s">
        <v>8</v>
      </c>
      <c r="U940" t="s">
        <v>9090</v>
      </c>
      <c r="V940">
        <f>VLOOKUP(P940,'PBT Tag Rates'!$B$5:$E$34,4,FALSE)</f>
        <v>0.95971980899999998</v>
      </c>
      <c r="W940">
        <v>1</v>
      </c>
      <c r="X940" s="16">
        <f>IFERROR(LOOKUP(H940,{30,43,48,53,58,63,68,73,78,83,88,93,97},{42,47,52,57,62,67,72,77,82,87,92,99,100}),999)</f>
        <v>72</v>
      </c>
      <c r="Y940" s="19">
        <f t="shared" si="101"/>
        <v>5.6818181818181825</v>
      </c>
      <c r="Z940" s="19">
        <f t="shared" si="104"/>
        <v>5.7284090909090919</v>
      </c>
      <c r="AA940" s="19">
        <f t="shared" si="105"/>
        <v>17.185227272727278</v>
      </c>
      <c r="AB940" s="19" t="s">
        <v>8887</v>
      </c>
    </row>
    <row r="941" spans="1:28" x14ac:dyDescent="0.35">
      <c r="A941" t="s">
        <v>1562</v>
      </c>
      <c r="B941" t="s">
        <v>3774</v>
      </c>
      <c r="C941" t="s">
        <v>3775</v>
      </c>
      <c r="D941" s="1">
        <v>44813</v>
      </c>
      <c r="E941">
        <f t="shared" si="102"/>
        <v>18</v>
      </c>
      <c r="F941" t="s">
        <v>1569</v>
      </c>
      <c r="G941">
        <v>540</v>
      </c>
      <c r="H941">
        <f t="shared" si="99"/>
        <v>54</v>
      </c>
      <c r="I941" t="s">
        <v>7</v>
      </c>
      <c r="J941" t="s">
        <v>8</v>
      </c>
      <c r="L941" t="s">
        <v>6</v>
      </c>
      <c r="M941" t="str">
        <f t="shared" si="100"/>
        <v>M</v>
      </c>
      <c r="N941" t="s">
        <v>1154</v>
      </c>
      <c r="O941" t="s">
        <v>2725</v>
      </c>
      <c r="P941" t="s">
        <v>557</v>
      </c>
      <c r="Q941">
        <v>3</v>
      </c>
      <c r="R941">
        <f t="shared" si="103"/>
        <v>2019</v>
      </c>
      <c r="S941" t="s">
        <v>8</v>
      </c>
      <c r="T941" t="s">
        <v>8</v>
      </c>
      <c r="U941" t="s">
        <v>9086</v>
      </c>
      <c r="V941">
        <f>VLOOKUP(P941,'PBT Tag Rates'!$B$5:$E$34,4,FALSE)</f>
        <v>0.95971980899999998</v>
      </c>
      <c r="W941">
        <v>1</v>
      </c>
      <c r="X941" s="16">
        <f>IFERROR(LOOKUP(H941,{30,43,48,53,58,63,68,73,78,83,88,93,97},{42,47,52,57,62,67,72,77,82,87,92,99,100}),999)</f>
        <v>57</v>
      </c>
      <c r="Y941" s="19">
        <f t="shared" si="101"/>
        <v>5.6818181818181825</v>
      </c>
      <c r="Z941" s="19">
        <f t="shared" si="104"/>
        <v>5.7284090909090919</v>
      </c>
      <c r="AA941" s="19">
        <f t="shared" si="105"/>
        <v>17.185227272727278</v>
      </c>
      <c r="AB941" s="19" t="s">
        <v>8887</v>
      </c>
    </row>
    <row r="942" spans="1:28" x14ac:dyDescent="0.35">
      <c r="A942" t="s">
        <v>1562</v>
      </c>
      <c r="B942" t="s">
        <v>3776</v>
      </c>
      <c r="C942" t="s">
        <v>3777</v>
      </c>
      <c r="D942" s="1">
        <v>44813</v>
      </c>
      <c r="E942">
        <f t="shared" si="102"/>
        <v>18</v>
      </c>
      <c r="F942" t="s">
        <v>16</v>
      </c>
      <c r="G942">
        <v>810</v>
      </c>
      <c r="H942">
        <f t="shared" si="99"/>
        <v>81</v>
      </c>
      <c r="I942" t="s">
        <v>9</v>
      </c>
      <c r="J942" t="s">
        <v>8</v>
      </c>
      <c r="L942" t="s">
        <v>16</v>
      </c>
      <c r="M942" t="str">
        <f t="shared" si="100"/>
        <v>F</v>
      </c>
      <c r="N942" t="s">
        <v>936</v>
      </c>
      <c r="O942" t="s">
        <v>3778</v>
      </c>
      <c r="P942" t="s">
        <v>10</v>
      </c>
      <c r="Q942">
        <v>5</v>
      </c>
      <c r="R942">
        <f t="shared" si="103"/>
        <v>2017</v>
      </c>
      <c r="S942" t="s">
        <v>8</v>
      </c>
      <c r="T942" t="s">
        <v>8</v>
      </c>
      <c r="U942" t="s">
        <v>8875</v>
      </c>
      <c r="V942">
        <f>VLOOKUP(P942,'PBT Tag Rates'!$B$5:$E$34,4,FALSE)</f>
        <v>0.76170174199999996</v>
      </c>
      <c r="W942">
        <v>1</v>
      </c>
      <c r="X942" s="16">
        <f>IFERROR(LOOKUP(H942,{30,43,48,53,58,63,68,73,78,83,88,93,97},{42,47,52,57,62,67,72,77,82,87,92,99,100}),999)</f>
        <v>82</v>
      </c>
      <c r="Y942" s="19">
        <f t="shared" si="101"/>
        <v>5.6818181818181825</v>
      </c>
      <c r="Z942" s="19">
        <f t="shared" si="104"/>
        <v>5.7284090909090919</v>
      </c>
      <c r="AA942" s="19">
        <f t="shared" si="105"/>
        <v>17.185227272727278</v>
      </c>
      <c r="AB942" s="19" t="s">
        <v>8886</v>
      </c>
    </row>
    <row r="943" spans="1:28" x14ac:dyDescent="0.35">
      <c r="A943" t="s">
        <v>1562</v>
      </c>
      <c r="B943" t="s">
        <v>3779</v>
      </c>
      <c r="C943" t="s">
        <v>3780</v>
      </c>
      <c r="D943" s="1">
        <v>44813</v>
      </c>
      <c r="E943">
        <f t="shared" si="102"/>
        <v>18</v>
      </c>
      <c r="F943" t="s">
        <v>1569</v>
      </c>
      <c r="G943">
        <v>660</v>
      </c>
      <c r="H943">
        <f t="shared" si="99"/>
        <v>66</v>
      </c>
      <c r="I943" t="s">
        <v>7</v>
      </c>
      <c r="J943" t="s">
        <v>8</v>
      </c>
      <c r="L943" t="s">
        <v>6</v>
      </c>
      <c r="M943" t="str">
        <f t="shared" si="100"/>
        <v>M</v>
      </c>
      <c r="N943" t="s">
        <v>3781</v>
      </c>
      <c r="O943" t="s">
        <v>3782</v>
      </c>
      <c r="P943" t="s">
        <v>557</v>
      </c>
      <c r="Q943">
        <v>3</v>
      </c>
      <c r="R943">
        <f t="shared" si="103"/>
        <v>2019</v>
      </c>
      <c r="S943" t="s">
        <v>8</v>
      </c>
      <c r="T943" t="s">
        <v>8</v>
      </c>
      <c r="U943" t="s">
        <v>9086</v>
      </c>
      <c r="V943">
        <f>VLOOKUP(P943,'PBT Tag Rates'!$B$5:$E$34,4,FALSE)</f>
        <v>0.95971980899999998</v>
      </c>
      <c r="W943">
        <v>1</v>
      </c>
      <c r="X943" s="16">
        <f>IFERROR(LOOKUP(H943,{30,43,48,53,58,63,68,73,78,83,88,93,97},{42,47,52,57,62,67,72,77,82,87,92,99,100}),999)</f>
        <v>67</v>
      </c>
      <c r="Y943" s="19">
        <f t="shared" si="101"/>
        <v>5.6818181818181825</v>
      </c>
      <c r="Z943" s="19">
        <f t="shared" si="104"/>
        <v>5.7284090909090919</v>
      </c>
      <c r="AA943" s="19">
        <f t="shared" si="105"/>
        <v>17.185227272727278</v>
      </c>
      <c r="AB943" s="19" t="s">
        <v>8887</v>
      </c>
    </row>
    <row r="944" spans="1:28" x14ac:dyDescent="0.35">
      <c r="A944" t="s">
        <v>1562</v>
      </c>
      <c r="B944" t="s">
        <v>3783</v>
      </c>
      <c r="C944" t="s">
        <v>3784</v>
      </c>
      <c r="D944" s="1">
        <v>44813</v>
      </c>
      <c r="E944">
        <f t="shared" si="102"/>
        <v>18</v>
      </c>
      <c r="F944" t="s">
        <v>1569</v>
      </c>
      <c r="G944">
        <v>600</v>
      </c>
      <c r="H944">
        <f t="shared" si="99"/>
        <v>60</v>
      </c>
      <c r="I944" t="s">
        <v>7</v>
      </c>
      <c r="J944" t="s">
        <v>8</v>
      </c>
      <c r="L944" t="s">
        <v>6</v>
      </c>
      <c r="M944" t="str">
        <f t="shared" si="100"/>
        <v>M</v>
      </c>
      <c r="N944" t="s">
        <v>8</v>
      </c>
      <c r="O944" t="s">
        <v>8</v>
      </c>
      <c r="P944" t="s">
        <v>11</v>
      </c>
      <c r="Q944" t="s">
        <v>8</v>
      </c>
      <c r="R944" t="str">
        <f t="shared" si="103"/>
        <v>U</v>
      </c>
      <c r="S944" t="s">
        <v>12</v>
      </c>
      <c r="T944">
        <v>0.999999999999997</v>
      </c>
      <c r="U944" t="s">
        <v>11</v>
      </c>
      <c r="V944" t="e">
        <f>VLOOKUP(P944,'PBT Tag Rates'!$B$5:$E$34,4,FALSE)</f>
        <v>#N/A</v>
      </c>
      <c r="W944">
        <v>1</v>
      </c>
      <c r="X944" s="16">
        <f>IFERROR(LOOKUP(H944,{30,43,48,53,58,63,68,73,78,83,88,93,97},{42,47,52,57,62,67,72,77,82,87,92,99,100}),999)</f>
        <v>62</v>
      </c>
      <c r="Y944" s="19">
        <f t="shared" si="101"/>
        <v>5.6818181818181825</v>
      </c>
      <c r="Z944" s="19">
        <f t="shared" si="104"/>
        <v>5.7284090909090919</v>
      </c>
      <c r="AA944" s="19">
        <f t="shared" si="105"/>
        <v>17.185227272727278</v>
      </c>
      <c r="AB944" s="19" t="s">
        <v>8887</v>
      </c>
    </row>
    <row r="945" spans="1:28" x14ac:dyDescent="0.35">
      <c r="A945" t="s">
        <v>1562</v>
      </c>
      <c r="B945" t="s">
        <v>3785</v>
      </c>
      <c r="C945" t="s">
        <v>3786</v>
      </c>
      <c r="D945" s="1">
        <v>44813</v>
      </c>
      <c r="E945">
        <f t="shared" si="102"/>
        <v>18</v>
      </c>
      <c r="F945" t="s">
        <v>1569</v>
      </c>
      <c r="G945">
        <v>520</v>
      </c>
      <c r="H945">
        <f t="shared" si="99"/>
        <v>52</v>
      </c>
      <c r="I945" t="s">
        <v>7</v>
      </c>
      <c r="J945" t="s">
        <v>8</v>
      </c>
      <c r="L945" t="s">
        <v>6</v>
      </c>
      <c r="M945" t="str">
        <f t="shared" si="100"/>
        <v>M</v>
      </c>
      <c r="N945" t="s">
        <v>1925</v>
      </c>
      <c r="O945" t="s">
        <v>3787</v>
      </c>
      <c r="P945" t="s">
        <v>557</v>
      </c>
      <c r="Q945">
        <v>3</v>
      </c>
      <c r="R945">
        <f t="shared" si="103"/>
        <v>2019</v>
      </c>
      <c r="S945" t="s">
        <v>8</v>
      </c>
      <c r="T945" t="s">
        <v>8</v>
      </c>
      <c r="U945" t="s">
        <v>9088</v>
      </c>
      <c r="V945">
        <f>VLOOKUP(P945,'PBT Tag Rates'!$B$5:$E$34,4,FALSE)</f>
        <v>0.95971980899999998</v>
      </c>
      <c r="W945">
        <v>1</v>
      </c>
      <c r="X945" s="16">
        <f>IFERROR(LOOKUP(H945,{30,43,48,53,58,63,68,73,78,83,88,93,97},{42,47,52,57,62,67,72,77,82,87,92,99,100}),999)</f>
        <v>52</v>
      </c>
      <c r="Y945" s="19">
        <f t="shared" si="101"/>
        <v>5.6818181818181825</v>
      </c>
      <c r="Z945" s="19">
        <f t="shared" si="104"/>
        <v>5.7284090909090919</v>
      </c>
      <c r="AA945" s="19">
        <f t="shared" si="105"/>
        <v>17.185227272727278</v>
      </c>
      <c r="AB945" s="19" t="s">
        <v>8887</v>
      </c>
    </row>
    <row r="946" spans="1:28" x14ac:dyDescent="0.35">
      <c r="A946" t="s">
        <v>1562</v>
      </c>
      <c r="B946" t="s">
        <v>3788</v>
      </c>
      <c r="C946" t="s">
        <v>3789</v>
      </c>
      <c r="D946" s="1">
        <v>44813</v>
      </c>
      <c r="E946">
        <f t="shared" si="102"/>
        <v>18</v>
      </c>
      <c r="F946" t="s">
        <v>16</v>
      </c>
      <c r="G946">
        <v>770</v>
      </c>
      <c r="H946">
        <f t="shared" si="99"/>
        <v>77</v>
      </c>
      <c r="I946" t="s">
        <v>9</v>
      </c>
      <c r="J946">
        <v>1</v>
      </c>
      <c r="L946" t="s">
        <v>16</v>
      </c>
      <c r="M946" t="str">
        <f t="shared" si="100"/>
        <v>F</v>
      </c>
      <c r="N946" t="s">
        <v>1017</v>
      </c>
      <c r="O946" t="s">
        <v>3790</v>
      </c>
      <c r="P946" t="s">
        <v>19</v>
      </c>
      <c r="Q946">
        <v>4</v>
      </c>
      <c r="R946">
        <f t="shared" si="103"/>
        <v>2018</v>
      </c>
      <c r="S946" t="s">
        <v>8</v>
      </c>
      <c r="T946" t="s">
        <v>8</v>
      </c>
      <c r="U946" t="s">
        <v>9084</v>
      </c>
      <c r="V946">
        <f>VLOOKUP(P946,'PBT Tag Rates'!$B$5:$E$34,4,FALSE)</f>
        <v>0.80551598400000002</v>
      </c>
      <c r="W946">
        <v>1</v>
      </c>
      <c r="X946" s="16">
        <f>IFERROR(LOOKUP(H946,{30,43,48,53,58,63,68,73,78,83,88,93,97},{42,47,52,57,62,67,72,77,82,87,92,99,100}),999)</f>
        <v>77</v>
      </c>
      <c r="Y946" s="19">
        <f t="shared" si="101"/>
        <v>5.6818181818181825</v>
      </c>
      <c r="Z946" s="19">
        <f t="shared" si="104"/>
        <v>5.7284090909090919</v>
      </c>
      <c r="AA946" s="19">
        <f t="shared" si="105"/>
        <v>17.185227272727278</v>
      </c>
      <c r="AB946" s="19" t="s">
        <v>8887</v>
      </c>
    </row>
    <row r="947" spans="1:28" x14ac:dyDescent="0.35">
      <c r="A947" t="s">
        <v>1562</v>
      </c>
      <c r="B947" t="s">
        <v>3791</v>
      </c>
      <c r="C947" t="s">
        <v>3792</v>
      </c>
      <c r="D947" s="1">
        <v>44813</v>
      </c>
      <c r="E947">
        <f t="shared" si="102"/>
        <v>18</v>
      </c>
      <c r="F947" t="s">
        <v>1569</v>
      </c>
      <c r="G947">
        <v>600</v>
      </c>
      <c r="H947">
        <f t="shared" si="99"/>
        <v>60</v>
      </c>
      <c r="I947" t="s">
        <v>7</v>
      </c>
      <c r="J947" t="s">
        <v>8</v>
      </c>
      <c r="L947" t="s">
        <v>6</v>
      </c>
      <c r="M947" t="str">
        <f t="shared" si="100"/>
        <v>M</v>
      </c>
      <c r="N947" t="s">
        <v>2944</v>
      </c>
      <c r="O947" t="s">
        <v>2945</v>
      </c>
      <c r="P947" t="s">
        <v>557</v>
      </c>
      <c r="Q947">
        <v>3</v>
      </c>
      <c r="R947">
        <f t="shared" si="103"/>
        <v>2019</v>
      </c>
      <c r="S947" t="s">
        <v>8</v>
      </c>
      <c r="T947" t="s">
        <v>8</v>
      </c>
      <c r="U947" t="s">
        <v>9086</v>
      </c>
      <c r="V947">
        <f>VLOOKUP(P947,'PBT Tag Rates'!$B$5:$E$34,4,FALSE)</f>
        <v>0.95971980899999998</v>
      </c>
      <c r="W947">
        <v>1</v>
      </c>
      <c r="X947" s="16">
        <f>IFERROR(LOOKUP(H947,{30,43,48,53,58,63,68,73,78,83,88,93,97},{42,47,52,57,62,67,72,77,82,87,92,99,100}),999)</f>
        <v>62</v>
      </c>
      <c r="Y947" s="19">
        <f t="shared" si="101"/>
        <v>5.6818181818181825</v>
      </c>
      <c r="Z947" s="19">
        <f t="shared" si="104"/>
        <v>5.7284090909090919</v>
      </c>
      <c r="AA947" s="19">
        <f t="shared" si="105"/>
        <v>17.185227272727278</v>
      </c>
      <c r="AB947" s="19" t="s">
        <v>8887</v>
      </c>
    </row>
    <row r="948" spans="1:28" x14ac:dyDescent="0.35">
      <c r="A948" t="s">
        <v>1562</v>
      </c>
      <c r="B948" t="s">
        <v>3793</v>
      </c>
      <c r="C948" t="s">
        <v>3794</v>
      </c>
      <c r="D948" s="1">
        <v>44813</v>
      </c>
      <c r="E948">
        <f t="shared" si="102"/>
        <v>18</v>
      </c>
      <c r="F948" t="s">
        <v>1569</v>
      </c>
      <c r="G948">
        <v>620</v>
      </c>
      <c r="H948">
        <f t="shared" si="99"/>
        <v>62</v>
      </c>
      <c r="I948" t="s">
        <v>7</v>
      </c>
      <c r="J948" t="s">
        <v>8</v>
      </c>
      <c r="L948" t="s">
        <v>6</v>
      </c>
      <c r="M948" t="str">
        <f t="shared" si="100"/>
        <v>M</v>
      </c>
      <c r="N948" t="s">
        <v>874</v>
      </c>
      <c r="O948" t="s">
        <v>3211</v>
      </c>
      <c r="P948" t="s">
        <v>557</v>
      </c>
      <c r="Q948">
        <v>3</v>
      </c>
      <c r="R948">
        <f t="shared" si="103"/>
        <v>2019</v>
      </c>
      <c r="S948" t="s">
        <v>8</v>
      </c>
      <c r="T948" t="s">
        <v>8</v>
      </c>
      <c r="U948" t="s">
        <v>9086</v>
      </c>
      <c r="V948">
        <f>VLOOKUP(P948,'PBT Tag Rates'!$B$5:$E$34,4,FALSE)</f>
        <v>0.95971980899999998</v>
      </c>
      <c r="W948">
        <v>1</v>
      </c>
      <c r="X948" s="16">
        <f>IFERROR(LOOKUP(H948,{30,43,48,53,58,63,68,73,78,83,88,93,97},{42,47,52,57,62,67,72,77,82,87,92,99,100}),999)</f>
        <v>62</v>
      </c>
      <c r="Y948" s="19">
        <f t="shared" si="101"/>
        <v>5.6818181818181825</v>
      </c>
      <c r="Z948" s="19">
        <f t="shared" si="104"/>
        <v>5.7284090909090919</v>
      </c>
      <c r="AA948" s="19">
        <f t="shared" si="105"/>
        <v>17.185227272727278</v>
      </c>
      <c r="AB948" s="19" t="s">
        <v>8887</v>
      </c>
    </row>
    <row r="949" spans="1:28" x14ac:dyDescent="0.35">
      <c r="A949" t="s">
        <v>1562</v>
      </c>
      <c r="B949" t="s">
        <v>3795</v>
      </c>
      <c r="C949" t="s">
        <v>3796</v>
      </c>
      <c r="D949" s="1">
        <v>44813</v>
      </c>
      <c r="E949">
        <f t="shared" si="102"/>
        <v>18</v>
      </c>
      <c r="F949" t="s">
        <v>1569</v>
      </c>
      <c r="G949">
        <v>590</v>
      </c>
      <c r="H949">
        <f t="shared" si="99"/>
        <v>59</v>
      </c>
      <c r="I949" t="s">
        <v>7</v>
      </c>
      <c r="J949" t="s">
        <v>8</v>
      </c>
      <c r="L949" t="s">
        <v>6</v>
      </c>
      <c r="M949" t="str">
        <f t="shared" si="100"/>
        <v>M</v>
      </c>
      <c r="N949" t="s">
        <v>3797</v>
      </c>
      <c r="O949" t="s">
        <v>3798</v>
      </c>
      <c r="P949" t="s">
        <v>702</v>
      </c>
      <c r="Q949">
        <v>3</v>
      </c>
      <c r="R949">
        <f t="shared" si="103"/>
        <v>2019</v>
      </c>
      <c r="S949" t="s">
        <v>8</v>
      </c>
      <c r="T949" t="s">
        <v>8</v>
      </c>
      <c r="U949" t="s">
        <v>8858</v>
      </c>
      <c r="V949">
        <f>VLOOKUP(P949,'PBT Tag Rates'!$B$5:$E$34,4,FALSE)</f>
        <v>0.99705232300000002</v>
      </c>
      <c r="W949">
        <v>1</v>
      </c>
      <c r="X949" s="16">
        <f>IFERROR(LOOKUP(H949,{30,43,48,53,58,63,68,73,78,83,88,93,97},{42,47,52,57,62,67,72,77,82,87,92,99,100}),999)</f>
        <v>62</v>
      </c>
      <c r="Y949" s="19">
        <f t="shared" si="101"/>
        <v>5.6818181818181825</v>
      </c>
      <c r="Z949" s="19">
        <f t="shared" si="104"/>
        <v>5.7284090909090919</v>
      </c>
      <c r="AA949" s="19">
        <f t="shared" si="105"/>
        <v>17.185227272727278</v>
      </c>
      <c r="AB949" s="19" t="s">
        <v>8887</v>
      </c>
    </row>
    <row r="950" spans="1:28" x14ac:dyDescent="0.35">
      <c r="A950" t="s">
        <v>1562</v>
      </c>
      <c r="B950" t="s">
        <v>3799</v>
      </c>
      <c r="C950" t="s">
        <v>3800</v>
      </c>
      <c r="D950" s="1">
        <v>44813</v>
      </c>
      <c r="E950">
        <f t="shared" si="102"/>
        <v>18</v>
      </c>
      <c r="F950" t="s">
        <v>16</v>
      </c>
      <c r="G950">
        <v>790</v>
      </c>
      <c r="H950">
        <f t="shared" si="99"/>
        <v>79</v>
      </c>
      <c r="I950" t="s">
        <v>7</v>
      </c>
      <c r="J950" t="s">
        <v>8</v>
      </c>
      <c r="L950" t="s">
        <v>16</v>
      </c>
      <c r="M950" t="str">
        <f t="shared" si="100"/>
        <v>F</v>
      </c>
      <c r="N950" t="s">
        <v>8</v>
      </c>
      <c r="O950" t="s">
        <v>8</v>
      </c>
      <c r="P950" t="s">
        <v>11</v>
      </c>
      <c r="Q950" t="s">
        <v>8</v>
      </c>
      <c r="R950" t="str">
        <f t="shared" si="103"/>
        <v>U</v>
      </c>
      <c r="S950" t="s">
        <v>12</v>
      </c>
      <c r="T950">
        <v>1</v>
      </c>
      <c r="U950" t="s">
        <v>11</v>
      </c>
      <c r="V950" t="e">
        <f>VLOOKUP(P950,'PBT Tag Rates'!$B$5:$E$34,4,FALSE)</f>
        <v>#N/A</v>
      </c>
      <c r="W950">
        <v>1</v>
      </c>
      <c r="X950" s="16">
        <f>IFERROR(LOOKUP(H950,{30,43,48,53,58,63,68,73,78,83,88,93,97},{42,47,52,57,62,67,72,77,82,87,92,99,100}),999)</f>
        <v>82</v>
      </c>
      <c r="Y950" s="19">
        <f t="shared" si="101"/>
        <v>5.6818181818181825</v>
      </c>
      <c r="Z950" s="19">
        <f t="shared" si="104"/>
        <v>5.7284090909090919</v>
      </c>
      <c r="AA950" s="19">
        <f t="shared" si="105"/>
        <v>17.185227272727278</v>
      </c>
      <c r="AB950" s="19" t="s">
        <v>8887</v>
      </c>
    </row>
    <row r="951" spans="1:28" x14ac:dyDescent="0.35">
      <c r="A951" t="s">
        <v>1562</v>
      </c>
      <c r="B951" t="s">
        <v>3801</v>
      </c>
      <c r="C951" t="s">
        <v>3802</v>
      </c>
      <c r="D951" s="1">
        <v>44813</v>
      </c>
      <c r="E951">
        <f t="shared" si="102"/>
        <v>18</v>
      </c>
      <c r="F951" t="s">
        <v>1569</v>
      </c>
      <c r="G951">
        <v>600</v>
      </c>
      <c r="H951">
        <f t="shared" si="99"/>
        <v>60</v>
      </c>
      <c r="I951" t="s">
        <v>7</v>
      </c>
      <c r="J951" t="s">
        <v>8</v>
      </c>
      <c r="L951" t="s">
        <v>6</v>
      </c>
      <c r="M951" t="str">
        <f t="shared" si="100"/>
        <v>M</v>
      </c>
      <c r="N951" t="s">
        <v>3803</v>
      </c>
      <c r="O951" t="s">
        <v>3804</v>
      </c>
      <c r="P951" t="s">
        <v>557</v>
      </c>
      <c r="Q951">
        <v>3</v>
      </c>
      <c r="R951">
        <f t="shared" si="103"/>
        <v>2019</v>
      </c>
      <c r="S951" t="s">
        <v>8</v>
      </c>
      <c r="T951" t="s">
        <v>8</v>
      </c>
      <c r="U951" t="s">
        <v>9084</v>
      </c>
      <c r="V951">
        <f>VLOOKUP(P951,'PBT Tag Rates'!$B$5:$E$34,4,FALSE)</f>
        <v>0.95971980899999998</v>
      </c>
      <c r="W951">
        <v>1</v>
      </c>
      <c r="X951" s="16">
        <f>IFERROR(LOOKUP(H951,{30,43,48,53,58,63,68,73,78,83,88,93,97},{42,47,52,57,62,67,72,77,82,87,92,99,100}),999)</f>
        <v>62</v>
      </c>
      <c r="Y951" s="19">
        <f t="shared" si="101"/>
        <v>5.6818181818181825</v>
      </c>
      <c r="Z951" s="19">
        <f t="shared" si="104"/>
        <v>5.7284090909090919</v>
      </c>
      <c r="AA951" s="19">
        <f t="shared" si="105"/>
        <v>17.185227272727278</v>
      </c>
      <c r="AB951" s="19" t="s">
        <v>8887</v>
      </c>
    </row>
    <row r="952" spans="1:28" x14ac:dyDescent="0.35">
      <c r="A952" t="s">
        <v>1562</v>
      </c>
      <c r="B952" t="s">
        <v>3805</v>
      </c>
      <c r="C952" t="s">
        <v>3806</v>
      </c>
      <c r="D952" s="1">
        <v>44813</v>
      </c>
      <c r="E952">
        <f t="shared" si="102"/>
        <v>18</v>
      </c>
      <c r="F952" t="s">
        <v>1569</v>
      </c>
      <c r="G952">
        <v>460</v>
      </c>
      <c r="H952">
        <f t="shared" si="99"/>
        <v>46</v>
      </c>
      <c r="I952" t="s">
        <v>9</v>
      </c>
      <c r="J952">
        <v>1</v>
      </c>
      <c r="L952" t="s">
        <v>6</v>
      </c>
      <c r="M952" t="str">
        <f t="shared" si="100"/>
        <v>M</v>
      </c>
      <c r="N952" t="s">
        <v>8</v>
      </c>
      <c r="O952" t="s">
        <v>8</v>
      </c>
      <c r="P952" t="s">
        <v>11</v>
      </c>
      <c r="Q952" t="s">
        <v>8</v>
      </c>
      <c r="R952" t="str">
        <f t="shared" si="103"/>
        <v>U</v>
      </c>
      <c r="S952" t="s">
        <v>12</v>
      </c>
      <c r="T952">
        <v>0.999999999999999</v>
      </c>
      <c r="U952" t="s">
        <v>8890</v>
      </c>
      <c r="V952" t="e">
        <f>VLOOKUP(P952,'PBT Tag Rates'!$B$5:$E$34,4,FALSE)</f>
        <v>#N/A</v>
      </c>
      <c r="W952">
        <v>1</v>
      </c>
      <c r="X952" s="16">
        <f>IFERROR(LOOKUP(H952,{30,43,48,53,58,63,68,73,78,83,88,93,97},{42,47,52,57,62,67,72,77,82,87,92,99,100}),999)</f>
        <v>47</v>
      </c>
      <c r="Y952" s="19">
        <f t="shared" si="101"/>
        <v>5.6818181818181825</v>
      </c>
      <c r="Z952" s="19">
        <f t="shared" si="104"/>
        <v>5.7284090909090919</v>
      </c>
      <c r="AA952" s="19">
        <f t="shared" si="105"/>
        <v>17.185227272727278</v>
      </c>
      <c r="AB952" s="19" t="s">
        <v>8887</v>
      </c>
    </row>
    <row r="953" spans="1:28" x14ac:dyDescent="0.35">
      <c r="A953" t="s">
        <v>1562</v>
      </c>
      <c r="B953" t="s">
        <v>3807</v>
      </c>
      <c r="C953" t="s">
        <v>3808</v>
      </c>
      <c r="D953" s="1">
        <v>44813</v>
      </c>
      <c r="E953">
        <f t="shared" si="102"/>
        <v>18</v>
      </c>
      <c r="F953" t="s">
        <v>16</v>
      </c>
      <c r="G953">
        <v>760</v>
      </c>
      <c r="H953">
        <f t="shared" si="99"/>
        <v>76</v>
      </c>
      <c r="I953" t="s">
        <v>7</v>
      </c>
      <c r="J953" t="s">
        <v>8</v>
      </c>
      <c r="L953" t="s">
        <v>16</v>
      </c>
      <c r="M953" t="str">
        <f t="shared" si="100"/>
        <v>F</v>
      </c>
      <c r="N953" t="s">
        <v>8</v>
      </c>
      <c r="O953" t="s">
        <v>8</v>
      </c>
      <c r="P953" t="s">
        <v>11</v>
      </c>
      <c r="Q953" t="s">
        <v>8</v>
      </c>
      <c r="R953" t="str">
        <f t="shared" si="103"/>
        <v>U</v>
      </c>
      <c r="S953" t="s">
        <v>12</v>
      </c>
      <c r="T953">
        <v>0.999999999999999</v>
      </c>
      <c r="U953" t="s">
        <v>11</v>
      </c>
      <c r="V953" t="e">
        <f>VLOOKUP(P953,'PBT Tag Rates'!$B$5:$E$34,4,FALSE)</f>
        <v>#N/A</v>
      </c>
      <c r="W953">
        <v>1</v>
      </c>
      <c r="X953" s="16">
        <f>IFERROR(LOOKUP(H953,{30,43,48,53,58,63,68,73,78,83,88,93,97},{42,47,52,57,62,67,72,77,82,87,92,99,100}),999)</f>
        <v>77</v>
      </c>
      <c r="Y953" s="19">
        <f t="shared" si="101"/>
        <v>5.6818181818181825</v>
      </c>
      <c r="Z953" s="19">
        <f t="shared" si="104"/>
        <v>5.7284090909090919</v>
      </c>
      <c r="AA953" s="19">
        <f t="shared" si="105"/>
        <v>17.185227272727278</v>
      </c>
      <c r="AB953" s="19" t="s">
        <v>8887</v>
      </c>
    </row>
    <row r="954" spans="1:28" x14ac:dyDescent="0.35">
      <c r="A954" t="s">
        <v>1562</v>
      </c>
      <c r="B954" t="s">
        <v>3809</v>
      </c>
      <c r="C954" t="s">
        <v>3810</v>
      </c>
      <c r="D954" s="1">
        <v>44813</v>
      </c>
      <c r="E954">
        <f t="shared" si="102"/>
        <v>18</v>
      </c>
      <c r="F954" t="s">
        <v>1569</v>
      </c>
      <c r="G954">
        <v>670</v>
      </c>
      <c r="H954">
        <f t="shared" si="99"/>
        <v>67</v>
      </c>
      <c r="I954" t="s">
        <v>7</v>
      </c>
      <c r="J954" t="s">
        <v>8</v>
      </c>
      <c r="L954" t="s">
        <v>6</v>
      </c>
      <c r="M954" t="str">
        <f t="shared" si="100"/>
        <v>M</v>
      </c>
      <c r="N954" t="s">
        <v>8</v>
      </c>
      <c r="O954" t="s">
        <v>8</v>
      </c>
      <c r="P954" t="s">
        <v>11</v>
      </c>
      <c r="Q954" t="s">
        <v>8</v>
      </c>
      <c r="R954" t="str">
        <f t="shared" si="103"/>
        <v>U</v>
      </c>
      <c r="S954" t="s">
        <v>12</v>
      </c>
      <c r="T954">
        <v>1</v>
      </c>
      <c r="U954" t="s">
        <v>11</v>
      </c>
      <c r="V954" t="e">
        <f>VLOOKUP(P954,'PBT Tag Rates'!$B$5:$E$34,4,FALSE)</f>
        <v>#N/A</v>
      </c>
      <c r="W954">
        <v>1</v>
      </c>
      <c r="X954" s="16">
        <f>IFERROR(LOOKUP(H954,{30,43,48,53,58,63,68,73,78,83,88,93,97},{42,47,52,57,62,67,72,77,82,87,92,99,100}),999)</f>
        <v>67</v>
      </c>
      <c r="Y954" s="19">
        <f t="shared" si="101"/>
        <v>5.6818181818181825</v>
      </c>
      <c r="Z954" s="19">
        <f t="shared" si="104"/>
        <v>5.7284090909090919</v>
      </c>
      <c r="AA954" s="19">
        <f t="shared" si="105"/>
        <v>17.185227272727278</v>
      </c>
      <c r="AB954" s="19" t="s">
        <v>8887</v>
      </c>
    </row>
    <row r="955" spans="1:28" x14ac:dyDescent="0.35">
      <c r="A955" t="s">
        <v>1562</v>
      </c>
      <c r="B955" t="s">
        <v>3811</v>
      </c>
      <c r="C955" t="s">
        <v>3812</v>
      </c>
      <c r="D955" s="1">
        <v>44813</v>
      </c>
      <c r="E955">
        <f t="shared" si="102"/>
        <v>18</v>
      </c>
      <c r="F955" t="s">
        <v>1569</v>
      </c>
      <c r="G955">
        <v>600</v>
      </c>
      <c r="H955">
        <f t="shared" si="99"/>
        <v>60</v>
      </c>
      <c r="I955" t="s">
        <v>9</v>
      </c>
      <c r="J955">
        <v>1</v>
      </c>
      <c r="L955" t="s">
        <v>6</v>
      </c>
      <c r="M955" t="str">
        <f t="shared" si="100"/>
        <v>M</v>
      </c>
      <c r="N955" t="s">
        <v>1193</v>
      </c>
      <c r="O955" t="s">
        <v>1194</v>
      </c>
      <c r="P955" t="s">
        <v>557</v>
      </c>
      <c r="Q955">
        <v>3</v>
      </c>
      <c r="R955">
        <f t="shared" si="103"/>
        <v>2019</v>
      </c>
      <c r="S955" t="s">
        <v>8</v>
      </c>
      <c r="T955" t="s">
        <v>8</v>
      </c>
      <c r="U955" t="s">
        <v>9084</v>
      </c>
      <c r="V955">
        <f>VLOOKUP(P955,'PBT Tag Rates'!$B$5:$E$34,4,FALSE)</f>
        <v>0.95971980899999998</v>
      </c>
      <c r="W955">
        <v>1</v>
      </c>
      <c r="X955" s="16">
        <f>IFERROR(LOOKUP(H955,{30,43,48,53,58,63,68,73,78,83,88,93,97},{42,47,52,57,62,67,72,77,82,87,92,99,100}),999)</f>
        <v>62</v>
      </c>
      <c r="Y955" s="19">
        <f t="shared" si="101"/>
        <v>5.6818181818181825</v>
      </c>
      <c r="Z955" s="19">
        <f t="shared" si="104"/>
        <v>5.7284090909090919</v>
      </c>
      <c r="AA955" s="19">
        <f t="shared" si="105"/>
        <v>17.185227272727278</v>
      </c>
      <c r="AB955" s="19" t="s">
        <v>8887</v>
      </c>
    </row>
    <row r="956" spans="1:28" x14ac:dyDescent="0.35">
      <c r="A956" t="s">
        <v>1562</v>
      </c>
      <c r="B956" t="s">
        <v>3813</v>
      </c>
      <c r="C956" t="s">
        <v>3814</v>
      </c>
      <c r="D956" s="1">
        <v>44813</v>
      </c>
      <c r="E956">
        <f t="shared" si="102"/>
        <v>18</v>
      </c>
      <c r="F956" t="s">
        <v>1569</v>
      </c>
      <c r="G956">
        <v>650</v>
      </c>
      <c r="H956">
        <f t="shared" si="99"/>
        <v>65</v>
      </c>
      <c r="I956" t="s">
        <v>7</v>
      </c>
      <c r="J956" t="s">
        <v>8</v>
      </c>
      <c r="L956" t="s">
        <v>6</v>
      </c>
      <c r="M956" t="str">
        <f t="shared" si="100"/>
        <v>M</v>
      </c>
      <c r="N956" t="s">
        <v>8</v>
      </c>
      <c r="O956" t="s">
        <v>8</v>
      </c>
      <c r="P956" t="s">
        <v>11</v>
      </c>
      <c r="Q956" t="s">
        <v>8</v>
      </c>
      <c r="R956" t="str">
        <f t="shared" si="103"/>
        <v>U</v>
      </c>
      <c r="S956" t="s">
        <v>12</v>
      </c>
      <c r="T956">
        <v>0.999999999999999</v>
      </c>
      <c r="U956" t="s">
        <v>11</v>
      </c>
      <c r="V956" t="e">
        <f>VLOOKUP(P956,'PBT Tag Rates'!$B$5:$E$34,4,FALSE)</f>
        <v>#N/A</v>
      </c>
      <c r="W956">
        <v>1</v>
      </c>
      <c r="X956" s="16">
        <f>IFERROR(LOOKUP(H956,{30,43,48,53,58,63,68,73,78,83,88,93,97},{42,47,52,57,62,67,72,77,82,87,92,99,100}),999)</f>
        <v>67</v>
      </c>
      <c r="Y956" s="19">
        <f t="shared" si="101"/>
        <v>5.6818181818181825</v>
      </c>
      <c r="Z956" s="19">
        <f t="shared" si="104"/>
        <v>5.7284090909090919</v>
      </c>
      <c r="AA956" s="19">
        <f t="shared" si="105"/>
        <v>17.185227272727278</v>
      </c>
      <c r="AB956" s="19" t="s">
        <v>8887</v>
      </c>
    </row>
    <row r="957" spans="1:28" x14ac:dyDescent="0.35">
      <c r="A957" t="s">
        <v>1562</v>
      </c>
      <c r="B957" t="s">
        <v>3815</v>
      </c>
      <c r="C957" t="s">
        <v>3816</v>
      </c>
      <c r="D957" s="1">
        <v>44813</v>
      </c>
      <c r="E957">
        <f t="shared" si="102"/>
        <v>18</v>
      </c>
      <c r="F957" t="s">
        <v>16</v>
      </c>
      <c r="G957">
        <v>760</v>
      </c>
      <c r="H957">
        <f t="shared" si="99"/>
        <v>76</v>
      </c>
      <c r="I957" t="s">
        <v>7</v>
      </c>
      <c r="J957" t="s">
        <v>8</v>
      </c>
      <c r="L957" t="s">
        <v>16</v>
      </c>
      <c r="M957" t="str">
        <f t="shared" si="100"/>
        <v>F</v>
      </c>
      <c r="N957" t="s">
        <v>3817</v>
      </c>
      <c r="O957" t="s">
        <v>3818</v>
      </c>
      <c r="P957" t="s">
        <v>19</v>
      </c>
      <c r="Q957">
        <v>4</v>
      </c>
      <c r="R957">
        <f t="shared" si="103"/>
        <v>2018</v>
      </c>
      <c r="S957" t="s">
        <v>8</v>
      </c>
      <c r="T957" t="s">
        <v>8</v>
      </c>
      <c r="U957" t="s">
        <v>8875</v>
      </c>
      <c r="V957">
        <f>VLOOKUP(P957,'PBT Tag Rates'!$B$5:$E$34,4,FALSE)</f>
        <v>0.80551598400000002</v>
      </c>
      <c r="W957">
        <v>1</v>
      </c>
      <c r="X957" s="16">
        <f>IFERROR(LOOKUP(H957,{30,43,48,53,58,63,68,73,78,83,88,93,97},{42,47,52,57,62,67,72,77,82,87,92,99,100}),999)</f>
        <v>77</v>
      </c>
      <c r="Y957" s="19">
        <f t="shared" si="101"/>
        <v>5.6818181818181825</v>
      </c>
      <c r="Z957" s="19">
        <f t="shared" si="104"/>
        <v>5.7284090909090919</v>
      </c>
      <c r="AA957" s="19">
        <f t="shared" si="105"/>
        <v>17.185227272727278</v>
      </c>
      <c r="AB957" s="19" t="s">
        <v>8886</v>
      </c>
    </row>
    <row r="958" spans="1:28" x14ac:dyDescent="0.35">
      <c r="A958" t="s">
        <v>1562</v>
      </c>
      <c r="B958" t="s">
        <v>3819</v>
      </c>
      <c r="C958" t="s">
        <v>3820</v>
      </c>
      <c r="D958" s="1">
        <v>44813</v>
      </c>
      <c r="E958">
        <f t="shared" si="102"/>
        <v>18</v>
      </c>
      <c r="F958" t="s">
        <v>1569</v>
      </c>
      <c r="G958">
        <v>460</v>
      </c>
      <c r="H958">
        <f t="shared" si="99"/>
        <v>46</v>
      </c>
      <c r="I958" t="s">
        <v>7</v>
      </c>
      <c r="J958" t="s">
        <v>8</v>
      </c>
      <c r="L958" t="s">
        <v>6</v>
      </c>
      <c r="M958" t="str">
        <f t="shared" si="100"/>
        <v>M</v>
      </c>
      <c r="N958" t="s">
        <v>3185</v>
      </c>
      <c r="O958" t="s">
        <v>3186</v>
      </c>
      <c r="P958" t="s">
        <v>2035</v>
      </c>
      <c r="Q958">
        <v>2</v>
      </c>
      <c r="R958">
        <f t="shared" si="103"/>
        <v>2020</v>
      </c>
      <c r="S958" t="s">
        <v>8</v>
      </c>
      <c r="T958" t="s">
        <v>8</v>
      </c>
      <c r="U958" t="s">
        <v>9086</v>
      </c>
      <c r="V958">
        <f>VLOOKUP(P958,'PBT Tag Rates'!$B$5:$E$34,4,FALSE)</f>
        <v>0.98961045999999997</v>
      </c>
      <c r="W958">
        <v>1</v>
      </c>
      <c r="X958" s="16">
        <f>IFERROR(LOOKUP(H958,{30,43,48,53,58,63,68,73,78,83,88,93,97},{42,47,52,57,62,67,72,77,82,87,92,99,100}),999)</f>
        <v>47</v>
      </c>
      <c r="Y958" s="19">
        <f t="shared" si="101"/>
        <v>5.6818181818181825</v>
      </c>
      <c r="Z958" s="19">
        <f t="shared" si="104"/>
        <v>5.7284090909090919</v>
      </c>
      <c r="AA958" s="19">
        <f t="shared" si="105"/>
        <v>17.185227272727278</v>
      </c>
      <c r="AB958" s="19" t="s">
        <v>8887</v>
      </c>
    </row>
    <row r="959" spans="1:28" x14ac:dyDescent="0.35">
      <c r="A959" t="s">
        <v>1562</v>
      </c>
      <c r="B959" t="s">
        <v>3821</v>
      </c>
      <c r="C959" t="s">
        <v>3822</v>
      </c>
      <c r="D959" s="1">
        <v>44813</v>
      </c>
      <c r="E959">
        <f t="shared" si="102"/>
        <v>18</v>
      </c>
      <c r="F959" t="s">
        <v>16</v>
      </c>
      <c r="G959">
        <v>700</v>
      </c>
      <c r="H959">
        <f t="shared" si="99"/>
        <v>70</v>
      </c>
      <c r="I959" t="s">
        <v>9</v>
      </c>
      <c r="J959">
        <v>1</v>
      </c>
      <c r="L959" t="s">
        <v>16</v>
      </c>
      <c r="M959" t="str">
        <f t="shared" si="100"/>
        <v>F</v>
      </c>
      <c r="N959" t="s">
        <v>720</v>
      </c>
      <c r="O959" t="s">
        <v>721</v>
      </c>
      <c r="P959" t="s">
        <v>19</v>
      </c>
      <c r="Q959">
        <v>4</v>
      </c>
      <c r="R959">
        <f t="shared" si="103"/>
        <v>2018</v>
      </c>
      <c r="S959" t="s">
        <v>8</v>
      </c>
      <c r="T959" t="s">
        <v>8</v>
      </c>
      <c r="U959" t="s">
        <v>9007</v>
      </c>
      <c r="V959">
        <f>VLOOKUP(P959,'PBT Tag Rates'!$B$5:$E$34,4,FALSE)</f>
        <v>0.80551598400000002</v>
      </c>
      <c r="W959">
        <v>1</v>
      </c>
      <c r="X959" s="16">
        <f>IFERROR(LOOKUP(H959,{30,43,48,53,58,63,68,73,78,83,88,93,97},{42,47,52,57,62,67,72,77,82,87,92,99,100}),999)</f>
        <v>72</v>
      </c>
      <c r="Y959" s="19">
        <f t="shared" si="101"/>
        <v>5.6818181818181825</v>
      </c>
      <c r="Z959" s="19">
        <f t="shared" si="104"/>
        <v>5.7284090909090919</v>
      </c>
      <c r="AA959" s="19">
        <f t="shared" si="105"/>
        <v>17.185227272727278</v>
      </c>
      <c r="AB959" s="19" t="s">
        <v>8886</v>
      </c>
    </row>
    <row r="960" spans="1:28" x14ac:dyDescent="0.35">
      <c r="A960" t="s">
        <v>1562</v>
      </c>
      <c r="B960" t="s">
        <v>3823</v>
      </c>
      <c r="C960" t="s">
        <v>3824</v>
      </c>
      <c r="D960" s="1">
        <v>44814</v>
      </c>
      <c r="E960">
        <f t="shared" si="102"/>
        <v>18</v>
      </c>
      <c r="F960" t="s">
        <v>6</v>
      </c>
      <c r="G960">
        <v>820</v>
      </c>
      <c r="H960">
        <f t="shared" si="99"/>
        <v>82</v>
      </c>
      <c r="I960" t="s">
        <v>9</v>
      </c>
      <c r="J960">
        <v>1</v>
      </c>
      <c r="L960" t="s">
        <v>6</v>
      </c>
      <c r="M960" t="str">
        <f t="shared" si="100"/>
        <v>M</v>
      </c>
      <c r="N960" t="s">
        <v>900</v>
      </c>
      <c r="O960" t="s">
        <v>3825</v>
      </c>
      <c r="P960" t="s">
        <v>19</v>
      </c>
      <c r="Q960">
        <v>4</v>
      </c>
      <c r="R960">
        <f t="shared" si="103"/>
        <v>2018</v>
      </c>
      <c r="S960" t="s">
        <v>8</v>
      </c>
      <c r="T960" t="s">
        <v>8</v>
      </c>
      <c r="U960" t="s">
        <v>8875</v>
      </c>
      <c r="V960">
        <f>VLOOKUP(P960,'PBT Tag Rates'!$B$5:$E$34,4,FALSE)</f>
        <v>0.80551598400000002</v>
      </c>
      <c r="W960">
        <v>1</v>
      </c>
      <c r="X960" s="16">
        <f>IFERROR(LOOKUP(H960,{30,43,48,53,58,63,68,73,78,83,88,93,97},{42,47,52,57,62,67,72,77,82,87,92,99,100}),999)</f>
        <v>82</v>
      </c>
      <c r="Y960" s="19">
        <f t="shared" si="101"/>
        <v>5.6818181818181825</v>
      </c>
      <c r="Z960" s="19">
        <f t="shared" si="104"/>
        <v>5.7284090909090919</v>
      </c>
      <c r="AA960" s="19">
        <f t="shared" si="105"/>
        <v>17.185227272727278</v>
      </c>
      <c r="AB960" s="19" t="s">
        <v>8886</v>
      </c>
    </row>
    <row r="961" spans="1:28" x14ac:dyDescent="0.35">
      <c r="A961" t="s">
        <v>1562</v>
      </c>
      <c r="B961" t="s">
        <v>3826</v>
      </c>
      <c r="C961" t="s">
        <v>3827</v>
      </c>
      <c r="D961" s="1">
        <v>44814</v>
      </c>
      <c r="E961">
        <f t="shared" si="102"/>
        <v>18</v>
      </c>
      <c r="F961" t="s">
        <v>1569</v>
      </c>
      <c r="G961">
        <v>620</v>
      </c>
      <c r="H961">
        <f t="shared" si="99"/>
        <v>62</v>
      </c>
      <c r="I961" t="s">
        <v>7</v>
      </c>
      <c r="J961" t="s">
        <v>8</v>
      </c>
      <c r="L961" t="s">
        <v>6</v>
      </c>
      <c r="M961" t="str">
        <f t="shared" si="100"/>
        <v>M</v>
      </c>
      <c r="N961" t="s">
        <v>2840</v>
      </c>
      <c r="O961" t="s">
        <v>3828</v>
      </c>
      <c r="P961" t="s">
        <v>557</v>
      </c>
      <c r="Q961">
        <v>3</v>
      </c>
      <c r="R961">
        <f t="shared" si="103"/>
        <v>2019</v>
      </c>
      <c r="S961" t="s">
        <v>8</v>
      </c>
      <c r="T961" t="s">
        <v>8</v>
      </c>
      <c r="U961" t="s">
        <v>9006</v>
      </c>
      <c r="V961">
        <f>VLOOKUP(P961,'PBT Tag Rates'!$B$5:$E$34,4,FALSE)</f>
        <v>0.95971980899999998</v>
      </c>
      <c r="W961">
        <v>1</v>
      </c>
      <c r="X961" s="16">
        <f>IFERROR(LOOKUP(H961,{30,43,48,53,58,63,68,73,78,83,88,93,97},{42,47,52,57,62,67,72,77,82,87,92,99,100}),999)</f>
        <v>62</v>
      </c>
      <c r="Y961" s="19">
        <f t="shared" si="101"/>
        <v>5.6818181818181825</v>
      </c>
      <c r="Z961" s="19">
        <f t="shared" si="104"/>
        <v>5.7284090909090919</v>
      </c>
      <c r="AA961" s="19">
        <f t="shared" si="105"/>
        <v>17.185227272727278</v>
      </c>
      <c r="AB961" s="19" t="s">
        <v>8886</v>
      </c>
    </row>
    <row r="962" spans="1:28" x14ac:dyDescent="0.35">
      <c r="A962" t="s">
        <v>1562</v>
      </c>
      <c r="B962" t="s">
        <v>3829</v>
      </c>
      <c r="C962" t="s">
        <v>3830</v>
      </c>
      <c r="D962" s="1">
        <v>44814</v>
      </c>
      <c r="E962">
        <f t="shared" si="102"/>
        <v>18</v>
      </c>
      <c r="F962" t="s">
        <v>1569</v>
      </c>
      <c r="G962">
        <v>640</v>
      </c>
      <c r="H962">
        <f t="shared" si="99"/>
        <v>64</v>
      </c>
      <c r="I962" t="s">
        <v>9</v>
      </c>
      <c r="J962">
        <v>1</v>
      </c>
      <c r="L962" t="s">
        <v>6</v>
      </c>
      <c r="M962" t="str">
        <f t="shared" si="100"/>
        <v>M</v>
      </c>
      <c r="N962" t="s">
        <v>1240</v>
      </c>
      <c r="O962" t="s">
        <v>1241</v>
      </c>
      <c r="P962" t="s">
        <v>557</v>
      </c>
      <c r="Q962">
        <v>3</v>
      </c>
      <c r="R962">
        <f t="shared" si="103"/>
        <v>2019</v>
      </c>
      <c r="S962" t="s">
        <v>8</v>
      </c>
      <c r="T962" t="s">
        <v>8</v>
      </c>
      <c r="U962" t="s">
        <v>9088</v>
      </c>
      <c r="V962">
        <f>VLOOKUP(P962,'PBT Tag Rates'!$B$5:$E$34,4,FALSE)</f>
        <v>0.95971980899999998</v>
      </c>
      <c r="W962">
        <v>1</v>
      </c>
      <c r="X962" s="16">
        <f>IFERROR(LOOKUP(H962,{30,43,48,53,58,63,68,73,78,83,88,93,97},{42,47,52,57,62,67,72,77,82,87,92,99,100}),999)</f>
        <v>67</v>
      </c>
      <c r="Y962" s="19">
        <f t="shared" si="101"/>
        <v>5.6818181818181825</v>
      </c>
      <c r="Z962" s="19">
        <f t="shared" si="104"/>
        <v>5.7284090909090919</v>
      </c>
      <c r="AA962" s="19">
        <f t="shared" si="105"/>
        <v>17.185227272727278</v>
      </c>
      <c r="AB962" s="19" t="s">
        <v>8887</v>
      </c>
    </row>
    <row r="963" spans="1:28" x14ac:dyDescent="0.35">
      <c r="A963" t="s">
        <v>1562</v>
      </c>
      <c r="B963" t="s">
        <v>3831</v>
      </c>
      <c r="C963" t="s">
        <v>3832</v>
      </c>
      <c r="D963" s="1">
        <v>44814</v>
      </c>
      <c r="E963">
        <f t="shared" si="102"/>
        <v>18</v>
      </c>
      <c r="F963" t="s">
        <v>16</v>
      </c>
      <c r="G963">
        <v>750</v>
      </c>
      <c r="H963">
        <f t="shared" si="99"/>
        <v>75</v>
      </c>
      <c r="I963" t="s">
        <v>7</v>
      </c>
      <c r="J963" t="s">
        <v>8</v>
      </c>
      <c r="L963" t="s">
        <v>16</v>
      </c>
      <c r="M963" t="str">
        <f t="shared" si="100"/>
        <v>F</v>
      </c>
      <c r="N963" t="s">
        <v>8</v>
      </c>
      <c r="O963" t="s">
        <v>8</v>
      </c>
      <c r="P963" t="s">
        <v>11</v>
      </c>
      <c r="Q963" t="s">
        <v>8</v>
      </c>
      <c r="R963" t="str">
        <f t="shared" si="103"/>
        <v>U</v>
      </c>
      <c r="S963" t="s">
        <v>12</v>
      </c>
      <c r="T963">
        <v>0.999999999999998</v>
      </c>
      <c r="U963" t="s">
        <v>11</v>
      </c>
      <c r="V963" t="e">
        <f>VLOOKUP(P963,'PBT Tag Rates'!$B$5:$E$34,4,FALSE)</f>
        <v>#N/A</v>
      </c>
      <c r="W963">
        <v>1</v>
      </c>
      <c r="X963" s="16">
        <f>IFERROR(LOOKUP(H963,{30,43,48,53,58,63,68,73,78,83,88,93,97},{42,47,52,57,62,67,72,77,82,87,92,99,100}),999)</f>
        <v>77</v>
      </c>
      <c r="Y963" s="19">
        <f t="shared" si="101"/>
        <v>5.6818181818181825</v>
      </c>
      <c r="Z963" s="19">
        <f t="shared" si="104"/>
        <v>5.7284090909090919</v>
      </c>
      <c r="AA963" s="19">
        <f t="shared" si="105"/>
        <v>17.185227272727278</v>
      </c>
      <c r="AB963" s="19" t="s">
        <v>8887</v>
      </c>
    </row>
    <row r="964" spans="1:28" x14ac:dyDescent="0.35">
      <c r="A964" t="s">
        <v>1562</v>
      </c>
      <c r="B964" t="s">
        <v>3833</v>
      </c>
      <c r="C964" t="s">
        <v>3834</v>
      </c>
      <c r="D964" s="1">
        <v>44814</v>
      </c>
      <c r="E964">
        <f t="shared" si="102"/>
        <v>18</v>
      </c>
      <c r="F964" t="s">
        <v>16</v>
      </c>
      <c r="G964">
        <v>670</v>
      </c>
      <c r="H964">
        <f t="shared" si="99"/>
        <v>67</v>
      </c>
      <c r="I964" t="s">
        <v>9</v>
      </c>
      <c r="J964" t="s">
        <v>8</v>
      </c>
      <c r="L964" t="s">
        <v>16</v>
      </c>
      <c r="M964" t="str">
        <f t="shared" si="100"/>
        <v>F</v>
      </c>
      <c r="N964" t="s">
        <v>3835</v>
      </c>
      <c r="O964" t="s">
        <v>3836</v>
      </c>
      <c r="P964" t="s">
        <v>557</v>
      </c>
      <c r="Q964">
        <v>3</v>
      </c>
      <c r="R964">
        <f t="shared" si="103"/>
        <v>2019</v>
      </c>
      <c r="S964" t="s">
        <v>8</v>
      </c>
      <c r="T964" t="s">
        <v>8</v>
      </c>
      <c r="U964" t="s">
        <v>9006</v>
      </c>
      <c r="V964">
        <f>VLOOKUP(P964,'PBT Tag Rates'!$B$5:$E$34,4,FALSE)</f>
        <v>0.95971980899999998</v>
      </c>
      <c r="W964">
        <v>1</v>
      </c>
      <c r="X964" s="16">
        <f>IFERROR(LOOKUP(H964,{30,43,48,53,58,63,68,73,78,83,88,93,97},{42,47,52,57,62,67,72,77,82,87,92,99,100}),999)</f>
        <v>67</v>
      </c>
      <c r="Y964" s="19">
        <f t="shared" si="101"/>
        <v>5.6818181818181825</v>
      </c>
      <c r="Z964" s="19">
        <f t="shared" si="104"/>
        <v>5.7284090909090919</v>
      </c>
      <c r="AA964" s="19">
        <f t="shared" si="105"/>
        <v>17.185227272727278</v>
      </c>
      <c r="AB964" s="19" t="s">
        <v>8886</v>
      </c>
    </row>
    <row r="965" spans="1:28" x14ac:dyDescent="0.35">
      <c r="A965" t="s">
        <v>1562</v>
      </c>
      <c r="B965" t="s">
        <v>3837</v>
      </c>
      <c r="C965" t="s">
        <v>3838</v>
      </c>
      <c r="D965" s="1">
        <v>44814</v>
      </c>
      <c r="E965">
        <f t="shared" si="102"/>
        <v>18</v>
      </c>
      <c r="F965" t="s">
        <v>6</v>
      </c>
      <c r="G965">
        <v>910</v>
      </c>
      <c r="H965">
        <f t="shared" si="99"/>
        <v>91</v>
      </c>
      <c r="I965" t="s">
        <v>7</v>
      </c>
      <c r="J965" t="s">
        <v>8</v>
      </c>
      <c r="L965" t="s">
        <v>1569</v>
      </c>
      <c r="M965" t="str">
        <f t="shared" si="100"/>
        <v>M</v>
      </c>
      <c r="N965" t="s">
        <v>8</v>
      </c>
      <c r="O965" t="s">
        <v>8</v>
      </c>
      <c r="P965" t="s">
        <v>11</v>
      </c>
      <c r="Q965" t="s">
        <v>8</v>
      </c>
      <c r="R965" t="str">
        <f t="shared" si="103"/>
        <v>U</v>
      </c>
      <c r="S965" t="s">
        <v>12</v>
      </c>
      <c r="T965">
        <v>1.00000000000001</v>
      </c>
      <c r="U965" t="s">
        <v>11</v>
      </c>
      <c r="V965" t="e">
        <f>VLOOKUP(P965,'PBT Tag Rates'!$B$5:$E$34,4,FALSE)</f>
        <v>#N/A</v>
      </c>
      <c r="W965">
        <v>1</v>
      </c>
      <c r="X965" s="16">
        <f>IFERROR(LOOKUP(H965,{30,43,48,53,58,63,68,73,78,83,88,93,97},{42,47,52,57,62,67,72,77,82,87,92,99,100}),999)</f>
        <v>92</v>
      </c>
      <c r="Y965" s="19">
        <f t="shared" si="101"/>
        <v>5.6818181818181825</v>
      </c>
      <c r="Z965" s="19">
        <f t="shared" si="104"/>
        <v>5.7284090909090919</v>
      </c>
      <c r="AA965" s="19">
        <f t="shared" si="105"/>
        <v>17.185227272727278</v>
      </c>
      <c r="AB965" s="19" t="s">
        <v>8887</v>
      </c>
    </row>
    <row r="966" spans="1:28" x14ac:dyDescent="0.35">
      <c r="A966" t="s">
        <v>1562</v>
      </c>
      <c r="B966" t="s">
        <v>3839</v>
      </c>
      <c r="C966" t="s">
        <v>3840</v>
      </c>
      <c r="D966" s="1">
        <v>44814</v>
      </c>
      <c r="E966">
        <f t="shared" si="102"/>
        <v>18</v>
      </c>
      <c r="F966" t="s">
        <v>1569</v>
      </c>
      <c r="G966">
        <v>650</v>
      </c>
      <c r="H966">
        <f t="shared" ref="H966:H1029" si="106">G966/10</f>
        <v>65</v>
      </c>
      <c r="I966" t="s">
        <v>7</v>
      </c>
      <c r="J966" t="s">
        <v>8</v>
      </c>
      <c r="L966" t="s">
        <v>6</v>
      </c>
      <c r="M966" t="str">
        <f t="shared" ref="M966:M1029" si="107">IF(L966="U",F966,L966)</f>
        <v>M</v>
      </c>
      <c r="N966" t="s">
        <v>586</v>
      </c>
      <c r="O966" t="s">
        <v>965</v>
      </c>
      <c r="P966" t="s">
        <v>557</v>
      </c>
      <c r="Q966">
        <v>3</v>
      </c>
      <c r="R966">
        <f t="shared" si="103"/>
        <v>2019</v>
      </c>
      <c r="S966" t="s">
        <v>8</v>
      </c>
      <c r="T966" t="s">
        <v>8</v>
      </c>
      <c r="U966" t="s">
        <v>9088</v>
      </c>
      <c r="V966">
        <f>VLOOKUP(P966,'PBT Tag Rates'!$B$5:$E$34,4,FALSE)</f>
        <v>0.95971980899999998</v>
      </c>
      <c r="W966">
        <v>1</v>
      </c>
      <c r="X966" s="16">
        <f>IFERROR(LOOKUP(H966,{30,43,48,53,58,63,68,73,78,83,88,93,97},{42,47,52,57,62,67,72,77,82,87,92,99,100}),999)</f>
        <v>67</v>
      </c>
      <c r="Y966" s="19">
        <f t="shared" ref="Y966:Y1029" si="108">IF(D966&lt;$D$3,W966/$Y$3,W966/$Y$4)</f>
        <v>5.6818181818181825</v>
      </c>
      <c r="Z966" s="19">
        <f t="shared" si="104"/>
        <v>5.7284090909090919</v>
      </c>
      <c r="AA966" s="19">
        <f t="shared" si="105"/>
        <v>17.185227272727278</v>
      </c>
      <c r="AB966" s="19" t="s">
        <v>8887</v>
      </c>
    </row>
    <row r="967" spans="1:28" x14ac:dyDescent="0.35">
      <c r="A967" t="s">
        <v>1562</v>
      </c>
      <c r="B967" t="s">
        <v>3841</v>
      </c>
      <c r="C967" t="s">
        <v>3842</v>
      </c>
      <c r="D967" s="1">
        <v>44814</v>
      </c>
      <c r="E967">
        <f t="shared" ref="E967:E1030" si="109">IF(D967&lt;=$D$3,60,18)</f>
        <v>18</v>
      </c>
      <c r="F967" t="s">
        <v>16</v>
      </c>
      <c r="G967">
        <v>730</v>
      </c>
      <c r="H967">
        <f t="shared" si="106"/>
        <v>73</v>
      </c>
      <c r="I967" t="s">
        <v>9</v>
      </c>
      <c r="J967">
        <v>1</v>
      </c>
      <c r="L967" t="s">
        <v>16</v>
      </c>
      <c r="M967" t="str">
        <f t="shared" si="107"/>
        <v>F</v>
      </c>
      <c r="N967" t="s">
        <v>24</v>
      </c>
      <c r="O967" t="s">
        <v>1046</v>
      </c>
      <c r="P967" t="s">
        <v>19</v>
      </c>
      <c r="Q967">
        <v>4</v>
      </c>
      <c r="R967">
        <f t="shared" ref="R967:R1030" si="110">IFERROR($R$3-Q967,"U")</f>
        <v>2018</v>
      </c>
      <c r="S967" t="s">
        <v>8</v>
      </c>
      <c r="T967" t="s">
        <v>8</v>
      </c>
      <c r="U967" t="s">
        <v>9088</v>
      </c>
      <c r="V967">
        <f>VLOOKUP(P967,'PBT Tag Rates'!$B$5:$E$34,4,FALSE)</f>
        <v>0.80551598400000002</v>
      </c>
      <c r="W967">
        <v>1</v>
      </c>
      <c r="X967" s="16">
        <f>IFERROR(LOOKUP(H967,{30,43,48,53,58,63,68,73,78,83,88,93,97},{42,47,52,57,62,67,72,77,82,87,92,99,100}),999)</f>
        <v>77</v>
      </c>
      <c r="Y967" s="19">
        <f t="shared" si="108"/>
        <v>5.6818181818181825</v>
      </c>
      <c r="Z967" s="19">
        <f t="shared" ref="Z967:Z1030" si="111">Y967*(1+$Z$4)</f>
        <v>5.7284090909090919</v>
      </c>
      <c r="AA967" s="19">
        <f t="shared" ref="AA967:AA1030" si="112">IF(D967&lt;$D$3,Z967/$AA$3,Z967/$AA$4)</f>
        <v>17.185227272727278</v>
      </c>
      <c r="AB967" s="19" t="s">
        <v>8887</v>
      </c>
    </row>
    <row r="968" spans="1:28" x14ac:dyDescent="0.35">
      <c r="A968" t="s">
        <v>1562</v>
      </c>
      <c r="B968" t="s">
        <v>3843</v>
      </c>
      <c r="C968" t="s">
        <v>3844</v>
      </c>
      <c r="D968" s="1">
        <v>44814</v>
      </c>
      <c r="E968">
        <f t="shared" si="109"/>
        <v>18</v>
      </c>
      <c r="F968" t="s">
        <v>16</v>
      </c>
      <c r="G968">
        <v>790</v>
      </c>
      <c r="H968">
        <f t="shared" si="106"/>
        <v>79</v>
      </c>
      <c r="I968" t="s">
        <v>7</v>
      </c>
      <c r="J968" t="s">
        <v>8</v>
      </c>
      <c r="L968" t="s">
        <v>16</v>
      </c>
      <c r="M968" t="str">
        <f t="shared" si="107"/>
        <v>F</v>
      </c>
      <c r="N968" t="s">
        <v>8</v>
      </c>
      <c r="O968" t="s">
        <v>8</v>
      </c>
      <c r="P968" t="s">
        <v>11</v>
      </c>
      <c r="Q968" t="s">
        <v>8</v>
      </c>
      <c r="R968" t="str">
        <f t="shared" si="110"/>
        <v>U</v>
      </c>
      <c r="S968" t="s">
        <v>12</v>
      </c>
      <c r="T968">
        <v>1</v>
      </c>
      <c r="U968" t="s">
        <v>11</v>
      </c>
      <c r="V968" t="e">
        <f>VLOOKUP(P968,'PBT Tag Rates'!$B$5:$E$34,4,FALSE)</f>
        <v>#N/A</v>
      </c>
      <c r="W968">
        <v>1</v>
      </c>
      <c r="X968" s="16">
        <f>IFERROR(LOOKUP(H968,{30,43,48,53,58,63,68,73,78,83,88,93,97},{42,47,52,57,62,67,72,77,82,87,92,99,100}),999)</f>
        <v>82</v>
      </c>
      <c r="Y968" s="19">
        <f t="shared" si="108"/>
        <v>5.6818181818181825</v>
      </c>
      <c r="Z968" s="19">
        <f t="shared" si="111"/>
        <v>5.7284090909090919</v>
      </c>
      <c r="AA968" s="19">
        <f t="shared" si="112"/>
        <v>17.185227272727278</v>
      </c>
      <c r="AB968" s="19" t="s">
        <v>8887</v>
      </c>
    </row>
    <row r="969" spans="1:28" x14ac:dyDescent="0.35">
      <c r="A969" t="s">
        <v>1562</v>
      </c>
      <c r="B969" t="s">
        <v>3845</v>
      </c>
      <c r="C969" t="s">
        <v>3846</v>
      </c>
      <c r="D969" s="1">
        <v>44814</v>
      </c>
      <c r="E969">
        <f t="shared" si="109"/>
        <v>18</v>
      </c>
      <c r="F969" t="s">
        <v>16</v>
      </c>
      <c r="G969">
        <v>720</v>
      </c>
      <c r="H969">
        <f t="shared" si="106"/>
        <v>72</v>
      </c>
      <c r="I969" t="s">
        <v>9</v>
      </c>
      <c r="J969">
        <v>1</v>
      </c>
      <c r="L969" t="s">
        <v>16</v>
      </c>
      <c r="M969" t="str">
        <f t="shared" si="107"/>
        <v>F</v>
      </c>
      <c r="N969" t="s">
        <v>8</v>
      </c>
      <c r="O969" t="s">
        <v>8</v>
      </c>
      <c r="P969" t="s">
        <v>11</v>
      </c>
      <c r="Q969" t="s">
        <v>8</v>
      </c>
      <c r="R969" t="str">
        <f t="shared" si="110"/>
        <v>U</v>
      </c>
      <c r="S969" t="s">
        <v>12</v>
      </c>
      <c r="T969">
        <v>0.999999999999998</v>
      </c>
      <c r="U969" t="s">
        <v>8890</v>
      </c>
      <c r="V969" t="e">
        <f>VLOOKUP(P969,'PBT Tag Rates'!$B$5:$E$34,4,FALSE)</f>
        <v>#N/A</v>
      </c>
      <c r="W969">
        <v>1</v>
      </c>
      <c r="X969" s="16">
        <f>IFERROR(LOOKUP(H969,{30,43,48,53,58,63,68,73,78,83,88,93,97},{42,47,52,57,62,67,72,77,82,87,92,99,100}),999)</f>
        <v>72</v>
      </c>
      <c r="Y969" s="19">
        <f t="shared" si="108"/>
        <v>5.6818181818181825</v>
      </c>
      <c r="Z969" s="19">
        <f t="shared" si="111"/>
        <v>5.7284090909090919</v>
      </c>
      <c r="AA969" s="19">
        <f t="shared" si="112"/>
        <v>17.185227272727278</v>
      </c>
      <c r="AB969" s="19" t="s">
        <v>8887</v>
      </c>
    </row>
    <row r="970" spans="1:28" x14ac:dyDescent="0.35">
      <c r="A970" t="s">
        <v>1562</v>
      </c>
      <c r="B970" t="s">
        <v>3847</v>
      </c>
      <c r="C970" t="s">
        <v>3848</v>
      </c>
      <c r="D970" s="1">
        <v>44814</v>
      </c>
      <c r="E970">
        <f t="shared" si="109"/>
        <v>18</v>
      </c>
      <c r="F970" t="s">
        <v>16</v>
      </c>
      <c r="G970">
        <v>750</v>
      </c>
      <c r="H970">
        <f t="shared" si="106"/>
        <v>75</v>
      </c>
      <c r="I970" t="s">
        <v>9</v>
      </c>
      <c r="J970">
        <v>1</v>
      </c>
      <c r="L970" t="s">
        <v>16</v>
      </c>
      <c r="M970" t="str">
        <f t="shared" si="107"/>
        <v>F</v>
      </c>
      <c r="N970" t="s">
        <v>3849</v>
      </c>
      <c r="O970" t="s">
        <v>3850</v>
      </c>
      <c r="P970" t="s">
        <v>19</v>
      </c>
      <c r="Q970">
        <v>4</v>
      </c>
      <c r="R970">
        <f t="shared" si="110"/>
        <v>2018</v>
      </c>
      <c r="S970" t="s">
        <v>8</v>
      </c>
      <c r="T970" t="s">
        <v>8</v>
      </c>
      <c r="U970" t="s">
        <v>9085</v>
      </c>
      <c r="V970">
        <f>VLOOKUP(P970,'PBT Tag Rates'!$B$5:$E$34,4,FALSE)</f>
        <v>0.80551598400000002</v>
      </c>
      <c r="W970">
        <v>1</v>
      </c>
      <c r="X970" s="16">
        <f>IFERROR(LOOKUP(H970,{30,43,48,53,58,63,68,73,78,83,88,93,97},{42,47,52,57,62,67,72,77,82,87,92,99,100}),999)</f>
        <v>77</v>
      </c>
      <c r="Y970" s="19">
        <f t="shared" si="108"/>
        <v>5.6818181818181825</v>
      </c>
      <c r="Z970" s="19">
        <f t="shared" si="111"/>
        <v>5.7284090909090919</v>
      </c>
      <c r="AA970" s="19">
        <f t="shared" si="112"/>
        <v>17.185227272727278</v>
      </c>
      <c r="AB970" s="19" t="s">
        <v>8887</v>
      </c>
    </row>
    <row r="971" spans="1:28" x14ac:dyDescent="0.35">
      <c r="A971" t="s">
        <v>1562</v>
      </c>
      <c r="B971" t="s">
        <v>3851</v>
      </c>
      <c r="C971" t="s">
        <v>3852</v>
      </c>
      <c r="D971" s="1">
        <v>44814</v>
      </c>
      <c r="E971">
        <f t="shared" si="109"/>
        <v>18</v>
      </c>
      <c r="F971" t="s">
        <v>16</v>
      </c>
      <c r="G971">
        <v>730</v>
      </c>
      <c r="H971">
        <f t="shared" si="106"/>
        <v>73</v>
      </c>
      <c r="I971" t="s">
        <v>7</v>
      </c>
      <c r="J971" t="s">
        <v>8</v>
      </c>
      <c r="L971" t="s">
        <v>16</v>
      </c>
      <c r="M971" t="str">
        <f t="shared" si="107"/>
        <v>F</v>
      </c>
      <c r="N971" t="s">
        <v>1127</v>
      </c>
      <c r="O971" t="s">
        <v>1838</v>
      </c>
      <c r="P971" t="s">
        <v>19</v>
      </c>
      <c r="Q971">
        <v>4</v>
      </c>
      <c r="R971">
        <f t="shared" si="110"/>
        <v>2018</v>
      </c>
      <c r="S971" t="s">
        <v>8</v>
      </c>
      <c r="T971" t="s">
        <v>8</v>
      </c>
      <c r="U971" t="s">
        <v>9084</v>
      </c>
      <c r="V971">
        <f>VLOOKUP(P971,'PBT Tag Rates'!$B$5:$E$34,4,FALSE)</f>
        <v>0.80551598400000002</v>
      </c>
      <c r="W971">
        <v>1</v>
      </c>
      <c r="X971" s="16">
        <f>IFERROR(LOOKUP(H971,{30,43,48,53,58,63,68,73,78,83,88,93,97},{42,47,52,57,62,67,72,77,82,87,92,99,100}),999)</f>
        <v>77</v>
      </c>
      <c r="Y971" s="19">
        <f t="shared" si="108"/>
        <v>5.6818181818181825</v>
      </c>
      <c r="Z971" s="19">
        <f t="shared" si="111"/>
        <v>5.7284090909090919</v>
      </c>
      <c r="AA971" s="19">
        <f t="shared" si="112"/>
        <v>17.185227272727278</v>
      </c>
      <c r="AB971" s="19" t="s">
        <v>8887</v>
      </c>
    </row>
    <row r="972" spans="1:28" x14ac:dyDescent="0.35">
      <c r="A972" t="s">
        <v>1562</v>
      </c>
      <c r="B972" t="s">
        <v>3853</v>
      </c>
      <c r="C972" t="s">
        <v>3854</v>
      </c>
      <c r="D972" s="1">
        <v>44814</v>
      </c>
      <c r="E972">
        <f t="shared" si="109"/>
        <v>18</v>
      </c>
      <c r="F972" t="s">
        <v>1569</v>
      </c>
      <c r="G972">
        <v>430</v>
      </c>
      <c r="H972">
        <f t="shared" si="106"/>
        <v>43</v>
      </c>
      <c r="I972" t="s">
        <v>7</v>
      </c>
      <c r="J972" t="s">
        <v>8</v>
      </c>
      <c r="L972" t="s">
        <v>6</v>
      </c>
      <c r="M972" t="str">
        <f t="shared" si="107"/>
        <v>M</v>
      </c>
      <c r="N972" t="s">
        <v>3855</v>
      </c>
      <c r="O972" t="s">
        <v>3856</v>
      </c>
      <c r="P972" t="s">
        <v>2035</v>
      </c>
      <c r="Q972">
        <v>2</v>
      </c>
      <c r="R972">
        <f t="shared" si="110"/>
        <v>2020</v>
      </c>
      <c r="S972" t="s">
        <v>8</v>
      </c>
      <c r="T972" t="s">
        <v>8</v>
      </c>
      <c r="U972" t="s">
        <v>9090</v>
      </c>
      <c r="V972">
        <f>VLOOKUP(P972,'PBT Tag Rates'!$B$5:$E$34,4,FALSE)</f>
        <v>0.98961045999999997</v>
      </c>
      <c r="W972">
        <v>1</v>
      </c>
      <c r="X972" s="16">
        <f>IFERROR(LOOKUP(H972,{30,43,48,53,58,63,68,73,78,83,88,93,97},{42,47,52,57,62,67,72,77,82,87,92,99,100}),999)</f>
        <v>47</v>
      </c>
      <c r="Y972" s="19">
        <f t="shared" si="108"/>
        <v>5.6818181818181825</v>
      </c>
      <c r="Z972" s="19">
        <f t="shared" si="111"/>
        <v>5.7284090909090919</v>
      </c>
      <c r="AA972" s="19">
        <f t="shared" si="112"/>
        <v>17.185227272727278</v>
      </c>
      <c r="AB972" s="19" t="s">
        <v>8887</v>
      </c>
    </row>
    <row r="973" spans="1:28" x14ac:dyDescent="0.35">
      <c r="A973" t="s">
        <v>1562</v>
      </c>
      <c r="B973" t="s">
        <v>3857</v>
      </c>
      <c r="C973" t="s">
        <v>3858</v>
      </c>
      <c r="D973" s="1">
        <v>44814</v>
      </c>
      <c r="E973">
        <f t="shared" si="109"/>
        <v>18</v>
      </c>
      <c r="F973" t="s">
        <v>16</v>
      </c>
      <c r="G973">
        <v>770</v>
      </c>
      <c r="H973">
        <f t="shared" si="106"/>
        <v>77</v>
      </c>
      <c r="I973" t="s">
        <v>7</v>
      </c>
      <c r="J973" t="s">
        <v>8</v>
      </c>
      <c r="L973" t="s">
        <v>16</v>
      </c>
      <c r="M973" t="str">
        <f t="shared" si="107"/>
        <v>F</v>
      </c>
      <c r="N973" t="s">
        <v>8</v>
      </c>
      <c r="O973" t="s">
        <v>8</v>
      </c>
      <c r="P973" t="s">
        <v>11</v>
      </c>
      <c r="Q973" t="s">
        <v>8</v>
      </c>
      <c r="R973" t="str">
        <f t="shared" si="110"/>
        <v>U</v>
      </c>
      <c r="S973" t="s">
        <v>12</v>
      </c>
      <c r="T973">
        <v>1</v>
      </c>
      <c r="U973" t="s">
        <v>11</v>
      </c>
      <c r="V973" t="e">
        <f>VLOOKUP(P973,'PBT Tag Rates'!$B$5:$E$34,4,FALSE)</f>
        <v>#N/A</v>
      </c>
      <c r="W973">
        <v>1</v>
      </c>
      <c r="X973" s="16">
        <f>IFERROR(LOOKUP(H973,{30,43,48,53,58,63,68,73,78,83,88,93,97},{42,47,52,57,62,67,72,77,82,87,92,99,100}),999)</f>
        <v>77</v>
      </c>
      <c r="Y973" s="19">
        <f t="shared" si="108"/>
        <v>5.6818181818181825</v>
      </c>
      <c r="Z973" s="19">
        <f t="shared" si="111"/>
        <v>5.7284090909090919</v>
      </c>
      <c r="AA973" s="19">
        <f t="shared" si="112"/>
        <v>17.185227272727278</v>
      </c>
      <c r="AB973" s="19" t="s">
        <v>8887</v>
      </c>
    </row>
    <row r="974" spans="1:28" x14ac:dyDescent="0.35">
      <c r="A974" t="s">
        <v>1562</v>
      </c>
      <c r="B974" t="s">
        <v>3859</v>
      </c>
      <c r="C974" t="s">
        <v>3860</v>
      </c>
      <c r="D974" s="1">
        <v>44814</v>
      </c>
      <c r="E974">
        <f t="shared" si="109"/>
        <v>18</v>
      </c>
      <c r="F974" t="s">
        <v>1569</v>
      </c>
      <c r="G974">
        <v>690</v>
      </c>
      <c r="H974">
        <f t="shared" si="106"/>
        <v>69</v>
      </c>
      <c r="I974" t="s">
        <v>7</v>
      </c>
      <c r="J974" t="s">
        <v>8</v>
      </c>
      <c r="L974" t="s">
        <v>6</v>
      </c>
      <c r="M974" t="str">
        <f t="shared" si="107"/>
        <v>M</v>
      </c>
      <c r="N974" t="s">
        <v>3861</v>
      </c>
      <c r="O974" t="s">
        <v>3862</v>
      </c>
      <c r="P974" t="s">
        <v>557</v>
      </c>
      <c r="Q974">
        <v>3</v>
      </c>
      <c r="R974">
        <f t="shared" si="110"/>
        <v>2019</v>
      </c>
      <c r="S974" t="s">
        <v>8</v>
      </c>
      <c r="T974" t="s">
        <v>8</v>
      </c>
      <c r="U974" t="s">
        <v>9090</v>
      </c>
      <c r="V974">
        <f>VLOOKUP(P974,'PBT Tag Rates'!$B$5:$E$34,4,FALSE)</f>
        <v>0.95971980899999998</v>
      </c>
      <c r="W974">
        <v>1</v>
      </c>
      <c r="X974" s="16">
        <f>IFERROR(LOOKUP(H974,{30,43,48,53,58,63,68,73,78,83,88,93,97},{42,47,52,57,62,67,72,77,82,87,92,99,100}),999)</f>
        <v>72</v>
      </c>
      <c r="Y974" s="19">
        <f t="shared" si="108"/>
        <v>5.6818181818181825</v>
      </c>
      <c r="Z974" s="19">
        <f t="shared" si="111"/>
        <v>5.7284090909090919</v>
      </c>
      <c r="AA974" s="19">
        <f t="shared" si="112"/>
        <v>17.185227272727278</v>
      </c>
      <c r="AB974" s="19" t="s">
        <v>8887</v>
      </c>
    </row>
    <row r="975" spans="1:28" x14ac:dyDescent="0.35">
      <c r="A975" t="s">
        <v>1562</v>
      </c>
      <c r="B975" t="s">
        <v>3863</v>
      </c>
      <c r="C975" t="s">
        <v>3864</v>
      </c>
      <c r="D975" s="1">
        <v>44814</v>
      </c>
      <c r="E975">
        <f t="shared" si="109"/>
        <v>18</v>
      </c>
      <c r="F975" t="s">
        <v>16</v>
      </c>
      <c r="G975">
        <v>810</v>
      </c>
      <c r="H975">
        <f t="shared" si="106"/>
        <v>81</v>
      </c>
      <c r="I975" t="s">
        <v>7</v>
      </c>
      <c r="J975" t="s">
        <v>8</v>
      </c>
      <c r="L975" t="s">
        <v>16</v>
      </c>
      <c r="M975" t="str">
        <f t="shared" si="107"/>
        <v>F</v>
      </c>
      <c r="N975" t="s">
        <v>1304</v>
      </c>
      <c r="O975" t="s">
        <v>3865</v>
      </c>
      <c r="P975" t="s">
        <v>19</v>
      </c>
      <c r="Q975">
        <v>4</v>
      </c>
      <c r="R975">
        <f t="shared" si="110"/>
        <v>2018</v>
      </c>
      <c r="S975" t="s">
        <v>8</v>
      </c>
      <c r="T975" t="s">
        <v>8</v>
      </c>
      <c r="U975" t="s">
        <v>9086</v>
      </c>
      <c r="V975">
        <f>VLOOKUP(P975,'PBT Tag Rates'!$B$5:$E$34,4,FALSE)</f>
        <v>0.80551598400000002</v>
      </c>
      <c r="W975">
        <v>1</v>
      </c>
      <c r="X975" s="16">
        <f>IFERROR(LOOKUP(H975,{30,43,48,53,58,63,68,73,78,83,88,93,97},{42,47,52,57,62,67,72,77,82,87,92,99,100}),999)</f>
        <v>82</v>
      </c>
      <c r="Y975" s="19">
        <f t="shared" si="108"/>
        <v>5.6818181818181825</v>
      </c>
      <c r="Z975" s="19">
        <f t="shared" si="111"/>
        <v>5.7284090909090919</v>
      </c>
      <c r="AA975" s="19">
        <f t="shared" si="112"/>
        <v>17.185227272727278</v>
      </c>
      <c r="AB975" s="19" t="s">
        <v>8887</v>
      </c>
    </row>
    <row r="976" spans="1:28" x14ac:dyDescent="0.35">
      <c r="A976" t="s">
        <v>1562</v>
      </c>
      <c r="B976" t="s">
        <v>3866</v>
      </c>
      <c r="C976" t="s">
        <v>3867</v>
      </c>
      <c r="D976" s="1">
        <v>44814</v>
      </c>
      <c r="E976">
        <f t="shared" si="109"/>
        <v>18</v>
      </c>
      <c r="F976" t="s">
        <v>1569</v>
      </c>
      <c r="G976">
        <v>620</v>
      </c>
      <c r="H976">
        <f t="shared" si="106"/>
        <v>62</v>
      </c>
      <c r="I976" t="s">
        <v>7</v>
      </c>
      <c r="J976" t="s">
        <v>8</v>
      </c>
      <c r="L976" t="s">
        <v>6</v>
      </c>
      <c r="M976" t="str">
        <f t="shared" si="107"/>
        <v>M</v>
      </c>
      <c r="N976" t="s">
        <v>3868</v>
      </c>
      <c r="O976" t="s">
        <v>3869</v>
      </c>
      <c r="P976" t="s">
        <v>557</v>
      </c>
      <c r="Q976">
        <v>3</v>
      </c>
      <c r="R976">
        <f t="shared" si="110"/>
        <v>2019</v>
      </c>
      <c r="S976" t="s">
        <v>8</v>
      </c>
      <c r="T976" t="s">
        <v>8</v>
      </c>
      <c r="U976" t="s">
        <v>9086</v>
      </c>
      <c r="V976">
        <f>VLOOKUP(P976,'PBT Tag Rates'!$B$5:$E$34,4,FALSE)</f>
        <v>0.95971980899999998</v>
      </c>
      <c r="W976">
        <v>1</v>
      </c>
      <c r="X976" s="16">
        <f>IFERROR(LOOKUP(H976,{30,43,48,53,58,63,68,73,78,83,88,93,97},{42,47,52,57,62,67,72,77,82,87,92,99,100}),999)</f>
        <v>62</v>
      </c>
      <c r="Y976" s="19">
        <f t="shared" si="108"/>
        <v>5.6818181818181825</v>
      </c>
      <c r="Z976" s="19">
        <f t="shared" si="111"/>
        <v>5.7284090909090919</v>
      </c>
      <c r="AA976" s="19">
        <f t="shared" si="112"/>
        <v>17.185227272727278</v>
      </c>
      <c r="AB976" s="19" t="s">
        <v>8887</v>
      </c>
    </row>
    <row r="977" spans="1:28" x14ac:dyDescent="0.35">
      <c r="A977" t="s">
        <v>1562</v>
      </c>
      <c r="B977" t="s">
        <v>3870</v>
      </c>
      <c r="C977" t="s">
        <v>3871</v>
      </c>
      <c r="D977" s="1">
        <v>44814</v>
      </c>
      <c r="E977">
        <f t="shared" si="109"/>
        <v>18</v>
      </c>
      <c r="F977" t="s">
        <v>1569</v>
      </c>
      <c r="G977">
        <v>430</v>
      </c>
      <c r="H977">
        <f t="shared" si="106"/>
        <v>43</v>
      </c>
      <c r="I977" t="s">
        <v>7</v>
      </c>
      <c r="J977" t="s">
        <v>8</v>
      </c>
      <c r="L977" t="s">
        <v>6</v>
      </c>
      <c r="M977" t="str">
        <f t="shared" si="107"/>
        <v>M</v>
      </c>
      <c r="N977" t="s">
        <v>2033</v>
      </c>
      <c r="O977" t="s">
        <v>3872</v>
      </c>
      <c r="P977" t="s">
        <v>2035</v>
      </c>
      <c r="Q977">
        <v>2</v>
      </c>
      <c r="R977">
        <f t="shared" si="110"/>
        <v>2020</v>
      </c>
      <c r="S977" t="s">
        <v>8</v>
      </c>
      <c r="T977" t="s">
        <v>8</v>
      </c>
      <c r="U977" t="s">
        <v>9084</v>
      </c>
      <c r="V977">
        <f>VLOOKUP(P977,'PBT Tag Rates'!$B$5:$E$34,4,FALSE)</f>
        <v>0.98961045999999997</v>
      </c>
      <c r="W977">
        <v>1</v>
      </c>
      <c r="X977" s="16">
        <f>IFERROR(LOOKUP(H977,{30,43,48,53,58,63,68,73,78,83,88,93,97},{42,47,52,57,62,67,72,77,82,87,92,99,100}),999)</f>
        <v>47</v>
      </c>
      <c r="Y977" s="19">
        <f t="shared" si="108"/>
        <v>5.6818181818181825</v>
      </c>
      <c r="Z977" s="19">
        <f t="shared" si="111"/>
        <v>5.7284090909090919</v>
      </c>
      <c r="AA977" s="19">
        <f t="shared" si="112"/>
        <v>17.185227272727278</v>
      </c>
      <c r="AB977" s="19" t="s">
        <v>8887</v>
      </c>
    </row>
    <row r="978" spans="1:28" x14ac:dyDescent="0.35">
      <c r="A978" t="s">
        <v>1562</v>
      </c>
      <c r="B978" t="s">
        <v>3873</v>
      </c>
      <c r="C978" t="s">
        <v>3874</v>
      </c>
      <c r="D978" s="1">
        <v>44814</v>
      </c>
      <c r="E978">
        <f t="shared" si="109"/>
        <v>18</v>
      </c>
      <c r="F978" t="s">
        <v>16</v>
      </c>
      <c r="G978">
        <v>850</v>
      </c>
      <c r="H978">
        <f t="shared" si="106"/>
        <v>85</v>
      </c>
      <c r="I978" t="s">
        <v>7</v>
      </c>
      <c r="J978" t="s">
        <v>8</v>
      </c>
      <c r="L978" t="s">
        <v>16</v>
      </c>
      <c r="M978" t="str">
        <f t="shared" si="107"/>
        <v>F</v>
      </c>
      <c r="N978" t="s">
        <v>3875</v>
      </c>
      <c r="O978" t="s">
        <v>3876</v>
      </c>
      <c r="P978" t="s">
        <v>15</v>
      </c>
      <c r="Q978">
        <v>4</v>
      </c>
      <c r="R978">
        <f t="shared" si="110"/>
        <v>2018</v>
      </c>
      <c r="S978" t="s">
        <v>8</v>
      </c>
      <c r="T978" t="s">
        <v>8</v>
      </c>
      <c r="U978" t="s">
        <v>8977</v>
      </c>
      <c r="V978">
        <f>VLOOKUP(P978,'PBT Tag Rates'!$B$5:$E$34,4,FALSE)</f>
        <v>0.96828396500000002</v>
      </c>
      <c r="W978">
        <v>1</v>
      </c>
      <c r="X978" s="16">
        <f>IFERROR(LOOKUP(H978,{30,43,48,53,58,63,68,73,78,83,88,93,97},{42,47,52,57,62,67,72,77,82,87,92,99,100}),999)</f>
        <v>87</v>
      </c>
      <c r="Y978" s="19">
        <f t="shared" si="108"/>
        <v>5.6818181818181825</v>
      </c>
      <c r="Z978" s="19">
        <f t="shared" si="111"/>
        <v>5.7284090909090919</v>
      </c>
      <c r="AA978" s="19">
        <f t="shared" si="112"/>
        <v>17.185227272727278</v>
      </c>
      <c r="AB978" s="19" t="s">
        <v>8887</v>
      </c>
    </row>
    <row r="979" spans="1:28" x14ac:dyDescent="0.35">
      <c r="A979" t="s">
        <v>1562</v>
      </c>
      <c r="B979" t="s">
        <v>3877</v>
      </c>
      <c r="C979" t="s">
        <v>3878</v>
      </c>
      <c r="D979" s="1">
        <v>44814</v>
      </c>
      <c r="E979">
        <f t="shared" si="109"/>
        <v>18</v>
      </c>
      <c r="F979" t="s">
        <v>1569</v>
      </c>
      <c r="G979">
        <v>550</v>
      </c>
      <c r="H979">
        <f t="shared" si="106"/>
        <v>55</v>
      </c>
      <c r="I979" t="s">
        <v>7</v>
      </c>
      <c r="J979" t="s">
        <v>8</v>
      </c>
      <c r="L979" t="s">
        <v>6</v>
      </c>
      <c r="M979" t="str">
        <f t="shared" si="107"/>
        <v>M</v>
      </c>
      <c r="N979" t="s">
        <v>1154</v>
      </c>
      <c r="O979" t="s">
        <v>2725</v>
      </c>
      <c r="P979" t="s">
        <v>557</v>
      </c>
      <c r="Q979">
        <v>3</v>
      </c>
      <c r="R979">
        <f t="shared" si="110"/>
        <v>2019</v>
      </c>
      <c r="S979" t="s">
        <v>8</v>
      </c>
      <c r="T979" t="s">
        <v>8</v>
      </c>
      <c r="U979" t="s">
        <v>9086</v>
      </c>
      <c r="V979">
        <f>VLOOKUP(P979,'PBT Tag Rates'!$B$5:$E$34,4,FALSE)</f>
        <v>0.95971980899999998</v>
      </c>
      <c r="W979">
        <v>1</v>
      </c>
      <c r="X979" s="16">
        <f>IFERROR(LOOKUP(H979,{30,43,48,53,58,63,68,73,78,83,88,93,97},{42,47,52,57,62,67,72,77,82,87,92,99,100}),999)</f>
        <v>57</v>
      </c>
      <c r="Y979" s="19">
        <f t="shared" si="108"/>
        <v>5.6818181818181825</v>
      </c>
      <c r="Z979" s="19">
        <f t="shared" si="111"/>
        <v>5.7284090909090919</v>
      </c>
      <c r="AA979" s="19">
        <f t="shared" si="112"/>
        <v>17.185227272727278</v>
      </c>
      <c r="AB979" s="19" t="s">
        <v>8887</v>
      </c>
    </row>
    <row r="980" spans="1:28" x14ac:dyDescent="0.35">
      <c r="A980" t="s">
        <v>1562</v>
      </c>
      <c r="B980" t="s">
        <v>3879</v>
      </c>
      <c r="C980" t="s">
        <v>3880</v>
      </c>
      <c r="D980" s="1">
        <v>44814</v>
      </c>
      <c r="E980">
        <f t="shared" si="109"/>
        <v>18</v>
      </c>
      <c r="F980" t="s">
        <v>1569</v>
      </c>
      <c r="G980">
        <v>650</v>
      </c>
      <c r="H980">
        <f t="shared" si="106"/>
        <v>65</v>
      </c>
      <c r="I980" t="s">
        <v>7</v>
      </c>
      <c r="J980" t="s">
        <v>8</v>
      </c>
      <c r="L980" t="s">
        <v>6</v>
      </c>
      <c r="M980" t="str">
        <f t="shared" si="107"/>
        <v>M</v>
      </c>
      <c r="N980" t="s">
        <v>3715</v>
      </c>
      <c r="O980" t="s">
        <v>3716</v>
      </c>
      <c r="P980" t="s">
        <v>557</v>
      </c>
      <c r="Q980">
        <v>3</v>
      </c>
      <c r="R980">
        <f t="shared" si="110"/>
        <v>2019</v>
      </c>
      <c r="S980" t="s">
        <v>8</v>
      </c>
      <c r="T980" t="s">
        <v>8</v>
      </c>
      <c r="U980" t="s">
        <v>9090</v>
      </c>
      <c r="V980">
        <f>VLOOKUP(P980,'PBT Tag Rates'!$B$5:$E$34,4,FALSE)</f>
        <v>0.95971980899999998</v>
      </c>
      <c r="W980">
        <v>1</v>
      </c>
      <c r="X980" s="16">
        <f>IFERROR(LOOKUP(H980,{30,43,48,53,58,63,68,73,78,83,88,93,97},{42,47,52,57,62,67,72,77,82,87,92,99,100}),999)</f>
        <v>67</v>
      </c>
      <c r="Y980" s="19">
        <f t="shared" si="108"/>
        <v>5.6818181818181825</v>
      </c>
      <c r="Z980" s="19">
        <f t="shared" si="111"/>
        <v>5.7284090909090919</v>
      </c>
      <c r="AA980" s="19">
        <f t="shared" si="112"/>
        <v>17.185227272727278</v>
      </c>
      <c r="AB980" s="19" t="s">
        <v>8887</v>
      </c>
    </row>
    <row r="981" spans="1:28" x14ac:dyDescent="0.35">
      <c r="A981" t="s">
        <v>1562</v>
      </c>
      <c r="B981" t="s">
        <v>3881</v>
      </c>
      <c r="C981" t="s">
        <v>3882</v>
      </c>
      <c r="D981" s="1">
        <v>44814</v>
      </c>
      <c r="E981">
        <f t="shared" si="109"/>
        <v>18</v>
      </c>
      <c r="F981" t="s">
        <v>16</v>
      </c>
      <c r="G981">
        <v>710</v>
      </c>
      <c r="H981">
        <f t="shared" si="106"/>
        <v>71</v>
      </c>
      <c r="I981" t="s">
        <v>7</v>
      </c>
      <c r="J981" t="s">
        <v>8</v>
      </c>
      <c r="L981" t="s">
        <v>16</v>
      </c>
      <c r="M981" t="str">
        <f t="shared" si="107"/>
        <v>F</v>
      </c>
      <c r="N981" t="s">
        <v>39</v>
      </c>
      <c r="O981" t="s">
        <v>670</v>
      </c>
      <c r="P981" t="s">
        <v>19</v>
      </c>
      <c r="Q981">
        <v>4</v>
      </c>
      <c r="R981">
        <f t="shared" si="110"/>
        <v>2018</v>
      </c>
      <c r="S981" t="s">
        <v>8</v>
      </c>
      <c r="T981" t="s">
        <v>8</v>
      </c>
      <c r="U981" t="s">
        <v>9086</v>
      </c>
      <c r="V981">
        <f>VLOOKUP(P981,'PBT Tag Rates'!$B$5:$E$34,4,FALSE)</f>
        <v>0.80551598400000002</v>
      </c>
      <c r="W981">
        <v>1</v>
      </c>
      <c r="X981" s="16">
        <f>IFERROR(LOOKUP(H981,{30,43,48,53,58,63,68,73,78,83,88,93,97},{42,47,52,57,62,67,72,77,82,87,92,99,100}),999)</f>
        <v>72</v>
      </c>
      <c r="Y981" s="19">
        <f t="shared" si="108"/>
        <v>5.6818181818181825</v>
      </c>
      <c r="Z981" s="19">
        <f t="shared" si="111"/>
        <v>5.7284090909090919</v>
      </c>
      <c r="AA981" s="19">
        <f t="shared" si="112"/>
        <v>17.185227272727278</v>
      </c>
      <c r="AB981" s="19" t="s">
        <v>8887</v>
      </c>
    </row>
    <row r="982" spans="1:28" x14ac:dyDescent="0.35">
      <c r="A982" t="s">
        <v>1562</v>
      </c>
      <c r="B982" t="s">
        <v>3883</v>
      </c>
      <c r="C982" t="s">
        <v>3884</v>
      </c>
      <c r="D982" s="1">
        <v>44814</v>
      </c>
      <c r="E982">
        <f t="shared" si="109"/>
        <v>18</v>
      </c>
      <c r="F982" t="s">
        <v>1569</v>
      </c>
      <c r="G982">
        <v>670</v>
      </c>
      <c r="H982">
        <f t="shared" si="106"/>
        <v>67</v>
      </c>
      <c r="I982" t="s">
        <v>9</v>
      </c>
      <c r="J982">
        <v>1</v>
      </c>
      <c r="L982" t="s">
        <v>6</v>
      </c>
      <c r="M982" t="str">
        <f t="shared" si="107"/>
        <v>M</v>
      </c>
      <c r="N982" t="s">
        <v>113</v>
      </c>
      <c r="O982" t="s">
        <v>233</v>
      </c>
      <c r="P982" t="s">
        <v>19</v>
      </c>
      <c r="Q982">
        <v>4</v>
      </c>
      <c r="R982">
        <f t="shared" si="110"/>
        <v>2018</v>
      </c>
      <c r="S982" t="s">
        <v>8</v>
      </c>
      <c r="T982" t="s">
        <v>8</v>
      </c>
      <c r="U982" t="s">
        <v>9007</v>
      </c>
      <c r="V982">
        <f>VLOOKUP(P982,'PBT Tag Rates'!$B$5:$E$34,4,FALSE)</f>
        <v>0.80551598400000002</v>
      </c>
      <c r="W982">
        <v>1</v>
      </c>
      <c r="X982" s="16">
        <f>IFERROR(LOOKUP(H982,{30,43,48,53,58,63,68,73,78,83,88,93,97},{42,47,52,57,62,67,72,77,82,87,92,99,100}),999)</f>
        <v>67</v>
      </c>
      <c r="Y982" s="19">
        <f t="shared" si="108"/>
        <v>5.6818181818181825</v>
      </c>
      <c r="Z982" s="19">
        <f t="shared" si="111"/>
        <v>5.7284090909090919</v>
      </c>
      <c r="AA982" s="19">
        <f t="shared" si="112"/>
        <v>17.185227272727278</v>
      </c>
      <c r="AB982" s="19" t="s">
        <v>8886</v>
      </c>
    </row>
    <row r="983" spans="1:28" x14ac:dyDescent="0.35">
      <c r="A983" t="s">
        <v>1562</v>
      </c>
      <c r="B983" t="s">
        <v>3885</v>
      </c>
      <c r="C983" t="s">
        <v>3886</v>
      </c>
      <c r="D983" s="1">
        <v>44814</v>
      </c>
      <c r="E983">
        <f t="shared" si="109"/>
        <v>18</v>
      </c>
      <c r="F983" t="s">
        <v>6</v>
      </c>
      <c r="G983">
        <v>730</v>
      </c>
      <c r="H983">
        <f t="shared" si="106"/>
        <v>73</v>
      </c>
      <c r="I983" t="s">
        <v>7</v>
      </c>
      <c r="J983" t="s">
        <v>8</v>
      </c>
      <c r="L983" t="s">
        <v>6</v>
      </c>
      <c r="M983" t="str">
        <f t="shared" si="107"/>
        <v>M</v>
      </c>
      <c r="N983" t="s">
        <v>387</v>
      </c>
      <c r="O983" t="s">
        <v>3282</v>
      </c>
      <c r="P983" t="s">
        <v>15</v>
      </c>
      <c r="Q983">
        <v>4</v>
      </c>
      <c r="R983">
        <f t="shared" si="110"/>
        <v>2018</v>
      </c>
      <c r="S983" t="s">
        <v>8</v>
      </c>
      <c r="T983" t="s">
        <v>8</v>
      </c>
      <c r="U983" t="s">
        <v>8977</v>
      </c>
      <c r="V983">
        <f>VLOOKUP(P983,'PBT Tag Rates'!$B$5:$E$34,4,FALSE)</f>
        <v>0.96828396500000002</v>
      </c>
      <c r="W983">
        <v>1</v>
      </c>
      <c r="X983" s="16">
        <f>IFERROR(LOOKUP(H983,{30,43,48,53,58,63,68,73,78,83,88,93,97},{42,47,52,57,62,67,72,77,82,87,92,99,100}),999)</f>
        <v>77</v>
      </c>
      <c r="Y983" s="19">
        <f t="shared" si="108"/>
        <v>5.6818181818181825</v>
      </c>
      <c r="Z983" s="19">
        <f t="shared" si="111"/>
        <v>5.7284090909090919</v>
      </c>
      <c r="AA983" s="19">
        <f t="shared" si="112"/>
        <v>17.185227272727278</v>
      </c>
      <c r="AB983" s="19" t="s">
        <v>8887</v>
      </c>
    </row>
    <row r="984" spans="1:28" x14ac:dyDescent="0.35">
      <c r="A984" t="s">
        <v>1562</v>
      </c>
      <c r="B984" t="s">
        <v>3887</v>
      </c>
      <c r="C984" t="s">
        <v>3888</v>
      </c>
      <c r="D984" s="1">
        <v>44814</v>
      </c>
      <c r="E984">
        <f t="shared" si="109"/>
        <v>18</v>
      </c>
      <c r="F984" t="s">
        <v>1569</v>
      </c>
      <c r="G984">
        <v>550</v>
      </c>
      <c r="H984">
        <f t="shared" si="106"/>
        <v>55</v>
      </c>
      <c r="I984" t="s">
        <v>7</v>
      </c>
      <c r="J984" t="s">
        <v>8</v>
      </c>
      <c r="L984" t="s">
        <v>6</v>
      </c>
      <c r="M984" t="str">
        <f t="shared" si="107"/>
        <v>M</v>
      </c>
      <c r="N984" t="s">
        <v>3889</v>
      </c>
      <c r="O984" t="s">
        <v>3890</v>
      </c>
      <c r="P984" t="s">
        <v>557</v>
      </c>
      <c r="Q984">
        <v>3</v>
      </c>
      <c r="R984">
        <f t="shared" si="110"/>
        <v>2019</v>
      </c>
      <c r="S984" t="s">
        <v>8</v>
      </c>
      <c r="T984" t="s">
        <v>8</v>
      </c>
      <c r="U984" t="s">
        <v>9090</v>
      </c>
      <c r="V984">
        <f>VLOOKUP(P984,'PBT Tag Rates'!$B$5:$E$34,4,FALSE)</f>
        <v>0.95971980899999998</v>
      </c>
      <c r="W984">
        <v>1</v>
      </c>
      <c r="X984" s="16">
        <f>IFERROR(LOOKUP(H984,{30,43,48,53,58,63,68,73,78,83,88,93,97},{42,47,52,57,62,67,72,77,82,87,92,99,100}),999)</f>
        <v>57</v>
      </c>
      <c r="Y984" s="19">
        <f t="shared" si="108"/>
        <v>5.6818181818181825</v>
      </c>
      <c r="Z984" s="19">
        <f t="shared" si="111"/>
        <v>5.7284090909090919</v>
      </c>
      <c r="AA984" s="19">
        <f t="shared" si="112"/>
        <v>17.185227272727278</v>
      </c>
      <c r="AB984" s="19" t="s">
        <v>8887</v>
      </c>
    </row>
    <row r="985" spans="1:28" x14ac:dyDescent="0.35">
      <c r="A985" t="s">
        <v>1562</v>
      </c>
      <c r="B985" t="s">
        <v>3891</v>
      </c>
      <c r="C985" t="s">
        <v>3892</v>
      </c>
      <c r="D985" s="1">
        <v>44814</v>
      </c>
      <c r="E985">
        <f t="shared" si="109"/>
        <v>18</v>
      </c>
      <c r="F985" t="s">
        <v>16</v>
      </c>
      <c r="G985">
        <v>810</v>
      </c>
      <c r="H985">
        <f t="shared" si="106"/>
        <v>81</v>
      </c>
      <c r="I985" t="s">
        <v>7</v>
      </c>
      <c r="J985" t="s">
        <v>8</v>
      </c>
      <c r="L985" t="s">
        <v>16</v>
      </c>
      <c r="M985" t="str">
        <f t="shared" si="107"/>
        <v>F</v>
      </c>
      <c r="N985" t="s">
        <v>1313</v>
      </c>
      <c r="O985" t="s">
        <v>1314</v>
      </c>
      <c r="P985" t="s">
        <v>19</v>
      </c>
      <c r="Q985">
        <v>4</v>
      </c>
      <c r="R985">
        <f t="shared" si="110"/>
        <v>2018</v>
      </c>
      <c r="S985" t="s">
        <v>8</v>
      </c>
      <c r="T985" t="s">
        <v>8</v>
      </c>
      <c r="U985" t="s">
        <v>8875</v>
      </c>
      <c r="V985">
        <f>VLOOKUP(P985,'PBT Tag Rates'!$B$5:$E$34,4,FALSE)</f>
        <v>0.80551598400000002</v>
      </c>
      <c r="W985">
        <v>1</v>
      </c>
      <c r="X985" s="16">
        <f>IFERROR(LOOKUP(H985,{30,43,48,53,58,63,68,73,78,83,88,93,97},{42,47,52,57,62,67,72,77,82,87,92,99,100}),999)</f>
        <v>82</v>
      </c>
      <c r="Y985" s="19">
        <f t="shared" si="108"/>
        <v>5.6818181818181825</v>
      </c>
      <c r="Z985" s="19">
        <f t="shared" si="111"/>
        <v>5.7284090909090919</v>
      </c>
      <c r="AA985" s="19">
        <f t="shared" si="112"/>
        <v>17.185227272727278</v>
      </c>
      <c r="AB985" s="19" t="s">
        <v>8886</v>
      </c>
    </row>
    <row r="986" spans="1:28" x14ac:dyDescent="0.35">
      <c r="A986" t="s">
        <v>1562</v>
      </c>
      <c r="B986" t="s">
        <v>3893</v>
      </c>
      <c r="C986" t="s">
        <v>3894</v>
      </c>
      <c r="D986" s="1">
        <v>44814</v>
      </c>
      <c r="E986">
        <f t="shared" si="109"/>
        <v>18</v>
      </c>
      <c r="F986" t="s">
        <v>16</v>
      </c>
      <c r="G986">
        <v>820</v>
      </c>
      <c r="H986">
        <f t="shared" si="106"/>
        <v>82</v>
      </c>
      <c r="I986" t="s">
        <v>9</v>
      </c>
      <c r="J986">
        <v>1</v>
      </c>
      <c r="L986" t="s">
        <v>16</v>
      </c>
      <c r="M986" t="str">
        <f t="shared" si="107"/>
        <v>F</v>
      </c>
      <c r="N986" t="s">
        <v>3895</v>
      </c>
      <c r="O986" t="s">
        <v>3896</v>
      </c>
      <c r="P986" t="s">
        <v>15</v>
      </c>
      <c r="Q986">
        <v>4</v>
      </c>
      <c r="R986">
        <f t="shared" si="110"/>
        <v>2018</v>
      </c>
      <c r="S986" t="s">
        <v>8</v>
      </c>
      <c r="T986" t="s">
        <v>8</v>
      </c>
      <c r="U986" t="s">
        <v>8977</v>
      </c>
      <c r="V986">
        <f>VLOOKUP(P986,'PBT Tag Rates'!$B$5:$E$34,4,FALSE)</f>
        <v>0.96828396500000002</v>
      </c>
      <c r="W986">
        <v>1</v>
      </c>
      <c r="X986" s="16">
        <f>IFERROR(LOOKUP(H986,{30,43,48,53,58,63,68,73,78,83,88,93,97},{42,47,52,57,62,67,72,77,82,87,92,99,100}),999)</f>
        <v>82</v>
      </c>
      <c r="Y986" s="19">
        <f t="shared" si="108"/>
        <v>5.6818181818181825</v>
      </c>
      <c r="Z986" s="19">
        <f t="shared" si="111"/>
        <v>5.7284090909090919</v>
      </c>
      <c r="AA986" s="19">
        <f t="shared" si="112"/>
        <v>17.185227272727278</v>
      </c>
      <c r="AB986" s="19" t="s">
        <v>8887</v>
      </c>
    </row>
    <row r="987" spans="1:28" x14ac:dyDescent="0.35">
      <c r="A987" t="s">
        <v>1562</v>
      </c>
      <c r="B987" t="s">
        <v>3897</v>
      </c>
      <c r="C987" t="s">
        <v>3898</v>
      </c>
      <c r="D987" s="1">
        <v>44814</v>
      </c>
      <c r="E987">
        <f t="shared" si="109"/>
        <v>18</v>
      </c>
      <c r="F987" t="s">
        <v>16</v>
      </c>
      <c r="G987">
        <v>700</v>
      </c>
      <c r="H987">
        <f t="shared" si="106"/>
        <v>70</v>
      </c>
      <c r="I987" t="s">
        <v>9</v>
      </c>
      <c r="J987">
        <v>1</v>
      </c>
      <c r="L987" t="s">
        <v>16</v>
      </c>
      <c r="M987" t="str">
        <f t="shared" si="107"/>
        <v>F</v>
      </c>
      <c r="N987" t="s">
        <v>610</v>
      </c>
      <c r="O987" t="s">
        <v>1039</v>
      </c>
      <c r="P987" t="s">
        <v>19</v>
      </c>
      <c r="Q987">
        <v>4</v>
      </c>
      <c r="R987">
        <f t="shared" si="110"/>
        <v>2018</v>
      </c>
      <c r="S987" t="s">
        <v>8</v>
      </c>
      <c r="T987" t="s">
        <v>8</v>
      </c>
      <c r="U987" t="s">
        <v>9007</v>
      </c>
      <c r="V987">
        <f>VLOOKUP(P987,'PBT Tag Rates'!$B$5:$E$34,4,FALSE)</f>
        <v>0.80551598400000002</v>
      </c>
      <c r="W987">
        <v>1</v>
      </c>
      <c r="X987" s="16">
        <f>IFERROR(LOOKUP(H987,{30,43,48,53,58,63,68,73,78,83,88,93,97},{42,47,52,57,62,67,72,77,82,87,92,99,100}),999)</f>
        <v>72</v>
      </c>
      <c r="Y987" s="19">
        <f t="shared" si="108"/>
        <v>5.6818181818181825</v>
      </c>
      <c r="Z987" s="19">
        <f t="shared" si="111"/>
        <v>5.7284090909090919</v>
      </c>
      <c r="AA987" s="19">
        <f t="shared" si="112"/>
        <v>17.185227272727278</v>
      </c>
      <c r="AB987" s="19" t="s">
        <v>8886</v>
      </c>
    </row>
    <row r="988" spans="1:28" x14ac:dyDescent="0.35">
      <c r="A988" t="s">
        <v>1562</v>
      </c>
      <c r="B988" t="s">
        <v>3899</v>
      </c>
      <c r="C988" t="s">
        <v>3900</v>
      </c>
      <c r="D988" s="1">
        <v>44814</v>
      </c>
      <c r="E988">
        <f t="shared" si="109"/>
        <v>18</v>
      </c>
      <c r="F988" t="s">
        <v>16</v>
      </c>
      <c r="G988">
        <v>730</v>
      </c>
      <c r="H988">
        <f t="shared" si="106"/>
        <v>73</v>
      </c>
      <c r="I988" t="s">
        <v>9</v>
      </c>
      <c r="J988" t="s">
        <v>8</v>
      </c>
      <c r="L988" t="s">
        <v>16</v>
      </c>
      <c r="M988" t="str">
        <f t="shared" si="107"/>
        <v>F</v>
      </c>
      <c r="N988" t="s">
        <v>3901</v>
      </c>
      <c r="O988" t="s">
        <v>3902</v>
      </c>
      <c r="P988" t="s">
        <v>511</v>
      </c>
      <c r="Q988">
        <v>4</v>
      </c>
      <c r="R988">
        <f t="shared" si="110"/>
        <v>2018</v>
      </c>
      <c r="S988" t="s">
        <v>8</v>
      </c>
      <c r="T988" t="s">
        <v>8</v>
      </c>
      <c r="U988" t="s">
        <v>8880</v>
      </c>
      <c r="V988">
        <f>VLOOKUP(P988,'PBT Tag Rates'!$B$5:$E$34,4,FALSE)</f>
        <v>0.95730000000000004</v>
      </c>
      <c r="W988">
        <v>1</v>
      </c>
      <c r="X988" s="16">
        <f>IFERROR(LOOKUP(H988,{30,43,48,53,58,63,68,73,78,83,88,93,97},{42,47,52,57,62,67,72,77,82,87,92,99,100}),999)</f>
        <v>77</v>
      </c>
      <c r="Y988" s="19">
        <f t="shared" si="108"/>
        <v>5.6818181818181825</v>
      </c>
      <c r="Z988" s="19">
        <f t="shared" si="111"/>
        <v>5.7284090909090919</v>
      </c>
      <c r="AA988" s="19">
        <f t="shared" si="112"/>
        <v>17.185227272727278</v>
      </c>
      <c r="AB988" s="19" t="s">
        <v>8886</v>
      </c>
    </row>
    <row r="989" spans="1:28" x14ac:dyDescent="0.35">
      <c r="A989" t="s">
        <v>1562</v>
      </c>
      <c r="B989" t="s">
        <v>3903</v>
      </c>
      <c r="C989" t="s">
        <v>3904</v>
      </c>
      <c r="D989" s="1">
        <v>44814</v>
      </c>
      <c r="E989">
        <f t="shared" si="109"/>
        <v>18</v>
      </c>
      <c r="F989" t="s">
        <v>6</v>
      </c>
      <c r="G989">
        <v>720</v>
      </c>
      <c r="H989">
        <f t="shared" si="106"/>
        <v>72</v>
      </c>
      <c r="I989" t="s">
        <v>9</v>
      </c>
      <c r="J989">
        <v>1</v>
      </c>
      <c r="L989" t="s">
        <v>6</v>
      </c>
      <c r="M989" t="str">
        <f t="shared" si="107"/>
        <v>M</v>
      </c>
      <c r="N989" t="s">
        <v>689</v>
      </c>
      <c r="O989" t="s">
        <v>690</v>
      </c>
      <c r="P989" t="s">
        <v>557</v>
      </c>
      <c r="Q989">
        <v>3</v>
      </c>
      <c r="R989">
        <f t="shared" si="110"/>
        <v>2019</v>
      </c>
      <c r="S989" t="s">
        <v>8</v>
      </c>
      <c r="T989" t="s">
        <v>8</v>
      </c>
      <c r="U989" t="s">
        <v>9006</v>
      </c>
      <c r="V989">
        <f>VLOOKUP(P989,'PBT Tag Rates'!$B$5:$E$34,4,FALSE)</f>
        <v>0.95971980899999998</v>
      </c>
      <c r="W989">
        <v>1</v>
      </c>
      <c r="X989" s="16">
        <f>IFERROR(LOOKUP(H989,{30,43,48,53,58,63,68,73,78,83,88,93,97},{42,47,52,57,62,67,72,77,82,87,92,99,100}),999)</f>
        <v>72</v>
      </c>
      <c r="Y989" s="19">
        <f t="shared" si="108"/>
        <v>5.6818181818181825</v>
      </c>
      <c r="Z989" s="19">
        <f t="shared" si="111"/>
        <v>5.7284090909090919</v>
      </c>
      <c r="AA989" s="19">
        <f t="shared" si="112"/>
        <v>17.185227272727278</v>
      </c>
      <c r="AB989" s="19" t="s">
        <v>8886</v>
      </c>
    </row>
    <row r="990" spans="1:28" x14ac:dyDescent="0.35">
      <c r="A990" t="s">
        <v>1562</v>
      </c>
      <c r="B990" t="s">
        <v>3905</v>
      </c>
      <c r="C990" t="s">
        <v>3906</v>
      </c>
      <c r="D990" s="1">
        <v>44814</v>
      </c>
      <c r="E990">
        <f t="shared" si="109"/>
        <v>18</v>
      </c>
      <c r="F990" t="s">
        <v>6</v>
      </c>
      <c r="G990">
        <v>770</v>
      </c>
      <c r="H990">
        <f t="shared" si="106"/>
        <v>77</v>
      </c>
      <c r="I990" t="s">
        <v>7</v>
      </c>
      <c r="J990" t="s">
        <v>8</v>
      </c>
      <c r="L990" t="s">
        <v>6</v>
      </c>
      <c r="M990" t="str">
        <f t="shared" si="107"/>
        <v>M</v>
      </c>
      <c r="N990" t="s">
        <v>3907</v>
      </c>
      <c r="O990" t="s">
        <v>3908</v>
      </c>
      <c r="P990" t="s">
        <v>557</v>
      </c>
      <c r="Q990">
        <v>3</v>
      </c>
      <c r="R990">
        <f t="shared" si="110"/>
        <v>2019</v>
      </c>
      <c r="S990" t="s">
        <v>8</v>
      </c>
      <c r="T990" t="s">
        <v>8</v>
      </c>
      <c r="U990" t="s">
        <v>9090</v>
      </c>
      <c r="V990">
        <f>VLOOKUP(P990,'PBT Tag Rates'!$B$5:$E$34,4,FALSE)</f>
        <v>0.95971980899999998</v>
      </c>
      <c r="W990">
        <v>1</v>
      </c>
      <c r="X990" s="16">
        <f>IFERROR(LOOKUP(H990,{30,43,48,53,58,63,68,73,78,83,88,93,97},{42,47,52,57,62,67,72,77,82,87,92,99,100}),999)</f>
        <v>77</v>
      </c>
      <c r="Y990" s="19">
        <f t="shared" si="108"/>
        <v>5.6818181818181825</v>
      </c>
      <c r="Z990" s="19">
        <f t="shared" si="111"/>
        <v>5.7284090909090919</v>
      </c>
      <c r="AA990" s="19">
        <f t="shared" si="112"/>
        <v>17.185227272727278</v>
      </c>
      <c r="AB990" s="19" t="s">
        <v>8887</v>
      </c>
    </row>
    <row r="991" spans="1:28" x14ac:dyDescent="0.35">
      <c r="A991" t="s">
        <v>1562</v>
      </c>
      <c r="B991" t="s">
        <v>3909</v>
      </c>
      <c r="C991" t="s">
        <v>3910</v>
      </c>
      <c r="D991" s="1">
        <v>44814</v>
      </c>
      <c r="E991">
        <f t="shared" si="109"/>
        <v>18</v>
      </c>
      <c r="F991" t="s">
        <v>6</v>
      </c>
      <c r="G991">
        <v>820</v>
      </c>
      <c r="H991">
        <f t="shared" si="106"/>
        <v>82</v>
      </c>
      <c r="I991" t="s">
        <v>7</v>
      </c>
      <c r="J991" t="s">
        <v>8</v>
      </c>
      <c r="L991" t="s">
        <v>6</v>
      </c>
      <c r="M991" t="str">
        <f t="shared" si="107"/>
        <v>M</v>
      </c>
      <c r="N991" t="s">
        <v>8</v>
      </c>
      <c r="O991" t="s">
        <v>8</v>
      </c>
      <c r="P991" t="s">
        <v>11</v>
      </c>
      <c r="Q991" t="s">
        <v>8</v>
      </c>
      <c r="R991" t="str">
        <f t="shared" si="110"/>
        <v>U</v>
      </c>
      <c r="S991" t="s">
        <v>12</v>
      </c>
      <c r="T991">
        <v>0.999999999999999</v>
      </c>
      <c r="U991" t="s">
        <v>11</v>
      </c>
      <c r="V991" t="e">
        <f>VLOOKUP(P991,'PBT Tag Rates'!$B$5:$E$34,4,FALSE)</f>
        <v>#N/A</v>
      </c>
      <c r="W991">
        <v>1</v>
      </c>
      <c r="X991" s="16">
        <f>IFERROR(LOOKUP(H991,{30,43,48,53,58,63,68,73,78,83,88,93,97},{42,47,52,57,62,67,72,77,82,87,92,99,100}),999)</f>
        <v>82</v>
      </c>
      <c r="Y991" s="19">
        <f t="shared" si="108"/>
        <v>5.6818181818181825</v>
      </c>
      <c r="Z991" s="19">
        <f t="shared" si="111"/>
        <v>5.7284090909090919</v>
      </c>
      <c r="AA991" s="19">
        <f t="shared" si="112"/>
        <v>17.185227272727278</v>
      </c>
      <c r="AB991" s="19" t="s">
        <v>8887</v>
      </c>
    </row>
    <row r="992" spans="1:28" x14ac:dyDescent="0.35">
      <c r="A992" t="s">
        <v>1562</v>
      </c>
      <c r="B992" t="s">
        <v>3911</v>
      </c>
      <c r="C992" t="s">
        <v>3912</v>
      </c>
      <c r="D992" s="1">
        <v>44814</v>
      </c>
      <c r="E992">
        <f t="shared" si="109"/>
        <v>18</v>
      </c>
      <c r="F992" t="s">
        <v>16</v>
      </c>
      <c r="G992">
        <v>700</v>
      </c>
      <c r="H992">
        <f t="shared" si="106"/>
        <v>70</v>
      </c>
      <c r="I992" t="s">
        <v>7</v>
      </c>
      <c r="J992" t="s">
        <v>8</v>
      </c>
      <c r="L992" t="s">
        <v>16</v>
      </c>
      <c r="M992" t="str">
        <f t="shared" si="107"/>
        <v>F</v>
      </c>
      <c r="N992" t="s">
        <v>30</v>
      </c>
      <c r="O992" t="s">
        <v>1018</v>
      </c>
      <c r="P992" t="s">
        <v>19</v>
      </c>
      <c r="Q992">
        <v>4</v>
      </c>
      <c r="R992">
        <f t="shared" si="110"/>
        <v>2018</v>
      </c>
      <c r="S992" t="s">
        <v>8</v>
      </c>
      <c r="T992" t="s">
        <v>8</v>
      </c>
      <c r="U992" t="s">
        <v>9086</v>
      </c>
      <c r="V992">
        <f>VLOOKUP(P992,'PBT Tag Rates'!$B$5:$E$34,4,FALSE)</f>
        <v>0.80551598400000002</v>
      </c>
      <c r="W992">
        <v>1</v>
      </c>
      <c r="X992" s="16">
        <f>IFERROR(LOOKUP(H992,{30,43,48,53,58,63,68,73,78,83,88,93,97},{42,47,52,57,62,67,72,77,82,87,92,99,100}),999)</f>
        <v>72</v>
      </c>
      <c r="Y992" s="19">
        <f t="shared" si="108"/>
        <v>5.6818181818181825</v>
      </c>
      <c r="Z992" s="19">
        <f t="shared" si="111"/>
        <v>5.7284090909090919</v>
      </c>
      <c r="AA992" s="19">
        <f t="shared" si="112"/>
        <v>17.185227272727278</v>
      </c>
      <c r="AB992" s="19" t="s">
        <v>8887</v>
      </c>
    </row>
    <row r="993" spans="1:28" x14ac:dyDescent="0.35">
      <c r="A993" t="s">
        <v>1562</v>
      </c>
      <c r="B993" t="s">
        <v>3913</v>
      </c>
      <c r="C993" t="s">
        <v>3914</v>
      </c>
      <c r="D993" s="1">
        <v>44814</v>
      </c>
      <c r="E993">
        <f t="shared" si="109"/>
        <v>18</v>
      </c>
      <c r="F993" t="s">
        <v>1569</v>
      </c>
      <c r="G993">
        <v>690</v>
      </c>
      <c r="H993">
        <f t="shared" si="106"/>
        <v>69</v>
      </c>
      <c r="I993" t="s">
        <v>9</v>
      </c>
      <c r="J993" t="s">
        <v>8</v>
      </c>
      <c r="L993" t="s">
        <v>6</v>
      </c>
      <c r="M993" t="str">
        <f t="shared" si="107"/>
        <v>M</v>
      </c>
      <c r="N993" t="s">
        <v>3715</v>
      </c>
      <c r="O993" t="s">
        <v>3716</v>
      </c>
      <c r="P993" t="s">
        <v>557</v>
      </c>
      <c r="Q993">
        <v>3</v>
      </c>
      <c r="R993">
        <f t="shared" si="110"/>
        <v>2019</v>
      </c>
      <c r="S993" t="s">
        <v>8</v>
      </c>
      <c r="T993" t="s">
        <v>8</v>
      </c>
      <c r="U993" t="s">
        <v>9090</v>
      </c>
      <c r="V993">
        <f>VLOOKUP(P993,'PBT Tag Rates'!$B$5:$E$34,4,FALSE)</f>
        <v>0.95971980899999998</v>
      </c>
      <c r="W993">
        <v>1</v>
      </c>
      <c r="X993" s="16">
        <f>IFERROR(LOOKUP(H993,{30,43,48,53,58,63,68,73,78,83,88,93,97},{42,47,52,57,62,67,72,77,82,87,92,99,100}),999)</f>
        <v>72</v>
      </c>
      <c r="Y993" s="19">
        <f t="shared" si="108"/>
        <v>5.6818181818181825</v>
      </c>
      <c r="Z993" s="19">
        <f t="shared" si="111"/>
        <v>5.7284090909090919</v>
      </c>
      <c r="AA993" s="19">
        <f t="shared" si="112"/>
        <v>17.185227272727278</v>
      </c>
      <c r="AB993" s="19" t="s">
        <v>8887</v>
      </c>
    </row>
    <row r="994" spans="1:28" x14ac:dyDescent="0.35">
      <c r="A994" t="s">
        <v>1562</v>
      </c>
      <c r="B994" t="s">
        <v>3915</v>
      </c>
      <c r="C994" t="s">
        <v>3916</v>
      </c>
      <c r="D994" s="1">
        <v>44814</v>
      </c>
      <c r="E994">
        <f t="shared" si="109"/>
        <v>18</v>
      </c>
      <c r="F994" t="s">
        <v>1569</v>
      </c>
      <c r="G994">
        <v>630</v>
      </c>
      <c r="H994">
        <f t="shared" si="106"/>
        <v>63</v>
      </c>
      <c r="I994" t="s">
        <v>9</v>
      </c>
      <c r="J994">
        <v>1</v>
      </c>
      <c r="L994" t="s">
        <v>6</v>
      </c>
      <c r="M994" t="str">
        <f t="shared" si="107"/>
        <v>M</v>
      </c>
      <c r="N994" t="s">
        <v>3917</v>
      </c>
      <c r="O994" t="s">
        <v>3918</v>
      </c>
      <c r="P994" t="s">
        <v>557</v>
      </c>
      <c r="Q994">
        <v>3</v>
      </c>
      <c r="R994">
        <f t="shared" si="110"/>
        <v>2019</v>
      </c>
      <c r="S994" t="s">
        <v>8</v>
      </c>
      <c r="T994" t="s">
        <v>8</v>
      </c>
      <c r="U994" t="s">
        <v>9086</v>
      </c>
      <c r="V994">
        <f>VLOOKUP(P994,'PBT Tag Rates'!$B$5:$E$34,4,FALSE)</f>
        <v>0.95971980899999998</v>
      </c>
      <c r="W994">
        <v>1</v>
      </c>
      <c r="X994" s="16">
        <f>IFERROR(LOOKUP(H994,{30,43,48,53,58,63,68,73,78,83,88,93,97},{42,47,52,57,62,67,72,77,82,87,92,99,100}),999)</f>
        <v>67</v>
      </c>
      <c r="Y994" s="19">
        <f t="shared" si="108"/>
        <v>5.6818181818181825</v>
      </c>
      <c r="Z994" s="19">
        <f t="shared" si="111"/>
        <v>5.7284090909090919</v>
      </c>
      <c r="AA994" s="19">
        <f t="shared" si="112"/>
        <v>17.185227272727278</v>
      </c>
      <c r="AB994" s="19" t="s">
        <v>8887</v>
      </c>
    </row>
    <row r="995" spans="1:28" x14ac:dyDescent="0.35">
      <c r="A995" t="s">
        <v>1562</v>
      </c>
      <c r="B995" t="s">
        <v>3919</v>
      </c>
      <c r="C995" t="s">
        <v>3920</v>
      </c>
      <c r="D995" s="1">
        <v>44814</v>
      </c>
      <c r="E995">
        <f t="shared" si="109"/>
        <v>18</v>
      </c>
      <c r="F995" t="s">
        <v>1569</v>
      </c>
      <c r="G995">
        <v>540</v>
      </c>
      <c r="H995">
        <f t="shared" si="106"/>
        <v>54</v>
      </c>
      <c r="I995" t="s">
        <v>7</v>
      </c>
      <c r="J995" t="s">
        <v>8</v>
      </c>
      <c r="L995" t="s">
        <v>6</v>
      </c>
      <c r="M995" t="str">
        <f t="shared" si="107"/>
        <v>M</v>
      </c>
      <c r="N995" t="s">
        <v>1322</v>
      </c>
      <c r="O995" t="s">
        <v>1323</v>
      </c>
      <c r="P995" t="s">
        <v>557</v>
      </c>
      <c r="Q995">
        <v>3</v>
      </c>
      <c r="R995">
        <f t="shared" si="110"/>
        <v>2019</v>
      </c>
      <c r="S995" t="s">
        <v>8</v>
      </c>
      <c r="T995" t="s">
        <v>8</v>
      </c>
      <c r="U995" t="s">
        <v>9090</v>
      </c>
      <c r="V995">
        <f>VLOOKUP(P995,'PBT Tag Rates'!$B$5:$E$34,4,FALSE)</f>
        <v>0.95971980899999998</v>
      </c>
      <c r="W995">
        <v>1</v>
      </c>
      <c r="X995" s="16">
        <f>IFERROR(LOOKUP(H995,{30,43,48,53,58,63,68,73,78,83,88,93,97},{42,47,52,57,62,67,72,77,82,87,92,99,100}),999)</f>
        <v>57</v>
      </c>
      <c r="Y995" s="19">
        <f t="shared" si="108"/>
        <v>5.6818181818181825</v>
      </c>
      <c r="Z995" s="19">
        <f t="shared" si="111"/>
        <v>5.7284090909090919</v>
      </c>
      <c r="AA995" s="19">
        <f t="shared" si="112"/>
        <v>17.185227272727278</v>
      </c>
      <c r="AB995" s="19" t="s">
        <v>8887</v>
      </c>
    </row>
    <row r="996" spans="1:28" x14ac:dyDescent="0.35">
      <c r="A996" t="s">
        <v>1562</v>
      </c>
      <c r="B996" t="s">
        <v>3921</v>
      </c>
      <c r="C996" t="s">
        <v>3922</v>
      </c>
      <c r="D996" s="1">
        <v>44814</v>
      </c>
      <c r="E996">
        <f t="shared" si="109"/>
        <v>18</v>
      </c>
      <c r="F996" t="s">
        <v>16</v>
      </c>
      <c r="G996">
        <v>680</v>
      </c>
      <c r="H996">
        <f t="shared" si="106"/>
        <v>68</v>
      </c>
      <c r="I996" t="s">
        <v>9</v>
      </c>
      <c r="J996">
        <v>1</v>
      </c>
      <c r="L996" t="s">
        <v>16</v>
      </c>
      <c r="M996" t="str">
        <f t="shared" si="107"/>
        <v>F</v>
      </c>
      <c r="N996" t="s">
        <v>3923</v>
      </c>
      <c r="O996" t="s">
        <v>3924</v>
      </c>
      <c r="P996" t="s">
        <v>557</v>
      </c>
      <c r="Q996">
        <v>3</v>
      </c>
      <c r="R996">
        <f t="shared" si="110"/>
        <v>2019</v>
      </c>
      <c r="S996" t="s">
        <v>8</v>
      </c>
      <c r="T996" t="s">
        <v>8</v>
      </c>
      <c r="U996" t="s">
        <v>9088</v>
      </c>
      <c r="V996">
        <f>VLOOKUP(P996,'PBT Tag Rates'!$B$5:$E$34,4,FALSE)</f>
        <v>0.95971980899999998</v>
      </c>
      <c r="W996">
        <v>1</v>
      </c>
      <c r="X996" s="16">
        <f>IFERROR(LOOKUP(H996,{30,43,48,53,58,63,68,73,78,83,88,93,97},{42,47,52,57,62,67,72,77,82,87,92,99,100}),999)</f>
        <v>72</v>
      </c>
      <c r="Y996" s="19">
        <f t="shared" si="108"/>
        <v>5.6818181818181825</v>
      </c>
      <c r="Z996" s="19">
        <f t="shared" si="111"/>
        <v>5.7284090909090919</v>
      </c>
      <c r="AA996" s="19">
        <f t="shared" si="112"/>
        <v>17.185227272727278</v>
      </c>
      <c r="AB996" s="19" t="s">
        <v>8887</v>
      </c>
    </row>
    <row r="997" spans="1:28" x14ac:dyDescent="0.35">
      <c r="A997" t="s">
        <v>1562</v>
      </c>
      <c r="B997" t="s">
        <v>3925</v>
      </c>
      <c r="C997" t="s">
        <v>3926</v>
      </c>
      <c r="D997" s="1">
        <v>44814</v>
      </c>
      <c r="E997">
        <f t="shared" si="109"/>
        <v>18</v>
      </c>
      <c r="F997" t="s">
        <v>16</v>
      </c>
      <c r="G997">
        <v>700</v>
      </c>
      <c r="H997">
        <f t="shared" si="106"/>
        <v>70</v>
      </c>
      <c r="I997" t="s">
        <v>7</v>
      </c>
      <c r="J997" t="s">
        <v>8</v>
      </c>
      <c r="L997" t="s">
        <v>16</v>
      </c>
      <c r="M997" t="str">
        <f t="shared" si="107"/>
        <v>F</v>
      </c>
      <c r="N997" t="s">
        <v>8</v>
      </c>
      <c r="O997" t="s">
        <v>8</v>
      </c>
      <c r="P997" t="s">
        <v>11</v>
      </c>
      <c r="Q997" t="s">
        <v>8</v>
      </c>
      <c r="R997" t="str">
        <f t="shared" si="110"/>
        <v>U</v>
      </c>
      <c r="S997" t="s">
        <v>12</v>
      </c>
      <c r="T997">
        <v>1</v>
      </c>
      <c r="U997" t="s">
        <v>11</v>
      </c>
      <c r="V997" t="e">
        <f>VLOOKUP(P997,'PBT Tag Rates'!$B$5:$E$34,4,FALSE)</f>
        <v>#N/A</v>
      </c>
      <c r="W997">
        <v>1</v>
      </c>
      <c r="X997" s="16">
        <f>IFERROR(LOOKUP(H997,{30,43,48,53,58,63,68,73,78,83,88,93,97},{42,47,52,57,62,67,72,77,82,87,92,99,100}),999)</f>
        <v>72</v>
      </c>
      <c r="Y997" s="19">
        <f t="shared" si="108"/>
        <v>5.6818181818181825</v>
      </c>
      <c r="Z997" s="19">
        <f t="shared" si="111"/>
        <v>5.7284090909090919</v>
      </c>
      <c r="AA997" s="19">
        <f t="shared" si="112"/>
        <v>17.185227272727278</v>
      </c>
      <c r="AB997" s="19" t="s">
        <v>8887</v>
      </c>
    </row>
    <row r="998" spans="1:28" x14ac:dyDescent="0.35">
      <c r="A998" t="s">
        <v>1562</v>
      </c>
      <c r="B998" t="s">
        <v>3927</v>
      </c>
      <c r="C998" t="s">
        <v>3928</v>
      </c>
      <c r="D998" s="1">
        <v>44814</v>
      </c>
      <c r="E998">
        <f t="shared" si="109"/>
        <v>18</v>
      </c>
      <c r="F998" t="s">
        <v>16</v>
      </c>
      <c r="G998">
        <v>770</v>
      </c>
      <c r="H998">
        <f t="shared" si="106"/>
        <v>77</v>
      </c>
      <c r="I998" t="s">
        <v>7</v>
      </c>
      <c r="J998" t="s">
        <v>8</v>
      </c>
      <c r="L998" t="s">
        <v>16</v>
      </c>
      <c r="M998" t="str">
        <f t="shared" si="107"/>
        <v>F</v>
      </c>
      <c r="N998" t="s">
        <v>2372</v>
      </c>
      <c r="O998" t="s">
        <v>2373</v>
      </c>
      <c r="P998" t="s">
        <v>15</v>
      </c>
      <c r="Q998">
        <v>4</v>
      </c>
      <c r="R998">
        <f t="shared" si="110"/>
        <v>2018</v>
      </c>
      <c r="S998" t="s">
        <v>8</v>
      </c>
      <c r="T998" t="s">
        <v>8</v>
      </c>
      <c r="U998" t="s">
        <v>8977</v>
      </c>
      <c r="V998">
        <f>VLOOKUP(P998,'PBT Tag Rates'!$B$5:$E$34,4,FALSE)</f>
        <v>0.96828396500000002</v>
      </c>
      <c r="W998">
        <v>1</v>
      </c>
      <c r="X998" s="16">
        <f>IFERROR(LOOKUP(H998,{30,43,48,53,58,63,68,73,78,83,88,93,97},{42,47,52,57,62,67,72,77,82,87,92,99,100}),999)</f>
        <v>77</v>
      </c>
      <c r="Y998" s="19">
        <f t="shared" si="108"/>
        <v>5.6818181818181825</v>
      </c>
      <c r="Z998" s="19">
        <f t="shared" si="111"/>
        <v>5.7284090909090919</v>
      </c>
      <c r="AA998" s="19">
        <f t="shared" si="112"/>
        <v>17.185227272727278</v>
      </c>
      <c r="AB998" s="19" t="s">
        <v>8887</v>
      </c>
    </row>
    <row r="999" spans="1:28" x14ac:dyDescent="0.35">
      <c r="A999" t="s">
        <v>1562</v>
      </c>
      <c r="B999" t="s">
        <v>3929</v>
      </c>
      <c r="C999" t="s">
        <v>3930</v>
      </c>
      <c r="D999" s="1">
        <v>44814</v>
      </c>
      <c r="E999">
        <f t="shared" si="109"/>
        <v>18</v>
      </c>
      <c r="F999" t="s">
        <v>1569</v>
      </c>
      <c r="G999">
        <v>630</v>
      </c>
      <c r="H999">
        <f t="shared" si="106"/>
        <v>63</v>
      </c>
      <c r="I999" t="s">
        <v>7</v>
      </c>
      <c r="J999" t="s">
        <v>8</v>
      </c>
      <c r="L999" t="s">
        <v>6</v>
      </c>
      <c r="M999" t="str">
        <f t="shared" si="107"/>
        <v>M</v>
      </c>
      <c r="N999" t="s">
        <v>3931</v>
      </c>
      <c r="O999" t="s">
        <v>3932</v>
      </c>
      <c r="P999" t="s">
        <v>557</v>
      </c>
      <c r="Q999">
        <v>3</v>
      </c>
      <c r="R999">
        <f t="shared" si="110"/>
        <v>2019</v>
      </c>
      <c r="S999" t="s">
        <v>8</v>
      </c>
      <c r="T999" t="s">
        <v>8</v>
      </c>
      <c r="U999" t="s">
        <v>9086</v>
      </c>
      <c r="V999">
        <f>VLOOKUP(P999,'PBT Tag Rates'!$B$5:$E$34,4,FALSE)</f>
        <v>0.95971980899999998</v>
      </c>
      <c r="W999">
        <v>1</v>
      </c>
      <c r="X999" s="16">
        <f>IFERROR(LOOKUP(H999,{30,43,48,53,58,63,68,73,78,83,88,93,97},{42,47,52,57,62,67,72,77,82,87,92,99,100}),999)</f>
        <v>67</v>
      </c>
      <c r="Y999" s="19">
        <f t="shared" si="108"/>
        <v>5.6818181818181825</v>
      </c>
      <c r="Z999" s="19">
        <f t="shared" si="111"/>
        <v>5.7284090909090919</v>
      </c>
      <c r="AA999" s="19">
        <f t="shared" si="112"/>
        <v>17.185227272727278</v>
      </c>
      <c r="AB999" s="19" t="s">
        <v>8887</v>
      </c>
    </row>
    <row r="1000" spans="1:28" x14ac:dyDescent="0.35">
      <c r="A1000" t="s">
        <v>1562</v>
      </c>
      <c r="B1000" t="s">
        <v>3933</v>
      </c>
      <c r="C1000" t="s">
        <v>3934</v>
      </c>
      <c r="D1000" s="1">
        <v>44814</v>
      </c>
      <c r="E1000">
        <f t="shared" si="109"/>
        <v>18</v>
      </c>
      <c r="F1000" t="s">
        <v>1569</v>
      </c>
      <c r="G1000">
        <v>470</v>
      </c>
      <c r="H1000">
        <f t="shared" si="106"/>
        <v>47</v>
      </c>
      <c r="I1000" t="s">
        <v>7</v>
      </c>
      <c r="J1000" t="s">
        <v>8</v>
      </c>
      <c r="L1000" t="s">
        <v>6</v>
      </c>
      <c r="M1000" t="str">
        <f t="shared" si="107"/>
        <v>M</v>
      </c>
      <c r="N1000" t="s">
        <v>8</v>
      </c>
      <c r="O1000" t="s">
        <v>8</v>
      </c>
      <c r="P1000" t="s">
        <v>11</v>
      </c>
      <c r="Q1000" t="s">
        <v>8</v>
      </c>
      <c r="R1000" t="str">
        <f t="shared" si="110"/>
        <v>U</v>
      </c>
      <c r="S1000" t="s">
        <v>12</v>
      </c>
      <c r="T1000">
        <v>1</v>
      </c>
      <c r="U1000" t="s">
        <v>11</v>
      </c>
      <c r="V1000" t="e">
        <f>VLOOKUP(P1000,'PBT Tag Rates'!$B$5:$E$34,4,FALSE)</f>
        <v>#N/A</v>
      </c>
      <c r="W1000">
        <v>1</v>
      </c>
      <c r="X1000" s="16">
        <f>IFERROR(LOOKUP(H1000,{30,43,48,53,58,63,68,73,78,83,88,93,97},{42,47,52,57,62,67,72,77,82,87,92,99,100}),999)</f>
        <v>47</v>
      </c>
      <c r="Y1000" s="19">
        <f t="shared" si="108"/>
        <v>5.6818181818181825</v>
      </c>
      <c r="Z1000" s="19">
        <f t="shared" si="111"/>
        <v>5.7284090909090919</v>
      </c>
      <c r="AA1000" s="19">
        <f t="shared" si="112"/>
        <v>17.185227272727278</v>
      </c>
      <c r="AB1000" s="19" t="s">
        <v>8887</v>
      </c>
    </row>
    <row r="1001" spans="1:28" x14ac:dyDescent="0.35">
      <c r="A1001" t="s">
        <v>1562</v>
      </c>
      <c r="B1001" t="s">
        <v>3935</v>
      </c>
      <c r="C1001" t="s">
        <v>3936</v>
      </c>
      <c r="D1001" s="1">
        <v>44814</v>
      </c>
      <c r="E1001">
        <f t="shared" si="109"/>
        <v>18</v>
      </c>
      <c r="F1001" t="s">
        <v>16</v>
      </c>
      <c r="G1001">
        <v>780</v>
      </c>
      <c r="H1001">
        <f t="shared" si="106"/>
        <v>78</v>
      </c>
      <c r="I1001" t="s">
        <v>7</v>
      </c>
      <c r="J1001" t="s">
        <v>8</v>
      </c>
      <c r="L1001" t="s">
        <v>16</v>
      </c>
      <c r="M1001" t="str">
        <f t="shared" si="107"/>
        <v>F</v>
      </c>
      <c r="N1001" t="s">
        <v>37</v>
      </c>
      <c r="O1001" t="s">
        <v>38</v>
      </c>
      <c r="P1001" t="s">
        <v>19</v>
      </c>
      <c r="Q1001">
        <v>4</v>
      </c>
      <c r="R1001">
        <f t="shared" si="110"/>
        <v>2018</v>
      </c>
      <c r="S1001" t="s">
        <v>8</v>
      </c>
      <c r="T1001" t="s">
        <v>8</v>
      </c>
      <c r="U1001" t="s">
        <v>8875</v>
      </c>
      <c r="V1001">
        <f>VLOOKUP(P1001,'PBT Tag Rates'!$B$5:$E$34,4,FALSE)</f>
        <v>0.80551598400000002</v>
      </c>
      <c r="W1001">
        <v>1</v>
      </c>
      <c r="X1001" s="16">
        <f>IFERROR(LOOKUP(H1001,{30,43,48,53,58,63,68,73,78,83,88,93,97},{42,47,52,57,62,67,72,77,82,87,92,99,100}),999)</f>
        <v>82</v>
      </c>
      <c r="Y1001" s="19">
        <f t="shared" si="108"/>
        <v>5.6818181818181825</v>
      </c>
      <c r="Z1001" s="19">
        <f t="shared" si="111"/>
        <v>5.7284090909090919</v>
      </c>
      <c r="AA1001" s="19">
        <f t="shared" si="112"/>
        <v>17.185227272727278</v>
      </c>
      <c r="AB1001" s="19" t="s">
        <v>8886</v>
      </c>
    </row>
    <row r="1002" spans="1:28" x14ac:dyDescent="0.35">
      <c r="A1002" t="s">
        <v>1562</v>
      </c>
      <c r="B1002" t="s">
        <v>3937</v>
      </c>
      <c r="C1002" t="s">
        <v>3938</v>
      </c>
      <c r="D1002" s="1">
        <v>44814</v>
      </c>
      <c r="E1002">
        <f t="shared" si="109"/>
        <v>18</v>
      </c>
      <c r="F1002" t="s">
        <v>1569</v>
      </c>
      <c r="G1002">
        <v>580</v>
      </c>
      <c r="H1002">
        <f t="shared" si="106"/>
        <v>58</v>
      </c>
      <c r="I1002" t="s">
        <v>7</v>
      </c>
      <c r="J1002" t="s">
        <v>8</v>
      </c>
      <c r="L1002" t="s">
        <v>6</v>
      </c>
      <c r="M1002" t="str">
        <f t="shared" si="107"/>
        <v>M</v>
      </c>
      <c r="N1002" t="s">
        <v>3452</v>
      </c>
      <c r="O1002" t="s">
        <v>3939</v>
      </c>
      <c r="P1002" t="s">
        <v>557</v>
      </c>
      <c r="Q1002">
        <v>3</v>
      </c>
      <c r="R1002">
        <f t="shared" si="110"/>
        <v>2019</v>
      </c>
      <c r="S1002" t="s">
        <v>8</v>
      </c>
      <c r="T1002" t="s">
        <v>8</v>
      </c>
      <c r="U1002" t="s">
        <v>9006</v>
      </c>
      <c r="V1002">
        <f>VLOOKUP(P1002,'PBT Tag Rates'!$B$5:$E$34,4,FALSE)</f>
        <v>0.95971980899999998</v>
      </c>
      <c r="W1002">
        <v>1</v>
      </c>
      <c r="X1002" s="16">
        <f>IFERROR(LOOKUP(H1002,{30,43,48,53,58,63,68,73,78,83,88,93,97},{42,47,52,57,62,67,72,77,82,87,92,99,100}),999)</f>
        <v>62</v>
      </c>
      <c r="Y1002" s="19">
        <f t="shared" si="108"/>
        <v>5.6818181818181825</v>
      </c>
      <c r="Z1002" s="19">
        <f t="shared" si="111"/>
        <v>5.7284090909090919</v>
      </c>
      <c r="AA1002" s="19">
        <f t="shared" si="112"/>
        <v>17.185227272727278</v>
      </c>
      <c r="AB1002" s="19" t="s">
        <v>8886</v>
      </c>
    </row>
    <row r="1003" spans="1:28" x14ac:dyDescent="0.35">
      <c r="A1003" t="s">
        <v>1562</v>
      </c>
      <c r="B1003" t="s">
        <v>3940</v>
      </c>
      <c r="C1003" t="s">
        <v>3941</v>
      </c>
      <c r="D1003" s="1">
        <v>44814</v>
      </c>
      <c r="E1003">
        <f t="shared" si="109"/>
        <v>18</v>
      </c>
      <c r="F1003" t="s">
        <v>1569</v>
      </c>
      <c r="G1003">
        <v>620</v>
      </c>
      <c r="H1003">
        <f t="shared" si="106"/>
        <v>62</v>
      </c>
      <c r="I1003" t="s">
        <v>9</v>
      </c>
      <c r="J1003">
        <v>1</v>
      </c>
      <c r="L1003" t="s">
        <v>6</v>
      </c>
      <c r="M1003" t="str">
        <f t="shared" si="107"/>
        <v>M</v>
      </c>
      <c r="N1003" t="s">
        <v>1604</v>
      </c>
      <c r="O1003" t="s">
        <v>1605</v>
      </c>
      <c r="P1003" t="s">
        <v>557</v>
      </c>
      <c r="Q1003">
        <v>3</v>
      </c>
      <c r="R1003">
        <f t="shared" si="110"/>
        <v>2019</v>
      </c>
      <c r="S1003" t="s">
        <v>8</v>
      </c>
      <c r="T1003" t="s">
        <v>8</v>
      </c>
      <c r="U1003" t="s">
        <v>9088</v>
      </c>
      <c r="V1003">
        <f>VLOOKUP(P1003,'PBT Tag Rates'!$B$5:$E$34,4,FALSE)</f>
        <v>0.95971980899999998</v>
      </c>
      <c r="W1003">
        <v>1</v>
      </c>
      <c r="X1003" s="16">
        <f>IFERROR(LOOKUP(H1003,{30,43,48,53,58,63,68,73,78,83,88,93,97},{42,47,52,57,62,67,72,77,82,87,92,99,100}),999)</f>
        <v>62</v>
      </c>
      <c r="Y1003" s="19">
        <f t="shared" si="108"/>
        <v>5.6818181818181825</v>
      </c>
      <c r="Z1003" s="19">
        <f t="shared" si="111"/>
        <v>5.7284090909090919</v>
      </c>
      <c r="AA1003" s="19">
        <f t="shared" si="112"/>
        <v>17.185227272727278</v>
      </c>
      <c r="AB1003" s="19" t="s">
        <v>8887</v>
      </c>
    </row>
    <row r="1004" spans="1:28" x14ac:dyDescent="0.35">
      <c r="A1004" t="s">
        <v>1562</v>
      </c>
      <c r="B1004" t="s">
        <v>3942</v>
      </c>
      <c r="C1004" t="s">
        <v>3943</v>
      </c>
      <c r="D1004" s="1">
        <v>44814</v>
      </c>
      <c r="E1004">
        <f t="shared" si="109"/>
        <v>18</v>
      </c>
      <c r="F1004" t="s">
        <v>16</v>
      </c>
      <c r="G1004">
        <v>730</v>
      </c>
      <c r="H1004">
        <f t="shared" si="106"/>
        <v>73</v>
      </c>
      <c r="I1004" t="s">
        <v>7</v>
      </c>
      <c r="J1004" t="s">
        <v>8</v>
      </c>
      <c r="L1004" t="s">
        <v>16</v>
      </c>
      <c r="M1004" t="str">
        <f t="shared" si="107"/>
        <v>F</v>
      </c>
      <c r="N1004" t="s">
        <v>8</v>
      </c>
      <c r="O1004" t="s">
        <v>8</v>
      </c>
      <c r="P1004" t="s">
        <v>11</v>
      </c>
      <c r="Q1004" t="s">
        <v>8</v>
      </c>
      <c r="R1004" t="str">
        <f t="shared" si="110"/>
        <v>U</v>
      </c>
      <c r="S1004" t="s">
        <v>12</v>
      </c>
      <c r="T1004">
        <v>1</v>
      </c>
      <c r="U1004" t="s">
        <v>11</v>
      </c>
      <c r="V1004" t="e">
        <f>VLOOKUP(P1004,'PBT Tag Rates'!$B$5:$E$34,4,FALSE)</f>
        <v>#N/A</v>
      </c>
      <c r="W1004">
        <v>1</v>
      </c>
      <c r="X1004" s="16">
        <f>IFERROR(LOOKUP(H1004,{30,43,48,53,58,63,68,73,78,83,88,93,97},{42,47,52,57,62,67,72,77,82,87,92,99,100}),999)</f>
        <v>77</v>
      </c>
      <c r="Y1004" s="19">
        <f t="shared" si="108"/>
        <v>5.6818181818181825</v>
      </c>
      <c r="Z1004" s="19">
        <f t="shared" si="111"/>
        <v>5.7284090909090919</v>
      </c>
      <c r="AA1004" s="19">
        <f t="shared" si="112"/>
        <v>17.185227272727278</v>
      </c>
      <c r="AB1004" s="19" t="s">
        <v>8887</v>
      </c>
    </row>
    <row r="1005" spans="1:28" x14ac:dyDescent="0.35">
      <c r="A1005" t="s">
        <v>1562</v>
      </c>
      <c r="B1005" t="s">
        <v>3944</v>
      </c>
      <c r="C1005" t="s">
        <v>3945</v>
      </c>
      <c r="D1005" s="1">
        <v>44814</v>
      </c>
      <c r="E1005">
        <f t="shared" si="109"/>
        <v>18</v>
      </c>
      <c r="F1005" t="s">
        <v>16</v>
      </c>
      <c r="G1005">
        <v>730</v>
      </c>
      <c r="H1005">
        <f t="shared" si="106"/>
        <v>73</v>
      </c>
      <c r="I1005" t="s">
        <v>7</v>
      </c>
      <c r="J1005" t="s">
        <v>8</v>
      </c>
      <c r="L1005" t="s">
        <v>16</v>
      </c>
      <c r="M1005" t="str">
        <f t="shared" si="107"/>
        <v>F</v>
      </c>
      <c r="N1005" t="s">
        <v>8</v>
      </c>
      <c r="O1005" t="s">
        <v>8</v>
      </c>
      <c r="P1005" t="s">
        <v>11</v>
      </c>
      <c r="Q1005" t="s">
        <v>8</v>
      </c>
      <c r="R1005" t="str">
        <f t="shared" si="110"/>
        <v>U</v>
      </c>
      <c r="S1005" t="s">
        <v>12</v>
      </c>
      <c r="T1005">
        <v>1</v>
      </c>
      <c r="U1005" t="s">
        <v>11</v>
      </c>
      <c r="V1005" t="e">
        <f>VLOOKUP(P1005,'PBT Tag Rates'!$B$5:$E$34,4,FALSE)</f>
        <v>#N/A</v>
      </c>
      <c r="W1005">
        <v>1</v>
      </c>
      <c r="X1005" s="16">
        <f>IFERROR(LOOKUP(H1005,{30,43,48,53,58,63,68,73,78,83,88,93,97},{42,47,52,57,62,67,72,77,82,87,92,99,100}),999)</f>
        <v>77</v>
      </c>
      <c r="Y1005" s="19">
        <f t="shared" si="108"/>
        <v>5.6818181818181825</v>
      </c>
      <c r="Z1005" s="19">
        <f t="shared" si="111"/>
        <v>5.7284090909090919</v>
      </c>
      <c r="AA1005" s="19">
        <f t="shared" si="112"/>
        <v>17.185227272727278</v>
      </c>
      <c r="AB1005" s="19" t="s">
        <v>8887</v>
      </c>
    </row>
    <row r="1006" spans="1:28" x14ac:dyDescent="0.35">
      <c r="A1006" t="s">
        <v>1562</v>
      </c>
      <c r="B1006" t="s">
        <v>3946</v>
      </c>
      <c r="C1006" t="s">
        <v>3947</v>
      </c>
      <c r="D1006" s="1">
        <v>44814</v>
      </c>
      <c r="E1006">
        <f t="shared" si="109"/>
        <v>18</v>
      </c>
      <c r="F1006" t="s">
        <v>16</v>
      </c>
      <c r="G1006">
        <v>720</v>
      </c>
      <c r="H1006">
        <f t="shared" si="106"/>
        <v>72</v>
      </c>
      <c r="I1006" t="s">
        <v>7</v>
      </c>
      <c r="J1006" t="s">
        <v>8</v>
      </c>
      <c r="L1006" t="s">
        <v>6</v>
      </c>
      <c r="M1006" t="str">
        <f t="shared" si="107"/>
        <v>M</v>
      </c>
      <c r="N1006" t="s">
        <v>646</v>
      </c>
      <c r="O1006" t="s">
        <v>3563</v>
      </c>
      <c r="P1006" t="s">
        <v>19</v>
      </c>
      <c r="Q1006">
        <v>4</v>
      </c>
      <c r="R1006">
        <f t="shared" si="110"/>
        <v>2018</v>
      </c>
      <c r="S1006" t="s">
        <v>8</v>
      </c>
      <c r="T1006" t="s">
        <v>8</v>
      </c>
      <c r="U1006" t="s">
        <v>9086</v>
      </c>
      <c r="V1006">
        <f>VLOOKUP(P1006,'PBT Tag Rates'!$B$5:$E$34,4,FALSE)</f>
        <v>0.80551598400000002</v>
      </c>
      <c r="W1006">
        <v>1</v>
      </c>
      <c r="X1006" s="16">
        <f>IFERROR(LOOKUP(H1006,{30,43,48,53,58,63,68,73,78,83,88,93,97},{42,47,52,57,62,67,72,77,82,87,92,99,100}),999)</f>
        <v>72</v>
      </c>
      <c r="Y1006" s="19">
        <f t="shared" si="108"/>
        <v>5.6818181818181825</v>
      </c>
      <c r="Z1006" s="19">
        <f t="shared" si="111"/>
        <v>5.7284090909090919</v>
      </c>
      <c r="AA1006" s="19">
        <f t="shared" si="112"/>
        <v>17.185227272727278</v>
      </c>
      <c r="AB1006" s="19" t="s">
        <v>8887</v>
      </c>
    </row>
    <row r="1007" spans="1:28" x14ac:dyDescent="0.35">
      <c r="A1007" t="s">
        <v>1562</v>
      </c>
      <c r="B1007" t="s">
        <v>3948</v>
      </c>
      <c r="C1007" t="s">
        <v>3949</v>
      </c>
      <c r="D1007" s="1">
        <v>44814</v>
      </c>
      <c r="E1007">
        <f t="shared" si="109"/>
        <v>18</v>
      </c>
      <c r="F1007" t="s">
        <v>1569</v>
      </c>
      <c r="G1007">
        <v>640</v>
      </c>
      <c r="H1007">
        <f t="shared" si="106"/>
        <v>64</v>
      </c>
      <c r="I1007" t="s">
        <v>7</v>
      </c>
      <c r="J1007" t="s">
        <v>8</v>
      </c>
      <c r="L1007" t="s">
        <v>6</v>
      </c>
      <c r="M1007" t="str">
        <f t="shared" si="107"/>
        <v>M</v>
      </c>
      <c r="N1007" t="s">
        <v>878</v>
      </c>
      <c r="O1007" t="s">
        <v>1303</v>
      </c>
      <c r="P1007" t="s">
        <v>557</v>
      </c>
      <c r="Q1007">
        <v>3</v>
      </c>
      <c r="R1007">
        <f t="shared" si="110"/>
        <v>2019</v>
      </c>
      <c r="S1007" t="s">
        <v>8</v>
      </c>
      <c r="T1007" t="s">
        <v>8</v>
      </c>
      <c r="U1007" t="s">
        <v>9090</v>
      </c>
      <c r="V1007">
        <f>VLOOKUP(P1007,'PBT Tag Rates'!$B$5:$E$34,4,FALSE)</f>
        <v>0.95971980899999998</v>
      </c>
      <c r="W1007">
        <v>1</v>
      </c>
      <c r="X1007" s="16">
        <f>IFERROR(LOOKUP(H1007,{30,43,48,53,58,63,68,73,78,83,88,93,97},{42,47,52,57,62,67,72,77,82,87,92,99,100}),999)</f>
        <v>67</v>
      </c>
      <c r="Y1007" s="19">
        <f t="shared" si="108"/>
        <v>5.6818181818181825</v>
      </c>
      <c r="Z1007" s="19">
        <f t="shared" si="111"/>
        <v>5.7284090909090919</v>
      </c>
      <c r="AA1007" s="19">
        <f t="shared" si="112"/>
        <v>17.185227272727278</v>
      </c>
      <c r="AB1007" s="19" t="s">
        <v>8887</v>
      </c>
    </row>
    <row r="1008" spans="1:28" x14ac:dyDescent="0.35">
      <c r="A1008" t="s">
        <v>1562</v>
      </c>
      <c r="B1008" t="s">
        <v>3950</v>
      </c>
      <c r="C1008" t="s">
        <v>3951</v>
      </c>
      <c r="D1008" s="1">
        <v>44814</v>
      </c>
      <c r="E1008">
        <f t="shared" si="109"/>
        <v>18</v>
      </c>
      <c r="F1008" t="s">
        <v>6</v>
      </c>
      <c r="G1008">
        <v>770</v>
      </c>
      <c r="H1008">
        <f t="shared" si="106"/>
        <v>77</v>
      </c>
      <c r="I1008" t="s">
        <v>9</v>
      </c>
      <c r="J1008">
        <v>1</v>
      </c>
      <c r="L1008" t="s">
        <v>6</v>
      </c>
      <c r="M1008" t="str">
        <f t="shared" si="107"/>
        <v>M</v>
      </c>
      <c r="N1008" t="s">
        <v>3952</v>
      </c>
      <c r="O1008" t="s">
        <v>3953</v>
      </c>
      <c r="P1008" t="s">
        <v>23</v>
      </c>
      <c r="Q1008">
        <v>5</v>
      </c>
      <c r="R1008">
        <f t="shared" si="110"/>
        <v>2017</v>
      </c>
      <c r="S1008" t="s">
        <v>8</v>
      </c>
      <c r="T1008" t="s">
        <v>8</v>
      </c>
      <c r="U1008" t="s">
        <v>8975</v>
      </c>
      <c r="V1008">
        <f>VLOOKUP(P1008,'PBT Tag Rates'!$B$5:$E$34,4,FALSE)</f>
        <v>0.98821806999999995</v>
      </c>
      <c r="W1008">
        <v>1</v>
      </c>
      <c r="X1008" s="16">
        <f>IFERROR(LOOKUP(H1008,{30,43,48,53,58,63,68,73,78,83,88,93,97},{42,47,52,57,62,67,72,77,82,87,92,99,100}),999)</f>
        <v>77</v>
      </c>
      <c r="Y1008" s="19">
        <f t="shared" si="108"/>
        <v>5.6818181818181825</v>
      </c>
      <c r="Z1008" s="19">
        <f t="shared" si="111"/>
        <v>5.7284090909090919</v>
      </c>
      <c r="AA1008" s="19">
        <f t="shared" si="112"/>
        <v>17.185227272727278</v>
      </c>
      <c r="AB1008" s="19" t="s">
        <v>8887</v>
      </c>
    </row>
    <row r="1009" spans="1:28" x14ac:dyDescent="0.35">
      <c r="A1009" t="s">
        <v>1562</v>
      </c>
      <c r="B1009" t="s">
        <v>3954</v>
      </c>
      <c r="C1009" t="s">
        <v>3955</v>
      </c>
      <c r="D1009" s="1">
        <v>44814</v>
      </c>
      <c r="E1009">
        <f t="shared" si="109"/>
        <v>18</v>
      </c>
      <c r="F1009" t="s">
        <v>1569</v>
      </c>
      <c r="G1009">
        <v>660</v>
      </c>
      <c r="H1009">
        <f t="shared" si="106"/>
        <v>66</v>
      </c>
      <c r="I1009" t="s">
        <v>9</v>
      </c>
      <c r="J1009">
        <v>1</v>
      </c>
      <c r="L1009" t="s">
        <v>6</v>
      </c>
      <c r="M1009" t="str">
        <f t="shared" si="107"/>
        <v>M</v>
      </c>
      <c r="N1009" t="s">
        <v>3956</v>
      </c>
      <c r="O1009" t="s">
        <v>3957</v>
      </c>
      <c r="P1009" t="s">
        <v>19</v>
      </c>
      <c r="Q1009">
        <v>4</v>
      </c>
      <c r="R1009">
        <f t="shared" si="110"/>
        <v>2018</v>
      </c>
      <c r="S1009" t="s">
        <v>8</v>
      </c>
      <c r="T1009" t="s">
        <v>8</v>
      </c>
      <c r="U1009" t="s">
        <v>9007</v>
      </c>
      <c r="V1009">
        <f>VLOOKUP(P1009,'PBT Tag Rates'!$B$5:$E$34,4,FALSE)</f>
        <v>0.80551598400000002</v>
      </c>
      <c r="W1009">
        <v>1</v>
      </c>
      <c r="X1009" s="16">
        <f>IFERROR(LOOKUP(H1009,{30,43,48,53,58,63,68,73,78,83,88,93,97},{42,47,52,57,62,67,72,77,82,87,92,99,100}),999)</f>
        <v>67</v>
      </c>
      <c r="Y1009" s="19">
        <f t="shared" si="108"/>
        <v>5.6818181818181825</v>
      </c>
      <c r="Z1009" s="19">
        <f t="shared" si="111"/>
        <v>5.7284090909090919</v>
      </c>
      <c r="AA1009" s="19">
        <f t="shared" si="112"/>
        <v>17.185227272727278</v>
      </c>
      <c r="AB1009" s="19" t="s">
        <v>8886</v>
      </c>
    </row>
    <row r="1010" spans="1:28" x14ac:dyDescent="0.35">
      <c r="A1010" t="s">
        <v>1562</v>
      </c>
      <c r="B1010" t="s">
        <v>3958</v>
      </c>
      <c r="C1010" t="s">
        <v>3959</v>
      </c>
      <c r="D1010" s="1">
        <v>44814</v>
      </c>
      <c r="E1010">
        <f t="shared" si="109"/>
        <v>18</v>
      </c>
      <c r="F1010" t="s">
        <v>1569</v>
      </c>
      <c r="G1010">
        <v>630</v>
      </c>
      <c r="H1010">
        <f t="shared" si="106"/>
        <v>63</v>
      </c>
      <c r="I1010" t="s">
        <v>9</v>
      </c>
      <c r="J1010">
        <v>1</v>
      </c>
      <c r="L1010" t="s">
        <v>6</v>
      </c>
      <c r="M1010" t="str">
        <f t="shared" si="107"/>
        <v>M</v>
      </c>
      <c r="N1010" t="s">
        <v>2944</v>
      </c>
      <c r="O1010" t="s">
        <v>3960</v>
      </c>
      <c r="P1010" t="s">
        <v>557</v>
      </c>
      <c r="Q1010">
        <v>3</v>
      </c>
      <c r="R1010">
        <f t="shared" si="110"/>
        <v>2019</v>
      </c>
      <c r="S1010" t="s">
        <v>8</v>
      </c>
      <c r="T1010" t="s">
        <v>8</v>
      </c>
      <c r="U1010" t="s">
        <v>9089</v>
      </c>
      <c r="V1010">
        <f>VLOOKUP(P1010,'PBT Tag Rates'!$B$5:$E$34,4,FALSE)</f>
        <v>0.95971980899999998</v>
      </c>
      <c r="W1010">
        <v>1</v>
      </c>
      <c r="X1010" s="16">
        <f>IFERROR(LOOKUP(H1010,{30,43,48,53,58,63,68,73,78,83,88,93,97},{42,47,52,57,62,67,72,77,82,87,92,99,100}),999)</f>
        <v>67</v>
      </c>
      <c r="Y1010" s="19">
        <f t="shared" si="108"/>
        <v>5.6818181818181825</v>
      </c>
      <c r="Z1010" s="19">
        <f t="shared" si="111"/>
        <v>5.7284090909090919</v>
      </c>
      <c r="AA1010" s="19">
        <f t="shared" si="112"/>
        <v>17.185227272727278</v>
      </c>
      <c r="AB1010" s="19" t="s">
        <v>8887</v>
      </c>
    </row>
    <row r="1011" spans="1:28" x14ac:dyDescent="0.35">
      <c r="A1011" t="s">
        <v>1562</v>
      </c>
      <c r="B1011" t="s">
        <v>3961</v>
      </c>
      <c r="C1011" t="s">
        <v>3962</v>
      </c>
      <c r="D1011" s="1">
        <v>44814</v>
      </c>
      <c r="E1011">
        <f t="shared" si="109"/>
        <v>18</v>
      </c>
      <c r="F1011" t="s">
        <v>6</v>
      </c>
      <c r="G1011">
        <v>730</v>
      </c>
      <c r="H1011">
        <f t="shared" si="106"/>
        <v>73</v>
      </c>
      <c r="I1011" t="s">
        <v>9</v>
      </c>
      <c r="J1011">
        <v>1</v>
      </c>
      <c r="L1011" t="s">
        <v>6</v>
      </c>
      <c r="M1011" t="str">
        <f t="shared" si="107"/>
        <v>M</v>
      </c>
      <c r="N1011" t="s">
        <v>2645</v>
      </c>
      <c r="O1011" t="s">
        <v>2646</v>
      </c>
      <c r="P1011" t="s">
        <v>557</v>
      </c>
      <c r="Q1011">
        <v>3</v>
      </c>
      <c r="R1011">
        <f t="shared" si="110"/>
        <v>2019</v>
      </c>
      <c r="S1011" t="s">
        <v>8</v>
      </c>
      <c r="T1011" t="s">
        <v>8</v>
      </c>
      <c r="U1011" t="s">
        <v>9088</v>
      </c>
      <c r="V1011">
        <f>VLOOKUP(P1011,'PBT Tag Rates'!$B$5:$E$34,4,FALSE)</f>
        <v>0.95971980899999998</v>
      </c>
      <c r="W1011">
        <v>1</v>
      </c>
      <c r="X1011" s="16">
        <f>IFERROR(LOOKUP(H1011,{30,43,48,53,58,63,68,73,78,83,88,93,97},{42,47,52,57,62,67,72,77,82,87,92,99,100}),999)</f>
        <v>77</v>
      </c>
      <c r="Y1011" s="19">
        <f t="shared" si="108"/>
        <v>5.6818181818181825</v>
      </c>
      <c r="Z1011" s="19">
        <f t="shared" si="111"/>
        <v>5.7284090909090919</v>
      </c>
      <c r="AA1011" s="19">
        <f t="shared" si="112"/>
        <v>17.185227272727278</v>
      </c>
      <c r="AB1011" s="19" t="s">
        <v>8887</v>
      </c>
    </row>
    <row r="1012" spans="1:28" x14ac:dyDescent="0.35">
      <c r="A1012" t="s">
        <v>1562</v>
      </c>
      <c r="B1012" t="s">
        <v>3963</v>
      </c>
      <c r="C1012" t="s">
        <v>3964</v>
      </c>
      <c r="D1012" s="1">
        <v>44814</v>
      </c>
      <c r="E1012">
        <f t="shared" si="109"/>
        <v>18</v>
      </c>
      <c r="F1012" t="s">
        <v>16</v>
      </c>
      <c r="G1012">
        <v>710</v>
      </c>
      <c r="H1012">
        <f t="shared" si="106"/>
        <v>71</v>
      </c>
      <c r="I1012" t="s">
        <v>7</v>
      </c>
      <c r="J1012" t="s">
        <v>8</v>
      </c>
      <c r="L1012" t="s">
        <v>16</v>
      </c>
      <c r="M1012" t="str">
        <f t="shared" si="107"/>
        <v>F</v>
      </c>
      <c r="N1012" t="s">
        <v>8</v>
      </c>
      <c r="O1012" t="s">
        <v>8</v>
      </c>
      <c r="P1012" t="s">
        <v>11</v>
      </c>
      <c r="Q1012" t="s">
        <v>8</v>
      </c>
      <c r="R1012" t="str">
        <f t="shared" si="110"/>
        <v>U</v>
      </c>
      <c r="S1012" t="s">
        <v>12</v>
      </c>
      <c r="T1012">
        <v>1</v>
      </c>
      <c r="U1012" t="s">
        <v>11</v>
      </c>
      <c r="V1012" t="e">
        <f>VLOOKUP(P1012,'PBT Tag Rates'!$B$5:$E$34,4,FALSE)</f>
        <v>#N/A</v>
      </c>
      <c r="W1012">
        <v>1</v>
      </c>
      <c r="X1012" s="16">
        <f>IFERROR(LOOKUP(H1012,{30,43,48,53,58,63,68,73,78,83,88,93,97},{42,47,52,57,62,67,72,77,82,87,92,99,100}),999)</f>
        <v>72</v>
      </c>
      <c r="Y1012" s="19">
        <f t="shared" si="108"/>
        <v>5.6818181818181825</v>
      </c>
      <c r="Z1012" s="19">
        <f t="shared" si="111"/>
        <v>5.7284090909090919</v>
      </c>
      <c r="AA1012" s="19">
        <f t="shared" si="112"/>
        <v>17.185227272727278</v>
      </c>
      <c r="AB1012" s="19" t="s">
        <v>8887</v>
      </c>
    </row>
    <row r="1013" spans="1:28" x14ac:dyDescent="0.35">
      <c r="A1013" t="s">
        <v>1562</v>
      </c>
      <c r="B1013" t="s">
        <v>3965</v>
      </c>
      <c r="C1013" t="s">
        <v>3966</v>
      </c>
      <c r="D1013" s="1">
        <v>44814</v>
      </c>
      <c r="E1013">
        <f t="shared" si="109"/>
        <v>18</v>
      </c>
      <c r="F1013" t="s">
        <v>1569</v>
      </c>
      <c r="G1013">
        <v>700</v>
      </c>
      <c r="H1013">
        <f t="shared" si="106"/>
        <v>70</v>
      </c>
      <c r="I1013" t="s">
        <v>7</v>
      </c>
      <c r="J1013" t="s">
        <v>8</v>
      </c>
      <c r="L1013" t="s">
        <v>6</v>
      </c>
      <c r="M1013" t="str">
        <f t="shared" si="107"/>
        <v>M</v>
      </c>
      <c r="N1013" t="s">
        <v>3967</v>
      </c>
      <c r="O1013" t="s">
        <v>3968</v>
      </c>
      <c r="P1013" t="s">
        <v>702</v>
      </c>
      <c r="Q1013">
        <v>3</v>
      </c>
      <c r="R1013">
        <f t="shared" si="110"/>
        <v>2019</v>
      </c>
      <c r="S1013" t="s">
        <v>8</v>
      </c>
      <c r="T1013" t="s">
        <v>8</v>
      </c>
      <c r="U1013" t="s">
        <v>8977</v>
      </c>
      <c r="V1013">
        <f>VLOOKUP(P1013,'PBT Tag Rates'!$B$5:$E$34,4,FALSE)</f>
        <v>0.99705232300000002</v>
      </c>
      <c r="W1013">
        <v>1</v>
      </c>
      <c r="X1013" s="16">
        <f>IFERROR(LOOKUP(H1013,{30,43,48,53,58,63,68,73,78,83,88,93,97},{42,47,52,57,62,67,72,77,82,87,92,99,100}),999)</f>
        <v>72</v>
      </c>
      <c r="Y1013" s="19">
        <f t="shared" si="108"/>
        <v>5.6818181818181825</v>
      </c>
      <c r="Z1013" s="19">
        <f t="shared" si="111"/>
        <v>5.7284090909090919</v>
      </c>
      <c r="AA1013" s="19">
        <f t="shared" si="112"/>
        <v>17.185227272727278</v>
      </c>
      <c r="AB1013" s="19" t="s">
        <v>8887</v>
      </c>
    </row>
    <row r="1014" spans="1:28" x14ac:dyDescent="0.35">
      <c r="A1014" t="s">
        <v>1562</v>
      </c>
      <c r="B1014" t="s">
        <v>3969</v>
      </c>
      <c r="C1014" t="s">
        <v>3970</v>
      </c>
      <c r="D1014" s="1">
        <v>44814</v>
      </c>
      <c r="E1014">
        <f t="shared" si="109"/>
        <v>18</v>
      </c>
      <c r="F1014" t="s">
        <v>16</v>
      </c>
      <c r="G1014">
        <v>630</v>
      </c>
      <c r="H1014">
        <f t="shared" si="106"/>
        <v>63</v>
      </c>
      <c r="I1014" t="s">
        <v>7</v>
      </c>
      <c r="J1014" t="s">
        <v>8</v>
      </c>
      <c r="L1014" t="s">
        <v>16</v>
      </c>
      <c r="M1014" t="str">
        <f t="shared" si="107"/>
        <v>F</v>
      </c>
      <c r="N1014" t="s">
        <v>1057</v>
      </c>
      <c r="O1014" t="s">
        <v>1058</v>
      </c>
      <c r="P1014" t="s">
        <v>557</v>
      </c>
      <c r="Q1014">
        <v>3</v>
      </c>
      <c r="R1014">
        <f t="shared" si="110"/>
        <v>2019</v>
      </c>
      <c r="S1014" t="s">
        <v>8</v>
      </c>
      <c r="T1014" t="s">
        <v>8</v>
      </c>
      <c r="U1014" t="s">
        <v>9086</v>
      </c>
      <c r="V1014">
        <f>VLOOKUP(P1014,'PBT Tag Rates'!$B$5:$E$34,4,FALSE)</f>
        <v>0.95971980899999998</v>
      </c>
      <c r="W1014">
        <v>1</v>
      </c>
      <c r="X1014" s="16">
        <f>IFERROR(LOOKUP(H1014,{30,43,48,53,58,63,68,73,78,83,88,93,97},{42,47,52,57,62,67,72,77,82,87,92,99,100}),999)</f>
        <v>67</v>
      </c>
      <c r="Y1014" s="19">
        <f t="shared" si="108"/>
        <v>5.6818181818181825</v>
      </c>
      <c r="Z1014" s="19">
        <f t="shared" si="111"/>
        <v>5.7284090909090919</v>
      </c>
      <c r="AA1014" s="19">
        <f t="shared" si="112"/>
        <v>17.185227272727278</v>
      </c>
      <c r="AB1014" s="19" t="s">
        <v>8887</v>
      </c>
    </row>
    <row r="1015" spans="1:28" x14ac:dyDescent="0.35">
      <c r="A1015" t="s">
        <v>1562</v>
      </c>
      <c r="B1015" t="s">
        <v>3971</v>
      </c>
      <c r="C1015" t="s">
        <v>3972</v>
      </c>
      <c r="D1015" s="1">
        <v>44814</v>
      </c>
      <c r="E1015">
        <f t="shared" si="109"/>
        <v>18</v>
      </c>
      <c r="F1015" t="s">
        <v>1569</v>
      </c>
      <c r="G1015">
        <v>620</v>
      </c>
      <c r="H1015">
        <f t="shared" si="106"/>
        <v>62</v>
      </c>
      <c r="I1015" t="s">
        <v>7</v>
      </c>
      <c r="J1015" t="s">
        <v>8</v>
      </c>
      <c r="L1015" t="s">
        <v>6</v>
      </c>
      <c r="M1015" t="str">
        <f t="shared" si="107"/>
        <v>M</v>
      </c>
      <c r="N1015" t="s">
        <v>773</v>
      </c>
      <c r="O1015" t="s">
        <v>774</v>
      </c>
      <c r="P1015" t="s">
        <v>557</v>
      </c>
      <c r="Q1015">
        <v>3</v>
      </c>
      <c r="R1015">
        <f t="shared" si="110"/>
        <v>2019</v>
      </c>
      <c r="S1015" t="s">
        <v>8</v>
      </c>
      <c r="T1015" t="s">
        <v>8</v>
      </c>
      <c r="U1015" t="s">
        <v>9086</v>
      </c>
      <c r="V1015">
        <f>VLOOKUP(P1015,'PBT Tag Rates'!$B$5:$E$34,4,FALSE)</f>
        <v>0.95971980899999998</v>
      </c>
      <c r="W1015">
        <v>1</v>
      </c>
      <c r="X1015" s="16">
        <f>IFERROR(LOOKUP(H1015,{30,43,48,53,58,63,68,73,78,83,88,93,97},{42,47,52,57,62,67,72,77,82,87,92,99,100}),999)</f>
        <v>62</v>
      </c>
      <c r="Y1015" s="19">
        <f t="shared" si="108"/>
        <v>5.6818181818181825</v>
      </c>
      <c r="Z1015" s="19">
        <f t="shared" si="111"/>
        <v>5.7284090909090919</v>
      </c>
      <c r="AA1015" s="19">
        <f t="shared" si="112"/>
        <v>17.185227272727278</v>
      </c>
      <c r="AB1015" s="19" t="s">
        <v>8887</v>
      </c>
    </row>
    <row r="1016" spans="1:28" x14ac:dyDescent="0.35">
      <c r="A1016" t="s">
        <v>1562</v>
      </c>
      <c r="B1016" t="s">
        <v>3973</v>
      </c>
      <c r="C1016" t="s">
        <v>3974</v>
      </c>
      <c r="D1016" s="1">
        <v>44814</v>
      </c>
      <c r="E1016">
        <f t="shared" si="109"/>
        <v>18</v>
      </c>
      <c r="F1016" t="s">
        <v>1569</v>
      </c>
      <c r="G1016">
        <v>680</v>
      </c>
      <c r="H1016">
        <f t="shared" si="106"/>
        <v>68</v>
      </c>
      <c r="I1016" t="s">
        <v>9</v>
      </c>
      <c r="J1016" t="s">
        <v>8</v>
      </c>
      <c r="L1016" t="s">
        <v>6</v>
      </c>
      <c r="M1016" t="str">
        <f t="shared" si="107"/>
        <v>M</v>
      </c>
      <c r="N1016" t="s">
        <v>3975</v>
      </c>
      <c r="O1016" t="s">
        <v>3976</v>
      </c>
      <c r="P1016" t="s">
        <v>511</v>
      </c>
      <c r="Q1016">
        <v>4</v>
      </c>
      <c r="R1016">
        <f t="shared" si="110"/>
        <v>2018</v>
      </c>
      <c r="S1016" t="s">
        <v>8</v>
      </c>
      <c r="T1016" t="s">
        <v>8</v>
      </c>
      <c r="U1016" t="s">
        <v>8880</v>
      </c>
      <c r="V1016">
        <f>VLOOKUP(P1016,'PBT Tag Rates'!$B$5:$E$34,4,FALSE)</f>
        <v>0.95730000000000004</v>
      </c>
      <c r="W1016">
        <v>1</v>
      </c>
      <c r="X1016" s="16">
        <f>IFERROR(LOOKUP(H1016,{30,43,48,53,58,63,68,73,78,83,88,93,97},{42,47,52,57,62,67,72,77,82,87,92,99,100}),999)</f>
        <v>72</v>
      </c>
      <c r="Y1016" s="19">
        <f t="shared" si="108"/>
        <v>5.6818181818181825</v>
      </c>
      <c r="Z1016" s="19">
        <f t="shared" si="111"/>
        <v>5.7284090909090919</v>
      </c>
      <c r="AA1016" s="19">
        <f t="shared" si="112"/>
        <v>17.185227272727278</v>
      </c>
      <c r="AB1016" s="19" t="s">
        <v>8886</v>
      </c>
    </row>
    <row r="1017" spans="1:28" x14ac:dyDescent="0.35">
      <c r="A1017" t="s">
        <v>1562</v>
      </c>
      <c r="B1017" t="s">
        <v>3977</v>
      </c>
      <c r="C1017" t="s">
        <v>3978</v>
      </c>
      <c r="D1017" s="1">
        <v>44814</v>
      </c>
      <c r="E1017">
        <f t="shared" si="109"/>
        <v>18</v>
      </c>
      <c r="F1017" t="s">
        <v>6</v>
      </c>
      <c r="G1017">
        <v>730</v>
      </c>
      <c r="H1017">
        <f t="shared" si="106"/>
        <v>73</v>
      </c>
      <c r="I1017" t="s">
        <v>9</v>
      </c>
      <c r="J1017">
        <v>1</v>
      </c>
      <c r="L1017" t="s">
        <v>6</v>
      </c>
      <c r="M1017" t="str">
        <f t="shared" si="107"/>
        <v>M</v>
      </c>
      <c r="N1017" t="s">
        <v>1960</v>
      </c>
      <c r="O1017" t="s">
        <v>1961</v>
      </c>
      <c r="P1017" t="s">
        <v>557</v>
      </c>
      <c r="Q1017">
        <v>3</v>
      </c>
      <c r="R1017">
        <f t="shared" si="110"/>
        <v>2019</v>
      </c>
      <c r="S1017" t="s">
        <v>8</v>
      </c>
      <c r="T1017" t="s">
        <v>8</v>
      </c>
      <c r="U1017" t="s">
        <v>9086</v>
      </c>
      <c r="V1017">
        <f>VLOOKUP(P1017,'PBT Tag Rates'!$B$5:$E$34,4,FALSE)</f>
        <v>0.95971980899999998</v>
      </c>
      <c r="W1017">
        <v>1</v>
      </c>
      <c r="X1017" s="16">
        <f>IFERROR(LOOKUP(H1017,{30,43,48,53,58,63,68,73,78,83,88,93,97},{42,47,52,57,62,67,72,77,82,87,92,99,100}),999)</f>
        <v>77</v>
      </c>
      <c r="Y1017" s="19">
        <f t="shared" si="108"/>
        <v>5.6818181818181825</v>
      </c>
      <c r="Z1017" s="19">
        <f t="shared" si="111"/>
        <v>5.7284090909090919</v>
      </c>
      <c r="AA1017" s="19">
        <f t="shared" si="112"/>
        <v>17.185227272727278</v>
      </c>
      <c r="AB1017" s="19" t="s">
        <v>8887</v>
      </c>
    </row>
    <row r="1018" spans="1:28" x14ac:dyDescent="0.35">
      <c r="A1018" t="s">
        <v>1562</v>
      </c>
      <c r="B1018" t="s">
        <v>3979</v>
      </c>
      <c r="C1018" t="s">
        <v>3980</v>
      </c>
      <c r="D1018" s="1">
        <v>44814</v>
      </c>
      <c r="E1018">
        <f t="shared" si="109"/>
        <v>18</v>
      </c>
      <c r="F1018" t="s">
        <v>16</v>
      </c>
      <c r="G1018">
        <v>770</v>
      </c>
      <c r="H1018">
        <f t="shared" si="106"/>
        <v>77</v>
      </c>
      <c r="I1018" t="s">
        <v>9</v>
      </c>
      <c r="J1018">
        <v>1</v>
      </c>
      <c r="L1018" t="s">
        <v>16</v>
      </c>
      <c r="M1018" t="str">
        <f t="shared" si="107"/>
        <v>F</v>
      </c>
      <c r="N1018" t="s">
        <v>1064</v>
      </c>
      <c r="O1018" t="s">
        <v>1065</v>
      </c>
      <c r="P1018" t="s">
        <v>19</v>
      </c>
      <c r="Q1018">
        <v>4</v>
      </c>
      <c r="R1018">
        <f t="shared" si="110"/>
        <v>2018</v>
      </c>
      <c r="S1018" t="s">
        <v>8</v>
      </c>
      <c r="T1018" t="s">
        <v>8</v>
      </c>
      <c r="U1018" t="s">
        <v>9088</v>
      </c>
      <c r="V1018">
        <f>VLOOKUP(P1018,'PBT Tag Rates'!$B$5:$E$34,4,FALSE)</f>
        <v>0.80551598400000002</v>
      </c>
      <c r="W1018">
        <v>1</v>
      </c>
      <c r="X1018" s="16">
        <f>IFERROR(LOOKUP(H1018,{30,43,48,53,58,63,68,73,78,83,88,93,97},{42,47,52,57,62,67,72,77,82,87,92,99,100}),999)</f>
        <v>77</v>
      </c>
      <c r="Y1018" s="19">
        <f t="shared" si="108"/>
        <v>5.6818181818181825</v>
      </c>
      <c r="Z1018" s="19">
        <f t="shared" si="111"/>
        <v>5.7284090909090919</v>
      </c>
      <c r="AA1018" s="19">
        <f t="shared" si="112"/>
        <v>17.185227272727278</v>
      </c>
      <c r="AB1018" s="19" t="s">
        <v>8887</v>
      </c>
    </row>
    <row r="1019" spans="1:28" x14ac:dyDescent="0.35">
      <c r="A1019" t="s">
        <v>1562</v>
      </c>
      <c r="B1019" t="s">
        <v>3981</v>
      </c>
      <c r="C1019" t="s">
        <v>3982</v>
      </c>
      <c r="D1019" s="1">
        <v>44814</v>
      </c>
      <c r="E1019">
        <f t="shared" si="109"/>
        <v>18</v>
      </c>
      <c r="F1019" t="s">
        <v>16</v>
      </c>
      <c r="G1019">
        <v>660</v>
      </c>
      <c r="H1019">
        <f t="shared" si="106"/>
        <v>66</v>
      </c>
      <c r="I1019" t="s">
        <v>9</v>
      </c>
      <c r="J1019">
        <v>1</v>
      </c>
      <c r="L1019" t="s">
        <v>16</v>
      </c>
      <c r="M1019" t="str">
        <f t="shared" si="107"/>
        <v>F</v>
      </c>
      <c r="N1019" t="s">
        <v>3983</v>
      </c>
      <c r="O1019" t="s">
        <v>3984</v>
      </c>
      <c r="P1019" t="s">
        <v>557</v>
      </c>
      <c r="Q1019">
        <v>3</v>
      </c>
      <c r="R1019">
        <f t="shared" si="110"/>
        <v>2019</v>
      </c>
      <c r="S1019" t="s">
        <v>8</v>
      </c>
      <c r="T1019" t="s">
        <v>8</v>
      </c>
      <c r="U1019" t="s">
        <v>9085</v>
      </c>
      <c r="V1019">
        <f>VLOOKUP(P1019,'PBT Tag Rates'!$B$5:$E$34,4,FALSE)</f>
        <v>0.95971980899999998</v>
      </c>
      <c r="W1019">
        <v>1</v>
      </c>
      <c r="X1019" s="16">
        <f>IFERROR(LOOKUP(H1019,{30,43,48,53,58,63,68,73,78,83,88,93,97},{42,47,52,57,62,67,72,77,82,87,92,99,100}),999)</f>
        <v>67</v>
      </c>
      <c r="Y1019" s="19">
        <f t="shared" si="108"/>
        <v>5.6818181818181825</v>
      </c>
      <c r="Z1019" s="19">
        <f t="shared" si="111"/>
        <v>5.7284090909090919</v>
      </c>
      <c r="AA1019" s="19">
        <f t="shared" si="112"/>
        <v>17.185227272727278</v>
      </c>
      <c r="AB1019" s="19" t="s">
        <v>8887</v>
      </c>
    </row>
    <row r="1020" spans="1:28" x14ac:dyDescent="0.35">
      <c r="A1020" t="s">
        <v>1562</v>
      </c>
      <c r="B1020" t="s">
        <v>3985</v>
      </c>
      <c r="C1020" t="s">
        <v>3986</v>
      </c>
      <c r="D1020" s="1">
        <v>44814</v>
      </c>
      <c r="E1020">
        <f t="shared" si="109"/>
        <v>18</v>
      </c>
      <c r="F1020" t="s">
        <v>16</v>
      </c>
      <c r="G1020">
        <v>660</v>
      </c>
      <c r="H1020">
        <f t="shared" si="106"/>
        <v>66</v>
      </c>
      <c r="I1020" t="s">
        <v>9</v>
      </c>
      <c r="J1020">
        <v>1</v>
      </c>
      <c r="L1020" t="s">
        <v>6</v>
      </c>
      <c r="M1020" t="str">
        <f t="shared" si="107"/>
        <v>M</v>
      </c>
      <c r="N1020" t="s">
        <v>948</v>
      </c>
      <c r="O1020" t="s">
        <v>949</v>
      </c>
      <c r="P1020" t="s">
        <v>19</v>
      </c>
      <c r="Q1020">
        <v>4</v>
      </c>
      <c r="R1020">
        <f t="shared" si="110"/>
        <v>2018</v>
      </c>
      <c r="S1020" t="s">
        <v>8</v>
      </c>
      <c r="T1020" t="s">
        <v>8</v>
      </c>
      <c r="U1020" t="s">
        <v>9007</v>
      </c>
      <c r="V1020">
        <f>VLOOKUP(P1020,'PBT Tag Rates'!$B$5:$E$34,4,FALSE)</f>
        <v>0.80551598400000002</v>
      </c>
      <c r="W1020">
        <v>1</v>
      </c>
      <c r="X1020" s="16">
        <f>IFERROR(LOOKUP(H1020,{30,43,48,53,58,63,68,73,78,83,88,93,97},{42,47,52,57,62,67,72,77,82,87,92,99,100}),999)</f>
        <v>67</v>
      </c>
      <c r="Y1020" s="19">
        <f t="shared" si="108"/>
        <v>5.6818181818181825</v>
      </c>
      <c r="Z1020" s="19">
        <f t="shared" si="111"/>
        <v>5.7284090909090919</v>
      </c>
      <c r="AA1020" s="19">
        <f t="shared" si="112"/>
        <v>17.185227272727278</v>
      </c>
      <c r="AB1020" s="19" t="s">
        <v>8886</v>
      </c>
    </row>
    <row r="1021" spans="1:28" x14ac:dyDescent="0.35">
      <c r="A1021" t="s">
        <v>1562</v>
      </c>
      <c r="B1021" t="s">
        <v>3987</v>
      </c>
      <c r="C1021" t="s">
        <v>3988</v>
      </c>
      <c r="D1021" s="1">
        <v>44814</v>
      </c>
      <c r="E1021">
        <f t="shared" si="109"/>
        <v>18</v>
      </c>
      <c r="F1021" t="s">
        <v>1569</v>
      </c>
      <c r="G1021">
        <v>610</v>
      </c>
      <c r="H1021">
        <f t="shared" si="106"/>
        <v>61</v>
      </c>
      <c r="I1021" t="s">
        <v>9</v>
      </c>
      <c r="J1021">
        <v>1</v>
      </c>
      <c r="L1021" t="s">
        <v>6</v>
      </c>
      <c r="M1021" t="str">
        <f t="shared" si="107"/>
        <v>M</v>
      </c>
      <c r="N1021" t="s">
        <v>3148</v>
      </c>
      <c r="O1021" t="s">
        <v>3149</v>
      </c>
      <c r="P1021" t="s">
        <v>557</v>
      </c>
      <c r="Q1021">
        <v>3</v>
      </c>
      <c r="R1021">
        <f t="shared" si="110"/>
        <v>2019</v>
      </c>
      <c r="S1021" t="s">
        <v>8</v>
      </c>
      <c r="T1021" t="s">
        <v>8</v>
      </c>
      <c r="U1021" t="s">
        <v>8974</v>
      </c>
      <c r="V1021">
        <f>VLOOKUP(P1021,'PBT Tag Rates'!$B$5:$E$34,4,FALSE)</f>
        <v>0.95971980899999998</v>
      </c>
      <c r="W1021">
        <v>1</v>
      </c>
      <c r="X1021" s="16">
        <f>IFERROR(LOOKUP(H1021,{30,43,48,53,58,63,68,73,78,83,88,93,97},{42,47,52,57,62,67,72,77,82,87,92,99,100}),999)</f>
        <v>62</v>
      </c>
      <c r="Y1021" s="19">
        <f t="shared" si="108"/>
        <v>5.6818181818181825</v>
      </c>
      <c r="Z1021" s="19">
        <f t="shared" si="111"/>
        <v>5.7284090909090919</v>
      </c>
      <c r="AA1021" s="19">
        <f t="shared" si="112"/>
        <v>17.185227272727278</v>
      </c>
      <c r="AB1021" s="19" t="s">
        <v>8887</v>
      </c>
    </row>
    <row r="1022" spans="1:28" x14ac:dyDescent="0.35">
      <c r="A1022" t="s">
        <v>1562</v>
      </c>
      <c r="B1022" t="s">
        <v>3989</v>
      </c>
      <c r="C1022" t="s">
        <v>3990</v>
      </c>
      <c r="D1022" s="1">
        <v>44814</v>
      </c>
      <c r="E1022">
        <f t="shared" si="109"/>
        <v>18</v>
      </c>
      <c r="F1022" t="s">
        <v>1569</v>
      </c>
      <c r="G1022">
        <v>530</v>
      </c>
      <c r="H1022">
        <f t="shared" si="106"/>
        <v>53</v>
      </c>
      <c r="I1022" t="s">
        <v>9</v>
      </c>
      <c r="J1022">
        <v>1</v>
      </c>
      <c r="L1022" t="s">
        <v>6</v>
      </c>
      <c r="M1022" t="str">
        <f t="shared" si="107"/>
        <v>M</v>
      </c>
      <c r="N1022" t="s">
        <v>2768</v>
      </c>
      <c r="O1022" t="s">
        <v>3991</v>
      </c>
      <c r="P1022" t="s">
        <v>557</v>
      </c>
      <c r="Q1022">
        <v>3</v>
      </c>
      <c r="R1022">
        <f t="shared" si="110"/>
        <v>2019</v>
      </c>
      <c r="S1022" t="s">
        <v>8</v>
      </c>
      <c r="T1022" t="s">
        <v>8</v>
      </c>
      <c r="U1022" t="s">
        <v>9006</v>
      </c>
      <c r="V1022">
        <f>VLOOKUP(P1022,'PBT Tag Rates'!$B$5:$E$34,4,FALSE)</f>
        <v>0.95971980899999998</v>
      </c>
      <c r="W1022">
        <v>1</v>
      </c>
      <c r="X1022" s="16">
        <f>IFERROR(LOOKUP(H1022,{30,43,48,53,58,63,68,73,78,83,88,93,97},{42,47,52,57,62,67,72,77,82,87,92,99,100}),999)</f>
        <v>57</v>
      </c>
      <c r="Y1022" s="19">
        <f t="shared" si="108"/>
        <v>5.6818181818181825</v>
      </c>
      <c r="Z1022" s="19">
        <f t="shared" si="111"/>
        <v>5.7284090909090919</v>
      </c>
      <c r="AA1022" s="19">
        <f t="shared" si="112"/>
        <v>17.185227272727278</v>
      </c>
      <c r="AB1022" s="19" t="s">
        <v>8886</v>
      </c>
    </row>
    <row r="1023" spans="1:28" x14ac:dyDescent="0.35">
      <c r="A1023" t="s">
        <v>1562</v>
      </c>
      <c r="B1023" t="s">
        <v>3992</v>
      </c>
      <c r="C1023" t="s">
        <v>3993</v>
      </c>
      <c r="D1023" s="1">
        <v>44814</v>
      </c>
      <c r="E1023">
        <f t="shared" si="109"/>
        <v>18</v>
      </c>
      <c r="F1023" t="s">
        <v>16</v>
      </c>
      <c r="G1023">
        <v>670</v>
      </c>
      <c r="H1023">
        <f t="shared" si="106"/>
        <v>67</v>
      </c>
      <c r="I1023" t="s">
        <v>9</v>
      </c>
      <c r="J1023">
        <v>1</v>
      </c>
      <c r="L1023" t="s">
        <v>16</v>
      </c>
      <c r="M1023" t="str">
        <f t="shared" si="107"/>
        <v>F</v>
      </c>
      <c r="N1023" t="s">
        <v>123</v>
      </c>
      <c r="O1023" t="s">
        <v>124</v>
      </c>
      <c r="P1023" t="s">
        <v>19</v>
      </c>
      <c r="Q1023">
        <v>4</v>
      </c>
      <c r="R1023">
        <f t="shared" si="110"/>
        <v>2018</v>
      </c>
      <c r="S1023" t="s">
        <v>8</v>
      </c>
      <c r="T1023" t="s">
        <v>8</v>
      </c>
      <c r="U1023" t="s">
        <v>9007</v>
      </c>
      <c r="V1023">
        <f>VLOOKUP(P1023,'PBT Tag Rates'!$B$5:$E$34,4,FALSE)</f>
        <v>0.80551598400000002</v>
      </c>
      <c r="W1023">
        <v>1</v>
      </c>
      <c r="X1023" s="16">
        <f>IFERROR(LOOKUP(H1023,{30,43,48,53,58,63,68,73,78,83,88,93,97},{42,47,52,57,62,67,72,77,82,87,92,99,100}),999)</f>
        <v>67</v>
      </c>
      <c r="Y1023" s="19">
        <f t="shared" si="108"/>
        <v>5.6818181818181825</v>
      </c>
      <c r="Z1023" s="19">
        <f t="shared" si="111"/>
        <v>5.7284090909090919</v>
      </c>
      <c r="AA1023" s="19">
        <f t="shared" si="112"/>
        <v>17.185227272727278</v>
      </c>
      <c r="AB1023" s="19" t="s">
        <v>8886</v>
      </c>
    </row>
    <row r="1024" spans="1:28" x14ac:dyDescent="0.35">
      <c r="A1024" t="s">
        <v>1562</v>
      </c>
      <c r="B1024" t="s">
        <v>3994</v>
      </c>
      <c r="C1024" t="s">
        <v>3995</v>
      </c>
      <c r="D1024" s="1">
        <v>44814</v>
      </c>
      <c r="E1024">
        <f t="shared" si="109"/>
        <v>18</v>
      </c>
      <c r="F1024" t="s">
        <v>6</v>
      </c>
      <c r="G1024">
        <v>730</v>
      </c>
      <c r="H1024">
        <f t="shared" si="106"/>
        <v>73</v>
      </c>
      <c r="I1024" t="s">
        <v>9</v>
      </c>
      <c r="J1024">
        <v>1</v>
      </c>
      <c r="L1024" t="s">
        <v>6</v>
      </c>
      <c r="M1024" t="str">
        <f t="shared" si="107"/>
        <v>M</v>
      </c>
      <c r="N1024" t="s">
        <v>3996</v>
      </c>
      <c r="O1024" t="s">
        <v>3997</v>
      </c>
      <c r="P1024" t="s">
        <v>15</v>
      </c>
      <c r="Q1024">
        <v>4</v>
      </c>
      <c r="R1024">
        <f t="shared" si="110"/>
        <v>2018</v>
      </c>
      <c r="S1024" t="s">
        <v>8</v>
      </c>
      <c r="T1024" t="s">
        <v>8</v>
      </c>
      <c r="U1024" t="s">
        <v>8858</v>
      </c>
      <c r="V1024">
        <f>VLOOKUP(P1024,'PBT Tag Rates'!$B$5:$E$34,4,FALSE)</f>
        <v>0.96828396500000002</v>
      </c>
      <c r="W1024">
        <v>1</v>
      </c>
      <c r="X1024" s="16">
        <f>IFERROR(LOOKUP(H1024,{30,43,48,53,58,63,68,73,78,83,88,93,97},{42,47,52,57,62,67,72,77,82,87,92,99,100}),999)</f>
        <v>77</v>
      </c>
      <c r="Y1024" s="19">
        <f t="shared" si="108"/>
        <v>5.6818181818181825</v>
      </c>
      <c r="Z1024" s="19">
        <f t="shared" si="111"/>
        <v>5.7284090909090919</v>
      </c>
      <c r="AA1024" s="19">
        <f t="shared" si="112"/>
        <v>17.185227272727278</v>
      </c>
      <c r="AB1024" s="19" t="s">
        <v>8887</v>
      </c>
    </row>
    <row r="1025" spans="1:28" x14ac:dyDescent="0.35">
      <c r="A1025" t="s">
        <v>1562</v>
      </c>
      <c r="B1025" t="s">
        <v>3998</v>
      </c>
      <c r="C1025" t="s">
        <v>3999</v>
      </c>
      <c r="D1025" s="1">
        <v>44814</v>
      </c>
      <c r="E1025">
        <f t="shared" si="109"/>
        <v>18</v>
      </c>
      <c r="F1025" t="s">
        <v>1569</v>
      </c>
      <c r="G1025">
        <v>660</v>
      </c>
      <c r="H1025">
        <f t="shared" si="106"/>
        <v>66</v>
      </c>
      <c r="I1025" t="s">
        <v>7</v>
      </c>
      <c r="J1025" t="s">
        <v>8</v>
      </c>
      <c r="L1025" t="s">
        <v>6</v>
      </c>
      <c r="M1025" t="str">
        <f t="shared" si="107"/>
        <v>M</v>
      </c>
      <c r="N1025" t="s">
        <v>8</v>
      </c>
      <c r="O1025" t="s">
        <v>8</v>
      </c>
      <c r="P1025" t="s">
        <v>11</v>
      </c>
      <c r="Q1025" t="s">
        <v>8</v>
      </c>
      <c r="R1025" t="str">
        <f t="shared" si="110"/>
        <v>U</v>
      </c>
      <c r="S1025" t="s">
        <v>12</v>
      </c>
      <c r="T1025">
        <v>1</v>
      </c>
      <c r="U1025" t="s">
        <v>11</v>
      </c>
      <c r="V1025" t="e">
        <f>VLOOKUP(P1025,'PBT Tag Rates'!$B$5:$E$34,4,FALSE)</f>
        <v>#N/A</v>
      </c>
      <c r="W1025">
        <v>1</v>
      </c>
      <c r="X1025" s="16">
        <f>IFERROR(LOOKUP(H1025,{30,43,48,53,58,63,68,73,78,83,88,93,97},{42,47,52,57,62,67,72,77,82,87,92,99,100}),999)</f>
        <v>67</v>
      </c>
      <c r="Y1025" s="19">
        <f t="shared" si="108"/>
        <v>5.6818181818181825</v>
      </c>
      <c r="Z1025" s="19">
        <f t="shared" si="111"/>
        <v>5.7284090909090919</v>
      </c>
      <c r="AA1025" s="19">
        <f t="shared" si="112"/>
        <v>17.185227272727278</v>
      </c>
      <c r="AB1025" s="19" t="s">
        <v>8887</v>
      </c>
    </row>
    <row r="1026" spans="1:28" x14ac:dyDescent="0.35">
      <c r="A1026" t="s">
        <v>1562</v>
      </c>
      <c r="B1026" t="s">
        <v>4000</v>
      </c>
      <c r="C1026" t="s">
        <v>4001</v>
      </c>
      <c r="D1026" s="1">
        <v>44814</v>
      </c>
      <c r="E1026">
        <f t="shared" si="109"/>
        <v>18</v>
      </c>
      <c r="F1026" t="s">
        <v>16</v>
      </c>
      <c r="G1026">
        <v>760</v>
      </c>
      <c r="H1026">
        <f t="shared" si="106"/>
        <v>76</v>
      </c>
      <c r="I1026" t="s">
        <v>9</v>
      </c>
      <c r="J1026">
        <v>1</v>
      </c>
      <c r="L1026" t="s">
        <v>16</v>
      </c>
      <c r="M1026" t="str">
        <f t="shared" si="107"/>
        <v>F</v>
      </c>
      <c r="N1026" t="s">
        <v>66</v>
      </c>
      <c r="O1026" t="s">
        <v>1736</v>
      </c>
      <c r="P1026" t="s">
        <v>19</v>
      </c>
      <c r="Q1026">
        <v>4</v>
      </c>
      <c r="R1026">
        <f t="shared" si="110"/>
        <v>2018</v>
      </c>
      <c r="S1026" t="s">
        <v>8</v>
      </c>
      <c r="T1026" t="s">
        <v>8</v>
      </c>
      <c r="U1026" t="s">
        <v>8875</v>
      </c>
      <c r="V1026">
        <f>VLOOKUP(P1026,'PBT Tag Rates'!$B$5:$E$34,4,FALSE)</f>
        <v>0.80551598400000002</v>
      </c>
      <c r="W1026">
        <v>1</v>
      </c>
      <c r="X1026" s="16">
        <f>IFERROR(LOOKUP(H1026,{30,43,48,53,58,63,68,73,78,83,88,93,97},{42,47,52,57,62,67,72,77,82,87,92,99,100}),999)</f>
        <v>77</v>
      </c>
      <c r="Y1026" s="19">
        <f t="shared" si="108"/>
        <v>5.6818181818181825</v>
      </c>
      <c r="Z1026" s="19">
        <f t="shared" si="111"/>
        <v>5.7284090909090919</v>
      </c>
      <c r="AA1026" s="19">
        <f t="shared" si="112"/>
        <v>17.185227272727278</v>
      </c>
      <c r="AB1026" s="19" t="s">
        <v>8886</v>
      </c>
    </row>
    <row r="1027" spans="1:28" x14ac:dyDescent="0.35">
      <c r="A1027" t="s">
        <v>1562</v>
      </c>
      <c r="B1027" t="s">
        <v>4002</v>
      </c>
      <c r="C1027" t="s">
        <v>4003</v>
      </c>
      <c r="D1027" s="1">
        <v>44814</v>
      </c>
      <c r="E1027">
        <f t="shared" si="109"/>
        <v>18</v>
      </c>
      <c r="F1027" t="s">
        <v>1569</v>
      </c>
      <c r="G1027">
        <v>560</v>
      </c>
      <c r="H1027">
        <f t="shared" si="106"/>
        <v>56</v>
      </c>
      <c r="I1027" t="s">
        <v>9</v>
      </c>
      <c r="J1027">
        <v>1</v>
      </c>
      <c r="L1027" t="s">
        <v>6</v>
      </c>
      <c r="M1027" t="str">
        <f t="shared" si="107"/>
        <v>M</v>
      </c>
      <c r="N1027" t="s">
        <v>1826</v>
      </c>
      <c r="O1027" t="s">
        <v>3471</v>
      </c>
      <c r="P1027" t="s">
        <v>557</v>
      </c>
      <c r="Q1027">
        <v>3</v>
      </c>
      <c r="R1027">
        <f t="shared" si="110"/>
        <v>2019</v>
      </c>
      <c r="S1027" t="s">
        <v>8</v>
      </c>
      <c r="T1027" t="s">
        <v>8</v>
      </c>
      <c r="U1027" t="s">
        <v>9006</v>
      </c>
      <c r="V1027">
        <f>VLOOKUP(P1027,'PBT Tag Rates'!$B$5:$E$34,4,FALSE)</f>
        <v>0.95971980899999998</v>
      </c>
      <c r="W1027">
        <v>1</v>
      </c>
      <c r="X1027" s="16">
        <f>IFERROR(LOOKUP(H1027,{30,43,48,53,58,63,68,73,78,83,88,93,97},{42,47,52,57,62,67,72,77,82,87,92,99,100}),999)</f>
        <v>57</v>
      </c>
      <c r="Y1027" s="19">
        <f t="shared" si="108"/>
        <v>5.6818181818181825</v>
      </c>
      <c r="Z1027" s="19">
        <f t="shared" si="111"/>
        <v>5.7284090909090919</v>
      </c>
      <c r="AA1027" s="19">
        <f t="shared" si="112"/>
        <v>17.185227272727278</v>
      </c>
      <c r="AB1027" s="19" t="s">
        <v>8886</v>
      </c>
    </row>
    <row r="1028" spans="1:28" x14ac:dyDescent="0.35">
      <c r="A1028" t="s">
        <v>1562</v>
      </c>
      <c r="B1028" t="s">
        <v>4004</v>
      </c>
      <c r="C1028" t="s">
        <v>4005</v>
      </c>
      <c r="D1028" s="1">
        <v>44814</v>
      </c>
      <c r="E1028">
        <f t="shared" si="109"/>
        <v>18</v>
      </c>
      <c r="F1028" t="s">
        <v>16</v>
      </c>
      <c r="G1028">
        <v>680</v>
      </c>
      <c r="H1028">
        <f t="shared" si="106"/>
        <v>68</v>
      </c>
      <c r="I1028" t="s">
        <v>7</v>
      </c>
      <c r="J1028" t="s">
        <v>8</v>
      </c>
      <c r="L1028" t="s">
        <v>16</v>
      </c>
      <c r="M1028" t="str">
        <f t="shared" si="107"/>
        <v>F</v>
      </c>
      <c r="N1028" t="s">
        <v>8</v>
      </c>
      <c r="O1028" t="s">
        <v>8</v>
      </c>
      <c r="P1028" t="s">
        <v>11</v>
      </c>
      <c r="Q1028" t="s">
        <v>8</v>
      </c>
      <c r="R1028" t="str">
        <f t="shared" si="110"/>
        <v>U</v>
      </c>
      <c r="S1028" t="s">
        <v>12</v>
      </c>
      <c r="T1028">
        <v>1</v>
      </c>
      <c r="U1028" t="s">
        <v>11</v>
      </c>
      <c r="V1028" t="e">
        <f>VLOOKUP(P1028,'PBT Tag Rates'!$B$5:$E$34,4,FALSE)</f>
        <v>#N/A</v>
      </c>
      <c r="W1028">
        <v>1</v>
      </c>
      <c r="X1028" s="16">
        <f>IFERROR(LOOKUP(H1028,{30,43,48,53,58,63,68,73,78,83,88,93,97},{42,47,52,57,62,67,72,77,82,87,92,99,100}),999)</f>
        <v>72</v>
      </c>
      <c r="Y1028" s="19">
        <f t="shared" si="108"/>
        <v>5.6818181818181825</v>
      </c>
      <c r="Z1028" s="19">
        <f t="shared" si="111"/>
        <v>5.7284090909090919</v>
      </c>
      <c r="AA1028" s="19">
        <f t="shared" si="112"/>
        <v>17.185227272727278</v>
      </c>
      <c r="AB1028" s="19" t="s">
        <v>8887</v>
      </c>
    </row>
    <row r="1029" spans="1:28" x14ac:dyDescent="0.35">
      <c r="A1029" t="s">
        <v>1562</v>
      </c>
      <c r="B1029" t="s">
        <v>4006</v>
      </c>
      <c r="C1029" t="s">
        <v>4007</v>
      </c>
      <c r="D1029" s="1">
        <v>44814</v>
      </c>
      <c r="E1029">
        <f t="shared" si="109"/>
        <v>18</v>
      </c>
      <c r="F1029" t="s">
        <v>1569</v>
      </c>
      <c r="G1029">
        <v>620</v>
      </c>
      <c r="H1029">
        <f t="shared" si="106"/>
        <v>62</v>
      </c>
      <c r="I1029" t="s">
        <v>7</v>
      </c>
      <c r="J1029" t="s">
        <v>8</v>
      </c>
      <c r="L1029" t="s">
        <v>6</v>
      </c>
      <c r="M1029" t="str">
        <f t="shared" si="107"/>
        <v>M</v>
      </c>
      <c r="N1029" t="s">
        <v>4008</v>
      </c>
      <c r="O1029" t="s">
        <v>4009</v>
      </c>
      <c r="P1029" t="s">
        <v>557</v>
      </c>
      <c r="Q1029">
        <v>3</v>
      </c>
      <c r="R1029">
        <f t="shared" si="110"/>
        <v>2019</v>
      </c>
      <c r="S1029" t="s">
        <v>8</v>
      </c>
      <c r="T1029" t="s">
        <v>8</v>
      </c>
      <c r="U1029" t="s">
        <v>9006</v>
      </c>
      <c r="V1029">
        <f>VLOOKUP(P1029,'PBT Tag Rates'!$B$5:$E$34,4,FALSE)</f>
        <v>0.95971980899999998</v>
      </c>
      <c r="W1029">
        <v>1</v>
      </c>
      <c r="X1029" s="16">
        <f>IFERROR(LOOKUP(H1029,{30,43,48,53,58,63,68,73,78,83,88,93,97},{42,47,52,57,62,67,72,77,82,87,92,99,100}),999)</f>
        <v>62</v>
      </c>
      <c r="Y1029" s="19">
        <f t="shared" si="108"/>
        <v>5.6818181818181825</v>
      </c>
      <c r="Z1029" s="19">
        <f t="shared" si="111"/>
        <v>5.7284090909090919</v>
      </c>
      <c r="AA1029" s="19">
        <f t="shared" si="112"/>
        <v>17.185227272727278</v>
      </c>
      <c r="AB1029" s="19" t="s">
        <v>8886</v>
      </c>
    </row>
    <row r="1030" spans="1:28" x14ac:dyDescent="0.35">
      <c r="A1030" t="s">
        <v>1562</v>
      </c>
      <c r="B1030" t="s">
        <v>4010</v>
      </c>
      <c r="C1030" t="s">
        <v>4011</v>
      </c>
      <c r="D1030" s="1">
        <v>44814</v>
      </c>
      <c r="E1030">
        <f t="shared" si="109"/>
        <v>18</v>
      </c>
      <c r="F1030" t="s">
        <v>16</v>
      </c>
      <c r="G1030">
        <v>720</v>
      </c>
      <c r="H1030">
        <f t="shared" ref="H1030:H1093" si="113">G1030/10</f>
        <v>72</v>
      </c>
      <c r="I1030" t="s">
        <v>9</v>
      </c>
      <c r="J1030" t="s">
        <v>8</v>
      </c>
      <c r="L1030" t="s">
        <v>16</v>
      </c>
      <c r="M1030" t="str">
        <f t="shared" ref="M1030:M1093" si="114">IF(L1030="U",F1030,L1030)</f>
        <v>F</v>
      </c>
      <c r="N1030" t="s">
        <v>8</v>
      </c>
      <c r="O1030" t="s">
        <v>8</v>
      </c>
      <c r="P1030" t="s">
        <v>11</v>
      </c>
      <c r="Q1030" t="s">
        <v>8</v>
      </c>
      <c r="R1030" t="str">
        <f t="shared" si="110"/>
        <v>U</v>
      </c>
      <c r="S1030" t="s">
        <v>12</v>
      </c>
      <c r="T1030">
        <v>1</v>
      </c>
      <c r="U1030" t="s">
        <v>8890</v>
      </c>
      <c r="V1030" t="e">
        <f>VLOOKUP(P1030,'PBT Tag Rates'!$B$5:$E$34,4,FALSE)</f>
        <v>#N/A</v>
      </c>
      <c r="W1030">
        <v>1</v>
      </c>
      <c r="X1030" s="16">
        <f>IFERROR(LOOKUP(H1030,{30,43,48,53,58,63,68,73,78,83,88,93,97},{42,47,52,57,62,67,72,77,82,87,92,99,100}),999)</f>
        <v>72</v>
      </c>
      <c r="Y1030" s="19">
        <f t="shared" ref="Y1030:Y1093" si="115">IF(D1030&lt;$D$3,W1030/$Y$3,W1030/$Y$4)</f>
        <v>5.6818181818181825</v>
      </c>
      <c r="Z1030" s="19">
        <f t="shared" si="111"/>
        <v>5.7284090909090919</v>
      </c>
      <c r="AA1030" s="19">
        <f t="shared" si="112"/>
        <v>17.185227272727278</v>
      </c>
      <c r="AB1030" s="19" t="s">
        <v>8887</v>
      </c>
    </row>
    <row r="1031" spans="1:28" x14ac:dyDescent="0.35">
      <c r="A1031" t="s">
        <v>1562</v>
      </c>
      <c r="B1031" t="s">
        <v>4012</v>
      </c>
      <c r="C1031" t="s">
        <v>4013</v>
      </c>
      <c r="D1031" s="1">
        <v>44814</v>
      </c>
      <c r="E1031">
        <f t="shared" ref="E1031:E1094" si="116">IF(D1031&lt;=$D$3,60,18)</f>
        <v>18</v>
      </c>
      <c r="F1031" t="s">
        <v>1569</v>
      </c>
      <c r="G1031">
        <v>680</v>
      </c>
      <c r="H1031">
        <f t="shared" si="113"/>
        <v>68</v>
      </c>
      <c r="I1031" t="s">
        <v>9</v>
      </c>
      <c r="J1031">
        <v>1</v>
      </c>
      <c r="L1031" t="s">
        <v>6</v>
      </c>
      <c r="M1031" t="str">
        <f t="shared" si="114"/>
        <v>M</v>
      </c>
      <c r="N1031" t="s">
        <v>1329</v>
      </c>
      <c r="O1031" t="s">
        <v>1330</v>
      </c>
      <c r="P1031" t="s">
        <v>557</v>
      </c>
      <c r="Q1031">
        <v>3</v>
      </c>
      <c r="R1031">
        <f t="shared" ref="R1031:R1094" si="117">IFERROR($R$3-Q1031,"U")</f>
        <v>2019</v>
      </c>
      <c r="S1031" t="s">
        <v>8</v>
      </c>
      <c r="T1031" t="s">
        <v>8</v>
      </c>
      <c r="U1031" t="s">
        <v>9089</v>
      </c>
      <c r="V1031">
        <f>VLOOKUP(P1031,'PBT Tag Rates'!$B$5:$E$34,4,FALSE)</f>
        <v>0.95971980899999998</v>
      </c>
      <c r="W1031">
        <v>1</v>
      </c>
      <c r="X1031" s="16">
        <f>IFERROR(LOOKUP(H1031,{30,43,48,53,58,63,68,73,78,83,88,93,97},{42,47,52,57,62,67,72,77,82,87,92,99,100}),999)</f>
        <v>72</v>
      </c>
      <c r="Y1031" s="19">
        <f t="shared" si="115"/>
        <v>5.6818181818181825</v>
      </c>
      <c r="Z1031" s="19">
        <f t="shared" ref="Z1031:Z1094" si="118">Y1031*(1+$Z$4)</f>
        <v>5.7284090909090919</v>
      </c>
      <c r="AA1031" s="19">
        <f t="shared" ref="AA1031:AA1094" si="119">IF(D1031&lt;$D$3,Z1031/$AA$3,Z1031/$AA$4)</f>
        <v>17.185227272727278</v>
      </c>
      <c r="AB1031" s="19" t="s">
        <v>8887</v>
      </c>
    </row>
    <row r="1032" spans="1:28" x14ac:dyDescent="0.35">
      <c r="A1032" t="s">
        <v>1562</v>
      </c>
      <c r="B1032" t="s">
        <v>4014</v>
      </c>
      <c r="C1032" t="s">
        <v>4015</v>
      </c>
      <c r="D1032" s="1">
        <v>44814</v>
      </c>
      <c r="E1032">
        <f t="shared" si="116"/>
        <v>18</v>
      </c>
      <c r="F1032" t="s">
        <v>16</v>
      </c>
      <c r="G1032">
        <v>700</v>
      </c>
      <c r="H1032">
        <f t="shared" si="113"/>
        <v>70</v>
      </c>
      <c r="I1032" t="s">
        <v>7</v>
      </c>
      <c r="J1032" t="s">
        <v>8</v>
      </c>
      <c r="L1032" t="s">
        <v>16</v>
      </c>
      <c r="M1032" t="str">
        <f t="shared" si="114"/>
        <v>F</v>
      </c>
      <c r="N1032" t="s">
        <v>4016</v>
      </c>
      <c r="O1032" t="s">
        <v>4017</v>
      </c>
      <c r="P1032" t="s">
        <v>557</v>
      </c>
      <c r="Q1032">
        <v>3</v>
      </c>
      <c r="R1032">
        <f t="shared" si="117"/>
        <v>2019</v>
      </c>
      <c r="S1032" t="s">
        <v>8</v>
      </c>
      <c r="T1032" t="s">
        <v>8</v>
      </c>
      <c r="U1032" t="s">
        <v>9006</v>
      </c>
      <c r="V1032">
        <f>VLOOKUP(P1032,'PBT Tag Rates'!$B$5:$E$34,4,FALSE)</f>
        <v>0.95971980899999998</v>
      </c>
      <c r="W1032">
        <v>1</v>
      </c>
      <c r="X1032" s="16">
        <f>IFERROR(LOOKUP(H1032,{30,43,48,53,58,63,68,73,78,83,88,93,97},{42,47,52,57,62,67,72,77,82,87,92,99,100}),999)</f>
        <v>72</v>
      </c>
      <c r="Y1032" s="19">
        <f t="shared" si="115"/>
        <v>5.6818181818181825</v>
      </c>
      <c r="Z1032" s="19">
        <f t="shared" si="118"/>
        <v>5.7284090909090919</v>
      </c>
      <c r="AA1032" s="19">
        <f t="shared" si="119"/>
        <v>17.185227272727278</v>
      </c>
      <c r="AB1032" s="19" t="s">
        <v>8886</v>
      </c>
    </row>
    <row r="1033" spans="1:28" x14ac:dyDescent="0.35">
      <c r="A1033" t="s">
        <v>1562</v>
      </c>
      <c r="B1033" t="s">
        <v>4018</v>
      </c>
      <c r="C1033" t="s">
        <v>4019</v>
      </c>
      <c r="D1033" s="1">
        <v>44814</v>
      </c>
      <c r="E1033">
        <f t="shared" si="116"/>
        <v>18</v>
      </c>
      <c r="F1033" t="s">
        <v>1569</v>
      </c>
      <c r="G1033">
        <v>490</v>
      </c>
      <c r="H1033">
        <f t="shared" si="113"/>
        <v>49</v>
      </c>
      <c r="I1033" t="s">
        <v>7</v>
      </c>
      <c r="J1033" t="s">
        <v>8</v>
      </c>
      <c r="L1033" t="s">
        <v>6</v>
      </c>
      <c r="M1033" t="str">
        <f t="shared" si="114"/>
        <v>M</v>
      </c>
      <c r="N1033" t="s">
        <v>4020</v>
      </c>
      <c r="O1033" t="s">
        <v>4021</v>
      </c>
      <c r="P1033" t="s">
        <v>2035</v>
      </c>
      <c r="Q1033">
        <v>2</v>
      </c>
      <c r="R1033">
        <f t="shared" si="117"/>
        <v>2020</v>
      </c>
      <c r="S1033" t="s">
        <v>8</v>
      </c>
      <c r="T1033" t="s">
        <v>8</v>
      </c>
      <c r="U1033" t="s">
        <v>9006</v>
      </c>
      <c r="V1033">
        <f>VLOOKUP(P1033,'PBT Tag Rates'!$B$5:$E$34,4,FALSE)</f>
        <v>0.98961045999999997</v>
      </c>
      <c r="W1033">
        <v>1</v>
      </c>
      <c r="X1033" s="16">
        <f>IFERROR(LOOKUP(H1033,{30,43,48,53,58,63,68,73,78,83,88,93,97},{42,47,52,57,62,67,72,77,82,87,92,99,100}),999)</f>
        <v>52</v>
      </c>
      <c r="Y1033" s="19">
        <f t="shared" si="115"/>
        <v>5.6818181818181825</v>
      </c>
      <c r="Z1033" s="19">
        <f t="shared" si="118"/>
        <v>5.7284090909090919</v>
      </c>
      <c r="AA1033" s="19">
        <f t="shared" si="119"/>
        <v>17.185227272727278</v>
      </c>
      <c r="AB1033" s="19" t="s">
        <v>8886</v>
      </c>
    </row>
    <row r="1034" spans="1:28" x14ac:dyDescent="0.35">
      <c r="A1034" t="s">
        <v>1562</v>
      </c>
      <c r="B1034" t="s">
        <v>4022</v>
      </c>
      <c r="C1034" t="s">
        <v>4023</v>
      </c>
      <c r="D1034" s="1">
        <v>44814</v>
      </c>
      <c r="E1034">
        <f t="shared" si="116"/>
        <v>18</v>
      </c>
      <c r="F1034" t="s">
        <v>16</v>
      </c>
      <c r="G1034">
        <v>780</v>
      </c>
      <c r="H1034">
        <f t="shared" si="113"/>
        <v>78</v>
      </c>
      <c r="I1034" t="s">
        <v>9</v>
      </c>
      <c r="J1034">
        <v>1</v>
      </c>
      <c r="L1034" t="s">
        <v>16</v>
      </c>
      <c r="M1034" t="str">
        <f t="shared" si="114"/>
        <v>F</v>
      </c>
      <c r="N1034" t="s">
        <v>8</v>
      </c>
      <c r="O1034" t="s">
        <v>8</v>
      </c>
      <c r="P1034" t="s">
        <v>11</v>
      </c>
      <c r="Q1034" t="s">
        <v>8</v>
      </c>
      <c r="R1034" t="str">
        <f t="shared" si="117"/>
        <v>U</v>
      </c>
      <c r="S1034" t="s">
        <v>12</v>
      </c>
      <c r="T1034">
        <v>1</v>
      </c>
      <c r="U1034" t="s">
        <v>8890</v>
      </c>
      <c r="V1034" t="e">
        <f>VLOOKUP(P1034,'PBT Tag Rates'!$B$5:$E$34,4,FALSE)</f>
        <v>#N/A</v>
      </c>
      <c r="W1034">
        <v>1</v>
      </c>
      <c r="X1034" s="16">
        <f>IFERROR(LOOKUP(H1034,{30,43,48,53,58,63,68,73,78,83,88,93,97},{42,47,52,57,62,67,72,77,82,87,92,99,100}),999)</f>
        <v>82</v>
      </c>
      <c r="Y1034" s="19">
        <f t="shared" si="115"/>
        <v>5.6818181818181825</v>
      </c>
      <c r="Z1034" s="19">
        <f t="shared" si="118"/>
        <v>5.7284090909090919</v>
      </c>
      <c r="AA1034" s="19">
        <f t="shared" si="119"/>
        <v>17.185227272727278</v>
      </c>
      <c r="AB1034" s="19" t="s">
        <v>8887</v>
      </c>
    </row>
    <row r="1035" spans="1:28" x14ac:dyDescent="0.35">
      <c r="A1035" t="s">
        <v>1562</v>
      </c>
      <c r="B1035" t="s">
        <v>4024</v>
      </c>
      <c r="C1035" t="s">
        <v>4025</v>
      </c>
      <c r="D1035" s="1">
        <v>44814</v>
      </c>
      <c r="E1035">
        <f t="shared" si="116"/>
        <v>18</v>
      </c>
      <c r="F1035" t="s">
        <v>1569</v>
      </c>
      <c r="G1035">
        <v>670</v>
      </c>
      <c r="H1035">
        <f t="shared" si="113"/>
        <v>67</v>
      </c>
      <c r="I1035" t="s">
        <v>7</v>
      </c>
      <c r="J1035" t="s">
        <v>8</v>
      </c>
      <c r="L1035" t="s">
        <v>6</v>
      </c>
      <c r="M1035" t="str">
        <f t="shared" si="114"/>
        <v>M</v>
      </c>
      <c r="N1035" t="s">
        <v>4026</v>
      </c>
      <c r="O1035" t="s">
        <v>4027</v>
      </c>
      <c r="P1035" t="s">
        <v>557</v>
      </c>
      <c r="Q1035">
        <v>3</v>
      </c>
      <c r="R1035">
        <f t="shared" si="117"/>
        <v>2019</v>
      </c>
      <c r="S1035" t="s">
        <v>8</v>
      </c>
      <c r="T1035" t="s">
        <v>8</v>
      </c>
      <c r="U1035" t="s">
        <v>9090</v>
      </c>
      <c r="V1035">
        <f>VLOOKUP(P1035,'PBT Tag Rates'!$B$5:$E$34,4,FALSE)</f>
        <v>0.95971980899999998</v>
      </c>
      <c r="W1035">
        <v>1</v>
      </c>
      <c r="X1035" s="16">
        <f>IFERROR(LOOKUP(H1035,{30,43,48,53,58,63,68,73,78,83,88,93,97},{42,47,52,57,62,67,72,77,82,87,92,99,100}),999)</f>
        <v>67</v>
      </c>
      <c r="Y1035" s="19">
        <f t="shared" si="115"/>
        <v>5.6818181818181825</v>
      </c>
      <c r="Z1035" s="19">
        <f t="shared" si="118"/>
        <v>5.7284090909090919</v>
      </c>
      <c r="AA1035" s="19">
        <f t="shared" si="119"/>
        <v>17.185227272727278</v>
      </c>
      <c r="AB1035" s="19" t="s">
        <v>8887</v>
      </c>
    </row>
    <row r="1036" spans="1:28" x14ac:dyDescent="0.35">
      <c r="A1036" t="s">
        <v>1562</v>
      </c>
      <c r="B1036" t="s">
        <v>4028</v>
      </c>
      <c r="C1036" t="s">
        <v>4029</v>
      </c>
      <c r="D1036" s="1">
        <v>44814</v>
      </c>
      <c r="E1036">
        <f t="shared" si="116"/>
        <v>18</v>
      </c>
      <c r="F1036" t="s">
        <v>1569</v>
      </c>
      <c r="G1036">
        <v>600</v>
      </c>
      <c r="H1036">
        <f t="shared" si="113"/>
        <v>60</v>
      </c>
      <c r="I1036" t="s">
        <v>7</v>
      </c>
      <c r="J1036" t="s">
        <v>8</v>
      </c>
      <c r="L1036" t="s">
        <v>6</v>
      </c>
      <c r="M1036" t="str">
        <f t="shared" si="114"/>
        <v>M</v>
      </c>
      <c r="N1036" t="s">
        <v>4030</v>
      </c>
      <c r="O1036" t="s">
        <v>4031</v>
      </c>
      <c r="P1036" t="s">
        <v>557</v>
      </c>
      <c r="Q1036">
        <v>3</v>
      </c>
      <c r="R1036">
        <f t="shared" si="117"/>
        <v>2019</v>
      </c>
      <c r="S1036" t="s">
        <v>8</v>
      </c>
      <c r="T1036" t="s">
        <v>8</v>
      </c>
      <c r="U1036" t="s">
        <v>9084</v>
      </c>
      <c r="V1036">
        <f>VLOOKUP(P1036,'PBT Tag Rates'!$B$5:$E$34,4,FALSE)</f>
        <v>0.95971980899999998</v>
      </c>
      <c r="W1036">
        <v>1</v>
      </c>
      <c r="X1036" s="16">
        <f>IFERROR(LOOKUP(H1036,{30,43,48,53,58,63,68,73,78,83,88,93,97},{42,47,52,57,62,67,72,77,82,87,92,99,100}),999)</f>
        <v>62</v>
      </c>
      <c r="Y1036" s="19">
        <f t="shared" si="115"/>
        <v>5.6818181818181825</v>
      </c>
      <c r="Z1036" s="19">
        <f t="shared" si="118"/>
        <v>5.7284090909090919</v>
      </c>
      <c r="AA1036" s="19">
        <f t="shared" si="119"/>
        <v>17.185227272727278</v>
      </c>
      <c r="AB1036" s="19" t="s">
        <v>8887</v>
      </c>
    </row>
    <row r="1037" spans="1:28" x14ac:dyDescent="0.35">
      <c r="A1037" t="s">
        <v>1562</v>
      </c>
      <c r="B1037" t="s">
        <v>4032</v>
      </c>
      <c r="C1037" t="s">
        <v>4033</v>
      </c>
      <c r="D1037" s="1">
        <v>44814</v>
      </c>
      <c r="E1037">
        <f t="shared" si="116"/>
        <v>18</v>
      </c>
      <c r="F1037" t="s">
        <v>1569</v>
      </c>
      <c r="G1037">
        <v>600</v>
      </c>
      <c r="H1037">
        <f t="shared" si="113"/>
        <v>60</v>
      </c>
      <c r="I1037" t="s">
        <v>9</v>
      </c>
      <c r="J1037">
        <v>1</v>
      </c>
      <c r="L1037" t="s">
        <v>6</v>
      </c>
      <c r="M1037" t="str">
        <f t="shared" si="114"/>
        <v>M</v>
      </c>
      <c r="N1037" t="s">
        <v>1238</v>
      </c>
      <c r="O1037" t="s">
        <v>4034</v>
      </c>
      <c r="P1037" t="s">
        <v>557</v>
      </c>
      <c r="Q1037">
        <v>3</v>
      </c>
      <c r="R1037">
        <f t="shared" si="117"/>
        <v>2019</v>
      </c>
      <c r="S1037" t="s">
        <v>8</v>
      </c>
      <c r="T1037" t="s">
        <v>8</v>
      </c>
      <c r="U1037" t="s">
        <v>9085</v>
      </c>
      <c r="V1037">
        <f>VLOOKUP(P1037,'PBT Tag Rates'!$B$5:$E$34,4,FALSE)</f>
        <v>0.95971980899999998</v>
      </c>
      <c r="W1037">
        <v>1</v>
      </c>
      <c r="X1037" s="16">
        <f>IFERROR(LOOKUP(H1037,{30,43,48,53,58,63,68,73,78,83,88,93,97},{42,47,52,57,62,67,72,77,82,87,92,99,100}),999)</f>
        <v>62</v>
      </c>
      <c r="Y1037" s="19">
        <f t="shared" si="115"/>
        <v>5.6818181818181825</v>
      </c>
      <c r="Z1037" s="19">
        <f t="shared" si="118"/>
        <v>5.7284090909090919</v>
      </c>
      <c r="AA1037" s="19">
        <f t="shared" si="119"/>
        <v>17.185227272727278</v>
      </c>
      <c r="AB1037" s="19" t="s">
        <v>8887</v>
      </c>
    </row>
    <row r="1038" spans="1:28" x14ac:dyDescent="0.35">
      <c r="A1038" t="s">
        <v>1562</v>
      </c>
      <c r="B1038" t="s">
        <v>4035</v>
      </c>
      <c r="C1038" t="s">
        <v>4036</v>
      </c>
      <c r="D1038" s="1">
        <v>44814</v>
      </c>
      <c r="E1038">
        <f t="shared" si="116"/>
        <v>18</v>
      </c>
      <c r="F1038" t="s">
        <v>1569</v>
      </c>
      <c r="G1038">
        <v>440</v>
      </c>
      <c r="H1038">
        <f t="shared" si="113"/>
        <v>44</v>
      </c>
      <c r="I1038" t="s">
        <v>9</v>
      </c>
      <c r="J1038">
        <v>1</v>
      </c>
      <c r="L1038" t="s">
        <v>6</v>
      </c>
      <c r="M1038" t="str">
        <f t="shared" si="114"/>
        <v>M</v>
      </c>
      <c r="N1038" t="s">
        <v>4037</v>
      </c>
      <c r="O1038" t="s">
        <v>4038</v>
      </c>
      <c r="P1038" t="s">
        <v>2035</v>
      </c>
      <c r="Q1038">
        <v>2</v>
      </c>
      <c r="R1038">
        <f t="shared" si="117"/>
        <v>2020</v>
      </c>
      <c r="S1038" t="s">
        <v>8</v>
      </c>
      <c r="T1038" t="s">
        <v>8</v>
      </c>
      <c r="U1038" t="s">
        <v>8974</v>
      </c>
      <c r="V1038">
        <f>VLOOKUP(P1038,'PBT Tag Rates'!$B$5:$E$34,4,FALSE)</f>
        <v>0.98961045999999997</v>
      </c>
      <c r="W1038">
        <v>1</v>
      </c>
      <c r="X1038" s="16">
        <f>IFERROR(LOOKUP(H1038,{30,43,48,53,58,63,68,73,78,83,88,93,97},{42,47,52,57,62,67,72,77,82,87,92,99,100}),999)</f>
        <v>47</v>
      </c>
      <c r="Y1038" s="19">
        <f t="shared" si="115"/>
        <v>5.6818181818181825</v>
      </c>
      <c r="Z1038" s="19">
        <f t="shared" si="118"/>
        <v>5.7284090909090919</v>
      </c>
      <c r="AA1038" s="19">
        <f t="shared" si="119"/>
        <v>17.185227272727278</v>
      </c>
      <c r="AB1038" s="19" t="s">
        <v>8887</v>
      </c>
    </row>
    <row r="1039" spans="1:28" x14ac:dyDescent="0.35">
      <c r="A1039" t="s">
        <v>1562</v>
      </c>
      <c r="B1039" t="s">
        <v>4039</v>
      </c>
      <c r="C1039" t="s">
        <v>4040</v>
      </c>
      <c r="D1039" s="1">
        <v>44814</v>
      </c>
      <c r="E1039">
        <f t="shared" si="116"/>
        <v>18</v>
      </c>
      <c r="F1039" t="s">
        <v>16</v>
      </c>
      <c r="G1039">
        <v>800</v>
      </c>
      <c r="H1039">
        <f t="shared" si="113"/>
        <v>80</v>
      </c>
      <c r="I1039" t="s">
        <v>7</v>
      </c>
      <c r="J1039" t="s">
        <v>8</v>
      </c>
      <c r="L1039" t="s">
        <v>16</v>
      </c>
      <c r="M1039" t="str">
        <f t="shared" si="114"/>
        <v>F</v>
      </c>
      <c r="N1039" t="s">
        <v>4041</v>
      </c>
      <c r="O1039" t="s">
        <v>4042</v>
      </c>
      <c r="P1039" t="s">
        <v>15</v>
      </c>
      <c r="Q1039">
        <v>4</v>
      </c>
      <c r="R1039">
        <f t="shared" si="117"/>
        <v>2018</v>
      </c>
      <c r="S1039" t="s">
        <v>8</v>
      </c>
      <c r="T1039" t="s">
        <v>8</v>
      </c>
      <c r="U1039" t="s">
        <v>8975</v>
      </c>
      <c r="V1039">
        <f>VLOOKUP(P1039,'PBT Tag Rates'!$B$5:$E$34,4,FALSE)</f>
        <v>0.96828396500000002</v>
      </c>
      <c r="W1039">
        <v>1</v>
      </c>
      <c r="X1039" s="16">
        <f>IFERROR(LOOKUP(H1039,{30,43,48,53,58,63,68,73,78,83,88,93,97},{42,47,52,57,62,67,72,77,82,87,92,99,100}),999)</f>
        <v>82</v>
      </c>
      <c r="Y1039" s="19">
        <f t="shared" si="115"/>
        <v>5.6818181818181825</v>
      </c>
      <c r="Z1039" s="19">
        <f t="shared" si="118"/>
        <v>5.7284090909090919</v>
      </c>
      <c r="AA1039" s="19">
        <f t="shared" si="119"/>
        <v>17.185227272727278</v>
      </c>
      <c r="AB1039" s="19" t="s">
        <v>8887</v>
      </c>
    </row>
    <row r="1040" spans="1:28" x14ac:dyDescent="0.35">
      <c r="A1040" t="s">
        <v>1562</v>
      </c>
      <c r="B1040" t="s">
        <v>4043</v>
      </c>
      <c r="C1040" t="s">
        <v>4044</v>
      </c>
      <c r="D1040" s="1">
        <v>44814</v>
      </c>
      <c r="E1040">
        <f t="shared" si="116"/>
        <v>18</v>
      </c>
      <c r="F1040" t="s">
        <v>16</v>
      </c>
      <c r="G1040">
        <v>680</v>
      </c>
      <c r="H1040">
        <f t="shared" si="113"/>
        <v>68</v>
      </c>
      <c r="I1040" t="s">
        <v>9</v>
      </c>
      <c r="J1040">
        <v>1</v>
      </c>
      <c r="L1040" t="s">
        <v>16</v>
      </c>
      <c r="M1040" t="str">
        <f t="shared" si="114"/>
        <v>F</v>
      </c>
      <c r="N1040" t="s">
        <v>113</v>
      </c>
      <c r="O1040" t="s">
        <v>2544</v>
      </c>
      <c r="P1040" t="s">
        <v>19</v>
      </c>
      <c r="Q1040">
        <v>4</v>
      </c>
      <c r="R1040">
        <f t="shared" si="117"/>
        <v>2018</v>
      </c>
      <c r="S1040" t="s">
        <v>8</v>
      </c>
      <c r="T1040" t="s">
        <v>8</v>
      </c>
      <c r="U1040" t="s">
        <v>9007</v>
      </c>
      <c r="V1040">
        <f>VLOOKUP(P1040,'PBT Tag Rates'!$B$5:$E$34,4,FALSE)</f>
        <v>0.80551598400000002</v>
      </c>
      <c r="W1040">
        <v>1</v>
      </c>
      <c r="X1040" s="16">
        <f>IFERROR(LOOKUP(H1040,{30,43,48,53,58,63,68,73,78,83,88,93,97},{42,47,52,57,62,67,72,77,82,87,92,99,100}),999)</f>
        <v>72</v>
      </c>
      <c r="Y1040" s="19">
        <f t="shared" si="115"/>
        <v>5.6818181818181825</v>
      </c>
      <c r="Z1040" s="19">
        <f t="shared" si="118"/>
        <v>5.7284090909090919</v>
      </c>
      <c r="AA1040" s="19">
        <f t="shared" si="119"/>
        <v>17.185227272727278</v>
      </c>
      <c r="AB1040" s="19" t="s">
        <v>8886</v>
      </c>
    </row>
    <row r="1041" spans="1:28" x14ac:dyDescent="0.35">
      <c r="A1041" t="s">
        <v>1562</v>
      </c>
      <c r="B1041" t="s">
        <v>4045</v>
      </c>
      <c r="C1041" t="s">
        <v>4046</v>
      </c>
      <c r="D1041" s="1">
        <v>44814</v>
      </c>
      <c r="E1041">
        <f t="shared" si="116"/>
        <v>18</v>
      </c>
      <c r="F1041" t="s">
        <v>16</v>
      </c>
      <c r="G1041">
        <v>810</v>
      </c>
      <c r="H1041">
        <f t="shared" si="113"/>
        <v>81</v>
      </c>
      <c r="I1041" t="s">
        <v>7</v>
      </c>
      <c r="J1041" t="s">
        <v>8</v>
      </c>
      <c r="L1041" t="s">
        <v>16</v>
      </c>
      <c r="M1041" t="str">
        <f t="shared" si="114"/>
        <v>F</v>
      </c>
      <c r="N1041" t="s">
        <v>8</v>
      </c>
      <c r="O1041" t="s">
        <v>8</v>
      </c>
      <c r="P1041" t="s">
        <v>11</v>
      </c>
      <c r="Q1041" t="s">
        <v>8</v>
      </c>
      <c r="R1041" t="str">
        <f t="shared" si="117"/>
        <v>U</v>
      </c>
      <c r="S1041" t="s">
        <v>12</v>
      </c>
      <c r="T1041">
        <v>1</v>
      </c>
      <c r="U1041" t="s">
        <v>11</v>
      </c>
      <c r="V1041" t="e">
        <f>VLOOKUP(P1041,'PBT Tag Rates'!$B$5:$E$34,4,FALSE)</f>
        <v>#N/A</v>
      </c>
      <c r="W1041">
        <v>1</v>
      </c>
      <c r="X1041" s="16">
        <f>IFERROR(LOOKUP(H1041,{30,43,48,53,58,63,68,73,78,83,88,93,97},{42,47,52,57,62,67,72,77,82,87,92,99,100}),999)</f>
        <v>82</v>
      </c>
      <c r="Y1041" s="19">
        <f t="shared" si="115"/>
        <v>5.6818181818181825</v>
      </c>
      <c r="Z1041" s="19">
        <f t="shared" si="118"/>
        <v>5.7284090909090919</v>
      </c>
      <c r="AA1041" s="19">
        <f t="shared" si="119"/>
        <v>17.185227272727278</v>
      </c>
      <c r="AB1041" s="19" t="s">
        <v>8887</v>
      </c>
    </row>
    <row r="1042" spans="1:28" x14ac:dyDescent="0.35">
      <c r="A1042" t="s">
        <v>1562</v>
      </c>
      <c r="B1042" t="s">
        <v>4047</v>
      </c>
      <c r="C1042" t="s">
        <v>4048</v>
      </c>
      <c r="D1042" s="1">
        <v>44814</v>
      </c>
      <c r="E1042">
        <f t="shared" si="116"/>
        <v>18</v>
      </c>
      <c r="F1042" t="s">
        <v>1569</v>
      </c>
      <c r="G1042">
        <v>600</v>
      </c>
      <c r="H1042">
        <f t="shared" si="113"/>
        <v>60</v>
      </c>
      <c r="I1042" t="s">
        <v>7</v>
      </c>
      <c r="J1042" t="s">
        <v>8</v>
      </c>
      <c r="L1042" t="s">
        <v>6</v>
      </c>
      <c r="M1042" t="str">
        <f t="shared" si="114"/>
        <v>M</v>
      </c>
      <c r="N1042" t="s">
        <v>1347</v>
      </c>
      <c r="O1042" t="s">
        <v>1348</v>
      </c>
      <c r="P1042" t="s">
        <v>557</v>
      </c>
      <c r="Q1042">
        <v>3</v>
      </c>
      <c r="R1042">
        <f t="shared" si="117"/>
        <v>2019</v>
      </c>
      <c r="S1042" t="s">
        <v>8</v>
      </c>
      <c r="T1042" t="s">
        <v>8</v>
      </c>
      <c r="U1042" t="s">
        <v>9006</v>
      </c>
      <c r="V1042">
        <f>VLOOKUP(P1042,'PBT Tag Rates'!$B$5:$E$34,4,FALSE)</f>
        <v>0.95971980899999998</v>
      </c>
      <c r="W1042">
        <v>1</v>
      </c>
      <c r="X1042" s="16">
        <f>IFERROR(LOOKUP(H1042,{30,43,48,53,58,63,68,73,78,83,88,93,97},{42,47,52,57,62,67,72,77,82,87,92,99,100}),999)</f>
        <v>62</v>
      </c>
      <c r="Y1042" s="19">
        <f t="shared" si="115"/>
        <v>5.6818181818181825</v>
      </c>
      <c r="Z1042" s="19">
        <f t="shared" si="118"/>
        <v>5.7284090909090919</v>
      </c>
      <c r="AA1042" s="19">
        <f t="shared" si="119"/>
        <v>17.185227272727278</v>
      </c>
      <c r="AB1042" s="19" t="s">
        <v>8886</v>
      </c>
    </row>
    <row r="1043" spans="1:28" x14ac:dyDescent="0.35">
      <c r="A1043" t="s">
        <v>1562</v>
      </c>
      <c r="B1043" t="s">
        <v>4049</v>
      </c>
      <c r="C1043" t="s">
        <v>4050</v>
      </c>
      <c r="D1043" s="1">
        <v>44814</v>
      </c>
      <c r="E1043">
        <f t="shared" si="116"/>
        <v>18</v>
      </c>
      <c r="F1043" t="s">
        <v>16</v>
      </c>
      <c r="G1043">
        <v>820</v>
      </c>
      <c r="H1043">
        <f t="shared" si="113"/>
        <v>82</v>
      </c>
      <c r="I1043" t="s">
        <v>7</v>
      </c>
      <c r="J1043" t="s">
        <v>8</v>
      </c>
      <c r="L1043" t="s">
        <v>16</v>
      </c>
      <c r="M1043" t="str">
        <f t="shared" si="114"/>
        <v>F</v>
      </c>
      <c r="N1043" t="s">
        <v>4051</v>
      </c>
      <c r="O1043" t="s">
        <v>4052</v>
      </c>
      <c r="P1043" t="s">
        <v>15</v>
      </c>
      <c r="Q1043">
        <v>4</v>
      </c>
      <c r="R1043">
        <f t="shared" si="117"/>
        <v>2018</v>
      </c>
      <c r="S1043" t="s">
        <v>8</v>
      </c>
      <c r="T1043" t="s">
        <v>8</v>
      </c>
      <c r="U1043" t="s">
        <v>8858</v>
      </c>
      <c r="V1043">
        <f>VLOOKUP(P1043,'PBT Tag Rates'!$B$5:$E$34,4,FALSE)</f>
        <v>0.96828396500000002</v>
      </c>
      <c r="W1043">
        <v>1</v>
      </c>
      <c r="X1043" s="16">
        <f>IFERROR(LOOKUP(H1043,{30,43,48,53,58,63,68,73,78,83,88,93,97},{42,47,52,57,62,67,72,77,82,87,92,99,100}),999)</f>
        <v>82</v>
      </c>
      <c r="Y1043" s="19">
        <f t="shared" si="115"/>
        <v>5.6818181818181825</v>
      </c>
      <c r="Z1043" s="19">
        <f t="shared" si="118"/>
        <v>5.7284090909090919</v>
      </c>
      <c r="AA1043" s="19">
        <f t="shared" si="119"/>
        <v>17.185227272727278</v>
      </c>
      <c r="AB1043" s="19" t="s">
        <v>8887</v>
      </c>
    </row>
    <row r="1044" spans="1:28" x14ac:dyDescent="0.35">
      <c r="A1044" t="s">
        <v>1562</v>
      </c>
      <c r="B1044" t="s">
        <v>4053</v>
      </c>
      <c r="C1044" t="s">
        <v>4054</v>
      </c>
      <c r="D1044" s="1">
        <v>44814</v>
      </c>
      <c r="E1044">
        <f t="shared" si="116"/>
        <v>18</v>
      </c>
      <c r="F1044" t="s">
        <v>1569</v>
      </c>
      <c r="G1044">
        <v>590</v>
      </c>
      <c r="H1044">
        <f t="shared" si="113"/>
        <v>59</v>
      </c>
      <c r="I1044" t="s">
        <v>7</v>
      </c>
      <c r="J1044" t="s">
        <v>8</v>
      </c>
      <c r="L1044" t="s">
        <v>6</v>
      </c>
      <c r="M1044" t="str">
        <f t="shared" si="114"/>
        <v>M</v>
      </c>
      <c r="N1044" t="s">
        <v>3429</v>
      </c>
      <c r="O1044" t="s">
        <v>4055</v>
      </c>
      <c r="P1044" t="s">
        <v>557</v>
      </c>
      <c r="Q1044">
        <v>3</v>
      </c>
      <c r="R1044">
        <f t="shared" si="117"/>
        <v>2019</v>
      </c>
      <c r="S1044" t="s">
        <v>8</v>
      </c>
      <c r="T1044" t="s">
        <v>8</v>
      </c>
      <c r="U1044" t="s">
        <v>9090</v>
      </c>
      <c r="V1044">
        <f>VLOOKUP(P1044,'PBT Tag Rates'!$B$5:$E$34,4,FALSE)</f>
        <v>0.95971980899999998</v>
      </c>
      <c r="W1044">
        <v>1</v>
      </c>
      <c r="X1044" s="16">
        <f>IFERROR(LOOKUP(H1044,{30,43,48,53,58,63,68,73,78,83,88,93,97},{42,47,52,57,62,67,72,77,82,87,92,99,100}),999)</f>
        <v>62</v>
      </c>
      <c r="Y1044" s="19">
        <f t="shared" si="115"/>
        <v>5.6818181818181825</v>
      </c>
      <c r="Z1044" s="19">
        <f t="shared" si="118"/>
        <v>5.7284090909090919</v>
      </c>
      <c r="AA1044" s="19">
        <f t="shared" si="119"/>
        <v>17.185227272727278</v>
      </c>
      <c r="AB1044" s="19" t="s">
        <v>8887</v>
      </c>
    </row>
    <row r="1045" spans="1:28" x14ac:dyDescent="0.35">
      <c r="A1045" t="s">
        <v>1562</v>
      </c>
      <c r="B1045" t="s">
        <v>4056</v>
      </c>
      <c r="C1045" t="s">
        <v>4057</v>
      </c>
      <c r="D1045" s="1">
        <v>44814</v>
      </c>
      <c r="E1045">
        <f t="shared" si="116"/>
        <v>18</v>
      </c>
      <c r="F1045" t="s">
        <v>16</v>
      </c>
      <c r="G1045">
        <v>700</v>
      </c>
      <c r="H1045">
        <f t="shared" si="113"/>
        <v>70</v>
      </c>
      <c r="I1045" t="s">
        <v>7</v>
      </c>
      <c r="J1045" t="s">
        <v>8</v>
      </c>
      <c r="L1045" t="s">
        <v>16</v>
      </c>
      <c r="M1045" t="str">
        <f t="shared" si="114"/>
        <v>F</v>
      </c>
      <c r="N1045" t="s">
        <v>746</v>
      </c>
      <c r="O1045" t="s">
        <v>747</v>
      </c>
      <c r="P1045" t="s">
        <v>557</v>
      </c>
      <c r="Q1045">
        <v>3</v>
      </c>
      <c r="R1045">
        <f t="shared" si="117"/>
        <v>2019</v>
      </c>
      <c r="S1045" t="s">
        <v>8</v>
      </c>
      <c r="T1045" t="s">
        <v>8</v>
      </c>
      <c r="U1045" t="s">
        <v>9090</v>
      </c>
      <c r="V1045">
        <f>VLOOKUP(P1045,'PBT Tag Rates'!$B$5:$E$34,4,FALSE)</f>
        <v>0.95971980899999998</v>
      </c>
      <c r="W1045">
        <v>1</v>
      </c>
      <c r="X1045" s="16">
        <f>IFERROR(LOOKUP(H1045,{30,43,48,53,58,63,68,73,78,83,88,93,97},{42,47,52,57,62,67,72,77,82,87,92,99,100}),999)</f>
        <v>72</v>
      </c>
      <c r="Y1045" s="19">
        <f t="shared" si="115"/>
        <v>5.6818181818181825</v>
      </c>
      <c r="Z1045" s="19">
        <f t="shared" si="118"/>
        <v>5.7284090909090919</v>
      </c>
      <c r="AA1045" s="19">
        <f t="shared" si="119"/>
        <v>17.185227272727278</v>
      </c>
      <c r="AB1045" s="19" t="s">
        <v>8887</v>
      </c>
    </row>
    <row r="1046" spans="1:28" x14ac:dyDescent="0.35">
      <c r="A1046" t="s">
        <v>1562</v>
      </c>
      <c r="B1046" t="s">
        <v>4058</v>
      </c>
      <c r="C1046" t="s">
        <v>4059</v>
      </c>
      <c r="D1046" s="1">
        <v>44815</v>
      </c>
      <c r="E1046">
        <f t="shared" si="116"/>
        <v>18</v>
      </c>
      <c r="F1046" t="s">
        <v>16</v>
      </c>
      <c r="G1046">
        <v>660</v>
      </c>
      <c r="H1046">
        <f t="shared" si="113"/>
        <v>66</v>
      </c>
      <c r="I1046" t="s">
        <v>7</v>
      </c>
      <c r="J1046" t="s">
        <v>8</v>
      </c>
      <c r="L1046" t="s">
        <v>16</v>
      </c>
      <c r="M1046" t="str">
        <f t="shared" si="114"/>
        <v>F</v>
      </c>
      <c r="N1046" t="s">
        <v>3737</v>
      </c>
      <c r="O1046" t="s">
        <v>4060</v>
      </c>
      <c r="P1046" t="s">
        <v>557</v>
      </c>
      <c r="Q1046">
        <v>3</v>
      </c>
      <c r="R1046">
        <f t="shared" si="117"/>
        <v>2019</v>
      </c>
      <c r="S1046" t="s">
        <v>8</v>
      </c>
      <c r="T1046" t="s">
        <v>8</v>
      </c>
      <c r="U1046" t="s">
        <v>9084</v>
      </c>
      <c r="V1046">
        <f>VLOOKUP(P1046,'PBT Tag Rates'!$B$5:$E$34,4,FALSE)</f>
        <v>0.95971980899999998</v>
      </c>
      <c r="W1046">
        <v>1</v>
      </c>
      <c r="X1046" s="16">
        <f>IFERROR(LOOKUP(H1046,{30,43,48,53,58,63,68,73,78,83,88,93,97},{42,47,52,57,62,67,72,77,82,87,92,99,100}),999)</f>
        <v>67</v>
      </c>
      <c r="Y1046" s="19">
        <f t="shared" si="115"/>
        <v>5.6818181818181825</v>
      </c>
      <c r="Z1046" s="19">
        <f t="shared" si="118"/>
        <v>5.7284090909090919</v>
      </c>
      <c r="AA1046" s="19">
        <f t="shared" si="119"/>
        <v>17.185227272727278</v>
      </c>
      <c r="AB1046" s="19" t="s">
        <v>8887</v>
      </c>
    </row>
    <row r="1047" spans="1:28" x14ac:dyDescent="0.35">
      <c r="A1047" t="s">
        <v>1562</v>
      </c>
      <c r="B1047" t="s">
        <v>4061</v>
      </c>
      <c r="C1047" t="s">
        <v>4062</v>
      </c>
      <c r="D1047" s="1">
        <v>44815</v>
      </c>
      <c r="E1047">
        <f t="shared" si="116"/>
        <v>18</v>
      </c>
      <c r="F1047" t="s">
        <v>16</v>
      </c>
      <c r="G1047">
        <v>650</v>
      </c>
      <c r="H1047">
        <f t="shared" si="113"/>
        <v>65</v>
      </c>
      <c r="I1047" t="s">
        <v>9</v>
      </c>
      <c r="J1047">
        <v>1</v>
      </c>
      <c r="L1047" t="s">
        <v>16</v>
      </c>
      <c r="M1047" t="str">
        <f t="shared" si="114"/>
        <v>F</v>
      </c>
      <c r="N1047" t="s">
        <v>1125</v>
      </c>
      <c r="O1047" t="s">
        <v>1126</v>
      </c>
      <c r="P1047" t="s">
        <v>557</v>
      </c>
      <c r="Q1047">
        <v>3</v>
      </c>
      <c r="R1047">
        <f t="shared" si="117"/>
        <v>2019</v>
      </c>
      <c r="S1047" t="s">
        <v>8</v>
      </c>
      <c r="T1047" t="s">
        <v>8</v>
      </c>
      <c r="U1047" t="s">
        <v>9006</v>
      </c>
      <c r="V1047">
        <f>VLOOKUP(P1047,'PBT Tag Rates'!$B$5:$E$34,4,FALSE)</f>
        <v>0.95971980899999998</v>
      </c>
      <c r="W1047">
        <v>1</v>
      </c>
      <c r="X1047" s="16">
        <f>IFERROR(LOOKUP(H1047,{30,43,48,53,58,63,68,73,78,83,88,93,97},{42,47,52,57,62,67,72,77,82,87,92,99,100}),999)</f>
        <v>67</v>
      </c>
      <c r="Y1047" s="19">
        <f t="shared" si="115"/>
        <v>5.6818181818181825</v>
      </c>
      <c r="Z1047" s="19">
        <f t="shared" si="118"/>
        <v>5.7284090909090919</v>
      </c>
      <c r="AA1047" s="19">
        <f t="shared" si="119"/>
        <v>17.185227272727278</v>
      </c>
      <c r="AB1047" s="19" t="s">
        <v>8886</v>
      </c>
    </row>
    <row r="1048" spans="1:28" x14ac:dyDescent="0.35">
      <c r="A1048" t="s">
        <v>1562</v>
      </c>
      <c r="B1048" t="s">
        <v>4063</v>
      </c>
      <c r="C1048" t="s">
        <v>4064</v>
      </c>
      <c r="D1048" s="1">
        <v>44815</v>
      </c>
      <c r="E1048">
        <f t="shared" si="116"/>
        <v>18</v>
      </c>
      <c r="F1048" t="s">
        <v>1569</v>
      </c>
      <c r="G1048">
        <v>550</v>
      </c>
      <c r="H1048">
        <f t="shared" si="113"/>
        <v>55</v>
      </c>
      <c r="I1048" t="s">
        <v>9</v>
      </c>
      <c r="J1048">
        <v>1</v>
      </c>
      <c r="L1048" t="s">
        <v>6</v>
      </c>
      <c r="M1048" t="str">
        <f t="shared" si="114"/>
        <v>M</v>
      </c>
      <c r="N1048" t="s">
        <v>1234</v>
      </c>
      <c r="O1048" t="s">
        <v>1553</v>
      </c>
      <c r="P1048" t="s">
        <v>557</v>
      </c>
      <c r="Q1048">
        <v>3</v>
      </c>
      <c r="R1048">
        <f t="shared" si="117"/>
        <v>2019</v>
      </c>
      <c r="S1048" t="s">
        <v>8</v>
      </c>
      <c r="T1048" t="s">
        <v>8</v>
      </c>
      <c r="U1048" t="s">
        <v>9007</v>
      </c>
      <c r="V1048">
        <f>VLOOKUP(P1048,'PBT Tag Rates'!$B$5:$E$34,4,FALSE)</f>
        <v>0.95971980899999998</v>
      </c>
      <c r="W1048">
        <v>1</v>
      </c>
      <c r="X1048" s="16">
        <f>IFERROR(LOOKUP(H1048,{30,43,48,53,58,63,68,73,78,83,88,93,97},{42,47,52,57,62,67,72,77,82,87,92,99,100}),999)</f>
        <v>57</v>
      </c>
      <c r="Y1048" s="19">
        <f t="shared" si="115"/>
        <v>5.6818181818181825</v>
      </c>
      <c r="Z1048" s="19">
        <f t="shared" si="118"/>
        <v>5.7284090909090919</v>
      </c>
      <c r="AA1048" s="19">
        <f t="shared" si="119"/>
        <v>17.185227272727278</v>
      </c>
      <c r="AB1048" s="19" t="s">
        <v>8886</v>
      </c>
    </row>
    <row r="1049" spans="1:28" x14ac:dyDescent="0.35">
      <c r="A1049" t="s">
        <v>1562</v>
      </c>
      <c r="B1049" t="s">
        <v>4065</v>
      </c>
      <c r="C1049" t="s">
        <v>4066</v>
      </c>
      <c r="D1049" s="1">
        <v>44815</v>
      </c>
      <c r="E1049">
        <f t="shared" si="116"/>
        <v>18</v>
      </c>
      <c r="F1049" t="s">
        <v>1569</v>
      </c>
      <c r="G1049">
        <v>640</v>
      </c>
      <c r="H1049">
        <f t="shared" si="113"/>
        <v>64</v>
      </c>
      <c r="I1049" t="s">
        <v>7</v>
      </c>
      <c r="J1049" t="s">
        <v>8</v>
      </c>
      <c r="L1049" t="s">
        <v>6</v>
      </c>
      <c r="M1049" t="str">
        <f t="shared" si="114"/>
        <v>M</v>
      </c>
      <c r="N1049" t="s">
        <v>4067</v>
      </c>
      <c r="O1049" t="s">
        <v>4068</v>
      </c>
      <c r="P1049" t="s">
        <v>557</v>
      </c>
      <c r="Q1049">
        <v>3</v>
      </c>
      <c r="R1049">
        <f t="shared" si="117"/>
        <v>2019</v>
      </c>
      <c r="S1049" t="s">
        <v>8</v>
      </c>
      <c r="T1049" t="s">
        <v>8</v>
      </c>
      <c r="U1049" t="s">
        <v>9090</v>
      </c>
      <c r="V1049">
        <f>VLOOKUP(P1049,'PBT Tag Rates'!$B$5:$E$34,4,FALSE)</f>
        <v>0.95971980899999998</v>
      </c>
      <c r="W1049">
        <v>1</v>
      </c>
      <c r="X1049" s="16">
        <f>IFERROR(LOOKUP(H1049,{30,43,48,53,58,63,68,73,78,83,88,93,97},{42,47,52,57,62,67,72,77,82,87,92,99,100}),999)</f>
        <v>67</v>
      </c>
      <c r="Y1049" s="19">
        <f t="shared" si="115"/>
        <v>5.6818181818181825</v>
      </c>
      <c r="Z1049" s="19">
        <f t="shared" si="118"/>
        <v>5.7284090909090919</v>
      </c>
      <c r="AA1049" s="19">
        <f t="shared" si="119"/>
        <v>17.185227272727278</v>
      </c>
      <c r="AB1049" s="19" t="s">
        <v>8887</v>
      </c>
    </row>
    <row r="1050" spans="1:28" x14ac:dyDescent="0.35">
      <c r="A1050" t="s">
        <v>1562</v>
      </c>
      <c r="B1050" t="s">
        <v>4069</v>
      </c>
      <c r="C1050" t="s">
        <v>4070</v>
      </c>
      <c r="D1050" s="1">
        <v>44815</v>
      </c>
      <c r="E1050">
        <f t="shared" si="116"/>
        <v>18</v>
      </c>
      <c r="F1050" t="s">
        <v>1569</v>
      </c>
      <c r="G1050">
        <v>560</v>
      </c>
      <c r="H1050">
        <f t="shared" si="113"/>
        <v>56</v>
      </c>
      <c r="I1050" t="s">
        <v>9</v>
      </c>
      <c r="J1050">
        <v>1</v>
      </c>
      <c r="L1050" t="s">
        <v>1569</v>
      </c>
      <c r="M1050" s="5" t="s">
        <v>6</v>
      </c>
      <c r="N1050" t="s">
        <v>1739</v>
      </c>
      <c r="O1050" t="s">
        <v>1990</v>
      </c>
      <c r="P1050" t="s">
        <v>557</v>
      </c>
      <c r="Q1050">
        <v>3</v>
      </c>
      <c r="R1050">
        <f t="shared" si="117"/>
        <v>2019</v>
      </c>
      <c r="S1050" t="s">
        <v>8</v>
      </c>
      <c r="T1050" t="s">
        <v>8</v>
      </c>
      <c r="U1050" t="s">
        <v>9088</v>
      </c>
      <c r="V1050">
        <f>VLOOKUP(P1050,'PBT Tag Rates'!$B$5:$E$34,4,FALSE)</f>
        <v>0.95971980899999998</v>
      </c>
      <c r="W1050">
        <v>1</v>
      </c>
      <c r="X1050" s="16">
        <f>IFERROR(LOOKUP(H1050,{30,43,48,53,58,63,68,73,78,83,88,93,97},{42,47,52,57,62,67,72,77,82,87,92,99,100}),999)</f>
        <v>57</v>
      </c>
      <c r="Y1050" s="19">
        <f t="shared" si="115"/>
        <v>5.6818181818181825</v>
      </c>
      <c r="Z1050" s="19">
        <f t="shared" si="118"/>
        <v>5.7284090909090919</v>
      </c>
      <c r="AA1050" s="19">
        <f t="shared" si="119"/>
        <v>17.185227272727278</v>
      </c>
      <c r="AB1050" s="19" t="s">
        <v>8887</v>
      </c>
    </row>
    <row r="1051" spans="1:28" x14ac:dyDescent="0.35">
      <c r="A1051" t="s">
        <v>1562</v>
      </c>
      <c r="B1051" t="s">
        <v>4071</v>
      </c>
      <c r="C1051" t="s">
        <v>4072</v>
      </c>
      <c r="D1051" s="1">
        <v>44815</v>
      </c>
      <c r="E1051">
        <f t="shared" si="116"/>
        <v>18</v>
      </c>
      <c r="F1051" t="s">
        <v>16</v>
      </c>
      <c r="G1051">
        <v>790</v>
      </c>
      <c r="H1051">
        <f t="shared" si="113"/>
        <v>79</v>
      </c>
      <c r="I1051" t="s">
        <v>9</v>
      </c>
      <c r="J1051">
        <v>1</v>
      </c>
      <c r="L1051" t="s">
        <v>16</v>
      </c>
      <c r="M1051" t="str">
        <f t="shared" si="114"/>
        <v>F</v>
      </c>
      <c r="N1051" t="s">
        <v>8</v>
      </c>
      <c r="O1051" t="s">
        <v>8</v>
      </c>
      <c r="P1051" t="s">
        <v>11</v>
      </c>
      <c r="Q1051" t="s">
        <v>8</v>
      </c>
      <c r="R1051" t="str">
        <f t="shared" si="117"/>
        <v>U</v>
      </c>
      <c r="S1051" t="s">
        <v>12</v>
      </c>
      <c r="T1051">
        <v>0.999999999999996</v>
      </c>
      <c r="U1051" t="s">
        <v>8890</v>
      </c>
      <c r="V1051" t="e">
        <f>VLOOKUP(P1051,'PBT Tag Rates'!$B$5:$E$34,4,FALSE)</f>
        <v>#N/A</v>
      </c>
      <c r="W1051">
        <v>1</v>
      </c>
      <c r="X1051" s="16">
        <f>IFERROR(LOOKUP(H1051,{30,43,48,53,58,63,68,73,78,83,88,93,97},{42,47,52,57,62,67,72,77,82,87,92,99,100}),999)</f>
        <v>82</v>
      </c>
      <c r="Y1051" s="19">
        <f t="shared" si="115"/>
        <v>5.6818181818181825</v>
      </c>
      <c r="Z1051" s="19">
        <f t="shared" si="118"/>
        <v>5.7284090909090919</v>
      </c>
      <c r="AA1051" s="19">
        <f t="shared" si="119"/>
        <v>17.185227272727278</v>
      </c>
      <c r="AB1051" s="19" t="s">
        <v>8887</v>
      </c>
    </row>
    <row r="1052" spans="1:28" x14ac:dyDescent="0.35">
      <c r="A1052" t="s">
        <v>1562</v>
      </c>
      <c r="B1052" t="s">
        <v>4073</v>
      </c>
      <c r="C1052" t="s">
        <v>4074</v>
      </c>
      <c r="D1052" s="1">
        <v>44815</v>
      </c>
      <c r="E1052">
        <f t="shared" si="116"/>
        <v>18</v>
      </c>
      <c r="F1052" t="s">
        <v>1569</v>
      </c>
      <c r="G1052">
        <v>640</v>
      </c>
      <c r="H1052">
        <f t="shared" si="113"/>
        <v>64</v>
      </c>
      <c r="I1052" t="s">
        <v>7</v>
      </c>
      <c r="J1052" t="s">
        <v>8</v>
      </c>
      <c r="L1052" t="s">
        <v>6</v>
      </c>
      <c r="M1052" t="str">
        <f t="shared" si="114"/>
        <v>M</v>
      </c>
      <c r="N1052" t="s">
        <v>4075</v>
      </c>
      <c r="O1052" t="s">
        <v>4076</v>
      </c>
      <c r="P1052" t="s">
        <v>557</v>
      </c>
      <c r="Q1052">
        <v>3</v>
      </c>
      <c r="R1052">
        <f t="shared" si="117"/>
        <v>2019</v>
      </c>
      <c r="S1052" t="s">
        <v>8</v>
      </c>
      <c r="T1052" t="s">
        <v>8</v>
      </c>
      <c r="U1052" t="s">
        <v>9090</v>
      </c>
      <c r="V1052">
        <f>VLOOKUP(P1052,'PBT Tag Rates'!$B$5:$E$34,4,FALSE)</f>
        <v>0.95971980899999998</v>
      </c>
      <c r="W1052">
        <v>1</v>
      </c>
      <c r="X1052" s="16">
        <f>IFERROR(LOOKUP(H1052,{30,43,48,53,58,63,68,73,78,83,88,93,97},{42,47,52,57,62,67,72,77,82,87,92,99,100}),999)</f>
        <v>67</v>
      </c>
      <c r="Y1052" s="19">
        <f t="shared" si="115"/>
        <v>5.6818181818181825</v>
      </c>
      <c r="Z1052" s="19">
        <f t="shared" si="118"/>
        <v>5.7284090909090919</v>
      </c>
      <c r="AA1052" s="19">
        <f t="shared" si="119"/>
        <v>17.185227272727278</v>
      </c>
      <c r="AB1052" s="19" t="s">
        <v>8887</v>
      </c>
    </row>
    <row r="1053" spans="1:28" x14ac:dyDescent="0.35">
      <c r="A1053" t="s">
        <v>1562</v>
      </c>
      <c r="B1053" t="s">
        <v>4077</v>
      </c>
      <c r="C1053" t="s">
        <v>4078</v>
      </c>
      <c r="D1053" s="1">
        <v>44815</v>
      </c>
      <c r="E1053">
        <f t="shared" si="116"/>
        <v>18</v>
      </c>
      <c r="F1053" t="s">
        <v>1569</v>
      </c>
      <c r="G1053">
        <v>660</v>
      </c>
      <c r="H1053">
        <f t="shared" si="113"/>
        <v>66</v>
      </c>
      <c r="I1053" t="s">
        <v>7</v>
      </c>
      <c r="J1053" t="s">
        <v>8</v>
      </c>
      <c r="L1053" t="s">
        <v>6</v>
      </c>
      <c r="M1053" t="str">
        <f t="shared" si="114"/>
        <v>M</v>
      </c>
      <c r="N1053" t="s">
        <v>3290</v>
      </c>
      <c r="O1053" t="s">
        <v>4079</v>
      </c>
      <c r="P1053" t="s">
        <v>557</v>
      </c>
      <c r="Q1053">
        <v>3</v>
      </c>
      <c r="R1053">
        <f t="shared" si="117"/>
        <v>2019</v>
      </c>
      <c r="S1053" t="s">
        <v>8</v>
      </c>
      <c r="T1053" t="s">
        <v>8</v>
      </c>
      <c r="U1053" t="s">
        <v>9006</v>
      </c>
      <c r="V1053">
        <f>VLOOKUP(P1053,'PBT Tag Rates'!$B$5:$E$34,4,FALSE)</f>
        <v>0.95971980899999998</v>
      </c>
      <c r="W1053">
        <v>1</v>
      </c>
      <c r="X1053" s="16">
        <f>IFERROR(LOOKUP(H1053,{30,43,48,53,58,63,68,73,78,83,88,93,97},{42,47,52,57,62,67,72,77,82,87,92,99,100}),999)</f>
        <v>67</v>
      </c>
      <c r="Y1053" s="19">
        <f t="shared" si="115"/>
        <v>5.6818181818181825</v>
      </c>
      <c r="Z1053" s="19">
        <f t="shared" si="118"/>
        <v>5.7284090909090919</v>
      </c>
      <c r="AA1053" s="19">
        <f t="shared" si="119"/>
        <v>17.185227272727278</v>
      </c>
      <c r="AB1053" s="19" t="s">
        <v>8886</v>
      </c>
    </row>
    <row r="1054" spans="1:28" x14ac:dyDescent="0.35">
      <c r="A1054" t="s">
        <v>1562</v>
      </c>
      <c r="B1054" t="s">
        <v>4080</v>
      </c>
      <c r="C1054" t="s">
        <v>4081</v>
      </c>
      <c r="D1054" s="1">
        <v>44815</v>
      </c>
      <c r="E1054">
        <f t="shared" si="116"/>
        <v>18</v>
      </c>
      <c r="F1054" t="s">
        <v>1569</v>
      </c>
      <c r="G1054">
        <v>670</v>
      </c>
      <c r="H1054">
        <f t="shared" si="113"/>
        <v>67</v>
      </c>
      <c r="I1054" t="s">
        <v>9</v>
      </c>
      <c r="J1054">
        <v>1</v>
      </c>
      <c r="L1054" t="s">
        <v>6</v>
      </c>
      <c r="M1054" t="str">
        <f t="shared" si="114"/>
        <v>M</v>
      </c>
      <c r="N1054" t="s">
        <v>4082</v>
      </c>
      <c r="O1054" t="s">
        <v>4083</v>
      </c>
      <c r="P1054" t="s">
        <v>557</v>
      </c>
      <c r="Q1054">
        <v>3</v>
      </c>
      <c r="R1054">
        <f t="shared" si="117"/>
        <v>2019</v>
      </c>
      <c r="S1054" t="s">
        <v>8</v>
      </c>
      <c r="T1054" t="s">
        <v>8</v>
      </c>
      <c r="U1054" t="s">
        <v>9084</v>
      </c>
      <c r="V1054">
        <f>VLOOKUP(P1054,'PBT Tag Rates'!$B$5:$E$34,4,FALSE)</f>
        <v>0.95971980899999998</v>
      </c>
      <c r="W1054">
        <v>1</v>
      </c>
      <c r="X1054" s="16">
        <f>IFERROR(LOOKUP(H1054,{30,43,48,53,58,63,68,73,78,83,88,93,97},{42,47,52,57,62,67,72,77,82,87,92,99,100}),999)</f>
        <v>67</v>
      </c>
      <c r="Y1054" s="19">
        <f t="shared" si="115"/>
        <v>5.6818181818181825</v>
      </c>
      <c r="Z1054" s="19">
        <f t="shared" si="118"/>
        <v>5.7284090909090919</v>
      </c>
      <c r="AA1054" s="19">
        <f t="shared" si="119"/>
        <v>17.185227272727278</v>
      </c>
      <c r="AB1054" s="19" t="s">
        <v>8887</v>
      </c>
    </row>
    <row r="1055" spans="1:28" x14ac:dyDescent="0.35">
      <c r="A1055" t="s">
        <v>1562</v>
      </c>
      <c r="B1055" t="s">
        <v>4084</v>
      </c>
      <c r="C1055" t="s">
        <v>4085</v>
      </c>
      <c r="D1055" s="1">
        <v>44815</v>
      </c>
      <c r="E1055">
        <f t="shared" si="116"/>
        <v>18</v>
      </c>
      <c r="F1055" t="s">
        <v>1569</v>
      </c>
      <c r="G1055">
        <v>700</v>
      </c>
      <c r="H1055">
        <f t="shared" si="113"/>
        <v>70</v>
      </c>
      <c r="I1055" t="s">
        <v>7</v>
      </c>
      <c r="J1055" t="s">
        <v>8</v>
      </c>
      <c r="L1055" t="s">
        <v>6</v>
      </c>
      <c r="M1055" t="str">
        <f t="shared" si="114"/>
        <v>M</v>
      </c>
      <c r="N1055" t="s">
        <v>4086</v>
      </c>
      <c r="O1055" t="s">
        <v>4087</v>
      </c>
      <c r="P1055" t="s">
        <v>557</v>
      </c>
      <c r="Q1055">
        <v>3</v>
      </c>
      <c r="R1055">
        <f t="shared" si="117"/>
        <v>2019</v>
      </c>
      <c r="S1055" t="s">
        <v>8</v>
      </c>
      <c r="T1055" t="s">
        <v>8</v>
      </c>
      <c r="U1055" t="s">
        <v>9086</v>
      </c>
      <c r="V1055">
        <f>VLOOKUP(P1055,'PBT Tag Rates'!$B$5:$E$34,4,FALSE)</f>
        <v>0.95971980899999998</v>
      </c>
      <c r="W1055">
        <v>1</v>
      </c>
      <c r="X1055" s="16">
        <f>IFERROR(LOOKUP(H1055,{30,43,48,53,58,63,68,73,78,83,88,93,97},{42,47,52,57,62,67,72,77,82,87,92,99,100}),999)</f>
        <v>72</v>
      </c>
      <c r="Y1055" s="19">
        <f t="shared" si="115"/>
        <v>5.6818181818181825</v>
      </c>
      <c r="Z1055" s="19">
        <f t="shared" si="118"/>
        <v>5.7284090909090919</v>
      </c>
      <c r="AA1055" s="19">
        <f t="shared" si="119"/>
        <v>17.185227272727278</v>
      </c>
      <c r="AB1055" s="19" t="s">
        <v>8887</v>
      </c>
    </row>
    <row r="1056" spans="1:28" x14ac:dyDescent="0.35">
      <c r="A1056" t="s">
        <v>1562</v>
      </c>
      <c r="B1056" t="s">
        <v>4088</v>
      </c>
      <c r="C1056" t="s">
        <v>4089</v>
      </c>
      <c r="D1056" s="1">
        <v>44815</v>
      </c>
      <c r="E1056">
        <f t="shared" si="116"/>
        <v>18</v>
      </c>
      <c r="F1056" t="s">
        <v>16</v>
      </c>
      <c r="G1056">
        <v>790</v>
      </c>
      <c r="H1056">
        <f t="shared" si="113"/>
        <v>79</v>
      </c>
      <c r="I1056" t="s">
        <v>7</v>
      </c>
      <c r="J1056" t="s">
        <v>8</v>
      </c>
      <c r="L1056" t="s">
        <v>16</v>
      </c>
      <c r="M1056" t="str">
        <f t="shared" si="114"/>
        <v>F</v>
      </c>
      <c r="N1056" t="s">
        <v>8</v>
      </c>
      <c r="O1056" t="s">
        <v>8</v>
      </c>
      <c r="P1056" t="s">
        <v>11</v>
      </c>
      <c r="Q1056" t="s">
        <v>8</v>
      </c>
      <c r="R1056" t="str">
        <f t="shared" si="117"/>
        <v>U</v>
      </c>
      <c r="S1056" t="s">
        <v>12</v>
      </c>
      <c r="T1056">
        <v>0.999999999999998</v>
      </c>
      <c r="U1056" t="s">
        <v>11</v>
      </c>
      <c r="V1056" t="e">
        <f>VLOOKUP(P1056,'PBT Tag Rates'!$B$5:$E$34,4,FALSE)</f>
        <v>#N/A</v>
      </c>
      <c r="W1056">
        <v>1</v>
      </c>
      <c r="X1056" s="16">
        <f>IFERROR(LOOKUP(H1056,{30,43,48,53,58,63,68,73,78,83,88,93,97},{42,47,52,57,62,67,72,77,82,87,92,99,100}),999)</f>
        <v>82</v>
      </c>
      <c r="Y1056" s="19">
        <f t="shared" si="115"/>
        <v>5.6818181818181825</v>
      </c>
      <c r="Z1056" s="19">
        <f t="shared" si="118"/>
        <v>5.7284090909090919</v>
      </c>
      <c r="AA1056" s="19">
        <f t="shared" si="119"/>
        <v>17.185227272727278</v>
      </c>
      <c r="AB1056" s="19" t="s">
        <v>8887</v>
      </c>
    </row>
    <row r="1057" spans="1:28" x14ac:dyDescent="0.35">
      <c r="A1057" t="s">
        <v>1562</v>
      </c>
      <c r="B1057" t="s">
        <v>4090</v>
      </c>
      <c r="C1057" t="s">
        <v>4091</v>
      </c>
      <c r="D1057" s="1">
        <v>44815</v>
      </c>
      <c r="E1057">
        <f t="shared" si="116"/>
        <v>18</v>
      </c>
      <c r="F1057" t="s">
        <v>16</v>
      </c>
      <c r="G1057">
        <v>820</v>
      </c>
      <c r="H1057">
        <f t="shared" si="113"/>
        <v>82</v>
      </c>
      <c r="I1057" t="s">
        <v>9</v>
      </c>
      <c r="J1057">
        <v>1</v>
      </c>
      <c r="L1057" t="s">
        <v>16</v>
      </c>
      <c r="M1057" t="str">
        <f t="shared" si="114"/>
        <v>F</v>
      </c>
      <c r="N1057" t="s">
        <v>588</v>
      </c>
      <c r="O1057" t="s">
        <v>589</v>
      </c>
      <c r="P1057" t="s">
        <v>19</v>
      </c>
      <c r="Q1057">
        <v>4</v>
      </c>
      <c r="R1057">
        <f t="shared" si="117"/>
        <v>2018</v>
      </c>
      <c r="S1057" t="s">
        <v>8</v>
      </c>
      <c r="T1057" t="s">
        <v>8</v>
      </c>
      <c r="U1057" t="s">
        <v>9006</v>
      </c>
      <c r="V1057">
        <f>VLOOKUP(P1057,'PBT Tag Rates'!$B$5:$E$34,4,FALSE)</f>
        <v>0.80551598400000002</v>
      </c>
      <c r="W1057">
        <v>1</v>
      </c>
      <c r="X1057" s="16">
        <f>IFERROR(LOOKUP(H1057,{30,43,48,53,58,63,68,73,78,83,88,93,97},{42,47,52,57,62,67,72,77,82,87,92,99,100}),999)</f>
        <v>82</v>
      </c>
      <c r="Y1057" s="19">
        <f t="shared" si="115"/>
        <v>5.6818181818181825</v>
      </c>
      <c r="Z1057" s="19">
        <f t="shared" si="118"/>
        <v>5.7284090909090919</v>
      </c>
      <c r="AA1057" s="19">
        <f t="shared" si="119"/>
        <v>17.185227272727278</v>
      </c>
      <c r="AB1057" s="19" t="s">
        <v>8886</v>
      </c>
    </row>
    <row r="1058" spans="1:28" x14ac:dyDescent="0.35">
      <c r="A1058" t="s">
        <v>1562</v>
      </c>
      <c r="B1058" t="s">
        <v>4092</v>
      </c>
      <c r="C1058" t="s">
        <v>4093</v>
      </c>
      <c r="D1058" s="1">
        <v>44815</v>
      </c>
      <c r="E1058">
        <f t="shared" si="116"/>
        <v>18</v>
      </c>
      <c r="F1058" t="s">
        <v>1569</v>
      </c>
      <c r="G1058">
        <v>660</v>
      </c>
      <c r="H1058">
        <f t="shared" si="113"/>
        <v>66</v>
      </c>
      <c r="I1058" t="s">
        <v>9</v>
      </c>
      <c r="J1058">
        <v>1</v>
      </c>
      <c r="L1058" t="s">
        <v>6</v>
      </c>
      <c r="M1058" t="str">
        <f t="shared" si="114"/>
        <v>M</v>
      </c>
      <c r="N1058" t="s">
        <v>567</v>
      </c>
      <c r="O1058" t="s">
        <v>568</v>
      </c>
      <c r="P1058" t="s">
        <v>557</v>
      </c>
      <c r="Q1058">
        <v>3</v>
      </c>
      <c r="R1058">
        <f t="shared" si="117"/>
        <v>2019</v>
      </c>
      <c r="S1058" t="s">
        <v>8</v>
      </c>
      <c r="T1058" t="s">
        <v>8</v>
      </c>
      <c r="U1058" t="s">
        <v>9090</v>
      </c>
      <c r="V1058">
        <f>VLOOKUP(P1058,'PBT Tag Rates'!$B$5:$E$34,4,FALSE)</f>
        <v>0.95971980899999998</v>
      </c>
      <c r="W1058">
        <v>1</v>
      </c>
      <c r="X1058" s="16">
        <f>IFERROR(LOOKUP(H1058,{30,43,48,53,58,63,68,73,78,83,88,93,97},{42,47,52,57,62,67,72,77,82,87,92,99,100}),999)</f>
        <v>67</v>
      </c>
      <c r="Y1058" s="19">
        <f t="shared" si="115"/>
        <v>5.6818181818181825</v>
      </c>
      <c r="Z1058" s="19">
        <f t="shared" si="118"/>
        <v>5.7284090909090919</v>
      </c>
      <c r="AA1058" s="19">
        <f t="shared" si="119"/>
        <v>17.185227272727278</v>
      </c>
      <c r="AB1058" s="19" t="s">
        <v>8887</v>
      </c>
    </row>
    <row r="1059" spans="1:28" x14ac:dyDescent="0.35">
      <c r="A1059" t="s">
        <v>1562</v>
      </c>
      <c r="B1059" t="s">
        <v>4094</v>
      </c>
      <c r="C1059" t="s">
        <v>4095</v>
      </c>
      <c r="D1059" s="1">
        <v>44815</v>
      </c>
      <c r="E1059">
        <f t="shared" si="116"/>
        <v>18</v>
      </c>
      <c r="F1059" t="s">
        <v>1569</v>
      </c>
      <c r="G1059">
        <v>670</v>
      </c>
      <c r="H1059">
        <f t="shared" si="113"/>
        <v>67</v>
      </c>
      <c r="I1059" t="s">
        <v>7</v>
      </c>
      <c r="J1059" t="s">
        <v>8</v>
      </c>
      <c r="L1059" t="s">
        <v>6</v>
      </c>
      <c r="M1059" t="str">
        <f t="shared" si="114"/>
        <v>M</v>
      </c>
      <c r="N1059" t="s">
        <v>1261</v>
      </c>
      <c r="O1059" t="s">
        <v>1262</v>
      </c>
      <c r="P1059" t="s">
        <v>557</v>
      </c>
      <c r="Q1059">
        <v>3</v>
      </c>
      <c r="R1059">
        <f t="shared" si="117"/>
        <v>2019</v>
      </c>
      <c r="S1059" t="s">
        <v>8</v>
      </c>
      <c r="T1059" t="s">
        <v>8</v>
      </c>
      <c r="U1059" t="s">
        <v>9090</v>
      </c>
      <c r="V1059">
        <f>VLOOKUP(P1059,'PBT Tag Rates'!$B$5:$E$34,4,FALSE)</f>
        <v>0.95971980899999998</v>
      </c>
      <c r="W1059">
        <v>1</v>
      </c>
      <c r="X1059" s="16">
        <f>IFERROR(LOOKUP(H1059,{30,43,48,53,58,63,68,73,78,83,88,93,97},{42,47,52,57,62,67,72,77,82,87,92,99,100}),999)</f>
        <v>67</v>
      </c>
      <c r="Y1059" s="19">
        <f t="shared" si="115"/>
        <v>5.6818181818181825</v>
      </c>
      <c r="Z1059" s="19">
        <f t="shared" si="118"/>
        <v>5.7284090909090919</v>
      </c>
      <c r="AA1059" s="19">
        <f t="shared" si="119"/>
        <v>17.185227272727278</v>
      </c>
      <c r="AB1059" s="19" t="s">
        <v>8887</v>
      </c>
    </row>
    <row r="1060" spans="1:28" x14ac:dyDescent="0.35">
      <c r="A1060" t="s">
        <v>1562</v>
      </c>
      <c r="B1060" t="s">
        <v>4096</v>
      </c>
      <c r="C1060" t="s">
        <v>4097</v>
      </c>
      <c r="D1060" s="1">
        <v>44815</v>
      </c>
      <c r="E1060">
        <f t="shared" si="116"/>
        <v>18</v>
      </c>
      <c r="F1060" t="s">
        <v>16</v>
      </c>
      <c r="G1060">
        <v>680</v>
      </c>
      <c r="H1060">
        <f t="shared" si="113"/>
        <v>68</v>
      </c>
      <c r="I1060" t="s">
        <v>7</v>
      </c>
      <c r="J1060" t="s">
        <v>8</v>
      </c>
      <c r="L1060" t="s">
        <v>16</v>
      </c>
      <c r="M1060" t="str">
        <f t="shared" si="114"/>
        <v>F</v>
      </c>
      <c r="N1060" t="s">
        <v>1889</v>
      </c>
      <c r="O1060" t="s">
        <v>3284</v>
      </c>
      <c r="P1060" t="s">
        <v>557</v>
      </c>
      <c r="Q1060">
        <v>3</v>
      </c>
      <c r="R1060">
        <f t="shared" si="117"/>
        <v>2019</v>
      </c>
      <c r="S1060" t="s">
        <v>8</v>
      </c>
      <c r="T1060" t="s">
        <v>8</v>
      </c>
      <c r="U1060" t="s">
        <v>9088</v>
      </c>
      <c r="V1060">
        <f>VLOOKUP(P1060,'PBT Tag Rates'!$B$5:$E$34,4,FALSE)</f>
        <v>0.95971980899999998</v>
      </c>
      <c r="W1060">
        <v>1</v>
      </c>
      <c r="X1060" s="16">
        <f>IFERROR(LOOKUP(H1060,{30,43,48,53,58,63,68,73,78,83,88,93,97},{42,47,52,57,62,67,72,77,82,87,92,99,100}),999)</f>
        <v>72</v>
      </c>
      <c r="Y1060" s="19">
        <f t="shared" si="115"/>
        <v>5.6818181818181825</v>
      </c>
      <c r="Z1060" s="19">
        <f t="shared" si="118"/>
        <v>5.7284090909090919</v>
      </c>
      <c r="AA1060" s="19">
        <f t="shared" si="119"/>
        <v>17.185227272727278</v>
      </c>
      <c r="AB1060" s="19" t="s">
        <v>8887</v>
      </c>
    </row>
    <row r="1061" spans="1:28" x14ac:dyDescent="0.35">
      <c r="A1061" t="s">
        <v>1562</v>
      </c>
      <c r="B1061" t="s">
        <v>4098</v>
      </c>
      <c r="C1061" t="s">
        <v>4099</v>
      </c>
      <c r="D1061" s="1">
        <v>44815</v>
      </c>
      <c r="E1061">
        <f t="shared" si="116"/>
        <v>18</v>
      </c>
      <c r="F1061" t="s">
        <v>16</v>
      </c>
      <c r="G1061">
        <v>650</v>
      </c>
      <c r="H1061">
        <f t="shared" si="113"/>
        <v>65</v>
      </c>
      <c r="I1061" t="s">
        <v>7</v>
      </c>
      <c r="J1061" t="s">
        <v>8</v>
      </c>
      <c r="L1061" t="s">
        <v>16</v>
      </c>
      <c r="M1061" t="str">
        <f t="shared" si="114"/>
        <v>F</v>
      </c>
      <c r="N1061" t="s">
        <v>4100</v>
      </c>
      <c r="O1061" t="s">
        <v>4101</v>
      </c>
      <c r="P1061" t="s">
        <v>557</v>
      </c>
      <c r="Q1061">
        <v>3</v>
      </c>
      <c r="R1061">
        <f t="shared" si="117"/>
        <v>2019</v>
      </c>
      <c r="S1061" t="s">
        <v>8</v>
      </c>
      <c r="T1061" t="s">
        <v>8</v>
      </c>
      <c r="U1061" t="s">
        <v>9090</v>
      </c>
      <c r="V1061">
        <f>VLOOKUP(P1061,'PBT Tag Rates'!$B$5:$E$34,4,FALSE)</f>
        <v>0.95971980899999998</v>
      </c>
      <c r="W1061">
        <v>1</v>
      </c>
      <c r="X1061" s="16">
        <f>IFERROR(LOOKUP(H1061,{30,43,48,53,58,63,68,73,78,83,88,93,97},{42,47,52,57,62,67,72,77,82,87,92,99,100}),999)</f>
        <v>67</v>
      </c>
      <c r="Y1061" s="19">
        <f t="shared" si="115"/>
        <v>5.6818181818181825</v>
      </c>
      <c r="Z1061" s="19">
        <f t="shared" si="118"/>
        <v>5.7284090909090919</v>
      </c>
      <c r="AA1061" s="19">
        <f t="shared" si="119"/>
        <v>17.185227272727278</v>
      </c>
      <c r="AB1061" s="19" t="s">
        <v>8887</v>
      </c>
    </row>
    <row r="1062" spans="1:28" x14ac:dyDescent="0.35">
      <c r="A1062" t="s">
        <v>1562</v>
      </c>
      <c r="B1062" t="s">
        <v>4102</v>
      </c>
      <c r="C1062" t="s">
        <v>4103</v>
      </c>
      <c r="D1062" s="1">
        <v>44815</v>
      </c>
      <c r="E1062">
        <f t="shared" si="116"/>
        <v>18</v>
      </c>
      <c r="F1062" t="s">
        <v>16</v>
      </c>
      <c r="G1062">
        <v>800</v>
      </c>
      <c r="H1062">
        <f t="shared" si="113"/>
        <v>80</v>
      </c>
      <c r="I1062" t="s">
        <v>7</v>
      </c>
      <c r="J1062" t="s">
        <v>8</v>
      </c>
      <c r="L1062" t="s">
        <v>16</v>
      </c>
      <c r="M1062" t="str">
        <f t="shared" si="114"/>
        <v>F</v>
      </c>
      <c r="N1062" t="s">
        <v>564</v>
      </c>
      <c r="O1062" t="s">
        <v>4104</v>
      </c>
      <c r="P1062" t="s">
        <v>19</v>
      </c>
      <c r="Q1062">
        <v>4</v>
      </c>
      <c r="R1062">
        <f t="shared" si="117"/>
        <v>2018</v>
      </c>
      <c r="S1062" t="s">
        <v>8</v>
      </c>
      <c r="T1062" t="s">
        <v>8</v>
      </c>
      <c r="U1062" t="s">
        <v>9088</v>
      </c>
      <c r="V1062">
        <f>VLOOKUP(P1062,'PBT Tag Rates'!$B$5:$E$34,4,FALSE)</f>
        <v>0.80551598400000002</v>
      </c>
      <c r="W1062">
        <v>1</v>
      </c>
      <c r="X1062" s="16">
        <f>IFERROR(LOOKUP(H1062,{30,43,48,53,58,63,68,73,78,83,88,93,97},{42,47,52,57,62,67,72,77,82,87,92,99,100}),999)</f>
        <v>82</v>
      </c>
      <c r="Y1062" s="19">
        <f t="shared" si="115"/>
        <v>5.6818181818181825</v>
      </c>
      <c r="Z1062" s="19">
        <f t="shared" si="118"/>
        <v>5.7284090909090919</v>
      </c>
      <c r="AA1062" s="19">
        <f t="shared" si="119"/>
        <v>17.185227272727278</v>
      </c>
      <c r="AB1062" s="19" t="s">
        <v>8887</v>
      </c>
    </row>
    <row r="1063" spans="1:28" x14ac:dyDescent="0.35">
      <c r="A1063" t="s">
        <v>1562</v>
      </c>
      <c r="B1063" t="s">
        <v>4105</v>
      </c>
      <c r="C1063" t="s">
        <v>4106</v>
      </c>
      <c r="D1063" s="1">
        <v>44815</v>
      </c>
      <c r="E1063">
        <f t="shared" si="116"/>
        <v>18</v>
      </c>
      <c r="F1063" t="s">
        <v>1569</v>
      </c>
      <c r="G1063">
        <v>600</v>
      </c>
      <c r="H1063">
        <f t="shared" si="113"/>
        <v>60</v>
      </c>
      <c r="I1063" t="s">
        <v>7</v>
      </c>
      <c r="J1063" t="s">
        <v>8</v>
      </c>
      <c r="L1063" t="s">
        <v>6</v>
      </c>
      <c r="M1063" t="str">
        <f t="shared" si="114"/>
        <v>M</v>
      </c>
      <c r="N1063" t="s">
        <v>8</v>
      </c>
      <c r="O1063" t="s">
        <v>8</v>
      </c>
      <c r="P1063" t="s">
        <v>11</v>
      </c>
      <c r="Q1063" t="s">
        <v>8</v>
      </c>
      <c r="R1063" t="str">
        <f t="shared" si="117"/>
        <v>U</v>
      </c>
      <c r="S1063" t="s">
        <v>12</v>
      </c>
      <c r="T1063">
        <v>1</v>
      </c>
      <c r="U1063" t="s">
        <v>11</v>
      </c>
      <c r="V1063" t="e">
        <f>VLOOKUP(P1063,'PBT Tag Rates'!$B$5:$E$34,4,FALSE)</f>
        <v>#N/A</v>
      </c>
      <c r="W1063">
        <v>1</v>
      </c>
      <c r="X1063" s="16">
        <f>IFERROR(LOOKUP(H1063,{30,43,48,53,58,63,68,73,78,83,88,93,97},{42,47,52,57,62,67,72,77,82,87,92,99,100}),999)</f>
        <v>62</v>
      </c>
      <c r="Y1063" s="19">
        <f t="shared" si="115"/>
        <v>5.6818181818181825</v>
      </c>
      <c r="Z1063" s="19">
        <f t="shared" si="118"/>
        <v>5.7284090909090919</v>
      </c>
      <c r="AA1063" s="19">
        <f t="shared" si="119"/>
        <v>17.185227272727278</v>
      </c>
      <c r="AB1063" s="19" t="s">
        <v>8887</v>
      </c>
    </row>
    <row r="1064" spans="1:28" x14ac:dyDescent="0.35">
      <c r="A1064" t="s">
        <v>1562</v>
      </c>
      <c r="B1064" t="s">
        <v>4107</v>
      </c>
      <c r="C1064" t="s">
        <v>4108</v>
      </c>
      <c r="D1064" s="1">
        <v>44816</v>
      </c>
      <c r="E1064">
        <f t="shared" si="116"/>
        <v>18</v>
      </c>
      <c r="F1064" t="s">
        <v>16</v>
      </c>
      <c r="G1064">
        <v>700</v>
      </c>
      <c r="H1064">
        <f t="shared" si="113"/>
        <v>70</v>
      </c>
      <c r="I1064" t="s">
        <v>9</v>
      </c>
      <c r="J1064">
        <v>1</v>
      </c>
      <c r="L1064" t="s">
        <v>16</v>
      </c>
      <c r="M1064" t="str">
        <f t="shared" si="114"/>
        <v>F</v>
      </c>
      <c r="N1064" t="s">
        <v>689</v>
      </c>
      <c r="O1064" t="s">
        <v>690</v>
      </c>
      <c r="P1064" t="s">
        <v>557</v>
      </c>
      <c r="Q1064">
        <v>3</v>
      </c>
      <c r="R1064">
        <f t="shared" si="117"/>
        <v>2019</v>
      </c>
      <c r="S1064" t="s">
        <v>8</v>
      </c>
      <c r="T1064" t="s">
        <v>8</v>
      </c>
      <c r="U1064" t="s">
        <v>9006</v>
      </c>
      <c r="V1064">
        <f>VLOOKUP(P1064,'PBT Tag Rates'!$B$5:$E$34,4,FALSE)</f>
        <v>0.95971980899999998</v>
      </c>
      <c r="W1064">
        <v>1</v>
      </c>
      <c r="X1064" s="16">
        <f>IFERROR(LOOKUP(H1064,{30,43,48,53,58,63,68,73,78,83,88,93,97},{42,47,52,57,62,67,72,77,82,87,92,99,100}),999)</f>
        <v>72</v>
      </c>
      <c r="Y1064" s="19">
        <f t="shared" si="115"/>
        <v>5.6818181818181825</v>
      </c>
      <c r="Z1064" s="19">
        <f t="shared" si="118"/>
        <v>5.7284090909090919</v>
      </c>
      <c r="AA1064" s="19">
        <f t="shared" si="119"/>
        <v>17.185227272727278</v>
      </c>
      <c r="AB1064" s="19" t="s">
        <v>8886</v>
      </c>
    </row>
    <row r="1065" spans="1:28" x14ac:dyDescent="0.35">
      <c r="A1065" t="s">
        <v>1562</v>
      </c>
      <c r="B1065" t="s">
        <v>4109</v>
      </c>
      <c r="C1065" t="s">
        <v>4110</v>
      </c>
      <c r="D1065" s="1">
        <v>44816</v>
      </c>
      <c r="E1065">
        <f t="shared" si="116"/>
        <v>18</v>
      </c>
      <c r="F1065" t="s">
        <v>16</v>
      </c>
      <c r="G1065">
        <v>690</v>
      </c>
      <c r="H1065">
        <f t="shared" si="113"/>
        <v>69</v>
      </c>
      <c r="I1065" t="s">
        <v>9</v>
      </c>
      <c r="J1065">
        <v>1</v>
      </c>
      <c r="L1065" t="s">
        <v>16</v>
      </c>
      <c r="M1065" t="str">
        <f t="shared" si="114"/>
        <v>F</v>
      </c>
      <c r="N1065" t="s">
        <v>1973</v>
      </c>
      <c r="O1065" t="s">
        <v>1974</v>
      </c>
      <c r="P1065" t="s">
        <v>557</v>
      </c>
      <c r="Q1065">
        <v>3</v>
      </c>
      <c r="R1065">
        <f t="shared" si="117"/>
        <v>2019</v>
      </c>
      <c r="S1065" t="s">
        <v>8</v>
      </c>
      <c r="T1065" t="s">
        <v>8</v>
      </c>
      <c r="U1065" t="s">
        <v>9088</v>
      </c>
      <c r="V1065">
        <f>VLOOKUP(P1065,'PBT Tag Rates'!$B$5:$E$34,4,FALSE)</f>
        <v>0.95971980899999998</v>
      </c>
      <c r="W1065">
        <v>1</v>
      </c>
      <c r="X1065" s="16">
        <f>IFERROR(LOOKUP(H1065,{30,43,48,53,58,63,68,73,78,83,88,93,97},{42,47,52,57,62,67,72,77,82,87,92,99,100}),999)</f>
        <v>72</v>
      </c>
      <c r="Y1065" s="19">
        <f t="shared" si="115"/>
        <v>5.6818181818181825</v>
      </c>
      <c r="Z1065" s="19">
        <f t="shared" si="118"/>
        <v>5.7284090909090919</v>
      </c>
      <c r="AA1065" s="19">
        <f t="shared" si="119"/>
        <v>17.185227272727278</v>
      </c>
      <c r="AB1065" s="19" t="s">
        <v>8887</v>
      </c>
    </row>
    <row r="1066" spans="1:28" x14ac:dyDescent="0.35">
      <c r="A1066" t="s">
        <v>1562</v>
      </c>
      <c r="B1066" t="s">
        <v>4111</v>
      </c>
      <c r="C1066" t="s">
        <v>4112</v>
      </c>
      <c r="D1066" s="1">
        <v>44816</v>
      </c>
      <c r="E1066">
        <f t="shared" si="116"/>
        <v>18</v>
      </c>
      <c r="F1066" t="s">
        <v>6</v>
      </c>
      <c r="G1066">
        <v>640</v>
      </c>
      <c r="H1066">
        <f t="shared" si="113"/>
        <v>64</v>
      </c>
      <c r="I1066" t="s">
        <v>9</v>
      </c>
      <c r="J1066">
        <v>1</v>
      </c>
      <c r="L1066" t="s">
        <v>6</v>
      </c>
      <c r="M1066" t="str">
        <f t="shared" si="114"/>
        <v>M</v>
      </c>
      <c r="N1066" t="s">
        <v>3456</v>
      </c>
      <c r="O1066" t="s">
        <v>3457</v>
      </c>
      <c r="P1066" t="s">
        <v>557</v>
      </c>
      <c r="Q1066">
        <v>3</v>
      </c>
      <c r="R1066">
        <f t="shared" si="117"/>
        <v>2019</v>
      </c>
      <c r="S1066" t="s">
        <v>8</v>
      </c>
      <c r="T1066" t="s">
        <v>8</v>
      </c>
      <c r="U1066" t="s">
        <v>9086</v>
      </c>
      <c r="V1066">
        <f>VLOOKUP(P1066,'PBT Tag Rates'!$B$5:$E$34,4,FALSE)</f>
        <v>0.95971980899999998</v>
      </c>
      <c r="W1066">
        <v>1</v>
      </c>
      <c r="X1066" s="16">
        <f>IFERROR(LOOKUP(H1066,{30,43,48,53,58,63,68,73,78,83,88,93,97},{42,47,52,57,62,67,72,77,82,87,92,99,100}),999)</f>
        <v>67</v>
      </c>
      <c r="Y1066" s="19">
        <f t="shared" si="115"/>
        <v>5.6818181818181825</v>
      </c>
      <c r="Z1066" s="19">
        <f t="shared" si="118"/>
        <v>5.7284090909090919</v>
      </c>
      <c r="AA1066" s="19">
        <f t="shared" si="119"/>
        <v>17.185227272727278</v>
      </c>
      <c r="AB1066" s="19" t="s">
        <v>8887</v>
      </c>
    </row>
    <row r="1067" spans="1:28" x14ac:dyDescent="0.35">
      <c r="A1067" t="s">
        <v>1562</v>
      </c>
      <c r="B1067" t="s">
        <v>4113</v>
      </c>
      <c r="C1067" t="s">
        <v>4114</v>
      </c>
      <c r="D1067" s="1">
        <v>44816</v>
      </c>
      <c r="E1067">
        <f t="shared" si="116"/>
        <v>18</v>
      </c>
      <c r="F1067" t="s">
        <v>6</v>
      </c>
      <c r="G1067">
        <v>910</v>
      </c>
      <c r="H1067">
        <f t="shared" si="113"/>
        <v>91</v>
      </c>
      <c r="I1067" t="s">
        <v>7</v>
      </c>
      <c r="J1067" t="s">
        <v>8</v>
      </c>
      <c r="L1067" t="s">
        <v>6</v>
      </c>
      <c r="M1067" t="str">
        <f t="shared" si="114"/>
        <v>M</v>
      </c>
      <c r="N1067" t="s">
        <v>8</v>
      </c>
      <c r="O1067" t="s">
        <v>8</v>
      </c>
      <c r="P1067" t="s">
        <v>11</v>
      </c>
      <c r="Q1067" t="s">
        <v>8</v>
      </c>
      <c r="R1067" t="str">
        <f t="shared" si="117"/>
        <v>U</v>
      </c>
      <c r="S1067" t="s">
        <v>12</v>
      </c>
      <c r="T1067">
        <v>1.00000000000001</v>
      </c>
      <c r="U1067" t="s">
        <v>11</v>
      </c>
      <c r="V1067" t="e">
        <f>VLOOKUP(P1067,'PBT Tag Rates'!$B$5:$E$34,4,FALSE)</f>
        <v>#N/A</v>
      </c>
      <c r="W1067">
        <v>1</v>
      </c>
      <c r="X1067" s="16">
        <f>IFERROR(LOOKUP(H1067,{30,43,48,53,58,63,68,73,78,83,88,93,97},{42,47,52,57,62,67,72,77,82,87,92,99,100}),999)</f>
        <v>92</v>
      </c>
      <c r="Y1067" s="19">
        <f t="shared" si="115"/>
        <v>5.6818181818181825</v>
      </c>
      <c r="Z1067" s="19">
        <f t="shared" si="118"/>
        <v>5.7284090909090919</v>
      </c>
      <c r="AA1067" s="19">
        <f t="shared" si="119"/>
        <v>17.185227272727278</v>
      </c>
      <c r="AB1067" s="19" t="s">
        <v>8887</v>
      </c>
    </row>
    <row r="1068" spans="1:28" x14ac:dyDescent="0.35">
      <c r="A1068" t="s">
        <v>1562</v>
      </c>
      <c r="B1068" t="s">
        <v>4115</v>
      </c>
      <c r="C1068" t="s">
        <v>4116</v>
      </c>
      <c r="D1068" s="1">
        <v>44816</v>
      </c>
      <c r="E1068">
        <f t="shared" si="116"/>
        <v>18</v>
      </c>
      <c r="F1068" t="s">
        <v>16</v>
      </c>
      <c r="G1068">
        <v>740</v>
      </c>
      <c r="H1068">
        <f t="shared" si="113"/>
        <v>74</v>
      </c>
      <c r="I1068" t="s">
        <v>7</v>
      </c>
      <c r="J1068" t="s">
        <v>8</v>
      </c>
      <c r="L1068" t="s">
        <v>16</v>
      </c>
      <c r="M1068" t="str">
        <f t="shared" si="114"/>
        <v>F</v>
      </c>
      <c r="N1068" t="s">
        <v>8</v>
      </c>
      <c r="O1068" t="s">
        <v>8</v>
      </c>
      <c r="P1068" t="s">
        <v>11</v>
      </c>
      <c r="Q1068" t="s">
        <v>8</v>
      </c>
      <c r="R1068" t="str">
        <f t="shared" si="117"/>
        <v>U</v>
      </c>
      <c r="S1068" t="s">
        <v>12</v>
      </c>
      <c r="T1068">
        <v>0.999999999999999</v>
      </c>
      <c r="U1068" t="s">
        <v>11</v>
      </c>
      <c r="V1068" t="e">
        <f>VLOOKUP(P1068,'PBT Tag Rates'!$B$5:$E$34,4,FALSE)</f>
        <v>#N/A</v>
      </c>
      <c r="W1068">
        <v>1</v>
      </c>
      <c r="X1068" s="16">
        <f>IFERROR(LOOKUP(H1068,{30,43,48,53,58,63,68,73,78,83,88,93,97},{42,47,52,57,62,67,72,77,82,87,92,99,100}),999)</f>
        <v>77</v>
      </c>
      <c r="Y1068" s="19">
        <f t="shared" si="115"/>
        <v>5.6818181818181825</v>
      </c>
      <c r="Z1068" s="19">
        <f t="shared" si="118"/>
        <v>5.7284090909090919</v>
      </c>
      <c r="AA1068" s="19">
        <f t="shared" si="119"/>
        <v>17.185227272727278</v>
      </c>
      <c r="AB1068" s="19" t="s">
        <v>8887</v>
      </c>
    </row>
    <row r="1069" spans="1:28" x14ac:dyDescent="0.35">
      <c r="A1069" t="s">
        <v>1562</v>
      </c>
      <c r="B1069" t="s">
        <v>4117</v>
      </c>
      <c r="C1069" t="s">
        <v>4118</v>
      </c>
      <c r="D1069" s="1">
        <v>44816</v>
      </c>
      <c r="E1069">
        <f t="shared" si="116"/>
        <v>18</v>
      </c>
      <c r="F1069" t="s">
        <v>16</v>
      </c>
      <c r="G1069">
        <v>750</v>
      </c>
      <c r="H1069">
        <f t="shared" si="113"/>
        <v>75</v>
      </c>
      <c r="I1069" t="s">
        <v>7</v>
      </c>
      <c r="J1069" t="s">
        <v>8</v>
      </c>
      <c r="L1069" t="s">
        <v>16</v>
      </c>
      <c r="M1069" t="str">
        <f t="shared" si="114"/>
        <v>F</v>
      </c>
      <c r="N1069" t="s">
        <v>8</v>
      </c>
      <c r="O1069" t="s">
        <v>8</v>
      </c>
      <c r="P1069" t="s">
        <v>11</v>
      </c>
      <c r="Q1069" t="s">
        <v>8</v>
      </c>
      <c r="R1069" t="str">
        <f t="shared" si="117"/>
        <v>U</v>
      </c>
      <c r="S1069" t="s">
        <v>12</v>
      </c>
      <c r="T1069">
        <v>0.999999999999996</v>
      </c>
      <c r="U1069" t="s">
        <v>11</v>
      </c>
      <c r="V1069" t="e">
        <f>VLOOKUP(P1069,'PBT Tag Rates'!$B$5:$E$34,4,FALSE)</f>
        <v>#N/A</v>
      </c>
      <c r="W1069">
        <v>1</v>
      </c>
      <c r="X1069" s="16">
        <f>IFERROR(LOOKUP(H1069,{30,43,48,53,58,63,68,73,78,83,88,93,97},{42,47,52,57,62,67,72,77,82,87,92,99,100}),999)</f>
        <v>77</v>
      </c>
      <c r="Y1069" s="19">
        <f t="shared" si="115"/>
        <v>5.6818181818181825</v>
      </c>
      <c r="Z1069" s="19">
        <f t="shared" si="118"/>
        <v>5.7284090909090919</v>
      </c>
      <c r="AA1069" s="19">
        <f t="shared" si="119"/>
        <v>17.185227272727278</v>
      </c>
      <c r="AB1069" s="19" t="s">
        <v>8887</v>
      </c>
    </row>
    <row r="1070" spans="1:28" x14ac:dyDescent="0.35">
      <c r="A1070" t="s">
        <v>1562</v>
      </c>
      <c r="B1070" t="s">
        <v>4119</v>
      </c>
      <c r="C1070" t="s">
        <v>4120</v>
      </c>
      <c r="D1070" s="1">
        <v>44816</v>
      </c>
      <c r="E1070">
        <f t="shared" si="116"/>
        <v>18</v>
      </c>
      <c r="F1070" t="s">
        <v>1569</v>
      </c>
      <c r="G1070">
        <v>440</v>
      </c>
      <c r="H1070">
        <f t="shared" si="113"/>
        <v>44</v>
      </c>
      <c r="I1070" t="s">
        <v>7</v>
      </c>
      <c r="J1070" t="s">
        <v>8</v>
      </c>
      <c r="L1070" t="s">
        <v>6</v>
      </c>
      <c r="M1070" t="str">
        <f t="shared" si="114"/>
        <v>M</v>
      </c>
      <c r="N1070" t="s">
        <v>4121</v>
      </c>
      <c r="O1070" t="s">
        <v>4122</v>
      </c>
      <c r="P1070" t="s">
        <v>2035</v>
      </c>
      <c r="Q1070">
        <v>2</v>
      </c>
      <c r="R1070">
        <f t="shared" si="117"/>
        <v>2020</v>
      </c>
      <c r="S1070" t="s">
        <v>8</v>
      </c>
      <c r="T1070" t="s">
        <v>8</v>
      </c>
      <c r="U1070" t="s">
        <v>9088</v>
      </c>
      <c r="V1070">
        <f>VLOOKUP(P1070,'PBT Tag Rates'!$B$5:$E$34,4,FALSE)</f>
        <v>0.98961045999999997</v>
      </c>
      <c r="W1070">
        <v>1</v>
      </c>
      <c r="X1070" s="16">
        <f>IFERROR(LOOKUP(H1070,{30,43,48,53,58,63,68,73,78,83,88,93,97},{42,47,52,57,62,67,72,77,82,87,92,99,100}),999)</f>
        <v>47</v>
      </c>
      <c r="Y1070" s="19">
        <f t="shared" si="115"/>
        <v>5.6818181818181825</v>
      </c>
      <c r="Z1070" s="19">
        <f t="shared" si="118"/>
        <v>5.7284090909090919</v>
      </c>
      <c r="AA1070" s="19">
        <f t="shared" si="119"/>
        <v>17.185227272727278</v>
      </c>
      <c r="AB1070" s="19" t="s">
        <v>8887</v>
      </c>
    </row>
    <row r="1071" spans="1:28" x14ac:dyDescent="0.35">
      <c r="A1071" t="s">
        <v>1562</v>
      </c>
      <c r="B1071" t="s">
        <v>4123</v>
      </c>
      <c r="C1071" t="s">
        <v>4124</v>
      </c>
      <c r="D1071" s="1">
        <v>44816</v>
      </c>
      <c r="E1071">
        <f t="shared" si="116"/>
        <v>18</v>
      </c>
      <c r="F1071" t="s">
        <v>16</v>
      </c>
      <c r="G1071">
        <v>760</v>
      </c>
      <c r="H1071">
        <f t="shared" si="113"/>
        <v>76</v>
      </c>
      <c r="I1071" t="s">
        <v>7</v>
      </c>
      <c r="J1071" t="s">
        <v>8</v>
      </c>
      <c r="L1071" t="s">
        <v>16</v>
      </c>
      <c r="M1071" t="str">
        <f t="shared" si="114"/>
        <v>F</v>
      </c>
      <c r="N1071" t="s">
        <v>1469</v>
      </c>
      <c r="O1071" t="s">
        <v>2147</v>
      </c>
      <c r="P1071" t="s">
        <v>19</v>
      </c>
      <c r="Q1071">
        <v>4</v>
      </c>
      <c r="R1071">
        <f t="shared" si="117"/>
        <v>2018</v>
      </c>
      <c r="S1071" t="s">
        <v>8</v>
      </c>
      <c r="T1071" t="s">
        <v>8</v>
      </c>
      <c r="U1071" t="s">
        <v>9086</v>
      </c>
      <c r="V1071">
        <f>VLOOKUP(P1071,'PBT Tag Rates'!$B$5:$E$34,4,FALSE)</f>
        <v>0.80551598400000002</v>
      </c>
      <c r="W1071">
        <v>1</v>
      </c>
      <c r="X1071" s="16">
        <f>IFERROR(LOOKUP(H1071,{30,43,48,53,58,63,68,73,78,83,88,93,97},{42,47,52,57,62,67,72,77,82,87,92,99,100}),999)</f>
        <v>77</v>
      </c>
      <c r="Y1071" s="19">
        <f t="shared" si="115"/>
        <v>5.6818181818181825</v>
      </c>
      <c r="Z1071" s="19">
        <f t="shared" si="118"/>
        <v>5.7284090909090919</v>
      </c>
      <c r="AA1071" s="19">
        <f t="shared" si="119"/>
        <v>17.185227272727278</v>
      </c>
      <c r="AB1071" s="19" t="s">
        <v>8887</v>
      </c>
    </row>
    <row r="1072" spans="1:28" x14ac:dyDescent="0.35">
      <c r="A1072" t="s">
        <v>1562</v>
      </c>
      <c r="B1072" t="s">
        <v>4125</v>
      </c>
      <c r="C1072" t="s">
        <v>4126</v>
      </c>
      <c r="D1072" s="1">
        <v>44816</v>
      </c>
      <c r="E1072">
        <f t="shared" si="116"/>
        <v>18</v>
      </c>
      <c r="F1072" t="s">
        <v>16</v>
      </c>
      <c r="G1072">
        <v>800</v>
      </c>
      <c r="H1072">
        <f t="shared" si="113"/>
        <v>80</v>
      </c>
      <c r="I1072" t="s">
        <v>7</v>
      </c>
      <c r="J1072" t="s">
        <v>8</v>
      </c>
      <c r="L1072" t="s">
        <v>16</v>
      </c>
      <c r="M1072" t="str">
        <f t="shared" si="114"/>
        <v>F</v>
      </c>
      <c r="N1072" t="s">
        <v>8</v>
      </c>
      <c r="O1072" t="s">
        <v>8</v>
      </c>
      <c r="P1072" t="s">
        <v>11</v>
      </c>
      <c r="Q1072" t="s">
        <v>8</v>
      </c>
      <c r="R1072" t="str">
        <f t="shared" si="117"/>
        <v>U</v>
      </c>
      <c r="S1072" t="s">
        <v>12</v>
      </c>
      <c r="T1072">
        <v>1</v>
      </c>
      <c r="U1072" t="s">
        <v>11</v>
      </c>
      <c r="V1072" t="e">
        <f>VLOOKUP(P1072,'PBT Tag Rates'!$B$5:$E$34,4,FALSE)</f>
        <v>#N/A</v>
      </c>
      <c r="W1072">
        <v>1</v>
      </c>
      <c r="X1072" s="16">
        <f>IFERROR(LOOKUP(H1072,{30,43,48,53,58,63,68,73,78,83,88,93,97},{42,47,52,57,62,67,72,77,82,87,92,99,100}),999)</f>
        <v>82</v>
      </c>
      <c r="Y1072" s="19">
        <f t="shared" si="115"/>
        <v>5.6818181818181825</v>
      </c>
      <c r="Z1072" s="19">
        <f t="shared" si="118"/>
        <v>5.7284090909090919</v>
      </c>
      <c r="AA1072" s="19">
        <f t="shared" si="119"/>
        <v>17.185227272727278</v>
      </c>
      <c r="AB1072" s="19" t="s">
        <v>8887</v>
      </c>
    </row>
    <row r="1073" spans="1:28" x14ac:dyDescent="0.35">
      <c r="A1073" t="s">
        <v>1562</v>
      </c>
      <c r="B1073" t="s">
        <v>4127</v>
      </c>
      <c r="C1073" t="s">
        <v>4128</v>
      </c>
      <c r="D1073" s="1">
        <v>44816</v>
      </c>
      <c r="E1073">
        <f t="shared" si="116"/>
        <v>18</v>
      </c>
      <c r="F1073" t="s">
        <v>1569</v>
      </c>
      <c r="G1073">
        <v>660</v>
      </c>
      <c r="H1073">
        <f t="shared" si="113"/>
        <v>66</v>
      </c>
      <c r="I1073" t="s">
        <v>7</v>
      </c>
      <c r="J1073" t="s">
        <v>8</v>
      </c>
      <c r="L1073" t="s">
        <v>6</v>
      </c>
      <c r="M1073" t="str">
        <f t="shared" si="114"/>
        <v>M</v>
      </c>
      <c r="N1073" t="s">
        <v>4129</v>
      </c>
      <c r="O1073" t="s">
        <v>4130</v>
      </c>
      <c r="P1073" t="s">
        <v>557</v>
      </c>
      <c r="Q1073">
        <v>3</v>
      </c>
      <c r="R1073">
        <f t="shared" si="117"/>
        <v>2019</v>
      </c>
      <c r="S1073" t="s">
        <v>8</v>
      </c>
      <c r="T1073" t="s">
        <v>8</v>
      </c>
      <c r="U1073" t="s">
        <v>9084</v>
      </c>
      <c r="V1073">
        <f>VLOOKUP(P1073,'PBT Tag Rates'!$B$5:$E$34,4,FALSE)</f>
        <v>0.95971980899999998</v>
      </c>
      <c r="W1073">
        <v>1</v>
      </c>
      <c r="X1073" s="16">
        <f>IFERROR(LOOKUP(H1073,{30,43,48,53,58,63,68,73,78,83,88,93,97},{42,47,52,57,62,67,72,77,82,87,92,99,100}),999)</f>
        <v>67</v>
      </c>
      <c r="Y1073" s="19">
        <f t="shared" si="115"/>
        <v>5.6818181818181825</v>
      </c>
      <c r="Z1073" s="19">
        <f t="shared" si="118"/>
        <v>5.7284090909090919</v>
      </c>
      <c r="AA1073" s="19">
        <f t="shared" si="119"/>
        <v>17.185227272727278</v>
      </c>
      <c r="AB1073" s="19" t="s">
        <v>8887</v>
      </c>
    </row>
    <row r="1074" spans="1:28" x14ac:dyDescent="0.35">
      <c r="A1074" t="s">
        <v>1562</v>
      </c>
      <c r="B1074" t="s">
        <v>4131</v>
      </c>
      <c r="C1074" t="s">
        <v>4132</v>
      </c>
      <c r="D1074" s="1">
        <v>44816</v>
      </c>
      <c r="E1074">
        <f t="shared" si="116"/>
        <v>18</v>
      </c>
      <c r="F1074" t="s">
        <v>1569</v>
      </c>
      <c r="G1074">
        <v>670</v>
      </c>
      <c r="H1074">
        <f t="shared" si="113"/>
        <v>67</v>
      </c>
      <c r="I1074" t="s">
        <v>9</v>
      </c>
      <c r="J1074">
        <v>1</v>
      </c>
      <c r="L1074" t="s">
        <v>6</v>
      </c>
      <c r="M1074" t="str">
        <f t="shared" si="114"/>
        <v>M</v>
      </c>
      <c r="N1074" t="s">
        <v>1205</v>
      </c>
      <c r="O1074" t="s">
        <v>1206</v>
      </c>
      <c r="P1074" t="s">
        <v>557</v>
      </c>
      <c r="Q1074">
        <v>3</v>
      </c>
      <c r="R1074">
        <f t="shared" si="117"/>
        <v>2019</v>
      </c>
      <c r="S1074" t="s">
        <v>8</v>
      </c>
      <c r="T1074" t="s">
        <v>8</v>
      </c>
      <c r="U1074" t="s">
        <v>9085</v>
      </c>
      <c r="V1074">
        <f>VLOOKUP(P1074,'PBT Tag Rates'!$B$5:$E$34,4,FALSE)</f>
        <v>0.95971980899999998</v>
      </c>
      <c r="W1074">
        <v>1</v>
      </c>
      <c r="X1074" s="16">
        <f>IFERROR(LOOKUP(H1074,{30,43,48,53,58,63,68,73,78,83,88,93,97},{42,47,52,57,62,67,72,77,82,87,92,99,100}),999)</f>
        <v>67</v>
      </c>
      <c r="Y1074" s="19">
        <f t="shared" si="115"/>
        <v>5.6818181818181825</v>
      </c>
      <c r="Z1074" s="19">
        <f t="shared" si="118"/>
        <v>5.7284090909090919</v>
      </c>
      <c r="AA1074" s="19">
        <f t="shared" si="119"/>
        <v>17.185227272727278</v>
      </c>
      <c r="AB1074" s="19" t="s">
        <v>8887</v>
      </c>
    </row>
    <row r="1075" spans="1:28" x14ac:dyDescent="0.35">
      <c r="A1075" t="s">
        <v>1562</v>
      </c>
      <c r="B1075" t="s">
        <v>4133</v>
      </c>
      <c r="C1075" t="s">
        <v>4134</v>
      </c>
      <c r="D1075" s="1">
        <v>44816</v>
      </c>
      <c r="E1075">
        <f t="shared" si="116"/>
        <v>18</v>
      </c>
      <c r="F1075" t="s">
        <v>1569</v>
      </c>
      <c r="G1075">
        <v>650</v>
      </c>
      <c r="H1075">
        <f t="shared" si="113"/>
        <v>65</v>
      </c>
      <c r="I1075" t="s">
        <v>9</v>
      </c>
      <c r="J1075">
        <v>1</v>
      </c>
      <c r="L1075" t="s">
        <v>6</v>
      </c>
      <c r="M1075" t="str">
        <f t="shared" si="114"/>
        <v>M</v>
      </c>
      <c r="N1075" t="s">
        <v>138</v>
      </c>
      <c r="O1075" t="s">
        <v>139</v>
      </c>
      <c r="P1075" t="s">
        <v>19</v>
      </c>
      <c r="Q1075">
        <v>4</v>
      </c>
      <c r="R1075">
        <f t="shared" si="117"/>
        <v>2018</v>
      </c>
      <c r="S1075" t="s">
        <v>8</v>
      </c>
      <c r="T1075" t="s">
        <v>8</v>
      </c>
      <c r="U1075" t="s">
        <v>9007</v>
      </c>
      <c r="V1075">
        <f>VLOOKUP(P1075,'PBT Tag Rates'!$B$5:$E$34,4,FALSE)</f>
        <v>0.80551598400000002</v>
      </c>
      <c r="W1075">
        <v>1</v>
      </c>
      <c r="X1075" s="16">
        <f>IFERROR(LOOKUP(H1075,{30,43,48,53,58,63,68,73,78,83,88,93,97},{42,47,52,57,62,67,72,77,82,87,92,99,100}),999)</f>
        <v>67</v>
      </c>
      <c r="Y1075" s="19">
        <f t="shared" si="115"/>
        <v>5.6818181818181825</v>
      </c>
      <c r="Z1075" s="19">
        <f t="shared" si="118"/>
        <v>5.7284090909090919</v>
      </c>
      <c r="AA1075" s="19">
        <f t="shared" si="119"/>
        <v>17.185227272727278</v>
      </c>
      <c r="AB1075" s="19" t="s">
        <v>8886</v>
      </c>
    </row>
    <row r="1076" spans="1:28" x14ac:dyDescent="0.35">
      <c r="A1076" t="s">
        <v>1562</v>
      </c>
      <c r="B1076" t="s">
        <v>4135</v>
      </c>
      <c r="C1076" t="s">
        <v>4136</v>
      </c>
      <c r="D1076" s="1">
        <v>44816</v>
      </c>
      <c r="E1076">
        <f t="shared" si="116"/>
        <v>18</v>
      </c>
      <c r="F1076" t="s">
        <v>1569</v>
      </c>
      <c r="G1076">
        <v>440</v>
      </c>
      <c r="H1076">
        <f t="shared" si="113"/>
        <v>44</v>
      </c>
      <c r="I1076" t="s">
        <v>7</v>
      </c>
      <c r="J1076" t="s">
        <v>8</v>
      </c>
      <c r="L1076" t="s">
        <v>6</v>
      </c>
      <c r="M1076" t="str">
        <f t="shared" si="114"/>
        <v>M</v>
      </c>
      <c r="N1076" t="s">
        <v>4137</v>
      </c>
      <c r="O1076" t="s">
        <v>4138</v>
      </c>
      <c r="P1076" t="s">
        <v>2035</v>
      </c>
      <c r="Q1076">
        <v>2</v>
      </c>
      <c r="R1076">
        <f t="shared" si="117"/>
        <v>2020</v>
      </c>
      <c r="S1076" t="s">
        <v>8</v>
      </c>
      <c r="T1076" t="s">
        <v>8</v>
      </c>
      <c r="U1076" t="s">
        <v>9086</v>
      </c>
      <c r="V1076">
        <f>VLOOKUP(P1076,'PBT Tag Rates'!$B$5:$E$34,4,FALSE)</f>
        <v>0.98961045999999997</v>
      </c>
      <c r="W1076">
        <v>1</v>
      </c>
      <c r="X1076" s="16">
        <f>IFERROR(LOOKUP(H1076,{30,43,48,53,58,63,68,73,78,83,88,93,97},{42,47,52,57,62,67,72,77,82,87,92,99,100}),999)</f>
        <v>47</v>
      </c>
      <c r="Y1076" s="19">
        <f t="shared" si="115"/>
        <v>5.6818181818181825</v>
      </c>
      <c r="Z1076" s="19">
        <f t="shared" si="118"/>
        <v>5.7284090909090919</v>
      </c>
      <c r="AA1076" s="19">
        <f t="shared" si="119"/>
        <v>17.185227272727278</v>
      </c>
      <c r="AB1076" s="19" t="s">
        <v>8887</v>
      </c>
    </row>
    <row r="1077" spans="1:28" x14ac:dyDescent="0.35">
      <c r="A1077" t="s">
        <v>1562</v>
      </c>
      <c r="B1077" t="s">
        <v>4139</v>
      </c>
      <c r="C1077" t="s">
        <v>4140</v>
      </c>
      <c r="D1077" s="1">
        <v>44816</v>
      </c>
      <c r="E1077">
        <f t="shared" si="116"/>
        <v>18</v>
      </c>
      <c r="F1077" t="s">
        <v>1569</v>
      </c>
      <c r="G1077">
        <v>700</v>
      </c>
      <c r="H1077">
        <f t="shared" si="113"/>
        <v>70</v>
      </c>
      <c r="I1077" t="s">
        <v>7</v>
      </c>
      <c r="J1077" t="s">
        <v>8</v>
      </c>
      <c r="L1077" t="s">
        <v>6</v>
      </c>
      <c r="M1077" t="str">
        <f t="shared" si="114"/>
        <v>M</v>
      </c>
      <c r="N1077" t="s">
        <v>8</v>
      </c>
      <c r="O1077" t="s">
        <v>8</v>
      </c>
      <c r="P1077" t="s">
        <v>11</v>
      </c>
      <c r="Q1077" t="s">
        <v>8</v>
      </c>
      <c r="R1077" t="str">
        <f t="shared" si="117"/>
        <v>U</v>
      </c>
      <c r="S1077" t="s">
        <v>12</v>
      </c>
      <c r="T1077">
        <v>1</v>
      </c>
      <c r="U1077" t="s">
        <v>11</v>
      </c>
      <c r="V1077" t="e">
        <f>VLOOKUP(P1077,'PBT Tag Rates'!$B$5:$E$34,4,FALSE)</f>
        <v>#N/A</v>
      </c>
      <c r="W1077">
        <v>1</v>
      </c>
      <c r="X1077" s="16">
        <f>IFERROR(LOOKUP(H1077,{30,43,48,53,58,63,68,73,78,83,88,93,97},{42,47,52,57,62,67,72,77,82,87,92,99,100}),999)</f>
        <v>72</v>
      </c>
      <c r="Y1077" s="19">
        <f t="shared" si="115"/>
        <v>5.6818181818181825</v>
      </c>
      <c r="Z1077" s="19">
        <f t="shared" si="118"/>
        <v>5.7284090909090919</v>
      </c>
      <c r="AA1077" s="19">
        <f t="shared" si="119"/>
        <v>17.185227272727278</v>
      </c>
      <c r="AB1077" s="19" t="s">
        <v>8887</v>
      </c>
    </row>
    <row r="1078" spans="1:28" x14ac:dyDescent="0.35">
      <c r="A1078" t="s">
        <v>1562</v>
      </c>
      <c r="B1078" t="s">
        <v>4141</v>
      </c>
      <c r="C1078" t="s">
        <v>4142</v>
      </c>
      <c r="D1078" s="1">
        <v>44816</v>
      </c>
      <c r="E1078">
        <f t="shared" si="116"/>
        <v>18</v>
      </c>
      <c r="F1078" t="s">
        <v>1569</v>
      </c>
      <c r="G1078">
        <v>640</v>
      </c>
      <c r="H1078">
        <f t="shared" si="113"/>
        <v>64</v>
      </c>
      <c r="I1078" t="s">
        <v>9</v>
      </c>
      <c r="J1078">
        <v>1</v>
      </c>
      <c r="L1078" t="s">
        <v>6</v>
      </c>
      <c r="M1078" t="str">
        <f t="shared" si="114"/>
        <v>M</v>
      </c>
      <c r="N1078" t="s">
        <v>4143</v>
      </c>
      <c r="O1078" t="s">
        <v>4144</v>
      </c>
      <c r="P1078" t="s">
        <v>557</v>
      </c>
      <c r="Q1078">
        <v>3</v>
      </c>
      <c r="R1078">
        <f t="shared" si="117"/>
        <v>2019</v>
      </c>
      <c r="S1078" t="s">
        <v>8</v>
      </c>
      <c r="T1078" t="s">
        <v>8</v>
      </c>
      <c r="U1078" t="s">
        <v>9087</v>
      </c>
      <c r="V1078">
        <f>VLOOKUP(P1078,'PBT Tag Rates'!$B$5:$E$34,4,FALSE)</f>
        <v>0.95971980899999998</v>
      </c>
      <c r="W1078">
        <v>1</v>
      </c>
      <c r="X1078" s="16">
        <f>IFERROR(LOOKUP(H1078,{30,43,48,53,58,63,68,73,78,83,88,93,97},{42,47,52,57,62,67,72,77,82,87,92,99,100}),999)</f>
        <v>67</v>
      </c>
      <c r="Y1078" s="19">
        <f t="shared" si="115"/>
        <v>5.6818181818181825</v>
      </c>
      <c r="Z1078" s="19">
        <f t="shared" si="118"/>
        <v>5.7284090909090919</v>
      </c>
      <c r="AA1078" s="19">
        <f t="shared" si="119"/>
        <v>17.185227272727278</v>
      </c>
      <c r="AB1078" s="19" t="s">
        <v>8887</v>
      </c>
    </row>
    <row r="1079" spans="1:28" x14ac:dyDescent="0.35">
      <c r="A1079" t="s">
        <v>1562</v>
      </c>
      <c r="B1079" t="s">
        <v>4145</v>
      </c>
      <c r="C1079" t="s">
        <v>4146</v>
      </c>
      <c r="D1079" s="1">
        <v>44816</v>
      </c>
      <c r="E1079">
        <f t="shared" si="116"/>
        <v>18</v>
      </c>
      <c r="F1079" t="s">
        <v>1569</v>
      </c>
      <c r="G1079">
        <v>610</v>
      </c>
      <c r="H1079">
        <f t="shared" si="113"/>
        <v>61</v>
      </c>
      <c r="I1079" t="s">
        <v>9</v>
      </c>
      <c r="J1079">
        <v>1</v>
      </c>
      <c r="L1079" t="s">
        <v>6</v>
      </c>
      <c r="M1079" t="str">
        <f t="shared" si="114"/>
        <v>M</v>
      </c>
      <c r="N1079" t="s">
        <v>1068</v>
      </c>
      <c r="O1079" t="s">
        <v>2657</v>
      </c>
      <c r="P1079" t="s">
        <v>557</v>
      </c>
      <c r="Q1079">
        <v>3</v>
      </c>
      <c r="R1079">
        <f t="shared" si="117"/>
        <v>2019</v>
      </c>
      <c r="S1079" t="s">
        <v>8</v>
      </c>
      <c r="T1079" t="s">
        <v>8</v>
      </c>
      <c r="U1079" t="s">
        <v>9088</v>
      </c>
      <c r="V1079">
        <f>VLOOKUP(P1079,'PBT Tag Rates'!$B$5:$E$34,4,FALSE)</f>
        <v>0.95971980899999998</v>
      </c>
      <c r="W1079">
        <v>1</v>
      </c>
      <c r="X1079" s="16">
        <f>IFERROR(LOOKUP(H1079,{30,43,48,53,58,63,68,73,78,83,88,93,97},{42,47,52,57,62,67,72,77,82,87,92,99,100}),999)</f>
        <v>62</v>
      </c>
      <c r="Y1079" s="19">
        <f t="shared" si="115"/>
        <v>5.6818181818181825</v>
      </c>
      <c r="Z1079" s="19">
        <f t="shared" si="118"/>
        <v>5.7284090909090919</v>
      </c>
      <c r="AA1079" s="19">
        <f t="shared" si="119"/>
        <v>17.185227272727278</v>
      </c>
      <c r="AB1079" s="19" t="s">
        <v>8887</v>
      </c>
    </row>
    <row r="1080" spans="1:28" x14ac:dyDescent="0.35">
      <c r="A1080" t="s">
        <v>1562</v>
      </c>
      <c r="B1080" t="s">
        <v>4147</v>
      </c>
      <c r="C1080" t="s">
        <v>4148</v>
      </c>
      <c r="D1080" s="1">
        <v>44816</v>
      </c>
      <c r="E1080">
        <f t="shared" si="116"/>
        <v>18</v>
      </c>
      <c r="F1080" t="s">
        <v>1569</v>
      </c>
      <c r="G1080">
        <v>450</v>
      </c>
      <c r="H1080">
        <f t="shared" si="113"/>
        <v>45</v>
      </c>
      <c r="I1080" t="s">
        <v>9</v>
      </c>
      <c r="J1080">
        <v>1</v>
      </c>
      <c r="L1080" t="s">
        <v>6</v>
      </c>
      <c r="M1080" t="str">
        <f t="shared" si="114"/>
        <v>M</v>
      </c>
      <c r="N1080" t="s">
        <v>4149</v>
      </c>
      <c r="O1080" t="s">
        <v>4150</v>
      </c>
      <c r="P1080" t="s">
        <v>2035</v>
      </c>
      <c r="Q1080">
        <v>2</v>
      </c>
      <c r="R1080">
        <f t="shared" si="117"/>
        <v>2020</v>
      </c>
      <c r="S1080" t="s">
        <v>8</v>
      </c>
      <c r="T1080" t="s">
        <v>8</v>
      </c>
      <c r="U1080" t="s">
        <v>9088</v>
      </c>
      <c r="V1080">
        <f>VLOOKUP(P1080,'PBT Tag Rates'!$B$5:$E$34,4,FALSE)</f>
        <v>0.98961045999999997</v>
      </c>
      <c r="W1080">
        <v>1</v>
      </c>
      <c r="X1080" s="16">
        <f>IFERROR(LOOKUP(H1080,{30,43,48,53,58,63,68,73,78,83,88,93,97},{42,47,52,57,62,67,72,77,82,87,92,99,100}),999)</f>
        <v>47</v>
      </c>
      <c r="Y1080" s="19">
        <f t="shared" si="115"/>
        <v>5.6818181818181825</v>
      </c>
      <c r="Z1080" s="19">
        <f t="shared" si="118"/>
        <v>5.7284090909090919</v>
      </c>
      <c r="AA1080" s="19">
        <f t="shared" si="119"/>
        <v>17.185227272727278</v>
      </c>
      <c r="AB1080" s="19" t="s">
        <v>8887</v>
      </c>
    </row>
    <row r="1081" spans="1:28" x14ac:dyDescent="0.35">
      <c r="A1081" t="s">
        <v>1562</v>
      </c>
      <c r="B1081" t="s">
        <v>4151</v>
      </c>
      <c r="C1081" t="s">
        <v>4152</v>
      </c>
      <c r="D1081" s="1">
        <v>44816</v>
      </c>
      <c r="E1081">
        <f t="shared" si="116"/>
        <v>18</v>
      </c>
      <c r="F1081" t="s">
        <v>16</v>
      </c>
      <c r="G1081">
        <v>690</v>
      </c>
      <c r="H1081">
        <f t="shared" si="113"/>
        <v>69</v>
      </c>
      <c r="I1081" t="s">
        <v>9</v>
      </c>
      <c r="J1081">
        <v>1</v>
      </c>
      <c r="L1081" t="s">
        <v>16</v>
      </c>
      <c r="M1081" t="str">
        <f t="shared" si="114"/>
        <v>F</v>
      </c>
      <c r="N1081" t="s">
        <v>8</v>
      </c>
      <c r="O1081" t="s">
        <v>8</v>
      </c>
      <c r="P1081" t="s">
        <v>11</v>
      </c>
      <c r="Q1081" t="s">
        <v>8</v>
      </c>
      <c r="R1081" t="str">
        <f t="shared" si="117"/>
        <v>U</v>
      </c>
      <c r="S1081" t="s">
        <v>12</v>
      </c>
      <c r="T1081">
        <v>1</v>
      </c>
      <c r="U1081" t="s">
        <v>8890</v>
      </c>
      <c r="V1081" t="e">
        <f>VLOOKUP(P1081,'PBT Tag Rates'!$B$5:$E$34,4,FALSE)</f>
        <v>#N/A</v>
      </c>
      <c r="W1081">
        <v>1</v>
      </c>
      <c r="X1081" s="16">
        <f>IFERROR(LOOKUP(H1081,{30,43,48,53,58,63,68,73,78,83,88,93,97},{42,47,52,57,62,67,72,77,82,87,92,99,100}),999)</f>
        <v>72</v>
      </c>
      <c r="Y1081" s="19">
        <f t="shared" si="115"/>
        <v>5.6818181818181825</v>
      </c>
      <c r="Z1081" s="19">
        <f t="shared" si="118"/>
        <v>5.7284090909090919</v>
      </c>
      <c r="AA1081" s="19">
        <f t="shared" si="119"/>
        <v>17.185227272727278</v>
      </c>
      <c r="AB1081" s="19" t="s">
        <v>8887</v>
      </c>
    </row>
    <row r="1082" spans="1:28" x14ac:dyDescent="0.35">
      <c r="A1082" t="s">
        <v>1562</v>
      </c>
      <c r="B1082" t="s">
        <v>4153</v>
      </c>
      <c r="C1082" t="s">
        <v>4154</v>
      </c>
      <c r="D1082" s="1">
        <v>44816</v>
      </c>
      <c r="E1082">
        <f t="shared" si="116"/>
        <v>18</v>
      </c>
      <c r="F1082" t="s">
        <v>1569</v>
      </c>
      <c r="G1082">
        <v>670</v>
      </c>
      <c r="H1082">
        <f t="shared" si="113"/>
        <v>67</v>
      </c>
      <c r="I1082" t="s">
        <v>9</v>
      </c>
      <c r="J1082">
        <v>1</v>
      </c>
      <c r="L1082" t="s">
        <v>6</v>
      </c>
      <c r="M1082" t="str">
        <f t="shared" si="114"/>
        <v>M</v>
      </c>
      <c r="N1082" t="s">
        <v>280</v>
      </c>
      <c r="O1082" t="s">
        <v>281</v>
      </c>
      <c r="P1082" t="s">
        <v>19</v>
      </c>
      <c r="Q1082">
        <v>4</v>
      </c>
      <c r="R1082">
        <f t="shared" si="117"/>
        <v>2018</v>
      </c>
      <c r="S1082" t="s">
        <v>8</v>
      </c>
      <c r="T1082" t="s">
        <v>8</v>
      </c>
      <c r="U1082" t="s">
        <v>9007</v>
      </c>
      <c r="V1082">
        <f>VLOOKUP(P1082,'PBT Tag Rates'!$B$5:$E$34,4,FALSE)</f>
        <v>0.80551598400000002</v>
      </c>
      <c r="W1082">
        <v>1</v>
      </c>
      <c r="X1082" s="16">
        <f>IFERROR(LOOKUP(H1082,{30,43,48,53,58,63,68,73,78,83,88,93,97},{42,47,52,57,62,67,72,77,82,87,92,99,100}),999)</f>
        <v>67</v>
      </c>
      <c r="Y1082" s="19">
        <f t="shared" si="115"/>
        <v>5.6818181818181825</v>
      </c>
      <c r="Z1082" s="19">
        <f t="shared" si="118"/>
        <v>5.7284090909090919</v>
      </c>
      <c r="AA1082" s="19">
        <f t="shared" si="119"/>
        <v>17.185227272727278</v>
      </c>
      <c r="AB1082" s="19" t="s">
        <v>8886</v>
      </c>
    </row>
    <row r="1083" spans="1:28" x14ac:dyDescent="0.35">
      <c r="A1083" t="s">
        <v>1562</v>
      </c>
      <c r="B1083" t="s">
        <v>4155</v>
      </c>
      <c r="C1083" t="s">
        <v>4156</v>
      </c>
      <c r="D1083" s="1">
        <v>44816</v>
      </c>
      <c r="E1083">
        <f t="shared" si="116"/>
        <v>18</v>
      </c>
      <c r="F1083" t="s">
        <v>16</v>
      </c>
      <c r="G1083">
        <v>630</v>
      </c>
      <c r="H1083">
        <f t="shared" si="113"/>
        <v>63</v>
      </c>
      <c r="I1083" t="s">
        <v>9</v>
      </c>
      <c r="J1083">
        <v>1</v>
      </c>
      <c r="L1083" t="s">
        <v>16</v>
      </c>
      <c r="M1083" t="str">
        <f t="shared" si="114"/>
        <v>F</v>
      </c>
      <c r="N1083" t="s">
        <v>1125</v>
      </c>
      <c r="O1083" t="s">
        <v>2105</v>
      </c>
      <c r="P1083" t="s">
        <v>557</v>
      </c>
      <c r="Q1083">
        <v>3</v>
      </c>
      <c r="R1083">
        <f t="shared" si="117"/>
        <v>2019</v>
      </c>
      <c r="S1083" t="s">
        <v>8</v>
      </c>
      <c r="T1083" t="s">
        <v>8</v>
      </c>
      <c r="U1083" t="s">
        <v>9006</v>
      </c>
      <c r="V1083">
        <f>VLOOKUP(P1083,'PBT Tag Rates'!$B$5:$E$34,4,FALSE)</f>
        <v>0.95971980899999998</v>
      </c>
      <c r="W1083">
        <v>1</v>
      </c>
      <c r="X1083" s="16">
        <f>IFERROR(LOOKUP(H1083,{30,43,48,53,58,63,68,73,78,83,88,93,97},{42,47,52,57,62,67,72,77,82,87,92,99,100}),999)</f>
        <v>67</v>
      </c>
      <c r="Y1083" s="19">
        <f t="shared" si="115"/>
        <v>5.6818181818181825</v>
      </c>
      <c r="Z1083" s="19">
        <f t="shared" si="118"/>
        <v>5.7284090909090919</v>
      </c>
      <c r="AA1083" s="19">
        <f t="shared" si="119"/>
        <v>17.185227272727278</v>
      </c>
      <c r="AB1083" s="19" t="s">
        <v>8886</v>
      </c>
    </row>
    <row r="1084" spans="1:28" x14ac:dyDescent="0.35">
      <c r="A1084" t="s">
        <v>1562</v>
      </c>
      <c r="B1084" t="s">
        <v>4157</v>
      </c>
      <c r="C1084" t="s">
        <v>4158</v>
      </c>
      <c r="D1084" s="1">
        <v>44816</v>
      </c>
      <c r="E1084">
        <f t="shared" si="116"/>
        <v>18</v>
      </c>
      <c r="F1084" t="s">
        <v>1569</v>
      </c>
      <c r="G1084">
        <v>430</v>
      </c>
      <c r="H1084">
        <f t="shared" si="113"/>
        <v>43</v>
      </c>
      <c r="I1084" t="s">
        <v>7</v>
      </c>
      <c r="J1084" t="s">
        <v>8</v>
      </c>
      <c r="L1084" t="s">
        <v>6</v>
      </c>
      <c r="M1084" t="str">
        <f t="shared" si="114"/>
        <v>M</v>
      </c>
      <c r="N1084" t="s">
        <v>3239</v>
      </c>
      <c r="O1084" t="s">
        <v>4159</v>
      </c>
      <c r="P1084" t="s">
        <v>2035</v>
      </c>
      <c r="Q1084">
        <v>2</v>
      </c>
      <c r="R1084">
        <f t="shared" si="117"/>
        <v>2020</v>
      </c>
      <c r="S1084" t="s">
        <v>8</v>
      </c>
      <c r="T1084" t="s">
        <v>8</v>
      </c>
      <c r="U1084" t="s">
        <v>9084</v>
      </c>
      <c r="V1084">
        <f>VLOOKUP(P1084,'PBT Tag Rates'!$B$5:$E$34,4,FALSE)</f>
        <v>0.98961045999999997</v>
      </c>
      <c r="W1084">
        <v>1</v>
      </c>
      <c r="X1084" s="16">
        <f>IFERROR(LOOKUP(H1084,{30,43,48,53,58,63,68,73,78,83,88,93,97},{42,47,52,57,62,67,72,77,82,87,92,99,100}),999)</f>
        <v>47</v>
      </c>
      <c r="Y1084" s="19">
        <f t="shared" si="115"/>
        <v>5.6818181818181825</v>
      </c>
      <c r="Z1084" s="19">
        <f t="shared" si="118"/>
        <v>5.7284090909090919</v>
      </c>
      <c r="AA1084" s="19">
        <f t="shared" si="119"/>
        <v>17.185227272727278</v>
      </c>
      <c r="AB1084" s="19" t="s">
        <v>8887</v>
      </c>
    </row>
    <row r="1085" spans="1:28" x14ac:dyDescent="0.35">
      <c r="A1085" t="s">
        <v>1562</v>
      </c>
      <c r="B1085" t="s">
        <v>4160</v>
      </c>
      <c r="C1085" t="s">
        <v>4161</v>
      </c>
      <c r="D1085" s="1">
        <v>44816</v>
      </c>
      <c r="E1085">
        <f t="shared" si="116"/>
        <v>18</v>
      </c>
      <c r="F1085" t="s">
        <v>16</v>
      </c>
      <c r="G1085">
        <v>700</v>
      </c>
      <c r="H1085">
        <f t="shared" si="113"/>
        <v>70</v>
      </c>
      <c r="I1085" t="s">
        <v>9</v>
      </c>
      <c r="J1085">
        <v>1</v>
      </c>
      <c r="L1085" t="s">
        <v>16</v>
      </c>
      <c r="M1085" t="str">
        <f t="shared" si="114"/>
        <v>F</v>
      </c>
      <c r="N1085" t="s">
        <v>8</v>
      </c>
      <c r="O1085" t="s">
        <v>8</v>
      </c>
      <c r="P1085" t="s">
        <v>11</v>
      </c>
      <c r="Q1085" t="s">
        <v>8</v>
      </c>
      <c r="R1085" t="str">
        <f t="shared" si="117"/>
        <v>U</v>
      </c>
      <c r="S1085" t="s">
        <v>12</v>
      </c>
      <c r="T1085">
        <v>1</v>
      </c>
      <c r="U1085" t="s">
        <v>8890</v>
      </c>
      <c r="V1085" t="e">
        <f>VLOOKUP(P1085,'PBT Tag Rates'!$B$5:$E$34,4,FALSE)</f>
        <v>#N/A</v>
      </c>
      <c r="W1085">
        <v>1</v>
      </c>
      <c r="X1085" s="16">
        <f>IFERROR(LOOKUP(H1085,{30,43,48,53,58,63,68,73,78,83,88,93,97},{42,47,52,57,62,67,72,77,82,87,92,99,100}),999)</f>
        <v>72</v>
      </c>
      <c r="Y1085" s="19">
        <f t="shared" si="115"/>
        <v>5.6818181818181825</v>
      </c>
      <c r="Z1085" s="19">
        <f t="shared" si="118"/>
        <v>5.7284090909090919</v>
      </c>
      <c r="AA1085" s="19">
        <f t="shared" si="119"/>
        <v>17.185227272727278</v>
      </c>
      <c r="AB1085" s="19" t="s">
        <v>8887</v>
      </c>
    </row>
    <row r="1086" spans="1:28" x14ac:dyDescent="0.35">
      <c r="A1086" t="s">
        <v>1562</v>
      </c>
      <c r="B1086" t="s">
        <v>4162</v>
      </c>
      <c r="C1086" t="s">
        <v>4163</v>
      </c>
      <c r="D1086" s="1">
        <v>44816</v>
      </c>
      <c r="E1086">
        <f t="shared" si="116"/>
        <v>18</v>
      </c>
      <c r="F1086" t="s">
        <v>1569</v>
      </c>
      <c r="G1086">
        <v>700</v>
      </c>
      <c r="H1086">
        <f t="shared" si="113"/>
        <v>70</v>
      </c>
      <c r="I1086" t="s">
        <v>9</v>
      </c>
      <c r="J1086">
        <v>1</v>
      </c>
      <c r="L1086" t="s">
        <v>6</v>
      </c>
      <c r="M1086" t="str">
        <f t="shared" si="114"/>
        <v>M</v>
      </c>
      <c r="N1086" t="s">
        <v>8</v>
      </c>
      <c r="O1086" t="s">
        <v>8</v>
      </c>
      <c r="P1086" t="s">
        <v>11</v>
      </c>
      <c r="Q1086" t="s">
        <v>8</v>
      </c>
      <c r="R1086" t="str">
        <f t="shared" si="117"/>
        <v>U</v>
      </c>
      <c r="S1086" t="s">
        <v>12</v>
      </c>
      <c r="T1086">
        <v>1</v>
      </c>
      <c r="U1086" t="s">
        <v>8890</v>
      </c>
      <c r="V1086" t="e">
        <f>VLOOKUP(P1086,'PBT Tag Rates'!$B$5:$E$34,4,FALSE)</f>
        <v>#N/A</v>
      </c>
      <c r="W1086">
        <v>1</v>
      </c>
      <c r="X1086" s="16">
        <f>IFERROR(LOOKUP(H1086,{30,43,48,53,58,63,68,73,78,83,88,93,97},{42,47,52,57,62,67,72,77,82,87,92,99,100}),999)</f>
        <v>72</v>
      </c>
      <c r="Y1086" s="19">
        <f t="shared" si="115"/>
        <v>5.6818181818181825</v>
      </c>
      <c r="Z1086" s="19">
        <f t="shared" si="118"/>
        <v>5.7284090909090919</v>
      </c>
      <c r="AA1086" s="19">
        <f t="shared" si="119"/>
        <v>17.185227272727278</v>
      </c>
      <c r="AB1086" s="19" t="s">
        <v>8887</v>
      </c>
    </row>
    <row r="1087" spans="1:28" x14ac:dyDescent="0.35">
      <c r="A1087" t="s">
        <v>1562</v>
      </c>
      <c r="B1087" t="s">
        <v>4164</v>
      </c>
      <c r="C1087" t="s">
        <v>4165</v>
      </c>
      <c r="D1087" s="1">
        <v>44816</v>
      </c>
      <c r="E1087">
        <f t="shared" si="116"/>
        <v>18</v>
      </c>
      <c r="F1087" t="s">
        <v>1569</v>
      </c>
      <c r="G1087">
        <v>690</v>
      </c>
      <c r="H1087">
        <f t="shared" si="113"/>
        <v>69</v>
      </c>
      <c r="I1087" t="s">
        <v>9</v>
      </c>
      <c r="J1087">
        <v>1</v>
      </c>
      <c r="L1087" t="s">
        <v>6</v>
      </c>
      <c r="M1087" t="str">
        <f t="shared" si="114"/>
        <v>M</v>
      </c>
      <c r="N1087" t="s">
        <v>2801</v>
      </c>
      <c r="O1087" t="s">
        <v>4166</v>
      </c>
      <c r="P1087" t="s">
        <v>557</v>
      </c>
      <c r="Q1087">
        <v>3</v>
      </c>
      <c r="R1087">
        <f t="shared" si="117"/>
        <v>2019</v>
      </c>
      <c r="S1087" t="s">
        <v>8</v>
      </c>
      <c r="T1087" t="s">
        <v>8</v>
      </c>
      <c r="U1087" t="s">
        <v>9089</v>
      </c>
      <c r="V1087">
        <f>VLOOKUP(P1087,'PBT Tag Rates'!$B$5:$E$34,4,FALSE)</f>
        <v>0.95971980899999998</v>
      </c>
      <c r="W1087">
        <v>1</v>
      </c>
      <c r="X1087" s="16">
        <f>IFERROR(LOOKUP(H1087,{30,43,48,53,58,63,68,73,78,83,88,93,97},{42,47,52,57,62,67,72,77,82,87,92,99,100}),999)</f>
        <v>72</v>
      </c>
      <c r="Y1087" s="19">
        <f t="shared" si="115"/>
        <v>5.6818181818181825</v>
      </c>
      <c r="Z1087" s="19">
        <f t="shared" si="118"/>
        <v>5.7284090909090919</v>
      </c>
      <c r="AA1087" s="19">
        <f t="shared" si="119"/>
        <v>17.185227272727278</v>
      </c>
      <c r="AB1087" s="19" t="s">
        <v>8887</v>
      </c>
    </row>
    <row r="1088" spans="1:28" x14ac:dyDescent="0.35">
      <c r="A1088" t="s">
        <v>1562</v>
      </c>
      <c r="B1088" t="s">
        <v>4167</v>
      </c>
      <c r="C1088" t="s">
        <v>4168</v>
      </c>
      <c r="D1088" s="1">
        <v>44816</v>
      </c>
      <c r="E1088">
        <f t="shared" si="116"/>
        <v>18</v>
      </c>
      <c r="F1088" t="s">
        <v>1569</v>
      </c>
      <c r="G1088">
        <v>630</v>
      </c>
      <c r="H1088">
        <f t="shared" si="113"/>
        <v>63</v>
      </c>
      <c r="I1088" t="s">
        <v>7</v>
      </c>
      <c r="J1088" t="s">
        <v>8</v>
      </c>
      <c r="L1088" t="s">
        <v>6</v>
      </c>
      <c r="M1088" t="str">
        <f t="shared" si="114"/>
        <v>M</v>
      </c>
      <c r="N1088" t="s">
        <v>8</v>
      </c>
      <c r="O1088" t="s">
        <v>8</v>
      </c>
      <c r="P1088" t="s">
        <v>11</v>
      </c>
      <c r="Q1088" t="s">
        <v>8</v>
      </c>
      <c r="R1088" t="str">
        <f t="shared" si="117"/>
        <v>U</v>
      </c>
      <c r="S1088" t="s">
        <v>12</v>
      </c>
      <c r="T1088">
        <v>0.999999999999996</v>
      </c>
      <c r="U1088" t="s">
        <v>11</v>
      </c>
      <c r="V1088" t="e">
        <f>VLOOKUP(P1088,'PBT Tag Rates'!$B$5:$E$34,4,FALSE)</f>
        <v>#N/A</v>
      </c>
      <c r="W1088">
        <v>1</v>
      </c>
      <c r="X1088" s="16">
        <f>IFERROR(LOOKUP(H1088,{30,43,48,53,58,63,68,73,78,83,88,93,97},{42,47,52,57,62,67,72,77,82,87,92,99,100}),999)</f>
        <v>67</v>
      </c>
      <c r="Y1088" s="19">
        <f t="shared" si="115"/>
        <v>5.6818181818181825</v>
      </c>
      <c r="Z1088" s="19">
        <f t="shared" si="118"/>
        <v>5.7284090909090919</v>
      </c>
      <c r="AA1088" s="19">
        <f t="shared" si="119"/>
        <v>17.185227272727278</v>
      </c>
      <c r="AB1088" s="19" t="s">
        <v>8887</v>
      </c>
    </row>
    <row r="1089" spans="1:28" x14ac:dyDescent="0.35">
      <c r="A1089" t="s">
        <v>1562</v>
      </c>
      <c r="B1089" t="s">
        <v>4169</v>
      </c>
      <c r="C1089" t="s">
        <v>4170</v>
      </c>
      <c r="D1089" s="1">
        <v>44816</v>
      </c>
      <c r="E1089">
        <f t="shared" si="116"/>
        <v>18</v>
      </c>
      <c r="F1089" t="s">
        <v>1569</v>
      </c>
      <c r="G1089">
        <v>610</v>
      </c>
      <c r="H1089">
        <f t="shared" si="113"/>
        <v>61</v>
      </c>
      <c r="I1089" t="s">
        <v>7</v>
      </c>
      <c r="J1089" t="s">
        <v>8</v>
      </c>
      <c r="L1089" t="s">
        <v>6</v>
      </c>
      <c r="M1089" t="str">
        <f t="shared" si="114"/>
        <v>M</v>
      </c>
      <c r="N1089" t="s">
        <v>4171</v>
      </c>
      <c r="O1089" t="s">
        <v>4172</v>
      </c>
      <c r="P1089" t="s">
        <v>557</v>
      </c>
      <c r="Q1089">
        <v>3</v>
      </c>
      <c r="R1089">
        <f t="shared" si="117"/>
        <v>2019</v>
      </c>
      <c r="S1089" t="s">
        <v>8</v>
      </c>
      <c r="T1089" t="s">
        <v>8</v>
      </c>
      <c r="U1089" t="s">
        <v>9086</v>
      </c>
      <c r="V1089">
        <f>VLOOKUP(P1089,'PBT Tag Rates'!$B$5:$E$34,4,FALSE)</f>
        <v>0.95971980899999998</v>
      </c>
      <c r="W1089">
        <v>1</v>
      </c>
      <c r="X1089" s="16">
        <f>IFERROR(LOOKUP(H1089,{30,43,48,53,58,63,68,73,78,83,88,93,97},{42,47,52,57,62,67,72,77,82,87,92,99,100}),999)</f>
        <v>62</v>
      </c>
      <c r="Y1089" s="19">
        <f t="shared" si="115"/>
        <v>5.6818181818181825</v>
      </c>
      <c r="Z1089" s="19">
        <f t="shared" si="118"/>
        <v>5.7284090909090919</v>
      </c>
      <c r="AA1089" s="19">
        <f t="shared" si="119"/>
        <v>17.185227272727278</v>
      </c>
      <c r="AB1089" s="19" t="s">
        <v>8887</v>
      </c>
    </row>
    <row r="1090" spans="1:28" x14ac:dyDescent="0.35">
      <c r="A1090" t="s">
        <v>1562</v>
      </c>
      <c r="B1090" t="s">
        <v>4173</v>
      </c>
      <c r="C1090" t="s">
        <v>4174</v>
      </c>
      <c r="D1090" s="1">
        <v>44816</v>
      </c>
      <c r="E1090">
        <f t="shared" si="116"/>
        <v>18</v>
      </c>
      <c r="F1090" t="s">
        <v>16</v>
      </c>
      <c r="G1090">
        <v>680</v>
      </c>
      <c r="H1090">
        <f t="shared" si="113"/>
        <v>68</v>
      </c>
      <c r="I1090" t="s">
        <v>9</v>
      </c>
      <c r="J1090">
        <v>1</v>
      </c>
      <c r="L1090" t="s">
        <v>16</v>
      </c>
      <c r="M1090" t="str">
        <f t="shared" si="114"/>
        <v>F</v>
      </c>
      <c r="N1090" t="s">
        <v>2289</v>
      </c>
      <c r="O1090" t="s">
        <v>4175</v>
      </c>
      <c r="P1090" t="s">
        <v>557</v>
      </c>
      <c r="Q1090">
        <v>3</v>
      </c>
      <c r="R1090">
        <f t="shared" si="117"/>
        <v>2019</v>
      </c>
      <c r="S1090" t="s">
        <v>8</v>
      </c>
      <c r="T1090" t="s">
        <v>8</v>
      </c>
      <c r="U1090" t="s">
        <v>9086</v>
      </c>
      <c r="V1090">
        <f>VLOOKUP(P1090,'PBT Tag Rates'!$B$5:$E$34,4,FALSE)</f>
        <v>0.95971980899999998</v>
      </c>
      <c r="W1090">
        <v>1</v>
      </c>
      <c r="X1090" s="16">
        <f>IFERROR(LOOKUP(H1090,{30,43,48,53,58,63,68,73,78,83,88,93,97},{42,47,52,57,62,67,72,77,82,87,92,99,100}),999)</f>
        <v>72</v>
      </c>
      <c r="Y1090" s="19">
        <f t="shared" si="115"/>
        <v>5.6818181818181825</v>
      </c>
      <c r="Z1090" s="19">
        <f t="shared" si="118"/>
        <v>5.7284090909090919</v>
      </c>
      <c r="AA1090" s="19">
        <f t="shared" si="119"/>
        <v>17.185227272727278</v>
      </c>
      <c r="AB1090" s="19" t="s">
        <v>8887</v>
      </c>
    </row>
    <row r="1091" spans="1:28" x14ac:dyDescent="0.35">
      <c r="A1091" t="s">
        <v>1562</v>
      </c>
      <c r="B1091" t="s">
        <v>4176</v>
      </c>
      <c r="C1091" t="s">
        <v>4177</v>
      </c>
      <c r="D1091" s="1">
        <v>44816</v>
      </c>
      <c r="E1091">
        <f t="shared" si="116"/>
        <v>18</v>
      </c>
      <c r="F1091" t="s">
        <v>1569</v>
      </c>
      <c r="G1091">
        <v>630</v>
      </c>
      <c r="H1091">
        <f t="shared" si="113"/>
        <v>63</v>
      </c>
      <c r="I1091" t="s">
        <v>7</v>
      </c>
      <c r="J1091" t="s">
        <v>8</v>
      </c>
      <c r="L1091" t="s">
        <v>6</v>
      </c>
      <c r="M1091" t="str">
        <f t="shared" si="114"/>
        <v>M</v>
      </c>
      <c r="N1091" t="s">
        <v>1069</v>
      </c>
      <c r="O1091" t="s">
        <v>4178</v>
      </c>
      <c r="P1091" t="s">
        <v>557</v>
      </c>
      <c r="Q1091">
        <v>3</v>
      </c>
      <c r="R1091">
        <f t="shared" si="117"/>
        <v>2019</v>
      </c>
      <c r="S1091" t="s">
        <v>8</v>
      </c>
      <c r="T1091" t="s">
        <v>8</v>
      </c>
      <c r="U1091" t="s">
        <v>9086</v>
      </c>
      <c r="V1091">
        <f>VLOOKUP(P1091,'PBT Tag Rates'!$B$5:$E$34,4,FALSE)</f>
        <v>0.95971980899999998</v>
      </c>
      <c r="W1091">
        <v>1</v>
      </c>
      <c r="X1091" s="16">
        <f>IFERROR(LOOKUP(H1091,{30,43,48,53,58,63,68,73,78,83,88,93,97},{42,47,52,57,62,67,72,77,82,87,92,99,100}),999)</f>
        <v>67</v>
      </c>
      <c r="Y1091" s="19">
        <f t="shared" si="115"/>
        <v>5.6818181818181825</v>
      </c>
      <c r="Z1091" s="19">
        <f t="shared" si="118"/>
        <v>5.7284090909090919</v>
      </c>
      <c r="AA1091" s="19">
        <f t="shared" si="119"/>
        <v>17.185227272727278</v>
      </c>
      <c r="AB1091" s="19" t="s">
        <v>8887</v>
      </c>
    </row>
    <row r="1092" spans="1:28" x14ac:dyDescent="0.35">
      <c r="A1092" t="s">
        <v>1562</v>
      </c>
      <c r="B1092" t="s">
        <v>4179</v>
      </c>
      <c r="C1092" t="s">
        <v>4180</v>
      </c>
      <c r="D1092" s="1">
        <v>44816</v>
      </c>
      <c r="E1092">
        <f t="shared" si="116"/>
        <v>18</v>
      </c>
      <c r="F1092" t="s">
        <v>16</v>
      </c>
      <c r="G1092">
        <v>830</v>
      </c>
      <c r="H1092">
        <f t="shared" si="113"/>
        <v>83</v>
      </c>
      <c r="I1092" t="s">
        <v>7</v>
      </c>
      <c r="J1092" t="s">
        <v>8</v>
      </c>
      <c r="L1092" t="s">
        <v>16</v>
      </c>
      <c r="M1092" t="str">
        <f t="shared" si="114"/>
        <v>F</v>
      </c>
      <c r="N1092" t="s">
        <v>607</v>
      </c>
      <c r="O1092" t="s">
        <v>608</v>
      </c>
      <c r="P1092" t="s">
        <v>19</v>
      </c>
      <c r="Q1092">
        <v>4</v>
      </c>
      <c r="R1092">
        <f t="shared" si="117"/>
        <v>2018</v>
      </c>
      <c r="S1092" t="s">
        <v>8</v>
      </c>
      <c r="T1092" t="s">
        <v>8</v>
      </c>
      <c r="U1092" t="s">
        <v>8875</v>
      </c>
      <c r="V1092">
        <f>VLOOKUP(P1092,'PBT Tag Rates'!$B$5:$E$34,4,FALSE)</f>
        <v>0.80551598400000002</v>
      </c>
      <c r="W1092">
        <v>1</v>
      </c>
      <c r="X1092" s="16">
        <f>IFERROR(LOOKUP(H1092,{30,43,48,53,58,63,68,73,78,83,88,93,97},{42,47,52,57,62,67,72,77,82,87,92,99,100}),999)</f>
        <v>87</v>
      </c>
      <c r="Y1092" s="19">
        <f t="shared" si="115"/>
        <v>5.6818181818181825</v>
      </c>
      <c r="Z1092" s="19">
        <f t="shared" si="118"/>
        <v>5.7284090909090919</v>
      </c>
      <c r="AA1092" s="19">
        <f t="shared" si="119"/>
        <v>17.185227272727278</v>
      </c>
      <c r="AB1092" s="19" t="s">
        <v>8886</v>
      </c>
    </row>
    <row r="1093" spans="1:28" x14ac:dyDescent="0.35">
      <c r="A1093" t="s">
        <v>1562</v>
      </c>
      <c r="B1093" t="s">
        <v>4181</v>
      </c>
      <c r="C1093" t="s">
        <v>4182</v>
      </c>
      <c r="D1093" s="1">
        <v>44816</v>
      </c>
      <c r="E1093">
        <f t="shared" si="116"/>
        <v>18</v>
      </c>
      <c r="F1093" t="s">
        <v>16</v>
      </c>
      <c r="G1093">
        <v>800</v>
      </c>
      <c r="H1093">
        <f t="shared" si="113"/>
        <v>80</v>
      </c>
      <c r="I1093" t="s">
        <v>9</v>
      </c>
      <c r="J1093" t="s">
        <v>8</v>
      </c>
      <c r="L1093" t="s">
        <v>16</v>
      </c>
      <c r="M1093" t="str">
        <f t="shared" si="114"/>
        <v>F</v>
      </c>
      <c r="N1093" t="s">
        <v>100</v>
      </c>
      <c r="O1093" t="s">
        <v>101</v>
      </c>
      <c r="P1093" t="s">
        <v>10</v>
      </c>
      <c r="Q1093">
        <v>5</v>
      </c>
      <c r="R1093">
        <f t="shared" si="117"/>
        <v>2017</v>
      </c>
      <c r="S1093" t="s">
        <v>8</v>
      </c>
      <c r="T1093" t="s">
        <v>8</v>
      </c>
      <c r="U1093" t="s">
        <v>8875</v>
      </c>
      <c r="V1093">
        <f>VLOOKUP(P1093,'PBT Tag Rates'!$B$5:$E$34,4,FALSE)</f>
        <v>0.76170174199999996</v>
      </c>
      <c r="W1093">
        <v>1</v>
      </c>
      <c r="X1093" s="16">
        <f>IFERROR(LOOKUP(H1093,{30,43,48,53,58,63,68,73,78,83,88,93,97},{42,47,52,57,62,67,72,77,82,87,92,99,100}),999)</f>
        <v>82</v>
      </c>
      <c r="Y1093" s="19">
        <f t="shared" si="115"/>
        <v>5.6818181818181825</v>
      </c>
      <c r="Z1093" s="19">
        <f t="shared" si="118"/>
        <v>5.7284090909090919</v>
      </c>
      <c r="AA1093" s="19">
        <f t="shared" si="119"/>
        <v>17.185227272727278</v>
      </c>
      <c r="AB1093" s="19" t="s">
        <v>8886</v>
      </c>
    </row>
    <row r="1094" spans="1:28" x14ac:dyDescent="0.35">
      <c r="A1094" t="s">
        <v>1562</v>
      </c>
      <c r="B1094" t="s">
        <v>4183</v>
      </c>
      <c r="C1094" t="s">
        <v>4184</v>
      </c>
      <c r="D1094" s="1">
        <v>44816</v>
      </c>
      <c r="E1094">
        <f t="shared" si="116"/>
        <v>18</v>
      </c>
      <c r="F1094" t="s">
        <v>1569</v>
      </c>
      <c r="G1094">
        <v>640</v>
      </c>
      <c r="H1094">
        <f t="shared" ref="H1094:H1157" si="120">G1094/10</f>
        <v>64</v>
      </c>
      <c r="I1094" t="s">
        <v>9</v>
      </c>
      <c r="J1094">
        <v>1</v>
      </c>
      <c r="L1094" t="s">
        <v>16</v>
      </c>
      <c r="M1094" t="str">
        <f t="shared" ref="M1094:M1157" si="121">IF(L1094="U",F1094,L1094)</f>
        <v>F</v>
      </c>
      <c r="N1094" t="s">
        <v>8</v>
      </c>
      <c r="O1094" t="s">
        <v>8</v>
      </c>
      <c r="P1094" t="s">
        <v>11</v>
      </c>
      <c r="Q1094" t="s">
        <v>8</v>
      </c>
      <c r="R1094" t="str">
        <f t="shared" si="117"/>
        <v>U</v>
      </c>
      <c r="S1094" t="s">
        <v>12</v>
      </c>
      <c r="T1094">
        <v>0.999999999999997</v>
      </c>
      <c r="U1094" t="s">
        <v>8890</v>
      </c>
      <c r="V1094" t="e">
        <f>VLOOKUP(P1094,'PBT Tag Rates'!$B$5:$E$34,4,FALSE)</f>
        <v>#N/A</v>
      </c>
      <c r="W1094">
        <v>1</v>
      </c>
      <c r="X1094" s="16">
        <f>IFERROR(LOOKUP(H1094,{30,43,48,53,58,63,68,73,78,83,88,93,97},{42,47,52,57,62,67,72,77,82,87,92,99,100}),999)</f>
        <v>67</v>
      </c>
      <c r="Y1094" s="19">
        <f t="shared" ref="Y1094:Y1157" si="122">IF(D1094&lt;$D$3,W1094/$Y$3,W1094/$Y$4)</f>
        <v>5.6818181818181825</v>
      </c>
      <c r="Z1094" s="19">
        <f t="shared" si="118"/>
        <v>5.7284090909090919</v>
      </c>
      <c r="AA1094" s="19">
        <f t="shared" si="119"/>
        <v>17.185227272727278</v>
      </c>
      <c r="AB1094" s="19" t="s">
        <v>8887</v>
      </c>
    </row>
    <row r="1095" spans="1:28" x14ac:dyDescent="0.35">
      <c r="A1095" t="s">
        <v>1562</v>
      </c>
      <c r="B1095" t="s">
        <v>4185</v>
      </c>
      <c r="C1095" t="s">
        <v>4186</v>
      </c>
      <c r="D1095" s="1">
        <v>44816</v>
      </c>
      <c r="E1095">
        <f t="shared" ref="E1095:E1158" si="123">IF(D1095&lt;=$D$3,60,18)</f>
        <v>18</v>
      </c>
      <c r="F1095" t="s">
        <v>1569</v>
      </c>
      <c r="G1095">
        <v>610</v>
      </c>
      <c r="H1095">
        <f t="shared" si="120"/>
        <v>61</v>
      </c>
      <c r="I1095" t="s">
        <v>7</v>
      </c>
      <c r="J1095" t="s">
        <v>8</v>
      </c>
      <c r="L1095" t="s">
        <v>6</v>
      </c>
      <c r="M1095" t="str">
        <f t="shared" si="121"/>
        <v>M</v>
      </c>
      <c r="N1095" t="s">
        <v>4187</v>
      </c>
      <c r="O1095" t="s">
        <v>4188</v>
      </c>
      <c r="P1095" t="s">
        <v>557</v>
      </c>
      <c r="Q1095">
        <v>3</v>
      </c>
      <c r="R1095">
        <f t="shared" ref="R1095:R1158" si="124">IFERROR($R$3-Q1095,"U")</f>
        <v>2019</v>
      </c>
      <c r="S1095" t="s">
        <v>8</v>
      </c>
      <c r="T1095" t="s">
        <v>8</v>
      </c>
      <c r="U1095" t="s">
        <v>9084</v>
      </c>
      <c r="V1095">
        <f>VLOOKUP(P1095,'PBT Tag Rates'!$B$5:$E$34,4,FALSE)</f>
        <v>0.95971980899999998</v>
      </c>
      <c r="W1095">
        <v>1</v>
      </c>
      <c r="X1095" s="16">
        <f>IFERROR(LOOKUP(H1095,{30,43,48,53,58,63,68,73,78,83,88,93,97},{42,47,52,57,62,67,72,77,82,87,92,99,100}),999)</f>
        <v>62</v>
      </c>
      <c r="Y1095" s="19">
        <f t="shared" si="122"/>
        <v>5.6818181818181825</v>
      </c>
      <c r="Z1095" s="19">
        <f t="shared" ref="Z1095:Z1158" si="125">Y1095*(1+$Z$4)</f>
        <v>5.7284090909090919</v>
      </c>
      <c r="AA1095" s="19">
        <f t="shared" ref="AA1095:AA1158" si="126">IF(D1095&lt;$D$3,Z1095/$AA$3,Z1095/$AA$4)</f>
        <v>17.185227272727278</v>
      </c>
      <c r="AB1095" s="19" t="s">
        <v>8887</v>
      </c>
    </row>
    <row r="1096" spans="1:28" x14ac:dyDescent="0.35">
      <c r="A1096" t="s">
        <v>1562</v>
      </c>
      <c r="B1096" t="s">
        <v>4189</v>
      </c>
      <c r="C1096" t="s">
        <v>4190</v>
      </c>
      <c r="D1096" s="1">
        <v>44816</v>
      </c>
      <c r="E1096">
        <f t="shared" si="123"/>
        <v>18</v>
      </c>
      <c r="F1096" t="s">
        <v>16</v>
      </c>
      <c r="G1096">
        <v>780</v>
      </c>
      <c r="H1096">
        <f t="shared" si="120"/>
        <v>78</v>
      </c>
      <c r="I1096" t="s">
        <v>9</v>
      </c>
      <c r="J1096">
        <v>1</v>
      </c>
      <c r="L1096" t="s">
        <v>16</v>
      </c>
      <c r="M1096" t="str">
        <f t="shared" si="121"/>
        <v>F</v>
      </c>
      <c r="N1096" t="s">
        <v>32</v>
      </c>
      <c r="O1096" t="s">
        <v>4191</v>
      </c>
      <c r="P1096" t="s">
        <v>19</v>
      </c>
      <c r="Q1096">
        <v>4</v>
      </c>
      <c r="R1096">
        <f t="shared" si="124"/>
        <v>2018</v>
      </c>
      <c r="S1096" t="s">
        <v>8</v>
      </c>
      <c r="T1096" t="s">
        <v>8</v>
      </c>
      <c r="U1096" t="s">
        <v>9088</v>
      </c>
      <c r="V1096">
        <f>VLOOKUP(P1096,'PBT Tag Rates'!$B$5:$E$34,4,FALSE)</f>
        <v>0.80551598400000002</v>
      </c>
      <c r="W1096">
        <v>1</v>
      </c>
      <c r="X1096" s="16">
        <f>IFERROR(LOOKUP(H1096,{30,43,48,53,58,63,68,73,78,83,88,93,97},{42,47,52,57,62,67,72,77,82,87,92,99,100}),999)</f>
        <v>82</v>
      </c>
      <c r="Y1096" s="19">
        <f t="shared" si="122"/>
        <v>5.6818181818181825</v>
      </c>
      <c r="Z1096" s="19">
        <f t="shared" si="125"/>
        <v>5.7284090909090919</v>
      </c>
      <c r="AA1096" s="19">
        <f t="shared" si="126"/>
        <v>17.185227272727278</v>
      </c>
      <c r="AB1096" s="19" t="s">
        <v>8887</v>
      </c>
    </row>
    <row r="1097" spans="1:28" x14ac:dyDescent="0.35">
      <c r="A1097" t="s">
        <v>1562</v>
      </c>
      <c r="B1097" t="s">
        <v>4192</v>
      </c>
      <c r="C1097" t="s">
        <v>4193</v>
      </c>
      <c r="D1097" s="1">
        <v>44816</v>
      </c>
      <c r="E1097">
        <f t="shared" si="123"/>
        <v>18</v>
      </c>
      <c r="F1097" t="s">
        <v>1569</v>
      </c>
      <c r="G1097">
        <v>700</v>
      </c>
      <c r="H1097">
        <f t="shared" si="120"/>
        <v>70</v>
      </c>
      <c r="I1097" t="s">
        <v>9</v>
      </c>
      <c r="J1097">
        <v>1</v>
      </c>
      <c r="L1097" t="s">
        <v>6</v>
      </c>
      <c r="M1097" t="str">
        <f t="shared" si="121"/>
        <v>M</v>
      </c>
      <c r="N1097" t="s">
        <v>80</v>
      </c>
      <c r="O1097" t="s">
        <v>81</v>
      </c>
      <c r="P1097" t="s">
        <v>19</v>
      </c>
      <c r="Q1097">
        <v>4</v>
      </c>
      <c r="R1097">
        <f t="shared" si="124"/>
        <v>2018</v>
      </c>
      <c r="S1097" t="s">
        <v>8</v>
      </c>
      <c r="T1097" t="s">
        <v>8</v>
      </c>
      <c r="U1097" t="s">
        <v>9007</v>
      </c>
      <c r="V1097">
        <f>VLOOKUP(P1097,'PBT Tag Rates'!$B$5:$E$34,4,FALSE)</f>
        <v>0.80551598400000002</v>
      </c>
      <c r="W1097">
        <v>1</v>
      </c>
      <c r="X1097" s="16">
        <f>IFERROR(LOOKUP(H1097,{30,43,48,53,58,63,68,73,78,83,88,93,97},{42,47,52,57,62,67,72,77,82,87,92,99,100}),999)</f>
        <v>72</v>
      </c>
      <c r="Y1097" s="19">
        <f t="shared" si="122"/>
        <v>5.6818181818181825</v>
      </c>
      <c r="Z1097" s="19">
        <f t="shared" si="125"/>
        <v>5.7284090909090919</v>
      </c>
      <c r="AA1097" s="19">
        <f t="shared" si="126"/>
        <v>17.185227272727278</v>
      </c>
      <c r="AB1097" s="19" t="s">
        <v>8886</v>
      </c>
    </row>
    <row r="1098" spans="1:28" x14ac:dyDescent="0.35">
      <c r="A1098" t="s">
        <v>1562</v>
      </c>
      <c r="B1098" t="s">
        <v>4194</v>
      </c>
      <c r="C1098" t="s">
        <v>4195</v>
      </c>
      <c r="D1098" s="1">
        <v>44816</v>
      </c>
      <c r="E1098">
        <f t="shared" si="123"/>
        <v>18</v>
      </c>
      <c r="F1098" t="s">
        <v>1569</v>
      </c>
      <c r="G1098">
        <v>630</v>
      </c>
      <c r="H1098">
        <f t="shared" si="120"/>
        <v>63</v>
      </c>
      <c r="I1098" t="s">
        <v>9</v>
      </c>
      <c r="J1098">
        <v>1</v>
      </c>
      <c r="L1098" t="s">
        <v>6</v>
      </c>
      <c r="M1098" t="str">
        <f t="shared" si="121"/>
        <v>M</v>
      </c>
      <c r="N1098" t="s">
        <v>3737</v>
      </c>
      <c r="O1098" t="s">
        <v>3738</v>
      </c>
      <c r="P1098" t="s">
        <v>557</v>
      </c>
      <c r="Q1098">
        <v>3</v>
      </c>
      <c r="R1098">
        <f t="shared" si="124"/>
        <v>2019</v>
      </c>
      <c r="S1098" t="s">
        <v>8</v>
      </c>
      <c r="T1098" t="s">
        <v>8</v>
      </c>
      <c r="U1098" t="s">
        <v>9084</v>
      </c>
      <c r="V1098">
        <f>VLOOKUP(P1098,'PBT Tag Rates'!$B$5:$E$34,4,FALSE)</f>
        <v>0.95971980899999998</v>
      </c>
      <c r="W1098">
        <v>1</v>
      </c>
      <c r="X1098" s="16">
        <f>IFERROR(LOOKUP(H1098,{30,43,48,53,58,63,68,73,78,83,88,93,97},{42,47,52,57,62,67,72,77,82,87,92,99,100}),999)</f>
        <v>67</v>
      </c>
      <c r="Y1098" s="19">
        <f t="shared" si="122"/>
        <v>5.6818181818181825</v>
      </c>
      <c r="Z1098" s="19">
        <f t="shared" si="125"/>
        <v>5.7284090909090919</v>
      </c>
      <c r="AA1098" s="19">
        <f t="shared" si="126"/>
        <v>17.185227272727278</v>
      </c>
      <c r="AB1098" s="19" t="s">
        <v>8887</v>
      </c>
    </row>
    <row r="1099" spans="1:28" x14ac:dyDescent="0.35">
      <c r="A1099" t="s">
        <v>1562</v>
      </c>
      <c r="B1099" t="s">
        <v>4196</v>
      </c>
      <c r="C1099" t="s">
        <v>4197</v>
      </c>
      <c r="D1099" s="1">
        <v>44816</v>
      </c>
      <c r="E1099">
        <f t="shared" si="123"/>
        <v>18</v>
      </c>
      <c r="F1099" t="s">
        <v>16</v>
      </c>
      <c r="G1099">
        <v>640</v>
      </c>
      <c r="H1099">
        <f t="shared" si="120"/>
        <v>64</v>
      </c>
      <c r="I1099" t="s">
        <v>7</v>
      </c>
      <c r="J1099" t="s">
        <v>8</v>
      </c>
      <c r="L1099" t="s">
        <v>16</v>
      </c>
      <c r="M1099" t="str">
        <f t="shared" si="121"/>
        <v>F</v>
      </c>
      <c r="N1099" t="s">
        <v>4198</v>
      </c>
      <c r="O1099" t="s">
        <v>4199</v>
      </c>
      <c r="P1099" t="s">
        <v>557</v>
      </c>
      <c r="Q1099">
        <v>3</v>
      </c>
      <c r="R1099">
        <f t="shared" si="124"/>
        <v>2019</v>
      </c>
      <c r="S1099" t="s">
        <v>8</v>
      </c>
      <c r="T1099" t="s">
        <v>8</v>
      </c>
      <c r="U1099" t="s">
        <v>9006</v>
      </c>
      <c r="V1099">
        <f>VLOOKUP(P1099,'PBT Tag Rates'!$B$5:$E$34,4,FALSE)</f>
        <v>0.95971980899999998</v>
      </c>
      <c r="W1099">
        <v>1</v>
      </c>
      <c r="X1099" s="16">
        <f>IFERROR(LOOKUP(H1099,{30,43,48,53,58,63,68,73,78,83,88,93,97},{42,47,52,57,62,67,72,77,82,87,92,99,100}),999)</f>
        <v>67</v>
      </c>
      <c r="Y1099" s="19">
        <f t="shared" si="122"/>
        <v>5.6818181818181825</v>
      </c>
      <c r="Z1099" s="19">
        <f t="shared" si="125"/>
        <v>5.7284090909090919</v>
      </c>
      <c r="AA1099" s="19">
        <f t="shared" si="126"/>
        <v>17.185227272727278</v>
      </c>
      <c r="AB1099" s="19" t="s">
        <v>8886</v>
      </c>
    </row>
    <row r="1100" spans="1:28" x14ac:dyDescent="0.35">
      <c r="A1100" t="s">
        <v>1562</v>
      </c>
      <c r="B1100" t="s">
        <v>4200</v>
      </c>
      <c r="C1100" t="s">
        <v>4201</v>
      </c>
      <c r="D1100" s="1">
        <v>44816</v>
      </c>
      <c r="E1100">
        <f t="shared" si="123"/>
        <v>18</v>
      </c>
      <c r="F1100" t="s">
        <v>6</v>
      </c>
      <c r="G1100">
        <v>620</v>
      </c>
      <c r="H1100">
        <f t="shared" si="120"/>
        <v>62</v>
      </c>
      <c r="I1100" t="s">
        <v>9</v>
      </c>
      <c r="J1100">
        <v>1</v>
      </c>
      <c r="L1100" t="s">
        <v>6</v>
      </c>
      <c r="M1100" t="str">
        <f t="shared" si="121"/>
        <v>M</v>
      </c>
      <c r="N1100" t="s">
        <v>1057</v>
      </c>
      <c r="O1100" t="s">
        <v>1058</v>
      </c>
      <c r="P1100" t="s">
        <v>557</v>
      </c>
      <c r="Q1100">
        <v>3</v>
      </c>
      <c r="R1100">
        <f t="shared" si="124"/>
        <v>2019</v>
      </c>
      <c r="S1100" t="s">
        <v>8</v>
      </c>
      <c r="T1100" t="s">
        <v>8</v>
      </c>
      <c r="U1100" t="s">
        <v>9086</v>
      </c>
      <c r="V1100">
        <f>VLOOKUP(P1100,'PBT Tag Rates'!$B$5:$E$34,4,FALSE)</f>
        <v>0.95971980899999998</v>
      </c>
      <c r="W1100">
        <v>1</v>
      </c>
      <c r="X1100" s="16">
        <f>IFERROR(LOOKUP(H1100,{30,43,48,53,58,63,68,73,78,83,88,93,97},{42,47,52,57,62,67,72,77,82,87,92,99,100}),999)</f>
        <v>62</v>
      </c>
      <c r="Y1100" s="19">
        <f t="shared" si="122"/>
        <v>5.6818181818181825</v>
      </c>
      <c r="Z1100" s="19">
        <f t="shared" si="125"/>
        <v>5.7284090909090919</v>
      </c>
      <c r="AA1100" s="19">
        <f t="shared" si="126"/>
        <v>17.185227272727278</v>
      </c>
      <c r="AB1100" s="19" t="s">
        <v>8887</v>
      </c>
    </row>
    <row r="1101" spans="1:28" x14ac:dyDescent="0.35">
      <c r="A1101" t="s">
        <v>1562</v>
      </c>
      <c r="B1101" t="s">
        <v>4202</v>
      </c>
      <c r="C1101" t="s">
        <v>4203</v>
      </c>
      <c r="D1101" s="1">
        <v>44816</v>
      </c>
      <c r="E1101">
        <f t="shared" si="123"/>
        <v>18</v>
      </c>
      <c r="F1101" t="s">
        <v>1569</v>
      </c>
      <c r="G1101">
        <v>610</v>
      </c>
      <c r="H1101">
        <f t="shared" si="120"/>
        <v>61</v>
      </c>
      <c r="I1101" t="s">
        <v>9</v>
      </c>
      <c r="J1101">
        <v>1</v>
      </c>
      <c r="L1101" t="s">
        <v>6</v>
      </c>
      <c r="M1101" t="str">
        <f t="shared" si="121"/>
        <v>M</v>
      </c>
      <c r="N1101" t="s">
        <v>280</v>
      </c>
      <c r="O1101" t="s">
        <v>281</v>
      </c>
      <c r="P1101" t="s">
        <v>19</v>
      </c>
      <c r="Q1101">
        <v>4</v>
      </c>
      <c r="R1101">
        <f t="shared" si="124"/>
        <v>2018</v>
      </c>
      <c r="S1101" t="s">
        <v>8</v>
      </c>
      <c r="T1101" t="s">
        <v>8</v>
      </c>
      <c r="U1101" t="s">
        <v>9007</v>
      </c>
      <c r="V1101">
        <f>VLOOKUP(P1101,'PBT Tag Rates'!$B$5:$E$34,4,FALSE)</f>
        <v>0.80551598400000002</v>
      </c>
      <c r="W1101">
        <v>1</v>
      </c>
      <c r="X1101" s="16">
        <f>IFERROR(LOOKUP(H1101,{30,43,48,53,58,63,68,73,78,83,88,93,97},{42,47,52,57,62,67,72,77,82,87,92,99,100}),999)</f>
        <v>62</v>
      </c>
      <c r="Y1101" s="19">
        <f t="shared" si="122"/>
        <v>5.6818181818181825</v>
      </c>
      <c r="Z1101" s="19">
        <f t="shared" si="125"/>
        <v>5.7284090909090919</v>
      </c>
      <c r="AA1101" s="19">
        <f t="shared" si="126"/>
        <v>17.185227272727278</v>
      </c>
      <c r="AB1101" s="19" t="s">
        <v>8886</v>
      </c>
    </row>
    <row r="1102" spans="1:28" x14ac:dyDescent="0.35">
      <c r="A1102" t="s">
        <v>1562</v>
      </c>
      <c r="B1102" t="s">
        <v>4204</v>
      </c>
      <c r="C1102" t="s">
        <v>4205</v>
      </c>
      <c r="D1102" s="1">
        <v>44816</v>
      </c>
      <c r="E1102">
        <f t="shared" si="123"/>
        <v>18</v>
      </c>
      <c r="F1102" t="s">
        <v>1569</v>
      </c>
      <c r="G1102">
        <v>590</v>
      </c>
      <c r="H1102">
        <f t="shared" si="120"/>
        <v>59</v>
      </c>
      <c r="I1102" t="s">
        <v>7</v>
      </c>
      <c r="J1102" t="s">
        <v>8</v>
      </c>
      <c r="L1102" t="s">
        <v>6</v>
      </c>
      <c r="M1102" t="str">
        <f t="shared" si="121"/>
        <v>M</v>
      </c>
      <c r="N1102" t="s">
        <v>773</v>
      </c>
      <c r="O1102" t="s">
        <v>1267</v>
      </c>
      <c r="P1102" t="s">
        <v>557</v>
      </c>
      <c r="Q1102">
        <v>3</v>
      </c>
      <c r="R1102">
        <f t="shared" si="124"/>
        <v>2019</v>
      </c>
      <c r="S1102" t="s">
        <v>8</v>
      </c>
      <c r="T1102" t="s">
        <v>8</v>
      </c>
      <c r="U1102" t="s">
        <v>9086</v>
      </c>
      <c r="V1102">
        <f>VLOOKUP(P1102,'PBT Tag Rates'!$B$5:$E$34,4,FALSE)</f>
        <v>0.95971980899999998</v>
      </c>
      <c r="W1102">
        <v>1</v>
      </c>
      <c r="X1102" s="16">
        <f>IFERROR(LOOKUP(H1102,{30,43,48,53,58,63,68,73,78,83,88,93,97},{42,47,52,57,62,67,72,77,82,87,92,99,100}),999)</f>
        <v>62</v>
      </c>
      <c r="Y1102" s="19">
        <f t="shared" si="122"/>
        <v>5.6818181818181825</v>
      </c>
      <c r="Z1102" s="19">
        <f t="shared" si="125"/>
        <v>5.7284090909090919</v>
      </c>
      <c r="AA1102" s="19">
        <f t="shared" si="126"/>
        <v>17.185227272727278</v>
      </c>
      <c r="AB1102" s="19" t="s">
        <v>8887</v>
      </c>
    </row>
    <row r="1103" spans="1:28" x14ac:dyDescent="0.35">
      <c r="A1103" t="s">
        <v>1562</v>
      </c>
      <c r="B1103" t="s">
        <v>4206</v>
      </c>
      <c r="C1103" t="s">
        <v>4207</v>
      </c>
      <c r="D1103" s="1">
        <v>44816</v>
      </c>
      <c r="E1103">
        <f t="shared" si="123"/>
        <v>18</v>
      </c>
      <c r="F1103" t="s">
        <v>6</v>
      </c>
      <c r="G1103">
        <v>800</v>
      </c>
      <c r="H1103">
        <f t="shared" si="120"/>
        <v>80</v>
      </c>
      <c r="I1103" t="s">
        <v>9</v>
      </c>
      <c r="J1103">
        <v>1</v>
      </c>
      <c r="L1103" t="s">
        <v>6</v>
      </c>
      <c r="M1103" t="str">
        <f t="shared" si="121"/>
        <v>M</v>
      </c>
      <c r="N1103" t="s">
        <v>3703</v>
      </c>
      <c r="O1103" t="s">
        <v>4208</v>
      </c>
      <c r="P1103" t="s">
        <v>15</v>
      </c>
      <c r="Q1103">
        <v>4</v>
      </c>
      <c r="R1103">
        <f t="shared" si="124"/>
        <v>2018</v>
      </c>
      <c r="S1103" t="s">
        <v>8</v>
      </c>
      <c r="T1103" t="s">
        <v>8</v>
      </c>
      <c r="U1103" t="s">
        <v>8976</v>
      </c>
      <c r="V1103">
        <f>VLOOKUP(P1103,'PBT Tag Rates'!$B$5:$E$34,4,FALSE)</f>
        <v>0.96828396500000002</v>
      </c>
      <c r="W1103">
        <v>1</v>
      </c>
      <c r="X1103" s="16">
        <f>IFERROR(LOOKUP(H1103,{30,43,48,53,58,63,68,73,78,83,88,93,97},{42,47,52,57,62,67,72,77,82,87,92,99,100}),999)</f>
        <v>82</v>
      </c>
      <c r="Y1103" s="19">
        <f t="shared" si="122"/>
        <v>5.6818181818181825</v>
      </c>
      <c r="Z1103" s="19">
        <f t="shared" si="125"/>
        <v>5.7284090909090919</v>
      </c>
      <c r="AA1103" s="19">
        <f t="shared" si="126"/>
        <v>17.185227272727278</v>
      </c>
      <c r="AB1103" s="19" t="s">
        <v>8887</v>
      </c>
    </row>
    <row r="1104" spans="1:28" x14ac:dyDescent="0.35">
      <c r="A1104" t="s">
        <v>1562</v>
      </c>
      <c r="B1104" t="s">
        <v>4209</v>
      </c>
      <c r="C1104" t="s">
        <v>4210</v>
      </c>
      <c r="D1104" s="1">
        <v>44816</v>
      </c>
      <c r="E1104">
        <f t="shared" si="123"/>
        <v>18</v>
      </c>
      <c r="F1104" t="s">
        <v>6</v>
      </c>
      <c r="G1104">
        <v>610</v>
      </c>
      <c r="H1104">
        <f t="shared" si="120"/>
        <v>61</v>
      </c>
      <c r="I1104" t="s">
        <v>9</v>
      </c>
      <c r="J1104">
        <v>1</v>
      </c>
      <c r="L1104" t="s">
        <v>6</v>
      </c>
      <c r="M1104" t="str">
        <f t="shared" si="121"/>
        <v>M</v>
      </c>
      <c r="N1104" t="s">
        <v>8</v>
      </c>
      <c r="O1104" t="s">
        <v>8</v>
      </c>
      <c r="P1104" t="s">
        <v>11</v>
      </c>
      <c r="Q1104" t="s">
        <v>8</v>
      </c>
      <c r="R1104" t="str">
        <f t="shared" si="124"/>
        <v>U</v>
      </c>
      <c r="S1104" t="s">
        <v>12</v>
      </c>
      <c r="T1104">
        <v>1</v>
      </c>
      <c r="U1104" t="s">
        <v>8890</v>
      </c>
      <c r="V1104" t="e">
        <f>VLOOKUP(P1104,'PBT Tag Rates'!$B$5:$E$34,4,FALSE)</f>
        <v>#N/A</v>
      </c>
      <c r="W1104">
        <v>1</v>
      </c>
      <c r="X1104" s="16">
        <f>IFERROR(LOOKUP(H1104,{30,43,48,53,58,63,68,73,78,83,88,93,97},{42,47,52,57,62,67,72,77,82,87,92,99,100}),999)</f>
        <v>62</v>
      </c>
      <c r="Y1104" s="19">
        <f t="shared" si="122"/>
        <v>5.6818181818181825</v>
      </c>
      <c r="Z1104" s="19">
        <f t="shared" si="125"/>
        <v>5.7284090909090919</v>
      </c>
      <c r="AA1104" s="19">
        <f t="shared" si="126"/>
        <v>17.185227272727278</v>
      </c>
      <c r="AB1104" s="19" t="s">
        <v>8887</v>
      </c>
    </row>
    <row r="1105" spans="1:28" x14ac:dyDescent="0.35">
      <c r="A1105" t="s">
        <v>1562</v>
      </c>
      <c r="B1105" t="s">
        <v>4211</v>
      </c>
      <c r="C1105" t="s">
        <v>4212</v>
      </c>
      <c r="D1105" s="1">
        <v>44816</v>
      </c>
      <c r="E1105">
        <f t="shared" si="123"/>
        <v>18</v>
      </c>
      <c r="F1105" t="s">
        <v>1569</v>
      </c>
      <c r="G1105">
        <v>600</v>
      </c>
      <c r="H1105">
        <f t="shared" si="120"/>
        <v>60</v>
      </c>
      <c r="I1105" t="s">
        <v>7</v>
      </c>
      <c r="J1105" t="s">
        <v>8</v>
      </c>
      <c r="L1105" t="s">
        <v>6</v>
      </c>
      <c r="M1105" t="str">
        <f t="shared" si="121"/>
        <v>M</v>
      </c>
      <c r="N1105" t="s">
        <v>1148</v>
      </c>
      <c r="O1105" t="s">
        <v>1149</v>
      </c>
      <c r="P1105" t="s">
        <v>557</v>
      </c>
      <c r="Q1105">
        <v>3</v>
      </c>
      <c r="R1105">
        <f t="shared" si="124"/>
        <v>2019</v>
      </c>
      <c r="S1105" t="s">
        <v>8</v>
      </c>
      <c r="T1105" t="s">
        <v>8</v>
      </c>
      <c r="U1105" t="s">
        <v>9090</v>
      </c>
      <c r="V1105">
        <f>VLOOKUP(P1105,'PBT Tag Rates'!$B$5:$E$34,4,FALSE)</f>
        <v>0.95971980899999998</v>
      </c>
      <c r="W1105">
        <v>1</v>
      </c>
      <c r="X1105" s="16">
        <f>IFERROR(LOOKUP(H1105,{30,43,48,53,58,63,68,73,78,83,88,93,97},{42,47,52,57,62,67,72,77,82,87,92,99,100}),999)</f>
        <v>62</v>
      </c>
      <c r="Y1105" s="19">
        <f t="shared" si="122"/>
        <v>5.6818181818181825</v>
      </c>
      <c r="Z1105" s="19">
        <f t="shared" si="125"/>
        <v>5.7284090909090919</v>
      </c>
      <c r="AA1105" s="19">
        <f t="shared" si="126"/>
        <v>17.185227272727278</v>
      </c>
      <c r="AB1105" s="19" t="s">
        <v>8887</v>
      </c>
    </row>
    <row r="1106" spans="1:28" x14ac:dyDescent="0.35">
      <c r="A1106" t="s">
        <v>1562</v>
      </c>
      <c r="B1106" t="s">
        <v>4213</v>
      </c>
      <c r="C1106" t="s">
        <v>4214</v>
      </c>
      <c r="D1106" s="1">
        <v>44816</v>
      </c>
      <c r="E1106">
        <f t="shared" si="123"/>
        <v>18</v>
      </c>
      <c r="F1106" t="s">
        <v>1569</v>
      </c>
      <c r="G1106">
        <v>510</v>
      </c>
      <c r="H1106">
        <f t="shared" si="120"/>
        <v>51</v>
      </c>
      <c r="I1106" t="s">
        <v>7</v>
      </c>
      <c r="J1106" t="s">
        <v>8</v>
      </c>
      <c r="L1106" t="s">
        <v>6</v>
      </c>
      <c r="M1106" t="str">
        <f t="shared" si="121"/>
        <v>M</v>
      </c>
      <c r="N1106" t="s">
        <v>4215</v>
      </c>
      <c r="O1106" t="s">
        <v>4216</v>
      </c>
      <c r="P1106" t="s">
        <v>2035</v>
      </c>
      <c r="Q1106">
        <v>2</v>
      </c>
      <c r="R1106">
        <f t="shared" si="124"/>
        <v>2020</v>
      </c>
      <c r="S1106" t="s">
        <v>8</v>
      </c>
      <c r="T1106" t="s">
        <v>8</v>
      </c>
      <c r="U1106" t="s">
        <v>9088</v>
      </c>
      <c r="V1106">
        <f>VLOOKUP(P1106,'PBT Tag Rates'!$B$5:$E$34,4,FALSE)</f>
        <v>0.98961045999999997</v>
      </c>
      <c r="W1106">
        <v>1</v>
      </c>
      <c r="X1106" s="16">
        <f>IFERROR(LOOKUP(H1106,{30,43,48,53,58,63,68,73,78,83,88,93,97},{42,47,52,57,62,67,72,77,82,87,92,99,100}),999)</f>
        <v>52</v>
      </c>
      <c r="Y1106" s="19">
        <f t="shared" si="122"/>
        <v>5.6818181818181825</v>
      </c>
      <c r="Z1106" s="19">
        <f t="shared" si="125"/>
        <v>5.7284090909090919</v>
      </c>
      <c r="AA1106" s="19">
        <f t="shared" si="126"/>
        <v>17.185227272727278</v>
      </c>
      <c r="AB1106" s="19" t="s">
        <v>8887</v>
      </c>
    </row>
    <row r="1107" spans="1:28" x14ac:dyDescent="0.35">
      <c r="A1107" t="s">
        <v>1562</v>
      </c>
      <c r="B1107" t="s">
        <v>4217</v>
      </c>
      <c r="C1107" t="s">
        <v>4218</v>
      </c>
      <c r="D1107" s="1">
        <v>44816</v>
      </c>
      <c r="E1107">
        <f t="shared" si="123"/>
        <v>18</v>
      </c>
      <c r="F1107" t="s">
        <v>1569</v>
      </c>
      <c r="G1107">
        <v>660</v>
      </c>
      <c r="H1107">
        <f t="shared" si="120"/>
        <v>66</v>
      </c>
      <c r="I1107" t="s">
        <v>7</v>
      </c>
      <c r="J1107" t="s">
        <v>8</v>
      </c>
      <c r="L1107" t="s">
        <v>16</v>
      </c>
      <c r="M1107" t="str">
        <f t="shared" si="121"/>
        <v>F</v>
      </c>
      <c r="N1107" t="s">
        <v>1214</v>
      </c>
      <c r="O1107" t="s">
        <v>1215</v>
      </c>
      <c r="P1107" t="s">
        <v>19</v>
      </c>
      <c r="Q1107">
        <v>4</v>
      </c>
      <c r="R1107">
        <f t="shared" si="124"/>
        <v>2018</v>
      </c>
      <c r="S1107" t="s">
        <v>8</v>
      </c>
      <c r="T1107" t="s">
        <v>8</v>
      </c>
      <c r="U1107" t="s">
        <v>8875</v>
      </c>
      <c r="V1107">
        <f>VLOOKUP(P1107,'PBT Tag Rates'!$B$5:$E$34,4,FALSE)</f>
        <v>0.80551598400000002</v>
      </c>
      <c r="W1107">
        <v>1</v>
      </c>
      <c r="X1107" s="16">
        <f>IFERROR(LOOKUP(H1107,{30,43,48,53,58,63,68,73,78,83,88,93,97},{42,47,52,57,62,67,72,77,82,87,92,99,100}),999)</f>
        <v>67</v>
      </c>
      <c r="Y1107" s="19">
        <f t="shared" si="122"/>
        <v>5.6818181818181825</v>
      </c>
      <c r="Z1107" s="19">
        <f t="shared" si="125"/>
        <v>5.7284090909090919</v>
      </c>
      <c r="AA1107" s="19">
        <f t="shared" si="126"/>
        <v>17.185227272727278</v>
      </c>
      <c r="AB1107" s="19" t="s">
        <v>8886</v>
      </c>
    </row>
    <row r="1108" spans="1:28" x14ac:dyDescent="0.35">
      <c r="A1108" t="s">
        <v>1562</v>
      </c>
      <c r="B1108" t="s">
        <v>4219</v>
      </c>
      <c r="C1108" t="s">
        <v>4220</v>
      </c>
      <c r="D1108" s="1">
        <v>44816</v>
      </c>
      <c r="E1108">
        <f t="shared" si="123"/>
        <v>18</v>
      </c>
      <c r="F1108" t="s">
        <v>1569</v>
      </c>
      <c r="G1108">
        <v>650</v>
      </c>
      <c r="H1108">
        <f t="shared" si="120"/>
        <v>65</v>
      </c>
      <c r="I1108" t="s">
        <v>9</v>
      </c>
      <c r="J1108">
        <v>1</v>
      </c>
      <c r="L1108" t="s">
        <v>1569</v>
      </c>
      <c r="M1108" s="5" t="s">
        <v>16</v>
      </c>
      <c r="N1108" t="s">
        <v>4221</v>
      </c>
      <c r="O1108" t="s">
        <v>4222</v>
      </c>
      <c r="P1108" t="s">
        <v>702</v>
      </c>
      <c r="Q1108">
        <v>3</v>
      </c>
      <c r="R1108">
        <f t="shared" si="124"/>
        <v>2019</v>
      </c>
      <c r="S1108" t="s">
        <v>8</v>
      </c>
      <c r="T1108" t="s">
        <v>8</v>
      </c>
      <c r="U1108" t="s">
        <v>8975</v>
      </c>
      <c r="V1108">
        <f>VLOOKUP(P1108,'PBT Tag Rates'!$B$5:$E$34,4,FALSE)</f>
        <v>0.99705232300000002</v>
      </c>
      <c r="W1108">
        <v>1</v>
      </c>
      <c r="X1108" s="16">
        <f>IFERROR(LOOKUP(H1108,{30,43,48,53,58,63,68,73,78,83,88,93,97},{42,47,52,57,62,67,72,77,82,87,92,99,100}),999)</f>
        <v>67</v>
      </c>
      <c r="Y1108" s="19">
        <f t="shared" si="122"/>
        <v>5.6818181818181825</v>
      </c>
      <c r="Z1108" s="19">
        <f t="shared" si="125"/>
        <v>5.7284090909090919</v>
      </c>
      <c r="AA1108" s="19">
        <f t="shared" si="126"/>
        <v>17.185227272727278</v>
      </c>
      <c r="AB1108" s="19" t="s">
        <v>8887</v>
      </c>
    </row>
    <row r="1109" spans="1:28" x14ac:dyDescent="0.35">
      <c r="A1109" t="s">
        <v>1562</v>
      </c>
      <c r="B1109" t="s">
        <v>4223</v>
      </c>
      <c r="C1109" t="s">
        <v>4224</v>
      </c>
      <c r="D1109" s="1">
        <v>44816</v>
      </c>
      <c r="E1109">
        <f t="shared" si="123"/>
        <v>18</v>
      </c>
      <c r="F1109" t="s">
        <v>6</v>
      </c>
      <c r="G1109">
        <v>670</v>
      </c>
      <c r="H1109">
        <f t="shared" si="120"/>
        <v>67</v>
      </c>
      <c r="I1109" t="s">
        <v>9</v>
      </c>
      <c r="J1109">
        <v>1</v>
      </c>
      <c r="L1109" t="s">
        <v>6</v>
      </c>
      <c r="M1109" t="str">
        <f t="shared" si="121"/>
        <v>M</v>
      </c>
      <c r="N1109" t="s">
        <v>1159</v>
      </c>
      <c r="O1109" t="s">
        <v>1160</v>
      </c>
      <c r="P1109" t="s">
        <v>557</v>
      </c>
      <c r="Q1109">
        <v>3</v>
      </c>
      <c r="R1109">
        <f t="shared" si="124"/>
        <v>2019</v>
      </c>
      <c r="S1109" t="s">
        <v>8</v>
      </c>
      <c r="T1109" t="s">
        <v>8</v>
      </c>
      <c r="U1109" t="s">
        <v>9085</v>
      </c>
      <c r="V1109">
        <f>VLOOKUP(P1109,'PBT Tag Rates'!$B$5:$E$34,4,FALSE)</f>
        <v>0.95971980899999998</v>
      </c>
      <c r="W1109">
        <v>1</v>
      </c>
      <c r="X1109" s="16">
        <f>IFERROR(LOOKUP(H1109,{30,43,48,53,58,63,68,73,78,83,88,93,97},{42,47,52,57,62,67,72,77,82,87,92,99,100}),999)</f>
        <v>67</v>
      </c>
      <c r="Y1109" s="19">
        <f t="shared" si="122"/>
        <v>5.6818181818181825</v>
      </c>
      <c r="Z1109" s="19">
        <f t="shared" si="125"/>
        <v>5.7284090909090919</v>
      </c>
      <c r="AA1109" s="19">
        <f t="shared" si="126"/>
        <v>17.185227272727278</v>
      </c>
      <c r="AB1109" s="19" t="s">
        <v>8887</v>
      </c>
    </row>
    <row r="1110" spans="1:28" x14ac:dyDescent="0.35">
      <c r="A1110" t="s">
        <v>1562</v>
      </c>
      <c r="B1110" t="s">
        <v>4225</v>
      </c>
      <c r="C1110" t="s">
        <v>4226</v>
      </c>
      <c r="D1110" s="1">
        <v>44816</v>
      </c>
      <c r="E1110">
        <f t="shared" si="123"/>
        <v>18</v>
      </c>
      <c r="F1110" t="s">
        <v>1569</v>
      </c>
      <c r="G1110">
        <v>700</v>
      </c>
      <c r="H1110">
        <f t="shared" si="120"/>
        <v>70</v>
      </c>
      <c r="I1110" t="s">
        <v>7</v>
      </c>
      <c r="J1110" t="s">
        <v>8</v>
      </c>
      <c r="L1110" t="s">
        <v>6</v>
      </c>
      <c r="M1110" t="str">
        <f t="shared" si="121"/>
        <v>M</v>
      </c>
      <c r="N1110" t="s">
        <v>4227</v>
      </c>
      <c r="O1110" t="s">
        <v>4228</v>
      </c>
      <c r="P1110" t="s">
        <v>557</v>
      </c>
      <c r="Q1110">
        <v>3</v>
      </c>
      <c r="R1110">
        <f t="shared" si="124"/>
        <v>2019</v>
      </c>
      <c r="S1110" t="s">
        <v>8</v>
      </c>
      <c r="T1110" t="s">
        <v>8</v>
      </c>
      <c r="U1110" t="s">
        <v>9090</v>
      </c>
      <c r="V1110">
        <f>VLOOKUP(P1110,'PBT Tag Rates'!$B$5:$E$34,4,FALSE)</f>
        <v>0.95971980899999998</v>
      </c>
      <c r="W1110">
        <v>1</v>
      </c>
      <c r="X1110" s="16">
        <f>IFERROR(LOOKUP(H1110,{30,43,48,53,58,63,68,73,78,83,88,93,97},{42,47,52,57,62,67,72,77,82,87,92,99,100}),999)</f>
        <v>72</v>
      </c>
      <c r="Y1110" s="19">
        <f t="shared" si="122"/>
        <v>5.6818181818181825</v>
      </c>
      <c r="Z1110" s="19">
        <f t="shared" si="125"/>
        <v>5.7284090909090919</v>
      </c>
      <c r="AA1110" s="19">
        <f t="shared" si="126"/>
        <v>17.185227272727278</v>
      </c>
      <c r="AB1110" s="19" t="s">
        <v>8887</v>
      </c>
    </row>
    <row r="1111" spans="1:28" x14ac:dyDescent="0.35">
      <c r="A1111" t="s">
        <v>1562</v>
      </c>
      <c r="B1111" t="s">
        <v>4229</v>
      </c>
      <c r="C1111" t="s">
        <v>4230</v>
      </c>
      <c r="D1111" s="1">
        <v>44816</v>
      </c>
      <c r="E1111">
        <f t="shared" si="123"/>
        <v>18</v>
      </c>
      <c r="F1111" t="s">
        <v>1569</v>
      </c>
      <c r="G1111">
        <v>600</v>
      </c>
      <c r="H1111">
        <f t="shared" si="120"/>
        <v>60</v>
      </c>
      <c r="I1111" t="s">
        <v>7</v>
      </c>
      <c r="J1111" t="s">
        <v>8</v>
      </c>
      <c r="L1111" t="s">
        <v>6</v>
      </c>
      <c r="M1111" t="str">
        <f t="shared" si="121"/>
        <v>M</v>
      </c>
      <c r="N1111" t="s">
        <v>3041</v>
      </c>
      <c r="O1111" t="s">
        <v>4231</v>
      </c>
      <c r="P1111" t="s">
        <v>557</v>
      </c>
      <c r="Q1111">
        <v>3</v>
      </c>
      <c r="R1111">
        <f t="shared" si="124"/>
        <v>2019</v>
      </c>
      <c r="S1111" t="s">
        <v>8</v>
      </c>
      <c r="T1111" t="s">
        <v>8</v>
      </c>
      <c r="U1111" t="s">
        <v>9090</v>
      </c>
      <c r="V1111">
        <f>VLOOKUP(P1111,'PBT Tag Rates'!$B$5:$E$34,4,FALSE)</f>
        <v>0.95971980899999998</v>
      </c>
      <c r="W1111">
        <v>1</v>
      </c>
      <c r="X1111" s="16">
        <f>IFERROR(LOOKUP(H1111,{30,43,48,53,58,63,68,73,78,83,88,93,97},{42,47,52,57,62,67,72,77,82,87,92,99,100}),999)</f>
        <v>62</v>
      </c>
      <c r="Y1111" s="19">
        <f t="shared" si="122"/>
        <v>5.6818181818181825</v>
      </c>
      <c r="Z1111" s="19">
        <f t="shared" si="125"/>
        <v>5.7284090909090919</v>
      </c>
      <c r="AA1111" s="19">
        <f t="shared" si="126"/>
        <v>17.185227272727278</v>
      </c>
      <c r="AB1111" s="19" t="s">
        <v>8887</v>
      </c>
    </row>
    <row r="1112" spans="1:28" x14ac:dyDescent="0.35">
      <c r="A1112" t="s">
        <v>1562</v>
      </c>
      <c r="B1112" t="s">
        <v>4232</v>
      </c>
      <c r="C1112" t="s">
        <v>4233</v>
      </c>
      <c r="D1112" s="1">
        <v>44816</v>
      </c>
      <c r="E1112">
        <f t="shared" si="123"/>
        <v>18</v>
      </c>
      <c r="F1112" t="s">
        <v>1569</v>
      </c>
      <c r="G1112">
        <v>460</v>
      </c>
      <c r="H1112">
        <f t="shared" si="120"/>
        <v>46</v>
      </c>
      <c r="I1112" t="s">
        <v>7</v>
      </c>
      <c r="J1112" t="s">
        <v>8</v>
      </c>
      <c r="L1112" t="s">
        <v>6</v>
      </c>
      <c r="M1112" t="str">
        <f t="shared" si="121"/>
        <v>M</v>
      </c>
      <c r="N1112" t="s">
        <v>4234</v>
      </c>
      <c r="O1112" t="s">
        <v>4235</v>
      </c>
      <c r="P1112" t="s">
        <v>2035</v>
      </c>
      <c r="Q1112">
        <v>2</v>
      </c>
      <c r="R1112">
        <f t="shared" si="124"/>
        <v>2020</v>
      </c>
      <c r="S1112" t="s">
        <v>8</v>
      </c>
      <c r="T1112" t="s">
        <v>8</v>
      </c>
      <c r="U1112" t="s">
        <v>9086</v>
      </c>
      <c r="V1112">
        <f>VLOOKUP(P1112,'PBT Tag Rates'!$B$5:$E$34,4,FALSE)</f>
        <v>0.98961045999999997</v>
      </c>
      <c r="W1112">
        <v>1</v>
      </c>
      <c r="X1112" s="16">
        <f>IFERROR(LOOKUP(H1112,{30,43,48,53,58,63,68,73,78,83,88,93,97},{42,47,52,57,62,67,72,77,82,87,92,99,100}),999)</f>
        <v>47</v>
      </c>
      <c r="Y1112" s="19">
        <f t="shared" si="122"/>
        <v>5.6818181818181825</v>
      </c>
      <c r="Z1112" s="19">
        <f t="shared" si="125"/>
        <v>5.7284090909090919</v>
      </c>
      <c r="AA1112" s="19">
        <f t="shared" si="126"/>
        <v>17.185227272727278</v>
      </c>
      <c r="AB1112" s="19" t="s">
        <v>8887</v>
      </c>
    </row>
    <row r="1113" spans="1:28" x14ac:dyDescent="0.35">
      <c r="A1113" t="s">
        <v>1562</v>
      </c>
      <c r="B1113" t="s">
        <v>4236</v>
      </c>
      <c r="C1113" t="s">
        <v>4237</v>
      </c>
      <c r="D1113" s="1">
        <v>44816</v>
      </c>
      <c r="E1113">
        <f t="shared" si="123"/>
        <v>18</v>
      </c>
      <c r="F1113" t="s">
        <v>16</v>
      </c>
      <c r="G1113">
        <v>790</v>
      </c>
      <c r="H1113">
        <f t="shared" si="120"/>
        <v>79</v>
      </c>
      <c r="I1113" t="s">
        <v>7</v>
      </c>
      <c r="J1113" t="s">
        <v>8</v>
      </c>
      <c r="L1113" t="s">
        <v>16</v>
      </c>
      <c r="M1113" t="str">
        <f t="shared" si="121"/>
        <v>F</v>
      </c>
      <c r="N1113" t="s">
        <v>8</v>
      </c>
      <c r="O1113" t="s">
        <v>8</v>
      </c>
      <c r="P1113" t="s">
        <v>11</v>
      </c>
      <c r="Q1113" t="s">
        <v>8</v>
      </c>
      <c r="R1113" t="str">
        <f t="shared" si="124"/>
        <v>U</v>
      </c>
      <c r="S1113" t="s">
        <v>12</v>
      </c>
      <c r="T1113">
        <v>1.00000000000001</v>
      </c>
      <c r="U1113" t="s">
        <v>11</v>
      </c>
      <c r="V1113" t="e">
        <f>VLOOKUP(P1113,'PBT Tag Rates'!$B$5:$E$34,4,FALSE)</f>
        <v>#N/A</v>
      </c>
      <c r="W1113">
        <v>1</v>
      </c>
      <c r="X1113" s="16">
        <f>IFERROR(LOOKUP(H1113,{30,43,48,53,58,63,68,73,78,83,88,93,97},{42,47,52,57,62,67,72,77,82,87,92,99,100}),999)</f>
        <v>82</v>
      </c>
      <c r="Y1113" s="19">
        <f t="shared" si="122"/>
        <v>5.6818181818181825</v>
      </c>
      <c r="Z1113" s="19">
        <f t="shared" si="125"/>
        <v>5.7284090909090919</v>
      </c>
      <c r="AA1113" s="19">
        <f t="shared" si="126"/>
        <v>17.185227272727278</v>
      </c>
      <c r="AB1113" s="19" t="s">
        <v>8887</v>
      </c>
    </row>
    <row r="1114" spans="1:28" x14ac:dyDescent="0.35">
      <c r="A1114" t="s">
        <v>1562</v>
      </c>
      <c r="B1114" t="s">
        <v>4238</v>
      </c>
      <c r="C1114" t="s">
        <v>4239</v>
      </c>
      <c r="D1114" s="1">
        <v>44816</v>
      </c>
      <c r="E1114">
        <f t="shared" si="123"/>
        <v>18</v>
      </c>
      <c r="F1114" t="s">
        <v>6</v>
      </c>
      <c r="G1114">
        <v>740</v>
      </c>
      <c r="H1114">
        <f t="shared" si="120"/>
        <v>74</v>
      </c>
      <c r="I1114" t="s">
        <v>9</v>
      </c>
      <c r="J1114">
        <v>1</v>
      </c>
      <c r="L1114" t="s">
        <v>6</v>
      </c>
      <c r="M1114" t="str">
        <f t="shared" si="121"/>
        <v>M</v>
      </c>
      <c r="N1114" t="s">
        <v>1282</v>
      </c>
      <c r="O1114" t="s">
        <v>4240</v>
      </c>
      <c r="P1114" t="s">
        <v>19</v>
      </c>
      <c r="Q1114">
        <v>4</v>
      </c>
      <c r="R1114">
        <f t="shared" si="124"/>
        <v>2018</v>
      </c>
      <c r="S1114" t="s">
        <v>8</v>
      </c>
      <c r="T1114" t="s">
        <v>8</v>
      </c>
      <c r="U1114" t="s">
        <v>9007</v>
      </c>
      <c r="V1114">
        <f>VLOOKUP(P1114,'PBT Tag Rates'!$B$5:$E$34,4,FALSE)</f>
        <v>0.80551598400000002</v>
      </c>
      <c r="W1114">
        <v>1</v>
      </c>
      <c r="X1114" s="16">
        <f>IFERROR(LOOKUP(H1114,{30,43,48,53,58,63,68,73,78,83,88,93,97},{42,47,52,57,62,67,72,77,82,87,92,99,100}),999)</f>
        <v>77</v>
      </c>
      <c r="Y1114" s="19">
        <f t="shared" si="122"/>
        <v>5.6818181818181825</v>
      </c>
      <c r="Z1114" s="19">
        <f t="shared" si="125"/>
        <v>5.7284090909090919</v>
      </c>
      <c r="AA1114" s="19">
        <f t="shared" si="126"/>
        <v>17.185227272727278</v>
      </c>
      <c r="AB1114" s="19" t="s">
        <v>8886</v>
      </c>
    </row>
    <row r="1115" spans="1:28" x14ac:dyDescent="0.35">
      <c r="A1115" t="s">
        <v>1562</v>
      </c>
      <c r="B1115" t="s">
        <v>4241</v>
      </c>
      <c r="C1115" t="s">
        <v>4242</v>
      </c>
      <c r="D1115" s="1">
        <v>44816</v>
      </c>
      <c r="E1115">
        <f t="shared" si="123"/>
        <v>18</v>
      </c>
      <c r="F1115" t="s">
        <v>1569</v>
      </c>
      <c r="G1115">
        <v>570</v>
      </c>
      <c r="H1115">
        <f t="shared" si="120"/>
        <v>57</v>
      </c>
      <c r="I1115" t="s">
        <v>7</v>
      </c>
      <c r="J1115" t="s">
        <v>8</v>
      </c>
      <c r="L1115" t="s">
        <v>6</v>
      </c>
      <c r="M1115" t="str">
        <f t="shared" si="121"/>
        <v>M</v>
      </c>
      <c r="N1115" t="s">
        <v>4243</v>
      </c>
      <c r="O1115" t="s">
        <v>4244</v>
      </c>
      <c r="P1115" t="s">
        <v>702</v>
      </c>
      <c r="Q1115">
        <v>3</v>
      </c>
      <c r="R1115">
        <f t="shared" si="124"/>
        <v>2019</v>
      </c>
      <c r="S1115" t="s">
        <v>8</v>
      </c>
      <c r="T1115" t="s">
        <v>8</v>
      </c>
      <c r="U1115" t="s">
        <v>8977</v>
      </c>
      <c r="V1115">
        <f>VLOOKUP(P1115,'PBT Tag Rates'!$B$5:$E$34,4,FALSE)</f>
        <v>0.99705232300000002</v>
      </c>
      <c r="W1115">
        <v>1</v>
      </c>
      <c r="X1115" s="16">
        <f>IFERROR(LOOKUP(H1115,{30,43,48,53,58,63,68,73,78,83,88,93,97},{42,47,52,57,62,67,72,77,82,87,92,99,100}),999)</f>
        <v>57</v>
      </c>
      <c r="Y1115" s="19">
        <f t="shared" si="122"/>
        <v>5.6818181818181825</v>
      </c>
      <c r="Z1115" s="19">
        <f t="shared" si="125"/>
        <v>5.7284090909090919</v>
      </c>
      <c r="AA1115" s="19">
        <f t="shared" si="126"/>
        <v>17.185227272727278</v>
      </c>
      <c r="AB1115" s="19" t="s">
        <v>8887</v>
      </c>
    </row>
    <row r="1116" spans="1:28" x14ac:dyDescent="0.35">
      <c r="A1116" t="s">
        <v>1562</v>
      </c>
      <c r="B1116" t="s">
        <v>4245</v>
      </c>
      <c r="C1116" t="s">
        <v>4246</v>
      </c>
      <c r="D1116" s="1">
        <v>44816</v>
      </c>
      <c r="E1116">
        <f t="shared" si="123"/>
        <v>18</v>
      </c>
      <c r="F1116" t="s">
        <v>1569</v>
      </c>
      <c r="G1116">
        <v>560</v>
      </c>
      <c r="H1116">
        <f t="shared" si="120"/>
        <v>56</v>
      </c>
      <c r="I1116" t="s">
        <v>7</v>
      </c>
      <c r="J1116" t="s">
        <v>8</v>
      </c>
      <c r="L1116" t="s">
        <v>6</v>
      </c>
      <c r="M1116" t="str">
        <f t="shared" si="121"/>
        <v>M</v>
      </c>
      <c r="N1116" t="s">
        <v>4247</v>
      </c>
      <c r="O1116" t="s">
        <v>4248</v>
      </c>
      <c r="P1116" t="s">
        <v>702</v>
      </c>
      <c r="Q1116">
        <v>3</v>
      </c>
      <c r="R1116">
        <f t="shared" si="124"/>
        <v>2019</v>
      </c>
      <c r="S1116" t="s">
        <v>8</v>
      </c>
      <c r="T1116" t="s">
        <v>8</v>
      </c>
      <c r="U1116" t="s">
        <v>8977</v>
      </c>
      <c r="V1116">
        <f>VLOOKUP(P1116,'PBT Tag Rates'!$B$5:$E$34,4,FALSE)</f>
        <v>0.99705232300000002</v>
      </c>
      <c r="W1116">
        <v>1</v>
      </c>
      <c r="X1116" s="16">
        <f>IFERROR(LOOKUP(H1116,{30,43,48,53,58,63,68,73,78,83,88,93,97},{42,47,52,57,62,67,72,77,82,87,92,99,100}),999)</f>
        <v>57</v>
      </c>
      <c r="Y1116" s="19">
        <f t="shared" si="122"/>
        <v>5.6818181818181825</v>
      </c>
      <c r="Z1116" s="19">
        <f t="shared" si="125"/>
        <v>5.7284090909090919</v>
      </c>
      <c r="AA1116" s="19">
        <f t="shared" si="126"/>
        <v>17.185227272727278</v>
      </c>
      <c r="AB1116" s="19" t="s">
        <v>8887</v>
      </c>
    </row>
    <row r="1117" spans="1:28" x14ac:dyDescent="0.35">
      <c r="A1117" t="s">
        <v>1562</v>
      </c>
      <c r="B1117" t="s">
        <v>4249</v>
      </c>
      <c r="C1117" t="s">
        <v>4250</v>
      </c>
      <c r="D1117" s="1">
        <v>44816</v>
      </c>
      <c r="E1117">
        <f t="shared" si="123"/>
        <v>18</v>
      </c>
      <c r="F1117" t="s">
        <v>1569</v>
      </c>
      <c r="G1117">
        <v>600</v>
      </c>
      <c r="H1117">
        <f t="shared" si="120"/>
        <v>60</v>
      </c>
      <c r="I1117" t="s">
        <v>7</v>
      </c>
      <c r="J1117" t="s">
        <v>8</v>
      </c>
      <c r="L1117" t="s">
        <v>6</v>
      </c>
      <c r="M1117" t="str">
        <f t="shared" si="121"/>
        <v>M</v>
      </c>
      <c r="N1117" t="s">
        <v>4251</v>
      </c>
      <c r="O1117" t="s">
        <v>4252</v>
      </c>
      <c r="P1117" t="s">
        <v>557</v>
      </c>
      <c r="Q1117">
        <v>3</v>
      </c>
      <c r="R1117">
        <f t="shared" si="124"/>
        <v>2019</v>
      </c>
      <c r="S1117" t="s">
        <v>8</v>
      </c>
      <c r="T1117" t="s">
        <v>8</v>
      </c>
      <c r="U1117" t="s">
        <v>9090</v>
      </c>
      <c r="V1117">
        <f>VLOOKUP(P1117,'PBT Tag Rates'!$B$5:$E$34,4,FALSE)</f>
        <v>0.95971980899999998</v>
      </c>
      <c r="W1117">
        <v>1</v>
      </c>
      <c r="X1117" s="16">
        <f>IFERROR(LOOKUP(H1117,{30,43,48,53,58,63,68,73,78,83,88,93,97},{42,47,52,57,62,67,72,77,82,87,92,99,100}),999)</f>
        <v>62</v>
      </c>
      <c r="Y1117" s="19">
        <f t="shared" si="122"/>
        <v>5.6818181818181825</v>
      </c>
      <c r="Z1117" s="19">
        <f t="shared" si="125"/>
        <v>5.7284090909090919</v>
      </c>
      <c r="AA1117" s="19">
        <f t="shared" si="126"/>
        <v>17.185227272727278</v>
      </c>
      <c r="AB1117" s="19" t="s">
        <v>8887</v>
      </c>
    </row>
    <row r="1118" spans="1:28" x14ac:dyDescent="0.35">
      <c r="A1118" t="s">
        <v>1562</v>
      </c>
      <c r="B1118" t="s">
        <v>4253</v>
      </c>
      <c r="C1118" t="s">
        <v>4254</v>
      </c>
      <c r="D1118" s="1">
        <v>44816</v>
      </c>
      <c r="E1118">
        <f t="shared" si="123"/>
        <v>18</v>
      </c>
      <c r="F1118" t="s">
        <v>6</v>
      </c>
      <c r="G1118">
        <v>890</v>
      </c>
      <c r="H1118">
        <f t="shared" si="120"/>
        <v>89</v>
      </c>
      <c r="I1118" t="s">
        <v>7</v>
      </c>
      <c r="J1118" t="s">
        <v>8</v>
      </c>
      <c r="L1118" t="s">
        <v>16</v>
      </c>
      <c r="M1118" t="str">
        <f t="shared" si="121"/>
        <v>F</v>
      </c>
      <c r="N1118" t="s">
        <v>8</v>
      </c>
      <c r="O1118" t="s">
        <v>8</v>
      </c>
      <c r="P1118" t="s">
        <v>11</v>
      </c>
      <c r="Q1118" t="s">
        <v>8</v>
      </c>
      <c r="R1118" t="str">
        <f t="shared" si="124"/>
        <v>U</v>
      </c>
      <c r="S1118" t="s">
        <v>12</v>
      </c>
      <c r="T1118">
        <v>0.999999999999996</v>
      </c>
      <c r="U1118" t="s">
        <v>11</v>
      </c>
      <c r="V1118" t="e">
        <f>VLOOKUP(P1118,'PBT Tag Rates'!$B$5:$E$34,4,FALSE)</f>
        <v>#N/A</v>
      </c>
      <c r="W1118">
        <v>1</v>
      </c>
      <c r="X1118" s="16">
        <f>IFERROR(LOOKUP(H1118,{30,43,48,53,58,63,68,73,78,83,88,93,97},{42,47,52,57,62,67,72,77,82,87,92,99,100}),999)</f>
        <v>92</v>
      </c>
      <c r="Y1118" s="19">
        <f t="shared" si="122"/>
        <v>5.6818181818181825</v>
      </c>
      <c r="Z1118" s="19">
        <f t="shared" si="125"/>
        <v>5.7284090909090919</v>
      </c>
      <c r="AA1118" s="19">
        <f t="shared" si="126"/>
        <v>17.185227272727278</v>
      </c>
      <c r="AB1118" s="19" t="s">
        <v>8887</v>
      </c>
    </row>
    <row r="1119" spans="1:28" x14ac:dyDescent="0.35">
      <c r="A1119" t="s">
        <v>1562</v>
      </c>
      <c r="B1119" t="s">
        <v>4255</v>
      </c>
      <c r="C1119" t="s">
        <v>4256</v>
      </c>
      <c r="D1119" s="1">
        <v>44816</v>
      </c>
      <c r="E1119">
        <f t="shared" si="123"/>
        <v>18</v>
      </c>
      <c r="F1119" t="s">
        <v>16</v>
      </c>
      <c r="G1119">
        <v>820</v>
      </c>
      <c r="H1119">
        <f t="shared" si="120"/>
        <v>82</v>
      </c>
      <c r="I1119" t="s">
        <v>7</v>
      </c>
      <c r="J1119" t="s">
        <v>8</v>
      </c>
      <c r="L1119" t="s">
        <v>16</v>
      </c>
      <c r="M1119" t="str">
        <f t="shared" si="121"/>
        <v>F</v>
      </c>
      <c r="N1119" t="s">
        <v>8</v>
      </c>
      <c r="O1119" t="s">
        <v>8</v>
      </c>
      <c r="P1119" t="s">
        <v>11</v>
      </c>
      <c r="Q1119" t="s">
        <v>8</v>
      </c>
      <c r="R1119" t="str">
        <f t="shared" si="124"/>
        <v>U</v>
      </c>
      <c r="S1119" t="s">
        <v>12</v>
      </c>
      <c r="T1119">
        <v>1</v>
      </c>
      <c r="U1119" t="s">
        <v>11</v>
      </c>
      <c r="V1119" t="e">
        <f>VLOOKUP(P1119,'PBT Tag Rates'!$B$5:$E$34,4,FALSE)</f>
        <v>#N/A</v>
      </c>
      <c r="W1119">
        <v>1</v>
      </c>
      <c r="X1119" s="16">
        <f>IFERROR(LOOKUP(H1119,{30,43,48,53,58,63,68,73,78,83,88,93,97},{42,47,52,57,62,67,72,77,82,87,92,99,100}),999)</f>
        <v>82</v>
      </c>
      <c r="Y1119" s="19">
        <f t="shared" si="122"/>
        <v>5.6818181818181825</v>
      </c>
      <c r="Z1119" s="19">
        <f t="shared" si="125"/>
        <v>5.7284090909090919</v>
      </c>
      <c r="AA1119" s="19">
        <f t="shared" si="126"/>
        <v>17.185227272727278</v>
      </c>
      <c r="AB1119" s="19" t="s">
        <v>8887</v>
      </c>
    </row>
    <row r="1120" spans="1:28" x14ac:dyDescent="0.35">
      <c r="A1120" t="s">
        <v>1562</v>
      </c>
      <c r="B1120" t="s">
        <v>4257</v>
      </c>
      <c r="C1120" t="s">
        <v>4258</v>
      </c>
      <c r="D1120" s="1">
        <v>44816</v>
      </c>
      <c r="E1120">
        <f t="shared" si="123"/>
        <v>18</v>
      </c>
      <c r="F1120" t="s">
        <v>1569</v>
      </c>
      <c r="G1120">
        <v>620</v>
      </c>
      <c r="H1120">
        <f t="shared" si="120"/>
        <v>62</v>
      </c>
      <c r="I1120" t="s">
        <v>9</v>
      </c>
      <c r="J1120">
        <v>1</v>
      </c>
      <c r="L1120" t="s">
        <v>6</v>
      </c>
      <c r="M1120" t="str">
        <f t="shared" si="121"/>
        <v>M</v>
      </c>
      <c r="N1120" t="s">
        <v>4259</v>
      </c>
      <c r="O1120" t="s">
        <v>4260</v>
      </c>
      <c r="P1120" t="s">
        <v>557</v>
      </c>
      <c r="Q1120">
        <v>3</v>
      </c>
      <c r="R1120">
        <f t="shared" si="124"/>
        <v>2019</v>
      </c>
      <c r="S1120" t="s">
        <v>8</v>
      </c>
      <c r="T1120" t="s">
        <v>8</v>
      </c>
      <c r="U1120" t="s">
        <v>8974</v>
      </c>
      <c r="V1120">
        <f>VLOOKUP(P1120,'PBT Tag Rates'!$B$5:$E$34,4,FALSE)</f>
        <v>0.95971980899999998</v>
      </c>
      <c r="W1120">
        <v>1</v>
      </c>
      <c r="X1120" s="16">
        <f>IFERROR(LOOKUP(H1120,{30,43,48,53,58,63,68,73,78,83,88,93,97},{42,47,52,57,62,67,72,77,82,87,92,99,100}),999)</f>
        <v>62</v>
      </c>
      <c r="Y1120" s="19">
        <f t="shared" si="122"/>
        <v>5.6818181818181825</v>
      </c>
      <c r="Z1120" s="19">
        <f t="shared" si="125"/>
        <v>5.7284090909090919</v>
      </c>
      <c r="AA1120" s="19">
        <f t="shared" si="126"/>
        <v>17.185227272727278</v>
      </c>
      <c r="AB1120" s="19" t="s">
        <v>8887</v>
      </c>
    </row>
    <row r="1121" spans="1:28" x14ac:dyDescent="0.35">
      <c r="A1121" t="s">
        <v>1562</v>
      </c>
      <c r="B1121" t="s">
        <v>4261</v>
      </c>
      <c r="C1121" t="s">
        <v>4262</v>
      </c>
      <c r="D1121" s="1">
        <v>44816</v>
      </c>
      <c r="E1121">
        <f t="shared" si="123"/>
        <v>18</v>
      </c>
      <c r="F1121" t="s">
        <v>16</v>
      </c>
      <c r="G1121">
        <v>700</v>
      </c>
      <c r="H1121">
        <f t="shared" si="120"/>
        <v>70</v>
      </c>
      <c r="I1121" t="s">
        <v>7</v>
      </c>
      <c r="J1121" t="s">
        <v>8</v>
      </c>
      <c r="L1121" t="s">
        <v>16</v>
      </c>
      <c r="M1121" t="str">
        <f t="shared" si="121"/>
        <v>F</v>
      </c>
      <c r="N1121" t="s">
        <v>744</v>
      </c>
      <c r="O1121" t="s">
        <v>1207</v>
      </c>
      <c r="P1121" t="s">
        <v>19</v>
      </c>
      <c r="Q1121">
        <v>4</v>
      </c>
      <c r="R1121">
        <f t="shared" si="124"/>
        <v>2018</v>
      </c>
      <c r="S1121" t="s">
        <v>8</v>
      </c>
      <c r="T1121" t="s">
        <v>8</v>
      </c>
      <c r="U1121" t="s">
        <v>9088</v>
      </c>
      <c r="V1121">
        <f>VLOOKUP(P1121,'PBT Tag Rates'!$B$5:$E$34,4,FALSE)</f>
        <v>0.80551598400000002</v>
      </c>
      <c r="W1121">
        <v>1</v>
      </c>
      <c r="X1121" s="16">
        <f>IFERROR(LOOKUP(H1121,{30,43,48,53,58,63,68,73,78,83,88,93,97},{42,47,52,57,62,67,72,77,82,87,92,99,100}),999)</f>
        <v>72</v>
      </c>
      <c r="Y1121" s="19">
        <f t="shared" si="122"/>
        <v>5.6818181818181825</v>
      </c>
      <c r="Z1121" s="19">
        <f t="shared" si="125"/>
        <v>5.7284090909090919</v>
      </c>
      <c r="AA1121" s="19">
        <f t="shared" si="126"/>
        <v>17.185227272727278</v>
      </c>
      <c r="AB1121" s="19" t="s">
        <v>8887</v>
      </c>
    </row>
    <row r="1122" spans="1:28" x14ac:dyDescent="0.35">
      <c r="A1122" t="s">
        <v>1562</v>
      </c>
      <c r="B1122" t="s">
        <v>4263</v>
      </c>
      <c r="C1122" t="s">
        <v>4264</v>
      </c>
      <c r="D1122" s="1">
        <v>44816</v>
      </c>
      <c r="E1122">
        <f t="shared" si="123"/>
        <v>18</v>
      </c>
      <c r="F1122" t="s">
        <v>16</v>
      </c>
      <c r="G1122">
        <v>730</v>
      </c>
      <c r="H1122">
        <f t="shared" si="120"/>
        <v>73</v>
      </c>
      <c r="I1122" t="s">
        <v>7</v>
      </c>
      <c r="J1122" t="s">
        <v>8</v>
      </c>
      <c r="L1122" t="s">
        <v>16</v>
      </c>
      <c r="M1122" t="str">
        <f t="shared" si="121"/>
        <v>F</v>
      </c>
      <c r="N1122" t="s">
        <v>1320</v>
      </c>
      <c r="O1122" t="s">
        <v>4265</v>
      </c>
      <c r="P1122" t="s">
        <v>19</v>
      </c>
      <c r="Q1122">
        <v>4</v>
      </c>
      <c r="R1122">
        <f t="shared" si="124"/>
        <v>2018</v>
      </c>
      <c r="S1122" t="s">
        <v>8</v>
      </c>
      <c r="T1122" t="s">
        <v>8</v>
      </c>
      <c r="U1122" t="s">
        <v>9086</v>
      </c>
      <c r="V1122">
        <f>VLOOKUP(P1122,'PBT Tag Rates'!$B$5:$E$34,4,FALSE)</f>
        <v>0.80551598400000002</v>
      </c>
      <c r="W1122">
        <v>1</v>
      </c>
      <c r="X1122" s="16">
        <f>IFERROR(LOOKUP(H1122,{30,43,48,53,58,63,68,73,78,83,88,93,97},{42,47,52,57,62,67,72,77,82,87,92,99,100}),999)</f>
        <v>77</v>
      </c>
      <c r="Y1122" s="19">
        <f t="shared" si="122"/>
        <v>5.6818181818181825</v>
      </c>
      <c r="Z1122" s="19">
        <f t="shared" si="125"/>
        <v>5.7284090909090919</v>
      </c>
      <c r="AA1122" s="19">
        <f t="shared" si="126"/>
        <v>17.185227272727278</v>
      </c>
      <c r="AB1122" s="19" t="s">
        <v>8887</v>
      </c>
    </row>
    <row r="1123" spans="1:28" x14ac:dyDescent="0.35">
      <c r="A1123" t="s">
        <v>1562</v>
      </c>
      <c r="B1123" t="s">
        <v>4266</v>
      </c>
      <c r="C1123" t="s">
        <v>4267</v>
      </c>
      <c r="D1123" s="1">
        <v>44816</v>
      </c>
      <c r="E1123">
        <f t="shared" si="123"/>
        <v>18</v>
      </c>
      <c r="F1123" t="s">
        <v>1569</v>
      </c>
      <c r="G1123">
        <v>670</v>
      </c>
      <c r="H1123">
        <f t="shared" si="120"/>
        <v>67</v>
      </c>
      <c r="I1123" t="s">
        <v>9</v>
      </c>
      <c r="J1123">
        <v>1</v>
      </c>
      <c r="L1123" t="s">
        <v>6</v>
      </c>
      <c r="M1123" t="str">
        <f t="shared" si="121"/>
        <v>M</v>
      </c>
      <c r="N1123" t="s">
        <v>80</v>
      </c>
      <c r="O1123" t="s">
        <v>104</v>
      </c>
      <c r="P1123" t="s">
        <v>19</v>
      </c>
      <c r="Q1123">
        <v>4</v>
      </c>
      <c r="R1123">
        <f t="shared" si="124"/>
        <v>2018</v>
      </c>
      <c r="S1123" t="s">
        <v>8</v>
      </c>
      <c r="T1123" t="s">
        <v>8</v>
      </c>
      <c r="U1123" t="s">
        <v>9007</v>
      </c>
      <c r="V1123">
        <f>VLOOKUP(P1123,'PBT Tag Rates'!$B$5:$E$34,4,FALSE)</f>
        <v>0.80551598400000002</v>
      </c>
      <c r="W1123">
        <v>1</v>
      </c>
      <c r="X1123" s="16">
        <f>IFERROR(LOOKUP(H1123,{30,43,48,53,58,63,68,73,78,83,88,93,97},{42,47,52,57,62,67,72,77,82,87,92,99,100}),999)</f>
        <v>67</v>
      </c>
      <c r="Y1123" s="19">
        <f t="shared" si="122"/>
        <v>5.6818181818181825</v>
      </c>
      <c r="Z1123" s="19">
        <f t="shared" si="125"/>
        <v>5.7284090909090919</v>
      </c>
      <c r="AA1123" s="19">
        <f t="shared" si="126"/>
        <v>17.185227272727278</v>
      </c>
      <c r="AB1123" s="19" t="s">
        <v>8886</v>
      </c>
    </row>
    <row r="1124" spans="1:28" x14ac:dyDescent="0.35">
      <c r="A1124" t="s">
        <v>1562</v>
      </c>
      <c r="B1124" t="s">
        <v>4268</v>
      </c>
      <c r="C1124" t="s">
        <v>4269</v>
      </c>
      <c r="D1124" s="1">
        <v>44816</v>
      </c>
      <c r="E1124">
        <f t="shared" si="123"/>
        <v>18</v>
      </c>
      <c r="F1124" t="s">
        <v>1569</v>
      </c>
      <c r="G1124">
        <v>630</v>
      </c>
      <c r="H1124">
        <f t="shared" si="120"/>
        <v>63</v>
      </c>
      <c r="I1124" t="s">
        <v>7</v>
      </c>
      <c r="J1124" t="s">
        <v>8</v>
      </c>
      <c r="L1124" t="s">
        <v>6</v>
      </c>
      <c r="M1124" t="str">
        <f t="shared" si="121"/>
        <v>M</v>
      </c>
      <c r="N1124" t="s">
        <v>8</v>
      </c>
      <c r="O1124" t="s">
        <v>8</v>
      </c>
      <c r="P1124" t="s">
        <v>11</v>
      </c>
      <c r="Q1124" t="s">
        <v>8</v>
      </c>
      <c r="R1124" t="str">
        <f t="shared" si="124"/>
        <v>U</v>
      </c>
      <c r="S1124" t="s">
        <v>12</v>
      </c>
      <c r="T1124">
        <v>0.999999999999999</v>
      </c>
      <c r="U1124" t="s">
        <v>11</v>
      </c>
      <c r="V1124" t="e">
        <f>VLOOKUP(P1124,'PBT Tag Rates'!$B$5:$E$34,4,FALSE)</f>
        <v>#N/A</v>
      </c>
      <c r="W1124">
        <v>1</v>
      </c>
      <c r="X1124" s="16">
        <f>IFERROR(LOOKUP(H1124,{30,43,48,53,58,63,68,73,78,83,88,93,97},{42,47,52,57,62,67,72,77,82,87,92,99,100}),999)</f>
        <v>67</v>
      </c>
      <c r="Y1124" s="19">
        <f t="shared" si="122"/>
        <v>5.6818181818181825</v>
      </c>
      <c r="Z1124" s="19">
        <f t="shared" si="125"/>
        <v>5.7284090909090919</v>
      </c>
      <c r="AA1124" s="19">
        <f t="shared" si="126"/>
        <v>17.185227272727278</v>
      </c>
      <c r="AB1124" s="19" t="s">
        <v>8887</v>
      </c>
    </row>
    <row r="1125" spans="1:28" x14ac:dyDescent="0.35">
      <c r="A1125" t="s">
        <v>1562</v>
      </c>
      <c r="B1125" t="s">
        <v>4270</v>
      </c>
      <c r="C1125" t="s">
        <v>4271</v>
      </c>
      <c r="D1125" s="1">
        <v>44816</v>
      </c>
      <c r="E1125">
        <f t="shared" si="123"/>
        <v>18</v>
      </c>
      <c r="F1125" t="s">
        <v>1569</v>
      </c>
      <c r="G1125">
        <v>570</v>
      </c>
      <c r="H1125">
        <f t="shared" si="120"/>
        <v>57</v>
      </c>
      <c r="I1125" t="s">
        <v>7</v>
      </c>
      <c r="J1125" t="s">
        <v>8</v>
      </c>
      <c r="L1125" t="s">
        <v>6</v>
      </c>
      <c r="M1125" t="str">
        <f t="shared" si="121"/>
        <v>M</v>
      </c>
      <c r="N1125" t="s">
        <v>3781</v>
      </c>
      <c r="O1125" t="s">
        <v>4272</v>
      </c>
      <c r="P1125" t="s">
        <v>557</v>
      </c>
      <c r="Q1125">
        <v>3</v>
      </c>
      <c r="R1125">
        <f t="shared" si="124"/>
        <v>2019</v>
      </c>
      <c r="S1125" t="s">
        <v>8</v>
      </c>
      <c r="T1125" t="s">
        <v>8</v>
      </c>
      <c r="U1125" t="s">
        <v>9086</v>
      </c>
      <c r="V1125">
        <f>VLOOKUP(P1125,'PBT Tag Rates'!$B$5:$E$34,4,FALSE)</f>
        <v>0.95971980899999998</v>
      </c>
      <c r="W1125">
        <v>1</v>
      </c>
      <c r="X1125" s="16">
        <f>IFERROR(LOOKUP(H1125,{30,43,48,53,58,63,68,73,78,83,88,93,97},{42,47,52,57,62,67,72,77,82,87,92,99,100}),999)</f>
        <v>57</v>
      </c>
      <c r="Y1125" s="19">
        <f t="shared" si="122"/>
        <v>5.6818181818181825</v>
      </c>
      <c r="Z1125" s="19">
        <f t="shared" si="125"/>
        <v>5.7284090909090919</v>
      </c>
      <c r="AA1125" s="19">
        <f t="shared" si="126"/>
        <v>17.185227272727278</v>
      </c>
      <c r="AB1125" s="19" t="s">
        <v>8887</v>
      </c>
    </row>
    <row r="1126" spans="1:28" x14ac:dyDescent="0.35">
      <c r="A1126" t="s">
        <v>1562</v>
      </c>
      <c r="B1126" t="s">
        <v>4273</v>
      </c>
      <c r="C1126" t="s">
        <v>4274</v>
      </c>
      <c r="D1126" s="1">
        <v>44816</v>
      </c>
      <c r="E1126">
        <f t="shared" si="123"/>
        <v>18</v>
      </c>
      <c r="F1126" t="s">
        <v>1569</v>
      </c>
      <c r="G1126">
        <v>440</v>
      </c>
      <c r="H1126">
        <f t="shared" si="120"/>
        <v>44</v>
      </c>
      <c r="I1126" t="s">
        <v>7</v>
      </c>
      <c r="J1126" t="s">
        <v>8</v>
      </c>
      <c r="L1126" t="s">
        <v>6</v>
      </c>
      <c r="M1126" t="str">
        <f t="shared" si="121"/>
        <v>M</v>
      </c>
      <c r="N1126" t="s">
        <v>4275</v>
      </c>
      <c r="O1126" t="s">
        <v>4276</v>
      </c>
      <c r="P1126" t="s">
        <v>2035</v>
      </c>
      <c r="Q1126">
        <v>2</v>
      </c>
      <c r="R1126">
        <f t="shared" si="124"/>
        <v>2020</v>
      </c>
      <c r="S1126" t="s">
        <v>8</v>
      </c>
      <c r="T1126" t="s">
        <v>8</v>
      </c>
      <c r="U1126" t="s">
        <v>9086</v>
      </c>
      <c r="V1126">
        <f>VLOOKUP(P1126,'PBT Tag Rates'!$B$5:$E$34,4,FALSE)</f>
        <v>0.98961045999999997</v>
      </c>
      <c r="W1126">
        <v>1</v>
      </c>
      <c r="X1126" s="16">
        <f>IFERROR(LOOKUP(H1126,{30,43,48,53,58,63,68,73,78,83,88,93,97},{42,47,52,57,62,67,72,77,82,87,92,99,100}),999)</f>
        <v>47</v>
      </c>
      <c r="Y1126" s="19">
        <f t="shared" si="122"/>
        <v>5.6818181818181825</v>
      </c>
      <c r="Z1126" s="19">
        <f t="shared" si="125"/>
        <v>5.7284090909090919</v>
      </c>
      <c r="AA1126" s="19">
        <f t="shared" si="126"/>
        <v>17.185227272727278</v>
      </c>
      <c r="AB1126" s="19" t="s">
        <v>8887</v>
      </c>
    </row>
    <row r="1127" spans="1:28" x14ac:dyDescent="0.35">
      <c r="A1127" t="s">
        <v>1562</v>
      </c>
      <c r="B1127" t="s">
        <v>4277</v>
      </c>
      <c r="C1127" t="s">
        <v>4278</v>
      </c>
      <c r="D1127" s="1">
        <v>44816</v>
      </c>
      <c r="E1127">
        <f t="shared" si="123"/>
        <v>18</v>
      </c>
      <c r="F1127" t="s">
        <v>16</v>
      </c>
      <c r="G1127">
        <v>750</v>
      </c>
      <c r="H1127">
        <f t="shared" si="120"/>
        <v>75</v>
      </c>
      <c r="I1127" t="s">
        <v>7</v>
      </c>
      <c r="J1127" t="s">
        <v>8</v>
      </c>
      <c r="L1127" t="s">
        <v>16</v>
      </c>
      <c r="M1127" t="str">
        <f t="shared" si="121"/>
        <v>F</v>
      </c>
      <c r="N1127" t="s">
        <v>8</v>
      </c>
      <c r="O1127" t="s">
        <v>8</v>
      </c>
      <c r="P1127" t="s">
        <v>11</v>
      </c>
      <c r="Q1127" t="s">
        <v>8</v>
      </c>
      <c r="R1127" t="str">
        <f t="shared" si="124"/>
        <v>U</v>
      </c>
      <c r="S1127" t="s">
        <v>12</v>
      </c>
      <c r="T1127">
        <v>0.999999999999999</v>
      </c>
      <c r="U1127" t="s">
        <v>11</v>
      </c>
      <c r="V1127" t="e">
        <f>VLOOKUP(P1127,'PBT Tag Rates'!$B$5:$E$34,4,FALSE)</f>
        <v>#N/A</v>
      </c>
      <c r="W1127">
        <v>1</v>
      </c>
      <c r="X1127" s="16">
        <f>IFERROR(LOOKUP(H1127,{30,43,48,53,58,63,68,73,78,83,88,93,97},{42,47,52,57,62,67,72,77,82,87,92,99,100}),999)</f>
        <v>77</v>
      </c>
      <c r="Y1127" s="19">
        <f t="shared" si="122"/>
        <v>5.6818181818181825</v>
      </c>
      <c r="Z1127" s="19">
        <f t="shared" si="125"/>
        <v>5.7284090909090919</v>
      </c>
      <c r="AA1127" s="19">
        <f t="shared" si="126"/>
        <v>17.185227272727278</v>
      </c>
      <c r="AB1127" s="19" t="s">
        <v>8887</v>
      </c>
    </row>
    <row r="1128" spans="1:28" x14ac:dyDescent="0.35">
      <c r="A1128" t="s">
        <v>1562</v>
      </c>
      <c r="B1128" t="s">
        <v>4279</v>
      </c>
      <c r="C1128" t="s">
        <v>4280</v>
      </c>
      <c r="D1128" s="1">
        <v>44816</v>
      </c>
      <c r="E1128">
        <f t="shared" si="123"/>
        <v>18</v>
      </c>
      <c r="F1128" t="s">
        <v>16</v>
      </c>
      <c r="G1128">
        <v>680</v>
      </c>
      <c r="H1128">
        <f t="shared" si="120"/>
        <v>68</v>
      </c>
      <c r="I1128" t="s">
        <v>9</v>
      </c>
      <c r="J1128">
        <v>1</v>
      </c>
      <c r="L1128" t="s">
        <v>16</v>
      </c>
      <c r="M1128" t="str">
        <f t="shared" si="121"/>
        <v>F</v>
      </c>
      <c r="N1128" t="s">
        <v>2645</v>
      </c>
      <c r="O1128" t="s">
        <v>4281</v>
      </c>
      <c r="P1128" t="s">
        <v>557</v>
      </c>
      <c r="Q1128">
        <v>3</v>
      </c>
      <c r="R1128">
        <f t="shared" si="124"/>
        <v>2019</v>
      </c>
      <c r="S1128" t="s">
        <v>8</v>
      </c>
      <c r="T1128" t="s">
        <v>8</v>
      </c>
      <c r="U1128" t="s">
        <v>9088</v>
      </c>
      <c r="V1128">
        <f>VLOOKUP(P1128,'PBT Tag Rates'!$B$5:$E$34,4,FALSE)</f>
        <v>0.95971980899999998</v>
      </c>
      <c r="W1128">
        <v>1</v>
      </c>
      <c r="X1128" s="16">
        <f>IFERROR(LOOKUP(H1128,{30,43,48,53,58,63,68,73,78,83,88,93,97},{42,47,52,57,62,67,72,77,82,87,92,99,100}),999)</f>
        <v>72</v>
      </c>
      <c r="Y1128" s="19">
        <f t="shared" si="122"/>
        <v>5.6818181818181825</v>
      </c>
      <c r="Z1128" s="19">
        <f t="shared" si="125"/>
        <v>5.7284090909090919</v>
      </c>
      <c r="AA1128" s="19">
        <f t="shared" si="126"/>
        <v>17.185227272727278</v>
      </c>
      <c r="AB1128" s="19" t="s">
        <v>8887</v>
      </c>
    </row>
    <row r="1129" spans="1:28" x14ac:dyDescent="0.35">
      <c r="A1129" t="s">
        <v>1562</v>
      </c>
      <c r="B1129" t="s">
        <v>4282</v>
      </c>
      <c r="C1129" t="s">
        <v>4283</v>
      </c>
      <c r="D1129" s="1">
        <v>44816</v>
      </c>
      <c r="E1129">
        <f t="shared" si="123"/>
        <v>18</v>
      </c>
      <c r="F1129" t="s">
        <v>1569</v>
      </c>
      <c r="G1129">
        <v>670</v>
      </c>
      <c r="H1129">
        <f t="shared" si="120"/>
        <v>67</v>
      </c>
      <c r="I1129" t="s">
        <v>9</v>
      </c>
      <c r="J1129">
        <v>1</v>
      </c>
      <c r="L1129" t="s">
        <v>6</v>
      </c>
      <c r="M1129" t="str">
        <f t="shared" si="121"/>
        <v>M</v>
      </c>
      <c r="N1129" t="s">
        <v>8</v>
      </c>
      <c r="O1129" t="s">
        <v>8</v>
      </c>
      <c r="P1129" t="s">
        <v>11</v>
      </c>
      <c r="Q1129" t="s">
        <v>8</v>
      </c>
      <c r="R1129" t="str">
        <f t="shared" si="124"/>
        <v>U</v>
      </c>
      <c r="S1129" t="s">
        <v>12</v>
      </c>
      <c r="T1129">
        <v>0.999999999999999</v>
      </c>
      <c r="U1129" t="s">
        <v>8890</v>
      </c>
      <c r="V1129" t="e">
        <f>VLOOKUP(P1129,'PBT Tag Rates'!$B$5:$E$34,4,FALSE)</f>
        <v>#N/A</v>
      </c>
      <c r="W1129">
        <v>1</v>
      </c>
      <c r="X1129" s="16">
        <f>IFERROR(LOOKUP(H1129,{30,43,48,53,58,63,68,73,78,83,88,93,97},{42,47,52,57,62,67,72,77,82,87,92,99,100}),999)</f>
        <v>67</v>
      </c>
      <c r="Y1129" s="19">
        <f t="shared" si="122"/>
        <v>5.6818181818181825</v>
      </c>
      <c r="Z1129" s="19">
        <f t="shared" si="125"/>
        <v>5.7284090909090919</v>
      </c>
      <c r="AA1129" s="19">
        <f t="shared" si="126"/>
        <v>17.185227272727278</v>
      </c>
      <c r="AB1129" s="19" t="s">
        <v>8887</v>
      </c>
    </row>
    <row r="1130" spans="1:28" x14ac:dyDescent="0.35">
      <c r="A1130" t="s">
        <v>1562</v>
      </c>
      <c r="B1130" t="s">
        <v>4284</v>
      </c>
      <c r="C1130" t="s">
        <v>4285</v>
      </c>
      <c r="D1130" s="1">
        <v>44816</v>
      </c>
      <c r="E1130">
        <f t="shared" si="123"/>
        <v>18</v>
      </c>
      <c r="F1130" t="s">
        <v>6</v>
      </c>
      <c r="G1130">
        <v>900</v>
      </c>
      <c r="H1130">
        <f t="shared" si="120"/>
        <v>90</v>
      </c>
      <c r="I1130" t="s">
        <v>7</v>
      </c>
      <c r="J1130" t="s">
        <v>8</v>
      </c>
      <c r="L1130" t="s">
        <v>6</v>
      </c>
      <c r="M1130" t="str">
        <f t="shared" si="121"/>
        <v>M</v>
      </c>
      <c r="N1130" t="s">
        <v>763</v>
      </c>
      <c r="O1130" t="s">
        <v>4286</v>
      </c>
      <c r="P1130" t="s">
        <v>19</v>
      </c>
      <c r="Q1130">
        <v>4</v>
      </c>
      <c r="R1130">
        <f t="shared" si="124"/>
        <v>2018</v>
      </c>
      <c r="S1130" t="s">
        <v>8</v>
      </c>
      <c r="T1130" t="s">
        <v>8</v>
      </c>
      <c r="U1130" t="s">
        <v>9086</v>
      </c>
      <c r="V1130">
        <f>VLOOKUP(P1130,'PBT Tag Rates'!$B$5:$E$34,4,FALSE)</f>
        <v>0.80551598400000002</v>
      </c>
      <c r="W1130">
        <v>1</v>
      </c>
      <c r="X1130" s="16">
        <f>IFERROR(LOOKUP(H1130,{30,43,48,53,58,63,68,73,78,83,88,93,97},{42,47,52,57,62,67,72,77,82,87,92,99,100}),999)</f>
        <v>92</v>
      </c>
      <c r="Y1130" s="19">
        <f t="shared" si="122"/>
        <v>5.6818181818181825</v>
      </c>
      <c r="Z1130" s="19">
        <f t="shared" si="125"/>
        <v>5.7284090909090919</v>
      </c>
      <c r="AA1130" s="19">
        <f t="shared" si="126"/>
        <v>17.185227272727278</v>
      </c>
      <c r="AB1130" s="19" t="s">
        <v>8887</v>
      </c>
    </row>
    <row r="1131" spans="1:28" x14ac:dyDescent="0.35">
      <c r="A1131" t="s">
        <v>1562</v>
      </c>
      <c r="B1131" t="s">
        <v>4287</v>
      </c>
      <c r="C1131" t="s">
        <v>4288</v>
      </c>
      <c r="D1131" s="1">
        <v>44816</v>
      </c>
      <c r="E1131">
        <f t="shared" si="123"/>
        <v>18</v>
      </c>
      <c r="F1131" t="s">
        <v>1569</v>
      </c>
      <c r="G1131">
        <v>580</v>
      </c>
      <c r="H1131">
        <f t="shared" si="120"/>
        <v>58</v>
      </c>
      <c r="I1131" t="s">
        <v>7</v>
      </c>
      <c r="J1131" t="s">
        <v>8</v>
      </c>
      <c r="L1131" t="s">
        <v>6</v>
      </c>
      <c r="M1131" t="str">
        <f t="shared" si="121"/>
        <v>M</v>
      </c>
      <c r="N1131" t="s">
        <v>8</v>
      </c>
      <c r="O1131" t="s">
        <v>8</v>
      </c>
      <c r="P1131" t="s">
        <v>11</v>
      </c>
      <c r="Q1131" t="s">
        <v>8</v>
      </c>
      <c r="R1131" t="str">
        <f t="shared" si="124"/>
        <v>U</v>
      </c>
      <c r="S1131" t="s">
        <v>12</v>
      </c>
      <c r="T1131">
        <v>0.999999999999995</v>
      </c>
      <c r="U1131" t="s">
        <v>11</v>
      </c>
      <c r="V1131" t="e">
        <f>VLOOKUP(P1131,'PBT Tag Rates'!$B$5:$E$34,4,FALSE)</f>
        <v>#N/A</v>
      </c>
      <c r="W1131">
        <v>1</v>
      </c>
      <c r="X1131" s="16">
        <f>IFERROR(LOOKUP(H1131,{30,43,48,53,58,63,68,73,78,83,88,93,97},{42,47,52,57,62,67,72,77,82,87,92,99,100}),999)</f>
        <v>62</v>
      </c>
      <c r="Y1131" s="19">
        <f t="shared" si="122"/>
        <v>5.6818181818181825</v>
      </c>
      <c r="Z1131" s="19">
        <f t="shared" si="125"/>
        <v>5.7284090909090919</v>
      </c>
      <c r="AA1131" s="19">
        <f t="shared" si="126"/>
        <v>17.185227272727278</v>
      </c>
      <c r="AB1131" s="19" t="s">
        <v>8887</v>
      </c>
    </row>
    <row r="1132" spans="1:28" x14ac:dyDescent="0.35">
      <c r="A1132" t="s">
        <v>1562</v>
      </c>
      <c r="B1132" t="s">
        <v>4289</v>
      </c>
      <c r="C1132" t="s">
        <v>4290</v>
      </c>
      <c r="D1132" s="1">
        <v>44816</v>
      </c>
      <c r="E1132">
        <f t="shared" si="123"/>
        <v>18</v>
      </c>
      <c r="F1132" t="s">
        <v>1569</v>
      </c>
      <c r="G1132">
        <v>410</v>
      </c>
      <c r="H1132">
        <f t="shared" si="120"/>
        <v>41</v>
      </c>
      <c r="I1132" t="s">
        <v>9</v>
      </c>
      <c r="J1132">
        <v>1</v>
      </c>
      <c r="L1132" t="s">
        <v>6</v>
      </c>
      <c r="M1132" t="str">
        <f t="shared" si="121"/>
        <v>M</v>
      </c>
      <c r="N1132" t="s">
        <v>4291</v>
      </c>
      <c r="O1132" t="s">
        <v>4292</v>
      </c>
      <c r="P1132" t="s">
        <v>2035</v>
      </c>
      <c r="Q1132">
        <v>2</v>
      </c>
      <c r="R1132">
        <f t="shared" si="124"/>
        <v>2020</v>
      </c>
      <c r="S1132" t="s">
        <v>8</v>
      </c>
      <c r="T1132" t="s">
        <v>8</v>
      </c>
      <c r="U1132" t="s">
        <v>9085</v>
      </c>
      <c r="V1132">
        <f>VLOOKUP(P1132,'PBT Tag Rates'!$B$5:$E$34,4,FALSE)</f>
        <v>0.98961045999999997</v>
      </c>
      <c r="W1132">
        <v>1</v>
      </c>
      <c r="X1132" s="16">
        <f>IFERROR(LOOKUP(H1132,{30,43,48,53,58,63,68,73,78,83,88,93,97},{42,47,52,57,62,67,72,77,82,87,92,99,100}),999)</f>
        <v>42</v>
      </c>
      <c r="Y1132" s="19">
        <f t="shared" si="122"/>
        <v>5.6818181818181825</v>
      </c>
      <c r="Z1132" s="19">
        <f t="shared" si="125"/>
        <v>5.7284090909090919</v>
      </c>
      <c r="AA1132" s="19">
        <f t="shared" si="126"/>
        <v>17.185227272727278</v>
      </c>
      <c r="AB1132" s="19" t="s">
        <v>8887</v>
      </c>
    </row>
    <row r="1133" spans="1:28" x14ac:dyDescent="0.35">
      <c r="A1133" t="s">
        <v>1562</v>
      </c>
      <c r="B1133" t="s">
        <v>4293</v>
      </c>
      <c r="C1133" t="s">
        <v>4294</v>
      </c>
      <c r="D1133" s="1">
        <v>44817</v>
      </c>
      <c r="E1133">
        <f t="shared" si="123"/>
        <v>18</v>
      </c>
      <c r="F1133" t="s">
        <v>6</v>
      </c>
      <c r="G1133">
        <v>740</v>
      </c>
      <c r="H1133">
        <f t="shared" si="120"/>
        <v>74</v>
      </c>
      <c r="I1133" t="s">
        <v>7</v>
      </c>
      <c r="J1133" t="s">
        <v>8</v>
      </c>
      <c r="L1133" t="s">
        <v>6</v>
      </c>
      <c r="M1133" t="str">
        <f t="shared" si="121"/>
        <v>M</v>
      </c>
      <c r="N1133" t="s">
        <v>218</v>
      </c>
      <c r="O1133" t="s">
        <v>4295</v>
      </c>
      <c r="P1133" t="s">
        <v>19</v>
      </c>
      <c r="Q1133">
        <v>4</v>
      </c>
      <c r="R1133">
        <f t="shared" si="124"/>
        <v>2018</v>
      </c>
      <c r="S1133" t="s">
        <v>8</v>
      </c>
      <c r="T1133" t="s">
        <v>8</v>
      </c>
      <c r="U1133" t="s">
        <v>9006</v>
      </c>
      <c r="V1133">
        <f>VLOOKUP(P1133,'PBT Tag Rates'!$B$5:$E$34,4,FALSE)</f>
        <v>0.80551598400000002</v>
      </c>
      <c r="W1133">
        <v>1</v>
      </c>
      <c r="X1133" s="16">
        <f>IFERROR(LOOKUP(H1133,{30,43,48,53,58,63,68,73,78,83,88,93,97},{42,47,52,57,62,67,72,77,82,87,92,99,100}),999)</f>
        <v>77</v>
      </c>
      <c r="Y1133" s="19">
        <f t="shared" si="122"/>
        <v>5.6818181818181825</v>
      </c>
      <c r="Z1133" s="19">
        <f t="shared" si="125"/>
        <v>5.7284090909090919</v>
      </c>
      <c r="AA1133" s="19">
        <f t="shared" si="126"/>
        <v>17.185227272727278</v>
      </c>
      <c r="AB1133" s="19" t="s">
        <v>8886</v>
      </c>
    </row>
    <row r="1134" spans="1:28" x14ac:dyDescent="0.35">
      <c r="A1134" t="s">
        <v>1562</v>
      </c>
      <c r="B1134" t="s">
        <v>4296</v>
      </c>
      <c r="C1134" t="s">
        <v>4297</v>
      </c>
      <c r="D1134" s="1">
        <v>44817</v>
      </c>
      <c r="E1134">
        <f t="shared" si="123"/>
        <v>18</v>
      </c>
      <c r="F1134" t="s">
        <v>6</v>
      </c>
      <c r="G1134">
        <v>810</v>
      </c>
      <c r="H1134">
        <f t="shared" si="120"/>
        <v>81</v>
      </c>
      <c r="I1134" t="s">
        <v>7</v>
      </c>
      <c r="J1134" t="s">
        <v>8</v>
      </c>
      <c r="L1134" t="s">
        <v>1569</v>
      </c>
      <c r="M1134" t="str">
        <f t="shared" si="121"/>
        <v>M</v>
      </c>
      <c r="N1134" t="s">
        <v>67</v>
      </c>
      <c r="O1134" t="s">
        <v>1251</v>
      </c>
      <c r="P1134" t="s">
        <v>19</v>
      </c>
      <c r="Q1134">
        <v>4</v>
      </c>
      <c r="R1134">
        <f t="shared" si="124"/>
        <v>2018</v>
      </c>
      <c r="S1134" t="s">
        <v>8</v>
      </c>
      <c r="T1134" t="s">
        <v>8</v>
      </c>
      <c r="U1134" t="s">
        <v>8875</v>
      </c>
      <c r="V1134">
        <f>VLOOKUP(P1134,'PBT Tag Rates'!$B$5:$E$34,4,FALSE)</f>
        <v>0.80551598400000002</v>
      </c>
      <c r="W1134">
        <v>1</v>
      </c>
      <c r="X1134" s="16">
        <f>IFERROR(LOOKUP(H1134,{30,43,48,53,58,63,68,73,78,83,88,93,97},{42,47,52,57,62,67,72,77,82,87,92,99,100}),999)</f>
        <v>82</v>
      </c>
      <c r="Y1134" s="19">
        <f t="shared" si="122"/>
        <v>5.6818181818181825</v>
      </c>
      <c r="Z1134" s="19">
        <f t="shared" si="125"/>
        <v>5.7284090909090919</v>
      </c>
      <c r="AA1134" s="19">
        <f t="shared" si="126"/>
        <v>17.185227272727278</v>
      </c>
      <c r="AB1134" s="19" t="s">
        <v>8886</v>
      </c>
    </row>
    <row r="1135" spans="1:28" x14ac:dyDescent="0.35">
      <c r="A1135" t="s">
        <v>1562</v>
      </c>
      <c r="B1135" t="s">
        <v>4298</v>
      </c>
      <c r="C1135" t="s">
        <v>4299</v>
      </c>
      <c r="D1135" s="1">
        <v>44817</v>
      </c>
      <c r="E1135">
        <f t="shared" si="123"/>
        <v>18</v>
      </c>
      <c r="F1135" t="s">
        <v>1569</v>
      </c>
      <c r="G1135">
        <v>580</v>
      </c>
      <c r="H1135">
        <f t="shared" si="120"/>
        <v>58</v>
      </c>
      <c r="I1135" t="s">
        <v>7</v>
      </c>
      <c r="J1135" t="s">
        <v>8</v>
      </c>
      <c r="L1135" t="s">
        <v>6</v>
      </c>
      <c r="M1135" t="str">
        <f t="shared" si="121"/>
        <v>M</v>
      </c>
      <c r="N1135" t="s">
        <v>3088</v>
      </c>
      <c r="O1135" t="s">
        <v>3222</v>
      </c>
      <c r="P1135" t="s">
        <v>557</v>
      </c>
      <c r="Q1135">
        <v>3</v>
      </c>
      <c r="R1135">
        <f t="shared" si="124"/>
        <v>2019</v>
      </c>
      <c r="S1135" t="s">
        <v>8</v>
      </c>
      <c r="T1135" t="s">
        <v>8</v>
      </c>
      <c r="U1135" t="s">
        <v>9090</v>
      </c>
      <c r="V1135">
        <f>VLOOKUP(P1135,'PBT Tag Rates'!$B$5:$E$34,4,FALSE)</f>
        <v>0.95971980899999998</v>
      </c>
      <c r="W1135">
        <v>1</v>
      </c>
      <c r="X1135" s="16">
        <f>IFERROR(LOOKUP(H1135,{30,43,48,53,58,63,68,73,78,83,88,93,97},{42,47,52,57,62,67,72,77,82,87,92,99,100}),999)</f>
        <v>62</v>
      </c>
      <c r="Y1135" s="19">
        <f t="shared" si="122"/>
        <v>5.6818181818181825</v>
      </c>
      <c r="Z1135" s="19">
        <f t="shared" si="125"/>
        <v>5.7284090909090919</v>
      </c>
      <c r="AA1135" s="19">
        <f t="shared" si="126"/>
        <v>17.185227272727278</v>
      </c>
      <c r="AB1135" s="19" t="s">
        <v>8887</v>
      </c>
    </row>
    <row r="1136" spans="1:28" x14ac:dyDescent="0.35">
      <c r="A1136" t="s">
        <v>1562</v>
      </c>
      <c r="B1136" t="s">
        <v>4300</v>
      </c>
      <c r="C1136" t="s">
        <v>4301</v>
      </c>
      <c r="D1136" s="1">
        <v>44817</v>
      </c>
      <c r="E1136">
        <f t="shared" si="123"/>
        <v>18</v>
      </c>
      <c r="F1136" t="s">
        <v>1569</v>
      </c>
      <c r="G1136">
        <v>620</v>
      </c>
      <c r="H1136">
        <f t="shared" si="120"/>
        <v>62</v>
      </c>
      <c r="I1136" t="s">
        <v>7</v>
      </c>
      <c r="J1136" t="s">
        <v>8</v>
      </c>
      <c r="L1136" t="s">
        <v>6</v>
      </c>
      <c r="M1136" t="str">
        <f t="shared" si="121"/>
        <v>M</v>
      </c>
      <c r="N1136" t="s">
        <v>2840</v>
      </c>
      <c r="O1136" t="s">
        <v>2841</v>
      </c>
      <c r="P1136" t="s">
        <v>557</v>
      </c>
      <c r="Q1136">
        <v>3</v>
      </c>
      <c r="R1136">
        <f t="shared" si="124"/>
        <v>2019</v>
      </c>
      <c r="S1136" t="s">
        <v>8</v>
      </c>
      <c r="T1136" t="s">
        <v>8</v>
      </c>
      <c r="U1136" t="s">
        <v>9006</v>
      </c>
      <c r="V1136">
        <f>VLOOKUP(P1136,'PBT Tag Rates'!$B$5:$E$34,4,FALSE)</f>
        <v>0.95971980899999998</v>
      </c>
      <c r="W1136">
        <v>1</v>
      </c>
      <c r="X1136" s="16">
        <f>IFERROR(LOOKUP(H1136,{30,43,48,53,58,63,68,73,78,83,88,93,97},{42,47,52,57,62,67,72,77,82,87,92,99,100}),999)</f>
        <v>62</v>
      </c>
      <c r="Y1136" s="19">
        <f t="shared" si="122"/>
        <v>5.6818181818181825</v>
      </c>
      <c r="Z1136" s="19">
        <f t="shared" si="125"/>
        <v>5.7284090909090919</v>
      </c>
      <c r="AA1136" s="19">
        <f t="shared" si="126"/>
        <v>17.185227272727278</v>
      </c>
      <c r="AB1136" s="19" t="s">
        <v>8886</v>
      </c>
    </row>
    <row r="1137" spans="1:28" x14ac:dyDescent="0.35">
      <c r="A1137" t="s">
        <v>1562</v>
      </c>
      <c r="B1137" t="s">
        <v>4302</v>
      </c>
      <c r="C1137" t="s">
        <v>4303</v>
      </c>
      <c r="D1137" s="1">
        <v>44817</v>
      </c>
      <c r="E1137">
        <f t="shared" si="123"/>
        <v>18</v>
      </c>
      <c r="F1137" t="s">
        <v>1569</v>
      </c>
      <c r="G1137">
        <v>660</v>
      </c>
      <c r="H1137">
        <f t="shared" si="120"/>
        <v>66</v>
      </c>
      <c r="I1137" t="s">
        <v>7</v>
      </c>
      <c r="J1137" t="s">
        <v>8</v>
      </c>
      <c r="L1137" t="s">
        <v>6</v>
      </c>
      <c r="M1137" t="str">
        <f t="shared" si="121"/>
        <v>M</v>
      </c>
      <c r="N1137" t="s">
        <v>8</v>
      </c>
      <c r="O1137" t="s">
        <v>8</v>
      </c>
      <c r="P1137" t="s">
        <v>11</v>
      </c>
      <c r="Q1137" t="s">
        <v>8</v>
      </c>
      <c r="R1137" t="str">
        <f t="shared" si="124"/>
        <v>U</v>
      </c>
      <c r="S1137" t="s">
        <v>12</v>
      </c>
      <c r="T1137">
        <v>1</v>
      </c>
      <c r="U1137" t="s">
        <v>11</v>
      </c>
      <c r="V1137" t="e">
        <f>VLOOKUP(P1137,'PBT Tag Rates'!$B$5:$E$34,4,FALSE)</f>
        <v>#N/A</v>
      </c>
      <c r="W1137">
        <v>1</v>
      </c>
      <c r="X1137" s="16">
        <f>IFERROR(LOOKUP(H1137,{30,43,48,53,58,63,68,73,78,83,88,93,97},{42,47,52,57,62,67,72,77,82,87,92,99,100}),999)</f>
        <v>67</v>
      </c>
      <c r="Y1137" s="19">
        <f t="shared" si="122"/>
        <v>5.6818181818181825</v>
      </c>
      <c r="Z1137" s="19">
        <f t="shared" si="125"/>
        <v>5.7284090909090919</v>
      </c>
      <c r="AA1137" s="19">
        <f t="shared" si="126"/>
        <v>17.185227272727278</v>
      </c>
      <c r="AB1137" s="19" t="s">
        <v>8887</v>
      </c>
    </row>
    <row r="1138" spans="1:28" x14ac:dyDescent="0.35">
      <c r="A1138" t="s">
        <v>1562</v>
      </c>
      <c r="B1138" t="s">
        <v>4304</v>
      </c>
      <c r="C1138" t="s">
        <v>4305</v>
      </c>
      <c r="D1138" s="1">
        <v>44817</v>
      </c>
      <c r="E1138">
        <f t="shared" si="123"/>
        <v>18</v>
      </c>
      <c r="F1138" t="s">
        <v>6</v>
      </c>
      <c r="G1138">
        <v>710</v>
      </c>
      <c r="H1138">
        <f t="shared" si="120"/>
        <v>71</v>
      </c>
      <c r="I1138" t="s">
        <v>9</v>
      </c>
      <c r="J1138">
        <v>1</v>
      </c>
      <c r="K1138" t="s">
        <v>143</v>
      </c>
      <c r="L1138" t="s">
        <v>1569</v>
      </c>
      <c r="M1138" t="str">
        <f t="shared" si="121"/>
        <v>M</v>
      </c>
      <c r="N1138" t="s">
        <v>4306</v>
      </c>
      <c r="O1138" t="s">
        <v>4306</v>
      </c>
      <c r="P1138" t="s">
        <v>8891</v>
      </c>
      <c r="Q1138" t="s">
        <v>8</v>
      </c>
      <c r="R1138" t="str">
        <f t="shared" si="124"/>
        <v>U</v>
      </c>
      <c r="S1138" t="s">
        <v>8</v>
      </c>
      <c r="T1138" t="s">
        <v>8</v>
      </c>
      <c r="U1138" t="s">
        <v>4306</v>
      </c>
      <c r="V1138" t="e">
        <f>VLOOKUP(P1138,'PBT Tag Rates'!$B$5:$E$34,4,FALSE)</f>
        <v>#N/A</v>
      </c>
      <c r="W1138">
        <v>1</v>
      </c>
      <c r="X1138" s="16">
        <f>IFERROR(LOOKUP(H1138,{30,43,48,53,58,63,68,73,78,83,88,93,97},{42,47,52,57,62,67,72,77,82,87,92,99,100}),999)</f>
        <v>72</v>
      </c>
      <c r="Y1138" s="19">
        <f t="shared" si="122"/>
        <v>5.6818181818181825</v>
      </c>
      <c r="Z1138" s="19">
        <f t="shared" si="125"/>
        <v>5.7284090909090919</v>
      </c>
      <c r="AA1138" s="19">
        <f t="shared" si="126"/>
        <v>17.185227272727278</v>
      </c>
      <c r="AB1138" s="19" t="s">
        <v>8887</v>
      </c>
    </row>
    <row r="1139" spans="1:28" x14ac:dyDescent="0.35">
      <c r="A1139" t="s">
        <v>1562</v>
      </c>
      <c r="B1139" t="s">
        <v>4307</v>
      </c>
      <c r="C1139" t="s">
        <v>4308</v>
      </c>
      <c r="D1139" s="1">
        <v>44817</v>
      </c>
      <c r="E1139">
        <f t="shared" si="123"/>
        <v>18</v>
      </c>
      <c r="F1139" t="s">
        <v>6</v>
      </c>
      <c r="G1139">
        <v>660</v>
      </c>
      <c r="H1139">
        <f t="shared" si="120"/>
        <v>66</v>
      </c>
      <c r="I1139" t="s">
        <v>9</v>
      </c>
      <c r="J1139">
        <v>1</v>
      </c>
      <c r="L1139" t="s">
        <v>16</v>
      </c>
      <c r="M1139" t="str">
        <f t="shared" si="121"/>
        <v>F</v>
      </c>
      <c r="N1139" t="s">
        <v>4309</v>
      </c>
      <c r="O1139" t="s">
        <v>4310</v>
      </c>
      <c r="P1139" t="s">
        <v>557</v>
      </c>
      <c r="Q1139">
        <v>3</v>
      </c>
      <c r="R1139">
        <f t="shared" si="124"/>
        <v>2019</v>
      </c>
      <c r="S1139" t="s">
        <v>8</v>
      </c>
      <c r="T1139" t="s">
        <v>8</v>
      </c>
      <c r="U1139" t="s">
        <v>9087</v>
      </c>
      <c r="V1139">
        <f>VLOOKUP(P1139,'PBT Tag Rates'!$B$5:$E$34,4,FALSE)</f>
        <v>0.95971980899999998</v>
      </c>
      <c r="W1139">
        <v>1</v>
      </c>
      <c r="X1139" s="16">
        <f>IFERROR(LOOKUP(H1139,{30,43,48,53,58,63,68,73,78,83,88,93,97},{42,47,52,57,62,67,72,77,82,87,92,99,100}),999)</f>
        <v>67</v>
      </c>
      <c r="Y1139" s="19">
        <f t="shared" si="122"/>
        <v>5.6818181818181825</v>
      </c>
      <c r="Z1139" s="19">
        <f t="shared" si="125"/>
        <v>5.7284090909090919</v>
      </c>
      <c r="AA1139" s="19">
        <f t="shared" si="126"/>
        <v>17.185227272727278</v>
      </c>
      <c r="AB1139" s="19" t="s">
        <v>8887</v>
      </c>
    </row>
    <row r="1140" spans="1:28" x14ac:dyDescent="0.35">
      <c r="A1140" t="s">
        <v>1562</v>
      </c>
      <c r="B1140" t="s">
        <v>4311</v>
      </c>
      <c r="C1140" t="s">
        <v>4312</v>
      </c>
      <c r="D1140" s="1">
        <v>44817</v>
      </c>
      <c r="E1140">
        <f t="shared" si="123"/>
        <v>18</v>
      </c>
      <c r="F1140" t="s">
        <v>1569</v>
      </c>
      <c r="G1140">
        <v>610</v>
      </c>
      <c r="H1140">
        <f t="shared" si="120"/>
        <v>61</v>
      </c>
      <c r="I1140" t="s">
        <v>7</v>
      </c>
      <c r="J1140" t="s">
        <v>8</v>
      </c>
      <c r="L1140" t="s">
        <v>6</v>
      </c>
      <c r="M1140" t="str">
        <f t="shared" si="121"/>
        <v>M</v>
      </c>
      <c r="N1140" t="s">
        <v>1496</v>
      </c>
      <c r="O1140" t="s">
        <v>1497</v>
      </c>
      <c r="P1140" t="s">
        <v>557</v>
      </c>
      <c r="Q1140">
        <v>3</v>
      </c>
      <c r="R1140">
        <f t="shared" si="124"/>
        <v>2019</v>
      </c>
      <c r="S1140" t="s">
        <v>8</v>
      </c>
      <c r="T1140" t="s">
        <v>8</v>
      </c>
      <c r="U1140" t="s">
        <v>9086</v>
      </c>
      <c r="V1140">
        <f>VLOOKUP(P1140,'PBT Tag Rates'!$B$5:$E$34,4,FALSE)</f>
        <v>0.95971980899999998</v>
      </c>
      <c r="W1140">
        <v>1</v>
      </c>
      <c r="X1140" s="16">
        <f>IFERROR(LOOKUP(H1140,{30,43,48,53,58,63,68,73,78,83,88,93,97},{42,47,52,57,62,67,72,77,82,87,92,99,100}),999)</f>
        <v>62</v>
      </c>
      <c r="Y1140" s="19">
        <f t="shared" si="122"/>
        <v>5.6818181818181825</v>
      </c>
      <c r="Z1140" s="19">
        <f t="shared" si="125"/>
        <v>5.7284090909090919</v>
      </c>
      <c r="AA1140" s="19">
        <f t="shared" si="126"/>
        <v>17.185227272727278</v>
      </c>
      <c r="AB1140" s="19" t="s">
        <v>8887</v>
      </c>
    </row>
    <row r="1141" spans="1:28" x14ac:dyDescent="0.35">
      <c r="A1141" t="s">
        <v>1562</v>
      </c>
      <c r="B1141" t="s">
        <v>4313</v>
      </c>
      <c r="C1141" t="s">
        <v>4314</v>
      </c>
      <c r="D1141" s="1">
        <v>44817</v>
      </c>
      <c r="E1141">
        <f t="shared" si="123"/>
        <v>18</v>
      </c>
      <c r="F1141" t="s">
        <v>16</v>
      </c>
      <c r="G1141">
        <v>750</v>
      </c>
      <c r="H1141">
        <f t="shared" si="120"/>
        <v>75</v>
      </c>
      <c r="I1141" t="s">
        <v>7</v>
      </c>
      <c r="J1141" t="s">
        <v>8</v>
      </c>
      <c r="L1141" t="s">
        <v>16</v>
      </c>
      <c r="M1141" t="str">
        <f t="shared" si="121"/>
        <v>F</v>
      </c>
      <c r="N1141" t="s">
        <v>1327</v>
      </c>
      <c r="O1141" t="s">
        <v>1328</v>
      </c>
      <c r="P1141" t="s">
        <v>19</v>
      </c>
      <c r="Q1141">
        <v>4</v>
      </c>
      <c r="R1141">
        <f t="shared" si="124"/>
        <v>2018</v>
      </c>
      <c r="S1141" t="s">
        <v>8</v>
      </c>
      <c r="T1141" t="s">
        <v>8</v>
      </c>
      <c r="U1141" t="s">
        <v>9006</v>
      </c>
      <c r="V1141">
        <f>VLOOKUP(P1141,'PBT Tag Rates'!$B$5:$E$34,4,FALSE)</f>
        <v>0.80551598400000002</v>
      </c>
      <c r="W1141">
        <v>1</v>
      </c>
      <c r="X1141" s="16">
        <f>IFERROR(LOOKUP(H1141,{30,43,48,53,58,63,68,73,78,83,88,93,97},{42,47,52,57,62,67,72,77,82,87,92,99,100}),999)</f>
        <v>77</v>
      </c>
      <c r="Y1141" s="19">
        <f t="shared" si="122"/>
        <v>5.6818181818181825</v>
      </c>
      <c r="Z1141" s="19">
        <f t="shared" si="125"/>
        <v>5.7284090909090919</v>
      </c>
      <c r="AA1141" s="19">
        <f t="shared" si="126"/>
        <v>17.185227272727278</v>
      </c>
      <c r="AB1141" s="19" t="s">
        <v>8886</v>
      </c>
    </row>
    <row r="1142" spans="1:28" x14ac:dyDescent="0.35">
      <c r="A1142" t="s">
        <v>1562</v>
      </c>
      <c r="B1142" t="s">
        <v>4315</v>
      </c>
      <c r="C1142" t="s">
        <v>4316</v>
      </c>
      <c r="D1142" s="1">
        <v>44817</v>
      </c>
      <c r="E1142">
        <f t="shared" si="123"/>
        <v>18</v>
      </c>
      <c r="F1142" t="s">
        <v>1569</v>
      </c>
      <c r="G1142">
        <v>590</v>
      </c>
      <c r="H1142">
        <f t="shared" si="120"/>
        <v>59</v>
      </c>
      <c r="I1142" t="s">
        <v>7</v>
      </c>
      <c r="J1142" t="s">
        <v>8</v>
      </c>
      <c r="L1142" t="s">
        <v>6</v>
      </c>
      <c r="M1142" t="str">
        <f t="shared" si="121"/>
        <v>M</v>
      </c>
      <c r="N1142" t="s">
        <v>3931</v>
      </c>
      <c r="O1142" t="s">
        <v>4317</v>
      </c>
      <c r="P1142" t="s">
        <v>557</v>
      </c>
      <c r="Q1142">
        <v>3</v>
      </c>
      <c r="R1142">
        <f t="shared" si="124"/>
        <v>2019</v>
      </c>
      <c r="S1142" t="s">
        <v>8</v>
      </c>
      <c r="T1142" t="s">
        <v>8</v>
      </c>
      <c r="U1142" t="s">
        <v>9086</v>
      </c>
      <c r="V1142">
        <f>VLOOKUP(P1142,'PBT Tag Rates'!$B$5:$E$34,4,FALSE)</f>
        <v>0.95971980899999998</v>
      </c>
      <c r="W1142">
        <v>1</v>
      </c>
      <c r="X1142" s="16">
        <f>IFERROR(LOOKUP(H1142,{30,43,48,53,58,63,68,73,78,83,88,93,97},{42,47,52,57,62,67,72,77,82,87,92,99,100}),999)</f>
        <v>62</v>
      </c>
      <c r="Y1142" s="19">
        <f t="shared" si="122"/>
        <v>5.6818181818181825</v>
      </c>
      <c r="Z1142" s="19">
        <f t="shared" si="125"/>
        <v>5.7284090909090919</v>
      </c>
      <c r="AA1142" s="19">
        <f t="shared" si="126"/>
        <v>17.185227272727278</v>
      </c>
      <c r="AB1142" s="19" t="s">
        <v>8887</v>
      </c>
    </row>
    <row r="1143" spans="1:28" x14ac:dyDescent="0.35">
      <c r="A1143" t="s">
        <v>1562</v>
      </c>
      <c r="B1143" t="s">
        <v>4318</v>
      </c>
      <c r="C1143" t="s">
        <v>4319</v>
      </c>
      <c r="D1143" s="1">
        <v>44817</v>
      </c>
      <c r="E1143">
        <f t="shared" si="123"/>
        <v>18</v>
      </c>
      <c r="F1143" t="s">
        <v>16</v>
      </c>
      <c r="G1143">
        <v>820</v>
      </c>
      <c r="H1143">
        <f t="shared" si="120"/>
        <v>82</v>
      </c>
      <c r="I1143" t="s">
        <v>7</v>
      </c>
      <c r="J1143" t="s">
        <v>8</v>
      </c>
      <c r="L1143" t="s">
        <v>16</v>
      </c>
      <c r="M1143" t="str">
        <f t="shared" si="121"/>
        <v>F</v>
      </c>
      <c r="N1143" t="s">
        <v>776</v>
      </c>
      <c r="O1143" t="s">
        <v>1229</v>
      </c>
      <c r="P1143" t="s">
        <v>19</v>
      </c>
      <c r="Q1143">
        <v>4</v>
      </c>
      <c r="R1143">
        <f t="shared" si="124"/>
        <v>2018</v>
      </c>
      <c r="S1143" t="s">
        <v>8</v>
      </c>
      <c r="T1143" t="s">
        <v>8</v>
      </c>
      <c r="U1143" t="s">
        <v>9006</v>
      </c>
      <c r="V1143">
        <f>VLOOKUP(P1143,'PBT Tag Rates'!$B$5:$E$34,4,FALSE)</f>
        <v>0.80551598400000002</v>
      </c>
      <c r="W1143">
        <v>1</v>
      </c>
      <c r="X1143" s="16">
        <f>IFERROR(LOOKUP(H1143,{30,43,48,53,58,63,68,73,78,83,88,93,97},{42,47,52,57,62,67,72,77,82,87,92,99,100}),999)</f>
        <v>82</v>
      </c>
      <c r="Y1143" s="19">
        <f t="shared" si="122"/>
        <v>5.6818181818181825</v>
      </c>
      <c r="Z1143" s="19">
        <f t="shared" si="125"/>
        <v>5.7284090909090919</v>
      </c>
      <c r="AA1143" s="19">
        <f t="shared" si="126"/>
        <v>17.185227272727278</v>
      </c>
      <c r="AB1143" s="19" t="s">
        <v>8886</v>
      </c>
    </row>
    <row r="1144" spans="1:28" x14ac:dyDescent="0.35">
      <c r="A1144" t="s">
        <v>1562</v>
      </c>
      <c r="B1144" t="s">
        <v>4320</v>
      </c>
      <c r="C1144" t="s">
        <v>4321</v>
      </c>
      <c r="D1144" s="1">
        <v>44817</v>
      </c>
      <c r="E1144">
        <f t="shared" si="123"/>
        <v>18</v>
      </c>
      <c r="F1144" t="s">
        <v>1569</v>
      </c>
      <c r="G1144">
        <v>600</v>
      </c>
      <c r="H1144">
        <f t="shared" si="120"/>
        <v>60</v>
      </c>
      <c r="I1144" t="s">
        <v>7</v>
      </c>
      <c r="J1144" t="s">
        <v>8</v>
      </c>
      <c r="L1144" t="s">
        <v>6</v>
      </c>
      <c r="M1144" t="str">
        <f t="shared" si="121"/>
        <v>M</v>
      </c>
      <c r="N1144" t="s">
        <v>1232</v>
      </c>
      <c r="O1144" t="s">
        <v>3145</v>
      </c>
      <c r="P1144" t="s">
        <v>557</v>
      </c>
      <c r="Q1144">
        <v>3</v>
      </c>
      <c r="R1144">
        <f t="shared" si="124"/>
        <v>2019</v>
      </c>
      <c r="S1144" t="s">
        <v>8</v>
      </c>
      <c r="T1144" t="s">
        <v>8</v>
      </c>
      <c r="U1144" t="s">
        <v>9090</v>
      </c>
      <c r="V1144">
        <f>VLOOKUP(P1144,'PBT Tag Rates'!$B$5:$E$34,4,FALSE)</f>
        <v>0.95971980899999998</v>
      </c>
      <c r="W1144">
        <v>1</v>
      </c>
      <c r="X1144" s="16">
        <f>IFERROR(LOOKUP(H1144,{30,43,48,53,58,63,68,73,78,83,88,93,97},{42,47,52,57,62,67,72,77,82,87,92,99,100}),999)</f>
        <v>62</v>
      </c>
      <c r="Y1144" s="19">
        <f t="shared" si="122"/>
        <v>5.6818181818181825</v>
      </c>
      <c r="Z1144" s="19">
        <f t="shared" si="125"/>
        <v>5.7284090909090919</v>
      </c>
      <c r="AA1144" s="19">
        <f t="shared" si="126"/>
        <v>17.185227272727278</v>
      </c>
      <c r="AB1144" s="19" t="s">
        <v>8887</v>
      </c>
    </row>
    <row r="1145" spans="1:28" x14ac:dyDescent="0.35">
      <c r="A1145" t="s">
        <v>1562</v>
      </c>
      <c r="B1145" t="s">
        <v>4322</v>
      </c>
      <c r="C1145" t="s">
        <v>4323</v>
      </c>
      <c r="D1145" s="1">
        <v>44817</v>
      </c>
      <c r="E1145">
        <f t="shared" si="123"/>
        <v>18</v>
      </c>
      <c r="F1145" t="s">
        <v>1569</v>
      </c>
      <c r="G1145">
        <v>470</v>
      </c>
      <c r="H1145">
        <f t="shared" si="120"/>
        <v>47</v>
      </c>
      <c r="I1145" t="s">
        <v>7</v>
      </c>
      <c r="J1145" t="s">
        <v>8</v>
      </c>
      <c r="L1145" t="s">
        <v>6</v>
      </c>
      <c r="M1145" t="str">
        <f t="shared" si="121"/>
        <v>M</v>
      </c>
      <c r="N1145" t="s">
        <v>4324</v>
      </c>
      <c r="O1145" t="s">
        <v>4325</v>
      </c>
      <c r="P1145" t="s">
        <v>2035</v>
      </c>
      <c r="Q1145">
        <v>2</v>
      </c>
      <c r="R1145">
        <f t="shared" si="124"/>
        <v>2020</v>
      </c>
      <c r="S1145" t="s">
        <v>8</v>
      </c>
      <c r="T1145" t="s">
        <v>8</v>
      </c>
      <c r="U1145" t="s">
        <v>9086</v>
      </c>
      <c r="V1145">
        <f>VLOOKUP(P1145,'PBT Tag Rates'!$B$5:$E$34,4,FALSE)</f>
        <v>0.98961045999999997</v>
      </c>
      <c r="W1145">
        <v>1</v>
      </c>
      <c r="X1145" s="16">
        <f>IFERROR(LOOKUP(H1145,{30,43,48,53,58,63,68,73,78,83,88,93,97},{42,47,52,57,62,67,72,77,82,87,92,99,100}),999)</f>
        <v>47</v>
      </c>
      <c r="Y1145" s="19">
        <f t="shared" si="122"/>
        <v>5.6818181818181825</v>
      </c>
      <c r="Z1145" s="19">
        <f t="shared" si="125"/>
        <v>5.7284090909090919</v>
      </c>
      <c r="AA1145" s="19">
        <f t="shared" si="126"/>
        <v>17.185227272727278</v>
      </c>
      <c r="AB1145" s="19" t="s">
        <v>8887</v>
      </c>
    </row>
    <row r="1146" spans="1:28" x14ac:dyDescent="0.35">
      <c r="A1146" t="s">
        <v>1562</v>
      </c>
      <c r="B1146" t="s">
        <v>4326</v>
      </c>
      <c r="C1146" t="s">
        <v>4327</v>
      </c>
      <c r="D1146" s="1">
        <v>44817</v>
      </c>
      <c r="E1146">
        <f t="shared" si="123"/>
        <v>18</v>
      </c>
      <c r="F1146" t="s">
        <v>1569</v>
      </c>
      <c r="G1146">
        <v>660</v>
      </c>
      <c r="H1146">
        <f t="shared" si="120"/>
        <v>66</v>
      </c>
      <c r="I1146" t="s">
        <v>7</v>
      </c>
      <c r="J1146" t="s">
        <v>8</v>
      </c>
      <c r="L1146" t="s">
        <v>6</v>
      </c>
      <c r="M1146" t="str">
        <f t="shared" si="121"/>
        <v>M</v>
      </c>
      <c r="N1146" t="s">
        <v>4171</v>
      </c>
      <c r="O1146" t="s">
        <v>4172</v>
      </c>
      <c r="P1146" t="s">
        <v>557</v>
      </c>
      <c r="Q1146">
        <v>3</v>
      </c>
      <c r="R1146">
        <f t="shared" si="124"/>
        <v>2019</v>
      </c>
      <c r="S1146" t="s">
        <v>8</v>
      </c>
      <c r="T1146" t="s">
        <v>8</v>
      </c>
      <c r="U1146" t="s">
        <v>9086</v>
      </c>
      <c r="V1146">
        <f>VLOOKUP(P1146,'PBT Tag Rates'!$B$5:$E$34,4,FALSE)</f>
        <v>0.95971980899999998</v>
      </c>
      <c r="W1146">
        <v>1</v>
      </c>
      <c r="X1146" s="16">
        <f>IFERROR(LOOKUP(H1146,{30,43,48,53,58,63,68,73,78,83,88,93,97},{42,47,52,57,62,67,72,77,82,87,92,99,100}),999)</f>
        <v>67</v>
      </c>
      <c r="Y1146" s="19">
        <f t="shared" si="122"/>
        <v>5.6818181818181825</v>
      </c>
      <c r="Z1146" s="19">
        <f t="shared" si="125"/>
        <v>5.7284090909090919</v>
      </c>
      <c r="AA1146" s="19">
        <f t="shared" si="126"/>
        <v>17.185227272727278</v>
      </c>
      <c r="AB1146" s="19" t="s">
        <v>8887</v>
      </c>
    </row>
    <row r="1147" spans="1:28" x14ac:dyDescent="0.35">
      <c r="A1147" t="s">
        <v>1562</v>
      </c>
      <c r="B1147" t="s">
        <v>4328</v>
      </c>
      <c r="C1147" t="s">
        <v>4329</v>
      </c>
      <c r="D1147" s="1">
        <v>44817</v>
      </c>
      <c r="E1147">
        <f t="shared" si="123"/>
        <v>18</v>
      </c>
      <c r="F1147" t="s">
        <v>1569</v>
      </c>
      <c r="G1147">
        <v>630</v>
      </c>
      <c r="H1147">
        <f t="shared" si="120"/>
        <v>63</v>
      </c>
      <c r="I1147" t="s">
        <v>7</v>
      </c>
      <c r="J1147" t="s">
        <v>8</v>
      </c>
      <c r="L1147" t="s">
        <v>6</v>
      </c>
      <c r="M1147" t="str">
        <f t="shared" si="121"/>
        <v>M</v>
      </c>
      <c r="N1147" t="s">
        <v>2276</v>
      </c>
      <c r="O1147" t="s">
        <v>3570</v>
      </c>
      <c r="P1147" t="s">
        <v>557</v>
      </c>
      <c r="Q1147">
        <v>3</v>
      </c>
      <c r="R1147">
        <f t="shared" si="124"/>
        <v>2019</v>
      </c>
      <c r="S1147" t="s">
        <v>8</v>
      </c>
      <c r="T1147" t="s">
        <v>8</v>
      </c>
      <c r="U1147" t="s">
        <v>9086</v>
      </c>
      <c r="V1147">
        <f>VLOOKUP(P1147,'PBT Tag Rates'!$B$5:$E$34,4,FALSE)</f>
        <v>0.95971980899999998</v>
      </c>
      <c r="W1147">
        <v>1</v>
      </c>
      <c r="X1147" s="16">
        <f>IFERROR(LOOKUP(H1147,{30,43,48,53,58,63,68,73,78,83,88,93,97},{42,47,52,57,62,67,72,77,82,87,92,99,100}),999)</f>
        <v>67</v>
      </c>
      <c r="Y1147" s="19">
        <f t="shared" si="122"/>
        <v>5.6818181818181825</v>
      </c>
      <c r="Z1147" s="19">
        <f t="shared" si="125"/>
        <v>5.7284090909090919</v>
      </c>
      <c r="AA1147" s="19">
        <f t="shared" si="126"/>
        <v>17.185227272727278</v>
      </c>
      <c r="AB1147" s="19" t="s">
        <v>8887</v>
      </c>
    </row>
    <row r="1148" spans="1:28" x14ac:dyDescent="0.35">
      <c r="A1148" t="s">
        <v>1562</v>
      </c>
      <c r="B1148" t="s">
        <v>4330</v>
      </c>
      <c r="C1148" t="s">
        <v>4331</v>
      </c>
      <c r="D1148" s="1">
        <v>44817</v>
      </c>
      <c r="E1148">
        <f t="shared" si="123"/>
        <v>18</v>
      </c>
      <c r="F1148" t="s">
        <v>1569</v>
      </c>
      <c r="G1148">
        <v>640</v>
      </c>
      <c r="H1148">
        <f t="shared" si="120"/>
        <v>64</v>
      </c>
      <c r="I1148" t="s">
        <v>7</v>
      </c>
      <c r="J1148" t="s">
        <v>8</v>
      </c>
      <c r="L1148" t="s">
        <v>6</v>
      </c>
      <c r="M1148" t="str">
        <f t="shared" si="121"/>
        <v>M</v>
      </c>
      <c r="N1148" t="s">
        <v>746</v>
      </c>
      <c r="O1148" t="s">
        <v>747</v>
      </c>
      <c r="P1148" t="s">
        <v>557</v>
      </c>
      <c r="Q1148">
        <v>3</v>
      </c>
      <c r="R1148">
        <f t="shared" si="124"/>
        <v>2019</v>
      </c>
      <c r="S1148" t="s">
        <v>8</v>
      </c>
      <c r="T1148" t="s">
        <v>8</v>
      </c>
      <c r="U1148" t="s">
        <v>9090</v>
      </c>
      <c r="V1148">
        <f>VLOOKUP(P1148,'PBT Tag Rates'!$B$5:$E$34,4,FALSE)</f>
        <v>0.95971980899999998</v>
      </c>
      <c r="W1148">
        <v>1</v>
      </c>
      <c r="X1148" s="16">
        <f>IFERROR(LOOKUP(H1148,{30,43,48,53,58,63,68,73,78,83,88,93,97},{42,47,52,57,62,67,72,77,82,87,92,99,100}),999)</f>
        <v>67</v>
      </c>
      <c r="Y1148" s="19">
        <f t="shared" si="122"/>
        <v>5.6818181818181825</v>
      </c>
      <c r="Z1148" s="19">
        <f t="shared" si="125"/>
        <v>5.7284090909090919</v>
      </c>
      <c r="AA1148" s="19">
        <f t="shared" si="126"/>
        <v>17.185227272727278</v>
      </c>
      <c r="AB1148" s="19" t="s">
        <v>8887</v>
      </c>
    </row>
    <row r="1149" spans="1:28" x14ac:dyDescent="0.35">
      <c r="A1149" t="s">
        <v>1562</v>
      </c>
      <c r="B1149" t="s">
        <v>4332</v>
      </c>
      <c r="C1149" t="s">
        <v>4333</v>
      </c>
      <c r="D1149" s="1">
        <v>44817</v>
      </c>
      <c r="E1149">
        <f t="shared" si="123"/>
        <v>18</v>
      </c>
      <c r="F1149" t="s">
        <v>1569</v>
      </c>
      <c r="G1149">
        <v>680</v>
      </c>
      <c r="H1149">
        <f t="shared" si="120"/>
        <v>68</v>
      </c>
      <c r="I1149" t="s">
        <v>7</v>
      </c>
      <c r="J1149" t="s">
        <v>8</v>
      </c>
      <c r="L1149" t="s">
        <v>16</v>
      </c>
      <c r="M1149" t="str">
        <f t="shared" si="121"/>
        <v>F</v>
      </c>
      <c r="N1149" t="s">
        <v>4334</v>
      </c>
      <c r="O1149" t="s">
        <v>4335</v>
      </c>
      <c r="P1149" t="s">
        <v>557</v>
      </c>
      <c r="Q1149">
        <v>3</v>
      </c>
      <c r="R1149">
        <f t="shared" si="124"/>
        <v>2019</v>
      </c>
      <c r="S1149" t="s">
        <v>8</v>
      </c>
      <c r="T1149" t="s">
        <v>8</v>
      </c>
      <c r="U1149" t="s">
        <v>9090</v>
      </c>
      <c r="V1149">
        <f>VLOOKUP(P1149,'PBT Tag Rates'!$B$5:$E$34,4,FALSE)</f>
        <v>0.95971980899999998</v>
      </c>
      <c r="W1149">
        <v>1</v>
      </c>
      <c r="X1149" s="16">
        <f>IFERROR(LOOKUP(H1149,{30,43,48,53,58,63,68,73,78,83,88,93,97},{42,47,52,57,62,67,72,77,82,87,92,99,100}),999)</f>
        <v>72</v>
      </c>
      <c r="Y1149" s="19">
        <f t="shared" si="122"/>
        <v>5.6818181818181825</v>
      </c>
      <c r="Z1149" s="19">
        <f t="shared" si="125"/>
        <v>5.7284090909090919</v>
      </c>
      <c r="AA1149" s="19">
        <f t="shared" si="126"/>
        <v>17.185227272727278</v>
      </c>
      <c r="AB1149" s="19" t="s">
        <v>8887</v>
      </c>
    </row>
    <row r="1150" spans="1:28" x14ac:dyDescent="0.35">
      <c r="A1150" t="s">
        <v>1562</v>
      </c>
      <c r="B1150" t="s">
        <v>4336</v>
      </c>
      <c r="C1150" t="s">
        <v>4337</v>
      </c>
      <c r="D1150" s="1">
        <v>44817</v>
      </c>
      <c r="E1150">
        <f t="shared" si="123"/>
        <v>18</v>
      </c>
      <c r="F1150" t="s">
        <v>16</v>
      </c>
      <c r="G1150">
        <v>630</v>
      </c>
      <c r="H1150">
        <f t="shared" si="120"/>
        <v>63</v>
      </c>
      <c r="I1150" t="s">
        <v>9</v>
      </c>
      <c r="J1150">
        <v>1</v>
      </c>
      <c r="L1150" t="s">
        <v>16</v>
      </c>
      <c r="M1150" t="str">
        <f t="shared" si="121"/>
        <v>F</v>
      </c>
      <c r="N1150" t="s">
        <v>4338</v>
      </c>
      <c r="O1150" t="s">
        <v>4339</v>
      </c>
      <c r="P1150" t="s">
        <v>702</v>
      </c>
      <c r="Q1150">
        <v>3</v>
      </c>
      <c r="R1150">
        <f t="shared" si="124"/>
        <v>2019</v>
      </c>
      <c r="S1150" t="s">
        <v>8</v>
      </c>
      <c r="T1150" t="s">
        <v>8</v>
      </c>
      <c r="U1150" t="s">
        <v>8858</v>
      </c>
      <c r="V1150">
        <f>VLOOKUP(P1150,'PBT Tag Rates'!$B$5:$E$34,4,FALSE)</f>
        <v>0.99705232300000002</v>
      </c>
      <c r="W1150">
        <v>1</v>
      </c>
      <c r="X1150" s="16">
        <f>IFERROR(LOOKUP(H1150,{30,43,48,53,58,63,68,73,78,83,88,93,97},{42,47,52,57,62,67,72,77,82,87,92,99,100}),999)</f>
        <v>67</v>
      </c>
      <c r="Y1150" s="19">
        <f t="shared" si="122"/>
        <v>5.6818181818181825</v>
      </c>
      <c r="Z1150" s="19">
        <f t="shared" si="125"/>
        <v>5.7284090909090919</v>
      </c>
      <c r="AA1150" s="19">
        <f t="shared" si="126"/>
        <v>17.185227272727278</v>
      </c>
      <c r="AB1150" s="19" t="s">
        <v>8887</v>
      </c>
    </row>
    <row r="1151" spans="1:28" x14ac:dyDescent="0.35">
      <c r="A1151" t="s">
        <v>1562</v>
      </c>
      <c r="B1151" t="s">
        <v>4340</v>
      </c>
      <c r="C1151" t="s">
        <v>4341</v>
      </c>
      <c r="D1151" s="1">
        <v>44817</v>
      </c>
      <c r="E1151">
        <f t="shared" si="123"/>
        <v>18</v>
      </c>
      <c r="F1151" t="s">
        <v>16</v>
      </c>
      <c r="G1151">
        <v>780</v>
      </c>
      <c r="H1151">
        <f t="shared" si="120"/>
        <v>78</v>
      </c>
      <c r="I1151" t="s">
        <v>7</v>
      </c>
      <c r="J1151" t="s">
        <v>8</v>
      </c>
      <c r="L1151" t="s">
        <v>16</v>
      </c>
      <c r="M1151" t="str">
        <f t="shared" si="121"/>
        <v>F</v>
      </c>
      <c r="N1151" t="s">
        <v>694</v>
      </c>
      <c r="O1151" t="s">
        <v>1681</v>
      </c>
      <c r="P1151" t="s">
        <v>19</v>
      </c>
      <c r="Q1151">
        <v>4</v>
      </c>
      <c r="R1151">
        <f t="shared" si="124"/>
        <v>2018</v>
      </c>
      <c r="S1151" t="s">
        <v>8</v>
      </c>
      <c r="T1151" t="s">
        <v>8</v>
      </c>
      <c r="U1151" t="s">
        <v>9088</v>
      </c>
      <c r="V1151">
        <f>VLOOKUP(P1151,'PBT Tag Rates'!$B$5:$E$34,4,FALSE)</f>
        <v>0.80551598400000002</v>
      </c>
      <c r="W1151">
        <v>1</v>
      </c>
      <c r="X1151" s="16">
        <f>IFERROR(LOOKUP(H1151,{30,43,48,53,58,63,68,73,78,83,88,93,97},{42,47,52,57,62,67,72,77,82,87,92,99,100}),999)</f>
        <v>82</v>
      </c>
      <c r="Y1151" s="19">
        <f t="shared" si="122"/>
        <v>5.6818181818181825</v>
      </c>
      <c r="Z1151" s="19">
        <f t="shared" si="125"/>
        <v>5.7284090909090919</v>
      </c>
      <c r="AA1151" s="19">
        <f t="shared" si="126"/>
        <v>17.185227272727278</v>
      </c>
      <c r="AB1151" s="19" t="s">
        <v>8887</v>
      </c>
    </row>
    <row r="1152" spans="1:28" x14ac:dyDescent="0.35">
      <c r="A1152" t="s">
        <v>1562</v>
      </c>
      <c r="B1152" t="s">
        <v>4342</v>
      </c>
      <c r="C1152" t="s">
        <v>4343</v>
      </c>
      <c r="D1152" s="1">
        <v>44817</v>
      </c>
      <c r="E1152">
        <f t="shared" si="123"/>
        <v>18</v>
      </c>
      <c r="F1152" t="s">
        <v>1569</v>
      </c>
      <c r="G1152">
        <v>600</v>
      </c>
      <c r="H1152">
        <f t="shared" si="120"/>
        <v>60</v>
      </c>
      <c r="I1152" t="s">
        <v>7</v>
      </c>
      <c r="J1152" t="s">
        <v>8</v>
      </c>
      <c r="L1152" t="s">
        <v>6</v>
      </c>
      <c r="M1152" t="str">
        <f t="shared" si="121"/>
        <v>M</v>
      </c>
      <c r="N1152" t="s">
        <v>3715</v>
      </c>
      <c r="O1152" t="s">
        <v>3716</v>
      </c>
      <c r="P1152" t="s">
        <v>557</v>
      </c>
      <c r="Q1152">
        <v>3</v>
      </c>
      <c r="R1152">
        <f t="shared" si="124"/>
        <v>2019</v>
      </c>
      <c r="S1152" t="s">
        <v>8</v>
      </c>
      <c r="T1152" t="s">
        <v>8</v>
      </c>
      <c r="U1152" t="s">
        <v>9090</v>
      </c>
      <c r="V1152">
        <f>VLOOKUP(P1152,'PBT Tag Rates'!$B$5:$E$34,4,FALSE)</f>
        <v>0.95971980899999998</v>
      </c>
      <c r="W1152">
        <v>1</v>
      </c>
      <c r="X1152" s="16">
        <f>IFERROR(LOOKUP(H1152,{30,43,48,53,58,63,68,73,78,83,88,93,97},{42,47,52,57,62,67,72,77,82,87,92,99,100}),999)</f>
        <v>62</v>
      </c>
      <c r="Y1152" s="19">
        <f t="shared" si="122"/>
        <v>5.6818181818181825</v>
      </c>
      <c r="Z1152" s="19">
        <f t="shared" si="125"/>
        <v>5.7284090909090919</v>
      </c>
      <c r="AA1152" s="19">
        <f t="shared" si="126"/>
        <v>17.185227272727278</v>
      </c>
      <c r="AB1152" s="19" t="s">
        <v>8887</v>
      </c>
    </row>
    <row r="1153" spans="1:28" x14ac:dyDescent="0.35">
      <c r="A1153" t="s">
        <v>1562</v>
      </c>
      <c r="B1153" t="s">
        <v>4344</v>
      </c>
      <c r="C1153" t="s">
        <v>4345</v>
      </c>
      <c r="D1153" s="1">
        <v>44817</v>
      </c>
      <c r="E1153">
        <f t="shared" si="123"/>
        <v>18</v>
      </c>
      <c r="F1153" t="s">
        <v>1569</v>
      </c>
      <c r="G1153">
        <v>610</v>
      </c>
      <c r="H1153">
        <f t="shared" si="120"/>
        <v>61</v>
      </c>
      <c r="I1153" t="s">
        <v>7</v>
      </c>
      <c r="J1153" t="s">
        <v>8</v>
      </c>
      <c r="L1153" t="s">
        <v>6</v>
      </c>
      <c r="M1153" t="str">
        <f t="shared" si="121"/>
        <v>M</v>
      </c>
      <c r="N1153" t="s">
        <v>4346</v>
      </c>
      <c r="O1153" t="s">
        <v>4347</v>
      </c>
      <c r="P1153" t="s">
        <v>557</v>
      </c>
      <c r="Q1153">
        <v>3</v>
      </c>
      <c r="R1153">
        <f t="shared" si="124"/>
        <v>2019</v>
      </c>
      <c r="S1153" t="s">
        <v>8</v>
      </c>
      <c r="T1153" t="s">
        <v>8</v>
      </c>
      <c r="U1153" t="s">
        <v>9007</v>
      </c>
      <c r="V1153">
        <f>VLOOKUP(P1153,'PBT Tag Rates'!$B$5:$E$34,4,FALSE)</f>
        <v>0.95971980899999998</v>
      </c>
      <c r="W1153">
        <v>1</v>
      </c>
      <c r="X1153" s="16">
        <f>IFERROR(LOOKUP(H1153,{30,43,48,53,58,63,68,73,78,83,88,93,97},{42,47,52,57,62,67,72,77,82,87,92,99,100}),999)</f>
        <v>62</v>
      </c>
      <c r="Y1153" s="19">
        <f t="shared" si="122"/>
        <v>5.6818181818181825</v>
      </c>
      <c r="Z1153" s="19">
        <f t="shared" si="125"/>
        <v>5.7284090909090919</v>
      </c>
      <c r="AA1153" s="19">
        <f t="shared" si="126"/>
        <v>17.185227272727278</v>
      </c>
      <c r="AB1153" s="19" t="s">
        <v>8886</v>
      </c>
    </row>
    <row r="1154" spans="1:28" x14ac:dyDescent="0.35">
      <c r="A1154" t="s">
        <v>1562</v>
      </c>
      <c r="B1154" t="s">
        <v>4348</v>
      </c>
      <c r="C1154" t="s">
        <v>4349</v>
      </c>
      <c r="D1154" s="1">
        <v>44817</v>
      </c>
      <c r="E1154">
        <f t="shared" si="123"/>
        <v>18</v>
      </c>
      <c r="F1154" t="s">
        <v>1569</v>
      </c>
      <c r="G1154">
        <v>700</v>
      </c>
      <c r="H1154">
        <f t="shared" si="120"/>
        <v>70</v>
      </c>
      <c r="I1154" t="s">
        <v>7</v>
      </c>
      <c r="J1154" t="s">
        <v>8</v>
      </c>
      <c r="L1154" t="s">
        <v>6</v>
      </c>
      <c r="M1154" t="str">
        <f t="shared" si="121"/>
        <v>M</v>
      </c>
      <c r="N1154" t="s">
        <v>8</v>
      </c>
      <c r="O1154" t="s">
        <v>8</v>
      </c>
      <c r="P1154" t="s">
        <v>11</v>
      </c>
      <c r="Q1154" t="s">
        <v>8</v>
      </c>
      <c r="R1154" t="str">
        <f t="shared" si="124"/>
        <v>U</v>
      </c>
      <c r="S1154" t="s">
        <v>12</v>
      </c>
      <c r="T1154">
        <v>1</v>
      </c>
      <c r="U1154" t="s">
        <v>11</v>
      </c>
      <c r="V1154" t="e">
        <f>VLOOKUP(P1154,'PBT Tag Rates'!$B$5:$E$34,4,FALSE)</f>
        <v>#N/A</v>
      </c>
      <c r="W1154">
        <v>1</v>
      </c>
      <c r="X1154" s="16">
        <f>IFERROR(LOOKUP(H1154,{30,43,48,53,58,63,68,73,78,83,88,93,97},{42,47,52,57,62,67,72,77,82,87,92,99,100}),999)</f>
        <v>72</v>
      </c>
      <c r="Y1154" s="19">
        <f t="shared" si="122"/>
        <v>5.6818181818181825</v>
      </c>
      <c r="Z1154" s="19">
        <f t="shared" si="125"/>
        <v>5.7284090909090919</v>
      </c>
      <c r="AA1154" s="19">
        <f t="shared" si="126"/>
        <v>17.185227272727278</v>
      </c>
      <c r="AB1154" s="19" t="s">
        <v>8887</v>
      </c>
    </row>
    <row r="1155" spans="1:28" x14ac:dyDescent="0.35">
      <c r="A1155" t="s">
        <v>1562</v>
      </c>
      <c r="B1155" t="s">
        <v>4350</v>
      </c>
      <c r="C1155" t="s">
        <v>4351</v>
      </c>
      <c r="D1155" s="1">
        <v>44817</v>
      </c>
      <c r="E1155">
        <f t="shared" si="123"/>
        <v>18</v>
      </c>
      <c r="F1155" t="s">
        <v>6</v>
      </c>
      <c r="G1155">
        <v>660</v>
      </c>
      <c r="H1155">
        <f t="shared" si="120"/>
        <v>66</v>
      </c>
      <c r="I1155" t="s">
        <v>9</v>
      </c>
      <c r="J1155">
        <v>1</v>
      </c>
      <c r="L1155" t="s">
        <v>6</v>
      </c>
      <c r="M1155" t="str">
        <f t="shared" si="121"/>
        <v>M</v>
      </c>
      <c r="N1155" t="s">
        <v>3321</v>
      </c>
      <c r="O1155" t="s">
        <v>3322</v>
      </c>
      <c r="P1155" t="s">
        <v>19</v>
      </c>
      <c r="Q1155">
        <v>4</v>
      </c>
      <c r="R1155">
        <f t="shared" si="124"/>
        <v>2018</v>
      </c>
      <c r="S1155" t="s">
        <v>8</v>
      </c>
      <c r="T1155" t="s">
        <v>8</v>
      </c>
      <c r="U1155" t="s">
        <v>9007</v>
      </c>
      <c r="V1155">
        <f>VLOOKUP(P1155,'PBT Tag Rates'!$B$5:$E$34,4,FALSE)</f>
        <v>0.80551598400000002</v>
      </c>
      <c r="W1155">
        <v>1</v>
      </c>
      <c r="X1155" s="16">
        <f>IFERROR(LOOKUP(H1155,{30,43,48,53,58,63,68,73,78,83,88,93,97},{42,47,52,57,62,67,72,77,82,87,92,99,100}),999)</f>
        <v>67</v>
      </c>
      <c r="Y1155" s="19">
        <f t="shared" si="122"/>
        <v>5.6818181818181825</v>
      </c>
      <c r="Z1155" s="19">
        <f t="shared" si="125"/>
        <v>5.7284090909090919</v>
      </c>
      <c r="AA1155" s="19">
        <f t="shared" si="126"/>
        <v>17.185227272727278</v>
      </c>
      <c r="AB1155" s="19" t="s">
        <v>8886</v>
      </c>
    </row>
    <row r="1156" spans="1:28" x14ac:dyDescent="0.35">
      <c r="A1156" t="s">
        <v>1562</v>
      </c>
      <c r="B1156" t="s">
        <v>4352</v>
      </c>
      <c r="C1156" t="s">
        <v>4353</v>
      </c>
      <c r="D1156" s="1">
        <v>44817</v>
      </c>
      <c r="E1156">
        <f t="shared" si="123"/>
        <v>18</v>
      </c>
      <c r="F1156" t="s">
        <v>16</v>
      </c>
      <c r="G1156">
        <v>720</v>
      </c>
      <c r="H1156">
        <f t="shared" si="120"/>
        <v>72</v>
      </c>
      <c r="I1156" t="s">
        <v>7</v>
      </c>
      <c r="J1156" t="s">
        <v>8</v>
      </c>
      <c r="L1156" t="s">
        <v>16</v>
      </c>
      <c r="M1156" t="str">
        <f t="shared" si="121"/>
        <v>F</v>
      </c>
      <c r="N1156" t="s">
        <v>903</v>
      </c>
      <c r="O1156" t="s">
        <v>1048</v>
      </c>
      <c r="P1156" t="s">
        <v>19</v>
      </c>
      <c r="Q1156">
        <v>4</v>
      </c>
      <c r="R1156">
        <f t="shared" si="124"/>
        <v>2018</v>
      </c>
      <c r="S1156" t="s">
        <v>8</v>
      </c>
      <c r="T1156" t="s">
        <v>8</v>
      </c>
      <c r="U1156" t="s">
        <v>9084</v>
      </c>
      <c r="V1156">
        <f>VLOOKUP(P1156,'PBT Tag Rates'!$B$5:$E$34,4,FALSE)</f>
        <v>0.80551598400000002</v>
      </c>
      <c r="W1156">
        <v>1</v>
      </c>
      <c r="X1156" s="16">
        <f>IFERROR(LOOKUP(H1156,{30,43,48,53,58,63,68,73,78,83,88,93,97},{42,47,52,57,62,67,72,77,82,87,92,99,100}),999)</f>
        <v>72</v>
      </c>
      <c r="Y1156" s="19">
        <f t="shared" si="122"/>
        <v>5.6818181818181825</v>
      </c>
      <c r="Z1156" s="19">
        <f t="shared" si="125"/>
        <v>5.7284090909090919</v>
      </c>
      <c r="AA1156" s="19">
        <f t="shared" si="126"/>
        <v>17.185227272727278</v>
      </c>
      <c r="AB1156" s="19" t="s">
        <v>8887</v>
      </c>
    </row>
    <row r="1157" spans="1:28" x14ac:dyDescent="0.35">
      <c r="A1157" t="s">
        <v>1562</v>
      </c>
      <c r="B1157" t="s">
        <v>4354</v>
      </c>
      <c r="C1157" t="s">
        <v>4355</v>
      </c>
      <c r="D1157" s="1">
        <v>44817</v>
      </c>
      <c r="E1157">
        <f t="shared" si="123"/>
        <v>18</v>
      </c>
      <c r="F1157" t="s">
        <v>1569</v>
      </c>
      <c r="G1157">
        <v>650</v>
      </c>
      <c r="H1157">
        <f t="shared" si="120"/>
        <v>65</v>
      </c>
      <c r="I1157" t="s">
        <v>7</v>
      </c>
      <c r="J1157" t="s">
        <v>8</v>
      </c>
      <c r="L1157" t="s">
        <v>6</v>
      </c>
      <c r="M1157" t="str">
        <f t="shared" si="121"/>
        <v>M</v>
      </c>
      <c r="N1157" t="s">
        <v>8</v>
      </c>
      <c r="O1157" t="s">
        <v>8</v>
      </c>
      <c r="P1157" t="s">
        <v>11</v>
      </c>
      <c r="Q1157" t="s">
        <v>8</v>
      </c>
      <c r="R1157" t="str">
        <f t="shared" si="124"/>
        <v>U</v>
      </c>
      <c r="S1157" t="s">
        <v>12</v>
      </c>
      <c r="T1157">
        <v>0.999999999999996</v>
      </c>
      <c r="U1157" t="s">
        <v>11</v>
      </c>
      <c r="V1157" t="e">
        <f>VLOOKUP(P1157,'PBT Tag Rates'!$B$5:$E$34,4,FALSE)</f>
        <v>#N/A</v>
      </c>
      <c r="W1157">
        <v>1</v>
      </c>
      <c r="X1157" s="16">
        <f>IFERROR(LOOKUP(H1157,{30,43,48,53,58,63,68,73,78,83,88,93,97},{42,47,52,57,62,67,72,77,82,87,92,99,100}),999)</f>
        <v>67</v>
      </c>
      <c r="Y1157" s="19">
        <f t="shared" si="122"/>
        <v>5.6818181818181825</v>
      </c>
      <c r="Z1157" s="19">
        <f t="shared" si="125"/>
        <v>5.7284090909090919</v>
      </c>
      <c r="AA1157" s="19">
        <f t="shared" si="126"/>
        <v>17.185227272727278</v>
      </c>
      <c r="AB1157" s="19" t="s">
        <v>8887</v>
      </c>
    </row>
    <row r="1158" spans="1:28" x14ac:dyDescent="0.35">
      <c r="A1158" t="s">
        <v>1562</v>
      </c>
      <c r="B1158" t="s">
        <v>4356</v>
      </c>
      <c r="C1158" t="s">
        <v>4357</v>
      </c>
      <c r="D1158" s="1">
        <v>44817</v>
      </c>
      <c r="E1158">
        <f t="shared" si="123"/>
        <v>18</v>
      </c>
      <c r="F1158" t="s">
        <v>16</v>
      </c>
      <c r="G1158">
        <v>640</v>
      </c>
      <c r="H1158">
        <f t="shared" ref="H1158:H1221" si="127">G1158/10</f>
        <v>64</v>
      </c>
      <c r="I1158" t="s">
        <v>9</v>
      </c>
      <c r="J1158">
        <v>1</v>
      </c>
      <c r="L1158" t="s">
        <v>16</v>
      </c>
      <c r="M1158" t="str">
        <f t="shared" ref="M1158:M1221" si="128">IF(L1158="U",F1158,L1158)</f>
        <v>F</v>
      </c>
      <c r="N1158" t="s">
        <v>1193</v>
      </c>
      <c r="O1158" t="s">
        <v>1194</v>
      </c>
      <c r="P1158" t="s">
        <v>557</v>
      </c>
      <c r="Q1158">
        <v>3</v>
      </c>
      <c r="R1158">
        <f t="shared" si="124"/>
        <v>2019</v>
      </c>
      <c r="S1158" t="s">
        <v>8</v>
      </c>
      <c r="T1158" t="s">
        <v>8</v>
      </c>
      <c r="U1158" t="s">
        <v>9084</v>
      </c>
      <c r="V1158">
        <f>VLOOKUP(P1158,'PBT Tag Rates'!$B$5:$E$34,4,FALSE)</f>
        <v>0.95971980899999998</v>
      </c>
      <c r="W1158">
        <v>1</v>
      </c>
      <c r="X1158" s="16">
        <f>IFERROR(LOOKUP(H1158,{30,43,48,53,58,63,68,73,78,83,88,93,97},{42,47,52,57,62,67,72,77,82,87,92,99,100}),999)</f>
        <v>67</v>
      </c>
      <c r="Y1158" s="19">
        <f t="shared" ref="Y1158:Y1221" si="129">IF(D1158&lt;$D$3,W1158/$Y$3,W1158/$Y$4)</f>
        <v>5.6818181818181825</v>
      </c>
      <c r="Z1158" s="19">
        <f t="shared" si="125"/>
        <v>5.7284090909090919</v>
      </c>
      <c r="AA1158" s="19">
        <f t="shared" si="126"/>
        <v>17.185227272727278</v>
      </c>
      <c r="AB1158" s="19" t="s">
        <v>8887</v>
      </c>
    </row>
    <row r="1159" spans="1:28" x14ac:dyDescent="0.35">
      <c r="A1159" t="s">
        <v>1562</v>
      </c>
      <c r="B1159" t="s">
        <v>4358</v>
      </c>
      <c r="C1159" t="s">
        <v>4359</v>
      </c>
      <c r="D1159" s="1">
        <v>44817</v>
      </c>
      <c r="E1159">
        <f t="shared" ref="E1159:E1222" si="130">IF(D1159&lt;=$D$3,60,18)</f>
        <v>18</v>
      </c>
      <c r="F1159" t="s">
        <v>1569</v>
      </c>
      <c r="G1159">
        <v>690</v>
      </c>
      <c r="H1159">
        <f t="shared" si="127"/>
        <v>69</v>
      </c>
      <c r="I1159" t="s">
        <v>7</v>
      </c>
      <c r="J1159" t="s">
        <v>8</v>
      </c>
      <c r="L1159" t="s">
        <v>6</v>
      </c>
      <c r="M1159" t="str">
        <f t="shared" si="128"/>
        <v>M</v>
      </c>
      <c r="N1159" t="s">
        <v>1276</v>
      </c>
      <c r="O1159" t="s">
        <v>1277</v>
      </c>
      <c r="P1159" t="s">
        <v>557</v>
      </c>
      <c r="Q1159">
        <v>3</v>
      </c>
      <c r="R1159">
        <f t="shared" ref="R1159:R1222" si="131">IFERROR($R$3-Q1159,"U")</f>
        <v>2019</v>
      </c>
      <c r="S1159" t="s">
        <v>8</v>
      </c>
      <c r="T1159" t="s">
        <v>8</v>
      </c>
      <c r="U1159" t="s">
        <v>9090</v>
      </c>
      <c r="V1159">
        <f>VLOOKUP(P1159,'PBT Tag Rates'!$B$5:$E$34,4,FALSE)</f>
        <v>0.95971980899999998</v>
      </c>
      <c r="W1159">
        <v>1</v>
      </c>
      <c r="X1159" s="16">
        <f>IFERROR(LOOKUP(H1159,{30,43,48,53,58,63,68,73,78,83,88,93,97},{42,47,52,57,62,67,72,77,82,87,92,99,100}),999)</f>
        <v>72</v>
      </c>
      <c r="Y1159" s="19">
        <f t="shared" si="129"/>
        <v>5.6818181818181825</v>
      </c>
      <c r="Z1159" s="19">
        <f t="shared" ref="Z1159:Z1222" si="132">Y1159*(1+$Z$4)</f>
        <v>5.7284090909090919</v>
      </c>
      <c r="AA1159" s="19">
        <f t="shared" ref="AA1159:AA1222" si="133">IF(D1159&lt;$D$3,Z1159/$AA$3,Z1159/$AA$4)</f>
        <v>17.185227272727278</v>
      </c>
      <c r="AB1159" s="19" t="s">
        <v>8887</v>
      </c>
    </row>
    <row r="1160" spans="1:28" x14ac:dyDescent="0.35">
      <c r="A1160" t="s">
        <v>1562</v>
      </c>
      <c r="B1160" t="s">
        <v>4360</v>
      </c>
      <c r="C1160" t="s">
        <v>4361</v>
      </c>
      <c r="D1160" s="1">
        <v>44817</v>
      </c>
      <c r="E1160">
        <f t="shared" si="130"/>
        <v>18</v>
      </c>
      <c r="F1160" t="s">
        <v>1569</v>
      </c>
      <c r="G1160">
        <v>580</v>
      </c>
      <c r="H1160">
        <f t="shared" si="127"/>
        <v>58</v>
      </c>
      <c r="I1160" t="s">
        <v>7</v>
      </c>
      <c r="J1160" t="s">
        <v>8</v>
      </c>
      <c r="L1160" t="s">
        <v>6</v>
      </c>
      <c r="M1160" t="str">
        <f t="shared" si="128"/>
        <v>M</v>
      </c>
      <c r="N1160" t="s">
        <v>8</v>
      </c>
      <c r="O1160" t="s">
        <v>8</v>
      </c>
      <c r="P1160" t="s">
        <v>11</v>
      </c>
      <c r="Q1160" t="s">
        <v>8</v>
      </c>
      <c r="R1160" t="str">
        <f t="shared" si="131"/>
        <v>U</v>
      </c>
      <c r="S1160" t="s">
        <v>12</v>
      </c>
      <c r="T1160">
        <v>0.999999999999998</v>
      </c>
      <c r="U1160" t="s">
        <v>11</v>
      </c>
      <c r="V1160" t="e">
        <f>VLOOKUP(P1160,'PBT Tag Rates'!$B$5:$E$34,4,FALSE)</f>
        <v>#N/A</v>
      </c>
      <c r="W1160">
        <v>1</v>
      </c>
      <c r="X1160" s="16">
        <f>IFERROR(LOOKUP(H1160,{30,43,48,53,58,63,68,73,78,83,88,93,97},{42,47,52,57,62,67,72,77,82,87,92,99,100}),999)</f>
        <v>62</v>
      </c>
      <c r="Y1160" s="19">
        <f t="shared" si="129"/>
        <v>5.6818181818181825</v>
      </c>
      <c r="Z1160" s="19">
        <f t="shared" si="132"/>
        <v>5.7284090909090919</v>
      </c>
      <c r="AA1160" s="19">
        <f t="shared" si="133"/>
        <v>17.185227272727278</v>
      </c>
      <c r="AB1160" s="19" t="s">
        <v>8887</v>
      </c>
    </row>
    <row r="1161" spans="1:28" x14ac:dyDescent="0.35">
      <c r="A1161" t="s">
        <v>1562</v>
      </c>
      <c r="B1161" t="s">
        <v>4362</v>
      </c>
      <c r="C1161" t="s">
        <v>4363</v>
      </c>
      <c r="D1161" s="1">
        <v>44817</v>
      </c>
      <c r="E1161">
        <f t="shared" si="130"/>
        <v>18</v>
      </c>
      <c r="F1161" t="s">
        <v>16</v>
      </c>
      <c r="G1161">
        <v>730</v>
      </c>
      <c r="H1161">
        <f t="shared" si="127"/>
        <v>73</v>
      </c>
      <c r="I1161" t="s">
        <v>7</v>
      </c>
      <c r="J1161" t="s">
        <v>8</v>
      </c>
      <c r="L1161" t="s">
        <v>16</v>
      </c>
      <c r="M1161" t="str">
        <f t="shared" si="128"/>
        <v>F</v>
      </c>
      <c r="N1161" t="s">
        <v>8</v>
      </c>
      <c r="O1161" t="s">
        <v>8</v>
      </c>
      <c r="P1161" t="s">
        <v>11</v>
      </c>
      <c r="Q1161" t="s">
        <v>8</v>
      </c>
      <c r="R1161" t="str">
        <f t="shared" si="131"/>
        <v>U</v>
      </c>
      <c r="S1161" t="s">
        <v>12</v>
      </c>
      <c r="T1161">
        <v>1</v>
      </c>
      <c r="U1161" t="s">
        <v>11</v>
      </c>
      <c r="V1161" t="e">
        <f>VLOOKUP(P1161,'PBT Tag Rates'!$B$5:$E$34,4,FALSE)</f>
        <v>#N/A</v>
      </c>
      <c r="W1161">
        <v>1</v>
      </c>
      <c r="X1161" s="16">
        <f>IFERROR(LOOKUP(H1161,{30,43,48,53,58,63,68,73,78,83,88,93,97},{42,47,52,57,62,67,72,77,82,87,92,99,100}),999)</f>
        <v>77</v>
      </c>
      <c r="Y1161" s="19">
        <f t="shared" si="129"/>
        <v>5.6818181818181825</v>
      </c>
      <c r="Z1161" s="19">
        <f t="shared" si="132"/>
        <v>5.7284090909090919</v>
      </c>
      <c r="AA1161" s="19">
        <f t="shared" si="133"/>
        <v>17.185227272727278</v>
      </c>
      <c r="AB1161" s="19" t="s">
        <v>8887</v>
      </c>
    </row>
    <row r="1162" spans="1:28" x14ac:dyDescent="0.35">
      <c r="A1162" t="s">
        <v>1562</v>
      </c>
      <c r="B1162" t="s">
        <v>4364</v>
      </c>
      <c r="C1162" t="s">
        <v>4365</v>
      </c>
      <c r="D1162" s="1">
        <v>44817</v>
      </c>
      <c r="E1162">
        <f t="shared" si="130"/>
        <v>18</v>
      </c>
      <c r="F1162" t="s">
        <v>1569</v>
      </c>
      <c r="G1162">
        <v>660</v>
      </c>
      <c r="H1162">
        <f t="shared" si="127"/>
        <v>66</v>
      </c>
      <c r="I1162" t="s">
        <v>9</v>
      </c>
      <c r="J1162">
        <v>1</v>
      </c>
      <c r="L1162" t="s">
        <v>6</v>
      </c>
      <c r="M1162" t="str">
        <f t="shared" si="128"/>
        <v>M</v>
      </c>
      <c r="N1162" t="s">
        <v>8</v>
      </c>
      <c r="O1162" t="s">
        <v>8</v>
      </c>
      <c r="P1162" t="s">
        <v>11</v>
      </c>
      <c r="Q1162" t="s">
        <v>8</v>
      </c>
      <c r="R1162" t="str">
        <f t="shared" si="131"/>
        <v>U</v>
      </c>
      <c r="S1162" t="s">
        <v>12</v>
      </c>
      <c r="T1162">
        <v>1</v>
      </c>
      <c r="U1162" t="s">
        <v>8890</v>
      </c>
      <c r="V1162" t="e">
        <f>VLOOKUP(P1162,'PBT Tag Rates'!$B$5:$E$34,4,FALSE)</f>
        <v>#N/A</v>
      </c>
      <c r="W1162">
        <v>1</v>
      </c>
      <c r="X1162" s="16">
        <f>IFERROR(LOOKUP(H1162,{30,43,48,53,58,63,68,73,78,83,88,93,97},{42,47,52,57,62,67,72,77,82,87,92,99,100}),999)</f>
        <v>67</v>
      </c>
      <c r="Y1162" s="19">
        <f t="shared" si="129"/>
        <v>5.6818181818181825</v>
      </c>
      <c r="Z1162" s="19">
        <f t="shared" si="132"/>
        <v>5.7284090909090919</v>
      </c>
      <c r="AA1162" s="19">
        <f t="shared" si="133"/>
        <v>17.185227272727278</v>
      </c>
      <c r="AB1162" s="19" t="s">
        <v>8887</v>
      </c>
    </row>
    <row r="1163" spans="1:28" x14ac:dyDescent="0.35">
      <c r="A1163" t="s">
        <v>1562</v>
      </c>
      <c r="B1163" t="s">
        <v>4366</v>
      </c>
      <c r="C1163" t="s">
        <v>4367</v>
      </c>
      <c r="D1163" s="1">
        <v>44817</v>
      </c>
      <c r="E1163">
        <f t="shared" si="130"/>
        <v>18</v>
      </c>
      <c r="F1163" t="s">
        <v>16</v>
      </c>
      <c r="G1163">
        <v>630</v>
      </c>
      <c r="H1163">
        <f t="shared" si="127"/>
        <v>63</v>
      </c>
      <c r="I1163" t="s">
        <v>9</v>
      </c>
      <c r="J1163">
        <v>1</v>
      </c>
      <c r="L1163" t="s">
        <v>16</v>
      </c>
      <c r="M1163" t="str">
        <f t="shared" si="128"/>
        <v>F</v>
      </c>
      <c r="N1163" t="s">
        <v>4368</v>
      </c>
      <c r="O1163" t="s">
        <v>4369</v>
      </c>
      <c r="P1163" t="s">
        <v>557</v>
      </c>
      <c r="Q1163">
        <v>3</v>
      </c>
      <c r="R1163">
        <f t="shared" si="131"/>
        <v>2019</v>
      </c>
      <c r="S1163" t="s">
        <v>8</v>
      </c>
      <c r="T1163" t="s">
        <v>8</v>
      </c>
      <c r="U1163" t="s">
        <v>9090</v>
      </c>
      <c r="V1163">
        <f>VLOOKUP(P1163,'PBT Tag Rates'!$B$5:$E$34,4,FALSE)</f>
        <v>0.95971980899999998</v>
      </c>
      <c r="W1163">
        <v>1</v>
      </c>
      <c r="X1163" s="16">
        <f>IFERROR(LOOKUP(H1163,{30,43,48,53,58,63,68,73,78,83,88,93,97},{42,47,52,57,62,67,72,77,82,87,92,99,100}),999)</f>
        <v>67</v>
      </c>
      <c r="Y1163" s="19">
        <f t="shared" si="129"/>
        <v>5.6818181818181825</v>
      </c>
      <c r="Z1163" s="19">
        <f t="shared" si="132"/>
        <v>5.7284090909090919</v>
      </c>
      <c r="AA1163" s="19">
        <f t="shared" si="133"/>
        <v>17.185227272727278</v>
      </c>
      <c r="AB1163" s="19" t="s">
        <v>8887</v>
      </c>
    </row>
    <row r="1164" spans="1:28" x14ac:dyDescent="0.35">
      <c r="A1164" t="s">
        <v>1562</v>
      </c>
      <c r="B1164" t="s">
        <v>4370</v>
      </c>
      <c r="C1164" t="s">
        <v>4371</v>
      </c>
      <c r="D1164" s="1">
        <v>44817</v>
      </c>
      <c r="E1164">
        <f t="shared" si="130"/>
        <v>18</v>
      </c>
      <c r="F1164" t="s">
        <v>1569</v>
      </c>
      <c r="G1164">
        <v>550</v>
      </c>
      <c r="H1164">
        <f t="shared" si="127"/>
        <v>55</v>
      </c>
      <c r="I1164" t="s">
        <v>7</v>
      </c>
      <c r="J1164" t="s">
        <v>8</v>
      </c>
      <c r="L1164" t="s">
        <v>6</v>
      </c>
      <c r="M1164" t="str">
        <f t="shared" si="128"/>
        <v>M</v>
      </c>
      <c r="N1164" t="s">
        <v>1347</v>
      </c>
      <c r="O1164" t="s">
        <v>1348</v>
      </c>
      <c r="P1164" t="s">
        <v>557</v>
      </c>
      <c r="Q1164">
        <v>3</v>
      </c>
      <c r="R1164">
        <f t="shared" si="131"/>
        <v>2019</v>
      </c>
      <c r="S1164" t="s">
        <v>8</v>
      </c>
      <c r="T1164" t="s">
        <v>8</v>
      </c>
      <c r="U1164" t="s">
        <v>9006</v>
      </c>
      <c r="V1164">
        <f>VLOOKUP(P1164,'PBT Tag Rates'!$B$5:$E$34,4,FALSE)</f>
        <v>0.95971980899999998</v>
      </c>
      <c r="W1164">
        <v>1</v>
      </c>
      <c r="X1164" s="16">
        <f>IFERROR(LOOKUP(H1164,{30,43,48,53,58,63,68,73,78,83,88,93,97},{42,47,52,57,62,67,72,77,82,87,92,99,100}),999)</f>
        <v>57</v>
      </c>
      <c r="Y1164" s="19">
        <f t="shared" si="129"/>
        <v>5.6818181818181825</v>
      </c>
      <c r="Z1164" s="19">
        <f t="shared" si="132"/>
        <v>5.7284090909090919</v>
      </c>
      <c r="AA1164" s="19">
        <f t="shared" si="133"/>
        <v>17.185227272727278</v>
      </c>
      <c r="AB1164" s="19" t="s">
        <v>8886</v>
      </c>
    </row>
    <row r="1165" spans="1:28" x14ac:dyDescent="0.35">
      <c r="A1165" t="s">
        <v>1562</v>
      </c>
      <c r="B1165" t="s">
        <v>4372</v>
      </c>
      <c r="C1165" t="s">
        <v>4373</v>
      </c>
      <c r="D1165" s="1">
        <v>44817</v>
      </c>
      <c r="E1165">
        <f t="shared" si="130"/>
        <v>18</v>
      </c>
      <c r="F1165" t="s">
        <v>1569</v>
      </c>
      <c r="G1165">
        <v>680</v>
      </c>
      <c r="H1165">
        <f t="shared" si="127"/>
        <v>68</v>
      </c>
      <c r="I1165" t="s">
        <v>7</v>
      </c>
      <c r="J1165" t="s">
        <v>8</v>
      </c>
      <c r="L1165" t="s">
        <v>6</v>
      </c>
      <c r="M1165" t="str">
        <f t="shared" si="128"/>
        <v>M</v>
      </c>
      <c r="N1165" t="s">
        <v>4374</v>
      </c>
      <c r="O1165" t="s">
        <v>4375</v>
      </c>
      <c r="P1165" t="s">
        <v>557</v>
      </c>
      <c r="Q1165">
        <v>3</v>
      </c>
      <c r="R1165">
        <f t="shared" si="131"/>
        <v>2019</v>
      </c>
      <c r="S1165" t="s">
        <v>8</v>
      </c>
      <c r="T1165" t="s">
        <v>8</v>
      </c>
      <c r="U1165" t="s">
        <v>9090</v>
      </c>
      <c r="V1165">
        <f>VLOOKUP(P1165,'PBT Tag Rates'!$B$5:$E$34,4,FALSE)</f>
        <v>0.95971980899999998</v>
      </c>
      <c r="W1165">
        <v>1</v>
      </c>
      <c r="X1165" s="16">
        <f>IFERROR(LOOKUP(H1165,{30,43,48,53,58,63,68,73,78,83,88,93,97},{42,47,52,57,62,67,72,77,82,87,92,99,100}),999)</f>
        <v>72</v>
      </c>
      <c r="Y1165" s="19">
        <f t="shared" si="129"/>
        <v>5.6818181818181825</v>
      </c>
      <c r="Z1165" s="19">
        <f t="shared" si="132"/>
        <v>5.7284090909090919</v>
      </c>
      <c r="AA1165" s="19">
        <f t="shared" si="133"/>
        <v>17.185227272727278</v>
      </c>
      <c r="AB1165" s="19" t="s">
        <v>8887</v>
      </c>
    </row>
    <row r="1166" spans="1:28" x14ac:dyDescent="0.35">
      <c r="A1166" t="s">
        <v>1562</v>
      </c>
      <c r="B1166" t="s">
        <v>4376</v>
      </c>
      <c r="C1166" t="s">
        <v>4377</v>
      </c>
      <c r="D1166" s="1">
        <v>44817</v>
      </c>
      <c r="E1166">
        <f t="shared" si="130"/>
        <v>18</v>
      </c>
      <c r="F1166" t="s">
        <v>6</v>
      </c>
      <c r="G1166">
        <v>760</v>
      </c>
      <c r="H1166">
        <f t="shared" si="127"/>
        <v>76</v>
      </c>
      <c r="I1166" t="s">
        <v>7</v>
      </c>
      <c r="J1166" t="s">
        <v>8</v>
      </c>
      <c r="L1166" t="s">
        <v>16</v>
      </c>
      <c r="M1166" t="str">
        <f t="shared" si="128"/>
        <v>F</v>
      </c>
      <c r="N1166" t="s">
        <v>2248</v>
      </c>
      <c r="O1166" t="s">
        <v>2249</v>
      </c>
      <c r="P1166" t="s">
        <v>557</v>
      </c>
      <c r="Q1166">
        <v>3</v>
      </c>
      <c r="R1166">
        <f t="shared" si="131"/>
        <v>2019</v>
      </c>
      <c r="S1166" t="s">
        <v>8</v>
      </c>
      <c r="T1166" t="s">
        <v>8</v>
      </c>
      <c r="U1166" t="s">
        <v>9006</v>
      </c>
      <c r="V1166">
        <f>VLOOKUP(P1166,'PBT Tag Rates'!$B$5:$E$34,4,FALSE)</f>
        <v>0.95971980899999998</v>
      </c>
      <c r="W1166">
        <v>1</v>
      </c>
      <c r="X1166" s="16">
        <f>IFERROR(LOOKUP(H1166,{30,43,48,53,58,63,68,73,78,83,88,93,97},{42,47,52,57,62,67,72,77,82,87,92,99,100}),999)</f>
        <v>77</v>
      </c>
      <c r="Y1166" s="19">
        <f t="shared" si="129"/>
        <v>5.6818181818181825</v>
      </c>
      <c r="Z1166" s="19">
        <f t="shared" si="132"/>
        <v>5.7284090909090919</v>
      </c>
      <c r="AA1166" s="19">
        <f t="shared" si="133"/>
        <v>17.185227272727278</v>
      </c>
      <c r="AB1166" s="19" t="s">
        <v>8886</v>
      </c>
    </row>
    <row r="1167" spans="1:28" x14ac:dyDescent="0.35">
      <c r="A1167" t="s">
        <v>1562</v>
      </c>
      <c r="B1167" t="s">
        <v>4378</v>
      </c>
      <c r="C1167" t="s">
        <v>4379</v>
      </c>
      <c r="D1167" s="1">
        <v>44817</v>
      </c>
      <c r="E1167">
        <f t="shared" si="130"/>
        <v>18</v>
      </c>
      <c r="F1167" t="s">
        <v>1569</v>
      </c>
      <c r="G1167">
        <v>610</v>
      </c>
      <c r="H1167">
        <f t="shared" si="127"/>
        <v>61</v>
      </c>
      <c r="I1167" t="s">
        <v>7</v>
      </c>
      <c r="J1167" t="s">
        <v>8</v>
      </c>
      <c r="L1167" t="s">
        <v>6</v>
      </c>
      <c r="M1167" t="str">
        <f t="shared" si="128"/>
        <v>M</v>
      </c>
      <c r="N1167" t="s">
        <v>1053</v>
      </c>
      <c r="O1167" t="s">
        <v>4380</v>
      </c>
      <c r="P1167" t="s">
        <v>557</v>
      </c>
      <c r="Q1167">
        <v>3</v>
      </c>
      <c r="R1167">
        <f t="shared" si="131"/>
        <v>2019</v>
      </c>
      <c r="S1167" t="s">
        <v>8</v>
      </c>
      <c r="T1167" t="s">
        <v>8</v>
      </c>
      <c r="U1167" t="s">
        <v>9006</v>
      </c>
      <c r="V1167">
        <f>VLOOKUP(P1167,'PBT Tag Rates'!$B$5:$E$34,4,FALSE)</f>
        <v>0.95971980899999998</v>
      </c>
      <c r="W1167">
        <v>1</v>
      </c>
      <c r="X1167" s="16">
        <f>IFERROR(LOOKUP(H1167,{30,43,48,53,58,63,68,73,78,83,88,93,97},{42,47,52,57,62,67,72,77,82,87,92,99,100}),999)</f>
        <v>62</v>
      </c>
      <c r="Y1167" s="19">
        <f t="shared" si="129"/>
        <v>5.6818181818181825</v>
      </c>
      <c r="Z1167" s="19">
        <f t="shared" si="132"/>
        <v>5.7284090909090919</v>
      </c>
      <c r="AA1167" s="19">
        <f t="shared" si="133"/>
        <v>17.185227272727278</v>
      </c>
      <c r="AB1167" s="19" t="s">
        <v>8886</v>
      </c>
    </row>
    <row r="1168" spans="1:28" x14ac:dyDescent="0.35">
      <c r="A1168" t="s">
        <v>1562</v>
      </c>
      <c r="B1168" t="s">
        <v>4381</v>
      </c>
      <c r="C1168" t="s">
        <v>4382</v>
      </c>
      <c r="D1168" s="1">
        <v>44817</v>
      </c>
      <c r="E1168">
        <f t="shared" si="130"/>
        <v>18</v>
      </c>
      <c r="F1168" t="s">
        <v>1569</v>
      </c>
      <c r="G1168">
        <v>580</v>
      </c>
      <c r="H1168">
        <f t="shared" si="127"/>
        <v>58</v>
      </c>
      <c r="I1168" t="s">
        <v>7</v>
      </c>
      <c r="J1168" t="s">
        <v>8</v>
      </c>
      <c r="L1168" t="s">
        <v>6</v>
      </c>
      <c r="M1168" t="str">
        <f t="shared" si="128"/>
        <v>M</v>
      </c>
      <c r="N1168" t="s">
        <v>4383</v>
      </c>
      <c r="O1168" t="s">
        <v>4384</v>
      </c>
      <c r="P1168" t="s">
        <v>557</v>
      </c>
      <c r="Q1168">
        <v>3</v>
      </c>
      <c r="R1168">
        <f t="shared" si="131"/>
        <v>2019</v>
      </c>
      <c r="S1168" t="s">
        <v>8</v>
      </c>
      <c r="T1168" t="s">
        <v>8</v>
      </c>
      <c r="U1168" t="s">
        <v>9090</v>
      </c>
      <c r="V1168">
        <f>VLOOKUP(P1168,'PBT Tag Rates'!$B$5:$E$34,4,FALSE)</f>
        <v>0.95971980899999998</v>
      </c>
      <c r="W1168">
        <v>1</v>
      </c>
      <c r="X1168" s="16">
        <f>IFERROR(LOOKUP(H1168,{30,43,48,53,58,63,68,73,78,83,88,93,97},{42,47,52,57,62,67,72,77,82,87,92,99,100}),999)</f>
        <v>62</v>
      </c>
      <c r="Y1168" s="19">
        <f t="shared" si="129"/>
        <v>5.6818181818181825</v>
      </c>
      <c r="Z1168" s="19">
        <f t="shared" si="132"/>
        <v>5.7284090909090919</v>
      </c>
      <c r="AA1168" s="19">
        <f t="shared" si="133"/>
        <v>17.185227272727278</v>
      </c>
      <c r="AB1168" s="19" t="s">
        <v>8887</v>
      </c>
    </row>
    <row r="1169" spans="1:28" x14ac:dyDescent="0.35">
      <c r="A1169" t="s">
        <v>1562</v>
      </c>
      <c r="B1169" t="s">
        <v>4385</v>
      </c>
      <c r="C1169" t="s">
        <v>4386</v>
      </c>
      <c r="D1169" s="1">
        <v>44817</v>
      </c>
      <c r="E1169">
        <f t="shared" si="130"/>
        <v>18</v>
      </c>
      <c r="F1169" t="s">
        <v>6</v>
      </c>
      <c r="G1169">
        <v>940</v>
      </c>
      <c r="H1169">
        <f t="shared" si="127"/>
        <v>94</v>
      </c>
      <c r="I1169" t="s">
        <v>7</v>
      </c>
      <c r="J1169" t="s">
        <v>8</v>
      </c>
      <c r="L1169" t="s">
        <v>1569</v>
      </c>
      <c r="M1169" t="str">
        <f t="shared" si="128"/>
        <v>M</v>
      </c>
      <c r="N1169" t="s">
        <v>1036</v>
      </c>
      <c r="O1169" t="s">
        <v>4387</v>
      </c>
      <c r="P1169" t="s">
        <v>19</v>
      </c>
      <c r="Q1169">
        <v>4</v>
      </c>
      <c r="R1169">
        <f t="shared" si="131"/>
        <v>2018</v>
      </c>
      <c r="S1169" t="s">
        <v>8</v>
      </c>
      <c r="T1169" t="s">
        <v>8</v>
      </c>
      <c r="U1169" t="s">
        <v>9088</v>
      </c>
      <c r="V1169">
        <f>VLOOKUP(P1169,'PBT Tag Rates'!$B$5:$E$34,4,FALSE)</f>
        <v>0.80551598400000002</v>
      </c>
      <c r="W1169">
        <v>1</v>
      </c>
      <c r="X1169" s="16">
        <f>IFERROR(LOOKUP(H1169,{30,43,48,53,58,63,68,73,78,83,88,93,97},{42,47,52,57,62,67,72,77,82,87,92,99,100}),999)</f>
        <v>99</v>
      </c>
      <c r="Y1169" s="19">
        <f t="shared" si="129"/>
        <v>5.6818181818181825</v>
      </c>
      <c r="Z1169" s="19">
        <f t="shared" si="132"/>
        <v>5.7284090909090919</v>
      </c>
      <c r="AA1169" s="19">
        <f t="shared" si="133"/>
        <v>17.185227272727278</v>
      </c>
      <c r="AB1169" s="19" t="s">
        <v>8887</v>
      </c>
    </row>
    <row r="1170" spans="1:28" x14ac:dyDescent="0.35">
      <c r="A1170" t="s">
        <v>1562</v>
      </c>
      <c r="B1170" t="s">
        <v>4388</v>
      </c>
      <c r="C1170" t="s">
        <v>4389</v>
      </c>
      <c r="D1170" s="1">
        <v>44817</v>
      </c>
      <c r="E1170">
        <f t="shared" si="130"/>
        <v>18</v>
      </c>
      <c r="F1170" t="s">
        <v>16</v>
      </c>
      <c r="G1170">
        <v>720</v>
      </c>
      <c r="H1170">
        <f t="shared" si="127"/>
        <v>72</v>
      </c>
      <c r="I1170" t="s">
        <v>7</v>
      </c>
      <c r="J1170" t="s">
        <v>8</v>
      </c>
      <c r="L1170" t="s">
        <v>16</v>
      </c>
      <c r="M1170" t="str">
        <f t="shared" si="128"/>
        <v>F</v>
      </c>
      <c r="N1170" t="s">
        <v>905</v>
      </c>
      <c r="O1170" t="s">
        <v>906</v>
      </c>
      <c r="P1170" t="s">
        <v>557</v>
      </c>
      <c r="Q1170">
        <v>3</v>
      </c>
      <c r="R1170">
        <f t="shared" si="131"/>
        <v>2019</v>
      </c>
      <c r="S1170" t="s">
        <v>8</v>
      </c>
      <c r="T1170" t="s">
        <v>8</v>
      </c>
      <c r="U1170" t="s">
        <v>9090</v>
      </c>
      <c r="V1170">
        <f>VLOOKUP(P1170,'PBT Tag Rates'!$B$5:$E$34,4,FALSE)</f>
        <v>0.95971980899999998</v>
      </c>
      <c r="W1170">
        <v>1</v>
      </c>
      <c r="X1170" s="16">
        <f>IFERROR(LOOKUP(H1170,{30,43,48,53,58,63,68,73,78,83,88,93,97},{42,47,52,57,62,67,72,77,82,87,92,99,100}),999)</f>
        <v>72</v>
      </c>
      <c r="Y1170" s="19">
        <f t="shared" si="129"/>
        <v>5.6818181818181825</v>
      </c>
      <c r="Z1170" s="19">
        <f t="shared" si="132"/>
        <v>5.7284090909090919</v>
      </c>
      <c r="AA1170" s="19">
        <f t="shared" si="133"/>
        <v>17.185227272727278</v>
      </c>
      <c r="AB1170" s="19" t="s">
        <v>8887</v>
      </c>
    </row>
    <row r="1171" spans="1:28" x14ac:dyDescent="0.35">
      <c r="A1171" t="s">
        <v>1562</v>
      </c>
      <c r="B1171" t="s">
        <v>4390</v>
      </c>
      <c r="C1171" t="s">
        <v>4391</v>
      </c>
      <c r="D1171" s="1">
        <v>44817</v>
      </c>
      <c r="E1171">
        <f t="shared" si="130"/>
        <v>18</v>
      </c>
      <c r="F1171" t="s">
        <v>1569</v>
      </c>
      <c r="G1171">
        <v>610</v>
      </c>
      <c r="H1171">
        <f t="shared" si="127"/>
        <v>61</v>
      </c>
      <c r="I1171" t="s">
        <v>7</v>
      </c>
      <c r="J1171" t="s">
        <v>8</v>
      </c>
      <c r="L1171" t="s">
        <v>6</v>
      </c>
      <c r="M1171" t="str">
        <f t="shared" si="128"/>
        <v>M</v>
      </c>
      <c r="N1171" t="s">
        <v>3931</v>
      </c>
      <c r="O1171" t="s">
        <v>4317</v>
      </c>
      <c r="P1171" t="s">
        <v>557</v>
      </c>
      <c r="Q1171">
        <v>3</v>
      </c>
      <c r="R1171">
        <f t="shared" si="131"/>
        <v>2019</v>
      </c>
      <c r="S1171" t="s">
        <v>8</v>
      </c>
      <c r="T1171" t="s">
        <v>8</v>
      </c>
      <c r="U1171" t="s">
        <v>9086</v>
      </c>
      <c r="V1171">
        <f>VLOOKUP(P1171,'PBT Tag Rates'!$B$5:$E$34,4,FALSE)</f>
        <v>0.95971980899999998</v>
      </c>
      <c r="W1171">
        <v>1</v>
      </c>
      <c r="X1171" s="16">
        <f>IFERROR(LOOKUP(H1171,{30,43,48,53,58,63,68,73,78,83,88,93,97},{42,47,52,57,62,67,72,77,82,87,92,99,100}),999)</f>
        <v>62</v>
      </c>
      <c r="Y1171" s="19">
        <f t="shared" si="129"/>
        <v>5.6818181818181825</v>
      </c>
      <c r="Z1171" s="19">
        <f t="shared" si="132"/>
        <v>5.7284090909090919</v>
      </c>
      <c r="AA1171" s="19">
        <f t="shared" si="133"/>
        <v>17.185227272727278</v>
      </c>
      <c r="AB1171" s="19" t="s">
        <v>8887</v>
      </c>
    </row>
    <row r="1172" spans="1:28" x14ac:dyDescent="0.35">
      <c r="A1172" t="s">
        <v>1562</v>
      </c>
      <c r="B1172" t="s">
        <v>4392</v>
      </c>
      <c r="C1172" t="s">
        <v>4393</v>
      </c>
      <c r="D1172" s="1">
        <v>44817</v>
      </c>
      <c r="E1172">
        <f t="shared" si="130"/>
        <v>18</v>
      </c>
      <c r="F1172" t="s">
        <v>1569</v>
      </c>
      <c r="G1172">
        <v>690</v>
      </c>
      <c r="H1172">
        <f t="shared" si="127"/>
        <v>69</v>
      </c>
      <c r="I1172" t="s">
        <v>7</v>
      </c>
      <c r="J1172" t="s">
        <v>8</v>
      </c>
      <c r="L1172" t="s">
        <v>16</v>
      </c>
      <c r="M1172" t="str">
        <f t="shared" si="128"/>
        <v>F</v>
      </c>
      <c r="N1172" t="s">
        <v>4394</v>
      </c>
      <c r="O1172" t="s">
        <v>4395</v>
      </c>
      <c r="P1172" t="s">
        <v>557</v>
      </c>
      <c r="Q1172">
        <v>3</v>
      </c>
      <c r="R1172">
        <f t="shared" si="131"/>
        <v>2019</v>
      </c>
      <c r="S1172" t="s">
        <v>8</v>
      </c>
      <c r="T1172" t="s">
        <v>8</v>
      </c>
      <c r="U1172" t="s">
        <v>9090</v>
      </c>
      <c r="V1172">
        <f>VLOOKUP(P1172,'PBT Tag Rates'!$B$5:$E$34,4,FALSE)</f>
        <v>0.95971980899999998</v>
      </c>
      <c r="W1172">
        <v>1</v>
      </c>
      <c r="X1172" s="16">
        <f>IFERROR(LOOKUP(H1172,{30,43,48,53,58,63,68,73,78,83,88,93,97},{42,47,52,57,62,67,72,77,82,87,92,99,100}),999)</f>
        <v>72</v>
      </c>
      <c r="Y1172" s="19">
        <f t="shared" si="129"/>
        <v>5.6818181818181825</v>
      </c>
      <c r="Z1172" s="19">
        <f t="shared" si="132"/>
        <v>5.7284090909090919</v>
      </c>
      <c r="AA1172" s="19">
        <f t="shared" si="133"/>
        <v>17.185227272727278</v>
      </c>
      <c r="AB1172" s="19" t="s">
        <v>8887</v>
      </c>
    </row>
    <row r="1173" spans="1:28" x14ac:dyDescent="0.35">
      <c r="A1173" t="s">
        <v>1562</v>
      </c>
      <c r="B1173" t="s">
        <v>4396</v>
      </c>
      <c r="C1173" t="s">
        <v>4397</v>
      </c>
      <c r="D1173" s="1">
        <v>44817</v>
      </c>
      <c r="E1173">
        <f t="shared" si="130"/>
        <v>18</v>
      </c>
      <c r="F1173" t="s">
        <v>16</v>
      </c>
      <c r="G1173">
        <v>650</v>
      </c>
      <c r="H1173">
        <f t="shared" si="127"/>
        <v>65</v>
      </c>
      <c r="I1173" t="s">
        <v>9</v>
      </c>
      <c r="J1173">
        <v>1</v>
      </c>
      <c r="L1173" t="s">
        <v>16</v>
      </c>
      <c r="M1173" t="str">
        <f t="shared" si="128"/>
        <v>F</v>
      </c>
      <c r="N1173" t="s">
        <v>138</v>
      </c>
      <c r="O1173" t="s">
        <v>507</v>
      </c>
      <c r="P1173" t="s">
        <v>19</v>
      </c>
      <c r="Q1173">
        <v>4</v>
      </c>
      <c r="R1173">
        <f t="shared" si="131"/>
        <v>2018</v>
      </c>
      <c r="S1173" t="s">
        <v>8</v>
      </c>
      <c r="T1173" t="s">
        <v>8</v>
      </c>
      <c r="U1173" t="s">
        <v>9007</v>
      </c>
      <c r="V1173">
        <f>VLOOKUP(P1173,'PBT Tag Rates'!$B$5:$E$34,4,FALSE)</f>
        <v>0.80551598400000002</v>
      </c>
      <c r="W1173">
        <v>1</v>
      </c>
      <c r="X1173" s="16">
        <f>IFERROR(LOOKUP(H1173,{30,43,48,53,58,63,68,73,78,83,88,93,97},{42,47,52,57,62,67,72,77,82,87,92,99,100}),999)</f>
        <v>67</v>
      </c>
      <c r="Y1173" s="19">
        <f t="shared" si="129"/>
        <v>5.6818181818181825</v>
      </c>
      <c r="Z1173" s="19">
        <f t="shared" si="132"/>
        <v>5.7284090909090919</v>
      </c>
      <c r="AA1173" s="19">
        <f t="shared" si="133"/>
        <v>17.185227272727278</v>
      </c>
      <c r="AB1173" s="19" t="s">
        <v>8886</v>
      </c>
    </row>
    <row r="1174" spans="1:28" x14ac:dyDescent="0.35">
      <c r="A1174" t="s">
        <v>1562</v>
      </c>
      <c r="B1174" t="s">
        <v>4398</v>
      </c>
      <c r="C1174" t="s">
        <v>4399</v>
      </c>
      <c r="D1174" s="1">
        <v>44817</v>
      </c>
      <c r="E1174">
        <f t="shared" si="130"/>
        <v>18</v>
      </c>
      <c r="F1174" t="s">
        <v>1569</v>
      </c>
      <c r="G1174">
        <v>590</v>
      </c>
      <c r="H1174">
        <f t="shared" si="127"/>
        <v>59</v>
      </c>
      <c r="I1174" t="s">
        <v>7</v>
      </c>
      <c r="J1174" t="s">
        <v>8</v>
      </c>
      <c r="L1174" t="s">
        <v>6</v>
      </c>
      <c r="M1174" t="str">
        <f t="shared" si="128"/>
        <v>M</v>
      </c>
      <c r="N1174" t="s">
        <v>1317</v>
      </c>
      <c r="O1174" t="s">
        <v>1318</v>
      </c>
      <c r="P1174" t="s">
        <v>557</v>
      </c>
      <c r="Q1174">
        <v>3</v>
      </c>
      <c r="R1174">
        <f t="shared" si="131"/>
        <v>2019</v>
      </c>
      <c r="S1174" t="s">
        <v>8</v>
      </c>
      <c r="T1174" t="s">
        <v>8</v>
      </c>
      <c r="U1174" t="s">
        <v>9086</v>
      </c>
      <c r="V1174">
        <f>VLOOKUP(P1174,'PBT Tag Rates'!$B$5:$E$34,4,FALSE)</f>
        <v>0.95971980899999998</v>
      </c>
      <c r="W1174">
        <v>1</v>
      </c>
      <c r="X1174" s="16">
        <f>IFERROR(LOOKUP(H1174,{30,43,48,53,58,63,68,73,78,83,88,93,97},{42,47,52,57,62,67,72,77,82,87,92,99,100}),999)</f>
        <v>62</v>
      </c>
      <c r="Y1174" s="19">
        <f t="shared" si="129"/>
        <v>5.6818181818181825</v>
      </c>
      <c r="Z1174" s="19">
        <f t="shared" si="132"/>
        <v>5.7284090909090919</v>
      </c>
      <c r="AA1174" s="19">
        <f t="shared" si="133"/>
        <v>17.185227272727278</v>
      </c>
      <c r="AB1174" s="19" t="s">
        <v>8887</v>
      </c>
    </row>
    <row r="1175" spans="1:28" x14ac:dyDescent="0.35">
      <c r="A1175" t="s">
        <v>1562</v>
      </c>
      <c r="B1175" t="s">
        <v>4400</v>
      </c>
      <c r="C1175" t="s">
        <v>4401</v>
      </c>
      <c r="D1175" s="1">
        <v>44817</v>
      </c>
      <c r="E1175">
        <f t="shared" si="130"/>
        <v>18</v>
      </c>
      <c r="F1175" t="s">
        <v>1569</v>
      </c>
      <c r="G1175">
        <v>530</v>
      </c>
      <c r="H1175">
        <f t="shared" si="127"/>
        <v>53</v>
      </c>
      <c r="I1175" t="s">
        <v>9</v>
      </c>
      <c r="J1175">
        <v>1</v>
      </c>
      <c r="L1175" t="s">
        <v>6</v>
      </c>
      <c r="M1175" t="str">
        <f t="shared" si="128"/>
        <v>M</v>
      </c>
      <c r="N1175" t="s">
        <v>8</v>
      </c>
      <c r="O1175" t="s">
        <v>8</v>
      </c>
      <c r="P1175" t="s">
        <v>11</v>
      </c>
      <c r="Q1175" t="s">
        <v>8</v>
      </c>
      <c r="R1175" t="str">
        <f t="shared" si="131"/>
        <v>U</v>
      </c>
      <c r="S1175" t="s">
        <v>12</v>
      </c>
      <c r="T1175">
        <v>1</v>
      </c>
      <c r="U1175" t="s">
        <v>8890</v>
      </c>
      <c r="V1175" t="e">
        <f>VLOOKUP(P1175,'PBT Tag Rates'!$B$5:$E$34,4,FALSE)</f>
        <v>#N/A</v>
      </c>
      <c r="W1175">
        <v>1</v>
      </c>
      <c r="X1175" s="16">
        <f>IFERROR(LOOKUP(H1175,{30,43,48,53,58,63,68,73,78,83,88,93,97},{42,47,52,57,62,67,72,77,82,87,92,99,100}),999)</f>
        <v>57</v>
      </c>
      <c r="Y1175" s="19">
        <f t="shared" si="129"/>
        <v>5.6818181818181825</v>
      </c>
      <c r="Z1175" s="19">
        <f t="shared" si="132"/>
        <v>5.7284090909090919</v>
      </c>
      <c r="AA1175" s="19">
        <f t="shared" si="133"/>
        <v>17.185227272727278</v>
      </c>
      <c r="AB1175" s="19" t="s">
        <v>8887</v>
      </c>
    </row>
    <row r="1176" spans="1:28" x14ac:dyDescent="0.35">
      <c r="A1176" t="s">
        <v>1562</v>
      </c>
      <c r="B1176" t="s">
        <v>4402</v>
      </c>
      <c r="C1176" t="s">
        <v>4403</v>
      </c>
      <c r="D1176" s="1">
        <v>44817</v>
      </c>
      <c r="E1176">
        <f t="shared" si="130"/>
        <v>18</v>
      </c>
      <c r="F1176" t="s">
        <v>6</v>
      </c>
      <c r="G1176">
        <v>890</v>
      </c>
      <c r="H1176">
        <f t="shared" si="127"/>
        <v>89</v>
      </c>
      <c r="I1176" t="s">
        <v>9</v>
      </c>
      <c r="J1176">
        <v>1</v>
      </c>
      <c r="L1176" t="s">
        <v>6</v>
      </c>
      <c r="M1176" t="str">
        <f t="shared" si="128"/>
        <v>M</v>
      </c>
      <c r="N1176" t="s">
        <v>748</v>
      </c>
      <c r="O1176" t="s">
        <v>1222</v>
      </c>
      <c r="P1176" t="s">
        <v>19</v>
      </c>
      <c r="Q1176">
        <v>4</v>
      </c>
      <c r="R1176">
        <f t="shared" si="131"/>
        <v>2018</v>
      </c>
      <c r="S1176" t="s">
        <v>8</v>
      </c>
      <c r="T1176" t="s">
        <v>8</v>
      </c>
      <c r="U1176" t="s">
        <v>9084</v>
      </c>
      <c r="V1176">
        <f>VLOOKUP(P1176,'PBT Tag Rates'!$B$5:$E$34,4,FALSE)</f>
        <v>0.80551598400000002</v>
      </c>
      <c r="W1176">
        <v>1</v>
      </c>
      <c r="X1176" s="16">
        <f>IFERROR(LOOKUP(H1176,{30,43,48,53,58,63,68,73,78,83,88,93,97},{42,47,52,57,62,67,72,77,82,87,92,99,100}),999)</f>
        <v>92</v>
      </c>
      <c r="Y1176" s="19">
        <f t="shared" si="129"/>
        <v>5.6818181818181825</v>
      </c>
      <c r="Z1176" s="19">
        <f t="shared" si="132"/>
        <v>5.7284090909090919</v>
      </c>
      <c r="AA1176" s="19">
        <f t="shared" si="133"/>
        <v>17.185227272727278</v>
      </c>
      <c r="AB1176" s="19" t="s">
        <v>8887</v>
      </c>
    </row>
    <row r="1177" spans="1:28" x14ac:dyDescent="0.35">
      <c r="A1177" t="s">
        <v>1562</v>
      </c>
      <c r="B1177" t="s">
        <v>4404</v>
      </c>
      <c r="C1177" t="s">
        <v>4405</v>
      </c>
      <c r="D1177" s="1">
        <v>44817</v>
      </c>
      <c r="E1177">
        <f t="shared" si="130"/>
        <v>18</v>
      </c>
      <c r="F1177" t="s">
        <v>6</v>
      </c>
      <c r="G1177">
        <v>760</v>
      </c>
      <c r="H1177">
        <f t="shared" si="127"/>
        <v>76</v>
      </c>
      <c r="I1177" t="s">
        <v>7</v>
      </c>
      <c r="J1177" t="s">
        <v>8</v>
      </c>
      <c r="L1177" t="s">
        <v>6</v>
      </c>
      <c r="M1177" t="str">
        <f t="shared" si="128"/>
        <v>M</v>
      </c>
      <c r="N1177" t="s">
        <v>4406</v>
      </c>
      <c r="O1177" t="s">
        <v>4407</v>
      </c>
      <c r="P1177" t="s">
        <v>557</v>
      </c>
      <c r="Q1177">
        <v>3</v>
      </c>
      <c r="R1177">
        <f t="shared" si="131"/>
        <v>2019</v>
      </c>
      <c r="S1177" t="s">
        <v>8</v>
      </c>
      <c r="T1177" t="s">
        <v>8</v>
      </c>
      <c r="U1177" t="s">
        <v>9090</v>
      </c>
      <c r="V1177">
        <f>VLOOKUP(P1177,'PBT Tag Rates'!$B$5:$E$34,4,FALSE)</f>
        <v>0.95971980899999998</v>
      </c>
      <c r="W1177">
        <v>1</v>
      </c>
      <c r="X1177" s="16">
        <f>IFERROR(LOOKUP(H1177,{30,43,48,53,58,63,68,73,78,83,88,93,97},{42,47,52,57,62,67,72,77,82,87,92,99,100}),999)</f>
        <v>77</v>
      </c>
      <c r="Y1177" s="19">
        <f t="shared" si="129"/>
        <v>5.6818181818181825</v>
      </c>
      <c r="Z1177" s="19">
        <f t="shared" si="132"/>
        <v>5.7284090909090919</v>
      </c>
      <c r="AA1177" s="19">
        <f t="shared" si="133"/>
        <v>17.185227272727278</v>
      </c>
      <c r="AB1177" s="19" t="s">
        <v>8887</v>
      </c>
    </row>
    <row r="1178" spans="1:28" x14ac:dyDescent="0.35">
      <c r="A1178" t="s">
        <v>1562</v>
      </c>
      <c r="B1178" t="s">
        <v>4408</v>
      </c>
      <c r="C1178" t="s">
        <v>4409</v>
      </c>
      <c r="D1178" s="1">
        <v>44817</v>
      </c>
      <c r="E1178">
        <f t="shared" si="130"/>
        <v>18</v>
      </c>
      <c r="F1178" t="s">
        <v>6</v>
      </c>
      <c r="G1178">
        <v>720</v>
      </c>
      <c r="H1178">
        <f t="shared" si="127"/>
        <v>72</v>
      </c>
      <c r="I1178" t="s">
        <v>9</v>
      </c>
      <c r="J1178">
        <v>1</v>
      </c>
      <c r="L1178" t="s">
        <v>6</v>
      </c>
      <c r="M1178" t="str">
        <f t="shared" si="128"/>
        <v>M</v>
      </c>
      <c r="N1178" t="s">
        <v>129</v>
      </c>
      <c r="O1178" t="s">
        <v>4410</v>
      </c>
      <c r="P1178" t="s">
        <v>19</v>
      </c>
      <c r="Q1178">
        <v>4</v>
      </c>
      <c r="R1178">
        <f t="shared" si="131"/>
        <v>2018</v>
      </c>
      <c r="S1178" t="s">
        <v>8</v>
      </c>
      <c r="T1178" t="s">
        <v>8</v>
      </c>
      <c r="U1178" t="s">
        <v>9007</v>
      </c>
      <c r="V1178">
        <f>VLOOKUP(P1178,'PBT Tag Rates'!$B$5:$E$34,4,FALSE)</f>
        <v>0.80551598400000002</v>
      </c>
      <c r="W1178">
        <v>1</v>
      </c>
      <c r="X1178" s="16">
        <f>IFERROR(LOOKUP(H1178,{30,43,48,53,58,63,68,73,78,83,88,93,97},{42,47,52,57,62,67,72,77,82,87,92,99,100}),999)</f>
        <v>72</v>
      </c>
      <c r="Y1178" s="19">
        <f t="shared" si="129"/>
        <v>5.6818181818181825</v>
      </c>
      <c r="Z1178" s="19">
        <f t="shared" si="132"/>
        <v>5.7284090909090919</v>
      </c>
      <c r="AA1178" s="19">
        <f t="shared" si="133"/>
        <v>17.185227272727278</v>
      </c>
      <c r="AB1178" s="19" t="s">
        <v>8886</v>
      </c>
    </row>
    <row r="1179" spans="1:28" x14ac:dyDescent="0.35">
      <c r="A1179" t="s">
        <v>1562</v>
      </c>
      <c r="B1179" t="s">
        <v>4411</v>
      </c>
      <c r="C1179" t="s">
        <v>4412</v>
      </c>
      <c r="D1179" s="1">
        <v>44817</v>
      </c>
      <c r="E1179">
        <f t="shared" si="130"/>
        <v>18</v>
      </c>
      <c r="F1179" t="s">
        <v>1569</v>
      </c>
      <c r="G1179">
        <v>650</v>
      </c>
      <c r="H1179">
        <f t="shared" si="127"/>
        <v>65</v>
      </c>
      <c r="I1179" t="s">
        <v>7</v>
      </c>
      <c r="J1179" t="s">
        <v>8</v>
      </c>
      <c r="L1179" t="s">
        <v>6</v>
      </c>
      <c r="M1179" t="str">
        <f t="shared" si="128"/>
        <v>M</v>
      </c>
      <c r="N1179" t="s">
        <v>3889</v>
      </c>
      <c r="O1179" t="s">
        <v>3890</v>
      </c>
      <c r="P1179" t="s">
        <v>557</v>
      </c>
      <c r="Q1179">
        <v>3</v>
      </c>
      <c r="R1179">
        <f t="shared" si="131"/>
        <v>2019</v>
      </c>
      <c r="S1179" t="s">
        <v>8</v>
      </c>
      <c r="T1179" t="s">
        <v>8</v>
      </c>
      <c r="U1179" t="s">
        <v>9090</v>
      </c>
      <c r="V1179">
        <f>VLOOKUP(P1179,'PBT Tag Rates'!$B$5:$E$34,4,FALSE)</f>
        <v>0.95971980899999998</v>
      </c>
      <c r="W1179">
        <v>1</v>
      </c>
      <c r="X1179" s="16">
        <f>IFERROR(LOOKUP(H1179,{30,43,48,53,58,63,68,73,78,83,88,93,97},{42,47,52,57,62,67,72,77,82,87,92,99,100}),999)</f>
        <v>67</v>
      </c>
      <c r="Y1179" s="19">
        <f t="shared" si="129"/>
        <v>5.6818181818181825</v>
      </c>
      <c r="Z1179" s="19">
        <f t="shared" si="132"/>
        <v>5.7284090909090919</v>
      </c>
      <c r="AA1179" s="19">
        <f t="shared" si="133"/>
        <v>17.185227272727278</v>
      </c>
      <c r="AB1179" s="19" t="s">
        <v>8887</v>
      </c>
    </row>
    <row r="1180" spans="1:28" x14ac:dyDescent="0.35">
      <c r="A1180" t="s">
        <v>1562</v>
      </c>
      <c r="B1180" t="s">
        <v>4413</v>
      </c>
      <c r="C1180" t="s">
        <v>4414</v>
      </c>
      <c r="D1180" s="1">
        <v>44817</v>
      </c>
      <c r="E1180">
        <f t="shared" si="130"/>
        <v>18</v>
      </c>
      <c r="F1180" t="s">
        <v>1569</v>
      </c>
      <c r="G1180">
        <v>460</v>
      </c>
      <c r="H1180">
        <f t="shared" si="127"/>
        <v>46</v>
      </c>
      <c r="I1180" t="s">
        <v>9</v>
      </c>
      <c r="J1180">
        <v>1</v>
      </c>
      <c r="L1180" t="s">
        <v>6</v>
      </c>
      <c r="M1180" t="str">
        <f t="shared" si="128"/>
        <v>M</v>
      </c>
      <c r="N1180" t="s">
        <v>4149</v>
      </c>
      <c r="O1180" t="s">
        <v>4415</v>
      </c>
      <c r="P1180" t="s">
        <v>2035</v>
      </c>
      <c r="Q1180">
        <v>2</v>
      </c>
      <c r="R1180">
        <f t="shared" si="131"/>
        <v>2020</v>
      </c>
      <c r="S1180" t="s">
        <v>8</v>
      </c>
      <c r="T1180" t="s">
        <v>8</v>
      </c>
      <c r="U1180" t="s">
        <v>9088</v>
      </c>
      <c r="V1180">
        <f>VLOOKUP(P1180,'PBT Tag Rates'!$B$5:$E$34,4,FALSE)</f>
        <v>0.98961045999999997</v>
      </c>
      <c r="W1180">
        <v>1</v>
      </c>
      <c r="X1180" s="16">
        <f>IFERROR(LOOKUP(H1180,{30,43,48,53,58,63,68,73,78,83,88,93,97},{42,47,52,57,62,67,72,77,82,87,92,99,100}),999)</f>
        <v>47</v>
      </c>
      <c r="Y1180" s="19">
        <f t="shared" si="129"/>
        <v>5.6818181818181825</v>
      </c>
      <c r="Z1180" s="19">
        <f t="shared" si="132"/>
        <v>5.7284090909090919</v>
      </c>
      <c r="AA1180" s="19">
        <f t="shared" si="133"/>
        <v>17.185227272727278</v>
      </c>
      <c r="AB1180" s="19" t="s">
        <v>8887</v>
      </c>
    </row>
    <row r="1181" spans="1:28" x14ac:dyDescent="0.35">
      <c r="A1181" t="s">
        <v>1562</v>
      </c>
      <c r="B1181" t="s">
        <v>4416</v>
      </c>
      <c r="C1181" t="s">
        <v>4417</v>
      </c>
      <c r="D1181" s="1">
        <v>44817</v>
      </c>
      <c r="E1181">
        <f t="shared" si="130"/>
        <v>18</v>
      </c>
      <c r="F1181" t="s">
        <v>6</v>
      </c>
      <c r="G1181">
        <v>880</v>
      </c>
      <c r="H1181">
        <f t="shared" si="127"/>
        <v>88</v>
      </c>
      <c r="I1181" t="s">
        <v>9</v>
      </c>
      <c r="J1181">
        <v>1</v>
      </c>
      <c r="L1181" t="s">
        <v>1569</v>
      </c>
      <c r="M1181" t="str">
        <f t="shared" si="128"/>
        <v>M</v>
      </c>
      <c r="N1181" t="s">
        <v>1216</v>
      </c>
      <c r="O1181" t="s">
        <v>1217</v>
      </c>
      <c r="P1181" t="s">
        <v>19</v>
      </c>
      <c r="Q1181">
        <v>4</v>
      </c>
      <c r="R1181">
        <f t="shared" si="131"/>
        <v>2018</v>
      </c>
      <c r="S1181" t="s">
        <v>8</v>
      </c>
      <c r="T1181" t="s">
        <v>8</v>
      </c>
      <c r="U1181" t="s">
        <v>9087</v>
      </c>
      <c r="V1181">
        <f>VLOOKUP(P1181,'PBT Tag Rates'!$B$5:$E$34,4,FALSE)</f>
        <v>0.80551598400000002</v>
      </c>
      <c r="W1181">
        <v>1</v>
      </c>
      <c r="X1181" s="16">
        <f>IFERROR(LOOKUP(H1181,{30,43,48,53,58,63,68,73,78,83,88,93,97},{42,47,52,57,62,67,72,77,82,87,92,99,100}),999)</f>
        <v>92</v>
      </c>
      <c r="Y1181" s="19">
        <f t="shared" si="129"/>
        <v>5.6818181818181825</v>
      </c>
      <c r="Z1181" s="19">
        <f t="shared" si="132"/>
        <v>5.7284090909090919</v>
      </c>
      <c r="AA1181" s="19">
        <f t="shared" si="133"/>
        <v>17.185227272727278</v>
      </c>
      <c r="AB1181" s="19" t="s">
        <v>8887</v>
      </c>
    </row>
    <row r="1182" spans="1:28" x14ac:dyDescent="0.35">
      <c r="A1182" t="s">
        <v>1562</v>
      </c>
      <c r="B1182" t="s">
        <v>4418</v>
      </c>
      <c r="C1182" t="s">
        <v>4419</v>
      </c>
      <c r="D1182" s="1">
        <v>44817</v>
      </c>
      <c r="E1182">
        <f t="shared" si="130"/>
        <v>18</v>
      </c>
      <c r="F1182" t="s">
        <v>16</v>
      </c>
      <c r="G1182">
        <v>730</v>
      </c>
      <c r="H1182">
        <f t="shared" si="127"/>
        <v>73</v>
      </c>
      <c r="I1182" t="s">
        <v>7</v>
      </c>
      <c r="J1182">
        <v>1</v>
      </c>
      <c r="L1182" t="s">
        <v>16</v>
      </c>
      <c r="M1182" t="str">
        <f t="shared" si="128"/>
        <v>F</v>
      </c>
      <c r="N1182" t="s">
        <v>3158</v>
      </c>
      <c r="O1182" t="s">
        <v>3159</v>
      </c>
      <c r="P1182" t="s">
        <v>10</v>
      </c>
      <c r="Q1182">
        <v>5</v>
      </c>
      <c r="R1182">
        <f t="shared" si="131"/>
        <v>2017</v>
      </c>
      <c r="S1182" t="s">
        <v>8</v>
      </c>
      <c r="T1182" t="s">
        <v>8</v>
      </c>
      <c r="U1182" t="s">
        <v>8875</v>
      </c>
      <c r="V1182">
        <f>VLOOKUP(P1182,'PBT Tag Rates'!$B$5:$E$34,4,FALSE)</f>
        <v>0.76170174199999996</v>
      </c>
      <c r="W1182">
        <v>1</v>
      </c>
      <c r="X1182" s="16">
        <f>IFERROR(LOOKUP(H1182,{30,43,48,53,58,63,68,73,78,83,88,93,97},{42,47,52,57,62,67,72,77,82,87,92,99,100}),999)</f>
        <v>77</v>
      </c>
      <c r="Y1182" s="19">
        <f t="shared" si="129"/>
        <v>5.6818181818181825</v>
      </c>
      <c r="Z1182" s="19">
        <f t="shared" si="132"/>
        <v>5.7284090909090919</v>
      </c>
      <c r="AA1182" s="19">
        <f t="shared" si="133"/>
        <v>17.185227272727278</v>
      </c>
      <c r="AB1182" s="19" t="s">
        <v>8886</v>
      </c>
    </row>
    <row r="1183" spans="1:28" x14ac:dyDescent="0.35">
      <c r="A1183" t="s">
        <v>1562</v>
      </c>
      <c r="B1183" t="s">
        <v>4420</v>
      </c>
      <c r="C1183" t="s">
        <v>4421</v>
      </c>
      <c r="D1183" s="1">
        <v>44817</v>
      </c>
      <c r="E1183">
        <f t="shared" si="130"/>
        <v>18</v>
      </c>
      <c r="F1183" t="s">
        <v>16</v>
      </c>
      <c r="G1183">
        <v>780</v>
      </c>
      <c r="H1183">
        <f t="shared" si="127"/>
        <v>78</v>
      </c>
      <c r="I1183" t="s">
        <v>9</v>
      </c>
      <c r="J1183">
        <v>1</v>
      </c>
      <c r="L1183" t="s">
        <v>16</v>
      </c>
      <c r="M1183" t="str">
        <f t="shared" si="128"/>
        <v>F</v>
      </c>
      <c r="N1183" t="s">
        <v>2359</v>
      </c>
      <c r="O1183" t="s">
        <v>4422</v>
      </c>
      <c r="P1183" t="s">
        <v>15</v>
      </c>
      <c r="Q1183">
        <v>4</v>
      </c>
      <c r="R1183">
        <f t="shared" si="131"/>
        <v>2018</v>
      </c>
      <c r="S1183" t="s">
        <v>8</v>
      </c>
      <c r="T1183" t="s">
        <v>8</v>
      </c>
      <c r="U1183" t="s">
        <v>8976</v>
      </c>
      <c r="V1183">
        <f>VLOOKUP(P1183,'PBT Tag Rates'!$B$5:$E$34,4,FALSE)</f>
        <v>0.96828396500000002</v>
      </c>
      <c r="W1183">
        <v>1</v>
      </c>
      <c r="X1183" s="16">
        <f>IFERROR(LOOKUP(H1183,{30,43,48,53,58,63,68,73,78,83,88,93,97},{42,47,52,57,62,67,72,77,82,87,92,99,100}),999)</f>
        <v>82</v>
      </c>
      <c r="Y1183" s="19">
        <f t="shared" si="129"/>
        <v>5.6818181818181825</v>
      </c>
      <c r="Z1183" s="19">
        <f t="shared" si="132"/>
        <v>5.7284090909090919</v>
      </c>
      <c r="AA1183" s="19">
        <f t="shared" si="133"/>
        <v>17.185227272727278</v>
      </c>
      <c r="AB1183" s="19" t="s">
        <v>8887</v>
      </c>
    </row>
    <row r="1184" spans="1:28" x14ac:dyDescent="0.35">
      <c r="A1184" t="s">
        <v>1562</v>
      </c>
      <c r="B1184" t="s">
        <v>4423</v>
      </c>
      <c r="C1184" t="s">
        <v>4424</v>
      </c>
      <c r="D1184" s="1">
        <v>44817</v>
      </c>
      <c r="E1184">
        <f t="shared" si="130"/>
        <v>18</v>
      </c>
      <c r="F1184" t="s">
        <v>16</v>
      </c>
      <c r="G1184">
        <v>710</v>
      </c>
      <c r="H1184">
        <f t="shared" si="127"/>
        <v>71</v>
      </c>
      <c r="I1184" t="s">
        <v>7</v>
      </c>
      <c r="J1184" t="s">
        <v>8</v>
      </c>
      <c r="L1184" t="s">
        <v>16</v>
      </c>
      <c r="M1184" t="str">
        <f t="shared" si="128"/>
        <v>F</v>
      </c>
      <c r="N1184" t="s">
        <v>8</v>
      </c>
      <c r="O1184" t="s">
        <v>8</v>
      </c>
      <c r="P1184" t="s">
        <v>11</v>
      </c>
      <c r="Q1184" t="s">
        <v>8</v>
      </c>
      <c r="R1184" t="str">
        <f t="shared" si="131"/>
        <v>U</v>
      </c>
      <c r="S1184" t="s">
        <v>12</v>
      </c>
      <c r="T1184">
        <v>0.999999999999997</v>
      </c>
      <c r="U1184" t="s">
        <v>11</v>
      </c>
      <c r="V1184" t="e">
        <f>VLOOKUP(P1184,'PBT Tag Rates'!$B$5:$E$34,4,FALSE)</f>
        <v>#N/A</v>
      </c>
      <c r="W1184">
        <v>1</v>
      </c>
      <c r="X1184" s="16">
        <f>IFERROR(LOOKUP(H1184,{30,43,48,53,58,63,68,73,78,83,88,93,97},{42,47,52,57,62,67,72,77,82,87,92,99,100}),999)</f>
        <v>72</v>
      </c>
      <c r="Y1184" s="19">
        <f t="shared" si="129"/>
        <v>5.6818181818181825</v>
      </c>
      <c r="Z1184" s="19">
        <f t="shared" si="132"/>
        <v>5.7284090909090919</v>
      </c>
      <c r="AA1184" s="19">
        <f t="shared" si="133"/>
        <v>17.185227272727278</v>
      </c>
      <c r="AB1184" s="19" t="s">
        <v>8887</v>
      </c>
    </row>
    <row r="1185" spans="1:28" x14ac:dyDescent="0.35">
      <c r="A1185" t="s">
        <v>1562</v>
      </c>
      <c r="B1185" t="s">
        <v>4425</v>
      </c>
      <c r="C1185" t="s">
        <v>4426</v>
      </c>
      <c r="D1185" s="1">
        <v>44817</v>
      </c>
      <c r="E1185">
        <f t="shared" si="130"/>
        <v>18</v>
      </c>
      <c r="F1185" t="s">
        <v>1569</v>
      </c>
      <c r="G1185">
        <v>620</v>
      </c>
      <c r="H1185">
        <f t="shared" si="127"/>
        <v>62</v>
      </c>
      <c r="I1185" t="s">
        <v>7</v>
      </c>
      <c r="J1185" t="s">
        <v>8</v>
      </c>
      <c r="K1185" t="s">
        <v>143</v>
      </c>
      <c r="L1185" t="s">
        <v>1569</v>
      </c>
      <c r="M1185" s="5" t="s">
        <v>16</v>
      </c>
      <c r="N1185" t="s">
        <v>4306</v>
      </c>
      <c r="O1185" t="s">
        <v>4306</v>
      </c>
      <c r="P1185" t="s">
        <v>4306</v>
      </c>
      <c r="Q1185" t="s">
        <v>8</v>
      </c>
      <c r="R1185" t="str">
        <f t="shared" si="131"/>
        <v>U</v>
      </c>
      <c r="S1185" t="s">
        <v>8</v>
      </c>
      <c r="T1185" t="s">
        <v>8</v>
      </c>
      <c r="U1185" t="s">
        <v>4306</v>
      </c>
      <c r="V1185" t="e">
        <f>VLOOKUP(P1185,'PBT Tag Rates'!$B$5:$E$34,4,FALSE)</f>
        <v>#N/A</v>
      </c>
      <c r="W1185">
        <v>1</v>
      </c>
      <c r="X1185" s="16">
        <f>IFERROR(LOOKUP(H1185,{30,43,48,53,58,63,68,73,78,83,88,93,97},{42,47,52,57,62,67,72,77,82,87,92,99,100}),999)</f>
        <v>62</v>
      </c>
      <c r="Y1185" s="19">
        <f t="shared" si="129"/>
        <v>5.6818181818181825</v>
      </c>
      <c r="Z1185" s="19">
        <f t="shared" si="132"/>
        <v>5.7284090909090919</v>
      </c>
      <c r="AA1185" s="19">
        <f t="shared" si="133"/>
        <v>17.185227272727278</v>
      </c>
      <c r="AB1185" s="19" t="s">
        <v>8887</v>
      </c>
    </row>
    <row r="1186" spans="1:28" x14ac:dyDescent="0.35">
      <c r="A1186" t="s">
        <v>1562</v>
      </c>
      <c r="B1186" t="s">
        <v>4427</v>
      </c>
      <c r="C1186" t="s">
        <v>4428</v>
      </c>
      <c r="D1186" s="1">
        <v>44817</v>
      </c>
      <c r="E1186">
        <f t="shared" si="130"/>
        <v>18</v>
      </c>
      <c r="F1186" t="s">
        <v>16</v>
      </c>
      <c r="G1186">
        <v>610</v>
      </c>
      <c r="H1186">
        <f t="shared" si="127"/>
        <v>61</v>
      </c>
      <c r="I1186" t="s">
        <v>9</v>
      </c>
      <c r="J1186">
        <v>1</v>
      </c>
      <c r="L1186" t="s">
        <v>16</v>
      </c>
      <c r="M1186" t="str">
        <f t="shared" si="128"/>
        <v>F</v>
      </c>
      <c r="N1186" t="s">
        <v>4016</v>
      </c>
      <c r="O1186" t="s">
        <v>4429</v>
      </c>
      <c r="P1186" t="s">
        <v>557</v>
      </c>
      <c r="Q1186">
        <v>3</v>
      </c>
      <c r="R1186">
        <f t="shared" si="131"/>
        <v>2019</v>
      </c>
      <c r="S1186" t="s">
        <v>8</v>
      </c>
      <c r="T1186" t="s">
        <v>8</v>
      </c>
      <c r="U1186" t="s">
        <v>9006</v>
      </c>
      <c r="V1186">
        <f>VLOOKUP(P1186,'PBT Tag Rates'!$B$5:$E$34,4,FALSE)</f>
        <v>0.95971980899999998</v>
      </c>
      <c r="W1186">
        <v>1</v>
      </c>
      <c r="X1186" s="16">
        <f>IFERROR(LOOKUP(H1186,{30,43,48,53,58,63,68,73,78,83,88,93,97},{42,47,52,57,62,67,72,77,82,87,92,99,100}),999)</f>
        <v>62</v>
      </c>
      <c r="Y1186" s="19">
        <f t="shared" si="129"/>
        <v>5.6818181818181825</v>
      </c>
      <c r="Z1186" s="19">
        <f t="shared" si="132"/>
        <v>5.7284090909090919</v>
      </c>
      <c r="AA1186" s="19">
        <f t="shared" si="133"/>
        <v>17.185227272727278</v>
      </c>
      <c r="AB1186" s="19" t="s">
        <v>8886</v>
      </c>
    </row>
    <row r="1187" spans="1:28" x14ac:dyDescent="0.35">
      <c r="A1187" t="s">
        <v>1562</v>
      </c>
      <c r="B1187" t="s">
        <v>4430</v>
      </c>
      <c r="C1187" t="s">
        <v>4431</v>
      </c>
      <c r="D1187" s="1">
        <v>44817</v>
      </c>
      <c r="E1187">
        <f t="shared" si="130"/>
        <v>18</v>
      </c>
      <c r="F1187" t="s">
        <v>16</v>
      </c>
      <c r="G1187">
        <v>640</v>
      </c>
      <c r="H1187">
        <f t="shared" si="127"/>
        <v>64</v>
      </c>
      <c r="I1187" t="s">
        <v>9</v>
      </c>
      <c r="J1187">
        <v>1</v>
      </c>
      <c r="L1187" t="s">
        <v>16</v>
      </c>
      <c r="M1187" t="str">
        <f t="shared" si="128"/>
        <v>F</v>
      </c>
      <c r="N1187" t="s">
        <v>1847</v>
      </c>
      <c r="O1187" t="s">
        <v>4432</v>
      </c>
      <c r="P1187" t="s">
        <v>19</v>
      </c>
      <c r="Q1187">
        <v>4</v>
      </c>
      <c r="R1187">
        <f t="shared" si="131"/>
        <v>2018</v>
      </c>
      <c r="S1187" t="s">
        <v>8</v>
      </c>
      <c r="T1187" t="s">
        <v>8</v>
      </c>
      <c r="U1187" t="s">
        <v>9084</v>
      </c>
      <c r="V1187">
        <f>VLOOKUP(P1187,'PBT Tag Rates'!$B$5:$E$34,4,FALSE)</f>
        <v>0.80551598400000002</v>
      </c>
      <c r="W1187">
        <v>1</v>
      </c>
      <c r="X1187" s="16">
        <f>IFERROR(LOOKUP(H1187,{30,43,48,53,58,63,68,73,78,83,88,93,97},{42,47,52,57,62,67,72,77,82,87,92,99,100}),999)</f>
        <v>67</v>
      </c>
      <c r="Y1187" s="19">
        <f t="shared" si="129"/>
        <v>5.6818181818181825</v>
      </c>
      <c r="Z1187" s="19">
        <f t="shared" si="132"/>
        <v>5.7284090909090919</v>
      </c>
      <c r="AA1187" s="19">
        <f t="shared" si="133"/>
        <v>17.185227272727278</v>
      </c>
      <c r="AB1187" s="19" t="s">
        <v>8887</v>
      </c>
    </row>
    <row r="1188" spans="1:28" x14ac:dyDescent="0.35">
      <c r="A1188" t="s">
        <v>1562</v>
      </c>
      <c r="B1188" t="s">
        <v>4433</v>
      </c>
      <c r="C1188" t="s">
        <v>4434</v>
      </c>
      <c r="D1188" s="1">
        <v>44817</v>
      </c>
      <c r="E1188">
        <f t="shared" si="130"/>
        <v>18</v>
      </c>
      <c r="F1188" t="s">
        <v>16</v>
      </c>
      <c r="G1188">
        <v>790</v>
      </c>
      <c r="H1188">
        <f t="shared" si="127"/>
        <v>79</v>
      </c>
      <c r="I1188" t="s">
        <v>7</v>
      </c>
      <c r="J1188" t="s">
        <v>8</v>
      </c>
      <c r="L1188" t="s">
        <v>16</v>
      </c>
      <c r="M1188" t="str">
        <f t="shared" si="128"/>
        <v>F</v>
      </c>
      <c r="N1188" t="s">
        <v>8</v>
      </c>
      <c r="O1188" t="s">
        <v>8</v>
      </c>
      <c r="P1188" t="s">
        <v>11</v>
      </c>
      <c r="Q1188" t="s">
        <v>8</v>
      </c>
      <c r="R1188" t="str">
        <f t="shared" si="131"/>
        <v>U</v>
      </c>
      <c r="S1188" t="s">
        <v>12</v>
      </c>
      <c r="T1188">
        <v>1</v>
      </c>
      <c r="U1188" t="s">
        <v>11</v>
      </c>
      <c r="V1188" t="e">
        <f>VLOOKUP(P1188,'PBT Tag Rates'!$B$5:$E$34,4,FALSE)</f>
        <v>#N/A</v>
      </c>
      <c r="W1188">
        <v>1</v>
      </c>
      <c r="X1188" s="16">
        <f>IFERROR(LOOKUP(H1188,{30,43,48,53,58,63,68,73,78,83,88,93,97},{42,47,52,57,62,67,72,77,82,87,92,99,100}),999)</f>
        <v>82</v>
      </c>
      <c r="Y1188" s="19">
        <f t="shared" si="129"/>
        <v>5.6818181818181825</v>
      </c>
      <c r="Z1188" s="19">
        <f t="shared" si="132"/>
        <v>5.7284090909090919</v>
      </c>
      <c r="AA1188" s="19">
        <f t="shared" si="133"/>
        <v>17.185227272727278</v>
      </c>
      <c r="AB1188" s="19" t="s">
        <v>8887</v>
      </c>
    </row>
    <row r="1189" spans="1:28" x14ac:dyDescent="0.35">
      <c r="A1189" t="s">
        <v>1562</v>
      </c>
      <c r="B1189" t="s">
        <v>4435</v>
      </c>
      <c r="C1189" t="s">
        <v>4436</v>
      </c>
      <c r="D1189" s="1">
        <v>44817</v>
      </c>
      <c r="E1189">
        <f t="shared" si="130"/>
        <v>18</v>
      </c>
      <c r="F1189" t="s">
        <v>1569</v>
      </c>
      <c r="G1189">
        <v>660</v>
      </c>
      <c r="H1189">
        <f t="shared" si="127"/>
        <v>66</v>
      </c>
      <c r="I1189" t="s">
        <v>9</v>
      </c>
      <c r="J1189">
        <v>1</v>
      </c>
      <c r="L1189" t="s">
        <v>6</v>
      </c>
      <c r="M1189" t="str">
        <f t="shared" si="128"/>
        <v>M</v>
      </c>
      <c r="N1189" t="s">
        <v>502</v>
      </c>
      <c r="O1189" t="s">
        <v>1102</v>
      </c>
      <c r="P1189" t="s">
        <v>19</v>
      </c>
      <c r="Q1189">
        <v>4</v>
      </c>
      <c r="R1189">
        <f t="shared" si="131"/>
        <v>2018</v>
      </c>
      <c r="S1189" t="s">
        <v>8</v>
      </c>
      <c r="T1189" t="s">
        <v>8</v>
      </c>
      <c r="U1189" t="s">
        <v>9007</v>
      </c>
      <c r="V1189">
        <f>VLOOKUP(P1189,'PBT Tag Rates'!$B$5:$E$34,4,FALSE)</f>
        <v>0.80551598400000002</v>
      </c>
      <c r="W1189">
        <v>1</v>
      </c>
      <c r="X1189" s="16">
        <f>IFERROR(LOOKUP(H1189,{30,43,48,53,58,63,68,73,78,83,88,93,97},{42,47,52,57,62,67,72,77,82,87,92,99,100}),999)</f>
        <v>67</v>
      </c>
      <c r="Y1189" s="19">
        <f t="shared" si="129"/>
        <v>5.6818181818181825</v>
      </c>
      <c r="Z1189" s="19">
        <f t="shared" si="132"/>
        <v>5.7284090909090919</v>
      </c>
      <c r="AA1189" s="19">
        <f t="shared" si="133"/>
        <v>17.185227272727278</v>
      </c>
      <c r="AB1189" s="19" t="s">
        <v>8886</v>
      </c>
    </row>
    <row r="1190" spans="1:28" x14ac:dyDescent="0.35">
      <c r="A1190" t="s">
        <v>1562</v>
      </c>
      <c r="B1190" t="s">
        <v>4437</v>
      </c>
      <c r="C1190" t="s">
        <v>4438</v>
      </c>
      <c r="D1190" s="1">
        <v>44817</v>
      </c>
      <c r="E1190">
        <f t="shared" si="130"/>
        <v>18</v>
      </c>
      <c r="F1190" t="s">
        <v>6</v>
      </c>
      <c r="G1190">
        <v>670</v>
      </c>
      <c r="H1190">
        <f t="shared" si="127"/>
        <v>67</v>
      </c>
      <c r="I1190" t="s">
        <v>9</v>
      </c>
      <c r="J1190">
        <v>1</v>
      </c>
      <c r="L1190" t="s">
        <v>1569</v>
      </c>
      <c r="M1190" t="str">
        <f t="shared" si="128"/>
        <v>M</v>
      </c>
      <c r="N1190" t="s">
        <v>4439</v>
      </c>
      <c r="O1190" t="s">
        <v>4440</v>
      </c>
      <c r="P1190" t="s">
        <v>557</v>
      </c>
      <c r="Q1190">
        <v>3</v>
      </c>
      <c r="R1190">
        <f t="shared" si="131"/>
        <v>2019</v>
      </c>
      <c r="S1190" t="s">
        <v>8</v>
      </c>
      <c r="T1190" t="s">
        <v>8</v>
      </c>
      <c r="U1190" t="s">
        <v>9088</v>
      </c>
      <c r="V1190">
        <f>VLOOKUP(P1190,'PBT Tag Rates'!$B$5:$E$34,4,FALSE)</f>
        <v>0.95971980899999998</v>
      </c>
      <c r="W1190">
        <v>1</v>
      </c>
      <c r="X1190" s="16">
        <f>IFERROR(LOOKUP(H1190,{30,43,48,53,58,63,68,73,78,83,88,93,97},{42,47,52,57,62,67,72,77,82,87,92,99,100}),999)</f>
        <v>67</v>
      </c>
      <c r="Y1190" s="19">
        <f t="shared" si="129"/>
        <v>5.6818181818181825</v>
      </c>
      <c r="Z1190" s="19">
        <f t="shared" si="132"/>
        <v>5.7284090909090919</v>
      </c>
      <c r="AA1190" s="19">
        <f t="shared" si="133"/>
        <v>17.185227272727278</v>
      </c>
      <c r="AB1190" s="19" t="s">
        <v>8887</v>
      </c>
    </row>
    <row r="1191" spans="1:28" x14ac:dyDescent="0.35">
      <c r="A1191" t="s">
        <v>1562</v>
      </c>
      <c r="B1191" t="s">
        <v>4441</v>
      </c>
      <c r="C1191" t="s">
        <v>4442</v>
      </c>
      <c r="D1191" s="1">
        <v>44817</v>
      </c>
      <c r="E1191">
        <f t="shared" si="130"/>
        <v>18</v>
      </c>
      <c r="F1191" t="s">
        <v>1569</v>
      </c>
      <c r="G1191">
        <v>630</v>
      </c>
      <c r="H1191">
        <f t="shared" si="127"/>
        <v>63</v>
      </c>
      <c r="I1191" t="s">
        <v>7</v>
      </c>
      <c r="J1191" t="s">
        <v>8</v>
      </c>
      <c r="L1191" t="s">
        <v>6</v>
      </c>
      <c r="M1191" t="str">
        <f t="shared" si="128"/>
        <v>M</v>
      </c>
      <c r="N1191" t="s">
        <v>8</v>
      </c>
      <c r="O1191" t="s">
        <v>8</v>
      </c>
      <c r="P1191" t="s">
        <v>11</v>
      </c>
      <c r="Q1191" t="s">
        <v>8</v>
      </c>
      <c r="R1191" t="str">
        <f t="shared" si="131"/>
        <v>U</v>
      </c>
      <c r="S1191" t="s">
        <v>12</v>
      </c>
      <c r="T1191">
        <v>0.999999999999997</v>
      </c>
      <c r="U1191" t="s">
        <v>11</v>
      </c>
      <c r="V1191" t="e">
        <f>VLOOKUP(P1191,'PBT Tag Rates'!$B$5:$E$34,4,FALSE)</f>
        <v>#N/A</v>
      </c>
      <c r="W1191">
        <v>1</v>
      </c>
      <c r="X1191" s="16">
        <f>IFERROR(LOOKUP(H1191,{30,43,48,53,58,63,68,73,78,83,88,93,97},{42,47,52,57,62,67,72,77,82,87,92,99,100}),999)</f>
        <v>67</v>
      </c>
      <c r="Y1191" s="19">
        <f t="shared" si="129"/>
        <v>5.6818181818181825</v>
      </c>
      <c r="Z1191" s="19">
        <f t="shared" si="132"/>
        <v>5.7284090909090919</v>
      </c>
      <c r="AA1191" s="19">
        <f t="shared" si="133"/>
        <v>17.185227272727278</v>
      </c>
      <c r="AB1191" s="19" t="s">
        <v>8887</v>
      </c>
    </row>
    <row r="1192" spans="1:28" x14ac:dyDescent="0.35">
      <c r="A1192" t="s">
        <v>1562</v>
      </c>
      <c r="B1192" t="s">
        <v>4443</v>
      </c>
      <c r="C1192" t="s">
        <v>4444</v>
      </c>
      <c r="D1192" s="1">
        <v>44817</v>
      </c>
      <c r="E1192">
        <f t="shared" si="130"/>
        <v>18</v>
      </c>
      <c r="F1192" t="s">
        <v>1569</v>
      </c>
      <c r="G1192">
        <v>550</v>
      </c>
      <c r="H1192">
        <f t="shared" si="127"/>
        <v>55</v>
      </c>
      <c r="I1192" t="s">
        <v>9</v>
      </c>
      <c r="J1192">
        <v>1</v>
      </c>
      <c r="L1192" t="s">
        <v>6</v>
      </c>
      <c r="M1192" t="str">
        <f t="shared" si="128"/>
        <v>M</v>
      </c>
      <c r="N1192" t="s">
        <v>4445</v>
      </c>
      <c r="O1192" t="s">
        <v>4446</v>
      </c>
      <c r="P1192" t="s">
        <v>557</v>
      </c>
      <c r="Q1192">
        <v>3</v>
      </c>
      <c r="R1192">
        <f t="shared" si="131"/>
        <v>2019</v>
      </c>
      <c r="S1192" t="s">
        <v>8</v>
      </c>
      <c r="T1192" t="s">
        <v>8</v>
      </c>
      <c r="U1192" t="s">
        <v>9089</v>
      </c>
      <c r="V1192">
        <f>VLOOKUP(P1192,'PBT Tag Rates'!$B$5:$E$34,4,FALSE)</f>
        <v>0.95971980899999998</v>
      </c>
      <c r="W1192">
        <v>1</v>
      </c>
      <c r="X1192" s="16">
        <f>IFERROR(LOOKUP(H1192,{30,43,48,53,58,63,68,73,78,83,88,93,97},{42,47,52,57,62,67,72,77,82,87,92,99,100}),999)</f>
        <v>57</v>
      </c>
      <c r="Y1192" s="19">
        <f t="shared" si="129"/>
        <v>5.6818181818181825</v>
      </c>
      <c r="Z1192" s="19">
        <f t="shared" si="132"/>
        <v>5.7284090909090919</v>
      </c>
      <c r="AA1192" s="19">
        <f t="shared" si="133"/>
        <v>17.185227272727278</v>
      </c>
      <c r="AB1192" s="19" t="s">
        <v>8887</v>
      </c>
    </row>
    <row r="1193" spans="1:28" x14ac:dyDescent="0.35">
      <c r="A1193" t="s">
        <v>1562</v>
      </c>
      <c r="B1193" t="s">
        <v>4447</v>
      </c>
      <c r="C1193" t="s">
        <v>4448</v>
      </c>
      <c r="D1193" s="1">
        <v>44817</v>
      </c>
      <c r="E1193">
        <f t="shared" si="130"/>
        <v>18</v>
      </c>
      <c r="F1193" t="s">
        <v>16</v>
      </c>
      <c r="G1193">
        <v>780</v>
      </c>
      <c r="H1193">
        <f t="shared" si="127"/>
        <v>78</v>
      </c>
      <c r="I1193" t="s">
        <v>7</v>
      </c>
      <c r="J1193" t="s">
        <v>8</v>
      </c>
      <c r="L1193" t="s">
        <v>16</v>
      </c>
      <c r="M1193" t="str">
        <f t="shared" si="128"/>
        <v>F</v>
      </c>
      <c r="N1193" t="s">
        <v>65</v>
      </c>
      <c r="O1193" t="s">
        <v>4449</v>
      </c>
      <c r="P1193" t="s">
        <v>19</v>
      </c>
      <c r="Q1193">
        <v>4</v>
      </c>
      <c r="R1193">
        <f t="shared" si="131"/>
        <v>2018</v>
      </c>
      <c r="S1193" t="s">
        <v>8</v>
      </c>
      <c r="T1193" t="s">
        <v>8</v>
      </c>
      <c r="U1193" t="s">
        <v>9088</v>
      </c>
      <c r="V1193">
        <f>VLOOKUP(P1193,'PBT Tag Rates'!$B$5:$E$34,4,FALSE)</f>
        <v>0.80551598400000002</v>
      </c>
      <c r="W1193">
        <v>1</v>
      </c>
      <c r="X1193" s="16">
        <f>IFERROR(LOOKUP(H1193,{30,43,48,53,58,63,68,73,78,83,88,93,97},{42,47,52,57,62,67,72,77,82,87,92,99,100}),999)</f>
        <v>82</v>
      </c>
      <c r="Y1193" s="19">
        <f t="shared" si="129"/>
        <v>5.6818181818181825</v>
      </c>
      <c r="Z1193" s="19">
        <f t="shared" si="132"/>
        <v>5.7284090909090919</v>
      </c>
      <c r="AA1193" s="19">
        <f t="shared" si="133"/>
        <v>17.185227272727278</v>
      </c>
      <c r="AB1193" s="19" t="s">
        <v>8887</v>
      </c>
    </row>
    <row r="1194" spans="1:28" x14ac:dyDescent="0.35">
      <c r="A1194" t="s">
        <v>1562</v>
      </c>
      <c r="B1194" t="s">
        <v>4450</v>
      </c>
      <c r="C1194" t="s">
        <v>4451</v>
      </c>
      <c r="D1194" s="1">
        <v>44817</v>
      </c>
      <c r="E1194">
        <f t="shared" si="130"/>
        <v>18</v>
      </c>
      <c r="F1194" t="s">
        <v>16</v>
      </c>
      <c r="G1194">
        <v>630</v>
      </c>
      <c r="H1194">
        <f t="shared" si="127"/>
        <v>63</v>
      </c>
      <c r="I1194" t="s">
        <v>7</v>
      </c>
      <c r="J1194" t="s">
        <v>8</v>
      </c>
      <c r="L1194" t="s">
        <v>16</v>
      </c>
      <c r="M1194" t="str">
        <f t="shared" si="128"/>
        <v>F</v>
      </c>
      <c r="N1194" t="s">
        <v>3737</v>
      </c>
      <c r="O1194" t="s">
        <v>3738</v>
      </c>
      <c r="P1194" t="s">
        <v>557</v>
      </c>
      <c r="Q1194">
        <v>3</v>
      </c>
      <c r="R1194">
        <f t="shared" si="131"/>
        <v>2019</v>
      </c>
      <c r="S1194" t="s">
        <v>8</v>
      </c>
      <c r="T1194" t="s">
        <v>8</v>
      </c>
      <c r="U1194" t="s">
        <v>9084</v>
      </c>
      <c r="V1194">
        <f>VLOOKUP(P1194,'PBT Tag Rates'!$B$5:$E$34,4,FALSE)</f>
        <v>0.95971980899999998</v>
      </c>
      <c r="W1194">
        <v>1</v>
      </c>
      <c r="X1194" s="16">
        <f>IFERROR(LOOKUP(H1194,{30,43,48,53,58,63,68,73,78,83,88,93,97},{42,47,52,57,62,67,72,77,82,87,92,99,100}),999)</f>
        <v>67</v>
      </c>
      <c r="Y1194" s="19">
        <f t="shared" si="129"/>
        <v>5.6818181818181825</v>
      </c>
      <c r="Z1194" s="19">
        <f t="shared" si="132"/>
        <v>5.7284090909090919</v>
      </c>
      <c r="AA1194" s="19">
        <f t="shared" si="133"/>
        <v>17.185227272727278</v>
      </c>
      <c r="AB1194" s="19" t="s">
        <v>8887</v>
      </c>
    </row>
    <row r="1195" spans="1:28" x14ac:dyDescent="0.35">
      <c r="A1195" t="s">
        <v>1562</v>
      </c>
      <c r="B1195" t="s">
        <v>4452</v>
      </c>
      <c r="C1195" t="s">
        <v>4453</v>
      </c>
      <c r="D1195" s="1">
        <v>44817</v>
      </c>
      <c r="E1195">
        <f t="shared" si="130"/>
        <v>18</v>
      </c>
      <c r="F1195" t="s">
        <v>1569</v>
      </c>
      <c r="G1195">
        <v>640</v>
      </c>
      <c r="H1195">
        <f t="shared" si="127"/>
        <v>64</v>
      </c>
      <c r="I1195" t="s">
        <v>7</v>
      </c>
      <c r="J1195" t="s">
        <v>8</v>
      </c>
      <c r="L1195" t="s">
        <v>6</v>
      </c>
      <c r="M1195" t="str">
        <f t="shared" si="128"/>
        <v>M</v>
      </c>
      <c r="N1195" t="s">
        <v>4454</v>
      </c>
      <c r="O1195" t="s">
        <v>4455</v>
      </c>
      <c r="P1195" t="s">
        <v>557</v>
      </c>
      <c r="Q1195">
        <v>3</v>
      </c>
      <c r="R1195">
        <f t="shared" si="131"/>
        <v>2019</v>
      </c>
      <c r="S1195" t="s">
        <v>8</v>
      </c>
      <c r="T1195" t="s">
        <v>8</v>
      </c>
      <c r="U1195" t="s">
        <v>9090</v>
      </c>
      <c r="V1195">
        <f>VLOOKUP(P1195,'PBT Tag Rates'!$B$5:$E$34,4,FALSE)</f>
        <v>0.95971980899999998</v>
      </c>
      <c r="W1195">
        <v>1</v>
      </c>
      <c r="X1195" s="16">
        <f>IFERROR(LOOKUP(H1195,{30,43,48,53,58,63,68,73,78,83,88,93,97},{42,47,52,57,62,67,72,77,82,87,92,99,100}),999)</f>
        <v>67</v>
      </c>
      <c r="Y1195" s="19">
        <f t="shared" si="129"/>
        <v>5.6818181818181825</v>
      </c>
      <c r="Z1195" s="19">
        <f t="shared" si="132"/>
        <v>5.7284090909090919</v>
      </c>
      <c r="AA1195" s="19">
        <f t="shared" si="133"/>
        <v>17.185227272727278</v>
      </c>
      <c r="AB1195" s="19" t="s">
        <v>8887</v>
      </c>
    </row>
    <row r="1196" spans="1:28" x14ac:dyDescent="0.35">
      <c r="A1196" t="s">
        <v>1562</v>
      </c>
      <c r="B1196" t="s">
        <v>4456</v>
      </c>
      <c r="C1196" t="s">
        <v>4457</v>
      </c>
      <c r="D1196" s="1">
        <v>44817</v>
      </c>
      <c r="E1196">
        <f t="shared" si="130"/>
        <v>18</v>
      </c>
      <c r="F1196" t="s">
        <v>1569</v>
      </c>
      <c r="G1196">
        <v>600</v>
      </c>
      <c r="H1196">
        <f t="shared" si="127"/>
        <v>60</v>
      </c>
      <c r="I1196" t="s">
        <v>7</v>
      </c>
      <c r="J1196" t="s">
        <v>8</v>
      </c>
      <c r="L1196" t="s">
        <v>6</v>
      </c>
      <c r="M1196" t="str">
        <f t="shared" si="128"/>
        <v>M</v>
      </c>
      <c r="N1196" t="s">
        <v>8</v>
      </c>
      <c r="O1196" t="s">
        <v>8</v>
      </c>
      <c r="P1196" t="s">
        <v>11</v>
      </c>
      <c r="Q1196" t="s">
        <v>8</v>
      </c>
      <c r="R1196" t="str">
        <f t="shared" si="131"/>
        <v>U</v>
      </c>
      <c r="S1196" t="s">
        <v>12</v>
      </c>
      <c r="T1196">
        <v>0.999999999999999</v>
      </c>
      <c r="U1196" t="s">
        <v>11</v>
      </c>
      <c r="V1196" t="e">
        <f>VLOOKUP(P1196,'PBT Tag Rates'!$B$5:$E$34,4,FALSE)</f>
        <v>#N/A</v>
      </c>
      <c r="W1196">
        <v>1</v>
      </c>
      <c r="X1196" s="16">
        <f>IFERROR(LOOKUP(H1196,{30,43,48,53,58,63,68,73,78,83,88,93,97},{42,47,52,57,62,67,72,77,82,87,92,99,100}),999)</f>
        <v>62</v>
      </c>
      <c r="Y1196" s="19">
        <f t="shared" si="129"/>
        <v>5.6818181818181825</v>
      </c>
      <c r="Z1196" s="19">
        <f t="shared" si="132"/>
        <v>5.7284090909090919</v>
      </c>
      <c r="AA1196" s="19">
        <f t="shared" si="133"/>
        <v>17.185227272727278</v>
      </c>
      <c r="AB1196" s="19" t="s">
        <v>8887</v>
      </c>
    </row>
    <row r="1197" spans="1:28" x14ac:dyDescent="0.35">
      <c r="A1197" t="s">
        <v>1562</v>
      </c>
      <c r="B1197" t="s">
        <v>4458</v>
      </c>
      <c r="C1197" t="s">
        <v>4459</v>
      </c>
      <c r="D1197" s="1">
        <v>44817</v>
      </c>
      <c r="E1197">
        <f t="shared" si="130"/>
        <v>18</v>
      </c>
      <c r="F1197" t="s">
        <v>1569</v>
      </c>
      <c r="G1197">
        <v>580</v>
      </c>
      <c r="H1197">
        <f t="shared" si="127"/>
        <v>58</v>
      </c>
      <c r="I1197" t="s">
        <v>9</v>
      </c>
      <c r="J1197">
        <v>1</v>
      </c>
      <c r="L1197" t="s">
        <v>6</v>
      </c>
      <c r="M1197" t="str">
        <f t="shared" si="128"/>
        <v>M</v>
      </c>
      <c r="N1197" t="s">
        <v>4460</v>
      </c>
      <c r="O1197" t="s">
        <v>4461</v>
      </c>
      <c r="P1197" t="s">
        <v>557</v>
      </c>
      <c r="Q1197">
        <v>3</v>
      </c>
      <c r="R1197">
        <f t="shared" si="131"/>
        <v>2019</v>
      </c>
      <c r="S1197" t="s">
        <v>8</v>
      </c>
      <c r="T1197" t="s">
        <v>8</v>
      </c>
      <c r="U1197" t="s">
        <v>9089</v>
      </c>
      <c r="V1197">
        <f>VLOOKUP(P1197,'PBT Tag Rates'!$B$5:$E$34,4,FALSE)</f>
        <v>0.95971980899999998</v>
      </c>
      <c r="W1197">
        <v>1</v>
      </c>
      <c r="X1197" s="16">
        <f>IFERROR(LOOKUP(H1197,{30,43,48,53,58,63,68,73,78,83,88,93,97},{42,47,52,57,62,67,72,77,82,87,92,99,100}),999)</f>
        <v>62</v>
      </c>
      <c r="Y1197" s="19">
        <f t="shared" si="129"/>
        <v>5.6818181818181825</v>
      </c>
      <c r="Z1197" s="19">
        <f t="shared" si="132"/>
        <v>5.7284090909090919</v>
      </c>
      <c r="AA1197" s="19">
        <f t="shared" si="133"/>
        <v>17.185227272727278</v>
      </c>
      <c r="AB1197" s="19" t="s">
        <v>8887</v>
      </c>
    </row>
    <row r="1198" spans="1:28" x14ac:dyDescent="0.35">
      <c r="A1198" t="s">
        <v>1562</v>
      </c>
      <c r="B1198" t="s">
        <v>4462</v>
      </c>
      <c r="C1198" t="s">
        <v>4463</v>
      </c>
      <c r="D1198" s="1">
        <v>44817</v>
      </c>
      <c r="E1198">
        <f t="shared" si="130"/>
        <v>18</v>
      </c>
      <c r="F1198" t="s">
        <v>16</v>
      </c>
      <c r="G1198">
        <v>600</v>
      </c>
      <c r="H1198">
        <f t="shared" si="127"/>
        <v>60</v>
      </c>
      <c r="I1198" t="s">
        <v>9</v>
      </c>
      <c r="J1198">
        <v>1</v>
      </c>
      <c r="L1198" t="s">
        <v>16</v>
      </c>
      <c r="M1198" t="str">
        <f t="shared" si="128"/>
        <v>F</v>
      </c>
      <c r="N1198" t="s">
        <v>1639</v>
      </c>
      <c r="O1198" t="s">
        <v>1640</v>
      </c>
      <c r="P1198" t="s">
        <v>557</v>
      </c>
      <c r="Q1198">
        <v>3</v>
      </c>
      <c r="R1198">
        <f t="shared" si="131"/>
        <v>2019</v>
      </c>
      <c r="S1198" t="s">
        <v>8</v>
      </c>
      <c r="T1198" t="s">
        <v>8</v>
      </c>
      <c r="U1198" t="s">
        <v>9086</v>
      </c>
      <c r="V1198">
        <f>VLOOKUP(P1198,'PBT Tag Rates'!$B$5:$E$34,4,FALSE)</f>
        <v>0.95971980899999998</v>
      </c>
      <c r="W1198">
        <v>1</v>
      </c>
      <c r="X1198" s="16">
        <f>IFERROR(LOOKUP(H1198,{30,43,48,53,58,63,68,73,78,83,88,93,97},{42,47,52,57,62,67,72,77,82,87,92,99,100}),999)</f>
        <v>62</v>
      </c>
      <c r="Y1198" s="19">
        <f t="shared" si="129"/>
        <v>5.6818181818181825</v>
      </c>
      <c r="Z1198" s="19">
        <f t="shared" si="132"/>
        <v>5.7284090909090919</v>
      </c>
      <c r="AA1198" s="19">
        <f t="shared" si="133"/>
        <v>17.185227272727278</v>
      </c>
      <c r="AB1198" s="19" t="s">
        <v>8887</v>
      </c>
    </row>
    <row r="1199" spans="1:28" x14ac:dyDescent="0.35">
      <c r="A1199" t="s">
        <v>1562</v>
      </c>
      <c r="B1199" t="s">
        <v>4464</v>
      </c>
      <c r="C1199" t="s">
        <v>4465</v>
      </c>
      <c r="D1199" s="1">
        <v>44817</v>
      </c>
      <c r="E1199">
        <f t="shared" si="130"/>
        <v>18</v>
      </c>
      <c r="F1199" t="s">
        <v>1569</v>
      </c>
      <c r="G1199">
        <v>610</v>
      </c>
      <c r="H1199">
        <f t="shared" si="127"/>
        <v>61</v>
      </c>
      <c r="I1199" t="s">
        <v>7</v>
      </c>
      <c r="J1199" t="s">
        <v>8</v>
      </c>
      <c r="L1199" t="s">
        <v>6</v>
      </c>
      <c r="M1199" t="str">
        <f t="shared" si="128"/>
        <v>M</v>
      </c>
      <c r="N1199" t="s">
        <v>1132</v>
      </c>
      <c r="O1199" t="s">
        <v>1896</v>
      </c>
      <c r="P1199" t="s">
        <v>557</v>
      </c>
      <c r="Q1199">
        <v>3</v>
      </c>
      <c r="R1199">
        <f t="shared" si="131"/>
        <v>2019</v>
      </c>
      <c r="S1199" t="s">
        <v>8</v>
      </c>
      <c r="T1199" t="s">
        <v>8</v>
      </c>
      <c r="U1199" t="s">
        <v>9084</v>
      </c>
      <c r="V1199">
        <f>VLOOKUP(P1199,'PBT Tag Rates'!$B$5:$E$34,4,FALSE)</f>
        <v>0.95971980899999998</v>
      </c>
      <c r="W1199">
        <v>1</v>
      </c>
      <c r="X1199" s="16">
        <f>IFERROR(LOOKUP(H1199,{30,43,48,53,58,63,68,73,78,83,88,93,97},{42,47,52,57,62,67,72,77,82,87,92,99,100}),999)</f>
        <v>62</v>
      </c>
      <c r="Y1199" s="19">
        <f t="shared" si="129"/>
        <v>5.6818181818181825</v>
      </c>
      <c r="Z1199" s="19">
        <f t="shared" si="132"/>
        <v>5.7284090909090919</v>
      </c>
      <c r="AA1199" s="19">
        <f t="shared" si="133"/>
        <v>17.185227272727278</v>
      </c>
      <c r="AB1199" s="19" t="s">
        <v>8887</v>
      </c>
    </row>
    <row r="1200" spans="1:28" x14ac:dyDescent="0.35">
      <c r="A1200" t="s">
        <v>1562</v>
      </c>
      <c r="B1200" t="s">
        <v>4466</v>
      </c>
      <c r="C1200" t="s">
        <v>4467</v>
      </c>
      <c r="D1200" s="1">
        <v>44817</v>
      </c>
      <c r="E1200">
        <f t="shared" si="130"/>
        <v>18</v>
      </c>
      <c r="F1200" t="s">
        <v>6</v>
      </c>
      <c r="G1200">
        <v>710</v>
      </c>
      <c r="H1200">
        <f t="shared" si="127"/>
        <v>71</v>
      </c>
      <c r="I1200" t="s">
        <v>7</v>
      </c>
      <c r="J1200" t="s">
        <v>8</v>
      </c>
      <c r="L1200" t="s">
        <v>6</v>
      </c>
      <c r="M1200" t="str">
        <f t="shared" si="128"/>
        <v>M</v>
      </c>
      <c r="N1200" t="s">
        <v>1214</v>
      </c>
      <c r="O1200" t="s">
        <v>1215</v>
      </c>
      <c r="P1200" t="s">
        <v>19</v>
      </c>
      <c r="Q1200">
        <v>4</v>
      </c>
      <c r="R1200">
        <f t="shared" si="131"/>
        <v>2018</v>
      </c>
      <c r="S1200" t="s">
        <v>8</v>
      </c>
      <c r="T1200" t="s">
        <v>8</v>
      </c>
      <c r="U1200" t="s">
        <v>8875</v>
      </c>
      <c r="V1200">
        <f>VLOOKUP(P1200,'PBT Tag Rates'!$B$5:$E$34,4,FALSE)</f>
        <v>0.80551598400000002</v>
      </c>
      <c r="W1200">
        <v>1</v>
      </c>
      <c r="X1200" s="16">
        <f>IFERROR(LOOKUP(H1200,{30,43,48,53,58,63,68,73,78,83,88,93,97},{42,47,52,57,62,67,72,77,82,87,92,99,100}),999)</f>
        <v>72</v>
      </c>
      <c r="Y1200" s="19">
        <f t="shared" si="129"/>
        <v>5.6818181818181825</v>
      </c>
      <c r="Z1200" s="19">
        <f t="shared" si="132"/>
        <v>5.7284090909090919</v>
      </c>
      <c r="AA1200" s="19">
        <f t="shared" si="133"/>
        <v>17.185227272727278</v>
      </c>
      <c r="AB1200" s="19" t="s">
        <v>8886</v>
      </c>
    </row>
    <row r="1201" spans="1:28" x14ac:dyDescent="0.35">
      <c r="A1201" t="s">
        <v>1562</v>
      </c>
      <c r="B1201" t="s">
        <v>4468</v>
      </c>
      <c r="C1201" t="s">
        <v>4469</v>
      </c>
      <c r="D1201" s="1">
        <v>44817</v>
      </c>
      <c r="E1201">
        <f t="shared" si="130"/>
        <v>18</v>
      </c>
      <c r="F1201" t="s">
        <v>1569</v>
      </c>
      <c r="G1201">
        <v>680</v>
      </c>
      <c r="H1201">
        <f t="shared" si="127"/>
        <v>68</v>
      </c>
      <c r="I1201" t="s">
        <v>7</v>
      </c>
      <c r="J1201" t="s">
        <v>8</v>
      </c>
      <c r="L1201" t="s">
        <v>6</v>
      </c>
      <c r="M1201" t="str">
        <f t="shared" si="128"/>
        <v>M</v>
      </c>
      <c r="N1201" t="s">
        <v>4470</v>
      </c>
      <c r="O1201" t="s">
        <v>4471</v>
      </c>
      <c r="P1201" t="s">
        <v>557</v>
      </c>
      <c r="Q1201">
        <v>3</v>
      </c>
      <c r="R1201">
        <f t="shared" si="131"/>
        <v>2019</v>
      </c>
      <c r="S1201" t="s">
        <v>8</v>
      </c>
      <c r="T1201" t="s">
        <v>8</v>
      </c>
      <c r="U1201" t="s">
        <v>9090</v>
      </c>
      <c r="V1201">
        <f>VLOOKUP(P1201,'PBT Tag Rates'!$B$5:$E$34,4,FALSE)</f>
        <v>0.95971980899999998</v>
      </c>
      <c r="W1201">
        <v>1</v>
      </c>
      <c r="X1201" s="16">
        <f>IFERROR(LOOKUP(H1201,{30,43,48,53,58,63,68,73,78,83,88,93,97},{42,47,52,57,62,67,72,77,82,87,92,99,100}),999)</f>
        <v>72</v>
      </c>
      <c r="Y1201" s="19">
        <f t="shared" si="129"/>
        <v>5.6818181818181825</v>
      </c>
      <c r="Z1201" s="19">
        <f t="shared" si="132"/>
        <v>5.7284090909090919</v>
      </c>
      <c r="AA1201" s="19">
        <f t="shared" si="133"/>
        <v>17.185227272727278</v>
      </c>
      <c r="AB1201" s="19" t="s">
        <v>8887</v>
      </c>
    </row>
    <row r="1202" spans="1:28" x14ac:dyDescent="0.35">
      <c r="A1202" t="s">
        <v>1562</v>
      </c>
      <c r="B1202" t="s">
        <v>4472</v>
      </c>
      <c r="C1202" t="s">
        <v>4473</v>
      </c>
      <c r="D1202" s="1">
        <v>44817</v>
      </c>
      <c r="E1202">
        <f t="shared" si="130"/>
        <v>18</v>
      </c>
      <c r="F1202" t="s">
        <v>1569</v>
      </c>
      <c r="G1202">
        <v>570</v>
      </c>
      <c r="H1202">
        <f t="shared" si="127"/>
        <v>57</v>
      </c>
      <c r="I1202" t="s">
        <v>7</v>
      </c>
      <c r="J1202" t="s">
        <v>8</v>
      </c>
      <c r="L1202" t="s">
        <v>6</v>
      </c>
      <c r="M1202" t="str">
        <f t="shared" si="128"/>
        <v>M</v>
      </c>
      <c r="N1202" t="s">
        <v>3741</v>
      </c>
      <c r="O1202" t="s">
        <v>3751</v>
      </c>
      <c r="P1202" t="s">
        <v>557</v>
      </c>
      <c r="Q1202">
        <v>3</v>
      </c>
      <c r="R1202">
        <f t="shared" si="131"/>
        <v>2019</v>
      </c>
      <c r="S1202" t="s">
        <v>8</v>
      </c>
      <c r="T1202" t="s">
        <v>8</v>
      </c>
      <c r="U1202" t="s">
        <v>9084</v>
      </c>
      <c r="V1202">
        <f>VLOOKUP(P1202,'PBT Tag Rates'!$B$5:$E$34,4,FALSE)</f>
        <v>0.95971980899999998</v>
      </c>
      <c r="W1202">
        <v>1</v>
      </c>
      <c r="X1202" s="16">
        <f>IFERROR(LOOKUP(H1202,{30,43,48,53,58,63,68,73,78,83,88,93,97},{42,47,52,57,62,67,72,77,82,87,92,99,100}),999)</f>
        <v>57</v>
      </c>
      <c r="Y1202" s="19">
        <f t="shared" si="129"/>
        <v>5.6818181818181825</v>
      </c>
      <c r="Z1202" s="19">
        <f t="shared" si="132"/>
        <v>5.7284090909090919</v>
      </c>
      <c r="AA1202" s="19">
        <f t="shared" si="133"/>
        <v>17.185227272727278</v>
      </c>
      <c r="AB1202" s="19" t="s">
        <v>8887</v>
      </c>
    </row>
    <row r="1203" spans="1:28" x14ac:dyDescent="0.35">
      <c r="A1203" t="s">
        <v>1562</v>
      </c>
      <c r="B1203" t="s">
        <v>4474</v>
      </c>
      <c r="C1203" t="s">
        <v>4475</v>
      </c>
      <c r="D1203" s="1">
        <v>44817</v>
      </c>
      <c r="E1203">
        <f t="shared" si="130"/>
        <v>18</v>
      </c>
      <c r="F1203" t="s">
        <v>1569</v>
      </c>
      <c r="G1203">
        <v>600</v>
      </c>
      <c r="H1203">
        <f t="shared" si="127"/>
        <v>60</v>
      </c>
      <c r="I1203" t="s">
        <v>7</v>
      </c>
      <c r="J1203" t="s">
        <v>8</v>
      </c>
      <c r="L1203" t="s">
        <v>1569</v>
      </c>
      <c r="M1203" s="5" t="s">
        <v>16</v>
      </c>
      <c r="N1203" t="s">
        <v>4476</v>
      </c>
      <c r="O1203" t="s">
        <v>4477</v>
      </c>
      <c r="P1203" t="s">
        <v>557</v>
      </c>
      <c r="Q1203">
        <v>3</v>
      </c>
      <c r="R1203">
        <f t="shared" si="131"/>
        <v>2019</v>
      </c>
      <c r="S1203" t="s">
        <v>8</v>
      </c>
      <c r="T1203" t="s">
        <v>8</v>
      </c>
      <c r="U1203" t="s">
        <v>9090</v>
      </c>
      <c r="V1203">
        <f>VLOOKUP(P1203,'PBT Tag Rates'!$B$5:$E$34,4,FALSE)</f>
        <v>0.95971980899999998</v>
      </c>
      <c r="W1203">
        <v>1</v>
      </c>
      <c r="X1203" s="16">
        <f>IFERROR(LOOKUP(H1203,{30,43,48,53,58,63,68,73,78,83,88,93,97},{42,47,52,57,62,67,72,77,82,87,92,99,100}),999)</f>
        <v>62</v>
      </c>
      <c r="Y1203" s="19">
        <f t="shared" si="129"/>
        <v>5.6818181818181825</v>
      </c>
      <c r="Z1203" s="19">
        <f t="shared" si="132"/>
        <v>5.7284090909090919</v>
      </c>
      <c r="AA1203" s="19">
        <f t="shared" si="133"/>
        <v>17.185227272727278</v>
      </c>
      <c r="AB1203" s="19" t="s">
        <v>8887</v>
      </c>
    </row>
    <row r="1204" spans="1:28" x14ac:dyDescent="0.35">
      <c r="A1204" t="s">
        <v>1562</v>
      </c>
      <c r="B1204" t="s">
        <v>4478</v>
      </c>
      <c r="C1204" t="s">
        <v>4479</v>
      </c>
      <c r="D1204" s="1">
        <v>44817</v>
      </c>
      <c r="E1204">
        <f t="shared" si="130"/>
        <v>18</v>
      </c>
      <c r="F1204" t="s">
        <v>16</v>
      </c>
      <c r="G1204">
        <v>710</v>
      </c>
      <c r="H1204">
        <f t="shared" si="127"/>
        <v>71</v>
      </c>
      <c r="I1204" t="s">
        <v>7</v>
      </c>
      <c r="J1204" t="s">
        <v>8</v>
      </c>
      <c r="L1204" t="s">
        <v>16</v>
      </c>
      <c r="M1204" t="str">
        <f t="shared" si="128"/>
        <v>F</v>
      </c>
      <c r="N1204" t="s">
        <v>4480</v>
      </c>
      <c r="O1204" t="s">
        <v>4481</v>
      </c>
      <c r="P1204" t="s">
        <v>557</v>
      </c>
      <c r="Q1204">
        <v>3</v>
      </c>
      <c r="R1204">
        <f t="shared" si="131"/>
        <v>2019</v>
      </c>
      <c r="S1204" t="s">
        <v>8</v>
      </c>
      <c r="T1204" t="s">
        <v>8</v>
      </c>
      <c r="U1204" t="s">
        <v>9090</v>
      </c>
      <c r="V1204">
        <f>VLOOKUP(P1204,'PBT Tag Rates'!$B$5:$E$34,4,FALSE)</f>
        <v>0.95971980899999998</v>
      </c>
      <c r="W1204">
        <v>1</v>
      </c>
      <c r="X1204" s="16">
        <f>IFERROR(LOOKUP(H1204,{30,43,48,53,58,63,68,73,78,83,88,93,97},{42,47,52,57,62,67,72,77,82,87,92,99,100}),999)</f>
        <v>72</v>
      </c>
      <c r="Y1204" s="19">
        <f t="shared" si="129"/>
        <v>5.6818181818181825</v>
      </c>
      <c r="Z1204" s="19">
        <f t="shared" si="132"/>
        <v>5.7284090909090919</v>
      </c>
      <c r="AA1204" s="19">
        <f t="shared" si="133"/>
        <v>17.185227272727278</v>
      </c>
      <c r="AB1204" s="19" t="s">
        <v>8887</v>
      </c>
    </row>
    <row r="1205" spans="1:28" x14ac:dyDescent="0.35">
      <c r="A1205" t="s">
        <v>1562</v>
      </c>
      <c r="B1205" t="s">
        <v>4482</v>
      </c>
      <c r="C1205" t="s">
        <v>4483</v>
      </c>
      <c r="D1205" s="1">
        <v>44817</v>
      </c>
      <c r="E1205">
        <f t="shared" si="130"/>
        <v>18</v>
      </c>
      <c r="F1205" t="s">
        <v>16</v>
      </c>
      <c r="G1205">
        <v>780</v>
      </c>
      <c r="H1205">
        <f t="shared" si="127"/>
        <v>78</v>
      </c>
      <c r="I1205" t="s">
        <v>7</v>
      </c>
      <c r="J1205" t="s">
        <v>8</v>
      </c>
      <c r="L1205" t="s">
        <v>16</v>
      </c>
      <c r="M1205" t="str">
        <f t="shared" si="128"/>
        <v>F</v>
      </c>
      <c r="N1205" t="s">
        <v>8</v>
      </c>
      <c r="O1205" t="s">
        <v>8</v>
      </c>
      <c r="P1205" t="s">
        <v>11</v>
      </c>
      <c r="Q1205" t="s">
        <v>8</v>
      </c>
      <c r="R1205" t="str">
        <f t="shared" si="131"/>
        <v>U</v>
      </c>
      <c r="S1205" t="s">
        <v>12</v>
      </c>
      <c r="T1205">
        <v>0.999999999999999</v>
      </c>
      <c r="U1205" t="s">
        <v>11</v>
      </c>
      <c r="V1205" t="e">
        <f>VLOOKUP(P1205,'PBT Tag Rates'!$B$5:$E$34,4,FALSE)</f>
        <v>#N/A</v>
      </c>
      <c r="W1205">
        <v>1</v>
      </c>
      <c r="X1205" s="16">
        <f>IFERROR(LOOKUP(H1205,{30,43,48,53,58,63,68,73,78,83,88,93,97},{42,47,52,57,62,67,72,77,82,87,92,99,100}),999)</f>
        <v>82</v>
      </c>
      <c r="Y1205" s="19">
        <f t="shared" si="129"/>
        <v>5.6818181818181825</v>
      </c>
      <c r="Z1205" s="19">
        <f t="shared" si="132"/>
        <v>5.7284090909090919</v>
      </c>
      <c r="AA1205" s="19">
        <f t="shared" si="133"/>
        <v>17.185227272727278</v>
      </c>
      <c r="AB1205" s="19" t="s">
        <v>8887</v>
      </c>
    </row>
    <row r="1206" spans="1:28" x14ac:dyDescent="0.35">
      <c r="A1206" t="s">
        <v>1562</v>
      </c>
      <c r="B1206" t="s">
        <v>4484</v>
      </c>
      <c r="C1206" t="s">
        <v>4485</v>
      </c>
      <c r="D1206" s="1">
        <v>44817</v>
      </c>
      <c r="E1206">
        <f t="shared" si="130"/>
        <v>18</v>
      </c>
      <c r="F1206" t="s">
        <v>1569</v>
      </c>
      <c r="G1206">
        <v>650</v>
      </c>
      <c r="H1206">
        <f t="shared" si="127"/>
        <v>65</v>
      </c>
      <c r="I1206" t="s">
        <v>7</v>
      </c>
      <c r="J1206" t="s">
        <v>8</v>
      </c>
      <c r="L1206" t="s">
        <v>6</v>
      </c>
      <c r="M1206" t="str">
        <f t="shared" si="128"/>
        <v>M</v>
      </c>
      <c r="N1206" t="s">
        <v>1276</v>
      </c>
      <c r="O1206" t="s">
        <v>1277</v>
      </c>
      <c r="P1206" t="s">
        <v>557</v>
      </c>
      <c r="Q1206">
        <v>3</v>
      </c>
      <c r="R1206">
        <f t="shared" si="131"/>
        <v>2019</v>
      </c>
      <c r="S1206" t="s">
        <v>8</v>
      </c>
      <c r="T1206" t="s">
        <v>8</v>
      </c>
      <c r="U1206" t="s">
        <v>9090</v>
      </c>
      <c r="V1206">
        <f>VLOOKUP(P1206,'PBT Tag Rates'!$B$5:$E$34,4,FALSE)</f>
        <v>0.95971980899999998</v>
      </c>
      <c r="W1206">
        <v>1</v>
      </c>
      <c r="X1206" s="16">
        <f>IFERROR(LOOKUP(H1206,{30,43,48,53,58,63,68,73,78,83,88,93,97},{42,47,52,57,62,67,72,77,82,87,92,99,100}),999)</f>
        <v>67</v>
      </c>
      <c r="Y1206" s="19">
        <f t="shared" si="129"/>
        <v>5.6818181818181825</v>
      </c>
      <c r="Z1206" s="19">
        <f t="shared" si="132"/>
        <v>5.7284090909090919</v>
      </c>
      <c r="AA1206" s="19">
        <f t="shared" si="133"/>
        <v>17.185227272727278</v>
      </c>
      <c r="AB1206" s="19" t="s">
        <v>8887</v>
      </c>
    </row>
    <row r="1207" spans="1:28" x14ac:dyDescent="0.35">
      <c r="A1207" t="s">
        <v>1562</v>
      </c>
      <c r="B1207" t="s">
        <v>4486</v>
      </c>
      <c r="C1207" t="s">
        <v>4487</v>
      </c>
      <c r="D1207" s="1">
        <v>44817</v>
      </c>
      <c r="E1207">
        <f t="shared" si="130"/>
        <v>18</v>
      </c>
      <c r="F1207" t="s">
        <v>1569</v>
      </c>
      <c r="G1207">
        <v>590</v>
      </c>
      <c r="H1207">
        <f t="shared" si="127"/>
        <v>59</v>
      </c>
      <c r="I1207" t="s">
        <v>9</v>
      </c>
      <c r="J1207">
        <v>1</v>
      </c>
      <c r="L1207" t="s">
        <v>6</v>
      </c>
      <c r="M1207" t="str">
        <f t="shared" si="128"/>
        <v>M</v>
      </c>
      <c r="N1207" t="s">
        <v>1136</v>
      </c>
      <c r="O1207" t="s">
        <v>3346</v>
      </c>
      <c r="P1207" t="s">
        <v>557</v>
      </c>
      <c r="Q1207">
        <v>3</v>
      </c>
      <c r="R1207">
        <f t="shared" si="131"/>
        <v>2019</v>
      </c>
      <c r="S1207" t="s">
        <v>8</v>
      </c>
      <c r="T1207" t="s">
        <v>8</v>
      </c>
      <c r="U1207" t="s">
        <v>9088</v>
      </c>
      <c r="V1207">
        <f>VLOOKUP(P1207,'PBT Tag Rates'!$B$5:$E$34,4,FALSE)</f>
        <v>0.95971980899999998</v>
      </c>
      <c r="W1207">
        <v>1</v>
      </c>
      <c r="X1207" s="16">
        <f>IFERROR(LOOKUP(H1207,{30,43,48,53,58,63,68,73,78,83,88,93,97},{42,47,52,57,62,67,72,77,82,87,92,99,100}),999)</f>
        <v>62</v>
      </c>
      <c r="Y1207" s="19">
        <f t="shared" si="129"/>
        <v>5.6818181818181825</v>
      </c>
      <c r="Z1207" s="19">
        <f t="shared" si="132"/>
        <v>5.7284090909090919</v>
      </c>
      <c r="AA1207" s="19">
        <f t="shared" si="133"/>
        <v>17.185227272727278</v>
      </c>
      <c r="AB1207" s="19" t="s">
        <v>8887</v>
      </c>
    </row>
    <row r="1208" spans="1:28" x14ac:dyDescent="0.35">
      <c r="A1208" t="s">
        <v>1562</v>
      </c>
      <c r="B1208" t="s">
        <v>4488</v>
      </c>
      <c r="C1208" t="s">
        <v>4489</v>
      </c>
      <c r="D1208" s="1">
        <v>44817</v>
      </c>
      <c r="E1208">
        <f t="shared" si="130"/>
        <v>18</v>
      </c>
      <c r="F1208" t="s">
        <v>1569</v>
      </c>
      <c r="G1208">
        <v>570</v>
      </c>
      <c r="H1208">
        <f t="shared" si="127"/>
        <v>57</v>
      </c>
      <c r="I1208" t="s">
        <v>7</v>
      </c>
      <c r="J1208" t="s">
        <v>8</v>
      </c>
      <c r="L1208" t="s">
        <v>6</v>
      </c>
      <c r="M1208" t="str">
        <f t="shared" si="128"/>
        <v>M</v>
      </c>
      <c r="N1208" t="s">
        <v>4490</v>
      </c>
      <c r="O1208" t="s">
        <v>4491</v>
      </c>
      <c r="P1208" t="s">
        <v>702</v>
      </c>
      <c r="Q1208">
        <v>3</v>
      </c>
      <c r="R1208">
        <f t="shared" si="131"/>
        <v>2019</v>
      </c>
      <c r="S1208" t="s">
        <v>8</v>
      </c>
      <c r="T1208" t="s">
        <v>8</v>
      </c>
      <c r="U1208" t="s">
        <v>8975</v>
      </c>
      <c r="V1208">
        <f>VLOOKUP(P1208,'PBT Tag Rates'!$B$5:$E$34,4,FALSE)</f>
        <v>0.99705232300000002</v>
      </c>
      <c r="W1208">
        <v>1</v>
      </c>
      <c r="X1208" s="16">
        <f>IFERROR(LOOKUP(H1208,{30,43,48,53,58,63,68,73,78,83,88,93,97},{42,47,52,57,62,67,72,77,82,87,92,99,100}),999)</f>
        <v>57</v>
      </c>
      <c r="Y1208" s="19">
        <f t="shared" si="129"/>
        <v>5.6818181818181825</v>
      </c>
      <c r="Z1208" s="19">
        <f t="shared" si="132"/>
        <v>5.7284090909090919</v>
      </c>
      <c r="AA1208" s="19">
        <f t="shared" si="133"/>
        <v>17.185227272727278</v>
      </c>
      <c r="AB1208" s="19" t="s">
        <v>8887</v>
      </c>
    </row>
    <row r="1209" spans="1:28" x14ac:dyDescent="0.35">
      <c r="A1209" t="s">
        <v>1562</v>
      </c>
      <c r="B1209" t="s">
        <v>4492</v>
      </c>
      <c r="C1209" t="s">
        <v>4493</v>
      </c>
      <c r="D1209" s="1">
        <v>44817</v>
      </c>
      <c r="E1209">
        <f t="shared" si="130"/>
        <v>18</v>
      </c>
      <c r="F1209" t="s">
        <v>1569</v>
      </c>
      <c r="G1209">
        <v>630</v>
      </c>
      <c r="H1209">
        <f t="shared" si="127"/>
        <v>63</v>
      </c>
      <c r="I1209" t="s">
        <v>7</v>
      </c>
      <c r="J1209" t="s">
        <v>8</v>
      </c>
      <c r="L1209" t="s">
        <v>6</v>
      </c>
      <c r="M1209" t="str">
        <f t="shared" si="128"/>
        <v>M</v>
      </c>
      <c r="N1209" t="s">
        <v>4494</v>
      </c>
      <c r="O1209" t="s">
        <v>4495</v>
      </c>
      <c r="P1209" t="s">
        <v>557</v>
      </c>
      <c r="Q1209">
        <v>3</v>
      </c>
      <c r="R1209">
        <f t="shared" si="131"/>
        <v>2019</v>
      </c>
      <c r="S1209" t="s">
        <v>8</v>
      </c>
      <c r="T1209" t="s">
        <v>8</v>
      </c>
      <c r="U1209" t="s">
        <v>9090</v>
      </c>
      <c r="V1209">
        <f>VLOOKUP(P1209,'PBT Tag Rates'!$B$5:$E$34,4,FALSE)</f>
        <v>0.95971980899999998</v>
      </c>
      <c r="W1209">
        <v>1</v>
      </c>
      <c r="X1209" s="16">
        <f>IFERROR(LOOKUP(H1209,{30,43,48,53,58,63,68,73,78,83,88,93,97},{42,47,52,57,62,67,72,77,82,87,92,99,100}),999)</f>
        <v>67</v>
      </c>
      <c r="Y1209" s="19">
        <f t="shared" si="129"/>
        <v>5.6818181818181825</v>
      </c>
      <c r="Z1209" s="19">
        <f t="shared" si="132"/>
        <v>5.7284090909090919</v>
      </c>
      <c r="AA1209" s="19">
        <f t="shared" si="133"/>
        <v>17.185227272727278</v>
      </c>
      <c r="AB1209" s="19" t="s">
        <v>8887</v>
      </c>
    </row>
    <row r="1210" spans="1:28" x14ac:dyDescent="0.35">
      <c r="A1210" t="s">
        <v>1562</v>
      </c>
      <c r="B1210" t="s">
        <v>4496</v>
      </c>
      <c r="C1210" t="s">
        <v>4497</v>
      </c>
      <c r="D1210" s="1">
        <v>44817</v>
      </c>
      <c r="E1210">
        <f t="shared" si="130"/>
        <v>18</v>
      </c>
      <c r="F1210" t="s">
        <v>6</v>
      </c>
      <c r="G1210">
        <v>580</v>
      </c>
      <c r="H1210">
        <f t="shared" si="127"/>
        <v>58</v>
      </c>
      <c r="I1210" t="s">
        <v>9</v>
      </c>
      <c r="J1210">
        <v>1</v>
      </c>
      <c r="L1210" t="s">
        <v>6</v>
      </c>
      <c r="M1210" t="str">
        <f t="shared" si="128"/>
        <v>M</v>
      </c>
      <c r="N1210" t="s">
        <v>1270</v>
      </c>
      <c r="O1210" t="s">
        <v>1271</v>
      </c>
      <c r="P1210" t="s">
        <v>19</v>
      </c>
      <c r="Q1210">
        <v>4</v>
      </c>
      <c r="R1210">
        <f t="shared" si="131"/>
        <v>2018</v>
      </c>
      <c r="S1210" t="s">
        <v>8</v>
      </c>
      <c r="T1210" t="s">
        <v>8</v>
      </c>
      <c r="U1210" t="s">
        <v>9007</v>
      </c>
      <c r="V1210">
        <f>VLOOKUP(P1210,'PBT Tag Rates'!$B$5:$E$34,4,FALSE)</f>
        <v>0.80551598400000002</v>
      </c>
      <c r="W1210">
        <v>1</v>
      </c>
      <c r="X1210" s="16">
        <f>IFERROR(LOOKUP(H1210,{30,43,48,53,58,63,68,73,78,83,88,93,97},{42,47,52,57,62,67,72,77,82,87,92,99,100}),999)</f>
        <v>62</v>
      </c>
      <c r="Y1210" s="19">
        <f t="shared" si="129"/>
        <v>5.6818181818181825</v>
      </c>
      <c r="Z1210" s="19">
        <f t="shared" si="132"/>
        <v>5.7284090909090919</v>
      </c>
      <c r="AA1210" s="19">
        <f t="shared" si="133"/>
        <v>17.185227272727278</v>
      </c>
      <c r="AB1210" s="19" t="s">
        <v>8886</v>
      </c>
    </row>
    <row r="1211" spans="1:28" x14ac:dyDescent="0.35">
      <c r="A1211" t="s">
        <v>1562</v>
      </c>
      <c r="B1211" t="s">
        <v>4498</v>
      </c>
      <c r="C1211" t="s">
        <v>4499</v>
      </c>
      <c r="D1211" s="1">
        <v>44817</v>
      </c>
      <c r="E1211">
        <f t="shared" si="130"/>
        <v>18</v>
      </c>
      <c r="F1211" t="s">
        <v>1569</v>
      </c>
      <c r="G1211">
        <v>630</v>
      </c>
      <c r="H1211">
        <f t="shared" si="127"/>
        <v>63</v>
      </c>
      <c r="I1211" t="s">
        <v>9</v>
      </c>
      <c r="J1211">
        <v>1</v>
      </c>
      <c r="L1211" t="s">
        <v>16</v>
      </c>
      <c r="M1211" t="str">
        <f t="shared" si="128"/>
        <v>F</v>
      </c>
      <c r="N1211" t="s">
        <v>1047</v>
      </c>
      <c r="O1211" t="s">
        <v>1292</v>
      </c>
      <c r="P1211" t="s">
        <v>557</v>
      </c>
      <c r="Q1211">
        <v>3</v>
      </c>
      <c r="R1211">
        <f t="shared" si="131"/>
        <v>2019</v>
      </c>
      <c r="S1211" t="s">
        <v>8</v>
      </c>
      <c r="T1211" t="s">
        <v>8</v>
      </c>
      <c r="U1211" t="s">
        <v>9090</v>
      </c>
      <c r="V1211">
        <f>VLOOKUP(P1211,'PBT Tag Rates'!$B$5:$E$34,4,FALSE)</f>
        <v>0.95971980899999998</v>
      </c>
      <c r="W1211">
        <v>1</v>
      </c>
      <c r="X1211" s="16">
        <f>IFERROR(LOOKUP(H1211,{30,43,48,53,58,63,68,73,78,83,88,93,97},{42,47,52,57,62,67,72,77,82,87,92,99,100}),999)</f>
        <v>67</v>
      </c>
      <c r="Y1211" s="19">
        <f t="shared" si="129"/>
        <v>5.6818181818181825</v>
      </c>
      <c r="Z1211" s="19">
        <f t="shared" si="132"/>
        <v>5.7284090909090919</v>
      </c>
      <c r="AA1211" s="19">
        <f t="shared" si="133"/>
        <v>17.185227272727278</v>
      </c>
      <c r="AB1211" s="19" t="s">
        <v>8887</v>
      </c>
    </row>
    <row r="1212" spans="1:28" x14ac:dyDescent="0.35">
      <c r="A1212" t="s">
        <v>1562</v>
      </c>
      <c r="B1212" t="s">
        <v>4500</v>
      </c>
      <c r="C1212" t="s">
        <v>4501</v>
      </c>
      <c r="D1212" s="1">
        <v>44817</v>
      </c>
      <c r="E1212">
        <f t="shared" si="130"/>
        <v>18</v>
      </c>
      <c r="F1212" t="s">
        <v>1569</v>
      </c>
      <c r="G1212">
        <v>500</v>
      </c>
      <c r="H1212">
        <f t="shared" si="127"/>
        <v>50</v>
      </c>
      <c r="I1212" t="s">
        <v>7</v>
      </c>
      <c r="J1212" t="s">
        <v>8</v>
      </c>
      <c r="L1212" t="s">
        <v>6</v>
      </c>
      <c r="M1212" t="str">
        <f t="shared" si="128"/>
        <v>M</v>
      </c>
      <c r="N1212" t="s">
        <v>1154</v>
      </c>
      <c r="O1212" t="s">
        <v>1155</v>
      </c>
      <c r="P1212" t="s">
        <v>557</v>
      </c>
      <c r="Q1212">
        <v>3</v>
      </c>
      <c r="R1212">
        <f t="shared" si="131"/>
        <v>2019</v>
      </c>
      <c r="S1212" t="s">
        <v>8</v>
      </c>
      <c r="T1212" t="s">
        <v>8</v>
      </c>
      <c r="U1212" t="s">
        <v>9086</v>
      </c>
      <c r="V1212">
        <f>VLOOKUP(P1212,'PBT Tag Rates'!$B$5:$E$34,4,FALSE)</f>
        <v>0.95971980899999998</v>
      </c>
      <c r="W1212">
        <v>1</v>
      </c>
      <c r="X1212" s="16">
        <f>IFERROR(LOOKUP(H1212,{30,43,48,53,58,63,68,73,78,83,88,93,97},{42,47,52,57,62,67,72,77,82,87,92,99,100}),999)</f>
        <v>52</v>
      </c>
      <c r="Y1212" s="19">
        <f t="shared" si="129"/>
        <v>5.6818181818181825</v>
      </c>
      <c r="Z1212" s="19">
        <f t="shared" si="132"/>
        <v>5.7284090909090919</v>
      </c>
      <c r="AA1212" s="19">
        <f t="shared" si="133"/>
        <v>17.185227272727278</v>
      </c>
      <c r="AB1212" s="19" t="s">
        <v>8887</v>
      </c>
    </row>
    <row r="1213" spans="1:28" x14ac:dyDescent="0.35">
      <c r="A1213" t="s">
        <v>1562</v>
      </c>
      <c r="B1213" t="s">
        <v>4502</v>
      </c>
      <c r="C1213" t="s">
        <v>4503</v>
      </c>
      <c r="D1213" s="1">
        <v>44817</v>
      </c>
      <c r="E1213">
        <f t="shared" si="130"/>
        <v>18</v>
      </c>
      <c r="F1213" t="s">
        <v>6</v>
      </c>
      <c r="G1213">
        <v>780</v>
      </c>
      <c r="H1213">
        <f t="shared" si="127"/>
        <v>78</v>
      </c>
      <c r="I1213" t="s">
        <v>7</v>
      </c>
      <c r="J1213" t="s">
        <v>8</v>
      </c>
      <c r="L1213" t="s">
        <v>6</v>
      </c>
      <c r="M1213" t="str">
        <f t="shared" si="128"/>
        <v>M</v>
      </c>
      <c r="N1213" t="s">
        <v>8</v>
      </c>
      <c r="O1213" t="s">
        <v>8</v>
      </c>
      <c r="P1213" t="s">
        <v>11</v>
      </c>
      <c r="Q1213" t="s">
        <v>8</v>
      </c>
      <c r="R1213" t="str">
        <f t="shared" si="131"/>
        <v>U</v>
      </c>
      <c r="S1213" t="s">
        <v>12</v>
      </c>
      <c r="T1213">
        <v>0.999999999999998</v>
      </c>
      <c r="U1213" t="s">
        <v>11</v>
      </c>
      <c r="V1213" t="e">
        <f>VLOOKUP(P1213,'PBT Tag Rates'!$B$5:$E$34,4,FALSE)</f>
        <v>#N/A</v>
      </c>
      <c r="W1213">
        <v>1</v>
      </c>
      <c r="X1213" s="16">
        <f>IFERROR(LOOKUP(H1213,{30,43,48,53,58,63,68,73,78,83,88,93,97},{42,47,52,57,62,67,72,77,82,87,92,99,100}),999)</f>
        <v>82</v>
      </c>
      <c r="Y1213" s="19">
        <f t="shared" si="129"/>
        <v>5.6818181818181825</v>
      </c>
      <c r="Z1213" s="19">
        <f t="shared" si="132"/>
        <v>5.7284090909090919</v>
      </c>
      <c r="AA1213" s="19">
        <f t="shared" si="133"/>
        <v>17.185227272727278</v>
      </c>
      <c r="AB1213" s="19" t="s">
        <v>8887</v>
      </c>
    </row>
    <row r="1214" spans="1:28" x14ac:dyDescent="0.35">
      <c r="A1214" t="s">
        <v>1562</v>
      </c>
      <c r="B1214" t="s">
        <v>4504</v>
      </c>
      <c r="C1214" t="s">
        <v>4505</v>
      </c>
      <c r="D1214" s="1">
        <v>44817</v>
      </c>
      <c r="E1214">
        <f t="shared" si="130"/>
        <v>18</v>
      </c>
      <c r="F1214" t="s">
        <v>16</v>
      </c>
      <c r="G1214">
        <v>780</v>
      </c>
      <c r="H1214">
        <f t="shared" si="127"/>
        <v>78</v>
      </c>
      <c r="I1214" t="s">
        <v>7</v>
      </c>
      <c r="J1214" t="s">
        <v>8</v>
      </c>
      <c r="L1214" t="s">
        <v>16</v>
      </c>
      <c r="M1214" t="str">
        <f t="shared" si="128"/>
        <v>F</v>
      </c>
      <c r="N1214" t="s">
        <v>32</v>
      </c>
      <c r="O1214" t="s">
        <v>4506</v>
      </c>
      <c r="P1214" t="s">
        <v>19</v>
      </c>
      <c r="Q1214">
        <v>4</v>
      </c>
      <c r="R1214">
        <f t="shared" si="131"/>
        <v>2018</v>
      </c>
      <c r="S1214" t="s">
        <v>8</v>
      </c>
      <c r="T1214" t="s">
        <v>8</v>
      </c>
      <c r="U1214" t="s">
        <v>9084</v>
      </c>
      <c r="V1214">
        <f>VLOOKUP(P1214,'PBT Tag Rates'!$B$5:$E$34,4,FALSE)</f>
        <v>0.80551598400000002</v>
      </c>
      <c r="W1214">
        <v>1</v>
      </c>
      <c r="X1214" s="16">
        <f>IFERROR(LOOKUP(H1214,{30,43,48,53,58,63,68,73,78,83,88,93,97},{42,47,52,57,62,67,72,77,82,87,92,99,100}),999)</f>
        <v>82</v>
      </c>
      <c r="Y1214" s="19">
        <f t="shared" si="129"/>
        <v>5.6818181818181825</v>
      </c>
      <c r="Z1214" s="19">
        <f t="shared" si="132"/>
        <v>5.7284090909090919</v>
      </c>
      <c r="AA1214" s="19">
        <f t="shared" si="133"/>
        <v>17.185227272727278</v>
      </c>
      <c r="AB1214" s="19" t="s">
        <v>8887</v>
      </c>
    </row>
    <row r="1215" spans="1:28" x14ac:dyDescent="0.35">
      <c r="A1215" t="s">
        <v>1562</v>
      </c>
      <c r="B1215" t="s">
        <v>4507</v>
      </c>
      <c r="C1215" t="s">
        <v>4508</v>
      </c>
      <c r="D1215" s="1">
        <v>44817</v>
      </c>
      <c r="E1215">
        <f t="shared" si="130"/>
        <v>18</v>
      </c>
      <c r="F1215" t="s">
        <v>16</v>
      </c>
      <c r="G1215">
        <v>680</v>
      </c>
      <c r="H1215">
        <f t="shared" si="127"/>
        <v>68</v>
      </c>
      <c r="I1215" t="s">
        <v>7</v>
      </c>
      <c r="J1215" t="s">
        <v>8</v>
      </c>
      <c r="L1215" t="s">
        <v>16</v>
      </c>
      <c r="M1215" t="str">
        <f t="shared" si="128"/>
        <v>F</v>
      </c>
      <c r="N1215" t="s">
        <v>2994</v>
      </c>
      <c r="O1215" t="s">
        <v>2995</v>
      </c>
      <c r="P1215" t="s">
        <v>557</v>
      </c>
      <c r="Q1215">
        <v>3</v>
      </c>
      <c r="R1215">
        <f t="shared" si="131"/>
        <v>2019</v>
      </c>
      <c r="S1215" t="s">
        <v>8</v>
      </c>
      <c r="T1215" t="s">
        <v>8</v>
      </c>
      <c r="U1215" t="s">
        <v>9006</v>
      </c>
      <c r="V1215">
        <f>VLOOKUP(P1215,'PBT Tag Rates'!$B$5:$E$34,4,FALSE)</f>
        <v>0.95971980899999998</v>
      </c>
      <c r="W1215">
        <v>1</v>
      </c>
      <c r="X1215" s="16">
        <f>IFERROR(LOOKUP(H1215,{30,43,48,53,58,63,68,73,78,83,88,93,97},{42,47,52,57,62,67,72,77,82,87,92,99,100}),999)</f>
        <v>72</v>
      </c>
      <c r="Y1215" s="19">
        <f t="shared" si="129"/>
        <v>5.6818181818181825</v>
      </c>
      <c r="Z1215" s="19">
        <f t="shared" si="132"/>
        <v>5.7284090909090919</v>
      </c>
      <c r="AA1215" s="19">
        <f t="shared" si="133"/>
        <v>17.185227272727278</v>
      </c>
      <c r="AB1215" s="19" t="s">
        <v>8886</v>
      </c>
    </row>
    <row r="1216" spans="1:28" x14ac:dyDescent="0.35">
      <c r="A1216" t="s">
        <v>1562</v>
      </c>
      <c r="B1216" t="s">
        <v>4509</v>
      </c>
      <c r="C1216" t="s">
        <v>4510</v>
      </c>
      <c r="D1216" s="1">
        <v>44817</v>
      </c>
      <c r="E1216">
        <f t="shared" si="130"/>
        <v>18</v>
      </c>
      <c r="F1216" t="s">
        <v>1569</v>
      </c>
      <c r="G1216">
        <v>620</v>
      </c>
      <c r="H1216">
        <f t="shared" si="127"/>
        <v>62</v>
      </c>
      <c r="I1216" t="s">
        <v>7</v>
      </c>
      <c r="J1216" t="s">
        <v>8</v>
      </c>
      <c r="L1216" t="s">
        <v>6</v>
      </c>
      <c r="M1216" t="str">
        <f t="shared" si="128"/>
        <v>M</v>
      </c>
      <c r="N1216" t="s">
        <v>2840</v>
      </c>
      <c r="O1216" t="s">
        <v>4511</v>
      </c>
      <c r="P1216" t="s">
        <v>557</v>
      </c>
      <c r="Q1216">
        <v>3</v>
      </c>
      <c r="R1216">
        <f t="shared" si="131"/>
        <v>2019</v>
      </c>
      <c r="S1216" t="s">
        <v>8</v>
      </c>
      <c r="T1216" t="s">
        <v>8</v>
      </c>
      <c r="U1216" t="s">
        <v>9006</v>
      </c>
      <c r="V1216">
        <f>VLOOKUP(P1216,'PBT Tag Rates'!$B$5:$E$34,4,FALSE)</f>
        <v>0.95971980899999998</v>
      </c>
      <c r="W1216">
        <v>1</v>
      </c>
      <c r="X1216" s="16">
        <f>IFERROR(LOOKUP(H1216,{30,43,48,53,58,63,68,73,78,83,88,93,97},{42,47,52,57,62,67,72,77,82,87,92,99,100}),999)</f>
        <v>62</v>
      </c>
      <c r="Y1216" s="19">
        <f t="shared" si="129"/>
        <v>5.6818181818181825</v>
      </c>
      <c r="Z1216" s="19">
        <f t="shared" si="132"/>
        <v>5.7284090909090919</v>
      </c>
      <c r="AA1216" s="19">
        <f t="shared" si="133"/>
        <v>17.185227272727278</v>
      </c>
      <c r="AB1216" s="19" t="s">
        <v>8886</v>
      </c>
    </row>
    <row r="1217" spans="1:28" x14ac:dyDescent="0.35">
      <c r="A1217" t="s">
        <v>1562</v>
      </c>
      <c r="B1217" t="s">
        <v>4512</v>
      </c>
      <c r="C1217" t="s">
        <v>4513</v>
      </c>
      <c r="D1217" s="1">
        <v>44817</v>
      </c>
      <c r="E1217">
        <f t="shared" si="130"/>
        <v>18</v>
      </c>
      <c r="F1217" t="s">
        <v>1569</v>
      </c>
      <c r="G1217">
        <v>560</v>
      </c>
      <c r="H1217">
        <f t="shared" si="127"/>
        <v>56</v>
      </c>
      <c r="I1217" t="s">
        <v>9</v>
      </c>
      <c r="J1217">
        <v>1</v>
      </c>
      <c r="L1217" t="s">
        <v>6</v>
      </c>
      <c r="M1217" t="str">
        <f t="shared" si="128"/>
        <v>M</v>
      </c>
      <c r="N1217" t="s">
        <v>4514</v>
      </c>
      <c r="O1217" t="s">
        <v>4515</v>
      </c>
      <c r="P1217" t="s">
        <v>19</v>
      </c>
      <c r="Q1217">
        <v>4</v>
      </c>
      <c r="R1217">
        <f t="shared" si="131"/>
        <v>2018</v>
      </c>
      <c r="S1217" t="s">
        <v>8</v>
      </c>
      <c r="T1217" t="s">
        <v>8</v>
      </c>
      <c r="U1217" t="s">
        <v>9007</v>
      </c>
      <c r="V1217">
        <f>VLOOKUP(P1217,'PBT Tag Rates'!$B$5:$E$34,4,FALSE)</f>
        <v>0.80551598400000002</v>
      </c>
      <c r="W1217">
        <v>1</v>
      </c>
      <c r="X1217" s="16">
        <f>IFERROR(LOOKUP(H1217,{30,43,48,53,58,63,68,73,78,83,88,93,97},{42,47,52,57,62,67,72,77,82,87,92,99,100}),999)</f>
        <v>57</v>
      </c>
      <c r="Y1217" s="19">
        <f t="shared" si="129"/>
        <v>5.6818181818181825</v>
      </c>
      <c r="Z1217" s="19">
        <f t="shared" si="132"/>
        <v>5.7284090909090919</v>
      </c>
      <c r="AA1217" s="19">
        <f t="shared" si="133"/>
        <v>17.185227272727278</v>
      </c>
      <c r="AB1217" s="19" t="s">
        <v>8886</v>
      </c>
    </row>
    <row r="1218" spans="1:28" x14ac:dyDescent="0.35">
      <c r="A1218" t="s">
        <v>1562</v>
      </c>
      <c r="B1218" t="s">
        <v>4516</v>
      </c>
      <c r="C1218" t="s">
        <v>4517</v>
      </c>
      <c r="D1218" s="1">
        <v>44817</v>
      </c>
      <c r="E1218">
        <f t="shared" si="130"/>
        <v>18</v>
      </c>
      <c r="F1218" t="s">
        <v>1569</v>
      </c>
      <c r="G1218">
        <v>650</v>
      </c>
      <c r="H1218">
        <f t="shared" si="127"/>
        <v>65</v>
      </c>
      <c r="I1218" t="s">
        <v>7</v>
      </c>
      <c r="J1218" t="s">
        <v>8</v>
      </c>
      <c r="L1218" t="s">
        <v>6</v>
      </c>
      <c r="M1218" t="str">
        <f t="shared" si="128"/>
        <v>M</v>
      </c>
      <c r="N1218" t="s">
        <v>8</v>
      </c>
      <c r="O1218" t="s">
        <v>8</v>
      </c>
      <c r="P1218" t="s">
        <v>11</v>
      </c>
      <c r="Q1218" t="s">
        <v>8</v>
      </c>
      <c r="R1218" t="str">
        <f t="shared" si="131"/>
        <v>U</v>
      </c>
      <c r="S1218" t="s">
        <v>12</v>
      </c>
      <c r="T1218">
        <v>1</v>
      </c>
      <c r="U1218" t="s">
        <v>11</v>
      </c>
      <c r="V1218" t="e">
        <f>VLOOKUP(P1218,'PBT Tag Rates'!$B$5:$E$34,4,FALSE)</f>
        <v>#N/A</v>
      </c>
      <c r="W1218">
        <v>1</v>
      </c>
      <c r="X1218" s="16">
        <f>IFERROR(LOOKUP(H1218,{30,43,48,53,58,63,68,73,78,83,88,93,97},{42,47,52,57,62,67,72,77,82,87,92,99,100}),999)</f>
        <v>67</v>
      </c>
      <c r="Y1218" s="19">
        <f t="shared" si="129"/>
        <v>5.6818181818181825</v>
      </c>
      <c r="Z1218" s="19">
        <f t="shared" si="132"/>
        <v>5.7284090909090919</v>
      </c>
      <c r="AA1218" s="19">
        <f t="shared" si="133"/>
        <v>17.185227272727278</v>
      </c>
      <c r="AB1218" s="19" t="s">
        <v>8887</v>
      </c>
    </row>
    <row r="1219" spans="1:28" x14ac:dyDescent="0.35">
      <c r="A1219" t="s">
        <v>1562</v>
      </c>
      <c r="B1219" t="s">
        <v>4518</v>
      </c>
      <c r="C1219" t="s">
        <v>4519</v>
      </c>
      <c r="D1219" s="1">
        <v>44817</v>
      </c>
      <c r="E1219">
        <f t="shared" si="130"/>
        <v>18</v>
      </c>
      <c r="F1219" t="s">
        <v>1569</v>
      </c>
      <c r="G1219">
        <v>700</v>
      </c>
      <c r="H1219">
        <f t="shared" si="127"/>
        <v>70</v>
      </c>
      <c r="I1219" t="s">
        <v>7</v>
      </c>
      <c r="J1219" t="s">
        <v>8</v>
      </c>
      <c r="L1219" t="s">
        <v>6</v>
      </c>
      <c r="M1219" t="str">
        <f t="shared" si="128"/>
        <v>M</v>
      </c>
      <c r="N1219" t="s">
        <v>2181</v>
      </c>
      <c r="O1219" t="s">
        <v>4520</v>
      </c>
      <c r="P1219" t="s">
        <v>557</v>
      </c>
      <c r="Q1219">
        <v>3</v>
      </c>
      <c r="R1219">
        <f t="shared" si="131"/>
        <v>2019</v>
      </c>
      <c r="S1219" t="s">
        <v>8</v>
      </c>
      <c r="T1219" t="s">
        <v>8</v>
      </c>
      <c r="U1219" t="s">
        <v>9084</v>
      </c>
      <c r="V1219">
        <f>VLOOKUP(P1219,'PBT Tag Rates'!$B$5:$E$34,4,FALSE)</f>
        <v>0.95971980899999998</v>
      </c>
      <c r="W1219">
        <v>1</v>
      </c>
      <c r="X1219" s="16">
        <f>IFERROR(LOOKUP(H1219,{30,43,48,53,58,63,68,73,78,83,88,93,97},{42,47,52,57,62,67,72,77,82,87,92,99,100}),999)</f>
        <v>72</v>
      </c>
      <c r="Y1219" s="19">
        <f t="shared" si="129"/>
        <v>5.6818181818181825</v>
      </c>
      <c r="Z1219" s="19">
        <f t="shared" si="132"/>
        <v>5.7284090909090919</v>
      </c>
      <c r="AA1219" s="19">
        <f t="shared" si="133"/>
        <v>17.185227272727278</v>
      </c>
      <c r="AB1219" s="19" t="s">
        <v>8887</v>
      </c>
    </row>
    <row r="1220" spans="1:28" x14ac:dyDescent="0.35">
      <c r="A1220" t="s">
        <v>1562</v>
      </c>
      <c r="B1220" t="s">
        <v>4521</v>
      </c>
      <c r="C1220" t="s">
        <v>4522</v>
      </c>
      <c r="D1220" s="1">
        <v>44817</v>
      </c>
      <c r="E1220">
        <f t="shared" si="130"/>
        <v>18</v>
      </c>
      <c r="F1220" t="s">
        <v>1569</v>
      </c>
      <c r="G1220">
        <v>630</v>
      </c>
      <c r="H1220">
        <f t="shared" si="127"/>
        <v>63</v>
      </c>
      <c r="I1220" t="s">
        <v>7</v>
      </c>
      <c r="J1220" t="s">
        <v>8</v>
      </c>
      <c r="L1220" t="s">
        <v>6</v>
      </c>
      <c r="M1220" t="str">
        <f t="shared" si="128"/>
        <v>M</v>
      </c>
      <c r="N1220" t="s">
        <v>3007</v>
      </c>
      <c r="O1220" t="s">
        <v>3166</v>
      </c>
      <c r="P1220" t="s">
        <v>557</v>
      </c>
      <c r="Q1220">
        <v>3</v>
      </c>
      <c r="R1220">
        <f t="shared" si="131"/>
        <v>2019</v>
      </c>
      <c r="S1220" t="s">
        <v>8</v>
      </c>
      <c r="T1220" t="s">
        <v>8</v>
      </c>
      <c r="U1220" t="s">
        <v>9086</v>
      </c>
      <c r="V1220">
        <f>VLOOKUP(P1220,'PBT Tag Rates'!$B$5:$E$34,4,FALSE)</f>
        <v>0.95971980899999998</v>
      </c>
      <c r="W1220">
        <v>1</v>
      </c>
      <c r="X1220" s="16">
        <f>IFERROR(LOOKUP(H1220,{30,43,48,53,58,63,68,73,78,83,88,93,97},{42,47,52,57,62,67,72,77,82,87,92,99,100}),999)</f>
        <v>67</v>
      </c>
      <c r="Y1220" s="19">
        <f t="shared" si="129"/>
        <v>5.6818181818181825</v>
      </c>
      <c r="Z1220" s="19">
        <f t="shared" si="132"/>
        <v>5.7284090909090919</v>
      </c>
      <c r="AA1220" s="19">
        <f t="shared" si="133"/>
        <v>17.185227272727278</v>
      </c>
      <c r="AB1220" s="19" t="s">
        <v>8887</v>
      </c>
    </row>
    <row r="1221" spans="1:28" x14ac:dyDescent="0.35">
      <c r="A1221" t="s">
        <v>1562</v>
      </c>
      <c r="B1221" t="s">
        <v>4523</v>
      </c>
      <c r="C1221" t="s">
        <v>4524</v>
      </c>
      <c r="D1221" s="1">
        <v>44817</v>
      </c>
      <c r="E1221">
        <f t="shared" si="130"/>
        <v>18</v>
      </c>
      <c r="F1221" t="s">
        <v>1569</v>
      </c>
      <c r="G1221">
        <v>510</v>
      </c>
      <c r="H1221">
        <f t="shared" si="127"/>
        <v>51</v>
      </c>
      <c r="I1221" t="s">
        <v>7</v>
      </c>
      <c r="J1221" t="s">
        <v>8</v>
      </c>
      <c r="L1221" t="s">
        <v>6</v>
      </c>
      <c r="M1221" t="str">
        <f t="shared" si="128"/>
        <v>M</v>
      </c>
      <c r="N1221" t="s">
        <v>3456</v>
      </c>
      <c r="O1221" t="s">
        <v>3728</v>
      </c>
      <c r="P1221" t="s">
        <v>557</v>
      </c>
      <c r="Q1221">
        <v>3</v>
      </c>
      <c r="R1221">
        <f t="shared" si="131"/>
        <v>2019</v>
      </c>
      <c r="S1221" t="s">
        <v>8</v>
      </c>
      <c r="T1221" t="s">
        <v>8</v>
      </c>
      <c r="U1221" t="s">
        <v>9086</v>
      </c>
      <c r="V1221">
        <f>VLOOKUP(P1221,'PBT Tag Rates'!$B$5:$E$34,4,FALSE)</f>
        <v>0.95971980899999998</v>
      </c>
      <c r="W1221">
        <v>1</v>
      </c>
      <c r="X1221" s="16">
        <f>IFERROR(LOOKUP(H1221,{30,43,48,53,58,63,68,73,78,83,88,93,97},{42,47,52,57,62,67,72,77,82,87,92,99,100}),999)</f>
        <v>52</v>
      </c>
      <c r="Y1221" s="19">
        <f t="shared" si="129"/>
        <v>5.6818181818181825</v>
      </c>
      <c r="Z1221" s="19">
        <f t="shared" si="132"/>
        <v>5.7284090909090919</v>
      </c>
      <c r="AA1221" s="19">
        <f t="shared" si="133"/>
        <v>17.185227272727278</v>
      </c>
      <c r="AB1221" s="19" t="s">
        <v>8887</v>
      </c>
    </row>
    <row r="1222" spans="1:28" x14ac:dyDescent="0.35">
      <c r="A1222" t="s">
        <v>1562</v>
      </c>
      <c r="B1222" t="s">
        <v>4525</v>
      </c>
      <c r="C1222" t="s">
        <v>4526</v>
      </c>
      <c r="D1222" s="1">
        <v>44817</v>
      </c>
      <c r="E1222">
        <f t="shared" si="130"/>
        <v>18</v>
      </c>
      <c r="F1222" t="s">
        <v>6</v>
      </c>
      <c r="G1222">
        <v>810</v>
      </c>
      <c r="H1222">
        <f t="shared" ref="H1222:H1285" si="134">G1222/10</f>
        <v>81</v>
      </c>
      <c r="I1222" t="s">
        <v>7</v>
      </c>
      <c r="J1222" t="s">
        <v>8</v>
      </c>
      <c r="L1222" t="s">
        <v>6</v>
      </c>
      <c r="M1222" t="str">
        <f t="shared" ref="M1222:M1285" si="135">IF(L1222="U",F1222,L1222)</f>
        <v>M</v>
      </c>
      <c r="N1222" t="s">
        <v>4527</v>
      </c>
      <c r="O1222" t="s">
        <v>4528</v>
      </c>
      <c r="P1222" t="s">
        <v>19</v>
      </c>
      <c r="Q1222">
        <v>4</v>
      </c>
      <c r="R1222">
        <f t="shared" si="131"/>
        <v>2018</v>
      </c>
      <c r="S1222" t="s">
        <v>8</v>
      </c>
      <c r="T1222" t="s">
        <v>8</v>
      </c>
      <c r="U1222" t="s">
        <v>8875</v>
      </c>
      <c r="V1222">
        <f>VLOOKUP(P1222,'PBT Tag Rates'!$B$5:$E$34,4,FALSE)</f>
        <v>0.80551598400000002</v>
      </c>
      <c r="W1222">
        <v>1</v>
      </c>
      <c r="X1222" s="16">
        <f>IFERROR(LOOKUP(H1222,{30,43,48,53,58,63,68,73,78,83,88,93,97},{42,47,52,57,62,67,72,77,82,87,92,99,100}),999)</f>
        <v>82</v>
      </c>
      <c r="Y1222" s="19">
        <f t="shared" ref="Y1222:Y1285" si="136">IF(D1222&lt;$D$3,W1222/$Y$3,W1222/$Y$4)</f>
        <v>5.6818181818181825</v>
      </c>
      <c r="Z1222" s="19">
        <f t="shared" si="132"/>
        <v>5.7284090909090919</v>
      </c>
      <c r="AA1222" s="19">
        <f t="shared" si="133"/>
        <v>17.185227272727278</v>
      </c>
      <c r="AB1222" s="19" t="s">
        <v>8886</v>
      </c>
    </row>
    <row r="1223" spans="1:28" x14ac:dyDescent="0.35">
      <c r="A1223" t="s">
        <v>1562</v>
      </c>
      <c r="B1223" t="s">
        <v>4529</v>
      </c>
      <c r="C1223" t="s">
        <v>4530</v>
      </c>
      <c r="D1223" s="1">
        <v>44817</v>
      </c>
      <c r="E1223">
        <f t="shared" ref="E1223:E1286" si="137">IF(D1223&lt;=$D$3,60,18)</f>
        <v>18</v>
      </c>
      <c r="F1223" t="s">
        <v>16</v>
      </c>
      <c r="G1223">
        <v>740</v>
      </c>
      <c r="H1223">
        <f t="shared" si="134"/>
        <v>74</v>
      </c>
      <c r="I1223" t="s">
        <v>7</v>
      </c>
      <c r="J1223" t="s">
        <v>8</v>
      </c>
      <c r="L1223" t="s">
        <v>16</v>
      </c>
      <c r="M1223" t="str">
        <f t="shared" si="135"/>
        <v>F</v>
      </c>
      <c r="N1223" t="s">
        <v>8</v>
      </c>
      <c r="O1223" t="s">
        <v>8</v>
      </c>
      <c r="P1223" t="s">
        <v>11</v>
      </c>
      <c r="Q1223" t="s">
        <v>8</v>
      </c>
      <c r="R1223" t="str">
        <f t="shared" ref="R1223:R1286" si="138">IFERROR($R$3-Q1223,"U")</f>
        <v>U</v>
      </c>
      <c r="S1223" t="s">
        <v>12</v>
      </c>
      <c r="T1223">
        <v>0.999999999999997</v>
      </c>
      <c r="U1223" t="s">
        <v>11</v>
      </c>
      <c r="V1223" t="e">
        <f>VLOOKUP(P1223,'PBT Tag Rates'!$B$5:$E$34,4,FALSE)</f>
        <v>#N/A</v>
      </c>
      <c r="W1223">
        <v>1</v>
      </c>
      <c r="X1223" s="16">
        <f>IFERROR(LOOKUP(H1223,{30,43,48,53,58,63,68,73,78,83,88,93,97},{42,47,52,57,62,67,72,77,82,87,92,99,100}),999)</f>
        <v>77</v>
      </c>
      <c r="Y1223" s="19">
        <f t="shared" si="136"/>
        <v>5.6818181818181825</v>
      </c>
      <c r="Z1223" s="19">
        <f t="shared" ref="Z1223:Z1286" si="139">Y1223*(1+$Z$4)</f>
        <v>5.7284090909090919</v>
      </c>
      <c r="AA1223" s="19">
        <f t="shared" ref="AA1223:AA1286" si="140">IF(D1223&lt;$D$3,Z1223/$AA$3,Z1223/$AA$4)</f>
        <v>17.185227272727278</v>
      </c>
      <c r="AB1223" s="19" t="s">
        <v>8887</v>
      </c>
    </row>
    <row r="1224" spans="1:28" x14ac:dyDescent="0.35">
      <c r="A1224" t="s">
        <v>1562</v>
      </c>
      <c r="B1224" t="s">
        <v>4531</v>
      </c>
      <c r="C1224" t="s">
        <v>4532</v>
      </c>
      <c r="D1224" s="1">
        <v>44817</v>
      </c>
      <c r="E1224">
        <f t="shared" si="137"/>
        <v>18</v>
      </c>
      <c r="F1224" t="s">
        <v>1569</v>
      </c>
      <c r="G1224">
        <v>550</v>
      </c>
      <c r="H1224">
        <f t="shared" si="134"/>
        <v>55</v>
      </c>
      <c r="I1224" t="s">
        <v>7</v>
      </c>
      <c r="J1224" t="s">
        <v>8</v>
      </c>
      <c r="L1224" t="s">
        <v>6</v>
      </c>
      <c r="M1224" t="str">
        <f t="shared" si="135"/>
        <v>M</v>
      </c>
      <c r="N1224" t="s">
        <v>3741</v>
      </c>
      <c r="O1224" t="s">
        <v>3751</v>
      </c>
      <c r="P1224" t="s">
        <v>557</v>
      </c>
      <c r="Q1224">
        <v>3</v>
      </c>
      <c r="R1224">
        <f t="shared" si="138"/>
        <v>2019</v>
      </c>
      <c r="S1224" t="s">
        <v>8</v>
      </c>
      <c r="T1224" t="s">
        <v>8</v>
      </c>
      <c r="U1224" t="s">
        <v>9084</v>
      </c>
      <c r="V1224">
        <f>VLOOKUP(P1224,'PBT Tag Rates'!$B$5:$E$34,4,FALSE)</f>
        <v>0.95971980899999998</v>
      </c>
      <c r="W1224">
        <v>1</v>
      </c>
      <c r="X1224" s="16">
        <f>IFERROR(LOOKUP(H1224,{30,43,48,53,58,63,68,73,78,83,88,93,97},{42,47,52,57,62,67,72,77,82,87,92,99,100}),999)</f>
        <v>57</v>
      </c>
      <c r="Y1224" s="19">
        <f t="shared" si="136"/>
        <v>5.6818181818181825</v>
      </c>
      <c r="Z1224" s="19">
        <f t="shared" si="139"/>
        <v>5.7284090909090919</v>
      </c>
      <c r="AA1224" s="19">
        <f t="shared" si="140"/>
        <v>17.185227272727278</v>
      </c>
      <c r="AB1224" s="19" t="s">
        <v>8887</v>
      </c>
    </row>
    <row r="1225" spans="1:28" x14ac:dyDescent="0.35">
      <c r="A1225" t="s">
        <v>1562</v>
      </c>
      <c r="B1225" t="s">
        <v>4533</v>
      </c>
      <c r="C1225" t="s">
        <v>4534</v>
      </c>
      <c r="D1225" s="1">
        <v>44817</v>
      </c>
      <c r="E1225">
        <f t="shared" si="137"/>
        <v>18</v>
      </c>
      <c r="F1225" t="s">
        <v>1569</v>
      </c>
      <c r="G1225">
        <v>610</v>
      </c>
      <c r="H1225">
        <f t="shared" si="134"/>
        <v>61</v>
      </c>
      <c r="I1225" t="s">
        <v>7</v>
      </c>
      <c r="J1225" t="s">
        <v>8</v>
      </c>
      <c r="L1225" t="s">
        <v>6</v>
      </c>
      <c r="M1225" t="str">
        <f t="shared" si="135"/>
        <v>M</v>
      </c>
      <c r="N1225" t="s">
        <v>1171</v>
      </c>
      <c r="O1225" t="s">
        <v>1288</v>
      </c>
      <c r="P1225" t="s">
        <v>557</v>
      </c>
      <c r="Q1225">
        <v>3</v>
      </c>
      <c r="R1225">
        <f t="shared" si="138"/>
        <v>2019</v>
      </c>
      <c r="S1225" t="s">
        <v>8</v>
      </c>
      <c r="T1225" t="s">
        <v>8</v>
      </c>
      <c r="U1225" t="s">
        <v>9006</v>
      </c>
      <c r="V1225">
        <f>VLOOKUP(P1225,'PBT Tag Rates'!$B$5:$E$34,4,FALSE)</f>
        <v>0.95971980899999998</v>
      </c>
      <c r="W1225">
        <v>1</v>
      </c>
      <c r="X1225" s="16">
        <f>IFERROR(LOOKUP(H1225,{30,43,48,53,58,63,68,73,78,83,88,93,97},{42,47,52,57,62,67,72,77,82,87,92,99,100}),999)</f>
        <v>62</v>
      </c>
      <c r="Y1225" s="19">
        <f t="shared" si="136"/>
        <v>5.6818181818181825</v>
      </c>
      <c r="Z1225" s="19">
        <f t="shared" si="139"/>
        <v>5.7284090909090919</v>
      </c>
      <c r="AA1225" s="19">
        <f t="shared" si="140"/>
        <v>17.185227272727278</v>
      </c>
      <c r="AB1225" s="19" t="s">
        <v>8886</v>
      </c>
    </row>
    <row r="1226" spans="1:28" x14ac:dyDescent="0.35">
      <c r="A1226" t="s">
        <v>1562</v>
      </c>
      <c r="B1226" t="s">
        <v>4535</v>
      </c>
      <c r="C1226" t="s">
        <v>4536</v>
      </c>
      <c r="D1226" s="1">
        <v>44817</v>
      </c>
      <c r="E1226">
        <f t="shared" si="137"/>
        <v>18</v>
      </c>
      <c r="F1226" t="s">
        <v>16</v>
      </c>
      <c r="G1226">
        <v>740</v>
      </c>
      <c r="H1226">
        <f t="shared" si="134"/>
        <v>74</v>
      </c>
      <c r="I1226" t="s">
        <v>9</v>
      </c>
      <c r="J1226">
        <v>1</v>
      </c>
      <c r="L1226" t="s">
        <v>16</v>
      </c>
      <c r="M1226" t="str">
        <f t="shared" si="135"/>
        <v>F</v>
      </c>
      <c r="N1226" t="s">
        <v>125</v>
      </c>
      <c r="O1226" t="s">
        <v>4537</v>
      </c>
      <c r="P1226" t="s">
        <v>19</v>
      </c>
      <c r="Q1226">
        <v>4</v>
      </c>
      <c r="R1226">
        <f t="shared" si="138"/>
        <v>2018</v>
      </c>
      <c r="S1226" t="s">
        <v>8</v>
      </c>
      <c r="T1226" t="s">
        <v>8</v>
      </c>
      <c r="U1226" t="s">
        <v>9089</v>
      </c>
      <c r="V1226">
        <f>VLOOKUP(P1226,'PBT Tag Rates'!$B$5:$E$34,4,FALSE)</f>
        <v>0.80551598400000002</v>
      </c>
      <c r="W1226">
        <v>1</v>
      </c>
      <c r="X1226" s="16">
        <f>IFERROR(LOOKUP(H1226,{30,43,48,53,58,63,68,73,78,83,88,93,97},{42,47,52,57,62,67,72,77,82,87,92,99,100}),999)</f>
        <v>77</v>
      </c>
      <c r="Y1226" s="19">
        <f t="shared" si="136"/>
        <v>5.6818181818181825</v>
      </c>
      <c r="Z1226" s="19">
        <f t="shared" si="139"/>
        <v>5.7284090909090919</v>
      </c>
      <c r="AA1226" s="19">
        <f t="shared" si="140"/>
        <v>17.185227272727278</v>
      </c>
      <c r="AB1226" s="19" t="s">
        <v>8887</v>
      </c>
    </row>
    <row r="1227" spans="1:28" x14ac:dyDescent="0.35">
      <c r="A1227" t="s">
        <v>1562</v>
      </c>
      <c r="B1227" t="s">
        <v>4538</v>
      </c>
      <c r="C1227" t="s">
        <v>4539</v>
      </c>
      <c r="D1227" s="1">
        <v>44817</v>
      </c>
      <c r="E1227">
        <f t="shared" si="137"/>
        <v>18</v>
      </c>
      <c r="F1227" t="s">
        <v>1569</v>
      </c>
      <c r="G1227">
        <v>620</v>
      </c>
      <c r="H1227">
        <f t="shared" si="134"/>
        <v>62</v>
      </c>
      <c r="I1227" t="s">
        <v>9</v>
      </c>
      <c r="J1227">
        <v>1</v>
      </c>
      <c r="L1227" t="s">
        <v>6</v>
      </c>
      <c r="M1227" t="str">
        <f t="shared" si="135"/>
        <v>M</v>
      </c>
      <c r="N1227" t="s">
        <v>948</v>
      </c>
      <c r="O1227" t="s">
        <v>949</v>
      </c>
      <c r="P1227" t="s">
        <v>19</v>
      </c>
      <c r="Q1227">
        <v>4</v>
      </c>
      <c r="R1227">
        <f t="shared" si="138"/>
        <v>2018</v>
      </c>
      <c r="S1227" t="s">
        <v>8</v>
      </c>
      <c r="T1227" t="s">
        <v>8</v>
      </c>
      <c r="U1227" t="s">
        <v>9007</v>
      </c>
      <c r="V1227">
        <f>VLOOKUP(P1227,'PBT Tag Rates'!$B$5:$E$34,4,FALSE)</f>
        <v>0.80551598400000002</v>
      </c>
      <c r="W1227">
        <v>1</v>
      </c>
      <c r="X1227" s="16">
        <f>IFERROR(LOOKUP(H1227,{30,43,48,53,58,63,68,73,78,83,88,93,97},{42,47,52,57,62,67,72,77,82,87,92,99,100}),999)</f>
        <v>62</v>
      </c>
      <c r="Y1227" s="19">
        <f t="shared" si="136"/>
        <v>5.6818181818181825</v>
      </c>
      <c r="Z1227" s="19">
        <f t="shared" si="139"/>
        <v>5.7284090909090919</v>
      </c>
      <c r="AA1227" s="19">
        <f t="shared" si="140"/>
        <v>17.185227272727278</v>
      </c>
      <c r="AB1227" s="19" t="s">
        <v>8886</v>
      </c>
    </row>
    <row r="1228" spans="1:28" x14ac:dyDescent="0.35">
      <c r="A1228" t="s">
        <v>1562</v>
      </c>
      <c r="B1228" t="s">
        <v>4540</v>
      </c>
      <c r="C1228" t="s">
        <v>4541</v>
      </c>
      <c r="D1228" s="1">
        <v>44817</v>
      </c>
      <c r="E1228">
        <f t="shared" si="137"/>
        <v>18</v>
      </c>
      <c r="F1228" t="s">
        <v>16</v>
      </c>
      <c r="G1228">
        <v>800</v>
      </c>
      <c r="H1228">
        <f t="shared" si="134"/>
        <v>80</v>
      </c>
      <c r="I1228" t="s">
        <v>9</v>
      </c>
      <c r="J1228">
        <v>1</v>
      </c>
      <c r="L1228" t="s">
        <v>16</v>
      </c>
      <c r="M1228" t="str">
        <f t="shared" si="135"/>
        <v>F</v>
      </c>
      <c r="N1228" t="s">
        <v>72</v>
      </c>
      <c r="O1228" t="s">
        <v>73</v>
      </c>
      <c r="P1228" t="s">
        <v>19</v>
      </c>
      <c r="Q1228">
        <v>4</v>
      </c>
      <c r="R1228">
        <f t="shared" si="138"/>
        <v>2018</v>
      </c>
      <c r="S1228" t="s">
        <v>8</v>
      </c>
      <c r="T1228" t="s">
        <v>8</v>
      </c>
      <c r="U1228" t="s">
        <v>9089</v>
      </c>
      <c r="V1228">
        <f>VLOOKUP(P1228,'PBT Tag Rates'!$B$5:$E$34,4,FALSE)</f>
        <v>0.80551598400000002</v>
      </c>
      <c r="W1228">
        <v>1</v>
      </c>
      <c r="X1228" s="16">
        <f>IFERROR(LOOKUP(H1228,{30,43,48,53,58,63,68,73,78,83,88,93,97},{42,47,52,57,62,67,72,77,82,87,92,99,100}),999)</f>
        <v>82</v>
      </c>
      <c r="Y1228" s="19">
        <f t="shared" si="136"/>
        <v>5.6818181818181825</v>
      </c>
      <c r="Z1228" s="19">
        <f t="shared" si="139"/>
        <v>5.7284090909090919</v>
      </c>
      <c r="AA1228" s="19">
        <f t="shared" si="140"/>
        <v>17.185227272727278</v>
      </c>
      <c r="AB1228" s="19" t="s">
        <v>8887</v>
      </c>
    </row>
    <row r="1229" spans="1:28" x14ac:dyDescent="0.35">
      <c r="A1229" t="s">
        <v>1562</v>
      </c>
      <c r="B1229" t="s">
        <v>4542</v>
      </c>
      <c r="C1229" t="s">
        <v>4543</v>
      </c>
      <c r="D1229" s="1">
        <v>44817</v>
      </c>
      <c r="E1229">
        <f t="shared" si="137"/>
        <v>18</v>
      </c>
      <c r="F1229" t="s">
        <v>16</v>
      </c>
      <c r="G1229">
        <v>790</v>
      </c>
      <c r="H1229">
        <f t="shared" si="134"/>
        <v>79</v>
      </c>
      <c r="I1229" t="s">
        <v>7</v>
      </c>
      <c r="J1229" t="s">
        <v>8</v>
      </c>
      <c r="L1229" t="s">
        <v>16</v>
      </c>
      <c r="M1229" t="str">
        <f t="shared" si="135"/>
        <v>F</v>
      </c>
      <c r="N1229" t="s">
        <v>8</v>
      </c>
      <c r="O1229" t="s">
        <v>8</v>
      </c>
      <c r="P1229" t="s">
        <v>11</v>
      </c>
      <c r="Q1229" t="s">
        <v>8</v>
      </c>
      <c r="R1229" t="str">
        <f t="shared" si="138"/>
        <v>U</v>
      </c>
      <c r="S1229" t="s">
        <v>12</v>
      </c>
      <c r="T1229">
        <v>1</v>
      </c>
      <c r="U1229" t="s">
        <v>11</v>
      </c>
      <c r="V1229" t="e">
        <f>VLOOKUP(P1229,'PBT Tag Rates'!$B$5:$E$34,4,FALSE)</f>
        <v>#N/A</v>
      </c>
      <c r="W1229">
        <v>1</v>
      </c>
      <c r="X1229" s="16">
        <f>IFERROR(LOOKUP(H1229,{30,43,48,53,58,63,68,73,78,83,88,93,97},{42,47,52,57,62,67,72,77,82,87,92,99,100}),999)</f>
        <v>82</v>
      </c>
      <c r="Y1229" s="19">
        <f t="shared" si="136"/>
        <v>5.6818181818181825</v>
      </c>
      <c r="Z1229" s="19">
        <f t="shared" si="139"/>
        <v>5.7284090909090919</v>
      </c>
      <c r="AA1229" s="19">
        <f t="shared" si="140"/>
        <v>17.185227272727278</v>
      </c>
      <c r="AB1229" s="19" t="s">
        <v>8887</v>
      </c>
    </row>
    <row r="1230" spans="1:28" x14ac:dyDescent="0.35">
      <c r="A1230" t="s">
        <v>1562</v>
      </c>
      <c r="B1230" t="s">
        <v>4544</v>
      </c>
      <c r="C1230" t="s">
        <v>4545</v>
      </c>
      <c r="D1230" s="1">
        <v>44817</v>
      </c>
      <c r="E1230">
        <f t="shared" si="137"/>
        <v>18</v>
      </c>
      <c r="F1230" t="s">
        <v>1569</v>
      </c>
      <c r="G1230">
        <v>670</v>
      </c>
      <c r="H1230">
        <f t="shared" si="134"/>
        <v>67</v>
      </c>
      <c r="I1230" t="s">
        <v>7</v>
      </c>
      <c r="J1230" t="s">
        <v>8</v>
      </c>
      <c r="L1230" t="s">
        <v>16</v>
      </c>
      <c r="M1230" t="str">
        <f t="shared" si="135"/>
        <v>F</v>
      </c>
      <c r="N1230" t="s">
        <v>4406</v>
      </c>
      <c r="O1230" t="s">
        <v>4407</v>
      </c>
      <c r="P1230" t="s">
        <v>557</v>
      </c>
      <c r="Q1230">
        <v>3</v>
      </c>
      <c r="R1230">
        <f t="shared" si="138"/>
        <v>2019</v>
      </c>
      <c r="S1230" t="s">
        <v>8</v>
      </c>
      <c r="T1230" t="s">
        <v>8</v>
      </c>
      <c r="U1230" t="s">
        <v>9090</v>
      </c>
      <c r="V1230">
        <f>VLOOKUP(P1230,'PBT Tag Rates'!$B$5:$E$34,4,FALSE)</f>
        <v>0.95971980899999998</v>
      </c>
      <c r="W1230">
        <v>1</v>
      </c>
      <c r="X1230" s="16">
        <f>IFERROR(LOOKUP(H1230,{30,43,48,53,58,63,68,73,78,83,88,93,97},{42,47,52,57,62,67,72,77,82,87,92,99,100}),999)</f>
        <v>67</v>
      </c>
      <c r="Y1230" s="19">
        <f t="shared" si="136"/>
        <v>5.6818181818181825</v>
      </c>
      <c r="Z1230" s="19">
        <f t="shared" si="139"/>
        <v>5.7284090909090919</v>
      </c>
      <c r="AA1230" s="19">
        <f t="shared" si="140"/>
        <v>17.185227272727278</v>
      </c>
      <c r="AB1230" s="19" t="s">
        <v>8887</v>
      </c>
    </row>
    <row r="1231" spans="1:28" x14ac:dyDescent="0.35">
      <c r="A1231" t="s">
        <v>1562</v>
      </c>
      <c r="B1231" t="s">
        <v>4546</v>
      </c>
      <c r="C1231" t="s">
        <v>4547</v>
      </c>
      <c r="D1231" s="1">
        <v>44817</v>
      </c>
      <c r="E1231">
        <f t="shared" si="137"/>
        <v>18</v>
      </c>
      <c r="F1231" t="s">
        <v>6</v>
      </c>
      <c r="G1231">
        <v>720</v>
      </c>
      <c r="H1231">
        <f t="shared" si="134"/>
        <v>72</v>
      </c>
      <c r="I1231" t="s">
        <v>7</v>
      </c>
      <c r="J1231" t="s">
        <v>8</v>
      </c>
      <c r="L1231" t="s">
        <v>6</v>
      </c>
      <c r="M1231" t="str">
        <f t="shared" si="135"/>
        <v>M</v>
      </c>
      <c r="N1231" t="s">
        <v>8</v>
      </c>
      <c r="O1231" t="s">
        <v>8</v>
      </c>
      <c r="P1231" t="s">
        <v>11</v>
      </c>
      <c r="Q1231" t="s">
        <v>8</v>
      </c>
      <c r="R1231" t="str">
        <f t="shared" si="138"/>
        <v>U</v>
      </c>
      <c r="S1231" t="s">
        <v>12</v>
      </c>
      <c r="T1231">
        <v>0.999999999999998</v>
      </c>
      <c r="U1231" t="s">
        <v>11</v>
      </c>
      <c r="V1231" t="e">
        <f>VLOOKUP(P1231,'PBT Tag Rates'!$B$5:$E$34,4,FALSE)</f>
        <v>#N/A</v>
      </c>
      <c r="W1231">
        <v>1</v>
      </c>
      <c r="X1231" s="16">
        <f>IFERROR(LOOKUP(H1231,{30,43,48,53,58,63,68,73,78,83,88,93,97},{42,47,52,57,62,67,72,77,82,87,92,99,100}),999)</f>
        <v>72</v>
      </c>
      <c r="Y1231" s="19">
        <f t="shared" si="136"/>
        <v>5.6818181818181825</v>
      </c>
      <c r="Z1231" s="19">
        <f t="shared" si="139"/>
        <v>5.7284090909090919</v>
      </c>
      <c r="AA1231" s="19">
        <f t="shared" si="140"/>
        <v>17.185227272727278</v>
      </c>
      <c r="AB1231" s="19" t="s">
        <v>8887</v>
      </c>
    </row>
    <row r="1232" spans="1:28" x14ac:dyDescent="0.35">
      <c r="A1232" t="s">
        <v>1562</v>
      </c>
      <c r="B1232" t="s">
        <v>4548</v>
      </c>
      <c r="C1232" t="s">
        <v>4549</v>
      </c>
      <c r="D1232" s="1">
        <v>44817</v>
      </c>
      <c r="E1232">
        <f t="shared" si="137"/>
        <v>18</v>
      </c>
      <c r="F1232" t="s">
        <v>1569</v>
      </c>
      <c r="G1232">
        <v>610</v>
      </c>
      <c r="H1232">
        <f t="shared" si="134"/>
        <v>61</v>
      </c>
      <c r="I1232" t="s">
        <v>7</v>
      </c>
      <c r="J1232" t="s">
        <v>8</v>
      </c>
      <c r="L1232" t="s">
        <v>6</v>
      </c>
      <c r="M1232" t="str">
        <f t="shared" si="135"/>
        <v>M</v>
      </c>
      <c r="N1232" t="s">
        <v>746</v>
      </c>
      <c r="O1232" t="s">
        <v>827</v>
      </c>
      <c r="P1232" t="s">
        <v>557</v>
      </c>
      <c r="Q1232">
        <v>3</v>
      </c>
      <c r="R1232">
        <f t="shared" si="138"/>
        <v>2019</v>
      </c>
      <c r="S1232" t="s">
        <v>8</v>
      </c>
      <c r="T1232" t="s">
        <v>8</v>
      </c>
      <c r="U1232" t="s">
        <v>9090</v>
      </c>
      <c r="V1232">
        <f>VLOOKUP(P1232,'PBT Tag Rates'!$B$5:$E$34,4,FALSE)</f>
        <v>0.95971980899999998</v>
      </c>
      <c r="W1232">
        <v>1</v>
      </c>
      <c r="X1232" s="16">
        <f>IFERROR(LOOKUP(H1232,{30,43,48,53,58,63,68,73,78,83,88,93,97},{42,47,52,57,62,67,72,77,82,87,92,99,100}),999)</f>
        <v>62</v>
      </c>
      <c r="Y1232" s="19">
        <f t="shared" si="136"/>
        <v>5.6818181818181825</v>
      </c>
      <c r="Z1232" s="19">
        <f t="shared" si="139"/>
        <v>5.7284090909090919</v>
      </c>
      <c r="AA1232" s="19">
        <f t="shared" si="140"/>
        <v>17.185227272727278</v>
      </c>
      <c r="AB1232" s="19" t="s">
        <v>8887</v>
      </c>
    </row>
    <row r="1233" spans="1:28" x14ac:dyDescent="0.35">
      <c r="A1233" t="s">
        <v>1562</v>
      </c>
      <c r="B1233" t="s">
        <v>4550</v>
      </c>
      <c r="C1233" t="s">
        <v>4551</v>
      </c>
      <c r="D1233" s="1">
        <v>44817</v>
      </c>
      <c r="E1233">
        <f t="shared" si="137"/>
        <v>18</v>
      </c>
      <c r="F1233" t="s">
        <v>16</v>
      </c>
      <c r="G1233">
        <v>680</v>
      </c>
      <c r="H1233">
        <f t="shared" si="134"/>
        <v>68</v>
      </c>
      <c r="I1233" t="s">
        <v>9</v>
      </c>
      <c r="J1233">
        <v>1</v>
      </c>
      <c r="L1233" t="s">
        <v>16</v>
      </c>
      <c r="M1233" t="str">
        <f t="shared" si="135"/>
        <v>F</v>
      </c>
      <c r="N1233" t="s">
        <v>105</v>
      </c>
      <c r="O1233" t="s">
        <v>106</v>
      </c>
      <c r="P1233" t="s">
        <v>19</v>
      </c>
      <c r="Q1233">
        <v>4</v>
      </c>
      <c r="R1233">
        <f t="shared" si="138"/>
        <v>2018</v>
      </c>
      <c r="S1233" t="s">
        <v>8</v>
      </c>
      <c r="T1233" t="s">
        <v>8</v>
      </c>
      <c r="U1233" t="s">
        <v>9007</v>
      </c>
      <c r="V1233">
        <f>VLOOKUP(P1233,'PBT Tag Rates'!$B$5:$E$34,4,FALSE)</f>
        <v>0.80551598400000002</v>
      </c>
      <c r="W1233">
        <v>1</v>
      </c>
      <c r="X1233" s="16">
        <f>IFERROR(LOOKUP(H1233,{30,43,48,53,58,63,68,73,78,83,88,93,97},{42,47,52,57,62,67,72,77,82,87,92,99,100}),999)</f>
        <v>72</v>
      </c>
      <c r="Y1233" s="19">
        <f t="shared" si="136"/>
        <v>5.6818181818181825</v>
      </c>
      <c r="Z1233" s="19">
        <f t="shared" si="139"/>
        <v>5.7284090909090919</v>
      </c>
      <c r="AA1233" s="19">
        <f t="shared" si="140"/>
        <v>17.185227272727278</v>
      </c>
      <c r="AB1233" s="19" t="s">
        <v>8886</v>
      </c>
    </row>
    <row r="1234" spans="1:28" x14ac:dyDescent="0.35">
      <c r="A1234" t="s">
        <v>1562</v>
      </c>
      <c r="B1234" t="s">
        <v>4552</v>
      </c>
      <c r="C1234" t="s">
        <v>4553</v>
      </c>
      <c r="D1234" s="1">
        <v>44817</v>
      </c>
      <c r="E1234">
        <f t="shared" si="137"/>
        <v>18</v>
      </c>
      <c r="F1234" t="s">
        <v>1569</v>
      </c>
      <c r="G1234">
        <v>610</v>
      </c>
      <c r="H1234">
        <f t="shared" si="134"/>
        <v>61</v>
      </c>
      <c r="I1234" t="s">
        <v>7</v>
      </c>
      <c r="J1234" t="s">
        <v>8</v>
      </c>
      <c r="L1234" t="s">
        <v>1569</v>
      </c>
      <c r="M1234" s="5" t="s">
        <v>6</v>
      </c>
      <c r="N1234" t="s">
        <v>2635</v>
      </c>
      <c r="O1234" t="s">
        <v>2720</v>
      </c>
      <c r="P1234" t="s">
        <v>557</v>
      </c>
      <c r="Q1234">
        <v>3</v>
      </c>
      <c r="R1234">
        <f t="shared" si="138"/>
        <v>2019</v>
      </c>
      <c r="S1234" t="s">
        <v>8</v>
      </c>
      <c r="T1234" t="s">
        <v>8</v>
      </c>
      <c r="U1234" t="s">
        <v>9090</v>
      </c>
      <c r="V1234">
        <f>VLOOKUP(P1234,'PBT Tag Rates'!$B$5:$E$34,4,FALSE)</f>
        <v>0.95971980899999998</v>
      </c>
      <c r="W1234">
        <v>1</v>
      </c>
      <c r="X1234" s="16">
        <f>IFERROR(LOOKUP(H1234,{30,43,48,53,58,63,68,73,78,83,88,93,97},{42,47,52,57,62,67,72,77,82,87,92,99,100}),999)</f>
        <v>62</v>
      </c>
      <c r="Y1234" s="19">
        <f t="shared" si="136"/>
        <v>5.6818181818181825</v>
      </c>
      <c r="Z1234" s="19">
        <f t="shared" si="139"/>
        <v>5.7284090909090919</v>
      </c>
      <c r="AA1234" s="19">
        <f t="shared" si="140"/>
        <v>17.185227272727278</v>
      </c>
      <c r="AB1234" s="19" t="s">
        <v>8887</v>
      </c>
    </row>
    <row r="1235" spans="1:28" x14ac:dyDescent="0.35">
      <c r="A1235" t="s">
        <v>1562</v>
      </c>
      <c r="B1235" t="s">
        <v>4554</v>
      </c>
      <c r="C1235" t="s">
        <v>4555</v>
      </c>
      <c r="D1235" s="1">
        <v>44817</v>
      </c>
      <c r="E1235">
        <f t="shared" si="137"/>
        <v>18</v>
      </c>
      <c r="F1235" t="s">
        <v>1569</v>
      </c>
      <c r="G1235">
        <v>660</v>
      </c>
      <c r="H1235">
        <f t="shared" si="134"/>
        <v>66</v>
      </c>
      <c r="I1235" t="s">
        <v>7</v>
      </c>
      <c r="J1235" t="s">
        <v>8</v>
      </c>
      <c r="K1235" t="s">
        <v>143</v>
      </c>
      <c r="L1235" t="s">
        <v>1569</v>
      </c>
      <c r="M1235" s="5" t="s">
        <v>6</v>
      </c>
      <c r="N1235" t="s">
        <v>4306</v>
      </c>
      <c r="O1235" t="s">
        <v>4306</v>
      </c>
      <c r="P1235" t="s">
        <v>4306</v>
      </c>
      <c r="Q1235" t="s">
        <v>8</v>
      </c>
      <c r="R1235" t="str">
        <f t="shared" si="138"/>
        <v>U</v>
      </c>
      <c r="S1235" t="s">
        <v>8</v>
      </c>
      <c r="T1235" t="s">
        <v>8</v>
      </c>
      <c r="U1235" t="s">
        <v>4306</v>
      </c>
      <c r="V1235" t="e">
        <f>VLOOKUP(P1235,'PBT Tag Rates'!$B$5:$E$34,4,FALSE)</f>
        <v>#N/A</v>
      </c>
      <c r="W1235">
        <v>1</v>
      </c>
      <c r="X1235" s="16">
        <f>IFERROR(LOOKUP(H1235,{30,43,48,53,58,63,68,73,78,83,88,93,97},{42,47,52,57,62,67,72,77,82,87,92,99,100}),999)</f>
        <v>67</v>
      </c>
      <c r="Y1235" s="19">
        <f t="shared" si="136"/>
        <v>5.6818181818181825</v>
      </c>
      <c r="Z1235" s="19">
        <f t="shared" si="139"/>
        <v>5.7284090909090919</v>
      </c>
      <c r="AA1235" s="19">
        <f t="shared" si="140"/>
        <v>17.185227272727278</v>
      </c>
      <c r="AB1235" s="19" t="s">
        <v>8887</v>
      </c>
    </row>
    <row r="1236" spans="1:28" x14ac:dyDescent="0.35">
      <c r="A1236" t="s">
        <v>1562</v>
      </c>
      <c r="B1236" t="s">
        <v>4556</v>
      </c>
      <c r="C1236" t="s">
        <v>4557</v>
      </c>
      <c r="D1236" s="1">
        <v>44817</v>
      </c>
      <c r="E1236">
        <f t="shared" si="137"/>
        <v>18</v>
      </c>
      <c r="F1236" t="s">
        <v>1569</v>
      </c>
      <c r="G1236">
        <v>550</v>
      </c>
      <c r="H1236">
        <f t="shared" si="134"/>
        <v>55</v>
      </c>
      <c r="I1236" t="s">
        <v>7</v>
      </c>
      <c r="J1236" t="s">
        <v>8</v>
      </c>
      <c r="L1236" t="s">
        <v>6</v>
      </c>
      <c r="M1236" t="str">
        <f t="shared" si="135"/>
        <v>M</v>
      </c>
      <c r="N1236" t="s">
        <v>1925</v>
      </c>
      <c r="O1236" t="s">
        <v>1926</v>
      </c>
      <c r="P1236" t="s">
        <v>557</v>
      </c>
      <c r="Q1236">
        <v>3</v>
      </c>
      <c r="R1236">
        <f t="shared" si="138"/>
        <v>2019</v>
      </c>
      <c r="S1236" t="s">
        <v>8</v>
      </c>
      <c r="T1236" t="s">
        <v>8</v>
      </c>
      <c r="U1236" t="s">
        <v>9088</v>
      </c>
      <c r="V1236">
        <f>VLOOKUP(P1236,'PBT Tag Rates'!$B$5:$E$34,4,FALSE)</f>
        <v>0.95971980899999998</v>
      </c>
      <c r="W1236">
        <v>1</v>
      </c>
      <c r="X1236" s="16">
        <f>IFERROR(LOOKUP(H1236,{30,43,48,53,58,63,68,73,78,83,88,93,97},{42,47,52,57,62,67,72,77,82,87,92,99,100}),999)</f>
        <v>57</v>
      </c>
      <c r="Y1236" s="19">
        <f t="shared" si="136"/>
        <v>5.6818181818181825</v>
      </c>
      <c r="Z1236" s="19">
        <f t="shared" si="139"/>
        <v>5.7284090909090919</v>
      </c>
      <c r="AA1236" s="19">
        <f t="shared" si="140"/>
        <v>17.185227272727278</v>
      </c>
      <c r="AB1236" s="19" t="s">
        <v>8887</v>
      </c>
    </row>
    <row r="1237" spans="1:28" x14ac:dyDescent="0.35">
      <c r="A1237" t="s">
        <v>1562</v>
      </c>
      <c r="B1237" t="s">
        <v>4558</v>
      </c>
      <c r="C1237" t="s">
        <v>4559</v>
      </c>
      <c r="D1237" s="1">
        <v>44817</v>
      </c>
      <c r="E1237">
        <f t="shared" si="137"/>
        <v>18</v>
      </c>
      <c r="F1237" t="s">
        <v>1569</v>
      </c>
      <c r="G1237">
        <v>490</v>
      </c>
      <c r="H1237">
        <f t="shared" si="134"/>
        <v>49</v>
      </c>
      <c r="I1237" t="s">
        <v>9</v>
      </c>
      <c r="J1237">
        <v>1</v>
      </c>
      <c r="L1237" t="s">
        <v>16</v>
      </c>
      <c r="M1237" t="str">
        <f t="shared" si="135"/>
        <v>F</v>
      </c>
      <c r="N1237" t="s">
        <v>4560</v>
      </c>
      <c r="O1237" t="s">
        <v>4561</v>
      </c>
      <c r="P1237" t="s">
        <v>2035</v>
      </c>
      <c r="Q1237">
        <v>2</v>
      </c>
      <c r="R1237">
        <f t="shared" si="138"/>
        <v>2020</v>
      </c>
      <c r="S1237" t="s">
        <v>8</v>
      </c>
      <c r="T1237" t="s">
        <v>8</v>
      </c>
      <c r="U1237" t="s">
        <v>8974</v>
      </c>
      <c r="V1237">
        <f>VLOOKUP(P1237,'PBT Tag Rates'!$B$5:$E$34,4,FALSE)</f>
        <v>0.98961045999999997</v>
      </c>
      <c r="W1237">
        <v>1</v>
      </c>
      <c r="X1237" s="16">
        <f>IFERROR(LOOKUP(H1237,{30,43,48,53,58,63,68,73,78,83,88,93,97},{42,47,52,57,62,67,72,77,82,87,92,99,100}),999)</f>
        <v>52</v>
      </c>
      <c r="Y1237" s="19">
        <f t="shared" si="136"/>
        <v>5.6818181818181825</v>
      </c>
      <c r="Z1237" s="19">
        <f t="shared" si="139"/>
        <v>5.7284090909090919</v>
      </c>
      <c r="AA1237" s="19">
        <f t="shared" si="140"/>
        <v>17.185227272727278</v>
      </c>
      <c r="AB1237" s="19" t="s">
        <v>8887</v>
      </c>
    </row>
    <row r="1238" spans="1:28" x14ac:dyDescent="0.35">
      <c r="A1238" t="s">
        <v>1562</v>
      </c>
      <c r="B1238" t="s">
        <v>4562</v>
      </c>
      <c r="C1238" t="s">
        <v>4563</v>
      </c>
      <c r="D1238" s="1">
        <v>44817</v>
      </c>
      <c r="E1238">
        <f t="shared" si="137"/>
        <v>18</v>
      </c>
      <c r="F1238" t="s">
        <v>16</v>
      </c>
      <c r="G1238">
        <v>860</v>
      </c>
      <c r="H1238">
        <f t="shared" si="134"/>
        <v>86</v>
      </c>
      <c r="I1238" t="s">
        <v>7</v>
      </c>
      <c r="J1238" t="s">
        <v>8</v>
      </c>
      <c r="L1238" t="s">
        <v>16</v>
      </c>
      <c r="M1238" t="str">
        <f t="shared" si="135"/>
        <v>F</v>
      </c>
      <c r="N1238" t="s">
        <v>58</v>
      </c>
      <c r="O1238" t="s">
        <v>59</v>
      </c>
      <c r="P1238" t="s">
        <v>19</v>
      </c>
      <c r="Q1238">
        <v>4</v>
      </c>
      <c r="R1238">
        <f t="shared" si="138"/>
        <v>2018</v>
      </c>
      <c r="S1238" t="s">
        <v>8</v>
      </c>
      <c r="T1238" t="s">
        <v>8</v>
      </c>
      <c r="U1238" t="s">
        <v>8875</v>
      </c>
      <c r="V1238">
        <f>VLOOKUP(P1238,'PBT Tag Rates'!$B$5:$E$34,4,FALSE)</f>
        <v>0.80551598400000002</v>
      </c>
      <c r="W1238">
        <v>1</v>
      </c>
      <c r="X1238" s="16">
        <f>IFERROR(LOOKUP(H1238,{30,43,48,53,58,63,68,73,78,83,88,93,97},{42,47,52,57,62,67,72,77,82,87,92,99,100}),999)</f>
        <v>87</v>
      </c>
      <c r="Y1238" s="19">
        <f t="shared" si="136"/>
        <v>5.6818181818181825</v>
      </c>
      <c r="Z1238" s="19">
        <f t="shared" si="139"/>
        <v>5.7284090909090919</v>
      </c>
      <c r="AA1238" s="19">
        <f t="shared" si="140"/>
        <v>17.185227272727278</v>
      </c>
      <c r="AB1238" s="19" t="s">
        <v>8886</v>
      </c>
    </row>
    <row r="1239" spans="1:28" x14ac:dyDescent="0.35">
      <c r="A1239" t="s">
        <v>1562</v>
      </c>
      <c r="B1239" t="s">
        <v>4564</v>
      </c>
      <c r="C1239" t="s">
        <v>4565</v>
      </c>
      <c r="D1239" s="1">
        <v>44817</v>
      </c>
      <c r="E1239">
        <f t="shared" si="137"/>
        <v>18</v>
      </c>
      <c r="F1239" t="s">
        <v>6</v>
      </c>
      <c r="G1239">
        <v>760</v>
      </c>
      <c r="H1239">
        <f t="shared" si="134"/>
        <v>76</v>
      </c>
      <c r="I1239" t="s">
        <v>7</v>
      </c>
      <c r="J1239" t="s">
        <v>8</v>
      </c>
      <c r="L1239" t="s">
        <v>16</v>
      </c>
      <c r="M1239" t="str">
        <f t="shared" si="135"/>
        <v>F</v>
      </c>
      <c r="N1239" t="s">
        <v>4566</v>
      </c>
      <c r="O1239" t="s">
        <v>4567</v>
      </c>
      <c r="P1239" t="s">
        <v>557</v>
      </c>
      <c r="Q1239">
        <v>3</v>
      </c>
      <c r="R1239">
        <f t="shared" si="138"/>
        <v>2019</v>
      </c>
      <c r="S1239" t="s">
        <v>8</v>
      </c>
      <c r="T1239" t="s">
        <v>8</v>
      </c>
      <c r="U1239" t="s">
        <v>9090</v>
      </c>
      <c r="V1239">
        <f>VLOOKUP(P1239,'PBT Tag Rates'!$B$5:$E$34,4,FALSE)</f>
        <v>0.95971980899999998</v>
      </c>
      <c r="W1239">
        <v>1</v>
      </c>
      <c r="X1239" s="16">
        <f>IFERROR(LOOKUP(H1239,{30,43,48,53,58,63,68,73,78,83,88,93,97},{42,47,52,57,62,67,72,77,82,87,92,99,100}),999)</f>
        <v>77</v>
      </c>
      <c r="Y1239" s="19">
        <f t="shared" si="136"/>
        <v>5.6818181818181825</v>
      </c>
      <c r="Z1239" s="19">
        <f t="shared" si="139"/>
        <v>5.7284090909090919</v>
      </c>
      <c r="AA1239" s="19">
        <f t="shared" si="140"/>
        <v>17.185227272727278</v>
      </c>
      <c r="AB1239" s="19" t="s">
        <v>8887</v>
      </c>
    </row>
    <row r="1240" spans="1:28" x14ac:dyDescent="0.35">
      <c r="A1240" t="s">
        <v>1562</v>
      </c>
      <c r="B1240" t="s">
        <v>4568</v>
      </c>
      <c r="C1240" t="s">
        <v>4569</v>
      </c>
      <c r="D1240" s="1">
        <v>44817</v>
      </c>
      <c r="E1240">
        <f t="shared" si="137"/>
        <v>18</v>
      </c>
      <c r="F1240" t="s">
        <v>6</v>
      </c>
      <c r="G1240">
        <v>730</v>
      </c>
      <c r="H1240">
        <f t="shared" si="134"/>
        <v>73</v>
      </c>
      <c r="I1240" t="s">
        <v>7</v>
      </c>
      <c r="J1240" t="s">
        <v>8</v>
      </c>
      <c r="L1240" t="s">
        <v>6</v>
      </c>
      <c r="M1240" t="str">
        <f t="shared" si="135"/>
        <v>M</v>
      </c>
      <c r="N1240" t="s">
        <v>8</v>
      </c>
      <c r="O1240" t="s">
        <v>8</v>
      </c>
      <c r="P1240" t="s">
        <v>11</v>
      </c>
      <c r="Q1240" t="s">
        <v>8</v>
      </c>
      <c r="R1240" t="str">
        <f t="shared" si="138"/>
        <v>U</v>
      </c>
      <c r="S1240" t="s">
        <v>12</v>
      </c>
      <c r="T1240">
        <v>0.999999999999998</v>
      </c>
      <c r="U1240" t="s">
        <v>11</v>
      </c>
      <c r="V1240" t="e">
        <f>VLOOKUP(P1240,'PBT Tag Rates'!$B$5:$E$34,4,FALSE)</f>
        <v>#N/A</v>
      </c>
      <c r="W1240">
        <v>1</v>
      </c>
      <c r="X1240" s="16">
        <f>IFERROR(LOOKUP(H1240,{30,43,48,53,58,63,68,73,78,83,88,93,97},{42,47,52,57,62,67,72,77,82,87,92,99,100}),999)</f>
        <v>77</v>
      </c>
      <c r="Y1240" s="19">
        <f t="shared" si="136"/>
        <v>5.6818181818181825</v>
      </c>
      <c r="Z1240" s="19">
        <f t="shared" si="139"/>
        <v>5.7284090909090919</v>
      </c>
      <c r="AA1240" s="19">
        <f t="shared" si="140"/>
        <v>17.185227272727278</v>
      </c>
      <c r="AB1240" s="19" t="s">
        <v>8887</v>
      </c>
    </row>
    <row r="1241" spans="1:28" x14ac:dyDescent="0.35">
      <c r="A1241" t="s">
        <v>1562</v>
      </c>
      <c r="B1241" t="s">
        <v>4570</v>
      </c>
      <c r="C1241" t="s">
        <v>4571</v>
      </c>
      <c r="D1241" s="1">
        <v>44817</v>
      </c>
      <c r="E1241">
        <f t="shared" si="137"/>
        <v>18</v>
      </c>
      <c r="F1241" t="s">
        <v>1569</v>
      </c>
      <c r="G1241">
        <v>680</v>
      </c>
      <c r="H1241">
        <f t="shared" si="134"/>
        <v>68</v>
      </c>
      <c r="I1241" t="s">
        <v>7</v>
      </c>
      <c r="J1241" t="s">
        <v>8</v>
      </c>
      <c r="L1241" t="s">
        <v>6</v>
      </c>
      <c r="M1241" t="str">
        <f t="shared" si="135"/>
        <v>M</v>
      </c>
      <c r="N1241" t="s">
        <v>1203</v>
      </c>
      <c r="O1241" t="s">
        <v>1204</v>
      </c>
      <c r="P1241" t="s">
        <v>557</v>
      </c>
      <c r="Q1241">
        <v>3</v>
      </c>
      <c r="R1241">
        <f t="shared" si="138"/>
        <v>2019</v>
      </c>
      <c r="S1241" t="s">
        <v>8</v>
      </c>
      <c r="T1241" t="s">
        <v>8</v>
      </c>
      <c r="U1241" t="s">
        <v>9090</v>
      </c>
      <c r="V1241">
        <f>VLOOKUP(P1241,'PBT Tag Rates'!$B$5:$E$34,4,FALSE)</f>
        <v>0.95971980899999998</v>
      </c>
      <c r="W1241">
        <v>1</v>
      </c>
      <c r="X1241" s="16">
        <f>IFERROR(LOOKUP(H1241,{30,43,48,53,58,63,68,73,78,83,88,93,97},{42,47,52,57,62,67,72,77,82,87,92,99,100}),999)</f>
        <v>72</v>
      </c>
      <c r="Y1241" s="19">
        <f t="shared" si="136"/>
        <v>5.6818181818181825</v>
      </c>
      <c r="Z1241" s="19">
        <f t="shared" si="139"/>
        <v>5.7284090909090919</v>
      </c>
      <c r="AA1241" s="19">
        <f t="shared" si="140"/>
        <v>17.185227272727278</v>
      </c>
      <c r="AB1241" s="19" t="s">
        <v>8887</v>
      </c>
    </row>
    <row r="1242" spans="1:28" x14ac:dyDescent="0.35">
      <c r="A1242" t="s">
        <v>1562</v>
      </c>
      <c r="B1242" t="s">
        <v>4572</v>
      </c>
      <c r="C1242" t="s">
        <v>4573</v>
      </c>
      <c r="D1242" s="1">
        <v>44817</v>
      </c>
      <c r="E1242">
        <f t="shared" si="137"/>
        <v>18</v>
      </c>
      <c r="F1242" t="s">
        <v>1569</v>
      </c>
      <c r="G1242">
        <v>600</v>
      </c>
      <c r="H1242">
        <f t="shared" si="134"/>
        <v>60</v>
      </c>
      <c r="I1242" t="s">
        <v>7</v>
      </c>
      <c r="J1242" t="s">
        <v>8</v>
      </c>
      <c r="L1242" t="s">
        <v>6</v>
      </c>
      <c r="M1242" t="str">
        <f t="shared" si="135"/>
        <v>M</v>
      </c>
      <c r="N1242" t="s">
        <v>1047</v>
      </c>
      <c r="O1242" t="s">
        <v>1292</v>
      </c>
      <c r="P1242" t="s">
        <v>557</v>
      </c>
      <c r="Q1242">
        <v>3</v>
      </c>
      <c r="R1242">
        <f t="shared" si="138"/>
        <v>2019</v>
      </c>
      <c r="S1242" t="s">
        <v>8</v>
      </c>
      <c r="T1242" t="s">
        <v>8</v>
      </c>
      <c r="U1242" t="s">
        <v>9090</v>
      </c>
      <c r="V1242">
        <f>VLOOKUP(P1242,'PBT Tag Rates'!$B$5:$E$34,4,FALSE)</f>
        <v>0.95971980899999998</v>
      </c>
      <c r="W1242">
        <v>1</v>
      </c>
      <c r="X1242" s="16">
        <f>IFERROR(LOOKUP(H1242,{30,43,48,53,58,63,68,73,78,83,88,93,97},{42,47,52,57,62,67,72,77,82,87,92,99,100}),999)</f>
        <v>62</v>
      </c>
      <c r="Y1242" s="19">
        <f t="shared" si="136"/>
        <v>5.6818181818181825</v>
      </c>
      <c r="Z1242" s="19">
        <f t="shared" si="139"/>
        <v>5.7284090909090919</v>
      </c>
      <c r="AA1242" s="19">
        <f t="shared" si="140"/>
        <v>17.185227272727278</v>
      </c>
      <c r="AB1242" s="19" t="s">
        <v>8887</v>
      </c>
    </row>
    <row r="1243" spans="1:28" x14ac:dyDescent="0.35">
      <c r="A1243" t="s">
        <v>1562</v>
      </c>
      <c r="B1243" t="s">
        <v>4574</v>
      </c>
      <c r="C1243" t="s">
        <v>4575</v>
      </c>
      <c r="D1243" s="1">
        <v>44817</v>
      </c>
      <c r="E1243">
        <f t="shared" si="137"/>
        <v>18</v>
      </c>
      <c r="F1243" t="s">
        <v>1569</v>
      </c>
      <c r="G1243">
        <v>550</v>
      </c>
      <c r="H1243">
        <f t="shared" si="134"/>
        <v>55</v>
      </c>
      <c r="I1243" t="s">
        <v>7</v>
      </c>
      <c r="J1243" t="s">
        <v>8</v>
      </c>
      <c r="L1243" t="s">
        <v>6</v>
      </c>
      <c r="M1243" t="str">
        <f t="shared" si="135"/>
        <v>M</v>
      </c>
      <c r="N1243" t="s">
        <v>3456</v>
      </c>
      <c r="O1243" t="s">
        <v>3728</v>
      </c>
      <c r="P1243" t="s">
        <v>557</v>
      </c>
      <c r="Q1243">
        <v>3</v>
      </c>
      <c r="R1243">
        <f t="shared" si="138"/>
        <v>2019</v>
      </c>
      <c r="S1243" t="s">
        <v>8</v>
      </c>
      <c r="T1243" t="s">
        <v>8</v>
      </c>
      <c r="U1243" t="s">
        <v>9086</v>
      </c>
      <c r="V1243">
        <f>VLOOKUP(P1243,'PBT Tag Rates'!$B$5:$E$34,4,FALSE)</f>
        <v>0.95971980899999998</v>
      </c>
      <c r="W1243">
        <v>1</v>
      </c>
      <c r="X1243" s="16">
        <f>IFERROR(LOOKUP(H1243,{30,43,48,53,58,63,68,73,78,83,88,93,97},{42,47,52,57,62,67,72,77,82,87,92,99,100}),999)</f>
        <v>57</v>
      </c>
      <c r="Y1243" s="19">
        <f t="shared" si="136"/>
        <v>5.6818181818181825</v>
      </c>
      <c r="Z1243" s="19">
        <f t="shared" si="139"/>
        <v>5.7284090909090919</v>
      </c>
      <c r="AA1243" s="19">
        <f t="shared" si="140"/>
        <v>17.185227272727278</v>
      </c>
      <c r="AB1243" s="19" t="s">
        <v>8887</v>
      </c>
    </row>
    <row r="1244" spans="1:28" x14ac:dyDescent="0.35">
      <c r="A1244" t="s">
        <v>1562</v>
      </c>
      <c r="B1244" t="s">
        <v>4576</v>
      </c>
      <c r="C1244" t="s">
        <v>4577</v>
      </c>
      <c r="D1244" s="1">
        <v>44817</v>
      </c>
      <c r="E1244">
        <f t="shared" si="137"/>
        <v>18</v>
      </c>
      <c r="F1244" t="s">
        <v>16</v>
      </c>
      <c r="G1244">
        <v>890</v>
      </c>
      <c r="H1244">
        <f t="shared" si="134"/>
        <v>89</v>
      </c>
      <c r="I1244" t="s">
        <v>7</v>
      </c>
      <c r="J1244" t="s">
        <v>8</v>
      </c>
      <c r="L1244" t="s">
        <v>16</v>
      </c>
      <c r="M1244" t="str">
        <f t="shared" si="135"/>
        <v>F</v>
      </c>
      <c r="N1244" t="s">
        <v>8</v>
      </c>
      <c r="O1244" t="s">
        <v>8</v>
      </c>
      <c r="P1244" t="s">
        <v>11</v>
      </c>
      <c r="Q1244" t="s">
        <v>8</v>
      </c>
      <c r="R1244" t="str">
        <f t="shared" si="138"/>
        <v>U</v>
      </c>
      <c r="S1244" t="s">
        <v>12</v>
      </c>
      <c r="T1244">
        <v>0.999999999999999</v>
      </c>
      <c r="U1244" t="s">
        <v>11</v>
      </c>
      <c r="V1244" t="e">
        <f>VLOOKUP(P1244,'PBT Tag Rates'!$B$5:$E$34,4,FALSE)</f>
        <v>#N/A</v>
      </c>
      <c r="W1244">
        <v>1</v>
      </c>
      <c r="X1244" s="16">
        <f>IFERROR(LOOKUP(H1244,{30,43,48,53,58,63,68,73,78,83,88,93,97},{42,47,52,57,62,67,72,77,82,87,92,99,100}),999)</f>
        <v>92</v>
      </c>
      <c r="Y1244" s="19">
        <f t="shared" si="136"/>
        <v>5.6818181818181825</v>
      </c>
      <c r="Z1244" s="19">
        <f t="shared" si="139"/>
        <v>5.7284090909090919</v>
      </c>
      <c r="AA1244" s="19">
        <f t="shared" si="140"/>
        <v>17.185227272727278</v>
      </c>
      <c r="AB1244" s="19" t="s">
        <v>8887</v>
      </c>
    </row>
    <row r="1245" spans="1:28" x14ac:dyDescent="0.35">
      <c r="A1245" t="s">
        <v>1562</v>
      </c>
      <c r="B1245" t="s">
        <v>4578</v>
      </c>
      <c r="C1245" t="s">
        <v>4579</v>
      </c>
      <c r="D1245" s="1">
        <v>44817</v>
      </c>
      <c r="E1245">
        <f t="shared" si="137"/>
        <v>18</v>
      </c>
      <c r="F1245" t="s">
        <v>1569</v>
      </c>
      <c r="G1245">
        <v>560</v>
      </c>
      <c r="H1245">
        <f t="shared" si="134"/>
        <v>56</v>
      </c>
      <c r="I1245" t="s">
        <v>7</v>
      </c>
      <c r="J1245" t="s">
        <v>8</v>
      </c>
      <c r="L1245" t="s">
        <v>6</v>
      </c>
      <c r="M1245" t="str">
        <f t="shared" si="135"/>
        <v>M</v>
      </c>
      <c r="N1245" t="s">
        <v>1265</v>
      </c>
      <c r="O1245" t="s">
        <v>1309</v>
      </c>
      <c r="P1245" t="s">
        <v>557</v>
      </c>
      <c r="Q1245">
        <v>3</v>
      </c>
      <c r="R1245">
        <f t="shared" si="138"/>
        <v>2019</v>
      </c>
      <c r="S1245" t="s">
        <v>8</v>
      </c>
      <c r="T1245" t="s">
        <v>8</v>
      </c>
      <c r="U1245" t="s">
        <v>9007</v>
      </c>
      <c r="V1245">
        <f>VLOOKUP(P1245,'PBT Tag Rates'!$B$5:$E$34,4,FALSE)</f>
        <v>0.95971980899999998</v>
      </c>
      <c r="W1245">
        <v>1</v>
      </c>
      <c r="X1245" s="16">
        <f>IFERROR(LOOKUP(H1245,{30,43,48,53,58,63,68,73,78,83,88,93,97},{42,47,52,57,62,67,72,77,82,87,92,99,100}),999)</f>
        <v>57</v>
      </c>
      <c r="Y1245" s="19">
        <f t="shared" si="136"/>
        <v>5.6818181818181825</v>
      </c>
      <c r="Z1245" s="19">
        <f t="shared" si="139"/>
        <v>5.7284090909090919</v>
      </c>
      <c r="AA1245" s="19">
        <f t="shared" si="140"/>
        <v>17.185227272727278</v>
      </c>
      <c r="AB1245" s="19" t="s">
        <v>8886</v>
      </c>
    </row>
    <row r="1246" spans="1:28" x14ac:dyDescent="0.35">
      <c r="A1246" t="s">
        <v>1562</v>
      </c>
      <c r="B1246" t="s">
        <v>4580</v>
      </c>
      <c r="C1246" t="s">
        <v>4581</v>
      </c>
      <c r="D1246" s="1">
        <v>44817</v>
      </c>
      <c r="E1246">
        <f t="shared" si="137"/>
        <v>18</v>
      </c>
      <c r="F1246" t="s">
        <v>16</v>
      </c>
      <c r="G1246">
        <v>760</v>
      </c>
      <c r="H1246">
        <f t="shared" si="134"/>
        <v>76</v>
      </c>
      <c r="I1246" t="s">
        <v>7</v>
      </c>
      <c r="J1246">
        <v>1</v>
      </c>
      <c r="L1246" t="s">
        <v>16</v>
      </c>
      <c r="M1246" t="str">
        <f t="shared" si="135"/>
        <v>F</v>
      </c>
      <c r="N1246" t="s">
        <v>40</v>
      </c>
      <c r="O1246" t="s">
        <v>41</v>
      </c>
      <c r="P1246" t="s">
        <v>10</v>
      </c>
      <c r="Q1246">
        <v>5</v>
      </c>
      <c r="R1246">
        <f t="shared" si="138"/>
        <v>2017</v>
      </c>
      <c r="S1246" t="s">
        <v>8</v>
      </c>
      <c r="T1246" t="s">
        <v>8</v>
      </c>
      <c r="U1246" t="s">
        <v>8875</v>
      </c>
      <c r="V1246">
        <f>VLOOKUP(P1246,'PBT Tag Rates'!$B$5:$E$34,4,FALSE)</f>
        <v>0.76170174199999996</v>
      </c>
      <c r="W1246">
        <v>1</v>
      </c>
      <c r="X1246" s="16">
        <f>IFERROR(LOOKUP(H1246,{30,43,48,53,58,63,68,73,78,83,88,93,97},{42,47,52,57,62,67,72,77,82,87,92,99,100}),999)</f>
        <v>77</v>
      </c>
      <c r="Y1246" s="19">
        <f t="shared" si="136"/>
        <v>5.6818181818181825</v>
      </c>
      <c r="Z1246" s="19">
        <f t="shared" si="139"/>
        <v>5.7284090909090919</v>
      </c>
      <c r="AA1246" s="19">
        <f t="shared" si="140"/>
        <v>17.185227272727278</v>
      </c>
      <c r="AB1246" s="19" t="s">
        <v>8886</v>
      </c>
    </row>
    <row r="1247" spans="1:28" x14ac:dyDescent="0.35">
      <c r="A1247" t="s">
        <v>1562</v>
      </c>
      <c r="B1247" t="s">
        <v>4582</v>
      </c>
      <c r="C1247" t="s">
        <v>4583</v>
      </c>
      <c r="D1247" s="1">
        <v>44817</v>
      </c>
      <c r="E1247">
        <f t="shared" si="137"/>
        <v>18</v>
      </c>
      <c r="F1247" t="s">
        <v>6</v>
      </c>
      <c r="G1247">
        <v>650</v>
      </c>
      <c r="H1247">
        <f t="shared" si="134"/>
        <v>65</v>
      </c>
      <c r="I1247" t="s">
        <v>9</v>
      </c>
      <c r="J1247">
        <v>1</v>
      </c>
      <c r="L1247" t="s">
        <v>6</v>
      </c>
      <c r="M1247" t="str">
        <f t="shared" si="135"/>
        <v>M</v>
      </c>
      <c r="N1247" t="s">
        <v>1125</v>
      </c>
      <c r="O1247" t="s">
        <v>1126</v>
      </c>
      <c r="P1247" t="s">
        <v>557</v>
      </c>
      <c r="Q1247">
        <v>3</v>
      </c>
      <c r="R1247">
        <f t="shared" si="138"/>
        <v>2019</v>
      </c>
      <c r="S1247" t="s">
        <v>8</v>
      </c>
      <c r="T1247" t="s">
        <v>8</v>
      </c>
      <c r="U1247" t="s">
        <v>9006</v>
      </c>
      <c r="V1247">
        <f>VLOOKUP(P1247,'PBT Tag Rates'!$B$5:$E$34,4,FALSE)</f>
        <v>0.95971980899999998</v>
      </c>
      <c r="W1247">
        <v>1</v>
      </c>
      <c r="X1247" s="16">
        <f>IFERROR(LOOKUP(H1247,{30,43,48,53,58,63,68,73,78,83,88,93,97},{42,47,52,57,62,67,72,77,82,87,92,99,100}),999)</f>
        <v>67</v>
      </c>
      <c r="Y1247" s="19">
        <f t="shared" si="136"/>
        <v>5.6818181818181825</v>
      </c>
      <c r="Z1247" s="19">
        <f t="shared" si="139"/>
        <v>5.7284090909090919</v>
      </c>
      <c r="AA1247" s="19">
        <f t="shared" si="140"/>
        <v>17.185227272727278</v>
      </c>
      <c r="AB1247" s="19" t="s">
        <v>8886</v>
      </c>
    </row>
    <row r="1248" spans="1:28" x14ac:dyDescent="0.35">
      <c r="A1248" t="s">
        <v>1562</v>
      </c>
      <c r="B1248" t="s">
        <v>4584</v>
      </c>
      <c r="C1248" t="s">
        <v>4585</v>
      </c>
      <c r="D1248" s="1">
        <v>44817</v>
      </c>
      <c r="E1248">
        <f t="shared" si="137"/>
        <v>18</v>
      </c>
      <c r="F1248" t="s">
        <v>16</v>
      </c>
      <c r="G1248">
        <v>640</v>
      </c>
      <c r="H1248">
        <f t="shared" si="134"/>
        <v>64</v>
      </c>
      <c r="I1248" t="s">
        <v>9</v>
      </c>
      <c r="J1248">
        <v>1</v>
      </c>
      <c r="L1248" t="s">
        <v>16</v>
      </c>
      <c r="M1248" t="str">
        <f t="shared" si="135"/>
        <v>F</v>
      </c>
      <c r="N1248" t="s">
        <v>4368</v>
      </c>
      <c r="O1248" t="s">
        <v>4369</v>
      </c>
      <c r="P1248" t="s">
        <v>557</v>
      </c>
      <c r="Q1248">
        <v>3</v>
      </c>
      <c r="R1248">
        <f t="shared" si="138"/>
        <v>2019</v>
      </c>
      <c r="S1248" t="s">
        <v>8</v>
      </c>
      <c r="T1248" t="s">
        <v>8</v>
      </c>
      <c r="U1248" t="s">
        <v>9090</v>
      </c>
      <c r="V1248">
        <f>VLOOKUP(P1248,'PBT Tag Rates'!$B$5:$E$34,4,FALSE)</f>
        <v>0.95971980899999998</v>
      </c>
      <c r="W1248">
        <v>1</v>
      </c>
      <c r="X1248" s="16">
        <f>IFERROR(LOOKUP(H1248,{30,43,48,53,58,63,68,73,78,83,88,93,97},{42,47,52,57,62,67,72,77,82,87,92,99,100}),999)</f>
        <v>67</v>
      </c>
      <c r="Y1248" s="19">
        <f t="shared" si="136"/>
        <v>5.6818181818181825</v>
      </c>
      <c r="Z1248" s="19">
        <f t="shared" si="139"/>
        <v>5.7284090909090919</v>
      </c>
      <c r="AA1248" s="19">
        <f t="shared" si="140"/>
        <v>17.185227272727278</v>
      </c>
      <c r="AB1248" s="19" t="s">
        <v>8887</v>
      </c>
    </row>
    <row r="1249" spans="1:28" x14ac:dyDescent="0.35">
      <c r="A1249" t="s">
        <v>1562</v>
      </c>
      <c r="B1249" t="s">
        <v>4586</v>
      </c>
      <c r="C1249" t="s">
        <v>4587</v>
      </c>
      <c r="D1249" s="1">
        <v>44817</v>
      </c>
      <c r="E1249">
        <f t="shared" si="137"/>
        <v>18</v>
      </c>
      <c r="F1249" t="s">
        <v>1569</v>
      </c>
      <c r="G1249">
        <v>520</v>
      </c>
      <c r="H1249">
        <f t="shared" si="134"/>
        <v>52</v>
      </c>
      <c r="I1249" t="s">
        <v>9</v>
      </c>
      <c r="J1249">
        <v>1</v>
      </c>
      <c r="L1249" t="s">
        <v>6</v>
      </c>
      <c r="M1249" t="str">
        <f t="shared" si="135"/>
        <v>M</v>
      </c>
      <c r="N1249" t="s">
        <v>882</v>
      </c>
      <c r="O1249" t="s">
        <v>883</v>
      </c>
      <c r="P1249" t="s">
        <v>557</v>
      </c>
      <c r="Q1249">
        <v>3</v>
      </c>
      <c r="R1249">
        <f t="shared" si="138"/>
        <v>2019</v>
      </c>
      <c r="S1249" t="s">
        <v>8</v>
      </c>
      <c r="T1249" t="s">
        <v>8</v>
      </c>
      <c r="U1249" t="s">
        <v>9084</v>
      </c>
      <c r="V1249">
        <f>VLOOKUP(P1249,'PBT Tag Rates'!$B$5:$E$34,4,FALSE)</f>
        <v>0.95971980899999998</v>
      </c>
      <c r="W1249">
        <v>1</v>
      </c>
      <c r="X1249" s="16">
        <f>IFERROR(LOOKUP(H1249,{30,43,48,53,58,63,68,73,78,83,88,93,97},{42,47,52,57,62,67,72,77,82,87,92,99,100}),999)</f>
        <v>52</v>
      </c>
      <c r="Y1249" s="19">
        <f t="shared" si="136"/>
        <v>5.6818181818181825</v>
      </c>
      <c r="Z1249" s="19">
        <f t="shared" si="139"/>
        <v>5.7284090909090919</v>
      </c>
      <c r="AA1249" s="19">
        <f t="shared" si="140"/>
        <v>17.185227272727278</v>
      </c>
      <c r="AB1249" s="19" t="s">
        <v>8887</v>
      </c>
    </row>
    <row r="1250" spans="1:28" x14ac:dyDescent="0.35">
      <c r="A1250" t="s">
        <v>1562</v>
      </c>
      <c r="B1250" t="s">
        <v>4588</v>
      </c>
      <c r="C1250" t="s">
        <v>4589</v>
      </c>
      <c r="D1250" s="1">
        <v>44817</v>
      </c>
      <c r="E1250">
        <f t="shared" si="137"/>
        <v>18</v>
      </c>
      <c r="F1250" t="s">
        <v>1569</v>
      </c>
      <c r="G1250">
        <v>570</v>
      </c>
      <c r="H1250">
        <f t="shared" si="134"/>
        <v>57</v>
      </c>
      <c r="I1250" t="s">
        <v>7</v>
      </c>
      <c r="J1250" t="s">
        <v>8</v>
      </c>
      <c r="L1250" t="s">
        <v>6</v>
      </c>
      <c r="M1250" t="str">
        <f t="shared" si="135"/>
        <v>M</v>
      </c>
      <c r="N1250" t="s">
        <v>586</v>
      </c>
      <c r="O1250" t="s">
        <v>965</v>
      </c>
      <c r="P1250" t="s">
        <v>557</v>
      </c>
      <c r="Q1250">
        <v>3</v>
      </c>
      <c r="R1250">
        <f t="shared" si="138"/>
        <v>2019</v>
      </c>
      <c r="S1250" t="s">
        <v>8</v>
      </c>
      <c r="T1250" t="s">
        <v>8</v>
      </c>
      <c r="U1250" t="s">
        <v>9088</v>
      </c>
      <c r="V1250">
        <f>VLOOKUP(P1250,'PBT Tag Rates'!$B$5:$E$34,4,FALSE)</f>
        <v>0.95971980899999998</v>
      </c>
      <c r="W1250">
        <v>1</v>
      </c>
      <c r="X1250" s="16">
        <f>IFERROR(LOOKUP(H1250,{30,43,48,53,58,63,68,73,78,83,88,93,97},{42,47,52,57,62,67,72,77,82,87,92,99,100}),999)</f>
        <v>57</v>
      </c>
      <c r="Y1250" s="19">
        <f t="shared" si="136"/>
        <v>5.6818181818181825</v>
      </c>
      <c r="Z1250" s="19">
        <f t="shared" si="139"/>
        <v>5.7284090909090919</v>
      </c>
      <c r="AA1250" s="19">
        <f t="shared" si="140"/>
        <v>17.185227272727278</v>
      </c>
      <c r="AB1250" s="19" t="s">
        <v>8887</v>
      </c>
    </row>
    <row r="1251" spans="1:28" x14ac:dyDescent="0.35">
      <c r="A1251" t="s">
        <v>1562</v>
      </c>
      <c r="B1251" t="s">
        <v>4590</v>
      </c>
      <c r="C1251" t="s">
        <v>4591</v>
      </c>
      <c r="D1251" s="1">
        <v>44817</v>
      </c>
      <c r="E1251">
        <f t="shared" si="137"/>
        <v>18</v>
      </c>
      <c r="F1251" t="s">
        <v>16</v>
      </c>
      <c r="G1251">
        <v>800</v>
      </c>
      <c r="H1251">
        <f t="shared" si="134"/>
        <v>80</v>
      </c>
      <c r="I1251" t="s">
        <v>9</v>
      </c>
      <c r="J1251" t="s">
        <v>8</v>
      </c>
      <c r="L1251" t="s">
        <v>16</v>
      </c>
      <c r="M1251" t="str">
        <f t="shared" si="135"/>
        <v>F</v>
      </c>
      <c r="N1251" t="s">
        <v>4592</v>
      </c>
      <c r="O1251" t="s">
        <v>4593</v>
      </c>
      <c r="P1251" t="s">
        <v>10</v>
      </c>
      <c r="Q1251">
        <v>5</v>
      </c>
      <c r="R1251">
        <f t="shared" si="138"/>
        <v>2017</v>
      </c>
      <c r="S1251" t="s">
        <v>8</v>
      </c>
      <c r="T1251" t="s">
        <v>8</v>
      </c>
      <c r="U1251" t="s">
        <v>8875</v>
      </c>
      <c r="V1251">
        <f>VLOOKUP(P1251,'PBT Tag Rates'!$B$5:$E$34,4,FALSE)</f>
        <v>0.76170174199999996</v>
      </c>
      <c r="W1251">
        <v>1</v>
      </c>
      <c r="X1251" s="16">
        <f>IFERROR(LOOKUP(H1251,{30,43,48,53,58,63,68,73,78,83,88,93,97},{42,47,52,57,62,67,72,77,82,87,92,99,100}),999)</f>
        <v>82</v>
      </c>
      <c r="Y1251" s="19">
        <f t="shared" si="136"/>
        <v>5.6818181818181825</v>
      </c>
      <c r="Z1251" s="19">
        <f t="shared" si="139"/>
        <v>5.7284090909090919</v>
      </c>
      <c r="AA1251" s="19">
        <f t="shared" si="140"/>
        <v>17.185227272727278</v>
      </c>
      <c r="AB1251" s="19" t="s">
        <v>8886</v>
      </c>
    </row>
    <row r="1252" spans="1:28" x14ac:dyDescent="0.35">
      <c r="A1252" t="s">
        <v>1562</v>
      </c>
      <c r="B1252" t="s">
        <v>4594</v>
      </c>
      <c r="C1252" t="s">
        <v>4595</v>
      </c>
      <c r="D1252" s="1">
        <v>44817</v>
      </c>
      <c r="E1252">
        <f t="shared" si="137"/>
        <v>18</v>
      </c>
      <c r="F1252" t="s">
        <v>1569</v>
      </c>
      <c r="G1252">
        <v>640</v>
      </c>
      <c r="H1252">
        <f t="shared" si="134"/>
        <v>64</v>
      </c>
      <c r="I1252" t="s">
        <v>7</v>
      </c>
      <c r="J1252" t="s">
        <v>8</v>
      </c>
      <c r="L1252" t="s">
        <v>6</v>
      </c>
      <c r="M1252" t="str">
        <f t="shared" si="135"/>
        <v>M</v>
      </c>
      <c r="N1252" t="s">
        <v>4596</v>
      </c>
      <c r="O1252" t="s">
        <v>4597</v>
      </c>
      <c r="P1252" t="s">
        <v>702</v>
      </c>
      <c r="Q1252">
        <v>3</v>
      </c>
      <c r="R1252">
        <f t="shared" si="138"/>
        <v>2019</v>
      </c>
      <c r="S1252" t="s">
        <v>8</v>
      </c>
      <c r="T1252" t="s">
        <v>8</v>
      </c>
      <c r="U1252" t="s">
        <v>8858</v>
      </c>
      <c r="V1252">
        <f>VLOOKUP(P1252,'PBT Tag Rates'!$B$5:$E$34,4,FALSE)</f>
        <v>0.99705232300000002</v>
      </c>
      <c r="W1252">
        <v>1</v>
      </c>
      <c r="X1252" s="16">
        <f>IFERROR(LOOKUP(H1252,{30,43,48,53,58,63,68,73,78,83,88,93,97},{42,47,52,57,62,67,72,77,82,87,92,99,100}),999)</f>
        <v>67</v>
      </c>
      <c r="Y1252" s="19">
        <f t="shared" si="136"/>
        <v>5.6818181818181825</v>
      </c>
      <c r="Z1252" s="19">
        <f t="shared" si="139"/>
        <v>5.7284090909090919</v>
      </c>
      <c r="AA1252" s="19">
        <f t="shared" si="140"/>
        <v>17.185227272727278</v>
      </c>
      <c r="AB1252" s="19" t="s">
        <v>8887</v>
      </c>
    </row>
    <row r="1253" spans="1:28" x14ac:dyDescent="0.35">
      <c r="A1253" t="s">
        <v>1562</v>
      </c>
      <c r="B1253" t="s">
        <v>4598</v>
      </c>
      <c r="C1253" t="s">
        <v>4599</v>
      </c>
      <c r="D1253" s="1">
        <v>44817</v>
      </c>
      <c r="E1253">
        <f t="shared" si="137"/>
        <v>18</v>
      </c>
      <c r="F1253" t="s">
        <v>1569</v>
      </c>
      <c r="G1253">
        <v>620</v>
      </c>
      <c r="H1253">
        <f t="shared" si="134"/>
        <v>62</v>
      </c>
      <c r="I1253" t="s">
        <v>9</v>
      </c>
      <c r="J1253">
        <v>1</v>
      </c>
      <c r="L1253" t="s">
        <v>6</v>
      </c>
      <c r="M1253" t="str">
        <f t="shared" si="135"/>
        <v>M</v>
      </c>
      <c r="N1253" t="s">
        <v>1100</v>
      </c>
      <c r="O1253" t="s">
        <v>4600</v>
      </c>
      <c r="P1253" t="s">
        <v>557</v>
      </c>
      <c r="Q1253">
        <v>3</v>
      </c>
      <c r="R1253">
        <f t="shared" si="138"/>
        <v>2019</v>
      </c>
      <c r="S1253" t="s">
        <v>8</v>
      </c>
      <c r="T1253" t="s">
        <v>8</v>
      </c>
      <c r="U1253" t="s">
        <v>9090</v>
      </c>
      <c r="V1253">
        <f>VLOOKUP(P1253,'PBT Tag Rates'!$B$5:$E$34,4,FALSE)</f>
        <v>0.95971980899999998</v>
      </c>
      <c r="W1253">
        <v>1</v>
      </c>
      <c r="X1253" s="16">
        <f>IFERROR(LOOKUP(H1253,{30,43,48,53,58,63,68,73,78,83,88,93,97},{42,47,52,57,62,67,72,77,82,87,92,99,100}),999)</f>
        <v>62</v>
      </c>
      <c r="Y1253" s="19">
        <f t="shared" si="136"/>
        <v>5.6818181818181825</v>
      </c>
      <c r="Z1253" s="19">
        <f t="shared" si="139"/>
        <v>5.7284090909090919</v>
      </c>
      <c r="AA1253" s="19">
        <f t="shared" si="140"/>
        <v>17.185227272727278</v>
      </c>
      <c r="AB1253" s="19" t="s">
        <v>8887</v>
      </c>
    </row>
    <row r="1254" spans="1:28" x14ac:dyDescent="0.35">
      <c r="A1254" t="s">
        <v>1562</v>
      </c>
      <c r="B1254" t="s">
        <v>4601</v>
      </c>
      <c r="C1254" t="s">
        <v>4602</v>
      </c>
      <c r="D1254" s="1">
        <v>44817</v>
      </c>
      <c r="E1254">
        <f t="shared" si="137"/>
        <v>18</v>
      </c>
      <c r="F1254" t="s">
        <v>16</v>
      </c>
      <c r="G1254">
        <v>690</v>
      </c>
      <c r="H1254">
        <f t="shared" si="134"/>
        <v>69</v>
      </c>
      <c r="I1254" t="s">
        <v>9</v>
      </c>
      <c r="J1254">
        <v>1</v>
      </c>
      <c r="L1254" t="s">
        <v>16</v>
      </c>
      <c r="M1254" t="str">
        <f t="shared" si="135"/>
        <v>F</v>
      </c>
      <c r="N1254" t="s">
        <v>2674</v>
      </c>
      <c r="O1254" t="s">
        <v>3194</v>
      </c>
      <c r="P1254" t="s">
        <v>557</v>
      </c>
      <c r="Q1254">
        <v>3</v>
      </c>
      <c r="R1254">
        <f t="shared" si="138"/>
        <v>2019</v>
      </c>
      <c r="S1254" t="s">
        <v>8</v>
      </c>
      <c r="T1254" t="s">
        <v>8</v>
      </c>
      <c r="U1254" t="s">
        <v>9006</v>
      </c>
      <c r="V1254">
        <f>VLOOKUP(P1254,'PBT Tag Rates'!$B$5:$E$34,4,FALSE)</f>
        <v>0.95971980899999998</v>
      </c>
      <c r="W1254">
        <v>1</v>
      </c>
      <c r="X1254" s="16">
        <f>IFERROR(LOOKUP(H1254,{30,43,48,53,58,63,68,73,78,83,88,93,97},{42,47,52,57,62,67,72,77,82,87,92,99,100}),999)</f>
        <v>72</v>
      </c>
      <c r="Y1254" s="19">
        <f t="shared" si="136"/>
        <v>5.6818181818181825</v>
      </c>
      <c r="Z1254" s="19">
        <f t="shared" si="139"/>
        <v>5.7284090909090919</v>
      </c>
      <c r="AA1254" s="19">
        <f t="shared" si="140"/>
        <v>17.185227272727278</v>
      </c>
      <c r="AB1254" s="19" t="s">
        <v>8886</v>
      </c>
    </row>
    <row r="1255" spans="1:28" x14ac:dyDescent="0.35">
      <c r="A1255" t="s">
        <v>1562</v>
      </c>
      <c r="B1255" t="s">
        <v>4603</v>
      </c>
      <c r="C1255" t="s">
        <v>4604</v>
      </c>
      <c r="D1255" s="1">
        <v>44817</v>
      </c>
      <c r="E1255">
        <f t="shared" si="137"/>
        <v>18</v>
      </c>
      <c r="F1255" t="s">
        <v>1569</v>
      </c>
      <c r="G1255">
        <v>670</v>
      </c>
      <c r="H1255">
        <f t="shared" si="134"/>
        <v>67</v>
      </c>
      <c r="I1255" t="s">
        <v>7</v>
      </c>
      <c r="J1255" t="s">
        <v>8</v>
      </c>
      <c r="L1255" t="s">
        <v>6</v>
      </c>
      <c r="M1255" t="str">
        <f t="shared" si="135"/>
        <v>M</v>
      </c>
      <c r="N1255" t="s">
        <v>4470</v>
      </c>
      <c r="O1255" t="s">
        <v>4605</v>
      </c>
      <c r="P1255" t="s">
        <v>557</v>
      </c>
      <c r="Q1255">
        <v>3</v>
      </c>
      <c r="R1255">
        <f t="shared" si="138"/>
        <v>2019</v>
      </c>
      <c r="S1255" t="s">
        <v>8</v>
      </c>
      <c r="T1255" t="s">
        <v>8</v>
      </c>
      <c r="U1255" t="s">
        <v>9090</v>
      </c>
      <c r="V1255">
        <f>VLOOKUP(P1255,'PBT Tag Rates'!$B$5:$E$34,4,FALSE)</f>
        <v>0.95971980899999998</v>
      </c>
      <c r="W1255">
        <v>1</v>
      </c>
      <c r="X1255" s="16">
        <f>IFERROR(LOOKUP(H1255,{30,43,48,53,58,63,68,73,78,83,88,93,97},{42,47,52,57,62,67,72,77,82,87,92,99,100}),999)</f>
        <v>67</v>
      </c>
      <c r="Y1255" s="19">
        <f t="shared" si="136"/>
        <v>5.6818181818181825</v>
      </c>
      <c r="Z1255" s="19">
        <f t="shared" si="139"/>
        <v>5.7284090909090919</v>
      </c>
      <c r="AA1255" s="19">
        <f t="shared" si="140"/>
        <v>17.185227272727278</v>
      </c>
      <c r="AB1255" s="19" t="s">
        <v>8887</v>
      </c>
    </row>
    <row r="1256" spans="1:28" x14ac:dyDescent="0.35">
      <c r="A1256" t="s">
        <v>1562</v>
      </c>
      <c r="B1256" t="s">
        <v>4606</v>
      </c>
      <c r="C1256" t="s">
        <v>4607</v>
      </c>
      <c r="D1256" s="1">
        <v>44817</v>
      </c>
      <c r="E1256">
        <f t="shared" si="137"/>
        <v>18</v>
      </c>
      <c r="F1256" t="s">
        <v>1569</v>
      </c>
      <c r="G1256">
        <v>600</v>
      </c>
      <c r="H1256">
        <f t="shared" si="134"/>
        <v>60</v>
      </c>
      <c r="I1256" t="s">
        <v>7</v>
      </c>
      <c r="J1256" t="s">
        <v>8</v>
      </c>
      <c r="L1256" t="s">
        <v>6</v>
      </c>
      <c r="M1256" t="str">
        <f t="shared" si="135"/>
        <v>M</v>
      </c>
      <c r="N1256" t="s">
        <v>4608</v>
      </c>
      <c r="O1256" t="s">
        <v>4609</v>
      </c>
      <c r="P1256" t="s">
        <v>4610</v>
      </c>
      <c r="Q1256">
        <v>3</v>
      </c>
      <c r="R1256">
        <f t="shared" si="138"/>
        <v>2019</v>
      </c>
      <c r="S1256" t="s">
        <v>8</v>
      </c>
      <c r="T1256" t="s">
        <v>8</v>
      </c>
      <c r="U1256" t="s">
        <v>8877</v>
      </c>
      <c r="V1256">
        <f>VLOOKUP(P1256,'PBT Tag Rates'!$B$5:$E$34,4,FALSE)</f>
        <v>1</v>
      </c>
      <c r="W1256">
        <v>1</v>
      </c>
      <c r="X1256" s="16">
        <f>IFERROR(LOOKUP(H1256,{30,43,48,53,58,63,68,73,78,83,88,93,97},{42,47,52,57,62,67,72,77,82,87,92,99,100}),999)</f>
        <v>62</v>
      </c>
      <c r="Y1256" s="19">
        <f t="shared" si="136"/>
        <v>5.6818181818181825</v>
      </c>
      <c r="Z1256" s="19">
        <f t="shared" si="139"/>
        <v>5.7284090909090919</v>
      </c>
      <c r="AA1256" s="19">
        <f t="shared" si="140"/>
        <v>17.185227272727278</v>
      </c>
      <c r="AB1256" s="19" t="s">
        <v>8886</v>
      </c>
    </row>
    <row r="1257" spans="1:28" x14ac:dyDescent="0.35">
      <c r="A1257" t="s">
        <v>1562</v>
      </c>
      <c r="B1257" t="s">
        <v>4611</v>
      </c>
      <c r="C1257" t="s">
        <v>4612</v>
      </c>
      <c r="D1257" s="1">
        <v>44817</v>
      </c>
      <c r="E1257">
        <f t="shared" si="137"/>
        <v>18</v>
      </c>
      <c r="F1257" t="s">
        <v>6</v>
      </c>
      <c r="G1257">
        <v>720</v>
      </c>
      <c r="H1257">
        <f t="shared" si="134"/>
        <v>72</v>
      </c>
      <c r="I1257" t="s">
        <v>7</v>
      </c>
      <c r="J1257" t="s">
        <v>8</v>
      </c>
      <c r="L1257" t="s">
        <v>6</v>
      </c>
      <c r="M1257" t="str">
        <f t="shared" si="135"/>
        <v>M</v>
      </c>
      <c r="N1257" t="s">
        <v>2460</v>
      </c>
      <c r="O1257" t="s">
        <v>2461</v>
      </c>
      <c r="P1257" t="s">
        <v>19</v>
      </c>
      <c r="Q1257">
        <v>4</v>
      </c>
      <c r="R1257">
        <f t="shared" si="138"/>
        <v>2018</v>
      </c>
      <c r="S1257" t="s">
        <v>8</v>
      </c>
      <c r="T1257" t="s">
        <v>8</v>
      </c>
      <c r="U1257" t="s">
        <v>8875</v>
      </c>
      <c r="V1257">
        <f>VLOOKUP(P1257,'PBT Tag Rates'!$B$5:$E$34,4,FALSE)</f>
        <v>0.80551598400000002</v>
      </c>
      <c r="W1257">
        <v>1</v>
      </c>
      <c r="X1257" s="16">
        <f>IFERROR(LOOKUP(H1257,{30,43,48,53,58,63,68,73,78,83,88,93,97},{42,47,52,57,62,67,72,77,82,87,92,99,100}),999)</f>
        <v>72</v>
      </c>
      <c r="Y1257" s="19">
        <f t="shared" si="136"/>
        <v>5.6818181818181825</v>
      </c>
      <c r="Z1257" s="19">
        <f t="shared" si="139"/>
        <v>5.7284090909090919</v>
      </c>
      <c r="AA1257" s="19">
        <f t="shared" si="140"/>
        <v>17.185227272727278</v>
      </c>
      <c r="AB1257" s="19" t="s">
        <v>8886</v>
      </c>
    </row>
    <row r="1258" spans="1:28" x14ac:dyDescent="0.35">
      <c r="A1258" t="s">
        <v>1562</v>
      </c>
      <c r="B1258" t="s">
        <v>4613</v>
      </c>
      <c r="C1258" t="s">
        <v>4614</v>
      </c>
      <c r="D1258" s="1">
        <v>44818</v>
      </c>
      <c r="E1258">
        <f t="shared" si="137"/>
        <v>18</v>
      </c>
      <c r="F1258" t="s">
        <v>16</v>
      </c>
      <c r="G1258">
        <v>750</v>
      </c>
      <c r="H1258">
        <f t="shared" si="134"/>
        <v>75</v>
      </c>
      <c r="I1258" t="s">
        <v>7</v>
      </c>
      <c r="J1258" t="s">
        <v>8</v>
      </c>
      <c r="L1258" t="s">
        <v>16</v>
      </c>
      <c r="M1258" t="str">
        <f t="shared" si="135"/>
        <v>F</v>
      </c>
      <c r="N1258" t="s">
        <v>8</v>
      </c>
      <c r="O1258" t="s">
        <v>8</v>
      </c>
      <c r="P1258" t="s">
        <v>11</v>
      </c>
      <c r="Q1258" t="s">
        <v>8</v>
      </c>
      <c r="R1258" t="str">
        <f t="shared" si="138"/>
        <v>U</v>
      </c>
      <c r="S1258" t="s">
        <v>12</v>
      </c>
      <c r="T1258">
        <v>0.999999999999995</v>
      </c>
      <c r="U1258" t="s">
        <v>11</v>
      </c>
      <c r="V1258" t="e">
        <f>VLOOKUP(P1258,'PBT Tag Rates'!$B$5:$E$34,4,FALSE)</f>
        <v>#N/A</v>
      </c>
      <c r="W1258">
        <v>1</v>
      </c>
      <c r="X1258" s="16">
        <f>IFERROR(LOOKUP(H1258,{30,43,48,53,58,63,68,73,78,83,88,93,97},{42,47,52,57,62,67,72,77,82,87,92,99,100}),999)</f>
        <v>77</v>
      </c>
      <c r="Y1258" s="19">
        <f t="shared" si="136"/>
        <v>5.6818181818181825</v>
      </c>
      <c r="Z1258" s="19">
        <f t="shared" si="139"/>
        <v>5.7284090909090919</v>
      </c>
      <c r="AA1258" s="19">
        <f t="shared" si="140"/>
        <v>17.185227272727278</v>
      </c>
      <c r="AB1258" s="19" t="s">
        <v>8887</v>
      </c>
    </row>
    <row r="1259" spans="1:28" x14ac:dyDescent="0.35">
      <c r="A1259" t="s">
        <v>1562</v>
      </c>
      <c r="B1259" t="s">
        <v>4615</v>
      </c>
      <c r="C1259" t="s">
        <v>4616</v>
      </c>
      <c r="D1259" s="1">
        <v>44818</v>
      </c>
      <c r="E1259">
        <f t="shared" si="137"/>
        <v>18</v>
      </c>
      <c r="F1259" t="s">
        <v>1569</v>
      </c>
      <c r="G1259">
        <v>680</v>
      </c>
      <c r="H1259">
        <f t="shared" si="134"/>
        <v>68</v>
      </c>
      <c r="I1259" t="s">
        <v>7</v>
      </c>
      <c r="J1259" t="s">
        <v>8</v>
      </c>
      <c r="L1259" t="s">
        <v>6</v>
      </c>
      <c r="M1259" t="str">
        <f t="shared" si="135"/>
        <v>M</v>
      </c>
      <c r="N1259" t="s">
        <v>1193</v>
      </c>
      <c r="O1259" t="s">
        <v>4617</v>
      </c>
      <c r="P1259" t="s">
        <v>557</v>
      </c>
      <c r="Q1259">
        <v>3</v>
      </c>
      <c r="R1259">
        <f t="shared" si="138"/>
        <v>2019</v>
      </c>
      <c r="S1259" t="s">
        <v>8</v>
      </c>
      <c r="T1259" t="s">
        <v>8</v>
      </c>
      <c r="U1259" t="s">
        <v>9084</v>
      </c>
      <c r="V1259">
        <f>VLOOKUP(P1259,'PBT Tag Rates'!$B$5:$E$34,4,FALSE)</f>
        <v>0.95971980899999998</v>
      </c>
      <c r="W1259">
        <v>1</v>
      </c>
      <c r="X1259" s="16">
        <f>IFERROR(LOOKUP(H1259,{30,43,48,53,58,63,68,73,78,83,88,93,97},{42,47,52,57,62,67,72,77,82,87,92,99,100}),999)</f>
        <v>72</v>
      </c>
      <c r="Y1259" s="19">
        <f t="shared" si="136"/>
        <v>5.6818181818181825</v>
      </c>
      <c r="Z1259" s="19">
        <f t="shared" si="139"/>
        <v>5.7284090909090919</v>
      </c>
      <c r="AA1259" s="19">
        <f t="shared" si="140"/>
        <v>17.185227272727278</v>
      </c>
      <c r="AB1259" s="19" t="s">
        <v>8887</v>
      </c>
    </row>
    <row r="1260" spans="1:28" x14ac:dyDescent="0.35">
      <c r="A1260" t="s">
        <v>1562</v>
      </c>
      <c r="B1260" t="s">
        <v>4618</v>
      </c>
      <c r="C1260" t="s">
        <v>4619</v>
      </c>
      <c r="D1260" s="1">
        <v>44818</v>
      </c>
      <c r="E1260">
        <f t="shared" si="137"/>
        <v>18</v>
      </c>
      <c r="F1260" t="s">
        <v>1569</v>
      </c>
      <c r="G1260">
        <v>700</v>
      </c>
      <c r="H1260">
        <f t="shared" si="134"/>
        <v>70</v>
      </c>
      <c r="I1260" t="s">
        <v>9</v>
      </c>
      <c r="J1260">
        <v>1</v>
      </c>
      <c r="L1260" t="s">
        <v>16</v>
      </c>
      <c r="M1260" t="str">
        <f t="shared" si="135"/>
        <v>F</v>
      </c>
      <c r="N1260" t="s">
        <v>812</v>
      </c>
      <c r="O1260" t="s">
        <v>817</v>
      </c>
      <c r="P1260" t="s">
        <v>19</v>
      </c>
      <c r="Q1260">
        <v>4</v>
      </c>
      <c r="R1260">
        <f t="shared" si="138"/>
        <v>2018</v>
      </c>
      <c r="S1260" t="s">
        <v>8</v>
      </c>
      <c r="T1260" t="s">
        <v>8</v>
      </c>
      <c r="U1260" t="s">
        <v>9089</v>
      </c>
      <c r="V1260">
        <f>VLOOKUP(P1260,'PBT Tag Rates'!$B$5:$E$34,4,FALSE)</f>
        <v>0.80551598400000002</v>
      </c>
      <c r="W1260">
        <v>1</v>
      </c>
      <c r="X1260" s="16">
        <f>IFERROR(LOOKUP(H1260,{30,43,48,53,58,63,68,73,78,83,88,93,97},{42,47,52,57,62,67,72,77,82,87,92,99,100}),999)</f>
        <v>72</v>
      </c>
      <c r="Y1260" s="19">
        <f t="shared" si="136"/>
        <v>5.6818181818181825</v>
      </c>
      <c r="Z1260" s="19">
        <f t="shared" si="139"/>
        <v>5.7284090909090919</v>
      </c>
      <c r="AA1260" s="19">
        <f t="shared" si="140"/>
        <v>17.185227272727278</v>
      </c>
      <c r="AB1260" s="19" t="s">
        <v>8887</v>
      </c>
    </row>
    <row r="1261" spans="1:28" x14ac:dyDescent="0.35">
      <c r="A1261" t="s">
        <v>1562</v>
      </c>
      <c r="B1261" t="s">
        <v>4620</v>
      </c>
      <c r="C1261" t="s">
        <v>4621</v>
      </c>
      <c r="D1261" s="1">
        <v>44818</v>
      </c>
      <c r="E1261">
        <f t="shared" si="137"/>
        <v>18</v>
      </c>
      <c r="F1261" t="s">
        <v>1569</v>
      </c>
      <c r="G1261">
        <v>580</v>
      </c>
      <c r="H1261">
        <f t="shared" si="134"/>
        <v>58</v>
      </c>
      <c r="I1261" t="s">
        <v>7</v>
      </c>
      <c r="J1261" t="s">
        <v>8</v>
      </c>
      <c r="L1261" t="s">
        <v>6</v>
      </c>
      <c r="M1261" t="str">
        <f t="shared" si="135"/>
        <v>M</v>
      </c>
      <c r="N1261" t="s">
        <v>8</v>
      </c>
      <c r="O1261" t="s">
        <v>8</v>
      </c>
      <c r="P1261" t="s">
        <v>11</v>
      </c>
      <c r="Q1261" t="s">
        <v>8</v>
      </c>
      <c r="R1261" t="str">
        <f t="shared" si="138"/>
        <v>U</v>
      </c>
      <c r="S1261" t="s">
        <v>12</v>
      </c>
      <c r="T1261">
        <v>1</v>
      </c>
      <c r="U1261" t="s">
        <v>11</v>
      </c>
      <c r="V1261" t="e">
        <f>VLOOKUP(P1261,'PBT Tag Rates'!$B$5:$E$34,4,FALSE)</f>
        <v>#N/A</v>
      </c>
      <c r="W1261">
        <v>1</v>
      </c>
      <c r="X1261" s="16">
        <f>IFERROR(LOOKUP(H1261,{30,43,48,53,58,63,68,73,78,83,88,93,97},{42,47,52,57,62,67,72,77,82,87,92,99,100}),999)</f>
        <v>62</v>
      </c>
      <c r="Y1261" s="19">
        <f t="shared" si="136"/>
        <v>5.6818181818181825</v>
      </c>
      <c r="Z1261" s="19">
        <f t="shared" si="139"/>
        <v>5.7284090909090919</v>
      </c>
      <c r="AA1261" s="19">
        <f t="shared" si="140"/>
        <v>17.185227272727278</v>
      </c>
      <c r="AB1261" s="19" t="s">
        <v>8887</v>
      </c>
    </row>
    <row r="1262" spans="1:28" x14ac:dyDescent="0.35">
      <c r="A1262" t="s">
        <v>1562</v>
      </c>
      <c r="B1262" t="s">
        <v>4622</v>
      </c>
      <c r="C1262" t="s">
        <v>4623</v>
      </c>
      <c r="D1262" s="1">
        <v>44818</v>
      </c>
      <c r="E1262">
        <f t="shared" si="137"/>
        <v>18</v>
      </c>
      <c r="F1262" t="s">
        <v>1569</v>
      </c>
      <c r="G1262">
        <v>400</v>
      </c>
      <c r="H1262">
        <f t="shared" si="134"/>
        <v>40</v>
      </c>
      <c r="I1262" t="s">
        <v>9</v>
      </c>
      <c r="J1262">
        <v>1</v>
      </c>
      <c r="L1262" t="s">
        <v>6</v>
      </c>
      <c r="M1262" t="str">
        <f t="shared" si="135"/>
        <v>M</v>
      </c>
      <c r="N1262" t="s">
        <v>3724</v>
      </c>
      <c r="O1262" t="s">
        <v>3725</v>
      </c>
      <c r="P1262" t="s">
        <v>2035</v>
      </c>
      <c r="Q1262">
        <v>2</v>
      </c>
      <c r="R1262">
        <f t="shared" si="138"/>
        <v>2020</v>
      </c>
      <c r="S1262" t="s">
        <v>8</v>
      </c>
      <c r="T1262" t="s">
        <v>8</v>
      </c>
      <c r="U1262" t="s">
        <v>9090</v>
      </c>
      <c r="V1262">
        <f>VLOOKUP(P1262,'PBT Tag Rates'!$B$5:$E$34,4,FALSE)</f>
        <v>0.98961045999999997</v>
      </c>
      <c r="W1262">
        <v>1</v>
      </c>
      <c r="X1262" s="16">
        <f>IFERROR(LOOKUP(H1262,{30,43,48,53,58,63,68,73,78,83,88,93,97},{42,47,52,57,62,67,72,77,82,87,92,99,100}),999)</f>
        <v>42</v>
      </c>
      <c r="Y1262" s="19">
        <f t="shared" si="136"/>
        <v>5.6818181818181825</v>
      </c>
      <c r="Z1262" s="19">
        <f t="shared" si="139"/>
        <v>5.7284090909090919</v>
      </c>
      <c r="AA1262" s="19">
        <f t="shared" si="140"/>
        <v>17.185227272727278</v>
      </c>
      <c r="AB1262" s="19" t="s">
        <v>8887</v>
      </c>
    </row>
    <row r="1263" spans="1:28" x14ac:dyDescent="0.35">
      <c r="A1263" t="s">
        <v>1562</v>
      </c>
      <c r="B1263" t="s">
        <v>4624</v>
      </c>
      <c r="C1263" t="s">
        <v>4625</v>
      </c>
      <c r="D1263" s="1">
        <v>44818</v>
      </c>
      <c r="E1263">
        <f t="shared" si="137"/>
        <v>18</v>
      </c>
      <c r="F1263" t="s">
        <v>16</v>
      </c>
      <c r="G1263">
        <v>730</v>
      </c>
      <c r="H1263">
        <f t="shared" si="134"/>
        <v>73</v>
      </c>
      <c r="I1263" t="s">
        <v>7</v>
      </c>
      <c r="J1263" t="s">
        <v>8</v>
      </c>
      <c r="L1263" t="s">
        <v>16</v>
      </c>
      <c r="M1263" t="str">
        <f t="shared" si="135"/>
        <v>F</v>
      </c>
      <c r="N1263" t="s">
        <v>748</v>
      </c>
      <c r="O1263" t="s">
        <v>2549</v>
      </c>
      <c r="P1263" t="s">
        <v>19</v>
      </c>
      <c r="Q1263">
        <v>4</v>
      </c>
      <c r="R1263">
        <f t="shared" si="138"/>
        <v>2018</v>
      </c>
      <c r="S1263" t="s">
        <v>8</v>
      </c>
      <c r="T1263" t="s">
        <v>8</v>
      </c>
      <c r="U1263" t="s">
        <v>9084</v>
      </c>
      <c r="V1263">
        <f>VLOOKUP(P1263,'PBT Tag Rates'!$B$5:$E$34,4,FALSE)</f>
        <v>0.80551598400000002</v>
      </c>
      <c r="W1263">
        <v>1</v>
      </c>
      <c r="X1263" s="16">
        <f>IFERROR(LOOKUP(H1263,{30,43,48,53,58,63,68,73,78,83,88,93,97},{42,47,52,57,62,67,72,77,82,87,92,99,100}),999)</f>
        <v>77</v>
      </c>
      <c r="Y1263" s="19">
        <f t="shared" si="136"/>
        <v>5.6818181818181825</v>
      </c>
      <c r="Z1263" s="19">
        <f t="shared" si="139"/>
        <v>5.7284090909090919</v>
      </c>
      <c r="AA1263" s="19">
        <f t="shared" si="140"/>
        <v>17.185227272727278</v>
      </c>
      <c r="AB1263" s="19" t="s">
        <v>8887</v>
      </c>
    </row>
    <row r="1264" spans="1:28" x14ac:dyDescent="0.35">
      <c r="A1264" t="s">
        <v>1562</v>
      </c>
      <c r="B1264" t="s">
        <v>4626</v>
      </c>
      <c r="C1264" t="s">
        <v>4627</v>
      </c>
      <c r="D1264" s="1">
        <v>44818</v>
      </c>
      <c r="E1264">
        <f t="shared" si="137"/>
        <v>18</v>
      </c>
      <c r="F1264" t="s">
        <v>1569</v>
      </c>
      <c r="G1264">
        <v>660</v>
      </c>
      <c r="H1264">
        <f t="shared" si="134"/>
        <v>66</v>
      </c>
      <c r="I1264" t="s">
        <v>7</v>
      </c>
      <c r="J1264" t="s">
        <v>8</v>
      </c>
      <c r="L1264" t="s">
        <v>6</v>
      </c>
      <c r="M1264" t="str">
        <f t="shared" si="135"/>
        <v>M</v>
      </c>
      <c r="N1264" t="s">
        <v>8</v>
      </c>
      <c r="O1264" t="s">
        <v>8</v>
      </c>
      <c r="P1264" t="s">
        <v>11</v>
      </c>
      <c r="Q1264" t="s">
        <v>8</v>
      </c>
      <c r="R1264" t="str">
        <f t="shared" si="138"/>
        <v>U</v>
      </c>
      <c r="S1264" t="s">
        <v>12</v>
      </c>
      <c r="T1264">
        <v>0.999999999999999</v>
      </c>
      <c r="U1264" t="s">
        <v>11</v>
      </c>
      <c r="V1264" t="e">
        <f>VLOOKUP(P1264,'PBT Tag Rates'!$B$5:$E$34,4,FALSE)</f>
        <v>#N/A</v>
      </c>
      <c r="W1264">
        <v>1</v>
      </c>
      <c r="X1264" s="16">
        <f>IFERROR(LOOKUP(H1264,{30,43,48,53,58,63,68,73,78,83,88,93,97},{42,47,52,57,62,67,72,77,82,87,92,99,100}),999)</f>
        <v>67</v>
      </c>
      <c r="Y1264" s="19">
        <f t="shared" si="136"/>
        <v>5.6818181818181825</v>
      </c>
      <c r="Z1264" s="19">
        <f t="shared" si="139"/>
        <v>5.7284090909090919</v>
      </c>
      <c r="AA1264" s="19">
        <f t="shared" si="140"/>
        <v>17.185227272727278</v>
      </c>
      <c r="AB1264" s="19" t="s">
        <v>8887</v>
      </c>
    </row>
    <row r="1265" spans="1:28" x14ac:dyDescent="0.35">
      <c r="A1265" t="s">
        <v>1562</v>
      </c>
      <c r="B1265" t="s">
        <v>4628</v>
      </c>
      <c r="C1265" t="s">
        <v>4629</v>
      </c>
      <c r="D1265" s="1">
        <v>44818</v>
      </c>
      <c r="E1265">
        <f t="shared" si="137"/>
        <v>18</v>
      </c>
      <c r="F1265" t="s">
        <v>1569</v>
      </c>
      <c r="G1265">
        <v>620</v>
      </c>
      <c r="H1265">
        <f t="shared" si="134"/>
        <v>62</v>
      </c>
      <c r="I1265" t="s">
        <v>7</v>
      </c>
      <c r="J1265" t="s">
        <v>8</v>
      </c>
      <c r="L1265" t="s">
        <v>6</v>
      </c>
      <c r="M1265" t="str">
        <f t="shared" si="135"/>
        <v>M</v>
      </c>
      <c r="N1265" t="s">
        <v>127</v>
      </c>
      <c r="O1265" t="s">
        <v>128</v>
      </c>
      <c r="P1265" t="s">
        <v>19</v>
      </c>
      <c r="Q1265">
        <v>4</v>
      </c>
      <c r="R1265">
        <f t="shared" si="138"/>
        <v>2018</v>
      </c>
      <c r="S1265" t="s">
        <v>8</v>
      </c>
      <c r="T1265" t="s">
        <v>8</v>
      </c>
      <c r="U1265" t="s">
        <v>9006</v>
      </c>
      <c r="V1265">
        <f>VLOOKUP(P1265,'PBT Tag Rates'!$B$5:$E$34,4,FALSE)</f>
        <v>0.80551598400000002</v>
      </c>
      <c r="W1265">
        <v>1</v>
      </c>
      <c r="X1265" s="16">
        <f>IFERROR(LOOKUP(H1265,{30,43,48,53,58,63,68,73,78,83,88,93,97},{42,47,52,57,62,67,72,77,82,87,92,99,100}),999)</f>
        <v>62</v>
      </c>
      <c r="Y1265" s="19">
        <f t="shared" si="136"/>
        <v>5.6818181818181825</v>
      </c>
      <c r="Z1265" s="19">
        <f t="shared" si="139"/>
        <v>5.7284090909090919</v>
      </c>
      <c r="AA1265" s="19">
        <f t="shared" si="140"/>
        <v>17.185227272727278</v>
      </c>
      <c r="AB1265" s="19" t="s">
        <v>8886</v>
      </c>
    </row>
    <row r="1266" spans="1:28" x14ac:dyDescent="0.35">
      <c r="A1266" t="s">
        <v>1562</v>
      </c>
      <c r="B1266" t="s">
        <v>4630</v>
      </c>
      <c r="C1266" t="s">
        <v>4631</v>
      </c>
      <c r="D1266" s="1">
        <v>44818</v>
      </c>
      <c r="E1266">
        <f t="shared" si="137"/>
        <v>18</v>
      </c>
      <c r="F1266" t="s">
        <v>16</v>
      </c>
      <c r="G1266">
        <v>780</v>
      </c>
      <c r="H1266">
        <f t="shared" si="134"/>
        <v>78</v>
      </c>
      <c r="I1266" t="s">
        <v>9</v>
      </c>
      <c r="J1266">
        <v>1</v>
      </c>
      <c r="L1266" t="s">
        <v>16</v>
      </c>
      <c r="M1266" t="str">
        <f t="shared" si="135"/>
        <v>F</v>
      </c>
      <c r="N1266" t="s">
        <v>1556</v>
      </c>
      <c r="O1266" t="s">
        <v>1557</v>
      </c>
      <c r="P1266" t="s">
        <v>19</v>
      </c>
      <c r="Q1266">
        <v>4</v>
      </c>
      <c r="R1266">
        <f t="shared" si="138"/>
        <v>2018</v>
      </c>
      <c r="S1266" t="s">
        <v>8</v>
      </c>
      <c r="T1266" t="s">
        <v>8</v>
      </c>
      <c r="U1266" t="s">
        <v>8875</v>
      </c>
      <c r="V1266">
        <f>VLOOKUP(P1266,'PBT Tag Rates'!$B$5:$E$34,4,FALSE)</f>
        <v>0.80551598400000002</v>
      </c>
      <c r="W1266">
        <v>1</v>
      </c>
      <c r="X1266" s="16">
        <f>IFERROR(LOOKUP(H1266,{30,43,48,53,58,63,68,73,78,83,88,93,97},{42,47,52,57,62,67,72,77,82,87,92,99,100}),999)</f>
        <v>82</v>
      </c>
      <c r="Y1266" s="19">
        <f t="shared" si="136"/>
        <v>5.6818181818181825</v>
      </c>
      <c r="Z1266" s="19">
        <f t="shared" si="139"/>
        <v>5.7284090909090919</v>
      </c>
      <c r="AA1266" s="19">
        <f t="shared" si="140"/>
        <v>17.185227272727278</v>
      </c>
      <c r="AB1266" s="19" t="s">
        <v>8886</v>
      </c>
    </row>
    <row r="1267" spans="1:28" x14ac:dyDescent="0.35">
      <c r="A1267" t="s">
        <v>1562</v>
      </c>
      <c r="B1267" t="s">
        <v>4632</v>
      </c>
      <c r="C1267" t="s">
        <v>4633</v>
      </c>
      <c r="D1267" s="1">
        <v>44818</v>
      </c>
      <c r="E1267">
        <f t="shared" si="137"/>
        <v>18</v>
      </c>
      <c r="F1267" t="s">
        <v>6</v>
      </c>
      <c r="G1267">
        <v>740</v>
      </c>
      <c r="H1267">
        <f t="shared" si="134"/>
        <v>74</v>
      </c>
      <c r="I1267" t="s">
        <v>9</v>
      </c>
      <c r="J1267">
        <v>1</v>
      </c>
      <c r="L1267" t="s">
        <v>1569</v>
      </c>
      <c r="M1267" t="str">
        <f t="shared" si="135"/>
        <v>M</v>
      </c>
      <c r="N1267" t="s">
        <v>519</v>
      </c>
      <c r="O1267" t="s">
        <v>1801</v>
      </c>
      <c r="P1267" t="s">
        <v>19</v>
      </c>
      <c r="Q1267">
        <v>4</v>
      </c>
      <c r="R1267">
        <f t="shared" si="138"/>
        <v>2018</v>
      </c>
      <c r="S1267" t="s">
        <v>8</v>
      </c>
      <c r="T1267" t="s">
        <v>8</v>
      </c>
      <c r="U1267" t="s">
        <v>9007</v>
      </c>
      <c r="V1267">
        <f>VLOOKUP(P1267,'PBT Tag Rates'!$B$5:$E$34,4,FALSE)</f>
        <v>0.80551598400000002</v>
      </c>
      <c r="W1267">
        <v>1</v>
      </c>
      <c r="X1267" s="16">
        <f>IFERROR(LOOKUP(H1267,{30,43,48,53,58,63,68,73,78,83,88,93,97},{42,47,52,57,62,67,72,77,82,87,92,99,100}),999)</f>
        <v>77</v>
      </c>
      <c r="Y1267" s="19">
        <f t="shared" si="136"/>
        <v>5.6818181818181825</v>
      </c>
      <c r="Z1267" s="19">
        <f t="shared" si="139"/>
        <v>5.7284090909090919</v>
      </c>
      <c r="AA1267" s="19">
        <f t="shared" si="140"/>
        <v>17.185227272727278</v>
      </c>
      <c r="AB1267" s="19" t="s">
        <v>8886</v>
      </c>
    </row>
    <row r="1268" spans="1:28" x14ac:dyDescent="0.35">
      <c r="A1268" t="s">
        <v>1562</v>
      </c>
      <c r="B1268" t="s">
        <v>4634</v>
      </c>
      <c r="C1268" t="s">
        <v>4635</v>
      </c>
      <c r="D1268" s="1">
        <v>44818</v>
      </c>
      <c r="E1268">
        <f t="shared" si="137"/>
        <v>18</v>
      </c>
      <c r="F1268" t="s">
        <v>1569</v>
      </c>
      <c r="G1268">
        <v>540</v>
      </c>
      <c r="H1268">
        <f t="shared" si="134"/>
        <v>54</v>
      </c>
      <c r="I1268" t="s">
        <v>9</v>
      </c>
      <c r="J1268">
        <v>1</v>
      </c>
      <c r="L1268" t="s">
        <v>6</v>
      </c>
      <c r="M1268" t="str">
        <f t="shared" si="135"/>
        <v>M</v>
      </c>
      <c r="N1268" t="s">
        <v>1150</v>
      </c>
      <c r="O1268" t="s">
        <v>1151</v>
      </c>
      <c r="P1268" t="s">
        <v>557</v>
      </c>
      <c r="Q1268">
        <v>3</v>
      </c>
      <c r="R1268">
        <f t="shared" si="138"/>
        <v>2019</v>
      </c>
      <c r="S1268" t="s">
        <v>8</v>
      </c>
      <c r="T1268" t="s">
        <v>8</v>
      </c>
      <c r="U1268" t="s">
        <v>9084</v>
      </c>
      <c r="V1268">
        <f>VLOOKUP(P1268,'PBT Tag Rates'!$B$5:$E$34,4,FALSE)</f>
        <v>0.95971980899999998</v>
      </c>
      <c r="W1268">
        <v>1</v>
      </c>
      <c r="X1268" s="16">
        <f>IFERROR(LOOKUP(H1268,{30,43,48,53,58,63,68,73,78,83,88,93,97},{42,47,52,57,62,67,72,77,82,87,92,99,100}),999)</f>
        <v>57</v>
      </c>
      <c r="Y1268" s="19">
        <f t="shared" si="136"/>
        <v>5.6818181818181825</v>
      </c>
      <c r="Z1268" s="19">
        <f t="shared" si="139"/>
        <v>5.7284090909090919</v>
      </c>
      <c r="AA1268" s="19">
        <f t="shared" si="140"/>
        <v>17.185227272727278</v>
      </c>
      <c r="AB1268" s="19" t="s">
        <v>8887</v>
      </c>
    </row>
    <row r="1269" spans="1:28" x14ac:dyDescent="0.35">
      <c r="A1269" t="s">
        <v>1562</v>
      </c>
      <c r="B1269" t="s">
        <v>4636</v>
      </c>
      <c r="C1269" t="s">
        <v>4637</v>
      </c>
      <c r="D1269" s="1">
        <v>44818</v>
      </c>
      <c r="E1269">
        <f t="shared" si="137"/>
        <v>18</v>
      </c>
      <c r="F1269" t="s">
        <v>1569</v>
      </c>
      <c r="G1269">
        <v>430</v>
      </c>
      <c r="H1269">
        <f t="shared" si="134"/>
        <v>43</v>
      </c>
      <c r="I1269" t="s">
        <v>7</v>
      </c>
      <c r="J1269" t="s">
        <v>8</v>
      </c>
      <c r="L1269" t="s">
        <v>6</v>
      </c>
      <c r="M1269" t="str">
        <f t="shared" si="135"/>
        <v>M</v>
      </c>
      <c r="N1269" t="s">
        <v>4638</v>
      </c>
      <c r="O1269" t="s">
        <v>4639</v>
      </c>
      <c r="P1269" t="s">
        <v>2035</v>
      </c>
      <c r="Q1269">
        <v>2</v>
      </c>
      <c r="R1269">
        <f t="shared" si="138"/>
        <v>2020</v>
      </c>
      <c r="S1269" t="s">
        <v>8</v>
      </c>
      <c r="T1269" t="s">
        <v>8</v>
      </c>
      <c r="U1269" t="s">
        <v>9088</v>
      </c>
      <c r="V1269">
        <f>VLOOKUP(P1269,'PBT Tag Rates'!$B$5:$E$34,4,FALSE)</f>
        <v>0.98961045999999997</v>
      </c>
      <c r="W1269">
        <v>1</v>
      </c>
      <c r="X1269" s="16">
        <f>IFERROR(LOOKUP(H1269,{30,43,48,53,58,63,68,73,78,83,88,93,97},{42,47,52,57,62,67,72,77,82,87,92,99,100}),999)</f>
        <v>47</v>
      </c>
      <c r="Y1269" s="19">
        <f t="shared" si="136"/>
        <v>5.6818181818181825</v>
      </c>
      <c r="Z1269" s="19">
        <f t="shared" si="139"/>
        <v>5.7284090909090919</v>
      </c>
      <c r="AA1269" s="19">
        <f t="shared" si="140"/>
        <v>17.185227272727278</v>
      </c>
      <c r="AB1269" s="19" t="s">
        <v>8887</v>
      </c>
    </row>
    <row r="1270" spans="1:28" x14ac:dyDescent="0.35">
      <c r="A1270" t="s">
        <v>1562</v>
      </c>
      <c r="B1270" t="s">
        <v>4640</v>
      </c>
      <c r="C1270" t="s">
        <v>4641</v>
      </c>
      <c r="D1270" s="1">
        <v>44818</v>
      </c>
      <c r="E1270">
        <f t="shared" si="137"/>
        <v>18</v>
      </c>
      <c r="F1270" t="s">
        <v>1569</v>
      </c>
      <c r="G1270">
        <v>600</v>
      </c>
      <c r="H1270">
        <f t="shared" si="134"/>
        <v>60</v>
      </c>
      <c r="I1270" t="s">
        <v>7</v>
      </c>
      <c r="J1270" t="s">
        <v>8</v>
      </c>
      <c r="L1270" t="s">
        <v>6</v>
      </c>
      <c r="M1270" t="str">
        <f t="shared" si="135"/>
        <v>M</v>
      </c>
      <c r="N1270" t="s">
        <v>4642</v>
      </c>
      <c r="O1270" t="s">
        <v>4643</v>
      </c>
      <c r="P1270" t="s">
        <v>557</v>
      </c>
      <c r="Q1270">
        <v>3</v>
      </c>
      <c r="R1270">
        <f t="shared" si="138"/>
        <v>2019</v>
      </c>
      <c r="S1270" t="s">
        <v>8</v>
      </c>
      <c r="T1270" t="s">
        <v>8</v>
      </c>
      <c r="U1270" t="s">
        <v>9090</v>
      </c>
      <c r="V1270">
        <f>VLOOKUP(P1270,'PBT Tag Rates'!$B$5:$E$34,4,FALSE)</f>
        <v>0.95971980899999998</v>
      </c>
      <c r="W1270">
        <v>1</v>
      </c>
      <c r="X1270" s="16">
        <f>IFERROR(LOOKUP(H1270,{30,43,48,53,58,63,68,73,78,83,88,93,97},{42,47,52,57,62,67,72,77,82,87,92,99,100}),999)</f>
        <v>62</v>
      </c>
      <c r="Y1270" s="19">
        <f t="shared" si="136"/>
        <v>5.6818181818181825</v>
      </c>
      <c r="Z1270" s="19">
        <f t="shared" si="139"/>
        <v>5.7284090909090919</v>
      </c>
      <c r="AA1270" s="19">
        <f t="shared" si="140"/>
        <v>17.185227272727278</v>
      </c>
      <c r="AB1270" s="19" t="s">
        <v>8887</v>
      </c>
    </row>
    <row r="1271" spans="1:28" x14ac:dyDescent="0.35">
      <c r="A1271" t="s">
        <v>1562</v>
      </c>
      <c r="B1271" t="s">
        <v>4644</v>
      </c>
      <c r="C1271" t="s">
        <v>4645</v>
      </c>
      <c r="D1271" s="1">
        <v>44818</v>
      </c>
      <c r="E1271">
        <f t="shared" si="137"/>
        <v>18</v>
      </c>
      <c r="F1271" t="s">
        <v>16</v>
      </c>
      <c r="G1271">
        <v>790</v>
      </c>
      <c r="H1271">
        <f t="shared" si="134"/>
        <v>79</v>
      </c>
      <c r="I1271" t="s">
        <v>7</v>
      </c>
      <c r="J1271" t="s">
        <v>8</v>
      </c>
      <c r="L1271" t="s">
        <v>16</v>
      </c>
      <c r="M1271" t="str">
        <f t="shared" si="135"/>
        <v>F</v>
      </c>
      <c r="N1271" t="s">
        <v>8</v>
      </c>
      <c r="O1271" t="s">
        <v>8</v>
      </c>
      <c r="P1271" t="s">
        <v>11</v>
      </c>
      <c r="Q1271" t="s">
        <v>8</v>
      </c>
      <c r="R1271" t="str">
        <f t="shared" si="138"/>
        <v>U</v>
      </c>
      <c r="S1271" t="s">
        <v>12</v>
      </c>
      <c r="T1271">
        <v>1</v>
      </c>
      <c r="U1271" t="s">
        <v>11</v>
      </c>
      <c r="V1271" t="e">
        <f>VLOOKUP(P1271,'PBT Tag Rates'!$B$5:$E$34,4,FALSE)</f>
        <v>#N/A</v>
      </c>
      <c r="W1271">
        <v>1</v>
      </c>
      <c r="X1271" s="16">
        <f>IFERROR(LOOKUP(H1271,{30,43,48,53,58,63,68,73,78,83,88,93,97},{42,47,52,57,62,67,72,77,82,87,92,99,100}),999)</f>
        <v>82</v>
      </c>
      <c r="Y1271" s="19">
        <f t="shared" si="136"/>
        <v>5.6818181818181825</v>
      </c>
      <c r="Z1271" s="19">
        <f t="shared" si="139"/>
        <v>5.7284090909090919</v>
      </c>
      <c r="AA1271" s="19">
        <f t="shared" si="140"/>
        <v>17.185227272727278</v>
      </c>
      <c r="AB1271" s="19" t="s">
        <v>8887</v>
      </c>
    </row>
    <row r="1272" spans="1:28" x14ac:dyDescent="0.35">
      <c r="A1272" t="s">
        <v>1562</v>
      </c>
      <c r="B1272" t="s">
        <v>4646</v>
      </c>
      <c r="C1272" t="s">
        <v>4647</v>
      </c>
      <c r="D1272" s="1">
        <v>44818</v>
      </c>
      <c r="E1272">
        <f t="shared" si="137"/>
        <v>18</v>
      </c>
      <c r="F1272" t="s">
        <v>1569</v>
      </c>
      <c r="G1272">
        <v>670</v>
      </c>
      <c r="H1272">
        <f t="shared" si="134"/>
        <v>67</v>
      </c>
      <c r="I1272" t="s">
        <v>7</v>
      </c>
      <c r="J1272" t="s">
        <v>8</v>
      </c>
      <c r="L1272" t="s">
        <v>16</v>
      </c>
      <c r="M1272" t="str">
        <f t="shared" si="135"/>
        <v>F</v>
      </c>
      <c r="N1272" t="s">
        <v>8</v>
      </c>
      <c r="O1272" t="s">
        <v>8</v>
      </c>
      <c r="P1272" t="s">
        <v>11</v>
      </c>
      <c r="Q1272" t="s">
        <v>8</v>
      </c>
      <c r="R1272" t="str">
        <f t="shared" si="138"/>
        <v>U</v>
      </c>
      <c r="S1272" t="s">
        <v>12</v>
      </c>
      <c r="T1272">
        <v>1</v>
      </c>
      <c r="U1272" t="s">
        <v>11</v>
      </c>
      <c r="V1272" t="e">
        <f>VLOOKUP(P1272,'PBT Tag Rates'!$B$5:$E$34,4,FALSE)</f>
        <v>#N/A</v>
      </c>
      <c r="W1272">
        <v>1</v>
      </c>
      <c r="X1272" s="16">
        <f>IFERROR(LOOKUP(H1272,{30,43,48,53,58,63,68,73,78,83,88,93,97},{42,47,52,57,62,67,72,77,82,87,92,99,100}),999)</f>
        <v>67</v>
      </c>
      <c r="Y1272" s="19">
        <f t="shared" si="136"/>
        <v>5.6818181818181825</v>
      </c>
      <c r="Z1272" s="19">
        <f t="shared" si="139"/>
        <v>5.7284090909090919</v>
      </c>
      <c r="AA1272" s="19">
        <f t="shared" si="140"/>
        <v>17.185227272727278</v>
      </c>
      <c r="AB1272" s="19" t="s">
        <v>8887</v>
      </c>
    </row>
    <row r="1273" spans="1:28" x14ac:dyDescent="0.35">
      <c r="A1273" t="s">
        <v>1562</v>
      </c>
      <c r="B1273" t="s">
        <v>4648</v>
      </c>
      <c r="C1273" t="s">
        <v>4649</v>
      </c>
      <c r="D1273" s="1">
        <v>44818</v>
      </c>
      <c r="E1273">
        <f t="shared" si="137"/>
        <v>18</v>
      </c>
      <c r="F1273" t="s">
        <v>1569</v>
      </c>
      <c r="G1273">
        <v>660</v>
      </c>
      <c r="H1273">
        <f t="shared" si="134"/>
        <v>66</v>
      </c>
      <c r="I1273" t="s">
        <v>7</v>
      </c>
      <c r="J1273" t="s">
        <v>8</v>
      </c>
      <c r="L1273" t="s">
        <v>6</v>
      </c>
      <c r="M1273" t="str">
        <f t="shared" si="135"/>
        <v>M</v>
      </c>
      <c r="N1273" t="s">
        <v>1279</v>
      </c>
      <c r="O1273" t="s">
        <v>4650</v>
      </c>
      <c r="P1273" t="s">
        <v>557</v>
      </c>
      <c r="Q1273">
        <v>3</v>
      </c>
      <c r="R1273">
        <f t="shared" si="138"/>
        <v>2019</v>
      </c>
      <c r="S1273" t="s">
        <v>8</v>
      </c>
      <c r="T1273" t="s">
        <v>8</v>
      </c>
      <c r="U1273" t="s">
        <v>9086</v>
      </c>
      <c r="V1273">
        <f>VLOOKUP(P1273,'PBT Tag Rates'!$B$5:$E$34,4,FALSE)</f>
        <v>0.95971980899999998</v>
      </c>
      <c r="W1273">
        <v>1</v>
      </c>
      <c r="X1273" s="16">
        <f>IFERROR(LOOKUP(H1273,{30,43,48,53,58,63,68,73,78,83,88,93,97},{42,47,52,57,62,67,72,77,82,87,92,99,100}),999)</f>
        <v>67</v>
      </c>
      <c r="Y1273" s="19">
        <f t="shared" si="136"/>
        <v>5.6818181818181825</v>
      </c>
      <c r="Z1273" s="19">
        <f t="shared" si="139"/>
        <v>5.7284090909090919</v>
      </c>
      <c r="AA1273" s="19">
        <f t="shared" si="140"/>
        <v>17.185227272727278</v>
      </c>
      <c r="AB1273" s="19" t="s">
        <v>8887</v>
      </c>
    </row>
    <row r="1274" spans="1:28" x14ac:dyDescent="0.35">
      <c r="A1274" t="s">
        <v>1562</v>
      </c>
      <c r="B1274" t="s">
        <v>4651</v>
      </c>
      <c r="C1274" t="s">
        <v>4652</v>
      </c>
      <c r="D1274" s="1">
        <v>44818</v>
      </c>
      <c r="E1274">
        <f t="shared" si="137"/>
        <v>18</v>
      </c>
      <c r="F1274" t="s">
        <v>1569</v>
      </c>
      <c r="G1274">
        <v>530</v>
      </c>
      <c r="H1274">
        <f t="shared" si="134"/>
        <v>53</v>
      </c>
      <c r="I1274" t="s">
        <v>9</v>
      </c>
      <c r="J1274">
        <v>1</v>
      </c>
      <c r="L1274" t="s">
        <v>6</v>
      </c>
      <c r="M1274" t="str">
        <f t="shared" si="135"/>
        <v>M</v>
      </c>
      <c r="N1274" t="s">
        <v>2708</v>
      </c>
      <c r="O1274" t="s">
        <v>4653</v>
      </c>
      <c r="P1274" t="s">
        <v>702</v>
      </c>
      <c r="Q1274">
        <v>3</v>
      </c>
      <c r="R1274">
        <f t="shared" si="138"/>
        <v>2019</v>
      </c>
      <c r="S1274" t="s">
        <v>8</v>
      </c>
      <c r="T1274" t="s">
        <v>8</v>
      </c>
      <c r="U1274" t="s">
        <v>8976</v>
      </c>
      <c r="V1274">
        <f>VLOOKUP(P1274,'PBT Tag Rates'!$B$5:$E$34,4,FALSE)</f>
        <v>0.99705232300000002</v>
      </c>
      <c r="W1274">
        <v>1</v>
      </c>
      <c r="X1274" s="16">
        <f>IFERROR(LOOKUP(H1274,{30,43,48,53,58,63,68,73,78,83,88,93,97},{42,47,52,57,62,67,72,77,82,87,92,99,100}),999)</f>
        <v>57</v>
      </c>
      <c r="Y1274" s="19">
        <f t="shared" si="136"/>
        <v>5.6818181818181825</v>
      </c>
      <c r="Z1274" s="19">
        <f t="shared" si="139"/>
        <v>5.7284090909090919</v>
      </c>
      <c r="AA1274" s="19">
        <f t="shared" si="140"/>
        <v>17.185227272727278</v>
      </c>
      <c r="AB1274" s="19" t="s">
        <v>8887</v>
      </c>
    </row>
    <row r="1275" spans="1:28" x14ac:dyDescent="0.35">
      <c r="A1275" t="s">
        <v>1562</v>
      </c>
      <c r="B1275" t="s">
        <v>4654</v>
      </c>
      <c r="C1275" t="s">
        <v>4655</v>
      </c>
      <c r="D1275" s="1">
        <v>44818</v>
      </c>
      <c r="E1275">
        <f t="shared" si="137"/>
        <v>18</v>
      </c>
      <c r="F1275" t="s">
        <v>1569</v>
      </c>
      <c r="G1275">
        <v>680</v>
      </c>
      <c r="H1275">
        <f t="shared" si="134"/>
        <v>68</v>
      </c>
      <c r="I1275" t="s">
        <v>9</v>
      </c>
      <c r="J1275">
        <v>1</v>
      </c>
      <c r="L1275" t="s">
        <v>6</v>
      </c>
      <c r="M1275" t="str">
        <f t="shared" si="135"/>
        <v>M</v>
      </c>
      <c r="N1275" t="s">
        <v>4445</v>
      </c>
      <c r="O1275" t="s">
        <v>4656</v>
      </c>
      <c r="P1275" t="s">
        <v>557</v>
      </c>
      <c r="Q1275">
        <v>3</v>
      </c>
      <c r="R1275">
        <f t="shared" si="138"/>
        <v>2019</v>
      </c>
      <c r="S1275" t="s">
        <v>8</v>
      </c>
      <c r="T1275" t="s">
        <v>8</v>
      </c>
      <c r="U1275" t="s">
        <v>9089</v>
      </c>
      <c r="V1275">
        <f>VLOOKUP(P1275,'PBT Tag Rates'!$B$5:$E$34,4,FALSE)</f>
        <v>0.95971980899999998</v>
      </c>
      <c r="W1275">
        <v>1</v>
      </c>
      <c r="X1275" s="16">
        <f>IFERROR(LOOKUP(H1275,{30,43,48,53,58,63,68,73,78,83,88,93,97},{42,47,52,57,62,67,72,77,82,87,92,99,100}),999)</f>
        <v>72</v>
      </c>
      <c r="Y1275" s="19">
        <f t="shared" si="136"/>
        <v>5.6818181818181825</v>
      </c>
      <c r="Z1275" s="19">
        <f t="shared" si="139"/>
        <v>5.7284090909090919</v>
      </c>
      <c r="AA1275" s="19">
        <f t="shared" si="140"/>
        <v>17.185227272727278</v>
      </c>
      <c r="AB1275" s="19" t="s">
        <v>8887</v>
      </c>
    </row>
    <row r="1276" spans="1:28" x14ac:dyDescent="0.35">
      <c r="A1276" t="s">
        <v>1562</v>
      </c>
      <c r="B1276" t="s">
        <v>4657</v>
      </c>
      <c r="C1276" t="s">
        <v>4658</v>
      </c>
      <c r="D1276" s="1">
        <v>44818</v>
      </c>
      <c r="E1276">
        <f t="shared" si="137"/>
        <v>18</v>
      </c>
      <c r="F1276" t="s">
        <v>16</v>
      </c>
      <c r="G1276">
        <v>790</v>
      </c>
      <c r="H1276">
        <f t="shared" si="134"/>
        <v>79</v>
      </c>
      <c r="I1276" t="s">
        <v>7</v>
      </c>
      <c r="J1276" t="s">
        <v>8</v>
      </c>
      <c r="L1276" t="s">
        <v>16</v>
      </c>
      <c r="M1276" t="str">
        <f t="shared" si="135"/>
        <v>F</v>
      </c>
      <c r="N1276" t="s">
        <v>4659</v>
      </c>
      <c r="O1276" t="s">
        <v>4660</v>
      </c>
      <c r="P1276" t="s">
        <v>10</v>
      </c>
      <c r="Q1276">
        <v>5</v>
      </c>
      <c r="R1276">
        <f t="shared" si="138"/>
        <v>2017</v>
      </c>
      <c r="S1276" t="s">
        <v>8</v>
      </c>
      <c r="T1276" t="s">
        <v>8</v>
      </c>
      <c r="U1276" t="s">
        <v>8875</v>
      </c>
      <c r="V1276">
        <f>VLOOKUP(P1276,'PBT Tag Rates'!$B$5:$E$34,4,FALSE)</f>
        <v>0.76170174199999996</v>
      </c>
      <c r="W1276">
        <v>1</v>
      </c>
      <c r="X1276" s="16">
        <f>IFERROR(LOOKUP(H1276,{30,43,48,53,58,63,68,73,78,83,88,93,97},{42,47,52,57,62,67,72,77,82,87,92,99,100}),999)</f>
        <v>82</v>
      </c>
      <c r="Y1276" s="19">
        <f t="shared" si="136"/>
        <v>5.6818181818181825</v>
      </c>
      <c r="Z1276" s="19">
        <f t="shared" si="139"/>
        <v>5.7284090909090919</v>
      </c>
      <c r="AA1276" s="19">
        <f t="shared" si="140"/>
        <v>17.185227272727278</v>
      </c>
      <c r="AB1276" s="19" t="s">
        <v>8886</v>
      </c>
    </row>
    <row r="1277" spans="1:28" x14ac:dyDescent="0.35">
      <c r="A1277" t="s">
        <v>1562</v>
      </c>
      <c r="B1277" t="s">
        <v>4661</v>
      </c>
      <c r="C1277" t="s">
        <v>4662</v>
      </c>
      <c r="D1277" s="1">
        <v>44818</v>
      </c>
      <c r="E1277">
        <f t="shared" si="137"/>
        <v>18</v>
      </c>
      <c r="F1277" t="s">
        <v>16</v>
      </c>
      <c r="G1277">
        <v>770</v>
      </c>
      <c r="H1277">
        <f t="shared" si="134"/>
        <v>77</v>
      </c>
      <c r="I1277" t="s">
        <v>7</v>
      </c>
      <c r="J1277" t="s">
        <v>8</v>
      </c>
      <c r="L1277" t="s">
        <v>16</v>
      </c>
      <c r="M1277" t="str">
        <f t="shared" si="135"/>
        <v>F</v>
      </c>
      <c r="N1277" t="s">
        <v>609</v>
      </c>
      <c r="O1277" t="s">
        <v>1041</v>
      </c>
      <c r="P1277" t="s">
        <v>19</v>
      </c>
      <c r="Q1277">
        <v>4</v>
      </c>
      <c r="R1277">
        <f t="shared" si="138"/>
        <v>2018</v>
      </c>
      <c r="S1277" t="s">
        <v>8</v>
      </c>
      <c r="T1277" t="s">
        <v>8</v>
      </c>
      <c r="U1277" t="s">
        <v>9088</v>
      </c>
      <c r="V1277">
        <f>VLOOKUP(P1277,'PBT Tag Rates'!$B$5:$E$34,4,FALSE)</f>
        <v>0.80551598400000002</v>
      </c>
      <c r="W1277">
        <v>1</v>
      </c>
      <c r="X1277" s="16">
        <f>IFERROR(LOOKUP(H1277,{30,43,48,53,58,63,68,73,78,83,88,93,97},{42,47,52,57,62,67,72,77,82,87,92,99,100}),999)</f>
        <v>77</v>
      </c>
      <c r="Y1277" s="19">
        <f t="shared" si="136"/>
        <v>5.6818181818181825</v>
      </c>
      <c r="Z1277" s="19">
        <f t="shared" si="139"/>
        <v>5.7284090909090919</v>
      </c>
      <c r="AA1277" s="19">
        <f t="shared" si="140"/>
        <v>17.185227272727278</v>
      </c>
      <c r="AB1277" s="19" t="s">
        <v>8887</v>
      </c>
    </row>
    <row r="1278" spans="1:28" x14ac:dyDescent="0.35">
      <c r="A1278" t="s">
        <v>1562</v>
      </c>
      <c r="B1278" t="s">
        <v>4663</v>
      </c>
      <c r="C1278" t="s">
        <v>4664</v>
      </c>
      <c r="D1278" s="1">
        <v>44818</v>
      </c>
      <c r="E1278">
        <f t="shared" si="137"/>
        <v>18</v>
      </c>
      <c r="F1278" t="s">
        <v>16</v>
      </c>
      <c r="G1278">
        <v>760</v>
      </c>
      <c r="H1278">
        <f t="shared" si="134"/>
        <v>76</v>
      </c>
      <c r="I1278" t="s">
        <v>7</v>
      </c>
      <c r="J1278" t="s">
        <v>8</v>
      </c>
      <c r="L1278" t="s">
        <v>16</v>
      </c>
      <c r="M1278" t="str">
        <f t="shared" si="135"/>
        <v>F</v>
      </c>
      <c r="N1278" t="s">
        <v>508</v>
      </c>
      <c r="O1278" t="s">
        <v>630</v>
      </c>
      <c r="P1278" t="s">
        <v>19</v>
      </c>
      <c r="Q1278">
        <v>4</v>
      </c>
      <c r="R1278">
        <f t="shared" si="138"/>
        <v>2018</v>
      </c>
      <c r="S1278" t="s">
        <v>8</v>
      </c>
      <c r="T1278" t="s">
        <v>8</v>
      </c>
      <c r="U1278" t="s">
        <v>9006</v>
      </c>
      <c r="V1278">
        <f>VLOOKUP(P1278,'PBT Tag Rates'!$B$5:$E$34,4,FALSE)</f>
        <v>0.80551598400000002</v>
      </c>
      <c r="W1278">
        <v>1</v>
      </c>
      <c r="X1278" s="16">
        <f>IFERROR(LOOKUP(H1278,{30,43,48,53,58,63,68,73,78,83,88,93,97},{42,47,52,57,62,67,72,77,82,87,92,99,100}),999)</f>
        <v>77</v>
      </c>
      <c r="Y1278" s="19">
        <f t="shared" si="136"/>
        <v>5.6818181818181825</v>
      </c>
      <c r="Z1278" s="19">
        <f t="shared" si="139"/>
        <v>5.7284090909090919</v>
      </c>
      <c r="AA1278" s="19">
        <f t="shared" si="140"/>
        <v>17.185227272727278</v>
      </c>
      <c r="AB1278" s="19" t="s">
        <v>8886</v>
      </c>
    </row>
    <row r="1279" spans="1:28" x14ac:dyDescent="0.35">
      <c r="A1279" t="s">
        <v>1562</v>
      </c>
      <c r="B1279" t="s">
        <v>4665</v>
      </c>
      <c r="C1279" t="s">
        <v>4666</v>
      </c>
      <c r="D1279" s="1">
        <v>44818</v>
      </c>
      <c r="E1279">
        <f t="shared" si="137"/>
        <v>18</v>
      </c>
      <c r="F1279" t="s">
        <v>6</v>
      </c>
      <c r="G1279">
        <v>740</v>
      </c>
      <c r="H1279">
        <f t="shared" si="134"/>
        <v>74</v>
      </c>
      <c r="I1279" t="s">
        <v>7</v>
      </c>
      <c r="J1279" t="s">
        <v>8</v>
      </c>
      <c r="L1279" t="s">
        <v>6</v>
      </c>
      <c r="M1279" t="str">
        <f t="shared" si="135"/>
        <v>M</v>
      </c>
      <c r="N1279" t="s">
        <v>1304</v>
      </c>
      <c r="O1279" t="s">
        <v>4667</v>
      </c>
      <c r="P1279" t="s">
        <v>19</v>
      </c>
      <c r="Q1279">
        <v>4</v>
      </c>
      <c r="R1279">
        <f t="shared" si="138"/>
        <v>2018</v>
      </c>
      <c r="S1279" t="s">
        <v>8</v>
      </c>
      <c r="T1279" t="s">
        <v>8</v>
      </c>
      <c r="U1279" t="s">
        <v>9086</v>
      </c>
      <c r="V1279">
        <f>VLOOKUP(P1279,'PBT Tag Rates'!$B$5:$E$34,4,FALSE)</f>
        <v>0.80551598400000002</v>
      </c>
      <c r="W1279">
        <v>1</v>
      </c>
      <c r="X1279" s="16">
        <f>IFERROR(LOOKUP(H1279,{30,43,48,53,58,63,68,73,78,83,88,93,97},{42,47,52,57,62,67,72,77,82,87,92,99,100}),999)</f>
        <v>77</v>
      </c>
      <c r="Y1279" s="19">
        <f t="shared" si="136"/>
        <v>5.6818181818181825</v>
      </c>
      <c r="Z1279" s="19">
        <f t="shared" si="139"/>
        <v>5.7284090909090919</v>
      </c>
      <c r="AA1279" s="19">
        <f t="shared" si="140"/>
        <v>17.185227272727278</v>
      </c>
      <c r="AB1279" s="19" t="s">
        <v>8887</v>
      </c>
    </row>
    <row r="1280" spans="1:28" x14ac:dyDescent="0.35">
      <c r="A1280" t="s">
        <v>1562</v>
      </c>
      <c r="B1280" t="s">
        <v>4668</v>
      </c>
      <c r="C1280" t="s">
        <v>4669</v>
      </c>
      <c r="D1280" s="1">
        <v>44818</v>
      </c>
      <c r="E1280">
        <f t="shared" si="137"/>
        <v>18</v>
      </c>
      <c r="F1280" t="s">
        <v>1569</v>
      </c>
      <c r="G1280">
        <v>590</v>
      </c>
      <c r="H1280">
        <f t="shared" si="134"/>
        <v>59</v>
      </c>
      <c r="I1280" t="s">
        <v>7</v>
      </c>
      <c r="J1280" t="s">
        <v>8</v>
      </c>
      <c r="L1280" t="s">
        <v>6</v>
      </c>
      <c r="M1280" t="str">
        <f t="shared" si="135"/>
        <v>M</v>
      </c>
      <c r="N1280" t="s">
        <v>8</v>
      </c>
      <c r="O1280" t="s">
        <v>8</v>
      </c>
      <c r="P1280" t="s">
        <v>11</v>
      </c>
      <c r="Q1280" t="s">
        <v>8</v>
      </c>
      <c r="R1280" t="str">
        <f t="shared" si="138"/>
        <v>U</v>
      </c>
      <c r="S1280" t="s">
        <v>12</v>
      </c>
      <c r="T1280">
        <v>1</v>
      </c>
      <c r="U1280" t="s">
        <v>11</v>
      </c>
      <c r="V1280" t="e">
        <f>VLOOKUP(P1280,'PBT Tag Rates'!$B$5:$E$34,4,FALSE)</f>
        <v>#N/A</v>
      </c>
      <c r="W1280">
        <v>1</v>
      </c>
      <c r="X1280" s="16">
        <f>IFERROR(LOOKUP(H1280,{30,43,48,53,58,63,68,73,78,83,88,93,97},{42,47,52,57,62,67,72,77,82,87,92,99,100}),999)</f>
        <v>62</v>
      </c>
      <c r="Y1280" s="19">
        <f t="shared" si="136"/>
        <v>5.6818181818181825</v>
      </c>
      <c r="Z1280" s="19">
        <f t="shared" si="139"/>
        <v>5.7284090909090919</v>
      </c>
      <c r="AA1280" s="19">
        <f t="shared" si="140"/>
        <v>17.185227272727278</v>
      </c>
      <c r="AB1280" s="19" t="s">
        <v>8887</v>
      </c>
    </row>
    <row r="1281" spans="1:28" x14ac:dyDescent="0.35">
      <c r="A1281" t="s">
        <v>1562</v>
      </c>
      <c r="B1281" t="s">
        <v>4670</v>
      </c>
      <c r="C1281" t="s">
        <v>4671</v>
      </c>
      <c r="D1281" s="1">
        <v>44818</v>
      </c>
      <c r="E1281">
        <f t="shared" si="137"/>
        <v>18</v>
      </c>
      <c r="F1281" t="s">
        <v>1569</v>
      </c>
      <c r="G1281">
        <v>650</v>
      </c>
      <c r="H1281">
        <f t="shared" si="134"/>
        <v>65</v>
      </c>
      <c r="I1281" t="s">
        <v>7</v>
      </c>
      <c r="J1281" t="s">
        <v>8</v>
      </c>
      <c r="L1281" t="s">
        <v>6</v>
      </c>
      <c r="M1281" t="str">
        <f t="shared" si="135"/>
        <v>M</v>
      </c>
      <c r="N1281" t="s">
        <v>567</v>
      </c>
      <c r="O1281" t="s">
        <v>568</v>
      </c>
      <c r="P1281" t="s">
        <v>557</v>
      </c>
      <c r="Q1281">
        <v>3</v>
      </c>
      <c r="R1281">
        <f t="shared" si="138"/>
        <v>2019</v>
      </c>
      <c r="S1281" t="s">
        <v>8</v>
      </c>
      <c r="T1281" t="s">
        <v>8</v>
      </c>
      <c r="U1281" t="s">
        <v>9090</v>
      </c>
      <c r="V1281">
        <f>VLOOKUP(P1281,'PBT Tag Rates'!$B$5:$E$34,4,FALSE)</f>
        <v>0.95971980899999998</v>
      </c>
      <c r="W1281">
        <v>1</v>
      </c>
      <c r="X1281" s="16">
        <f>IFERROR(LOOKUP(H1281,{30,43,48,53,58,63,68,73,78,83,88,93,97},{42,47,52,57,62,67,72,77,82,87,92,99,100}),999)</f>
        <v>67</v>
      </c>
      <c r="Y1281" s="19">
        <f t="shared" si="136"/>
        <v>5.6818181818181825</v>
      </c>
      <c r="Z1281" s="19">
        <f t="shared" si="139"/>
        <v>5.7284090909090919</v>
      </c>
      <c r="AA1281" s="19">
        <f t="shared" si="140"/>
        <v>17.185227272727278</v>
      </c>
      <c r="AB1281" s="19" t="s">
        <v>8887</v>
      </c>
    </row>
    <row r="1282" spans="1:28" x14ac:dyDescent="0.35">
      <c r="A1282" t="s">
        <v>1562</v>
      </c>
      <c r="B1282" t="s">
        <v>4672</v>
      </c>
      <c r="C1282" t="s">
        <v>4673</v>
      </c>
      <c r="D1282" s="1">
        <v>44818</v>
      </c>
      <c r="E1282">
        <f t="shared" si="137"/>
        <v>18</v>
      </c>
      <c r="F1282" t="s">
        <v>1569</v>
      </c>
      <c r="G1282">
        <v>570</v>
      </c>
      <c r="H1282">
        <f t="shared" si="134"/>
        <v>57</v>
      </c>
      <c r="I1282" t="s">
        <v>9</v>
      </c>
      <c r="J1282">
        <v>1</v>
      </c>
      <c r="L1282" t="s">
        <v>6</v>
      </c>
      <c r="M1282" t="str">
        <f t="shared" si="135"/>
        <v>M</v>
      </c>
      <c r="N1282" t="s">
        <v>1205</v>
      </c>
      <c r="O1282" t="s">
        <v>4674</v>
      </c>
      <c r="P1282" t="s">
        <v>557</v>
      </c>
      <c r="Q1282">
        <v>3</v>
      </c>
      <c r="R1282">
        <f t="shared" si="138"/>
        <v>2019</v>
      </c>
      <c r="S1282" t="s">
        <v>8</v>
      </c>
      <c r="T1282" t="s">
        <v>8</v>
      </c>
      <c r="U1282" t="s">
        <v>9085</v>
      </c>
      <c r="V1282">
        <f>VLOOKUP(P1282,'PBT Tag Rates'!$B$5:$E$34,4,FALSE)</f>
        <v>0.95971980899999998</v>
      </c>
      <c r="W1282">
        <v>1</v>
      </c>
      <c r="X1282" s="16">
        <f>IFERROR(LOOKUP(H1282,{30,43,48,53,58,63,68,73,78,83,88,93,97},{42,47,52,57,62,67,72,77,82,87,92,99,100}),999)</f>
        <v>57</v>
      </c>
      <c r="Y1282" s="19">
        <f t="shared" si="136"/>
        <v>5.6818181818181825</v>
      </c>
      <c r="Z1282" s="19">
        <f t="shared" si="139"/>
        <v>5.7284090909090919</v>
      </c>
      <c r="AA1282" s="19">
        <f t="shared" si="140"/>
        <v>17.185227272727278</v>
      </c>
      <c r="AB1282" s="19" t="s">
        <v>8887</v>
      </c>
    </row>
    <row r="1283" spans="1:28" x14ac:dyDescent="0.35">
      <c r="A1283" t="s">
        <v>1562</v>
      </c>
      <c r="B1283" t="s">
        <v>4675</v>
      </c>
      <c r="C1283" t="s">
        <v>4676</v>
      </c>
      <c r="D1283" s="1">
        <v>44818</v>
      </c>
      <c r="E1283">
        <f t="shared" si="137"/>
        <v>18</v>
      </c>
      <c r="F1283" t="s">
        <v>16</v>
      </c>
      <c r="G1283">
        <v>780</v>
      </c>
      <c r="H1283">
        <f t="shared" si="134"/>
        <v>78</v>
      </c>
      <c r="I1283" t="s">
        <v>9</v>
      </c>
      <c r="J1283">
        <v>1</v>
      </c>
      <c r="L1283" t="s">
        <v>16</v>
      </c>
      <c r="M1283" t="str">
        <f t="shared" si="135"/>
        <v>F</v>
      </c>
      <c r="N1283" t="s">
        <v>1040</v>
      </c>
      <c r="O1283" t="s">
        <v>4677</v>
      </c>
      <c r="P1283" t="s">
        <v>10</v>
      </c>
      <c r="Q1283">
        <v>5</v>
      </c>
      <c r="R1283">
        <f t="shared" si="138"/>
        <v>2017</v>
      </c>
      <c r="S1283" t="s">
        <v>8</v>
      </c>
      <c r="T1283" t="s">
        <v>8</v>
      </c>
      <c r="U1283" t="s">
        <v>8875</v>
      </c>
      <c r="V1283">
        <f>VLOOKUP(P1283,'PBT Tag Rates'!$B$5:$E$34,4,FALSE)</f>
        <v>0.76170174199999996</v>
      </c>
      <c r="W1283">
        <v>1</v>
      </c>
      <c r="X1283" s="16">
        <f>IFERROR(LOOKUP(H1283,{30,43,48,53,58,63,68,73,78,83,88,93,97},{42,47,52,57,62,67,72,77,82,87,92,99,100}),999)</f>
        <v>82</v>
      </c>
      <c r="Y1283" s="19">
        <f t="shared" si="136"/>
        <v>5.6818181818181825</v>
      </c>
      <c r="Z1283" s="19">
        <f t="shared" si="139"/>
        <v>5.7284090909090919</v>
      </c>
      <c r="AA1283" s="19">
        <f t="shared" si="140"/>
        <v>17.185227272727278</v>
      </c>
      <c r="AB1283" s="19" t="s">
        <v>8886</v>
      </c>
    </row>
    <row r="1284" spans="1:28" x14ac:dyDescent="0.35">
      <c r="A1284" t="s">
        <v>1562</v>
      </c>
      <c r="B1284" t="s">
        <v>4678</v>
      </c>
      <c r="C1284" t="s">
        <v>4679</v>
      </c>
      <c r="D1284" s="1">
        <v>44818</v>
      </c>
      <c r="E1284">
        <f t="shared" si="137"/>
        <v>18</v>
      </c>
      <c r="F1284" t="s">
        <v>1569</v>
      </c>
      <c r="G1284">
        <v>700</v>
      </c>
      <c r="H1284">
        <f t="shared" si="134"/>
        <v>70</v>
      </c>
      <c r="I1284" t="s">
        <v>7</v>
      </c>
      <c r="J1284" t="s">
        <v>8</v>
      </c>
      <c r="L1284" t="s">
        <v>6</v>
      </c>
      <c r="M1284" t="str">
        <f t="shared" si="135"/>
        <v>M</v>
      </c>
      <c r="N1284" t="s">
        <v>3772</v>
      </c>
      <c r="O1284" t="s">
        <v>4680</v>
      </c>
      <c r="P1284" t="s">
        <v>557</v>
      </c>
      <c r="Q1284">
        <v>3</v>
      </c>
      <c r="R1284">
        <f t="shared" si="138"/>
        <v>2019</v>
      </c>
      <c r="S1284" t="s">
        <v>8</v>
      </c>
      <c r="T1284" t="s">
        <v>8</v>
      </c>
      <c r="U1284" t="s">
        <v>9090</v>
      </c>
      <c r="V1284">
        <f>VLOOKUP(P1284,'PBT Tag Rates'!$B$5:$E$34,4,FALSE)</f>
        <v>0.95971980899999998</v>
      </c>
      <c r="W1284">
        <v>1</v>
      </c>
      <c r="X1284" s="16">
        <f>IFERROR(LOOKUP(H1284,{30,43,48,53,58,63,68,73,78,83,88,93,97},{42,47,52,57,62,67,72,77,82,87,92,99,100}),999)</f>
        <v>72</v>
      </c>
      <c r="Y1284" s="19">
        <f t="shared" si="136"/>
        <v>5.6818181818181825</v>
      </c>
      <c r="Z1284" s="19">
        <f t="shared" si="139"/>
        <v>5.7284090909090919</v>
      </c>
      <c r="AA1284" s="19">
        <f t="shared" si="140"/>
        <v>17.185227272727278</v>
      </c>
      <c r="AB1284" s="19" t="s">
        <v>8887</v>
      </c>
    </row>
    <row r="1285" spans="1:28" x14ac:dyDescent="0.35">
      <c r="A1285" t="s">
        <v>1562</v>
      </c>
      <c r="B1285" t="s">
        <v>4681</v>
      </c>
      <c r="C1285" t="s">
        <v>4682</v>
      </c>
      <c r="D1285" s="1">
        <v>44818</v>
      </c>
      <c r="E1285">
        <f t="shared" si="137"/>
        <v>18</v>
      </c>
      <c r="F1285" t="s">
        <v>1569</v>
      </c>
      <c r="G1285">
        <v>630</v>
      </c>
      <c r="H1285">
        <f t="shared" si="134"/>
        <v>63</v>
      </c>
      <c r="I1285" t="s">
        <v>7</v>
      </c>
      <c r="J1285" t="s">
        <v>8</v>
      </c>
      <c r="L1285" t="s">
        <v>6</v>
      </c>
      <c r="M1285" t="str">
        <f t="shared" si="135"/>
        <v>M</v>
      </c>
      <c r="N1285" t="s">
        <v>1385</v>
      </c>
      <c r="O1285" t="s">
        <v>1431</v>
      </c>
      <c r="P1285" t="s">
        <v>557</v>
      </c>
      <c r="Q1285">
        <v>3</v>
      </c>
      <c r="R1285">
        <f t="shared" si="138"/>
        <v>2019</v>
      </c>
      <c r="S1285" t="s">
        <v>8</v>
      </c>
      <c r="T1285" t="s">
        <v>8</v>
      </c>
      <c r="U1285" t="s">
        <v>9090</v>
      </c>
      <c r="V1285">
        <f>VLOOKUP(P1285,'PBT Tag Rates'!$B$5:$E$34,4,FALSE)</f>
        <v>0.95971980899999998</v>
      </c>
      <c r="W1285">
        <v>1</v>
      </c>
      <c r="X1285" s="16">
        <f>IFERROR(LOOKUP(H1285,{30,43,48,53,58,63,68,73,78,83,88,93,97},{42,47,52,57,62,67,72,77,82,87,92,99,100}),999)</f>
        <v>67</v>
      </c>
      <c r="Y1285" s="19">
        <f t="shared" si="136"/>
        <v>5.6818181818181825</v>
      </c>
      <c r="Z1285" s="19">
        <f t="shared" si="139"/>
        <v>5.7284090909090919</v>
      </c>
      <c r="AA1285" s="19">
        <f t="shared" si="140"/>
        <v>17.185227272727278</v>
      </c>
      <c r="AB1285" s="19" t="s">
        <v>8887</v>
      </c>
    </row>
    <row r="1286" spans="1:28" x14ac:dyDescent="0.35">
      <c r="A1286" t="s">
        <v>1562</v>
      </c>
      <c r="B1286" t="s">
        <v>4683</v>
      </c>
      <c r="C1286" t="s">
        <v>4684</v>
      </c>
      <c r="D1286" s="1">
        <v>44818</v>
      </c>
      <c r="E1286">
        <f t="shared" si="137"/>
        <v>18</v>
      </c>
      <c r="F1286" t="s">
        <v>16</v>
      </c>
      <c r="G1286">
        <v>690</v>
      </c>
      <c r="H1286">
        <f t="shared" ref="H1286:H1349" si="141">G1286/10</f>
        <v>69</v>
      </c>
      <c r="I1286" t="s">
        <v>9</v>
      </c>
      <c r="J1286">
        <v>1</v>
      </c>
      <c r="L1286" t="s">
        <v>16</v>
      </c>
      <c r="M1286" t="str">
        <f t="shared" ref="M1286:M1349" si="142">IF(L1286="U",F1286,L1286)</f>
        <v>F</v>
      </c>
      <c r="N1286" t="s">
        <v>748</v>
      </c>
      <c r="O1286" t="s">
        <v>1810</v>
      </c>
      <c r="P1286" t="s">
        <v>19</v>
      </c>
      <c r="Q1286">
        <v>4</v>
      </c>
      <c r="R1286">
        <f t="shared" si="138"/>
        <v>2018</v>
      </c>
      <c r="S1286" t="s">
        <v>8</v>
      </c>
      <c r="T1286" t="s">
        <v>8</v>
      </c>
      <c r="U1286" t="s">
        <v>9084</v>
      </c>
      <c r="V1286">
        <f>VLOOKUP(P1286,'PBT Tag Rates'!$B$5:$E$34,4,FALSE)</f>
        <v>0.80551598400000002</v>
      </c>
      <c r="W1286">
        <v>1</v>
      </c>
      <c r="X1286" s="16">
        <f>IFERROR(LOOKUP(H1286,{30,43,48,53,58,63,68,73,78,83,88,93,97},{42,47,52,57,62,67,72,77,82,87,92,99,100}),999)</f>
        <v>72</v>
      </c>
      <c r="Y1286" s="19">
        <f t="shared" ref="Y1286:Y1349" si="143">IF(D1286&lt;$D$3,W1286/$Y$3,W1286/$Y$4)</f>
        <v>5.6818181818181825</v>
      </c>
      <c r="Z1286" s="19">
        <f t="shared" si="139"/>
        <v>5.7284090909090919</v>
      </c>
      <c r="AA1286" s="19">
        <f t="shared" si="140"/>
        <v>17.185227272727278</v>
      </c>
      <c r="AB1286" s="19" t="s">
        <v>8887</v>
      </c>
    </row>
    <row r="1287" spans="1:28" x14ac:dyDescent="0.35">
      <c r="A1287" t="s">
        <v>1562</v>
      </c>
      <c r="B1287" t="s">
        <v>4685</v>
      </c>
      <c r="C1287" t="s">
        <v>4686</v>
      </c>
      <c r="D1287" s="1">
        <v>44818</v>
      </c>
      <c r="E1287">
        <f t="shared" ref="E1287:E1350" si="144">IF(D1287&lt;=$D$3,60,18)</f>
        <v>18</v>
      </c>
      <c r="F1287" t="s">
        <v>1569</v>
      </c>
      <c r="G1287">
        <v>610</v>
      </c>
      <c r="H1287">
        <f t="shared" si="141"/>
        <v>61</v>
      </c>
      <c r="I1287" t="s">
        <v>9</v>
      </c>
      <c r="J1287">
        <v>1</v>
      </c>
      <c r="L1287" t="s">
        <v>16</v>
      </c>
      <c r="M1287" t="str">
        <f t="shared" si="142"/>
        <v>F</v>
      </c>
      <c r="N1287" t="s">
        <v>1057</v>
      </c>
      <c r="O1287" t="s">
        <v>1058</v>
      </c>
      <c r="P1287" t="s">
        <v>557</v>
      </c>
      <c r="Q1287">
        <v>3</v>
      </c>
      <c r="R1287">
        <f t="shared" ref="R1287:R1350" si="145">IFERROR($R$3-Q1287,"U")</f>
        <v>2019</v>
      </c>
      <c r="S1287" t="s">
        <v>8</v>
      </c>
      <c r="T1287" t="s">
        <v>8</v>
      </c>
      <c r="U1287" t="s">
        <v>9086</v>
      </c>
      <c r="V1287">
        <f>VLOOKUP(P1287,'PBT Tag Rates'!$B$5:$E$34,4,FALSE)</f>
        <v>0.95971980899999998</v>
      </c>
      <c r="W1287">
        <v>1</v>
      </c>
      <c r="X1287" s="16">
        <f>IFERROR(LOOKUP(H1287,{30,43,48,53,58,63,68,73,78,83,88,93,97},{42,47,52,57,62,67,72,77,82,87,92,99,100}),999)</f>
        <v>62</v>
      </c>
      <c r="Y1287" s="19">
        <f t="shared" si="143"/>
        <v>5.6818181818181825</v>
      </c>
      <c r="Z1287" s="19">
        <f t="shared" ref="Z1287:Z1350" si="146">Y1287*(1+$Z$4)</f>
        <v>5.7284090909090919</v>
      </c>
      <c r="AA1287" s="19">
        <f t="shared" ref="AA1287:AA1350" si="147">IF(D1287&lt;$D$3,Z1287/$AA$3,Z1287/$AA$4)</f>
        <v>17.185227272727278</v>
      </c>
      <c r="AB1287" s="19" t="s">
        <v>8887</v>
      </c>
    </row>
    <row r="1288" spans="1:28" x14ac:dyDescent="0.35">
      <c r="A1288" t="s">
        <v>1562</v>
      </c>
      <c r="B1288" t="s">
        <v>4687</v>
      </c>
      <c r="C1288" t="s">
        <v>4688</v>
      </c>
      <c r="D1288" s="1">
        <v>44818</v>
      </c>
      <c r="E1288">
        <f t="shared" si="144"/>
        <v>18</v>
      </c>
      <c r="F1288" t="s">
        <v>1569</v>
      </c>
      <c r="G1288">
        <v>640</v>
      </c>
      <c r="H1288">
        <f t="shared" si="141"/>
        <v>64</v>
      </c>
      <c r="I1288" t="s">
        <v>9</v>
      </c>
      <c r="J1288" t="s">
        <v>8</v>
      </c>
      <c r="L1288" t="s">
        <v>6</v>
      </c>
      <c r="M1288" t="str">
        <f t="shared" si="142"/>
        <v>M</v>
      </c>
      <c r="N1288" t="s">
        <v>4689</v>
      </c>
      <c r="O1288" t="s">
        <v>4690</v>
      </c>
      <c r="P1288" t="s">
        <v>511</v>
      </c>
      <c r="Q1288">
        <v>4</v>
      </c>
      <c r="R1288">
        <f t="shared" si="145"/>
        <v>2018</v>
      </c>
      <c r="S1288" t="s">
        <v>8</v>
      </c>
      <c r="T1288" t="s">
        <v>8</v>
      </c>
      <c r="U1288" t="s">
        <v>8880</v>
      </c>
      <c r="V1288">
        <f>VLOOKUP(P1288,'PBT Tag Rates'!$B$5:$E$34,4,FALSE)</f>
        <v>0.95730000000000004</v>
      </c>
      <c r="W1288">
        <v>1</v>
      </c>
      <c r="X1288" s="16">
        <f>IFERROR(LOOKUP(H1288,{30,43,48,53,58,63,68,73,78,83,88,93,97},{42,47,52,57,62,67,72,77,82,87,92,99,100}),999)</f>
        <v>67</v>
      </c>
      <c r="Y1288" s="19">
        <f t="shared" si="143"/>
        <v>5.6818181818181825</v>
      </c>
      <c r="Z1288" s="19">
        <f t="shared" si="146"/>
        <v>5.7284090909090919</v>
      </c>
      <c r="AA1288" s="19">
        <f t="shared" si="147"/>
        <v>17.185227272727278</v>
      </c>
      <c r="AB1288" s="19" t="s">
        <v>8886</v>
      </c>
    </row>
    <row r="1289" spans="1:28" x14ac:dyDescent="0.35">
      <c r="A1289" t="s">
        <v>1562</v>
      </c>
      <c r="B1289" t="s">
        <v>4691</v>
      </c>
      <c r="C1289" t="s">
        <v>4692</v>
      </c>
      <c r="D1289" s="1">
        <v>44818</v>
      </c>
      <c r="E1289">
        <f t="shared" si="144"/>
        <v>18</v>
      </c>
      <c r="F1289" t="s">
        <v>1569</v>
      </c>
      <c r="G1289">
        <v>610</v>
      </c>
      <c r="H1289">
        <f t="shared" si="141"/>
        <v>61</v>
      </c>
      <c r="I1289" t="s">
        <v>9</v>
      </c>
      <c r="J1289">
        <v>1</v>
      </c>
      <c r="L1289" t="s">
        <v>6</v>
      </c>
      <c r="M1289" t="str">
        <f t="shared" si="142"/>
        <v>M</v>
      </c>
      <c r="N1289" t="s">
        <v>4693</v>
      </c>
      <c r="O1289" t="s">
        <v>4694</v>
      </c>
      <c r="P1289" t="s">
        <v>557</v>
      </c>
      <c r="Q1289">
        <v>3</v>
      </c>
      <c r="R1289">
        <f t="shared" si="145"/>
        <v>2019</v>
      </c>
      <c r="S1289" t="s">
        <v>8</v>
      </c>
      <c r="T1289" t="s">
        <v>8</v>
      </c>
      <c r="U1289" t="s">
        <v>9089</v>
      </c>
      <c r="V1289">
        <f>VLOOKUP(P1289,'PBT Tag Rates'!$B$5:$E$34,4,FALSE)</f>
        <v>0.95971980899999998</v>
      </c>
      <c r="W1289">
        <v>1</v>
      </c>
      <c r="X1289" s="16">
        <f>IFERROR(LOOKUP(H1289,{30,43,48,53,58,63,68,73,78,83,88,93,97},{42,47,52,57,62,67,72,77,82,87,92,99,100}),999)</f>
        <v>62</v>
      </c>
      <c r="Y1289" s="19">
        <f t="shared" si="143"/>
        <v>5.6818181818181825</v>
      </c>
      <c r="Z1289" s="19">
        <f t="shared" si="146"/>
        <v>5.7284090909090919</v>
      </c>
      <c r="AA1289" s="19">
        <f t="shared" si="147"/>
        <v>17.185227272727278</v>
      </c>
      <c r="AB1289" s="19" t="s">
        <v>8887</v>
      </c>
    </row>
    <row r="1290" spans="1:28" x14ac:dyDescent="0.35">
      <c r="A1290" t="s">
        <v>1562</v>
      </c>
      <c r="B1290" t="s">
        <v>4695</v>
      </c>
      <c r="C1290" t="s">
        <v>4696</v>
      </c>
      <c r="D1290" s="1">
        <v>44818</v>
      </c>
      <c r="E1290">
        <f t="shared" si="144"/>
        <v>18</v>
      </c>
      <c r="F1290" t="s">
        <v>1569</v>
      </c>
      <c r="G1290">
        <v>550</v>
      </c>
      <c r="H1290">
        <f t="shared" si="141"/>
        <v>55</v>
      </c>
      <c r="I1290" t="s">
        <v>7</v>
      </c>
      <c r="J1290" t="s">
        <v>8</v>
      </c>
      <c r="L1290" t="s">
        <v>6</v>
      </c>
      <c r="M1290" t="str">
        <f t="shared" si="142"/>
        <v>M</v>
      </c>
      <c r="N1290" t="s">
        <v>687</v>
      </c>
      <c r="O1290" t="s">
        <v>688</v>
      </c>
      <c r="P1290" t="s">
        <v>557</v>
      </c>
      <c r="Q1290">
        <v>3</v>
      </c>
      <c r="R1290">
        <f t="shared" si="145"/>
        <v>2019</v>
      </c>
      <c r="S1290" t="s">
        <v>8</v>
      </c>
      <c r="T1290" t="s">
        <v>8</v>
      </c>
      <c r="U1290" t="s">
        <v>9088</v>
      </c>
      <c r="V1290">
        <f>VLOOKUP(P1290,'PBT Tag Rates'!$B$5:$E$34,4,FALSE)</f>
        <v>0.95971980899999998</v>
      </c>
      <c r="W1290">
        <v>1</v>
      </c>
      <c r="X1290" s="16">
        <f>IFERROR(LOOKUP(H1290,{30,43,48,53,58,63,68,73,78,83,88,93,97},{42,47,52,57,62,67,72,77,82,87,92,99,100}),999)</f>
        <v>57</v>
      </c>
      <c r="Y1290" s="19">
        <f t="shared" si="143"/>
        <v>5.6818181818181825</v>
      </c>
      <c r="Z1290" s="19">
        <f t="shared" si="146"/>
        <v>5.7284090909090919</v>
      </c>
      <c r="AA1290" s="19">
        <f t="shared" si="147"/>
        <v>17.185227272727278</v>
      </c>
      <c r="AB1290" s="19" t="s">
        <v>8887</v>
      </c>
    </row>
    <row r="1291" spans="1:28" x14ac:dyDescent="0.35">
      <c r="A1291" t="s">
        <v>1562</v>
      </c>
      <c r="B1291" t="s">
        <v>4697</v>
      </c>
      <c r="C1291" t="s">
        <v>4698</v>
      </c>
      <c r="D1291" s="1">
        <v>44818</v>
      </c>
      <c r="E1291">
        <f t="shared" si="144"/>
        <v>18</v>
      </c>
      <c r="F1291" t="s">
        <v>1569</v>
      </c>
      <c r="G1291">
        <v>450</v>
      </c>
      <c r="H1291">
        <f t="shared" si="141"/>
        <v>45</v>
      </c>
      <c r="I1291" t="s">
        <v>7</v>
      </c>
      <c r="J1291" t="s">
        <v>8</v>
      </c>
      <c r="L1291" t="s">
        <v>6</v>
      </c>
      <c r="M1291" t="str">
        <f t="shared" si="142"/>
        <v>M</v>
      </c>
      <c r="N1291" t="s">
        <v>8</v>
      </c>
      <c r="O1291" t="s">
        <v>8</v>
      </c>
      <c r="P1291" t="s">
        <v>11</v>
      </c>
      <c r="Q1291" t="s">
        <v>8</v>
      </c>
      <c r="R1291" t="str">
        <f t="shared" si="145"/>
        <v>U</v>
      </c>
      <c r="S1291" t="s">
        <v>12</v>
      </c>
      <c r="T1291">
        <v>1</v>
      </c>
      <c r="U1291" t="s">
        <v>11</v>
      </c>
      <c r="V1291" t="e">
        <f>VLOOKUP(P1291,'PBT Tag Rates'!$B$5:$E$34,4,FALSE)</f>
        <v>#N/A</v>
      </c>
      <c r="W1291">
        <v>1</v>
      </c>
      <c r="X1291" s="16">
        <f>IFERROR(LOOKUP(H1291,{30,43,48,53,58,63,68,73,78,83,88,93,97},{42,47,52,57,62,67,72,77,82,87,92,99,100}),999)</f>
        <v>47</v>
      </c>
      <c r="Y1291" s="19">
        <f t="shared" si="143"/>
        <v>5.6818181818181825</v>
      </c>
      <c r="Z1291" s="19">
        <f t="shared" si="146"/>
        <v>5.7284090909090919</v>
      </c>
      <c r="AA1291" s="19">
        <f t="shared" si="147"/>
        <v>17.185227272727278</v>
      </c>
      <c r="AB1291" s="19" t="s">
        <v>8887</v>
      </c>
    </row>
    <row r="1292" spans="1:28" x14ac:dyDescent="0.35">
      <c r="A1292" t="s">
        <v>1562</v>
      </c>
      <c r="B1292" t="s">
        <v>4699</v>
      </c>
      <c r="C1292" t="s">
        <v>4700</v>
      </c>
      <c r="D1292" s="1">
        <v>44818</v>
      </c>
      <c r="E1292">
        <f t="shared" si="144"/>
        <v>18</v>
      </c>
      <c r="F1292" t="s">
        <v>16</v>
      </c>
      <c r="G1292">
        <v>810</v>
      </c>
      <c r="H1292">
        <f t="shared" si="141"/>
        <v>81</v>
      </c>
      <c r="I1292" t="s">
        <v>9</v>
      </c>
      <c r="J1292">
        <v>1</v>
      </c>
      <c r="L1292" t="s">
        <v>16</v>
      </c>
      <c r="M1292" t="str">
        <f t="shared" si="142"/>
        <v>F</v>
      </c>
      <c r="N1292" t="s">
        <v>37</v>
      </c>
      <c r="O1292" t="s">
        <v>4701</v>
      </c>
      <c r="P1292" t="s">
        <v>19</v>
      </c>
      <c r="Q1292">
        <v>4</v>
      </c>
      <c r="R1292">
        <f t="shared" si="145"/>
        <v>2018</v>
      </c>
      <c r="S1292" t="s">
        <v>8</v>
      </c>
      <c r="T1292" t="s">
        <v>8</v>
      </c>
      <c r="U1292" t="s">
        <v>8875</v>
      </c>
      <c r="V1292">
        <f>VLOOKUP(P1292,'PBT Tag Rates'!$B$5:$E$34,4,FALSE)</f>
        <v>0.80551598400000002</v>
      </c>
      <c r="W1292">
        <v>1</v>
      </c>
      <c r="X1292" s="16">
        <f>IFERROR(LOOKUP(H1292,{30,43,48,53,58,63,68,73,78,83,88,93,97},{42,47,52,57,62,67,72,77,82,87,92,99,100}),999)</f>
        <v>82</v>
      </c>
      <c r="Y1292" s="19">
        <f t="shared" si="143"/>
        <v>5.6818181818181825</v>
      </c>
      <c r="Z1292" s="19">
        <f t="shared" si="146"/>
        <v>5.7284090909090919</v>
      </c>
      <c r="AA1292" s="19">
        <f t="shared" si="147"/>
        <v>17.185227272727278</v>
      </c>
      <c r="AB1292" s="19" t="s">
        <v>8886</v>
      </c>
    </row>
    <row r="1293" spans="1:28" x14ac:dyDescent="0.35">
      <c r="A1293" t="s">
        <v>1562</v>
      </c>
      <c r="B1293" t="s">
        <v>4702</v>
      </c>
      <c r="C1293" t="s">
        <v>4703</v>
      </c>
      <c r="D1293" s="1">
        <v>44818</v>
      </c>
      <c r="E1293">
        <f t="shared" si="144"/>
        <v>18</v>
      </c>
      <c r="F1293" t="s">
        <v>6</v>
      </c>
      <c r="G1293">
        <v>680</v>
      </c>
      <c r="H1293">
        <f t="shared" si="141"/>
        <v>68</v>
      </c>
      <c r="I1293" t="s">
        <v>9</v>
      </c>
      <c r="J1293">
        <v>1</v>
      </c>
      <c r="L1293" t="s">
        <v>6</v>
      </c>
      <c r="M1293" t="str">
        <f t="shared" si="142"/>
        <v>M</v>
      </c>
      <c r="N1293" t="s">
        <v>517</v>
      </c>
      <c r="O1293" t="s">
        <v>3236</v>
      </c>
      <c r="P1293" t="s">
        <v>19</v>
      </c>
      <c r="Q1293">
        <v>4</v>
      </c>
      <c r="R1293">
        <f t="shared" si="145"/>
        <v>2018</v>
      </c>
      <c r="S1293" t="s">
        <v>8</v>
      </c>
      <c r="T1293" t="s">
        <v>8</v>
      </c>
      <c r="U1293" t="s">
        <v>9007</v>
      </c>
      <c r="V1293">
        <f>VLOOKUP(P1293,'PBT Tag Rates'!$B$5:$E$34,4,FALSE)</f>
        <v>0.80551598400000002</v>
      </c>
      <c r="W1293">
        <v>1</v>
      </c>
      <c r="X1293" s="16">
        <f>IFERROR(LOOKUP(H1293,{30,43,48,53,58,63,68,73,78,83,88,93,97},{42,47,52,57,62,67,72,77,82,87,92,99,100}),999)</f>
        <v>72</v>
      </c>
      <c r="Y1293" s="19">
        <f t="shared" si="143"/>
        <v>5.6818181818181825</v>
      </c>
      <c r="Z1293" s="19">
        <f t="shared" si="146"/>
        <v>5.7284090909090919</v>
      </c>
      <c r="AA1293" s="19">
        <f t="shared" si="147"/>
        <v>17.185227272727278</v>
      </c>
      <c r="AB1293" s="19" t="s">
        <v>8886</v>
      </c>
    </row>
    <row r="1294" spans="1:28" x14ac:dyDescent="0.35">
      <c r="A1294" t="s">
        <v>1562</v>
      </c>
      <c r="B1294" t="s">
        <v>4704</v>
      </c>
      <c r="C1294" t="s">
        <v>4705</v>
      </c>
      <c r="D1294" s="1">
        <v>44818</v>
      </c>
      <c r="E1294">
        <f t="shared" si="144"/>
        <v>18</v>
      </c>
      <c r="F1294" t="s">
        <v>16</v>
      </c>
      <c r="G1294">
        <v>650</v>
      </c>
      <c r="H1294">
        <f t="shared" si="141"/>
        <v>65</v>
      </c>
      <c r="I1294" t="s">
        <v>9</v>
      </c>
      <c r="J1294">
        <v>1</v>
      </c>
      <c r="L1294" t="s">
        <v>16</v>
      </c>
      <c r="M1294" t="str">
        <f t="shared" si="142"/>
        <v>F</v>
      </c>
      <c r="N1294" t="s">
        <v>8</v>
      </c>
      <c r="O1294" t="s">
        <v>8</v>
      </c>
      <c r="P1294" t="s">
        <v>11</v>
      </c>
      <c r="Q1294" t="s">
        <v>8</v>
      </c>
      <c r="R1294" t="str">
        <f t="shared" si="145"/>
        <v>U</v>
      </c>
      <c r="S1294" t="s">
        <v>12</v>
      </c>
      <c r="T1294">
        <v>0.999999999999997</v>
      </c>
      <c r="U1294" t="s">
        <v>8890</v>
      </c>
      <c r="V1294" t="e">
        <f>VLOOKUP(P1294,'PBT Tag Rates'!$B$5:$E$34,4,FALSE)</f>
        <v>#N/A</v>
      </c>
      <c r="W1294">
        <v>1</v>
      </c>
      <c r="X1294" s="16">
        <f>IFERROR(LOOKUP(H1294,{30,43,48,53,58,63,68,73,78,83,88,93,97},{42,47,52,57,62,67,72,77,82,87,92,99,100}),999)</f>
        <v>67</v>
      </c>
      <c r="Y1294" s="19">
        <f t="shared" si="143"/>
        <v>5.6818181818181825</v>
      </c>
      <c r="Z1294" s="19">
        <f t="shared" si="146"/>
        <v>5.7284090909090919</v>
      </c>
      <c r="AA1294" s="19">
        <f t="shared" si="147"/>
        <v>17.185227272727278</v>
      </c>
      <c r="AB1294" s="19" t="s">
        <v>8887</v>
      </c>
    </row>
    <row r="1295" spans="1:28" x14ac:dyDescent="0.35">
      <c r="A1295" t="s">
        <v>1562</v>
      </c>
      <c r="B1295" t="s">
        <v>4706</v>
      </c>
      <c r="C1295" t="s">
        <v>4707</v>
      </c>
      <c r="D1295" s="1">
        <v>44818</v>
      </c>
      <c r="E1295">
        <f t="shared" si="144"/>
        <v>18</v>
      </c>
      <c r="F1295" t="s">
        <v>1569</v>
      </c>
      <c r="G1295">
        <v>540</v>
      </c>
      <c r="H1295">
        <f t="shared" si="141"/>
        <v>54</v>
      </c>
      <c r="I1295" t="s">
        <v>7</v>
      </c>
      <c r="J1295" t="s">
        <v>8</v>
      </c>
      <c r="L1295" t="s">
        <v>6</v>
      </c>
      <c r="M1295" t="str">
        <f t="shared" si="142"/>
        <v>M</v>
      </c>
      <c r="N1295" t="s">
        <v>4708</v>
      </c>
      <c r="O1295" t="s">
        <v>4709</v>
      </c>
      <c r="P1295" t="s">
        <v>702</v>
      </c>
      <c r="Q1295">
        <v>3</v>
      </c>
      <c r="R1295">
        <f t="shared" si="145"/>
        <v>2019</v>
      </c>
      <c r="S1295" t="s">
        <v>8</v>
      </c>
      <c r="T1295" t="s">
        <v>8</v>
      </c>
      <c r="U1295" t="s">
        <v>8858</v>
      </c>
      <c r="V1295">
        <f>VLOOKUP(P1295,'PBT Tag Rates'!$B$5:$E$34,4,FALSE)</f>
        <v>0.99705232300000002</v>
      </c>
      <c r="W1295">
        <v>1</v>
      </c>
      <c r="X1295" s="16">
        <f>IFERROR(LOOKUP(H1295,{30,43,48,53,58,63,68,73,78,83,88,93,97},{42,47,52,57,62,67,72,77,82,87,92,99,100}),999)</f>
        <v>57</v>
      </c>
      <c r="Y1295" s="19">
        <f t="shared" si="143"/>
        <v>5.6818181818181825</v>
      </c>
      <c r="Z1295" s="19">
        <f t="shared" si="146"/>
        <v>5.7284090909090919</v>
      </c>
      <c r="AA1295" s="19">
        <f t="shared" si="147"/>
        <v>17.185227272727278</v>
      </c>
      <c r="AB1295" s="19" t="s">
        <v>8887</v>
      </c>
    </row>
    <row r="1296" spans="1:28" x14ac:dyDescent="0.35">
      <c r="A1296" t="s">
        <v>1562</v>
      </c>
      <c r="B1296" t="s">
        <v>4710</v>
      </c>
      <c r="C1296" t="s">
        <v>4711</v>
      </c>
      <c r="D1296" s="1">
        <v>44818</v>
      </c>
      <c r="E1296">
        <f t="shared" si="144"/>
        <v>18</v>
      </c>
      <c r="F1296" t="s">
        <v>16</v>
      </c>
      <c r="G1296">
        <v>720</v>
      </c>
      <c r="H1296">
        <f t="shared" si="141"/>
        <v>72</v>
      </c>
      <c r="I1296" t="s">
        <v>9</v>
      </c>
      <c r="J1296">
        <v>1</v>
      </c>
      <c r="L1296" t="s">
        <v>16</v>
      </c>
      <c r="M1296" t="str">
        <f t="shared" si="142"/>
        <v>F</v>
      </c>
      <c r="N1296" t="s">
        <v>129</v>
      </c>
      <c r="O1296" t="s">
        <v>130</v>
      </c>
      <c r="P1296" t="s">
        <v>19</v>
      </c>
      <c r="Q1296">
        <v>4</v>
      </c>
      <c r="R1296">
        <f t="shared" si="145"/>
        <v>2018</v>
      </c>
      <c r="S1296" t="s">
        <v>8</v>
      </c>
      <c r="T1296" t="s">
        <v>8</v>
      </c>
      <c r="U1296" t="s">
        <v>9007</v>
      </c>
      <c r="V1296">
        <f>VLOOKUP(P1296,'PBT Tag Rates'!$B$5:$E$34,4,FALSE)</f>
        <v>0.80551598400000002</v>
      </c>
      <c r="W1296">
        <v>1</v>
      </c>
      <c r="X1296" s="16">
        <f>IFERROR(LOOKUP(H1296,{30,43,48,53,58,63,68,73,78,83,88,93,97},{42,47,52,57,62,67,72,77,82,87,92,99,100}),999)</f>
        <v>72</v>
      </c>
      <c r="Y1296" s="19">
        <f t="shared" si="143"/>
        <v>5.6818181818181825</v>
      </c>
      <c r="Z1296" s="19">
        <f t="shared" si="146"/>
        <v>5.7284090909090919</v>
      </c>
      <c r="AA1296" s="19">
        <f t="shared" si="147"/>
        <v>17.185227272727278</v>
      </c>
      <c r="AB1296" s="19" t="s">
        <v>8886</v>
      </c>
    </row>
    <row r="1297" spans="1:28" x14ac:dyDescent="0.35">
      <c r="A1297" t="s">
        <v>1562</v>
      </c>
      <c r="B1297" t="s">
        <v>4712</v>
      </c>
      <c r="C1297" t="s">
        <v>4713</v>
      </c>
      <c r="D1297" s="1">
        <v>44818</v>
      </c>
      <c r="E1297">
        <f t="shared" si="144"/>
        <v>18</v>
      </c>
      <c r="F1297" t="s">
        <v>16</v>
      </c>
      <c r="G1297">
        <v>710</v>
      </c>
      <c r="H1297">
        <f t="shared" si="141"/>
        <v>71</v>
      </c>
      <c r="I1297" t="s">
        <v>7</v>
      </c>
      <c r="J1297" t="s">
        <v>8</v>
      </c>
      <c r="L1297" t="s">
        <v>16</v>
      </c>
      <c r="M1297" t="str">
        <f t="shared" si="142"/>
        <v>F</v>
      </c>
      <c r="N1297" t="s">
        <v>4714</v>
      </c>
      <c r="O1297" t="s">
        <v>4715</v>
      </c>
      <c r="P1297" t="s">
        <v>15</v>
      </c>
      <c r="Q1297">
        <v>4</v>
      </c>
      <c r="R1297">
        <f t="shared" si="145"/>
        <v>2018</v>
      </c>
      <c r="S1297" t="s">
        <v>8</v>
      </c>
      <c r="T1297" t="s">
        <v>8</v>
      </c>
      <c r="U1297" t="s">
        <v>8858</v>
      </c>
      <c r="V1297">
        <f>VLOOKUP(P1297,'PBT Tag Rates'!$B$5:$E$34,4,FALSE)</f>
        <v>0.96828396500000002</v>
      </c>
      <c r="W1297">
        <v>1</v>
      </c>
      <c r="X1297" s="16">
        <f>IFERROR(LOOKUP(H1297,{30,43,48,53,58,63,68,73,78,83,88,93,97},{42,47,52,57,62,67,72,77,82,87,92,99,100}),999)</f>
        <v>72</v>
      </c>
      <c r="Y1297" s="19">
        <f t="shared" si="143"/>
        <v>5.6818181818181825</v>
      </c>
      <c r="Z1297" s="19">
        <f t="shared" si="146"/>
        <v>5.7284090909090919</v>
      </c>
      <c r="AA1297" s="19">
        <f t="shared" si="147"/>
        <v>17.185227272727278</v>
      </c>
      <c r="AB1297" s="19" t="s">
        <v>8887</v>
      </c>
    </row>
    <row r="1298" spans="1:28" x14ac:dyDescent="0.35">
      <c r="A1298" t="s">
        <v>1562</v>
      </c>
      <c r="B1298" t="s">
        <v>4716</v>
      </c>
      <c r="C1298" t="s">
        <v>4717</v>
      </c>
      <c r="D1298" s="1">
        <v>44818</v>
      </c>
      <c r="E1298">
        <f t="shared" si="144"/>
        <v>18</v>
      </c>
      <c r="F1298" t="s">
        <v>1569</v>
      </c>
      <c r="G1298">
        <v>580</v>
      </c>
      <c r="H1298">
        <f t="shared" si="141"/>
        <v>58</v>
      </c>
      <c r="I1298" t="s">
        <v>7</v>
      </c>
      <c r="J1298" t="s">
        <v>8</v>
      </c>
      <c r="K1298" t="s">
        <v>143</v>
      </c>
      <c r="L1298" t="s">
        <v>1569</v>
      </c>
      <c r="M1298" s="5" t="s">
        <v>6</v>
      </c>
      <c r="N1298" t="s">
        <v>4306</v>
      </c>
      <c r="O1298" t="s">
        <v>4306</v>
      </c>
      <c r="P1298" t="s">
        <v>4306</v>
      </c>
      <c r="Q1298" t="s">
        <v>8</v>
      </c>
      <c r="R1298" t="str">
        <f t="shared" si="145"/>
        <v>U</v>
      </c>
      <c r="S1298" t="s">
        <v>8</v>
      </c>
      <c r="T1298" t="s">
        <v>8</v>
      </c>
      <c r="U1298" t="s">
        <v>4306</v>
      </c>
      <c r="V1298" t="e">
        <f>VLOOKUP(P1298,'PBT Tag Rates'!$B$5:$E$34,4,FALSE)</f>
        <v>#N/A</v>
      </c>
      <c r="W1298">
        <v>1</v>
      </c>
      <c r="X1298" s="16">
        <f>IFERROR(LOOKUP(H1298,{30,43,48,53,58,63,68,73,78,83,88,93,97},{42,47,52,57,62,67,72,77,82,87,92,99,100}),999)</f>
        <v>62</v>
      </c>
      <c r="Y1298" s="19">
        <f t="shared" si="143"/>
        <v>5.6818181818181825</v>
      </c>
      <c r="Z1298" s="19">
        <f t="shared" si="146"/>
        <v>5.7284090909090919</v>
      </c>
      <c r="AA1298" s="19">
        <f t="shared" si="147"/>
        <v>17.185227272727278</v>
      </c>
      <c r="AB1298" s="19" t="s">
        <v>8887</v>
      </c>
    </row>
    <row r="1299" spans="1:28" x14ac:dyDescent="0.35">
      <c r="A1299" t="s">
        <v>1562</v>
      </c>
      <c r="B1299" t="s">
        <v>4718</v>
      </c>
      <c r="C1299" t="s">
        <v>4719</v>
      </c>
      <c r="D1299" s="1">
        <v>44818</v>
      </c>
      <c r="E1299">
        <f t="shared" si="144"/>
        <v>18</v>
      </c>
      <c r="F1299" t="s">
        <v>16</v>
      </c>
      <c r="G1299">
        <v>740</v>
      </c>
      <c r="H1299">
        <f t="shared" si="141"/>
        <v>74</v>
      </c>
      <c r="I1299" t="s">
        <v>7</v>
      </c>
      <c r="J1299" t="s">
        <v>8</v>
      </c>
      <c r="L1299" t="s">
        <v>16</v>
      </c>
      <c r="M1299" t="str">
        <f t="shared" si="142"/>
        <v>F</v>
      </c>
      <c r="N1299" t="s">
        <v>33</v>
      </c>
      <c r="O1299" t="s">
        <v>1158</v>
      </c>
      <c r="P1299" t="s">
        <v>19</v>
      </c>
      <c r="Q1299">
        <v>4</v>
      </c>
      <c r="R1299">
        <f t="shared" si="145"/>
        <v>2018</v>
      </c>
      <c r="S1299" t="s">
        <v>8</v>
      </c>
      <c r="T1299" t="s">
        <v>8</v>
      </c>
      <c r="U1299" t="s">
        <v>9086</v>
      </c>
      <c r="V1299">
        <f>VLOOKUP(P1299,'PBT Tag Rates'!$B$5:$E$34,4,FALSE)</f>
        <v>0.80551598400000002</v>
      </c>
      <c r="W1299">
        <v>1</v>
      </c>
      <c r="X1299" s="16">
        <f>IFERROR(LOOKUP(H1299,{30,43,48,53,58,63,68,73,78,83,88,93,97},{42,47,52,57,62,67,72,77,82,87,92,99,100}),999)</f>
        <v>77</v>
      </c>
      <c r="Y1299" s="19">
        <f t="shared" si="143"/>
        <v>5.6818181818181825</v>
      </c>
      <c r="Z1299" s="19">
        <f t="shared" si="146"/>
        <v>5.7284090909090919</v>
      </c>
      <c r="AA1299" s="19">
        <f t="shared" si="147"/>
        <v>17.185227272727278</v>
      </c>
      <c r="AB1299" s="19" t="s">
        <v>8887</v>
      </c>
    </row>
    <row r="1300" spans="1:28" x14ac:dyDescent="0.35">
      <c r="A1300" t="s">
        <v>1562</v>
      </c>
      <c r="B1300" t="s">
        <v>4720</v>
      </c>
      <c r="C1300" t="s">
        <v>4721</v>
      </c>
      <c r="D1300" s="1">
        <v>44818</v>
      </c>
      <c r="E1300">
        <f t="shared" si="144"/>
        <v>18</v>
      </c>
      <c r="F1300" t="s">
        <v>1569</v>
      </c>
      <c r="G1300">
        <v>600</v>
      </c>
      <c r="H1300">
        <f t="shared" si="141"/>
        <v>60</v>
      </c>
      <c r="I1300" t="s">
        <v>7</v>
      </c>
      <c r="J1300" t="s">
        <v>8</v>
      </c>
      <c r="L1300" t="s">
        <v>6</v>
      </c>
      <c r="M1300" t="str">
        <f t="shared" si="142"/>
        <v>M</v>
      </c>
      <c r="N1300" t="s">
        <v>779</v>
      </c>
      <c r="O1300" t="s">
        <v>2824</v>
      </c>
      <c r="P1300" t="s">
        <v>557</v>
      </c>
      <c r="Q1300">
        <v>3</v>
      </c>
      <c r="R1300">
        <f t="shared" si="145"/>
        <v>2019</v>
      </c>
      <c r="S1300" t="s">
        <v>8</v>
      </c>
      <c r="T1300" t="s">
        <v>8</v>
      </c>
      <c r="U1300" t="s">
        <v>9006</v>
      </c>
      <c r="V1300">
        <f>VLOOKUP(P1300,'PBT Tag Rates'!$B$5:$E$34,4,FALSE)</f>
        <v>0.95971980899999998</v>
      </c>
      <c r="W1300">
        <v>1</v>
      </c>
      <c r="X1300" s="16">
        <f>IFERROR(LOOKUP(H1300,{30,43,48,53,58,63,68,73,78,83,88,93,97},{42,47,52,57,62,67,72,77,82,87,92,99,100}),999)</f>
        <v>62</v>
      </c>
      <c r="Y1300" s="19">
        <f t="shared" si="143"/>
        <v>5.6818181818181825</v>
      </c>
      <c r="Z1300" s="19">
        <f t="shared" si="146"/>
        <v>5.7284090909090919</v>
      </c>
      <c r="AA1300" s="19">
        <f t="shared" si="147"/>
        <v>17.185227272727278</v>
      </c>
      <c r="AB1300" s="19" t="s">
        <v>8886</v>
      </c>
    </row>
    <row r="1301" spans="1:28" x14ac:dyDescent="0.35">
      <c r="A1301" t="s">
        <v>1562</v>
      </c>
      <c r="B1301" t="s">
        <v>4722</v>
      </c>
      <c r="C1301" t="s">
        <v>4723</v>
      </c>
      <c r="D1301" s="1">
        <v>44818</v>
      </c>
      <c r="E1301">
        <f t="shared" si="144"/>
        <v>18</v>
      </c>
      <c r="F1301" t="s">
        <v>16</v>
      </c>
      <c r="G1301">
        <v>690</v>
      </c>
      <c r="H1301">
        <f t="shared" si="141"/>
        <v>69</v>
      </c>
      <c r="I1301" t="s">
        <v>9</v>
      </c>
      <c r="J1301">
        <v>1</v>
      </c>
      <c r="L1301" t="s">
        <v>16</v>
      </c>
      <c r="M1301" t="str">
        <f t="shared" si="142"/>
        <v>F</v>
      </c>
      <c r="N1301" t="s">
        <v>4724</v>
      </c>
      <c r="O1301" t="s">
        <v>4725</v>
      </c>
      <c r="P1301" t="s">
        <v>557</v>
      </c>
      <c r="Q1301">
        <v>3</v>
      </c>
      <c r="R1301">
        <f t="shared" si="145"/>
        <v>2019</v>
      </c>
      <c r="S1301" t="s">
        <v>8</v>
      </c>
      <c r="T1301" t="s">
        <v>8</v>
      </c>
      <c r="U1301" t="s">
        <v>9090</v>
      </c>
      <c r="V1301">
        <f>VLOOKUP(P1301,'PBT Tag Rates'!$B$5:$E$34,4,FALSE)</f>
        <v>0.95971980899999998</v>
      </c>
      <c r="W1301">
        <v>1</v>
      </c>
      <c r="X1301" s="16">
        <f>IFERROR(LOOKUP(H1301,{30,43,48,53,58,63,68,73,78,83,88,93,97},{42,47,52,57,62,67,72,77,82,87,92,99,100}),999)</f>
        <v>72</v>
      </c>
      <c r="Y1301" s="19">
        <f t="shared" si="143"/>
        <v>5.6818181818181825</v>
      </c>
      <c r="Z1301" s="19">
        <f t="shared" si="146"/>
        <v>5.7284090909090919</v>
      </c>
      <c r="AA1301" s="19">
        <f t="shared" si="147"/>
        <v>17.185227272727278</v>
      </c>
      <c r="AB1301" s="19" t="s">
        <v>8887</v>
      </c>
    </row>
    <row r="1302" spans="1:28" x14ac:dyDescent="0.35">
      <c r="A1302" t="s">
        <v>1562</v>
      </c>
      <c r="B1302" t="s">
        <v>4726</v>
      </c>
      <c r="C1302" t="s">
        <v>4727</v>
      </c>
      <c r="D1302" s="1">
        <v>44818</v>
      </c>
      <c r="E1302">
        <f t="shared" si="144"/>
        <v>18</v>
      </c>
      <c r="F1302" t="s">
        <v>16</v>
      </c>
      <c r="G1302">
        <v>720</v>
      </c>
      <c r="H1302">
        <f t="shared" si="141"/>
        <v>72</v>
      </c>
      <c r="I1302" t="s">
        <v>7</v>
      </c>
      <c r="J1302" t="s">
        <v>8</v>
      </c>
      <c r="L1302" t="s">
        <v>16</v>
      </c>
      <c r="M1302" t="str">
        <f t="shared" si="142"/>
        <v>F</v>
      </c>
      <c r="N1302" t="s">
        <v>8</v>
      </c>
      <c r="O1302" t="s">
        <v>8</v>
      </c>
      <c r="P1302" t="s">
        <v>11</v>
      </c>
      <c r="Q1302" t="s">
        <v>8</v>
      </c>
      <c r="R1302" t="str">
        <f t="shared" si="145"/>
        <v>U</v>
      </c>
      <c r="S1302" t="s">
        <v>12</v>
      </c>
      <c r="T1302">
        <v>1</v>
      </c>
      <c r="U1302" t="s">
        <v>11</v>
      </c>
      <c r="V1302" t="e">
        <f>VLOOKUP(P1302,'PBT Tag Rates'!$B$5:$E$34,4,FALSE)</f>
        <v>#N/A</v>
      </c>
      <c r="W1302">
        <v>1</v>
      </c>
      <c r="X1302" s="16">
        <f>IFERROR(LOOKUP(H1302,{30,43,48,53,58,63,68,73,78,83,88,93,97},{42,47,52,57,62,67,72,77,82,87,92,99,100}),999)</f>
        <v>72</v>
      </c>
      <c r="Y1302" s="19">
        <f t="shared" si="143"/>
        <v>5.6818181818181825</v>
      </c>
      <c r="Z1302" s="19">
        <f t="shared" si="146"/>
        <v>5.7284090909090919</v>
      </c>
      <c r="AA1302" s="19">
        <f t="shared" si="147"/>
        <v>17.185227272727278</v>
      </c>
      <c r="AB1302" s="19" t="s">
        <v>8887</v>
      </c>
    </row>
    <row r="1303" spans="1:28" x14ac:dyDescent="0.35">
      <c r="A1303" t="s">
        <v>1562</v>
      </c>
      <c r="B1303" t="s">
        <v>4728</v>
      </c>
      <c r="C1303" t="s">
        <v>4729</v>
      </c>
      <c r="D1303" s="1">
        <v>44818</v>
      </c>
      <c r="E1303">
        <f t="shared" si="144"/>
        <v>18</v>
      </c>
      <c r="F1303" t="s">
        <v>1569</v>
      </c>
      <c r="G1303">
        <v>610</v>
      </c>
      <c r="H1303">
        <f t="shared" si="141"/>
        <v>61</v>
      </c>
      <c r="I1303" t="s">
        <v>9</v>
      </c>
      <c r="J1303">
        <v>1</v>
      </c>
      <c r="L1303" t="s">
        <v>6</v>
      </c>
      <c r="M1303" t="str">
        <f t="shared" si="142"/>
        <v>M</v>
      </c>
      <c r="N1303" t="s">
        <v>8</v>
      </c>
      <c r="O1303" t="s">
        <v>8</v>
      </c>
      <c r="P1303" t="s">
        <v>11</v>
      </c>
      <c r="Q1303" t="s">
        <v>8</v>
      </c>
      <c r="R1303" t="str">
        <f t="shared" si="145"/>
        <v>U</v>
      </c>
      <c r="S1303" t="s">
        <v>12</v>
      </c>
      <c r="T1303">
        <v>1</v>
      </c>
      <c r="U1303" t="s">
        <v>8890</v>
      </c>
      <c r="V1303" t="e">
        <f>VLOOKUP(P1303,'PBT Tag Rates'!$B$5:$E$34,4,FALSE)</f>
        <v>#N/A</v>
      </c>
      <c r="W1303">
        <v>1</v>
      </c>
      <c r="X1303" s="16">
        <f>IFERROR(LOOKUP(H1303,{30,43,48,53,58,63,68,73,78,83,88,93,97},{42,47,52,57,62,67,72,77,82,87,92,99,100}),999)</f>
        <v>62</v>
      </c>
      <c r="Y1303" s="19">
        <f t="shared" si="143"/>
        <v>5.6818181818181825</v>
      </c>
      <c r="Z1303" s="19">
        <f t="shared" si="146"/>
        <v>5.7284090909090919</v>
      </c>
      <c r="AA1303" s="19">
        <f t="shared" si="147"/>
        <v>17.185227272727278</v>
      </c>
      <c r="AB1303" s="19" t="s">
        <v>8887</v>
      </c>
    </row>
    <row r="1304" spans="1:28" x14ac:dyDescent="0.35">
      <c r="A1304" t="s">
        <v>1562</v>
      </c>
      <c r="B1304" t="s">
        <v>4730</v>
      </c>
      <c r="C1304" t="s">
        <v>4731</v>
      </c>
      <c r="D1304" s="1">
        <v>44818</v>
      </c>
      <c r="E1304">
        <f t="shared" si="144"/>
        <v>18</v>
      </c>
      <c r="F1304" t="s">
        <v>1569</v>
      </c>
      <c r="G1304">
        <v>540</v>
      </c>
      <c r="H1304">
        <f t="shared" si="141"/>
        <v>54</v>
      </c>
      <c r="I1304" t="s">
        <v>9</v>
      </c>
      <c r="J1304">
        <v>1</v>
      </c>
      <c r="L1304" t="s">
        <v>6</v>
      </c>
      <c r="M1304" t="str">
        <f t="shared" si="142"/>
        <v>M</v>
      </c>
      <c r="N1304" t="s">
        <v>8</v>
      </c>
      <c r="O1304" t="s">
        <v>8</v>
      </c>
      <c r="P1304" t="s">
        <v>11</v>
      </c>
      <c r="Q1304" t="s">
        <v>8</v>
      </c>
      <c r="R1304" t="str">
        <f t="shared" si="145"/>
        <v>U</v>
      </c>
      <c r="S1304" t="s">
        <v>12</v>
      </c>
      <c r="T1304">
        <v>1</v>
      </c>
      <c r="U1304" t="s">
        <v>8890</v>
      </c>
      <c r="V1304" t="e">
        <f>VLOOKUP(P1304,'PBT Tag Rates'!$B$5:$E$34,4,FALSE)</f>
        <v>#N/A</v>
      </c>
      <c r="W1304">
        <v>1</v>
      </c>
      <c r="X1304" s="16">
        <f>IFERROR(LOOKUP(H1304,{30,43,48,53,58,63,68,73,78,83,88,93,97},{42,47,52,57,62,67,72,77,82,87,92,99,100}),999)</f>
        <v>57</v>
      </c>
      <c r="Y1304" s="19">
        <f t="shared" si="143"/>
        <v>5.6818181818181825</v>
      </c>
      <c r="Z1304" s="19">
        <f t="shared" si="146"/>
        <v>5.7284090909090919</v>
      </c>
      <c r="AA1304" s="19">
        <f t="shared" si="147"/>
        <v>17.185227272727278</v>
      </c>
      <c r="AB1304" s="19" t="s">
        <v>8887</v>
      </c>
    </row>
    <row r="1305" spans="1:28" x14ac:dyDescent="0.35">
      <c r="A1305" t="s">
        <v>1562</v>
      </c>
      <c r="B1305" t="s">
        <v>4732</v>
      </c>
      <c r="C1305" t="s">
        <v>4733</v>
      </c>
      <c r="D1305" s="1">
        <v>44818</v>
      </c>
      <c r="E1305">
        <f t="shared" si="144"/>
        <v>18</v>
      </c>
      <c r="F1305" t="s">
        <v>16</v>
      </c>
      <c r="G1305">
        <v>760</v>
      </c>
      <c r="H1305">
        <f t="shared" si="141"/>
        <v>76</v>
      </c>
      <c r="I1305" t="s">
        <v>7</v>
      </c>
      <c r="J1305" t="s">
        <v>8</v>
      </c>
      <c r="L1305" t="s">
        <v>16</v>
      </c>
      <c r="M1305" t="str">
        <f t="shared" si="142"/>
        <v>F</v>
      </c>
      <c r="N1305" t="s">
        <v>8</v>
      </c>
      <c r="O1305" t="s">
        <v>8</v>
      </c>
      <c r="P1305" t="s">
        <v>11</v>
      </c>
      <c r="Q1305" t="s">
        <v>8</v>
      </c>
      <c r="R1305" t="str">
        <f t="shared" si="145"/>
        <v>U</v>
      </c>
      <c r="S1305" t="s">
        <v>12</v>
      </c>
      <c r="T1305">
        <v>0.999999999999995</v>
      </c>
      <c r="U1305" t="s">
        <v>11</v>
      </c>
      <c r="V1305" t="e">
        <f>VLOOKUP(P1305,'PBT Tag Rates'!$B$5:$E$34,4,FALSE)</f>
        <v>#N/A</v>
      </c>
      <c r="W1305">
        <v>1</v>
      </c>
      <c r="X1305" s="16">
        <f>IFERROR(LOOKUP(H1305,{30,43,48,53,58,63,68,73,78,83,88,93,97},{42,47,52,57,62,67,72,77,82,87,92,99,100}),999)</f>
        <v>77</v>
      </c>
      <c r="Y1305" s="19">
        <f t="shared" si="143"/>
        <v>5.6818181818181825</v>
      </c>
      <c r="Z1305" s="19">
        <f t="shared" si="146"/>
        <v>5.7284090909090919</v>
      </c>
      <c r="AA1305" s="19">
        <f t="shared" si="147"/>
        <v>17.185227272727278</v>
      </c>
      <c r="AB1305" s="19" t="s">
        <v>8887</v>
      </c>
    </row>
    <row r="1306" spans="1:28" x14ac:dyDescent="0.35">
      <c r="A1306" t="s">
        <v>1562</v>
      </c>
      <c r="B1306" t="s">
        <v>4734</v>
      </c>
      <c r="C1306" t="s">
        <v>4735</v>
      </c>
      <c r="D1306" s="1">
        <v>44818</v>
      </c>
      <c r="E1306">
        <f t="shared" si="144"/>
        <v>18</v>
      </c>
      <c r="F1306" t="s">
        <v>6</v>
      </c>
      <c r="G1306">
        <v>710</v>
      </c>
      <c r="H1306">
        <f t="shared" si="141"/>
        <v>71</v>
      </c>
      <c r="I1306" t="s">
        <v>7</v>
      </c>
      <c r="J1306" t="s">
        <v>8</v>
      </c>
      <c r="L1306" t="s">
        <v>6</v>
      </c>
      <c r="M1306" t="str">
        <f t="shared" si="142"/>
        <v>M</v>
      </c>
      <c r="N1306" t="s">
        <v>8</v>
      </c>
      <c r="O1306" t="s">
        <v>8</v>
      </c>
      <c r="P1306" t="s">
        <v>11</v>
      </c>
      <c r="Q1306" t="s">
        <v>8</v>
      </c>
      <c r="R1306" t="str">
        <f t="shared" si="145"/>
        <v>U</v>
      </c>
      <c r="S1306" t="s">
        <v>12</v>
      </c>
      <c r="T1306">
        <v>1</v>
      </c>
      <c r="U1306" t="s">
        <v>11</v>
      </c>
      <c r="V1306" t="e">
        <f>VLOOKUP(P1306,'PBT Tag Rates'!$B$5:$E$34,4,FALSE)</f>
        <v>#N/A</v>
      </c>
      <c r="W1306">
        <v>1</v>
      </c>
      <c r="X1306" s="16">
        <f>IFERROR(LOOKUP(H1306,{30,43,48,53,58,63,68,73,78,83,88,93,97},{42,47,52,57,62,67,72,77,82,87,92,99,100}),999)</f>
        <v>72</v>
      </c>
      <c r="Y1306" s="19">
        <f t="shared" si="143"/>
        <v>5.6818181818181825</v>
      </c>
      <c r="Z1306" s="19">
        <f t="shared" si="146"/>
        <v>5.7284090909090919</v>
      </c>
      <c r="AA1306" s="19">
        <f t="shared" si="147"/>
        <v>17.185227272727278</v>
      </c>
      <c r="AB1306" s="19" t="s">
        <v>8887</v>
      </c>
    </row>
    <row r="1307" spans="1:28" x14ac:dyDescent="0.35">
      <c r="A1307" t="s">
        <v>1562</v>
      </c>
      <c r="B1307" t="s">
        <v>4736</v>
      </c>
      <c r="C1307" t="s">
        <v>4737</v>
      </c>
      <c r="D1307" s="1">
        <v>44818</v>
      </c>
      <c r="E1307">
        <f t="shared" si="144"/>
        <v>18</v>
      </c>
      <c r="F1307" t="s">
        <v>16</v>
      </c>
      <c r="G1307">
        <v>770</v>
      </c>
      <c r="H1307">
        <f t="shared" si="141"/>
        <v>77</v>
      </c>
      <c r="I1307" t="s">
        <v>7</v>
      </c>
      <c r="J1307" t="s">
        <v>8</v>
      </c>
      <c r="L1307" t="s">
        <v>16</v>
      </c>
      <c r="M1307" t="str">
        <f t="shared" si="142"/>
        <v>F</v>
      </c>
      <c r="N1307" t="s">
        <v>4738</v>
      </c>
      <c r="O1307" t="s">
        <v>4739</v>
      </c>
      <c r="P1307" t="s">
        <v>19</v>
      </c>
      <c r="Q1307">
        <v>4</v>
      </c>
      <c r="R1307">
        <f t="shared" si="145"/>
        <v>2018</v>
      </c>
      <c r="S1307" t="s">
        <v>8</v>
      </c>
      <c r="T1307" t="s">
        <v>8</v>
      </c>
      <c r="U1307" t="s">
        <v>8875</v>
      </c>
      <c r="V1307">
        <f>VLOOKUP(P1307,'PBT Tag Rates'!$B$5:$E$34,4,FALSE)</f>
        <v>0.80551598400000002</v>
      </c>
      <c r="W1307">
        <v>1</v>
      </c>
      <c r="X1307" s="16">
        <f>IFERROR(LOOKUP(H1307,{30,43,48,53,58,63,68,73,78,83,88,93,97},{42,47,52,57,62,67,72,77,82,87,92,99,100}),999)</f>
        <v>77</v>
      </c>
      <c r="Y1307" s="19">
        <f t="shared" si="143"/>
        <v>5.6818181818181825</v>
      </c>
      <c r="Z1307" s="19">
        <f t="shared" si="146"/>
        <v>5.7284090909090919</v>
      </c>
      <c r="AA1307" s="19">
        <f t="shared" si="147"/>
        <v>17.185227272727278</v>
      </c>
      <c r="AB1307" s="19" t="s">
        <v>8886</v>
      </c>
    </row>
    <row r="1308" spans="1:28" x14ac:dyDescent="0.35">
      <c r="A1308" t="s">
        <v>1562</v>
      </c>
      <c r="B1308" t="s">
        <v>4740</v>
      </c>
      <c r="C1308" t="s">
        <v>4741</v>
      </c>
      <c r="D1308" s="1">
        <v>44818</v>
      </c>
      <c r="E1308">
        <f t="shared" si="144"/>
        <v>18</v>
      </c>
      <c r="F1308" t="s">
        <v>16</v>
      </c>
      <c r="G1308">
        <v>760</v>
      </c>
      <c r="H1308">
        <f t="shared" si="141"/>
        <v>76</v>
      </c>
      <c r="I1308" t="s">
        <v>9</v>
      </c>
      <c r="J1308">
        <v>1</v>
      </c>
      <c r="L1308" t="s">
        <v>16</v>
      </c>
      <c r="M1308" t="str">
        <f t="shared" si="142"/>
        <v>F</v>
      </c>
      <c r="N1308" t="s">
        <v>8</v>
      </c>
      <c r="O1308" t="s">
        <v>8</v>
      </c>
      <c r="P1308" t="s">
        <v>11</v>
      </c>
      <c r="Q1308" t="s">
        <v>8</v>
      </c>
      <c r="R1308" t="str">
        <f t="shared" si="145"/>
        <v>U</v>
      </c>
      <c r="S1308" t="s">
        <v>12</v>
      </c>
      <c r="T1308">
        <v>1</v>
      </c>
      <c r="U1308" t="s">
        <v>8890</v>
      </c>
      <c r="V1308" t="e">
        <f>VLOOKUP(P1308,'PBT Tag Rates'!$B$5:$E$34,4,FALSE)</f>
        <v>#N/A</v>
      </c>
      <c r="W1308">
        <v>1</v>
      </c>
      <c r="X1308" s="16">
        <f>IFERROR(LOOKUP(H1308,{30,43,48,53,58,63,68,73,78,83,88,93,97},{42,47,52,57,62,67,72,77,82,87,92,99,100}),999)</f>
        <v>77</v>
      </c>
      <c r="Y1308" s="19">
        <f t="shared" si="143"/>
        <v>5.6818181818181825</v>
      </c>
      <c r="Z1308" s="19">
        <f t="shared" si="146"/>
        <v>5.7284090909090919</v>
      </c>
      <c r="AA1308" s="19">
        <f t="shared" si="147"/>
        <v>17.185227272727278</v>
      </c>
      <c r="AB1308" s="19" t="s">
        <v>8887</v>
      </c>
    </row>
    <row r="1309" spans="1:28" x14ac:dyDescent="0.35">
      <c r="A1309" t="s">
        <v>1562</v>
      </c>
      <c r="B1309" t="s">
        <v>4742</v>
      </c>
      <c r="C1309" t="s">
        <v>4743</v>
      </c>
      <c r="D1309" s="1">
        <v>44818</v>
      </c>
      <c r="E1309">
        <f t="shared" si="144"/>
        <v>18</v>
      </c>
      <c r="F1309" t="s">
        <v>1569</v>
      </c>
      <c r="G1309">
        <v>610</v>
      </c>
      <c r="H1309">
        <f t="shared" si="141"/>
        <v>61</v>
      </c>
      <c r="I1309" t="s">
        <v>7</v>
      </c>
      <c r="J1309" t="s">
        <v>8</v>
      </c>
      <c r="L1309" t="s">
        <v>6</v>
      </c>
      <c r="M1309" t="str">
        <f t="shared" si="142"/>
        <v>M</v>
      </c>
      <c r="N1309" t="s">
        <v>4744</v>
      </c>
      <c r="O1309" t="s">
        <v>4745</v>
      </c>
      <c r="P1309" t="s">
        <v>557</v>
      </c>
      <c r="Q1309">
        <v>3</v>
      </c>
      <c r="R1309">
        <f t="shared" si="145"/>
        <v>2019</v>
      </c>
      <c r="S1309" t="s">
        <v>8</v>
      </c>
      <c r="T1309" t="s">
        <v>8</v>
      </c>
      <c r="U1309" t="s">
        <v>9090</v>
      </c>
      <c r="V1309">
        <f>VLOOKUP(P1309,'PBT Tag Rates'!$B$5:$E$34,4,FALSE)</f>
        <v>0.95971980899999998</v>
      </c>
      <c r="W1309">
        <v>1</v>
      </c>
      <c r="X1309" s="16">
        <f>IFERROR(LOOKUP(H1309,{30,43,48,53,58,63,68,73,78,83,88,93,97},{42,47,52,57,62,67,72,77,82,87,92,99,100}),999)</f>
        <v>62</v>
      </c>
      <c r="Y1309" s="19">
        <f t="shared" si="143"/>
        <v>5.6818181818181825</v>
      </c>
      <c r="Z1309" s="19">
        <f t="shared" si="146"/>
        <v>5.7284090909090919</v>
      </c>
      <c r="AA1309" s="19">
        <f t="shared" si="147"/>
        <v>17.185227272727278</v>
      </c>
      <c r="AB1309" s="19" t="s">
        <v>8887</v>
      </c>
    </row>
    <row r="1310" spans="1:28" x14ac:dyDescent="0.35">
      <c r="A1310" t="s">
        <v>1562</v>
      </c>
      <c r="B1310" t="s">
        <v>4746</v>
      </c>
      <c r="C1310" t="s">
        <v>4747</v>
      </c>
      <c r="D1310" s="1">
        <v>44818</v>
      </c>
      <c r="E1310">
        <f t="shared" si="144"/>
        <v>18</v>
      </c>
      <c r="F1310" t="s">
        <v>1569</v>
      </c>
      <c r="G1310">
        <v>670</v>
      </c>
      <c r="H1310">
        <f t="shared" si="141"/>
        <v>67</v>
      </c>
      <c r="I1310" t="s">
        <v>9</v>
      </c>
      <c r="J1310">
        <v>1</v>
      </c>
      <c r="L1310" t="s">
        <v>6</v>
      </c>
      <c r="M1310" t="str">
        <f t="shared" si="142"/>
        <v>M</v>
      </c>
      <c r="N1310" t="s">
        <v>8</v>
      </c>
      <c r="O1310" t="s">
        <v>8</v>
      </c>
      <c r="P1310" t="s">
        <v>11</v>
      </c>
      <c r="Q1310" t="s">
        <v>8</v>
      </c>
      <c r="R1310" t="str">
        <f t="shared" si="145"/>
        <v>U</v>
      </c>
      <c r="S1310" t="s">
        <v>12</v>
      </c>
      <c r="T1310">
        <v>1</v>
      </c>
      <c r="U1310" t="s">
        <v>8890</v>
      </c>
      <c r="V1310" t="e">
        <f>VLOOKUP(P1310,'PBT Tag Rates'!$B$5:$E$34,4,FALSE)</f>
        <v>#N/A</v>
      </c>
      <c r="W1310">
        <v>1</v>
      </c>
      <c r="X1310" s="16">
        <f>IFERROR(LOOKUP(H1310,{30,43,48,53,58,63,68,73,78,83,88,93,97},{42,47,52,57,62,67,72,77,82,87,92,99,100}),999)</f>
        <v>67</v>
      </c>
      <c r="Y1310" s="19">
        <f t="shared" si="143"/>
        <v>5.6818181818181825</v>
      </c>
      <c r="Z1310" s="19">
        <f t="shared" si="146"/>
        <v>5.7284090909090919</v>
      </c>
      <c r="AA1310" s="19">
        <f t="shared" si="147"/>
        <v>17.185227272727278</v>
      </c>
      <c r="AB1310" s="19" t="s">
        <v>8887</v>
      </c>
    </row>
    <row r="1311" spans="1:28" x14ac:dyDescent="0.35">
      <c r="A1311" t="s">
        <v>1562</v>
      </c>
      <c r="B1311" t="s">
        <v>4748</v>
      </c>
      <c r="C1311" t="s">
        <v>4749</v>
      </c>
      <c r="D1311" s="1">
        <v>44818</v>
      </c>
      <c r="E1311">
        <f t="shared" si="144"/>
        <v>18</v>
      </c>
      <c r="F1311" t="s">
        <v>16</v>
      </c>
      <c r="G1311">
        <v>790</v>
      </c>
      <c r="H1311">
        <f t="shared" si="141"/>
        <v>79</v>
      </c>
      <c r="I1311" t="s">
        <v>7</v>
      </c>
      <c r="J1311" t="s">
        <v>8</v>
      </c>
      <c r="L1311" t="s">
        <v>16</v>
      </c>
      <c r="M1311" t="str">
        <f t="shared" si="142"/>
        <v>F</v>
      </c>
      <c r="N1311" t="s">
        <v>8</v>
      </c>
      <c r="O1311" t="s">
        <v>8</v>
      </c>
      <c r="P1311" t="s">
        <v>11</v>
      </c>
      <c r="Q1311" t="s">
        <v>8</v>
      </c>
      <c r="R1311" t="str">
        <f t="shared" si="145"/>
        <v>U</v>
      </c>
      <c r="S1311" t="s">
        <v>12</v>
      </c>
      <c r="T1311">
        <v>1</v>
      </c>
      <c r="U1311" t="s">
        <v>11</v>
      </c>
      <c r="V1311" t="e">
        <f>VLOOKUP(P1311,'PBT Tag Rates'!$B$5:$E$34,4,FALSE)</f>
        <v>#N/A</v>
      </c>
      <c r="W1311">
        <v>1</v>
      </c>
      <c r="X1311" s="16">
        <f>IFERROR(LOOKUP(H1311,{30,43,48,53,58,63,68,73,78,83,88,93,97},{42,47,52,57,62,67,72,77,82,87,92,99,100}),999)</f>
        <v>82</v>
      </c>
      <c r="Y1311" s="19">
        <f t="shared" si="143"/>
        <v>5.6818181818181825</v>
      </c>
      <c r="Z1311" s="19">
        <f t="shared" si="146"/>
        <v>5.7284090909090919</v>
      </c>
      <c r="AA1311" s="19">
        <f t="shared" si="147"/>
        <v>17.185227272727278</v>
      </c>
      <c r="AB1311" s="19" t="s">
        <v>8887</v>
      </c>
    </row>
    <row r="1312" spans="1:28" x14ac:dyDescent="0.35">
      <c r="A1312" t="s">
        <v>1562</v>
      </c>
      <c r="B1312" t="s">
        <v>4750</v>
      </c>
      <c r="C1312" t="s">
        <v>4751</v>
      </c>
      <c r="D1312" s="1">
        <v>44818</v>
      </c>
      <c r="E1312">
        <f t="shared" si="144"/>
        <v>18</v>
      </c>
      <c r="F1312" t="s">
        <v>16</v>
      </c>
      <c r="G1312">
        <v>710</v>
      </c>
      <c r="H1312">
        <f t="shared" si="141"/>
        <v>71</v>
      </c>
      <c r="I1312" t="s">
        <v>9</v>
      </c>
      <c r="J1312">
        <v>1</v>
      </c>
      <c r="L1312" t="s">
        <v>16</v>
      </c>
      <c r="M1312" t="str">
        <f t="shared" si="142"/>
        <v>F</v>
      </c>
      <c r="N1312" t="s">
        <v>1066</v>
      </c>
      <c r="O1312" t="s">
        <v>1067</v>
      </c>
      <c r="P1312" t="s">
        <v>15</v>
      </c>
      <c r="Q1312">
        <v>4</v>
      </c>
      <c r="R1312">
        <f t="shared" si="145"/>
        <v>2018</v>
      </c>
      <c r="S1312" t="s">
        <v>8</v>
      </c>
      <c r="T1312" t="s">
        <v>8</v>
      </c>
      <c r="U1312" t="s">
        <v>8975</v>
      </c>
      <c r="V1312">
        <f>VLOOKUP(P1312,'PBT Tag Rates'!$B$5:$E$34,4,FALSE)</f>
        <v>0.96828396500000002</v>
      </c>
      <c r="W1312">
        <v>1</v>
      </c>
      <c r="X1312" s="16">
        <f>IFERROR(LOOKUP(H1312,{30,43,48,53,58,63,68,73,78,83,88,93,97},{42,47,52,57,62,67,72,77,82,87,92,99,100}),999)</f>
        <v>72</v>
      </c>
      <c r="Y1312" s="19">
        <f t="shared" si="143"/>
        <v>5.6818181818181825</v>
      </c>
      <c r="Z1312" s="19">
        <f t="shared" si="146"/>
        <v>5.7284090909090919</v>
      </c>
      <c r="AA1312" s="19">
        <f t="shared" si="147"/>
        <v>17.185227272727278</v>
      </c>
      <c r="AB1312" s="19" t="s">
        <v>8887</v>
      </c>
    </row>
    <row r="1313" spans="1:28" x14ac:dyDescent="0.35">
      <c r="A1313" t="s">
        <v>1562</v>
      </c>
      <c r="B1313" t="s">
        <v>4752</v>
      </c>
      <c r="C1313" t="s">
        <v>4753</v>
      </c>
      <c r="D1313" s="1">
        <v>44818</v>
      </c>
      <c r="E1313">
        <f t="shared" si="144"/>
        <v>18</v>
      </c>
      <c r="F1313" t="s">
        <v>16</v>
      </c>
      <c r="G1313">
        <v>670</v>
      </c>
      <c r="H1313">
        <f t="shared" si="141"/>
        <v>67</v>
      </c>
      <c r="I1313" t="s">
        <v>9</v>
      </c>
      <c r="J1313">
        <v>1</v>
      </c>
      <c r="L1313" t="s">
        <v>16</v>
      </c>
      <c r="M1313" t="str">
        <f t="shared" si="142"/>
        <v>F</v>
      </c>
      <c r="N1313" t="s">
        <v>113</v>
      </c>
      <c r="O1313" t="s">
        <v>233</v>
      </c>
      <c r="P1313" t="s">
        <v>19</v>
      </c>
      <c r="Q1313">
        <v>4</v>
      </c>
      <c r="R1313">
        <f t="shared" si="145"/>
        <v>2018</v>
      </c>
      <c r="S1313" t="s">
        <v>8</v>
      </c>
      <c r="T1313" t="s">
        <v>8</v>
      </c>
      <c r="U1313" t="s">
        <v>9007</v>
      </c>
      <c r="V1313">
        <f>VLOOKUP(P1313,'PBT Tag Rates'!$B$5:$E$34,4,FALSE)</f>
        <v>0.80551598400000002</v>
      </c>
      <c r="W1313">
        <v>1</v>
      </c>
      <c r="X1313" s="16">
        <f>IFERROR(LOOKUP(H1313,{30,43,48,53,58,63,68,73,78,83,88,93,97},{42,47,52,57,62,67,72,77,82,87,92,99,100}),999)</f>
        <v>67</v>
      </c>
      <c r="Y1313" s="19">
        <f t="shared" si="143"/>
        <v>5.6818181818181825</v>
      </c>
      <c r="Z1313" s="19">
        <f t="shared" si="146"/>
        <v>5.7284090909090919</v>
      </c>
      <c r="AA1313" s="19">
        <f t="shared" si="147"/>
        <v>17.185227272727278</v>
      </c>
      <c r="AB1313" s="19" t="s">
        <v>8886</v>
      </c>
    </row>
    <row r="1314" spans="1:28" x14ac:dyDescent="0.35">
      <c r="A1314" t="s">
        <v>1562</v>
      </c>
      <c r="B1314" t="s">
        <v>4754</v>
      </c>
      <c r="C1314" t="s">
        <v>4755</v>
      </c>
      <c r="D1314" s="1">
        <v>44818</v>
      </c>
      <c r="E1314">
        <f t="shared" si="144"/>
        <v>18</v>
      </c>
      <c r="F1314" t="s">
        <v>6</v>
      </c>
      <c r="G1314">
        <v>630</v>
      </c>
      <c r="H1314">
        <f t="shared" si="141"/>
        <v>63</v>
      </c>
      <c r="I1314" t="s">
        <v>9</v>
      </c>
      <c r="J1314">
        <v>1</v>
      </c>
      <c r="L1314" t="s">
        <v>6</v>
      </c>
      <c r="M1314" t="str">
        <f t="shared" si="142"/>
        <v>M</v>
      </c>
      <c r="N1314" t="s">
        <v>2635</v>
      </c>
      <c r="O1314" t="s">
        <v>2720</v>
      </c>
      <c r="P1314" t="s">
        <v>557</v>
      </c>
      <c r="Q1314">
        <v>3</v>
      </c>
      <c r="R1314">
        <f t="shared" si="145"/>
        <v>2019</v>
      </c>
      <c r="S1314" t="s">
        <v>8</v>
      </c>
      <c r="T1314" t="s">
        <v>8</v>
      </c>
      <c r="U1314" t="s">
        <v>9090</v>
      </c>
      <c r="V1314">
        <f>VLOOKUP(P1314,'PBT Tag Rates'!$B$5:$E$34,4,FALSE)</f>
        <v>0.95971980899999998</v>
      </c>
      <c r="W1314">
        <v>1</v>
      </c>
      <c r="X1314" s="16">
        <f>IFERROR(LOOKUP(H1314,{30,43,48,53,58,63,68,73,78,83,88,93,97},{42,47,52,57,62,67,72,77,82,87,92,99,100}),999)</f>
        <v>67</v>
      </c>
      <c r="Y1314" s="19">
        <f t="shared" si="143"/>
        <v>5.6818181818181825</v>
      </c>
      <c r="Z1314" s="19">
        <f t="shared" si="146"/>
        <v>5.7284090909090919</v>
      </c>
      <c r="AA1314" s="19">
        <f t="shared" si="147"/>
        <v>17.185227272727278</v>
      </c>
      <c r="AB1314" s="19" t="s">
        <v>8887</v>
      </c>
    </row>
    <row r="1315" spans="1:28" x14ac:dyDescent="0.35">
      <c r="A1315" t="s">
        <v>1562</v>
      </c>
      <c r="B1315" t="s">
        <v>4756</v>
      </c>
      <c r="C1315" t="s">
        <v>4757</v>
      </c>
      <c r="D1315" s="1">
        <v>44818</v>
      </c>
      <c r="E1315">
        <f t="shared" si="144"/>
        <v>18</v>
      </c>
      <c r="F1315" t="s">
        <v>1569</v>
      </c>
      <c r="G1315">
        <v>530</v>
      </c>
      <c r="H1315">
        <f t="shared" si="141"/>
        <v>53</v>
      </c>
      <c r="I1315" t="s">
        <v>9</v>
      </c>
      <c r="J1315">
        <v>1</v>
      </c>
      <c r="L1315" t="s">
        <v>6</v>
      </c>
      <c r="M1315" t="str">
        <f t="shared" si="142"/>
        <v>M</v>
      </c>
      <c r="N1315" t="s">
        <v>1238</v>
      </c>
      <c r="O1315" t="s">
        <v>1239</v>
      </c>
      <c r="P1315" t="s">
        <v>557</v>
      </c>
      <c r="Q1315">
        <v>3</v>
      </c>
      <c r="R1315">
        <f t="shared" si="145"/>
        <v>2019</v>
      </c>
      <c r="S1315" t="s">
        <v>8</v>
      </c>
      <c r="T1315" t="s">
        <v>8</v>
      </c>
      <c r="U1315" t="s">
        <v>9085</v>
      </c>
      <c r="V1315">
        <f>VLOOKUP(P1315,'PBT Tag Rates'!$B$5:$E$34,4,FALSE)</f>
        <v>0.95971980899999998</v>
      </c>
      <c r="W1315">
        <v>1</v>
      </c>
      <c r="X1315" s="16">
        <f>IFERROR(LOOKUP(H1315,{30,43,48,53,58,63,68,73,78,83,88,93,97},{42,47,52,57,62,67,72,77,82,87,92,99,100}),999)</f>
        <v>57</v>
      </c>
      <c r="Y1315" s="19">
        <f t="shared" si="143"/>
        <v>5.6818181818181825</v>
      </c>
      <c r="Z1315" s="19">
        <f t="shared" si="146"/>
        <v>5.7284090909090919</v>
      </c>
      <c r="AA1315" s="19">
        <f t="shared" si="147"/>
        <v>17.185227272727278</v>
      </c>
      <c r="AB1315" s="19" t="s">
        <v>8887</v>
      </c>
    </row>
    <row r="1316" spans="1:28" x14ac:dyDescent="0.35">
      <c r="A1316" t="s">
        <v>1562</v>
      </c>
      <c r="B1316" t="s">
        <v>4758</v>
      </c>
      <c r="C1316" t="s">
        <v>4759</v>
      </c>
      <c r="D1316" s="1">
        <v>44818</v>
      </c>
      <c r="E1316">
        <f t="shared" si="144"/>
        <v>18</v>
      </c>
      <c r="F1316" t="s">
        <v>1569</v>
      </c>
      <c r="G1316">
        <v>480</v>
      </c>
      <c r="H1316">
        <f t="shared" si="141"/>
        <v>48</v>
      </c>
      <c r="I1316" t="s">
        <v>9</v>
      </c>
      <c r="J1316">
        <v>1</v>
      </c>
      <c r="L1316" t="s">
        <v>6</v>
      </c>
      <c r="M1316" t="str">
        <f t="shared" si="142"/>
        <v>M</v>
      </c>
      <c r="N1316" t="s">
        <v>1265</v>
      </c>
      <c r="O1316" t="s">
        <v>1309</v>
      </c>
      <c r="P1316" t="s">
        <v>557</v>
      </c>
      <c r="Q1316">
        <v>3</v>
      </c>
      <c r="R1316">
        <f t="shared" si="145"/>
        <v>2019</v>
      </c>
      <c r="S1316" t="s">
        <v>8</v>
      </c>
      <c r="T1316" t="s">
        <v>8</v>
      </c>
      <c r="U1316" t="s">
        <v>9007</v>
      </c>
      <c r="V1316">
        <f>VLOOKUP(P1316,'PBT Tag Rates'!$B$5:$E$34,4,FALSE)</f>
        <v>0.95971980899999998</v>
      </c>
      <c r="W1316">
        <v>1</v>
      </c>
      <c r="X1316" s="16">
        <f>IFERROR(LOOKUP(H1316,{30,43,48,53,58,63,68,73,78,83,88,93,97},{42,47,52,57,62,67,72,77,82,87,92,99,100}),999)</f>
        <v>52</v>
      </c>
      <c r="Y1316" s="19">
        <f t="shared" si="143"/>
        <v>5.6818181818181825</v>
      </c>
      <c r="Z1316" s="19">
        <f t="shared" si="146"/>
        <v>5.7284090909090919</v>
      </c>
      <c r="AA1316" s="19">
        <f t="shared" si="147"/>
        <v>17.185227272727278</v>
      </c>
      <c r="AB1316" s="19" t="s">
        <v>8886</v>
      </c>
    </row>
    <row r="1317" spans="1:28" x14ac:dyDescent="0.35">
      <c r="A1317" t="s">
        <v>1562</v>
      </c>
      <c r="B1317" t="s">
        <v>4760</v>
      </c>
      <c r="C1317" t="s">
        <v>4761</v>
      </c>
      <c r="D1317" s="1">
        <v>44818</v>
      </c>
      <c r="E1317">
        <f t="shared" si="144"/>
        <v>18</v>
      </c>
      <c r="F1317" t="s">
        <v>1569</v>
      </c>
      <c r="G1317">
        <v>650</v>
      </c>
      <c r="H1317">
        <f t="shared" si="141"/>
        <v>65</v>
      </c>
      <c r="I1317" t="s">
        <v>9</v>
      </c>
      <c r="J1317">
        <v>1</v>
      </c>
      <c r="L1317" t="s">
        <v>6</v>
      </c>
      <c r="M1317" t="str">
        <f t="shared" si="142"/>
        <v>M</v>
      </c>
      <c r="N1317" t="s">
        <v>92</v>
      </c>
      <c r="O1317" t="s">
        <v>4762</v>
      </c>
      <c r="P1317" t="s">
        <v>19</v>
      </c>
      <c r="Q1317">
        <v>4</v>
      </c>
      <c r="R1317">
        <f t="shared" si="145"/>
        <v>2018</v>
      </c>
      <c r="S1317" t="s">
        <v>8</v>
      </c>
      <c r="T1317" t="s">
        <v>8</v>
      </c>
      <c r="U1317" t="s">
        <v>9007</v>
      </c>
      <c r="V1317">
        <f>VLOOKUP(P1317,'PBT Tag Rates'!$B$5:$E$34,4,FALSE)</f>
        <v>0.80551598400000002</v>
      </c>
      <c r="W1317">
        <v>1</v>
      </c>
      <c r="X1317" s="16">
        <f>IFERROR(LOOKUP(H1317,{30,43,48,53,58,63,68,73,78,83,88,93,97},{42,47,52,57,62,67,72,77,82,87,92,99,100}),999)</f>
        <v>67</v>
      </c>
      <c r="Y1317" s="19">
        <f t="shared" si="143"/>
        <v>5.6818181818181825</v>
      </c>
      <c r="Z1317" s="19">
        <f t="shared" si="146"/>
        <v>5.7284090909090919</v>
      </c>
      <c r="AA1317" s="19">
        <f t="shared" si="147"/>
        <v>17.185227272727278</v>
      </c>
      <c r="AB1317" s="19" t="s">
        <v>8886</v>
      </c>
    </row>
    <row r="1318" spans="1:28" x14ac:dyDescent="0.35">
      <c r="A1318" t="s">
        <v>1562</v>
      </c>
      <c r="B1318" t="s">
        <v>4763</v>
      </c>
      <c r="C1318" t="s">
        <v>4764</v>
      </c>
      <c r="D1318" s="1">
        <v>44818</v>
      </c>
      <c r="E1318">
        <f t="shared" si="144"/>
        <v>18</v>
      </c>
      <c r="F1318" t="s">
        <v>16</v>
      </c>
      <c r="G1318">
        <v>760</v>
      </c>
      <c r="H1318">
        <f t="shared" si="141"/>
        <v>76</v>
      </c>
      <c r="I1318" t="s">
        <v>9</v>
      </c>
      <c r="J1318" t="s">
        <v>8</v>
      </c>
      <c r="L1318" t="s">
        <v>16</v>
      </c>
      <c r="M1318" t="str">
        <f t="shared" si="142"/>
        <v>F</v>
      </c>
      <c r="N1318" t="s">
        <v>4765</v>
      </c>
      <c r="O1318" t="s">
        <v>4766</v>
      </c>
      <c r="P1318" t="s">
        <v>511</v>
      </c>
      <c r="Q1318">
        <v>4</v>
      </c>
      <c r="R1318">
        <f t="shared" si="145"/>
        <v>2018</v>
      </c>
      <c r="S1318" t="s">
        <v>8</v>
      </c>
      <c r="T1318" t="s">
        <v>8</v>
      </c>
      <c r="U1318" t="s">
        <v>8880</v>
      </c>
      <c r="V1318">
        <f>VLOOKUP(P1318,'PBT Tag Rates'!$B$5:$E$34,4,FALSE)</f>
        <v>0.95730000000000004</v>
      </c>
      <c r="W1318">
        <v>1</v>
      </c>
      <c r="X1318" s="16">
        <f>IFERROR(LOOKUP(H1318,{30,43,48,53,58,63,68,73,78,83,88,93,97},{42,47,52,57,62,67,72,77,82,87,92,99,100}),999)</f>
        <v>77</v>
      </c>
      <c r="Y1318" s="19">
        <f t="shared" si="143"/>
        <v>5.6818181818181825</v>
      </c>
      <c r="Z1318" s="19">
        <f t="shared" si="146"/>
        <v>5.7284090909090919</v>
      </c>
      <c r="AA1318" s="19">
        <f t="shared" si="147"/>
        <v>17.185227272727278</v>
      </c>
      <c r="AB1318" s="19" t="s">
        <v>8886</v>
      </c>
    </row>
    <row r="1319" spans="1:28" x14ac:dyDescent="0.35">
      <c r="A1319" t="s">
        <v>1562</v>
      </c>
      <c r="B1319" t="s">
        <v>4767</v>
      </c>
      <c r="C1319" t="s">
        <v>4768</v>
      </c>
      <c r="D1319" s="1">
        <v>44818</v>
      </c>
      <c r="E1319">
        <f t="shared" si="144"/>
        <v>18</v>
      </c>
      <c r="F1319" t="s">
        <v>16</v>
      </c>
      <c r="G1319">
        <v>770</v>
      </c>
      <c r="H1319">
        <f t="shared" si="141"/>
        <v>77</v>
      </c>
      <c r="I1319" t="s">
        <v>7</v>
      </c>
      <c r="J1319" t="s">
        <v>8</v>
      </c>
      <c r="L1319" t="s">
        <v>16</v>
      </c>
      <c r="M1319" t="str">
        <f t="shared" si="142"/>
        <v>F</v>
      </c>
      <c r="N1319" t="s">
        <v>903</v>
      </c>
      <c r="O1319" t="s">
        <v>1048</v>
      </c>
      <c r="P1319" t="s">
        <v>19</v>
      </c>
      <c r="Q1319">
        <v>4</v>
      </c>
      <c r="R1319">
        <f t="shared" si="145"/>
        <v>2018</v>
      </c>
      <c r="S1319" t="s">
        <v>8</v>
      </c>
      <c r="T1319" t="s">
        <v>8</v>
      </c>
      <c r="U1319" t="s">
        <v>9084</v>
      </c>
      <c r="V1319">
        <f>VLOOKUP(P1319,'PBT Tag Rates'!$B$5:$E$34,4,FALSE)</f>
        <v>0.80551598400000002</v>
      </c>
      <c r="W1319">
        <v>1</v>
      </c>
      <c r="X1319" s="16">
        <f>IFERROR(LOOKUP(H1319,{30,43,48,53,58,63,68,73,78,83,88,93,97},{42,47,52,57,62,67,72,77,82,87,92,99,100}),999)</f>
        <v>77</v>
      </c>
      <c r="Y1319" s="19">
        <f t="shared" si="143"/>
        <v>5.6818181818181825</v>
      </c>
      <c r="Z1319" s="19">
        <f t="shared" si="146"/>
        <v>5.7284090909090919</v>
      </c>
      <c r="AA1319" s="19">
        <f t="shared" si="147"/>
        <v>17.185227272727278</v>
      </c>
      <c r="AB1319" s="19" t="s">
        <v>8887</v>
      </c>
    </row>
    <row r="1320" spans="1:28" x14ac:dyDescent="0.35">
      <c r="A1320" t="s">
        <v>1562</v>
      </c>
      <c r="B1320" t="s">
        <v>4769</v>
      </c>
      <c r="C1320" t="s">
        <v>4770</v>
      </c>
      <c r="D1320" s="1">
        <v>44818</v>
      </c>
      <c r="E1320">
        <f t="shared" si="144"/>
        <v>18</v>
      </c>
      <c r="F1320" t="s">
        <v>1569</v>
      </c>
      <c r="G1320">
        <v>630</v>
      </c>
      <c r="H1320">
        <f t="shared" si="141"/>
        <v>63</v>
      </c>
      <c r="I1320" t="s">
        <v>7</v>
      </c>
      <c r="J1320" t="s">
        <v>8</v>
      </c>
      <c r="L1320" t="s">
        <v>6</v>
      </c>
      <c r="M1320" t="str">
        <f t="shared" si="142"/>
        <v>M</v>
      </c>
      <c r="N1320" t="s">
        <v>766</v>
      </c>
      <c r="O1320" t="s">
        <v>4771</v>
      </c>
      <c r="P1320" t="s">
        <v>19</v>
      </c>
      <c r="Q1320">
        <v>4</v>
      </c>
      <c r="R1320">
        <f t="shared" si="145"/>
        <v>2018</v>
      </c>
      <c r="S1320" t="s">
        <v>8</v>
      </c>
      <c r="T1320" t="s">
        <v>8</v>
      </c>
      <c r="U1320" t="s">
        <v>9006</v>
      </c>
      <c r="V1320">
        <f>VLOOKUP(P1320,'PBT Tag Rates'!$B$5:$E$34,4,FALSE)</f>
        <v>0.80551598400000002</v>
      </c>
      <c r="W1320">
        <v>1</v>
      </c>
      <c r="X1320" s="16">
        <f>IFERROR(LOOKUP(H1320,{30,43,48,53,58,63,68,73,78,83,88,93,97},{42,47,52,57,62,67,72,77,82,87,92,99,100}),999)</f>
        <v>67</v>
      </c>
      <c r="Y1320" s="19">
        <f t="shared" si="143"/>
        <v>5.6818181818181825</v>
      </c>
      <c r="Z1320" s="19">
        <f t="shared" si="146"/>
        <v>5.7284090909090919</v>
      </c>
      <c r="AA1320" s="19">
        <f t="shared" si="147"/>
        <v>17.185227272727278</v>
      </c>
      <c r="AB1320" s="19" t="s">
        <v>8886</v>
      </c>
    </row>
    <row r="1321" spans="1:28" x14ac:dyDescent="0.35">
      <c r="A1321" t="s">
        <v>1562</v>
      </c>
      <c r="B1321" t="s">
        <v>4772</v>
      </c>
      <c r="C1321" t="s">
        <v>4773</v>
      </c>
      <c r="D1321" s="1">
        <v>44818</v>
      </c>
      <c r="E1321">
        <f t="shared" si="144"/>
        <v>18</v>
      </c>
      <c r="F1321" t="s">
        <v>1569</v>
      </c>
      <c r="G1321">
        <v>620</v>
      </c>
      <c r="H1321">
        <f t="shared" si="141"/>
        <v>62</v>
      </c>
      <c r="I1321" t="s">
        <v>7</v>
      </c>
      <c r="J1321" t="s">
        <v>8</v>
      </c>
      <c r="L1321" t="s">
        <v>6</v>
      </c>
      <c r="M1321" t="str">
        <f t="shared" si="142"/>
        <v>M</v>
      </c>
      <c r="N1321" t="s">
        <v>4774</v>
      </c>
      <c r="O1321" t="s">
        <v>4775</v>
      </c>
      <c r="P1321" t="s">
        <v>557</v>
      </c>
      <c r="Q1321">
        <v>3</v>
      </c>
      <c r="R1321">
        <f t="shared" si="145"/>
        <v>2019</v>
      </c>
      <c r="S1321" t="s">
        <v>8</v>
      </c>
      <c r="T1321" t="s">
        <v>8</v>
      </c>
      <c r="U1321" t="s">
        <v>9090</v>
      </c>
      <c r="V1321">
        <f>VLOOKUP(P1321,'PBT Tag Rates'!$B$5:$E$34,4,FALSE)</f>
        <v>0.95971980899999998</v>
      </c>
      <c r="W1321">
        <v>1</v>
      </c>
      <c r="X1321" s="16">
        <f>IFERROR(LOOKUP(H1321,{30,43,48,53,58,63,68,73,78,83,88,93,97},{42,47,52,57,62,67,72,77,82,87,92,99,100}),999)</f>
        <v>62</v>
      </c>
      <c r="Y1321" s="19">
        <f t="shared" si="143"/>
        <v>5.6818181818181825</v>
      </c>
      <c r="Z1321" s="19">
        <f t="shared" si="146"/>
        <v>5.7284090909090919</v>
      </c>
      <c r="AA1321" s="19">
        <f t="shared" si="147"/>
        <v>17.185227272727278</v>
      </c>
      <c r="AB1321" s="19" t="s">
        <v>8887</v>
      </c>
    </row>
    <row r="1322" spans="1:28" x14ac:dyDescent="0.35">
      <c r="A1322" t="s">
        <v>1562</v>
      </c>
      <c r="B1322" t="s">
        <v>4776</v>
      </c>
      <c r="C1322" t="s">
        <v>4777</v>
      </c>
      <c r="D1322" s="1">
        <v>44818</v>
      </c>
      <c r="E1322">
        <f t="shared" si="144"/>
        <v>18</v>
      </c>
      <c r="F1322" t="s">
        <v>1569</v>
      </c>
      <c r="G1322">
        <v>500</v>
      </c>
      <c r="H1322">
        <f t="shared" si="141"/>
        <v>50</v>
      </c>
      <c r="I1322" t="s">
        <v>7</v>
      </c>
      <c r="J1322" t="s">
        <v>8</v>
      </c>
      <c r="L1322" t="s">
        <v>6</v>
      </c>
      <c r="M1322" t="str">
        <f t="shared" si="142"/>
        <v>M</v>
      </c>
      <c r="N1322" t="s">
        <v>2440</v>
      </c>
      <c r="O1322" t="s">
        <v>2441</v>
      </c>
      <c r="P1322" t="s">
        <v>557</v>
      </c>
      <c r="Q1322">
        <v>3</v>
      </c>
      <c r="R1322">
        <f t="shared" si="145"/>
        <v>2019</v>
      </c>
      <c r="S1322" t="s">
        <v>8</v>
      </c>
      <c r="T1322" t="s">
        <v>8</v>
      </c>
      <c r="U1322" t="s">
        <v>9006</v>
      </c>
      <c r="V1322">
        <f>VLOOKUP(P1322,'PBT Tag Rates'!$B$5:$E$34,4,FALSE)</f>
        <v>0.95971980899999998</v>
      </c>
      <c r="W1322">
        <v>1</v>
      </c>
      <c r="X1322" s="16">
        <f>IFERROR(LOOKUP(H1322,{30,43,48,53,58,63,68,73,78,83,88,93,97},{42,47,52,57,62,67,72,77,82,87,92,99,100}),999)</f>
        <v>52</v>
      </c>
      <c r="Y1322" s="19">
        <f t="shared" si="143"/>
        <v>5.6818181818181825</v>
      </c>
      <c r="Z1322" s="19">
        <f t="shared" si="146"/>
        <v>5.7284090909090919</v>
      </c>
      <c r="AA1322" s="19">
        <f t="shared" si="147"/>
        <v>17.185227272727278</v>
      </c>
      <c r="AB1322" s="19" t="s">
        <v>8886</v>
      </c>
    </row>
    <row r="1323" spans="1:28" x14ac:dyDescent="0.35">
      <c r="A1323" t="s">
        <v>1562</v>
      </c>
      <c r="B1323" t="s">
        <v>4778</v>
      </c>
      <c r="C1323" t="s">
        <v>4779</v>
      </c>
      <c r="D1323" s="1">
        <v>44818</v>
      </c>
      <c r="E1323">
        <f t="shared" si="144"/>
        <v>18</v>
      </c>
      <c r="F1323" t="s">
        <v>16</v>
      </c>
      <c r="G1323">
        <v>860</v>
      </c>
      <c r="H1323">
        <f t="shared" si="141"/>
        <v>86</v>
      </c>
      <c r="I1323" t="s">
        <v>7</v>
      </c>
      <c r="J1323" t="s">
        <v>8</v>
      </c>
      <c r="L1323" t="s">
        <v>16</v>
      </c>
      <c r="M1323" t="str">
        <f t="shared" si="142"/>
        <v>F</v>
      </c>
      <c r="N1323" t="s">
        <v>8</v>
      </c>
      <c r="O1323" t="s">
        <v>8</v>
      </c>
      <c r="P1323" t="s">
        <v>11</v>
      </c>
      <c r="Q1323" t="s">
        <v>8</v>
      </c>
      <c r="R1323" t="str">
        <f t="shared" si="145"/>
        <v>U</v>
      </c>
      <c r="S1323" t="s">
        <v>12</v>
      </c>
      <c r="T1323">
        <v>1</v>
      </c>
      <c r="U1323" t="s">
        <v>11</v>
      </c>
      <c r="V1323" t="e">
        <f>VLOOKUP(P1323,'PBT Tag Rates'!$B$5:$E$34,4,FALSE)</f>
        <v>#N/A</v>
      </c>
      <c r="W1323">
        <v>1</v>
      </c>
      <c r="X1323" s="16">
        <f>IFERROR(LOOKUP(H1323,{30,43,48,53,58,63,68,73,78,83,88,93,97},{42,47,52,57,62,67,72,77,82,87,92,99,100}),999)</f>
        <v>87</v>
      </c>
      <c r="Y1323" s="19">
        <f t="shared" si="143"/>
        <v>5.6818181818181825</v>
      </c>
      <c r="Z1323" s="19">
        <f t="shared" si="146"/>
        <v>5.7284090909090919</v>
      </c>
      <c r="AA1323" s="19">
        <f t="shared" si="147"/>
        <v>17.185227272727278</v>
      </c>
      <c r="AB1323" s="19" t="s">
        <v>8887</v>
      </c>
    </row>
    <row r="1324" spans="1:28" x14ac:dyDescent="0.35">
      <c r="A1324" t="s">
        <v>1562</v>
      </c>
      <c r="B1324" t="s">
        <v>4780</v>
      </c>
      <c r="C1324" t="s">
        <v>4781</v>
      </c>
      <c r="D1324" s="1">
        <v>44818</v>
      </c>
      <c r="E1324">
        <f t="shared" si="144"/>
        <v>18</v>
      </c>
      <c r="F1324" t="s">
        <v>6</v>
      </c>
      <c r="G1324">
        <v>670</v>
      </c>
      <c r="H1324">
        <f t="shared" si="141"/>
        <v>67</v>
      </c>
      <c r="I1324" t="s">
        <v>9</v>
      </c>
      <c r="J1324">
        <v>1</v>
      </c>
      <c r="L1324" t="s">
        <v>6</v>
      </c>
      <c r="M1324" t="str">
        <f t="shared" si="142"/>
        <v>M</v>
      </c>
      <c r="N1324" t="s">
        <v>4782</v>
      </c>
      <c r="O1324" t="s">
        <v>4783</v>
      </c>
      <c r="P1324" t="s">
        <v>557</v>
      </c>
      <c r="Q1324">
        <v>3</v>
      </c>
      <c r="R1324">
        <f t="shared" si="145"/>
        <v>2019</v>
      </c>
      <c r="S1324" t="s">
        <v>8</v>
      </c>
      <c r="T1324" t="s">
        <v>8</v>
      </c>
      <c r="U1324" t="s">
        <v>9090</v>
      </c>
      <c r="V1324">
        <f>VLOOKUP(P1324,'PBT Tag Rates'!$B$5:$E$34,4,FALSE)</f>
        <v>0.95971980899999998</v>
      </c>
      <c r="W1324">
        <v>1</v>
      </c>
      <c r="X1324" s="16">
        <f>IFERROR(LOOKUP(H1324,{30,43,48,53,58,63,68,73,78,83,88,93,97},{42,47,52,57,62,67,72,77,82,87,92,99,100}),999)</f>
        <v>67</v>
      </c>
      <c r="Y1324" s="19">
        <f t="shared" si="143"/>
        <v>5.6818181818181825</v>
      </c>
      <c r="Z1324" s="19">
        <f t="shared" si="146"/>
        <v>5.7284090909090919</v>
      </c>
      <c r="AA1324" s="19">
        <f t="shared" si="147"/>
        <v>17.185227272727278</v>
      </c>
      <c r="AB1324" s="19" t="s">
        <v>8887</v>
      </c>
    </row>
    <row r="1325" spans="1:28" x14ac:dyDescent="0.35">
      <c r="A1325" t="s">
        <v>1562</v>
      </c>
      <c r="B1325" t="s">
        <v>4784</v>
      </c>
      <c r="C1325" t="s">
        <v>4785</v>
      </c>
      <c r="D1325" s="1">
        <v>44818</v>
      </c>
      <c r="E1325">
        <f t="shared" si="144"/>
        <v>18</v>
      </c>
      <c r="F1325" t="s">
        <v>1569</v>
      </c>
      <c r="G1325">
        <v>660</v>
      </c>
      <c r="H1325">
        <f t="shared" si="141"/>
        <v>66</v>
      </c>
      <c r="I1325" t="s">
        <v>9</v>
      </c>
      <c r="J1325">
        <v>1</v>
      </c>
      <c r="L1325" t="s">
        <v>6</v>
      </c>
      <c r="M1325" t="str">
        <f t="shared" si="142"/>
        <v>M</v>
      </c>
      <c r="N1325" t="s">
        <v>1544</v>
      </c>
      <c r="O1325" t="s">
        <v>4786</v>
      </c>
      <c r="P1325" t="s">
        <v>557</v>
      </c>
      <c r="Q1325">
        <v>3</v>
      </c>
      <c r="R1325">
        <f t="shared" si="145"/>
        <v>2019</v>
      </c>
      <c r="S1325" t="s">
        <v>8</v>
      </c>
      <c r="T1325" t="s">
        <v>8</v>
      </c>
      <c r="U1325" t="s">
        <v>9089</v>
      </c>
      <c r="V1325">
        <f>VLOOKUP(P1325,'PBT Tag Rates'!$B$5:$E$34,4,FALSE)</f>
        <v>0.95971980899999998</v>
      </c>
      <c r="W1325">
        <v>1</v>
      </c>
      <c r="X1325" s="16">
        <f>IFERROR(LOOKUP(H1325,{30,43,48,53,58,63,68,73,78,83,88,93,97},{42,47,52,57,62,67,72,77,82,87,92,99,100}),999)</f>
        <v>67</v>
      </c>
      <c r="Y1325" s="19">
        <f t="shared" si="143"/>
        <v>5.6818181818181825</v>
      </c>
      <c r="Z1325" s="19">
        <f t="shared" si="146"/>
        <v>5.7284090909090919</v>
      </c>
      <c r="AA1325" s="19">
        <f t="shared" si="147"/>
        <v>17.185227272727278</v>
      </c>
      <c r="AB1325" s="19" t="s">
        <v>8887</v>
      </c>
    </row>
    <row r="1326" spans="1:28" x14ac:dyDescent="0.35">
      <c r="A1326" t="s">
        <v>1562</v>
      </c>
      <c r="B1326" t="s">
        <v>4787</v>
      </c>
      <c r="C1326" t="s">
        <v>4788</v>
      </c>
      <c r="D1326" s="1">
        <v>44818</v>
      </c>
      <c r="E1326">
        <f t="shared" si="144"/>
        <v>18</v>
      </c>
      <c r="F1326" t="s">
        <v>1569</v>
      </c>
      <c r="G1326">
        <v>600</v>
      </c>
      <c r="H1326">
        <f t="shared" si="141"/>
        <v>60</v>
      </c>
      <c r="I1326" t="s">
        <v>9</v>
      </c>
      <c r="J1326">
        <v>1</v>
      </c>
      <c r="L1326" t="s">
        <v>6</v>
      </c>
      <c r="M1326" t="str">
        <f t="shared" si="142"/>
        <v>M</v>
      </c>
      <c r="N1326" t="s">
        <v>4789</v>
      </c>
      <c r="O1326" t="s">
        <v>4790</v>
      </c>
      <c r="P1326" t="s">
        <v>557</v>
      </c>
      <c r="Q1326">
        <v>3</v>
      </c>
      <c r="R1326">
        <f t="shared" si="145"/>
        <v>2019</v>
      </c>
      <c r="S1326" t="s">
        <v>8</v>
      </c>
      <c r="T1326" t="s">
        <v>8</v>
      </c>
      <c r="U1326" t="s">
        <v>8974</v>
      </c>
      <c r="V1326">
        <f>VLOOKUP(P1326,'PBT Tag Rates'!$B$5:$E$34,4,FALSE)</f>
        <v>0.95971980899999998</v>
      </c>
      <c r="W1326">
        <v>1</v>
      </c>
      <c r="X1326" s="16">
        <f>IFERROR(LOOKUP(H1326,{30,43,48,53,58,63,68,73,78,83,88,93,97},{42,47,52,57,62,67,72,77,82,87,92,99,100}),999)</f>
        <v>62</v>
      </c>
      <c r="Y1326" s="19">
        <f t="shared" si="143"/>
        <v>5.6818181818181825</v>
      </c>
      <c r="Z1326" s="19">
        <f t="shared" si="146"/>
        <v>5.7284090909090919</v>
      </c>
      <c r="AA1326" s="19">
        <f t="shared" si="147"/>
        <v>17.185227272727278</v>
      </c>
      <c r="AB1326" s="19" t="s">
        <v>8887</v>
      </c>
    </row>
    <row r="1327" spans="1:28" x14ac:dyDescent="0.35">
      <c r="A1327" t="s">
        <v>1562</v>
      </c>
      <c r="B1327" t="s">
        <v>4791</v>
      </c>
      <c r="C1327" t="s">
        <v>4792</v>
      </c>
      <c r="D1327" s="1">
        <v>44818</v>
      </c>
      <c r="E1327">
        <f t="shared" si="144"/>
        <v>18</v>
      </c>
      <c r="F1327" t="s">
        <v>1569</v>
      </c>
      <c r="G1327">
        <v>580</v>
      </c>
      <c r="H1327">
        <f t="shared" si="141"/>
        <v>58</v>
      </c>
      <c r="I1327" t="s">
        <v>9</v>
      </c>
      <c r="J1327">
        <v>1</v>
      </c>
      <c r="L1327" t="s">
        <v>6</v>
      </c>
      <c r="M1327" t="str">
        <f t="shared" si="142"/>
        <v>M</v>
      </c>
      <c r="N1327" t="s">
        <v>3215</v>
      </c>
      <c r="O1327" t="s">
        <v>3216</v>
      </c>
      <c r="P1327" t="s">
        <v>557</v>
      </c>
      <c r="Q1327">
        <v>3</v>
      </c>
      <c r="R1327">
        <f t="shared" si="145"/>
        <v>2019</v>
      </c>
      <c r="S1327" t="s">
        <v>8</v>
      </c>
      <c r="T1327" t="s">
        <v>8</v>
      </c>
      <c r="U1327" t="s">
        <v>9086</v>
      </c>
      <c r="V1327">
        <f>VLOOKUP(P1327,'PBT Tag Rates'!$B$5:$E$34,4,FALSE)</f>
        <v>0.95971980899999998</v>
      </c>
      <c r="W1327">
        <v>1</v>
      </c>
      <c r="X1327" s="16">
        <f>IFERROR(LOOKUP(H1327,{30,43,48,53,58,63,68,73,78,83,88,93,97},{42,47,52,57,62,67,72,77,82,87,92,99,100}),999)</f>
        <v>62</v>
      </c>
      <c r="Y1327" s="19">
        <f t="shared" si="143"/>
        <v>5.6818181818181825</v>
      </c>
      <c r="Z1327" s="19">
        <f t="shared" si="146"/>
        <v>5.7284090909090919</v>
      </c>
      <c r="AA1327" s="19">
        <f t="shared" si="147"/>
        <v>17.185227272727278</v>
      </c>
      <c r="AB1327" s="19" t="s">
        <v>8887</v>
      </c>
    </row>
    <row r="1328" spans="1:28" x14ac:dyDescent="0.35">
      <c r="A1328" t="s">
        <v>1562</v>
      </c>
      <c r="B1328" t="s">
        <v>4793</v>
      </c>
      <c r="C1328" t="s">
        <v>4794</v>
      </c>
      <c r="D1328" s="1">
        <v>44818</v>
      </c>
      <c r="E1328">
        <f t="shared" si="144"/>
        <v>18</v>
      </c>
      <c r="F1328" t="s">
        <v>1569</v>
      </c>
      <c r="G1328">
        <v>470</v>
      </c>
      <c r="H1328">
        <f t="shared" si="141"/>
        <v>47</v>
      </c>
      <c r="I1328" t="s">
        <v>7</v>
      </c>
      <c r="J1328" t="s">
        <v>8</v>
      </c>
      <c r="L1328" t="s">
        <v>6</v>
      </c>
      <c r="M1328" t="str">
        <f t="shared" si="142"/>
        <v>M</v>
      </c>
      <c r="N1328" t="s">
        <v>4795</v>
      </c>
      <c r="O1328" t="s">
        <v>4796</v>
      </c>
      <c r="P1328" t="s">
        <v>2035</v>
      </c>
      <c r="Q1328">
        <v>2</v>
      </c>
      <c r="R1328">
        <f t="shared" si="145"/>
        <v>2020</v>
      </c>
      <c r="S1328" t="s">
        <v>8</v>
      </c>
      <c r="T1328" t="s">
        <v>8</v>
      </c>
      <c r="U1328" t="s">
        <v>9086</v>
      </c>
      <c r="V1328">
        <f>VLOOKUP(P1328,'PBT Tag Rates'!$B$5:$E$34,4,FALSE)</f>
        <v>0.98961045999999997</v>
      </c>
      <c r="W1328">
        <v>1</v>
      </c>
      <c r="X1328" s="16">
        <f>IFERROR(LOOKUP(H1328,{30,43,48,53,58,63,68,73,78,83,88,93,97},{42,47,52,57,62,67,72,77,82,87,92,99,100}),999)</f>
        <v>47</v>
      </c>
      <c r="Y1328" s="19">
        <f t="shared" si="143"/>
        <v>5.6818181818181825</v>
      </c>
      <c r="Z1328" s="19">
        <f t="shared" si="146"/>
        <v>5.7284090909090919</v>
      </c>
      <c r="AA1328" s="19">
        <f t="shared" si="147"/>
        <v>17.185227272727278</v>
      </c>
      <c r="AB1328" s="19" t="s">
        <v>8887</v>
      </c>
    </row>
    <row r="1329" spans="1:28" x14ac:dyDescent="0.35">
      <c r="A1329" t="s">
        <v>1562</v>
      </c>
      <c r="B1329" t="s">
        <v>4797</v>
      </c>
      <c r="C1329" t="s">
        <v>4798</v>
      </c>
      <c r="D1329" s="1">
        <v>44818</v>
      </c>
      <c r="E1329">
        <f t="shared" si="144"/>
        <v>18</v>
      </c>
      <c r="F1329" t="s">
        <v>6</v>
      </c>
      <c r="G1329">
        <v>720</v>
      </c>
      <c r="H1329">
        <f t="shared" si="141"/>
        <v>72</v>
      </c>
      <c r="I1329" t="s">
        <v>9</v>
      </c>
      <c r="J1329">
        <v>1</v>
      </c>
      <c r="L1329" t="s">
        <v>6</v>
      </c>
      <c r="M1329" t="str">
        <f t="shared" si="142"/>
        <v>M</v>
      </c>
      <c r="N1329" t="s">
        <v>8</v>
      </c>
      <c r="O1329" t="s">
        <v>8</v>
      </c>
      <c r="P1329" t="s">
        <v>11</v>
      </c>
      <c r="Q1329" t="s">
        <v>8</v>
      </c>
      <c r="R1329" t="str">
        <f t="shared" si="145"/>
        <v>U</v>
      </c>
      <c r="S1329" t="s">
        <v>12</v>
      </c>
      <c r="T1329">
        <v>1</v>
      </c>
      <c r="U1329" t="s">
        <v>8890</v>
      </c>
      <c r="V1329" t="e">
        <f>VLOOKUP(P1329,'PBT Tag Rates'!$B$5:$E$34,4,FALSE)</f>
        <v>#N/A</v>
      </c>
      <c r="W1329">
        <v>1</v>
      </c>
      <c r="X1329" s="16">
        <f>IFERROR(LOOKUP(H1329,{30,43,48,53,58,63,68,73,78,83,88,93,97},{42,47,52,57,62,67,72,77,82,87,92,99,100}),999)</f>
        <v>72</v>
      </c>
      <c r="Y1329" s="19">
        <f t="shared" si="143"/>
        <v>5.6818181818181825</v>
      </c>
      <c r="Z1329" s="19">
        <f t="shared" si="146"/>
        <v>5.7284090909090919</v>
      </c>
      <c r="AA1329" s="19">
        <f t="shared" si="147"/>
        <v>17.185227272727278</v>
      </c>
      <c r="AB1329" s="19" t="s">
        <v>8887</v>
      </c>
    </row>
    <row r="1330" spans="1:28" x14ac:dyDescent="0.35">
      <c r="A1330" t="s">
        <v>1562</v>
      </c>
      <c r="B1330" t="s">
        <v>4799</v>
      </c>
      <c r="C1330" t="s">
        <v>4800</v>
      </c>
      <c r="D1330" s="1">
        <v>44818</v>
      </c>
      <c r="E1330">
        <f t="shared" si="144"/>
        <v>18</v>
      </c>
      <c r="F1330" t="s">
        <v>6</v>
      </c>
      <c r="G1330">
        <v>750</v>
      </c>
      <c r="H1330">
        <f t="shared" si="141"/>
        <v>75</v>
      </c>
      <c r="I1330" t="s">
        <v>9</v>
      </c>
      <c r="J1330">
        <v>1</v>
      </c>
      <c r="L1330" t="s">
        <v>6</v>
      </c>
      <c r="M1330" t="str">
        <f t="shared" si="142"/>
        <v>M</v>
      </c>
      <c r="N1330" t="s">
        <v>1223</v>
      </c>
      <c r="O1330" t="s">
        <v>4801</v>
      </c>
      <c r="P1330" t="s">
        <v>19</v>
      </c>
      <c r="Q1330">
        <v>4</v>
      </c>
      <c r="R1330">
        <f t="shared" si="145"/>
        <v>2018</v>
      </c>
      <c r="S1330" t="s">
        <v>8</v>
      </c>
      <c r="T1330" t="s">
        <v>8</v>
      </c>
      <c r="U1330" t="s">
        <v>9085</v>
      </c>
      <c r="V1330">
        <f>VLOOKUP(P1330,'PBT Tag Rates'!$B$5:$E$34,4,FALSE)</f>
        <v>0.80551598400000002</v>
      </c>
      <c r="W1330">
        <v>1</v>
      </c>
      <c r="X1330" s="16">
        <f>IFERROR(LOOKUP(H1330,{30,43,48,53,58,63,68,73,78,83,88,93,97},{42,47,52,57,62,67,72,77,82,87,92,99,100}),999)</f>
        <v>77</v>
      </c>
      <c r="Y1330" s="19">
        <f t="shared" si="143"/>
        <v>5.6818181818181825</v>
      </c>
      <c r="Z1330" s="19">
        <f t="shared" si="146"/>
        <v>5.7284090909090919</v>
      </c>
      <c r="AA1330" s="19">
        <f t="shared" si="147"/>
        <v>17.185227272727278</v>
      </c>
      <c r="AB1330" s="19" t="s">
        <v>8887</v>
      </c>
    </row>
    <row r="1331" spans="1:28" x14ac:dyDescent="0.35">
      <c r="A1331" t="s">
        <v>1562</v>
      </c>
      <c r="B1331" t="s">
        <v>4802</v>
      </c>
      <c r="C1331" t="s">
        <v>4803</v>
      </c>
      <c r="D1331" s="1">
        <v>44818</v>
      </c>
      <c r="E1331">
        <f t="shared" si="144"/>
        <v>18</v>
      </c>
      <c r="F1331" t="s">
        <v>6</v>
      </c>
      <c r="G1331">
        <v>770</v>
      </c>
      <c r="H1331">
        <f t="shared" si="141"/>
        <v>77</v>
      </c>
      <c r="I1331" t="s">
        <v>7</v>
      </c>
      <c r="J1331" t="s">
        <v>8</v>
      </c>
      <c r="L1331" t="s">
        <v>6</v>
      </c>
      <c r="M1331" t="str">
        <f t="shared" si="142"/>
        <v>M</v>
      </c>
      <c r="N1331" t="s">
        <v>8</v>
      </c>
      <c r="O1331" t="s">
        <v>8</v>
      </c>
      <c r="P1331" t="s">
        <v>11</v>
      </c>
      <c r="Q1331" t="s">
        <v>8</v>
      </c>
      <c r="R1331" t="str">
        <f t="shared" si="145"/>
        <v>U</v>
      </c>
      <c r="S1331" t="s">
        <v>12</v>
      </c>
      <c r="T1331">
        <v>1</v>
      </c>
      <c r="U1331" t="s">
        <v>11</v>
      </c>
      <c r="V1331" t="e">
        <f>VLOOKUP(P1331,'PBT Tag Rates'!$B$5:$E$34,4,FALSE)</f>
        <v>#N/A</v>
      </c>
      <c r="W1331">
        <v>1</v>
      </c>
      <c r="X1331" s="16">
        <f>IFERROR(LOOKUP(H1331,{30,43,48,53,58,63,68,73,78,83,88,93,97},{42,47,52,57,62,67,72,77,82,87,92,99,100}),999)</f>
        <v>77</v>
      </c>
      <c r="Y1331" s="19">
        <f t="shared" si="143"/>
        <v>5.6818181818181825</v>
      </c>
      <c r="Z1331" s="19">
        <f t="shared" si="146"/>
        <v>5.7284090909090919</v>
      </c>
      <c r="AA1331" s="19">
        <f t="shared" si="147"/>
        <v>17.185227272727278</v>
      </c>
      <c r="AB1331" s="19" t="s">
        <v>8887</v>
      </c>
    </row>
    <row r="1332" spans="1:28" x14ac:dyDescent="0.35">
      <c r="A1332" t="s">
        <v>1562</v>
      </c>
      <c r="B1332" t="s">
        <v>4804</v>
      </c>
      <c r="C1332" t="s">
        <v>4805</v>
      </c>
      <c r="D1332" s="1">
        <v>44818</v>
      </c>
      <c r="E1332">
        <f t="shared" si="144"/>
        <v>18</v>
      </c>
      <c r="F1332" t="s">
        <v>1569</v>
      </c>
      <c r="G1332">
        <v>620</v>
      </c>
      <c r="H1332">
        <f t="shared" si="141"/>
        <v>62</v>
      </c>
      <c r="I1332" t="s">
        <v>7</v>
      </c>
      <c r="J1332" t="s">
        <v>8</v>
      </c>
      <c r="L1332" t="s">
        <v>6</v>
      </c>
      <c r="M1332" t="str">
        <f t="shared" si="142"/>
        <v>M</v>
      </c>
      <c r="N1332" t="s">
        <v>2534</v>
      </c>
      <c r="O1332" t="s">
        <v>4806</v>
      </c>
      <c r="P1332" t="s">
        <v>557</v>
      </c>
      <c r="Q1332">
        <v>3</v>
      </c>
      <c r="R1332">
        <f t="shared" si="145"/>
        <v>2019</v>
      </c>
      <c r="S1332" t="s">
        <v>8</v>
      </c>
      <c r="T1332" t="s">
        <v>8</v>
      </c>
      <c r="U1332" t="s">
        <v>9086</v>
      </c>
      <c r="V1332">
        <f>VLOOKUP(P1332,'PBT Tag Rates'!$B$5:$E$34,4,FALSE)</f>
        <v>0.95971980899999998</v>
      </c>
      <c r="W1332">
        <v>1</v>
      </c>
      <c r="X1332" s="16">
        <f>IFERROR(LOOKUP(H1332,{30,43,48,53,58,63,68,73,78,83,88,93,97},{42,47,52,57,62,67,72,77,82,87,92,99,100}),999)</f>
        <v>62</v>
      </c>
      <c r="Y1332" s="19">
        <f t="shared" si="143"/>
        <v>5.6818181818181825</v>
      </c>
      <c r="Z1332" s="19">
        <f t="shared" si="146"/>
        <v>5.7284090909090919</v>
      </c>
      <c r="AA1332" s="19">
        <f t="shared" si="147"/>
        <v>17.185227272727278</v>
      </c>
      <c r="AB1332" s="19" t="s">
        <v>8887</v>
      </c>
    </row>
    <row r="1333" spans="1:28" x14ac:dyDescent="0.35">
      <c r="A1333" t="s">
        <v>1562</v>
      </c>
      <c r="B1333" t="s">
        <v>4807</v>
      </c>
      <c r="C1333" t="s">
        <v>4808</v>
      </c>
      <c r="D1333" s="1">
        <v>44818</v>
      </c>
      <c r="E1333">
        <f t="shared" si="144"/>
        <v>18</v>
      </c>
      <c r="F1333" t="s">
        <v>16</v>
      </c>
      <c r="G1333">
        <v>670</v>
      </c>
      <c r="H1333">
        <f t="shared" si="141"/>
        <v>67</v>
      </c>
      <c r="I1333" t="s">
        <v>9</v>
      </c>
      <c r="J1333">
        <v>1</v>
      </c>
      <c r="L1333" t="s">
        <v>16</v>
      </c>
      <c r="M1333" t="str">
        <f t="shared" si="142"/>
        <v>F</v>
      </c>
      <c r="N1333" t="s">
        <v>2964</v>
      </c>
      <c r="O1333" t="s">
        <v>2965</v>
      </c>
      <c r="P1333" t="s">
        <v>557</v>
      </c>
      <c r="Q1333">
        <v>3</v>
      </c>
      <c r="R1333">
        <f t="shared" si="145"/>
        <v>2019</v>
      </c>
      <c r="S1333" t="s">
        <v>8</v>
      </c>
      <c r="T1333" t="s">
        <v>8</v>
      </c>
      <c r="U1333" t="s">
        <v>9084</v>
      </c>
      <c r="V1333">
        <f>VLOOKUP(P1333,'PBT Tag Rates'!$B$5:$E$34,4,FALSE)</f>
        <v>0.95971980899999998</v>
      </c>
      <c r="W1333">
        <v>1</v>
      </c>
      <c r="X1333" s="16">
        <f>IFERROR(LOOKUP(H1333,{30,43,48,53,58,63,68,73,78,83,88,93,97},{42,47,52,57,62,67,72,77,82,87,92,99,100}),999)</f>
        <v>67</v>
      </c>
      <c r="Y1333" s="19">
        <f t="shared" si="143"/>
        <v>5.6818181818181825</v>
      </c>
      <c r="Z1333" s="19">
        <f t="shared" si="146"/>
        <v>5.7284090909090919</v>
      </c>
      <c r="AA1333" s="19">
        <f t="shared" si="147"/>
        <v>17.185227272727278</v>
      </c>
      <c r="AB1333" s="19" t="s">
        <v>8887</v>
      </c>
    </row>
    <row r="1334" spans="1:28" x14ac:dyDescent="0.35">
      <c r="A1334" t="s">
        <v>1562</v>
      </c>
      <c r="B1334" t="s">
        <v>4809</v>
      </c>
      <c r="C1334" t="s">
        <v>4810</v>
      </c>
      <c r="D1334" s="1">
        <v>44818</v>
      </c>
      <c r="E1334">
        <f t="shared" si="144"/>
        <v>18</v>
      </c>
      <c r="F1334" t="s">
        <v>1569</v>
      </c>
      <c r="G1334">
        <v>560</v>
      </c>
      <c r="H1334">
        <f t="shared" si="141"/>
        <v>56</v>
      </c>
      <c r="I1334" t="s">
        <v>7</v>
      </c>
      <c r="J1334" t="s">
        <v>8</v>
      </c>
      <c r="L1334" t="s">
        <v>6</v>
      </c>
      <c r="M1334" t="str">
        <f t="shared" si="142"/>
        <v>M</v>
      </c>
      <c r="N1334" t="s">
        <v>8</v>
      </c>
      <c r="O1334" t="s">
        <v>8</v>
      </c>
      <c r="P1334" t="s">
        <v>11</v>
      </c>
      <c r="Q1334" t="s">
        <v>8</v>
      </c>
      <c r="R1334" t="str">
        <f t="shared" si="145"/>
        <v>U</v>
      </c>
      <c r="S1334" t="s">
        <v>12</v>
      </c>
      <c r="T1334">
        <v>0.999999999999996</v>
      </c>
      <c r="U1334" t="s">
        <v>11</v>
      </c>
      <c r="V1334" t="e">
        <f>VLOOKUP(P1334,'PBT Tag Rates'!$B$5:$E$34,4,FALSE)</f>
        <v>#N/A</v>
      </c>
      <c r="W1334">
        <v>1</v>
      </c>
      <c r="X1334" s="16">
        <f>IFERROR(LOOKUP(H1334,{30,43,48,53,58,63,68,73,78,83,88,93,97},{42,47,52,57,62,67,72,77,82,87,92,99,100}),999)</f>
        <v>57</v>
      </c>
      <c r="Y1334" s="19">
        <f t="shared" si="143"/>
        <v>5.6818181818181825</v>
      </c>
      <c r="Z1334" s="19">
        <f t="shared" si="146"/>
        <v>5.7284090909090919</v>
      </c>
      <c r="AA1334" s="19">
        <f t="shared" si="147"/>
        <v>17.185227272727278</v>
      </c>
      <c r="AB1334" s="19" t="s">
        <v>8887</v>
      </c>
    </row>
    <row r="1335" spans="1:28" x14ac:dyDescent="0.35">
      <c r="A1335" t="s">
        <v>1562</v>
      </c>
      <c r="B1335" t="s">
        <v>4811</v>
      </c>
      <c r="C1335" t="s">
        <v>4812</v>
      </c>
      <c r="D1335" s="1">
        <v>44818</v>
      </c>
      <c r="E1335">
        <f t="shared" si="144"/>
        <v>18</v>
      </c>
      <c r="F1335" t="s">
        <v>1569</v>
      </c>
      <c r="G1335">
        <v>620</v>
      </c>
      <c r="H1335">
        <f t="shared" si="141"/>
        <v>62</v>
      </c>
      <c r="I1335" t="s">
        <v>7</v>
      </c>
      <c r="J1335" t="s">
        <v>8</v>
      </c>
      <c r="L1335" t="s">
        <v>6</v>
      </c>
      <c r="M1335" t="str">
        <f t="shared" si="142"/>
        <v>M</v>
      </c>
      <c r="N1335" t="s">
        <v>4813</v>
      </c>
      <c r="O1335" t="s">
        <v>4814</v>
      </c>
      <c r="P1335" t="s">
        <v>557</v>
      </c>
      <c r="Q1335">
        <v>3</v>
      </c>
      <c r="R1335">
        <f t="shared" si="145"/>
        <v>2019</v>
      </c>
      <c r="S1335" t="s">
        <v>8</v>
      </c>
      <c r="T1335" t="s">
        <v>8</v>
      </c>
      <c r="U1335" t="s">
        <v>9090</v>
      </c>
      <c r="V1335">
        <f>VLOOKUP(P1335,'PBT Tag Rates'!$B$5:$E$34,4,FALSE)</f>
        <v>0.95971980899999998</v>
      </c>
      <c r="W1335">
        <v>1</v>
      </c>
      <c r="X1335" s="16">
        <f>IFERROR(LOOKUP(H1335,{30,43,48,53,58,63,68,73,78,83,88,93,97},{42,47,52,57,62,67,72,77,82,87,92,99,100}),999)</f>
        <v>62</v>
      </c>
      <c r="Y1335" s="19">
        <f t="shared" si="143"/>
        <v>5.6818181818181825</v>
      </c>
      <c r="Z1335" s="19">
        <f t="shared" si="146"/>
        <v>5.7284090909090919</v>
      </c>
      <c r="AA1335" s="19">
        <f t="shared" si="147"/>
        <v>17.185227272727278</v>
      </c>
      <c r="AB1335" s="19" t="s">
        <v>8887</v>
      </c>
    </row>
    <row r="1336" spans="1:28" x14ac:dyDescent="0.35">
      <c r="A1336" t="s">
        <v>1562</v>
      </c>
      <c r="B1336" t="s">
        <v>4815</v>
      </c>
      <c r="C1336" t="s">
        <v>4816</v>
      </c>
      <c r="D1336" s="1">
        <v>44818</v>
      </c>
      <c r="E1336">
        <f t="shared" si="144"/>
        <v>18</v>
      </c>
      <c r="F1336" t="s">
        <v>1569</v>
      </c>
      <c r="G1336">
        <v>610</v>
      </c>
      <c r="H1336">
        <f t="shared" si="141"/>
        <v>61</v>
      </c>
      <c r="I1336" t="s">
        <v>9</v>
      </c>
      <c r="J1336">
        <v>1</v>
      </c>
      <c r="L1336" t="s">
        <v>6</v>
      </c>
      <c r="M1336" t="str">
        <f t="shared" si="142"/>
        <v>M</v>
      </c>
      <c r="N1336" t="s">
        <v>1570</v>
      </c>
      <c r="O1336" t="s">
        <v>4817</v>
      </c>
      <c r="P1336" t="s">
        <v>557</v>
      </c>
      <c r="Q1336">
        <v>3</v>
      </c>
      <c r="R1336">
        <f t="shared" si="145"/>
        <v>2019</v>
      </c>
      <c r="S1336" t="s">
        <v>8</v>
      </c>
      <c r="T1336" t="s">
        <v>8</v>
      </c>
      <c r="U1336" t="s">
        <v>9084</v>
      </c>
      <c r="V1336">
        <f>VLOOKUP(P1336,'PBT Tag Rates'!$B$5:$E$34,4,FALSE)</f>
        <v>0.95971980899999998</v>
      </c>
      <c r="W1336">
        <v>1</v>
      </c>
      <c r="X1336" s="16">
        <f>IFERROR(LOOKUP(H1336,{30,43,48,53,58,63,68,73,78,83,88,93,97},{42,47,52,57,62,67,72,77,82,87,92,99,100}),999)</f>
        <v>62</v>
      </c>
      <c r="Y1336" s="19">
        <f t="shared" si="143"/>
        <v>5.6818181818181825</v>
      </c>
      <c r="Z1336" s="19">
        <f t="shared" si="146"/>
        <v>5.7284090909090919</v>
      </c>
      <c r="AA1336" s="19">
        <f t="shared" si="147"/>
        <v>17.185227272727278</v>
      </c>
      <c r="AB1336" s="19" t="s">
        <v>8887</v>
      </c>
    </row>
    <row r="1337" spans="1:28" x14ac:dyDescent="0.35">
      <c r="A1337" t="s">
        <v>1562</v>
      </c>
      <c r="B1337" t="s">
        <v>4818</v>
      </c>
      <c r="C1337" t="s">
        <v>4819</v>
      </c>
      <c r="D1337" s="1">
        <v>44818</v>
      </c>
      <c r="E1337">
        <f t="shared" si="144"/>
        <v>18</v>
      </c>
      <c r="F1337" t="s">
        <v>1569</v>
      </c>
      <c r="G1337">
        <v>620</v>
      </c>
      <c r="H1337">
        <f t="shared" si="141"/>
        <v>62</v>
      </c>
      <c r="I1337" t="s">
        <v>7</v>
      </c>
      <c r="J1337" t="s">
        <v>8</v>
      </c>
      <c r="L1337" t="s">
        <v>6</v>
      </c>
      <c r="M1337" t="str">
        <f t="shared" si="142"/>
        <v>M</v>
      </c>
      <c r="N1337" t="s">
        <v>3172</v>
      </c>
      <c r="O1337" t="s">
        <v>3173</v>
      </c>
      <c r="P1337" t="s">
        <v>702</v>
      </c>
      <c r="Q1337">
        <v>3</v>
      </c>
      <c r="R1337">
        <f t="shared" si="145"/>
        <v>2019</v>
      </c>
      <c r="S1337" t="s">
        <v>8</v>
      </c>
      <c r="T1337" t="s">
        <v>8</v>
      </c>
      <c r="U1337" t="s">
        <v>8975</v>
      </c>
      <c r="V1337">
        <f>VLOOKUP(P1337,'PBT Tag Rates'!$B$5:$E$34,4,FALSE)</f>
        <v>0.99705232300000002</v>
      </c>
      <c r="W1337">
        <v>1</v>
      </c>
      <c r="X1337" s="16">
        <f>IFERROR(LOOKUP(H1337,{30,43,48,53,58,63,68,73,78,83,88,93,97},{42,47,52,57,62,67,72,77,82,87,92,99,100}),999)</f>
        <v>62</v>
      </c>
      <c r="Y1337" s="19">
        <f t="shared" si="143"/>
        <v>5.6818181818181825</v>
      </c>
      <c r="Z1337" s="19">
        <f t="shared" si="146"/>
        <v>5.7284090909090919</v>
      </c>
      <c r="AA1337" s="19">
        <f t="shared" si="147"/>
        <v>17.185227272727278</v>
      </c>
      <c r="AB1337" s="19" t="s">
        <v>8887</v>
      </c>
    </row>
    <row r="1338" spans="1:28" x14ac:dyDescent="0.35">
      <c r="A1338" t="s">
        <v>1562</v>
      </c>
      <c r="B1338" t="s">
        <v>4820</v>
      </c>
      <c r="C1338" t="s">
        <v>4821</v>
      </c>
      <c r="D1338" s="1">
        <v>44818</v>
      </c>
      <c r="E1338">
        <f t="shared" si="144"/>
        <v>18</v>
      </c>
      <c r="F1338" t="s">
        <v>1569</v>
      </c>
      <c r="G1338">
        <v>600</v>
      </c>
      <c r="H1338">
        <f t="shared" si="141"/>
        <v>60</v>
      </c>
      <c r="I1338" t="s">
        <v>9</v>
      </c>
      <c r="J1338">
        <v>1</v>
      </c>
      <c r="L1338" t="s">
        <v>6</v>
      </c>
      <c r="M1338" t="str">
        <f t="shared" si="142"/>
        <v>M</v>
      </c>
      <c r="N1338" t="s">
        <v>1570</v>
      </c>
      <c r="O1338" t="s">
        <v>1571</v>
      </c>
      <c r="P1338" t="s">
        <v>557</v>
      </c>
      <c r="Q1338">
        <v>3</v>
      </c>
      <c r="R1338">
        <f t="shared" si="145"/>
        <v>2019</v>
      </c>
      <c r="S1338" t="s">
        <v>8</v>
      </c>
      <c r="T1338" t="s">
        <v>8</v>
      </c>
      <c r="U1338" t="s">
        <v>9084</v>
      </c>
      <c r="V1338">
        <f>VLOOKUP(P1338,'PBT Tag Rates'!$B$5:$E$34,4,FALSE)</f>
        <v>0.95971980899999998</v>
      </c>
      <c r="W1338">
        <v>1</v>
      </c>
      <c r="X1338" s="16">
        <f>IFERROR(LOOKUP(H1338,{30,43,48,53,58,63,68,73,78,83,88,93,97},{42,47,52,57,62,67,72,77,82,87,92,99,100}),999)</f>
        <v>62</v>
      </c>
      <c r="Y1338" s="19">
        <f t="shared" si="143"/>
        <v>5.6818181818181825</v>
      </c>
      <c r="Z1338" s="19">
        <f t="shared" si="146"/>
        <v>5.7284090909090919</v>
      </c>
      <c r="AA1338" s="19">
        <f t="shared" si="147"/>
        <v>17.185227272727278</v>
      </c>
      <c r="AB1338" s="19" t="s">
        <v>8887</v>
      </c>
    </row>
    <row r="1339" spans="1:28" x14ac:dyDescent="0.35">
      <c r="A1339" t="s">
        <v>1562</v>
      </c>
      <c r="B1339" t="s">
        <v>4822</v>
      </c>
      <c r="C1339" t="s">
        <v>4823</v>
      </c>
      <c r="D1339" s="1">
        <v>44818</v>
      </c>
      <c r="E1339">
        <f t="shared" si="144"/>
        <v>18</v>
      </c>
      <c r="F1339" t="s">
        <v>16</v>
      </c>
      <c r="G1339">
        <v>740</v>
      </c>
      <c r="H1339">
        <f t="shared" si="141"/>
        <v>74</v>
      </c>
      <c r="I1339" t="s">
        <v>9</v>
      </c>
      <c r="J1339">
        <v>1</v>
      </c>
      <c r="L1339" t="s">
        <v>16</v>
      </c>
      <c r="M1339" t="str">
        <f t="shared" si="142"/>
        <v>F</v>
      </c>
      <c r="N1339" t="s">
        <v>8</v>
      </c>
      <c r="O1339" t="s">
        <v>8</v>
      </c>
      <c r="P1339" t="s">
        <v>11</v>
      </c>
      <c r="Q1339" t="s">
        <v>8</v>
      </c>
      <c r="R1339" t="str">
        <f t="shared" si="145"/>
        <v>U</v>
      </c>
      <c r="S1339" t="s">
        <v>12</v>
      </c>
      <c r="T1339">
        <v>1</v>
      </c>
      <c r="U1339" t="s">
        <v>8890</v>
      </c>
      <c r="V1339" t="e">
        <f>VLOOKUP(P1339,'PBT Tag Rates'!$B$5:$E$34,4,FALSE)</f>
        <v>#N/A</v>
      </c>
      <c r="W1339">
        <v>1</v>
      </c>
      <c r="X1339" s="16">
        <f>IFERROR(LOOKUP(H1339,{30,43,48,53,58,63,68,73,78,83,88,93,97},{42,47,52,57,62,67,72,77,82,87,92,99,100}),999)</f>
        <v>77</v>
      </c>
      <c r="Y1339" s="19">
        <f t="shared" si="143"/>
        <v>5.6818181818181825</v>
      </c>
      <c r="Z1339" s="19">
        <f t="shared" si="146"/>
        <v>5.7284090909090919</v>
      </c>
      <c r="AA1339" s="19">
        <f t="shared" si="147"/>
        <v>17.185227272727278</v>
      </c>
      <c r="AB1339" s="19" t="s">
        <v>8887</v>
      </c>
    </row>
    <row r="1340" spans="1:28" x14ac:dyDescent="0.35">
      <c r="A1340" t="s">
        <v>1562</v>
      </c>
      <c r="B1340" t="s">
        <v>4824</v>
      </c>
      <c r="C1340" t="s">
        <v>4825</v>
      </c>
      <c r="D1340" s="1">
        <v>44818</v>
      </c>
      <c r="E1340">
        <f t="shared" si="144"/>
        <v>18</v>
      </c>
      <c r="F1340" t="s">
        <v>1569</v>
      </c>
      <c r="G1340">
        <v>640</v>
      </c>
      <c r="H1340">
        <f t="shared" si="141"/>
        <v>64</v>
      </c>
      <c r="I1340" t="s">
        <v>7</v>
      </c>
      <c r="J1340" t="s">
        <v>8</v>
      </c>
      <c r="L1340" t="s">
        <v>6</v>
      </c>
      <c r="M1340" t="str">
        <f t="shared" si="142"/>
        <v>M</v>
      </c>
      <c r="N1340" t="s">
        <v>1186</v>
      </c>
      <c r="O1340" t="s">
        <v>1187</v>
      </c>
      <c r="P1340" t="s">
        <v>557</v>
      </c>
      <c r="Q1340">
        <v>3</v>
      </c>
      <c r="R1340">
        <f t="shared" si="145"/>
        <v>2019</v>
      </c>
      <c r="S1340" t="s">
        <v>8</v>
      </c>
      <c r="T1340" t="s">
        <v>8</v>
      </c>
      <c r="U1340" t="s">
        <v>9090</v>
      </c>
      <c r="V1340">
        <f>VLOOKUP(P1340,'PBT Tag Rates'!$B$5:$E$34,4,FALSE)</f>
        <v>0.95971980899999998</v>
      </c>
      <c r="W1340">
        <v>1</v>
      </c>
      <c r="X1340" s="16">
        <f>IFERROR(LOOKUP(H1340,{30,43,48,53,58,63,68,73,78,83,88,93,97},{42,47,52,57,62,67,72,77,82,87,92,99,100}),999)</f>
        <v>67</v>
      </c>
      <c r="Y1340" s="19">
        <f t="shared" si="143"/>
        <v>5.6818181818181825</v>
      </c>
      <c r="Z1340" s="19">
        <f t="shared" si="146"/>
        <v>5.7284090909090919</v>
      </c>
      <c r="AA1340" s="19">
        <f t="shared" si="147"/>
        <v>17.185227272727278</v>
      </c>
      <c r="AB1340" s="19" t="s">
        <v>8887</v>
      </c>
    </row>
    <row r="1341" spans="1:28" x14ac:dyDescent="0.35">
      <c r="A1341" t="s">
        <v>1562</v>
      </c>
      <c r="B1341" t="s">
        <v>4826</v>
      </c>
      <c r="C1341" t="s">
        <v>4827</v>
      </c>
      <c r="D1341" s="1">
        <v>44818</v>
      </c>
      <c r="E1341">
        <f t="shared" si="144"/>
        <v>18</v>
      </c>
      <c r="F1341" t="s">
        <v>16</v>
      </c>
      <c r="G1341">
        <v>770</v>
      </c>
      <c r="H1341">
        <f t="shared" si="141"/>
        <v>77</v>
      </c>
      <c r="I1341" t="s">
        <v>7</v>
      </c>
      <c r="J1341" t="s">
        <v>8</v>
      </c>
      <c r="L1341" t="s">
        <v>16</v>
      </c>
      <c r="M1341" t="str">
        <f t="shared" si="142"/>
        <v>F</v>
      </c>
      <c r="N1341" t="s">
        <v>8</v>
      </c>
      <c r="O1341" t="s">
        <v>8</v>
      </c>
      <c r="P1341" t="s">
        <v>11</v>
      </c>
      <c r="Q1341" t="s">
        <v>8</v>
      </c>
      <c r="R1341" t="str">
        <f t="shared" si="145"/>
        <v>U</v>
      </c>
      <c r="S1341" t="s">
        <v>12</v>
      </c>
      <c r="T1341">
        <v>1</v>
      </c>
      <c r="U1341" t="s">
        <v>11</v>
      </c>
      <c r="V1341" t="e">
        <f>VLOOKUP(P1341,'PBT Tag Rates'!$B$5:$E$34,4,FALSE)</f>
        <v>#N/A</v>
      </c>
      <c r="W1341">
        <v>1</v>
      </c>
      <c r="X1341" s="16">
        <f>IFERROR(LOOKUP(H1341,{30,43,48,53,58,63,68,73,78,83,88,93,97},{42,47,52,57,62,67,72,77,82,87,92,99,100}),999)</f>
        <v>77</v>
      </c>
      <c r="Y1341" s="19">
        <f t="shared" si="143"/>
        <v>5.6818181818181825</v>
      </c>
      <c r="Z1341" s="19">
        <f t="shared" si="146"/>
        <v>5.7284090909090919</v>
      </c>
      <c r="AA1341" s="19">
        <f t="shared" si="147"/>
        <v>17.185227272727278</v>
      </c>
      <c r="AB1341" s="19" t="s">
        <v>8887</v>
      </c>
    </row>
    <row r="1342" spans="1:28" x14ac:dyDescent="0.35">
      <c r="A1342" t="s">
        <v>1562</v>
      </c>
      <c r="B1342" t="s">
        <v>4828</v>
      </c>
      <c r="C1342" t="s">
        <v>4829</v>
      </c>
      <c r="D1342" s="1">
        <v>44818</v>
      </c>
      <c r="E1342">
        <f t="shared" si="144"/>
        <v>18</v>
      </c>
      <c r="F1342" t="s">
        <v>1569</v>
      </c>
      <c r="G1342">
        <v>650</v>
      </c>
      <c r="H1342">
        <f t="shared" si="141"/>
        <v>65</v>
      </c>
      <c r="I1342" t="s">
        <v>9</v>
      </c>
      <c r="J1342">
        <v>1</v>
      </c>
      <c r="L1342" t="s">
        <v>6</v>
      </c>
      <c r="M1342" t="str">
        <f t="shared" si="142"/>
        <v>M</v>
      </c>
      <c r="N1342" t="s">
        <v>1240</v>
      </c>
      <c r="O1342" t="s">
        <v>1241</v>
      </c>
      <c r="P1342" t="s">
        <v>557</v>
      </c>
      <c r="Q1342">
        <v>3</v>
      </c>
      <c r="R1342">
        <f t="shared" si="145"/>
        <v>2019</v>
      </c>
      <c r="S1342" t="s">
        <v>8</v>
      </c>
      <c r="T1342" t="s">
        <v>8</v>
      </c>
      <c r="U1342" t="s">
        <v>9088</v>
      </c>
      <c r="V1342">
        <f>VLOOKUP(P1342,'PBT Tag Rates'!$B$5:$E$34,4,FALSE)</f>
        <v>0.95971980899999998</v>
      </c>
      <c r="W1342">
        <v>1</v>
      </c>
      <c r="X1342" s="16">
        <f>IFERROR(LOOKUP(H1342,{30,43,48,53,58,63,68,73,78,83,88,93,97},{42,47,52,57,62,67,72,77,82,87,92,99,100}),999)</f>
        <v>67</v>
      </c>
      <c r="Y1342" s="19">
        <f t="shared" si="143"/>
        <v>5.6818181818181825</v>
      </c>
      <c r="Z1342" s="19">
        <f t="shared" si="146"/>
        <v>5.7284090909090919</v>
      </c>
      <c r="AA1342" s="19">
        <f t="shared" si="147"/>
        <v>17.185227272727278</v>
      </c>
      <c r="AB1342" s="19" t="s">
        <v>8887</v>
      </c>
    </row>
    <row r="1343" spans="1:28" x14ac:dyDescent="0.35">
      <c r="A1343" t="s">
        <v>1562</v>
      </c>
      <c r="B1343" t="s">
        <v>4830</v>
      </c>
      <c r="C1343" t="s">
        <v>4831</v>
      </c>
      <c r="D1343" s="1">
        <v>44818</v>
      </c>
      <c r="E1343">
        <f t="shared" si="144"/>
        <v>18</v>
      </c>
      <c r="F1343" t="s">
        <v>1569</v>
      </c>
      <c r="G1343">
        <v>610</v>
      </c>
      <c r="H1343">
        <f t="shared" si="141"/>
        <v>61</v>
      </c>
      <c r="I1343" t="s">
        <v>7</v>
      </c>
      <c r="J1343" t="s">
        <v>8</v>
      </c>
      <c r="L1343" t="s">
        <v>6</v>
      </c>
      <c r="M1343" t="str">
        <f t="shared" si="142"/>
        <v>M</v>
      </c>
      <c r="N1343" t="s">
        <v>3737</v>
      </c>
      <c r="O1343" t="s">
        <v>3738</v>
      </c>
      <c r="P1343" t="s">
        <v>557</v>
      </c>
      <c r="Q1343">
        <v>3</v>
      </c>
      <c r="R1343">
        <f t="shared" si="145"/>
        <v>2019</v>
      </c>
      <c r="S1343" t="s">
        <v>8</v>
      </c>
      <c r="T1343" t="s">
        <v>8</v>
      </c>
      <c r="U1343" t="s">
        <v>9084</v>
      </c>
      <c r="V1343">
        <f>VLOOKUP(P1343,'PBT Tag Rates'!$B$5:$E$34,4,FALSE)</f>
        <v>0.95971980899999998</v>
      </c>
      <c r="W1343">
        <v>1</v>
      </c>
      <c r="X1343" s="16">
        <f>IFERROR(LOOKUP(H1343,{30,43,48,53,58,63,68,73,78,83,88,93,97},{42,47,52,57,62,67,72,77,82,87,92,99,100}),999)</f>
        <v>62</v>
      </c>
      <c r="Y1343" s="19">
        <f t="shared" si="143"/>
        <v>5.6818181818181825</v>
      </c>
      <c r="Z1343" s="19">
        <f t="shared" si="146"/>
        <v>5.7284090909090919</v>
      </c>
      <c r="AA1343" s="19">
        <f t="shared" si="147"/>
        <v>17.185227272727278</v>
      </c>
      <c r="AB1343" s="19" t="s">
        <v>8887</v>
      </c>
    </row>
    <row r="1344" spans="1:28" x14ac:dyDescent="0.35">
      <c r="A1344" t="s">
        <v>1562</v>
      </c>
      <c r="B1344" t="s">
        <v>4832</v>
      </c>
      <c r="C1344" t="s">
        <v>4833</v>
      </c>
      <c r="D1344" s="1">
        <v>44818</v>
      </c>
      <c r="E1344">
        <f t="shared" si="144"/>
        <v>18</v>
      </c>
      <c r="F1344" t="s">
        <v>1569</v>
      </c>
      <c r="G1344">
        <v>640</v>
      </c>
      <c r="H1344">
        <f t="shared" si="141"/>
        <v>64</v>
      </c>
      <c r="I1344" t="s">
        <v>7</v>
      </c>
      <c r="J1344" t="s">
        <v>8</v>
      </c>
      <c r="L1344" t="s">
        <v>6</v>
      </c>
      <c r="M1344" t="str">
        <f t="shared" si="142"/>
        <v>M</v>
      </c>
      <c r="N1344" t="s">
        <v>4834</v>
      </c>
      <c r="O1344" t="s">
        <v>4835</v>
      </c>
      <c r="P1344" t="s">
        <v>557</v>
      </c>
      <c r="Q1344">
        <v>3</v>
      </c>
      <c r="R1344">
        <f t="shared" si="145"/>
        <v>2019</v>
      </c>
      <c r="S1344" t="s">
        <v>8</v>
      </c>
      <c r="T1344" t="s">
        <v>8</v>
      </c>
      <c r="U1344" t="s">
        <v>9090</v>
      </c>
      <c r="V1344">
        <f>VLOOKUP(P1344,'PBT Tag Rates'!$B$5:$E$34,4,FALSE)</f>
        <v>0.95971980899999998</v>
      </c>
      <c r="W1344">
        <v>1</v>
      </c>
      <c r="X1344" s="16">
        <f>IFERROR(LOOKUP(H1344,{30,43,48,53,58,63,68,73,78,83,88,93,97},{42,47,52,57,62,67,72,77,82,87,92,99,100}),999)</f>
        <v>67</v>
      </c>
      <c r="Y1344" s="19">
        <f t="shared" si="143"/>
        <v>5.6818181818181825</v>
      </c>
      <c r="Z1344" s="19">
        <f t="shared" si="146"/>
        <v>5.7284090909090919</v>
      </c>
      <c r="AA1344" s="19">
        <f t="shared" si="147"/>
        <v>17.185227272727278</v>
      </c>
      <c r="AB1344" s="19" t="s">
        <v>8887</v>
      </c>
    </row>
    <row r="1345" spans="1:28" x14ac:dyDescent="0.35">
      <c r="A1345" t="s">
        <v>1562</v>
      </c>
      <c r="B1345" t="s">
        <v>4836</v>
      </c>
      <c r="C1345" t="s">
        <v>4837</v>
      </c>
      <c r="D1345" s="1">
        <v>44818</v>
      </c>
      <c r="E1345">
        <f t="shared" si="144"/>
        <v>18</v>
      </c>
      <c r="F1345" t="s">
        <v>1569</v>
      </c>
      <c r="G1345">
        <v>670</v>
      </c>
      <c r="H1345">
        <f t="shared" si="141"/>
        <v>67</v>
      </c>
      <c r="I1345" t="s">
        <v>9</v>
      </c>
      <c r="J1345">
        <v>1</v>
      </c>
      <c r="L1345" t="s">
        <v>6</v>
      </c>
      <c r="M1345" t="str">
        <f t="shared" si="142"/>
        <v>M</v>
      </c>
      <c r="N1345" t="s">
        <v>94</v>
      </c>
      <c r="O1345" t="s">
        <v>2844</v>
      </c>
      <c r="P1345" t="s">
        <v>19</v>
      </c>
      <c r="Q1345">
        <v>4</v>
      </c>
      <c r="R1345">
        <f t="shared" si="145"/>
        <v>2018</v>
      </c>
      <c r="S1345" t="s">
        <v>8</v>
      </c>
      <c r="T1345" t="s">
        <v>8</v>
      </c>
      <c r="U1345" t="s">
        <v>9007</v>
      </c>
      <c r="V1345">
        <f>VLOOKUP(P1345,'PBT Tag Rates'!$B$5:$E$34,4,FALSE)</f>
        <v>0.80551598400000002</v>
      </c>
      <c r="W1345">
        <v>1</v>
      </c>
      <c r="X1345" s="16">
        <f>IFERROR(LOOKUP(H1345,{30,43,48,53,58,63,68,73,78,83,88,93,97},{42,47,52,57,62,67,72,77,82,87,92,99,100}),999)</f>
        <v>67</v>
      </c>
      <c r="Y1345" s="19">
        <f t="shared" si="143"/>
        <v>5.6818181818181825</v>
      </c>
      <c r="Z1345" s="19">
        <f t="shared" si="146"/>
        <v>5.7284090909090919</v>
      </c>
      <c r="AA1345" s="19">
        <f t="shared" si="147"/>
        <v>17.185227272727278</v>
      </c>
      <c r="AB1345" s="19" t="s">
        <v>8886</v>
      </c>
    </row>
    <row r="1346" spans="1:28" x14ac:dyDescent="0.35">
      <c r="A1346" t="s">
        <v>1562</v>
      </c>
      <c r="B1346" t="s">
        <v>4838</v>
      </c>
      <c r="C1346" t="s">
        <v>4839</v>
      </c>
      <c r="D1346" s="1">
        <v>44818</v>
      </c>
      <c r="E1346">
        <f t="shared" si="144"/>
        <v>18</v>
      </c>
      <c r="F1346" t="s">
        <v>6</v>
      </c>
      <c r="G1346">
        <v>740</v>
      </c>
      <c r="H1346">
        <f t="shared" si="141"/>
        <v>74</v>
      </c>
      <c r="I1346" t="s">
        <v>7</v>
      </c>
      <c r="J1346" t="s">
        <v>8</v>
      </c>
      <c r="L1346" t="s">
        <v>6</v>
      </c>
      <c r="M1346" t="str">
        <f t="shared" si="142"/>
        <v>M</v>
      </c>
      <c r="N1346" t="s">
        <v>3835</v>
      </c>
      <c r="O1346" t="s">
        <v>4840</v>
      </c>
      <c r="P1346" t="s">
        <v>557</v>
      </c>
      <c r="Q1346">
        <v>3</v>
      </c>
      <c r="R1346">
        <f t="shared" si="145"/>
        <v>2019</v>
      </c>
      <c r="S1346" t="s">
        <v>8</v>
      </c>
      <c r="T1346" t="s">
        <v>8</v>
      </c>
      <c r="U1346" t="s">
        <v>9006</v>
      </c>
      <c r="V1346">
        <f>VLOOKUP(P1346,'PBT Tag Rates'!$B$5:$E$34,4,FALSE)</f>
        <v>0.95971980899999998</v>
      </c>
      <c r="W1346">
        <v>1</v>
      </c>
      <c r="X1346" s="16">
        <f>IFERROR(LOOKUP(H1346,{30,43,48,53,58,63,68,73,78,83,88,93,97},{42,47,52,57,62,67,72,77,82,87,92,99,100}),999)</f>
        <v>77</v>
      </c>
      <c r="Y1346" s="19">
        <f t="shared" si="143"/>
        <v>5.6818181818181825</v>
      </c>
      <c r="Z1346" s="19">
        <f t="shared" si="146"/>
        <v>5.7284090909090919</v>
      </c>
      <c r="AA1346" s="19">
        <f t="shared" si="147"/>
        <v>17.185227272727278</v>
      </c>
      <c r="AB1346" s="19" t="s">
        <v>8886</v>
      </c>
    </row>
    <row r="1347" spans="1:28" x14ac:dyDescent="0.35">
      <c r="A1347" t="s">
        <v>1562</v>
      </c>
      <c r="B1347" t="s">
        <v>4841</v>
      </c>
      <c r="C1347" t="s">
        <v>4842</v>
      </c>
      <c r="D1347" s="1">
        <v>44818</v>
      </c>
      <c r="E1347">
        <f t="shared" si="144"/>
        <v>18</v>
      </c>
      <c r="F1347" t="s">
        <v>16</v>
      </c>
      <c r="G1347">
        <v>710</v>
      </c>
      <c r="H1347">
        <f t="shared" si="141"/>
        <v>71</v>
      </c>
      <c r="I1347" t="s">
        <v>9</v>
      </c>
      <c r="J1347">
        <v>1</v>
      </c>
      <c r="L1347" t="s">
        <v>16</v>
      </c>
      <c r="M1347" t="str">
        <f t="shared" si="142"/>
        <v>F</v>
      </c>
      <c r="N1347" t="s">
        <v>3849</v>
      </c>
      <c r="O1347" t="s">
        <v>4843</v>
      </c>
      <c r="P1347" t="s">
        <v>19</v>
      </c>
      <c r="Q1347">
        <v>4</v>
      </c>
      <c r="R1347">
        <f t="shared" si="145"/>
        <v>2018</v>
      </c>
      <c r="S1347" t="s">
        <v>8</v>
      </c>
      <c r="T1347" t="s">
        <v>8</v>
      </c>
      <c r="U1347" t="s">
        <v>9085</v>
      </c>
      <c r="V1347">
        <f>VLOOKUP(P1347,'PBT Tag Rates'!$B$5:$E$34,4,FALSE)</f>
        <v>0.80551598400000002</v>
      </c>
      <c r="W1347">
        <v>1</v>
      </c>
      <c r="X1347" s="16">
        <f>IFERROR(LOOKUP(H1347,{30,43,48,53,58,63,68,73,78,83,88,93,97},{42,47,52,57,62,67,72,77,82,87,92,99,100}),999)</f>
        <v>72</v>
      </c>
      <c r="Y1347" s="19">
        <f t="shared" si="143"/>
        <v>5.6818181818181825</v>
      </c>
      <c r="Z1347" s="19">
        <f t="shared" si="146"/>
        <v>5.7284090909090919</v>
      </c>
      <c r="AA1347" s="19">
        <f t="shared" si="147"/>
        <v>17.185227272727278</v>
      </c>
      <c r="AB1347" s="19" t="s">
        <v>8887</v>
      </c>
    </row>
    <row r="1348" spans="1:28" x14ac:dyDescent="0.35">
      <c r="A1348" t="s">
        <v>1562</v>
      </c>
      <c r="B1348" t="s">
        <v>4844</v>
      </c>
      <c r="C1348" t="s">
        <v>4845</v>
      </c>
      <c r="D1348" s="1">
        <v>44818</v>
      </c>
      <c r="E1348">
        <f t="shared" si="144"/>
        <v>18</v>
      </c>
      <c r="F1348" t="s">
        <v>6</v>
      </c>
      <c r="G1348">
        <v>610</v>
      </c>
      <c r="H1348">
        <f t="shared" si="141"/>
        <v>61</v>
      </c>
      <c r="I1348" t="s">
        <v>9</v>
      </c>
      <c r="J1348">
        <v>1</v>
      </c>
      <c r="L1348" t="s">
        <v>6</v>
      </c>
      <c r="M1348" t="str">
        <f t="shared" si="142"/>
        <v>M</v>
      </c>
      <c r="N1348" t="s">
        <v>1077</v>
      </c>
      <c r="O1348" t="s">
        <v>1078</v>
      </c>
      <c r="P1348" t="s">
        <v>557</v>
      </c>
      <c r="Q1348">
        <v>3</v>
      </c>
      <c r="R1348">
        <f t="shared" si="145"/>
        <v>2019</v>
      </c>
      <c r="S1348" t="s">
        <v>8</v>
      </c>
      <c r="T1348" t="s">
        <v>8</v>
      </c>
      <c r="U1348" t="s">
        <v>9006</v>
      </c>
      <c r="V1348">
        <f>VLOOKUP(P1348,'PBT Tag Rates'!$B$5:$E$34,4,FALSE)</f>
        <v>0.95971980899999998</v>
      </c>
      <c r="W1348">
        <v>1</v>
      </c>
      <c r="X1348" s="16">
        <f>IFERROR(LOOKUP(H1348,{30,43,48,53,58,63,68,73,78,83,88,93,97},{42,47,52,57,62,67,72,77,82,87,92,99,100}),999)</f>
        <v>62</v>
      </c>
      <c r="Y1348" s="19">
        <f t="shared" si="143"/>
        <v>5.6818181818181825</v>
      </c>
      <c r="Z1348" s="19">
        <f t="shared" si="146"/>
        <v>5.7284090909090919</v>
      </c>
      <c r="AA1348" s="19">
        <f t="shared" si="147"/>
        <v>17.185227272727278</v>
      </c>
      <c r="AB1348" s="19" t="s">
        <v>8886</v>
      </c>
    </row>
    <row r="1349" spans="1:28" x14ac:dyDescent="0.35">
      <c r="A1349" t="s">
        <v>1562</v>
      </c>
      <c r="B1349" t="s">
        <v>4846</v>
      </c>
      <c r="C1349" t="s">
        <v>4847</v>
      </c>
      <c r="D1349" s="1">
        <v>44818</v>
      </c>
      <c r="E1349">
        <f t="shared" si="144"/>
        <v>18</v>
      </c>
      <c r="F1349" t="s">
        <v>1569</v>
      </c>
      <c r="G1349">
        <v>480</v>
      </c>
      <c r="H1349">
        <f t="shared" si="141"/>
        <v>48</v>
      </c>
      <c r="I1349" t="s">
        <v>7</v>
      </c>
      <c r="J1349" t="s">
        <v>8</v>
      </c>
      <c r="L1349" t="s">
        <v>6</v>
      </c>
      <c r="M1349" t="str">
        <f t="shared" si="142"/>
        <v>M</v>
      </c>
      <c r="N1349" t="s">
        <v>4848</v>
      </c>
      <c r="O1349" t="s">
        <v>4849</v>
      </c>
      <c r="P1349" t="s">
        <v>2035</v>
      </c>
      <c r="Q1349">
        <v>2</v>
      </c>
      <c r="R1349">
        <f t="shared" si="145"/>
        <v>2020</v>
      </c>
      <c r="S1349" t="s">
        <v>8</v>
      </c>
      <c r="T1349" t="s">
        <v>8</v>
      </c>
      <c r="U1349" t="s">
        <v>9086</v>
      </c>
      <c r="V1349">
        <f>VLOOKUP(P1349,'PBT Tag Rates'!$B$5:$E$34,4,FALSE)</f>
        <v>0.98961045999999997</v>
      </c>
      <c r="W1349">
        <v>1</v>
      </c>
      <c r="X1349" s="16">
        <f>IFERROR(LOOKUP(H1349,{30,43,48,53,58,63,68,73,78,83,88,93,97},{42,47,52,57,62,67,72,77,82,87,92,99,100}),999)</f>
        <v>52</v>
      </c>
      <c r="Y1349" s="19">
        <f t="shared" si="143"/>
        <v>5.6818181818181825</v>
      </c>
      <c r="Z1349" s="19">
        <f t="shared" si="146"/>
        <v>5.7284090909090919</v>
      </c>
      <c r="AA1349" s="19">
        <f t="shared" si="147"/>
        <v>17.185227272727278</v>
      </c>
      <c r="AB1349" s="19" t="s">
        <v>8887</v>
      </c>
    </row>
    <row r="1350" spans="1:28" x14ac:dyDescent="0.35">
      <c r="A1350" t="s">
        <v>1562</v>
      </c>
      <c r="B1350" t="s">
        <v>4850</v>
      </c>
      <c r="C1350" t="s">
        <v>4851</v>
      </c>
      <c r="D1350" s="1">
        <v>44818</v>
      </c>
      <c r="E1350">
        <f t="shared" si="144"/>
        <v>18</v>
      </c>
      <c r="F1350" t="s">
        <v>1569</v>
      </c>
      <c r="G1350">
        <v>640</v>
      </c>
      <c r="H1350">
        <f t="shared" ref="H1350:H1413" si="148">G1350/10</f>
        <v>64</v>
      </c>
      <c r="I1350" t="s">
        <v>7</v>
      </c>
      <c r="J1350" t="s">
        <v>8</v>
      </c>
      <c r="L1350" t="s">
        <v>6</v>
      </c>
      <c r="M1350" t="str">
        <f t="shared" ref="M1350:M1413" si="149">IF(L1350="U",F1350,L1350)</f>
        <v>M</v>
      </c>
      <c r="N1350" t="s">
        <v>3452</v>
      </c>
      <c r="O1350" t="s">
        <v>3453</v>
      </c>
      <c r="P1350" t="s">
        <v>557</v>
      </c>
      <c r="Q1350">
        <v>3</v>
      </c>
      <c r="R1350">
        <f t="shared" si="145"/>
        <v>2019</v>
      </c>
      <c r="S1350" t="s">
        <v>8</v>
      </c>
      <c r="T1350" t="s">
        <v>8</v>
      </c>
      <c r="U1350" t="s">
        <v>9006</v>
      </c>
      <c r="V1350">
        <f>VLOOKUP(P1350,'PBT Tag Rates'!$B$5:$E$34,4,FALSE)</f>
        <v>0.95971980899999998</v>
      </c>
      <c r="W1350">
        <v>1</v>
      </c>
      <c r="X1350" s="16">
        <f>IFERROR(LOOKUP(H1350,{30,43,48,53,58,63,68,73,78,83,88,93,97},{42,47,52,57,62,67,72,77,82,87,92,99,100}),999)</f>
        <v>67</v>
      </c>
      <c r="Y1350" s="19">
        <f t="shared" ref="Y1350:Y1413" si="150">IF(D1350&lt;$D$3,W1350/$Y$3,W1350/$Y$4)</f>
        <v>5.6818181818181825</v>
      </c>
      <c r="Z1350" s="19">
        <f t="shared" si="146"/>
        <v>5.7284090909090919</v>
      </c>
      <c r="AA1350" s="19">
        <f t="shared" si="147"/>
        <v>17.185227272727278</v>
      </c>
      <c r="AB1350" s="19" t="s">
        <v>8886</v>
      </c>
    </row>
    <row r="1351" spans="1:28" x14ac:dyDescent="0.35">
      <c r="A1351" t="s">
        <v>1562</v>
      </c>
      <c r="B1351" t="s">
        <v>4852</v>
      </c>
      <c r="C1351" t="s">
        <v>4853</v>
      </c>
      <c r="D1351" s="1">
        <v>44818</v>
      </c>
      <c r="E1351">
        <f t="shared" ref="E1351:E1414" si="151">IF(D1351&lt;=$D$3,60,18)</f>
        <v>18</v>
      </c>
      <c r="F1351" t="s">
        <v>16</v>
      </c>
      <c r="G1351">
        <v>740</v>
      </c>
      <c r="H1351">
        <f t="shared" si="148"/>
        <v>74</v>
      </c>
      <c r="I1351" t="s">
        <v>7</v>
      </c>
      <c r="J1351" t="s">
        <v>8</v>
      </c>
      <c r="L1351" t="s">
        <v>16</v>
      </c>
      <c r="M1351" t="str">
        <f t="shared" si="149"/>
        <v>F</v>
      </c>
      <c r="N1351" t="s">
        <v>1098</v>
      </c>
      <c r="O1351" t="s">
        <v>1099</v>
      </c>
      <c r="P1351" t="s">
        <v>19</v>
      </c>
      <c r="Q1351">
        <v>4</v>
      </c>
      <c r="R1351">
        <f t="shared" ref="R1351:R1414" si="152">IFERROR($R$3-Q1351,"U")</f>
        <v>2018</v>
      </c>
      <c r="S1351" t="s">
        <v>8</v>
      </c>
      <c r="T1351" t="s">
        <v>8</v>
      </c>
      <c r="U1351" t="s">
        <v>8875</v>
      </c>
      <c r="V1351">
        <f>VLOOKUP(P1351,'PBT Tag Rates'!$B$5:$E$34,4,FALSE)</f>
        <v>0.80551598400000002</v>
      </c>
      <c r="W1351">
        <v>1</v>
      </c>
      <c r="X1351" s="16">
        <f>IFERROR(LOOKUP(H1351,{30,43,48,53,58,63,68,73,78,83,88,93,97},{42,47,52,57,62,67,72,77,82,87,92,99,100}),999)</f>
        <v>77</v>
      </c>
      <c r="Y1351" s="19">
        <f t="shared" si="150"/>
        <v>5.6818181818181825</v>
      </c>
      <c r="Z1351" s="19">
        <f t="shared" ref="Z1351:Z1414" si="153">Y1351*(1+$Z$4)</f>
        <v>5.7284090909090919</v>
      </c>
      <c r="AA1351" s="19">
        <f t="shared" ref="AA1351:AA1414" si="154">IF(D1351&lt;$D$3,Z1351/$AA$3,Z1351/$AA$4)</f>
        <v>17.185227272727278</v>
      </c>
      <c r="AB1351" s="19" t="s">
        <v>8886</v>
      </c>
    </row>
    <row r="1352" spans="1:28" x14ac:dyDescent="0.35">
      <c r="A1352" t="s">
        <v>1562</v>
      </c>
      <c r="B1352" t="s">
        <v>4854</v>
      </c>
      <c r="C1352" t="s">
        <v>4855</v>
      </c>
      <c r="D1352" s="1">
        <v>44818</v>
      </c>
      <c r="E1352">
        <f t="shared" si="151"/>
        <v>18</v>
      </c>
      <c r="F1352" t="s">
        <v>1569</v>
      </c>
      <c r="G1352">
        <v>700</v>
      </c>
      <c r="H1352">
        <f t="shared" si="148"/>
        <v>70</v>
      </c>
      <c r="I1352" t="s">
        <v>7</v>
      </c>
      <c r="J1352" t="s">
        <v>8</v>
      </c>
      <c r="L1352" t="s">
        <v>6</v>
      </c>
      <c r="M1352" t="str">
        <f t="shared" si="149"/>
        <v>M</v>
      </c>
      <c r="N1352" t="s">
        <v>2289</v>
      </c>
      <c r="O1352" t="s">
        <v>2290</v>
      </c>
      <c r="P1352" t="s">
        <v>557</v>
      </c>
      <c r="Q1352">
        <v>3</v>
      </c>
      <c r="R1352">
        <f t="shared" si="152"/>
        <v>2019</v>
      </c>
      <c r="S1352" t="s">
        <v>8</v>
      </c>
      <c r="T1352" t="s">
        <v>8</v>
      </c>
      <c r="U1352" t="s">
        <v>9086</v>
      </c>
      <c r="V1352">
        <f>VLOOKUP(P1352,'PBT Tag Rates'!$B$5:$E$34,4,FALSE)</f>
        <v>0.95971980899999998</v>
      </c>
      <c r="W1352">
        <v>1</v>
      </c>
      <c r="X1352" s="16">
        <f>IFERROR(LOOKUP(H1352,{30,43,48,53,58,63,68,73,78,83,88,93,97},{42,47,52,57,62,67,72,77,82,87,92,99,100}),999)</f>
        <v>72</v>
      </c>
      <c r="Y1352" s="19">
        <f t="shared" si="150"/>
        <v>5.6818181818181825</v>
      </c>
      <c r="Z1352" s="19">
        <f t="shared" si="153"/>
        <v>5.7284090909090919</v>
      </c>
      <c r="AA1352" s="19">
        <f t="shared" si="154"/>
        <v>17.185227272727278</v>
      </c>
      <c r="AB1352" s="19" t="s">
        <v>8887</v>
      </c>
    </row>
    <row r="1353" spans="1:28" x14ac:dyDescent="0.35">
      <c r="A1353" t="s">
        <v>1562</v>
      </c>
      <c r="B1353" t="s">
        <v>4856</v>
      </c>
      <c r="C1353" t="s">
        <v>4857</v>
      </c>
      <c r="D1353" s="1">
        <v>44818</v>
      </c>
      <c r="E1353">
        <f t="shared" si="151"/>
        <v>18</v>
      </c>
      <c r="F1353" t="s">
        <v>16</v>
      </c>
      <c r="G1353">
        <v>690</v>
      </c>
      <c r="H1353">
        <f t="shared" si="148"/>
        <v>69</v>
      </c>
      <c r="I1353" t="s">
        <v>7</v>
      </c>
      <c r="J1353" t="s">
        <v>8</v>
      </c>
      <c r="L1353" t="s">
        <v>16</v>
      </c>
      <c r="M1353" t="str">
        <f t="shared" si="149"/>
        <v>F</v>
      </c>
      <c r="N1353" t="s">
        <v>8</v>
      </c>
      <c r="O1353" t="s">
        <v>8</v>
      </c>
      <c r="P1353" t="s">
        <v>11</v>
      </c>
      <c r="Q1353" t="s">
        <v>8</v>
      </c>
      <c r="R1353" t="str">
        <f t="shared" si="152"/>
        <v>U</v>
      </c>
      <c r="S1353" t="s">
        <v>12</v>
      </c>
      <c r="T1353">
        <v>1</v>
      </c>
      <c r="U1353" t="s">
        <v>11</v>
      </c>
      <c r="V1353" t="e">
        <f>VLOOKUP(P1353,'PBT Tag Rates'!$B$5:$E$34,4,FALSE)</f>
        <v>#N/A</v>
      </c>
      <c r="W1353">
        <v>1</v>
      </c>
      <c r="X1353" s="16">
        <f>IFERROR(LOOKUP(H1353,{30,43,48,53,58,63,68,73,78,83,88,93,97},{42,47,52,57,62,67,72,77,82,87,92,99,100}),999)</f>
        <v>72</v>
      </c>
      <c r="Y1353" s="19">
        <f t="shared" si="150"/>
        <v>5.6818181818181825</v>
      </c>
      <c r="Z1353" s="19">
        <f t="shared" si="153"/>
        <v>5.7284090909090919</v>
      </c>
      <c r="AA1353" s="19">
        <f t="shared" si="154"/>
        <v>17.185227272727278</v>
      </c>
      <c r="AB1353" s="19" t="s">
        <v>8887</v>
      </c>
    </row>
    <row r="1354" spans="1:28" x14ac:dyDescent="0.35">
      <c r="A1354" t="s">
        <v>1562</v>
      </c>
      <c r="B1354" t="s">
        <v>4858</v>
      </c>
      <c r="C1354" t="s">
        <v>4859</v>
      </c>
      <c r="D1354" s="1">
        <v>44818</v>
      </c>
      <c r="E1354">
        <f t="shared" si="151"/>
        <v>18</v>
      </c>
      <c r="F1354" t="s">
        <v>1569</v>
      </c>
      <c r="G1354">
        <v>630</v>
      </c>
      <c r="H1354">
        <f t="shared" si="148"/>
        <v>63</v>
      </c>
      <c r="I1354" t="s">
        <v>7</v>
      </c>
      <c r="J1354" t="s">
        <v>8</v>
      </c>
      <c r="L1354" t="s">
        <v>6</v>
      </c>
      <c r="M1354" t="str">
        <f t="shared" si="149"/>
        <v>M</v>
      </c>
      <c r="N1354" t="s">
        <v>1181</v>
      </c>
      <c r="O1354" t="s">
        <v>4860</v>
      </c>
      <c r="P1354" t="s">
        <v>557</v>
      </c>
      <c r="Q1354">
        <v>3</v>
      </c>
      <c r="R1354">
        <f t="shared" si="152"/>
        <v>2019</v>
      </c>
      <c r="S1354" t="s">
        <v>8</v>
      </c>
      <c r="T1354" t="s">
        <v>8</v>
      </c>
      <c r="U1354" t="s">
        <v>9090</v>
      </c>
      <c r="V1354">
        <f>VLOOKUP(P1354,'PBT Tag Rates'!$B$5:$E$34,4,FALSE)</f>
        <v>0.95971980899999998</v>
      </c>
      <c r="W1354">
        <v>1</v>
      </c>
      <c r="X1354" s="16">
        <f>IFERROR(LOOKUP(H1354,{30,43,48,53,58,63,68,73,78,83,88,93,97},{42,47,52,57,62,67,72,77,82,87,92,99,100}),999)</f>
        <v>67</v>
      </c>
      <c r="Y1354" s="19">
        <f t="shared" si="150"/>
        <v>5.6818181818181825</v>
      </c>
      <c r="Z1354" s="19">
        <f t="shared" si="153"/>
        <v>5.7284090909090919</v>
      </c>
      <c r="AA1354" s="19">
        <f t="shared" si="154"/>
        <v>17.185227272727278</v>
      </c>
      <c r="AB1354" s="19" t="s">
        <v>8887</v>
      </c>
    </row>
    <row r="1355" spans="1:28" x14ac:dyDescent="0.35">
      <c r="A1355" t="s">
        <v>1562</v>
      </c>
      <c r="B1355" t="s">
        <v>4861</v>
      </c>
      <c r="C1355" t="s">
        <v>4862</v>
      </c>
      <c r="D1355" s="1">
        <v>44818</v>
      </c>
      <c r="E1355">
        <f t="shared" si="151"/>
        <v>18</v>
      </c>
      <c r="F1355" t="s">
        <v>1569</v>
      </c>
      <c r="G1355">
        <v>570</v>
      </c>
      <c r="H1355">
        <f t="shared" si="148"/>
        <v>57</v>
      </c>
      <c r="I1355" t="s">
        <v>9</v>
      </c>
      <c r="J1355">
        <v>1</v>
      </c>
      <c r="L1355" t="s">
        <v>6</v>
      </c>
      <c r="M1355" t="str">
        <f t="shared" si="149"/>
        <v>M</v>
      </c>
      <c r="N1355" t="s">
        <v>1310</v>
      </c>
      <c r="O1355" t="s">
        <v>1311</v>
      </c>
      <c r="P1355" t="s">
        <v>557</v>
      </c>
      <c r="Q1355">
        <v>3</v>
      </c>
      <c r="R1355">
        <f t="shared" si="152"/>
        <v>2019</v>
      </c>
      <c r="S1355" t="s">
        <v>8</v>
      </c>
      <c r="T1355" t="s">
        <v>8</v>
      </c>
      <c r="U1355" t="s">
        <v>9007</v>
      </c>
      <c r="V1355">
        <f>VLOOKUP(P1355,'PBT Tag Rates'!$B$5:$E$34,4,FALSE)</f>
        <v>0.95971980899999998</v>
      </c>
      <c r="W1355">
        <v>1</v>
      </c>
      <c r="X1355" s="16">
        <f>IFERROR(LOOKUP(H1355,{30,43,48,53,58,63,68,73,78,83,88,93,97},{42,47,52,57,62,67,72,77,82,87,92,99,100}),999)</f>
        <v>57</v>
      </c>
      <c r="Y1355" s="19">
        <f t="shared" si="150"/>
        <v>5.6818181818181825</v>
      </c>
      <c r="Z1355" s="19">
        <f t="shared" si="153"/>
        <v>5.7284090909090919</v>
      </c>
      <c r="AA1355" s="19">
        <f t="shared" si="154"/>
        <v>17.185227272727278</v>
      </c>
      <c r="AB1355" s="19" t="s">
        <v>8886</v>
      </c>
    </row>
    <row r="1356" spans="1:28" x14ac:dyDescent="0.35">
      <c r="A1356" t="s">
        <v>1562</v>
      </c>
      <c r="B1356" t="s">
        <v>4863</v>
      </c>
      <c r="C1356" t="s">
        <v>4864</v>
      </c>
      <c r="D1356" s="1">
        <v>44818</v>
      </c>
      <c r="E1356">
        <f t="shared" si="151"/>
        <v>18</v>
      </c>
      <c r="F1356" t="s">
        <v>16</v>
      </c>
      <c r="G1356">
        <v>830</v>
      </c>
      <c r="H1356">
        <f t="shared" si="148"/>
        <v>83</v>
      </c>
      <c r="I1356" t="s">
        <v>7</v>
      </c>
      <c r="J1356" t="s">
        <v>8</v>
      </c>
      <c r="L1356" t="s">
        <v>16</v>
      </c>
      <c r="M1356" t="str">
        <f t="shared" si="149"/>
        <v>F</v>
      </c>
      <c r="N1356" t="s">
        <v>8</v>
      </c>
      <c r="O1356" t="s">
        <v>8</v>
      </c>
      <c r="P1356" t="s">
        <v>11</v>
      </c>
      <c r="Q1356" t="s">
        <v>8</v>
      </c>
      <c r="R1356" t="str">
        <f t="shared" si="152"/>
        <v>U</v>
      </c>
      <c r="S1356" t="s">
        <v>12</v>
      </c>
      <c r="T1356">
        <v>1</v>
      </c>
      <c r="U1356" t="s">
        <v>11</v>
      </c>
      <c r="V1356" t="e">
        <f>VLOOKUP(P1356,'PBT Tag Rates'!$B$5:$E$34,4,FALSE)</f>
        <v>#N/A</v>
      </c>
      <c r="W1356">
        <v>1</v>
      </c>
      <c r="X1356" s="16">
        <f>IFERROR(LOOKUP(H1356,{30,43,48,53,58,63,68,73,78,83,88,93,97},{42,47,52,57,62,67,72,77,82,87,92,99,100}),999)</f>
        <v>87</v>
      </c>
      <c r="Y1356" s="19">
        <f t="shared" si="150"/>
        <v>5.6818181818181825</v>
      </c>
      <c r="Z1356" s="19">
        <f t="shared" si="153"/>
        <v>5.7284090909090919</v>
      </c>
      <c r="AA1356" s="19">
        <f t="shared" si="154"/>
        <v>17.185227272727278</v>
      </c>
      <c r="AB1356" s="19" t="s">
        <v>8887</v>
      </c>
    </row>
    <row r="1357" spans="1:28" x14ac:dyDescent="0.35">
      <c r="A1357" t="s">
        <v>1562</v>
      </c>
      <c r="B1357" t="s">
        <v>4865</v>
      </c>
      <c r="C1357" t="s">
        <v>4866</v>
      </c>
      <c r="D1357" s="1">
        <v>44818</v>
      </c>
      <c r="E1357">
        <f t="shared" si="151"/>
        <v>18</v>
      </c>
      <c r="F1357" t="s">
        <v>6</v>
      </c>
      <c r="G1357">
        <v>760</v>
      </c>
      <c r="H1357">
        <f t="shared" si="148"/>
        <v>76</v>
      </c>
      <c r="I1357" t="s">
        <v>7</v>
      </c>
      <c r="J1357" t="s">
        <v>8</v>
      </c>
      <c r="L1357" t="s">
        <v>6</v>
      </c>
      <c r="M1357" t="str">
        <f t="shared" si="149"/>
        <v>M</v>
      </c>
      <c r="N1357" t="s">
        <v>8</v>
      </c>
      <c r="O1357" t="s">
        <v>8</v>
      </c>
      <c r="P1357" t="s">
        <v>11</v>
      </c>
      <c r="Q1357" t="s">
        <v>8</v>
      </c>
      <c r="R1357" t="str">
        <f t="shared" si="152"/>
        <v>U</v>
      </c>
      <c r="S1357" t="s">
        <v>12</v>
      </c>
      <c r="T1357">
        <v>1</v>
      </c>
      <c r="U1357" t="s">
        <v>11</v>
      </c>
      <c r="V1357" t="e">
        <f>VLOOKUP(P1357,'PBT Tag Rates'!$B$5:$E$34,4,FALSE)</f>
        <v>#N/A</v>
      </c>
      <c r="W1357">
        <v>1</v>
      </c>
      <c r="X1357" s="16">
        <f>IFERROR(LOOKUP(H1357,{30,43,48,53,58,63,68,73,78,83,88,93,97},{42,47,52,57,62,67,72,77,82,87,92,99,100}),999)</f>
        <v>77</v>
      </c>
      <c r="Y1357" s="19">
        <f t="shared" si="150"/>
        <v>5.6818181818181825</v>
      </c>
      <c r="Z1357" s="19">
        <f t="shared" si="153"/>
        <v>5.7284090909090919</v>
      </c>
      <c r="AA1357" s="19">
        <f t="shared" si="154"/>
        <v>17.185227272727278</v>
      </c>
      <c r="AB1357" s="19" t="s">
        <v>8887</v>
      </c>
    </row>
    <row r="1358" spans="1:28" x14ac:dyDescent="0.35">
      <c r="A1358" t="s">
        <v>1562</v>
      </c>
      <c r="B1358" t="s">
        <v>4867</v>
      </c>
      <c r="C1358" t="s">
        <v>4868</v>
      </c>
      <c r="D1358" s="1">
        <v>44818</v>
      </c>
      <c r="E1358">
        <f t="shared" si="151"/>
        <v>18</v>
      </c>
      <c r="F1358" t="s">
        <v>1569</v>
      </c>
      <c r="G1358">
        <v>600</v>
      </c>
      <c r="H1358">
        <f t="shared" si="148"/>
        <v>60</v>
      </c>
      <c r="I1358" t="s">
        <v>9</v>
      </c>
      <c r="J1358">
        <v>1</v>
      </c>
      <c r="L1358" t="s">
        <v>6</v>
      </c>
      <c r="M1358" t="str">
        <f t="shared" si="149"/>
        <v>M</v>
      </c>
      <c r="N1358" t="s">
        <v>8</v>
      </c>
      <c r="O1358" t="s">
        <v>8</v>
      </c>
      <c r="P1358" t="s">
        <v>11</v>
      </c>
      <c r="Q1358" t="s">
        <v>8</v>
      </c>
      <c r="R1358" t="str">
        <f t="shared" si="152"/>
        <v>U</v>
      </c>
      <c r="S1358" t="s">
        <v>12</v>
      </c>
      <c r="T1358">
        <v>0.999999999999999</v>
      </c>
      <c r="U1358" t="s">
        <v>8890</v>
      </c>
      <c r="V1358" t="e">
        <f>VLOOKUP(P1358,'PBT Tag Rates'!$B$5:$E$34,4,FALSE)</f>
        <v>#N/A</v>
      </c>
      <c r="W1358">
        <v>1</v>
      </c>
      <c r="X1358" s="16">
        <f>IFERROR(LOOKUP(H1358,{30,43,48,53,58,63,68,73,78,83,88,93,97},{42,47,52,57,62,67,72,77,82,87,92,99,100}),999)</f>
        <v>62</v>
      </c>
      <c r="Y1358" s="19">
        <f t="shared" si="150"/>
        <v>5.6818181818181825</v>
      </c>
      <c r="Z1358" s="19">
        <f t="shared" si="153"/>
        <v>5.7284090909090919</v>
      </c>
      <c r="AA1358" s="19">
        <f t="shared" si="154"/>
        <v>17.185227272727278</v>
      </c>
      <c r="AB1358" s="19" t="s">
        <v>8887</v>
      </c>
    </row>
    <row r="1359" spans="1:28" x14ac:dyDescent="0.35">
      <c r="A1359" t="s">
        <v>1562</v>
      </c>
      <c r="B1359" t="s">
        <v>4869</v>
      </c>
      <c r="C1359" t="s">
        <v>4870</v>
      </c>
      <c r="D1359" s="1">
        <v>44818</v>
      </c>
      <c r="E1359">
        <f t="shared" si="151"/>
        <v>18</v>
      </c>
      <c r="F1359" t="s">
        <v>1569</v>
      </c>
      <c r="G1359">
        <v>630</v>
      </c>
      <c r="H1359">
        <f t="shared" si="148"/>
        <v>63</v>
      </c>
      <c r="I1359" t="s">
        <v>7</v>
      </c>
      <c r="J1359" t="s">
        <v>8</v>
      </c>
      <c r="L1359" t="s">
        <v>6</v>
      </c>
      <c r="M1359" t="str">
        <f t="shared" si="149"/>
        <v>M</v>
      </c>
      <c r="N1359" t="s">
        <v>4871</v>
      </c>
      <c r="O1359" t="s">
        <v>4872</v>
      </c>
      <c r="P1359" t="s">
        <v>557</v>
      </c>
      <c r="Q1359">
        <v>3</v>
      </c>
      <c r="R1359">
        <f t="shared" si="152"/>
        <v>2019</v>
      </c>
      <c r="S1359" t="s">
        <v>8</v>
      </c>
      <c r="T1359" t="s">
        <v>8</v>
      </c>
      <c r="U1359" t="s">
        <v>9006</v>
      </c>
      <c r="V1359">
        <f>VLOOKUP(P1359,'PBT Tag Rates'!$B$5:$E$34,4,FALSE)</f>
        <v>0.95971980899999998</v>
      </c>
      <c r="W1359">
        <v>1</v>
      </c>
      <c r="X1359" s="16">
        <f>IFERROR(LOOKUP(H1359,{30,43,48,53,58,63,68,73,78,83,88,93,97},{42,47,52,57,62,67,72,77,82,87,92,99,100}),999)</f>
        <v>67</v>
      </c>
      <c r="Y1359" s="19">
        <f t="shared" si="150"/>
        <v>5.6818181818181825</v>
      </c>
      <c r="Z1359" s="19">
        <f t="shared" si="153"/>
        <v>5.7284090909090919</v>
      </c>
      <c r="AA1359" s="19">
        <f t="shared" si="154"/>
        <v>17.185227272727278</v>
      </c>
      <c r="AB1359" s="19" t="s">
        <v>8886</v>
      </c>
    </row>
    <row r="1360" spans="1:28" x14ac:dyDescent="0.35">
      <c r="A1360" t="s">
        <v>1562</v>
      </c>
      <c r="B1360" t="s">
        <v>4873</v>
      </c>
      <c r="C1360" t="s">
        <v>4874</v>
      </c>
      <c r="D1360" s="1">
        <v>44818</v>
      </c>
      <c r="E1360">
        <f t="shared" si="151"/>
        <v>18</v>
      </c>
      <c r="F1360" t="s">
        <v>1569</v>
      </c>
      <c r="G1360">
        <v>630</v>
      </c>
      <c r="H1360">
        <f t="shared" si="148"/>
        <v>63</v>
      </c>
      <c r="I1360" t="s">
        <v>9</v>
      </c>
      <c r="J1360">
        <v>1</v>
      </c>
      <c r="L1360" t="s">
        <v>6</v>
      </c>
      <c r="M1360" t="str">
        <f t="shared" si="149"/>
        <v>M</v>
      </c>
      <c r="N1360" t="s">
        <v>1542</v>
      </c>
      <c r="O1360" t="s">
        <v>1543</v>
      </c>
      <c r="P1360" t="s">
        <v>557</v>
      </c>
      <c r="Q1360">
        <v>3</v>
      </c>
      <c r="R1360">
        <f t="shared" si="152"/>
        <v>2019</v>
      </c>
      <c r="S1360" t="s">
        <v>8</v>
      </c>
      <c r="T1360" t="s">
        <v>8</v>
      </c>
      <c r="U1360" t="s">
        <v>9006</v>
      </c>
      <c r="V1360">
        <f>VLOOKUP(P1360,'PBT Tag Rates'!$B$5:$E$34,4,FALSE)</f>
        <v>0.95971980899999998</v>
      </c>
      <c r="W1360">
        <v>1</v>
      </c>
      <c r="X1360" s="16">
        <f>IFERROR(LOOKUP(H1360,{30,43,48,53,58,63,68,73,78,83,88,93,97},{42,47,52,57,62,67,72,77,82,87,92,99,100}),999)</f>
        <v>67</v>
      </c>
      <c r="Y1360" s="19">
        <f t="shared" si="150"/>
        <v>5.6818181818181825</v>
      </c>
      <c r="Z1360" s="19">
        <f t="shared" si="153"/>
        <v>5.7284090909090919</v>
      </c>
      <c r="AA1360" s="19">
        <f t="shared" si="154"/>
        <v>17.185227272727278</v>
      </c>
      <c r="AB1360" s="19" t="s">
        <v>8886</v>
      </c>
    </row>
    <row r="1361" spans="1:28" x14ac:dyDescent="0.35">
      <c r="A1361" t="s">
        <v>1562</v>
      </c>
      <c r="B1361" t="s">
        <v>4875</v>
      </c>
      <c r="C1361" t="s">
        <v>4876</v>
      </c>
      <c r="D1361" s="1">
        <v>44818</v>
      </c>
      <c r="E1361">
        <f t="shared" si="151"/>
        <v>18</v>
      </c>
      <c r="F1361" t="s">
        <v>1569</v>
      </c>
      <c r="G1361">
        <v>610</v>
      </c>
      <c r="H1361">
        <f t="shared" si="148"/>
        <v>61</v>
      </c>
      <c r="I1361" t="s">
        <v>7</v>
      </c>
      <c r="J1361" t="s">
        <v>8</v>
      </c>
      <c r="L1361" t="s">
        <v>6</v>
      </c>
      <c r="M1361" t="str">
        <f t="shared" si="149"/>
        <v>M</v>
      </c>
      <c r="N1361" t="s">
        <v>3452</v>
      </c>
      <c r="O1361" t="s">
        <v>3939</v>
      </c>
      <c r="P1361" t="s">
        <v>557</v>
      </c>
      <c r="Q1361">
        <v>3</v>
      </c>
      <c r="R1361">
        <f t="shared" si="152"/>
        <v>2019</v>
      </c>
      <c r="S1361" t="s">
        <v>8</v>
      </c>
      <c r="T1361" t="s">
        <v>8</v>
      </c>
      <c r="U1361" t="s">
        <v>9006</v>
      </c>
      <c r="V1361">
        <f>VLOOKUP(P1361,'PBT Tag Rates'!$B$5:$E$34,4,FALSE)</f>
        <v>0.95971980899999998</v>
      </c>
      <c r="W1361">
        <v>1</v>
      </c>
      <c r="X1361" s="16">
        <f>IFERROR(LOOKUP(H1361,{30,43,48,53,58,63,68,73,78,83,88,93,97},{42,47,52,57,62,67,72,77,82,87,92,99,100}),999)</f>
        <v>62</v>
      </c>
      <c r="Y1361" s="19">
        <f t="shared" si="150"/>
        <v>5.6818181818181825</v>
      </c>
      <c r="Z1361" s="19">
        <f t="shared" si="153"/>
        <v>5.7284090909090919</v>
      </c>
      <c r="AA1361" s="19">
        <f t="shared" si="154"/>
        <v>17.185227272727278</v>
      </c>
      <c r="AB1361" s="19" t="s">
        <v>8886</v>
      </c>
    </row>
    <row r="1362" spans="1:28" x14ac:dyDescent="0.35">
      <c r="A1362" t="s">
        <v>1562</v>
      </c>
      <c r="B1362" t="s">
        <v>4877</v>
      </c>
      <c r="C1362" t="s">
        <v>4878</v>
      </c>
      <c r="D1362" s="1">
        <v>44818</v>
      </c>
      <c r="E1362">
        <f t="shared" si="151"/>
        <v>18</v>
      </c>
      <c r="F1362" t="s">
        <v>1569</v>
      </c>
      <c r="G1362">
        <v>470</v>
      </c>
      <c r="H1362">
        <f t="shared" si="148"/>
        <v>47</v>
      </c>
      <c r="I1362" t="s">
        <v>7</v>
      </c>
      <c r="J1362" t="s">
        <v>8</v>
      </c>
      <c r="L1362" t="s">
        <v>6</v>
      </c>
      <c r="M1362" t="str">
        <f t="shared" si="149"/>
        <v>M</v>
      </c>
      <c r="N1362" t="s">
        <v>8</v>
      </c>
      <c r="O1362" t="s">
        <v>8</v>
      </c>
      <c r="P1362" t="s">
        <v>11</v>
      </c>
      <c r="Q1362" t="s">
        <v>8</v>
      </c>
      <c r="R1362" t="str">
        <f t="shared" si="152"/>
        <v>U</v>
      </c>
      <c r="S1362" t="s">
        <v>12</v>
      </c>
      <c r="T1362">
        <v>0.999999999999998</v>
      </c>
      <c r="U1362" t="s">
        <v>11</v>
      </c>
      <c r="V1362" t="e">
        <f>VLOOKUP(P1362,'PBT Tag Rates'!$B$5:$E$34,4,FALSE)</f>
        <v>#N/A</v>
      </c>
      <c r="W1362">
        <v>1</v>
      </c>
      <c r="X1362" s="16">
        <f>IFERROR(LOOKUP(H1362,{30,43,48,53,58,63,68,73,78,83,88,93,97},{42,47,52,57,62,67,72,77,82,87,92,99,100}),999)</f>
        <v>47</v>
      </c>
      <c r="Y1362" s="19">
        <f t="shared" si="150"/>
        <v>5.6818181818181825</v>
      </c>
      <c r="Z1362" s="19">
        <f t="shared" si="153"/>
        <v>5.7284090909090919</v>
      </c>
      <c r="AA1362" s="19">
        <f t="shared" si="154"/>
        <v>17.185227272727278</v>
      </c>
      <c r="AB1362" s="19" t="s">
        <v>8887</v>
      </c>
    </row>
    <row r="1363" spans="1:28" x14ac:dyDescent="0.35">
      <c r="A1363" t="s">
        <v>1562</v>
      </c>
      <c r="B1363" t="s">
        <v>4879</v>
      </c>
      <c r="C1363" t="s">
        <v>4880</v>
      </c>
      <c r="D1363" s="1">
        <v>44818</v>
      </c>
      <c r="E1363">
        <f t="shared" si="151"/>
        <v>18</v>
      </c>
      <c r="F1363" t="s">
        <v>16</v>
      </c>
      <c r="G1363">
        <v>660</v>
      </c>
      <c r="H1363">
        <f t="shared" si="148"/>
        <v>66</v>
      </c>
      <c r="I1363" t="s">
        <v>7</v>
      </c>
      <c r="J1363" t="s">
        <v>8</v>
      </c>
      <c r="L1363" t="s">
        <v>16</v>
      </c>
      <c r="M1363" t="str">
        <f t="shared" si="149"/>
        <v>F</v>
      </c>
      <c r="N1363" t="s">
        <v>8</v>
      </c>
      <c r="O1363" t="s">
        <v>8</v>
      </c>
      <c r="P1363" t="s">
        <v>11</v>
      </c>
      <c r="Q1363" t="s">
        <v>8</v>
      </c>
      <c r="R1363" t="str">
        <f t="shared" si="152"/>
        <v>U</v>
      </c>
      <c r="S1363" t="s">
        <v>12</v>
      </c>
      <c r="T1363">
        <v>1</v>
      </c>
      <c r="U1363" t="s">
        <v>11</v>
      </c>
      <c r="V1363" t="e">
        <f>VLOOKUP(P1363,'PBT Tag Rates'!$B$5:$E$34,4,FALSE)</f>
        <v>#N/A</v>
      </c>
      <c r="W1363">
        <v>1</v>
      </c>
      <c r="X1363" s="16">
        <f>IFERROR(LOOKUP(H1363,{30,43,48,53,58,63,68,73,78,83,88,93,97},{42,47,52,57,62,67,72,77,82,87,92,99,100}),999)</f>
        <v>67</v>
      </c>
      <c r="Y1363" s="19">
        <f t="shared" si="150"/>
        <v>5.6818181818181825</v>
      </c>
      <c r="Z1363" s="19">
        <f t="shared" si="153"/>
        <v>5.7284090909090919</v>
      </c>
      <c r="AA1363" s="19">
        <f t="shared" si="154"/>
        <v>17.185227272727278</v>
      </c>
      <c r="AB1363" s="19" t="s">
        <v>8887</v>
      </c>
    </row>
    <row r="1364" spans="1:28" x14ac:dyDescent="0.35">
      <c r="A1364" t="s">
        <v>1562</v>
      </c>
      <c r="B1364" t="s">
        <v>4881</v>
      </c>
      <c r="C1364" t="s">
        <v>4882</v>
      </c>
      <c r="D1364" s="1">
        <v>44818</v>
      </c>
      <c r="E1364">
        <f t="shared" si="151"/>
        <v>18</v>
      </c>
      <c r="F1364" t="s">
        <v>6</v>
      </c>
      <c r="G1364">
        <v>720</v>
      </c>
      <c r="H1364">
        <f t="shared" si="148"/>
        <v>72</v>
      </c>
      <c r="I1364" t="s">
        <v>7</v>
      </c>
      <c r="J1364" t="s">
        <v>8</v>
      </c>
      <c r="L1364" t="s">
        <v>6</v>
      </c>
      <c r="M1364" t="str">
        <f t="shared" si="149"/>
        <v>M</v>
      </c>
      <c r="N1364" t="s">
        <v>95</v>
      </c>
      <c r="O1364" t="s">
        <v>2282</v>
      </c>
      <c r="P1364" t="s">
        <v>15</v>
      </c>
      <c r="Q1364">
        <v>4</v>
      </c>
      <c r="R1364">
        <f t="shared" si="152"/>
        <v>2018</v>
      </c>
      <c r="S1364" t="s">
        <v>8</v>
      </c>
      <c r="T1364" t="s">
        <v>8</v>
      </c>
      <c r="U1364" t="s">
        <v>8858</v>
      </c>
      <c r="V1364">
        <f>VLOOKUP(P1364,'PBT Tag Rates'!$B$5:$E$34,4,FALSE)</f>
        <v>0.96828396500000002</v>
      </c>
      <c r="W1364">
        <v>1</v>
      </c>
      <c r="X1364" s="16">
        <f>IFERROR(LOOKUP(H1364,{30,43,48,53,58,63,68,73,78,83,88,93,97},{42,47,52,57,62,67,72,77,82,87,92,99,100}),999)</f>
        <v>72</v>
      </c>
      <c r="Y1364" s="19">
        <f t="shared" si="150"/>
        <v>5.6818181818181825</v>
      </c>
      <c r="Z1364" s="19">
        <f t="shared" si="153"/>
        <v>5.7284090909090919</v>
      </c>
      <c r="AA1364" s="19">
        <f t="shared" si="154"/>
        <v>17.185227272727278</v>
      </c>
      <c r="AB1364" s="19" t="s">
        <v>8887</v>
      </c>
    </row>
    <row r="1365" spans="1:28" x14ac:dyDescent="0.35">
      <c r="A1365" t="s">
        <v>1562</v>
      </c>
      <c r="B1365" t="s">
        <v>4883</v>
      </c>
      <c r="C1365" t="s">
        <v>4884</v>
      </c>
      <c r="D1365" s="1">
        <v>44818</v>
      </c>
      <c r="E1365">
        <f t="shared" si="151"/>
        <v>18</v>
      </c>
      <c r="F1365" t="s">
        <v>6</v>
      </c>
      <c r="G1365">
        <v>730</v>
      </c>
      <c r="H1365">
        <f t="shared" si="148"/>
        <v>73</v>
      </c>
      <c r="I1365" t="s">
        <v>7</v>
      </c>
      <c r="J1365" t="s">
        <v>8</v>
      </c>
      <c r="L1365" t="s">
        <v>6</v>
      </c>
      <c r="M1365" t="str">
        <f t="shared" si="149"/>
        <v>M</v>
      </c>
      <c r="N1365" t="s">
        <v>4885</v>
      </c>
      <c r="O1365" t="s">
        <v>4886</v>
      </c>
      <c r="P1365" t="s">
        <v>702</v>
      </c>
      <c r="Q1365">
        <v>3</v>
      </c>
      <c r="R1365">
        <f t="shared" si="152"/>
        <v>2019</v>
      </c>
      <c r="S1365" t="s">
        <v>8</v>
      </c>
      <c r="T1365" t="s">
        <v>8</v>
      </c>
      <c r="U1365" t="s">
        <v>8975</v>
      </c>
      <c r="V1365">
        <f>VLOOKUP(P1365,'PBT Tag Rates'!$B$5:$E$34,4,FALSE)</f>
        <v>0.99705232300000002</v>
      </c>
      <c r="W1365">
        <v>1</v>
      </c>
      <c r="X1365" s="16">
        <f>IFERROR(LOOKUP(H1365,{30,43,48,53,58,63,68,73,78,83,88,93,97},{42,47,52,57,62,67,72,77,82,87,92,99,100}),999)</f>
        <v>77</v>
      </c>
      <c r="Y1365" s="19">
        <f t="shared" si="150"/>
        <v>5.6818181818181825</v>
      </c>
      <c r="Z1365" s="19">
        <f t="shared" si="153"/>
        <v>5.7284090909090919</v>
      </c>
      <c r="AA1365" s="19">
        <f t="shared" si="154"/>
        <v>17.185227272727278</v>
      </c>
      <c r="AB1365" s="19" t="s">
        <v>8887</v>
      </c>
    </row>
    <row r="1366" spans="1:28" x14ac:dyDescent="0.35">
      <c r="A1366" t="s">
        <v>1562</v>
      </c>
      <c r="B1366" t="s">
        <v>4887</v>
      </c>
      <c r="C1366" t="s">
        <v>4888</v>
      </c>
      <c r="D1366" s="1">
        <v>44818</v>
      </c>
      <c r="E1366">
        <f t="shared" si="151"/>
        <v>18</v>
      </c>
      <c r="F1366" t="s">
        <v>1569</v>
      </c>
      <c r="G1366">
        <v>610</v>
      </c>
      <c r="H1366">
        <f t="shared" si="148"/>
        <v>61</v>
      </c>
      <c r="I1366" t="s">
        <v>7</v>
      </c>
      <c r="J1366" t="s">
        <v>8</v>
      </c>
      <c r="L1366" t="s">
        <v>6</v>
      </c>
      <c r="M1366" t="str">
        <f t="shared" si="149"/>
        <v>M</v>
      </c>
      <c r="N1366" t="s">
        <v>4086</v>
      </c>
      <c r="O1366" t="s">
        <v>4087</v>
      </c>
      <c r="P1366" t="s">
        <v>557</v>
      </c>
      <c r="Q1366">
        <v>3</v>
      </c>
      <c r="R1366">
        <f t="shared" si="152"/>
        <v>2019</v>
      </c>
      <c r="S1366" t="s">
        <v>8</v>
      </c>
      <c r="T1366" t="s">
        <v>8</v>
      </c>
      <c r="U1366" t="s">
        <v>9086</v>
      </c>
      <c r="V1366">
        <f>VLOOKUP(P1366,'PBT Tag Rates'!$B$5:$E$34,4,FALSE)</f>
        <v>0.95971980899999998</v>
      </c>
      <c r="W1366">
        <v>1</v>
      </c>
      <c r="X1366" s="16">
        <f>IFERROR(LOOKUP(H1366,{30,43,48,53,58,63,68,73,78,83,88,93,97},{42,47,52,57,62,67,72,77,82,87,92,99,100}),999)</f>
        <v>62</v>
      </c>
      <c r="Y1366" s="19">
        <f t="shared" si="150"/>
        <v>5.6818181818181825</v>
      </c>
      <c r="Z1366" s="19">
        <f t="shared" si="153"/>
        <v>5.7284090909090919</v>
      </c>
      <c r="AA1366" s="19">
        <f t="shared" si="154"/>
        <v>17.185227272727278</v>
      </c>
      <c r="AB1366" s="19" t="s">
        <v>8887</v>
      </c>
    </row>
    <row r="1367" spans="1:28" x14ac:dyDescent="0.35">
      <c r="A1367" t="s">
        <v>1562</v>
      </c>
      <c r="B1367" t="s">
        <v>4889</v>
      </c>
      <c r="C1367" t="s">
        <v>4890</v>
      </c>
      <c r="D1367" s="1">
        <v>44818</v>
      </c>
      <c r="E1367">
        <f t="shared" si="151"/>
        <v>18</v>
      </c>
      <c r="F1367" t="s">
        <v>1569</v>
      </c>
      <c r="G1367">
        <v>410</v>
      </c>
      <c r="H1367">
        <f t="shared" si="148"/>
        <v>41</v>
      </c>
      <c r="I1367" t="s">
        <v>7</v>
      </c>
      <c r="J1367" t="s">
        <v>8</v>
      </c>
      <c r="L1367" t="s">
        <v>6</v>
      </c>
      <c r="M1367" t="str">
        <f t="shared" si="149"/>
        <v>M</v>
      </c>
      <c r="N1367" t="s">
        <v>4891</v>
      </c>
      <c r="O1367" t="s">
        <v>4892</v>
      </c>
      <c r="P1367" t="s">
        <v>2035</v>
      </c>
      <c r="Q1367">
        <v>2</v>
      </c>
      <c r="R1367">
        <f t="shared" si="152"/>
        <v>2020</v>
      </c>
      <c r="S1367" t="s">
        <v>8</v>
      </c>
      <c r="T1367" t="s">
        <v>8</v>
      </c>
      <c r="U1367" t="s">
        <v>9006</v>
      </c>
      <c r="V1367">
        <f>VLOOKUP(P1367,'PBT Tag Rates'!$B$5:$E$34,4,FALSE)</f>
        <v>0.98961045999999997</v>
      </c>
      <c r="W1367">
        <v>1</v>
      </c>
      <c r="X1367" s="16">
        <f>IFERROR(LOOKUP(H1367,{30,43,48,53,58,63,68,73,78,83,88,93,97},{42,47,52,57,62,67,72,77,82,87,92,99,100}),999)</f>
        <v>42</v>
      </c>
      <c r="Y1367" s="19">
        <f t="shared" si="150"/>
        <v>5.6818181818181825</v>
      </c>
      <c r="Z1367" s="19">
        <f t="shared" si="153"/>
        <v>5.7284090909090919</v>
      </c>
      <c r="AA1367" s="19">
        <f t="shared" si="154"/>
        <v>17.185227272727278</v>
      </c>
      <c r="AB1367" s="19" t="s">
        <v>8886</v>
      </c>
    </row>
    <row r="1368" spans="1:28" x14ac:dyDescent="0.35">
      <c r="A1368" t="s">
        <v>1562</v>
      </c>
      <c r="B1368" t="s">
        <v>4893</v>
      </c>
      <c r="C1368" t="s">
        <v>4894</v>
      </c>
      <c r="D1368" s="1">
        <v>44818</v>
      </c>
      <c r="E1368">
        <f t="shared" si="151"/>
        <v>18</v>
      </c>
      <c r="F1368" t="s">
        <v>1569</v>
      </c>
      <c r="G1368">
        <v>600</v>
      </c>
      <c r="H1368">
        <f t="shared" si="148"/>
        <v>60</v>
      </c>
      <c r="I1368" t="s">
        <v>7</v>
      </c>
      <c r="J1368" t="s">
        <v>8</v>
      </c>
      <c r="L1368" t="s">
        <v>6</v>
      </c>
      <c r="M1368" t="str">
        <f t="shared" si="149"/>
        <v>M</v>
      </c>
      <c r="N1368" t="s">
        <v>586</v>
      </c>
      <c r="O1368" t="s">
        <v>587</v>
      </c>
      <c r="P1368" t="s">
        <v>557</v>
      </c>
      <c r="Q1368">
        <v>3</v>
      </c>
      <c r="R1368">
        <f t="shared" si="152"/>
        <v>2019</v>
      </c>
      <c r="S1368" t="s">
        <v>8</v>
      </c>
      <c r="T1368" t="s">
        <v>8</v>
      </c>
      <c r="U1368" t="s">
        <v>9088</v>
      </c>
      <c r="V1368">
        <f>VLOOKUP(P1368,'PBT Tag Rates'!$B$5:$E$34,4,FALSE)</f>
        <v>0.95971980899999998</v>
      </c>
      <c r="W1368">
        <v>1</v>
      </c>
      <c r="X1368" s="16">
        <f>IFERROR(LOOKUP(H1368,{30,43,48,53,58,63,68,73,78,83,88,93,97},{42,47,52,57,62,67,72,77,82,87,92,99,100}),999)</f>
        <v>62</v>
      </c>
      <c r="Y1368" s="19">
        <f t="shared" si="150"/>
        <v>5.6818181818181825</v>
      </c>
      <c r="Z1368" s="19">
        <f t="shared" si="153"/>
        <v>5.7284090909090919</v>
      </c>
      <c r="AA1368" s="19">
        <f t="shared" si="154"/>
        <v>17.185227272727278</v>
      </c>
      <c r="AB1368" s="19" t="s">
        <v>8887</v>
      </c>
    </row>
    <row r="1369" spans="1:28" x14ac:dyDescent="0.35">
      <c r="A1369" t="s">
        <v>1562</v>
      </c>
      <c r="B1369" t="s">
        <v>4895</v>
      </c>
      <c r="C1369" t="s">
        <v>4896</v>
      </c>
      <c r="D1369" s="1">
        <v>44818</v>
      </c>
      <c r="E1369">
        <f t="shared" si="151"/>
        <v>18</v>
      </c>
      <c r="F1369" t="s">
        <v>1569</v>
      </c>
      <c r="G1369">
        <v>640</v>
      </c>
      <c r="H1369">
        <f t="shared" si="148"/>
        <v>64</v>
      </c>
      <c r="I1369" t="s">
        <v>7</v>
      </c>
      <c r="J1369" t="s">
        <v>8</v>
      </c>
      <c r="L1369" t="s">
        <v>6</v>
      </c>
      <c r="M1369" t="str">
        <f t="shared" si="149"/>
        <v>M</v>
      </c>
      <c r="N1369" t="s">
        <v>1338</v>
      </c>
      <c r="O1369" t="s">
        <v>1339</v>
      </c>
      <c r="P1369" t="s">
        <v>557</v>
      </c>
      <c r="Q1369">
        <v>3</v>
      </c>
      <c r="R1369">
        <f t="shared" si="152"/>
        <v>2019</v>
      </c>
      <c r="S1369" t="s">
        <v>8</v>
      </c>
      <c r="T1369" t="s">
        <v>8</v>
      </c>
      <c r="U1369" t="s">
        <v>9090</v>
      </c>
      <c r="V1369">
        <f>VLOOKUP(P1369,'PBT Tag Rates'!$B$5:$E$34,4,FALSE)</f>
        <v>0.95971980899999998</v>
      </c>
      <c r="W1369">
        <v>1</v>
      </c>
      <c r="X1369" s="16">
        <f>IFERROR(LOOKUP(H1369,{30,43,48,53,58,63,68,73,78,83,88,93,97},{42,47,52,57,62,67,72,77,82,87,92,99,100}),999)</f>
        <v>67</v>
      </c>
      <c r="Y1369" s="19">
        <f t="shared" si="150"/>
        <v>5.6818181818181825</v>
      </c>
      <c r="Z1369" s="19">
        <f t="shared" si="153"/>
        <v>5.7284090909090919</v>
      </c>
      <c r="AA1369" s="19">
        <f t="shared" si="154"/>
        <v>17.185227272727278</v>
      </c>
      <c r="AB1369" s="19" t="s">
        <v>8887</v>
      </c>
    </row>
    <row r="1370" spans="1:28" x14ac:dyDescent="0.35">
      <c r="A1370" t="s">
        <v>1562</v>
      </c>
      <c r="B1370" t="s">
        <v>4897</v>
      </c>
      <c r="C1370" t="s">
        <v>4898</v>
      </c>
      <c r="D1370" s="1">
        <v>44818</v>
      </c>
      <c r="E1370">
        <f t="shared" si="151"/>
        <v>18</v>
      </c>
      <c r="F1370" t="s">
        <v>1569</v>
      </c>
      <c r="G1370">
        <v>590</v>
      </c>
      <c r="H1370">
        <f t="shared" si="148"/>
        <v>59</v>
      </c>
      <c r="I1370" t="s">
        <v>7</v>
      </c>
      <c r="J1370" t="s">
        <v>8</v>
      </c>
      <c r="L1370" t="s">
        <v>6</v>
      </c>
      <c r="M1370" t="str">
        <f t="shared" si="149"/>
        <v>M</v>
      </c>
      <c r="N1370" t="s">
        <v>2440</v>
      </c>
      <c r="O1370" t="s">
        <v>4899</v>
      </c>
      <c r="P1370" t="s">
        <v>557</v>
      </c>
      <c r="Q1370">
        <v>3</v>
      </c>
      <c r="R1370">
        <f t="shared" si="152"/>
        <v>2019</v>
      </c>
      <c r="S1370" t="s">
        <v>8</v>
      </c>
      <c r="T1370" t="s">
        <v>8</v>
      </c>
      <c r="U1370" t="s">
        <v>9006</v>
      </c>
      <c r="V1370">
        <f>VLOOKUP(P1370,'PBT Tag Rates'!$B$5:$E$34,4,FALSE)</f>
        <v>0.95971980899999998</v>
      </c>
      <c r="W1370">
        <v>1</v>
      </c>
      <c r="X1370" s="16">
        <f>IFERROR(LOOKUP(H1370,{30,43,48,53,58,63,68,73,78,83,88,93,97},{42,47,52,57,62,67,72,77,82,87,92,99,100}),999)</f>
        <v>62</v>
      </c>
      <c r="Y1370" s="19">
        <f t="shared" si="150"/>
        <v>5.6818181818181825</v>
      </c>
      <c r="Z1370" s="19">
        <f t="shared" si="153"/>
        <v>5.7284090909090919</v>
      </c>
      <c r="AA1370" s="19">
        <f t="shared" si="154"/>
        <v>17.185227272727278</v>
      </c>
      <c r="AB1370" s="19" t="s">
        <v>8886</v>
      </c>
    </row>
    <row r="1371" spans="1:28" x14ac:dyDescent="0.35">
      <c r="A1371" t="s">
        <v>1562</v>
      </c>
      <c r="B1371" t="s">
        <v>4900</v>
      </c>
      <c r="C1371" t="s">
        <v>4901</v>
      </c>
      <c r="D1371" s="1">
        <v>44818</v>
      </c>
      <c r="E1371">
        <f t="shared" si="151"/>
        <v>18</v>
      </c>
      <c r="F1371" t="s">
        <v>16</v>
      </c>
      <c r="G1371">
        <v>730</v>
      </c>
      <c r="H1371">
        <f t="shared" si="148"/>
        <v>73</v>
      </c>
      <c r="I1371" t="s">
        <v>7</v>
      </c>
      <c r="J1371" t="s">
        <v>8</v>
      </c>
      <c r="L1371" t="s">
        <v>16</v>
      </c>
      <c r="M1371" t="str">
        <f t="shared" si="149"/>
        <v>F</v>
      </c>
      <c r="N1371" t="s">
        <v>2112</v>
      </c>
      <c r="O1371" t="s">
        <v>2113</v>
      </c>
      <c r="P1371" t="s">
        <v>19</v>
      </c>
      <c r="Q1371">
        <v>4</v>
      </c>
      <c r="R1371">
        <f t="shared" si="152"/>
        <v>2018</v>
      </c>
      <c r="S1371" t="s">
        <v>8</v>
      </c>
      <c r="T1371" t="s">
        <v>8</v>
      </c>
      <c r="U1371" t="s">
        <v>8875</v>
      </c>
      <c r="V1371">
        <f>VLOOKUP(P1371,'PBT Tag Rates'!$B$5:$E$34,4,FALSE)</f>
        <v>0.80551598400000002</v>
      </c>
      <c r="W1371">
        <v>1</v>
      </c>
      <c r="X1371" s="16">
        <f>IFERROR(LOOKUP(H1371,{30,43,48,53,58,63,68,73,78,83,88,93,97},{42,47,52,57,62,67,72,77,82,87,92,99,100}),999)</f>
        <v>77</v>
      </c>
      <c r="Y1371" s="19">
        <f t="shared" si="150"/>
        <v>5.6818181818181825</v>
      </c>
      <c r="Z1371" s="19">
        <f t="shared" si="153"/>
        <v>5.7284090909090919</v>
      </c>
      <c r="AA1371" s="19">
        <f t="shared" si="154"/>
        <v>17.185227272727278</v>
      </c>
      <c r="AB1371" s="19" t="s">
        <v>8886</v>
      </c>
    </row>
    <row r="1372" spans="1:28" x14ac:dyDescent="0.35">
      <c r="A1372" t="s">
        <v>1562</v>
      </c>
      <c r="B1372" t="s">
        <v>4902</v>
      </c>
      <c r="C1372" t="s">
        <v>4903</v>
      </c>
      <c r="D1372" s="1">
        <v>44818</v>
      </c>
      <c r="E1372">
        <f t="shared" si="151"/>
        <v>18</v>
      </c>
      <c r="F1372" t="s">
        <v>16</v>
      </c>
      <c r="G1372">
        <v>680</v>
      </c>
      <c r="H1372">
        <f t="shared" si="148"/>
        <v>68</v>
      </c>
      <c r="I1372" t="s">
        <v>7</v>
      </c>
      <c r="J1372" t="s">
        <v>8</v>
      </c>
      <c r="L1372" t="s">
        <v>16</v>
      </c>
      <c r="M1372" t="str">
        <f t="shared" si="149"/>
        <v>F</v>
      </c>
      <c r="N1372" t="s">
        <v>8</v>
      </c>
      <c r="O1372" t="s">
        <v>8</v>
      </c>
      <c r="P1372" t="s">
        <v>11</v>
      </c>
      <c r="Q1372" t="s">
        <v>8</v>
      </c>
      <c r="R1372" t="str">
        <f t="shared" si="152"/>
        <v>U</v>
      </c>
      <c r="S1372" t="s">
        <v>12</v>
      </c>
      <c r="T1372">
        <v>0.999999999999996</v>
      </c>
      <c r="U1372" t="s">
        <v>11</v>
      </c>
      <c r="V1372" t="e">
        <f>VLOOKUP(P1372,'PBT Tag Rates'!$B$5:$E$34,4,FALSE)</f>
        <v>#N/A</v>
      </c>
      <c r="W1372">
        <v>1</v>
      </c>
      <c r="X1372" s="16">
        <f>IFERROR(LOOKUP(H1372,{30,43,48,53,58,63,68,73,78,83,88,93,97},{42,47,52,57,62,67,72,77,82,87,92,99,100}),999)</f>
        <v>72</v>
      </c>
      <c r="Y1372" s="19">
        <f t="shared" si="150"/>
        <v>5.6818181818181825</v>
      </c>
      <c r="Z1372" s="19">
        <f t="shared" si="153"/>
        <v>5.7284090909090919</v>
      </c>
      <c r="AA1372" s="19">
        <f t="shared" si="154"/>
        <v>17.185227272727278</v>
      </c>
      <c r="AB1372" s="19" t="s">
        <v>8887</v>
      </c>
    </row>
    <row r="1373" spans="1:28" x14ac:dyDescent="0.35">
      <c r="A1373" t="s">
        <v>1562</v>
      </c>
      <c r="B1373" t="s">
        <v>4904</v>
      </c>
      <c r="C1373" t="s">
        <v>4905</v>
      </c>
      <c r="D1373" s="1">
        <v>44818</v>
      </c>
      <c r="E1373">
        <f t="shared" si="151"/>
        <v>18</v>
      </c>
      <c r="F1373" t="s">
        <v>1569</v>
      </c>
      <c r="G1373">
        <v>530</v>
      </c>
      <c r="H1373">
        <f t="shared" si="148"/>
        <v>53</v>
      </c>
      <c r="I1373" t="s">
        <v>9</v>
      </c>
      <c r="J1373">
        <v>1</v>
      </c>
      <c r="L1373" t="s">
        <v>6</v>
      </c>
      <c r="M1373" t="str">
        <f t="shared" si="149"/>
        <v>M</v>
      </c>
      <c r="N1373" t="s">
        <v>3215</v>
      </c>
      <c r="O1373" t="s">
        <v>4906</v>
      </c>
      <c r="P1373" t="s">
        <v>557</v>
      </c>
      <c r="Q1373">
        <v>3</v>
      </c>
      <c r="R1373">
        <f t="shared" si="152"/>
        <v>2019</v>
      </c>
      <c r="S1373" t="s">
        <v>8</v>
      </c>
      <c r="T1373" t="s">
        <v>8</v>
      </c>
      <c r="U1373" t="s">
        <v>9086</v>
      </c>
      <c r="V1373">
        <f>VLOOKUP(P1373,'PBT Tag Rates'!$B$5:$E$34,4,FALSE)</f>
        <v>0.95971980899999998</v>
      </c>
      <c r="W1373">
        <v>1</v>
      </c>
      <c r="X1373" s="16">
        <f>IFERROR(LOOKUP(H1373,{30,43,48,53,58,63,68,73,78,83,88,93,97},{42,47,52,57,62,67,72,77,82,87,92,99,100}),999)</f>
        <v>57</v>
      </c>
      <c r="Y1373" s="19">
        <f t="shared" si="150"/>
        <v>5.6818181818181825</v>
      </c>
      <c r="Z1373" s="19">
        <f t="shared" si="153"/>
        <v>5.7284090909090919</v>
      </c>
      <c r="AA1373" s="19">
        <f t="shared" si="154"/>
        <v>17.185227272727278</v>
      </c>
      <c r="AB1373" s="19" t="s">
        <v>8887</v>
      </c>
    </row>
    <row r="1374" spans="1:28" x14ac:dyDescent="0.35">
      <c r="A1374" t="s">
        <v>1562</v>
      </c>
      <c r="B1374" t="s">
        <v>4907</v>
      </c>
      <c r="C1374" t="s">
        <v>4908</v>
      </c>
      <c r="D1374" s="1">
        <v>44818</v>
      </c>
      <c r="E1374">
        <f t="shared" si="151"/>
        <v>18</v>
      </c>
      <c r="F1374" t="s">
        <v>1569</v>
      </c>
      <c r="G1374">
        <v>430</v>
      </c>
      <c r="H1374">
        <f t="shared" si="148"/>
        <v>43</v>
      </c>
      <c r="I1374" t="s">
        <v>9</v>
      </c>
      <c r="J1374">
        <v>1</v>
      </c>
      <c r="L1374" t="s">
        <v>6</v>
      </c>
      <c r="M1374" t="str">
        <f t="shared" si="149"/>
        <v>M</v>
      </c>
      <c r="N1374" t="s">
        <v>4909</v>
      </c>
      <c r="O1374" t="s">
        <v>4910</v>
      </c>
      <c r="P1374" t="s">
        <v>2035</v>
      </c>
      <c r="Q1374">
        <v>2</v>
      </c>
      <c r="R1374">
        <f t="shared" si="152"/>
        <v>2020</v>
      </c>
      <c r="S1374" t="s">
        <v>8</v>
      </c>
      <c r="T1374" t="s">
        <v>8</v>
      </c>
      <c r="U1374" t="s">
        <v>9088</v>
      </c>
      <c r="V1374">
        <f>VLOOKUP(P1374,'PBT Tag Rates'!$B$5:$E$34,4,FALSE)</f>
        <v>0.98961045999999997</v>
      </c>
      <c r="W1374">
        <v>1</v>
      </c>
      <c r="X1374" s="16">
        <f>IFERROR(LOOKUP(H1374,{30,43,48,53,58,63,68,73,78,83,88,93,97},{42,47,52,57,62,67,72,77,82,87,92,99,100}),999)</f>
        <v>47</v>
      </c>
      <c r="Y1374" s="19">
        <f t="shared" si="150"/>
        <v>5.6818181818181825</v>
      </c>
      <c r="Z1374" s="19">
        <f t="shared" si="153"/>
        <v>5.7284090909090919</v>
      </c>
      <c r="AA1374" s="19">
        <f t="shared" si="154"/>
        <v>17.185227272727278</v>
      </c>
      <c r="AB1374" s="19" t="s">
        <v>8887</v>
      </c>
    </row>
    <row r="1375" spans="1:28" x14ac:dyDescent="0.35">
      <c r="A1375" t="s">
        <v>1562</v>
      </c>
      <c r="B1375" t="s">
        <v>4911</v>
      </c>
      <c r="C1375" t="s">
        <v>4912</v>
      </c>
      <c r="D1375" s="1">
        <v>44818</v>
      </c>
      <c r="E1375">
        <f t="shared" si="151"/>
        <v>18</v>
      </c>
      <c r="F1375" t="s">
        <v>1569</v>
      </c>
      <c r="G1375">
        <v>650</v>
      </c>
      <c r="H1375">
        <f t="shared" si="148"/>
        <v>65</v>
      </c>
      <c r="I1375" t="s">
        <v>7</v>
      </c>
      <c r="J1375" t="s">
        <v>8</v>
      </c>
      <c r="L1375" t="s">
        <v>6</v>
      </c>
      <c r="M1375" t="str">
        <f t="shared" si="149"/>
        <v>M</v>
      </c>
      <c r="N1375" t="s">
        <v>4913</v>
      </c>
      <c r="O1375" t="s">
        <v>4914</v>
      </c>
      <c r="P1375" t="s">
        <v>557</v>
      </c>
      <c r="Q1375">
        <v>3</v>
      </c>
      <c r="R1375">
        <f t="shared" si="152"/>
        <v>2019</v>
      </c>
      <c r="S1375" t="s">
        <v>8</v>
      </c>
      <c r="T1375" t="s">
        <v>8</v>
      </c>
      <c r="U1375" t="s">
        <v>9090</v>
      </c>
      <c r="V1375">
        <f>VLOOKUP(P1375,'PBT Tag Rates'!$B$5:$E$34,4,FALSE)</f>
        <v>0.95971980899999998</v>
      </c>
      <c r="W1375">
        <v>1</v>
      </c>
      <c r="X1375" s="16">
        <f>IFERROR(LOOKUP(H1375,{30,43,48,53,58,63,68,73,78,83,88,93,97},{42,47,52,57,62,67,72,77,82,87,92,99,100}),999)</f>
        <v>67</v>
      </c>
      <c r="Y1375" s="19">
        <f t="shared" si="150"/>
        <v>5.6818181818181825</v>
      </c>
      <c r="Z1375" s="19">
        <f t="shared" si="153"/>
        <v>5.7284090909090919</v>
      </c>
      <c r="AA1375" s="19">
        <f t="shared" si="154"/>
        <v>17.185227272727278</v>
      </c>
      <c r="AB1375" s="19" t="s">
        <v>8887</v>
      </c>
    </row>
    <row r="1376" spans="1:28" x14ac:dyDescent="0.35">
      <c r="A1376" t="s">
        <v>1562</v>
      </c>
      <c r="B1376" t="s">
        <v>4915</v>
      </c>
      <c r="C1376" t="s">
        <v>4916</v>
      </c>
      <c r="D1376" s="1">
        <v>44818</v>
      </c>
      <c r="E1376">
        <f t="shared" si="151"/>
        <v>18</v>
      </c>
      <c r="F1376" t="s">
        <v>16</v>
      </c>
      <c r="G1376">
        <v>640</v>
      </c>
      <c r="H1376">
        <f t="shared" si="148"/>
        <v>64</v>
      </c>
      <c r="I1376" t="s">
        <v>7</v>
      </c>
      <c r="J1376" t="s">
        <v>8</v>
      </c>
      <c r="L1376" t="s">
        <v>16</v>
      </c>
      <c r="M1376" t="str">
        <f t="shared" si="149"/>
        <v>F</v>
      </c>
      <c r="N1376" t="s">
        <v>1973</v>
      </c>
      <c r="O1376" t="s">
        <v>1974</v>
      </c>
      <c r="P1376" t="s">
        <v>557</v>
      </c>
      <c r="Q1376">
        <v>3</v>
      </c>
      <c r="R1376">
        <f t="shared" si="152"/>
        <v>2019</v>
      </c>
      <c r="S1376" t="s">
        <v>8</v>
      </c>
      <c r="T1376" t="s">
        <v>8</v>
      </c>
      <c r="U1376" t="s">
        <v>9088</v>
      </c>
      <c r="V1376">
        <f>VLOOKUP(P1376,'PBT Tag Rates'!$B$5:$E$34,4,FALSE)</f>
        <v>0.95971980899999998</v>
      </c>
      <c r="W1376">
        <v>1</v>
      </c>
      <c r="X1376" s="16">
        <f>IFERROR(LOOKUP(H1376,{30,43,48,53,58,63,68,73,78,83,88,93,97},{42,47,52,57,62,67,72,77,82,87,92,99,100}),999)</f>
        <v>67</v>
      </c>
      <c r="Y1376" s="19">
        <f t="shared" si="150"/>
        <v>5.6818181818181825</v>
      </c>
      <c r="Z1376" s="19">
        <f t="shared" si="153"/>
        <v>5.7284090909090919</v>
      </c>
      <c r="AA1376" s="19">
        <f t="shared" si="154"/>
        <v>17.185227272727278</v>
      </c>
      <c r="AB1376" s="19" t="s">
        <v>8887</v>
      </c>
    </row>
    <row r="1377" spans="1:28" x14ac:dyDescent="0.35">
      <c r="A1377" t="s">
        <v>1562</v>
      </c>
      <c r="B1377" t="s">
        <v>4917</v>
      </c>
      <c r="C1377" t="s">
        <v>4918</v>
      </c>
      <c r="D1377" s="1">
        <v>44818</v>
      </c>
      <c r="E1377">
        <f t="shared" si="151"/>
        <v>18</v>
      </c>
      <c r="F1377" t="s">
        <v>1569</v>
      </c>
      <c r="G1377">
        <v>590</v>
      </c>
      <c r="H1377">
        <f t="shared" si="148"/>
        <v>59</v>
      </c>
      <c r="I1377" t="s">
        <v>7</v>
      </c>
      <c r="J1377" t="s">
        <v>8</v>
      </c>
      <c r="L1377" t="s">
        <v>6</v>
      </c>
      <c r="M1377" t="str">
        <f t="shared" si="149"/>
        <v>M</v>
      </c>
      <c r="N1377" t="s">
        <v>8</v>
      </c>
      <c r="O1377" t="s">
        <v>8</v>
      </c>
      <c r="P1377" t="s">
        <v>11</v>
      </c>
      <c r="Q1377" t="s">
        <v>8</v>
      </c>
      <c r="R1377" t="str">
        <f t="shared" si="152"/>
        <v>U</v>
      </c>
      <c r="S1377" t="s">
        <v>12</v>
      </c>
      <c r="T1377">
        <v>1</v>
      </c>
      <c r="U1377" t="s">
        <v>11</v>
      </c>
      <c r="V1377" t="e">
        <f>VLOOKUP(P1377,'PBT Tag Rates'!$B$5:$E$34,4,FALSE)</f>
        <v>#N/A</v>
      </c>
      <c r="W1377">
        <v>1</v>
      </c>
      <c r="X1377" s="16">
        <f>IFERROR(LOOKUP(H1377,{30,43,48,53,58,63,68,73,78,83,88,93,97},{42,47,52,57,62,67,72,77,82,87,92,99,100}),999)</f>
        <v>62</v>
      </c>
      <c r="Y1377" s="19">
        <f t="shared" si="150"/>
        <v>5.6818181818181825</v>
      </c>
      <c r="Z1377" s="19">
        <f t="shared" si="153"/>
        <v>5.7284090909090919</v>
      </c>
      <c r="AA1377" s="19">
        <f t="shared" si="154"/>
        <v>17.185227272727278</v>
      </c>
      <c r="AB1377" s="19" t="s">
        <v>8887</v>
      </c>
    </row>
    <row r="1378" spans="1:28" x14ac:dyDescent="0.35">
      <c r="A1378" t="s">
        <v>1562</v>
      </c>
      <c r="B1378" t="s">
        <v>4919</v>
      </c>
      <c r="C1378" t="s">
        <v>4920</v>
      </c>
      <c r="D1378" s="1">
        <v>44819</v>
      </c>
      <c r="E1378">
        <f t="shared" si="151"/>
        <v>18</v>
      </c>
      <c r="F1378" t="s">
        <v>1569</v>
      </c>
      <c r="G1378">
        <v>550</v>
      </c>
      <c r="H1378">
        <f t="shared" si="148"/>
        <v>55</v>
      </c>
      <c r="I1378" t="s">
        <v>9</v>
      </c>
      <c r="J1378">
        <v>1</v>
      </c>
      <c r="L1378" t="s">
        <v>6</v>
      </c>
      <c r="M1378" t="str">
        <f t="shared" si="149"/>
        <v>M</v>
      </c>
      <c r="N1378" t="s">
        <v>1604</v>
      </c>
      <c r="O1378" t="s">
        <v>2009</v>
      </c>
      <c r="P1378" t="s">
        <v>557</v>
      </c>
      <c r="Q1378">
        <v>3</v>
      </c>
      <c r="R1378">
        <f t="shared" si="152"/>
        <v>2019</v>
      </c>
      <c r="S1378" t="s">
        <v>8</v>
      </c>
      <c r="T1378" t="s">
        <v>8</v>
      </c>
      <c r="U1378" t="s">
        <v>9088</v>
      </c>
      <c r="V1378">
        <f>VLOOKUP(P1378,'PBT Tag Rates'!$B$5:$E$34,4,FALSE)</f>
        <v>0.95971980899999998</v>
      </c>
      <c r="W1378">
        <v>1</v>
      </c>
      <c r="X1378" s="16">
        <f>IFERROR(LOOKUP(H1378,{30,43,48,53,58,63,68,73,78,83,88,93,97},{42,47,52,57,62,67,72,77,82,87,92,99,100}),999)</f>
        <v>57</v>
      </c>
      <c r="Y1378" s="19">
        <f t="shared" si="150"/>
        <v>5.6818181818181825</v>
      </c>
      <c r="Z1378" s="19">
        <f t="shared" si="153"/>
        <v>5.7284090909090919</v>
      </c>
      <c r="AA1378" s="19">
        <f t="shared" si="154"/>
        <v>17.185227272727278</v>
      </c>
      <c r="AB1378" s="19" t="s">
        <v>8887</v>
      </c>
    </row>
    <row r="1379" spans="1:28" x14ac:dyDescent="0.35">
      <c r="A1379" t="s">
        <v>1562</v>
      </c>
      <c r="B1379" t="s">
        <v>4921</v>
      </c>
      <c r="C1379" t="s">
        <v>4922</v>
      </c>
      <c r="D1379" s="1">
        <v>44819</v>
      </c>
      <c r="E1379">
        <f t="shared" si="151"/>
        <v>18</v>
      </c>
      <c r="F1379" t="s">
        <v>1569</v>
      </c>
      <c r="G1379">
        <v>680</v>
      </c>
      <c r="H1379">
        <f t="shared" si="148"/>
        <v>68</v>
      </c>
      <c r="I1379" t="s">
        <v>7</v>
      </c>
      <c r="J1379" t="s">
        <v>8</v>
      </c>
      <c r="L1379" t="s">
        <v>6</v>
      </c>
      <c r="M1379" t="str">
        <f t="shared" si="149"/>
        <v>M</v>
      </c>
      <c r="N1379" t="s">
        <v>3028</v>
      </c>
      <c r="O1379" t="s">
        <v>3029</v>
      </c>
      <c r="P1379" t="s">
        <v>557</v>
      </c>
      <c r="Q1379">
        <v>3</v>
      </c>
      <c r="R1379">
        <f t="shared" si="152"/>
        <v>2019</v>
      </c>
      <c r="S1379" t="s">
        <v>8</v>
      </c>
      <c r="T1379" t="s">
        <v>8</v>
      </c>
      <c r="U1379" t="s">
        <v>9088</v>
      </c>
      <c r="V1379">
        <f>VLOOKUP(P1379,'PBT Tag Rates'!$B$5:$E$34,4,FALSE)</f>
        <v>0.95971980899999998</v>
      </c>
      <c r="W1379">
        <v>1</v>
      </c>
      <c r="X1379" s="16">
        <f>IFERROR(LOOKUP(H1379,{30,43,48,53,58,63,68,73,78,83,88,93,97},{42,47,52,57,62,67,72,77,82,87,92,99,100}),999)</f>
        <v>72</v>
      </c>
      <c r="Y1379" s="19">
        <f t="shared" si="150"/>
        <v>5.6818181818181825</v>
      </c>
      <c r="Z1379" s="19">
        <f t="shared" si="153"/>
        <v>5.7284090909090919</v>
      </c>
      <c r="AA1379" s="19">
        <f t="shared" si="154"/>
        <v>17.185227272727278</v>
      </c>
      <c r="AB1379" s="19" t="s">
        <v>8887</v>
      </c>
    </row>
    <row r="1380" spans="1:28" x14ac:dyDescent="0.35">
      <c r="A1380" t="s">
        <v>1562</v>
      </c>
      <c r="B1380" t="s">
        <v>4923</v>
      </c>
      <c r="C1380" t="s">
        <v>4924</v>
      </c>
      <c r="D1380" s="1">
        <v>44819</v>
      </c>
      <c r="E1380">
        <f t="shared" si="151"/>
        <v>18</v>
      </c>
      <c r="F1380" t="s">
        <v>1569</v>
      </c>
      <c r="G1380">
        <v>650</v>
      </c>
      <c r="H1380">
        <f t="shared" si="148"/>
        <v>65</v>
      </c>
      <c r="I1380" t="s">
        <v>7</v>
      </c>
      <c r="J1380" t="s">
        <v>8</v>
      </c>
      <c r="L1380" t="s">
        <v>6</v>
      </c>
      <c r="M1380" t="str">
        <f t="shared" si="149"/>
        <v>M</v>
      </c>
      <c r="N1380" t="s">
        <v>4925</v>
      </c>
      <c r="O1380" t="s">
        <v>4926</v>
      </c>
      <c r="P1380" t="s">
        <v>557</v>
      </c>
      <c r="Q1380">
        <v>3</v>
      </c>
      <c r="R1380">
        <f t="shared" si="152"/>
        <v>2019</v>
      </c>
      <c r="S1380" t="s">
        <v>8</v>
      </c>
      <c r="T1380" t="s">
        <v>8</v>
      </c>
      <c r="U1380" t="s">
        <v>9088</v>
      </c>
      <c r="V1380">
        <f>VLOOKUP(P1380,'PBT Tag Rates'!$B$5:$E$34,4,FALSE)</f>
        <v>0.95971980899999998</v>
      </c>
      <c r="W1380">
        <v>1</v>
      </c>
      <c r="X1380" s="16">
        <f>IFERROR(LOOKUP(H1380,{30,43,48,53,58,63,68,73,78,83,88,93,97},{42,47,52,57,62,67,72,77,82,87,92,99,100}),999)</f>
        <v>67</v>
      </c>
      <c r="Y1380" s="19">
        <f t="shared" si="150"/>
        <v>5.6818181818181825</v>
      </c>
      <c r="Z1380" s="19">
        <f t="shared" si="153"/>
        <v>5.7284090909090919</v>
      </c>
      <c r="AA1380" s="19">
        <f t="shared" si="154"/>
        <v>17.185227272727278</v>
      </c>
      <c r="AB1380" s="19" t="s">
        <v>8887</v>
      </c>
    </row>
    <row r="1381" spans="1:28" x14ac:dyDescent="0.35">
      <c r="A1381" t="s">
        <v>1562</v>
      </c>
      <c r="B1381" t="s">
        <v>4927</v>
      </c>
      <c r="C1381" t="s">
        <v>4928</v>
      </c>
      <c r="D1381" s="1">
        <v>44819</v>
      </c>
      <c r="E1381">
        <f t="shared" si="151"/>
        <v>18</v>
      </c>
      <c r="F1381" t="s">
        <v>16</v>
      </c>
      <c r="G1381">
        <v>680</v>
      </c>
      <c r="H1381">
        <f t="shared" si="148"/>
        <v>68</v>
      </c>
      <c r="I1381" t="s">
        <v>9</v>
      </c>
      <c r="J1381">
        <v>1</v>
      </c>
      <c r="L1381" t="s">
        <v>6</v>
      </c>
      <c r="M1381" t="str">
        <f t="shared" si="149"/>
        <v>M</v>
      </c>
      <c r="N1381" t="s">
        <v>3737</v>
      </c>
      <c r="O1381" t="s">
        <v>3738</v>
      </c>
      <c r="P1381" t="s">
        <v>557</v>
      </c>
      <c r="Q1381">
        <v>3</v>
      </c>
      <c r="R1381">
        <f t="shared" si="152"/>
        <v>2019</v>
      </c>
      <c r="S1381" t="s">
        <v>8</v>
      </c>
      <c r="T1381" t="s">
        <v>8</v>
      </c>
      <c r="U1381" t="s">
        <v>9084</v>
      </c>
      <c r="V1381">
        <f>VLOOKUP(P1381,'PBT Tag Rates'!$B$5:$E$34,4,FALSE)</f>
        <v>0.95971980899999998</v>
      </c>
      <c r="W1381">
        <v>1</v>
      </c>
      <c r="X1381" s="16">
        <f>IFERROR(LOOKUP(H1381,{30,43,48,53,58,63,68,73,78,83,88,93,97},{42,47,52,57,62,67,72,77,82,87,92,99,100}),999)</f>
        <v>72</v>
      </c>
      <c r="Y1381" s="19">
        <f t="shared" si="150"/>
        <v>5.6818181818181825</v>
      </c>
      <c r="Z1381" s="19">
        <f t="shared" si="153"/>
        <v>5.7284090909090919</v>
      </c>
      <c r="AA1381" s="19">
        <f t="shared" si="154"/>
        <v>17.185227272727278</v>
      </c>
      <c r="AB1381" s="19" t="s">
        <v>8887</v>
      </c>
    </row>
    <row r="1382" spans="1:28" x14ac:dyDescent="0.35">
      <c r="A1382" t="s">
        <v>1562</v>
      </c>
      <c r="B1382" t="s">
        <v>4929</v>
      </c>
      <c r="C1382" t="s">
        <v>4930</v>
      </c>
      <c r="D1382" s="1">
        <v>44819</v>
      </c>
      <c r="E1382">
        <f t="shared" si="151"/>
        <v>18</v>
      </c>
      <c r="F1382" t="s">
        <v>1569</v>
      </c>
      <c r="G1382">
        <v>630</v>
      </c>
      <c r="H1382">
        <f t="shared" si="148"/>
        <v>63</v>
      </c>
      <c r="I1382" t="s">
        <v>9</v>
      </c>
      <c r="J1382">
        <v>1</v>
      </c>
      <c r="L1382" t="s">
        <v>6</v>
      </c>
      <c r="M1382" t="str">
        <f t="shared" si="149"/>
        <v>M</v>
      </c>
      <c r="N1382" t="s">
        <v>3584</v>
      </c>
      <c r="O1382" t="s">
        <v>3585</v>
      </c>
      <c r="P1382" t="s">
        <v>557</v>
      </c>
      <c r="Q1382">
        <v>3</v>
      </c>
      <c r="R1382">
        <f t="shared" si="152"/>
        <v>2019</v>
      </c>
      <c r="S1382" t="s">
        <v>8</v>
      </c>
      <c r="T1382" t="s">
        <v>8</v>
      </c>
      <c r="U1382" t="s">
        <v>9084</v>
      </c>
      <c r="V1382">
        <f>VLOOKUP(P1382,'PBT Tag Rates'!$B$5:$E$34,4,FALSE)</f>
        <v>0.95971980899999998</v>
      </c>
      <c r="W1382">
        <v>1</v>
      </c>
      <c r="X1382" s="16">
        <f>IFERROR(LOOKUP(H1382,{30,43,48,53,58,63,68,73,78,83,88,93,97},{42,47,52,57,62,67,72,77,82,87,92,99,100}),999)</f>
        <v>67</v>
      </c>
      <c r="Y1382" s="19">
        <f t="shared" si="150"/>
        <v>5.6818181818181825</v>
      </c>
      <c r="Z1382" s="19">
        <f t="shared" si="153"/>
        <v>5.7284090909090919</v>
      </c>
      <c r="AA1382" s="19">
        <f t="shared" si="154"/>
        <v>17.185227272727278</v>
      </c>
      <c r="AB1382" s="19" t="s">
        <v>8887</v>
      </c>
    </row>
    <row r="1383" spans="1:28" x14ac:dyDescent="0.35">
      <c r="A1383" t="s">
        <v>1562</v>
      </c>
      <c r="B1383" t="s">
        <v>4931</v>
      </c>
      <c r="C1383" t="s">
        <v>4932</v>
      </c>
      <c r="D1383" s="1">
        <v>44819</v>
      </c>
      <c r="E1383">
        <f t="shared" si="151"/>
        <v>18</v>
      </c>
      <c r="F1383" t="s">
        <v>16</v>
      </c>
      <c r="G1383">
        <v>640</v>
      </c>
      <c r="H1383">
        <f t="shared" si="148"/>
        <v>64</v>
      </c>
      <c r="I1383" t="s">
        <v>9</v>
      </c>
      <c r="J1383">
        <v>1</v>
      </c>
      <c r="L1383" t="s">
        <v>16</v>
      </c>
      <c r="M1383" t="str">
        <f t="shared" si="149"/>
        <v>F</v>
      </c>
      <c r="N1383" t="s">
        <v>2289</v>
      </c>
      <c r="O1383" t="s">
        <v>4175</v>
      </c>
      <c r="P1383" t="s">
        <v>557</v>
      </c>
      <c r="Q1383">
        <v>3</v>
      </c>
      <c r="R1383">
        <f t="shared" si="152"/>
        <v>2019</v>
      </c>
      <c r="S1383" t="s">
        <v>8</v>
      </c>
      <c r="T1383" t="s">
        <v>8</v>
      </c>
      <c r="U1383" t="s">
        <v>9086</v>
      </c>
      <c r="V1383">
        <f>VLOOKUP(P1383,'PBT Tag Rates'!$B$5:$E$34,4,FALSE)</f>
        <v>0.95971980899999998</v>
      </c>
      <c r="W1383">
        <v>1</v>
      </c>
      <c r="X1383" s="16">
        <f>IFERROR(LOOKUP(H1383,{30,43,48,53,58,63,68,73,78,83,88,93,97},{42,47,52,57,62,67,72,77,82,87,92,99,100}),999)</f>
        <v>67</v>
      </c>
      <c r="Y1383" s="19">
        <f t="shared" si="150"/>
        <v>5.6818181818181825</v>
      </c>
      <c r="Z1383" s="19">
        <f t="shared" si="153"/>
        <v>5.7284090909090919</v>
      </c>
      <c r="AA1383" s="19">
        <f t="shared" si="154"/>
        <v>17.185227272727278</v>
      </c>
      <c r="AB1383" s="19" t="s">
        <v>8887</v>
      </c>
    </row>
    <row r="1384" spans="1:28" x14ac:dyDescent="0.35">
      <c r="A1384" t="s">
        <v>1562</v>
      </c>
      <c r="B1384" t="s">
        <v>4933</v>
      </c>
      <c r="C1384" t="s">
        <v>4934</v>
      </c>
      <c r="D1384" s="1">
        <v>44819</v>
      </c>
      <c r="E1384">
        <f t="shared" si="151"/>
        <v>18</v>
      </c>
      <c r="F1384" t="s">
        <v>6</v>
      </c>
      <c r="G1384">
        <v>790</v>
      </c>
      <c r="H1384">
        <f t="shared" si="148"/>
        <v>79</v>
      </c>
      <c r="I1384" t="s">
        <v>7</v>
      </c>
      <c r="J1384" t="s">
        <v>8</v>
      </c>
      <c r="L1384" t="s">
        <v>6</v>
      </c>
      <c r="M1384" t="str">
        <f t="shared" si="149"/>
        <v>M</v>
      </c>
      <c r="N1384" t="s">
        <v>746</v>
      </c>
      <c r="O1384" t="s">
        <v>827</v>
      </c>
      <c r="P1384" t="s">
        <v>557</v>
      </c>
      <c r="Q1384">
        <v>3</v>
      </c>
      <c r="R1384">
        <f t="shared" si="152"/>
        <v>2019</v>
      </c>
      <c r="S1384" t="s">
        <v>8</v>
      </c>
      <c r="T1384" t="s">
        <v>8</v>
      </c>
      <c r="U1384" t="s">
        <v>9090</v>
      </c>
      <c r="V1384">
        <f>VLOOKUP(P1384,'PBT Tag Rates'!$B$5:$E$34,4,FALSE)</f>
        <v>0.95971980899999998</v>
      </c>
      <c r="W1384">
        <v>1</v>
      </c>
      <c r="X1384" s="16">
        <f>IFERROR(LOOKUP(H1384,{30,43,48,53,58,63,68,73,78,83,88,93,97},{42,47,52,57,62,67,72,77,82,87,92,99,100}),999)</f>
        <v>82</v>
      </c>
      <c r="Y1384" s="19">
        <f t="shared" si="150"/>
        <v>5.6818181818181825</v>
      </c>
      <c r="Z1384" s="19">
        <f t="shared" si="153"/>
        <v>5.7284090909090919</v>
      </c>
      <c r="AA1384" s="19">
        <f t="shared" si="154"/>
        <v>17.185227272727278</v>
      </c>
      <c r="AB1384" s="19" t="s">
        <v>8887</v>
      </c>
    </row>
    <row r="1385" spans="1:28" x14ac:dyDescent="0.35">
      <c r="A1385" t="s">
        <v>1562</v>
      </c>
      <c r="B1385" t="s">
        <v>4935</v>
      </c>
      <c r="C1385" t="s">
        <v>4936</v>
      </c>
      <c r="D1385" s="1">
        <v>44819</v>
      </c>
      <c r="E1385">
        <f t="shared" si="151"/>
        <v>18</v>
      </c>
      <c r="F1385" t="s">
        <v>1569</v>
      </c>
      <c r="G1385">
        <v>680</v>
      </c>
      <c r="H1385">
        <f t="shared" si="148"/>
        <v>68</v>
      </c>
      <c r="I1385" t="s">
        <v>7</v>
      </c>
      <c r="J1385" t="s">
        <v>8</v>
      </c>
      <c r="L1385" t="s">
        <v>6</v>
      </c>
      <c r="M1385" t="str">
        <f t="shared" si="149"/>
        <v>M</v>
      </c>
      <c r="N1385" t="s">
        <v>4454</v>
      </c>
      <c r="O1385" t="s">
        <v>4455</v>
      </c>
      <c r="P1385" t="s">
        <v>557</v>
      </c>
      <c r="Q1385">
        <v>3</v>
      </c>
      <c r="R1385">
        <f t="shared" si="152"/>
        <v>2019</v>
      </c>
      <c r="S1385" t="s">
        <v>8</v>
      </c>
      <c r="T1385" t="s">
        <v>8</v>
      </c>
      <c r="U1385" t="s">
        <v>9090</v>
      </c>
      <c r="V1385">
        <f>VLOOKUP(P1385,'PBT Tag Rates'!$B$5:$E$34,4,FALSE)</f>
        <v>0.95971980899999998</v>
      </c>
      <c r="W1385">
        <v>1</v>
      </c>
      <c r="X1385" s="16">
        <f>IFERROR(LOOKUP(H1385,{30,43,48,53,58,63,68,73,78,83,88,93,97},{42,47,52,57,62,67,72,77,82,87,92,99,100}),999)</f>
        <v>72</v>
      </c>
      <c r="Y1385" s="19">
        <f t="shared" si="150"/>
        <v>5.6818181818181825</v>
      </c>
      <c r="Z1385" s="19">
        <f t="shared" si="153"/>
        <v>5.7284090909090919</v>
      </c>
      <c r="AA1385" s="19">
        <f t="shared" si="154"/>
        <v>17.185227272727278</v>
      </c>
      <c r="AB1385" s="19" t="s">
        <v>8887</v>
      </c>
    </row>
    <row r="1386" spans="1:28" x14ac:dyDescent="0.35">
      <c r="A1386" t="s">
        <v>1562</v>
      </c>
      <c r="B1386" t="s">
        <v>4937</v>
      </c>
      <c r="C1386" t="s">
        <v>4938</v>
      </c>
      <c r="D1386" s="1">
        <v>44819</v>
      </c>
      <c r="E1386">
        <f t="shared" si="151"/>
        <v>18</v>
      </c>
      <c r="F1386" t="s">
        <v>1569</v>
      </c>
      <c r="G1386">
        <v>530</v>
      </c>
      <c r="H1386">
        <f t="shared" si="148"/>
        <v>53</v>
      </c>
      <c r="I1386" t="s">
        <v>7</v>
      </c>
      <c r="J1386" t="s">
        <v>8</v>
      </c>
      <c r="L1386" t="s">
        <v>6</v>
      </c>
      <c r="M1386" t="str">
        <f t="shared" si="149"/>
        <v>M</v>
      </c>
      <c r="N1386" t="s">
        <v>8</v>
      </c>
      <c r="O1386" t="s">
        <v>8</v>
      </c>
      <c r="P1386" t="s">
        <v>11</v>
      </c>
      <c r="Q1386" t="s">
        <v>8</v>
      </c>
      <c r="R1386" t="str">
        <f t="shared" si="152"/>
        <v>U</v>
      </c>
      <c r="S1386" t="s">
        <v>12</v>
      </c>
      <c r="T1386">
        <v>0.999999999999997</v>
      </c>
      <c r="U1386" t="s">
        <v>11</v>
      </c>
      <c r="V1386" t="e">
        <f>VLOOKUP(P1386,'PBT Tag Rates'!$B$5:$E$34,4,FALSE)</f>
        <v>#N/A</v>
      </c>
      <c r="W1386">
        <v>1</v>
      </c>
      <c r="X1386" s="16">
        <f>IFERROR(LOOKUP(H1386,{30,43,48,53,58,63,68,73,78,83,88,93,97},{42,47,52,57,62,67,72,77,82,87,92,99,100}),999)</f>
        <v>57</v>
      </c>
      <c r="Y1386" s="19">
        <f t="shared" si="150"/>
        <v>5.6818181818181825</v>
      </c>
      <c r="Z1386" s="19">
        <f t="shared" si="153"/>
        <v>5.7284090909090919</v>
      </c>
      <c r="AA1386" s="19">
        <f t="shared" si="154"/>
        <v>17.185227272727278</v>
      </c>
      <c r="AB1386" s="19" t="s">
        <v>8887</v>
      </c>
    </row>
    <row r="1387" spans="1:28" x14ac:dyDescent="0.35">
      <c r="A1387" t="s">
        <v>1562</v>
      </c>
      <c r="B1387" t="s">
        <v>4939</v>
      </c>
      <c r="C1387" t="s">
        <v>4940</v>
      </c>
      <c r="D1387" s="1">
        <v>44819</v>
      </c>
      <c r="E1387">
        <f t="shared" si="151"/>
        <v>18</v>
      </c>
      <c r="F1387" t="s">
        <v>16</v>
      </c>
      <c r="G1387">
        <v>720</v>
      </c>
      <c r="H1387">
        <f t="shared" si="148"/>
        <v>72</v>
      </c>
      <c r="I1387" t="s">
        <v>7</v>
      </c>
      <c r="J1387" t="s">
        <v>8</v>
      </c>
      <c r="L1387" t="s">
        <v>16</v>
      </c>
      <c r="M1387" t="str">
        <f t="shared" si="149"/>
        <v>F</v>
      </c>
      <c r="N1387" t="s">
        <v>4941</v>
      </c>
      <c r="O1387" t="s">
        <v>4942</v>
      </c>
      <c r="P1387" t="s">
        <v>702</v>
      </c>
      <c r="Q1387">
        <v>3</v>
      </c>
      <c r="R1387">
        <f t="shared" si="152"/>
        <v>2019</v>
      </c>
      <c r="S1387" t="s">
        <v>8</v>
      </c>
      <c r="T1387" t="s">
        <v>8</v>
      </c>
      <c r="U1387" t="s">
        <v>8858</v>
      </c>
      <c r="V1387">
        <f>VLOOKUP(P1387,'PBT Tag Rates'!$B$5:$E$34,4,FALSE)</f>
        <v>0.99705232300000002</v>
      </c>
      <c r="W1387">
        <v>1</v>
      </c>
      <c r="X1387" s="16">
        <f>IFERROR(LOOKUP(H1387,{30,43,48,53,58,63,68,73,78,83,88,93,97},{42,47,52,57,62,67,72,77,82,87,92,99,100}),999)</f>
        <v>72</v>
      </c>
      <c r="Y1387" s="19">
        <f t="shared" si="150"/>
        <v>5.6818181818181825</v>
      </c>
      <c r="Z1387" s="19">
        <f t="shared" si="153"/>
        <v>5.7284090909090919</v>
      </c>
      <c r="AA1387" s="19">
        <f t="shared" si="154"/>
        <v>17.185227272727278</v>
      </c>
      <c r="AB1387" s="19" t="s">
        <v>8887</v>
      </c>
    </row>
    <row r="1388" spans="1:28" x14ac:dyDescent="0.35">
      <c r="A1388" t="s">
        <v>1562</v>
      </c>
      <c r="B1388" t="s">
        <v>4943</v>
      </c>
      <c r="C1388" t="s">
        <v>4944</v>
      </c>
      <c r="D1388" s="1">
        <v>44819</v>
      </c>
      <c r="E1388">
        <f t="shared" si="151"/>
        <v>18</v>
      </c>
      <c r="F1388" t="s">
        <v>1569</v>
      </c>
      <c r="G1388">
        <v>630</v>
      </c>
      <c r="H1388">
        <f t="shared" si="148"/>
        <v>63</v>
      </c>
      <c r="I1388" t="s">
        <v>9</v>
      </c>
      <c r="J1388">
        <v>1</v>
      </c>
      <c r="L1388" t="s">
        <v>6</v>
      </c>
      <c r="M1388" t="str">
        <f t="shared" si="149"/>
        <v>M</v>
      </c>
      <c r="N1388" t="s">
        <v>2276</v>
      </c>
      <c r="O1388" t="s">
        <v>3570</v>
      </c>
      <c r="P1388" t="s">
        <v>557</v>
      </c>
      <c r="Q1388">
        <v>3</v>
      </c>
      <c r="R1388">
        <f t="shared" si="152"/>
        <v>2019</v>
      </c>
      <c r="S1388" t="s">
        <v>8</v>
      </c>
      <c r="T1388" t="s">
        <v>8</v>
      </c>
      <c r="U1388" t="s">
        <v>9086</v>
      </c>
      <c r="V1388">
        <f>VLOOKUP(P1388,'PBT Tag Rates'!$B$5:$E$34,4,FALSE)</f>
        <v>0.95971980899999998</v>
      </c>
      <c r="W1388">
        <v>1</v>
      </c>
      <c r="X1388" s="16">
        <f>IFERROR(LOOKUP(H1388,{30,43,48,53,58,63,68,73,78,83,88,93,97},{42,47,52,57,62,67,72,77,82,87,92,99,100}),999)</f>
        <v>67</v>
      </c>
      <c r="Y1388" s="19">
        <f t="shared" si="150"/>
        <v>5.6818181818181825</v>
      </c>
      <c r="Z1388" s="19">
        <f t="shared" si="153"/>
        <v>5.7284090909090919</v>
      </c>
      <c r="AA1388" s="19">
        <f t="shared" si="154"/>
        <v>17.185227272727278</v>
      </c>
      <c r="AB1388" s="19" t="s">
        <v>8887</v>
      </c>
    </row>
    <row r="1389" spans="1:28" x14ac:dyDescent="0.35">
      <c r="A1389" t="s">
        <v>1562</v>
      </c>
      <c r="B1389" t="s">
        <v>4945</v>
      </c>
      <c r="C1389" t="s">
        <v>4946</v>
      </c>
      <c r="D1389" s="1">
        <v>44819</v>
      </c>
      <c r="E1389">
        <f t="shared" si="151"/>
        <v>18</v>
      </c>
      <c r="F1389" t="s">
        <v>6</v>
      </c>
      <c r="G1389">
        <v>570</v>
      </c>
      <c r="H1389">
        <f t="shared" si="148"/>
        <v>57</v>
      </c>
      <c r="I1389" t="s">
        <v>9</v>
      </c>
      <c r="J1389">
        <v>1</v>
      </c>
      <c r="L1389" t="s">
        <v>6</v>
      </c>
      <c r="M1389" t="str">
        <f t="shared" si="149"/>
        <v>M</v>
      </c>
      <c r="N1389" t="s">
        <v>700</v>
      </c>
      <c r="O1389" t="s">
        <v>701</v>
      </c>
      <c r="P1389" t="s">
        <v>702</v>
      </c>
      <c r="Q1389">
        <v>3</v>
      </c>
      <c r="R1389">
        <f t="shared" si="152"/>
        <v>2019</v>
      </c>
      <c r="S1389" t="s">
        <v>8</v>
      </c>
      <c r="T1389" t="s">
        <v>8</v>
      </c>
      <c r="U1389" t="s">
        <v>8976</v>
      </c>
      <c r="V1389">
        <f>VLOOKUP(P1389,'PBT Tag Rates'!$B$5:$E$34,4,FALSE)</f>
        <v>0.99705232300000002</v>
      </c>
      <c r="W1389">
        <v>1</v>
      </c>
      <c r="X1389" s="16">
        <f>IFERROR(LOOKUP(H1389,{30,43,48,53,58,63,68,73,78,83,88,93,97},{42,47,52,57,62,67,72,77,82,87,92,99,100}),999)</f>
        <v>57</v>
      </c>
      <c r="Y1389" s="19">
        <f t="shared" si="150"/>
        <v>5.6818181818181825</v>
      </c>
      <c r="Z1389" s="19">
        <f t="shared" si="153"/>
        <v>5.7284090909090919</v>
      </c>
      <c r="AA1389" s="19">
        <f t="shared" si="154"/>
        <v>17.185227272727278</v>
      </c>
      <c r="AB1389" s="19" t="s">
        <v>8887</v>
      </c>
    </row>
    <row r="1390" spans="1:28" x14ac:dyDescent="0.35">
      <c r="A1390" t="s">
        <v>1562</v>
      </c>
      <c r="B1390" t="s">
        <v>4947</v>
      </c>
      <c r="C1390" t="s">
        <v>4948</v>
      </c>
      <c r="D1390" s="1">
        <v>44819</v>
      </c>
      <c r="E1390">
        <f t="shared" si="151"/>
        <v>18</v>
      </c>
      <c r="F1390" t="s">
        <v>1569</v>
      </c>
      <c r="G1390">
        <v>380</v>
      </c>
      <c r="H1390">
        <f t="shared" si="148"/>
        <v>38</v>
      </c>
      <c r="I1390" t="s">
        <v>9</v>
      </c>
      <c r="J1390">
        <v>1</v>
      </c>
      <c r="L1390" t="s">
        <v>6</v>
      </c>
      <c r="M1390" t="str">
        <f t="shared" si="149"/>
        <v>M</v>
      </c>
      <c r="N1390" t="s">
        <v>4949</v>
      </c>
      <c r="O1390" t="s">
        <v>4950</v>
      </c>
      <c r="P1390" t="s">
        <v>2035</v>
      </c>
      <c r="Q1390">
        <v>2</v>
      </c>
      <c r="R1390">
        <f t="shared" si="152"/>
        <v>2020</v>
      </c>
      <c r="S1390" t="s">
        <v>8</v>
      </c>
      <c r="T1390" t="s">
        <v>8</v>
      </c>
      <c r="U1390" t="s">
        <v>8974</v>
      </c>
      <c r="V1390">
        <f>VLOOKUP(P1390,'PBT Tag Rates'!$B$5:$E$34,4,FALSE)</f>
        <v>0.98961045999999997</v>
      </c>
      <c r="W1390">
        <v>1</v>
      </c>
      <c r="X1390" s="16">
        <f>IFERROR(LOOKUP(H1390,{30,43,48,53,58,63,68,73,78,83,88,93,97},{42,47,52,57,62,67,72,77,82,87,92,99,100}),999)</f>
        <v>42</v>
      </c>
      <c r="Y1390" s="19">
        <f t="shared" si="150"/>
        <v>5.6818181818181825</v>
      </c>
      <c r="Z1390" s="19">
        <f t="shared" si="153"/>
        <v>5.7284090909090919</v>
      </c>
      <c r="AA1390" s="19">
        <f t="shared" si="154"/>
        <v>17.185227272727278</v>
      </c>
      <c r="AB1390" s="19" t="s">
        <v>8887</v>
      </c>
    </row>
    <row r="1391" spans="1:28" x14ac:dyDescent="0.35">
      <c r="A1391" t="s">
        <v>1562</v>
      </c>
      <c r="B1391" t="s">
        <v>4951</v>
      </c>
      <c r="C1391" t="s">
        <v>4952</v>
      </c>
      <c r="D1391" s="1">
        <v>44819</v>
      </c>
      <c r="E1391">
        <f t="shared" si="151"/>
        <v>18</v>
      </c>
      <c r="F1391" t="s">
        <v>1569</v>
      </c>
      <c r="G1391">
        <v>620</v>
      </c>
      <c r="H1391">
        <f t="shared" si="148"/>
        <v>62</v>
      </c>
      <c r="I1391" t="s">
        <v>7</v>
      </c>
      <c r="J1391" t="s">
        <v>8</v>
      </c>
      <c r="L1391" t="s">
        <v>6</v>
      </c>
      <c r="M1391" t="str">
        <f t="shared" si="149"/>
        <v>M</v>
      </c>
      <c r="N1391" t="s">
        <v>1069</v>
      </c>
      <c r="O1391" t="s">
        <v>4953</v>
      </c>
      <c r="P1391" t="s">
        <v>557</v>
      </c>
      <c r="Q1391">
        <v>3</v>
      </c>
      <c r="R1391">
        <f t="shared" si="152"/>
        <v>2019</v>
      </c>
      <c r="S1391" t="s">
        <v>8</v>
      </c>
      <c r="T1391" t="s">
        <v>8</v>
      </c>
      <c r="U1391" t="s">
        <v>9086</v>
      </c>
      <c r="V1391">
        <f>VLOOKUP(P1391,'PBT Tag Rates'!$B$5:$E$34,4,FALSE)</f>
        <v>0.95971980899999998</v>
      </c>
      <c r="W1391">
        <v>1</v>
      </c>
      <c r="X1391" s="16">
        <f>IFERROR(LOOKUP(H1391,{30,43,48,53,58,63,68,73,78,83,88,93,97},{42,47,52,57,62,67,72,77,82,87,92,99,100}),999)</f>
        <v>62</v>
      </c>
      <c r="Y1391" s="19">
        <f t="shared" si="150"/>
        <v>5.6818181818181825</v>
      </c>
      <c r="Z1391" s="19">
        <f t="shared" si="153"/>
        <v>5.7284090909090919</v>
      </c>
      <c r="AA1391" s="19">
        <f t="shared" si="154"/>
        <v>17.185227272727278</v>
      </c>
      <c r="AB1391" s="19" t="s">
        <v>8887</v>
      </c>
    </row>
    <row r="1392" spans="1:28" x14ac:dyDescent="0.35">
      <c r="A1392" t="s">
        <v>1562</v>
      </c>
      <c r="B1392" t="s">
        <v>4954</v>
      </c>
      <c r="C1392" t="s">
        <v>4955</v>
      </c>
      <c r="D1392" s="1">
        <v>44819</v>
      </c>
      <c r="E1392">
        <f t="shared" si="151"/>
        <v>18</v>
      </c>
      <c r="F1392" t="s">
        <v>6</v>
      </c>
      <c r="G1392">
        <v>710</v>
      </c>
      <c r="H1392">
        <f t="shared" si="148"/>
        <v>71</v>
      </c>
      <c r="I1392" t="s">
        <v>7</v>
      </c>
      <c r="J1392" t="s">
        <v>8</v>
      </c>
      <c r="L1392" t="s">
        <v>6</v>
      </c>
      <c r="M1392" t="str">
        <f t="shared" si="149"/>
        <v>M</v>
      </c>
      <c r="N1392" t="s">
        <v>1190</v>
      </c>
      <c r="O1392" t="s">
        <v>1191</v>
      </c>
      <c r="P1392" t="s">
        <v>19</v>
      </c>
      <c r="Q1392">
        <v>4</v>
      </c>
      <c r="R1392">
        <f t="shared" si="152"/>
        <v>2018</v>
      </c>
      <c r="S1392" t="s">
        <v>8</v>
      </c>
      <c r="T1392" t="s">
        <v>8</v>
      </c>
      <c r="U1392" t="s">
        <v>9084</v>
      </c>
      <c r="V1392">
        <f>VLOOKUP(P1392,'PBT Tag Rates'!$B$5:$E$34,4,FALSE)</f>
        <v>0.80551598400000002</v>
      </c>
      <c r="W1392">
        <v>1</v>
      </c>
      <c r="X1392" s="16">
        <f>IFERROR(LOOKUP(H1392,{30,43,48,53,58,63,68,73,78,83,88,93,97},{42,47,52,57,62,67,72,77,82,87,92,99,100}),999)</f>
        <v>72</v>
      </c>
      <c r="Y1392" s="19">
        <f t="shared" si="150"/>
        <v>5.6818181818181825</v>
      </c>
      <c r="Z1392" s="19">
        <f t="shared" si="153"/>
        <v>5.7284090909090919</v>
      </c>
      <c r="AA1392" s="19">
        <f t="shared" si="154"/>
        <v>17.185227272727278</v>
      </c>
      <c r="AB1392" s="19" t="s">
        <v>8887</v>
      </c>
    </row>
    <row r="1393" spans="1:28" x14ac:dyDescent="0.35">
      <c r="A1393" t="s">
        <v>1562</v>
      </c>
      <c r="B1393" t="s">
        <v>4956</v>
      </c>
      <c r="C1393" t="s">
        <v>4957</v>
      </c>
      <c r="D1393" s="1">
        <v>44819</v>
      </c>
      <c r="E1393">
        <f t="shared" si="151"/>
        <v>18</v>
      </c>
      <c r="F1393" t="s">
        <v>1569</v>
      </c>
      <c r="G1393">
        <v>570</v>
      </c>
      <c r="H1393">
        <f t="shared" si="148"/>
        <v>57</v>
      </c>
      <c r="I1393" t="s">
        <v>7</v>
      </c>
      <c r="J1393" t="s">
        <v>8</v>
      </c>
      <c r="L1393" t="s">
        <v>6</v>
      </c>
      <c r="M1393" t="str">
        <f t="shared" si="149"/>
        <v>M</v>
      </c>
      <c r="N1393" t="s">
        <v>1505</v>
      </c>
      <c r="O1393" t="s">
        <v>1506</v>
      </c>
      <c r="P1393" t="s">
        <v>557</v>
      </c>
      <c r="Q1393">
        <v>3</v>
      </c>
      <c r="R1393">
        <f t="shared" si="152"/>
        <v>2019</v>
      </c>
      <c r="S1393" t="s">
        <v>8</v>
      </c>
      <c r="T1393" t="s">
        <v>8</v>
      </c>
      <c r="U1393" t="s">
        <v>9090</v>
      </c>
      <c r="V1393">
        <f>VLOOKUP(P1393,'PBT Tag Rates'!$B$5:$E$34,4,FALSE)</f>
        <v>0.95971980899999998</v>
      </c>
      <c r="W1393">
        <v>1</v>
      </c>
      <c r="X1393" s="16">
        <f>IFERROR(LOOKUP(H1393,{30,43,48,53,58,63,68,73,78,83,88,93,97},{42,47,52,57,62,67,72,77,82,87,92,99,100}),999)</f>
        <v>57</v>
      </c>
      <c r="Y1393" s="19">
        <f t="shared" si="150"/>
        <v>5.6818181818181825</v>
      </c>
      <c r="Z1393" s="19">
        <f t="shared" si="153"/>
        <v>5.7284090909090919</v>
      </c>
      <c r="AA1393" s="19">
        <f t="shared" si="154"/>
        <v>17.185227272727278</v>
      </c>
      <c r="AB1393" s="19" t="s">
        <v>8887</v>
      </c>
    </row>
    <row r="1394" spans="1:28" x14ac:dyDescent="0.35">
      <c r="A1394" t="s">
        <v>1562</v>
      </c>
      <c r="B1394" t="s">
        <v>4958</v>
      </c>
      <c r="C1394" t="s">
        <v>4959</v>
      </c>
      <c r="D1394" s="1">
        <v>44819</v>
      </c>
      <c r="E1394">
        <f t="shared" si="151"/>
        <v>18</v>
      </c>
      <c r="F1394" t="s">
        <v>16</v>
      </c>
      <c r="G1394">
        <v>700</v>
      </c>
      <c r="H1394">
        <f t="shared" si="148"/>
        <v>70</v>
      </c>
      <c r="I1394" t="s">
        <v>7</v>
      </c>
      <c r="J1394" t="s">
        <v>8</v>
      </c>
      <c r="L1394" t="s">
        <v>16</v>
      </c>
      <c r="M1394" t="str">
        <f t="shared" si="149"/>
        <v>F</v>
      </c>
      <c r="N1394" t="s">
        <v>1010</v>
      </c>
      <c r="O1394" t="s">
        <v>1011</v>
      </c>
      <c r="P1394" t="s">
        <v>557</v>
      </c>
      <c r="Q1394">
        <v>3</v>
      </c>
      <c r="R1394">
        <f t="shared" si="152"/>
        <v>2019</v>
      </c>
      <c r="S1394" t="s">
        <v>8</v>
      </c>
      <c r="T1394" t="s">
        <v>8</v>
      </c>
      <c r="U1394" t="s">
        <v>9090</v>
      </c>
      <c r="V1394">
        <f>VLOOKUP(P1394,'PBT Tag Rates'!$B$5:$E$34,4,FALSE)</f>
        <v>0.95971980899999998</v>
      </c>
      <c r="W1394">
        <v>1</v>
      </c>
      <c r="X1394" s="16">
        <f>IFERROR(LOOKUP(H1394,{30,43,48,53,58,63,68,73,78,83,88,93,97},{42,47,52,57,62,67,72,77,82,87,92,99,100}),999)</f>
        <v>72</v>
      </c>
      <c r="Y1394" s="19">
        <f t="shared" si="150"/>
        <v>5.6818181818181825</v>
      </c>
      <c r="Z1394" s="19">
        <f t="shared" si="153"/>
        <v>5.7284090909090919</v>
      </c>
      <c r="AA1394" s="19">
        <f t="shared" si="154"/>
        <v>17.185227272727278</v>
      </c>
      <c r="AB1394" s="19" t="s">
        <v>8887</v>
      </c>
    </row>
    <row r="1395" spans="1:28" x14ac:dyDescent="0.35">
      <c r="A1395" t="s">
        <v>1562</v>
      </c>
      <c r="B1395" t="s">
        <v>4960</v>
      </c>
      <c r="C1395" t="s">
        <v>4961</v>
      </c>
      <c r="D1395" s="1">
        <v>44819</v>
      </c>
      <c r="E1395">
        <f t="shared" si="151"/>
        <v>18</v>
      </c>
      <c r="F1395" t="s">
        <v>1569</v>
      </c>
      <c r="G1395">
        <v>590</v>
      </c>
      <c r="H1395">
        <f t="shared" si="148"/>
        <v>59</v>
      </c>
      <c r="I1395" t="s">
        <v>9</v>
      </c>
      <c r="J1395">
        <v>1</v>
      </c>
      <c r="L1395" t="s">
        <v>6</v>
      </c>
      <c r="M1395" t="str">
        <f t="shared" si="149"/>
        <v>M</v>
      </c>
      <c r="N1395" t="s">
        <v>4962</v>
      </c>
      <c r="O1395" t="s">
        <v>4963</v>
      </c>
      <c r="P1395" t="s">
        <v>557</v>
      </c>
      <c r="Q1395">
        <v>3</v>
      </c>
      <c r="R1395">
        <f t="shared" si="152"/>
        <v>2019</v>
      </c>
      <c r="S1395" t="s">
        <v>8</v>
      </c>
      <c r="T1395" t="s">
        <v>8</v>
      </c>
      <c r="U1395" t="s">
        <v>9087</v>
      </c>
      <c r="V1395">
        <f>VLOOKUP(P1395,'PBT Tag Rates'!$B$5:$E$34,4,FALSE)</f>
        <v>0.95971980899999998</v>
      </c>
      <c r="W1395">
        <v>1</v>
      </c>
      <c r="X1395" s="16">
        <f>IFERROR(LOOKUP(H1395,{30,43,48,53,58,63,68,73,78,83,88,93,97},{42,47,52,57,62,67,72,77,82,87,92,99,100}),999)</f>
        <v>62</v>
      </c>
      <c r="Y1395" s="19">
        <f t="shared" si="150"/>
        <v>5.6818181818181825</v>
      </c>
      <c r="Z1395" s="19">
        <f t="shared" si="153"/>
        <v>5.7284090909090919</v>
      </c>
      <c r="AA1395" s="19">
        <f t="shared" si="154"/>
        <v>17.185227272727278</v>
      </c>
      <c r="AB1395" s="19" t="s">
        <v>8887</v>
      </c>
    </row>
    <row r="1396" spans="1:28" x14ac:dyDescent="0.35">
      <c r="A1396" t="s">
        <v>1562</v>
      </c>
      <c r="B1396" t="s">
        <v>4964</v>
      </c>
      <c r="C1396" t="s">
        <v>4965</v>
      </c>
      <c r="D1396" s="1">
        <v>44819</v>
      </c>
      <c r="E1396">
        <f t="shared" si="151"/>
        <v>18</v>
      </c>
      <c r="F1396" t="s">
        <v>1569</v>
      </c>
      <c r="G1396">
        <v>480</v>
      </c>
      <c r="H1396">
        <f t="shared" si="148"/>
        <v>48</v>
      </c>
      <c r="I1396" t="s">
        <v>9</v>
      </c>
      <c r="J1396">
        <v>1</v>
      </c>
      <c r="L1396" t="s">
        <v>6</v>
      </c>
      <c r="M1396" t="str">
        <f t="shared" si="149"/>
        <v>M</v>
      </c>
      <c r="N1396" t="s">
        <v>4966</v>
      </c>
      <c r="O1396" t="s">
        <v>4967</v>
      </c>
      <c r="P1396" t="s">
        <v>2035</v>
      </c>
      <c r="Q1396">
        <v>2</v>
      </c>
      <c r="R1396">
        <f t="shared" si="152"/>
        <v>2020</v>
      </c>
      <c r="S1396" t="s">
        <v>8</v>
      </c>
      <c r="T1396" t="s">
        <v>8</v>
      </c>
      <c r="U1396" t="s">
        <v>9090</v>
      </c>
      <c r="V1396">
        <f>VLOOKUP(P1396,'PBT Tag Rates'!$B$5:$E$34,4,FALSE)</f>
        <v>0.98961045999999997</v>
      </c>
      <c r="W1396">
        <v>1</v>
      </c>
      <c r="X1396" s="16">
        <f>IFERROR(LOOKUP(H1396,{30,43,48,53,58,63,68,73,78,83,88,93,97},{42,47,52,57,62,67,72,77,82,87,92,99,100}),999)</f>
        <v>52</v>
      </c>
      <c r="Y1396" s="19">
        <f t="shared" si="150"/>
        <v>5.6818181818181825</v>
      </c>
      <c r="Z1396" s="19">
        <f t="shared" si="153"/>
        <v>5.7284090909090919</v>
      </c>
      <c r="AA1396" s="19">
        <f t="shared" si="154"/>
        <v>17.185227272727278</v>
      </c>
      <c r="AB1396" s="19" t="s">
        <v>8887</v>
      </c>
    </row>
    <row r="1397" spans="1:28" x14ac:dyDescent="0.35">
      <c r="A1397" t="s">
        <v>1562</v>
      </c>
      <c r="B1397" t="s">
        <v>4968</v>
      </c>
      <c r="C1397" t="s">
        <v>4969</v>
      </c>
      <c r="D1397" s="1">
        <v>44819</v>
      </c>
      <c r="E1397">
        <f t="shared" si="151"/>
        <v>18</v>
      </c>
      <c r="F1397" t="s">
        <v>16</v>
      </c>
      <c r="G1397">
        <v>770</v>
      </c>
      <c r="H1397">
        <f t="shared" si="148"/>
        <v>77</v>
      </c>
      <c r="I1397" t="s">
        <v>7</v>
      </c>
      <c r="J1397" t="s">
        <v>8</v>
      </c>
      <c r="L1397" t="s">
        <v>16</v>
      </c>
      <c r="M1397" t="str">
        <f t="shared" si="149"/>
        <v>F</v>
      </c>
      <c r="N1397" t="s">
        <v>8</v>
      </c>
      <c r="O1397" t="s">
        <v>8</v>
      </c>
      <c r="P1397" t="s">
        <v>11</v>
      </c>
      <c r="Q1397" t="s">
        <v>8</v>
      </c>
      <c r="R1397" t="str">
        <f t="shared" si="152"/>
        <v>U</v>
      </c>
      <c r="S1397" t="s">
        <v>12</v>
      </c>
      <c r="T1397">
        <v>1</v>
      </c>
      <c r="U1397" t="s">
        <v>11</v>
      </c>
      <c r="V1397" t="e">
        <f>VLOOKUP(P1397,'PBT Tag Rates'!$B$5:$E$34,4,FALSE)</f>
        <v>#N/A</v>
      </c>
      <c r="W1397">
        <v>1</v>
      </c>
      <c r="X1397" s="16">
        <f>IFERROR(LOOKUP(H1397,{30,43,48,53,58,63,68,73,78,83,88,93,97},{42,47,52,57,62,67,72,77,82,87,92,99,100}),999)</f>
        <v>77</v>
      </c>
      <c r="Y1397" s="19">
        <f t="shared" si="150"/>
        <v>5.6818181818181825</v>
      </c>
      <c r="Z1397" s="19">
        <f t="shared" si="153"/>
        <v>5.7284090909090919</v>
      </c>
      <c r="AA1397" s="19">
        <f t="shared" si="154"/>
        <v>17.185227272727278</v>
      </c>
      <c r="AB1397" s="19" t="s">
        <v>8887</v>
      </c>
    </row>
    <row r="1398" spans="1:28" x14ac:dyDescent="0.35">
      <c r="A1398" t="s">
        <v>1562</v>
      </c>
      <c r="B1398" t="s">
        <v>4970</v>
      </c>
      <c r="C1398" t="s">
        <v>4971</v>
      </c>
      <c r="D1398" s="1">
        <v>44819</v>
      </c>
      <c r="E1398">
        <f t="shared" si="151"/>
        <v>18</v>
      </c>
      <c r="F1398" t="s">
        <v>16</v>
      </c>
      <c r="G1398">
        <v>770</v>
      </c>
      <c r="H1398">
        <f t="shared" si="148"/>
        <v>77</v>
      </c>
      <c r="I1398" t="s">
        <v>9</v>
      </c>
      <c r="J1398">
        <v>1</v>
      </c>
      <c r="L1398" t="s">
        <v>16</v>
      </c>
      <c r="M1398" t="str">
        <f t="shared" si="149"/>
        <v>F</v>
      </c>
      <c r="N1398" t="s">
        <v>1104</v>
      </c>
      <c r="O1398" t="s">
        <v>1105</v>
      </c>
      <c r="P1398" t="s">
        <v>19</v>
      </c>
      <c r="Q1398">
        <v>4</v>
      </c>
      <c r="R1398">
        <f t="shared" si="152"/>
        <v>2018</v>
      </c>
      <c r="S1398" t="s">
        <v>8</v>
      </c>
      <c r="T1398" t="s">
        <v>8</v>
      </c>
      <c r="U1398" t="s">
        <v>8875</v>
      </c>
      <c r="V1398">
        <f>VLOOKUP(P1398,'PBT Tag Rates'!$B$5:$E$34,4,FALSE)</f>
        <v>0.80551598400000002</v>
      </c>
      <c r="W1398">
        <v>1</v>
      </c>
      <c r="X1398" s="16">
        <f>IFERROR(LOOKUP(H1398,{30,43,48,53,58,63,68,73,78,83,88,93,97},{42,47,52,57,62,67,72,77,82,87,92,99,100}),999)</f>
        <v>77</v>
      </c>
      <c r="Y1398" s="19">
        <f t="shared" si="150"/>
        <v>5.6818181818181825</v>
      </c>
      <c r="Z1398" s="19">
        <f t="shared" si="153"/>
        <v>5.7284090909090919</v>
      </c>
      <c r="AA1398" s="19">
        <f t="shared" si="154"/>
        <v>17.185227272727278</v>
      </c>
      <c r="AB1398" s="19" t="s">
        <v>8886</v>
      </c>
    </row>
    <row r="1399" spans="1:28" x14ac:dyDescent="0.35">
      <c r="A1399" t="s">
        <v>1562</v>
      </c>
      <c r="B1399" t="s">
        <v>4972</v>
      </c>
      <c r="C1399" t="s">
        <v>4973</v>
      </c>
      <c r="D1399" s="1">
        <v>44819</v>
      </c>
      <c r="E1399">
        <f t="shared" si="151"/>
        <v>18</v>
      </c>
      <c r="F1399" t="s">
        <v>16</v>
      </c>
      <c r="G1399">
        <v>710</v>
      </c>
      <c r="H1399">
        <f t="shared" si="148"/>
        <v>71</v>
      </c>
      <c r="I1399" t="s">
        <v>7</v>
      </c>
      <c r="J1399" t="s">
        <v>8</v>
      </c>
      <c r="L1399" t="s">
        <v>16</v>
      </c>
      <c r="M1399" t="str">
        <f t="shared" si="149"/>
        <v>F</v>
      </c>
      <c r="N1399" t="s">
        <v>103</v>
      </c>
      <c r="O1399" t="s">
        <v>1299</v>
      </c>
      <c r="P1399" t="s">
        <v>19</v>
      </c>
      <c r="Q1399">
        <v>4</v>
      </c>
      <c r="R1399">
        <f t="shared" si="152"/>
        <v>2018</v>
      </c>
      <c r="S1399" t="s">
        <v>8</v>
      </c>
      <c r="T1399" t="s">
        <v>8</v>
      </c>
      <c r="U1399" t="s">
        <v>9084</v>
      </c>
      <c r="V1399">
        <f>VLOOKUP(P1399,'PBT Tag Rates'!$B$5:$E$34,4,FALSE)</f>
        <v>0.80551598400000002</v>
      </c>
      <c r="W1399">
        <v>1</v>
      </c>
      <c r="X1399" s="16">
        <f>IFERROR(LOOKUP(H1399,{30,43,48,53,58,63,68,73,78,83,88,93,97},{42,47,52,57,62,67,72,77,82,87,92,99,100}),999)</f>
        <v>72</v>
      </c>
      <c r="Y1399" s="19">
        <f t="shared" si="150"/>
        <v>5.6818181818181825</v>
      </c>
      <c r="Z1399" s="19">
        <f t="shared" si="153"/>
        <v>5.7284090909090919</v>
      </c>
      <c r="AA1399" s="19">
        <f t="shared" si="154"/>
        <v>17.185227272727278</v>
      </c>
      <c r="AB1399" s="19" t="s">
        <v>8887</v>
      </c>
    </row>
    <row r="1400" spans="1:28" x14ac:dyDescent="0.35">
      <c r="A1400" t="s">
        <v>1562</v>
      </c>
      <c r="B1400" t="s">
        <v>4974</v>
      </c>
      <c r="C1400" t="s">
        <v>4975</v>
      </c>
      <c r="D1400" s="1">
        <v>44819</v>
      </c>
      <c r="E1400">
        <f t="shared" si="151"/>
        <v>18</v>
      </c>
      <c r="F1400" t="s">
        <v>1569</v>
      </c>
      <c r="G1400">
        <v>640</v>
      </c>
      <c r="H1400">
        <f t="shared" si="148"/>
        <v>64</v>
      </c>
      <c r="I1400" t="s">
        <v>9</v>
      </c>
      <c r="J1400">
        <v>1</v>
      </c>
      <c r="L1400" t="s">
        <v>6</v>
      </c>
      <c r="M1400" t="str">
        <f t="shared" si="149"/>
        <v>M</v>
      </c>
      <c r="N1400" t="s">
        <v>4976</v>
      </c>
      <c r="O1400" t="s">
        <v>4977</v>
      </c>
      <c r="P1400" t="s">
        <v>702</v>
      </c>
      <c r="Q1400">
        <v>3</v>
      </c>
      <c r="R1400">
        <f t="shared" si="152"/>
        <v>2019</v>
      </c>
      <c r="S1400" t="s">
        <v>8</v>
      </c>
      <c r="T1400" t="s">
        <v>8</v>
      </c>
      <c r="U1400" t="s">
        <v>8976</v>
      </c>
      <c r="V1400">
        <f>VLOOKUP(P1400,'PBT Tag Rates'!$B$5:$E$34,4,FALSE)</f>
        <v>0.99705232300000002</v>
      </c>
      <c r="W1400">
        <v>1</v>
      </c>
      <c r="X1400" s="16">
        <f>IFERROR(LOOKUP(H1400,{30,43,48,53,58,63,68,73,78,83,88,93,97},{42,47,52,57,62,67,72,77,82,87,92,99,100}),999)</f>
        <v>67</v>
      </c>
      <c r="Y1400" s="19">
        <f t="shared" si="150"/>
        <v>5.6818181818181825</v>
      </c>
      <c r="Z1400" s="19">
        <f t="shared" si="153"/>
        <v>5.7284090909090919</v>
      </c>
      <c r="AA1400" s="19">
        <f t="shared" si="154"/>
        <v>17.185227272727278</v>
      </c>
      <c r="AB1400" s="19" t="s">
        <v>8887</v>
      </c>
    </row>
    <row r="1401" spans="1:28" x14ac:dyDescent="0.35">
      <c r="A1401" t="s">
        <v>1562</v>
      </c>
      <c r="B1401" t="s">
        <v>4978</v>
      </c>
      <c r="C1401" t="s">
        <v>4979</v>
      </c>
      <c r="D1401" s="1">
        <v>44819</v>
      </c>
      <c r="E1401">
        <f t="shared" si="151"/>
        <v>18</v>
      </c>
      <c r="F1401" t="s">
        <v>1569</v>
      </c>
      <c r="G1401">
        <v>680</v>
      </c>
      <c r="H1401">
        <f t="shared" si="148"/>
        <v>68</v>
      </c>
      <c r="I1401" t="s">
        <v>7</v>
      </c>
      <c r="J1401" t="s">
        <v>8</v>
      </c>
      <c r="L1401" t="s">
        <v>6</v>
      </c>
      <c r="M1401" t="str">
        <f t="shared" si="149"/>
        <v>M</v>
      </c>
      <c r="N1401" t="s">
        <v>2944</v>
      </c>
      <c r="O1401" t="s">
        <v>2945</v>
      </c>
      <c r="P1401" t="s">
        <v>557</v>
      </c>
      <c r="Q1401">
        <v>3</v>
      </c>
      <c r="R1401">
        <f t="shared" si="152"/>
        <v>2019</v>
      </c>
      <c r="S1401" t="s">
        <v>8</v>
      </c>
      <c r="T1401" t="s">
        <v>8</v>
      </c>
      <c r="U1401" t="s">
        <v>9086</v>
      </c>
      <c r="V1401">
        <f>VLOOKUP(P1401,'PBT Tag Rates'!$B$5:$E$34,4,FALSE)</f>
        <v>0.95971980899999998</v>
      </c>
      <c r="W1401">
        <v>1</v>
      </c>
      <c r="X1401" s="16">
        <f>IFERROR(LOOKUP(H1401,{30,43,48,53,58,63,68,73,78,83,88,93,97},{42,47,52,57,62,67,72,77,82,87,92,99,100}),999)</f>
        <v>72</v>
      </c>
      <c r="Y1401" s="19">
        <f t="shared" si="150"/>
        <v>5.6818181818181825</v>
      </c>
      <c r="Z1401" s="19">
        <f t="shared" si="153"/>
        <v>5.7284090909090919</v>
      </c>
      <c r="AA1401" s="19">
        <f t="shared" si="154"/>
        <v>17.185227272727278</v>
      </c>
      <c r="AB1401" s="19" t="s">
        <v>8887</v>
      </c>
    </row>
    <row r="1402" spans="1:28" x14ac:dyDescent="0.35">
      <c r="A1402" t="s">
        <v>1562</v>
      </c>
      <c r="B1402" t="s">
        <v>4980</v>
      </c>
      <c r="C1402" t="s">
        <v>4981</v>
      </c>
      <c r="D1402" s="1">
        <v>44819</v>
      </c>
      <c r="E1402">
        <f t="shared" si="151"/>
        <v>18</v>
      </c>
      <c r="F1402" t="s">
        <v>16</v>
      </c>
      <c r="G1402">
        <v>710</v>
      </c>
      <c r="H1402">
        <f t="shared" si="148"/>
        <v>71</v>
      </c>
      <c r="I1402" t="s">
        <v>9</v>
      </c>
      <c r="J1402">
        <v>1</v>
      </c>
      <c r="L1402" t="s">
        <v>16</v>
      </c>
      <c r="M1402" t="str">
        <f t="shared" si="149"/>
        <v>F</v>
      </c>
      <c r="N1402" t="s">
        <v>1329</v>
      </c>
      <c r="O1402" t="s">
        <v>1330</v>
      </c>
      <c r="P1402" t="s">
        <v>557</v>
      </c>
      <c r="Q1402">
        <v>3</v>
      </c>
      <c r="R1402">
        <f t="shared" si="152"/>
        <v>2019</v>
      </c>
      <c r="S1402" t="s">
        <v>8</v>
      </c>
      <c r="T1402" t="s">
        <v>8</v>
      </c>
      <c r="U1402" t="s">
        <v>9089</v>
      </c>
      <c r="V1402">
        <f>VLOOKUP(P1402,'PBT Tag Rates'!$B$5:$E$34,4,FALSE)</f>
        <v>0.95971980899999998</v>
      </c>
      <c r="W1402">
        <v>1</v>
      </c>
      <c r="X1402" s="16">
        <f>IFERROR(LOOKUP(H1402,{30,43,48,53,58,63,68,73,78,83,88,93,97},{42,47,52,57,62,67,72,77,82,87,92,99,100}),999)</f>
        <v>72</v>
      </c>
      <c r="Y1402" s="19">
        <f t="shared" si="150"/>
        <v>5.6818181818181825</v>
      </c>
      <c r="Z1402" s="19">
        <f t="shared" si="153"/>
        <v>5.7284090909090919</v>
      </c>
      <c r="AA1402" s="19">
        <f t="shared" si="154"/>
        <v>17.185227272727278</v>
      </c>
      <c r="AB1402" s="19" t="s">
        <v>8887</v>
      </c>
    </row>
    <row r="1403" spans="1:28" x14ac:dyDescent="0.35">
      <c r="A1403" t="s">
        <v>1562</v>
      </c>
      <c r="B1403" t="s">
        <v>4982</v>
      </c>
      <c r="C1403" t="s">
        <v>4983</v>
      </c>
      <c r="D1403" s="1">
        <v>44819</v>
      </c>
      <c r="E1403">
        <f t="shared" si="151"/>
        <v>18</v>
      </c>
      <c r="F1403" t="s">
        <v>16</v>
      </c>
      <c r="G1403">
        <v>760</v>
      </c>
      <c r="H1403">
        <f t="shared" si="148"/>
        <v>76</v>
      </c>
      <c r="I1403" t="s">
        <v>7</v>
      </c>
      <c r="J1403" t="s">
        <v>8</v>
      </c>
      <c r="L1403" t="s">
        <v>16</v>
      </c>
      <c r="M1403" t="str">
        <f t="shared" si="149"/>
        <v>F</v>
      </c>
      <c r="N1403" t="s">
        <v>8</v>
      </c>
      <c r="O1403" t="s">
        <v>8</v>
      </c>
      <c r="P1403" t="s">
        <v>11</v>
      </c>
      <c r="Q1403" t="s">
        <v>8</v>
      </c>
      <c r="R1403" t="str">
        <f t="shared" si="152"/>
        <v>U</v>
      </c>
      <c r="S1403" t="s">
        <v>12</v>
      </c>
      <c r="T1403">
        <v>1</v>
      </c>
      <c r="U1403" t="s">
        <v>11</v>
      </c>
      <c r="V1403" t="e">
        <f>VLOOKUP(P1403,'PBT Tag Rates'!$B$5:$E$34,4,FALSE)</f>
        <v>#N/A</v>
      </c>
      <c r="W1403">
        <v>1</v>
      </c>
      <c r="X1403" s="16">
        <f>IFERROR(LOOKUP(H1403,{30,43,48,53,58,63,68,73,78,83,88,93,97},{42,47,52,57,62,67,72,77,82,87,92,99,100}),999)</f>
        <v>77</v>
      </c>
      <c r="Y1403" s="19">
        <f t="shared" si="150"/>
        <v>5.6818181818181825</v>
      </c>
      <c r="Z1403" s="19">
        <f t="shared" si="153"/>
        <v>5.7284090909090919</v>
      </c>
      <c r="AA1403" s="19">
        <f t="shared" si="154"/>
        <v>17.185227272727278</v>
      </c>
      <c r="AB1403" s="19" t="s">
        <v>8887</v>
      </c>
    </row>
    <row r="1404" spans="1:28" x14ac:dyDescent="0.35">
      <c r="A1404" t="s">
        <v>1562</v>
      </c>
      <c r="B1404" t="s">
        <v>4984</v>
      </c>
      <c r="C1404" t="s">
        <v>4985</v>
      </c>
      <c r="D1404" s="1">
        <v>44819</v>
      </c>
      <c r="E1404">
        <f t="shared" si="151"/>
        <v>18</v>
      </c>
      <c r="F1404" t="s">
        <v>1569</v>
      </c>
      <c r="G1404">
        <v>620</v>
      </c>
      <c r="H1404">
        <f t="shared" si="148"/>
        <v>62</v>
      </c>
      <c r="I1404" t="s">
        <v>7</v>
      </c>
      <c r="J1404" t="s">
        <v>8</v>
      </c>
      <c r="K1404" t="s">
        <v>143</v>
      </c>
      <c r="L1404" t="s">
        <v>1569</v>
      </c>
      <c r="M1404" s="5" t="s">
        <v>6</v>
      </c>
      <c r="N1404" t="s">
        <v>4306</v>
      </c>
      <c r="O1404" t="s">
        <v>4306</v>
      </c>
      <c r="P1404" t="s">
        <v>4306</v>
      </c>
      <c r="Q1404" t="s">
        <v>8</v>
      </c>
      <c r="R1404" t="str">
        <f t="shared" si="152"/>
        <v>U</v>
      </c>
      <c r="S1404" t="s">
        <v>8</v>
      </c>
      <c r="T1404" t="s">
        <v>8</v>
      </c>
      <c r="U1404" t="s">
        <v>4306</v>
      </c>
      <c r="V1404" t="e">
        <f>VLOOKUP(P1404,'PBT Tag Rates'!$B$5:$E$34,4,FALSE)</f>
        <v>#N/A</v>
      </c>
      <c r="W1404">
        <v>1</v>
      </c>
      <c r="X1404" s="16">
        <f>IFERROR(LOOKUP(H1404,{30,43,48,53,58,63,68,73,78,83,88,93,97},{42,47,52,57,62,67,72,77,82,87,92,99,100}),999)</f>
        <v>62</v>
      </c>
      <c r="Y1404" s="19">
        <f t="shared" si="150"/>
        <v>5.6818181818181825</v>
      </c>
      <c r="Z1404" s="19">
        <f t="shared" si="153"/>
        <v>5.7284090909090919</v>
      </c>
      <c r="AA1404" s="19">
        <f t="shared" si="154"/>
        <v>17.185227272727278</v>
      </c>
      <c r="AB1404" s="19" t="s">
        <v>8887</v>
      </c>
    </row>
    <row r="1405" spans="1:28" x14ac:dyDescent="0.35">
      <c r="A1405" t="s">
        <v>1562</v>
      </c>
      <c r="B1405" t="s">
        <v>4986</v>
      </c>
      <c r="C1405" t="s">
        <v>4987</v>
      </c>
      <c r="D1405" s="1">
        <v>44819</v>
      </c>
      <c r="E1405">
        <f t="shared" si="151"/>
        <v>18</v>
      </c>
      <c r="F1405" t="s">
        <v>6</v>
      </c>
      <c r="G1405">
        <v>630</v>
      </c>
      <c r="H1405">
        <f t="shared" si="148"/>
        <v>63</v>
      </c>
      <c r="I1405" t="s">
        <v>9</v>
      </c>
      <c r="J1405">
        <v>1</v>
      </c>
      <c r="L1405" t="s">
        <v>16</v>
      </c>
      <c r="M1405" t="str">
        <f t="shared" si="149"/>
        <v>F</v>
      </c>
      <c r="N1405" t="s">
        <v>610</v>
      </c>
      <c r="O1405" t="s">
        <v>1039</v>
      </c>
      <c r="P1405" t="s">
        <v>19</v>
      </c>
      <c r="Q1405">
        <v>4</v>
      </c>
      <c r="R1405">
        <f t="shared" si="152"/>
        <v>2018</v>
      </c>
      <c r="S1405" t="s">
        <v>8</v>
      </c>
      <c r="T1405" t="s">
        <v>8</v>
      </c>
      <c r="U1405" t="s">
        <v>9007</v>
      </c>
      <c r="V1405">
        <f>VLOOKUP(P1405,'PBT Tag Rates'!$B$5:$E$34,4,FALSE)</f>
        <v>0.80551598400000002</v>
      </c>
      <c r="W1405">
        <v>1</v>
      </c>
      <c r="X1405" s="16">
        <f>IFERROR(LOOKUP(H1405,{30,43,48,53,58,63,68,73,78,83,88,93,97},{42,47,52,57,62,67,72,77,82,87,92,99,100}),999)</f>
        <v>67</v>
      </c>
      <c r="Y1405" s="19">
        <f t="shared" si="150"/>
        <v>5.6818181818181825</v>
      </c>
      <c r="Z1405" s="19">
        <f t="shared" si="153"/>
        <v>5.7284090909090919</v>
      </c>
      <c r="AA1405" s="19">
        <f t="shared" si="154"/>
        <v>17.185227272727278</v>
      </c>
      <c r="AB1405" s="19" t="s">
        <v>8886</v>
      </c>
    </row>
    <row r="1406" spans="1:28" x14ac:dyDescent="0.35">
      <c r="A1406" t="s">
        <v>1562</v>
      </c>
      <c r="B1406" t="s">
        <v>4988</v>
      </c>
      <c r="C1406" t="s">
        <v>4989</v>
      </c>
      <c r="D1406" s="1">
        <v>44819</v>
      </c>
      <c r="E1406">
        <f t="shared" si="151"/>
        <v>18</v>
      </c>
      <c r="F1406" t="s">
        <v>16</v>
      </c>
      <c r="G1406">
        <v>700</v>
      </c>
      <c r="H1406">
        <f t="shared" si="148"/>
        <v>70</v>
      </c>
      <c r="I1406" t="s">
        <v>7</v>
      </c>
      <c r="J1406" t="s">
        <v>8</v>
      </c>
      <c r="L1406" t="s">
        <v>16</v>
      </c>
      <c r="M1406" t="str">
        <f t="shared" si="149"/>
        <v>F</v>
      </c>
      <c r="N1406" t="s">
        <v>1715</v>
      </c>
      <c r="O1406" t="s">
        <v>4990</v>
      </c>
      <c r="P1406" t="s">
        <v>15</v>
      </c>
      <c r="Q1406">
        <v>4</v>
      </c>
      <c r="R1406">
        <f t="shared" si="152"/>
        <v>2018</v>
      </c>
      <c r="S1406" t="s">
        <v>8</v>
      </c>
      <c r="T1406" t="s">
        <v>8</v>
      </c>
      <c r="U1406" t="s">
        <v>8976</v>
      </c>
      <c r="V1406">
        <f>VLOOKUP(P1406,'PBT Tag Rates'!$B$5:$E$34,4,FALSE)</f>
        <v>0.96828396500000002</v>
      </c>
      <c r="W1406">
        <v>1</v>
      </c>
      <c r="X1406" s="16">
        <f>IFERROR(LOOKUP(H1406,{30,43,48,53,58,63,68,73,78,83,88,93,97},{42,47,52,57,62,67,72,77,82,87,92,99,100}),999)</f>
        <v>72</v>
      </c>
      <c r="Y1406" s="19">
        <f t="shared" si="150"/>
        <v>5.6818181818181825</v>
      </c>
      <c r="Z1406" s="19">
        <f t="shared" si="153"/>
        <v>5.7284090909090919</v>
      </c>
      <c r="AA1406" s="19">
        <f t="shared" si="154"/>
        <v>17.185227272727278</v>
      </c>
      <c r="AB1406" s="19" t="s">
        <v>8887</v>
      </c>
    </row>
    <row r="1407" spans="1:28" x14ac:dyDescent="0.35">
      <c r="A1407" t="s">
        <v>1562</v>
      </c>
      <c r="B1407" t="s">
        <v>4991</v>
      </c>
      <c r="C1407" t="s">
        <v>4992</v>
      </c>
      <c r="D1407" s="1">
        <v>44819</v>
      </c>
      <c r="E1407">
        <f t="shared" si="151"/>
        <v>18</v>
      </c>
      <c r="F1407" t="s">
        <v>1569</v>
      </c>
      <c r="G1407">
        <v>690</v>
      </c>
      <c r="H1407">
        <f t="shared" si="148"/>
        <v>69</v>
      </c>
      <c r="I1407" t="s">
        <v>9</v>
      </c>
      <c r="J1407">
        <v>1</v>
      </c>
      <c r="L1407" t="s">
        <v>16</v>
      </c>
      <c r="M1407" t="str">
        <f t="shared" si="149"/>
        <v>F</v>
      </c>
      <c r="N1407" t="s">
        <v>80</v>
      </c>
      <c r="O1407" t="s">
        <v>104</v>
      </c>
      <c r="P1407" t="s">
        <v>19</v>
      </c>
      <c r="Q1407">
        <v>4</v>
      </c>
      <c r="R1407">
        <f t="shared" si="152"/>
        <v>2018</v>
      </c>
      <c r="S1407" t="s">
        <v>8</v>
      </c>
      <c r="T1407" t="s">
        <v>8</v>
      </c>
      <c r="U1407" t="s">
        <v>9007</v>
      </c>
      <c r="V1407">
        <f>VLOOKUP(P1407,'PBT Tag Rates'!$B$5:$E$34,4,FALSE)</f>
        <v>0.80551598400000002</v>
      </c>
      <c r="W1407">
        <v>1</v>
      </c>
      <c r="X1407" s="16">
        <f>IFERROR(LOOKUP(H1407,{30,43,48,53,58,63,68,73,78,83,88,93,97},{42,47,52,57,62,67,72,77,82,87,92,99,100}),999)</f>
        <v>72</v>
      </c>
      <c r="Y1407" s="19">
        <f t="shared" si="150"/>
        <v>5.6818181818181825</v>
      </c>
      <c r="Z1407" s="19">
        <f t="shared" si="153"/>
        <v>5.7284090909090919</v>
      </c>
      <c r="AA1407" s="19">
        <f t="shared" si="154"/>
        <v>17.185227272727278</v>
      </c>
      <c r="AB1407" s="19" t="s">
        <v>8886</v>
      </c>
    </row>
    <row r="1408" spans="1:28" x14ac:dyDescent="0.35">
      <c r="A1408" t="s">
        <v>1562</v>
      </c>
      <c r="B1408" t="s">
        <v>4993</v>
      </c>
      <c r="C1408" t="s">
        <v>4994</v>
      </c>
      <c r="D1408" s="1">
        <v>44819</v>
      </c>
      <c r="E1408">
        <f t="shared" si="151"/>
        <v>18</v>
      </c>
      <c r="F1408" t="s">
        <v>1569</v>
      </c>
      <c r="G1408">
        <v>580</v>
      </c>
      <c r="H1408">
        <f t="shared" si="148"/>
        <v>58</v>
      </c>
      <c r="I1408" t="s">
        <v>7</v>
      </c>
      <c r="J1408" t="s">
        <v>8</v>
      </c>
      <c r="L1408" t="s">
        <v>6</v>
      </c>
      <c r="M1408" t="str">
        <f t="shared" si="149"/>
        <v>M</v>
      </c>
      <c r="N1408" t="s">
        <v>4995</v>
      </c>
      <c r="O1408" t="s">
        <v>4996</v>
      </c>
      <c r="P1408" t="s">
        <v>702</v>
      </c>
      <c r="Q1408">
        <v>3</v>
      </c>
      <c r="R1408">
        <f t="shared" si="152"/>
        <v>2019</v>
      </c>
      <c r="S1408" t="s">
        <v>8</v>
      </c>
      <c r="T1408" t="s">
        <v>8</v>
      </c>
      <c r="U1408" t="s">
        <v>8975</v>
      </c>
      <c r="V1408">
        <f>VLOOKUP(P1408,'PBT Tag Rates'!$B$5:$E$34,4,FALSE)</f>
        <v>0.99705232300000002</v>
      </c>
      <c r="W1408">
        <v>1</v>
      </c>
      <c r="X1408" s="16">
        <f>IFERROR(LOOKUP(H1408,{30,43,48,53,58,63,68,73,78,83,88,93,97},{42,47,52,57,62,67,72,77,82,87,92,99,100}),999)</f>
        <v>62</v>
      </c>
      <c r="Y1408" s="19">
        <f t="shared" si="150"/>
        <v>5.6818181818181825</v>
      </c>
      <c r="Z1408" s="19">
        <f t="shared" si="153"/>
        <v>5.7284090909090919</v>
      </c>
      <c r="AA1408" s="19">
        <f t="shared" si="154"/>
        <v>17.185227272727278</v>
      </c>
      <c r="AB1408" s="19" t="s">
        <v>8887</v>
      </c>
    </row>
    <row r="1409" spans="1:28" x14ac:dyDescent="0.35">
      <c r="A1409" t="s">
        <v>1562</v>
      </c>
      <c r="B1409" t="s">
        <v>4997</v>
      </c>
      <c r="C1409" t="s">
        <v>4998</v>
      </c>
      <c r="D1409" s="1">
        <v>44819</v>
      </c>
      <c r="E1409">
        <f t="shared" si="151"/>
        <v>18</v>
      </c>
      <c r="F1409" t="s">
        <v>16</v>
      </c>
      <c r="G1409">
        <v>690</v>
      </c>
      <c r="H1409">
        <f t="shared" si="148"/>
        <v>69</v>
      </c>
      <c r="I1409" t="s">
        <v>9</v>
      </c>
      <c r="J1409">
        <v>1</v>
      </c>
      <c r="L1409" t="s">
        <v>16</v>
      </c>
      <c r="M1409" t="str">
        <f t="shared" si="149"/>
        <v>F</v>
      </c>
      <c r="N1409" t="s">
        <v>1282</v>
      </c>
      <c r="O1409" t="s">
        <v>1283</v>
      </c>
      <c r="P1409" t="s">
        <v>19</v>
      </c>
      <c r="Q1409">
        <v>4</v>
      </c>
      <c r="R1409">
        <f t="shared" si="152"/>
        <v>2018</v>
      </c>
      <c r="S1409" t="s">
        <v>8</v>
      </c>
      <c r="T1409" t="s">
        <v>8</v>
      </c>
      <c r="U1409" t="s">
        <v>9007</v>
      </c>
      <c r="V1409">
        <f>VLOOKUP(P1409,'PBT Tag Rates'!$B$5:$E$34,4,FALSE)</f>
        <v>0.80551598400000002</v>
      </c>
      <c r="W1409">
        <v>1</v>
      </c>
      <c r="X1409" s="16">
        <f>IFERROR(LOOKUP(H1409,{30,43,48,53,58,63,68,73,78,83,88,93,97},{42,47,52,57,62,67,72,77,82,87,92,99,100}),999)</f>
        <v>72</v>
      </c>
      <c r="Y1409" s="19">
        <f t="shared" si="150"/>
        <v>5.6818181818181825</v>
      </c>
      <c r="Z1409" s="19">
        <f t="shared" si="153"/>
        <v>5.7284090909090919</v>
      </c>
      <c r="AA1409" s="19">
        <f t="shared" si="154"/>
        <v>17.185227272727278</v>
      </c>
      <c r="AB1409" s="19" t="s">
        <v>8886</v>
      </c>
    </row>
    <row r="1410" spans="1:28" x14ac:dyDescent="0.35">
      <c r="A1410" t="s">
        <v>1562</v>
      </c>
      <c r="B1410" t="s">
        <v>4999</v>
      </c>
      <c r="C1410" t="s">
        <v>5000</v>
      </c>
      <c r="D1410" s="1">
        <v>44819</v>
      </c>
      <c r="E1410">
        <f t="shared" si="151"/>
        <v>18</v>
      </c>
      <c r="F1410" t="s">
        <v>16</v>
      </c>
      <c r="G1410">
        <v>880</v>
      </c>
      <c r="H1410">
        <f t="shared" si="148"/>
        <v>88</v>
      </c>
      <c r="I1410" t="s">
        <v>7</v>
      </c>
      <c r="J1410" t="s">
        <v>8</v>
      </c>
      <c r="L1410" t="s">
        <v>16</v>
      </c>
      <c r="M1410" t="str">
        <f t="shared" si="149"/>
        <v>F</v>
      </c>
      <c r="N1410" t="s">
        <v>8</v>
      </c>
      <c r="O1410" t="s">
        <v>8</v>
      </c>
      <c r="P1410" t="s">
        <v>11</v>
      </c>
      <c r="Q1410" t="s">
        <v>8</v>
      </c>
      <c r="R1410" t="str">
        <f t="shared" si="152"/>
        <v>U</v>
      </c>
      <c r="S1410" t="s">
        <v>12</v>
      </c>
      <c r="T1410">
        <v>0.999999999999998</v>
      </c>
      <c r="U1410" t="s">
        <v>11</v>
      </c>
      <c r="V1410" t="e">
        <f>VLOOKUP(P1410,'PBT Tag Rates'!$B$5:$E$34,4,FALSE)</f>
        <v>#N/A</v>
      </c>
      <c r="W1410">
        <v>1</v>
      </c>
      <c r="X1410" s="16">
        <f>IFERROR(LOOKUP(H1410,{30,43,48,53,58,63,68,73,78,83,88,93,97},{42,47,52,57,62,67,72,77,82,87,92,99,100}),999)</f>
        <v>92</v>
      </c>
      <c r="Y1410" s="19">
        <f t="shared" si="150"/>
        <v>5.6818181818181825</v>
      </c>
      <c r="Z1410" s="19">
        <f t="shared" si="153"/>
        <v>5.7284090909090919</v>
      </c>
      <c r="AA1410" s="19">
        <f t="shared" si="154"/>
        <v>17.185227272727278</v>
      </c>
      <c r="AB1410" s="19" t="s">
        <v>8887</v>
      </c>
    </row>
    <row r="1411" spans="1:28" x14ac:dyDescent="0.35">
      <c r="A1411" t="s">
        <v>1562</v>
      </c>
      <c r="B1411" t="s">
        <v>5001</v>
      </c>
      <c r="C1411" t="s">
        <v>5002</v>
      </c>
      <c r="D1411" s="1">
        <v>44819</v>
      </c>
      <c r="E1411">
        <f t="shared" si="151"/>
        <v>18</v>
      </c>
      <c r="F1411" t="s">
        <v>6</v>
      </c>
      <c r="G1411">
        <v>740</v>
      </c>
      <c r="H1411">
        <f t="shared" si="148"/>
        <v>74</v>
      </c>
      <c r="I1411" t="s">
        <v>7</v>
      </c>
      <c r="J1411" t="s">
        <v>8</v>
      </c>
      <c r="L1411" t="s">
        <v>6</v>
      </c>
      <c r="M1411" t="str">
        <f t="shared" si="149"/>
        <v>M</v>
      </c>
      <c r="N1411" t="s">
        <v>5003</v>
      </c>
      <c r="O1411" t="s">
        <v>5004</v>
      </c>
      <c r="P1411" t="s">
        <v>557</v>
      </c>
      <c r="Q1411">
        <v>3</v>
      </c>
      <c r="R1411">
        <f t="shared" si="152"/>
        <v>2019</v>
      </c>
      <c r="S1411" t="s">
        <v>8</v>
      </c>
      <c r="T1411" t="s">
        <v>8</v>
      </c>
      <c r="U1411" t="s">
        <v>9090</v>
      </c>
      <c r="V1411">
        <f>VLOOKUP(P1411,'PBT Tag Rates'!$B$5:$E$34,4,FALSE)</f>
        <v>0.95971980899999998</v>
      </c>
      <c r="W1411">
        <v>1</v>
      </c>
      <c r="X1411" s="16">
        <f>IFERROR(LOOKUP(H1411,{30,43,48,53,58,63,68,73,78,83,88,93,97},{42,47,52,57,62,67,72,77,82,87,92,99,100}),999)</f>
        <v>77</v>
      </c>
      <c r="Y1411" s="19">
        <f t="shared" si="150"/>
        <v>5.6818181818181825</v>
      </c>
      <c r="Z1411" s="19">
        <f t="shared" si="153"/>
        <v>5.7284090909090919</v>
      </c>
      <c r="AA1411" s="19">
        <f t="shared" si="154"/>
        <v>17.185227272727278</v>
      </c>
      <c r="AB1411" s="19" t="s">
        <v>8887</v>
      </c>
    </row>
    <row r="1412" spans="1:28" x14ac:dyDescent="0.35">
      <c r="A1412" t="s">
        <v>1562</v>
      </c>
      <c r="B1412" t="s">
        <v>5005</v>
      </c>
      <c r="C1412" t="s">
        <v>5006</v>
      </c>
      <c r="D1412" s="1">
        <v>44819</v>
      </c>
      <c r="E1412">
        <f t="shared" si="151"/>
        <v>18</v>
      </c>
      <c r="F1412" t="s">
        <v>1569</v>
      </c>
      <c r="G1412">
        <v>680</v>
      </c>
      <c r="H1412">
        <f t="shared" si="148"/>
        <v>68</v>
      </c>
      <c r="I1412" t="s">
        <v>7</v>
      </c>
      <c r="J1412" t="s">
        <v>8</v>
      </c>
      <c r="L1412" t="s">
        <v>6</v>
      </c>
      <c r="M1412" t="str">
        <f t="shared" si="149"/>
        <v>M</v>
      </c>
      <c r="N1412" t="s">
        <v>5007</v>
      </c>
      <c r="O1412" t="s">
        <v>5008</v>
      </c>
      <c r="P1412" t="s">
        <v>702</v>
      </c>
      <c r="Q1412">
        <v>3</v>
      </c>
      <c r="R1412">
        <f t="shared" si="152"/>
        <v>2019</v>
      </c>
      <c r="S1412" t="s">
        <v>8</v>
      </c>
      <c r="T1412" t="s">
        <v>8</v>
      </c>
      <c r="U1412" t="s">
        <v>8975</v>
      </c>
      <c r="V1412">
        <f>VLOOKUP(P1412,'PBT Tag Rates'!$B$5:$E$34,4,FALSE)</f>
        <v>0.99705232300000002</v>
      </c>
      <c r="W1412">
        <v>1</v>
      </c>
      <c r="X1412" s="16">
        <f>IFERROR(LOOKUP(H1412,{30,43,48,53,58,63,68,73,78,83,88,93,97},{42,47,52,57,62,67,72,77,82,87,92,99,100}),999)</f>
        <v>72</v>
      </c>
      <c r="Y1412" s="19">
        <f t="shared" si="150"/>
        <v>5.6818181818181825</v>
      </c>
      <c r="Z1412" s="19">
        <f t="shared" si="153"/>
        <v>5.7284090909090919</v>
      </c>
      <c r="AA1412" s="19">
        <f t="shared" si="154"/>
        <v>17.185227272727278</v>
      </c>
      <c r="AB1412" s="19" t="s">
        <v>8887</v>
      </c>
    </row>
    <row r="1413" spans="1:28" x14ac:dyDescent="0.35">
      <c r="A1413" t="s">
        <v>1562</v>
      </c>
      <c r="B1413" t="s">
        <v>5009</v>
      </c>
      <c r="C1413" t="s">
        <v>5010</v>
      </c>
      <c r="D1413" s="1">
        <v>44819</v>
      </c>
      <c r="E1413">
        <f t="shared" si="151"/>
        <v>18</v>
      </c>
      <c r="F1413" t="s">
        <v>1569</v>
      </c>
      <c r="G1413">
        <v>520</v>
      </c>
      <c r="H1413">
        <f t="shared" si="148"/>
        <v>52</v>
      </c>
      <c r="I1413" t="s">
        <v>7</v>
      </c>
      <c r="J1413" t="s">
        <v>8</v>
      </c>
      <c r="L1413" t="s">
        <v>6</v>
      </c>
      <c r="M1413" t="str">
        <f t="shared" si="149"/>
        <v>M</v>
      </c>
      <c r="N1413" t="s">
        <v>1154</v>
      </c>
      <c r="O1413" t="s">
        <v>1318</v>
      </c>
      <c r="P1413" t="s">
        <v>557</v>
      </c>
      <c r="Q1413">
        <v>3</v>
      </c>
      <c r="R1413">
        <f t="shared" si="152"/>
        <v>2019</v>
      </c>
      <c r="S1413" t="s">
        <v>8</v>
      </c>
      <c r="T1413" t="s">
        <v>8</v>
      </c>
      <c r="U1413" t="s">
        <v>9086</v>
      </c>
      <c r="V1413">
        <f>VLOOKUP(P1413,'PBT Tag Rates'!$B$5:$E$34,4,FALSE)</f>
        <v>0.95971980899999998</v>
      </c>
      <c r="W1413">
        <v>1</v>
      </c>
      <c r="X1413" s="16">
        <f>IFERROR(LOOKUP(H1413,{30,43,48,53,58,63,68,73,78,83,88,93,97},{42,47,52,57,62,67,72,77,82,87,92,99,100}),999)</f>
        <v>52</v>
      </c>
      <c r="Y1413" s="19">
        <f t="shared" si="150"/>
        <v>5.6818181818181825</v>
      </c>
      <c r="Z1413" s="19">
        <f t="shared" si="153"/>
        <v>5.7284090909090919</v>
      </c>
      <c r="AA1413" s="19">
        <f t="shared" si="154"/>
        <v>17.185227272727278</v>
      </c>
      <c r="AB1413" s="19" t="s">
        <v>8887</v>
      </c>
    </row>
    <row r="1414" spans="1:28" x14ac:dyDescent="0.35">
      <c r="A1414" t="s">
        <v>1562</v>
      </c>
      <c r="B1414" t="s">
        <v>5011</v>
      </c>
      <c r="C1414" t="s">
        <v>5012</v>
      </c>
      <c r="D1414" s="1">
        <v>44819</v>
      </c>
      <c r="E1414">
        <f t="shared" si="151"/>
        <v>18</v>
      </c>
      <c r="F1414" t="s">
        <v>1569</v>
      </c>
      <c r="G1414">
        <v>570</v>
      </c>
      <c r="H1414">
        <f t="shared" ref="H1414:H1477" si="155">G1414/10</f>
        <v>57</v>
      </c>
      <c r="I1414" t="s">
        <v>7</v>
      </c>
      <c r="J1414" t="s">
        <v>8</v>
      </c>
      <c r="L1414" t="s">
        <v>6</v>
      </c>
      <c r="M1414" t="str">
        <f t="shared" ref="M1414:M1477" si="156">IF(L1414="U",F1414,L1414)</f>
        <v>M</v>
      </c>
      <c r="N1414" t="s">
        <v>5013</v>
      </c>
      <c r="O1414" t="s">
        <v>5014</v>
      </c>
      <c r="P1414" t="s">
        <v>557</v>
      </c>
      <c r="Q1414">
        <v>3</v>
      </c>
      <c r="R1414">
        <f t="shared" si="152"/>
        <v>2019</v>
      </c>
      <c r="S1414" t="s">
        <v>8</v>
      </c>
      <c r="T1414" t="s">
        <v>8</v>
      </c>
      <c r="U1414" t="s">
        <v>9006</v>
      </c>
      <c r="V1414">
        <f>VLOOKUP(P1414,'PBT Tag Rates'!$B$5:$E$34,4,FALSE)</f>
        <v>0.95971980899999998</v>
      </c>
      <c r="W1414">
        <v>1</v>
      </c>
      <c r="X1414" s="16">
        <f>IFERROR(LOOKUP(H1414,{30,43,48,53,58,63,68,73,78,83,88,93,97},{42,47,52,57,62,67,72,77,82,87,92,99,100}),999)</f>
        <v>57</v>
      </c>
      <c r="Y1414" s="19">
        <f t="shared" ref="Y1414:Y1477" si="157">IF(D1414&lt;$D$3,W1414/$Y$3,W1414/$Y$4)</f>
        <v>5.6818181818181825</v>
      </c>
      <c r="Z1414" s="19">
        <f t="shared" si="153"/>
        <v>5.7284090909090919</v>
      </c>
      <c r="AA1414" s="19">
        <f t="shared" si="154"/>
        <v>17.185227272727278</v>
      </c>
      <c r="AB1414" s="19" t="s">
        <v>8886</v>
      </c>
    </row>
    <row r="1415" spans="1:28" x14ac:dyDescent="0.35">
      <c r="A1415" t="s">
        <v>1562</v>
      </c>
      <c r="B1415" t="s">
        <v>5015</v>
      </c>
      <c r="C1415" t="s">
        <v>5016</v>
      </c>
      <c r="D1415" s="1">
        <v>44819</v>
      </c>
      <c r="E1415">
        <f t="shared" ref="E1415:E1478" si="158">IF(D1415&lt;=$D$3,60,18)</f>
        <v>18</v>
      </c>
      <c r="F1415" t="s">
        <v>1569</v>
      </c>
      <c r="G1415">
        <v>550</v>
      </c>
      <c r="H1415">
        <f t="shared" si="155"/>
        <v>55</v>
      </c>
      <c r="I1415" t="s">
        <v>7</v>
      </c>
      <c r="J1415" t="s">
        <v>8</v>
      </c>
      <c r="L1415" t="s">
        <v>6</v>
      </c>
      <c r="M1415" t="str">
        <f t="shared" si="156"/>
        <v>M</v>
      </c>
      <c r="N1415" t="s">
        <v>2584</v>
      </c>
      <c r="O1415" t="s">
        <v>2585</v>
      </c>
      <c r="P1415" t="s">
        <v>557</v>
      </c>
      <c r="Q1415">
        <v>3</v>
      </c>
      <c r="R1415">
        <f t="shared" ref="R1415:R1478" si="159">IFERROR($R$3-Q1415,"U")</f>
        <v>2019</v>
      </c>
      <c r="S1415" t="s">
        <v>8</v>
      </c>
      <c r="T1415" t="s">
        <v>8</v>
      </c>
      <c r="U1415" t="s">
        <v>9006</v>
      </c>
      <c r="V1415">
        <f>VLOOKUP(P1415,'PBT Tag Rates'!$B$5:$E$34,4,FALSE)</f>
        <v>0.95971980899999998</v>
      </c>
      <c r="W1415">
        <v>1</v>
      </c>
      <c r="X1415" s="16">
        <f>IFERROR(LOOKUP(H1415,{30,43,48,53,58,63,68,73,78,83,88,93,97},{42,47,52,57,62,67,72,77,82,87,92,99,100}),999)</f>
        <v>57</v>
      </c>
      <c r="Y1415" s="19">
        <f t="shared" si="157"/>
        <v>5.6818181818181825</v>
      </c>
      <c r="Z1415" s="19">
        <f t="shared" ref="Z1415:Z1478" si="160">Y1415*(1+$Z$4)</f>
        <v>5.7284090909090919</v>
      </c>
      <c r="AA1415" s="19">
        <f t="shared" ref="AA1415:AA1478" si="161">IF(D1415&lt;$D$3,Z1415/$AA$3,Z1415/$AA$4)</f>
        <v>17.185227272727278</v>
      </c>
      <c r="AB1415" s="19" t="s">
        <v>8886</v>
      </c>
    </row>
    <row r="1416" spans="1:28" x14ac:dyDescent="0.35">
      <c r="A1416" t="s">
        <v>1562</v>
      </c>
      <c r="B1416" t="s">
        <v>5017</v>
      </c>
      <c r="C1416" t="s">
        <v>5018</v>
      </c>
      <c r="D1416" s="1">
        <v>44819</v>
      </c>
      <c r="E1416">
        <f t="shared" si="158"/>
        <v>18</v>
      </c>
      <c r="F1416" t="s">
        <v>16</v>
      </c>
      <c r="G1416">
        <v>780</v>
      </c>
      <c r="H1416">
        <f t="shared" si="155"/>
        <v>78</v>
      </c>
      <c r="I1416" t="s">
        <v>7</v>
      </c>
      <c r="J1416" t="s">
        <v>8</v>
      </c>
      <c r="L1416" t="s">
        <v>16</v>
      </c>
      <c r="M1416" t="str">
        <f t="shared" si="156"/>
        <v>F</v>
      </c>
      <c r="N1416" t="s">
        <v>5019</v>
      </c>
      <c r="O1416" t="s">
        <v>5020</v>
      </c>
      <c r="P1416" t="s">
        <v>19</v>
      </c>
      <c r="Q1416">
        <v>4</v>
      </c>
      <c r="R1416">
        <f t="shared" si="159"/>
        <v>2018</v>
      </c>
      <c r="S1416" t="s">
        <v>8</v>
      </c>
      <c r="T1416" t="s">
        <v>8</v>
      </c>
      <c r="U1416" t="s">
        <v>8875</v>
      </c>
      <c r="V1416">
        <f>VLOOKUP(P1416,'PBT Tag Rates'!$B$5:$E$34,4,FALSE)</f>
        <v>0.80551598400000002</v>
      </c>
      <c r="W1416">
        <v>1</v>
      </c>
      <c r="X1416" s="16">
        <f>IFERROR(LOOKUP(H1416,{30,43,48,53,58,63,68,73,78,83,88,93,97},{42,47,52,57,62,67,72,77,82,87,92,99,100}),999)</f>
        <v>82</v>
      </c>
      <c r="Y1416" s="19">
        <f t="shared" si="157"/>
        <v>5.6818181818181825</v>
      </c>
      <c r="Z1416" s="19">
        <f t="shared" si="160"/>
        <v>5.7284090909090919</v>
      </c>
      <c r="AA1416" s="19">
        <f t="shared" si="161"/>
        <v>17.185227272727278</v>
      </c>
      <c r="AB1416" s="19" t="s">
        <v>8886</v>
      </c>
    </row>
    <row r="1417" spans="1:28" x14ac:dyDescent="0.35">
      <c r="A1417" t="s">
        <v>1562</v>
      </c>
      <c r="B1417" t="s">
        <v>5021</v>
      </c>
      <c r="C1417" t="s">
        <v>5022</v>
      </c>
      <c r="D1417" s="1">
        <v>44819</v>
      </c>
      <c r="E1417">
        <f t="shared" si="158"/>
        <v>18</v>
      </c>
      <c r="F1417" t="s">
        <v>6</v>
      </c>
      <c r="G1417">
        <v>880</v>
      </c>
      <c r="H1417">
        <f t="shared" si="155"/>
        <v>88</v>
      </c>
      <c r="I1417" t="s">
        <v>7</v>
      </c>
      <c r="J1417" t="s">
        <v>8</v>
      </c>
      <c r="L1417" t="s">
        <v>6</v>
      </c>
      <c r="M1417" t="str">
        <f t="shared" si="156"/>
        <v>M</v>
      </c>
      <c r="N1417" t="s">
        <v>748</v>
      </c>
      <c r="O1417" t="s">
        <v>5023</v>
      </c>
      <c r="P1417" t="s">
        <v>19</v>
      </c>
      <c r="Q1417">
        <v>4</v>
      </c>
      <c r="R1417">
        <f t="shared" si="159"/>
        <v>2018</v>
      </c>
      <c r="S1417" t="s">
        <v>8</v>
      </c>
      <c r="T1417" t="s">
        <v>8</v>
      </c>
      <c r="U1417" t="s">
        <v>9084</v>
      </c>
      <c r="V1417">
        <f>VLOOKUP(P1417,'PBT Tag Rates'!$B$5:$E$34,4,FALSE)</f>
        <v>0.80551598400000002</v>
      </c>
      <c r="W1417">
        <v>1</v>
      </c>
      <c r="X1417" s="16">
        <f>IFERROR(LOOKUP(H1417,{30,43,48,53,58,63,68,73,78,83,88,93,97},{42,47,52,57,62,67,72,77,82,87,92,99,100}),999)</f>
        <v>92</v>
      </c>
      <c r="Y1417" s="19">
        <f t="shared" si="157"/>
        <v>5.6818181818181825</v>
      </c>
      <c r="Z1417" s="19">
        <f t="shared" si="160"/>
        <v>5.7284090909090919</v>
      </c>
      <c r="AA1417" s="19">
        <f t="shared" si="161"/>
        <v>17.185227272727278</v>
      </c>
      <c r="AB1417" s="19" t="s">
        <v>8887</v>
      </c>
    </row>
    <row r="1418" spans="1:28" x14ac:dyDescent="0.35">
      <c r="A1418" t="s">
        <v>1562</v>
      </c>
      <c r="B1418" t="s">
        <v>5024</v>
      </c>
      <c r="C1418" t="s">
        <v>5025</v>
      </c>
      <c r="D1418" s="1">
        <v>44819</v>
      </c>
      <c r="E1418">
        <f t="shared" si="158"/>
        <v>18</v>
      </c>
      <c r="F1418" t="s">
        <v>6</v>
      </c>
      <c r="G1418">
        <v>860</v>
      </c>
      <c r="H1418">
        <f t="shared" si="155"/>
        <v>86</v>
      </c>
      <c r="I1418" t="s">
        <v>7</v>
      </c>
      <c r="J1418" t="s">
        <v>8</v>
      </c>
      <c r="L1418" t="s">
        <v>16</v>
      </c>
      <c r="M1418" t="str">
        <f t="shared" si="156"/>
        <v>F</v>
      </c>
      <c r="N1418" t="s">
        <v>56</v>
      </c>
      <c r="O1418" t="s">
        <v>945</v>
      </c>
      <c r="P1418" t="s">
        <v>23</v>
      </c>
      <c r="Q1418">
        <v>5</v>
      </c>
      <c r="R1418">
        <f t="shared" si="159"/>
        <v>2017</v>
      </c>
      <c r="S1418" t="s">
        <v>8</v>
      </c>
      <c r="T1418" t="s">
        <v>8</v>
      </c>
      <c r="U1418" t="s">
        <v>8858</v>
      </c>
      <c r="V1418">
        <f>VLOOKUP(P1418,'PBT Tag Rates'!$B$5:$E$34,4,FALSE)</f>
        <v>0.98821806999999995</v>
      </c>
      <c r="W1418">
        <v>1</v>
      </c>
      <c r="X1418" s="16">
        <f>IFERROR(LOOKUP(H1418,{30,43,48,53,58,63,68,73,78,83,88,93,97},{42,47,52,57,62,67,72,77,82,87,92,99,100}),999)</f>
        <v>87</v>
      </c>
      <c r="Y1418" s="19">
        <f t="shared" si="157"/>
        <v>5.6818181818181825</v>
      </c>
      <c r="Z1418" s="19">
        <f t="shared" si="160"/>
        <v>5.7284090909090919</v>
      </c>
      <c r="AA1418" s="19">
        <f t="shared" si="161"/>
        <v>17.185227272727278</v>
      </c>
      <c r="AB1418" s="19" t="s">
        <v>8887</v>
      </c>
    </row>
    <row r="1419" spans="1:28" x14ac:dyDescent="0.35">
      <c r="A1419" t="s">
        <v>1562</v>
      </c>
      <c r="B1419" t="s">
        <v>5026</v>
      </c>
      <c r="C1419" t="s">
        <v>5027</v>
      </c>
      <c r="D1419" s="1">
        <v>44819</v>
      </c>
      <c r="E1419">
        <f t="shared" si="158"/>
        <v>18</v>
      </c>
      <c r="F1419" t="s">
        <v>1569</v>
      </c>
      <c r="G1419">
        <v>630</v>
      </c>
      <c r="H1419">
        <f t="shared" si="155"/>
        <v>63</v>
      </c>
      <c r="I1419" t="s">
        <v>7</v>
      </c>
      <c r="J1419" t="s">
        <v>8</v>
      </c>
      <c r="L1419" t="s">
        <v>6</v>
      </c>
      <c r="M1419" t="str">
        <f t="shared" si="156"/>
        <v>M</v>
      </c>
      <c r="N1419" t="s">
        <v>1297</v>
      </c>
      <c r="O1419" t="s">
        <v>5028</v>
      </c>
      <c r="P1419" t="s">
        <v>557</v>
      </c>
      <c r="Q1419">
        <v>3</v>
      </c>
      <c r="R1419">
        <f t="shared" si="159"/>
        <v>2019</v>
      </c>
      <c r="S1419" t="s">
        <v>8</v>
      </c>
      <c r="T1419" t="s">
        <v>8</v>
      </c>
      <c r="U1419" t="s">
        <v>9090</v>
      </c>
      <c r="V1419">
        <f>VLOOKUP(P1419,'PBT Tag Rates'!$B$5:$E$34,4,FALSE)</f>
        <v>0.95971980899999998</v>
      </c>
      <c r="W1419">
        <v>1</v>
      </c>
      <c r="X1419" s="16">
        <f>IFERROR(LOOKUP(H1419,{30,43,48,53,58,63,68,73,78,83,88,93,97},{42,47,52,57,62,67,72,77,82,87,92,99,100}),999)</f>
        <v>67</v>
      </c>
      <c r="Y1419" s="19">
        <f t="shared" si="157"/>
        <v>5.6818181818181825</v>
      </c>
      <c r="Z1419" s="19">
        <f t="shared" si="160"/>
        <v>5.7284090909090919</v>
      </c>
      <c r="AA1419" s="19">
        <f t="shared" si="161"/>
        <v>17.185227272727278</v>
      </c>
      <c r="AB1419" s="19" t="s">
        <v>8887</v>
      </c>
    </row>
    <row r="1420" spans="1:28" x14ac:dyDescent="0.35">
      <c r="A1420" t="s">
        <v>1562</v>
      </c>
      <c r="B1420" t="s">
        <v>5029</v>
      </c>
      <c r="C1420" t="s">
        <v>5030</v>
      </c>
      <c r="D1420" s="1">
        <v>44819</v>
      </c>
      <c r="E1420">
        <f t="shared" si="158"/>
        <v>18</v>
      </c>
      <c r="F1420" t="s">
        <v>16</v>
      </c>
      <c r="G1420">
        <v>680</v>
      </c>
      <c r="H1420">
        <f t="shared" si="155"/>
        <v>68</v>
      </c>
      <c r="I1420" t="s">
        <v>7</v>
      </c>
      <c r="J1420" t="s">
        <v>8</v>
      </c>
      <c r="L1420" t="s">
        <v>16</v>
      </c>
      <c r="M1420" t="str">
        <f t="shared" si="156"/>
        <v>F</v>
      </c>
      <c r="N1420" t="s">
        <v>2787</v>
      </c>
      <c r="O1420" t="s">
        <v>2788</v>
      </c>
      <c r="P1420" t="s">
        <v>557</v>
      </c>
      <c r="Q1420">
        <v>3</v>
      </c>
      <c r="R1420">
        <f t="shared" si="159"/>
        <v>2019</v>
      </c>
      <c r="S1420" t="s">
        <v>8</v>
      </c>
      <c r="T1420" t="s">
        <v>8</v>
      </c>
      <c r="U1420" t="s">
        <v>9090</v>
      </c>
      <c r="V1420">
        <f>VLOOKUP(P1420,'PBT Tag Rates'!$B$5:$E$34,4,FALSE)</f>
        <v>0.95971980899999998</v>
      </c>
      <c r="W1420">
        <v>1</v>
      </c>
      <c r="X1420" s="16">
        <f>IFERROR(LOOKUP(H1420,{30,43,48,53,58,63,68,73,78,83,88,93,97},{42,47,52,57,62,67,72,77,82,87,92,99,100}),999)</f>
        <v>72</v>
      </c>
      <c r="Y1420" s="19">
        <f t="shared" si="157"/>
        <v>5.6818181818181825</v>
      </c>
      <c r="Z1420" s="19">
        <f t="shared" si="160"/>
        <v>5.7284090909090919</v>
      </c>
      <c r="AA1420" s="19">
        <f t="shared" si="161"/>
        <v>17.185227272727278</v>
      </c>
      <c r="AB1420" s="19" t="s">
        <v>8887</v>
      </c>
    </row>
    <row r="1421" spans="1:28" x14ac:dyDescent="0.35">
      <c r="A1421" t="s">
        <v>1562</v>
      </c>
      <c r="B1421" t="s">
        <v>5031</v>
      </c>
      <c r="C1421" t="s">
        <v>5032</v>
      </c>
      <c r="D1421" s="1">
        <v>44819</v>
      </c>
      <c r="E1421">
        <f t="shared" si="158"/>
        <v>18</v>
      </c>
      <c r="F1421" t="s">
        <v>1569</v>
      </c>
      <c r="G1421">
        <v>620</v>
      </c>
      <c r="H1421">
        <f t="shared" si="155"/>
        <v>62</v>
      </c>
      <c r="I1421" t="s">
        <v>7</v>
      </c>
      <c r="J1421" t="s">
        <v>8</v>
      </c>
      <c r="L1421" t="s">
        <v>6</v>
      </c>
      <c r="M1421" t="str">
        <f t="shared" si="156"/>
        <v>M</v>
      </c>
      <c r="N1421" t="s">
        <v>1276</v>
      </c>
      <c r="O1421" t="s">
        <v>1277</v>
      </c>
      <c r="P1421" t="s">
        <v>557</v>
      </c>
      <c r="Q1421">
        <v>3</v>
      </c>
      <c r="R1421">
        <f t="shared" si="159"/>
        <v>2019</v>
      </c>
      <c r="S1421" t="s">
        <v>8</v>
      </c>
      <c r="T1421" t="s">
        <v>8</v>
      </c>
      <c r="U1421" t="s">
        <v>9090</v>
      </c>
      <c r="V1421">
        <f>VLOOKUP(P1421,'PBT Tag Rates'!$B$5:$E$34,4,FALSE)</f>
        <v>0.95971980899999998</v>
      </c>
      <c r="W1421">
        <v>1</v>
      </c>
      <c r="X1421" s="16">
        <f>IFERROR(LOOKUP(H1421,{30,43,48,53,58,63,68,73,78,83,88,93,97},{42,47,52,57,62,67,72,77,82,87,92,99,100}),999)</f>
        <v>62</v>
      </c>
      <c r="Y1421" s="19">
        <f t="shared" si="157"/>
        <v>5.6818181818181825</v>
      </c>
      <c r="Z1421" s="19">
        <f t="shared" si="160"/>
        <v>5.7284090909090919</v>
      </c>
      <c r="AA1421" s="19">
        <f t="shared" si="161"/>
        <v>17.185227272727278</v>
      </c>
      <c r="AB1421" s="19" t="s">
        <v>8887</v>
      </c>
    </row>
    <row r="1422" spans="1:28" x14ac:dyDescent="0.35">
      <c r="A1422" t="s">
        <v>1562</v>
      </c>
      <c r="B1422" t="s">
        <v>5033</v>
      </c>
      <c r="C1422" t="s">
        <v>5034</v>
      </c>
      <c r="D1422" s="1">
        <v>44819</v>
      </c>
      <c r="E1422">
        <f t="shared" si="158"/>
        <v>18</v>
      </c>
      <c r="F1422" t="s">
        <v>1569</v>
      </c>
      <c r="G1422">
        <v>540</v>
      </c>
      <c r="H1422">
        <f t="shared" si="155"/>
        <v>54</v>
      </c>
      <c r="I1422" t="s">
        <v>7</v>
      </c>
      <c r="J1422" t="s">
        <v>8</v>
      </c>
      <c r="L1422" t="s">
        <v>6</v>
      </c>
      <c r="M1422" t="str">
        <f t="shared" si="156"/>
        <v>M</v>
      </c>
      <c r="N1422" t="s">
        <v>1060</v>
      </c>
      <c r="O1422" t="s">
        <v>2102</v>
      </c>
      <c r="P1422" t="s">
        <v>557</v>
      </c>
      <c r="Q1422">
        <v>3</v>
      </c>
      <c r="R1422">
        <f t="shared" si="159"/>
        <v>2019</v>
      </c>
      <c r="S1422" t="s">
        <v>8</v>
      </c>
      <c r="T1422" t="s">
        <v>8</v>
      </c>
      <c r="U1422" t="s">
        <v>9006</v>
      </c>
      <c r="V1422">
        <f>VLOOKUP(P1422,'PBT Tag Rates'!$B$5:$E$34,4,FALSE)</f>
        <v>0.95971980899999998</v>
      </c>
      <c r="W1422">
        <v>1</v>
      </c>
      <c r="X1422" s="16">
        <f>IFERROR(LOOKUP(H1422,{30,43,48,53,58,63,68,73,78,83,88,93,97},{42,47,52,57,62,67,72,77,82,87,92,99,100}),999)</f>
        <v>57</v>
      </c>
      <c r="Y1422" s="19">
        <f t="shared" si="157"/>
        <v>5.6818181818181825</v>
      </c>
      <c r="Z1422" s="19">
        <f t="shared" si="160"/>
        <v>5.7284090909090919</v>
      </c>
      <c r="AA1422" s="19">
        <f t="shared" si="161"/>
        <v>17.185227272727278</v>
      </c>
      <c r="AB1422" s="19" t="s">
        <v>8886</v>
      </c>
    </row>
    <row r="1423" spans="1:28" x14ac:dyDescent="0.35">
      <c r="A1423" t="s">
        <v>1562</v>
      </c>
      <c r="B1423" t="s">
        <v>5035</v>
      </c>
      <c r="C1423" t="s">
        <v>5036</v>
      </c>
      <c r="D1423" s="1">
        <v>44819</v>
      </c>
      <c r="E1423">
        <f t="shared" si="158"/>
        <v>18</v>
      </c>
      <c r="F1423" t="s">
        <v>16</v>
      </c>
      <c r="G1423">
        <v>890</v>
      </c>
      <c r="H1423">
        <f t="shared" si="155"/>
        <v>89</v>
      </c>
      <c r="I1423" t="s">
        <v>7</v>
      </c>
      <c r="J1423" t="s">
        <v>8</v>
      </c>
      <c r="L1423" t="s">
        <v>6</v>
      </c>
      <c r="M1423" t="str">
        <f t="shared" si="156"/>
        <v>M</v>
      </c>
      <c r="N1423" t="s">
        <v>8</v>
      </c>
      <c r="O1423" t="s">
        <v>8</v>
      </c>
      <c r="P1423" t="s">
        <v>11</v>
      </c>
      <c r="Q1423" t="s">
        <v>8</v>
      </c>
      <c r="R1423" t="str">
        <f t="shared" si="159"/>
        <v>U</v>
      </c>
      <c r="S1423" t="s">
        <v>12</v>
      </c>
      <c r="T1423">
        <v>0.999999999999998</v>
      </c>
      <c r="U1423" t="s">
        <v>11</v>
      </c>
      <c r="V1423" t="e">
        <f>VLOOKUP(P1423,'PBT Tag Rates'!$B$5:$E$34,4,FALSE)</f>
        <v>#N/A</v>
      </c>
      <c r="W1423">
        <v>1</v>
      </c>
      <c r="X1423" s="16">
        <f>IFERROR(LOOKUP(H1423,{30,43,48,53,58,63,68,73,78,83,88,93,97},{42,47,52,57,62,67,72,77,82,87,92,99,100}),999)</f>
        <v>92</v>
      </c>
      <c r="Y1423" s="19">
        <f t="shared" si="157"/>
        <v>5.6818181818181825</v>
      </c>
      <c r="Z1423" s="19">
        <f t="shared" si="160"/>
        <v>5.7284090909090919</v>
      </c>
      <c r="AA1423" s="19">
        <f t="shared" si="161"/>
        <v>17.185227272727278</v>
      </c>
      <c r="AB1423" s="19" t="s">
        <v>8887</v>
      </c>
    </row>
    <row r="1424" spans="1:28" x14ac:dyDescent="0.35">
      <c r="A1424" t="s">
        <v>1562</v>
      </c>
      <c r="B1424" t="s">
        <v>5037</v>
      </c>
      <c r="C1424" t="s">
        <v>5038</v>
      </c>
      <c r="D1424" s="1">
        <v>44819</v>
      </c>
      <c r="E1424">
        <f t="shared" si="158"/>
        <v>18</v>
      </c>
      <c r="F1424" t="s">
        <v>1569</v>
      </c>
      <c r="G1424">
        <v>570</v>
      </c>
      <c r="H1424">
        <f t="shared" si="155"/>
        <v>57</v>
      </c>
      <c r="I1424" t="s">
        <v>9</v>
      </c>
      <c r="J1424">
        <v>1</v>
      </c>
      <c r="L1424" t="s">
        <v>6</v>
      </c>
      <c r="M1424" t="str">
        <f t="shared" si="156"/>
        <v>M</v>
      </c>
      <c r="N1424" t="s">
        <v>1280</v>
      </c>
      <c r="O1424" t="s">
        <v>1281</v>
      </c>
      <c r="P1424" t="s">
        <v>557</v>
      </c>
      <c r="Q1424">
        <v>3</v>
      </c>
      <c r="R1424">
        <f t="shared" si="159"/>
        <v>2019</v>
      </c>
      <c r="S1424" t="s">
        <v>8</v>
      </c>
      <c r="T1424" t="s">
        <v>8</v>
      </c>
      <c r="U1424" t="s">
        <v>9089</v>
      </c>
      <c r="V1424">
        <f>VLOOKUP(P1424,'PBT Tag Rates'!$B$5:$E$34,4,FALSE)</f>
        <v>0.95971980899999998</v>
      </c>
      <c r="W1424">
        <v>1</v>
      </c>
      <c r="X1424" s="16">
        <f>IFERROR(LOOKUP(H1424,{30,43,48,53,58,63,68,73,78,83,88,93,97},{42,47,52,57,62,67,72,77,82,87,92,99,100}),999)</f>
        <v>57</v>
      </c>
      <c r="Y1424" s="19">
        <f t="shared" si="157"/>
        <v>5.6818181818181825</v>
      </c>
      <c r="Z1424" s="19">
        <f t="shared" si="160"/>
        <v>5.7284090909090919</v>
      </c>
      <c r="AA1424" s="19">
        <f t="shared" si="161"/>
        <v>17.185227272727278</v>
      </c>
      <c r="AB1424" s="19" t="s">
        <v>8887</v>
      </c>
    </row>
    <row r="1425" spans="1:28" x14ac:dyDescent="0.35">
      <c r="A1425" t="s">
        <v>1562</v>
      </c>
      <c r="B1425" t="s">
        <v>5039</v>
      </c>
      <c r="C1425" t="s">
        <v>5040</v>
      </c>
      <c r="D1425" s="1">
        <v>44819</v>
      </c>
      <c r="E1425">
        <f t="shared" si="158"/>
        <v>18</v>
      </c>
      <c r="F1425" t="s">
        <v>1569</v>
      </c>
      <c r="G1425">
        <v>660</v>
      </c>
      <c r="H1425">
        <f t="shared" si="155"/>
        <v>66</v>
      </c>
      <c r="I1425" t="s">
        <v>9</v>
      </c>
      <c r="J1425">
        <v>1</v>
      </c>
      <c r="L1425" t="s">
        <v>6</v>
      </c>
      <c r="M1425" t="str">
        <f t="shared" si="156"/>
        <v>M</v>
      </c>
      <c r="N1425" t="s">
        <v>8</v>
      </c>
      <c r="O1425" t="s">
        <v>8</v>
      </c>
      <c r="P1425" t="s">
        <v>11</v>
      </c>
      <c r="Q1425" t="s">
        <v>8</v>
      </c>
      <c r="R1425" t="str">
        <f t="shared" si="159"/>
        <v>U</v>
      </c>
      <c r="S1425" t="s">
        <v>12</v>
      </c>
      <c r="T1425">
        <v>0.999999999999997</v>
      </c>
      <c r="U1425" t="s">
        <v>8890</v>
      </c>
      <c r="V1425" t="e">
        <f>VLOOKUP(P1425,'PBT Tag Rates'!$B$5:$E$34,4,FALSE)</f>
        <v>#N/A</v>
      </c>
      <c r="W1425">
        <v>1</v>
      </c>
      <c r="X1425" s="16">
        <f>IFERROR(LOOKUP(H1425,{30,43,48,53,58,63,68,73,78,83,88,93,97},{42,47,52,57,62,67,72,77,82,87,92,99,100}),999)</f>
        <v>67</v>
      </c>
      <c r="Y1425" s="19">
        <f t="shared" si="157"/>
        <v>5.6818181818181825</v>
      </c>
      <c r="Z1425" s="19">
        <f t="shared" si="160"/>
        <v>5.7284090909090919</v>
      </c>
      <c r="AA1425" s="19">
        <f t="shared" si="161"/>
        <v>17.185227272727278</v>
      </c>
      <c r="AB1425" s="19" t="s">
        <v>8887</v>
      </c>
    </row>
    <row r="1426" spans="1:28" x14ac:dyDescent="0.35">
      <c r="A1426" t="s">
        <v>1562</v>
      </c>
      <c r="B1426" t="s">
        <v>5041</v>
      </c>
      <c r="C1426" t="s">
        <v>5042</v>
      </c>
      <c r="D1426" s="1">
        <v>44819</v>
      </c>
      <c r="E1426">
        <f t="shared" si="158"/>
        <v>18</v>
      </c>
      <c r="F1426" t="s">
        <v>16</v>
      </c>
      <c r="G1426">
        <v>690</v>
      </c>
      <c r="H1426">
        <f t="shared" si="155"/>
        <v>69</v>
      </c>
      <c r="I1426" t="s">
        <v>9</v>
      </c>
      <c r="J1426">
        <v>1</v>
      </c>
      <c r="L1426" t="s">
        <v>16</v>
      </c>
      <c r="M1426" t="str">
        <f t="shared" si="156"/>
        <v>F</v>
      </c>
      <c r="N1426" t="s">
        <v>8</v>
      </c>
      <c r="O1426" t="s">
        <v>8</v>
      </c>
      <c r="P1426" t="s">
        <v>11</v>
      </c>
      <c r="Q1426" t="s">
        <v>8</v>
      </c>
      <c r="R1426" t="str">
        <f t="shared" si="159"/>
        <v>U</v>
      </c>
      <c r="S1426" t="s">
        <v>12</v>
      </c>
      <c r="T1426">
        <v>0.999999999999994</v>
      </c>
      <c r="U1426" t="s">
        <v>8890</v>
      </c>
      <c r="V1426" t="e">
        <f>VLOOKUP(P1426,'PBT Tag Rates'!$B$5:$E$34,4,FALSE)</f>
        <v>#N/A</v>
      </c>
      <c r="W1426">
        <v>1</v>
      </c>
      <c r="X1426" s="16">
        <f>IFERROR(LOOKUP(H1426,{30,43,48,53,58,63,68,73,78,83,88,93,97},{42,47,52,57,62,67,72,77,82,87,92,99,100}),999)</f>
        <v>72</v>
      </c>
      <c r="Y1426" s="19">
        <f t="shared" si="157"/>
        <v>5.6818181818181825</v>
      </c>
      <c r="Z1426" s="19">
        <f t="shared" si="160"/>
        <v>5.7284090909090919</v>
      </c>
      <c r="AA1426" s="19">
        <f t="shared" si="161"/>
        <v>17.185227272727278</v>
      </c>
      <c r="AB1426" s="19" t="s">
        <v>8887</v>
      </c>
    </row>
    <row r="1427" spans="1:28" x14ac:dyDescent="0.35">
      <c r="A1427" t="s">
        <v>1562</v>
      </c>
      <c r="B1427" t="s">
        <v>5043</v>
      </c>
      <c r="C1427" t="s">
        <v>5044</v>
      </c>
      <c r="D1427" s="1">
        <v>44819</v>
      </c>
      <c r="E1427">
        <f t="shared" si="158"/>
        <v>18</v>
      </c>
      <c r="F1427" t="s">
        <v>1569</v>
      </c>
      <c r="G1427">
        <v>590</v>
      </c>
      <c r="H1427">
        <f t="shared" si="155"/>
        <v>59</v>
      </c>
      <c r="I1427" t="s">
        <v>7</v>
      </c>
      <c r="J1427" t="s">
        <v>8</v>
      </c>
      <c r="L1427" t="s">
        <v>6</v>
      </c>
      <c r="M1427" t="str">
        <f t="shared" si="156"/>
        <v>M</v>
      </c>
      <c r="N1427" t="s">
        <v>1136</v>
      </c>
      <c r="O1427" t="s">
        <v>5045</v>
      </c>
      <c r="P1427" t="s">
        <v>557</v>
      </c>
      <c r="Q1427">
        <v>3</v>
      </c>
      <c r="R1427">
        <f t="shared" si="159"/>
        <v>2019</v>
      </c>
      <c r="S1427" t="s">
        <v>8</v>
      </c>
      <c r="T1427" t="s">
        <v>8</v>
      </c>
      <c r="U1427" t="s">
        <v>9088</v>
      </c>
      <c r="V1427">
        <f>VLOOKUP(P1427,'PBT Tag Rates'!$B$5:$E$34,4,FALSE)</f>
        <v>0.95971980899999998</v>
      </c>
      <c r="W1427">
        <v>1</v>
      </c>
      <c r="X1427" s="16">
        <f>IFERROR(LOOKUP(H1427,{30,43,48,53,58,63,68,73,78,83,88,93,97},{42,47,52,57,62,67,72,77,82,87,92,99,100}),999)</f>
        <v>62</v>
      </c>
      <c r="Y1427" s="19">
        <f t="shared" si="157"/>
        <v>5.6818181818181825</v>
      </c>
      <c r="Z1427" s="19">
        <f t="shared" si="160"/>
        <v>5.7284090909090919</v>
      </c>
      <c r="AA1427" s="19">
        <f t="shared" si="161"/>
        <v>17.185227272727278</v>
      </c>
      <c r="AB1427" s="19" t="s">
        <v>8887</v>
      </c>
    </row>
    <row r="1428" spans="1:28" x14ac:dyDescent="0.35">
      <c r="A1428" t="s">
        <v>1562</v>
      </c>
      <c r="B1428" t="s">
        <v>5046</v>
      </c>
      <c r="C1428" t="s">
        <v>5047</v>
      </c>
      <c r="D1428" s="1">
        <v>44819</v>
      </c>
      <c r="E1428">
        <f t="shared" si="158"/>
        <v>18</v>
      </c>
      <c r="F1428" t="s">
        <v>1569</v>
      </c>
      <c r="G1428">
        <v>650</v>
      </c>
      <c r="H1428">
        <f t="shared" si="155"/>
        <v>65</v>
      </c>
      <c r="I1428" t="s">
        <v>7</v>
      </c>
      <c r="J1428" t="s">
        <v>8</v>
      </c>
      <c r="L1428" t="s">
        <v>6</v>
      </c>
      <c r="M1428" t="str">
        <f t="shared" si="156"/>
        <v>M</v>
      </c>
      <c r="N1428" t="s">
        <v>1128</v>
      </c>
      <c r="O1428" t="s">
        <v>1129</v>
      </c>
      <c r="P1428" t="s">
        <v>557</v>
      </c>
      <c r="Q1428">
        <v>3</v>
      </c>
      <c r="R1428">
        <f t="shared" si="159"/>
        <v>2019</v>
      </c>
      <c r="S1428" t="s">
        <v>8</v>
      </c>
      <c r="T1428" t="s">
        <v>8</v>
      </c>
      <c r="U1428" t="s">
        <v>9090</v>
      </c>
      <c r="V1428">
        <f>VLOOKUP(P1428,'PBT Tag Rates'!$B$5:$E$34,4,FALSE)</f>
        <v>0.95971980899999998</v>
      </c>
      <c r="W1428">
        <v>1</v>
      </c>
      <c r="X1428" s="16">
        <f>IFERROR(LOOKUP(H1428,{30,43,48,53,58,63,68,73,78,83,88,93,97},{42,47,52,57,62,67,72,77,82,87,92,99,100}),999)</f>
        <v>67</v>
      </c>
      <c r="Y1428" s="19">
        <f t="shared" si="157"/>
        <v>5.6818181818181825</v>
      </c>
      <c r="Z1428" s="19">
        <f t="shared" si="160"/>
        <v>5.7284090909090919</v>
      </c>
      <c r="AA1428" s="19">
        <f t="shared" si="161"/>
        <v>17.185227272727278</v>
      </c>
      <c r="AB1428" s="19" t="s">
        <v>8887</v>
      </c>
    </row>
    <row r="1429" spans="1:28" x14ac:dyDescent="0.35">
      <c r="A1429" t="s">
        <v>1562</v>
      </c>
      <c r="B1429" t="s">
        <v>5048</v>
      </c>
      <c r="C1429" t="s">
        <v>5049</v>
      </c>
      <c r="D1429" s="1">
        <v>44819</v>
      </c>
      <c r="E1429">
        <f t="shared" si="158"/>
        <v>18</v>
      </c>
      <c r="F1429" t="s">
        <v>1569</v>
      </c>
      <c r="G1429">
        <v>620</v>
      </c>
      <c r="H1429">
        <f t="shared" si="155"/>
        <v>62</v>
      </c>
      <c r="I1429" t="s">
        <v>9</v>
      </c>
      <c r="J1429">
        <v>1</v>
      </c>
      <c r="L1429" t="s">
        <v>6</v>
      </c>
      <c r="M1429" t="str">
        <f t="shared" si="156"/>
        <v>M</v>
      </c>
      <c r="N1429" t="s">
        <v>1136</v>
      </c>
      <c r="O1429" t="s">
        <v>5045</v>
      </c>
      <c r="P1429" t="s">
        <v>557</v>
      </c>
      <c r="Q1429">
        <v>3</v>
      </c>
      <c r="R1429">
        <f t="shared" si="159"/>
        <v>2019</v>
      </c>
      <c r="S1429" t="s">
        <v>8</v>
      </c>
      <c r="T1429" t="s">
        <v>8</v>
      </c>
      <c r="U1429" t="s">
        <v>9088</v>
      </c>
      <c r="V1429">
        <f>VLOOKUP(P1429,'PBT Tag Rates'!$B$5:$E$34,4,FALSE)</f>
        <v>0.95971980899999998</v>
      </c>
      <c r="W1429">
        <v>1</v>
      </c>
      <c r="X1429" s="16">
        <f>IFERROR(LOOKUP(H1429,{30,43,48,53,58,63,68,73,78,83,88,93,97},{42,47,52,57,62,67,72,77,82,87,92,99,100}),999)</f>
        <v>62</v>
      </c>
      <c r="Y1429" s="19">
        <f t="shared" si="157"/>
        <v>5.6818181818181825</v>
      </c>
      <c r="Z1429" s="19">
        <f t="shared" si="160"/>
        <v>5.7284090909090919</v>
      </c>
      <c r="AA1429" s="19">
        <f t="shared" si="161"/>
        <v>17.185227272727278</v>
      </c>
      <c r="AB1429" s="19" t="s">
        <v>8887</v>
      </c>
    </row>
    <row r="1430" spans="1:28" x14ac:dyDescent="0.35">
      <c r="A1430" t="s">
        <v>1562</v>
      </c>
      <c r="B1430" t="s">
        <v>5050</v>
      </c>
      <c r="C1430" t="s">
        <v>5051</v>
      </c>
      <c r="D1430" s="1">
        <v>44819</v>
      </c>
      <c r="E1430">
        <f t="shared" si="158"/>
        <v>18</v>
      </c>
      <c r="F1430" t="s">
        <v>6</v>
      </c>
      <c r="G1430">
        <v>750</v>
      </c>
      <c r="H1430">
        <f t="shared" si="155"/>
        <v>75</v>
      </c>
      <c r="I1430" t="s">
        <v>9</v>
      </c>
      <c r="J1430">
        <v>1</v>
      </c>
      <c r="L1430" t="s">
        <v>1569</v>
      </c>
      <c r="M1430" t="str">
        <f t="shared" si="156"/>
        <v>M</v>
      </c>
      <c r="N1430" t="s">
        <v>519</v>
      </c>
      <c r="O1430" t="s">
        <v>1801</v>
      </c>
      <c r="P1430" t="s">
        <v>19</v>
      </c>
      <c r="Q1430">
        <v>4</v>
      </c>
      <c r="R1430">
        <f t="shared" si="159"/>
        <v>2018</v>
      </c>
      <c r="S1430" t="s">
        <v>8</v>
      </c>
      <c r="T1430" t="s">
        <v>8</v>
      </c>
      <c r="U1430" t="s">
        <v>9007</v>
      </c>
      <c r="V1430">
        <f>VLOOKUP(P1430,'PBT Tag Rates'!$B$5:$E$34,4,FALSE)</f>
        <v>0.80551598400000002</v>
      </c>
      <c r="W1430">
        <v>1</v>
      </c>
      <c r="X1430" s="16">
        <f>IFERROR(LOOKUP(H1430,{30,43,48,53,58,63,68,73,78,83,88,93,97},{42,47,52,57,62,67,72,77,82,87,92,99,100}),999)</f>
        <v>77</v>
      </c>
      <c r="Y1430" s="19">
        <f t="shared" si="157"/>
        <v>5.6818181818181825</v>
      </c>
      <c r="Z1430" s="19">
        <f t="shared" si="160"/>
        <v>5.7284090909090919</v>
      </c>
      <c r="AA1430" s="19">
        <f t="shared" si="161"/>
        <v>17.185227272727278</v>
      </c>
      <c r="AB1430" s="19" t="s">
        <v>8886</v>
      </c>
    </row>
    <row r="1431" spans="1:28" x14ac:dyDescent="0.35">
      <c r="A1431" t="s">
        <v>1562</v>
      </c>
      <c r="B1431" t="s">
        <v>5052</v>
      </c>
      <c r="C1431" t="s">
        <v>5053</v>
      </c>
      <c r="D1431" s="1">
        <v>44819</v>
      </c>
      <c r="E1431">
        <f t="shared" si="158"/>
        <v>18</v>
      </c>
      <c r="F1431" t="s">
        <v>1569</v>
      </c>
      <c r="G1431">
        <v>680</v>
      </c>
      <c r="H1431">
        <f t="shared" si="155"/>
        <v>68</v>
      </c>
      <c r="I1431" t="s">
        <v>9</v>
      </c>
      <c r="J1431">
        <v>1</v>
      </c>
      <c r="L1431" t="s">
        <v>6</v>
      </c>
      <c r="M1431" t="str">
        <f t="shared" si="156"/>
        <v>M</v>
      </c>
      <c r="N1431" t="s">
        <v>5054</v>
      </c>
      <c r="O1431" t="s">
        <v>5055</v>
      </c>
      <c r="P1431" t="s">
        <v>511</v>
      </c>
      <c r="Q1431">
        <v>4</v>
      </c>
      <c r="R1431">
        <f t="shared" si="159"/>
        <v>2018</v>
      </c>
      <c r="S1431" t="s">
        <v>8</v>
      </c>
      <c r="T1431" t="s">
        <v>8</v>
      </c>
      <c r="U1431" t="s">
        <v>8880</v>
      </c>
      <c r="V1431">
        <f>VLOOKUP(P1431,'PBT Tag Rates'!$B$5:$E$34,4,FALSE)</f>
        <v>0.95730000000000004</v>
      </c>
      <c r="W1431">
        <v>1</v>
      </c>
      <c r="X1431" s="16">
        <f>IFERROR(LOOKUP(H1431,{30,43,48,53,58,63,68,73,78,83,88,93,97},{42,47,52,57,62,67,72,77,82,87,92,99,100}),999)</f>
        <v>72</v>
      </c>
      <c r="Y1431" s="19">
        <f t="shared" si="157"/>
        <v>5.6818181818181825</v>
      </c>
      <c r="Z1431" s="19">
        <f t="shared" si="160"/>
        <v>5.7284090909090919</v>
      </c>
      <c r="AA1431" s="19">
        <f t="shared" si="161"/>
        <v>17.185227272727278</v>
      </c>
      <c r="AB1431" s="19" t="s">
        <v>8886</v>
      </c>
    </row>
    <row r="1432" spans="1:28" x14ac:dyDescent="0.35">
      <c r="A1432" t="s">
        <v>1562</v>
      </c>
      <c r="B1432" t="s">
        <v>5056</v>
      </c>
      <c r="C1432" t="s">
        <v>5057</v>
      </c>
      <c r="D1432" s="1">
        <v>44819</v>
      </c>
      <c r="E1432">
        <f t="shared" si="158"/>
        <v>18</v>
      </c>
      <c r="F1432" t="s">
        <v>6</v>
      </c>
      <c r="G1432">
        <v>590</v>
      </c>
      <c r="H1432">
        <f t="shared" si="155"/>
        <v>59</v>
      </c>
      <c r="I1432" t="s">
        <v>9</v>
      </c>
      <c r="J1432">
        <v>1</v>
      </c>
      <c r="L1432" t="s">
        <v>6</v>
      </c>
      <c r="M1432" t="str">
        <f t="shared" si="156"/>
        <v>M</v>
      </c>
      <c r="N1432" t="s">
        <v>1125</v>
      </c>
      <c r="O1432" t="s">
        <v>2105</v>
      </c>
      <c r="P1432" t="s">
        <v>557</v>
      </c>
      <c r="Q1432">
        <v>3</v>
      </c>
      <c r="R1432">
        <f t="shared" si="159"/>
        <v>2019</v>
      </c>
      <c r="S1432" t="s">
        <v>8</v>
      </c>
      <c r="T1432" t="s">
        <v>8</v>
      </c>
      <c r="U1432" t="s">
        <v>9006</v>
      </c>
      <c r="V1432">
        <f>VLOOKUP(P1432,'PBT Tag Rates'!$B$5:$E$34,4,FALSE)</f>
        <v>0.95971980899999998</v>
      </c>
      <c r="W1432">
        <v>1</v>
      </c>
      <c r="X1432" s="16">
        <f>IFERROR(LOOKUP(H1432,{30,43,48,53,58,63,68,73,78,83,88,93,97},{42,47,52,57,62,67,72,77,82,87,92,99,100}),999)</f>
        <v>62</v>
      </c>
      <c r="Y1432" s="19">
        <f t="shared" si="157"/>
        <v>5.6818181818181825</v>
      </c>
      <c r="Z1432" s="19">
        <f t="shared" si="160"/>
        <v>5.7284090909090919</v>
      </c>
      <c r="AA1432" s="19">
        <f t="shared" si="161"/>
        <v>17.185227272727278</v>
      </c>
      <c r="AB1432" s="19" t="s">
        <v>8886</v>
      </c>
    </row>
    <row r="1433" spans="1:28" x14ac:dyDescent="0.35">
      <c r="A1433" t="s">
        <v>1562</v>
      </c>
      <c r="B1433" t="s">
        <v>5058</v>
      </c>
      <c r="C1433" t="s">
        <v>5059</v>
      </c>
      <c r="D1433" s="1">
        <v>44819</v>
      </c>
      <c r="E1433">
        <f t="shared" si="158"/>
        <v>18</v>
      </c>
      <c r="F1433" t="s">
        <v>1569</v>
      </c>
      <c r="G1433">
        <v>610</v>
      </c>
      <c r="H1433">
        <f t="shared" si="155"/>
        <v>61</v>
      </c>
      <c r="I1433" t="s">
        <v>7</v>
      </c>
      <c r="J1433" t="s">
        <v>8</v>
      </c>
      <c r="L1433" t="s">
        <v>6</v>
      </c>
      <c r="M1433" t="str">
        <f t="shared" si="156"/>
        <v>M</v>
      </c>
      <c r="N1433" t="s">
        <v>8</v>
      </c>
      <c r="O1433" t="s">
        <v>8</v>
      </c>
      <c r="P1433" t="s">
        <v>11</v>
      </c>
      <c r="Q1433" t="s">
        <v>8</v>
      </c>
      <c r="R1433" t="str">
        <f t="shared" si="159"/>
        <v>U</v>
      </c>
      <c r="S1433" t="s">
        <v>12</v>
      </c>
      <c r="T1433">
        <v>1</v>
      </c>
      <c r="U1433" t="s">
        <v>11</v>
      </c>
      <c r="V1433" t="e">
        <f>VLOOKUP(P1433,'PBT Tag Rates'!$B$5:$E$34,4,FALSE)</f>
        <v>#N/A</v>
      </c>
      <c r="W1433">
        <v>1</v>
      </c>
      <c r="X1433" s="16">
        <f>IFERROR(LOOKUP(H1433,{30,43,48,53,58,63,68,73,78,83,88,93,97},{42,47,52,57,62,67,72,77,82,87,92,99,100}),999)</f>
        <v>62</v>
      </c>
      <c r="Y1433" s="19">
        <f t="shared" si="157"/>
        <v>5.6818181818181825</v>
      </c>
      <c r="Z1433" s="19">
        <f t="shared" si="160"/>
        <v>5.7284090909090919</v>
      </c>
      <c r="AA1433" s="19">
        <f t="shared" si="161"/>
        <v>17.185227272727278</v>
      </c>
      <c r="AB1433" s="19" t="s">
        <v>8887</v>
      </c>
    </row>
    <row r="1434" spans="1:28" x14ac:dyDescent="0.35">
      <c r="A1434" t="s">
        <v>1562</v>
      </c>
      <c r="B1434" t="s">
        <v>5060</v>
      </c>
      <c r="C1434" t="s">
        <v>5061</v>
      </c>
      <c r="D1434" s="1">
        <v>44819</v>
      </c>
      <c r="E1434">
        <f t="shared" si="158"/>
        <v>18</v>
      </c>
      <c r="F1434" t="s">
        <v>16</v>
      </c>
      <c r="G1434">
        <v>660</v>
      </c>
      <c r="H1434">
        <f t="shared" si="155"/>
        <v>66</v>
      </c>
      <c r="I1434" t="s">
        <v>7</v>
      </c>
      <c r="J1434" t="s">
        <v>8</v>
      </c>
      <c r="L1434" t="s">
        <v>16</v>
      </c>
      <c r="M1434" t="str">
        <f t="shared" si="156"/>
        <v>F</v>
      </c>
      <c r="N1434" t="s">
        <v>5062</v>
      </c>
      <c r="O1434" t="s">
        <v>5063</v>
      </c>
      <c r="P1434" t="s">
        <v>557</v>
      </c>
      <c r="Q1434">
        <v>3</v>
      </c>
      <c r="R1434">
        <f t="shared" si="159"/>
        <v>2019</v>
      </c>
      <c r="S1434" t="s">
        <v>8</v>
      </c>
      <c r="T1434" t="s">
        <v>8</v>
      </c>
      <c r="U1434" t="s">
        <v>9084</v>
      </c>
      <c r="V1434">
        <f>VLOOKUP(P1434,'PBT Tag Rates'!$B$5:$E$34,4,FALSE)</f>
        <v>0.95971980899999998</v>
      </c>
      <c r="W1434">
        <v>1</v>
      </c>
      <c r="X1434" s="16">
        <f>IFERROR(LOOKUP(H1434,{30,43,48,53,58,63,68,73,78,83,88,93,97},{42,47,52,57,62,67,72,77,82,87,92,99,100}),999)</f>
        <v>67</v>
      </c>
      <c r="Y1434" s="19">
        <f t="shared" si="157"/>
        <v>5.6818181818181825</v>
      </c>
      <c r="Z1434" s="19">
        <f t="shared" si="160"/>
        <v>5.7284090909090919</v>
      </c>
      <c r="AA1434" s="19">
        <f t="shared" si="161"/>
        <v>17.185227272727278</v>
      </c>
      <c r="AB1434" s="19" t="s">
        <v>8887</v>
      </c>
    </row>
    <row r="1435" spans="1:28" x14ac:dyDescent="0.35">
      <c r="A1435" t="s">
        <v>1562</v>
      </c>
      <c r="B1435" t="s">
        <v>5064</v>
      </c>
      <c r="C1435" t="s">
        <v>5065</v>
      </c>
      <c r="D1435" s="1">
        <v>44819</v>
      </c>
      <c r="E1435">
        <f t="shared" si="158"/>
        <v>18</v>
      </c>
      <c r="F1435" t="s">
        <v>1569</v>
      </c>
      <c r="G1435">
        <v>600</v>
      </c>
      <c r="H1435">
        <f t="shared" si="155"/>
        <v>60</v>
      </c>
      <c r="I1435" t="s">
        <v>7</v>
      </c>
      <c r="J1435" t="s">
        <v>8</v>
      </c>
      <c r="K1435" t="s">
        <v>143</v>
      </c>
      <c r="L1435" t="s">
        <v>1569</v>
      </c>
      <c r="M1435" s="5" t="s">
        <v>6</v>
      </c>
      <c r="N1435" t="s">
        <v>4306</v>
      </c>
      <c r="O1435" t="s">
        <v>4306</v>
      </c>
      <c r="P1435" t="s">
        <v>4306</v>
      </c>
      <c r="Q1435" t="s">
        <v>8</v>
      </c>
      <c r="R1435" t="str">
        <f t="shared" si="159"/>
        <v>U</v>
      </c>
      <c r="S1435" t="s">
        <v>8</v>
      </c>
      <c r="T1435" t="s">
        <v>8</v>
      </c>
      <c r="U1435" t="s">
        <v>4306</v>
      </c>
      <c r="V1435" t="e">
        <f>VLOOKUP(P1435,'PBT Tag Rates'!$B$5:$E$34,4,FALSE)</f>
        <v>#N/A</v>
      </c>
      <c r="W1435">
        <v>1</v>
      </c>
      <c r="X1435" s="16">
        <f>IFERROR(LOOKUP(H1435,{30,43,48,53,58,63,68,73,78,83,88,93,97},{42,47,52,57,62,67,72,77,82,87,92,99,100}),999)</f>
        <v>62</v>
      </c>
      <c r="Y1435" s="19">
        <f t="shared" si="157"/>
        <v>5.6818181818181825</v>
      </c>
      <c r="Z1435" s="19">
        <f t="shared" si="160"/>
        <v>5.7284090909090919</v>
      </c>
      <c r="AA1435" s="19">
        <f t="shared" si="161"/>
        <v>17.185227272727278</v>
      </c>
      <c r="AB1435" s="19" t="s">
        <v>8887</v>
      </c>
    </row>
    <row r="1436" spans="1:28" x14ac:dyDescent="0.35">
      <c r="A1436" t="s">
        <v>1562</v>
      </c>
      <c r="B1436" t="s">
        <v>5066</v>
      </c>
      <c r="C1436" t="s">
        <v>5067</v>
      </c>
      <c r="D1436" s="1">
        <v>44819</v>
      </c>
      <c r="E1436">
        <f t="shared" si="158"/>
        <v>18</v>
      </c>
      <c r="F1436" t="s">
        <v>16</v>
      </c>
      <c r="G1436">
        <v>800</v>
      </c>
      <c r="H1436">
        <f t="shared" si="155"/>
        <v>80</v>
      </c>
      <c r="I1436" t="s">
        <v>7</v>
      </c>
      <c r="J1436" t="s">
        <v>8</v>
      </c>
      <c r="K1436" t="s">
        <v>143</v>
      </c>
      <c r="L1436" t="s">
        <v>1569</v>
      </c>
      <c r="M1436" t="str">
        <f t="shared" si="156"/>
        <v>F</v>
      </c>
      <c r="N1436" t="s">
        <v>4306</v>
      </c>
      <c r="O1436" t="s">
        <v>4306</v>
      </c>
      <c r="P1436" t="s">
        <v>4306</v>
      </c>
      <c r="Q1436" t="s">
        <v>8</v>
      </c>
      <c r="R1436" t="str">
        <f t="shared" si="159"/>
        <v>U</v>
      </c>
      <c r="S1436" t="s">
        <v>8</v>
      </c>
      <c r="T1436" t="s">
        <v>8</v>
      </c>
      <c r="U1436" t="s">
        <v>4306</v>
      </c>
      <c r="V1436" t="e">
        <f>VLOOKUP(P1436,'PBT Tag Rates'!$B$5:$E$34,4,FALSE)</f>
        <v>#N/A</v>
      </c>
      <c r="W1436">
        <v>1</v>
      </c>
      <c r="X1436" s="16">
        <f>IFERROR(LOOKUP(H1436,{30,43,48,53,58,63,68,73,78,83,88,93,97},{42,47,52,57,62,67,72,77,82,87,92,99,100}),999)</f>
        <v>82</v>
      </c>
      <c r="Y1436" s="19">
        <f t="shared" si="157"/>
        <v>5.6818181818181825</v>
      </c>
      <c r="Z1436" s="19">
        <f t="shared" si="160"/>
        <v>5.7284090909090919</v>
      </c>
      <c r="AA1436" s="19">
        <f t="shared" si="161"/>
        <v>17.185227272727278</v>
      </c>
      <c r="AB1436" s="19" t="s">
        <v>8887</v>
      </c>
    </row>
    <row r="1437" spans="1:28" x14ac:dyDescent="0.35">
      <c r="A1437" t="s">
        <v>1562</v>
      </c>
      <c r="B1437" t="s">
        <v>5068</v>
      </c>
      <c r="C1437" t="s">
        <v>5069</v>
      </c>
      <c r="D1437" s="1">
        <v>44819</v>
      </c>
      <c r="E1437">
        <f t="shared" si="158"/>
        <v>18</v>
      </c>
      <c r="F1437" t="s">
        <v>1569</v>
      </c>
      <c r="G1437">
        <v>480</v>
      </c>
      <c r="H1437">
        <f t="shared" si="155"/>
        <v>48</v>
      </c>
      <c r="I1437" t="s">
        <v>9</v>
      </c>
      <c r="J1437">
        <v>1</v>
      </c>
      <c r="L1437" t="s">
        <v>6</v>
      </c>
      <c r="M1437" t="str">
        <f t="shared" si="156"/>
        <v>M</v>
      </c>
      <c r="N1437" t="s">
        <v>4909</v>
      </c>
      <c r="O1437" t="s">
        <v>5070</v>
      </c>
      <c r="P1437" t="s">
        <v>2035</v>
      </c>
      <c r="Q1437">
        <v>2</v>
      </c>
      <c r="R1437">
        <f t="shared" si="159"/>
        <v>2020</v>
      </c>
      <c r="S1437" t="s">
        <v>8</v>
      </c>
      <c r="T1437" t="s">
        <v>8</v>
      </c>
      <c r="U1437" t="s">
        <v>9088</v>
      </c>
      <c r="V1437">
        <f>VLOOKUP(P1437,'PBT Tag Rates'!$B$5:$E$34,4,FALSE)</f>
        <v>0.98961045999999997</v>
      </c>
      <c r="W1437">
        <v>1</v>
      </c>
      <c r="X1437" s="16">
        <f>IFERROR(LOOKUP(H1437,{30,43,48,53,58,63,68,73,78,83,88,93,97},{42,47,52,57,62,67,72,77,82,87,92,99,100}),999)</f>
        <v>52</v>
      </c>
      <c r="Y1437" s="19">
        <f t="shared" si="157"/>
        <v>5.6818181818181825</v>
      </c>
      <c r="Z1437" s="19">
        <f t="shared" si="160"/>
        <v>5.7284090909090919</v>
      </c>
      <c r="AA1437" s="19">
        <f t="shared" si="161"/>
        <v>17.185227272727278</v>
      </c>
      <c r="AB1437" s="19" t="s">
        <v>8887</v>
      </c>
    </row>
    <row r="1438" spans="1:28" x14ac:dyDescent="0.35">
      <c r="A1438" t="s">
        <v>1562</v>
      </c>
      <c r="B1438" t="s">
        <v>5071</v>
      </c>
      <c r="C1438" t="s">
        <v>5072</v>
      </c>
      <c r="D1438" s="1">
        <v>44819</v>
      </c>
      <c r="E1438">
        <f t="shared" si="158"/>
        <v>18</v>
      </c>
      <c r="F1438" t="s">
        <v>1569</v>
      </c>
      <c r="G1438">
        <v>630</v>
      </c>
      <c r="H1438">
        <f t="shared" si="155"/>
        <v>63</v>
      </c>
      <c r="I1438" t="s">
        <v>9</v>
      </c>
      <c r="J1438">
        <v>1</v>
      </c>
      <c r="L1438" t="s">
        <v>6</v>
      </c>
      <c r="M1438" t="str">
        <f t="shared" si="156"/>
        <v>M</v>
      </c>
      <c r="N1438" t="s">
        <v>5073</v>
      </c>
      <c r="O1438" t="s">
        <v>5074</v>
      </c>
      <c r="P1438" t="s">
        <v>557</v>
      </c>
      <c r="Q1438">
        <v>3</v>
      </c>
      <c r="R1438">
        <f t="shared" si="159"/>
        <v>2019</v>
      </c>
      <c r="S1438" t="s">
        <v>8</v>
      </c>
      <c r="T1438" t="s">
        <v>8</v>
      </c>
      <c r="U1438" t="s">
        <v>9090</v>
      </c>
      <c r="V1438">
        <f>VLOOKUP(P1438,'PBT Tag Rates'!$B$5:$E$34,4,FALSE)</f>
        <v>0.95971980899999998</v>
      </c>
      <c r="W1438">
        <v>1</v>
      </c>
      <c r="X1438" s="16">
        <f>IFERROR(LOOKUP(H1438,{30,43,48,53,58,63,68,73,78,83,88,93,97},{42,47,52,57,62,67,72,77,82,87,92,99,100}),999)</f>
        <v>67</v>
      </c>
      <c r="Y1438" s="19">
        <f t="shared" si="157"/>
        <v>5.6818181818181825</v>
      </c>
      <c r="Z1438" s="19">
        <f t="shared" si="160"/>
        <v>5.7284090909090919</v>
      </c>
      <c r="AA1438" s="19">
        <f t="shared" si="161"/>
        <v>17.185227272727278</v>
      </c>
      <c r="AB1438" s="19" t="s">
        <v>8887</v>
      </c>
    </row>
    <row r="1439" spans="1:28" x14ac:dyDescent="0.35">
      <c r="A1439" t="s">
        <v>1562</v>
      </c>
      <c r="B1439" t="s">
        <v>5075</v>
      </c>
      <c r="C1439" t="s">
        <v>5076</v>
      </c>
      <c r="D1439" s="1">
        <v>44819</v>
      </c>
      <c r="E1439">
        <f t="shared" si="158"/>
        <v>18</v>
      </c>
      <c r="F1439" t="s">
        <v>1569</v>
      </c>
      <c r="G1439">
        <v>650</v>
      </c>
      <c r="H1439">
        <f t="shared" si="155"/>
        <v>65</v>
      </c>
      <c r="I1439" t="s">
        <v>7</v>
      </c>
      <c r="J1439" t="s">
        <v>8</v>
      </c>
      <c r="L1439" t="s">
        <v>16</v>
      </c>
      <c r="M1439" t="str">
        <f t="shared" si="156"/>
        <v>F</v>
      </c>
      <c r="N1439" t="s">
        <v>1293</v>
      </c>
      <c r="O1439" t="s">
        <v>5077</v>
      </c>
      <c r="P1439" t="s">
        <v>557</v>
      </c>
      <c r="Q1439">
        <v>3</v>
      </c>
      <c r="R1439">
        <f t="shared" si="159"/>
        <v>2019</v>
      </c>
      <c r="S1439" t="s">
        <v>8</v>
      </c>
      <c r="T1439" t="s">
        <v>8</v>
      </c>
      <c r="U1439" t="s">
        <v>9090</v>
      </c>
      <c r="V1439">
        <f>VLOOKUP(P1439,'PBT Tag Rates'!$B$5:$E$34,4,FALSE)</f>
        <v>0.95971980899999998</v>
      </c>
      <c r="W1439">
        <v>1</v>
      </c>
      <c r="X1439" s="16">
        <f>IFERROR(LOOKUP(H1439,{30,43,48,53,58,63,68,73,78,83,88,93,97},{42,47,52,57,62,67,72,77,82,87,92,99,100}),999)</f>
        <v>67</v>
      </c>
      <c r="Y1439" s="19">
        <f t="shared" si="157"/>
        <v>5.6818181818181825</v>
      </c>
      <c r="Z1439" s="19">
        <f t="shared" si="160"/>
        <v>5.7284090909090919</v>
      </c>
      <c r="AA1439" s="19">
        <f t="shared" si="161"/>
        <v>17.185227272727278</v>
      </c>
      <c r="AB1439" s="19" t="s">
        <v>8887</v>
      </c>
    </row>
    <row r="1440" spans="1:28" x14ac:dyDescent="0.35">
      <c r="A1440" t="s">
        <v>1562</v>
      </c>
      <c r="B1440" t="s">
        <v>5078</v>
      </c>
      <c r="C1440" t="s">
        <v>5079</v>
      </c>
      <c r="D1440" s="1">
        <v>44819</v>
      </c>
      <c r="E1440">
        <f t="shared" si="158"/>
        <v>18</v>
      </c>
      <c r="F1440" t="s">
        <v>1569</v>
      </c>
      <c r="G1440">
        <v>600</v>
      </c>
      <c r="H1440">
        <f t="shared" si="155"/>
        <v>60</v>
      </c>
      <c r="I1440" t="s">
        <v>7</v>
      </c>
      <c r="J1440" t="s">
        <v>8</v>
      </c>
      <c r="L1440" t="s">
        <v>6</v>
      </c>
      <c r="M1440" t="str">
        <f t="shared" si="156"/>
        <v>M</v>
      </c>
      <c r="N1440" t="s">
        <v>5080</v>
      </c>
      <c r="O1440" t="s">
        <v>5081</v>
      </c>
      <c r="P1440" t="s">
        <v>702</v>
      </c>
      <c r="Q1440">
        <v>3</v>
      </c>
      <c r="R1440">
        <f t="shared" si="159"/>
        <v>2019</v>
      </c>
      <c r="S1440" t="s">
        <v>8</v>
      </c>
      <c r="T1440" t="s">
        <v>8</v>
      </c>
      <c r="U1440" t="s">
        <v>8977</v>
      </c>
      <c r="V1440">
        <f>VLOOKUP(P1440,'PBT Tag Rates'!$B$5:$E$34,4,FALSE)</f>
        <v>0.99705232300000002</v>
      </c>
      <c r="W1440">
        <v>1</v>
      </c>
      <c r="X1440" s="16">
        <f>IFERROR(LOOKUP(H1440,{30,43,48,53,58,63,68,73,78,83,88,93,97},{42,47,52,57,62,67,72,77,82,87,92,99,100}),999)</f>
        <v>62</v>
      </c>
      <c r="Y1440" s="19">
        <f t="shared" si="157"/>
        <v>5.6818181818181825</v>
      </c>
      <c r="Z1440" s="19">
        <f t="shared" si="160"/>
        <v>5.7284090909090919</v>
      </c>
      <c r="AA1440" s="19">
        <f t="shared" si="161"/>
        <v>17.185227272727278</v>
      </c>
      <c r="AB1440" s="19" t="s">
        <v>8887</v>
      </c>
    </row>
    <row r="1441" spans="1:28" x14ac:dyDescent="0.35">
      <c r="A1441" t="s">
        <v>1562</v>
      </c>
      <c r="B1441" t="s">
        <v>5082</v>
      </c>
      <c r="C1441" t="s">
        <v>5083</v>
      </c>
      <c r="D1441" s="1">
        <v>44819</v>
      </c>
      <c r="E1441">
        <f t="shared" si="158"/>
        <v>18</v>
      </c>
      <c r="F1441" t="s">
        <v>6</v>
      </c>
      <c r="G1441">
        <v>630</v>
      </c>
      <c r="H1441">
        <f t="shared" si="155"/>
        <v>63</v>
      </c>
      <c r="I1441" t="s">
        <v>9</v>
      </c>
      <c r="J1441">
        <v>1</v>
      </c>
      <c r="L1441" t="s">
        <v>6</v>
      </c>
      <c r="M1441" t="str">
        <f t="shared" si="156"/>
        <v>M</v>
      </c>
      <c r="N1441" t="s">
        <v>5084</v>
      </c>
      <c r="O1441" t="s">
        <v>5085</v>
      </c>
      <c r="P1441" t="s">
        <v>557</v>
      </c>
      <c r="Q1441">
        <v>3</v>
      </c>
      <c r="R1441">
        <f t="shared" si="159"/>
        <v>2019</v>
      </c>
      <c r="S1441" t="s">
        <v>8</v>
      </c>
      <c r="T1441" t="s">
        <v>8</v>
      </c>
      <c r="U1441" t="s">
        <v>9089</v>
      </c>
      <c r="V1441">
        <f>VLOOKUP(P1441,'PBT Tag Rates'!$B$5:$E$34,4,FALSE)</f>
        <v>0.95971980899999998</v>
      </c>
      <c r="W1441">
        <v>1</v>
      </c>
      <c r="X1441" s="16">
        <f>IFERROR(LOOKUP(H1441,{30,43,48,53,58,63,68,73,78,83,88,93,97},{42,47,52,57,62,67,72,77,82,87,92,99,100}),999)</f>
        <v>67</v>
      </c>
      <c r="Y1441" s="19">
        <f t="shared" si="157"/>
        <v>5.6818181818181825</v>
      </c>
      <c r="Z1441" s="19">
        <f t="shared" si="160"/>
        <v>5.7284090909090919</v>
      </c>
      <c r="AA1441" s="19">
        <f t="shared" si="161"/>
        <v>17.185227272727278</v>
      </c>
      <c r="AB1441" s="19" t="s">
        <v>8887</v>
      </c>
    </row>
    <row r="1442" spans="1:28" x14ac:dyDescent="0.35">
      <c r="A1442" t="s">
        <v>1562</v>
      </c>
      <c r="B1442" t="s">
        <v>5086</v>
      </c>
      <c r="C1442" t="s">
        <v>5087</v>
      </c>
      <c r="D1442" s="1">
        <v>44819</v>
      </c>
      <c r="E1442">
        <f t="shared" si="158"/>
        <v>18</v>
      </c>
      <c r="F1442" t="s">
        <v>1569</v>
      </c>
      <c r="G1442">
        <v>570</v>
      </c>
      <c r="H1442">
        <f t="shared" si="155"/>
        <v>57</v>
      </c>
      <c r="I1442" t="s">
        <v>7</v>
      </c>
      <c r="J1442" t="s">
        <v>8</v>
      </c>
      <c r="L1442" t="s">
        <v>6</v>
      </c>
      <c r="M1442" t="str">
        <f t="shared" si="156"/>
        <v>M</v>
      </c>
      <c r="N1442" t="s">
        <v>874</v>
      </c>
      <c r="O1442" t="s">
        <v>3520</v>
      </c>
      <c r="P1442" t="s">
        <v>557</v>
      </c>
      <c r="Q1442">
        <v>3</v>
      </c>
      <c r="R1442">
        <f t="shared" si="159"/>
        <v>2019</v>
      </c>
      <c r="S1442" t="s">
        <v>8</v>
      </c>
      <c r="T1442" t="s">
        <v>8</v>
      </c>
      <c r="U1442" t="s">
        <v>9086</v>
      </c>
      <c r="V1442">
        <f>VLOOKUP(P1442,'PBT Tag Rates'!$B$5:$E$34,4,FALSE)</f>
        <v>0.95971980899999998</v>
      </c>
      <c r="W1442">
        <v>1</v>
      </c>
      <c r="X1442" s="16">
        <f>IFERROR(LOOKUP(H1442,{30,43,48,53,58,63,68,73,78,83,88,93,97},{42,47,52,57,62,67,72,77,82,87,92,99,100}),999)</f>
        <v>57</v>
      </c>
      <c r="Y1442" s="19">
        <f t="shared" si="157"/>
        <v>5.6818181818181825</v>
      </c>
      <c r="Z1442" s="19">
        <f t="shared" si="160"/>
        <v>5.7284090909090919</v>
      </c>
      <c r="AA1442" s="19">
        <f t="shared" si="161"/>
        <v>17.185227272727278</v>
      </c>
      <c r="AB1442" s="19" t="s">
        <v>8887</v>
      </c>
    </row>
    <row r="1443" spans="1:28" x14ac:dyDescent="0.35">
      <c r="A1443" t="s">
        <v>1562</v>
      </c>
      <c r="B1443" t="s">
        <v>5088</v>
      </c>
      <c r="C1443" t="s">
        <v>5089</v>
      </c>
      <c r="D1443" s="1">
        <v>44819</v>
      </c>
      <c r="E1443">
        <f t="shared" si="158"/>
        <v>18</v>
      </c>
      <c r="F1443" t="s">
        <v>6</v>
      </c>
      <c r="G1443">
        <v>870</v>
      </c>
      <c r="H1443">
        <f t="shared" si="155"/>
        <v>87</v>
      </c>
      <c r="I1443" t="s">
        <v>7</v>
      </c>
      <c r="J1443" t="s">
        <v>8</v>
      </c>
      <c r="K1443" t="s">
        <v>143</v>
      </c>
      <c r="L1443" t="s">
        <v>1569</v>
      </c>
      <c r="M1443" t="str">
        <f t="shared" si="156"/>
        <v>M</v>
      </c>
      <c r="N1443" t="s">
        <v>4306</v>
      </c>
      <c r="O1443" t="s">
        <v>4306</v>
      </c>
      <c r="P1443" t="s">
        <v>4306</v>
      </c>
      <c r="Q1443" t="s">
        <v>8</v>
      </c>
      <c r="R1443" t="str">
        <f t="shared" si="159"/>
        <v>U</v>
      </c>
      <c r="S1443" t="s">
        <v>8</v>
      </c>
      <c r="T1443" t="s">
        <v>8</v>
      </c>
      <c r="U1443" t="s">
        <v>4306</v>
      </c>
      <c r="V1443" t="e">
        <f>VLOOKUP(P1443,'PBT Tag Rates'!$B$5:$E$34,4,FALSE)</f>
        <v>#N/A</v>
      </c>
      <c r="W1443">
        <v>1</v>
      </c>
      <c r="X1443" s="16">
        <f>IFERROR(LOOKUP(H1443,{30,43,48,53,58,63,68,73,78,83,88,93,97},{42,47,52,57,62,67,72,77,82,87,92,99,100}),999)</f>
        <v>87</v>
      </c>
      <c r="Y1443" s="19">
        <f t="shared" si="157"/>
        <v>5.6818181818181825</v>
      </c>
      <c r="Z1443" s="19">
        <f t="shared" si="160"/>
        <v>5.7284090909090919</v>
      </c>
      <c r="AA1443" s="19">
        <f t="shared" si="161"/>
        <v>17.185227272727278</v>
      </c>
      <c r="AB1443" s="19" t="s">
        <v>8887</v>
      </c>
    </row>
    <row r="1444" spans="1:28" x14ac:dyDescent="0.35">
      <c r="A1444" t="s">
        <v>1562</v>
      </c>
      <c r="B1444" t="s">
        <v>5090</v>
      </c>
      <c r="C1444" t="s">
        <v>5091</v>
      </c>
      <c r="D1444" s="1">
        <v>44819</v>
      </c>
      <c r="E1444">
        <f t="shared" si="158"/>
        <v>18</v>
      </c>
      <c r="F1444" t="s">
        <v>16</v>
      </c>
      <c r="G1444">
        <v>730</v>
      </c>
      <c r="H1444">
        <f t="shared" si="155"/>
        <v>73</v>
      </c>
      <c r="I1444" t="s">
        <v>7</v>
      </c>
      <c r="J1444" t="s">
        <v>8</v>
      </c>
      <c r="L1444" t="s">
        <v>16</v>
      </c>
      <c r="M1444" t="str">
        <f t="shared" si="156"/>
        <v>F</v>
      </c>
      <c r="N1444" t="s">
        <v>609</v>
      </c>
      <c r="O1444" t="s">
        <v>1041</v>
      </c>
      <c r="P1444" t="s">
        <v>19</v>
      </c>
      <c r="Q1444">
        <v>4</v>
      </c>
      <c r="R1444">
        <f t="shared" si="159"/>
        <v>2018</v>
      </c>
      <c r="S1444" t="s">
        <v>8</v>
      </c>
      <c r="T1444" t="s">
        <v>8</v>
      </c>
      <c r="U1444" t="s">
        <v>9088</v>
      </c>
      <c r="V1444">
        <f>VLOOKUP(P1444,'PBT Tag Rates'!$B$5:$E$34,4,FALSE)</f>
        <v>0.80551598400000002</v>
      </c>
      <c r="W1444">
        <v>1</v>
      </c>
      <c r="X1444" s="16">
        <f>IFERROR(LOOKUP(H1444,{30,43,48,53,58,63,68,73,78,83,88,93,97},{42,47,52,57,62,67,72,77,82,87,92,99,100}),999)</f>
        <v>77</v>
      </c>
      <c r="Y1444" s="19">
        <f t="shared" si="157"/>
        <v>5.6818181818181825</v>
      </c>
      <c r="Z1444" s="19">
        <f t="shared" si="160"/>
        <v>5.7284090909090919</v>
      </c>
      <c r="AA1444" s="19">
        <f t="shared" si="161"/>
        <v>17.185227272727278</v>
      </c>
      <c r="AB1444" s="19" t="s">
        <v>8887</v>
      </c>
    </row>
    <row r="1445" spans="1:28" x14ac:dyDescent="0.35">
      <c r="A1445" t="s">
        <v>1562</v>
      </c>
      <c r="B1445" t="s">
        <v>5092</v>
      </c>
      <c r="C1445" t="s">
        <v>5093</v>
      </c>
      <c r="D1445" s="1">
        <v>44819</v>
      </c>
      <c r="E1445">
        <f t="shared" si="158"/>
        <v>18</v>
      </c>
      <c r="F1445" t="s">
        <v>6</v>
      </c>
      <c r="G1445">
        <v>610</v>
      </c>
      <c r="H1445">
        <f t="shared" si="155"/>
        <v>61</v>
      </c>
      <c r="I1445" t="s">
        <v>9</v>
      </c>
      <c r="J1445">
        <v>1</v>
      </c>
      <c r="L1445" t="s">
        <v>6</v>
      </c>
      <c r="M1445" t="str">
        <f t="shared" si="156"/>
        <v>M</v>
      </c>
      <c r="N1445" t="s">
        <v>1193</v>
      </c>
      <c r="O1445" t="s">
        <v>1194</v>
      </c>
      <c r="P1445" t="s">
        <v>557</v>
      </c>
      <c r="Q1445">
        <v>3</v>
      </c>
      <c r="R1445">
        <f t="shared" si="159"/>
        <v>2019</v>
      </c>
      <c r="S1445" t="s">
        <v>8</v>
      </c>
      <c r="T1445" t="s">
        <v>8</v>
      </c>
      <c r="U1445" t="s">
        <v>9084</v>
      </c>
      <c r="V1445">
        <f>VLOOKUP(P1445,'PBT Tag Rates'!$B$5:$E$34,4,FALSE)</f>
        <v>0.95971980899999998</v>
      </c>
      <c r="W1445">
        <v>1</v>
      </c>
      <c r="X1445" s="16">
        <f>IFERROR(LOOKUP(H1445,{30,43,48,53,58,63,68,73,78,83,88,93,97},{42,47,52,57,62,67,72,77,82,87,92,99,100}),999)</f>
        <v>62</v>
      </c>
      <c r="Y1445" s="19">
        <f t="shared" si="157"/>
        <v>5.6818181818181825</v>
      </c>
      <c r="Z1445" s="19">
        <f t="shared" si="160"/>
        <v>5.7284090909090919</v>
      </c>
      <c r="AA1445" s="19">
        <f t="shared" si="161"/>
        <v>17.185227272727278</v>
      </c>
      <c r="AB1445" s="19" t="s">
        <v>8887</v>
      </c>
    </row>
    <row r="1446" spans="1:28" x14ac:dyDescent="0.35">
      <c r="A1446" t="s">
        <v>1562</v>
      </c>
      <c r="B1446" t="s">
        <v>5094</v>
      </c>
      <c r="C1446" t="s">
        <v>5095</v>
      </c>
      <c r="D1446" s="1">
        <v>44819</v>
      </c>
      <c r="E1446">
        <f t="shared" si="158"/>
        <v>18</v>
      </c>
      <c r="F1446" t="s">
        <v>1569</v>
      </c>
      <c r="G1446">
        <v>610</v>
      </c>
      <c r="H1446">
        <f t="shared" si="155"/>
        <v>61</v>
      </c>
      <c r="I1446" t="s">
        <v>7</v>
      </c>
      <c r="J1446" t="s">
        <v>8</v>
      </c>
      <c r="L1446" t="s">
        <v>6</v>
      </c>
      <c r="M1446" t="str">
        <f t="shared" si="156"/>
        <v>M</v>
      </c>
      <c r="N1446" t="s">
        <v>1062</v>
      </c>
      <c r="O1446" t="s">
        <v>1063</v>
      </c>
      <c r="P1446" t="s">
        <v>557</v>
      </c>
      <c r="Q1446">
        <v>3</v>
      </c>
      <c r="R1446">
        <f t="shared" si="159"/>
        <v>2019</v>
      </c>
      <c r="S1446" t="s">
        <v>8</v>
      </c>
      <c r="T1446" t="s">
        <v>8</v>
      </c>
      <c r="U1446" t="s">
        <v>9084</v>
      </c>
      <c r="V1446">
        <f>VLOOKUP(P1446,'PBT Tag Rates'!$B$5:$E$34,4,FALSE)</f>
        <v>0.95971980899999998</v>
      </c>
      <c r="W1446">
        <v>1</v>
      </c>
      <c r="X1446" s="16">
        <f>IFERROR(LOOKUP(H1446,{30,43,48,53,58,63,68,73,78,83,88,93,97},{42,47,52,57,62,67,72,77,82,87,92,99,100}),999)</f>
        <v>62</v>
      </c>
      <c r="Y1446" s="19">
        <f t="shared" si="157"/>
        <v>5.6818181818181825</v>
      </c>
      <c r="Z1446" s="19">
        <f t="shared" si="160"/>
        <v>5.7284090909090919</v>
      </c>
      <c r="AA1446" s="19">
        <f t="shared" si="161"/>
        <v>17.185227272727278</v>
      </c>
      <c r="AB1446" s="19" t="s">
        <v>8887</v>
      </c>
    </row>
    <row r="1447" spans="1:28" x14ac:dyDescent="0.35">
      <c r="A1447" t="s">
        <v>1562</v>
      </c>
      <c r="B1447" t="s">
        <v>5096</v>
      </c>
      <c r="C1447" t="s">
        <v>5097</v>
      </c>
      <c r="D1447" s="1">
        <v>44819</v>
      </c>
      <c r="E1447">
        <f t="shared" si="158"/>
        <v>18</v>
      </c>
      <c r="F1447" t="s">
        <v>1569</v>
      </c>
      <c r="G1447">
        <v>410</v>
      </c>
      <c r="H1447">
        <f t="shared" si="155"/>
        <v>41</v>
      </c>
      <c r="I1447" t="s">
        <v>7</v>
      </c>
      <c r="J1447" t="s">
        <v>8</v>
      </c>
      <c r="L1447" t="s">
        <v>6</v>
      </c>
      <c r="M1447" t="str">
        <f t="shared" si="156"/>
        <v>M</v>
      </c>
      <c r="N1447" t="s">
        <v>5098</v>
      </c>
      <c r="O1447" t="s">
        <v>5099</v>
      </c>
      <c r="P1447" t="s">
        <v>2035</v>
      </c>
      <c r="Q1447">
        <v>2</v>
      </c>
      <c r="R1447">
        <f t="shared" si="159"/>
        <v>2020</v>
      </c>
      <c r="S1447" t="s">
        <v>8</v>
      </c>
      <c r="T1447" t="s">
        <v>8</v>
      </c>
      <c r="U1447" t="s">
        <v>9090</v>
      </c>
      <c r="V1447">
        <f>VLOOKUP(P1447,'PBT Tag Rates'!$B$5:$E$34,4,FALSE)</f>
        <v>0.98961045999999997</v>
      </c>
      <c r="W1447">
        <v>1</v>
      </c>
      <c r="X1447" s="16">
        <f>IFERROR(LOOKUP(H1447,{30,43,48,53,58,63,68,73,78,83,88,93,97},{42,47,52,57,62,67,72,77,82,87,92,99,100}),999)</f>
        <v>42</v>
      </c>
      <c r="Y1447" s="19">
        <f t="shared" si="157"/>
        <v>5.6818181818181825</v>
      </c>
      <c r="Z1447" s="19">
        <f t="shared" si="160"/>
        <v>5.7284090909090919</v>
      </c>
      <c r="AA1447" s="19">
        <f t="shared" si="161"/>
        <v>17.185227272727278</v>
      </c>
      <c r="AB1447" s="19" t="s">
        <v>8887</v>
      </c>
    </row>
    <row r="1448" spans="1:28" x14ac:dyDescent="0.35">
      <c r="A1448" t="s">
        <v>1562</v>
      </c>
      <c r="B1448" t="s">
        <v>5100</v>
      </c>
      <c r="C1448" t="s">
        <v>5101</v>
      </c>
      <c r="D1448" s="1">
        <v>44819</v>
      </c>
      <c r="E1448">
        <f t="shared" si="158"/>
        <v>18</v>
      </c>
      <c r="F1448" t="s">
        <v>16</v>
      </c>
      <c r="G1448">
        <v>710</v>
      </c>
      <c r="H1448">
        <f t="shared" si="155"/>
        <v>71</v>
      </c>
      <c r="I1448" t="s">
        <v>9</v>
      </c>
      <c r="J1448">
        <v>1</v>
      </c>
      <c r="L1448" t="s">
        <v>16</v>
      </c>
      <c r="M1448" t="str">
        <f t="shared" si="156"/>
        <v>F</v>
      </c>
      <c r="N1448" t="s">
        <v>5102</v>
      </c>
      <c r="O1448" t="s">
        <v>5103</v>
      </c>
      <c r="P1448" t="s">
        <v>702</v>
      </c>
      <c r="Q1448">
        <v>3</v>
      </c>
      <c r="R1448">
        <f t="shared" si="159"/>
        <v>2019</v>
      </c>
      <c r="S1448" t="s">
        <v>8</v>
      </c>
      <c r="T1448" t="s">
        <v>8</v>
      </c>
      <c r="U1448" t="s">
        <v>8975</v>
      </c>
      <c r="V1448">
        <f>VLOOKUP(P1448,'PBT Tag Rates'!$B$5:$E$34,4,FALSE)</f>
        <v>0.99705232300000002</v>
      </c>
      <c r="W1448">
        <v>1</v>
      </c>
      <c r="X1448" s="16">
        <f>IFERROR(LOOKUP(H1448,{30,43,48,53,58,63,68,73,78,83,88,93,97},{42,47,52,57,62,67,72,77,82,87,92,99,100}),999)</f>
        <v>72</v>
      </c>
      <c r="Y1448" s="19">
        <f t="shared" si="157"/>
        <v>5.6818181818181825</v>
      </c>
      <c r="Z1448" s="19">
        <f t="shared" si="160"/>
        <v>5.7284090909090919</v>
      </c>
      <c r="AA1448" s="19">
        <f t="shared" si="161"/>
        <v>17.185227272727278</v>
      </c>
      <c r="AB1448" s="19" t="s">
        <v>8887</v>
      </c>
    </row>
    <row r="1449" spans="1:28" x14ac:dyDescent="0.35">
      <c r="A1449" t="s">
        <v>1562</v>
      </c>
      <c r="B1449" t="s">
        <v>5104</v>
      </c>
      <c r="C1449" t="s">
        <v>5105</v>
      </c>
      <c r="D1449" s="1">
        <v>44819</v>
      </c>
      <c r="E1449">
        <f t="shared" si="158"/>
        <v>18</v>
      </c>
      <c r="F1449" t="s">
        <v>16</v>
      </c>
      <c r="G1449">
        <v>700</v>
      </c>
      <c r="H1449">
        <f t="shared" si="155"/>
        <v>70</v>
      </c>
      <c r="I1449" t="s">
        <v>7</v>
      </c>
      <c r="J1449" t="s">
        <v>8</v>
      </c>
      <c r="L1449" t="s">
        <v>16</v>
      </c>
      <c r="M1449" t="str">
        <f t="shared" si="156"/>
        <v>F</v>
      </c>
      <c r="N1449" t="s">
        <v>1276</v>
      </c>
      <c r="O1449" t="s">
        <v>1277</v>
      </c>
      <c r="P1449" t="s">
        <v>557</v>
      </c>
      <c r="Q1449">
        <v>3</v>
      </c>
      <c r="R1449">
        <f t="shared" si="159"/>
        <v>2019</v>
      </c>
      <c r="S1449" t="s">
        <v>8</v>
      </c>
      <c r="T1449" t="s">
        <v>8</v>
      </c>
      <c r="U1449" t="s">
        <v>9090</v>
      </c>
      <c r="V1449">
        <f>VLOOKUP(P1449,'PBT Tag Rates'!$B$5:$E$34,4,FALSE)</f>
        <v>0.95971980899999998</v>
      </c>
      <c r="W1449">
        <v>1</v>
      </c>
      <c r="X1449" s="16">
        <f>IFERROR(LOOKUP(H1449,{30,43,48,53,58,63,68,73,78,83,88,93,97},{42,47,52,57,62,67,72,77,82,87,92,99,100}),999)</f>
        <v>72</v>
      </c>
      <c r="Y1449" s="19">
        <f t="shared" si="157"/>
        <v>5.6818181818181825</v>
      </c>
      <c r="Z1449" s="19">
        <f t="shared" si="160"/>
        <v>5.7284090909090919</v>
      </c>
      <c r="AA1449" s="19">
        <f t="shared" si="161"/>
        <v>17.185227272727278</v>
      </c>
      <c r="AB1449" s="19" t="s">
        <v>8887</v>
      </c>
    </row>
    <row r="1450" spans="1:28" x14ac:dyDescent="0.35">
      <c r="A1450" t="s">
        <v>1562</v>
      </c>
      <c r="B1450" t="s">
        <v>5106</v>
      </c>
      <c r="C1450" t="s">
        <v>5107</v>
      </c>
      <c r="D1450" s="1">
        <v>44819</v>
      </c>
      <c r="E1450">
        <f t="shared" si="158"/>
        <v>18</v>
      </c>
      <c r="F1450" t="s">
        <v>1569</v>
      </c>
      <c r="G1450">
        <v>640</v>
      </c>
      <c r="H1450">
        <f t="shared" si="155"/>
        <v>64</v>
      </c>
      <c r="I1450" t="s">
        <v>7</v>
      </c>
      <c r="J1450" t="s">
        <v>8</v>
      </c>
      <c r="L1450" t="s">
        <v>6</v>
      </c>
      <c r="M1450" t="str">
        <f t="shared" si="156"/>
        <v>M</v>
      </c>
      <c r="N1450" t="s">
        <v>1162</v>
      </c>
      <c r="O1450" t="s">
        <v>5108</v>
      </c>
      <c r="P1450" t="s">
        <v>557</v>
      </c>
      <c r="Q1450">
        <v>3</v>
      </c>
      <c r="R1450">
        <f t="shared" si="159"/>
        <v>2019</v>
      </c>
      <c r="S1450" t="s">
        <v>8</v>
      </c>
      <c r="T1450" t="s">
        <v>8</v>
      </c>
      <c r="U1450" t="s">
        <v>9006</v>
      </c>
      <c r="V1450">
        <f>VLOOKUP(P1450,'PBT Tag Rates'!$B$5:$E$34,4,FALSE)</f>
        <v>0.95971980899999998</v>
      </c>
      <c r="W1450">
        <v>1</v>
      </c>
      <c r="X1450" s="16">
        <f>IFERROR(LOOKUP(H1450,{30,43,48,53,58,63,68,73,78,83,88,93,97},{42,47,52,57,62,67,72,77,82,87,92,99,100}),999)</f>
        <v>67</v>
      </c>
      <c r="Y1450" s="19">
        <f t="shared" si="157"/>
        <v>5.6818181818181825</v>
      </c>
      <c r="Z1450" s="19">
        <f t="shared" si="160"/>
        <v>5.7284090909090919</v>
      </c>
      <c r="AA1450" s="19">
        <f t="shared" si="161"/>
        <v>17.185227272727278</v>
      </c>
      <c r="AB1450" s="19" t="s">
        <v>8886</v>
      </c>
    </row>
    <row r="1451" spans="1:28" x14ac:dyDescent="0.35">
      <c r="A1451" t="s">
        <v>1562</v>
      </c>
      <c r="B1451" t="s">
        <v>5109</v>
      </c>
      <c r="C1451" t="s">
        <v>5110</v>
      </c>
      <c r="D1451" s="1">
        <v>44819</v>
      </c>
      <c r="E1451">
        <f t="shared" si="158"/>
        <v>18</v>
      </c>
      <c r="F1451" t="s">
        <v>1569</v>
      </c>
      <c r="G1451">
        <v>570</v>
      </c>
      <c r="H1451">
        <f t="shared" si="155"/>
        <v>57</v>
      </c>
      <c r="I1451" t="s">
        <v>9</v>
      </c>
      <c r="J1451">
        <v>1</v>
      </c>
      <c r="L1451" t="s">
        <v>6</v>
      </c>
      <c r="M1451" t="str">
        <f t="shared" si="156"/>
        <v>M</v>
      </c>
      <c r="N1451" t="s">
        <v>3405</v>
      </c>
      <c r="O1451" t="s">
        <v>5111</v>
      </c>
      <c r="P1451" t="s">
        <v>557</v>
      </c>
      <c r="Q1451">
        <v>3</v>
      </c>
      <c r="R1451">
        <f t="shared" si="159"/>
        <v>2019</v>
      </c>
      <c r="S1451" t="s">
        <v>8</v>
      </c>
      <c r="T1451" t="s">
        <v>8</v>
      </c>
      <c r="U1451" t="s">
        <v>9090</v>
      </c>
      <c r="V1451">
        <f>VLOOKUP(P1451,'PBT Tag Rates'!$B$5:$E$34,4,FALSE)</f>
        <v>0.95971980899999998</v>
      </c>
      <c r="W1451">
        <v>1</v>
      </c>
      <c r="X1451" s="16">
        <f>IFERROR(LOOKUP(H1451,{30,43,48,53,58,63,68,73,78,83,88,93,97},{42,47,52,57,62,67,72,77,82,87,92,99,100}),999)</f>
        <v>57</v>
      </c>
      <c r="Y1451" s="19">
        <f t="shared" si="157"/>
        <v>5.6818181818181825</v>
      </c>
      <c r="Z1451" s="19">
        <f t="shared" si="160"/>
        <v>5.7284090909090919</v>
      </c>
      <c r="AA1451" s="19">
        <f t="shared" si="161"/>
        <v>17.185227272727278</v>
      </c>
      <c r="AB1451" s="19" t="s">
        <v>8887</v>
      </c>
    </row>
    <row r="1452" spans="1:28" x14ac:dyDescent="0.35">
      <c r="A1452" t="s">
        <v>1562</v>
      </c>
      <c r="B1452" t="s">
        <v>5112</v>
      </c>
      <c r="C1452" t="s">
        <v>5113</v>
      </c>
      <c r="D1452" s="1">
        <v>44819</v>
      </c>
      <c r="E1452">
        <f t="shared" si="158"/>
        <v>18</v>
      </c>
      <c r="F1452" t="s">
        <v>16</v>
      </c>
      <c r="G1452">
        <v>800</v>
      </c>
      <c r="H1452">
        <f t="shared" si="155"/>
        <v>80</v>
      </c>
      <c r="I1452" t="s">
        <v>7</v>
      </c>
      <c r="J1452" t="s">
        <v>8</v>
      </c>
      <c r="L1452" t="s">
        <v>16</v>
      </c>
      <c r="M1452" t="str">
        <f t="shared" si="156"/>
        <v>F</v>
      </c>
      <c r="N1452" t="s">
        <v>8</v>
      </c>
      <c r="O1452" t="s">
        <v>8</v>
      </c>
      <c r="P1452" t="s">
        <v>11</v>
      </c>
      <c r="Q1452" t="s">
        <v>8</v>
      </c>
      <c r="R1452" t="str">
        <f t="shared" si="159"/>
        <v>U</v>
      </c>
      <c r="S1452" t="s">
        <v>12</v>
      </c>
      <c r="T1452">
        <v>1</v>
      </c>
      <c r="U1452" t="s">
        <v>11</v>
      </c>
      <c r="V1452" t="e">
        <f>VLOOKUP(P1452,'PBT Tag Rates'!$B$5:$E$34,4,FALSE)</f>
        <v>#N/A</v>
      </c>
      <c r="W1452">
        <v>1</v>
      </c>
      <c r="X1452" s="16">
        <f>IFERROR(LOOKUP(H1452,{30,43,48,53,58,63,68,73,78,83,88,93,97},{42,47,52,57,62,67,72,77,82,87,92,99,100}),999)</f>
        <v>82</v>
      </c>
      <c r="Y1452" s="19">
        <f t="shared" si="157"/>
        <v>5.6818181818181825</v>
      </c>
      <c r="Z1452" s="19">
        <f t="shared" si="160"/>
        <v>5.7284090909090919</v>
      </c>
      <c r="AA1452" s="19">
        <f t="shared" si="161"/>
        <v>17.185227272727278</v>
      </c>
      <c r="AB1452" s="19" t="s">
        <v>8887</v>
      </c>
    </row>
    <row r="1453" spans="1:28" x14ac:dyDescent="0.35">
      <c r="A1453" t="s">
        <v>1562</v>
      </c>
      <c r="B1453" t="s">
        <v>5114</v>
      </c>
      <c r="C1453" t="s">
        <v>5115</v>
      </c>
      <c r="D1453" s="1">
        <v>44819</v>
      </c>
      <c r="E1453">
        <f t="shared" si="158"/>
        <v>18</v>
      </c>
      <c r="F1453" t="s">
        <v>6</v>
      </c>
      <c r="G1453">
        <v>740</v>
      </c>
      <c r="H1453">
        <f t="shared" si="155"/>
        <v>74</v>
      </c>
      <c r="I1453" t="s">
        <v>7</v>
      </c>
      <c r="J1453" t="s">
        <v>8</v>
      </c>
      <c r="L1453" t="s">
        <v>16</v>
      </c>
      <c r="M1453" t="str">
        <f t="shared" si="156"/>
        <v>F</v>
      </c>
      <c r="N1453" t="s">
        <v>1305</v>
      </c>
      <c r="O1453" t="s">
        <v>1306</v>
      </c>
      <c r="P1453" t="s">
        <v>19</v>
      </c>
      <c r="Q1453">
        <v>4</v>
      </c>
      <c r="R1453">
        <f t="shared" si="159"/>
        <v>2018</v>
      </c>
      <c r="S1453" t="s">
        <v>8</v>
      </c>
      <c r="T1453" t="s">
        <v>8</v>
      </c>
      <c r="U1453" t="s">
        <v>8875</v>
      </c>
      <c r="V1453">
        <f>VLOOKUP(P1453,'PBT Tag Rates'!$B$5:$E$34,4,FALSE)</f>
        <v>0.80551598400000002</v>
      </c>
      <c r="W1453">
        <v>1</v>
      </c>
      <c r="X1453" s="16">
        <f>IFERROR(LOOKUP(H1453,{30,43,48,53,58,63,68,73,78,83,88,93,97},{42,47,52,57,62,67,72,77,82,87,92,99,100}),999)</f>
        <v>77</v>
      </c>
      <c r="Y1453" s="19">
        <f t="shared" si="157"/>
        <v>5.6818181818181825</v>
      </c>
      <c r="Z1453" s="19">
        <f t="shared" si="160"/>
        <v>5.7284090909090919</v>
      </c>
      <c r="AA1453" s="19">
        <f t="shared" si="161"/>
        <v>17.185227272727278</v>
      </c>
      <c r="AB1453" s="19" t="s">
        <v>8886</v>
      </c>
    </row>
    <row r="1454" spans="1:28" x14ac:dyDescent="0.35">
      <c r="A1454" t="s">
        <v>1562</v>
      </c>
      <c r="B1454" t="s">
        <v>5116</v>
      </c>
      <c r="C1454" t="s">
        <v>5117</v>
      </c>
      <c r="D1454" s="1">
        <v>44819</v>
      </c>
      <c r="E1454">
        <f t="shared" si="158"/>
        <v>18</v>
      </c>
      <c r="F1454" t="s">
        <v>16</v>
      </c>
      <c r="G1454">
        <v>680</v>
      </c>
      <c r="H1454">
        <f t="shared" si="155"/>
        <v>68</v>
      </c>
      <c r="I1454" t="s">
        <v>9</v>
      </c>
      <c r="J1454" t="s">
        <v>8</v>
      </c>
      <c r="L1454" t="s">
        <v>16</v>
      </c>
      <c r="M1454" t="str">
        <f t="shared" si="156"/>
        <v>F</v>
      </c>
      <c r="N1454" t="s">
        <v>519</v>
      </c>
      <c r="O1454" t="s">
        <v>1131</v>
      </c>
      <c r="P1454" t="s">
        <v>19</v>
      </c>
      <c r="Q1454">
        <v>4</v>
      </c>
      <c r="R1454">
        <f t="shared" si="159"/>
        <v>2018</v>
      </c>
      <c r="S1454" t="s">
        <v>8</v>
      </c>
      <c r="T1454" t="s">
        <v>8</v>
      </c>
      <c r="U1454" t="s">
        <v>9007</v>
      </c>
      <c r="V1454">
        <f>VLOOKUP(P1454,'PBT Tag Rates'!$B$5:$E$34,4,FALSE)</f>
        <v>0.80551598400000002</v>
      </c>
      <c r="W1454">
        <v>1</v>
      </c>
      <c r="X1454" s="16">
        <f>IFERROR(LOOKUP(H1454,{30,43,48,53,58,63,68,73,78,83,88,93,97},{42,47,52,57,62,67,72,77,82,87,92,99,100}),999)</f>
        <v>72</v>
      </c>
      <c r="Y1454" s="19">
        <f t="shared" si="157"/>
        <v>5.6818181818181825</v>
      </c>
      <c r="Z1454" s="19">
        <f t="shared" si="160"/>
        <v>5.7284090909090919</v>
      </c>
      <c r="AA1454" s="19">
        <f t="shared" si="161"/>
        <v>17.185227272727278</v>
      </c>
      <c r="AB1454" s="19" t="s">
        <v>8886</v>
      </c>
    </row>
    <row r="1455" spans="1:28" x14ac:dyDescent="0.35">
      <c r="A1455" t="s">
        <v>1562</v>
      </c>
      <c r="B1455" t="s">
        <v>5118</v>
      </c>
      <c r="C1455" t="s">
        <v>5119</v>
      </c>
      <c r="D1455" s="1">
        <v>44819</v>
      </c>
      <c r="E1455">
        <f t="shared" si="158"/>
        <v>18</v>
      </c>
      <c r="F1455" t="s">
        <v>6</v>
      </c>
      <c r="G1455">
        <v>720</v>
      </c>
      <c r="H1455">
        <f t="shared" si="155"/>
        <v>72</v>
      </c>
      <c r="I1455" t="s">
        <v>7</v>
      </c>
      <c r="J1455" t="s">
        <v>8</v>
      </c>
      <c r="L1455" t="s">
        <v>6</v>
      </c>
      <c r="M1455" t="str">
        <f t="shared" si="156"/>
        <v>M</v>
      </c>
      <c r="N1455" t="s">
        <v>5120</v>
      </c>
      <c r="O1455" t="s">
        <v>5121</v>
      </c>
      <c r="P1455" t="s">
        <v>557</v>
      </c>
      <c r="Q1455">
        <v>3</v>
      </c>
      <c r="R1455">
        <f t="shared" si="159"/>
        <v>2019</v>
      </c>
      <c r="S1455" t="s">
        <v>8</v>
      </c>
      <c r="T1455" t="s">
        <v>8</v>
      </c>
      <c r="U1455" t="s">
        <v>9090</v>
      </c>
      <c r="V1455">
        <f>VLOOKUP(P1455,'PBT Tag Rates'!$B$5:$E$34,4,FALSE)</f>
        <v>0.95971980899999998</v>
      </c>
      <c r="W1455">
        <v>1</v>
      </c>
      <c r="X1455" s="16">
        <f>IFERROR(LOOKUP(H1455,{30,43,48,53,58,63,68,73,78,83,88,93,97},{42,47,52,57,62,67,72,77,82,87,92,99,100}),999)</f>
        <v>72</v>
      </c>
      <c r="Y1455" s="19">
        <f t="shared" si="157"/>
        <v>5.6818181818181825</v>
      </c>
      <c r="Z1455" s="19">
        <f t="shared" si="160"/>
        <v>5.7284090909090919</v>
      </c>
      <c r="AA1455" s="19">
        <f t="shared" si="161"/>
        <v>17.185227272727278</v>
      </c>
      <c r="AB1455" s="19" t="s">
        <v>8887</v>
      </c>
    </row>
    <row r="1456" spans="1:28" x14ac:dyDescent="0.35">
      <c r="A1456" t="s">
        <v>1562</v>
      </c>
      <c r="B1456" t="s">
        <v>5122</v>
      </c>
      <c r="C1456" t="s">
        <v>5123</v>
      </c>
      <c r="D1456" s="1">
        <v>44819</v>
      </c>
      <c r="E1456">
        <f t="shared" si="158"/>
        <v>18</v>
      </c>
      <c r="F1456" t="s">
        <v>1569</v>
      </c>
      <c r="G1456">
        <v>550</v>
      </c>
      <c r="H1456">
        <f t="shared" si="155"/>
        <v>55</v>
      </c>
      <c r="I1456" t="s">
        <v>9</v>
      </c>
      <c r="J1456">
        <v>1</v>
      </c>
      <c r="L1456" t="s">
        <v>6</v>
      </c>
      <c r="M1456" t="str">
        <f t="shared" si="156"/>
        <v>M</v>
      </c>
      <c r="N1456" t="s">
        <v>5124</v>
      </c>
      <c r="O1456" t="s">
        <v>5125</v>
      </c>
      <c r="P1456" t="s">
        <v>557</v>
      </c>
      <c r="Q1456">
        <v>3</v>
      </c>
      <c r="R1456">
        <f t="shared" si="159"/>
        <v>2019</v>
      </c>
      <c r="S1456" t="s">
        <v>8</v>
      </c>
      <c r="T1456" t="s">
        <v>8</v>
      </c>
      <c r="U1456" t="s">
        <v>9089</v>
      </c>
      <c r="V1456">
        <f>VLOOKUP(P1456,'PBT Tag Rates'!$B$5:$E$34,4,FALSE)</f>
        <v>0.95971980899999998</v>
      </c>
      <c r="W1456">
        <v>1</v>
      </c>
      <c r="X1456" s="16">
        <f>IFERROR(LOOKUP(H1456,{30,43,48,53,58,63,68,73,78,83,88,93,97},{42,47,52,57,62,67,72,77,82,87,92,99,100}),999)</f>
        <v>57</v>
      </c>
      <c r="Y1456" s="19">
        <f t="shared" si="157"/>
        <v>5.6818181818181825</v>
      </c>
      <c r="Z1456" s="19">
        <f t="shared" si="160"/>
        <v>5.7284090909090919</v>
      </c>
      <c r="AA1456" s="19">
        <f t="shared" si="161"/>
        <v>17.185227272727278</v>
      </c>
      <c r="AB1456" s="19" t="s">
        <v>8887</v>
      </c>
    </row>
    <row r="1457" spans="1:28" x14ac:dyDescent="0.35">
      <c r="A1457" t="s">
        <v>1562</v>
      </c>
      <c r="B1457" t="s">
        <v>5126</v>
      </c>
      <c r="C1457" t="s">
        <v>5127</v>
      </c>
      <c r="D1457" s="1">
        <v>44819</v>
      </c>
      <c r="E1457">
        <f t="shared" si="158"/>
        <v>18</v>
      </c>
      <c r="F1457" t="s">
        <v>1569</v>
      </c>
      <c r="G1457">
        <v>640</v>
      </c>
      <c r="H1457">
        <f t="shared" si="155"/>
        <v>64</v>
      </c>
      <c r="I1457" t="s">
        <v>9</v>
      </c>
      <c r="J1457">
        <v>1</v>
      </c>
      <c r="L1457" t="s">
        <v>6</v>
      </c>
      <c r="M1457" t="str">
        <f t="shared" si="156"/>
        <v>M</v>
      </c>
      <c r="N1457" t="s">
        <v>3496</v>
      </c>
      <c r="O1457" t="s">
        <v>3497</v>
      </c>
      <c r="P1457" t="s">
        <v>702</v>
      </c>
      <c r="Q1457">
        <v>3</v>
      </c>
      <c r="R1457">
        <f t="shared" si="159"/>
        <v>2019</v>
      </c>
      <c r="S1457" t="s">
        <v>8</v>
      </c>
      <c r="T1457" t="s">
        <v>8</v>
      </c>
      <c r="U1457" t="s">
        <v>8977</v>
      </c>
      <c r="V1457">
        <f>VLOOKUP(P1457,'PBT Tag Rates'!$B$5:$E$34,4,FALSE)</f>
        <v>0.99705232300000002</v>
      </c>
      <c r="W1457">
        <v>1</v>
      </c>
      <c r="X1457" s="16">
        <f>IFERROR(LOOKUP(H1457,{30,43,48,53,58,63,68,73,78,83,88,93,97},{42,47,52,57,62,67,72,77,82,87,92,99,100}),999)</f>
        <v>67</v>
      </c>
      <c r="Y1457" s="19">
        <f t="shared" si="157"/>
        <v>5.6818181818181825</v>
      </c>
      <c r="Z1457" s="19">
        <f t="shared" si="160"/>
        <v>5.7284090909090919</v>
      </c>
      <c r="AA1457" s="19">
        <f t="shared" si="161"/>
        <v>17.185227272727278</v>
      </c>
      <c r="AB1457" s="19" t="s">
        <v>8887</v>
      </c>
    </row>
    <row r="1458" spans="1:28" x14ac:dyDescent="0.35">
      <c r="A1458" t="s">
        <v>1562</v>
      </c>
      <c r="B1458" t="s">
        <v>5128</v>
      </c>
      <c r="C1458" t="s">
        <v>5129</v>
      </c>
      <c r="D1458" s="1">
        <v>44819</v>
      </c>
      <c r="E1458">
        <f t="shared" si="158"/>
        <v>18</v>
      </c>
      <c r="F1458" t="s">
        <v>1569</v>
      </c>
      <c r="G1458">
        <v>680</v>
      </c>
      <c r="H1458">
        <f t="shared" si="155"/>
        <v>68</v>
      </c>
      <c r="I1458" t="s">
        <v>9</v>
      </c>
      <c r="J1458">
        <v>1</v>
      </c>
      <c r="L1458" t="s">
        <v>6</v>
      </c>
      <c r="M1458" t="str">
        <f t="shared" si="156"/>
        <v>M</v>
      </c>
      <c r="N1458" t="s">
        <v>509</v>
      </c>
      <c r="O1458" t="s">
        <v>510</v>
      </c>
      <c r="P1458" t="s">
        <v>19</v>
      </c>
      <c r="Q1458">
        <v>4</v>
      </c>
      <c r="R1458">
        <f t="shared" si="159"/>
        <v>2018</v>
      </c>
      <c r="S1458" t="s">
        <v>8</v>
      </c>
      <c r="T1458" t="s">
        <v>8</v>
      </c>
      <c r="U1458" t="s">
        <v>9007</v>
      </c>
      <c r="V1458">
        <f>VLOOKUP(P1458,'PBT Tag Rates'!$B$5:$E$34,4,FALSE)</f>
        <v>0.80551598400000002</v>
      </c>
      <c r="W1458">
        <v>1</v>
      </c>
      <c r="X1458" s="16">
        <f>IFERROR(LOOKUP(H1458,{30,43,48,53,58,63,68,73,78,83,88,93,97},{42,47,52,57,62,67,72,77,82,87,92,99,100}),999)</f>
        <v>72</v>
      </c>
      <c r="Y1458" s="19">
        <f t="shared" si="157"/>
        <v>5.6818181818181825</v>
      </c>
      <c r="Z1458" s="19">
        <f t="shared" si="160"/>
        <v>5.7284090909090919</v>
      </c>
      <c r="AA1458" s="19">
        <f t="shared" si="161"/>
        <v>17.185227272727278</v>
      </c>
      <c r="AB1458" s="19" t="s">
        <v>8886</v>
      </c>
    </row>
    <row r="1459" spans="1:28" x14ac:dyDescent="0.35">
      <c r="A1459" t="s">
        <v>1562</v>
      </c>
      <c r="B1459" t="s">
        <v>5130</v>
      </c>
      <c r="C1459" t="s">
        <v>5131</v>
      </c>
      <c r="D1459" s="1">
        <v>44819</v>
      </c>
      <c r="E1459">
        <f t="shared" si="158"/>
        <v>18</v>
      </c>
      <c r="F1459" t="s">
        <v>16</v>
      </c>
      <c r="G1459">
        <v>740</v>
      </c>
      <c r="H1459">
        <f t="shared" si="155"/>
        <v>74</v>
      </c>
      <c r="I1459" t="s">
        <v>7</v>
      </c>
      <c r="J1459" t="s">
        <v>8</v>
      </c>
      <c r="L1459" t="s">
        <v>1569</v>
      </c>
      <c r="M1459" t="str">
        <f t="shared" si="156"/>
        <v>F</v>
      </c>
      <c r="N1459" t="s">
        <v>8</v>
      </c>
      <c r="O1459" t="s">
        <v>8</v>
      </c>
      <c r="P1459" t="s">
        <v>11</v>
      </c>
      <c r="Q1459" t="s">
        <v>8</v>
      </c>
      <c r="R1459" t="str">
        <f t="shared" si="159"/>
        <v>U</v>
      </c>
      <c r="S1459" t="s">
        <v>12</v>
      </c>
      <c r="T1459">
        <v>1</v>
      </c>
      <c r="U1459" t="s">
        <v>11</v>
      </c>
      <c r="V1459" t="e">
        <f>VLOOKUP(P1459,'PBT Tag Rates'!$B$5:$E$34,4,FALSE)</f>
        <v>#N/A</v>
      </c>
      <c r="W1459">
        <v>1</v>
      </c>
      <c r="X1459" s="16">
        <f>IFERROR(LOOKUP(H1459,{30,43,48,53,58,63,68,73,78,83,88,93,97},{42,47,52,57,62,67,72,77,82,87,92,99,100}),999)</f>
        <v>77</v>
      </c>
      <c r="Y1459" s="19">
        <f t="shared" si="157"/>
        <v>5.6818181818181825</v>
      </c>
      <c r="Z1459" s="19">
        <f t="shared" si="160"/>
        <v>5.7284090909090919</v>
      </c>
      <c r="AA1459" s="19">
        <f t="shared" si="161"/>
        <v>17.185227272727278</v>
      </c>
      <c r="AB1459" s="19" t="s">
        <v>8887</v>
      </c>
    </row>
    <row r="1460" spans="1:28" x14ac:dyDescent="0.35">
      <c r="A1460" t="s">
        <v>1562</v>
      </c>
      <c r="B1460" t="s">
        <v>5132</v>
      </c>
      <c r="C1460" t="s">
        <v>5133</v>
      </c>
      <c r="D1460" s="1">
        <v>44819</v>
      </c>
      <c r="E1460">
        <f t="shared" si="158"/>
        <v>18</v>
      </c>
      <c r="F1460" t="s">
        <v>1569</v>
      </c>
      <c r="G1460">
        <v>650</v>
      </c>
      <c r="H1460">
        <f t="shared" si="155"/>
        <v>65</v>
      </c>
      <c r="I1460" t="s">
        <v>9</v>
      </c>
      <c r="J1460">
        <v>1</v>
      </c>
      <c r="L1460" t="s">
        <v>16</v>
      </c>
      <c r="M1460" t="str">
        <f t="shared" si="156"/>
        <v>F</v>
      </c>
      <c r="N1460" t="s">
        <v>1889</v>
      </c>
      <c r="O1460" t="s">
        <v>1890</v>
      </c>
      <c r="P1460" t="s">
        <v>557</v>
      </c>
      <c r="Q1460">
        <v>3</v>
      </c>
      <c r="R1460">
        <f t="shared" si="159"/>
        <v>2019</v>
      </c>
      <c r="S1460" t="s">
        <v>8</v>
      </c>
      <c r="T1460" t="s">
        <v>8</v>
      </c>
      <c r="U1460" t="s">
        <v>9088</v>
      </c>
      <c r="V1460">
        <f>VLOOKUP(P1460,'PBT Tag Rates'!$B$5:$E$34,4,FALSE)</f>
        <v>0.95971980899999998</v>
      </c>
      <c r="W1460">
        <v>1</v>
      </c>
      <c r="X1460" s="16">
        <f>IFERROR(LOOKUP(H1460,{30,43,48,53,58,63,68,73,78,83,88,93,97},{42,47,52,57,62,67,72,77,82,87,92,99,100}),999)</f>
        <v>67</v>
      </c>
      <c r="Y1460" s="19">
        <f t="shared" si="157"/>
        <v>5.6818181818181825</v>
      </c>
      <c r="Z1460" s="19">
        <f t="shared" si="160"/>
        <v>5.7284090909090919</v>
      </c>
      <c r="AA1460" s="19">
        <f t="shared" si="161"/>
        <v>17.185227272727278</v>
      </c>
      <c r="AB1460" s="19" t="s">
        <v>8887</v>
      </c>
    </row>
    <row r="1461" spans="1:28" x14ac:dyDescent="0.35">
      <c r="A1461" t="s">
        <v>1562</v>
      </c>
      <c r="B1461" t="s">
        <v>5134</v>
      </c>
      <c r="C1461" t="s">
        <v>5135</v>
      </c>
      <c r="D1461" s="1">
        <v>44819</v>
      </c>
      <c r="E1461">
        <f t="shared" si="158"/>
        <v>18</v>
      </c>
      <c r="F1461" t="s">
        <v>6</v>
      </c>
      <c r="G1461">
        <v>630</v>
      </c>
      <c r="H1461">
        <f t="shared" si="155"/>
        <v>63</v>
      </c>
      <c r="I1461" t="s">
        <v>9</v>
      </c>
      <c r="J1461">
        <v>1</v>
      </c>
      <c r="L1461" t="s">
        <v>6</v>
      </c>
      <c r="M1461" t="str">
        <f t="shared" si="156"/>
        <v>M</v>
      </c>
      <c r="N1461" t="s">
        <v>691</v>
      </c>
      <c r="O1461" t="s">
        <v>5136</v>
      </c>
      <c r="P1461" t="s">
        <v>557</v>
      </c>
      <c r="Q1461">
        <v>3</v>
      </c>
      <c r="R1461">
        <f t="shared" si="159"/>
        <v>2019</v>
      </c>
      <c r="S1461" t="s">
        <v>8</v>
      </c>
      <c r="T1461" t="s">
        <v>8</v>
      </c>
      <c r="U1461" t="s">
        <v>9006</v>
      </c>
      <c r="V1461">
        <f>VLOOKUP(P1461,'PBT Tag Rates'!$B$5:$E$34,4,FALSE)</f>
        <v>0.95971980899999998</v>
      </c>
      <c r="W1461">
        <v>1</v>
      </c>
      <c r="X1461" s="16">
        <f>IFERROR(LOOKUP(H1461,{30,43,48,53,58,63,68,73,78,83,88,93,97},{42,47,52,57,62,67,72,77,82,87,92,99,100}),999)</f>
        <v>67</v>
      </c>
      <c r="Y1461" s="19">
        <f t="shared" si="157"/>
        <v>5.6818181818181825</v>
      </c>
      <c r="Z1461" s="19">
        <f t="shared" si="160"/>
        <v>5.7284090909090919</v>
      </c>
      <c r="AA1461" s="19">
        <f t="shared" si="161"/>
        <v>17.185227272727278</v>
      </c>
      <c r="AB1461" s="19" t="s">
        <v>8886</v>
      </c>
    </row>
    <row r="1462" spans="1:28" x14ac:dyDescent="0.35">
      <c r="A1462" t="s">
        <v>1562</v>
      </c>
      <c r="B1462" t="s">
        <v>5137</v>
      </c>
      <c r="C1462" t="s">
        <v>5138</v>
      </c>
      <c r="D1462" s="1">
        <v>44819</v>
      </c>
      <c r="E1462">
        <f t="shared" si="158"/>
        <v>18</v>
      </c>
      <c r="F1462" t="s">
        <v>1569</v>
      </c>
      <c r="G1462">
        <v>690</v>
      </c>
      <c r="H1462">
        <f t="shared" si="155"/>
        <v>69</v>
      </c>
      <c r="I1462" t="s">
        <v>7</v>
      </c>
      <c r="J1462" t="s">
        <v>8</v>
      </c>
      <c r="L1462" t="s">
        <v>6</v>
      </c>
      <c r="M1462" t="str">
        <f t="shared" si="156"/>
        <v>M</v>
      </c>
      <c r="N1462" t="s">
        <v>5003</v>
      </c>
      <c r="O1462" t="s">
        <v>5004</v>
      </c>
      <c r="P1462" t="s">
        <v>557</v>
      </c>
      <c r="Q1462">
        <v>3</v>
      </c>
      <c r="R1462">
        <f t="shared" si="159"/>
        <v>2019</v>
      </c>
      <c r="S1462" t="s">
        <v>8</v>
      </c>
      <c r="T1462" t="s">
        <v>8</v>
      </c>
      <c r="U1462" t="s">
        <v>9090</v>
      </c>
      <c r="V1462">
        <f>VLOOKUP(P1462,'PBT Tag Rates'!$B$5:$E$34,4,FALSE)</f>
        <v>0.95971980899999998</v>
      </c>
      <c r="W1462">
        <v>1</v>
      </c>
      <c r="X1462" s="16">
        <f>IFERROR(LOOKUP(H1462,{30,43,48,53,58,63,68,73,78,83,88,93,97},{42,47,52,57,62,67,72,77,82,87,92,99,100}),999)</f>
        <v>72</v>
      </c>
      <c r="Y1462" s="19">
        <f t="shared" si="157"/>
        <v>5.6818181818181825</v>
      </c>
      <c r="Z1462" s="19">
        <f t="shared" si="160"/>
        <v>5.7284090909090919</v>
      </c>
      <c r="AA1462" s="19">
        <f t="shared" si="161"/>
        <v>17.185227272727278</v>
      </c>
      <c r="AB1462" s="19" t="s">
        <v>8887</v>
      </c>
    </row>
    <row r="1463" spans="1:28" x14ac:dyDescent="0.35">
      <c r="A1463" t="s">
        <v>1562</v>
      </c>
      <c r="B1463" t="s">
        <v>5139</v>
      </c>
      <c r="C1463" t="s">
        <v>5140</v>
      </c>
      <c r="D1463" s="1">
        <v>44819</v>
      </c>
      <c r="E1463">
        <f t="shared" si="158"/>
        <v>18</v>
      </c>
      <c r="F1463" t="s">
        <v>1569</v>
      </c>
      <c r="G1463">
        <v>510</v>
      </c>
      <c r="H1463">
        <f t="shared" si="155"/>
        <v>51</v>
      </c>
      <c r="I1463" t="s">
        <v>7</v>
      </c>
      <c r="J1463" t="s">
        <v>8</v>
      </c>
      <c r="L1463" t="s">
        <v>6</v>
      </c>
      <c r="M1463" t="str">
        <f t="shared" si="156"/>
        <v>M</v>
      </c>
      <c r="N1463" t="s">
        <v>5141</v>
      </c>
      <c r="O1463" t="s">
        <v>5142</v>
      </c>
      <c r="P1463" t="s">
        <v>2035</v>
      </c>
      <c r="Q1463">
        <v>2</v>
      </c>
      <c r="R1463">
        <f t="shared" si="159"/>
        <v>2020</v>
      </c>
      <c r="S1463" t="s">
        <v>8</v>
      </c>
      <c r="T1463" t="s">
        <v>8</v>
      </c>
      <c r="U1463" t="s">
        <v>9006</v>
      </c>
      <c r="V1463">
        <f>VLOOKUP(P1463,'PBT Tag Rates'!$B$5:$E$34,4,FALSE)</f>
        <v>0.98961045999999997</v>
      </c>
      <c r="W1463">
        <v>1</v>
      </c>
      <c r="X1463" s="16">
        <f>IFERROR(LOOKUP(H1463,{30,43,48,53,58,63,68,73,78,83,88,93,97},{42,47,52,57,62,67,72,77,82,87,92,99,100}),999)</f>
        <v>52</v>
      </c>
      <c r="Y1463" s="19">
        <f t="shared" si="157"/>
        <v>5.6818181818181825</v>
      </c>
      <c r="Z1463" s="19">
        <f t="shared" si="160"/>
        <v>5.7284090909090919</v>
      </c>
      <c r="AA1463" s="19">
        <f t="shared" si="161"/>
        <v>17.185227272727278</v>
      </c>
      <c r="AB1463" s="19" t="s">
        <v>8886</v>
      </c>
    </row>
    <row r="1464" spans="1:28" x14ac:dyDescent="0.35">
      <c r="A1464" t="s">
        <v>1562</v>
      </c>
      <c r="B1464" t="s">
        <v>5143</v>
      </c>
      <c r="C1464" t="s">
        <v>5144</v>
      </c>
      <c r="D1464" s="1">
        <v>44819</v>
      </c>
      <c r="E1464">
        <f t="shared" si="158"/>
        <v>18</v>
      </c>
      <c r="F1464" t="s">
        <v>6</v>
      </c>
      <c r="G1464">
        <v>750</v>
      </c>
      <c r="H1464">
        <f t="shared" si="155"/>
        <v>75</v>
      </c>
      <c r="I1464" t="s">
        <v>9</v>
      </c>
      <c r="J1464">
        <v>1</v>
      </c>
      <c r="L1464" t="s">
        <v>6</v>
      </c>
      <c r="M1464" t="str">
        <f t="shared" si="156"/>
        <v>M</v>
      </c>
      <c r="N1464" t="s">
        <v>33</v>
      </c>
      <c r="O1464" t="s">
        <v>2452</v>
      </c>
      <c r="P1464" t="s">
        <v>19</v>
      </c>
      <c r="Q1464">
        <v>4</v>
      </c>
      <c r="R1464">
        <f t="shared" si="159"/>
        <v>2018</v>
      </c>
      <c r="S1464" t="s">
        <v>8</v>
      </c>
      <c r="T1464" t="s">
        <v>8</v>
      </c>
      <c r="U1464" t="s">
        <v>9086</v>
      </c>
      <c r="V1464">
        <f>VLOOKUP(P1464,'PBT Tag Rates'!$B$5:$E$34,4,FALSE)</f>
        <v>0.80551598400000002</v>
      </c>
      <c r="W1464">
        <v>1</v>
      </c>
      <c r="X1464" s="16">
        <f>IFERROR(LOOKUP(H1464,{30,43,48,53,58,63,68,73,78,83,88,93,97},{42,47,52,57,62,67,72,77,82,87,92,99,100}),999)</f>
        <v>77</v>
      </c>
      <c r="Y1464" s="19">
        <f t="shared" si="157"/>
        <v>5.6818181818181825</v>
      </c>
      <c r="Z1464" s="19">
        <f t="shared" si="160"/>
        <v>5.7284090909090919</v>
      </c>
      <c r="AA1464" s="19">
        <f t="shared" si="161"/>
        <v>17.185227272727278</v>
      </c>
      <c r="AB1464" s="19" t="s">
        <v>8887</v>
      </c>
    </row>
    <row r="1465" spans="1:28" x14ac:dyDescent="0.35">
      <c r="A1465" t="s">
        <v>1562</v>
      </c>
      <c r="B1465" t="s">
        <v>5145</v>
      </c>
      <c r="C1465" t="s">
        <v>5146</v>
      </c>
      <c r="D1465" s="1">
        <v>44819</v>
      </c>
      <c r="E1465">
        <f t="shared" si="158"/>
        <v>18</v>
      </c>
      <c r="F1465" t="s">
        <v>1569</v>
      </c>
      <c r="G1465">
        <v>590</v>
      </c>
      <c r="H1465">
        <f t="shared" si="155"/>
        <v>59</v>
      </c>
      <c r="I1465" t="s">
        <v>9</v>
      </c>
      <c r="J1465">
        <v>1</v>
      </c>
      <c r="L1465" t="s">
        <v>6</v>
      </c>
      <c r="M1465" t="str">
        <f t="shared" si="156"/>
        <v>M</v>
      </c>
      <c r="N1465" t="s">
        <v>8</v>
      </c>
      <c r="O1465" t="s">
        <v>8</v>
      </c>
      <c r="P1465" t="s">
        <v>11</v>
      </c>
      <c r="Q1465" t="s">
        <v>8</v>
      </c>
      <c r="R1465" t="str">
        <f t="shared" si="159"/>
        <v>U</v>
      </c>
      <c r="S1465" t="s">
        <v>12</v>
      </c>
      <c r="T1465">
        <v>1</v>
      </c>
      <c r="U1465" t="s">
        <v>8890</v>
      </c>
      <c r="V1465" t="e">
        <f>VLOOKUP(P1465,'PBT Tag Rates'!$B$5:$E$34,4,FALSE)</f>
        <v>#N/A</v>
      </c>
      <c r="W1465">
        <v>1</v>
      </c>
      <c r="X1465" s="16">
        <f>IFERROR(LOOKUP(H1465,{30,43,48,53,58,63,68,73,78,83,88,93,97},{42,47,52,57,62,67,72,77,82,87,92,99,100}),999)</f>
        <v>62</v>
      </c>
      <c r="Y1465" s="19">
        <f t="shared" si="157"/>
        <v>5.6818181818181825</v>
      </c>
      <c r="Z1465" s="19">
        <f t="shared" si="160"/>
        <v>5.7284090909090919</v>
      </c>
      <c r="AA1465" s="19">
        <f t="shared" si="161"/>
        <v>17.185227272727278</v>
      </c>
      <c r="AB1465" s="19" t="s">
        <v>8887</v>
      </c>
    </row>
    <row r="1466" spans="1:28" x14ac:dyDescent="0.35">
      <c r="A1466" t="s">
        <v>1562</v>
      </c>
      <c r="B1466" t="s">
        <v>5147</v>
      </c>
      <c r="C1466" t="s">
        <v>5148</v>
      </c>
      <c r="D1466" s="1">
        <v>44819</v>
      </c>
      <c r="E1466">
        <f t="shared" si="158"/>
        <v>18</v>
      </c>
      <c r="F1466" t="s">
        <v>1569</v>
      </c>
      <c r="G1466">
        <v>620</v>
      </c>
      <c r="H1466">
        <f t="shared" si="155"/>
        <v>62</v>
      </c>
      <c r="I1466" t="s">
        <v>7</v>
      </c>
      <c r="J1466" t="s">
        <v>8</v>
      </c>
      <c r="L1466" t="s">
        <v>6</v>
      </c>
      <c r="M1466" t="str">
        <f t="shared" si="156"/>
        <v>M</v>
      </c>
      <c r="N1466" t="s">
        <v>1069</v>
      </c>
      <c r="O1466" t="s">
        <v>4178</v>
      </c>
      <c r="P1466" t="s">
        <v>557</v>
      </c>
      <c r="Q1466">
        <v>3</v>
      </c>
      <c r="R1466">
        <f t="shared" si="159"/>
        <v>2019</v>
      </c>
      <c r="S1466" t="s">
        <v>8</v>
      </c>
      <c r="T1466" t="s">
        <v>8</v>
      </c>
      <c r="U1466" t="s">
        <v>9086</v>
      </c>
      <c r="V1466">
        <f>VLOOKUP(P1466,'PBT Tag Rates'!$B$5:$E$34,4,FALSE)</f>
        <v>0.95971980899999998</v>
      </c>
      <c r="W1466">
        <v>1</v>
      </c>
      <c r="X1466" s="16">
        <f>IFERROR(LOOKUP(H1466,{30,43,48,53,58,63,68,73,78,83,88,93,97},{42,47,52,57,62,67,72,77,82,87,92,99,100}),999)</f>
        <v>62</v>
      </c>
      <c r="Y1466" s="19">
        <f t="shared" si="157"/>
        <v>5.6818181818181825</v>
      </c>
      <c r="Z1466" s="19">
        <f t="shared" si="160"/>
        <v>5.7284090909090919</v>
      </c>
      <c r="AA1466" s="19">
        <f t="shared" si="161"/>
        <v>17.185227272727278</v>
      </c>
      <c r="AB1466" s="19" t="s">
        <v>8887</v>
      </c>
    </row>
    <row r="1467" spans="1:28" x14ac:dyDescent="0.35">
      <c r="A1467" t="s">
        <v>1562</v>
      </c>
      <c r="B1467" t="s">
        <v>5149</v>
      </c>
      <c r="C1467" t="s">
        <v>5150</v>
      </c>
      <c r="D1467" s="1">
        <v>44819</v>
      </c>
      <c r="E1467">
        <f t="shared" si="158"/>
        <v>18</v>
      </c>
      <c r="F1467" t="s">
        <v>1569</v>
      </c>
      <c r="G1467">
        <v>470</v>
      </c>
      <c r="H1467">
        <f t="shared" si="155"/>
        <v>47</v>
      </c>
      <c r="I1467" t="s">
        <v>9</v>
      </c>
      <c r="J1467">
        <v>1</v>
      </c>
      <c r="L1467" t="s">
        <v>6</v>
      </c>
      <c r="M1467" t="str">
        <f t="shared" si="156"/>
        <v>M</v>
      </c>
      <c r="N1467" t="s">
        <v>5151</v>
      </c>
      <c r="O1467" t="s">
        <v>5152</v>
      </c>
      <c r="P1467" t="s">
        <v>2035</v>
      </c>
      <c r="Q1467">
        <v>2</v>
      </c>
      <c r="R1467">
        <f t="shared" si="159"/>
        <v>2020</v>
      </c>
      <c r="S1467" t="s">
        <v>8</v>
      </c>
      <c r="T1467" t="s">
        <v>8</v>
      </c>
      <c r="U1467" t="s">
        <v>9006</v>
      </c>
      <c r="V1467">
        <f>VLOOKUP(P1467,'PBT Tag Rates'!$B$5:$E$34,4,FALSE)</f>
        <v>0.98961045999999997</v>
      </c>
      <c r="W1467">
        <v>1</v>
      </c>
      <c r="X1467" s="16">
        <f>IFERROR(LOOKUP(H1467,{30,43,48,53,58,63,68,73,78,83,88,93,97},{42,47,52,57,62,67,72,77,82,87,92,99,100}),999)</f>
        <v>47</v>
      </c>
      <c r="Y1467" s="19">
        <f t="shared" si="157"/>
        <v>5.6818181818181825</v>
      </c>
      <c r="Z1467" s="19">
        <f t="shared" si="160"/>
        <v>5.7284090909090919</v>
      </c>
      <c r="AA1467" s="19">
        <f t="shared" si="161"/>
        <v>17.185227272727278</v>
      </c>
      <c r="AB1467" s="19" t="s">
        <v>8886</v>
      </c>
    </row>
    <row r="1468" spans="1:28" x14ac:dyDescent="0.35">
      <c r="A1468" t="s">
        <v>1562</v>
      </c>
      <c r="B1468" t="s">
        <v>5153</v>
      </c>
      <c r="C1468" t="s">
        <v>5154</v>
      </c>
      <c r="D1468" s="1">
        <v>44819</v>
      </c>
      <c r="E1468">
        <f t="shared" si="158"/>
        <v>18</v>
      </c>
      <c r="F1468" t="s">
        <v>1569</v>
      </c>
      <c r="G1468">
        <v>690</v>
      </c>
      <c r="H1468">
        <f t="shared" si="155"/>
        <v>69</v>
      </c>
      <c r="I1468" t="s">
        <v>7</v>
      </c>
      <c r="J1468" t="s">
        <v>8</v>
      </c>
      <c r="L1468" t="s">
        <v>6</v>
      </c>
      <c r="M1468" t="str">
        <f t="shared" si="156"/>
        <v>M</v>
      </c>
      <c r="N1468" t="s">
        <v>8</v>
      </c>
      <c r="O1468" t="s">
        <v>8</v>
      </c>
      <c r="P1468" t="s">
        <v>11</v>
      </c>
      <c r="Q1468" t="s">
        <v>8</v>
      </c>
      <c r="R1468" t="str">
        <f t="shared" si="159"/>
        <v>U</v>
      </c>
      <c r="S1468" t="s">
        <v>12</v>
      </c>
      <c r="T1468">
        <v>1</v>
      </c>
      <c r="U1468" t="s">
        <v>11</v>
      </c>
      <c r="V1468" t="e">
        <f>VLOOKUP(P1468,'PBT Tag Rates'!$B$5:$E$34,4,FALSE)</f>
        <v>#N/A</v>
      </c>
      <c r="W1468">
        <v>1</v>
      </c>
      <c r="X1468" s="16">
        <f>IFERROR(LOOKUP(H1468,{30,43,48,53,58,63,68,73,78,83,88,93,97},{42,47,52,57,62,67,72,77,82,87,92,99,100}),999)</f>
        <v>72</v>
      </c>
      <c r="Y1468" s="19">
        <f t="shared" si="157"/>
        <v>5.6818181818181825</v>
      </c>
      <c r="Z1468" s="19">
        <f t="shared" si="160"/>
        <v>5.7284090909090919</v>
      </c>
      <c r="AA1468" s="19">
        <f t="shared" si="161"/>
        <v>17.185227272727278</v>
      </c>
      <c r="AB1468" s="19" t="s">
        <v>8887</v>
      </c>
    </row>
    <row r="1469" spans="1:28" x14ac:dyDescent="0.35">
      <c r="A1469" t="s">
        <v>1562</v>
      </c>
      <c r="B1469" t="s">
        <v>5155</v>
      </c>
      <c r="C1469" t="s">
        <v>5156</v>
      </c>
      <c r="D1469" s="1">
        <v>44819</v>
      </c>
      <c r="E1469">
        <f t="shared" si="158"/>
        <v>18</v>
      </c>
      <c r="F1469" t="s">
        <v>16</v>
      </c>
      <c r="G1469">
        <v>760</v>
      </c>
      <c r="H1469">
        <f t="shared" si="155"/>
        <v>76</v>
      </c>
      <c r="I1469" t="s">
        <v>7</v>
      </c>
      <c r="J1469" t="s">
        <v>8</v>
      </c>
      <c r="L1469" t="s">
        <v>16</v>
      </c>
      <c r="M1469" t="str">
        <f t="shared" si="156"/>
        <v>F</v>
      </c>
      <c r="N1469" t="s">
        <v>508</v>
      </c>
      <c r="O1469" t="s">
        <v>630</v>
      </c>
      <c r="P1469" t="s">
        <v>19</v>
      </c>
      <c r="Q1469">
        <v>4</v>
      </c>
      <c r="R1469">
        <f t="shared" si="159"/>
        <v>2018</v>
      </c>
      <c r="S1469" t="s">
        <v>8</v>
      </c>
      <c r="T1469" t="s">
        <v>8</v>
      </c>
      <c r="U1469" t="s">
        <v>9006</v>
      </c>
      <c r="V1469">
        <f>VLOOKUP(P1469,'PBT Tag Rates'!$B$5:$E$34,4,FALSE)</f>
        <v>0.80551598400000002</v>
      </c>
      <c r="W1469">
        <v>1</v>
      </c>
      <c r="X1469" s="16">
        <f>IFERROR(LOOKUP(H1469,{30,43,48,53,58,63,68,73,78,83,88,93,97},{42,47,52,57,62,67,72,77,82,87,92,99,100}),999)</f>
        <v>77</v>
      </c>
      <c r="Y1469" s="19">
        <f t="shared" si="157"/>
        <v>5.6818181818181825</v>
      </c>
      <c r="Z1469" s="19">
        <f t="shared" si="160"/>
        <v>5.7284090909090919</v>
      </c>
      <c r="AA1469" s="19">
        <f t="shared" si="161"/>
        <v>17.185227272727278</v>
      </c>
      <c r="AB1469" s="19" t="s">
        <v>8886</v>
      </c>
    </row>
    <row r="1470" spans="1:28" x14ac:dyDescent="0.35">
      <c r="A1470" t="s">
        <v>1562</v>
      </c>
      <c r="B1470" t="s">
        <v>5157</v>
      </c>
      <c r="C1470" t="s">
        <v>5158</v>
      </c>
      <c r="D1470" s="1">
        <v>44819</v>
      </c>
      <c r="E1470">
        <f t="shared" si="158"/>
        <v>18</v>
      </c>
      <c r="F1470" t="s">
        <v>1569</v>
      </c>
      <c r="G1470">
        <v>580</v>
      </c>
      <c r="H1470">
        <f t="shared" si="155"/>
        <v>58</v>
      </c>
      <c r="I1470" t="s">
        <v>7</v>
      </c>
      <c r="J1470" t="s">
        <v>8</v>
      </c>
      <c r="L1470" t="s">
        <v>6</v>
      </c>
      <c r="M1470" t="str">
        <f t="shared" si="156"/>
        <v>M</v>
      </c>
      <c r="N1470" t="s">
        <v>567</v>
      </c>
      <c r="O1470" t="s">
        <v>5159</v>
      </c>
      <c r="P1470" t="s">
        <v>557</v>
      </c>
      <c r="Q1470">
        <v>3</v>
      </c>
      <c r="R1470">
        <f t="shared" si="159"/>
        <v>2019</v>
      </c>
      <c r="S1470" t="s">
        <v>8</v>
      </c>
      <c r="T1470" t="s">
        <v>8</v>
      </c>
      <c r="U1470" t="s">
        <v>9090</v>
      </c>
      <c r="V1470">
        <f>VLOOKUP(P1470,'PBT Tag Rates'!$B$5:$E$34,4,FALSE)</f>
        <v>0.95971980899999998</v>
      </c>
      <c r="W1470">
        <v>1</v>
      </c>
      <c r="X1470" s="16">
        <f>IFERROR(LOOKUP(H1470,{30,43,48,53,58,63,68,73,78,83,88,93,97},{42,47,52,57,62,67,72,77,82,87,92,99,100}),999)</f>
        <v>62</v>
      </c>
      <c r="Y1470" s="19">
        <f t="shared" si="157"/>
        <v>5.6818181818181825</v>
      </c>
      <c r="Z1470" s="19">
        <f t="shared" si="160"/>
        <v>5.7284090909090919</v>
      </c>
      <c r="AA1470" s="19">
        <f t="shared" si="161"/>
        <v>17.185227272727278</v>
      </c>
      <c r="AB1470" s="19" t="s">
        <v>8887</v>
      </c>
    </row>
    <row r="1471" spans="1:28" x14ac:dyDescent="0.35">
      <c r="A1471" t="s">
        <v>1562</v>
      </c>
      <c r="B1471" t="s">
        <v>5160</v>
      </c>
      <c r="C1471" t="s">
        <v>5161</v>
      </c>
      <c r="D1471" s="1">
        <v>44819</v>
      </c>
      <c r="E1471">
        <f t="shared" si="158"/>
        <v>18</v>
      </c>
      <c r="F1471" t="s">
        <v>1569</v>
      </c>
      <c r="G1471">
        <v>650</v>
      </c>
      <c r="H1471">
        <f t="shared" si="155"/>
        <v>65</v>
      </c>
      <c r="I1471" t="s">
        <v>7</v>
      </c>
      <c r="J1471" t="s">
        <v>8</v>
      </c>
      <c r="L1471" t="s">
        <v>6</v>
      </c>
      <c r="M1471" t="str">
        <f t="shared" si="156"/>
        <v>M</v>
      </c>
      <c r="N1471" t="s">
        <v>4026</v>
      </c>
      <c r="O1471" t="s">
        <v>4027</v>
      </c>
      <c r="P1471" t="s">
        <v>557</v>
      </c>
      <c r="Q1471">
        <v>3</v>
      </c>
      <c r="R1471">
        <f t="shared" si="159"/>
        <v>2019</v>
      </c>
      <c r="S1471" t="s">
        <v>8</v>
      </c>
      <c r="T1471" t="s">
        <v>8</v>
      </c>
      <c r="U1471" t="s">
        <v>9090</v>
      </c>
      <c r="V1471">
        <f>VLOOKUP(P1471,'PBT Tag Rates'!$B$5:$E$34,4,FALSE)</f>
        <v>0.95971980899999998</v>
      </c>
      <c r="W1471">
        <v>1</v>
      </c>
      <c r="X1471" s="16">
        <f>IFERROR(LOOKUP(H1471,{30,43,48,53,58,63,68,73,78,83,88,93,97},{42,47,52,57,62,67,72,77,82,87,92,99,100}),999)</f>
        <v>67</v>
      </c>
      <c r="Y1471" s="19">
        <f t="shared" si="157"/>
        <v>5.6818181818181825</v>
      </c>
      <c r="Z1471" s="19">
        <f t="shared" si="160"/>
        <v>5.7284090909090919</v>
      </c>
      <c r="AA1471" s="19">
        <f t="shared" si="161"/>
        <v>17.185227272727278</v>
      </c>
      <c r="AB1471" s="19" t="s">
        <v>8887</v>
      </c>
    </row>
    <row r="1472" spans="1:28" x14ac:dyDescent="0.35">
      <c r="A1472" t="s">
        <v>1562</v>
      </c>
      <c r="B1472" t="s">
        <v>5162</v>
      </c>
      <c r="C1472" t="s">
        <v>5163</v>
      </c>
      <c r="D1472" s="1">
        <v>44819</v>
      </c>
      <c r="E1472">
        <f t="shared" si="158"/>
        <v>18</v>
      </c>
      <c r="F1472" t="s">
        <v>1569</v>
      </c>
      <c r="G1472">
        <v>580</v>
      </c>
      <c r="H1472">
        <f t="shared" si="155"/>
        <v>58</v>
      </c>
      <c r="I1472" t="s">
        <v>9</v>
      </c>
      <c r="J1472">
        <v>1</v>
      </c>
      <c r="L1472" t="s">
        <v>6</v>
      </c>
      <c r="M1472" t="str">
        <f t="shared" si="156"/>
        <v>M</v>
      </c>
      <c r="N1472" t="s">
        <v>1692</v>
      </c>
      <c r="O1472" t="s">
        <v>5164</v>
      </c>
      <c r="P1472" t="s">
        <v>557</v>
      </c>
      <c r="Q1472">
        <v>3</v>
      </c>
      <c r="R1472">
        <f t="shared" si="159"/>
        <v>2019</v>
      </c>
      <c r="S1472" t="s">
        <v>8</v>
      </c>
      <c r="T1472" t="s">
        <v>8</v>
      </c>
      <c r="U1472" t="s">
        <v>9088</v>
      </c>
      <c r="V1472">
        <f>VLOOKUP(P1472,'PBT Tag Rates'!$B$5:$E$34,4,FALSE)</f>
        <v>0.95971980899999998</v>
      </c>
      <c r="W1472">
        <v>1</v>
      </c>
      <c r="X1472" s="16">
        <f>IFERROR(LOOKUP(H1472,{30,43,48,53,58,63,68,73,78,83,88,93,97},{42,47,52,57,62,67,72,77,82,87,92,99,100}),999)</f>
        <v>62</v>
      </c>
      <c r="Y1472" s="19">
        <f t="shared" si="157"/>
        <v>5.6818181818181825</v>
      </c>
      <c r="Z1472" s="19">
        <f t="shared" si="160"/>
        <v>5.7284090909090919</v>
      </c>
      <c r="AA1472" s="19">
        <f t="shared" si="161"/>
        <v>17.185227272727278</v>
      </c>
      <c r="AB1472" s="19" t="s">
        <v>8887</v>
      </c>
    </row>
    <row r="1473" spans="1:28" x14ac:dyDescent="0.35">
      <c r="A1473" t="s">
        <v>1562</v>
      </c>
      <c r="B1473" t="s">
        <v>5165</v>
      </c>
      <c r="C1473" t="s">
        <v>5166</v>
      </c>
      <c r="D1473" s="1">
        <v>44819</v>
      </c>
      <c r="E1473">
        <f t="shared" si="158"/>
        <v>18</v>
      </c>
      <c r="F1473" t="s">
        <v>1569</v>
      </c>
      <c r="G1473">
        <v>650</v>
      </c>
      <c r="H1473">
        <f t="shared" si="155"/>
        <v>65</v>
      </c>
      <c r="I1473" t="s">
        <v>7</v>
      </c>
      <c r="J1473" t="s">
        <v>8</v>
      </c>
      <c r="L1473" t="s">
        <v>6</v>
      </c>
      <c r="M1473" t="str">
        <f t="shared" si="156"/>
        <v>M</v>
      </c>
      <c r="N1473" t="s">
        <v>1148</v>
      </c>
      <c r="O1473" t="s">
        <v>1149</v>
      </c>
      <c r="P1473" t="s">
        <v>557</v>
      </c>
      <c r="Q1473">
        <v>3</v>
      </c>
      <c r="R1473">
        <f t="shared" si="159"/>
        <v>2019</v>
      </c>
      <c r="S1473" t="s">
        <v>8</v>
      </c>
      <c r="T1473" t="s">
        <v>8</v>
      </c>
      <c r="U1473" t="s">
        <v>9090</v>
      </c>
      <c r="V1473">
        <f>VLOOKUP(P1473,'PBT Tag Rates'!$B$5:$E$34,4,FALSE)</f>
        <v>0.95971980899999998</v>
      </c>
      <c r="W1473">
        <v>1</v>
      </c>
      <c r="X1473" s="16">
        <f>IFERROR(LOOKUP(H1473,{30,43,48,53,58,63,68,73,78,83,88,93,97},{42,47,52,57,62,67,72,77,82,87,92,99,100}),999)</f>
        <v>67</v>
      </c>
      <c r="Y1473" s="19">
        <f t="shared" si="157"/>
        <v>5.6818181818181825</v>
      </c>
      <c r="Z1473" s="19">
        <f t="shared" si="160"/>
        <v>5.7284090909090919</v>
      </c>
      <c r="AA1473" s="19">
        <f t="shared" si="161"/>
        <v>17.185227272727278</v>
      </c>
      <c r="AB1473" s="19" t="s">
        <v>8887</v>
      </c>
    </row>
    <row r="1474" spans="1:28" x14ac:dyDescent="0.35">
      <c r="A1474" t="s">
        <v>1562</v>
      </c>
      <c r="B1474" t="s">
        <v>5167</v>
      </c>
      <c r="C1474" t="s">
        <v>5168</v>
      </c>
      <c r="D1474" s="1">
        <v>44819</v>
      </c>
      <c r="E1474">
        <f t="shared" si="158"/>
        <v>18</v>
      </c>
      <c r="F1474" t="s">
        <v>16</v>
      </c>
      <c r="G1474">
        <v>620</v>
      </c>
      <c r="H1474">
        <f t="shared" si="155"/>
        <v>62</v>
      </c>
      <c r="I1474" t="s">
        <v>7</v>
      </c>
      <c r="J1474" t="s">
        <v>8</v>
      </c>
      <c r="L1474" t="s">
        <v>16</v>
      </c>
      <c r="M1474" t="str">
        <f t="shared" si="156"/>
        <v>F</v>
      </c>
      <c r="N1474" t="s">
        <v>8</v>
      </c>
      <c r="O1474" t="s">
        <v>8</v>
      </c>
      <c r="P1474" t="s">
        <v>11</v>
      </c>
      <c r="Q1474" t="s">
        <v>8</v>
      </c>
      <c r="R1474" t="str">
        <f t="shared" si="159"/>
        <v>U</v>
      </c>
      <c r="S1474" t="s">
        <v>12</v>
      </c>
      <c r="T1474">
        <v>1</v>
      </c>
      <c r="U1474" t="s">
        <v>11</v>
      </c>
      <c r="V1474" t="e">
        <f>VLOOKUP(P1474,'PBT Tag Rates'!$B$5:$E$34,4,FALSE)</f>
        <v>#N/A</v>
      </c>
      <c r="W1474">
        <v>1</v>
      </c>
      <c r="X1474" s="16">
        <f>IFERROR(LOOKUP(H1474,{30,43,48,53,58,63,68,73,78,83,88,93,97},{42,47,52,57,62,67,72,77,82,87,92,99,100}),999)</f>
        <v>62</v>
      </c>
      <c r="Y1474" s="19">
        <f t="shared" si="157"/>
        <v>5.6818181818181825</v>
      </c>
      <c r="Z1474" s="19">
        <f t="shared" si="160"/>
        <v>5.7284090909090919</v>
      </c>
      <c r="AA1474" s="19">
        <f t="shared" si="161"/>
        <v>17.185227272727278</v>
      </c>
      <c r="AB1474" s="19" t="s">
        <v>8887</v>
      </c>
    </row>
    <row r="1475" spans="1:28" x14ac:dyDescent="0.35">
      <c r="A1475" t="s">
        <v>1562</v>
      </c>
      <c r="B1475" t="s">
        <v>5169</v>
      </c>
      <c r="C1475" t="s">
        <v>5170</v>
      </c>
      <c r="D1475" s="1">
        <v>44819</v>
      </c>
      <c r="E1475">
        <f t="shared" si="158"/>
        <v>18</v>
      </c>
      <c r="F1475" t="s">
        <v>1569</v>
      </c>
      <c r="G1475">
        <v>570</v>
      </c>
      <c r="H1475">
        <f t="shared" si="155"/>
        <v>57</v>
      </c>
      <c r="I1475" t="s">
        <v>7</v>
      </c>
      <c r="J1475" t="s">
        <v>8</v>
      </c>
      <c r="L1475" t="s">
        <v>6</v>
      </c>
      <c r="M1475" t="str">
        <f t="shared" si="156"/>
        <v>M</v>
      </c>
      <c r="N1475" t="s">
        <v>5171</v>
      </c>
      <c r="O1475" t="s">
        <v>5172</v>
      </c>
      <c r="P1475" t="s">
        <v>557</v>
      </c>
      <c r="Q1475">
        <v>3</v>
      </c>
      <c r="R1475">
        <f t="shared" si="159"/>
        <v>2019</v>
      </c>
      <c r="S1475" t="s">
        <v>8</v>
      </c>
      <c r="T1475" t="s">
        <v>8</v>
      </c>
      <c r="U1475" t="s">
        <v>9006</v>
      </c>
      <c r="V1475">
        <f>VLOOKUP(P1475,'PBT Tag Rates'!$B$5:$E$34,4,FALSE)</f>
        <v>0.95971980899999998</v>
      </c>
      <c r="W1475">
        <v>1</v>
      </c>
      <c r="X1475" s="16">
        <f>IFERROR(LOOKUP(H1475,{30,43,48,53,58,63,68,73,78,83,88,93,97},{42,47,52,57,62,67,72,77,82,87,92,99,100}),999)</f>
        <v>57</v>
      </c>
      <c r="Y1475" s="19">
        <f t="shared" si="157"/>
        <v>5.6818181818181825</v>
      </c>
      <c r="Z1475" s="19">
        <f t="shared" si="160"/>
        <v>5.7284090909090919</v>
      </c>
      <c r="AA1475" s="19">
        <f t="shared" si="161"/>
        <v>17.185227272727278</v>
      </c>
      <c r="AB1475" s="19" t="s">
        <v>8886</v>
      </c>
    </row>
    <row r="1476" spans="1:28" x14ac:dyDescent="0.35">
      <c r="A1476" t="s">
        <v>1562</v>
      </c>
      <c r="B1476" t="s">
        <v>5173</v>
      </c>
      <c r="C1476" t="s">
        <v>5174</v>
      </c>
      <c r="D1476" s="1">
        <v>44819</v>
      </c>
      <c r="E1476">
        <f t="shared" si="158"/>
        <v>18</v>
      </c>
      <c r="F1476" t="s">
        <v>1569</v>
      </c>
      <c r="G1476">
        <v>560</v>
      </c>
      <c r="H1476">
        <f t="shared" si="155"/>
        <v>56</v>
      </c>
      <c r="I1476" t="s">
        <v>7</v>
      </c>
      <c r="J1476" t="s">
        <v>8</v>
      </c>
      <c r="L1476" t="s">
        <v>6</v>
      </c>
      <c r="M1476" t="str">
        <f t="shared" si="156"/>
        <v>M</v>
      </c>
      <c r="N1476" t="s">
        <v>8</v>
      </c>
      <c r="O1476" t="s">
        <v>8</v>
      </c>
      <c r="P1476" t="s">
        <v>11</v>
      </c>
      <c r="Q1476" t="s">
        <v>8</v>
      </c>
      <c r="R1476" t="str">
        <f t="shared" si="159"/>
        <v>U</v>
      </c>
      <c r="S1476" t="s">
        <v>12</v>
      </c>
      <c r="T1476">
        <v>1</v>
      </c>
      <c r="U1476" t="s">
        <v>11</v>
      </c>
      <c r="V1476" t="e">
        <f>VLOOKUP(P1476,'PBT Tag Rates'!$B$5:$E$34,4,FALSE)</f>
        <v>#N/A</v>
      </c>
      <c r="W1476">
        <v>1</v>
      </c>
      <c r="X1476" s="16">
        <f>IFERROR(LOOKUP(H1476,{30,43,48,53,58,63,68,73,78,83,88,93,97},{42,47,52,57,62,67,72,77,82,87,92,99,100}),999)</f>
        <v>57</v>
      </c>
      <c r="Y1476" s="19">
        <f t="shared" si="157"/>
        <v>5.6818181818181825</v>
      </c>
      <c r="Z1476" s="19">
        <f t="shared" si="160"/>
        <v>5.7284090909090919</v>
      </c>
      <c r="AA1476" s="19">
        <f t="shared" si="161"/>
        <v>17.185227272727278</v>
      </c>
      <c r="AB1476" s="19" t="s">
        <v>8887</v>
      </c>
    </row>
    <row r="1477" spans="1:28" x14ac:dyDescent="0.35">
      <c r="A1477" t="s">
        <v>1562</v>
      </c>
      <c r="B1477" t="s">
        <v>5175</v>
      </c>
      <c r="C1477" t="s">
        <v>5176</v>
      </c>
      <c r="D1477" s="1">
        <v>44819</v>
      </c>
      <c r="E1477">
        <f t="shared" si="158"/>
        <v>18</v>
      </c>
      <c r="F1477" t="s">
        <v>1569</v>
      </c>
      <c r="G1477">
        <v>590</v>
      </c>
      <c r="H1477">
        <f t="shared" si="155"/>
        <v>59</v>
      </c>
      <c r="I1477" t="s">
        <v>7</v>
      </c>
      <c r="J1477" t="s">
        <v>8</v>
      </c>
      <c r="L1477" t="s">
        <v>6</v>
      </c>
      <c r="M1477" t="str">
        <f t="shared" si="156"/>
        <v>M</v>
      </c>
      <c r="N1477" t="s">
        <v>842</v>
      </c>
      <c r="O1477" t="s">
        <v>5177</v>
      </c>
      <c r="P1477" t="s">
        <v>557</v>
      </c>
      <c r="Q1477">
        <v>3</v>
      </c>
      <c r="R1477">
        <f t="shared" si="159"/>
        <v>2019</v>
      </c>
      <c r="S1477" t="s">
        <v>8</v>
      </c>
      <c r="T1477" t="s">
        <v>8</v>
      </c>
      <c r="U1477" t="s">
        <v>9086</v>
      </c>
      <c r="V1477">
        <f>VLOOKUP(P1477,'PBT Tag Rates'!$B$5:$E$34,4,FALSE)</f>
        <v>0.95971980899999998</v>
      </c>
      <c r="W1477">
        <v>1</v>
      </c>
      <c r="X1477" s="16">
        <f>IFERROR(LOOKUP(H1477,{30,43,48,53,58,63,68,73,78,83,88,93,97},{42,47,52,57,62,67,72,77,82,87,92,99,100}),999)</f>
        <v>62</v>
      </c>
      <c r="Y1477" s="19">
        <f t="shared" si="157"/>
        <v>5.6818181818181825</v>
      </c>
      <c r="Z1477" s="19">
        <f t="shared" si="160"/>
        <v>5.7284090909090919</v>
      </c>
      <c r="AA1477" s="19">
        <f t="shared" si="161"/>
        <v>17.185227272727278</v>
      </c>
      <c r="AB1477" s="19" t="s">
        <v>8887</v>
      </c>
    </row>
    <row r="1478" spans="1:28" x14ac:dyDescent="0.35">
      <c r="A1478" t="s">
        <v>1562</v>
      </c>
      <c r="B1478" t="s">
        <v>5178</v>
      </c>
      <c r="C1478" t="s">
        <v>5179</v>
      </c>
      <c r="D1478" s="1">
        <v>44819</v>
      </c>
      <c r="E1478">
        <f t="shared" si="158"/>
        <v>18</v>
      </c>
      <c r="F1478" t="s">
        <v>1569</v>
      </c>
      <c r="G1478">
        <v>580</v>
      </c>
      <c r="H1478">
        <f t="shared" ref="H1478:H1541" si="162">G1478/10</f>
        <v>58</v>
      </c>
      <c r="I1478" t="s">
        <v>7</v>
      </c>
      <c r="J1478" t="s">
        <v>8</v>
      </c>
      <c r="L1478" t="s">
        <v>6</v>
      </c>
      <c r="M1478" t="str">
        <f t="shared" ref="M1478:M1541" si="163">IF(L1478="U",F1478,L1478)</f>
        <v>M</v>
      </c>
      <c r="N1478" t="s">
        <v>4995</v>
      </c>
      <c r="O1478" t="s">
        <v>4996</v>
      </c>
      <c r="P1478" t="s">
        <v>702</v>
      </c>
      <c r="Q1478">
        <v>3</v>
      </c>
      <c r="R1478">
        <f t="shared" si="159"/>
        <v>2019</v>
      </c>
      <c r="S1478" t="s">
        <v>8</v>
      </c>
      <c r="T1478" t="s">
        <v>8</v>
      </c>
      <c r="U1478" t="s">
        <v>8975</v>
      </c>
      <c r="V1478">
        <f>VLOOKUP(P1478,'PBT Tag Rates'!$B$5:$E$34,4,FALSE)</f>
        <v>0.99705232300000002</v>
      </c>
      <c r="W1478">
        <v>1</v>
      </c>
      <c r="X1478" s="16">
        <f>IFERROR(LOOKUP(H1478,{30,43,48,53,58,63,68,73,78,83,88,93,97},{42,47,52,57,62,67,72,77,82,87,92,99,100}),999)</f>
        <v>62</v>
      </c>
      <c r="Y1478" s="19">
        <f t="shared" ref="Y1478:Y1541" si="164">IF(D1478&lt;$D$3,W1478/$Y$3,W1478/$Y$4)</f>
        <v>5.6818181818181825</v>
      </c>
      <c r="Z1478" s="19">
        <f t="shared" si="160"/>
        <v>5.7284090909090919</v>
      </c>
      <c r="AA1478" s="19">
        <f t="shared" si="161"/>
        <v>17.185227272727278</v>
      </c>
      <c r="AB1478" s="19" t="s">
        <v>8887</v>
      </c>
    </row>
    <row r="1479" spans="1:28" x14ac:dyDescent="0.35">
      <c r="A1479" t="s">
        <v>1562</v>
      </c>
      <c r="B1479" t="s">
        <v>5180</v>
      </c>
      <c r="C1479" t="s">
        <v>5181</v>
      </c>
      <c r="D1479" s="1">
        <v>44819</v>
      </c>
      <c r="E1479">
        <f t="shared" ref="E1479:E1542" si="165">IF(D1479&lt;=$D$3,60,18)</f>
        <v>18</v>
      </c>
      <c r="F1479" t="s">
        <v>1569</v>
      </c>
      <c r="G1479">
        <v>680</v>
      </c>
      <c r="H1479">
        <f t="shared" si="162"/>
        <v>68</v>
      </c>
      <c r="I1479" t="s">
        <v>7</v>
      </c>
      <c r="J1479" t="s">
        <v>8</v>
      </c>
      <c r="L1479" t="s">
        <v>6</v>
      </c>
      <c r="M1479" t="str">
        <f t="shared" si="163"/>
        <v>M</v>
      </c>
      <c r="N1479" t="s">
        <v>8</v>
      </c>
      <c r="O1479" t="s">
        <v>8</v>
      </c>
      <c r="P1479" t="s">
        <v>11</v>
      </c>
      <c r="Q1479" t="s">
        <v>8</v>
      </c>
      <c r="R1479" t="str">
        <f t="shared" ref="R1479:R1542" si="166">IFERROR($R$3-Q1479,"U")</f>
        <v>U</v>
      </c>
      <c r="S1479" t="s">
        <v>12</v>
      </c>
      <c r="T1479">
        <v>1</v>
      </c>
      <c r="U1479" t="s">
        <v>11</v>
      </c>
      <c r="V1479" t="e">
        <f>VLOOKUP(P1479,'PBT Tag Rates'!$B$5:$E$34,4,FALSE)</f>
        <v>#N/A</v>
      </c>
      <c r="W1479">
        <v>1</v>
      </c>
      <c r="X1479" s="16">
        <f>IFERROR(LOOKUP(H1479,{30,43,48,53,58,63,68,73,78,83,88,93,97},{42,47,52,57,62,67,72,77,82,87,92,99,100}),999)</f>
        <v>72</v>
      </c>
      <c r="Y1479" s="19">
        <f t="shared" si="164"/>
        <v>5.6818181818181825</v>
      </c>
      <c r="Z1479" s="19">
        <f t="shared" ref="Z1479:Z1542" si="167">Y1479*(1+$Z$4)</f>
        <v>5.7284090909090919</v>
      </c>
      <c r="AA1479" s="19">
        <f t="shared" ref="AA1479:AA1542" si="168">IF(D1479&lt;$D$3,Z1479/$AA$3,Z1479/$AA$4)</f>
        <v>17.185227272727278</v>
      </c>
      <c r="AB1479" s="19" t="s">
        <v>8887</v>
      </c>
    </row>
    <row r="1480" spans="1:28" x14ac:dyDescent="0.35">
      <c r="A1480" t="s">
        <v>1562</v>
      </c>
      <c r="B1480" t="s">
        <v>5182</v>
      </c>
      <c r="C1480" t="s">
        <v>5183</v>
      </c>
      <c r="D1480" s="1">
        <v>44819</v>
      </c>
      <c r="E1480">
        <f t="shared" si="165"/>
        <v>18</v>
      </c>
      <c r="F1480" t="s">
        <v>1569</v>
      </c>
      <c r="G1480">
        <v>660</v>
      </c>
      <c r="H1480">
        <f t="shared" si="162"/>
        <v>66</v>
      </c>
      <c r="I1480" t="s">
        <v>9</v>
      </c>
      <c r="J1480">
        <v>1</v>
      </c>
      <c r="L1480" t="s">
        <v>6</v>
      </c>
      <c r="M1480" t="str">
        <f t="shared" si="163"/>
        <v>M</v>
      </c>
      <c r="N1480" t="s">
        <v>5184</v>
      </c>
      <c r="O1480" t="s">
        <v>5185</v>
      </c>
      <c r="P1480" t="s">
        <v>557</v>
      </c>
      <c r="Q1480">
        <v>3</v>
      </c>
      <c r="R1480">
        <f t="shared" si="166"/>
        <v>2019</v>
      </c>
      <c r="S1480" t="s">
        <v>8</v>
      </c>
      <c r="T1480" t="s">
        <v>8</v>
      </c>
      <c r="U1480" t="s">
        <v>9085</v>
      </c>
      <c r="V1480">
        <f>VLOOKUP(P1480,'PBT Tag Rates'!$B$5:$E$34,4,FALSE)</f>
        <v>0.95971980899999998</v>
      </c>
      <c r="W1480">
        <v>1</v>
      </c>
      <c r="X1480" s="16">
        <f>IFERROR(LOOKUP(H1480,{30,43,48,53,58,63,68,73,78,83,88,93,97},{42,47,52,57,62,67,72,77,82,87,92,99,100}),999)</f>
        <v>67</v>
      </c>
      <c r="Y1480" s="19">
        <f t="shared" si="164"/>
        <v>5.6818181818181825</v>
      </c>
      <c r="Z1480" s="19">
        <f t="shared" si="167"/>
        <v>5.7284090909090919</v>
      </c>
      <c r="AA1480" s="19">
        <f t="shared" si="168"/>
        <v>17.185227272727278</v>
      </c>
      <c r="AB1480" s="19" t="s">
        <v>8887</v>
      </c>
    </row>
    <row r="1481" spans="1:28" x14ac:dyDescent="0.35">
      <c r="A1481" t="s">
        <v>1562</v>
      </c>
      <c r="B1481" t="s">
        <v>5186</v>
      </c>
      <c r="C1481" t="s">
        <v>5187</v>
      </c>
      <c r="D1481" s="1">
        <v>44819</v>
      </c>
      <c r="E1481">
        <f t="shared" si="165"/>
        <v>18</v>
      </c>
      <c r="F1481" t="s">
        <v>16</v>
      </c>
      <c r="G1481">
        <v>670</v>
      </c>
      <c r="H1481">
        <f t="shared" si="162"/>
        <v>67</v>
      </c>
      <c r="I1481" t="s">
        <v>7</v>
      </c>
      <c r="J1481" t="s">
        <v>8</v>
      </c>
      <c r="L1481" t="s">
        <v>16</v>
      </c>
      <c r="M1481" t="str">
        <f t="shared" si="163"/>
        <v>F</v>
      </c>
      <c r="N1481" t="s">
        <v>109</v>
      </c>
      <c r="O1481" t="s">
        <v>5188</v>
      </c>
      <c r="P1481" t="s">
        <v>19</v>
      </c>
      <c r="Q1481">
        <v>4</v>
      </c>
      <c r="R1481">
        <f t="shared" si="166"/>
        <v>2018</v>
      </c>
      <c r="S1481" t="s">
        <v>8</v>
      </c>
      <c r="T1481" t="s">
        <v>8</v>
      </c>
      <c r="U1481" t="s">
        <v>9006</v>
      </c>
      <c r="V1481">
        <f>VLOOKUP(P1481,'PBT Tag Rates'!$B$5:$E$34,4,FALSE)</f>
        <v>0.80551598400000002</v>
      </c>
      <c r="W1481">
        <v>1</v>
      </c>
      <c r="X1481" s="16">
        <f>IFERROR(LOOKUP(H1481,{30,43,48,53,58,63,68,73,78,83,88,93,97},{42,47,52,57,62,67,72,77,82,87,92,99,100}),999)</f>
        <v>67</v>
      </c>
      <c r="Y1481" s="19">
        <f t="shared" si="164"/>
        <v>5.6818181818181825</v>
      </c>
      <c r="Z1481" s="19">
        <f t="shared" si="167"/>
        <v>5.7284090909090919</v>
      </c>
      <c r="AA1481" s="19">
        <f t="shared" si="168"/>
        <v>17.185227272727278</v>
      </c>
      <c r="AB1481" s="19" t="s">
        <v>8886</v>
      </c>
    </row>
    <row r="1482" spans="1:28" x14ac:dyDescent="0.35">
      <c r="A1482" t="s">
        <v>1562</v>
      </c>
      <c r="B1482" t="s">
        <v>5189</v>
      </c>
      <c r="C1482" t="s">
        <v>5190</v>
      </c>
      <c r="D1482" s="1">
        <v>44819</v>
      </c>
      <c r="E1482">
        <f t="shared" si="165"/>
        <v>18</v>
      </c>
      <c r="F1482" t="s">
        <v>6</v>
      </c>
      <c r="G1482">
        <v>570</v>
      </c>
      <c r="H1482">
        <f t="shared" si="162"/>
        <v>57</v>
      </c>
      <c r="I1482" t="s">
        <v>9</v>
      </c>
      <c r="J1482">
        <v>1</v>
      </c>
      <c r="L1482" t="s">
        <v>6</v>
      </c>
      <c r="M1482" t="str">
        <f t="shared" si="163"/>
        <v>M</v>
      </c>
      <c r="N1482" t="s">
        <v>700</v>
      </c>
      <c r="O1482" t="s">
        <v>701</v>
      </c>
      <c r="P1482" t="s">
        <v>702</v>
      </c>
      <c r="Q1482">
        <v>3</v>
      </c>
      <c r="R1482">
        <f t="shared" si="166"/>
        <v>2019</v>
      </c>
      <c r="S1482" t="s">
        <v>8</v>
      </c>
      <c r="T1482" t="s">
        <v>8</v>
      </c>
      <c r="U1482" t="s">
        <v>8976</v>
      </c>
      <c r="V1482">
        <f>VLOOKUP(P1482,'PBT Tag Rates'!$B$5:$E$34,4,FALSE)</f>
        <v>0.99705232300000002</v>
      </c>
      <c r="W1482">
        <v>1</v>
      </c>
      <c r="X1482" s="16">
        <f>IFERROR(LOOKUP(H1482,{30,43,48,53,58,63,68,73,78,83,88,93,97},{42,47,52,57,62,67,72,77,82,87,92,99,100}),999)</f>
        <v>57</v>
      </c>
      <c r="Y1482" s="19">
        <f t="shared" si="164"/>
        <v>5.6818181818181825</v>
      </c>
      <c r="Z1482" s="19">
        <f t="shared" si="167"/>
        <v>5.7284090909090919</v>
      </c>
      <c r="AA1482" s="19">
        <f t="shared" si="168"/>
        <v>17.185227272727278</v>
      </c>
      <c r="AB1482" s="19" t="s">
        <v>8887</v>
      </c>
    </row>
    <row r="1483" spans="1:28" x14ac:dyDescent="0.35">
      <c r="A1483" t="s">
        <v>1562</v>
      </c>
      <c r="B1483" t="s">
        <v>5191</v>
      </c>
      <c r="C1483" t="s">
        <v>5192</v>
      </c>
      <c r="D1483" s="1">
        <v>44820</v>
      </c>
      <c r="E1483">
        <f t="shared" si="165"/>
        <v>18</v>
      </c>
      <c r="F1483" t="s">
        <v>16</v>
      </c>
      <c r="G1483">
        <v>800</v>
      </c>
      <c r="H1483">
        <f t="shared" si="162"/>
        <v>80</v>
      </c>
      <c r="I1483" t="s">
        <v>9</v>
      </c>
      <c r="J1483">
        <v>1</v>
      </c>
      <c r="L1483" t="s">
        <v>16</v>
      </c>
      <c r="M1483" t="str">
        <f t="shared" si="163"/>
        <v>F</v>
      </c>
      <c r="N1483" t="s">
        <v>2266</v>
      </c>
      <c r="O1483" t="s">
        <v>5193</v>
      </c>
      <c r="P1483" t="s">
        <v>15</v>
      </c>
      <c r="Q1483">
        <v>4</v>
      </c>
      <c r="R1483">
        <f t="shared" si="166"/>
        <v>2018</v>
      </c>
      <c r="S1483" t="s">
        <v>8</v>
      </c>
      <c r="T1483" t="s">
        <v>8</v>
      </c>
      <c r="U1483" t="s">
        <v>8858</v>
      </c>
      <c r="V1483">
        <f>VLOOKUP(P1483,'PBT Tag Rates'!$B$5:$E$34,4,FALSE)</f>
        <v>0.96828396500000002</v>
      </c>
      <c r="W1483">
        <v>1</v>
      </c>
      <c r="X1483" s="16">
        <f>IFERROR(LOOKUP(H1483,{30,43,48,53,58,63,68,73,78,83,88,93,97},{42,47,52,57,62,67,72,77,82,87,92,99,100}),999)</f>
        <v>82</v>
      </c>
      <c r="Y1483" s="19">
        <f t="shared" si="164"/>
        <v>5.6818181818181825</v>
      </c>
      <c r="Z1483" s="19">
        <f t="shared" si="167"/>
        <v>5.7284090909090919</v>
      </c>
      <c r="AA1483" s="19">
        <f t="shared" si="168"/>
        <v>17.185227272727278</v>
      </c>
      <c r="AB1483" s="19" t="s">
        <v>8887</v>
      </c>
    </row>
    <row r="1484" spans="1:28" x14ac:dyDescent="0.35">
      <c r="A1484" t="s">
        <v>1562</v>
      </c>
      <c r="B1484" t="s">
        <v>5194</v>
      </c>
      <c r="C1484" t="s">
        <v>5195</v>
      </c>
      <c r="D1484" s="1">
        <v>44820</v>
      </c>
      <c r="E1484">
        <f t="shared" si="165"/>
        <v>18</v>
      </c>
      <c r="F1484" t="s">
        <v>16</v>
      </c>
      <c r="G1484">
        <v>720</v>
      </c>
      <c r="H1484">
        <f t="shared" si="162"/>
        <v>72</v>
      </c>
      <c r="I1484" t="s">
        <v>7</v>
      </c>
      <c r="J1484" t="s">
        <v>8</v>
      </c>
      <c r="L1484" t="s">
        <v>16</v>
      </c>
      <c r="M1484" t="str">
        <f t="shared" si="163"/>
        <v>F</v>
      </c>
      <c r="N1484" t="s">
        <v>8</v>
      </c>
      <c r="O1484" t="s">
        <v>8</v>
      </c>
      <c r="P1484" t="s">
        <v>11</v>
      </c>
      <c r="Q1484" t="s">
        <v>8</v>
      </c>
      <c r="R1484" t="str">
        <f t="shared" si="166"/>
        <v>U</v>
      </c>
      <c r="S1484" t="s">
        <v>12</v>
      </c>
      <c r="T1484">
        <v>1</v>
      </c>
      <c r="U1484" t="s">
        <v>11</v>
      </c>
      <c r="V1484" t="e">
        <f>VLOOKUP(P1484,'PBT Tag Rates'!$B$5:$E$34,4,FALSE)</f>
        <v>#N/A</v>
      </c>
      <c r="W1484">
        <v>1</v>
      </c>
      <c r="X1484" s="16">
        <f>IFERROR(LOOKUP(H1484,{30,43,48,53,58,63,68,73,78,83,88,93,97},{42,47,52,57,62,67,72,77,82,87,92,99,100}),999)</f>
        <v>72</v>
      </c>
      <c r="Y1484" s="19">
        <f t="shared" si="164"/>
        <v>5.6818181818181825</v>
      </c>
      <c r="Z1484" s="19">
        <f t="shared" si="167"/>
        <v>5.7284090909090919</v>
      </c>
      <c r="AA1484" s="19">
        <f t="shared" si="168"/>
        <v>17.185227272727278</v>
      </c>
      <c r="AB1484" s="19" t="s">
        <v>8887</v>
      </c>
    </row>
    <row r="1485" spans="1:28" x14ac:dyDescent="0.35">
      <c r="A1485" t="s">
        <v>1562</v>
      </c>
      <c r="B1485" t="s">
        <v>5196</v>
      </c>
      <c r="C1485" t="s">
        <v>5197</v>
      </c>
      <c r="D1485" s="1">
        <v>44820</v>
      </c>
      <c r="E1485">
        <f t="shared" si="165"/>
        <v>18</v>
      </c>
      <c r="F1485" t="s">
        <v>1569</v>
      </c>
      <c r="G1485">
        <v>590</v>
      </c>
      <c r="H1485">
        <f t="shared" si="162"/>
        <v>59</v>
      </c>
      <c r="I1485" t="s">
        <v>7</v>
      </c>
      <c r="J1485" t="s">
        <v>8</v>
      </c>
      <c r="L1485" t="s">
        <v>6</v>
      </c>
      <c r="M1485" t="str">
        <f t="shared" si="163"/>
        <v>M</v>
      </c>
      <c r="N1485" t="s">
        <v>1010</v>
      </c>
      <c r="O1485" t="s">
        <v>1011</v>
      </c>
      <c r="P1485" t="s">
        <v>557</v>
      </c>
      <c r="Q1485">
        <v>3</v>
      </c>
      <c r="R1485">
        <f t="shared" si="166"/>
        <v>2019</v>
      </c>
      <c r="S1485" t="s">
        <v>8</v>
      </c>
      <c r="T1485" t="s">
        <v>8</v>
      </c>
      <c r="U1485" t="s">
        <v>9090</v>
      </c>
      <c r="V1485">
        <f>VLOOKUP(P1485,'PBT Tag Rates'!$B$5:$E$34,4,FALSE)</f>
        <v>0.95971980899999998</v>
      </c>
      <c r="W1485">
        <v>1</v>
      </c>
      <c r="X1485" s="16">
        <f>IFERROR(LOOKUP(H1485,{30,43,48,53,58,63,68,73,78,83,88,93,97},{42,47,52,57,62,67,72,77,82,87,92,99,100}),999)</f>
        <v>62</v>
      </c>
      <c r="Y1485" s="19">
        <f t="shared" si="164"/>
        <v>5.6818181818181825</v>
      </c>
      <c r="Z1485" s="19">
        <f t="shared" si="167"/>
        <v>5.7284090909090919</v>
      </c>
      <c r="AA1485" s="19">
        <f t="shared" si="168"/>
        <v>17.185227272727278</v>
      </c>
      <c r="AB1485" s="19" t="s">
        <v>8887</v>
      </c>
    </row>
    <row r="1486" spans="1:28" x14ac:dyDescent="0.35">
      <c r="A1486" t="s">
        <v>1562</v>
      </c>
      <c r="B1486" t="s">
        <v>5198</v>
      </c>
      <c r="C1486" t="s">
        <v>5199</v>
      </c>
      <c r="D1486" s="1">
        <v>44820</v>
      </c>
      <c r="E1486">
        <f t="shared" si="165"/>
        <v>18</v>
      </c>
      <c r="F1486" t="s">
        <v>16</v>
      </c>
      <c r="G1486">
        <v>750</v>
      </c>
      <c r="H1486">
        <f t="shared" si="162"/>
        <v>75</v>
      </c>
      <c r="I1486" t="s">
        <v>7</v>
      </c>
      <c r="J1486" t="s">
        <v>8</v>
      </c>
      <c r="L1486" t="s">
        <v>16</v>
      </c>
      <c r="M1486" t="str">
        <f t="shared" si="163"/>
        <v>F</v>
      </c>
      <c r="N1486" t="s">
        <v>8</v>
      </c>
      <c r="O1486" t="s">
        <v>8</v>
      </c>
      <c r="P1486" t="s">
        <v>11</v>
      </c>
      <c r="Q1486" t="s">
        <v>8</v>
      </c>
      <c r="R1486" t="str">
        <f t="shared" si="166"/>
        <v>U</v>
      </c>
      <c r="S1486" t="s">
        <v>12</v>
      </c>
      <c r="T1486">
        <v>0.999999999999999</v>
      </c>
      <c r="U1486" t="s">
        <v>11</v>
      </c>
      <c r="V1486" t="e">
        <f>VLOOKUP(P1486,'PBT Tag Rates'!$B$5:$E$34,4,FALSE)</f>
        <v>#N/A</v>
      </c>
      <c r="W1486">
        <v>1</v>
      </c>
      <c r="X1486" s="16">
        <f>IFERROR(LOOKUP(H1486,{30,43,48,53,58,63,68,73,78,83,88,93,97},{42,47,52,57,62,67,72,77,82,87,92,99,100}),999)</f>
        <v>77</v>
      </c>
      <c r="Y1486" s="19">
        <f t="shared" si="164"/>
        <v>5.6818181818181825</v>
      </c>
      <c r="Z1486" s="19">
        <f t="shared" si="167"/>
        <v>5.7284090909090919</v>
      </c>
      <c r="AA1486" s="19">
        <f t="shared" si="168"/>
        <v>17.185227272727278</v>
      </c>
      <c r="AB1486" s="19" t="s">
        <v>8887</v>
      </c>
    </row>
    <row r="1487" spans="1:28" x14ac:dyDescent="0.35">
      <c r="A1487" t="s">
        <v>1562</v>
      </c>
      <c r="B1487" t="s">
        <v>5200</v>
      </c>
      <c r="C1487" t="s">
        <v>5201</v>
      </c>
      <c r="D1487" s="1">
        <v>44820</v>
      </c>
      <c r="E1487">
        <f t="shared" si="165"/>
        <v>18</v>
      </c>
      <c r="F1487" t="s">
        <v>1569</v>
      </c>
      <c r="G1487">
        <v>480</v>
      </c>
      <c r="H1487">
        <f t="shared" si="162"/>
        <v>48</v>
      </c>
      <c r="I1487" t="s">
        <v>7</v>
      </c>
      <c r="J1487" t="s">
        <v>8</v>
      </c>
      <c r="L1487" t="s">
        <v>6</v>
      </c>
      <c r="M1487" t="str">
        <f t="shared" si="163"/>
        <v>M</v>
      </c>
      <c r="N1487" t="s">
        <v>2033</v>
      </c>
      <c r="O1487" t="s">
        <v>2034</v>
      </c>
      <c r="P1487" t="s">
        <v>2035</v>
      </c>
      <c r="Q1487">
        <v>2</v>
      </c>
      <c r="R1487">
        <f t="shared" si="166"/>
        <v>2020</v>
      </c>
      <c r="S1487" t="s">
        <v>8</v>
      </c>
      <c r="T1487" t="s">
        <v>8</v>
      </c>
      <c r="U1487" t="s">
        <v>9084</v>
      </c>
      <c r="V1487">
        <f>VLOOKUP(P1487,'PBT Tag Rates'!$B$5:$E$34,4,FALSE)</f>
        <v>0.98961045999999997</v>
      </c>
      <c r="W1487">
        <v>1</v>
      </c>
      <c r="X1487" s="16">
        <f>IFERROR(LOOKUP(H1487,{30,43,48,53,58,63,68,73,78,83,88,93,97},{42,47,52,57,62,67,72,77,82,87,92,99,100}),999)</f>
        <v>52</v>
      </c>
      <c r="Y1487" s="19">
        <f t="shared" si="164"/>
        <v>5.6818181818181825</v>
      </c>
      <c r="Z1487" s="19">
        <f t="shared" si="167"/>
        <v>5.7284090909090919</v>
      </c>
      <c r="AA1487" s="19">
        <f t="shared" si="168"/>
        <v>17.185227272727278</v>
      </c>
      <c r="AB1487" s="19" t="s">
        <v>8887</v>
      </c>
    </row>
    <row r="1488" spans="1:28" x14ac:dyDescent="0.35">
      <c r="A1488" t="s">
        <v>1562</v>
      </c>
      <c r="B1488" t="s">
        <v>5202</v>
      </c>
      <c r="C1488" t="s">
        <v>5203</v>
      </c>
      <c r="D1488" s="1">
        <v>44820</v>
      </c>
      <c r="E1488">
        <f t="shared" si="165"/>
        <v>18</v>
      </c>
      <c r="F1488" t="s">
        <v>1569</v>
      </c>
      <c r="G1488">
        <v>620</v>
      </c>
      <c r="H1488">
        <f t="shared" si="162"/>
        <v>62</v>
      </c>
      <c r="I1488" t="s">
        <v>7</v>
      </c>
      <c r="J1488" t="s">
        <v>8</v>
      </c>
      <c r="L1488" t="s">
        <v>6</v>
      </c>
      <c r="M1488" t="str">
        <f t="shared" si="163"/>
        <v>M</v>
      </c>
      <c r="N1488" t="s">
        <v>8</v>
      </c>
      <c r="O1488" t="s">
        <v>8</v>
      </c>
      <c r="P1488" t="s">
        <v>11</v>
      </c>
      <c r="Q1488" t="s">
        <v>8</v>
      </c>
      <c r="R1488" t="str">
        <f t="shared" si="166"/>
        <v>U</v>
      </c>
      <c r="S1488" t="s">
        <v>12</v>
      </c>
      <c r="T1488">
        <v>1</v>
      </c>
      <c r="U1488" t="s">
        <v>11</v>
      </c>
      <c r="V1488" t="e">
        <f>VLOOKUP(P1488,'PBT Tag Rates'!$B$5:$E$34,4,FALSE)</f>
        <v>#N/A</v>
      </c>
      <c r="W1488">
        <v>1</v>
      </c>
      <c r="X1488" s="16">
        <f>IFERROR(LOOKUP(H1488,{30,43,48,53,58,63,68,73,78,83,88,93,97},{42,47,52,57,62,67,72,77,82,87,92,99,100}),999)</f>
        <v>62</v>
      </c>
      <c r="Y1488" s="19">
        <f t="shared" si="164"/>
        <v>5.6818181818181825</v>
      </c>
      <c r="Z1488" s="19">
        <f t="shared" si="167"/>
        <v>5.7284090909090919</v>
      </c>
      <c r="AA1488" s="19">
        <f t="shared" si="168"/>
        <v>17.185227272727278</v>
      </c>
      <c r="AB1488" s="19" t="s">
        <v>8887</v>
      </c>
    </row>
    <row r="1489" spans="1:28" x14ac:dyDescent="0.35">
      <c r="A1489" t="s">
        <v>1562</v>
      </c>
      <c r="B1489" t="s">
        <v>5204</v>
      </c>
      <c r="C1489" t="s">
        <v>5205</v>
      </c>
      <c r="D1489" s="1">
        <v>44820</v>
      </c>
      <c r="E1489">
        <f t="shared" si="165"/>
        <v>18</v>
      </c>
      <c r="F1489" t="s">
        <v>16</v>
      </c>
      <c r="G1489">
        <v>760</v>
      </c>
      <c r="H1489">
        <f t="shared" si="162"/>
        <v>76</v>
      </c>
      <c r="I1489" t="s">
        <v>9</v>
      </c>
      <c r="J1489">
        <v>1</v>
      </c>
      <c r="L1489" t="s">
        <v>16</v>
      </c>
      <c r="M1489" t="str">
        <f t="shared" si="163"/>
        <v>F</v>
      </c>
      <c r="N1489" t="s">
        <v>8</v>
      </c>
      <c r="O1489" t="s">
        <v>8</v>
      </c>
      <c r="P1489" t="s">
        <v>11</v>
      </c>
      <c r="Q1489" t="s">
        <v>8</v>
      </c>
      <c r="R1489" t="str">
        <f t="shared" si="166"/>
        <v>U</v>
      </c>
      <c r="S1489" t="s">
        <v>12</v>
      </c>
      <c r="T1489">
        <v>0.999999999999999</v>
      </c>
      <c r="U1489" t="s">
        <v>8890</v>
      </c>
      <c r="V1489" t="e">
        <f>VLOOKUP(P1489,'PBT Tag Rates'!$B$5:$E$34,4,FALSE)</f>
        <v>#N/A</v>
      </c>
      <c r="W1489">
        <v>1</v>
      </c>
      <c r="X1489" s="16">
        <f>IFERROR(LOOKUP(H1489,{30,43,48,53,58,63,68,73,78,83,88,93,97},{42,47,52,57,62,67,72,77,82,87,92,99,100}),999)</f>
        <v>77</v>
      </c>
      <c r="Y1489" s="19">
        <f t="shared" si="164"/>
        <v>5.6818181818181825</v>
      </c>
      <c r="Z1489" s="19">
        <f t="shared" si="167"/>
        <v>5.7284090909090919</v>
      </c>
      <c r="AA1489" s="19">
        <f t="shared" si="168"/>
        <v>17.185227272727278</v>
      </c>
      <c r="AB1489" s="19" t="s">
        <v>8887</v>
      </c>
    </row>
    <row r="1490" spans="1:28" x14ac:dyDescent="0.35">
      <c r="A1490" t="s">
        <v>1562</v>
      </c>
      <c r="B1490" t="s">
        <v>5206</v>
      </c>
      <c r="C1490" t="s">
        <v>5207</v>
      </c>
      <c r="D1490" s="1">
        <v>44820</v>
      </c>
      <c r="E1490">
        <f t="shared" si="165"/>
        <v>18</v>
      </c>
      <c r="F1490" t="s">
        <v>1569</v>
      </c>
      <c r="G1490">
        <v>680</v>
      </c>
      <c r="H1490">
        <f t="shared" si="162"/>
        <v>68</v>
      </c>
      <c r="I1490" t="s">
        <v>9</v>
      </c>
      <c r="J1490">
        <v>1</v>
      </c>
      <c r="L1490" t="s">
        <v>6</v>
      </c>
      <c r="M1490" t="str">
        <f t="shared" si="163"/>
        <v>M</v>
      </c>
      <c r="N1490" t="s">
        <v>8</v>
      </c>
      <c r="O1490" t="s">
        <v>8</v>
      </c>
      <c r="P1490" t="s">
        <v>11</v>
      </c>
      <c r="Q1490" t="s">
        <v>8</v>
      </c>
      <c r="R1490" t="str">
        <f t="shared" si="166"/>
        <v>U</v>
      </c>
      <c r="S1490" t="s">
        <v>12</v>
      </c>
      <c r="T1490">
        <v>0.999999999999999</v>
      </c>
      <c r="U1490" t="s">
        <v>8890</v>
      </c>
      <c r="V1490" t="e">
        <f>VLOOKUP(P1490,'PBT Tag Rates'!$B$5:$E$34,4,FALSE)</f>
        <v>#N/A</v>
      </c>
      <c r="W1490">
        <v>1</v>
      </c>
      <c r="X1490" s="16">
        <f>IFERROR(LOOKUP(H1490,{30,43,48,53,58,63,68,73,78,83,88,93,97},{42,47,52,57,62,67,72,77,82,87,92,99,100}),999)</f>
        <v>72</v>
      </c>
      <c r="Y1490" s="19">
        <f t="shared" si="164"/>
        <v>5.6818181818181825</v>
      </c>
      <c r="Z1490" s="19">
        <f t="shared" si="167"/>
        <v>5.7284090909090919</v>
      </c>
      <c r="AA1490" s="19">
        <f t="shared" si="168"/>
        <v>17.185227272727278</v>
      </c>
      <c r="AB1490" s="19" t="s">
        <v>8887</v>
      </c>
    </row>
    <row r="1491" spans="1:28" x14ac:dyDescent="0.35">
      <c r="A1491" t="s">
        <v>1562</v>
      </c>
      <c r="B1491" t="s">
        <v>5208</v>
      </c>
      <c r="C1491" t="s">
        <v>5209</v>
      </c>
      <c r="D1491" s="1">
        <v>44820</v>
      </c>
      <c r="E1491">
        <f t="shared" si="165"/>
        <v>18</v>
      </c>
      <c r="F1491" t="s">
        <v>16</v>
      </c>
      <c r="G1491">
        <v>780</v>
      </c>
      <c r="H1491">
        <f t="shared" si="162"/>
        <v>78</v>
      </c>
      <c r="I1491" t="s">
        <v>9</v>
      </c>
      <c r="J1491">
        <v>1</v>
      </c>
      <c r="L1491" t="s">
        <v>16</v>
      </c>
      <c r="M1491" t="str">
        <f t="shared" si="163"/>
        <v>F</v>
      </c>
      <c r="N1491" t="s">
        <v>107</v>
      </c>
      <c r="O1491" t="s">
        <v>108</v>
      </c>
      <c r="P1491" t="s">
        <v>19</v>
      </c>
      <c r="Q1491">
        <v>4</v>
      </c>
      <c r="R1491">
        <f t="shared" si="166"/>
        <v>2018</v>
      </c>
      <c r="S1491" t="s">
        <v>8</v>
      </c>
      <c r="T1491" t="s">
        <v>8</v>
      </c>
      <c r="U1491" t="s">
        <v>9007</v>
      </c>
      <c r="V1491">
        <f>VLOOKUP(P1491,'PBT Tag Rates'!$B$5:$E$34,4,FALSE)</f>
        <v>0.80551598400000002</v>
      </c>
      <c r="W1491">
        <v>1</v>
      </c>
      <c r="X1491" s="16">
        <f>IFERROR(LOOKUP(H1491,{30,43,48,53,58,63,68,73,78,83,88,93,97},{42,47,52,57,62,67,72,77,82,87,92,99,100}),999)</f>
        <v>82</v>
      </c>
      <c r="Y1491" s="19">
        <f t="shared" si="164"/>
        <v>5.6818181818181825</v>
      </c>
      <c r="Z1491" s="19">
        <f t="shared" si="167"/>
        <v>5.7284090909090919</v>
      </c>
      <c r="AA1491" s="19">
        <f t="shared" si="168"/>
        <v>17.185227272727278</v>
      </c>
      <c r="AB1491" s="19" t="s">
        <v>8886</v>
      </c>
    </row>
    <row r="1492" spans="1:28" x14ac:dyDescent="0.35">
      <c r="A1492" t="s">
        <v>1562</v>
      </c>
      <c r="B1492" t="s">
        <v>5210</v>
      </c>
      <c r="C1492" t="s">
        <v>5211</v>
      </c>
      <c r="D1492" s="1">
        <v>44820</v>
      </c>
      <c r="E1492">
        <f t="shared" si="165"/>
        <v>18</v>
      </c>
      <c r="F1492" t="s">
        <v>1569</v>
      </c>
      <c r="G1492">
        <v>570</v>
      </c>
      <c r="H1492">
        <f t="shared" si="162"/>
        <v>57</v>
      </c>
      <c r="I1492" t="s">
        <v>7</v>
      </c>
      <c r="J1492" t="s">
        <v>8</v>
      </c>
      <c r="L1492" t="s">
        <v>6</v>
      </c>
      <c r="M1492" t="str">
        <f t="shared" si="163"/>
        <v>M</v>
      </c>
      <c r="N1492" t="s">
        <v>2840</v>
      </c>
      <c r="O1492" t="s">
        <v>3828</v>
      </c>
      <c r="P1492" t="s">
        <v>557</v>
      </c>
      <c r="Q1492">
        <v>3</v>
      </c>
      <c r="R1492">
        <f t="shared" si="166"/>
        <v>2019</v>
      </c>
      <c r="S1492" t="s">
        <v>8</v>
      </c>
      <c r="T1492" t="s">
        <v>8</v>
      </c>
      <c r="U1492" t="s">
        <v>9006</v>
      </c>
      <c r="V1492">
        <f>VLOOKUP(P1492,'PBT Tag Rates'!$B$5:$E$34,4,FALSE)</f>
        <v>0.95971980899999998</v>
      </c>
      <c r="W1492">
        <v>1</v>
      </c>
      <c r="X1492" s="16">
        <f>IFERROR(LOOKUP(H1492,{30,43,48,53,58,63,68,73,78,83,88,93,97},{42,47,52,57,62,67,72,77,82,87,92,99,100}),999)</f>
        <v>57</v>
      </c>
      <c r="Y1492" s="19">
        <f t="shared" si="164"/>
        <v>5.6818181818181825</v>
      </c>
      <c r="Z1492" s="19">
        <f t="shared" si="167"/>
        <v>5.7284090909090919</v>
      </c>
      <c r="AA1492" s="19">
        <f t="shared" si="168"/>
        <v>17.185227272727278</v>
      </c>
      <c r="AB1492" s="19" t="s">
        <v>8886</v>
      </c>
    </row>
    <row r="1493" spans="1:28" x14ac:dyDescent="0.35">
      <c r="A1493" t="s">
        <v>1562</v>
      </c>
      <c r="B1493" t="s">
        <v>5212</v>
      </c>
      <c r="C1493" t="s">
        <v>5213</v>
      </c>
      <c r="D1493" s="1">
        <v>44820</v>
      </c>
      <c r="E1493">
        <f t="shared" si="165"/>
        <v>18</v>
      </c>
      <c r="F1493" t="s">
        <v>1569</v>
      </c>
      <c r="G1493">
        <v>660</v>
      </c>
      <c r="H1493">
        <f t="shared" si="162"/>
        <v>66</v>
      </c>
      <c r="I1493" t="s">
        <v>9</v>
      </c>
      <c r="J1493">
        <v>1</v>
      </c>
      <c r="L1493" t="s">
        <v>6</v>
      </c>
      <c r="M1493" t="str">
        <f t="shared" si="163"/>
        <v>M</v>
      </c>
      <c r="N1493" t="s">
        <v>5214</v>
      </c>
      <c r="O1493" t="s">
        <v>5215</v>
      </c>
      <c r="P1493" t="s">
        <v>557</v>
      </c>
      <c r="Q1493">
        <v>3</v>
      </c>
      <c r="R1493">
        <f t="shared" si="166"/>
        <v>2019</v>
      </c>
      <c r="S1493" t="s">
        <v>8</v>
      </c>
      <c r="T1493" t="s">
        <v>8</v>
      </c>
      <c r="U1493" t="s">
        <v>9088</v>
      </c>
      <c r="V1493">
        <f>VLOOKUP(P1493,'PBT Tag Rates'!$B$5:$E$34,4,FALSE)</f>
        <v>0.95971980899999998</v>
      </c>
      <c r="W1493">
        <v>1</v>
      </c>
      <c r="X1493" s="16">
        <f>IFERROR(LOOKUP(H1493,{30,43,48,53,58,63,68,73,78,83,88,93,97},{42,47,52,57,62,67,72,77,82,87,92,99,100}),999)</f>
        <v>67</v>
      </c>
      <c r="Y1493" s="19">
        <f t="shared" si="164"/>
        <v>5.6818181818181825</v>
      </c>
      <c r="Z1493" s="19">
        <f t="shared" si="167"/>
        <v>5.7284090909090919</v>
      </c>
      <c r="AA1493" s="19">
        <f t="shared" si="168"/>
        <v>17.185227272727278</v>
      </c>
      <c r="AB1493" s="19" t="s">
        <v>8887</v>
      </c>
    </row>
    <row r="1494" spans="1:28" x14ac:dyDescent="0.35">
      <c r="A1494" t="s">
        <v>1562</v>
      </c>
      <c r="B1494" t="s">
        <v>5216</v>
      </c>
      <c r="C1494" t="s">
        <v>5217</v>
      </c>
      <c r="D1494" s="1">
        <v>44820</v>
      </c>
      <c r="E1494">
        <f t="shared" si="165"/>
        <v>18</v>
      </c>
      <c r="F1494" t="s">
        <v>16</v>
      </c>
      <c r="G1494">
        <v>700</v>
      </c>
      <c r="H1494">
        <f t="shared" si="162"/>
        <v>70</v>
      </c>
      <c r="I1494" t="s">
        <v>9</v>
      </c>
      <c r="J1494">
        <v>1</v>
      </c>
      <c r="L1494" t="s">
        <v>16</v>
      </c>
      <c r="M1494" t="str">
        <f t="shared" si="163"/>
        <v>F</v>
      </c>
      <c r="N1494" t="s">
        <v>8</v>
      </c>
      <c r="O1494" t="s">
        <v>8</v>
      </c>
      <c r="P1494" t="s">
        <v>11</v>
      </c>
      <c r="Q1494" t="s">
        <v>8</v>
      </c>
      <c r="R1494" t="str">
        <f t="shared" si="166"/>
        <v>U</v>
      </c>
      <c r="S1494" t="s">
        <v>12</v>
      </c>
      <c r="T1494">
        <v>1</v>
      </c>
      <c r="U1494" t="s">
        <v>8890</v>
      </c>
      <c r="V1494" t="e">
        <f>VLOOKUP(P1494,'PBT Tag Rates'!$B$5:$E$34,4,FALSE)</f>
        <v>#N/A</v>
      </c>
      <c r="W1494">
        <v>1</v>
      </c>
      <c r="X1494" s="16">
        <f>IFERROR(LOOKUP(H1494,{30,43,48,53,58,63,68,73,78,83,88,93,97},{42,47,52,57,62,67,72,77,82,87,92,99,100}),999)</f>
        <v>72</v>
      </c>
      <c r="Y1494" s="19">
        <f t="shared" si="164"/>
        <v>5.6818181818181825</v>
      </c>
      <c r="Z1494" s="19">
        <f t="shared" si="167"/>
        <v>5.7284090909090919</v>
      </c>
      <c r="AA1494" s="19">
        <f t="shared" si="168"/>
        <v>17.185227272727278</v>
      </c>
      <c r="AB1494" s="19" t="s">
        <v>8887</v>
      </c>
    </row>
    <row r="1495" spans="1:28" x14ac:dyDescent="0.35">
      <c r="A1495" t="s">
        <v>1562</v>
      </c>
      <c r="B1495" t="s">
        <v>5218</v>
      </c>
      <c r="C1495" t="s">
        <v>5219</v>
      </c>
      <c r="D1495" s="1">
        <v>44820</v>
      </c>
      <c r="E1495">
        <f t="shared" si="165"/>
        <v>18</v>
      </c>
      <c r="F1495" t="s">
        <v>1569</v>
      </c>
      <c r="G1495">
        <v>610</v>
      </c>
      <c r="H1495">
        <f t="shared" si="162"/>
        <v>61</v>
      </c>
      <c r="I1495" t="s">
        <v>7</v>
      </c>
      <c r="J1495" t="s">
        <v>8</v>
      </c>
      <c r="L1495" t="s">
        <v>6</v>
      </c>
      <c r="M1495" t="str">
        <f t="shared" si="163"/>
        <v>M</v>
      </c>
      <c r="N1495" t="s">
        <v>2840</v>
      </c>
      <c r="O1495" t="s">
        <v>2841</v>
      </c>
      <c r="P1495" t="s">
        <v>557</v>
      </c>
      <c r="Q1495">
        <v>3</v>
      </c>
      <c r="R1495">
        <f t="shared" si="166"/>
        <v>2019</v>
      </c>
      <c r="S1495" t="s">
        <v>8</v>
      </c>
      <c r="T1495" t="s">
        <v>8</v>
      </c>
      <c r="U1495" t="s">
        <v>9006</v>
      </c>
      <c r="V1495">
        <f>VLOOKUP(P1495,'PBT Tag Rates'!$B$5:$E$34,4,FALSE)</f>
        <v>0.95971980899999998</v>
      </c>
      <c r="W1495">
        <v>1</v>
      </c>
      <c r="X1495" s="16">
        <f>IFERROR(LOOKUP(H1495,{30,43,48,53,58,63,68,73,78,83,88,93,97},{42,47,52,57,62,67,72,77,82,87,92,99,100}),999)</f>
        <v>62</v>
      </c>
      <c r="Y1495" s="19">
        <f t="shared" si="164"/>
        <v>5.6818181818181825</v>
      </c>
      <c r="Z1495" s="19">
        <f t="shared" si="167"/>
        <v>5.7284090909090919</v>
      </c>
      <c r="AA1495" s="19">
        <f t="shared" si="168"/>
        <v>17.185227272727278</v>
      </c>
      <c r="AB1495" s="19" t="s">
        <v>8886</v>
      </c>
    </row>
    <row r="1496" spans="1:28" x14ac:dyDescent="0.35">
      <c r="A1496" t="s">
        <v>1562</v>
      </c>
      <c r="B1496" t="s">
        <v>5220</v>
      </c>
      <c r="C1496" t="s">
        <v>5221</v>
      </c>
      <c r="D1496" s="1">
        <v>44820</v>
      </c>
      <c r="E1496">
        <f t="shared" si="165"/>
        <v>18</v>
      </c>
      <c r="F1496" t="s">
        <v>6</v>
      </c>
      <c r="G1496">
        <v>810</v>
      </c>
      <c r="H1496">
        <f t="shared" si="162"/>
        <v>81</v>
      </c>
      <c r="I1496" t="s">
        <v>9</v>
      </c>
      <c r="J1496">
        <v>1</v>
      </c>
      <c r="L1496" t="s">
        <v>6</v>
      </c>
      <c r="M1496" t="str">
        <f t="shared" si="163"/>
        <v>M</v>
      </c>
      <c r="N1496" t="s">
        <v>484</v>
      </c>
      <c r="O1496" t="s">
        <v>5222</v>
      </c>
      <c r="P1496" t="s">
        <v>19</v>
      </c>
      <c r="Q1496">
        <v>4</v>
      </c>
      <c r="R1496">
        <f t="shared" si="166"/>
        <v>2018</v>
      </c>
      <c r="S1496" t="s">
        <v>8</v>
      </c>
      <c r="T1496" t="s">
        <v>8</v>
      </c>
      <c r="U1496" t="s">
        <v>9007</v>
      </c>
      <c r="V1496">
        <f>VLOOKUP(P1496,'PBT Tag Rates'!$B$5:$E$34,4,FALSE)</f>
        <v>0.80551598400000002</v>
      </c>
      <c r="W1496">
        <v>1</v>
      </c>
      <c r="X1496" s="16">
        <f>IFERROR(LOOKUP(H1496,{30,43,48,53,58,63,68,73,78,83,88,93,97},{42,47,52,57,62,67,72,77,82,87,92,99,100}),999)</f>
        <v>82</v>
      </c>
      <c r="Y1496" s="19">
        <f t="shared" si="164"/>
        <v>5.6818181818181825</v>
      </c>
      <c r="Z1496" s="19">
        <f t="shared" si="167"/>
        <v>5.7284090909090919</v>
      </c>
      <c r="AA1496" s="19">
        <f t="shared" si="168"/>
        <v>17.185227272727278</v>
      </c>
      <c r="AB1496" s="19" t="s">
        <v>8886</v>
      </c>
    </row>
    <row r="1497" spans="1:28" x14ac:dyDescent="0.35">
      <c r="A1497" t="s">
        <v>1562</v>
      </c>
      <c r="B1497" t="s">
        <v>5223</v>
      </c>
      <c r="C1497" t="s">
        <v>5224</v>
      </c>
      <c r="D1497" s="1">
        <v>44820</v>
      </c>
      <c r="E1497">
        <f t="shared" si="165"/>
        <v>18</v>
      </c>
      <c r="F1497" t="s">
        <v>16</v>
      </c>
      <c r="G1497">
        <v>750</v>
      </c>
      <c r="H1497">
        <f t="shared" si="162"/>
        <v>75</v>
      </c>
      <c r="I1497" t="s">
        <v>9</v>
      </c>
      <c r="J1497">
        <v>1</v>
      </c>
      <c r="L1497" t="s">
        <v>16</v>
      </c>
      <c r="M1497" t="str">
        <f t="shared" si="163"/>
        <v>F</v>
      </c>
      <c r="N1497" t="s">
        <v>388</v>
      </c>
      <c r="O1497" t="s">
        <v>5225</v>
      </c>
      <c r="P1497" t="s">
        <v>19</v>
      </c>
      <c r="Q1497">
        <v>4</v>
      </c>
      <c r="R1497">
        <f t="shared" si="166"/>
        <v>2018</v>
      </c>
      <c r="S1497" t="s">
        <v>8</v>
      </c>
      <c r="T1497" t="s">
        <v>8</v>
      </c>
      <c r="U1497" t="s">
        <v>9089</v>
      </c>
      <c r="V1497">
        <f>VLOOKUP(P1497,'PBT Tag Rates'!$B$5:$E$34,4,FALSE)</f>
        <v>0.80551598400000002</v>
      </c>
      <c r="W1497">
        <v>1</v>
      </c>
      <c r="X1497" s="16">
        <f>IFERROR(LOOKUP(H1497,{30,43,48,53,58,63,68,73,78,83,88,93,97},{42,47,52,57,62,67,72,77,82,87,92,99,100}),999)</f>
        <v>77</v>
      </c>
      <c r="Y1497" s="19">
        <f t="shared" si="164"/>
        <v>5.6818181818181825</v>
      </c>
      <c r="Z1497" s="19">
        <f t="shared" si="167"/>
        <v>5.7284090909090919</v>
      </c>
      <c r="AA1497" s="19">
        <f t="shared" si="168"/>
        <v>17.185227272727278</v>
      </c>
      <c r="AB1497" s="19" t="s">
        <v>8887</v>
      </c>
    </row>
    <row r="1498" spans="1:28" x14ac:dyDescent="0.35">
      <c r="A1498" t="s">
        <v>1562</v>
      </c>
      <c r="B1498" t="s">
        <v>5226</v>
      </c>
      <c r="C1498" t="s">
        <v>5227</v>
      </c>
      <c r="D1498" s="1">
        <v>44820</v>
      </c>
      <c r="E1498">
        <f t="shared" si="165"/>
        <v>18</v>
      </c>
      <c r="F1498" t="s">
        <v>6</v>
      </c>
      <c r="G1498">
        <v>750</v>
      </c>
      <c r="H1498">
        <f t="shared" si="162"/>
        <v>75</v>
      </c>
      <c r="I1498" t="s">
        <v>9</v>
      </c>
      <c r="J1498">
        <v>1</v>
      </c>
      <c r="L1498" t="s">
        <v>6</v>
      </c>
      <c r="M1498" t="str">
        <f t="shared" si="163"/>
        <v>M</v>
      </c>
      <c r="N1498" t="s">
        <v>4439</v>
      </c>
      <c r="O1498" t="s">
        <v>4440</v>
      </c>
      <c r="P1498" t="s">
        <v>557</v>
      </c>
      <c r="Q1498">
        <v>3</v>
      </c>
      <c r="R1498">
        <f t="shared" si="166"/>
        <v>2019</v>
      </c>
      <c r="S1498" t="s">
        <v>8</v>
      </c>
      <c r="T1498" t="s">
        <v>8</v>
      </c>
      <c r="U1498" t="s">
        <v>9088</v>
      </c>
      <c r="V1498">
        <f>VLOOKUP(P1498,'PBT Tag Rates'!$B$5:$E$34,4,FALSE)</f>
        <v>0.95971980899999998</v>
      </c>
      <c r="W1498">
        <v>1</v>
      </c>
      <c r="X1498" s="16">
        <f>IFERROR(LOOKUP(H1498,{30,43,48,53,58,63,68,73,78,83,88,93,97},{42,47,52,57,62,67,72,77,82,87,92,99,100}),999)</f>
        <v>77</v>
      </c>
      <c r="Y1498" s="19">
        <f t="shared" si="164"/>
        <v>5.6818181818181825</v>
      </c>
      <c r="Z1498" s="19">
        <f t="shared" si="167"/>
        <v>5.7284090909090919</v>
      </c>
      <c r="AA1498" s="19">
        <f t="shared" si="168"/>
        <v>17.185227272727278</v>
      </c>
      <c r="AB1498" s="19" t="s">
        <v>8887</v>
      </c>
    </row>
    <row r="1499" spans="1:28" x14ac:dyDescent="0.35">
      <c r="A1499" t="s">
        <v>1562</v>
      </c>
      <c r="B1499" t="s">
        <v>5228</v>
      </c>
      <c r="C1499" t="s">
        <v>5229</v>
      </c>
      <c r="D1499" s="1">
        <v>44820</v>
      </c>
      <c r="E1499">
        <f t="shared" si="165"/>
        <v>18</v>
      </c>
      <c r="F1499" t="s">
        <v>16</v>
      </c>
      <c r="G1499">
        <v>700</v>
      </c>
      <c r="H1499">
        <f t="shared" si="162"/>
        <v>70</v>
      </c>
      <c r="I1499" t="s">
        <v>7</v>
      </c>
      <c r="J1499" t="s">
        <v>8</v>
      </c>
      <c r="L1499" t="s">
        <v>16</v>
      </c>
      <c r="M1499" t="str">
        <f t="shared" si="163"/>
        <v>F</v>
      </c>
      <c r="N1499" t="s">
        <v>1173</v>
      </c>
      <c r="O1499" t="s">
        <v>1174</v>
      </c>
      <c r="P1499" t="s">
        <v>19</v>
      </c>
      <c r="Q1499">
        <v>4</v>
      </c>
      <c r="R1499">
        <f t="shared" si="166"/>
        <v>2018</v>
      </c>
      <c r="S1499" t="s">
        <v>8</v>
      </c>
      <c r="T1499" t="s">
        <v>8</v>
      </c>
      <c r="U1499" t="s">
        <v>8875</v>
      </c>
      <c r="V1499">
        <f>VLOOKUP(P1499,'PBT Tag Rates'!$B$5:$E$34,4,FALSE)</f>
        <v>0.80551598400000002</v>
      </c>
      <c r="W1499">
        <v>1</v>
      </c>
      <c r="X1499" s="16">
        <f>IFERROR(LOOKUP(H1499,{30,43,48,53,58,63,68,73,78,83,88,93,97},{42,47,52,57,62,67,72,77,82,87,92,99,100}),999)</f>
        <v>72</v>
      </c>
      <c r="Y1499" s="19">
        <f t="shared" si="164"/>
        <v>5.6818181818181825</v>
      </c>
      <c r="Z1499" s="19">
        <f t="shared" si="167"/>
        <v>5.7284090909090919</v>
      </c>
      <c r="AA1499" s="19">
        <f t="shared" si="168"/>
        <v>17.185227272727278</v>
      </c>
      <c r="AB1499" s="19" t="s">
        <v>8886</v>
      </c>
    </row>
    <row r="1500" spans="1:28" x14ac:dyDescent="0.35">
      <c r="A1500" t="s">
        <v>1562</v>
      </c>
      <c r="B1500" t="s">
        <v>5230</v>
      </c>
      <c r="C1500" t="s">
        <v>5231</v>
      </c>
      <c r="D1500" s="1">
        <v>44820</v>
      </c>
      <c r="E1500">
        <f t="shared" si="165"/>
        <v>18</v>
      </c>
      <c r="F1500" t="s">
        <v>16</v>
      </c>
      <c r="G1500">
        <v>770</v>
      </c>
      <c r="H1500">
        <f t="shared" si="162"/>
        <v>77</v>
      </c>
      <c r="I1500" t="s">
        <v>7</v>
      </c>
      <c r="J1500" t="s">
        <v>8</v>
      </c>
      <c r="L1500" t="s">
        <v>16</v>
      </c>
      <c r="M1500" t="str">
        <f t="shared" si="163"/>
        <v>F</v>
      </c>
      <c r="N1500" t="s">
        <v>905</v>
      </c>
      <c r="O1500" t="s">
        <v>906</v>
      </c>
      <c r="P1500" t="s">
        <v>557</v>
      </c>
      <c r="Q1500">
        <v>3</v>
      </c>
      <c r="R1500">
        <f t="shared" si="166"/>
        <v>2019</v>
      </c>
      <c r="S1500" t="s">
        <v>8</v>
      </c>
      <c r="T1500" t="s">
        <v>8</v>
      </c>
      <c r="U1500" t="s">
        <v>9090</v>
      </c>
      <c r="V1500">
        <f>VLOOKUP(P1500,'PBT Tag Rates'!$B$5:$E$34,4,FALSE)</f>
        <v>0.95971980899999998</v>
      </c>
      <c r="W1500">
        <v>1</v>
      </c>
      <c r="X1500" s="16">
        <f>IFERROR(LOOKUP(H1500,{30,43,48,53,58,63,68,73,78,83,88,93,97},{42,47,52,57,62,67,72,77,82,87,92,99,100}),999)</f>
        <v>77</v>
      </c>
      <c r="Y1500" s="19">
        <f t="shared" si="164"/>
        <v>5.6818181818181825</v>
      </c>
      <c r="Z1500" s="19">
        <f t="shared" si="167"/>
        <v>5.7284090909090919</v>
      </c>
      <c r="AA1500" s="19">
        <f t="shared" si="168"/>
        <v>17.185227272727278</v>
      </c>
      <c r="AB1500" s="19" t="s">
        <v>8887</v>
      </c>
    </row>
    <row r="1501" spans="1:28" x14ac:dyDescent="0.35">
      <c r="A1501" t="s">
        <v>1562</v>
      </c>
      <c r="B1501" t="s">
        <v>5232</v>
      </c>
      <c r="C1501" t="s">
        <v>5233</v>
      </c>
      <c r="D1501" s="1">
        <v>44820</v>
      </c>
      <c r="E1501">
        <f t="shared" si="165"/>
        <v>18</v>
      </c>
      <c r="F1501" t="s">
        <v>16</v>
      </c>
      <c r="G1501">
        <v>730</v>
      </c>
      <c r="H1501">
        <f t="shared" si="162"/>
        <v>73</v>
      </c>
      <c r="I1501" t="s">
        <v>9</v>
      </c>
      <c r="J1501">
        <v>1</v>
      </c>
      <c r="L1501" t="s">
        <v>16</v>
      </c>
      <c r="M1501" t="str">
        <f t="shared" si="163"/>
        <v>F</v>
      </c>
      <c r="N1501" t="s">
        <v>32</v>
      </c>
      <c r="O1501" t="s">
        <v>5234</v>
      </c>
      <c r="P1501" t="s">
        <v>19</v>
      </c>
      <c r="Q1501">
        <v>4</v>
      </c>
      <c r="R1501">
        <f t="shared" si="166"/>
        <v>2018</v>
      </c>
      <c r="S1501" t="s">
        <v>8</v>
      </c>
      <c r="T1501" t="s">
        <v>8</v>
      </c>
      <c r="U1501" t="s">
        <v>9084</v>
      </c>
      <c r="V1501">
        <f>VLOOKUP(P1501,'PBT Tag Rates'!$B$5:$E$34,4,FALSE)</f>
        <v>0.80551598400000002</v>
      </c>
      <c r="W1501">
        <v>1</v>
      </c>
      <c r="X1501" s="16">
        <f>IFERROR(LOOKUP(H1501,{30,43,48,53,58,63,68,73,78,83,88,93,97},{42,47,52,57,62,67,72,77,82,87,92,99,100}),999)</f>
        <v>77</v>
      </c>
      <c r="Y1501" s="19">
        <f t="shared" si="164"/>
        <v>5.6818181818181825</v>
      </c>
      <c r="Z1501" s="19">
        <f t="shared" si="167"/>
        <v>5.7284090909090919</v>
      </c>
      <c r="AA1501" s="19">
        <f t="shared" si="168"/>
        <v>17.185227272727278</v>
      </c>
      <c r="AB1501" s="19" t="s">
        <v>8887</v>
      </c>
    </row>
    <row r="1502" spans="1:28" x14ac:dyDescent="0.35">
      <c r="A1502" t="s">
        <v>1562</v>
      </c>
      <c r="B1502" t="s">
        <v>5235</v>
      </c>
      <c r="C1502" t="s">
        <v>5236</v>
      </c>
      <c r="D1502" s="1">
        <v>44820</v>
      </c>
      <c r="E1502">
        <f t="shared" si="165"/>
        <v>18</v>
      </c>
      <c r="F1502" t="s">
        <v>1569</v>
      </c>
      <c r="G1502">
        <v>660</v>
      </c>
      <c r="H1502">
        <f t="shared" si="162"/>
        <v>66</v>
      </c>
      <c r="I1502" t="s">
        <v>9</v>
      </c>
      <c r="J1502">
        <v>1</v>
      </c>
      <c r="L1502" t="s">
        <v>6</v>
      </c>
      <c r="M1502" t="str">
        <f t="shared" si="163"/>
        <v>M</v>
      </c>
      <c r="N1502" t="s">
        <v>3584</v>
      </c>
      <c r="O1502" t="s">
        <v>5237</v>
      </c>
      <c r="P1502" t="s">
        <v>557</v>
      </c>
      <c r="Q1502">
        <v>3</v>
      </c>
      <c r="R1502">
        <f t="shared" si="166"/>
        <v>2019</v>
      </c>
      <c r="S1502" t="s">
        <v>8</v>
      </c>
      <c r="T1502" t="s">
        <v>8</v>
      </c>
      <c r="U1502" t="s">
        <v>9084</v>
      </c>
      <c r="V1502">
        <f>VLOOKUP(P1502,'PBT Tag Rates'!$B$5:$E$34,4,FALSE)</f>
        <v>0.95971980899999998</v>
      </c>
      <c r="W1502">
        <v>1</v>
      </c>
      <c r="X1502" s="16">
        <f>IFERROR(LOOKUP(H1502,{30,43,48,53,58,63,68,73,78,83,88,93,97},{42,47,52,57,62,67,72,77,82,87,92,99,100}),999)</f>
        <v>67</v>
      </c>
      <c r="Y1502" s="19">
        <f t="shared" si="164"/>
        <v>5.6818181818181825</v>
      </c>
      <c r="Z1502" s="19">
        <f t="shared" si="167"/>
        <v>5.7284090909090919</v>
      </c>
      <c r="AA1502" s="19">
        <f t="shared" si="168"/>
        <v>17.185227272727278</v>
      </c>
      <c r="AB1502" s="19" t="s">
        <v>8887</v>
      </c>
    </row>
    <row r="1503" spans="1:28" x14ac:dyDescent="0.35">
      <c r="A1503" t="s">
        <v>1562</v>
      </c>
      <c r="B1503" t="s">
        <v>5238</v>
      </c>
      <c r="C1503" t="s">
        <v>5239</v>
      </c>
      <c r="D1503" s="1">
        <v>44820</v>
      </c>
      <c r="E1503">
        <f t="shared" si="165"/>
        <v>18</v>
      </c>
      <c r="F1503" t="s">
        <v>1569</v>
      </c>
      <c r="G1503">
        <v>630</v>
      </c>
      <c r="H1503">
        <f t="shared" si="162"/>
        <v>63</v>
      </c>
      <c r="I1503" t="s">
        <v>7</v>
      </c>
      <c r="J1503" t="s">
        <v>8</v>
      </c>
      <c r="L1503" t="s">
        <v>6</v>
      </c>
      <c r="M1503" t="str">
        <f t="shared" si="163"/>
        <v>M</v>
      </c>
      <c r="N1503" t="s">
        <v>1120</v>
      </c>
      <c r="O1503" t="s">
        <v>5240</v>
      </c>
      <c r="P1503" t="s">
        <v>557</v>
      </c>
      <c r="Q1503">
        <v>3</v>
      </c>
      <c r="R1503">
        <f t="shared" si="166"/>
        <v>2019</v>
      </c>
      <c r="S1503" t="s">
        <v>8</v>
      </c>
      <c r="T1503" t="s">
        <v>8</v>
      </c>
      <c r="U1503" t="s">
        <v>9090</v>
      </c>
      <c r="V1503">
        <f>VLOOKUP(P1503,'PBT Tag Rates'!$B$5:$E$34,4,FALSE)</f>
        <v>0.95971980899999998</v>
      </c>
      <c r="W1503">
        <v>1</v>
      </c>
      <c r="X1503" s="16">
        <f>IFERROR(LOOKUP(H1503,{30,43,48,53,58,63,68,73,78,83,88,93,97},{42,47,52,57,62,67,72,77,82,87,92,99,100}),999)</f>
        <v>67</v>
      </c>
      <c r="Y1503" s="19">
        <f t="shared" si="164"/>
        <v>5.6818181818181825</v>
      </c>
      <c r="Z1503" s="19">
        <f t="shared" si="167"/>
        <v>5.7284090909090919</v>
      </c>
      <c r="AA1503" s="19">
        <f t="shared" si="168"/>
        <v>17.185227272727278</v>
      </c>
      <c r="AB1503" s="19" t="s">
        <v>8887</v>
      </c>
    </row>
    <row r="1504" spans="1:28" x14ac:dyDescent="0.35">
      <c r="A1504" t="s">
        <v>1562</v>
      </c>
      <c r="B1504" t="s">
        <v>5241</v>
      </c>
      <c r="C1504" t="s">
        <v>5242</v>
      </c>
      <c r="D1504" s="1">
        <v>44820</v>
      </c>
      <c r="E1504">
        <f t="shared" si="165"/>
        <v>18</v>
      </c>
      <c r="F1504" t="s">
        <v>1569</v>
      </c>
      <c r="G1504">
        <v>550</v>
      </c>
      <c r="H1504">
        <f t="shared" si="162"/>
        <v>55</v>
      </c>
      <c r="I1504" t="s">
        <v>9</v>
      </c>
      <c r="J1504">
        <v>1</v>
      </c>
      <c r="L1504" t="s">
        <v>6</v>
      </c>
      <c r="M1504" t="str">
        <f t="shared" si="163"/>
        <v>M</v>
      </c>
      <c r="N1504" t="s">
        <v>5243</v>
      </c>
      <c r="O1504" t="s">
        <v>5244</v>
      </c>
      <c r="P1504" t="s">
        <v>557</v>
      </c>
      <c r="Q1504">
        <v>3</v>
      </c>
      <c r="R1504">
        <f t="shared" si="166"/>
        <v>2019</v>
      </c>
      <c r="S1504" t="s">
        <v>8</v>
      </c>
      <c r="T1504" t="s">
        <v>8</v>
      </c>
      <c r="U1504" t="s">
        <v>9087</v>
      </c>
      <c r="V1504">
        <f>VLOOKUP(P1504,'PBT Tag Rates'!$B$5:$E$34,4,FALSE)</f>
        <v>0.95971980899999998</v>
      </c>
      <c r="W1504">
        <v>1</v>
      </c>
      <c r="X1504" s="16">
        <f>IFERROR(LOOKUP(H1504,{30,43,48,53,58,63,68,73,78,83,88,93,97},{42,47,52,57,62,67,72,77,82,87,92,99,100}),999)</f>
        <v>57</v>
      </c>
      <c r="Y1504" s="19">
        <f t="shared" si="164"/>
        <v>5.6818181818181825</v>
      </c>
      <c r="Z1504" s="19">
        <f t="shared" si="167"/>
        <v>5.7284090909090919</v>
      </c>
      <c r="AA1504" s="19">
        <f t="shared" si="168"/>
        <v>17.185227272727278</v>
      </c>
      <c r="AB1504" s="19" t="s">
        <v>8887</v>
      </c>
    </row>
    <row r="1505" spans="1:28" x14ac:dyDescent="0.35">
      <c r="A1505" t="s">
        <v>1562</v>
      </c>
      <c r="B1505" t="s">
        <v>5245</v>
      </c>
      <c r="C1505" t="s">
        <v>5246</v>
      </c>
      <c r="D1505" s="1">
        <v>44820</v>
      </c>
      <c r="E1505">
        <f t="shared" si="165"/>
        <v>18</v>
      </c>
      <c r="F1505" t="s">
        <v>16</v>
      </c>
      <c r="G1505">
        <v>740</v>
      </c>
      <c r="H1505">
        <f t="shared" si="162"/>
        <v>74</v>
      </c>
      <c r="I1505" t="s">
        <v>7</v>
      </c>
      <c r="J1505" t="s">
        <v>8</v>
      </c>
      <c r="L1505" t="s">
        <v>16</v>
      </c>
      <c r="M1505" t="str">
        <f t="shared" si="163"/>
        <v>F</v>
      </c>
      <c r="N1505" t="s">
        <v>3389</v>
      </c>
      <c r="O1505" t="s">
        <v>5247</v>
      </c>
      <c r="P1505" t="s">
        <v>19</v>
      </c>
      <c r="Q1505">
        <v>4</v>
      </c>
      <c r="R1505">
        <f t="shared" si="166"/>
        <v>2018</v>
      </c>
      <c r="S1505" t="s">
        <v>8</v>
      </c>
      <c r="T1505" t="s">
        <v>8</v>
      </c>
      <c r="U1505" t="s">
        <v>8875</v>
      </c>
      <c r="V1505">
        <f>VLOOKUP(P1505,'PBT Tag Rates'!$B$5:$E$34,4,FALSE)</f>
        <v>0.80551598400000002</v>
      </c>
      <c r="W1505">
        <v>1</v>
      </c>
      <c r="X1505" s="16">
        <f>IFERROR(LOOKUP(H1505,{30,43,48,53,58,63,68,73,78,83,88,93,97},{42,47,52,57,62,67,72,77,82,87,92,99,100}),999)</f>
        <v>77</v>
      </c>
      <c r="Y1505" s="19">
        <f t="shared" si="164"/>
        <v>5.6818181818181825</v>
      </c>
      <c r="Z1505" s="19">
        <f t="shared" si="167"/>
        <v>5.7284090909090919</v>
      </c>
      <c r="AA1505" s="19">
        <f t="shared" si="168"/>
        <v>17.185227272727278</v>
      </c>
      <c r="AB1505" s="19" t="s">
        <v>8886</v>
      </c>
    </row>
    <row r="1506" spans="1:28" x14ac:dyDescent="0.35">
      <c r="A1506" t="s">
        <v>1562</v>
      </c>
      <c r="B1506" t="s">
        <v>5248</v>
      </c>
      <c r="C1506" t="s">
        <v>5249</v>
      </c>
      <c r="D1506" s="1">
        <v>44820</v>
      </c>
      <c r="E1506">
        <f t="shared" si="165"/>
        <v>18</v>
      </c>
      <c r="F1506" t="s">
        <v>1569</v>
      </c>
      <c r="G1506">
        <v>700</v>
      </c>
      <c r="H1506">
        <f t="shared" si="162"/>
        <v>70</v>
      </c>
      <c r="I1506" t="s">
        <v>9</v>
      </c>
      <c r="J1506">
        <v>1</v>
      </c>
      <c r="L1506" t="s">
        <v>6</v>
      </c>
      <c r="M1506" t="str">
        <f t="shared" si="163"/>
        <v>M</v>
      </c>
      <c r="N1506" t="s">
        <v>280</v>
      </c>
      <c r="O1506" t="s">
        <v>281</v>
      </c>
      <c r="P1506" t="s">
        <v>19</v>
      </c>
      <c r="Q1506">
        <v>4</v>
      </c>
      <c r="R1506">
        <f t="shared" si="166"/>
        <v>2018</v>
      </c>
      <c r="S1506" t="s">
        <v>8</v>
      </c>
      <c r="T1506" t="s">
        <v>8</v>
      </c>
      <c r="U1506" t="s">
        <v>9007</v>
      </c>
      <c r="V1506">
        <f>VLOOKUP(P1506,'PBT Tag Rates'!$B$5:$E$34,4,FALSE)</f>
        <v>0.80551598400000002</v>
      </c>
      <c r="W1506">
        <v>1</v>
      </c>
      <c r="X1506" s="16">
        <f>IFERROR(LOOKUP(H1506,{30,43,48,53,58,63,68,73,78,83,88,93,97},{42,47,52,57,62,67,72,77,82,87,92,99,100}),999)</f>
        <v>72</v>
      </c>
      <c r="Y1506" s="19">
        <f t="shared" si="164"/>
        <v>5.6818181818181825</v>
      </c>
      <c r="Z1506" s="19">
        <f t="shared" si="167"/>
        <v>5.7284090909090919</v>
      </c>
      <c r="AA1506" s="19">
        <f t="shared" si="168"/>
        <v>17.185227272727278</v>
      </c>
      <c r="AB1506" s="19" t="s">
        <v>8886</v>
      </c>
    </row>
    <row r="1507" spans="1:28" x14ac:dyDescent="0.35">
      <c r="A1507" t="s">
        <v>1562</v>
      </c>
      <c r="B1507" t="s">
        <v>5250</v>
      </c>
      <c r="C1507" t="s">
        <v>5251</v>
      </c>
      <c r="D1507" s="1">
        <v>44820</v>
      </c>
      <c r="E1507">
        <f t="shared" si="165"/>
        <v>18</v>
      </c>
      <c r="F1507" t="s">
        <v>16</v>
      </c>
      <c r="G1507">
        <v>670</v>
      </c>
      <c r="H1507">
        <f t="shared" si="162"/>
        <v>67</v>
      </c>
      <c r="I1507" t="s">
        <v>7</v>
      </c>
      <c r="J1507" t="s">
        <v>8</v>
      </c>
      <c r="L1507" t="s">
        <v>16</v>
      </c>
      <c r="M1507" t="str">
        <f t="shared" si="163"/>
        <v>F</v>
      </c>
      <c r="N1507" t="s">
        <v>4470</v>
      </c>
      <c r="O1507" t="s">
        <v>4605</v>
      </c>
      <c r="P1507" t="s">
        <v>557</v>
      </c>
      <c r="Q1507">
        <v>3</v>
      </c>
      <c r="R1507">
        <f t="shared" si="166"/>
        <v>2019</v>
      </c>
      <c r="S1507" t="s">
        <v>8</v>
      </c>
      <c r="T1507" t="s">
        <v>8</v>
      </c>
      <c r="U1507" t="s">
        <v>9090</v>
      </c>
      <c r="V1507">
        <f>VLOOKUP(P1507,'PBT Tag Rates'!$B$5:$E$34,4,FALSE)</f>
        <v>0.95971980899999998</v>
      </c>
      <c r="W1507">
        <v>1</v>
      </c>
      <c r="X1507" s="16">
        <f>IFERROR(LOOKUP(H1507,{30,43,48,53,58,63,68,73,78,83,88,93,97},{42,47,52,57,62,67,72,77,82,87,92,99,100}),999)</f>
        <v>67</v>
      </c>
      <c r="Y1507" s="19">
        <f t="shared" si="164"/>
        <v>5.6818181818181825</v>
      </c>
      <c r="Z1507" s="19">
        <f t="shared" si="167"/>
        <v>5.7284090909090919</v>
      </c>
      <c r="AA1507" s="19">
        <f t="shared" si="168"/>
        <v>17.185227272727278</v>
      </c>
      <c r="AB1507" s="19" t="s">
        <v>8887</v>
      </c>
    </row>
    <row r="1508" spans="1:28" x14ac:dyDescent="0.35">
      <c r="A1508" t="s">
        <v>1562</v>
      </c>
      <c r="B1508" t="s">
        <v>5252</v>
      </c>
      <c r="C1508" t="s">
        <v>5253</v>
      </c>
      <c r="D1508" s="1">
        <v>44820</v>
      </c>
      <c r="E1508">
        <f t="shared" si="165"/>
        <v>18</v>
      </c>
      <c r="F1508" t="s">
        <v>1569</v>
      </c>
      <c r="G1508">
        <v>430</v>
      </c>
      <c r="H1508">
        <f t="shared" si="162"/>
        <v>43</v>
      </c>
      <c r="I1508" t="s">
        <v>7</v>
      </c>
      <c r="J1508" t="s">
        <v>8</v>
      </c>
      <c r="L1508" t="s">
        <v>6</v>
      </c>
      <c r="M1508" t="str">
        <f t="shared" si="163"/>
        <v>M</v>
      </c>
      <c r="N1508" t="s">
        <v>882</v>
      </c>
      <c r="O1508" t="s">
        <v>883</v>
      </c>
      <c r="P1508" t="s">
        <v>557</v>
      </c>
      <c r="Q1508">
        <v>3</v>
      </c>
      <c r="R1508">
        <f t="shared" si="166"/>
        <v>2019</v>
      </c>
      <c r="S1508" t="s">
        <v>8</v>
      </c>
      <c r="T1508" t="s">
        <v>8</v>
      </c>
      <c r="U1508" t="s">
        <v>9084</v>
      </c>
      <c r="V1508">
        <f>VLOOKUP(P1508,'PBT Tag Rates'!$B$5:$E$34,4,FALSE)</f>
        <v>0.95971980899999998</v>
      </c>
      <c r="W1508">
        <v>1</v>
      </c>
      <c r="X1508" s="16">
        <f>IFERROR(LOOKUP(H1508,{30,43,48,53,58,63,68,73,78,83,88,93,97},{42,47,52,57,62,67,72,77,82,87,92,99,100}),999)</f>
        <v>47</v>
      </c>
      <c r="Y1508" s="19">
        <f t="shared" si="164"/>
        <v>5.6818181818181825</v>
      </c>
      <c r="Z1508" s="19">
        <f t="shared" si="167"/>
        <v>5.7284090909090919</v>
      </c>
      <c r="AA1508" s="19">
        <f t="shared" si="168"/>
        <v>17.185227272727278</v>
      </c>
      <c r="AB1508" s="19" t="s">
        <v>8887</v>
      </c>
    </row>
    <row r="1509" spans="1:28" x14ac:dyDescent="0.35">
      <c r="A1509" t="s">
        <v>1562</v>
      </c>
      <c r="B1509" t="s">
        <v>5254</v>
      </c>
      <c r="C1509" t="s">
        <v>5255</v>
      </c>
      <c r="D1509" s="1">
        <v>44820</v>
      </c>
      <c r="E1509">
        <f t="shared" si="165"/>
        <v>18</v>
      </c>
      <c r="F1509" t="s">
        <v>16</v>
      </c>
      <c r="G1509">
        <v>810</v>
      </c>
      <c r="H1509">
        <f t="shared" si="162"/>
        <v>81</v>
      </c>
      <c r="I1509" t="s">
        <v>7</v>
      </c>
      <c r="J1509" t="s">
        <v>8</v>
      </c>
      <c r="L1509" t="s">
        <v>16</v>
      </c>
      <c r="M1509" t="str">
        <f t="shared" si="163"/>
        <v>F</v>
      </c>
      <c r="N1509" t="s">
        <v>8</v>
      </c>
      <c r="O1509" t="s">
        <v>8</v>
      </c>
      <c r="P1509" t="s">
        <v>11</v>
      </c>
      <c r="Q1509" t="s">
        <v>8</v>
      </c>
      <c r="R1509" t="str">
        <f t="shared" si="166"/>
        <v>U</v>
      </c>
      <c r="S1509" t="s">
        <v>12</v>
      </c>
      <c r="T1509">
        <v>0.999999999999997</v>
      </c>
      <c r="U1509" t="s">
        <v>11</v>
      </c>
      <c r="V1509" t="e">
        <f>VLOOKUP(P1509,'PBT Tag Rates'!$B$5:$E$34,4,FALSE)</f>
        <v>#N/A</v>
      </c>
      <c r="W1509">
        <v>1</v>
      </c>
      <c r="X1509" s="16">
        <f>IFERROR(LOOKUP(H1509,{30,43,48,53,58,63,68,73,78,83,88,93,97},{42,47,52,57,62,67,72,77,82,87,92,99,100}),999)</f>
        <v>82</v>
      </c>
      <c r="Y1509" s="19">
        <f t="shared" si="164"/>
        <v>5.6818181818181825</v>
      </c>
      <c r="Z1509" s="19">
        <f t="shared" si="167"/>
        <v>5.7284090909090919</v>
      </c>
      <c r="AA1509" s="19">
        <f t="shared" si="168"/>
        <v>17.185227272727278</v>
      </c>
      <c r="AB1509" s="19" t="s">
        <v>8887</v>
      </c>
    </row>
    <row r="1510" spans="1:28" x14ac:dyDescent="0.35">
      <c r="A1510" t="s">
        <v>1562</v>
      </c>
      <c r="B1510" t="s">
        <v>5256</v>
      </c>
      <c r="C1510" t="s">
        <v>5257</v>
      </c>
      <c r="D1510" s="1">
        <v>44820</v>
      </c>
      <c r="E1510">
        <f t="shared" si="165"/>
        <v>18</v>
      </c>
      <c r="F1510" t="s">
        <v>1569</v>
      </c>
      <c r="G1510">
        <v>660</v>
      </c>
      <c r="H1510">
        <f t="shared" si="162"/>
        <v>66</v>
      </c>
      <c r="I1510" t="s">
        <v>7</v>
      </c>
      <c r="J1510" t="s">
        <v>8</v>
      </c>
      <c r="L1510" t="s">
        <v>6</v>
      </c>
      <c r="M1510" t="str">
        <f t="shared" si="163"/>
        <v>M</v>
      </c>
      <c r="N1510" t="s">
        <v>1293</v>
      </c>
      <c r="O1510" t="s">
        <v>1294</v>
      </c>
      <c r="P1510" t="s">
        <v>557</v>
      </c>
      <c r="Q1510">
        <v>3</v>
      </c>
      <c r="R1510">
        <f t="shared" si="166"/>
        <v>2019</v>
      </c>
      <c r="S1510" t="s">
        <v>8</v>
      </c>
      <c r="T1510" t="s">
        <v>8</v>
      </c>
      <c r="U1510" t="s">
        <v>9090</v>
      </c>
      <c r="V1510">
        <f>VLOOKUP(P1510,'PBT Tag Rates'!$B$5:$E$34,4,FALSE)</f>
        <v>0.95971980899999998</v>
      </c>
      <c r="W1510">
        <v>1</v>
      </c>
      <c r="X1510" s="16">
        <f>IFERROR(LOOKUP(H1510,{30,43,48,53,58,63,68,73,78,83,88,93,97},{42,47,52,57,62,67,72,77,82,87,92,99,100}),999)</f>
        <v>67</v>
      </c>
      <c r="Y1510" s="19">
        <f t="shared" si="164"/>
        <v>5.6818181818181825</v>
      </c>
      <c r="Z1510" s="19">
        <f t="shared" si="167"/>
        <v>5.7284090909090919</v>
      </c>
      <c r="AA1510" s="19">
        <f t="shared" si="168"/>
        <v>17.185227272727278</v>
      </c>
      <c r="AB1510" s="19" t="s">
        <v>8887</v>
      </c>
    </row>
    <row r="1511" spans="1:28" x14ac:dyDescent="0.35">
      <c r="A1511" t="s">
        <v>1562</v>
      </c>
      <c r="B1511" t="s">
        <v>5258</v>
      </c>
      <c r="C1511" t="s">
        <v>5259</v>
      </c>
      <c r="D1511" s="1">
        <v>44820</v>
      </c>
      <c r="E1511">
        <f t="shared" si="165"/>
        <v>18</v>
      </c>
      <c r="F1511" t="s">
        <v>1569</v>
      </c>
      <c r="G1511">
        <v>410</v>
      </c>
      <c r="H1511">
        <f t="shared" si="162"/>
        <v>41</v>
      </c>
      <c r="I1511" t="s">
        <v>9</v>
      </c>
      <c r="J1511">
        <v>1</v>
      </c>
      <c r="L1511" t="s">
        <v>6</v>
      </c>
      <c r="M1511" t="str">
        <f t="shared" si="163"/>
        <v>M</v>
      </c>
      <c r="N1511" t="s">
        <v>5260</v>
      </c>
      <c r="O1511" t="s">
        <v>5261</v>
      </c>
      <c r="P1511" t="s">
        <v>2035</v>
      </c>
      <c r="Q1511">
        <v>2</v>
      </c>
      <c r="R1511">
        <f t="shared" si="166"/>
        <v>2020</v>
      </c>
      <c r="S1511" t="s">
        <v>8</v>
      </c>
      <c r="T1511" t="s">
        <v>8</v>
      </c>
      <c r="U1511" t="s">
        <v>9086</v>
      </c>
      <c r="V1511">
        <f>VLOOKUP(P1511,'PBT Tag Rates'!$B$5:$E$34,4,FALSE)</f>
        <v>0.98961045999999997</v>
      </c>
      <c r="W1511">
        <v>1</v>
      </c>
      <c r="X1511" s="16">
        <f>IFERROR(LOOKUP(H1511,{30,43,48,53,58,63,68,73,78,83,88,93,97},{42,47,52,57,62,67,72,77,82,87,92,99,100}),999)</f>
        <v>42</v>
      </c>
      <c r="Y1511" s="19">
        <f t="shared" si="164"/>
        <v>5.6818181818181825</v>
      </c>
      <c r="Z1511" s="19">
        <f t="shared" si="167"/>
        <v>5.7284090909090919</v>
      </c>
      <c r="AA1511" s="19">
        <f t="shared" si="168"/>
        <v>17.185227272727278</v>
      </c>
      <c r="AB1511" s="19" t="s">
        <v>8887</v>
      </c>
    </row>
    <row r="1512" spans="1:28" x14ac:dyDescent="0.35">
      <c r="A1512" t="s">
        <v>1562</v>
      </c>
      <c r="B1512" t="s">
        <v>5262</v>
      </c>
      <c r="C1512" t="s">
        <v>5263</v>
      </c>
      <c r="D1512" s="1">
        <v>44820</v>
      </c>
      <c r="E1512">
        <f t="shared" si="165"/>
        <v>18</v>
      </c>
      <c r="F1512" t="s">
        <v>1569</v>
      </c>
      <c r="G1512">
        <v>470</v>
      </c>
      <c r="H1512">
        <f t="shared" si="162"/>
        <v>47</v>
      </c>
      <c r="I1512" t="s">
        <v>9</v>
      </c>
      <c r="J1512">
        <v>1</v>
      </c>
      <c r="L1512" t="s">
        <v>6</v>
      </c>
      <c r="M1512" t="str">
        <f t="shared" si="163"/>
        <v>M</v>
      </c>
      <c r="N1512" t="s">
        <v>5264</v>
      </c>
      <c r="O1512" t="s">
        <v>5265</v>
      </c>
      <c r="P1512" t="s">
        <v>2035</v>
      </c>
      <c r="Q1512">
        <v>2</v>
      </c>
      <c r="R1512">
        <f t="shared" si="166"/>
        <v>2020</v>
      </c>
      <c r="S1512" t="s">
        <v>8</v>
      </c>
      <c r="T1512" t="s">
        <v>8</v>
      </c>
      <c r="U1512" t="s">
        <v>9090</v>
      </c>
      <c r="V1512">
        <f>VLOOKUP(P1512,'PBT Tag Rates'!$B$5:$E$34,4,FALSE)</f>
        <v>0.98961045999999997</v>
      </c>
      <c r="W1512">
        <v>1</v>
      </c>
      <c r="X1512" s="16">
        <f>IFERROR(LOOKUP(H1512,{30,43,48,53,58,63,68,73,78,83,88,93,97},{42,47,52,57,62,67,72,77,82,87,92,99,100}),999)</f>
        <v>47</v>
      </c>
      <c r="Y1512" s="19">
        <f t="shared" si="164"/>
        <v>5.6818181818181825</v>
      </c>
      <c r="Z1512" s="19">
        <f t="shared" si="167"/>
        <v>5.7284090909090919</v>
      </c>
      <c r="AA1512" s="19">
        <f t="shared" si="168"/>
        <v>17.185227272727278</v>
      </c>
      <c r="AB1512" s="19" t="s">
        <v>8887</v>
      </c>
    </row>
    <row r="1513" spans="1:28" x14ac:dyDescent="0.35">
      <c r="A1513" t="s">
        <v>1562</v>
      </c>
      <c r="B1513" t="s">
        <v>5266</v>
      </c>
      <c r="C1513" t="s">
        <v>5267</v>
      </c>
      <c r="D1513" s="1">
        <v>44820</v>
      </c>
      <c r="E1513">
        <f t="shared" si="165"/>
        <v>18</v>
      </c>
      <c r="F1513" t="s">
        <v>16</v>
      </c>
      <c r="G1513">
        <v>720</v>
      </c>
      <c r="H1513">
        <f t="shared" si="162"/>
        <v>72</v>
      </c>
      <c r="I1513" t="s">
        <v>9</v>
      </c>
      <c r="J1513" t="s">
        <v>8</v>
      </c>
      <c r="L1513" t="s">
        <v>16</v>
      </c>
      <c r="M1513" t="str">
        <f t="shared" si="163"/>
        <v>F</v>
      </c>
      <c r="N1513" t="s">
        <v>5268</v>
      </c>
      <c r="O1513" t="s">
        <v>5269</v>
      </c>
      <c r="P1513" t="s">
        <v>511</v>
      </c>
      <c r="Q1513">
        <v>4</v>
      </c>
      <c r="R1513">
        <f t="shared" si="166"/>
        <v>2018</v>
      </c>
      <c r="S1513" t="s">
        <v>8</v>
      </c>
      <c r="T1513" t="s">
        <v>8</v>
      </c>
      <c r="U1513" t="s">
        <v>8880</v>
      </c>
      <c r="V1513">
        <f>VLOOKUP(P1513,'PBT Tag Rates'!$B$5:$E$34,4,FALSE)</f>
        <v>0.95730000000000004</v>
      </c>
      <c r="W1513">
        <v>1</v>
      </c>
      <c r="X1513" s="16">
        <f>IFERROR(LOOKUP(H1513,{30,43,48,53,58,63,68,73,78,83,88,93,97},{42,47,52,57,62,67,72,77,82,87,92,99,100}),999)</f>
        <v>72</v>
      </c>
      <c r="Y1513" s="19">
        <f t="shared" si="164"/>
        <v>5.6818181818181825</v>
      </c>
      <c r="Z1513" s="19">
        <f t="shared" si="167"/>
        <v>5.7284090909090919</v>
      </c>
      <c r="AA1513" s="19">
        <f t="shared" si="168"/>
        <v>17.185227272727278</v>
      </c>
      <c r="AB1513" s="19" t="s">
        <v>8886</v>
      </c>
    </row>
    <row r="1514" spans="1:28" x14ac:dyDescent="0.35">
      <c r="A1514" t="s">
        <v>1562</v>
      </c>
      <c r="B1514" t="s">
        <v>5270</v>
      </c>
      <c r="C1514" t="s">
        <v>5271</v>
      </c>
      <c r="D1514" s="1">
        <v>44820</v>
      </c>
      <c r="E1514">
        <f t="shared" si="165"/>
        <v>18</v>
      </c>
      <c r="F1514" t="s">
        <v>16</v>
      </c>
      <c r="G1514">
        <v>680</v>
      </c>
      <c r="H1514">
        <f t="shared" si="162"/>
        <v>68</v>
      </c>
      <c r="I1514" t="s">
        <v>9</v>
      </c>
      <c r="J1514">
        <v>1</v>
      </c>
      <c r="L1514" t="s">
        <v>16</v>
      </c>
      <c r="M1514" t="str">
        <f t="shared" si="163"/>
        <v>F</v>
      </c>
      <c r="N1514" t="s">
        <v>773</v>
      </c>
      <c r="O1514" t="s">
        <v>1267</v>
      </c>
      <c r="P1514" t="s">
        <v>557</v>
      </c>
      <c r="Q1514">
        <v>3</v>
      </c>
      <c r="R1514">
        <f t="shared" si="166"/>
        <v>2019</v>
      </c>
      <c r="S1514" t="s">
        <v>8</v>
      </c>
      <c r="T1514" t="s">
        <v>8</v>
      </c>
      <c r="U1514" t="s">
        <v>9086</v>
      </c>
      <c r="V1514">
        <f>VLOOKUP(P1514,'PBT Tag Rates'!$B$5:$E$34,4,FALSE)</f>
        <v>0.95971980899999998</v>
      </c>
      <c r="W1514">
        <v>1</v>
      </c>
      <c r="X1514" s="16">
        <f>IFERROR(LOOKUP(H1514,{30,43,48,53,58,63,68,73,78,83,88,93,97},{42,47,52,57,62,67,72,77,82,87,92,99,100}),999)</f>
        <v>72</v>
      </c>
      <c r="Y1514" s="19">
        <f t="shared" si="164"/>
        <v>5.6818181818181825</v>
      </c>
      <c r="Z1514" s="19">
        <f t="shared" si="167"/>
        <v>5.7284090909090919</v>
      </c>
      <c r="AA1514" s="19">
        <f t="shared" si="168"/>
        <v>17.185227272727278</v>
      </c>
      <c r="AB1514" s="19" t="s">
        <v>8887</v>
      </c>
    </row>
    <row r="1515" spans="1:28" x14ac:dyDescent="0.35">
      <c r="A1515" t="s">
        <v>1562</v>
      </c>
      <c r="B1515" t="s">
        <v>5272</v>
      </c>
      <c r="C1515" t="s">
        <v>5273</v>
      </c>
      <c r="D1515" s="1">
        <v>44820</v>
      </c>
      <c r="E1515">
        <f t="shared" si="165"/>
        <v>18</v>
      </c>
      <c r="F1515" t="s">
        <v>1569</v>
      </c>
      <c r="G1515">
        <v>620</v>
      </c>
      <c r="H1515">
        <f t="shared" si="162"/>
        <v>62</v>
      </c>
      <c r="I1515" t="s">
        <v>7</v>
      </c>
      <c r="J1515" t="s">
        <v>8</v>
      </c>
      <c r="L1515" t="s">
        <v>6</v>
      </c>
      <c r="M1515" t="str">
        <f t="shared" si="163"/>
        <v>M</v>
      </c>
      <c r="N1515" t="s">
        <v>5274</v>
      </c>
      <c r="O1515" t="s">
        <v>5275</v>
      </c>
      <c r="P1515" t="s">
        <v>702</v>
      </c>
      <c r="Q1515">
        <v>3</v>
      </c>
      <c r="R1515">
        <f t="shared" si="166"/>
        <v>2019</v>
      </c>
      <c r="S1515" t="s">
        <v>8</v>
      </c>
      <c r="T1515" t="s">
        <v>8</v>
      </c>
      <c r="U1515" t="s">
        <v>8975</v>
      </c>
      <c r="V1515">
        <f>VLOOKUP(P1515,'PBT Tag Rates'!$B$5:$E$34,4,FALSE)</f>
        <v>0.99705232300000002</v>
      </c>
      <c r="W1515">
        <v>1</v>
      </c>
      <c r="X1515" s="16">
        <f>IFERROR(LOOKUP(H1515,{30,43,48,53,58,63,68,73,78,83,88,93,97},{42,47,52,57,62,67,72,77,82,87,92,99,100}),999)</f>
        <v>62</v>
      </c>
      <c r="Y1515" s="19">
        <f t="shared" si="164"/>
        <v>5.6818181818181825</v>
      </c>
      <c r="Z1515" s="19">
        <f t="shared" si="167"/>
        <v>5.7284090909090919</v>
      </c>
      <c r="AA1515" s="19">
        <f t="shared" si="168"/>
        <v>17.185227272727278</v>
      </c>
      <c r="AB1515" s="19" t="s">
        <v>8887</v>
      </c>
    </row>
    <row r="1516" spans="1:28" x14ac:dyDescent="0.35">
      <c r="A1516" t="s">
        <v>1562</v>
      </c>
      <c r="B1516" t="s">
        <v>5276</v>
      </c>
      <c r="C1516" t="s">
        <v>5277</v>
      </c>
      <c r="D1516" s="1">
        <v>44820</v>
      </c>
      <c r="E1516">
        <f t="shared" si="165"/>
        <v>18</v>
      </c>
      <c r="F1516" t="s">
        <v>1569</v>
      </c>
      <c r="G1516">
        <v>580</v>
      </c>
      <c r="H1516">
        <f t="shared" si="162"/>
        <v>58</v>
      </c>
      <c r="I1516" t="s">
        <v>9</v>
      </c>
      <c r="J1516">
        <v>1</v>
      </c>
      <c r="L1516" t="s">
        <v>6</v>
      </c>
      <c r="M1516" t="str">
        <f t="shared" si="163"/>
        <v>M</v>
      </c>
      <c r="N1516" t="s">
        <v>4251</v>
      </c>
      <c r="O1516" t="s">
        <v>4252</v>
      </c>
      <c r="P1516" t="s">
        <v>557</v>
      </c>
      <c r="Q1516">
        <v>3</v>
      </c>
      <c r="R1516">
        <f t="shared" si="166"/>
        <v>2019</v>
      </c>
      <c r="S1516" t="s">
        <v>8</v>
      </c>
      <c r="T1516" t="s">
        <v>8</v>
      </c>
      <c r="U1516" t="s">
        <v>9090</v>
      </c>
      <c r="V1516">
        <f>VLOOKUP(P1516,'PBT Tag Rates'!$B$5:$E$34,4,FALSE)</f>
        <v>0.95971980899999998</v>
      </c>
      <c r="W1516">
        <v>1</v>
      </c>
      <c r="X1516" s="16">
        <f>IFERROR(LOOKUP(H1516,{30,43,48,53,58,63,68,73,78,83,88,93,97},{42,47,52,57,62,67,72,77,82,87,92,99,100}),999)</f>
        <v>62</v>
      </c>
      <c r="Y1516" s="19">
        <f t="shared" si="164"/>
        <v>5.6818181818181825</v>
      </c>
      <c r="Z1516" s="19">
        <f t="shared" si="167"/>
        <v>5.7284090909090919</v>
      </c>
      <c r="AA1516" s="19">
        <f t="shared" si="168"/>
        <v>17.185227272727278</v>
      </c>
      <c r="AB1516" s="19" t="s">
        <v>8887</v>
      </c>
    </row>
    <row r="1517" spans="1:28" x14ac:dyDescent="0.35">
      <c r="A1517" t="s">
        <v>1562</v>
      </c>
      <c r="B1517" t="s">
        <v>5278</v>
      </c>
      <c r="C1517" t="s">
        <v>5279</v>
      </c>
      <c r="D1517" s="1">
        <v>44820</v>
      </c>
      <c r="E1517">
        <f t="shared" si="165"/>
        <v>18</v>
      </c>
      <c r="F1517" t="s">
        <v>1569</v>
      </c>
      <c r="G1517">
        <v>490</v>
      </c>
      <c r="H1517">
        <f t="shared" si="162"/>
        <v>49</v>
      </c>
      <c r="I1517" t="s">
        <v>7</v>
      </c>
      <c r="J1517" t="s">
        <v>8</v>
      </c>
      <c r="L1517" t="s">
        <v>6</v>
      </c>
      <c r="M1517" t="str">
        <f t="shared" si="163"/>
        <v>M</v>
      </c>
      <c r="N1517" t="s">
        <v>5280</v>
      </c>
      <c r="O1517" t="s">
        <v>5281</v>
      </c>
      <c r="P1517" t="s">
        <v>2035</v>
      </c>
      <c r="Q1517">
        <v>2</v>
      </c>
      <c r="R1517">
        <f t="shared" si="166"/>
        <v>2020</v>
      </c>
      <c r="S1517" t="s">
        <v>8</v>
      </c>
      <c r="T1517" t="s">
        <v>8</v>
      </c>
      <c r="U1517" t="s">
        <v>9086</v>
      </c>
      <c r="V1517">
        <f>VLOOKUP(P1517,'PBT Tag Rates'!$B$5:$E$34,4,FALSE)</f>
        <v>0.98961045999999997</v>
      </c>
      <c r="W1517">
        <v>1</v>
      </c>
      <c r="X1517" s="16">
        <f>IFERROR(LOOKUP(H1517,{30,43,48,53,58,63,68,73,78,83,88,93,97},{42,47,52,57,62,67,72,77,82,87,92,99,100}),999)</f>
        <v>52</v>
      </c>
      <c r="Y1517" s="19">
        <f t="shared" si="164"/>
        <v>5.6818181818181825</v>
      </c>
      <c r="Z1517" s="19">
        <f t="shared" si="167"/>
        <v>5.7284090909090919</v>
      </c>
      <c r="AA1517" s="19">
        <f t="shared" si="168"/>
        <v>17.185227272727278</v>
      </c>
      <c r="AB1517" s="19" t="s">
        <v>8887</v>
      </c>
    </row>
    <row r="1518" spans="1:28" x14ac:dyDescent="0.35">
      <c r="A1518" t="s">
        <v>1562</v>
      </c>
      <c r="B1518" t="s">
        <v>5282</v>
      </c>
      <c r="C1518" t="s">
        <v>1195</v>
      </c>
      <c r="D1518" s="1">
        <v>44820</v>
      </c>
      <c r="E1518">
        <f t="shared" si="165"/>
        <v>18</v>
      </c>
      <c r="F1518" t="s">
        <v>1569</v>
      </c>
      <c r="G1518">
        <v>680</v>
      </c>
      <c r="H1518">
        <f t="shared" si="162"/>
        <v>68</v>
      </c>
      <c r="I1518" t="s">
        <v>7</v>
      </c>
      <c r="J1518" t="s">
        <v>8</v>
      </c>
      <c r="L1518" t="s">
        <v>6</v>
      </c>
      <c r="M1518" t="str">
        <f t="shared" si="163"/>
        <v>M</v>
      </c>
      <c r="N1518" t="s">
        <v>8</v>
      </c>
      <c r="O1518" t="s">
        <v>8</v>
      </c>
      <c r="P1518" t="s">
        <v>11</v>
      </c>
      <c r="Q1518" t="s">
        <v>8</v>
      </c>
      <c r="R1518" t="str">
        <f t="shared" si="166"/>
        <v>U</v>
      </c>
      <c r="S1518" t="s">
        <v>12</v>
      </c>
      <c r="T1518">
        <v>1</v>
      </c>
      <c r="U1518" t="s">
        <v>11</v>
      </c>
      <c r="V1518" t="e">
        <f>VLOOKUP(P1518,'PBT Tag Rates'!$B$5:$E$34,4,FALSE)</f>
        <v>#N/A</v>
      </c>
      <c r="W1518">
        <v>1</v>
      </c>
      <c r="X1518" s="16">
        <f>IFERROR(LOOKUP(H1518,{30,43,48,53,58,63,68,73,78,83,88,93,97},{42,47,52,57,62,67,72,77,82,87,92,99,100}),999)</f>
        <v>72</v>
      </c>
      <c r="Y1518" s="19">
        <f t="shared" si="164"/>
        <v>5.6818181818181825</v>
      </c>
      <c r="Z1518" s="19">
        <f t="shared" si="167"/>
        <v>5.7284090909090919</v>
      </c>
      <c r="AA1518" s="19">
        <f t="shared" si="168"/>
        <v>17.185227272727278</v>
      </c>
      <c r="AB1518" s="19" t="s">
        <v>8887</v>
      </c>
    </row>
    <row r="1519" spans="1:28" x14ac:dyDescent="0.35">
      <c r="A1519" t="s">
        <v>1562</v>
      </c>
      <c r="B1519" t="s">
        <v>5283</v>
      </c>
      <c r="C1519" t="s">
        <v>1196</v>
      </c>
      <c r="D1519" s="1">
        <v>44820</v>
      </c>
      <c r="E1519">
        <f t="shared" si="165"/>
        <v>18</v>
      </c>
      <c r="F1519" t="s">
        <v>16</v>
      </c>
      <c r="G1519">
        <v>610</v>
      </c>
      <c r="H1519">
        <f t="shared" si="162"/>
        <v>61</v>
      </c>
      <c r="I1519" t="s">
        <v>7</v>
      </c>
      <c r="J1519" t="s">
        <v>8</v>
      </c>
      <c r="L1519" t="s">
        <v>6</v>
      </c>
      <c r="M1519" t="str">
        <f t="shared" si="163"/>
        <v>M</v>
      </c>
      <c r="N1519" t="s">
        <v>8</v>
      </c>
      <c r="O1519" t="s">
        <v>8</v>
      </c>
      <c r="P1519" t="s">
        <v>11</v>
      </c>
      <c r="Q1519" t="s">
        <v>8</v>
      </c>
      <c r="R1519" t="str">
        <f t="shared" si="166"/>
        <v>U</v>
      </c>
      <c r="S1519" t="s">
        <v>12</v>
      </c>
      <c r="T1519">
        <v>1</v>
      </c>
      <c r="U1519" t="s">
        <v>11</v>
      </c>
      <c r="V1519" t="e">
        <f>VLOOKUP(P1519,'PBT Tag Rates'!$B$5:$E$34,4,FALSE)</f>
        <v>#N/A</v>
      </c>
      <c r="W1519">
        <v>1</v>
      </c>
      <c r="X1519" s="16">
        <f>IFERROR(LOOKUP(H1519,{30,43,48,53,58,63,68,73,78,83,88,93,97},{42,47,52,57,62,67,72,77,82,87,92,99,100}),999)</f>
        <v>62</v>
      </c>
      <c r="Y1519" s="19">
        <f t="shared" si="164"/>
        <v>5.6818181818181825</v>
      </c>
      <c r="Z1519" s="19">
        <f t="shared" si="167"/>
        <v>5.7284090909090919</v>
      </c>
      <c r="AA1519" s="19">
        <f t="shared" si="168"/>
        <v>17.185227272727278</v>
      </c>
      <c r="AB1519" s="19" t="s">
        <v>8887</v>
      </c>
    </row>
    <row r="1520" spans="1:28" x14ac:dyDescent="0.35">
      <c r="A1520" t="s">
        <v>1562</v>
      </c>
      <c r="B1520" t="s">
        <v>5284</v>
      </c>
      <c r="C1520" t="s">
        <v>1197</v>
      </c>
      <c r="D1520" s="1">
        <v>44820</v>
      </c>
      <c r="E1520">
        <f t="shared" si="165"/>
        <v>18</v>
      </c>
      <c r="F1520" t="s">
        <v>1569</v>
      </c>
      <c r="G1520">
        <v>550</v>
      </c>
      <c r="H1520">
        <f t="shared" si="162"/>
        <v>55</v>
      </c>
      <c r="I1520" t="s">
        <v>7</v>
      </c>
      <c r="J1520" t="s">
        <v>8</v>
      </c>
      <c r="L1520" t="s">
        <v>6</v>
      </c>
      <c r="M1520" t="str">
        <f t="shared" si="163"/>
        <v>M</v>
      </c>
      <c r="N1520" t="s">
        <v>8</v>
      </c>
      <c r="O1520" t="s">
        <v>8</v>
      </c>
      <c r="P1520" t="s">
        <v>11</v>
      </c>
      <c r="Q1520" t="s">
        <v>8</v>
      </c>
      <c r="R1520" t="str">
        <f t="shared" si="166"/>
        <v>U</v>
      </c>
      <c r="S1520" t="s">
        <v>12</v>
      </c>
      <c r="T1520">
        <v>1</v>
      </c>
      <c r="U1520" t="s">
        <v>11</v>
      </c>
      <c r="V1520" t="e">
        <f>VLOOKUP(P1520,'PBT Tag Rates'!$B$5:$E$34,4,FALSE)</f>
        <v>#N/A</v>
      </c>
      <c r="W1520">
        <v>1</v>
      </c>
      <c r="X1520" s="16">
        <f>IFERROR(LOOKUP(H1520,{30,43,48,53,58,63,68,73,78,83,88,93,97},{42,47,52,57,62,67,72,77,82,87,92,99,100}),999)</f>
        <v>57</v>
      </c>
      <c r="Y1520" s="19">
        <f t="shared" si="164"/>
        <v>5.6818181818181825</v>
      </c>
      <c r="Z1520" s="19">
        <f t="shared" si="167"/>
        <v>5.7284090909090919</v>
      </c>
      <c r="AA1520" s="19">
        <f t="shared" si="168"/>
        <v>17.185227272727278</v>
      </c>
      <c r="AB1520" s="19" t="s">
        <v>8887</v>
      </c>
    </row>
    <row r="1521" spans="1:28" x14ac:dyDescent="0.35">
      <c r="A1521" t="s">
        <v>1562</v>
      </c>
      <c r="B1521" t="s">
        <v>5285</v>
      </c>
      <c r="C1521" t="s">
        <v>1198</v>
      </c>
      <c r="D1521" s="1">
        <v>44820</v>
      </c>
      <c r="E1521">
        <f t="shared" si="165"/>
        <v>18</v>
      </c>
      <c r="F1521" t="s">
        <v>1569</v>
      </c>
      <c r="G1521">
        <v>650</v>
      </c>
      <c r="H1521">
        <f t="shared" si="162"/>
        <v>65</v>
      </c>
      <c r="I1521" t="s">
        <v>7</v>
      </c>
      <c r="J1521" t="s">
        <v>8</v>
      </c>
      <c r="L1521" t="s">
        <v>6</v>
      </c>
      <c r="M1521" t="str">
        <f t="shared" si="163"/>
        <v>M</v>
      </c>
      <c r="N1521" t="s">
        <v>2534</v>
      </c>
      <c r="O1521" t="s">
        <v>4806</v>
      </c>
      <c r="P1521" t="s">
        <v>557</v>
      </c>
      <c r="Q1521">
        <v>3</v>
      </c>
      <c r="R1521">
        <f t="shared" si="166"/>
        <v>2019</v>
      </c>
      <c r="S1521" t="s">
        <v>8</v>
      </c>
      <c r="T1521" t="s">
        <v>8</v>
      </c>
      <c r="U1521" t="s">
        <v>9086</v>
      </c>
      <c r="V1521">
        <f>VLOOKUP(P1521,'PBT Tag Rates'!$B$5:$E$34,4,FALSE)</f>
        <v>0.95971980899999998</v>
      </c>
      <c r="W1521">
        <v>1</v>
      </c>
      <c r="X1521" s="16">
        <f>IFERROR(LOOKUP(H1521,{30,43,48,53,58,63,68,73,78,83,88,93,97},{42,47,52,57,62,67,72,77,82,87,92,99,100}),999)</f>
        <v>67</v>
      </c>
      <c r="Y1521" s="19">
        <f t="shared" si="164"/>
        <v>5.6818181818181825</v>
      </c>
      <c r="Z1521" s="19">
        <f t="shared" si="167"/>
        <v>5.7284090909090919</v>
      </c>
      <c r="AA1521" s="19">
        <f t="shared" si="168"/>
        <v>17.185227272727278</v>
      </c>
      <c r="AB1521" s="19" t="s">
        <v>8887</v>
      </c>
    </row>
    <row r="1522" spans="1:28" x14ac:dyDescent="0.35">
      <c r="A1522" t="s">
        <v>1562</v>
      </c>
      <c r="B1522" t="s">
        <v>5286</v>
      </c>
      <c r="C1522" t="s">
        <v>1199</v>
      </c>
      <c r="D1522" s="1">
        <v>44820</v>
      </c>
      <c r="E1522">
        <f t="shared" si="165"/>
        <v>18</v>
      </c>
      <c r="F1522" t="s">
        <v>1569</v>
      </c>
      <c r="G1522">
        <v>700</v>
      </c>
      <c r="H1522">
        <f t="shared" si="162"/>
        <v>70</v>
      </c>
      <c r="I1522" t="s">
        <v>9</v>
      </c>
      <c r="J1522">
        <v>1</v>
      </c>
      <c r="L1522" t="s">
        <v>16</v>
      </c>
      <c r="M1522" t="str">
        <f t="shared" si="163"/>
        <v>F</v>
      </c>
      <c r="N1522" t="s">
        <v>4016</v>
      </c>
      <c r="O1522" t="s">
        <v>4017</v>
      </c>
      <c r="P1522" t="s">
        <v>557</v>
      </c>
      <c r="Q1522">
        <v>3</v>
      </c>
      <c r="R1522">
        <f t="shared" si="166"/>
        <v>2019</v>
      </c>
      <c r="S1522" t="s">
        <v>8</v>
      </c>
      <c r="T1522" t="s">
        <v>8</v>
      </c>
      <c r="U1522" t="s">
        <v>9006</v>
      </c>
      <c r="V1522">
        <f>VLOOKUP(P1522,'PBT Tag Rates'!$B$5:$E$34,4,FALSE)</f>
        <v>0.95971980899999998</v>
      </c>
      <c r="W1522">
        <v>1</v>
      </c>
      <c r="X1522" s="16">
        <f>IFERROR(LOOKUP(H1522,{30,43,48,53,58,63,68,73,78,83,88,93,97},{42,47,52,57,62,67,72,77,82,87,92,99,100}),999)</f>
        <v>72</v>
      </c>
      <c r="Y1522" s="19">
        <f t="shared" si="164"/>
        <v>5.6818181818181825</v>
      </c>
      <c r="Z1522" s="19">
        <f t="shared" si="167"/>
        <v>5.7284090909090919</v>
      </c>
      <c r="AA1522" s="19">
        <f t="shared" si="168"/>
        <v>17.185227272727278</v>
      </c>
      <c r="AB1522" s="19" t="s">
        <v>8886</v>
      </c>
    </row>
    <row r="1523" spans="1:28" x14ac:dyDescent="0.35">
      <c r="A1523" t="s">
        <v>1562</v>
      </c>
      <c r="B1523" t="s">
        <v>5287</v>
      </c>
      <c r="C1523" t="s">
        <v>5288</v>
      </c>
      <c r="D1523" s="1">
        <v>44820</v>
      </c>
      <c r="E1523">
        <f t="shared" si="165"/>
        <v>18</v>
      </c>
      <c r="F1523" t="s">
        <v>1569</v>
      </c>
      <c r="G1523">
        <v>690</v>
      </c>
      <c r="H1523">
        <f t="shared" si="162"/>
        <v>69</v>
      </c>
      <c r="I1523" t="s">
        <v>9</v>
      </c>
      <c r="J1523" t="s">
        <v>8</v>
      </c>
      <c r="L1523" t="s">
        <v>6</v>
      </c>
      <c r="M1523" t="str">
        <f t="shared" si="163"/>
        <v>M</v>
      </c>
      <c r="N1523" t="s">
        <v>5289</v>
      </c>
      <c r="O1523" t="s">
        <v>5290</v>
      </c>
      <c r="P1523" t="s">
        <v>557</v>
      </c>
      <c r="Q1523">
        <v>3</v>
      </c>
      <c r="R1523">
        <f t="shared" si="166"/>
        <v>2019</v>
      </c>
      <c r="S1523" t="s">
        <v>8</v>
      </c>
      <c r="T1523" t="s">
        <v>8</v>
      </c>
      <c r="U1523" t="s">
        <v>9090</v>
      </c>
      <c r="V1523">
        <f>VLOOKUP(P1523,'PBT Tag Rates'!$B$5:$E$34,4,FALSE)</f>
        <v>0.95971980899999998</v>
      </c>
      <c r="W1523">
        <v>1</v>
      </c>
      <c r="X1523" s="16">
        <f>IFERROR(LOOKUP(H1523,{30,43,48,53,58,63,68,73,78,83,88,93,97},{42,47,52,57,62,67,72,77,82,87,92,99,100}),999)</f>
        <v>72</v>
      </c>
      <c r="Y1523" s="19">
        <f t="shared" si="164"/>
        <v>5.6818181818181825</v>
      </c>
      <c r="Z1523" s="19">
        <f t="shared" si="167"/>
        <v>5.7284090909090919</v>
      </c>
      <c r="AA1523" s="19">
        <f t="shared" si="168"/>
        <v>17.185227272727278</v>
      </c>
      <c r="AB1523" s="19" t="s">
        <v>8887</v>
      </c>
    </row>
    <row r="1524" spans="1:28" x14ac:dyDescent="0.35">
      <c r="A1524" t="s">
        <v>1562</v>
      </c>
      <c r="B1524" t="s">
        <v>5291</v>
      </c>
      <c r="C1524" t="s">
        <v>1200</v>
      </c>
      <c r="D1524" s="1">
        <v>44820</v>
      </c>
      <c r="E1524">
        <f t="shared" si="165"/>
        <v>18</v>
      </c>
      <c r="F1524" t="s">
        <v>16</v>
      </c>
      <c r="G1524">
        <v>680</v>
      </c>
      <c r="H1524">
        <f t="shared" si="162"/>
        <v>68</v>
      </c>
      <c r="I1524" t="s">
        <v>9</v>
      </c>
      <c r="J1524">
        <v>1</v>
      </c>
      <c r="L1524" t="s">
        <v>16</v>
      </c>
      <c r="M1524" t="str">
        <f t="shared" si="163"/>
        <v>F</v>
      </c>
      <c r="N1524" t="s">
        <v>5292</v>
      </c>
      <c r="O1524" t="s">
        <v>5293</v>
      </c>
      <c r="P1524" t="s">
        <v>19</v>
      </c>
      <c r="Q1524">
        <v>4</v>
      </c>
      <c r="R1524">
        <f t="shared" si="166"/>
        <v>2018</v>
      </c>
      <c r="S1524" t="s">
        <v>8</v>
      </c>
      <c r="T1524" t="s">
        <v>8</v>
      </c>
      <c r="U1524" t="s">
        <v>9007</v>
      </c>
      <c r="V1524">
        <f>VLOOKUP(P1524,'PBT Tag Rates'!$B$5:$E$34,4,FALSE)</f>
        <v>0.80551598400000002</v>
      </c>
      <c r="W1524">
        <v>1</v>
      </c>
      <c r="X1524" s="16">
        <f>IFERROR(LOOKUP(H1524,{30,43,48,53,58,63,68,73,78,83,88,93,97},{42,47,52,57,62,67,72,77,82,87,92,99,100}),999)</f>
        <v>72</v>
      </c>
      <c r="Y1524" s="19">
        <f t="shared" si="164"/>
        <v>5.6818181818181825</v>
      </c>
      <c r="Z1524" s="19">
        <f t="shared" si="167"/>
        <v>5.7284090909090919</v>
      </c>
      <c r="AA1524" s="19">
        <f t="shared" si="168"/>
        <v>17.185227272727278</v>
      </c>
      <c r="AB1524" s="19" t="s">
        <v>8886</v>
      </c>
    </row>
    <row r="1525" spans="1:28" x14ac:dyDescent="0.35">
      <c r="A1525" t="s">
        <v>1562</v>
      </c>
      <c r="B1525" t="s">
        <v>5294</v>
      </c>
      <c r="C1525" t="s">
        <v>1201</v>
      </c>
      <c r="D1525" s="1">
        <v>44820</v>
      </c>
      <c r="E1525">
        <f t="shared" si="165"/>
        <v>18</v>
      </c>
      <c r="F1525" t="s">
        <v>1569</v>
      </c>
      <c r="G1525">
        <v>490</v>
      </c>
      <c r="H1525">
        <f t="shared" si="162"/>
        <v>49</v>
      </c>
      <c r="I1525" t="s">
        <v>7</v>
      </c>
      <c r="J1525" t="s">
        <v>8</v>
      </c>
      <c r="L1525" t="s">
        <v>6</v>
      </c>
      <c r="M1525" t="str">
        <f t="shared" si="163"/>
        <v>M</v>
      </c>
      <c r="N1525" t="s">
        <v>3456</v>
      </c>
      <c r="O1525" t="s">
        <v>5295</v>
      </c>
      <c r="P1525" t="s">
        <v>557</v>
      </c>
      <c r="Q1525">
        <v>3</v>
      </c>
      <c r="R1525">
        <f t="shared" si="166"/>
        <v>2019</v>
      </c>
      <c r="S1525" t="s">
        <v>8</v>
      </c>
      <c r="T1525" t="s">
        <v>8</v>
      </c>
      <c r="U1525" t="s">
        <v>9086</v>
      </c>
      <c r="V1525">
        <f>VLOOKUP(P1525,'PBT Tag Rates'!$B$5:$E$34,4,FALSE)</f>
        <v>0.95971980899999998</v>
      </c>
      <c r="W1525">
        <v>1</v>
      </c>
      <c r="X1525" s="16">
        <f>IFERROR(LOOKUP(H1525,{30,43,48,53,58,63,68,73,78,83,88,93,97},{42,47,52,57,62,67,72,77,82,87,92,99,100}),999)</f>
        <v>52</v>
      </c>
      <c r="Y1525" s="19">
        <f t="shared" si="164"/>
        <v>5.6818181818181825</v>
      </c>
      <c r="Z1525" s="19">
        <f t="shared" si="167"/>
        <v>5.7284090909090919</v>
      </c>
      <c r="AA1525" s="19">
        <f t="shared" si="168"/>
        <v>17.185227272727278</v>
      </c>
      <c r="AB1525" s="19" t="s">
        <v>8887</v>
      </c>
    </row>
    <row r="1526" spans="1:28" x14ac:dyDescent="0.35">
      <c r="A1526" t="s">
        <v>1562</v>
      </c>
      <c r="B1526" t="s">
        <v>5296</v>
      </c>
      <c r="C1526" t="s">
        <v>5297</v>
      </c>
      <c r="D1526" s="1">
        <v>44820</v>
      </c>
      <c r="E1526">
        <f t="shared" si="165"/>
        <v>18</v>
      </c>
      <c r="F1526" t="s">
        <v>16</v>
      </c>
      <c r="G1526">
        <v>660</v>
      </c>
      <c r="H1526">
        <f t="shared" si="162"/>
        <v>66</v>
      </c>
      <c r="I1526" t="s">
        <v>9</v>
      </c>
      <c r="J1526">
        <v>1</v>
      </c>
      <c r="L1526" t="s">
        <v>16</v>
      </c>
      <c r="M1526" t="str">
        <f t="shared" si="163"/>
        <v>F</v>
      </c>
      <c r="N1526" t="s">
        <v>138</v>
      </c>
      <c r="O1526" t="s">
        <v>139</v>
      </c>
      <c r="P1526" t="s">
        <v>19</v>
      </c>
      <c r="Q1526">
        <v>4</v>
      </c>
      <c r="R1526">
        <f t="shared" si="166"/>
        <v>2018</v>
      </c>
      <c r="S1526" t="s">
        <v>8</v>
      </c>
      <c r="T1526" t="s">
        <v>8</v>
      </c>
      <c r="U1526" t="s">
        <v>9007</v>
      </c>
      <c r="V1526">
        <f>VLOOKUP(P1526,'PBT Tag Rates'!$B$5:$E$34,4,FALSE)</f>
        <v>0.80551598400000002</v>
      </c>
      <c r="W1526">
        <v>1</v>
      </c>
      <c r="X1526" s="16">
        <f>IFERROR(LOOKUP(H1526,{30,43,48,53,58,63,68,73,78,83,88,93,97},{42,47,52,57,62,67,72,77,82,87,92,99,100}),999)</f>
        <v>67</v>
      </c>
      <c r="Y1526" s="19">
        <f t="shared" si="164"/>
        <v>5.6818181818181825</v>
      </c>
      <c r="Z1526" s="19">
        <f t="shared" si="167"/>
        <v>5.7284090909090919</v>
      </c>
      <c r="AA1526" s="19">
        <f t="shared" si="168"/>
        <v>17.185227272727278</v>
      </c>
      <c r="AB1526" s="19" t="s">
        <v>8886</v>
      </c>
    </row>
    <row r="1527" spans="1:28" x14ac:dyDescent="0.35">
      <c r="A1527" t="s">
        <v>1562</v>
      </c>
      <c r="B1527" t="s">
        <v>5298</v>
      </c>
      <c r="C1527" t="s">
        <v>5299</v>
      </c>
      <c r="D1527" s="1">
        <v>44820</v>
      </c>
      <c r="E1527">
        <f t="shared" si="165"/>
        <v>18</v>
      </c>
      <c r="F1527" t="s">
        <v>1569</v>
      </c>
      <c r="G1527">
        <v>640</v>
      </c>
      <c r="H1527">
        <f t="shared" si="162"/>
        <v>64</v>
      </c>
      <c r="I1527" t="s">
        <v>7</v>
      </c>
      <c r="J1527" t="s">
        <v>8</v>
      </c>
      <c r="L1527" t="s">
        <v>6</v>
      </c>
      <c r="M1527" t="str">
        <f t="shared" si="163"/>
        <v>M</v>
      </c>
      <c r="N1527" t="s">
        <v>1171</v>
      </c>
      <c r="O1527" t="s">
        <v>1547</v>
      </c>
      <c r="P1527" t="s">
        <v>557</v>
      </c>
      <c r="Q1527">
        <v>3</v>
      </c>
      <c r="R1527">
        <f t="shared" si="166"/>
        <v>2019</v>
      </c>
      <c r="S1527" t="s">
        <v>8</v>
      </c>
      <c r="T1527" t="s">
        <v>8</v>
      </c>
      <c r="U1527" t="s">
        <v>9006</v>
      </c>
      <c r="V1527">
        <f>VLOOKUP(P1527,'PBT Tag Rates'!$B$5:$E$34,4,FALSE)</f>
        <v>0.95971980899999998</v>
      </c>
      <c r="W1527">
        <v>1</v>
      </c>
      <c r="X1527" s="16">
        <f>IFERROR(LOOKUP(H1527,{30,43,48,53,58,63,68,73,78,83,88,93,97},{42,47,52,57,62,67,72,77,82,87,92,99,100}),999)</f>
        <v>67</v>
      </c>
      <c r="Y1527" s="19">
        <f t="shared" si="164"/>
        <v>5.6818181818181825</v>
      </c>
      <c r="Z1527" s="19">
        <f t="shared" si="167"/>
        <v>5.7284090909090919</v>
      </c>
      <c r="AA1527" s="19">
        <f t="shared" si="168"/>
        <v>17.185227272727278</v>
      </c>
      <c r="AB1527" s="19" t="s">
        <v>8886</v>
      </c>
    </row>
    <row r="1528" spans="1:28" x14ac:dyDescent="0.35">
      <c r="A1528" t="s">
        <v>1562</v>
      </c>
      <c r="B1528" t="s">
        <v>5300</v>
      </c>
      <c r="C1528" t="s">
        <v>1202</v>
      </c>
      <c r="D1528" s="1">
        <v>44820</v>
      </c>
      <c r="E1528">
        <f t="shared" si="165"/>
        <v>18</v>
      </c>
      <c r="F1528" t="s">
        <v>16</v>
      </c>
      <c r="G1528">
        <v>730</v>
      </c>
      <c r="H1528">
        <f t="shared" si="162"/>
        <v>73</v>
      </c>
      <c r="I1528" t="s">
        <v>9</v>
      </c>
      <c r="J1528">
        <v>1</v>
      </c>
      <c r="L1528" t="s">
        <v>16</v>
      </c>
      <c r="M1528" t="str">
        <f t="shared" si="163"/>
        <v>F</v>
      </c>
      <c r="N1528" t="s">
        <v>8</v>
      </c>
      <c r="O1528" t="s">
        <v>8</v>
      </c>
      <c r="P1528" t="s">
        <v>11</v>
      </c>
      <c r="Q1528" t="s">
        <v>8</v>
      </c>
      <c r="R1528" t="str">
        <f t="shared" si="166"/>
        <v>U</v>
      </c>
      <c r="S1528" t="s">
        <v>12</v>
      </c>
      <c r="T1528">
        <v>0.999999999999997</v>
      </c>
      <c r="U1528" t="s">
        <v>8890</v>
      </c>
      <c r="V1528" t="e">
        <f>VLOOKUP(P1528,'PBT Tag Rates'!$B$5:$E$34,4,FALSE)</f>
        <v>#N/A</v>
      </c>
      <c r="W1528">
        <v>1</v>
      </c>
      <c r="X1528" s="16">
        <f>IFERROR(LOOKUP(H1528,{30,43,48,53,58,63,68,73,78,83,88,93,97},{42,47,52,57,62,67,72,77,82,87,92,99,100}),999)</f>
        <v>77</v>
      </c>
      <c r="Y1528" s="19">
        <f t="shared" si="164"/>
        <v>5.6818181818181825</v>
      </c>
      <c r="Z1528" s="19">
        <f t="shared" si="167"/>
        <v>5.7284090909090919</v>
      </c>
      <c r="AA1528" s="19">
        <f t="shared" si="168"/>
        <v>17.185227272727278</v>
      </c>
      <c r="AB1528" s="19" t="s">
        <v>8887</v>
      </c>
    </row>
    <row r="1529" spans="1:28" x14ac:dyDescent="0.35">
      <c r="A1529" t="s">
        <v>1562</v>
      </c>
      <c r="B1529" t="s">
        <v>5301</v>
      </c>
      <c r="C1529" t="s">
        <v>5302</v>
      </c>
      <c r="D1529" s="1">
        <v>44820</v>
      </c>
      <c r="E1529">
        <f t="shared" si="165"/>
        <v>18</v>
      </c>
      <c r="F1529" t="s">
        <v>1569</v>
      </c>
      <c r="G1529">
        <v>620</v>
      </c>
      <c r="H1529">
        <f t="shared" si="162"/>
        <v>62</v>
      </c>
      <c r="I1529" t="s">
        <v>7</v>
      </c>
      <c r="J1529" t="s">
        <v>8</v>
      </c>
      <c r="L1529" t="s">
        <v>6</v>
      </c>
      <c r="M1529" t="str">
        <f t="shared" si="163"/>
        <v>M</v>
      </c>
      <c r="N1529" t="s">
        <v>1085</v>
      </c>
      <c r="O1529" t="s">
        <v>5303</v>
      </c>
      <c r="P1529" t="s">
        <v>557</v>
      </c>
      <c r="Q1529">
        <v>3</v>
      </c>
      <c r="R1529">
        <f t="shared" si="166"/>
        <v>2019</v>
      </c>
      <c r="S1529" t="s">
        <v>8</v>
      </c>
      <c r="T1529" t="s">
        <v>8</v>
      </c>
      <c r="U1529" t="s">
        <v>9006</v>
      </c>
      <c r="V1529">
        <f>VLOOKUP(P1529,'PBT Tag Rates'!$B$5:$E$34,4,FALSE)</f>
        <v>0.95971980899999998</v>
      </c>
      <c r="W1529">
        <v>1</v>
      </c>
      <c r="X1529" s="16">
        <f>IFERROR(LOOKUP(H1529,{30,43,48,53,58,63,68,73,78,83,88,93,97},{42,47,52,57,62,67,72,77,82,87,92,99,100}),999)</f>
        <v>62</v>
      </c>
      <c r="Y1529" s="19">
        <f t="shared" si="164"/>
        <v>5.6818181818181825</v>
      </c>
      <c r="Z1529" s="19">
        <f t="shared" si="167"/>
        <v>5.7284090909090919</v>
      </c>
      <c r="AA1529" s="19">
        <f t="shared" si="168"/>
        <v>17.185227272727278</v>
      </c>
      <c r="AB1529" s="19" t="s">
        <v>8886</v>
      </c>
    </row>
    <row r="1530" spans="1:28" x14ac:dyDescent="0.35">
      <c r="A1530" t="s">
        <v>1562</v>
      </c>
      <c r="B1530" t="s">
        <v>5304</v>
      </c>
      <c r="C1530" t="s">
        <v>5305</v>
      </c>
      <c r="D1530" s="1">
        <v>44820</v>
      </c>
      <c r="E1530">
        <f t="shared" si="165"/>
        <v>18</v>
      </c>
      <c r="F1530" t="s">
        <v>16</v>
      </c>
      <c r="G1530">
        <v>710</v>
      </c>
      <c r="H1530">
        <f t="shared" si="162"/>
        <v>71</v>
      </c>
      <c r="I1530" t="s">
        <v>9</v>
      </c>
      <c r="J1530">
        <v>1</v>
      </c>
      <c r="L1530" t="s">
        <v>16</v>
      </c>
      <c r="M1530" t="str">
        <f t="shared" si="163"/>
        <v>F</v>
      </c>
      <c r="N1530" t="s">
        <v>113</v>
      </c>
      <c r="O1530" t="s">
        <v>233</v>
      </c>
      <c r="P1530" t="s">
        <v>19</v>
      </c>
      <c r="Q1530">
        <v>4</v>
      </c>
      <c r="R1530">
        <f t="shared" si="166"/>
        <v>2018</v>
      </c>
      <c r="S1530" t="s">
        <v>8</v>
      </c>
      <c r="T1530" t="s">
        <v>8</v>
      </c>
      <c r="U1530" t="s">
        <v>9007</v>
      </c>
      <c r="V1530">
        <f>VLOOKUP(P1530,'PBT Tag Rates'!$B$5:$E$34,4,FALSE)</f>
        <v>0.80551598400000002</v>
      </c>
      <c r="W1530">
        <v>1</v>
      </c>
      <c r="X1530" s="16">
        <f>IFERROR(LOOKUP(H1530,{30,43,48,53,58,63,68,73,78,83,88,93,97},{42,47,52,57,62,67,72,77,82,87,92,99,100}),999)</f>
        <v>72</v>
      </c>
      <c r="Y1530" s="19">
        <f t="shared" si="164"/>
        <v>5.6818181818181825</v>
      </c>
      <c r="Z1530" s="19">
        <f t="shared" si="167"/>
        <v>5.7284090909090919</v>
      </c>
      <c r="AA1530" s="19">
        <f t="shared" si="168"/>
        <v>17.185227272727278</v>
      </c>
      <c r="AB1530" s="19" t="s">
        <v>8886</v>
      </c>
    </row>
    <row r="1531" spans="1:28" x14ac:dyDescent="0.35">
      <c r="A1531" t="s">
        <v>1562</v>
      </c>
      <c r="B1531" t="s">
        <v>5306</v>
      </c>
      <c r="C1531" t="s">
        <v>1208</v>
      </c>
      <c r="D1531" s="1">
        <v>44820</v>
      </c>
      <c r="E1531">
        <f t="shared" si="165"/>
        <v>18</v>
      </c>
      <c r="F1531" t="s">
        <v>1569</v>
      </c>
      <c r="G1531">
        <v>660</v>
      </c>
      <c r="H1531">
        <f t="shared" si="162"/>
        <v>66</v>
      </c>
      <c r="I1531" t="s">
        <v>7</v>
      </c>
      <c r="J1531" t="s">
        <v>8</v>
      </c>
      <c r="L1531" t="s">
        <v>6</v>
      </c>
      <c r="M1531" t="str">
        <f t="shared" si="163"/>
        <v>M</v>
      </c>
      <c r="N1531" t="s">
        <v>8</v>
      </c>
      <c r="O1531" t="s">
        <v>8</v>
      </c>
      <c r="P1531" t="s">
        <v>11</v>
      </c>
      <c r="Q1531" t="s">
        <v>8</v>
      </c>
      <c r="R1531" t="str">
        <f t="shared" si="166"/>
        <v>U</v>
      </c>
      <c r="S1531" t="s">
        <v>12</v>
      </c>
      <c r="T1531">
        <v>1</v>
      </c>
      <c r="U1531" t="s">
        <v>11</v>
      </c>
      <c r="V1531" t="e">
        <f>VLOOKUP(P1531,'PBT Tag Rates'!$B$5:$E$34,4,FALSE)</f>
        <v>#N/A</v>
      </c>
      <c r="W1531">
        <v>1</v>
      </c>
      <c r="X1531" s="16">
        <f>IFERROR(LOOKUP(H1531,{30,43,48,53,58,63,68,73,78,83,88,93,97},{42,47,52,57,62,67,72,77,82,87,92,99,100}),999)</f>
        <v>67</v>
      </c>
      <c r="Y1531" s="19">
        <f t="shared" si="164"/>
        <v>5.6818181818181825</v>
      </c>
      <c r="Z1531" s="19">
        <f t="shared" si="167"/>
        <v>5.7284090909090919</v>
      </c>
      <c r="AA1531" s="19">
        <f t="shared" si="168"/>
        <v>17.185227272727278</v>
      </c>
      <c r="AB1531" s="19" t="s">
        <v>8887</v>
      </c>
    </row>
    <row r="1532" spans="1:28" x14ac:dyDescent="0.35">
      <c r="A1532" t="s">
        <v>1562</v>
      </c>
      <c r="B1532" t="s">
        <v>5307</v>
      </c>
      <c r="C1532" t="s">
        <v>5308</v>
      </c>
      <c r="D1532" s="1">
        <v>44820</v>
      </c>
      <c r="E1532">
        <f t="shared" si="165"/>
        <v>18</v>
      </c>
      <c r="F1532" t="s">
        <v>16</v>
      </c>
      <c r="G1532">
        <v>750</v>
      </c>
      <c r="H1532">
        <f t="shared" si="162"/>
        <v>75</v>
      </c>
      <c r="I1532" t="s">
        <v>9</v>
      </c>
      <c r="J1532">
        <v>1</v>
      </c>
      <c r="L1532" t="s">
        <v>16</v>
      </c>
      <c r="M1532" t="str">
        <f t="shared" si="163"/>
        <v>F</v>
      </c>
      <c r="N1532" t="s">
        <v>8</v>
      </c>
      <c r="O1532" t="s">
        <v>8</v>
      </c>
      <c r="P1532" t="s">
        <v>11</v>
      </c>
      <c r="Q1532" t="s">
        <v>8</v>
      </c>
      <c r="R1532" t="str">
        <f t="shared" si="166"/>
        <v>U</v>
      </c>
      <c r="S1532" t="s">
        <v>12</v>
      </c>
      <c r="T1532">
        <v>1</v>
      </c>
      <c r="U1532" t="s">
        <v>8890</v>
      </c>
      <c r="V1532" t="e">
        <f>VLOOKUP(P1532,'PBT Tag Rates'!$B$5:$E$34,4,FALSE)</f>
        <v>#N/A</v>
      </c>
      <c r="W1532">
        <v>1</v>
      </c>
      <c r="X1532" s="16">
        <f>IFERROR(LOOKUP(H1532,{30,43,48,53,58,63,68,73,78,83,88,93,97},{42,47,52,57,62,67,72,77,82,87,92,99,100}),999)</f>
        <v>77</v>
      </c>
      <c r="Y1532" s="19">
        <f t="shared" si="164"/>
        <v>5.6818181818181825</v>
      </c>
      <c r="Z1532" s="19">
        <f t="shared" si="167"/>
        <v>5.7284090909090919</v>
      </c>
      <c r="AA1532" s="19">
        <f t="shared" si="168"/>
        <v>17.185227272727278</v>
      </c>
      <c r="AB1532" s="19" t="s">
        <v>8887</v>
      </c>
    </row>
    <row r="1533" spans="1:28" x14ac:dyDescent="0.35">
      <c r="A1533" t="s">
        <v>1562</v>
      </c>
      <c r="B1533" t="s">
        <v>5309</v>
      </c>
      <c r="C1533" t="s">
        <v>1209</v>
      </c>
      <c r="D1533" s="1">
        <v>44820</v>
      </c>
      <c r="E1533">
        <f t="shared" si="165"/>
        <v>18</v>
      </c>
      <c r="F1533" t="s">
        <v>16</v>
      </c>
      <c r="G1533">
        <v>700</v>
      </c>
      <c r="H1533">
        <f t="shared" si="162"/>
        <v>70</v>
      </c>
      <c r="I1533" t="s">
        <v>7</v>
      </c>
      <c r="J1533" t="s">
        <v>8</v>
      </c>
      <c r="L1533" t="s">
        <v>16</v>
      </c>
      <c r="M1533" t="str">
        <f t="shared" si="163"/>
        <v>F</v>
      </c>
      <c r="N1533" t="s">
        <v>1162</v>
      </c>
      <c r="O1533" t="s">
        <v>1163</v>
      </c>
      <c r="P1533" t="s">
        <v>557</v>
      </c>
      <c r="Q1533">
        <v>3</v>
      </c>
      <c r="R1533">
        <f t="shared" si="166"/>
        <v>2019</v>
      </c>
      <c r="S1533" t="s">
        <v>8</v>
      </c>
      <c r="T1533" t="s">
        <v>8</v>
      </c>
      <c r="U1533" t="s">
        <v>9006</v>
      </c>
      <c r="V1533">
        <f>VLOOKUP(P1533,'PBT Tag Rates'!$B$5:$E$34,4,FALSE)</f>
        <v>0.95971980899999998</v>
      </c>
      <c r="W1533">
        <v>1</v>
      </c>
      <c r="X1533" s="16">
        <f>IFERROR(LOOKUP(H1533,{30,43,48,53,58,63,68,73,78,83,88,93,97},{42,47,52,57,62,67,72,77,82,87,92,99,100}),999)</f>
        <v>72</v>
      </c>
      <c r="Y1533" s="19">
        <f t="shared" si="164"/>
        <v>5.6818181818181825</v>
      </c>
      <c r="Z1533" s="19">
        <f t="shared" si="167"/>
        <v>5.7284090909090919</v>
      </c>
      <c r="AA1533" s="19">
        <f t="shared" si="168"/>
        <v>17.185227272727278</v>
      </c>
      <c r="AB1533" s="19" t="s">
        <v>8886</v>
      </c>
    </row>
    <row r="1534" spans="1:28" x14ac:dyDescent="0.35">
      <c r="A1534" t="s">
        <v>1562</v>
      </c>
      <c r="B1534" t="s">
        <v>5310</v>
      </c>
      <c r="C1534" t="s">
        <v>1210</v>
      </c>
      <c r="D1534" s="1">
        <v>44820</v>
      </c>
      <c r="E1534">
        <f t="shared" si="165"/>
        <v>18</v>
      </c>
      <c r="F1534" t="s">
        <v>1569</v>
      </c>
      <c r="G1534">
        <v>600</v>
      </c>
      <c r="H1534">
        <f t="shared" si="162"/>
        <v>60</v>
      </c>
      <c r="I1534" t="s">
        <v>7</v>
      </c>
      <c r="J1534" t="s">
        <v>8</v>
      </c>
      <c r="L1534" t="s">
        <v>6</v>
      </c>
      <c r="M1534" t="str">
        <f t="shared" si="163"/>
        <v>M</v>
      </c>
      <c r="N1534" t="s">
        <v>1505</v>
      </c>
      <c r="O1534" t="s">
        <v>2998</v>
      </c>
      <c r="P1534" t="s">
        <v>557</v>
      </c>
      <c r="Q1534">
        <v>3</v>
      </c>
      <c r="R1534">
        <f t="shared" si="166"/>
        <v>2019</v>
      </c>
      <c r="S1534" t="s">
        <v>8</v>
      </c>
      <c r="T1534" t="s">
        <v>8</v>
      </c>
      <c r="U1534" t="s">
        <v>9090</v>
      </c>
      <c r="V1534">
        <f>VLOOKUP(P1534,'PBT Tag Rates'!$B$5:$E$34,4,FALSE)</f>
        <v>0.95971980899999998</v>
      </c>
      <c r="W1534">
        <v>1</v>
      </c>
      <c r="X1534" s="16">
        <f>IFERROR(LOOKUP(H1534,{30,43,48,53,58,63,68,73,78,83,88,93,97},{42,47,52,57,62,67,72,77,82,87,92,99,100}),999)</f>
        <v>62</v>
      </c>
      <c r="Y1534" s="19">
        <f t="shared" si="164"/>
        <v>5.6818181818181825</v>
      </c>
      <c r="Z1534" s="19">
        <f t="shared" si="167"/>
        <v>5.7284090909090919</v>
      </c>
      <c r="AA1534" s="19">
        <f t="shared" si="168"/>
        <v>17.185227272727278</v>
      </c>
      <c r="AB1534" s="19" t="s">
        <v>8887</v>
      </c>
    </row>
    <row r="1535" spans="1:28" x14ac:dyDescent="0.35">
      <c r="A1535" t="s">
        <v>1562</v>
      </c>
      <c r="B1535" t="s">
        <v>5311</v>
      </c>
      <c r="C1535" t="s">
        <v>5312</v>
      </c>
      <c r="D1535" s="1">
        <v>44820</v>
      </c>
      <c r="E1535">
        <f t="shared" si="165"/>
        <v>18</v>
      </c>
      <c r="F1535" t="s">
        <v>1569</v>
      </c>
      <c r="G1535">
        <v>620</v>
      </c>
      <c r="H1535">
        <f t="shared" si="162"/>
        <v>62</v>
      </c>
      <c r="I1535" t="s">
        <v>9</v>
      </c>
      <c r="J1535">
        <v>1</v>
      </c>
      <c r="L1535" t="s">
        <v>6</v>
      </c>
      <c r="M1535" t="str">
        <f t="shared" si="163"/>
        <v>M</v>
      </c>
      <c r="N1535" t="s">
        <v>5313</v>
      </c>
      <c r="O1535" t="s">
        <v>5314</v>
      </c>
      <c r="P1535" t="s">
        <v>557</v>
      </c>
      <c r="Q1535">
        <v>3</v>
      </c>
      <c r="R1535">
        <f t="shared" si="166"/>
        <v>2019</v>
      </c>
      <c r="S1535" t="s">
        <v>8</v>
      </c>
      <c r="T1535" t="s">
        <v>8</v>
      </c>
      <c r="U1535" t="s">
        <v>8974</v>
      </c>
      <c r="V1535">
        <f>VLOOKUP(P1535,'PBT Tag Rates'!$B$5:$E$34,4,FALSE)</f>
        <v>0.95971980899999998</v>
      </c>
      <c r="W1535">
        <v>1</v>
      </c>
      <c r="X1535" s="16">
        <f>IFERROR(LOOKUP(H1535,{30,43,48,53,58,63,68,73,78,83,88,93,97},{42,47,52,57,62,67,72,77,82,87,92,99,100}),999)</f>
        <v>62</v>
      </c>
      <c r="Y1535" s="19">
        <f t="shared" si="164"/>
        <v>5.6818181818181825</v>
      </c>
      <c r="Z1535" s="19">
        <f t="shared" si="167"/>
        <v>5.7284090909090919</v>
      </c>
      <c r="AA1535" s="19">
        <f t="shared" si="168"/>
        <v>17.185227272727278</v>
      </c>
      <c r="AB1535" s="19" t="s">
        <v>8887</v>
      </c>
    </row>
    <row r="1536" spans="1:28" x14ac:dyDescent="0.35">
      <c r="A1536" t="s">
        <v>1562</v>
      </c>
      <c r="B1536" t="s">
        <v>5315</v>
      </c>
      <c r="C1536" t="s">
        <v>5316</v>
      </c>
      <c r="D1536" s="1">
        <v>44820</v>
      </c>
      <c r="E1536">
        <f t="shared" si="165"/>
        <v>18</v>
      </c>
      <c r="F1536" t="s">
        <v>16</v>
      </c>
      <c r="G1536">
        <v>710</v>
      </c>
      <c r="H1536">
        <f t="shared" si="162"/>
        <v>71</v>
      </c>
      <c r="I1536" t="s">
        <v>9</v>
      </c>
      <c r="J1536">
        <v>1</v>
      </c>
      <c r="L1536" t="s">
        <v>16</v>
      </c>
      <c r="M1536" t="str">
        <f t="shared" si="163"/>
        <v>F</v>
      </c>
      <c r="N1536" t="s">
        <v>224</v>
      </c>
      <c r="O1536" t="s">
        <v>1213</v>
      </c>
      <c r="P1536" t="s">
        <v>19</v>
      </c>
      <c r="Q1536">
        <v>4</v>
      </c>
      <c r="R1536">
        <f t="shared" si="166"/>
        <v>2018</v>
      </c>
      <c r="S1536" t="s">
        <v>8</v>
      </c>
      <c r="T1536" t="s">
        <v>8</v>
      </c>
      <c r="U1536" t="s">
        <v>9007</v>
      </c>
      <c r="V1536">
        <f>VLOOKUP(P1536,'PBT Tag Rates'!$B$5:$E$34,4,FALSE)</f>
        <v>0.80551598400000002</v>
      </c>
      <c r="W1536">
        <v>1</v>
      </c>
      <c r="X1536" s="16">
        <f>IFERROR(LOOKUP(H1536,{30,43,48,53,58,63,68,73,78,83,88,93,97},{42,47,52,57,62,67,72,77,82,87,92,99,100}),999)</f>
        <v>72</v>
      </c>
      <c r="Y1536" s="19">
        <f t="shared" si="164"/>
        <v>5.6818181818181825</v>
      </c>
      <c r="Z1536" s="19">
        <f t="shared" si="167"/>
        <v>5.7284090909090919</v>
      </c>
      <c r="AA1536" s="19">
        <f t="shared" si="168"/>
        <v>17.185227272727278</v>
      </c>
      <c r="AB1536" s="19" t="s">
        <v>8886</v>
      </c>
    </row>
    <row r="1537" spans="1:28" x14ac:dyDescent="0.35">
      <c r="A1537" t="s">
        <v>1562</v>
      </c>
      <c r="B1537" t="s">
        <v>5317</v>
      </c>
      <c r="C1537" t="s">
        <v>5318</v>
      </c>
      <c r="D1537" s="1">
        <v>44820</v>
      </c>
      <c r="E1537">
        <f t="shared" si="165"/>
        <v>18</v>
      </c>
      <c r="F1537" t="s">
        <v>1569</v>
      </c>
      <c r="G1537">
        <v>630</v>
      </c>
      <c r="H1537">
        <f t="shared" si="162"/>
        <v>63</v>
      </c>
      <c r="I1537" t="s">
        <v>9</v>
      </c>
      <c r="J1537">
        <v>1</v>
      </c>
      <c r="L1537" t="s">
        <v>6</v>
      </c>
      <c r="M1537" t="str">
        <f t="shared" si="163"/>
        <v>M</v>
      </c>
      <c r="N1537" t="s">
        <v>5319</v>
      </c>
      <c r="O1537" t="s">
        <v>5320</v>
      </c>
      <c r="P1537" t="s">
        <v>557</v>
      </c>
      <c r="Q1537">
        <v>3</v>
      </c>
      <c r="R1537">
        <f t="shared" si="166"/>
        <v>2019</v>
      </c>
      <c r="S1537" t="s">
        <v>8</v>
      </c>
      <c r="T1537" t="s">
        <v>8</v>
      </c>
      <c r="U1537" t="s">
        <v>9084</v>
      </c>
      <c r="V1537">
        <f>VLOOKUP(P1537,'PBT Tag Rates'!$B$5:$E$34,4,FALSE)</f>
        <v>0.95971980899999998</v>
      </c>
      <c r="W1537">
        <v>1</v>
      </c>
      <c r="X1537" s="16">
        <f>IFERROR(LOOKUP(H1537,{30,43,48,53,58,63,68,73,78,83,88,93,97},{42,47,52,57,62,67,72,77,82,87,92,99,100}),999)</f>
        <v>67</v>
      </c>
      <c r="Y1537" s="19">
        <f t="shared" si="164"/>
        <v>5.6818181818181825</v>
      </c>
      <c r="Z1537" s="19">
        <f t="shared" si="167"/>
        <v>5.7284090909090919</v>
      </c>
      <c r="AA1537" s="19">
        <f t="shared" si="168"/>
        <v>17.185227272727278</v>
      </c>
      <c r="AB1537" s="19" t="s">
        <v>8887</v>
      </c>
    </row>
    <row r="1538" spans="1:28" x14ac:dyDescent="0.35">
      <c r="A1538" t="s">
        <v>1562</v>
      </c>
      <c r="B1538" t="s">
        <v>5321</v>
      </c>
      <c r="C1538" t="s">
        <v>5322</v>
      </c>
      <c r="D1538" s="1">
        <v>44820</v>
      </c>
      <c r="E1538">
        <f t="shared" si="165"/>
        <v>18</v>
      </c>
      <c r="F1538" t="s">
        <v>6</v>
      </c>
      <c r="G1538">
        <v>730</v>
      </c>
      <c r="H1538">
        <f t="shared" si="162"/>
        <v>73</v>
      </c>
      <c r="I1538" t="s">
        <v>9</v>
      </c>
      <c r="J1538">
        <v>1</v>
      </c>
      <c r="L1538" t="s">
        <v>6</v>
      </c>
      <c r="M1538" t="str">
        <f t="shared" si="163"/>
        <v>M</v>
      </c>
      <c r="N1538" t="s">
        <v>8</v>
      </c>
      <c r="O1538" t="s">
        <v>8</v>
      </c>
      <c r="P1538" t="s">
        <v>11</v>
      </c>
      <c r="Q1538" t="s">
        <v>8</v>
      </c>
      <c r="R1538" t="str">
        <f t="shared" si="166"/>
        <v>U</v>
      </c>
      <c r="S1538" t="s">
        <v>12</v>
      </c>
      <c r="T1538">
        <v>0.999999999999998</v>
      </c>
      <c r="U1538" t="s">
        <v>8890</v>
      </c>
      <c r="V1538" t="e">
        <f>VLOOKUP(P1538,'PBT Tag Rates'!$B$5:$E$34,4,FALSE)</f>
        <v>#N/A</v>
      </c>
      <c r="W1538">
        <v>1</v>
      </c>
      <c r="X1538" s="16">
        <f>IFERROR(LOOKUP(H1538,{30,43,48,53,58,63,68,73,78,83,88,93,97},{42,47,52,57,62,67,72,77,82,87,92,99,100}),999)</f>
        <v>77</v>
      </c>
      <c r="Y1538" s="19">
        <f t="shared" si="164"/>
        <v>5.6818181818181825</v>
      </c>
      <c r="Z1538" s="19">
        <f t="shared" si="167"/>
        <v>5.7284090909090919</v>
      </c>
      <c r="AA1538" s="19">
        <f t="shared" si="168"/>
        <v>17.185227272727278</v>
      </c>
      <c r="AB1538" s="19" t="s">
        <v>8887</v>
      </c>
    </row>
    <row r="1539" spans="1:28" x14ac:dyDescent="0.35">
      <c r="A1539" t="s">
        <v>1562</v>
      </c>
      <c r="B1539" t="s">
        <v>5323</v>
      </c>
      <c r="C1539" t="s">
        <v>5324</v>
      </c>
      <c r="D1539" s="1">
        <v>44820</v>
      </c>
      <c r="E1539">
        <f t="shared" si="165"/>
        <v>18</v>
      </c>
      <c r="F1539" t="s">
        <v>1569</v>
      </c>
      <c r="G1539">
        <v>610</v>
      </c>
      <c r="H1539">
        <f t="shared" si="162"/>
        <v>61</v>
      </c>
      <c r="I1539" t="s">
        <v>7</v>
      </c>
      <c r="J1539" t="s">
        <v>8</v>
      </c>
      <c r="L1539" t="s">
        <v>6</v>
      </c>
      <c r="M1539" t="str">
        <f t="shared" si="163"/>
        <v>M</v>
      </c>
      <c r="N1539" t="s">
        <v>4470</v>
      </c>
      <c r="O1539" t="s">
        <v>4605</v>
      </c>
      <c r="P1539" t="s">
        <v>557</v>
      </c>
      <c r="Q1539">
        <v>3</v>
      </c>
      <c r="R1539">
        <f t="shared" si="166"/>
        <v>2019</v>
      </c>
      <c r="S1539" t="s">
        <v>8</v>
      </c>
      <c r="T1539" t="s">
        <v>8</v>
      </c>
      <c r="U1539" t="s">
        <v>9090</v>
      </c>
      <c r="V1539">
        <f>VLOOKUP(P1539,'PBT Tag Rates'!$B$5:$E$34,4,FALSE)</f>
        <v>0.95971980899999998</v>
      </c>
      <c r="W1539">
        <v>1</v>
      </c>
      <c r="X1539" s="16">
        <f>IFERROR(LOOKUP(H1539,{30,43,48,53,58,63,68,73,78,83,88,93,97},{42,47,52,57,62,67,72,77,82,87,92,99,100}),999)</f>
        <v>62</v>
      </c>
      <c r="Y1539" s="19">
        <f t="shared" si="164"/>
        <v>5.6818181818181825</v>
      </c>
      <c r="Z1539" s="19">
        <f t="shared" si="167"/>
        <v>5.7284090909090919</v>
      </c>
      <c r="AA1539" s="19">
        <f t="shared" si="168"/>
        <v>17.185227272727278</v>
      </c>
      <c r="AB1539" s="19" t="s">
        <v>8887</v>
      </c>
    </row>
    <row r="1540" spans="1:28" x14ac:dyDescent="0.35">
      <c r="A1540" t="s">
        <v>1562</v>
      </c>
      <c r="B1540" t="s">
        <v>5325</v>
      </c>
      <c r="C1540" t="s">
        <v>5326</v>
      </c>
      <c r="D1540" s="1">
        <v>44820</v>
      </c>
      <c r="E1540">
        <f t="shared" si="165"/>
        <v>18</v>
      </c>
      <c r="F1540" t="s">
        <v>16</v>
      </c>
      <c r="G1540">
        <v>820</v>
      </c>
      <c r="H1540">
        <f t="shared" si="162"/>
        <v>82</v>
      </c>
      <c r="I1540" t="s">
        <v>7</v>
      </c>
      <c r="J1540" t="s">
        <v>8</v>
      </c>
      <c r="L1540" t="s">
        <v>16</v>
      </c>
      <c r="M1540" t="str">
        <f t="shared" si="163"/>
        <v>F</v>
      </c>
      <c r="N1540" t="s">
        <v>8</v>
      </c>
      <c r="O1540" t="s">
        <v>8</v>
      </c>
      <c r="P1540" t="s">
        <v>11</v>
      </c>
      <c r="Q1540" t="s">
        <v>8</v>
      </c>
      <c r="R1540" t="str">
        <f t="shared" si="166"/>
        <v>U</v>
      </c>
      <c r="S1540" t="s">
        <v>12</v>
      </c>
      <c r="T1540">
        <v>0.999999999999999</v>
      </c>
      <c r="U1540" t="s">
        <v>11</v>
      </c>
      <c r="V1540" t="e">
        <f>VLOOKUP(P1540,'PBT Tag Rates'!$B$5:$E$34,4,FALSE)</f>
        <v>#N/A</v>
      </c>
      <c r="W1540">
        <v>1</v>
      </c>
      <c r="X1540" s="16">
        <f>IFERROR(LOOKUP(H1540,{30,43,48,53,58,63,68,73,78,83,88,93,97},{42,47,52,57,62,67,72,77,82,87,92,99,100}),999)</f>
        <v>82</v>
      </c>
      <c r="Y1540" s="19">
        <f t="shared" si="164"/>
        <v>5.6818181818181825</v>
      </c>
      <c r="Z1540" s="19">
        <f t="shared" si="167"/>
        <v>5.7284090909090919</v>
      </c>
      <c r="AA1540" s="19">
        <f t="shared" si="168"/>
        <v>17.185227272727278</v>
      </c>
      <c r="AB1540" s="19" t="s">
        <v>8887</v>
      </c>
    </row>
    <row r="1541" spans="1:28" x14ac:dyDescent="0.35">
      <c r="A1541" t="s">
        <v>1562</v>
      </c>
      <c r="B1541" t="s">
        <v>5327</v>
      </c>
      <c r="C1541" t="s">
        <v>5328</v>
      </c>
      <c r="D1541" s="1">
        <v>44820</v>
      </c>
      <c r="E1541">
        <f t="shared" si="165"/>
        <v>18</v>
      </c>
      <c r="F1541" t="s">
        <v>6</v>
      </c>
      <c r="G1541">
        <v>730</v>
      </c>
      <c r="H1541">
        <f t="shared" si="162"/>
        <v>73</v>
      </c>
      <c r="I1541" t="s">
        <v>9</v>
      </c>
      <c r="J1541">
        <v>1</v>
      </c>
      <c r="L1541" t="s">
        <v>6</v>
      </c>
      <c r="M1541" t="str">
        <f t="shared" si="163"/>
        <v>M</v>
      </c>
      <c r="N1541" t="s">
        <v>103</v>
      </c>
      <c r="O1541" t="s">
        <v>1110</v>
      </c>
      <c r="P1541" t="s">
        <v>19</v>
      </c>
      <c r="Q1541">
        <v>4</v>
      </c>
      <c r="R1541">
        <f t="shared" si="166"/>
        <v>2018</v>
      </c>
      <c r="S1541" t="s">
        <v>8</v>
      </c>
      <c r="T1541" t="s">
        <v>8</v>
      </c>
      <c r="U1541" t="s">
        <v>9084</v>
      </c>
      <c r="V1541">
        <f>VLOOKUP(P1541,'PBT Tag Rates'!$B$5:$E$34,4,FALSE)</f>
        <v>0.80551598400000002</v>
      </c>
      <c r="W1541">
        <v>1</v>
      </c>
      <c r="X1541" s="16">
        <f>IFERROR(LOOKUP(H1541,{30,43,48,53,58,63,68,73,78,83,88,93,97},{42,47,52,57,62,67,72,77,82,87,92,99,100}),999)</f>
        <v>77</v>
      </c>
      <c r="Y1541" s="19">
        <f t="shared" si="164"/>
        <v>5.6818181818181825</v>
      </c>
      <c r="Z1541" s="19">
        <f t="shared" si="167"/>
        <v>5.7284090909090919</v>
      </c>
      <c r="AA1541" s="19">
        <f t="shared" si="168"/>
        <v>17.185227272727278</v>
      </c>
      <c r="AB1541" s="19" t="s">
        <v>8887</v>
      </c>
    </row>
    <row r="1542" spans="1:28" x14ac:dyDescent="0.35">
      <c r="A1542" t="s">
        <v>1562</v>
      </c>
      <c r="B1542" t="s">
        <v>5329</v>
      </c>
      <c r="C1542" t="s">
        <v>5330</v>
      </c>
      <c r="D1542" s="1">
        <v>44820</v>
      </c>
      <c r="E1542">
        <f t="shared" si="165"/>
        <v>18</v>
      </c>
      <c r="F1542" t="s">
        <v>1569</v>
      </c>
      <c r="G1542">
        <v>610</v>
      </c>
      <c r="H1542">
        <f t="shared" ref="H1542:H1605" si="169">G1542/10</f>
        <v>61</v>
      </c>
      <c r="I1542" t="s">
        <v>7</v>
      </c>
      <c r="J1542" t="s">
        <v>8</v>
      </c>
      <c r="L1542" t="s">
        <v>6</v>
      </c>
      <c r="M1542" t="str">
        <f t="shared" ref="M1542:M1605" si="170">IF(L1542="U",F1542,L1542)</f>
        <v>M</v>
      </c>
      <c r="N1542" t="s">
        <v>4813</v>
      </c>
      <c r="O1542" t="s">
        <v>5331</v>
      </c>
      <c r="P1542" t="s">
        <v>557</v>
      </c>
      <c r="Q1542">
        <v>3</v>
      </c>
      <c r="R1542">
        <f t="shared" si="166"/>
        <v>2019</v>
      </c>
      <c r="S1542" t="s">
        <v>8</v>
      </c>
      <c r="T1542" t="s">
        <v>8</v>
      </c>
      <c r="U1542" t="s">
        <v>9090</v>
      </c>
      <c r="V1542">
        <f>VLOOKUP(P1542,'PBT Tag Rates'!$B$5:$E$34,4,FALSE)</f>
        <v>0.95971980899999998</v>
      </c>
      <c r="W1542">
        <v>1</v>
      </c>
      <c r="X1542" s="16">
        <f>IFERROR(LOOKUP(H1542,{30,43,48,53,58,63,68,73,78,83,88,93,97},{42,47,52,57,62,67,72,77,82,87,92,99,100}),999)</f>
        <v>62</v>
      </c>
      <c r="Y1542" s="19">
        <f t="shared" ref="Y1542:Y1605" si="171">IF(D1542&lt;$D$3,W1542/$Y$3,W1542/$Y$4)</f>
        <v>5.6818181818181825</v>
      </c>
      <c r="Z1542" s="19">
        <f t="shared" si="167"/>
        <v>5.7284090909090919</v>
      </c>
      <c r="AA1542" s="19">
        <f t="shared" si="168"/>
        <v>17.185227272727278</v>
      </c>
      <c r="AB1542" s="19" t="s">
        <v>8887</v>
      </c>
    </row>
    <row r="1543" spans="1:28" x14ac:dyDescent="0.35">
      <c r="A1543" t="s">
        <v>1562</v>
      </c>
      <c r="B1543" t="s">
        <v>5332</v>
      </c>
      <c r="C1543" t="s">
        <v>5333</v>
      </c>
      <c r="D1543" s="1">
        <v>44820</v>
      </c>
      <c r="E1543">
        <f t="shared" ref="E1543:E1606" si="172">IF(D1543&lt;=$D$3,60,18)</f>
        <v>18</v>
      </c>
      <c r="F1543" t="s">
        <v>1569</v>
      </c>
      <c r="G1543">
        <v>550</v>
      </c>
      <c r="H1543">
        <f t="shared" si="169"/>
        <v>55</v>
      </c>
      <c r="I1543" t="s">
        <v>7</v>
      </c>
      <c r="J1543" t="s">
        <v>8</v>
      </c>
      <c r="L1543" t="s">
        <v>6</v>
      </c>
      <c r="M1543" t="str">
        <f t="shared" si="170"/>
        <v>M</v>
      </c>
      <c r="N1543" t="s">
        <v>842</v>
      </c>
      <c r="O1543" t="s">
        <v>5177</v>
      </c>
      <c r="P1543" t="s">
        <v>557</v>
      </c>
      <c r="Q1543">
        <v>3</v>
      </c>
      <c r="R1543">
        <f t="shared" ref="R1543:R1606" si="173">IFERROR($R$3-Q1543,"U")</f>
        <v>2019</v>
      </c>
      <c r="S1543" t="s">
        <v>8</v>
      </c>
      <c r="T1543" t="s">
        <v>8</v>
      </c>
      <c r="U1543" t="s">
        <v>9086</v>
      </c>
      <c r="V1543">
        <f>VLOOKUP(P1543,'PBT Tag Rates'!$B$5:$E$34,4,FALSE)</f>
        <v>0.95971980899999998</v>
      </c>
      <c r="W1543">
        <v>1</v>
      </c>
      <c r="X1543" s="16">
        <f>IFERROR(LOOKUP(H1543,{30,43,48,53,58,63,68,73,78,83,88,93,97},{42,47,52,57,62,67,72,77,82,87,92,99,100}),999)</f>
        <v>57</v>
      </c>
      <c r="Y1543" s="19">
        <f t="shared" si="171"/>
        <v>5.6818181818181825</v>
      </c>
      <c r="Z1543" s="19">
        <f t="shared" ref="Z1543:Z1606" si="174">Y1543*(1+$Z$4)</f>
        <v>5.7284090909090919</v>
      </c>
      <c r="AA1543" s="19">
        <f t="shared" ref="AA1543:AA1606" si="175">IF(D1543&lt;$D$3,Z1543/$AA$3,Z1543/$AA$4)</f>
        <v>17.185227272727278</v>
      </c>
      <c r="AB1543" s="19" t="s">
        <v>8887</v>
      </c>
    </row>
    <row r="1544" spans="1:28" x14ac:dyDescent="0.35">
      <c r="A1544" t="s">
        <v>1562</v>
      </c>
      <c r="B1544" t="s">
        <v>5334</v>
      </c>
      <c r="C1544" t="s">
        <v>5335</v>
      </c>
      <c r="D1544" s="1">
        <v>44820</v>
      </c>
      <c r="E1544">
        <f t="shared" si="172"/>
        <v>18</v>
      </c>
      <c r="F1544" t="s">
        <v>1569</v>
      </c>
      <c r="G1544">
        <v>630</v>
      </c>
      <c r="H1544">
        <f t="shared" si="169"/>
        <v>63</v>
      </c>
      <c r="I1544" t="s">
        <v>7</v>
      </c>
      <c r="J1544" t="s">
        <v>8</v>
      </c>
      <c r="L1544" t="s">
        <v>16</v>
      </c>
      <c r="M1544" t="str">
        <f t="shared" si="170"/>
        <v>F</v>
      </c>
      <c r="N1544" t="s">
        <v>4251</v>
      </c>
      <c r="O1544" t="s">
        <v>4252</v>
      </c>
      <c r="P1544" t="s">
        <v>557</v>
      </c>
      <c r="Q1544">
        <v>3</v>
      </c>
      <c r="R1544">
        <f t="shared" si="173"/>
        <v>2019</v>
      </c>
      <c r="S1544" t="s">
        <v>8</v>
      </c>
      <c r="T1544" t="s">
        <v>8</v>
      </c>
      <c r="U1544" t="s">
        <v>9090</v>
      </c>
      <c r="V1544">
        <f>VLOOKUP(P1544,'PBT Tag Rates'!$B$5:$E$34,4,FALSE)</f>
        <v>0.95971980899999998</v>
      </c>
      <c r="W1544">
        <v>1</v>
      </c>
      <c r="X1544" s="16">
        <f>IFERROR(LOOKUP(H1544,{30,43,48,53,58,63,68,73,78,83,88,93,97},{42,47,52,57,62,67,72,77,82,87,92,99,100}),999)</f>
        <v>67</v>
      </c>
      <c r="Y1544" s="19">
        <f t="shared" si="171"/>
        <v>5.6818181818181825</v>
      </c>
      <c r="Z1544" s="19">
        <f t="shared" si="174"/>
        <v>5.7284090909090919</v>
      </c>
      <c r="AA1544" s="19">
        <f t="shared" si="175"/>
        <v>17.185227272727278</v>
      </c>
      <c r="AB1544" s="19" t="s">
        <v>8887</v>
      </c>
    </row>
    <row r="1545" spans="1:28" x14ac:dyDescent="0.35">
      <c r="A1545" t="s">
        <v>1562</v>
      </c>
      <c r="B1545" t="s">
        <v>5336</v>
      </c>
      <c r="C1545" t="s">
        <v>5337</v>
      </c>
      <c r="D1545" s="1">
        <v>44820</v>
      </c>
      <c r="E1545">
        <f t="shared" si="172"/>
        <v>18</v>
      </c>
      <c r="F1545" t="s">
        <v>1569</v>
      </c>
      <c r="G1545">
        <v>580</v>
      </c>
      <c r="H1545">
        <f t="shared" si="169"/>
        <v>58</v>
      </c>
      <c r="I1545" t="s">
        <v>7</v>
      </c>
      <c r="J1545" t="s">
        <v>8</v>
      </c>
      <c r="L1545" t="s">
        <v>6</v>
      </c>
      <c r="M1545" t="str">
        <f t="shared" si="170"/>
        <v>M</v>
      </c>
      <c r="N1545" t="s">
        <v>2440</v>
      </c>
      <c r="O1545" t="s">
        <v>4899</v>
      </c>
      <c r="P1545" t="s">
        <v>557</v>
      </c>
      <c r="Q1545">
        <v>3</v>
      </c>
      <c r="R1545">
        <f t="shared" si="173"/>
        <v>2019</v>
      </c>
      <c r="S1545" t="s">
        <v>8</v>
      </c>
      <c r="T1545" t="s">
        <v>8</v>
      </c>
      <c r="U1545" t="s">
        <v>9006</v>
      </c>
      <c r="V1545">
        <f>VLOOKUP(P1545,'PBT Tag Rates'!$B$5:$E$34,4,FALSE)</f>
        <v>0.95971980899999998</v>
      </c>
      <c r="W1545">
        <v>1</v>
      </c>
      <c r="X1545" s="16">
        <f>IFERROR(LOOKUP(H1545,{30,43,48,53,58,63,68,73,78,83,88,93,97},{42,47,52,57,62,67,72,77,82,87,92,99,100}),999)</f>
        <v>62</v>
      </c>
      <c r="Y1545" s="19">
        <f t="shared" si="171"/>
        <v>5.6818181818181825</v>
      </c>
      <c r="Z1545" s="19">
        <f t="shared" si="174"/>
        <v>5.7284090909090919</v>
      </c>
      <c r="AA1545" s="19">
        <f t="shared" si="175"/>
        <v>17.185227272727278</v>
      </c>
      <c r="AB1545" s="19" t="s">
        <v>8886</v>
      </c>
    </row>
    <row r="1546" spans="1:28" x14ac:dyDescent="0.35">
      <c r="A1546" t="s">
        <v>1562</v>
      </c>
      <c r="B1546" t="s">
        <v>5338</v>
      </c>
      <c r="C1546" t="s">
        <v>5339</v>
      </c>
      <c r="D1546" s="1">
        <v>44820</v>
      </c>
      <c r="E1546">
        <f t="shared" si="172"/>
        <v>18</v>
      </c>
      <c r="F1546" t="s">
        <v>16</v>
      </c>
      <c r="G1546">
        <v>640</v>
      </c>
      <c r="H1546">
        <f t="shared" si="169"/>
        <v>64</v>
      </c>
      <c r="I1546" t="s">
        <v>7</v>
      </c>
      <c r="J1546" t="s">
        <v>8</v>
      </c>
      <c r="L1546" t="s">
        <v>16</v>
      </c>
      <c r="M1546" t="str">
        <f t="shared" si="170"/>
        <v>F</v>
      </c>
      <c r="N1546" t="s">
        <v>4406</v>
      </c>
      <c r="O1546" t="s">
        <v>5340</v>
      </c>
      <c r="P1546" t="s">
        <v>557</v>
      </c>
      <c r="Q1546">
        <v>3</v>
      </c>
      <c r="R1546">
        <f t="shared" si="173"/>
        <v>2019</v>
      </c>
      <c r="S1546" t="s">
        <v>8</v>
      </c>
      <c r="T1546" t="s">
        <v>8</v>
      </c>
      <c r="U1546" t="s">
        <v>9090</v>
      </c>
      <c r="V1546">
        <f>VLOOKUP(P1546,'PBT Tag Rates'!$B$5:$E$34,4,FALSE)</f>
        <v>0.95971980899999998</v>
      </c>
      <c r="W1546">
        <v>1</v>
      </c>
      <c r="X1546" s="16">
        <f>IFERROR(LOOKUP(H1546,{30,43,48,53,58,63,68,73,78,83,88,93,97},{42,47,52,57,62,67,72,77,82,87,92,99,100}),999)</f>
        <v>67</v>
      </c>
      <c r="Y1546" s="19">
        <f t="shared" si="171"/>
        <v>5.6818181818181825</v>
      </c>
      <c r="Z1546" s="19">
        <f t="shared" si="174"/>
        <v>5.7284090909090919</v>
      </c>
      <c r="AA1546" s="19">
        <f t="shared" si="175"/>
        <v>17.185227272727278</v>
      </c>
      <c r="AB1546" s="19" t="s">
        <v>8887</v>
      </c>
    </row>
    <row r="1547" spans="1:28" x14ac:dyDescent="0.35">
      <c r="A1547" t="s">
        <v>1562</v>
      </c>
      <c r="B1547" t="s">
        <v>5341</v>
      </c>
      <c r="C1547" t="s">
        <v>5342</v>
      </c>
      <c r="D1547" s="1">
        <v>44820</v>
      </c>
      <c r="E1547">
        <f t="shared" si="172"/>
        <v>18</v>
      </c>
      <c r="F1547" t="s">
        <v>16</v>
      </c>
      <c r="G1547">
        <v>800</v>
      </c>
      <c r="H1547">
        <f t="shared" si="169"/>
        <v>80</v>
      </c>
      <c r="I1547" t="s">
        <v>9</v>
      </c>
      <c r="J1547" t="s">
        <v>8</v>
      </c>
      <c r="L1547" t="s">
        <v>16</v>
      </c>
      <c r="M1547" t="str">
        <f t="shared" si="170"/>
        <v>F</v>
      </c>
      <c r="N1547" t="s">
        <v>47</v>
      </c>
      <c r="O1547" t="s">
        <v>5343</v>
      </c>
      <c r="P1547" t="s">
        <v>10</v>
      </c>
      <c r="Q1547">
        <v>5</v>
      </c>
      <c r="R1547">
        <f t="shared" si="173"/>
        <v>2017</v>
      </c>
      <c r="S1547" t="s">
        <v>8</v>
      </c>
      <c r="T1547" t="s">
        <v>8</v>
      </c>
      <c r="U1547" t="s">
        <v>8875</v>
      </c>
      <c r="V1547">
        <f>VLOOKUP(P1547,'PBT Tag Rates'!$B$5:$E$34,4,FALSE)</f>
        <v>0.76170174199999996</v>
      </c>
      <c r="W1547">
        <v>1</v>
      </c>
      <c r="X1547" s="16">
        <f>IFERROR(LOOKUP(H1547,{30,43,48,53,58,63,68,73,78,83,88,93,97},{42,47,52,57,62,67,72,77,82,87,92,99,100}),999)</f>
        <v>82</v>
      </c>
      <c r="Y1547" s="19">
        <f t="shared" si="171"/>
        <v>5.6818181818181825</v>
      </c>
      <c r="Z1547" s="19">
        <f t="shared" si="174"/>
        <v>5.7284090909090919</v>
      </c>
      <c r="AA1547" s="19">
        <f t="shared" si="175"/>
        <v>17.185227272727278</v>
      </c>
      <c r="AB1547" s="19" t="s">
        <v>8886</v>
      </c>
    </row>
    <row r="1548" spans="1:28" x14ac:dyDescent="0.35">
      <c r="A1548" t="s">
        <v>1562</v>
      </c>
      <c r="B1548" t="s">
        <v>5344</v>
      </c>
      <c r="C1548" t="s">
        <v>5345</v>
      </c>
      <c r="D1548" s="1">
        <v>44820</v>
      </c>
      <c r="E1548">
        <f t="shared" si="172"/>
        <v>18</v>
      </c>
      <c r="F1548" t="s">
        <v>1569</v>
      </c>
      <c r="G1548">
        <v>650</v>
      </c>
      <c r="H1548">
        <f t="shared" si="169"/>
        <v>65</v>
      </c>
      <c r="I1548" t="s">
        <v>9</v>
      </c>
      <c r="J1548">
        <v>1</v>
      </c>
      <c r="L1548" t="s">
        <v>6</v>
      </c>
      <c r="M1548" t="str">
        <f t="shared" si="170"/>
        <v>M</v>
      </c>
      <c r="N1548" t="s">
        <v>502</v>
      </c>
      <c r="O1548" t="s">
        <v>521</v>
      </c>
      <c r="P1548" t="s">
        <v>19</v>
      </c>
      <c r="Q1548">
        <v>4</v>
      </c>
      <c r="R1548">
        <f t="shared" si="173"/>
        <v>2018</v>
      </c>
      <c r="S1548" t="s">
        <v>8</v>
      </c>
      <c r="T1548" t="s">
        <v>8</v>
      </c>
      <c r="U1548" t="s">
        <v>9007</v>
      </c>
      <c r="V1548">
        <f>VLOOKUP(P1548,'PBT Tag Rates'!$B$5:$E$34,4,FALSE)</f>
        <v>0.80551598400000002</v>
      </c>
      <c r="W1548">
        <v>1</v>
      </c>
      <c r="X1548" s="16">
        <f>IFERROR(LOOKUP(H1548,{30,43,48,53,58,63,68,73,78,83,88,93,97},{42,47,52,57,62,67,72,77,82,87,92,99,100}),999)</f>
        <v>67</v>
      </c>
      <c r="Y1548" s="19">
        <f t="shared" si="171"/>
        <v>5.6818181818181825</v>
      </c>
      <c r="Z1548" s="19">
        <f t="shared" si="174"/>
        <v>5.7284090909090919</v>
      </c>
      <c r="AA1548" s="19">
        <f t="shared" si="175"/>
        <v>17.185227272727278</v>
      </c>
      <c r="AB1548" s="19" t="s">
        <v>8886</v>
      </c>
    </row>
    <row r="1549" spans="1:28" x14ac:dyDescent="0.35">
      <c r="A1549" t="s">
        <v>1562</v>
      </c>
      <c r="B1549" t="s">
        <v>5346</v>
      </c>
      <c r="C1549" t="s">
        <v>5347</v>
      </c>
      <c r="D1549" s="1">
        <v>44820</v>
      </c>
      <c r="E1549">
        <f t="shared" si="172"/>
        <v>18</v>
      </c>
      <c r="F1549" t="s">
        <v>1569</v>
      </c>
      <c r="G1549">
        <v>690</v>
      </c>
      <c r="H1549">
        <f t="shared" si="169"/>
        <v>69</v>
      </c>
      <c r="I1549" t="s">
        <v>7</v>
      </c>
      <c r="J1549" t="s">
        <v>8</v>
      </c>
      <c r="L1549" t="s">
        <v>6</v>
      </c>
      <c r="M1549" t="str">
        <f t="shared" si="170"/>
        <v>M</v>
      </c>
      <c r="N1549" t="s">
        <v>1094</v>
      </c>
      <c r="O1549" t="s">
        <v>1095</v>
      </c>
      <c r="P1549" t="s">
        <v>557</v>
      </c>
      <c r="Q1549">
        <v>3</v>
      </c>
      <c r="R1549">
        <f t="shared" si="173"/>
        <v>2019</v>
      </c>
      <c r="S1549" t="s">
        <v>8</v>
      </c>
      <c r="T1549" t="s">
        <v>8</v>
      </c>
      <c r="U1549" t="s">
        <v>9090</v>
      </c>
      <c r="V1549">
        <f>VLOOKUP(P1549,'PBT Tag Rates'!$B$5:$E$34,4,FALSE)</f>
        <v>0.95971980899999998</v>
      </c>
      <c r="W1549">
        <v>1</v>
      </c>
      <c r="X1549" s="16">
        <f>IFERROR(LOOKUP(H1549,{30,43,48,53,58,63,68,73,78,83,88,93,97},{42,47,52,57,62,67,72,77,82,87,92,99,100}),999)</f>
        <v>72</v>
      </c>
      <c r="Y1549" s="19">
        <f t="shared" si="171"/>
        <v>5.6818181818181825</v>
      </c>
      <c r="Z1549" s="19">
        <f t="shared" si="174"/>
        <v>5.7284090909090919</v>
      </c>
      <c r="AA1549" s="19">
        <f t="shared" si="175"/>
        <v>17.185227272727278</v>
      </c>
      <c r="AB1549" s="19" t="s">
        <v>8887</v>
      </c>
    </row>
    <row r="1550" spans="1:28" x14ac:dyDescent="0.35">
      <c r="A1550" t="s">
        <v>1562</v>
      </c>
      <c r="B1550" t="s">
        <v>5348</v>
      </c>
      <c r="C1550" t="s">
        <v>5349</v>
      </c>
      <c r="D1550" s="1">
        <v>44820</v>
      </c>
      <c r="E1550">
        <f t="shared" si="172"/>
        <v>18</v>
      </c>
      <c r="F1550" t="s">
        <v>1569</v>
      </c>
      <c r="G1550">
        <v>620</v>
      </c>
      <c r="H1550">
        <f t="shared" si="169"/>
        <v>62</v>
      </c>
      <c r="I1550" t="s">
        <v>7</v>
      </c>
      <c r="J1550" t="s">
        <v>8</v>
      </c>
      <c r="L1550" t="s">
        <v>6</v>
      </c>
      <c r="M1550" t="str">
        <f t="shared" si="170"/>
        <v>M</v>
      </c>
      <c r="N1550" t="s">
        <v>5350</v>
      </c>
      <c r="O1550" t="s">
        <v>5351</v>
      </c>
      <c r="P1550" t="s">
        <v>557</v>
      </c>
      <c r="Q1550">
        <v>3</v>
      </c>
      <c r="R1550">
        <f t="shared" si="173"/>
        <v>2019</v>
      </c>
      <c r="S1550" t="s">
        <v>8</v>
      </c>
      <c r="T1550" t="s">
        <v>8</v>
      </c>
      <c r="U1550" t="s">
        <v>9086</v>
      </c>
      <c r="V1550">
        <f>VLOOKUP(P1550,'PBT Tag Rates'!$B$5:$E$34,4,FALSE)</f>
        <v>0.95971980899999998</v>
      </c>
      <c r="W1550">
        <v>1</v>
      </c>
      <c r="X1550" s="16">
        <f>IFERROR(LOOKUP(H1550,{30,43,48,53,58,63,68,73,78,83,88,93,97},{42,47,52,57,62,67,72,77,82,87,92,99,100}),999)</f>
        <v>62</v>
      </c>
      <c r="Y1550" s="19">
        <f t="shared" si="171"/>
        <v>5.6818181818181825</v>
      </c>
      <c r="Z1550" s="19">
        <f t="shared" si="174"/>
        <v>5.7284090909090919</v>
      </c>
      <c r="AA1550" s="19">
        <f t="shared" si="175"/>
        <v>17.185227272727278</v>
      </c>
      <c r="AB1550" s="19" t="s">
        <v>8887</v>
      </c>
    </row>
    <row r="1551" spans="1:28" x14ac:dyDescent="0.35">
      <c r="A1551" t="s">
        <v>1562</v>
      </c>
      <c r="B1551" t="s">
        <v>5352</v>
      </c>
      <c r="C1551" t="s">
        <v>5353</v>
      </c>
      <c r="D1551" s="1">
        <v>44820</v>
      </c>
      <c r="E1551">
        <f t="shared" si="172"/>
        <v>18</v>
      </c>
      <c r="F1551" t="s">
        <v>16</v>
      </c>
      <c r="G1551">
        <v>610</v>
      </c>
      <c r="H1551">
        <f t="shared" si="169"/>
        <v>61</v>
      </c>
      <c r="I1551" t="s">
        <v>7</v>
      </c>
      <c r="J1551" t="s">
        <v>8</v>
      </c>
      <c r="L1551" t="s">
        <v>16</v>
      </c>
      <c r="M1551" t="str">
        <f t="shared" si="170"/>
        <v>F</v>
      </c>
      <c r="N1551" t="s">
        <v>773</v>
      </c>
      <c r="O1551" t="s">
        <v>1267</v>
      </c>
      <c r="P1551" t="s">
        <v>557</v>
      </c>
      <c r="Q1551">
        <v>3</v>
      </c>
      <c r="R1551">
        <f t="shared" si="173"/>
        <v>2019</v>
      </c>
      <c r="S1551" t="s">
        <v>8</v>
      </c>
      <c r="T1551" t="s">
        <v>8</v>
      </c>
      <c r="U1551" t="s">
        <v>9086</v>
      </c>
      <c r="V1551">
        <f>VLOOKUP(P1551,'PBT Tag Rates'!$B$5:$E$34,4,FALSE)</f>
        <v>0.95971980899999998</v>
      </c>
      <c r="W1551">
        <v>1</v>
      </c>
      <c r="X1551" s="16">
        <f>IFERROR(LOOKUP(H1551,{30,43,48,53,58,63,68,73,78,83,88,93,97},{42,47,52,57,62,67,72,77,82,87,92,99,100}),999)</f>
        <v>62</v>
      </c>
      <c r="Y1551" s="19">
        <f t="shared" si="171"/>
        <v>5.6818181818181825</v>
      </c>
      <c r="Z1551" s="19">
        <f t="shared" si="174"/>
        <v>5.7284090909090919</v>
      </c>
      <c r="AA1551" s="19">
        <f t="shared" si="175"/>
        <v>17.185227272727278</v>
      </c>
      <c r="AB1551" s="19" t="s">
        <v>8887</v>
      </c>
    </row>
    <row r="1552" spans="1:28" x14ac:dyDescent="0.35">
      <c r="A1552" t="s">
        <v>1562</v>
      </c>
      <c r="B1552" t="s">
        <v>5354</v>
      </c>
      <c r="C1552" t="s">
        <v>5355</v>
      </c>
      <c r="D1552" s="1">
        <v>44820</v>
      </c>
      <c r="E1552">
        <f t="shared" si="172"/>
        <v>18</v>
      </c>
      <c r="F1552" t="s">
        <v>1569</v>
      </c>
      <c r="G1552">
        <v>520</v>
      </c>
      <c r="H1552">
        <f t="shared" si="169"/>
        <v>52</v>
      </c>
      <c r="I1552" t="s">
        <v>9</v>
      </c>
      <c r="J1552">
        <v>1</v>
      </c>
      <c r="L1552" t="s">
        <v>6</v>
      </c>
      <c r="M1552" t="str">
        <f t="shared" si="170"/>
        <v>M</v>
      </c>
      <c r="N1552" t="s">
        <v>3405</v>
      </c>
      <c r="O1552" t="s">
        <v>3406</v>
      </c>
      <c r="P1552" t="s">
        <v>557</v>
      </c>
      <c r="Q1552">
        <v>3</v>
      </c>
      <c r="R1552">
        <f t="shared" si="173"/>
        <v>2019</v>
      </c>
      <c r="S1552" t="s">
        <v>8</v>
      </c>
      <c r="T1552" t="s">
        <v>8</v>
      </c>
      <c r="U1552" t="s">
        <v>9090</v>
      </c>
      <c r="V1552">
        <f>VLOOKUP(P1552,'PBT Tag Rates'!$B$5:$E$34,4,FALSE)</f>
        <v>0.95971980899999998</v>
      </c>
      <c r="W1552">
        <v>1</v>
      </c>
      <c r="X1552" s="16">
        <f>IFERROR(LOOKUP(H1552,{30,43,48,53,58,63,68,73,78,83,88,93,97},{42,47,52,57,62,67,72,77,82,87,92,99,100}),999)</f>
        <v>52</v>
      </c>
      <c r="Y1552" s="19">
        <f t="shared" si="171"/>
        <v>5.6818181818181825</v>
      </c>
      <c r="Z1552" s="19">
        <f t="shared" si="174"/>
        <v>5.7284090909090919</v>
      </c>
      <c r="AA1552" s="19">
        <f t="shared" si="175"/>
        <v>17.185227272727278</v>
      </c>
      <c r="AB1552" s="19" t="s">
        <v>8887</v>
      </c>
    </row>
    <row r="1553" spans="1:28" x14ac:dyDescent="0.35">
      <c r="A1553" t="s">
        <v>1562</v>
      </c>
      <c r="B1553" t="s">
        <v>5356</v>
      </c>
      <c r="C1553" t="s">
        <v>5357</v>
      </c>
      <c r="D1553" s="1">
        <v>44820</v>
      </c>
      <c r="E1553">
        <f t="shared" si="172"/>
        <v>18</v>
      </c>
      <c r="F1553" t="s">
        <v>1569</v>
      </c>
      <c r="G1553">
        <v>700</v>
      </c>
      <c r="H1553">
        <f t="shared" si="169"/>
        <v>70</v>
      </c>
      <c r="I1553" t="s">
        <v>7</v>
      </c>
      <c r="J1553" t="s">
        <v>8</v>
      </c>
      <c r="L1553" t="s">
        <v>6</v>
      </c>
      <c r="M1553" t="str">
        <f t="shared" si="170"/>
        <v>M</v>
      </c>
      <c r="N1553" t="s">
        <v>8</v>
      </c>
      <c r="O1553" t="s">
        <v>8</v>
      </c>
      <c r="P1553" t="s">
        <v>11</v>
      </c>
      <c r="Q1553" t="s">
        <v>8</v>
      </c>
      <c r="R1553" t="str">
        <f t="shared" si="173"/>
        <v>U</v>
      </c>
      <c r="S1553" t="s">
        <v>12</v>
      </c>
      <c r="T1553">
        <v>1</v>
      </c>
      <c r="U1553" t="s">
        <v>11</v>
      </c>
      <c r="V1553" t="e">
        <f>VLOOKUP(P1553,'PBT Tag Rates'!$B$5:$E$34,4,FALSE)</f>
        <v>#N/A</v>
      </c>
      <c r="W1553">
        <v>1</v>
      </c>
      <c r="X1553" s="16">
        <f>IFERROR(LOOKUP(H1553,{30,43,48,53,58,63,68,73,78,83,88,93,97},{42,47,52,57,62,67,72,77,82,87,92,99,100}),999)</f>
        <v>72</v>
      </c>
      <c r="Y1553" s="19">
        <f t="shared" si="171"/>
        <v>5.6818181818181825</v>
      </c>
      <c r="Z1553" s="19">
        <f t="shared" si="174"/>
        <v>5.7284090909090919</v>
      </c>
      <c r="AA1553" s="19">
        <f t="shared" si="175"/>
        <v>17.185227272727278</v>
      </c>
      <c r="AB1553" s="19" t="s">
        <v>8887</v>
      </c>
    </row>
    <row r="1554" spans="1:28" x14ac:dyDescent="0.35">
      <c r="A1554" t="s">
        <v>1562</v>
      </c>
      <c r="B1554" t="s">
        <v>5358</v>
      </c>
      <c r="C1554" t="s">
        <v>5359</v>
      </c>
      <c r="D1554" s="1">
        <v>44820</v>
      </c>
      <c r="E1554">
        <f t="shared" si="172"/>
        <v>18</v>
      </c>
      <c r="F1554" t="s">
        <v>16</v>
      </c>
      <c r="G1554">
        <v>750</v>
      </c>
      <c r="H1554">
        <f t="shared" si="169"/>
        <v>75</v>
      </c>
      <c r="I1554" t="s">
        <v>7</v>
      </c>
      <c r="J1554" t="s">
        <v>8</v>
      </c>
      <c r="L1554" t="s">
        <v>16</v>
      </c>
      <c r="M1554" t="str">
        <f t="shared" si="170"/>
        <v>F</v>
      </c>
      <c r="N1554" t="s">
        <v>2678</v>
      </c>
      <c r="O1554" t="s">
        <v>2679</v>
      </c>
      <c r="P1554" t="s">
        <v>19</v>
      </c>
      <c r="Q1554">
        <v>4</v>
      </c>
      <c r="R1554">
        <f t="shared" si="173"/>
        <v>2018</v>
      </c>
      <c r="S1554" t="s">
        <v>8</v>
      </c>
      <c r="T1554" t="s">
        <v>8</v>
      </c>
      <c r="U1554" t="s">
        <v>8875</v>
      </c>
      <c r="V1554">
        <f>VLOOKUP(P1554,'PBT Tag Rates'!$B$5:$E$34,4,FALSE)</f>
        <v>0.80551598400000002</v>
      </c>
      <c r="W1554">
        <v>1</v>
      </c>
      <c r="X1554" s="16">
        <f>IFERROR(LOOKUP(H1554,{30,43,48,53,58,63,68,73,78,83,88,93,97},{42,47,52,57,62,67,72,77,82,87,92,99,100}),999)</f>
        <v>77</v>
      </c>
      <c r="Y1554" s="19">
        <f t="shared" si="171"/>
        <v>5.6818181818181825</v>
      </c>
      <c r="Z1554" s="19">
        <f t="shared" si="174"/>
        <v>5.7284090909090919</v>
      </c>
      <c r="AA1554" s="19">
        <f t="shared" si="175"/>
        <v>17.185227272727278</v>
      </c>
      <c r="AB1554" s="19" t="s">
        <v>8886</v>
      </c>
    </row>
    <row r="1555" spans="1:28" x14ac:dyDescent="0.35">
      <c r="A1555" t="s">
        <v>1562</v>
      </c>
      <c r="B1555" t="s">
        <v>5360</v>
      </c>
      <c r="C1555" t="s">
        <v>5361</v>
      </c>
      <c r="D1555" s="1">
        <v>44820</v>
      </c>
      <c r="E1555">
        <f t="shared" si="172"/>
        <v>18</v>
      </c>
      <c r="F1555" t="s">
        <v>1569</v>
      </c>
      <c r="G1555">
        <v>560</v>
      </c>
      <c r="H1555">
        <f t="shared" si="169"/>
        <v>56</v>
      </c>
      <c r="I1555" t="s">
        <v>7</v>
      </c>
      <c r="J1555" t="s">
        <v>8</v>
      </c>
      <c r="L1555" t="s">
        <v>6</v>
      </c>
      <c r="M1555" t="str">
        <f t="shared" si="170"/>
        <v>M</v>
      </c>
      <c r="N1555" t="s">
        <v>3715</v>
      </c>
      <c r="O1555" t="s">
        <v>3716</v>
      </c>
      <c r="P1555" t="s">
        <v>557</v>
      </c>
      <c r="Q1555">
        <v>3</v>
      </c>
      <c r="R1555">
        <f t="shared" si="173"/>
        <v>2019</v>
      </c>
      <c r="S1555" t="s">
        <v>8</v>
      </c>
      <c r="T1555" t="s">
        <v>8</v>
      </c>
      <c r="U1555" t="s">
        <v>9090</v>
      </c>
      <c r="V1555">
        <f>VLOOKUP(P1555,'PBT Tag Rates'!$B$5:$E$34,4,FALSE)</f>
        <v>0.95971980899999998</v>
      </c>
      <c r="W1555">
        <v>1</v>
      </c>
      <c r="X1555" s="16">
        <f>IFERROR(LOOKUP(H1555,{30,43,48,53,58,63,68,73,78,83,88,93,97},{42,47,52,57,62,67,72,77,82,87,92,99,100}),999)</f>
        <v>57</v>
      </c>
      <c r="Y1555" s="19">
        <f t="shared" si="171"/>
        <v>5.6818181818181825</v>
      </c>
      <c r="Z1555" s="19">
        <f t="shared" si="174"/>
        <v>5.7284090909090919</v>
      </c>
      <c r="AA1555" s="19">
        <f t="shared" si="175"/>
        <v>17.185227272727278</v>
      </c>
      <c r="AB1555" s="19" t="s">
        <v>8887</v>
      </c>
    </row>
    <row r="1556" spans="1:28" x14ac:dyDescent="0.35">
      <c r="A1556" t="s">
        <v>1562</v>
      </c>
      <c r="B1556" t="s">
        <v>5362</v>
      </c>
      <c r="C1556" t="s">
        <v>5363</v>
      </c>
      <c r="D1556" s="1">
        <v>44820</v>
      </c>
      <c r="E1556">
        <f t="shared" si="172"/>
        <v>18</v>
      </c>
      <c r="F1556" t="s">
        <v>16</v>
      </c>
      <c r="G1556">
        <v>730</v>
      </c>
      <c r="H1556">
        <f t="shared" si="169"/>
        <v>73</v>
      </c>
      <c r="I1556" t="s">
        <v>9</v>
      </c>
      <c r="J1556">
        <v>1</v>
      </c>
      <c r="L1556" t="s">
        <v>16</v>
      </c>
      <c r="M1556" t="str">
        <f t="shared" si="170"/>
        <v>F</v>
      </c>
      <c r="N1556" t="s">
        <v>388</v>
      </c>
      <c r="O1556" t="s">
        <v>1540</v>
      </c>
      <c r="P1556" t="s">
        <v>19</v>
      </c>
      <c r="Q1556">
        <v>4</v>
      </c>
      <c r="R1556">
        <f t="shared" si="173"/>
        <v>2018</v>
      </c>
      <c r="S1556" t="s">
        <v>8</v>
      </c>
      <c r="T1556" t="s">
        <v>8</v>
      </c>
      <c r="U1556" t="s">
        <v>9089</v>
      </c>
      <c r="V1556">
        <f>VLOOKUP(P1556,'PBT Tag Rates'!$B$5:$E$34,4,FALSE)</f>
        <v>0.80551598400000002</v>
      </c>
      <c r="W1556">
        <v>1</v>
      </c>
      <c r="X1556" s="16">
        <f>IFERROR(LOOKUP(H1556,{30,43,48,53,58,63,68,73,78,83,88,93,97},{42,47,52,57,62,67,72,77,82,87,92,99,100}),999)</f>
        <v>77</v>
      </c>
      <c r="Y1556" s="19">
        <f t="shared" si="171"/>
        <v>5.6818181818181825</v>
      </c>
      <c r="Z1556" s="19">
        <f t="shared" si="174"/>
        <v>5.7284090909090919</v>
      </c>
      <c r="AA1556" s="19">
        <f t="shared" si="175"/>
        <v>17.185227272727278</v>
      </c>
      <c r="AB1556" s="19" t="s">
        <v>8887</v>
      </c>
    </row>
    <row r="1557" spans="1:28" x14ac:dyDescent="0.35">
      <c r="A1557" t="s">
        <v>1562</v>
      </c>
      <c r="B1557" t="s">
        <v>5364</v>
      </c>
      <c r="C1557" t="s">
        <v>5365</v>
      </c>
      <c r="D1557" s="1">
        <v>44820</v>
      </c>
      <c r="E1557">
        <f t="shared" si="172"/>
        <v>18</v>
      </c>
      <c r="F1557" t="s">
        <v>16</v>
      </c>
      <c r="G1557">
        <v>710</v>
      </c>
      <c r="H1557">
        <f t="shared" si="169"/>
        <v>71</v>
      </c>
      <c r="I1557" t="s">
        <v>9</v>
      </c>
      <c r="J1557">
        <v>1</v>
      </c>
      <c r="L1557" t="s">
        <v>16</v>
      </c>
      <c r="M1557" t="str">
        <f t="shared" si="170"/>
        <v>F</v>
      </c>
      <c r="N1557" t="s">
        <v>1146</v>
      </c>
      <c r="O1557" t="s">
        <v>1147</v>
      </c>
      <c r="P1557" t="s">
        <v>15</v>
      </c>
      <c r="Q1557">
        <v>4</v>
      </c>
      <c r="R1557">
        <f t="shared" si="173"/>
        <v>2018</v>
      </c>
      <c r="S1557" t="s">
        <v>8</v>
      </c>
      <c r="T1557" t="s">
        <v>8</v>
      </c>
      <c r="U1557" t="s">
        <v>8976</v>
      </c>
      <c r="V1557">
        <f>VLOOKUP(P1557,'PBT Tag Rates'!$B$5:$E$34,4,FALSE)</f>
        <v>0.96828396500000002</v>
      </c>
      <c r="W1557">
        <v>1</v>
      </c>
      <c r="X1557" s="16">
        <f>IFERROR(LOOKUP(H1557,{30,43,48,53,58,63,68,73,78,83,88,93,97},{42,47,52,57,62,67,72,77,82,87,92,99,100}),999)</f>
        <v>72</v>
      </c>
      <c r="Y1557" s="19">
        <f t="shared" si="171"/>
        <v>5.6818181818181825</v>
      </c>
      <c r="Z1557" s="19">
        <f t="shared" si="174"/>
        <v>5.7284090909090919</v>
      </c>
      <c r="AA1557" s="19">
        <f t="shared" si="175"/>
        <v>17.185227272727278</v>
      </c>
      <c r="AB1557" s="19" t="s">
        <v>8887</v>
      </c>
    </row>
    <row r="1558" spans="1:28" x14ac:dyDescent="0.35">
      <c r="A1558" t="s">
        <v>1562</v>
      </c>
      <c r="B1558" t="s">
        <v>5366</v>
      </c>
      <c r="C1558" t="s">
        <v>5367</v>
      </c>
      <c r="D1558" s="1">
        <v>44820</v>
      </c>
      <c r="E1558">
        <f t="shared" si="172"/>
        <v>18</v>
      </c>
      <c r="F1558" t="s">
        <v>1569</v>
      </c>
      <c r="G1558">
        <v>560</v>
      </c>
      <c r="H1558">
        <f t="shared" si="169"/>
        <v>56</v>
      </c>
      <c r="I1558" t="s">
        <v>7</v>
      </c>
      <c r="J1558" t="s">
        <v>8</v>
      </c>
      <c r="L1558" t="s">
        <v>6</v>
      </c>
      <c r="M1558" t="str">
        <f t="shared" si="170"/>
        <v>M</v>
      </c>
      <c r="N1558" t="s">
        <v>8</v>
      </c>
      <c r="O1558" t="s">
        <v>8</v>
      </c>
      <c r="P1558" t="s">
        <v>11</v>
      </c>
      <c r="Q1558" t="s">
        <v>8</v>
      </c>
      <c r="R1558" t="str">
        <f t="shared" si="173"/>
        <v>U</v>
      </c>
      <c r="S1558" t="s">
        <v>12</v>
      </c>
      <c r="T1558">
        <v>1</v>
      </c>
      <c r="U1558" t="s">
        <v>11</v>
      </c>
      <c r="V1558" t="e">
        <f>VLOOKUP(P1558,'PBT Tag Rates'!$B$5:$E$34,4,FALSE)</f>
        <v>#N/A</v>
      </c>
      <c r="W1558">
        <v>1</v>
      </c>
      <c r="X1558" s="16">
        <f>IFERROR(LOOKUP(H1558,{30,43,48,53,58,63,68,73,78,83,88,93,97},{42,47,52,57,62,67,72,77,82,87,92,99,100}),999)</f>
        <v>57</v>
      </c>
      <c r="Y1558" s="19">
        <f t="shared" si="171"/>
        <v>5.6818181818181825</v>
      </c>
      <c r="Z1558" s="19">
        <f t="shared" si="174"/>
        <v>5.7284090909090919</v>
      </c>
      <c r="AA1558" s="19">
        <f t="shared" si="175"/>
        <v>17.185227272727278</v>
      </c>
      <c r="AB1558" s="19" t="s">
        <v>8887</v>
      </c>
    </row>
    <row r="1559" spans="1:28" x14ac:dyDescent="0.35">
      <c r="A1559" t="s">
        <v>1562</v>
      </c>
      <c r="B1559" t="s">
        <v>5368</v>
      </c>
      <c r="C1559" t="s">
        <v>5369</v>
      </c>
      <c r="D1559" s="1">
        <v>44820</v>
      </c>
      <c r="E1559">
        <f t="shared" si="172"/>
        <v>18</v>
      </c>
      <c r="F1559" t="s">
        <v>1569</v>
      </c>
      <c r="G1559">
        <v>580</v>
      </c>
      <c r="H1559">
        <f t="shared" si="169"/>
        <v>58</v>
      </c>
      <c r="I1559" t="s">
        <v>9</v>
      </c>
      <c r="J1559" t="s">
        <v>8</v>
      </c>
      <c r="L1559" t="s">
        <v>6</v>
      </c>
      <c r="M1559" t="str">
        <f t="shared" si="170"/>
        <v>M</v>
      </c>
      <c r="N1559" t="s">
        <v>1100</v>
      </c>
      <c r="O1559" t="s">
        <v>1101</v>
      </c>
      <c r="P1559" t="s">
        <v>557</v>
      </c>
      <c r="Q1559">
        <v>3</v>
      </c>
      <c r="R1559">
        <f t="shared" si="173"/>
        <v>2019</v>
      </c>
      <c r="S1559" t="s">
        <v>8</v>
      </c>
      <c r="T1559" t="s">
        <v>8</v>
      </c>
      <c r="U1559" t="s">
        <v>9090</v>
      </c>
      <c r="V1559">
        <f>VLOOKUP(P1559,'PBT Tag Rates'!$B$5:$E$34,4,FALSE)</f>
        <v>0.95971980899999998</v>
      </c>
      <c r="W1559">
        <v>1</v>
      </c>
      <c r="X1559" s="16">
        <f>IFERROR(LOOKUP(H1559,{30,43,48,53,58,63,68,73,78,83,88,93,97},{42,47,52,57,62,67,72,77,82,87,92,99,100}),999)</f>
        <v>62</v>
      </c>
      <c r="Y1559" s="19">
        <f t="shared" si="171"/>
        <v>5.6818181818181825</v>
      </c>
      <c r="Z1559" s="19">
        <f t="shared" si="174"/>
        <v>5.7284090909090919</v>
      </c>
      <c r="AA1559" s="19">
        <f t="shared" si="175"/>
        <v>17.185227272727278</v>
      </c>
      <c r="AB1559" s="19" t="s">
        <v>8887</v>
      </c>
    </row>
    <row r="1560" spans="1:28" x14ac:dyDescent="0.35">
      <c r="A1560" t="s">
        <v>1562</v>
      </c>
      <c r="B1560" t="s">
        <v>5370</v>
      </c>
      <c r="C1560" t="s">
        <v>5371</v>
      </c>
      <c r="D1560" s="1">
        <v>44820</v>
      </c>
      <c r="E1560">
        <f t="shared" si="172"/>
        <v>18</v>
      </c>
      <c r="F1560" t="s">
        <v>16</v>
      </c>
      <c r="G1560">
        <v>780</v>
      </c>
      <c r="H1560">
        <f t="shared" si="169"/>
        <v>78</v>
      </c>
      <c r="I1560" t="s">
        <v>7</v>
      </c>
      <c r="J1560" t="s">
        <v>8</v>
      </c>
      <c r="L1560" t="s">
        <v>16</v>
      </c>
      <c r="M1560" t="str">
        <f t="shared" si="170"/>
        <v>F</v>
      </c>
      <c r="N1560" t="s">
        <v>8</v>
      </c>
      <c r="O1560" t="s">
        <v>8</v>
      </c>
      <c r="P1560" t="s">
        <v>11</v>
      </c>
      <c r="Q1560" t="s">
        <v>8</v>
      </c>
      <c r="R1560" t="str">
        <f t="shared" si="173"/>
        <v>U</v>
      </c>
      <c r="S1560" t="s">
        <v>12</v>
      </c>
      <c r="T1560">
        <v>1</v>
      </c>
      <c r="U1560" t="s">
        <v>11</v>
      </c>
      <c r="V1560" t="e">
        <f>VLOOKUP(P1560,'PBT Tag Rates'!$B$5:$E$34,4,FALSE)</f>
        <v>#N/A</v>
      </c>
      <c r="W1560">
        <v>1</v>
      </c>
      <c r="X1560" s="16">
        <f>IFERROR(LOOKUP(H1560,{30,43,48,53,58,63,68,73,78,83,88,93,97},{42,47,52,57,62,67,72,77,82,87,92,99,100}),999)</f>
        <v>82</v>
      </c>
      <c r="Y1560" s="19">
        <f t="shared" si="171"/>
        <v>5.6818181818181825</v>
      </c>
      <c r="Z1560" s="19">
        <f t="shared" si="174"/>
        <v>5.7284090909090919</v>
      </c>
      <c r="AA1560" s="19">
        <f t="shared" si="175"/>
        <v>17.185227272727278</v>
      </c>
      <c r="AB1560" s="19" t="s">
        <v>8887</v>
      </c>
    </row>
    <row r="1561" spans="1:28" x14ac:dyDescent="0.35">
      <c r="A1561" t="s">
        <v>1562</v>
      </c>
      <c r="B1561" t="s">
        <v>5372</v>
      </c>
      <c r="C1561" t="s">
        <v>5373</v>
      </c>
      <c r="D1561" s="1">
        <v>44820</v>
      </c>
      <c r="E1561">
        <f t="shared" si="172"/>
        <v>18</v>
      </c>
      <c r="F1561" t="s">
        <v>1569</v>
      </c>
      <c r="G1561">
        <v>590</v>
      </c>
      <c r="H1561">
        <f t="shared" si="169"/>
        <v>59</v>
      </c>
      <c r="I1561" t="s">
        <v>7</v>
      </c>
      <c r="J1561" t="s">
        <v>8</v>
      </c>
      <c r="L1561" t="s">
        <v>6</v>
      </c>
      <c r="M1561" t="str">
        <f t="shared" si="170"/>
        <v>M</v>
      </c>
      <c r="N1561" t="s">
        <v>3460</v>
      </c>
      <c r="O1561" t="s">
        <v>3461</v>
      </c>
      <c r="P1561" t="s">
        <v>557</v>
      </c>
      <c r="Q1561">
        <v>3</v>
      </c>
      <c r="R1561">
        <f t="shared" si="173"/>
        <v>2019</v>
      </c>
      <c r="S1561" t="s">
        <v>8</v>
      </c>
      <c r="T1561" t="s">
        <v>8</v>
      </c>
      <c r="U1561" t="s">
        <v>9086</v>
      </c>
      <c r="V1561">
        <f>VLOOKUP(P1561,'PBT Tag Rates'!$B$5:$E$34,4,FALSE)</f>
        <v>0.95971980899999998</v>
      </c>
      <c r="W1561">
        <v>1</v>
      </c>
      <c r="X1561" s="16">
        <f>IFERROR(LOOKUP(H1561,{30,43,48,53,58,63,68,73,78,83,88,93,97},{42,47,52,57,62,67,72,77,82,87,92,99,100}),999)</f>
        <v>62</v>
      </c>
      <c r="Y1561" s="19">
        <f t="shared" si="171"/>
        <v>5.6818181818181825</v>
      </c>
      <c r="Z1561" s="19">
        <f t="shared" si="174"/>
        <v>5.7284090909090919</v>
      </c>
      <c r="AA1561" s="19">
        <f t="shared" si="175"/>
        <v>17.185227272727278</v>
      </c>
      <c r="AB1561" s="19" t="s">
        <v>8887</v>
      </c>
    </row>
    <row r="1562" spans="1:28" x14ac:dyDescent="0.35">
      <c r="A1562" t="s">
        <v>1562</v>
      </c>
      <c r="B1562" t="s">
        <v>5374</v>
      </c>
      <c r="C1562" t="s">
        <v>5375</v>
      </c>
      <c r="D1562" s="1">
        <v>44820</v>
      </c>
      <c r="E1562">
        <f t="shared" si="172"/>
        <v>18</v>
      </c>
      <c r="F1562" t="s">
        <v>16</v>
      </c>
      <c r="G1562">
        <v>720</v>
      </c>
      <c r="H1562">
        <f t="shared" si="169"/>
        <v>72</v>
      </c>
      <c r="I1562" t="s">
        <v>9</v>
      </c>
      <c r="J1562">
        <v>1</v>
      </c>
      <c r="L1562" t="s">
        <v>16</v>
      </c>
      <c r="M1562" t="str">
        <f t="shared" si="170"/>
        <v>F</v>
      </c>
      <c r="N1562" t="s">
        <v>967</v>
      </c>
      <c r="O1562" t="s">
        <v>5376</v>
      </c>
      <c r="P1562" t="s">
        <v>19</v>
      </c>
      <c r="Q1562">
        <v>4</v>
      </c>
      <c r="R1562">
        <f t="shared" si="173"/>
        <v>2018</v>
      </c>
      <c r="S1562" t="s">
        <v>8</v>
      </c>
      <c r="T1562" t="s">
        <v>8</v>
      </c>
      <c r="U1562" t="s">
        <v>9088</v>
      </c>
      <c r="V1562">
        <f>VLOOKUP(P1562,'PBT Tag Rates'!$B$5:$E$34,4,FALSE)</f>
        <v>0.80551598400000002</v>
      </c>
      <c r="W1562">
        <v>1</v>
      </c>
      <c r="X1562" s="16">
        <f>IFERROR(LOOKUP(H1562,{30,43,48,53,58,63,68,73,78,83,88,93,97},{42,47,52,57,62,67,72,77,82,87,92,99,100}),999)</f>
        <v>72</v>
      </c>
      <c r="Y1562" s="19">
        <f t="shared" si="171"/>
        <v>5.6818181818181825</v>
      </c>
      <c r="Z1562" s="19">
        <f t="shared" si="174"/>
        <v>5.7284090909090919</v>
      </c>
      <c r="AA1562" s="19">
        <f t="shared" si="175"/>
        <v>17.185227272727278</v>
      </c>
      <c r="AB1562" s="19" t="s">
        <v>8887</v>
      </c>
    </row>
    <row r="1563" spans="1:28" x14ac:dyDescent="0.35">
      <c r="A1563" t="s">
        <v>1562</v>
      </c>
      <c r="B1563" t="s">
        <v>5377</v>
      </c>
      <c r="C1563" t="s">
        <v>5378</v>
      </c>
      <c r="D1563" s="1">
        <v>44820</v>
      </c>
      <c r="E1563">
        <f t="shared" si="172"/>
        <v>18</v>
      </c>
      <c r="F1563" t="s">
        <v>1569</v>
      </c>
      <c r="G1563">
        <v>420</v>
      </c>
      <c r="H1563">
        <f t="shared" si="169"/>
        <v>42</v>
      </c>
      <c r="I1563" t="s">
        <v>7</v>
      </c>
      <c r="J1563" t="s">
        <v>8</v>
      </c>
      <c r="L1563" t="s">
        <v>6</v>
      </c>
      <c r="M1563" t="str">
        <f t="shared" si="170"/>
        <v>M</v>
      </c>
      <c r="N1563" t="s">
        <v>5379</v>
      </c>
      <c r="O1563" t="s">
        <v>5380</v>
      </c>
      <c r="P1563" t="s">
        <v>2035</v>
      </c>
      <c r="Q1563">
        <v>2</v>
      </c>
      <c r="R1563">
        <f t="shared" si="173"/>
        <v>2020</v>
      </c>
      <c r="S1563" t="s">
        <v>8</v>
      </c>
      <c r="T1563" t="s">
        <v>8</v>
      </c>
      <c r="U1563" t="s">
        <v>9084</v>
      </c>
      <c r="V1563">
        <f>VLOOKUP(P1563,'PBT Tag Rates'!$B$5:$E$34,4,FALSE)</f>
        <v>0.98961045999999997</v>
      </c>
      <c r="W1563">
        <v>1</v>
      </c>
      <c r="X1563" s="16">
        <f>IFERROR(LOOKUP(H1563,{30,43,48,53,58,63,68,73,78,83,88,93,97},{42,47,52,57,62,67,72,77,82,87,92,99,100}),999)</f>
        <v>42</v>
      </c>
      <c r="Y1563" s="19">
        <f t="shared" si="171"/>
        <v>5.6818181818181825</v>
      </c>
      <c r="Z1563" s="19">
        <f t="shared" si="174"/>
        <v>5.7284090909090919</v>
      </c>
      <c r="AA1563" s="19">
        <f t="shared" si="175"/>
        <v>17.185227272727278</v>
      </c>
      <c r="AB1563" s="19" t="s">
        <v>8887</v>
      </c>
    </row>
    <row r="1564" spans="1:28" x14ac:dyDescent="0.35">
      <c r="A1564" t="s">
        <v>1562</v>
      </c>
      <c r="B1564" t="s">
        <v>5381</v>
      </c>
      <c r="C1564" t="s">
        <v>5382</v>
      </c>
      <c r="D1564" s="1">
        <v>44820</v>
      </c>
      <c r="E1564">
        <f t="shared" si="172"/>
        <v>18</v>
      </c>
      <c r="F1564" t="s">
        <v>16</v>
      </c>
      <c r="G1564">
        <v>810</v>
      </c>
      <c r="H1564">
        <f t="shared" si="169"/>
        <v>81</v>
      </c>
      <c r="I1564" t="s">
        <v>7</v>
      </c>
      <c r="J1564" t="s">
        <v>8</v>
      </c>
      <c r="L1564" t="s">
        <v>16</v>
      </c>
      <c r="M1564" t="str">
        <f t="shared" si="170"/>
        <v>F</v>
      </c>
      <c r="N1564" t="s">
        <v>8</v>
      </c>
      <c r="O1564" t="s">
        <v>8</v>
      </c>
      <c r="P1564" t="s">
        <v>11</v>
      </c>
      <c r="Q1564" t="s">
        <v>8</v>
      </c>
      <c r="R1564" t="str">
        <f t="shared" si="173"/>
        <v>U</v>
      </c>
      <c r="S1564" t="s">
        <v>12</v>
      </c>
      <c r="T1564">
        <v>1</v>
      </c>
      <c r="U1564" t="s">
        <v>11</v>
      </c>
      <c r="V1564" t="e">
        <f>VLOOKUP(P1564,'PBT Tag Rates'!$B$5:$E$34,4,FALSE)</f>
        <v>#N/A</v>
      </c>
      <c r="W1564">
        <v>1</v>
      </c>
      <c r="X1564" s="16">
        <f>IFERROR(LOOKUP(H1564,{30,43,48,53,58,63,68,73,78,83,88,93,97},{42,47,52,57,62,67,72,77,82,87,92,99,100}),999)</f>
        <v>82</v>
      </c>
      <c r="Y1564" s="19">
        <f t="shared" si="171"/>
        <v>5.6818181818181825</v>
      </c>
      <c r="Z1564" s="19">
        <f t="shared" si="174"/>
        <v>5.7284090909090919</v>
      </c>
      <c r="AA1564" s="19">
        <f t="shared" si="175"/>
        <v>17.185227272727278</v>
      </c>
      <c r="AB1564" s="19" t="s">
        <v>8887</v>
      </c>
    </row>
    <row r="1565" spans="1:28" x14ac:dyDescent="0.35">
      <c r="A1565" t="s">
        <v>1562</v>
      </c>
      <c r="B1565" t="s">
        <v>5383</v>
      </c>
      <c r="C1565" t="s">
        <v>5384</v>
      </c>
      <c r="D1565" s="1">
        <v>44820</v>
      </c>
      <c r="E1565">
        <f t="shared" si="172"/>
        <v>18</v>
      </c>
      <c r="F1565" t="s">
        <v>16</v>
      </c>
      <c r="G1565">
        <v>770</v>
      </c>
      <c r="H1565">
        <f t="shared" si="169"/>
        <v>77</v>
      </c>
      <c r="I1565" t="s">
        <v>7</v>
      </c>
      <c r="J1565" t="s">
        <v>8</v>
      </c>
      <c r="L1565" t="s">
        <v>16</v>
      </c>
      <c r="M1565" t="str">
        <f t="shared" si="170"/>
        <v>F</v>
      </c>
      <c r="N1565" t="s">
        <v>25</v>
      </c>
      <c r="O1565" t="s">
        <v>1117</v>
      </c>
      <c r="P1565" t="s">
        <v>19</v>
      </c>
      <c r="Q1565">
        <v>4</v>
      </c>
      <c r="R1565">
        <f t="shared" si="173"/>
        <v>2018</v>
      </c>
      <c r="S1565" t="s">
        <v>8</v>
      </c>
      <c r="T1565" t="s">
        <v>8</v>
      </c>
      <c r="U1565" t="s">
        <v>9006</v>
      </c>
      <c r="V1565">
        <f>VLOOKUP(P1565,'PBT Tag Rates'!$B$5:$E$34,4,FALSE)</f>
        <v>0.80551598400000002</v>
      </c>
      <c r="W1565">
        <v>1</v>
      </c>
      <c r="X1565" s="16">
        <f>IFERROR(LOOKUP(H1565,{30,43,48,53,58,63,68,73,78,83,88,93,97},{42,47,52,57,62,67,72,77,82,87,92,99,100}),999)</f>
        <v>77</v>
      </c>
      <c r="Y1565" s="19">
        <f t="shared" si="171"/>
        <v>5.6818181818181825</v>
      </c>
      <c r="Z1565" s="19">
        <f t="shared" si="174"/>
        <v>5.7284090909090919</v>
      </c>
      <c r="AA1565" s="19">
        <f t="shared" si="175"/>
        <v>17.185227272727278</v>
      </c>
      <c r="AB1565" s="19" t="s">
        <v>8886</v>
      </c>
    </row>
    <row r="1566" spans="1:28" x14ac:dyDescent="0.35">
      <c r="A1566" t="s">
        <v>1562</v>
      </c>
      <c r="B1566" t="s">
        <v>5385</v>
      </c>
      <c r="C1566" t="s">
        <v>5386</v>
      </c>
      <c r="D1566" s="1">
        <v>44820</v>
      </c>
      <c r="E1566">
        <f t="shared" si="172"/>
        <v>18</v>
      </c>
      <c r="F1566" t="s">
        <v>1569</v>
      </c>
      <c r="G1566">
        <v>610</v>
      </c>
      <c r="H1566">
        <f t="shared" si="169"/>
        <v>61</v>
      </c>
      <c r="I1566" t="s">
        <v>7</v>
      </c>
      <c r="J1566" t="s">
        <v>8</v>
      </c>
      <c r="L1566" t="s">
        <v>6</v>
      </c>
      <c r="M1566" t="str">
        <f t="shared" si="170"/>
        <v>M</v>
      </c>
      <c r="N1566" t="s">
        <v>4008</v>
      </c>
      <c r="O1566" t="s">
        <v>5387</v>
      </c>
      <c r="P1566" t="s">
        <v>557</v>
      </c>
      <c r="Q1566">
        <v>3</v>
      </c>
      <c r="R1566">
        <f t="shared" si="173"/>
        <v>2019</v>
      </c>
      <c r="S1566" t="s">
        <v>8</v>
      </c>
      <c r="T1566" t="s">
        <v>8</v>
      </c>
      <c r="U1566" t="s">
        <v>9006</v>
      </c>
      <c r="V1566">
        <f>VLOOKUP(P1566,'PBT Tag Rates'!$B$5:$E$34,4,FALSE)</f>
        <v>0.95971980899999998</v>
      </c>
      <c r="W1566">
        <v>1</v>
      </c>
      <c r="X1566" s="16">
        <f>IFERROR(LOOKUP(H1566,{30,43,48,53,58,63,68,73,78,83,88,93,97},{42,47,52,57,62,67,72,77,82,87,92,99,100}),999)</f>
        <v>62</v>
      </c>
      <c r="Y1566" s="19">
        <f t="shared" si="171"/>
        <v>5.6818181818181825</v>
      </c>
      <c r="Z1566" s="19">
        <f t="shared" si="174"/>
        <v>5.7284090909090919</v>
      </c>
      <c r="AA1566" s="19">
        <f t="shared" si="175"/>
        <v>17.185227272727278</v>
      </c>
      <c r="AB1566" s="19" t="s">
        <v>8886</v>
      </c>
    </row>
    <row r="1567" spans="1:28" x14ac:dyDescent="0.35">
      <c r="A1567" t="s">
        <v>1562</v>
      </c>
      <c r="B1567" t="s">
        <v>5388</v>
      </c>
      <c r="C1567" t="s">
        <v>5389</v>
      </c>
      <c r="D1567" s="1">
        <v>44820</v>
      </c>
      <c r="E1567">
        <f t="shared" si="172"/>
        <v>18</v>
      </c>
      <c r="F1567" t="s">
        <v>16</v>
      </c>
      <c r="G1567">
        <v>610</v>
      </c>
      <c r="H1567">
        <f t="shared" si="169"/>
        <v>61</v>
      </c>
      <c r="I1567" t="s">
        <v>9</v>
      </c>
      <c r="J1567">
        <v>1</v>
      </c>
      <c r="L1567" t="s">
        <v>16</v>
      </c>
      <c r="M1567" t="str">
        <f t="shared" si="170"/>
        <v>F</v>
      </c>
      <c r="N1567" t="s">
        <v>5390</v>
      </c>
      <c r="O1567" t="s">
        <v>5391</v>
      </c>
      <c r="P1567" t="s">
        <v>19</v>
      </c>
      <c r="Q1567">
        <v>4</v>
      </c>
      <c r="R1567">
        <f t="shared" si="173"/>
        <v>2018</v>
      </c>
      <c r="S1567" t="s">
        <v>8</v>
      </c>
      <c r="T1567" t="s">
        <v>8</v>
      </c>
      <c r="U1567" t="s">
        <v>9007</v>
      </c>
      <c r="V1567">
        <f>VLOOKUP(P1567,'PBT Tag Rates'!$B$5:$E$34,4,FALSE)</f>
        <v>0.80551598400000002</v>
      </c>
      <c r="W1567">
        <v>1</v>
      </c>
      <c r="X1567" s="16">
        <f>IFERROR(LOOKUP(H1567,{30,43,48,53,58,63,68,73,78,83,88,93,97},{42,47,52,57,62,67,72,77,82,87,92,99,100}),999)</f>
        <v>62</v>
      </c>
      <c r="Y1567" s="19">
        <f t="shared" si="171"/>
        <v>5.6818181818181825</v>
      </c>
      <c r="Z1567" s="19">
        <f t="shared" si="174"/>
        <v>5.7284090909090919</v>
      </c>
      <c r="AA1567" s="19">
        <f t="shared" si="175"/>
        <v>17.185227272727278</v>
      </c>
      <c r="AB1567" s="19" t="s">
        <v>8886</v>
      </c>
    </row>
    <row r="1568" spans="1:28" x14ac:dyDescent="0.35">
      <c r="A1568" t="s">
        <v>1562</v>
      </c>
      <c r="B1568" t="s">
        <v>5392</v>
      </c>
      <c r="C1568" t="s">
        <v>5393</v>
      </c>
      <c r="D1568" s="1">
        <v>44820</v>
      </c>
      <c r="E1568">
        <f t="shared" si="172"/>
        <v>18</v>
      </c>
      <c r="F1568" t="s">
        <v>16</v>
      </c>
      <c r="G1568">
        <v>670</v>
      </c>
      <c r="H1568">
        <f t="shared" si="169"/>
        <v>67</v>
      </c>
      <c r="I1568" t="s">
        <v>7</v>
      </c>
      <c r="J1568" t="s">
        <v>8</v>
      </c>
      <c r="L1568" t="s">
        <v>16</v>
      </c>
      <c r="M1568" t="str">
        <f t="shared" si="170"/>
        <v>F</v>
      </c>
      <c r="N1568" t="s">
        <v>76</v>
      </c>
      <c r="O1568" t="s">
        <v>77</v>
      </c>
      <c r="P1568" t="s">
        <v>19</v>
      </c>
      <c r="Q1568">
        <v>4</v>
      </c>
      <c r="R1568">
        <f t="shared" si="173"/>
        <v>2018</v>
      </c>
      <c r="S1568" t="s">
        <v>8</v>
      </c>
      <c r="T1568" t="s">
        <v>8</v>
      </c>
      <c r="U1568" t="s">
        <v>8875</v>
      </c>
      <c r="V1568">
        <f>VLOOKUP(P1568,'PBT Tag Rates'!$B$5:$E$34,4,FALSE)</f>
        <v>0.80551598400000002</v>
      </c>
      <c r="W1568">
        <v>1</v>
      </c>
      <c r="X1568" s="16">
        <f>IFERROR(LOOKUP(H1568,{30,43,48,53,58,63,68,73,78,83,88,93,97},{42,47,52,57,62,67,72,77,82,87,92,99,100}),999)</f>
        <v>67</v>
      </c>
      <c r="Y1568" s="19">
        <f t="shared" si="171"/>
        <v>5.6818181818181825</v>
      </c>
      <c r="Z1568" s="19">
        <f t="shared" si="174"/>
        <v>5.7284090909090919</v>
      </c>
      <c r="AA1568" s="19">
        <f t="shared" si="175"/>
        <v>17.185227272727278</v>
      </c>
      <c r="AB1568" s="19" t="s">
        <v>8886</v>
      </c>
    </row>
    <row r="1569" spans="1:28" x14ac:dyDescent="0.35">
      <c r="A1569" t="s">
        <v>1562</v>
      </c>
      <c r="B1569" t="s">
        <v>5394</v>
      </c>
      <c r="C1569" t="s">
        <v>5395</v>
      </c>
      <c r="D1569" s="1">
        <v>44820</v>
      </c>
      <c r="E1569">
        <f t="shared" si="172"/>
        <v>18</v>
      </c>
      <c r="F1569" t="s">
        <v>1569</v>
      </c>
      <c r="G1569">
        <v>700</v>
      </c>
      <c r="H1569">
        <f t="shared" si="169"/>
        <v>70</v>
      </c>
      <c r="I1569" t="s">
        <v>7</v>
      </c>
      <c r="J1569" t="s">
        <v>8</v>
      </c>
      <c r="L1569" t="s">
        <v>6</v>
      </c>
      <c r="M1569" t="str">
        <f t="shared" si="170"/>
        <v>M</v>
      </c>
      <c r="N1569" t="s">
        <v>5396</v>
      </c>
      <c r="O1569" t="s">
        <v>5397</v>
      </c>
      <c r="P1569" t="s">
        <v>19</v>
      </c>
      <c r="Q1569">
        <v>4</v>
      </c>
      <c r="R1569">
        <f t="shared" si="173"/>
        <v>2018</v>
      </c>
      <c r="S1569" t="s">
        <v>8</v>
      </c>
      <c r="T1569" t="s">
        <v>8</v>
      </c>
      <c r="U1569" t="s">
        <v>8875</v>
      </c>
      <c r="V1569">
        <f>VLOOKUP(P1569,'PBT Tag Rates'!$B$5:$E$34,4,FALSE)</f>
        <v>0.80551598400000002</v>
      </c>
      <c r="W1569">
        <v>1</v>
      </c>
      <c r="X1569" s="16">
        <f>IFERROR(LOOKUP(H1569,{30,43,48,53,58,63,68,73,78,83,88,93,97},{42,47,52,57,62,67,72,77,82,87,92,99,100}),999)</f>
        <v>72</v>
      </c>
      <c r="Y1569" s="19">
        <f t="shared" si="171"/>
        <v>5.6818181818181825</v>
      </c>
      <c r="Z1569" s="19">
        <f t="shared" si="174"/>
        <v>5.7284090909090919</v>
      </c>
      <c r="AA1569" s="19">
        <f t="shared" si="175"/>
        <v>17.185227272727278</v>
      </c>
      <c r="AB1569" s="19" t="s">
        <v>8886</v>
      </c>
    </row>
    <row r="1570" spans="1:28" x14ac:dyDescent="0.35">
      <c r="A1570" t="s">
        <v>1562</v>
      </c>
      <c r="B1570" t="s">
        <v>5398</v>
      </c>
      <c r="C1570" t="s">
        <v>5399</v>
      </c>
      <c r="D1570" s="1">
        <v>44820</v>
      </c>
      <c r="E1570">
        <f t="shared" si="172"/>
        <v>18</v>
      </c>
      <c r="F1570" t="s">
        <v>6</v>
      </c>
      <c r="G1570">
        <v>740</v>
      </c>
      <c r="H1570">
        <f t="shared" si="169"/>
        <v>74</v>
      </c>
      <c r="I1570" t="s">
        <v>9</v>
      </c>
      <c r="J1570">
        <v>1</v>
      </c>
      <c r="L1570" t="s">
        <v>6</v>
      </c>
      <c r="M1570" t="str">
        <f t="shared" si="170"/>
        <v>M</v>
      </c>
      <c r="N1570" t="s">
        <v>5400</v>
      </c>
      <c r="O1570" t="s">
        <v>5401</v>
      </c>
      <c r="P1570" t="s">
        <v>557</v>
      </c>
      <c r="Q1570">
        <v>3</v>
      </c>
      <c r="R1570">
        <f t="shared" si="173"/>
        <v>2019</v>
      </c>
      <c r="S1570" t="s">
        <v>8</v>
      </c>
      <c r="T1570" t="s">
        <v>8</v>
      </c>
      <c r="U1570" t="s">
        <v>9084</v>
      </c>
      <c r="V1570">
        <f>VLOOKUP(P1570,'PBT Tag Rates'!$B$5:$E$34,4,FALSE)</f>
        <v>0.95971980899999998</v>
      </c>
      <c r="W1570">
        <v>1</v>
      </c>
      <c r="X1570" s="16">
        <f>IFERROR(LOOKUP(H1570,{30,43,48,53,58,63,68,73,78,83,88,93,97},{42,47,52,57,62,67,72,77,82,87,92,99,100}),999)</f>
        <v>77</v>
      </c>
      <c r="Y1570" s="19">
        <f t="shared" si="171"/>
        <v>5.6818181818181825</v>
      </c>
      <c r="Z1570" s="19">
        <f t="shared" si="174"/>
        <v>5.7284090909090919</v>
      </c>
      <c r="AA1570" s="19">
        <f t="shared" si="175"/>
        <v>17.185227272727278</v>
      </c>
      <c r="AB1570" s="19" t="s">
        <v>8887</v>
      </c>
    </row>
    <row r="1571" spans="1:28" x14ac:dyDescent="0.35">
      <c r="A1571" t="s">
        <v>1562</v>
      </c>
      <c r="B1571" t="s">
        <v>5402</v>
      </c>
      <c r="C1571" t="s">
        <v>5403</v>
      </c>
      <c r="D1571" s="1">
        <v>44820</v>
      </c>
      <c r="E1571">
        <f t="shared" si="172"/>
        <v>18</v>
      </c>
      <c r="F1571" t="s">
        <v>16</v>
      </c>
      <c r="G1571">
        <v>730</v>
      </c>
      <c r="H1571">
        <f t="shared" si="169"/>
        <v>73</v>
      </c>
      <c r="I1571" t="s">
        <v>7</v>
      </c>
      <c r="J1571" t="s">
        <v>8</v>
      </c>
      <c r="L1571" t="s">
        <v>16</v>
      </c>
      <c r="M1571" t="str">
        <f t="shared" si="170"/>
        <v>F</v>
      </c>
      <c r="N1571" t="s">
        <v>1327</v>
      </c>
      <c r="O1571" t="s">
        <v>1342</v>
      </c>
      <c r="P1571" t="s">
        <v>19</v>
      </c>
      <c r="Q1571">
        <v>4</v>
      </c>
      <c r="R1571">
        <f t="shared" si="173"/>
        <v>2018</v>
      </c>
      <c r="S1571" t="s">
        <v>8</v>
      </c>
      <c r="T1571" t="s">
        <v>8</v>
      </c>
      <c r="U1571" t="s">
        <v>9006</v>
      </c>
      <c r="V1571">
        <f>VLOOKUP(P1571,'PBT Tag Rates'!$B$5:$E$34,4,FALSE)</f>
        <v>0.80551598400000002</v>
      </c>
      <c r="W1571">
        <v>1</v>
      </c>
      <c r="X1571" s="16">
        <f>IFERROR(LOOKUP(H1571,{30,43,48,53,58,63,68,73,78,83,88,93,97},{42,47,52,57,62,67,72,77,82,87,92,99,100}),999)</f>
        <v>77</v>
      </c>
      <c r="Y1571" s="19">
        <f t="shared" si="171"/>
        <v>5.6818181818181825</v>
      </c>
      <c r="Z1571" s="19">
        <f t="shared" si="174"/>
        <v>5.7284090909090919</v>
      </c>
      <c r="AA1571" s="19">
        <f t="shared" si="175"/>
        <v>17.185227272727278</v>
      </c>
      <c r="AB1571" s="19" t="s">
        <v>8886</v>
      </c>
    </row>
    <row r="1572" spans="1:28" x14ac:dyDescent="0.35">
      <c r="A1572" t="s">
        <v>1562</v>
      </c>
      <c r="B1572" t="s">
        <v>5404</v>
      </c>
      <c r="C1572" t="s">
        <v>5405</v>
      </c>
      <c r="D1572" s="1">
        <v>44820</v>
      </c>
      <c r="E1572">
        <f t="shared" si="172"/>
        <v>18</v>
      </c>
      <c r="F1572" t="s">
        <v>1569</v>
      </c>
      <c r="G1572">
        <v>660</v>
      </c>
      <c r="H1572">
        <f t="shared" si="169"/>
        <v>66</v>
      </c>
      <c r="I1572" t="s">
        <v>7</v>
      </c>
      <c r="J1572">
        <v>1</v>
      </c>
      <c r="L1572" t="s">
        <v>6</v>
      </c>
      <c r="M1572" t="str">
        <f t="shared" si="170"/>
        <v>M</v>
      </c>
      <c r="N1572" t="s">
        <v>3956</v>
      </c>
      <c r="O1572" t="s">
        <v>5406</v>
      </c>
      <c r="P1572" t="s">
        <v>19</v>
      </c>
      <c r="Q1572">
        <v>4</v>
      </c>
      <c r="R1572">
        <f t="shared" si="173"/>
        <v>2018</v>
      </c>
      <c r="S1572" t="s">
        <v>8</v>
      </c>
      <c r="T1572" t="s">
        <v>8</v>
      </c>
      <c r="U1572" t="s">
        <v>9007</v>
      </c>
      <c r="V1572">
        <f>VLOOKUP(P1572,'PBT Tag Rates'!$B$5:$E$34,4,FALSE)</f>
        <v>0.80551598400000002</v>
      </c>
      <c r="W1572">
        <v>1</v>
      </c>
      <c r="X1572" s="16">
        <f>IFERROR(LOOKUP(H1572,{30,43,48,53,58,63,68,73,78,83,88,93,97},{42,47,52,57,62,67,72,77,82,87,92,99,100}),999)</f>
        <v>67</v>
      </c>
      <c r="Y1572" s="19">
        <f t="shared" si="171"/>
        <v>5.6818181818181825</v>
      </c>
      <c r="Z1572" s="19">
        <f t="shared" si="174"/>
        <v>5.7284090909090919</v>
      </c>
      <c r="AA1572" s="19">
        <f t="shared" si="175"/>
        <v>17.185227272727278</v>
      </c>
      <c r="AB1572" s="19" t="s">
        <v>8886</v>
      </c>
    </row>
    <row r="1573" spans="1:28" x14ac:dyDescent="0.35">
      <c r="A1573" t="s">
        <v>1562</v>
      </c>
      <c r="B1573" t="s">
        <v>5407</v>
      </c>
      <c r="C1573" t="s">
        <v>5408</v>
      </c>
      <c r="D1573" s="1">
        <v>44820</v>
      </c>
      <c r="E1573">
        <f t="shared" si="172"/>
        <v>18</v>
      </c>
      <c r="F1573" t="s">
        <v>1569</v>
      </c>
      <c r="G1573">
        <v>680</v>
      </c>
      <c r="H1573">
        <f t="shared" si="169"/>
        <v>68</v>
      </c>
      <c r="I1573" t="s">
        <v>9</v>
      </c>
      <c r="J1573">
        <v>1</v>
      </c>
      <c r="L1573" t="s">
        <v>6</v>
      </c>
      <c r="M1573" t="str">
        <f t="shared" si="170"/>
        <v>M</v>
      </c>
      <c r="N1573" t="s">
        <v>5409</v>
      </c>
      <c r="O1573" t="s">
        <v>5410</v>
      </c>
      <c r="P1573" t="s">
        <v>557</v>
      </c>
      <c r="Q1573">
        <v>3</v>
      </c>
      <c r="R1573">
        <f t="shared" si="173"/>
        <v>2019</v>
      </c>
      <c r="S1573" t="s">
        <v>8</v>
      </c>
      <c r="T1573" t="s">
        <v>8</v>
      </c>
      <c r="U1573" t="s">
        <v>9090</v>
      </c>
      <c r="V1573">
        <f>VLOOKUP(P1573,'PBT Tag Rates'!$B$5:$E$34,4,FALSE)</f>
        <v>0.95971980899999998</v>
      </c>
      <c r="W1573">
        <v>1</v>
      </c>
      <c r="X1573" s="16">
        <f>IFERROR(LOOKUP(H1573,{30,43,48,53,58,63,68,73,78,83,88,93,97},{42,47,52,57,62,67,72,77,82,87,92,99,100}),999)</f>
        <v>72</v>
      </c>
      <c r="Y1573" s="19">
        <f t="shared" si="171"/>
        <v>5.6818181818181825</v>
      </c>
      <c r="Z1573" s="19">
        <f t="shared" si="174"/>
        <v>5.7284090909090919</v>
      </c>
      <c r="AA1573" s="19">
        <f t="shared" si="175"/>
        <v>17.185227272727278</v>
      </c>
      <c r="AB1573" s="19" t="s">
        <v>8887</v>
      </c>
    </row>
    <row r="1574" spans="1:28" x14ac:dyDescent="0.35">
      <c r="A1574" t="s">
        <v>1562</v>
      </c>
      <c r="B1574" t="s">
        <v>5411</v>
      </c>
      <c r="C1574" t="s">
        <v>5412</v>
      </c>
      <c r="D1574" s="1">
        <v>44820</v>
      </c>
      <c r="E1574">
        <f t="shared" si="172"/>
        <v>18</v>
      </c>
      <c r="F1574" t="s">
        <v>1569</v>
      </c>
      <c r="G1574">
        <v>560</v>
      </c>
      <c r="H1574">
        <f t="shared" si="169"/>
        <v>56</v>
      </c>
      <c r="I1574" t="s">
        <v>7</v>
      </c>
      <c r="J1574" t="s">
        <v>8</v>
      </c>
      <c r="L1574" t="s">
        <v>6</v>
      </c>
      <c r="M1574" t="str">
        <f t="shared" si="170"/>
        <v>M</v>
      </c>
      <c r="N1574" t="s">
        <v>2814</v>
      </c>
      <c r="O1574" t="s">
        <v>5413</v>
      </c>
      <c r="P1574" t="s">
        <v>557</v>
      </c>
      <c r="Q1574">
        <v>3</v>
      </c>
      <c r="R1574">
        <f t="shared" si="173"/>
        <v>2019</v>
      </c>
      <c r="S1574" t="s">
        <v>8</v>
      </c>
      <c r="T1574" t="s">
        <v>8</v>
      </c>
      <c r="U1574" t="s">
        <v>9084</v>
      </c>
      <c r="V1574">
        <f>VLOOKUP(P1574,'PBT Tag Rates'!$B$5:$E$34,4,FALSE)</f>
        <v>0.95971980899999998</v>
      </c>
      <c r="W1574">
        <v>1</v>
      </c>
      <c r="X1574" s="16">
        <f>IFERROR(LOOKUP(H1574,{30,43,48,53,58,63,68,73,78,83,88,93,97},{42,47,52,57,62,67,72,77,82,87,92,99,100}),999)</f>
        <v>57</v>
      </c>
      <c r="Y1574" s="19">
        <f t="shared" si="171"/>
        <v>5.6818181818181825</v>
      </c>
      <c r="Z1574" s="19">
        <f t="shared" si="174"/>
        <v>5.7284090909090919</v>
      </c>
      <c r="AA1574" s="19">
        <f t="shared" si="175"/>
        <v>17.185227272727278</v>
      </c>
      <c r="AB1574" s="19" t="s">
        <v>8887</v>
      </c>
    </row>
    <row r="1575" spans="1:28" x14ac:dyDescent="0.35">
      <c r="A1575" t="s">
        <v>1562</v>
      </c>
      <c r="B1575" t="s">
        <v>5414</v>
      </c>
      <c r="C1575" t="s">
        <v>5415</v>
      </c>
      <c r="D1575" s="1">
        <v>44820</v>
      </c>
      <c r="E1575">
        <f t="shared" si="172"/>
        <v>18</v>
      </c>
      <c r="F1575" t="s">
        <v>1569</v>
      </c>
      <c r="G1575">
        <v>450</v>
      </c>
      <c r="H1575">
        <f t="shared" si="169"/>
        <v>45</v>
      </c>
      <c r="I1575" t="s">
        <v>9</v>
      </c>
      <c r="J1575">
        <v>1</v>
      </c>
      <c r="L1575" t="s">
        <v>6</v>
      </c>
      <c r="M1575" t="str">
        <f t="shared" si="170"/>
        <v>M</v>
      </c>
      <c r="N1575" t="s">
        <v>5416</v>
      </c>
      <c r="O1575" t="s">
        <v>5417</v>
      </c>
      <c r="P1575" t="s">
        <v>557</v>
      </c>
      <c r="Q1575">
        <v>3</v>
      </c>
      <c r="R1575">
        <f t="shared" si="173"/>
        <v>2019</v>
      </c>
      <c r="S1575" t="s">
        <v>8</v>
      </c>
      <c r="T1575" t="s">
        <v>8</v>
      </c>
      <c r="U1575" t="s">
        <v>9007</v>
      </c>
      <c r="V1575">
        <f>VLOOKUP(P1575,'PBT Tag Rates'!$B$5:$E$34,4,FALSE)</f>
        <v>0.95971980899999998</v>
      </c>
      <c r="W1575">
        <v>1</v>
      </c>
      <c r="X1575" s="16">
        <f>IFERROR(LOOKUP(H1575,{30,43,48,53,58,63,68,73,78,83,88,93,97},{42,47,52,57,62,67,72,77,82,87,92,99,100}),999)</f>
        <v>47</v>
      </c>
      <c r="Y1575" s="19">
        <f t="shared" si="171"/>
        <v>5.6818181818181825</v>
      </c>
      <c r="Z1575" s="19">
        <f t="shared" si="174"/>
        <v>5.7284090909090919</v>
      </c>
      <c r="AA1575" s="19">
        <f t="shared" si="175"/>
        <v>17.185227272727278</v>
      </c>
      <c r="AB1575" s="19" t="s">
        <v>8886</v>
      </c>
    </row>
    <row r="1576" spans="1:28" x14ac:dyDescent="0.35">
      <c r="A1576" t="s">
        <v>1562</v>
      </c>
      <c r="B1576" t="s">
        <v>5418</v>
      </c>
      <c r="C1576" t="s">
        <v>5419</v>
      </c>
      <c r="D1576" s="1">
        <v>44820</v>
      </c>
      <c r="E1576">
        <f t="shared" si="172"/>
        <v>18</v>
      </c>
      <c r="F1576" t="s">
        <v>16</v>
      </c>
      <c r="G1576">
        <v>740</v>
      </c>
      <c r="H1576">
        <f t="shared" si="169"/>
        <v>74</v>
      </c>
      <c r="I1576" t="s">
        <v>7</v>
      </c>
      <c r="J1576" t="s">
        <v>8</v>
      </c>
      <c r="L1576" t="s">
        <v>16</v>
      </c>
      <c r="M1576" t="str">
        <f t="shared" si="170"/>
        <v>F</v>
      </c>
      <c r="N1576" t="s">
        <v>640</v>
      </c>
      <c r="O1576" t="s">
        <v>5420</v>
      </c>
      <c r="P1576" t="s">
        <v>19</v>
      </c>
      <c r="Q1576">
        <v>4</v>
      </c>
      <c r="R1576">
        <f t="shared" si="173"/>
        <v>2018</v>
      </c>
      <c r="S1576" t="s">
        <v>8</v>
      </c>
      <c r="T1576" t="s">
        <v>8</v>
      </c>
      <c r="U1576" t="s">
        <v>9006</v>
      </c>
      <c r="V1576">
        <f>VLOOKUP(P1576,'PBT Tag Rates'!$B$5:$E$34,4,FALSE)</f>
        <v>0.80551598400000002</v>
      </c>
      <c r="W1576">
        <v>1</v>
      </c>
      <c r="X1576" s="16">
        <f>IFERROR(LOOKUP(H1576,{30,43,48,53,58,63,68,73,78,83,88,93,97},{42,47,52,57,62,67,72,77,82,87,92,99,100}),999)</f>
        <v>77</v>
      </c>
      <c r="Y1576" s="19">
        <f t="shared" si="171"/>
        <v>5.6818181818181825</v>
      </c>
      <c r="Z1576" s="19">
        <f t="shared" si="174"/>
        <v>5.7284090909090919</v>
      </c>
      <c r="AA1576" s="19">
        <f t="shared" si="175"/>
        <v>17.185227272727278</v>
      </c>
      <c r="AB1576" s="19" t="s">
        <v>8886</v>
      </c>
    </row>
    <row r="1577" spans="1:28" x14ac:dyDescent="0.35">
      <c r="A1577" t="s">
        <v>1562</v>
      </c>
      <c r="B1577" t="s">
        <v>5421</v>
      </c>
      <c r="C1577" t="s">
        <v>5422</v>
      </c>
      <c r="D1577" s="1">
        <v>44820</v>
      </c>
      <c r="E1577">
        <f t="shared" si="172"/>
        <v>18</v>
      </c>
      <c r="F1577" t="s">
        <v>1569</v>
      </c>
      <c r="G1577">
        <v>670</v>
      </c>
      <c r="H1577">
        <f t="shared" si="169"/>
        <v>67</v>
      </c>
      <c r="I1577" t="s">
        <v>7</v>
      </c>
      <c r="J1577" t="s">
        <v>8</v>
      </c>
      <c r="L1577" t="s">
        <v>6</v>
      </c>
      <c r="M1577" t="str">
        <f t="shared" si="170"/>
        <v>M</v>
      </c>
      <c r="N1577" t="s">
        <v>2964</v>
      </c>
      <c r="O1577" t="s">
        <v>2965</v>
      </c>
      <c r="P1577" t="s">
        <v>557</v>
      </c>
      <c r="Q1577">
        <v>3</v>
      </c>
      <c r="R1577">
        <f t="shared" si="173"/>
        <v>2019</v>
      </c>
      <c r="S1577" t="s">
        <v>8</v>
      </c>
      <c r="T1577" t="s">
        <v>8</v>
      </c>
      <c r="U1577" t="s">
        <v>9084</v>
      </c>
      <c r="V1577">
        <f>VLOOKUP(P1577,'PBT Tag Rates'!$B$5:$E$34,4,FALSE)</f>
        <v>0.95971980899999998</v>
      </c>
      <c r="W1577">
        <v>1</v>
      </c>
      <c r="X1577" s="16">
        <f>IFERROR(LOOKUP(H1577,{30,43,48,53,58,63,68,73,78,83,88,93,97},{42,47,52,57,62,67,72,77,82,87,92,99,100}),999)</f>
        <v>67</v>
      </c>
      <c r="Y1577" s="19">
        <f t="shared" si="171"/>
        <v>5.6818181818181825</v>
      </c>
      <c r="Z1577" s="19">
        <f t="shared" si="174"/>
        <v>5.7284090909090919</v>
      </c>
      <c r="AA1577" s="19">
        <f t="shared" si="175"/>
        <v>17.185227272727278</v>
      </c>
      <c r="AB1577" s="19" t="s">
        <v>8887</v>
      </c>
    </row>
    <row r="1578" spans="1:28" x14ac:dyDescent="0.35">
      <c r="A1578" t="s">
        <v>1562</v>
      </c>
      <c r="B1578" t="s">
        <v>5423</v>
      </c>
      <c r="C1578" t="s">
        <v>5424</v>
      </c>
      <c r="D1578" s="1">
        <v>44820</v>
      </c>
      <c r="E1578">
        <f t="shared" si="172"/>
        <v>18</v>
      </c>
      <c r="F1578" t="s">
        <v>1569</v>
      </c>
      <c r="G1578">
        <v>600</v>
      </c>
      <c r="H1578">
        <f t="shared" si="169"/>
        <v>60</v>
      </c>
      <c r="I1578" t="s">
        <v>7</v>
      </c>
      <c r="J1578" t="s">
        <v>8</v>
      </c>
      <c r="L1578" t="s">
        <v>6</v>
      </c>
      <c r="M1578" t="str">
        <f t="shared" si="170"/>
        <v>M</v>
      </c>
      <c r="N1578" t="s">
        <v>4075</v>
      </c>
      <c r="O1578" t="s">
        <v>4076</v>
      </c>
      <c r="P1578" t="s">
        <v>557</v>
      </c>
      <c r="Q1578">
        <v>3</v>
      </c>
      <c r="R1578">
        <f t="shared" si="173"/>
        <v>2019</v>
      </c>
      <c r="S1578" t="s">
        <v>8</v>
      </c>
      <c r="T1578" t="s">
        <v>8</v>
      </c>
      <c r="U1578" t="s">
        <v>9090</v>
      </c>
      <c r="V1578">
        <f>VLOOKUP(P1578,'PBT Tag Rates'!$B$5:$E$34,4,FALSE)</f>
        <v>0.95971980899999998</v>
      </c>
      <c r="W1578">
        <v>1</v>
      </c>
      <c r="X1578" s="16">
        <f>IFERROR(LOOKUP(H1578,{30,43,48,53,58,63,68,73,78,83,88,93,97},{42,47,52,57,62,67,72,77,82,87,92,99,100}),999)</f>
        <v>62</v>
      </c>
      <c r="Y1578" s="19">
        <f t="shared" si="171"/>
        <v>5.6818181818181825</v>
      </c>
      <c r="Z1578" s="19">
        <f t="shared" si="174"/>
        <v>5.7284090909090919</v>
      </c>
      <c r="AA1578" s="19">
        <f t="shared" si="175"/>
        <v>17.185227272727278</v>
      </c>
      <c r="AB1578" s="19" t="s">
        <v>8887</v>
      </c>
    </row>
    <row r="1579" spans="1:28" x14ac:dyDescent="0.35">
      <c r="A1579" t="s">
        <v>1562</v>
      </c>
      <c r="B1579" t="s">
        <v>5425</v>
      </c>
      <c r="C1579" t="s">
        <v>5426</v>
      </c>
      <c r="D1579" s="1">
        <v>44820</v>
      </c>
      <c r="E1579">
        <f t="shared" si="172"/>
        <v>18</v>
      </c>
      <c r="F1579" t="s">
        <v>16</v>
      </c>
      <c r="G1579">
        <v>770</v>
      </c>
      <c r="H1579">
        <f t="shared" si="169"/>
        <v>77</v>
      </c>
      <c r="I1579" t="s">
        <v>9</v>
      </c>
      <c r="J1579">
        <v>1</v>
      </c>
      <c r="K1579" t="s">
        <v>143</v>
      </c>
      <c r="L1579" t="s">
        <v>1569</v>
      </c>
      <c r="M1579" t="str">
        <f t="shared" si="170"/>
        <v>F</v>
      </c>
      <c r="N1579" t="s">
        <v>4306</v>
      </c>
      <c r="O1579" t="s">
        <v>4306</v>
      </c>
      <c r="P1579" t="s">
        <v>8891</v>
      </c>
      <c r="Q1579" t="s">
        <v>8</v>
      </c>
      <c r="R1579" t="str">
        <f t="shared" si="173"/>
        <v>U</v>
      </c>
      <c r="S1579" t="s">
        <v>8</v>
      </c>
      <c r="T1579" t="s">
        <v>8</v>
      </c>
      <c r="U1579" t="s">
        <v>4306</v>
      </c>
      <c r="V1579" t="e">
        <f>VLOOKUP(P1579,'PBT Tag Rates'!$B$5:$E$34,4,FALSE)</f>
        <v>#N/A</v>
      </c>
      <c r="W1579">
        <v>1</v>
      </c>
      <c r="X1579" s="16">
        <f>IFERROR(LOOKUP(H1579,{30,43,48,53,58,63,68,73,78,83,88,93,97},{42,47,52,57,62,67,72,77,82,87,92,99,100}),999)</f>
        <v>77</v>
      </c>
      <c r="Y1579" s="19">
        <f t="shared" si="171"/>
        <v>5.6818181818181825</v>
      </c>
      <c r="Z1579" s="19">
        <f t="shared" si="174"/>
        <v>5.7284090909090919</v>
      </c>
      <c r="AA1579" s="19">
        <f t="shared" si="175"/>
        <v>17.185227272727278</v>
      </c>
      <c r="AB1579" s="19" t="s">
        <v>8887</v>
      </c>
    </row>
    <row r="1580" spans="1:28" x14ac:dyDescent="0.35">
      <c r="A1580" t="s">
        <v>1562</v>
      </c>
      <c r="B1580" t="s">
        <v>5427</v>
      </c>
      <c r="C1580" t="s">
        <v>5428</v>
      </c>
      <c r="D1580" s="1">
        <v>44820</v>
      </c>
      <c r="E1580">
        <f t="shared" si="172"/>
        <v>18</v>
      </c>
      <c r="F1580" t="s">
        <v>1569</v>
      </c>
      <c r="G1580">
        <v>620</v>
      </c>
      <c r="H1580">
        <f t="shared" si="169"/>
        <v>62</v>
      </c>
      <c r="I1580" t="s">
        <v>7</v>
      </c>
      <c r="J1580" t="s">
        <v>8</v>
      </c>
      <c r="L1580" t="s">
        <v>6</v>
      </c>
      <c r="M1580" t="str">
        <f t="shared" si="170"/>
        <v>M</v>
      </c>
      <c r="N1580" t="s">
        <v>3007</v>
      </c>
      <c r="O1580" t="s">
        <v>3008</v>
      </c>
      <c r="P1580" t="s">
        <v>557</v>
      </c>
      <c r="Q1580">
        <v>3</v>
      </c>
      <c r="R1580">
        <f t="shared" si="173"/>
        <v>2019</v>
      </c>
      <c r="S1580" t="s">
        <v>8</v>
      </c>
      <c r="T1580" t="s">
        <v>8</v>
      </c>
      <c r="U1580" t="s">
        <v>9086</v>
      </c>
      <c r="V1580">
        <f>VLOOKUP(P1580,'PBT Tag Rates'!$B$5:$E$34,4,FALSE)</f>
        <v>0.95971980899999998</v>
      </c>
      <c r="W1580">
        <v>1</v>
      </c>
      <c r="X1580" s="16">
        <f>IFERROR(LOOKUP(H1580,{30,43,48,53,58,63,68,73,78,83,88,93,97},{42,47,52,57,62,67,72,77,82,87,92,99,100}),999)</f>
        <v>62</v>
      </c>
      <c r="Y1580" s="19">
        <f t="shared" si="171"/>
        <v>5.6818181818181825</v>
      </c>
      <c r="Z1580" s="19">
        <f t="shared" si="174"/>
        <v>5.7284090909090919</v>
      </c>
      <c r="AA1580" s="19">
        <f t="shared" si="175"/>
        <v>17.185227272727278</v>
      </c>
      <c r="AB1580" s="19" t="s">
        <v>8887</v>
      </c>
    </row>
    <row r="1581" spans="1:28" x14ac:dyDescent="0.35">
      <c r="A1581" t="s">
        <v>1562</v>
      </c>
      <c r="B1581" t="s">
        <v>5429</v>
      </c>
      <c r="C1581" t="s">
        <v>5430</v>
      </c>
      <c r="D1581" s="1">
        <v>44820</v>
      </c>
      <c r="E1581">
        <f t="shared" si="172"/>
        <v>18</v>
      </c>
      <c r="F1581" t="s">
        <v>16</v>
      </c>
      <c r="G1581">
        <v>730</v>
      </c>
      <c r="H1581">
        <f t="shared" si="169"/>
        <v>73</v>
      </c>
      <c r="I1581" t="s">
        <v>7</v>
      </c>
      <c r="J1581" t="s">
        <v>8</v>
      </c>
      <c r="L1581" t="s">
        <v>16</v>
      </c>
      <c r="M1581" t="str">
        <f t="shared" si="170"/>
        <v>F</v>
      </c>
      <c r="N1581" t="s">
        <v>79</v>
      </c>
      <c r="O1581" t="s">
        <v>2132</v>
      </c>
      <c r="P1581" t="s">
        <v>19</v>
      </c>
      <c r="Q1581">
        <v>4</v>
      </c>
      <c r="R1581">
        <f t="shared" si="173"/>
        <v>2018</v>
      </c>
      <c r="S1581" t="s">
        <v>8</v>
      </c>
      <c r="T1581" t="s">
        <v>8</v>
      </c>
      <c r="U1581" t="s">
        <v>9086</v>
      </c>
      <c r="V1581">
        <f>VLOOKUP(P1581,'PBT Tag Rates'!$B$5:$E$34,4,FALSE)</f>
        <v>0.80551598400000002</v>
      </c>
      <c r="W1581">
        <v>1</v>
      </c>
      <c r="X1581" s="16">
        <f>IFERROR(LOOKUP(H1581,{30,43,48,53,58,63,68,73,78,83,88,93,97},{42,47,52,57,62,67,72,77,82,87,92,99,100}),999)</f>
        <v>77</v>
      </c>
      <c r="Y1581" s="19">
        <f t="shared" si="171"/>
        <v>5.6818181818181825</v>
      </c>
      <c r="Z1581" s="19">
        <f t="shared" si="174"/>
        <v>5.7284090909090919</v>
      </c>
      <c r="AA1581" s="19">
        <f t="shared" si="175"/>
        <v>17.185227272727278</v>
      </c>
      <c r="AB1581" s="19" t="s">
        <v>8887</v>
      </c>
    </row>
    <row r="1582" spans="1:28" x14ac:dyDescent="0.35">
      <c r="A1582" t="s">
        <v>1562</v>
      </c>
      <c r="B1582" t="s">
        <v>5431</v>
      </c>
      <c r="C1582" t="s">
        <v>5432</v>
      </c>
      <c r="D1582" s="1">
        <v>44821</v>
      </c>
      <c r="E1582">
        <f t="shared" si="172"/>
        <v>18</v>
      </c>
      <c r="F1582" t="s">
        <v>16</v>
      </c>
      <c r="G1582">
        <v>700</v>
      </c>
      <c r="H1582">
        <f t="shared" si="169"/>
        <v>70</v>
      </c>
      <c r="I1582" t="s">
        <v>7</v>
      </c>
      <c r="J1582" t="s">
        <v>8</v>
      </c>
      <c r="L1582" t="s">
        <v>16</v>
      </c>
      <c r="M1582" t="str">
        <f t="shared" si="170"/>
        <v>F</v>
      </c>
      <c r="N1582" t="s">
        <v>8</v>
      </c>
      <c r="O1582" t="s">
        <v>8</v>
      </c>
      <c r="P1582" t="s">
        <v>11</v>
      </c>
      <c r="Q1582" t="s">
        <v>8</v>
      </c>
      <c r="R1582" t="str">
        <f t="shared" si="173"/>
        <v>U</v>
      </c>
      <c r="S1582" t="s">
        <v>12</v>
      </c>
      <c r="T1582">
        <v>0.999999999999998</v>
      </c>
      <c r="U1582" t="s">
        <v>11</v>
      </c>
      <c r="V1582" t="e">
        <f>VLOOKUP(P1582,'PBT Tag Rates'!$B$5:$E$34,4,FALSE)</f>
        <v>#N/A</v>
      </c>
      <c r="W1582">
        <v>1</v>
      </c>
      <c r="X1582" s="16">
        <f>IFERROR(LOOKUP(H1582,{30,43,48,53,58,63,68,73,78,83,88,93,97},{42,47,52,57,62,67,72,77,82,87,92,99,100}),999)</f>
        <v>72</v>
      </c>
      <c r="Y1582" s="19">
        <f t="shared" si="171"/>
        <v>5.6818181818181825</v>
      </c>
      <c r="Z1582" s="19">
        <f t="shared" si="174"/>
        <v>5.7284090909090919</v>
      </c>
      <c r="AA1582" s="19">
        <f t="shared" si="175"/>
        <v>17.185227272727278</v>
      </c>
      <c r="AB1582" s="19" t="s">
        <v>8887</v>
      </c>
    </row>
    <row r="1583" spans="1:28" x14ac:dyDescent="0.35">
      <c r="A1583" t="s">
        <v>1562</v>
      </c>
      <c r="B1583" t="s">
        <v>5433</v>
      </c>
      <c r="C1583" t="s">
        <v>5434</v>
      </c>
      <c r="D1583" s="1">
        <v>44821</v>
      </c>
      <c r="E1583">
        <f t="shared" si="172"/>
        <v>18</v>
      </c>
      <c r="F1583" t="s">
        <v>1569</v>
      </c>
      <c r="G1583">
        <v>600</v>
      </c>
      <c r="H1583">
        <f t="shared" si="169"/>
        <v>60</v>
      </c>
      <c r="I1583" t="s">
        <v>9</v>
      </c>
      <c r="J1583">
        <v>1</v>
      </c>
      <c r="L1583" t="s">
        <v>6</v>
      </c>
      <c r="M1583" t="str">
        <f t="shared" si="170"/>
        <v>M</v>
      </c>
      <c r="N1583" t="s">
        <v>1136</v>
      </c>
      <c r="O1583" t="s">
        <v>5045</v>
      </c>
      <c r="P1583" t="s">
        <v>557</v>
      </c>
      <c r="Q1583">
        <v>3</v>
      </c>
      <c r="R1583">
        <f t="shared" si="173"/>
        <v>2019</v>
      </c>
      <c r="S1583" t="s">
        <v>8</v>
      </c>
      <c r="T1583" t="s">
        <v>8</v>
      </c>
      <c r="U1583" t="s">
        <v>9088</v>
      </c>
      <c r="V1583">
        <f>VLOOKUP(P1583,'PBT Tag Rates'!$B$5:$E$34,4,FALSE)</f>
        <v>0.95971980899999998</v>
      </c>
      <c r="W1583">
        <v>1</v>
      </c>
      <c r="X1583" s="16">
        <f>IFERROR(LOOKUP(H1583,{30,43,48,53,58,63,68,73,78,83,88,93,97},{42,47,52,57,62,67,72,77,82,87,92,99,100}),999)</f>
        <v>62</v>
      </c>
      <c r="Y1583" s="19">
        <f t="shared" si="171"/>
        <v>5.6818181818181825</v>
      </c>
      <c r="Z1583" s="19">
        <f t="shared" si="174"/>
        <v>5.7284090909090919</v>
      </c>
      <c r="AA1583" s="19">
        <f t="shared" si="175"/>
        <v>17.185227272727278</v>
      </c>
      <c r="AB1583" s="19" t="s">
        <v>8887</v>
      </c>
    </row>
    <row r="1584" spans="1:28" x14ac:dyDescent="0.35">
      <c r="A1584" t="s">
        <v>1562</v>
      </c>
      <c r="B1584" t="s">
        <v>5435</v>
      </c>
      <c r="C1584" t="s">
        <v>5436</v>
      </c>
      <c r="D1584" s="1">
        <v>44821</v>
      </c>
      <c r="E1584">
        <f t="shared" si="172"/>
        <v>18</v>
      </c>
      <c r="F1584" t="s">
        <v>1569</v>
      </c>
      <c r="G1584">
        <v>630</v>
      </c>
      <c r="H1584">
        <f t="shared" si="169"/>
        <v>63</v>
      </c>
      <c r="I1584" t="s">
        <v>7</v>
      </c>
      <c r="J1584" t="s">
        <v>8</v>
      </c>
      <c r="L1584" t="s">
        <v>6</v>
      </c>
      <c r="M1584" t="str">
        <f t="shared" si="170"/>
        <v>M</v>
      </c>
      <c r="N1584" t="s">
        <v>1639</v>
      </c>
      <c r="O1584" t="s">
        <v>2185</v>
      </c>
      <c r="P1584" t="s">
        <v>557</v>
      </c>
      <c r="Q1584">
        <v>3</v>
      </c>
      <c r="R1584">
        <f t="shared" si="173"/>
        <v>2019</v>
      </c>
      <c r="S1584" t="s">
        <v>8</v>
      </c>
      <c r="T1584" t="s">
        <v>8</v>
      </c>
      <c r="U1584" t="s">
        <v>9086</v>
      </c>
      <c r="V1584">
        <f>VLOOKUP(P1584,'PBT Tag Rates'!$B$5:$E$34,4,FALSE)</f>
        <v>0.95971980899999998</v>
      </c>
      <c r="W1584">
        <v>1</v>
      </c>
      <c r="X1584" s="16">
        <f>IFERROR(LOOKUP(H1584,{30,43,48,53,58,63,68,73,78,83,88,93,97},{42,47,52,57,62,67,72,77,82,87,92,99,100}),999)</f>
        <v>67</v>
      </c>
      <c r="Y1584" s="19">
        <f t="shared" si="171"/>
        <v>5.6818181818181825</v>
      </c>
      <c r="Z1584" s="19">
        <f t="shared" si="174"/>
        <v>5.7284090909090919</v>
      </c>
      <c r="AA1584" s="19">
        <f t="shared" si="175"/>
        <v>17.185227272727278</v>
      </c>
      <c r="AB1584" s="19" t="s">
        <v>8887</v>
      </c>
    </row>
    <row r="1585" spans="1:28" x14ac:dyDescent="0.35">
      <c r="A1585" t="s">
        <v>1562</v>
      </c>
      <c r="B1585" t="s">
        <v>5437</v>
      </c>
      <c r="C1585" t="s">
        <v>5438</v>
      </c>
      <c r="D1585" s="1">
        <v>44821</v>
      </c>
      <c r="E1585">
        <f t="shared" si="172"/>
        <v>18</v>
      </c>
      <c r="F1585" t="s">
        <v>1569</v>
      </c>
      <c r="G1585">
        <v>610</v>
      </c>
      <c r="H1585">
        <f t="shared" si="169"/>
        <v>61</v>
      </c>
      <c r="I1585" t="s">
        <v>7</v>
      </c>
      <c r="J1585" t="s">
        <v>8</v>
      </c>
      <c r="L1585" t="s">
        <v>6</v>
      </c>
      <c r="M1585" t="str">
        <f t="shared" si="170"/>
        <v>M</v>
      </c>
      <c r="N1585" t="s">
        <v>2315</v>
      </c>
      <c r="O1585" t="s">
        <v>2316</v>
      </c>
      <c r="P1585" t="s">
        <v>702</v>
      </c>
      <c r="Q1585">
        <v>3</v>
      </c>
      <c r="R1585">
        <f t="shared" si="173"/>
        <v>2019</v>
      </c>
      <c r="S1585" t="s">
        <v>8</v>
      </c>
      <c r="T1585" t="s">
        <v>8</v>
      </c>
      <c r="U1585" t="s">
        <v>8975</v>
      </c>
      <c r="V1585">
        <f>VLOOKUP(P1585,'PBT Tag Rates'!$B$5:$E$34,4,FALSE)</f>
        <v>0.99705232300000002</v>
      </c>
      <c r="W1585">
        <v>1</v>
      </c>
      <c r="X1585" s="16">
        <f>IFERROR(LOOKUP(H1585,{30,43,48,53,58,63,68,73,78,83,88,93,97},{42,47,52,57,62,67,72,77,82,87,92,99,100}),999)</f>
        <v>62</v>
      </c>
      <c r="Y1585" s="19">
        <f t="shared" si="171"/>
        <v>5.6818181818181825</v>
      </c>
      <c r="Z1585" s="19">
        <f t="shared" si="174"/>
        <v>5.7284090909090919</v>
      </c>
      <c r="AA1585" s="19">
        <f t="shared" si="175"/>
        <v>17.185227272727278</v>
      </c>
      <c r="AB1585" s="19" t="s">
        <v>8887</v>
      </c>
    </row>
    <row r="1586" spans="1:28" x14ac:dyDescent="0.35">
      <c r="A1586" t="s">
        <v>1562</v>
      </c>
      <c r="B1586" t="s">
        <v>5439</v>
      </c>
      <c r="C1586" t="s">
        <v>5440</v>
      </c>
      <c r="D1586" s="1">
        <v>44821</v>
      </c>
      <c r="E1586">
        <f t="shared" si="172"/>
        <v>18</v>
      </c>
      <c r="F1586" t="s">
        <v>1569</v>
      </c>
      <c r="G1586">
        <v>590</v>
      </c>
      <c r="H1586">
        <f t="shared" si="169"/>
        <v>59</v>
      </c>
      <c r="I1586" t="s">
        <v>7</v>
      </c>
      <c r="J1586" t="s">
        <v>8</v>
      </c>
      <c r="L1586" t="s">
        <v>6</v>
      </c>
      <c r="M1586" t="str">
        <f t="shared" si="170"/>
        <v>M</v>
      </c>
      <c r="N1586" t="s">
        <v>1047</v>
      </c>
      <c r="O1586" t="s">
        <v>1292</v>
      </c>
      <c r="P1586" t="s">
        <v>557</v>
      </c>
      <c r="Q1586">
        <v>3</v>
      </c>
      <c r="R1586">
        <f t="shared" si="173"/>
        <v>2019</v>
      </c>
      <c r="S1586" t="s">
        <v>8</v>
      </c>
      <c r="T1586" t="s">
        <v>8</v>
      </c>
      <c r="U1586" t="s">
        <v>9090</v>
      </c>
      <c r="V1586">
        <f>VLOOKUP(P1586,'PBT Tag Rates'!$B$5:$E$34,4,FALSE)</f>
        <v>0.95971980899999998</v>
      </c>
      <c r="W1586">
        <v>1</v>
      </c>
      <c r="X1586" s="16">
        <f>IFERROR(LOOKUP(H1586,{30,43,48,53,58,63,68,73,78,83,88,93,97},{42,47,52,57,62,67,72,77,82,87,92,99,100}),999)</f>
        <v>62</v>
      </c>
      <c r="Y1586" s="19">
        <f t="shared" si="171"/>
        <v>5.6818181818181825</v>
      </c>
      <c r="Z1586" s="19">
        <f t="shared" si="174"/>
        <v>5.7284090909090919</v>
      </c>
      <c r="AA1586" s="19">
        <f t="shared" si="175"/>
        <v>17.185227272727278</v>
      </c>
      <c r="AB1586" s="19" t="s">
        <v>8887</v>
      </c>
    </row>
    <row r="1587" spans="1:28" x14ac:dyDescent="0.35">
      <c r="A1587" t="s">
        <v>1562</v>
      </c>
      <c r="B1587" t="s">
        <v>5441</v>
      </c>
      <c r="C1587" t="s">
        <v>5442</v>
      </c>
      <c r="D1587" s="1">
        <v>44821</v>
      </c>
      <c r="E1587">
        <f t="shared" si="172"/>
        <v>18</v>
      </c>
      <c r="F1587" t="s">
        <v>1569</v>
      </c>
      <c r="G1587">
        <v>480</v>
      </c>
      <c r="H1587">
        <f t="shared" si="169"/>
        <v>48</v>
      </c>
      <c r="I1587" t="s">
        <v>7</v>
      </c>
      <c r="J1587" t="s">
        <v>8</v>
      </c>
      <c r="L1587" t="s">
        <v>6</v>
      </c>
      <c r="M1587" t="str">
        <f t="shared" si="170"/>
        <v>M</v>
      </c>
      <c r="N1587" t="s">
        <v>5443</v>
      </c>
      <c r="O1587" t="s">
        <v>5444</v>
      </c>
      <c r="P1587" t="s">
        <v>2035</v>
      </c>
      <c r="Q1587">
        <v>2</v>
      </c>
      <c r="R1587">
        <f t="shared" si="173"/>
        <v>2020</v>
      </c>
      <c r="S1587" t="s">
        <v>8</v>
      </c>
      <c r="T1587" t="s">
        <v>8</v>
      </c>
      <c r="U1587" t="s">
        <v>9084</v>
      </c>
      <c r="V1587">
        <f>VLOOKUP(P1587,'PBT Tag Rates'!$B$5:$E$34,4,FALSE)</f>
        <v>0.98961045999999997</v>
      </c>
      <c r="W1587">
        <v>1</v>
      </c>
      <c r="X1587" s="16">
        <f>IFERROR(LOOKUP(H1587,{30,43,48,53,58,63,68,73,78,83,88,93,97},{42,47,52,57,62,67,72,77,82,87,92,99,100}),999)</f>
        <v>52</v>
      </c>
      <c r="Y1587" s="19">
        <f t="shared" si="171"/>
        <v>5.6818181818181825</v>
      </c>
      <c r="Z1587" s="19">
        <f t="shared" si="174"/>
        <v>5.7284090909090919</v>
      </c>
      <c r="AA1587" s="19">
        <f t="shared" si="175"/>
        <v>17.185227272727278</v>
      </c>
      <c r="AB1587" s="19" t="s">
        <v>8887</v>
      </c>
    </row>
    <row r="1588" spans="1:28" x14ac:dyDescent="0.35">
      <c r="A1588" t="s">
        <v>1562</v>
      </c>
      <c r="B1588" t="s">
        <v>5445</v>
      </c>
      <c r="C1588" t="s">
        <v>5446</v>
      </c>
      <c r="D1588" s="1">
        <v>44821</v>
      </c>
      <c r="E1588">
        <f t="shared" si="172"/>
        <v>18</v>
      </c>
      <c r="F1588" t="s">
        <v>1569</v>
      </c>
      <c r="G1588">
        <v>650</v>
      </c>
      <c r="H1588">
        <f t="shared" si="169"/>
        <v>65</v>
      </c>
      <c r="I1588" t="s">
        <v>9</v>
      </c>
      <c r="J1588">
        <v>1</v>
      </c>
      <c r="L1588" t="s">
        <v>6</v>
      </c>
      <c r="M1588" t="str">
        <f t="shared" si="170"/>
        <v>M</v>
      </c>
      <c r="N1588" t="s">
        <v>8</v>
      </c>
      <c r="O1588" t="s">
        <v>8</v>
      </c>
      <c r="P1588" t="s">
        <v>11</v>
      </c>
      <c r="Q1588" t="s">
        <v>8</v>
      </c>
      <c r="R1588" t="str">
        <f t="shared" si="173"/>
        <v>U</v>
      </c>
      <c r="S1588" t="s">
        <v>12</v>
      </c>
      <c r="T1588">
        <v>1</v>
      </c>
      <c r="U1588" t="s">
        <v>8890</v>
      </c>
      <c r="V1588" t="e">
        <f>VLOOKUP(P1588,'PBT Tag Rates'!$B$5:$E$34,4,FALSE)</f>
        <v>#N/A</v>
      </c>
      <c r="W1588">
        <v>1</v>
      </c>
      <c r="X1588" s="16">
        <f>IFERROR(LOOKUP(H1588,{30,43,48,53,58,63,68,73,78,83,88,93,97},{42,47,52,57,62,67,72,77,82,87,92,99,100}),999)</f>
        <v>67</v>
      </c>
      <c r="Y1588" s="19">
        <f t="shared" si="171"/>
        <v>5.6818181818181825</v>
      </c>
      <c r="Z1588" s="19">
        <f t="shared" si="174"/>
        <v>5.7284090909090919</v>
      </c>
      <c r="AA1588" s="19">
        <f t="shared" si="175"/>
        <v>17.185227272727278</v>
      </c>
      <c r="AB1588" s="19" t="s">
        <v>8887</v>
      </c>
    </row>
    <row r="1589" spans="1:28" x14ac:dyDescent="0.35">
      <c r="A1589" t="s">
        <v>1562</v>
      </c>
      <c r="B1589" t="s">
        <v>5447</v>
      </c>
      <c r="C1589" t="s">
        <v>5448</v>
      </c>
      <c r="D1589" s="1">
        <v>44821</v>
      </c>
      <c r="E1589">
        <f t="shared" si="172"/>
        <v>18</v>
      </c>
      <c r="F1589" t="s">
        <v>16</v>
      </c>
      <c r="G1589">
        <v>620</v>
      </c>
      <c r="H1589">
        <f t="shared" si="169"/>
        <v>62</v>
      </c>
      <c r="I1589" t="s">
        <v>9</v>
      </c>
      <c r="J1589">
        <v>1</v>
      </c>
      <c r="L1589" t="s">
        <v>6</v>
      </c>
      <c r="M1589" t="str">
        <f t="shared" si="170"/>
        <v>M</v>
      </c>
      <c r="N1589" t="s">
        <v>1558</v>
      </c>
      <c r="O1589" t="s">
        <v>1559</v>
      </c>
      <c r="P1589" t="s">
        <v>557</v>
      </c>
      <c r="Q1589">
        <v>3</v>
      </c>
      <c r="R1589">
        <f t="shared" si="173"/>
        <v>2019</v>
      </c>
      <c r="S1589" t="s">
        <v>8</v>
      </c>
      <c r="T1589" t="s">
        <v>8</v>
      </c>
      <c r="U1589" t="s">
        <v>8974</v>
      </c>
      <c r="V1589">
        <f>VLOOKUP(P1589,'PBT Tag Rates'!$B$5:$E$34,4,FALSE)</f>
        <v>0.95971980899999998</v>
      </c>
      <c r="W1589">
        <v>1</v>
      </c>
      <c r="X1589" s="16">
        <f>IFERROR(LOOKUP(H1589,{30,43,48,53,58,63,68,73,78,83,88,93,97},{42,47,52,57,62,67,72,77,82,87,92,99,100}),999)</f>
        <v>62</v>
      </c>
      <c r="Y1589" s="19">
        <f t="shared" si="171"/>
        <v>5.6818181818181825</v>
      </c>
      <c r="Z1589" s="19">
        <f t="shared" si="174"/>
        <v>5.7284090909090919</v>
      </c>
      <c r="AA1589" s="19">
        <f t="shared" si="175"/>
        <v>17.185227272727278</v>
      </c>
      <c r="AB1589" s="19" t="s">
        <v>8887</v>
      </c>
    </row>
    <row r="1590" spans="1:28" x14ac:dyDescent="0.35">
      <c r="A1590" t="s">
        <v>1562</v>
      </c>
      <c r="B1590" t="s">
        <v>5449</v>
      </c>
      <c r="C1590" t="s">
        <v>5450</v>
      </c>
      <c r="D1590" s="1">
        <v>44821</v>
      </c>
      <c r="E1590">
        <f t="shared" si="172"/>
        <v>18</v>
      </c>
      <c r="F1590" t="s">
        <v>6</v>
      </c>
      <c r="G1590">
        <v>770</v>
      </c>
      <c r="H1590">
        <f t="shared" si="169"/>
        <v>77</v>
      </c>
      <c r="I1590" t="s">
        <v>7</v>
      </c>
      <c r="J1590" t="s">
        <v>8</v>
      </c>
      <c r="K1590" t="s">
        <v>143</v>
      </c>
      <c r="L1590" t="s">
        <v>1569</v>
      </c>
      <c r="M1590" t="str">
        <f t="shared" si="170"/>
        <v>M</v>
      </c>
      <c r="N1590" t="s">
        <v>4306</v>
      </c>
      <c r="O1590" t="s">
        <v>4306</v>
      </c>
      <c r="P1590" t="s">
        <v>4306</v>
      </c>
      <c r="Q1590" t="s">
        <v>8</v>
      </c>
      <c r="R1590" t="str">
        <f t="shared" si="173"/>
        <v>U</v>
      </c>
      <c r="S1590" t="s">
        <v>8</v>
      </c>
      <c r="T1590" t="s">
        <v>8</v>
      </c>
      <c r="U1590" t="s">
        <v>4306</v>
      </c>
      <c r="V1590" t="e">
        <f>VLOOKUP(P1590,'PBT Tag Rates'!$B$5:$E$34,4,FALSE)</f>
        <v>#N/A</v>
      </c>
      <c r="W1590">
        <v>1</v>
      </c>
      <c r="X1590" s="16">
        <f>IFERROR(LOOKUP(H1590,{30,43,48,53,58,63,68,73,78,83,88,93,97},{42,47,52,57,62,67,72,77,82,87,92,99,100}),999)</f>
        <v>77</v>
      </c>
      <c r="Y1590" s="19">
        <f t="shared" si="171"/>
        <v>5.6818181818181825</v>
      </c>
      <c r="Z1590" s="19">
        <f t="shared" si="174"/>
        <v>5.7284090909090919</v>
      </c>
      <c r="AA1590" s="19">
        <f t="shared" si="175"/>
        <v>17.185227272727278</v>
      </c>
      <c r="AB1590" s="19" t="s">
        <v>8887</v>
      </c>
    </row>
    <row r="1591" spans="1:28" x14ac:dyDescent="0.35">
      <c r="A1591" t="s">
        <v>1562</v>
      </c>
      <c r="B1591" t="s">
        <v>5451</v>
      </c>
      <c r="C1591" t="s">
        <v>5452</v>
      </c>
      <c r="D1591" s="1">
        <v>44821</v>
      </c>
      <c r="E1591">
        <f t="shared" si="172"/>
        <v>18</v>
      </c>
      <c r="F1591" t="s">
        <v>1569</v>
      </c>
      <c r="G1591">
        <v>670</v>
      </c>
      <c r="H1591">
        <f t="shared" si="169"/>
        <v>67</v>
      </c>
      <c r="I1591" t="s">
        <v>7</v>
      </c>
      <c r="J1591" t="s">
        <v>8</v>
      </c>
      <c r="L1591" t="s">
        <v>6</v>
      </c>
      <c r="M1591" t="str">
        <f t="shared" si="170"/>
        <v>M</v>
      </c>
      <c r="N1591" t="s">
        <v>1106</v>
      </c>
      <c r="O1591" t="s">
        <v>1107</v>
      </c>
      <c r="P1591" t="s">
        <v>557</v>
      </c>
      <c r="Q1591">
        <v>3</v>
      </c>
      <c r="R1591">
        <f t="shared" si="173"/>
        <v>2019</v>
      </c>
      <c r="S1591" t="s">
        <v>8</v>
      </c>
      <c r="T1591" t="s">
        <v>8</v>
      </c>
      <c r="U1591" t="s">
        <v>9006</v>
      </c>
      <c r="V1591">
        <f>VLOOKUP(P1591,'PBT Tag Rates'!$B$5:$E$34,4,FALSE)</f>
        <v>0.95971980899999998</v>
      </c>
      <c r="W1591">
        <v>1</v>
      </c>
      <c r="X1591" s="16">
        <f>IFERROR(LOOKUP(H1591,{30,43,48,53,58,63,68,73,78,83,88,93,97},{42,47,52,57,62,67,72,77,82,87,92,99,100}),999)</f>
        <v>67</v>
      </c>
      <c r="Y1591" s="19">
        <f t="shared" si="171"/>
        <v>5.6818181818181825</v>
      </c>
      <c r="Z1591" s="19">
        <f t="shared" si="174"/>
        <v>5.7284090909090919</v>
      </c>
      <c r="AA1591" s="19">
        <f t="shared" si="175"/>
        <v>17.185227272727278</v>
      </c>
      <c r="AB1591" s="19" t="s">
        <v>8886</v>
      </c>
    </row>
    <row r="1592" spans="1:28" x14ac:dyDescent="0.35">
      <c r="A1592" t="s">
        <v>1562</v>
      </c>
      <c r="B1592" t="s">
        <v>5453</v>
      </c>
      <c r="C1592" t="s">
        <v>5454</v>
      </c>
      <c r="D1592" s="1">
        <v>44821</v>
      </c>
      <c r="E1592">
        <f t="shared" si="172"/>
        <v>18</v>
      </c>
      <c r="F1592" t="s">
        <v>16</v>
      </c>
      <c r="G1592">
        <v>680</v>
      </c>
      <c r="H1592">
        <f t="shared" si="169"/>
        <v>68</v>
      </c>
      <c r="I1592" t="s">
        <v>9</v>
      </c>
      <c r="J1592">
        <v>1</v>
      </c>
      <c r="L1592" t="s">
        <v>16</v>
      </c>
      <c r="M1592" t="str">
        <f t="shared" si="170"/>
        <v>F</v>
      </c>
      <c r="N1592" t="s">
        <v>28</v>
      </c>
      <c r="O1592" t="s">
        <v>29</v>
      </c>
      <c r="P1592" t="s">
        <v>19</v>
      </c>
      <c r="Q1592">
        <v>4</v>
      </c>
      <c r="R1592">
        <f t="shared" si="173"/>
        <v>2018</v>
      </c>
      <c r="S1592" t="s">
        <v>8</v>
      </c>
      <c r="T1592" t="s">
        <v>8</v>
      </c>
      <c r="U1592" t="s">
        <v>9007</v>
      </c>
      <c r="V1592">
        <f>VLOOKUP(P1592,'PBT Tag Rates'!$B$5:$E$34,4,FALSE)</f>
        <v>0.80551598400000002</v>
      </c>
      <c r="W1592">
        <v>1</v>
      </c>
      <c r="X1592" s="16">
        <f>IFERROR(LOOKUP(H1592,{30,43,48,53,58,63,68,73,78,83,88,93,97},{42,47,52,57,62,67,72,77,82,87,92,99,100}),999)</f>
        <v>72</v>
      </c>
      <c r="Y1592" s="19">
        <f t="shared" si="171"/>
        <v>5.6818181818181825</v>
      </c>
      <c r="Z1592" s="19">
        <f t="shared" si="174"/>
        <v>5.7284090909090919</v>
      </c>
      <c r="AA1592" s="19">
        <f t="shared" si="175"/>
        <v>17.185227272727278</v>
      </c>
      <c r="AB1592" s="19" t="s">
        <v>8886</v>
      </c>
    </row>
    <row r="1593" spans="1:28" x14ac:dyDescent="0.35">
      <c r="A1593" t="s">
        <v>1562</v>
      </c>
      <c r="B1593" t="s">
        <v>5455</v>
      </c>
      <c r="C1593" t="s">
        <v>5456</v>
      </c>
      <c r="D1593" s="1">
        <v>44821</v>
      </c>
      <c r="E1593">
        <f t="shared" si="172"/>
        <v>18</v>
      </c>
      <c r="F1593" t="s">
        <v>1569</v>
      </c>
      <c r="G1593">
        <v>650</v>
      </c>
      <c r="H1593">
        <f t="shared" si="169"/>
        <v>65</v>
      </c>
      <c r="I1593" t="s">
        <v>9</v>
      </c>
      <c r="J1593">
        <v>1</v>
      </c>
      <c r="L1593" t="s">
        <v>6</v>
      </c>
      <c r="M1593" t="str">
        <f t="shared" si="170"/>
        <v>M</v>
      </c>
      <c r="N1593" t="s">
        <v>4724</v>
      </c>
      <c r="O1593" t="s">
        <v>4725</v>
      </c>
      <c r="P1593" t="s">
        <v>557</v>
      </c>
      <c r="Q1593">
        <v>3</v>
      </c>
      <c r="R1593">
        <f t="shared" si="173"/>
        <v>2019</v>
      </c>
      <c r="S1593" t="s">
        <v>8</v>
      </c>
      <c r="T1593" t="s">
        <v>8</v>
      </c>
      <c r="U1593" t="s">
        <v>9090</v>
      </c>
      <c r="V1593">
        <f>VLOOKUP(P1593,'PBT Tag Rates'!$B$5:$E$34,4,FALSE)</f>
        <v>0.95971980899999998</v>
      </c>
      <c r="W1593">
        <v>1</v>
      </c>
      <c r="X1593" s="16">
        <f>IFERROR(LOOKUP(H1593,{30,43,48,53,58,63,68,73,78,83,88,93,97},{42,47,52,57,62,67,72,77,82,87,92,99,100}),999)</f>
        <v>67</v>
      </c>
      <c r="Y1593" s="19">
        <f t="shared" si="171"/>
        <v>5.6818181818181825</v>
      </c>
      <c r="Z1593" s="19">
        <f t="shared" si="174"/>
        <v>5.7284090909090919</v>
      </c>
      <c r="AA1593" s="19">
        <f t="shared" si="175"/>
        <v>17.185227272727278</v>
      </c>
      <c r="AB1593" s="19" t="s">
        <v>8887</v>
      </c>
    </row>
    <row r="1594" spans="1:28" x14ac:dyDescent="0.35">
      <c r="A1594" t="s">
        <v>1562</v>
      </c>
      <c r="B1594" t="s">
        <v>5457</v>
      </c>
      <c r="C1594" t="s">
        <v>5458</v>
      </c>
      <c r="D1594" s="1">
        <v>44821</v>
      </c>
      <c r="E1594">
        <f t="shared" si="172"/>
        <v>18</v>
      </c>
      <c r="F1594" t="s">
        <v>1569</v>
      </c>
      <c r="G1594">
        <v>570</v>
      </c>
      <c r="H1594">
        <f t="shared" si="169"/>
        <v>57</v>
      </c>
      <c r="I1594" t="s">
        <v>9</v>
      </c>
      <c r="J1594">
        <v>1</v>
      </c>
      <c r="L1594" t="s">
        <v>6</v>
      </c>
      <c r="M1594" t="str">
        <f t="shared" si="170"/>
        <v>M</v>
      </c>
      <c r="N1594" t="s">
        <v>1125</v>
      </c>
      <c r="O1594" t="s">
        <v>1126</v>
      </c>
      <c r="P1594" t="s">
        <v>557</v>
      </c>
      <c r="Q1594">
        <v>3</v>
      </c>
      <c r="R1594">
        <f t="shared" si="173"/>
        <v>2019</v>
      </c>
      <c r="S1594" t="s">
        <v>8</v>
      </c>
      <c r="T1594" t="s">
        <v>8</v>
      </c>
      <c r="U1594" t="s">
        <v>9006</v>
      </c>
      <c r="V1594">
        <f>VLOOKUP(P1594,'PBT Tag Rates'!$B$5:$E$34,4,FALSE)</f>
        <v>0.95971980899999998</v>
      </c>
      <c r="W1594">
        <v>1</v>
      </c>
      <c r="X1594" s="16">
        <f>IFERROR(LOOKUP(H1594,{30,43,48,53,58,63,68,73,78,83,88,93,97},{42,47,52,57,62,67,72,77,82,87,92,99,100}),999)</f>
        <v>57</v>
      </c>
      <c r="Y1594" s="19">
        <f t="shared" si="171"/>
        <v>5.6818181818181825</v>
      </c>
      <c r="Z1594" s="19">
        <f t="shared" si="174"/>
        <v>5.7284090909090919</v>
      </c>
      <c r="AA1594" s="19">
        <f t="shared" si="175"/>
        <v>17.185227272727278</v>
      </c>
      <c r="AB1594" s="19" t="s">
        <v>8886</v>
      </c>
    </row>
    <row r="1595" spans="1:28" x14ac:dyDescent="0.35">
      <c r="A1595" t="s">
        <v>1562</v>
      </c>
      <c r="B1595" t="s">
        <v>5459</v>
      </c>
      <c r="C1595" t="s">
        <v>5460</v>
      </c>
      <c r="D1595" s="1">
        <v>44821</v>
      </c>
      <c r="E1595">
        <f t="shared" si="172"/>
        <v>18</v>
      </c>
      <c r="F1595" t="s">
        <v>1569</v>
      </c>
      <c r="G1595">
        <v>650</v>
      </c>
      <c r="H1595">
        <f t="shared" si="169"/>
        <v>65</v>
      </c>
      <c r="I1595" t="s">
        <v>9</v>
      </c>
      <c r="J1595">
        <v>1</v>
      </c>
      <c r="K1595" t="s">
        <v>143</v>
      </c>
      <c r="L1595" t="s">
        <v>1569</v>
      </c>
      <c r="M1595" s="5" t="s">
        <v>6</v>
      </c>
      <c r="N1595" t="s">
        <v>4306</v>
      </c>
      <c r="O1595" t="s">
        <v>4306</v>
      </c>
      <c r="P1595" t="s">
        <v>8891</v>
      </c>
      <c r="Q1595" t="s">
        <v>8</v>
      </c>
      <c r="R1595" t="str">
        <f t="shared" si="173"/>
        <v>U</v>
      </c>
      <c r="S1595" t="s">
        <v>8</v>
      </c>
      <c r="T1595" t="s">
        <v>8</v>
      </c>
      <c r="U1595" t="s">
        <v>4306</v>
      </c>
      <c r="V1595" t="e">
        <f>VLOOKUP(P1595,'PBT Tag Rates'!$B$5:$E$34,4,FALSE)</f>
        <v>#N/A</v>
      </c>
      <c r="W1595">
        <v>1</v>
      </c>
      <c r="X1595" s="16">
        <f>IFERROR(LOOKUP(H1595,{30,43,48,53,58,63,68,73,78,83,88,93,97},{42,47,52,57,62,67,72,77,82,87,92,99,100}),999)</f>
        <v>67</v>
      </c>
      <c r="Y1595" s="19">
        <f t="shared" si="171"/>
        <v>5.6818181818181825</v>
      </c>
      <c r="Z1595" s="19">
        <f t="shared" si="174"/>
        <v>5.7284090909090919</v>
      </c>
      <c r="AA1595" s="19">
        <f t="shared" si="175"/>
        <v>17.185227272727278</v>
      </c>
      <c r="AB1595" s="19" t="s">
        <v>8887</v>
      </c>
    </row>
    <row r="1596" spans="1:28" x14ac:dyDescent="0.35">
      <c r="A1596" t="s">
        <v>1562</v>
      </c>
      <c r="B1596" t="s">
        <v>5461</v>
      </c>
      <c r="C1596" t="s">
        <v>5462</v>
      </c>
      <c r="D1596" s="1">
        <v>44821</v>
      </c>
      <c r="E1596">
        <f t="shared" si="172"/>
        <v>18</v>
      </c>
      <c r="F1596" t="s">
        <v>16</v>
      </c>
      <c r="G1596">
        <v>650</v>
      </c>
      <c r="H1596">
        <f t="shared" si="169"/>
        <v>65</v>
      </c>
      <c r="I1596" t="s">
        <v>7</v>
      </c>
      <c r="J1596" t="s">
        <v>8</v>
      </c>
      <c r="L1596" t="s">
        <v>6</v>
      </c>
      <c r="M1596" t="str">
        <f t="shared" si="170"/>
        <v>M</v>
      </c>
      <c r="N1596" t="s">
        <v>1092</v>
      </c>
      <c r="O1596" t="s">
        <v>1093</v>
      </c>
      <c r="P1596" t="s">
        <v>19</v>
      </c>
      <c r="Q1596">
        <v>4</v>
      </c>
      <c r="R1596">
        <f t="shared" si="173"/>
        <v>2018</v>
      </c>
      <c r="S1596" t="s">
        <v>8</v>
      </c>
      <c r="T1596" t="s">
        <v>8</v>
      </c>
      <c r="U1596" t="s">
        <v>8875</v>
      </c>
      <c r="V1596">
        <f>VLOOKUP(P1596,'PBT Tag Rates'!$B$5:$E$34,4,FALSE)</f>
        <v>0.80551598400000002</v>
      </c>
      <c r="W1596">
        <v>1</v>
      </c>
      <c r="X1596" s="16">
        <f>IFERROR(LOOKUP(H1596,{30,43,48,53,58,63,68,73,78,83,88,93,97},{42,47,52,57,62,67,72,77,82,87,92,99,100}),999)</f>
        <v>67</v>
      </c>
      <c r="Y1596" s="19">
        <f t="shared" si="171"/>
        <v>5.6818181818181825</v>
      </c>
      <c r="Z1596" s="19">
        <f t="shared" si="174"/>
        <v>5.7284090909090919</v>
      </c>
      <c r="AA1596" s="19">
        <f t="shared" si="175"/>
        <v>17.185227272727278</v>
      </c>
      <c r="AB1596" s="19" t="s">
        <v>8886</v>
      </c>
    </row>
    <row r="1597" spans="1:28" x14ac:dyDescent="0.35">
      <c r="A1597" t="s">
        <v>1562</v>
      </c>
      <c r="B1597" t="s">
        <v>5463</v>
      </c>
      <c r="C1597" t="s">
        <v>5464</v>
      </c>
      <c r="D1597" s="1">
        <v>44821</v>
      </c>
      <c r="E1597">
        <f t="shared" si="172"/>
        <v>18</v>
      </c>
      <c r="F1597" t="s">
        <v>1569</v>
      </c>
      <c r="G1597">
        <v>630</v>
      </c>
      <c r="H1597">
        <f t="shared" si="169"/>
        <v>63</v>
      </c>
      <c r="I1597" t="s">
        <v>7</v>
      </c>
      <c r="J1597" t="s">
        <v>8</v>
      </c>
      <c r="L1597" t="s">
        <v>6</v>
      </c>
      <c r="M1597" t="str">
        <f t="shared" si="170"/>
        <v>M</v>
      </c>
      <c r="N1597" t="s">
        <v>3105</v>
      </c>
      <c r="O1597" t="s">
        <v>5465</v>
      </c>
      <c r="P1597" t="s">
        <v>557</v>
      </c>
      <c r="Q1597">
        <v>3</v>
      </c>
      <c r="R1597">
        <f t="shared" si="173"/>
        <v>2019</v>
      </c>
      <c r="S1597" t="s">
        <v>8</v>
      </c>
      <c r="T1597" t="s">
        <v>8</v>
      </c>
      <c r="U1597" t="s">
        <v>9090</v>
      </c>
      <c r="V1597">
        <f>VLOOKUP(P1597,'PBT Tag Rates'!$B$5:$E$34,4,FALSE)</f>
        <v>0.95971980899999998</v>
      </c>
      <c r="W1597">
        <v>1</v>
      </c>
      <c r="X1597" s="16">
        <f>IFERROR(LOOKUP(H1597,{30,43,48,53,58,63,68,73,78,83,88,93,97},{42,47,52,57,62,67,72,77,82,87,92,99,100}),999)</f>
        <v>67</v>
      </c>
      <c r="Y1597" s="19">
        <f t="shared" si="171"/>
        <v>5.6818181818181825</v>
      </c>
      <c r="Z1597" s="19">
        <f t="shared" si="174"/>
        <v>5.7284090909090919</v>
      </c>
      <c r="AA1597" s="19">
        <f t="shared" si="175"/>
        <v>17.185227272727278</v>
      </c>
      <c r="AB1597" s="19" t="s">
        <v>8887</v>
      </c>
    </row>
    <row r="1598" spans="1:28" x14ac:dyDescent="0.35">
      <c r="A1598" t="s">
        <v>1562</v>
      </c>
      <c r="B1598" t="s">
        <v>5466</v>
      </c>
      <c r="C1598" t="s">
        <v>5467</v>
      </c>
      <c r="D1598" s="1">
        <v>44821</v>
      </c>
      <c r="E1598">
        <f t="shared" si="172"/>
        <v>18</v>
      </c>
      <c r="F1598" t="s">
        <v>16</v>
      </c>
      <c r="G1598">
        <v>760</v>
      </c>
      <c r="H1598">
        <f t="shared" si="169"/>
        <v>76</v>
      </c>
      <c r="I1598" t="s">
        <v>7</v>
      </c>
      <c r="J1598" t="s">
        <v>8</v>
      </c>
      <c r="L1598" t="s">
        <v>16</v>
      </c>
      <c r="M1598" t="str">
        <f t="shared" si="170"/>
        <v>F</v>
      </c>
      <c r="N1598" t="s">
        <v>5468</v>
      </c>
      <c r="O1598" t="s">
        <v>5469</v>
      </c>
      <c r="P1598" t="s">
        <v>15</v>
      </c>
      <c r="Q1598">
        <v>4</v>
      </c>
      <c r="R1598">
        <f t="shared" si="173"/>
        <v>2018</v>
      </c>
      <c r="S1598" t="s">
        <v>8</v>
      </c>
      <c r="T1598" t="s">
        <v>8</v>
      </c>
      <c r="U1598" t="s">
        <v>8858</v>
      </c>
      <c r="V1598">
        <f>VLOOKUP(P1598,'PBT Tag Rates'!$B$5:$E$34,4,FALSE)</f>
        <v>0.96828396500000002</v>
      </c>
      <c r="W1598">
        <v>1</v>
      </c>
      <c r="X1598" s="16">
        <f>IFERROR(LOOKUP(H1598,{30,43,48,53,58,63,68,73,78,83,88,93,97},{42,47,52,57,62,67,72,77,82,87,92,99,100}),999)</f>
        <v>77</v>
      </c>
      <c r="Y1598" s="19">
        <f t="shared" si="171"/>
        <v>5.6818181818181825</v>
      </c>
      <c r="Z1598" s="19">
        <f t="shared" si="174"/>
        <v>5.7284090909090919</v>
      </c>
      <c r="AA1598" s="19">
        <f t="shared" si="175"/>
        <v>17.185227272727278</v>
      </c>
      <c r="AB1598" s="19" t="s">
        <v>8887</v>
      </c>
    </row>
    <row r="1599" spans="1:28" x14ac:dyDescent="0.35">
      <c r="A1599" t="s">
        <v>1562</v>
      </c>
      <c r="B1599" t="s">
        <v>5470</v>
      </c>
      <c r="C1599" t="s">
        <v>5471</v>
      </c>
      <c r="D1599" s="1">
        <v>44821</v>
      </c>
      <c r="E1599">
        <f t="shared" si="172"/>
        <v>18</v>
      </c>
      <c r="F1599" t="s">
        <v>1569</v>
      </c>
      <c r="G1599">
        <v>700</v>
      </c>
      <c r="H1599">
        <f t="shared" si="169"/>
        <v>70</v>
      </c>
      <c r="I1599" t="s">
        <v>9</v>
      </c>
      <c r="J1599">
        <v>1</v>
      </c>
      <c r="L1599" t="s">
        <v>6</v>
      </c>
      <c r="M1599" t="str">
        <f t="shared" si="170"/>
        <v>M</v>
      </c>
      <c r="N1599" t="s">
        <v>5472</v>
      </c>
      <c r="O1599" t="s">
        <v>5473</v>
      </c>
      <c r="P1599" t="s">
        <v>19</v>
      </c>
      <c r="Q1599">
        <v>4</v>
      </c>
      <c r="R1599">
        <f t="shared" si="173"/>
        <v>2018</v>
      </c>
      <c r="S1599" t="s">
        <v>8</v>
      </c>
      <c r="T1599" t="s">
        <v>8</v>
      </c>
      <c r="U1599" t="s">
        <v>9087</v>
      </c>
      <c r="V1599">
        <f>VLOOKUP(P1599,'PBT Tag Rates'!$B$5:$E$34,4,FALSE)</f>
        <v>0.80551598400000002</v>
      </c>
      <c r="W1599">
        <v>1</v>
      </c>
      <c r="X1599" s="16">
        <f>IFERROR(LOOKUP(H1599,{30,43,48,53,58,63,68,73,78,83,88,93,97},{42,47,52,57,62,67,72,77,82,87,92,99,100}),999)</f>
        <v>72</v>
      </c>
      <c r="Y1599" s="19">
        <f t="shared" si="171"/>
        <v>5.6818181818181825</v>
      </c>
      <c r="Z1599" s="19">
        <f t="shared" si="174"/>
        <v>5.7284090909090919</v>
      </c>
      <c r="AA1599" s="19">
        <f t="shared" si="175"/>
        <v>17.185227272727278</v>
      </c>
      <c r="AB1599" s="19" t="s">
        <v>8887</v>
      </c>
    </row>
    <row r="1600" spans="1:28" x14ac:dyDescent="0.35">
      <c r="A1600" t="s">
        <v>1562</v>
      </c>
      <c r="B1600" t="s">
        <v>5474</v>
      </c>
      <c r="C1600" t="s">
        <v>5475</v>
      </c>
      <c r="D1600" s="1">
        <v>44821</v>
      </c>
      <c r="E1600">
        <f t="shared" si="172"/>
        <v>18</v>
      </c>
      <c r="F1600" t="s">
        <v>16</v>
      </c>
      <c r="G1600">
        <v>710</v>
      </c>
      <c r="H1600">
        <f t="shared" si="169"/>
        <v>71</v>
      </c>
      <c r="I1600" t="s">
        <v>7</v>
      </c>
      <c r="J1600">
        <v>1</v>
      </c>
      <c r="L1600" t="s">
        <v>16</v>
      </c>
      <c r="M1600" t="str">
        <f t="shared" si="170"/>
        <v>F</v>
      </c>
      <c r="N1600" t="s">
        <v>515</v>
      </c>
      <c r="O1600" t="s">
        <v>516</v>
      </c>
      <c r="P1600" t="s">
        <v>19</v>
      </c>
      <c r="Q1600">
        <v>4</v>
      </c>
      <c r="R1600">
        <f t="shared" si="173"/>
        <v>2018</v>
      </c>
      <c r="S1600" t="s">
        <v>8</v>
      </c>
      <c r="T1600" t="s">
        <v>8</v>
      </c>
      <c r="U1600" t="s">
        <v>9007</v>
      </c>
      <c r="V1600">
        <f>VLOOKUP(P1600,'PBT Tag Rates'!$B$5:$E$34,4,FALSE)</f>
        <v>0.80551598400000002</v>
      </c>
      <c r="W1600">
        <v>1</v>
      </c>
      <c r="X1600" s="16">
        <f>IFERROR(LOOKUP(H1600,{30,43,48,53,58,63,68,73,78,83,88,93,97},{42,47,52,57,62,67,72,77,82,87,92,99,100}),999)</f>
        <v>72</v>
      </c>
      <c r="Y1600" s="19">
        <f t="shared" si="171"/>
        <v>5.6818181818181825</v>
      </c>
      <c r="Z1600" s="19">
        <f t="shared" si="174"/>
        <v>5.7284090909090919</v>
      </c>
      <c r="AA1600" s="19">
        <f t="shared" si="175"/>
        <v>17.185227272727278</v>
      </c>
      <c r="AB1600" s="19" t="s">
        <v>8886</v>
      </c>
    </row>
    <row r="1601" spans="1:28" x14ac:dyDescent="0.35">
      <c r="A1601" t="s">
        <v>1562</v>
      </c>
      <c r="B1601" t="s">
        <v>5476</v>
      </c>
      <c r="C1601" t="s">
        <v>5477</v>
      </c>
      <c r="D1601" s="1">
        <v>44821</v>
      </c>
      <c r="E1601">
        <f t="shared" si="172"/>
        <v>18</v>
      </c>
      <c r="F1601" t="s">
        <v>6</v>
      </c>
      <c r="G1601">
        <v>710</v>
      </c>
      <c r="H1601">
        <f t="shared" si="169"/>
        <v>71</v>
      </c>
      <c r="I1601" t="s">
        <v>7</v>
      </c>
      <c r="J1601" t="s">
        <v>8</v>
      </c>
      <c r="L1601" t="s">
        <v>6</v>
      </c>
      <c r="M1601" t="str">
        <f t="shared" si="170"/>
        <v>M</v>
      </c>
      <c r="N1601" t="s">
        <v>4394</v>
      </c>
      <c r="O1601" t="s">
        <v>4395</v>
      </c>
      <c r="P1601" t="s">
        <v>557</v>
      </c>
      <c r="Q1601">
        <v>3</v>
      </c>
      <c r="R1601">
        <f t="shared" si="173"/>
        <v>2019</v>
      </c>
      <c r="S1601" t="s">
        <v>8</v>
      </c>
      <c r="T1601" t="s">
        <v>8</v>
      </c>
      <c r="U1601" t="s">
        <v>9090</v>
      </c>
      <c r="V1601">
        <f>VLOOKUP(P1601,'PBT Tag Rates'!$B$5:$E$34,4,FALSE)</f>
        <v>0.95971980899999998</v>
      </c>
      <c r="W1601">
        <v>1</v>
      </c>
      <c r="X1601" s="16">
        <f>IFERROR(LOOKUP(H1601,{30,43,48,53,58,63,68,73,78,83,88,93,97},{42,47,52,57,62,67,72,77,82,87,92,99,100}),999)</f>
        <v>72</v>
      </c>
      <c r="Y1601" s="19">
        <f t="shared" si="171"/>
        <v>5.6818181818181825</v>
      </c>
      <c r="Z1601" s="19">
        <f t="shared" si="174"/>
        <v>5.7284090909090919</v>
      </c>
      <c r="AA1601" s="19">
        <f t="shared" si="175"/>
        <v>17.185227272727278</v>
      </c>
      <c r="AB1601" s="19" t="s">
        <v>8887</v>
      </c>
    </row>
    <row r="1602" spans="1:28" x14ac:dyDescent="0.35">
      <c r="A1602" t="s">
        <v>1562</v>
      </c>
      <c r="B1602" t="s">
        <v>5478</v>
      </c>
      <c r="C1602" t="s">
        <v>5479</v>
      </c>
      <c r="D1602" s="1">
        <v>44821</v>
      </c>
      <c r="E1602">
        <f t="shared" si="172"/>
        <v>18</v>
      </c>
      <c r="F1602" t="s">
        <v>16</v>
      </c>
      <c r="G1602">
        <v>640</v>
      </c>
      <c r="H1602">
        <f t="shared" si="169"/>
        <v>64</v>
      </c>
      <c r="I1602" t="s">
        <v>7</v>
      </c>
      <c r="J1602" t="s">
        <v>8</v>
      </c>
      <c r="L1602" t="s">
        <v>16</v>
      </c>
      <c r="M1602" t="str">
        <f t="shared" si="170"/>
        <v>F</v>
      </c>
      <c r="N1602" t="s">
        <v>8</v>
      </c>
      <c r="O1602" t="s">
        <v>8</v>
      </c>
      <c r="P1602" t="s">
        <v>11</v>
      </c>
      <c r="Q1602" t="s">
        <v>8</v>
      </c>
      <c r="R1602" t="str">
        <f t="shared" si="173"/>
        <v>U</v>
      </c>
      <c r="S1602" t="s">
        <v>12</v>
      </c>
      <c r="T1602">
        <v>1.00000000000001</v>
      </c>
      <c r="U1602" t="s">
        <v>11</v>
      </c>
      <c r="V1602" t="e">
        <f>VLOOKUP(P1602,'PBT Tag Rates'!$B$5:$E$34,4,FALSE)</f>
        <v>#N/A</v>
      </c>
      <c r="W1602">
        <v>1</v>
      </c>
      <c r="X1602" s="16">
        <f>IFERROR(LOOKUP(H1602,{30,43,48,53,58,63,68,73,78,83,88,93,97},{42,47,52,57,62,67,72,77,82,87,92,99,100}),999)</f>
        <v>67</v>
      </c>
      <c r="Y1602" s="19">
        <f t="shared" si="171"/>
        <v>5.6818181818181825</v>
      </c>
      <c r="Z1602" s="19">
        <f t="shared" si="174"/>
        <v>5.7284090909090919</v>
      </c>
      <c r="AA1602" s="19">
        <f t="shared" si="175"/>
        <v>17.185227272727278</v>
      </c>
      <c r="AB1602" s="19" t="s">
        <v>8887</v>
      </c>
    </row>
    <row r="1603" spans="1:28" x14ac:dyDescent="0.35">
      <c r="A1603" t="s">
        <v>1562</v>
      </c>
      <c r="B1603" t="s">
        <v>5480</v>
      </c>
      <c r="C1603" t="s">
        <v>5481</v>
      </c>
      <c r="D1603" s="1">
        <v>44821</v>
      </c>
      <c r="E1603">
        <f t="shared" si="172"/>
        <v>18</v>
      </c>
      <c r="F1603" t="s">
        <v>6</v>
      </c>
      <c r="G1603">
        <v>720</v>
      </c>
      <c r="H1603">
        <f t="shared" si="169"/>
        <v>72</v>
      </c>
      <c r="I1603" t="s">
        <v>9</v>
      </c>
      <c r="J1603" t="s">
        <v>8</v>
      </c>
      <c r="L1603" t="s">
        <v>6</v>
      </c>
      <c r="M1603" t="str">
        <f t="shared" si="170"/>
        <v>M</v>
      </c>
      <c r="N1603" t="s">
        <v>2988</v>
      </c>
      <c r="O1603" t="s">
        <v>2989</v>
      </c>
      <c r="P1603" t="s">
        <v>557</v>
      </c>
      <c r="Q1603">
        <v>3</v>
      </c>
      <c r="R1603">
        <f t="shared" si="173"/>
        <v>2019</v>
      </c>
      <c r="S1603" t="s">
        <v>8</v>
      </c>
      <c r="T1603" t="s">
        <v>8</v>
      </c>
      <c r="U1603" t="s">
        <v>9090</v>
      </c>
      <c r="V1603">
        <f>VLOOKUP(P1603,'PBT Tag Rates'!$B$5:$E$34,4,FALSE)</f>
        <v>0.95971980899999998</v>
      </c>
      <c r="W1603">
        <v>1</v>
      </c>
      <c r="X1603" s="16">
        <f>IFERROR(LOOKUP(H1603,{30,43,48,53,58,63,68,73,78,83,88,93,97},{42,47,52,57,62,67,72,77,82,87,92,99,100}),999)</f>
        <v>72</v>
      </c>
      <c r="Y1603" s="19">
        <f t="shared" si="171"/>
        <v>5.6818181818181825</v>
      </c>
      <c r="Z1603" s="19">
        <f t="shared" si="174"/>
        <v>5.7284090909090919</v>
      </c>
      <c r="AA1603" s="19">
        <f t="shared" si="175"/>
        <v>17.185227272727278</v>
      </c>
      <c r="AB1603" s="19" t="s">
        <v>8887</v>
      </c>
    </row>
    <row r="1604" spans="1:28" x14ac:dyDescent="0.35">
      <c r="A1604" t="s">
        <v>1562</v>
      </c>
      <c r="B1604" t="s">
        <v>5482</v>
      </c>
      <c r="C1604" t="s">
        <v>5483</v>
      </c>
      <c r="D1604" s="1">
        <v>44821</v>
      </c>
      <c r="E1604">
        <f t="shared" si="172"/>
        <v>18</v>
      </c>
      <c r="F1604" t="s">
        <v>1569</v>
      </c>
      <c r="G1604">
        <v>560</v>
      </c>
      <c r="H1604">
        <f t="shared" si="169"/>
        <v>56</v>
      </c>
      <c r="I1604" t="s">
        <v>7</v>
      </c>
      <c r="J1604" t="s">
        <v>8</v>
      </c>
      <c r="L1604" t="s">
        <v>6</v>
      </c>
      <c r="M1604" t="str">
        <f t="shared" si="170"/>
        <v>M</v>
      </c>
      <c r="N1604" t="s">
        <v>5484</v>
      </c>
      <c r="O1604" t="s">
        <v>5485</v>
      </c>
      <c r="P1604" t="s">
        <v>702</v>
      </c>
      <c r="Q1604">
        <v>3</v>
      </c>
      <c r="R1604">
        <f t="shared" si="173"/>
        <v>2019</v>
      </c>
      <c r="S1604" t="s">
        <v>8</v>
      </c>
      <c r="T1604" t="s">
        <v>8</v>
      </c>
      <c r="U1604" t="s">
        <v>8858</v>
      </c>
      <c r="V1604">
        <f>VLOOKUP(P1604,'PBT Tag Rates'!$B$5:$E$34,4,FALSE)</f>
        <v>0.99705232300000002</v>
      </c>
      <c r="W1604">
        <v>1</v>
      </c>
      <c r="X1604" s="16">
        <f>IFERROR(LOOKUP(H1604,{30,43,48,53,58,63,68,73,78,83,88,93,97},{42,47,52,57,62,67,72,77,82,87,92,99,100}),999)</f>
        <v>57</v>
      </c>
      <c r="Y1604" s="19">
        <f t="shared" si="171"/>
        <v>5.6818181818181825</v>
      </c>
      <c r="Z1604" s="19">
        <f t="shared" si="174"/>
        <v>5.7284090909090919</v>
      </c>
      <c r="AA1604" s="19">
        <f t="shared" si="175"/>
        <v>17.185227272727278</v>
      </c>
      <c r="AB1604" s="19" t="s">
        <v>8887</v>
      </c>
    </row>
    <row r="1605" spans="1:28" x14ac:dyDescent="0.35">
      <c r="A1605" t="s">
        <v>1562</v>
      </c>
      <c r="B1605" t="s">
        <v>5486</v>
      </c>
      <c r="C1605" t="s">
        <v>5487</v>
      </c>
      <c r="D1605" s="1">
        <v>44821</v>
      </c>
      <c r="E1605">
        <f t="shared" si="172"/>
        <v>18</v>
      </c>
      <c r="F1605" t="s">
        <v>1569</v>
      </c>
      <c r="G1605">
        <v>630</v>
      </c>
      <c r="H1605">
        <f t="shared" si="169"/>
        <v>63</v>
      </c>
      <c r="I1605" t="s">
        <v>9</v>
      </c>
      <c r="J1605">
        <v>1</v>
      </c>
      <c r="L1605" t="s">
        <v>6</v>
      </c>
      <c r="M1605" t="str">
        <f t="shared" si="170"/>
        <v>M</v>
      </c>
      <c r="N1605" t="s">
        <v>1826</v>
      </c>
      <c r="O1605" t="s">
        <v>1827</v>
      </c>
      <c r="P1605" t="s">
        <v>557</v>
      </c>
      <c r="Q1605">
        <v>3</v>
      </c>
      <c r="R1605">
        <f t="shared" si="173"/>
        <v>2019</v>
      </c>
      <c r="S1605" t="s">
        <v>8</v>
      </c>
      <c r="T1605" t="s">
        <v>8</v>
      </c>
      <c r="U1605" t="s">
        <v>9006</v>
      </c>
      <c r="V1605">
        <f>VLOOKUP(P1605,'PBT Tag Rates'!$B$5:$E$34,4,FALSE)</f>
        <v>0.95971980899999998</v>
      </c>
      <c r="W1605">
        <v>1</v>
      </c>
      <c r="X1605" s="16">
        <f>IFERROR(LOOKUP(H1605,{30,43,48,53,58,63,68,73,78,83,88,93,97},{42,47,52,57,62,67,72,77,82,87,92,99,100}),999)</f>
        <v>67</v>
      </c>
      <c r="Y1605" s="19">
        <f t="shared" si="171"/>
        <v>5.6818181818181825</v>
      </c>
      <c r="Z1605" s="19">
        <f t="shared" si="174"/>
        <v>5.7284090909090919</v>
      </c>
      <c r="AA1605" s="19">
        <f t="shared" si="175"/>
        <v>17.185227272727278</v>
      </c>
      <c r="AB1605" s="19" t="s">
        <v>8886</v>
      </c>
    </row>
    <row r="1606" spans="1:28" x14ac:dyDescent="0.35">
      <c r="A1606" t="s">
        <v>1562</v>
      </c>
      <c r="B1606" t="s">
        <v>5488</v>
      </c>
      <c r="C1606" t="s">
        <v>5489</v>
      </c>
      <c r="D1606" s="1">
        <v>44821</v>
      </c>
      <c r="E1606">
        <f t="shared" si="172"/>
        <v>18</v>
      </c>
      <c r="F1606" t="s">
        <v>16</v>
      </c>
      <c r="G1606">
        <v>700</v>
      </c>
      <c r="H1606">
        <f t="shared" ref="H1606:H1669" si="176">G1606/10</f>
        <v>70</v>
      </c>
      <c r="I1606" t="s">
        <v>7</v>
      </c>
      <c r="J1606" t="s">
        <v>8</v>
      </c>
      <c r="L1606" t="s">
        <v>16</v>
      </c>
      <c r="M1606" t="str">
        <f t="shared" ref="M1606:M1669" si="177">IF(L1606="U",F1606,L1606)</f>
        <v>F</v>
      </c>
      <c r="N1606" t="s">
        <v>522</v>
      </c>
      <c r="O1606" t="s">
        <v>523</v>
      </c>
      <c r="P1606" t="s">
        <v>19</v>
      </c>
      <c r="Q1606">
        <v>4</v>
      </c>
      <c r="R1606">
        <f t="shared" si="173"/>
        <v>2018</v>
      </c>
      <c r="S1606" t="s">
        <v>8</v>
      </c>
      <c r="T1606" t="s">
        <v>8</v>
      </c>
      <c r="U1606" t="s">
        <v>9006</v>
      </c>
      <c r="V1606">
        <f>VLOOKUP(P1606,'PBT Tag Rates'!$B$5:$E$34,4,FALSE)</f>
        <v>0.80551598400000002</v>
      </c>
      <c r="W1606">
        <v>1</v>
      </c>
      <c r="X1606" s="16">
        <f>IFERROR(LOOKUP(H1606,{30,43,48,53,58,63,68,73,78,83,88,93,97},{42,47,52,57,62,67,72,77,82,87,92,99,100}),999)</f>
        <v>72</v>
      </c>
      <c r="Y1606" s="19">
        <f t="shared" ref="Y1606:Y1669" si="178">IF(D1606&lt;$D$3,W1606/$Y$3,W1606/$Y$4)</f>
        <v>5.6818181818181825</v>
      </c>
      <c r="Z1606" s="19">
        <f t="shared" si="174"/>
        <v>5.7284090909090919</v>
      </c>
      <c r="AA1606" s="19">
        <f t="shared" si="175"/>
        <v>17.185227272727278</v>
      </c>
      <c r="AB1606" s="19" t="s">
        <v>8886</v>
      </c>
    </row>
    <row r="1607" spans="1:28" x14ac:dyDescent="0.35">
      <c r="A1607" t="s">
        <v>1562</v>
      </c>
      <c r="B1607" t="s">
        <v>5490</v>
      </c>
      <c r="C1607" t="s">
        <v>5491</v>
      </c>
      <c r="D1607" s="1">
        <v>44821</v>
      </c>
      <c r="E1607">
        <f t="shared" ref="E1607:E1670" si="179">IF(D1607&lt;=$D$3,60,18)</f>
        <v>18</v>
      </c>
      <c r="F1607" t="s">
        <v>16</v>
      </c>
      <c r="G1607">
        <v>700</v>
      </c>
      <c r="H1607">
        <f t="shared" si="176"/>
        <v>70</v>
      </c>
      <c r="I1607" t="s">
        <v>7</v>
      </c>
      <c r="J1607">
        <v>1</v>
      </c>
      <c r="L1607" t="s">
        <v>16</v>
      </c>
      <c r="M1607" t="str">
        <f t="shared" si="177"/>
        <v>F</v>
      </c>
      <c r="N1607" t="s">
        <v>5492</v>
      </c>
      <c r="O1607" t="s">
        <v>5493</v>
      </c>
      <c r="P1607" t="s">
        <v>10</v>
      </c>
      <c r="Q1607">
        <v>5</v>
      </c>
      <c r="R1607">
        <f t="shared" ref="R1607:R1670" si="180">IFERROR($R$3-Q1607,"U")</f>
        <v>2017</v>
      </c>
      <c r="S1607" t="s">
        <v>8</v>
      </c>
      <c r="T1607" t="s">
        <v>8</v>
      </c>
      <c r="U1607" t="s">
        <v>8875</v>
      </c>
      <c r="V1607">
        <f>VLOOKUP(P1607,'PBT Tag Rates'!$B$5:$E$34,4,FALSE)</f>
        <v>0.76170174199999996</v>
      </c>
      <c r="W1607">
        <v>1</v>
      </c>
      <c r="X1607" s="16">
        <f>IFERROR(LOOKUP(H1607,{30,43,48,53,58,63,68,73,78,83,88,93,97},{42,47,52,57,62,67,72,77,82,87,92,99,100}),999)</f>
        <v>72</v>
      </c>
      <c r="Y1607" s="19">
        <f t="shared" si="178"/>
        <v>5.6818181818181825</v>
      </c>
      <c r="Z1607" s="19">
        <f t="shared" ref="Z1607:Z1670" si="181">Y1607*(1+$Z$4)</f>
        <v>5.7284090909090919</v>
      </c>
      <c r="AA1607" s="19">
        <f t="shared" ref="AA1607:AA1670" si="182">IF(D1607&lt;$D$3,Z1607/$AA$3,Z1607/$AA$4)</f>
        <v>17.185227272727278</v>
      </c>
      <c r="AB1607" s="19" t="s">
        <v>8886</v>
      </c>
    </row>
    <row r="1608" spans="1:28" x14ac:dyDescent="0.35">
      <c r="A1608" t="s">
        <v>1562</v>
      </c>
      <c r="B1608" t="s">
        <v>5494</v>
      </c>
      <c r="C1608" t="s">
        <v>5495</v>
      </c>
      <c r="D1608" s="1">
        <v>44821</v>
      </c>
      <c r="E1608">
        <f t="shared" si="179"/>
        <v>18</v>
      </c>
      <c r="F1608" t="s">
        <v>6</v>
      </c>
      <c r="G1608">
        <v>730</v>
      </c>
      <c r="H1608">
        <f t="shared" si="176"/>
        <v>73</v>
      </c>
      <c r="I1608" t="s">
        <v>9</v>
      </c>
      <c r="J1608">
        <v>1</v>
      </c>
      <c r="L1608" t="s">
        <v>16</v>
      </c>
      <c r="M1608" t="str">
        <f t="shared" si="177"/>
        <v>F</v>
      </c>
      <c r="N1608" t="s">
        <v>141</v>
      </c>
      <c r="O1608" t="s">
        <v>524</v>
      </c>
      <c r="P1608" t="s">
        <v>19</v>
      </c>
      <c r="Q1608">
        <v>4</v>
      </c>
      <c r="R1608">
        <f t="shared" si="180"/>
        <v>2018</v>
      </c>
      <c r="S1608" t="s">
        <v>8</v>
      </c>
      <c r="T1608" t="s">
        <v>8</v>
      </c>
      <c r="U1608" t="s">
        <v>9007</v>
      </c>
      <c r="V1608">
        <f>VLOOKUP(P1608,'PBT Tag Rates'!$B$5:$E$34,4,FALSE)</f>
        <v>0.80551598400000002</v>
      </c>
      <c r="W1608">
        <v>1</v>
      </c>
      <c r="X1608" s="16">
        <f>IFERROR(LOOKUP(H1608,{30,43,48,53,58,63,68,73,78,83,88,93,97},{42,47,52,57,62,67,72,77,82,87,92,99,100}),999)</f>
        <v>77</v>
      </c>
      <c r="Y1608" s="19">
        <f t="shared" si="178"/>
        <v>5.6818181818181825</v>
      </c>
      <c r="Z1608" s="19">
        <f t="shared" si="181"/>
        <v>5.7284090909090919</v>
      </c>
      <c r="AA1608" s="19">
        <f t="shared" si="182"/>
        <v>17.185227272727278</v>
      </c>
      <c r="AB1608" s="19" t="s">
        <v>8886</v>
      </c>
    </row>
    <row r="1609" spans="1:28" x14ac:dyDescent="0.35">
      <c r="A1609" t="s">
        <v>1562</v>
      </c>
      <c r="B1609" t="s">
        <v>5496</v>
      </c>
      <c r="C1609" t="s">
        <v>5497</v>
      </c>
      <c r="D1609" s="1">
        <v>44821</v>
      </c>
      <c r="E1609">
        <f t="shared" si="179"/>
        <v>18</v>
      </c>
      <c r="F1609" t="s">
        <v>1569</v>
      </c>
      <c r="G1609">
        <v>700</v>
      </c>
      <c r="H1609">
        <f t="shared" si="176"/>
        <v>70</v>
      </c>
      <c r="I1609" t="s">
        <v>7</v>
      </c>
      <c r="J1609" t="s">
        <v>8</v>
      </c>
      <c r="L1609" t="s">
        <v>6</v>
      </c>
      <c r="M1609" t="str">
        <f t="shared" si="177"/>
        <v>M</v>
      </c>
      <c r="N1609" t="s">
        <v>8</v>
      </c>
      <c r="O1609" t="s">
        <v>8</v>
      </c>
      <c r="P1609" t="s">
        <v>11</v>
      </c>
      <c r="Q1609" t="s">
        <v>8</v>
      </c>
      <c r="R1609" t="str">
        <f t="shared" si="180"/>
        <v>U</v>
      </c>
      <c r="S1609" t="s">
        <v>12</v>
      </c>
      <c r="T1609">
        <v>1</v>
      </c>
      <c r="U1609" t="s">
        <v>11</v>
      </c>
      <c r="V1609" t="e">
        <f>VLOOKUP(P1609,'PBT Tag Rates'!$B$5:$E$34,4,FALSE)</f>
        <v>#N/A</v>
      </c>
      <c r="W1609">
        <v>1</v>
      </c>
      <c r="X1609" s="16">
        <f>IFERROR(LOOKUP(H1609,{30,43,48,53,58,63,68,73,78,83,88,93,97},{42,47,52,57,62,67,72,77,82,87,92,99,100}),999)</f>
        <v>72</v>
      </c>
      <c r="Y1609" s="19">
        <f t="shared" si="178"/>
        <v>5.6818181818181825</v>
      </c>
      <c r="Z1609" s="19">
        <f t="shared" si="181"/>
        <v>5.7284090909090919</v>
      </c>
      <c r="AA1609" s="19">
        <f t="shared" si="182"/>
        <v>17.185227272727278</v>
      </c>
      <c r="AB1609" s="19" t="s">
        <v>8887</v>
      </c>
    </row>
    <row r="1610" spans="1:28" x14ac:dyDescent="0.35">
      <c r="A1610" t="s">
        <v>1562</v>
      </c>
      <c r="B1610" t="s">
        <v>5498</v>
      </c>
      <c r="C1610" t="s">
        <v>5499</v>
      </c>
      <c r="D1610" s="1">
        <v>44821</v>
      </c>
      <c r="E1610">
        <f t="shared" si="179"/>
        <v>18</v>
      </c>
      <c r="F1610" t="s">
        <v>1569</v>
      </c>
      <c r="G1610">
        <v>440</v>
      </c>
      <c r="H1610">
        <f t="shared" si="176"/>
        <v>44</v>
      </c>
      <c r="I1610" t="s">
        <v>7</v>
      </c>
      <c r="J1610" t="s">
        <v>8</v>
      </c>
      <c r="L1610" t="s">
        <v>6</v>
      </c>
      <c r="M1610" t="str">
        <f t="shared" si="177"/>
        <v>M</v>
      </c>
      <c r="N1610" t="s">
        <v>8</v>
      </c>
      <c r="O1610" t="s">
        <v>8</v>
      </c>
      <c r="P1610" t="s">
        <v>11</v>
      </c>
      <c r="Q1610" t="s">
        <v>8</v>
      </c>
      <c r="R1610" t="str">
        <f t="shared" si="180"/>
        <v>U</v>
      </c>
      <c r="S1610" t="s">
        <v>12</v>
      </c>
      <c r="T1610">
        <v>1</v>
      </c>
      <c r="U1610" t="s">
        <v>11</v>
      </c>
      <c r="V1610" t="e">
        <f>VLOOKUP(P1610,'PBT Tag Rates'!$B$5:$E$34,4,FALSE)</f>
        <v>#N/A</v>
      </c>
      <c r="W1610">
        <v>1</v>
      </c>
      <c r="X1610" s="16">
        <f>IFERROR(LOOKUP(H1610,{30,43,48,53,58,63,68,73,78,83,88,93,97},{42,47,52,57,62,67,72,77,82,87,92,99,100}),999)</f>
        <v>47</v>
      </c>
      <c r="Y1610" s="19">
        <f t="shared" si="178"/>
        <v>5.6818181818181825</v>
      </c>
      <c r="Z1610" s="19">
        <f t="shared" si="181"/>
        <v>5.7284090909090919</v>
      </c>
      <c r="AA1610" s="19">
        <f t="shared" si="182"/>
        <v>17.185227272727278</v>
      </c>
      <c r="AB1610" s="19" t="s">
        <v>8887</v>
      </c>
    </row>
    <row r="1611" spans="1:28" x14ac:dyDescent="0.35">
      <c r="A1611" t="s">
        <v>1562</v>
      </c>
      <c r="B1611" t="s">
        <v>5500</v>
      </c>
      <c r="C1611" t="s">
        <v>5501</v>
      </c>
      <c r="D1611" s="1">
        <v>44821</v>
      </c>
      <c r="E1611">
        <f t="shared" si="179"/>
        <v>18</v>
      </c>
      <c r="F1611" t="s">
        <v>16</v>
      </c>
      <c r="G1611">
        <v>630</v>
      </c>
      <c r="H1611">
        <f t="shared" si="176"/>
        <v>63</v>
      </c>
      <c r="I1611" t="s">
        <v>7</v>
      </c>
      <c r="J1611" t="s">
        <v>8</v>
      </c>
      <c r="L1611" t="s">
        <v>16</v>
      </c>
      <c r="M1611" t="str">
        <f t="shared" si="177"/>
        <v>F</v>
      </c>
      <c r="N1611" t="s">
        <v>5502</v>
      </c>
      <c r="O1611" t="s">
        <v>5503</v>
      </c>
      <c r="P1611" t="s">
        <v>557</v>
      </c>
      <c r="Q1611">
        <v>3</v>
      </c>
      <c r="R1611">
        <f t="shared" si="180"/>
        <v>2019</v>
      </c>
      <c r="S1611" t="s">
        <v>8</v>
      </c>
      <c r="T1611" t="s">
        <v>8</v>
      </c>
      <c r="U1611" t="s">
        <v>9090</v>
      </c>
      <c r="V1611">
        <f>VLOOKUP(P1611,'PBT Tag Rates'!$B$5:$E$34,4,FALSE)</f>
        <v>0.95971980899999998</v>
      </c>
      <c r="W1611">
        <v>1</v>
      </c>
      <c r="X1611" s="16">
        <f>IFERROR(LOOKUP(H1611,{30,43,48,53,58,63,68,73,78,83,88,93,97},{42,47,52,57,62,67,72,77,82,87,92,99,100}),999)</f>
        <v>67</v>
      </c>
      <c r="Y1611" s="19">
        <f t="shared" si="178"/>
        <v>5.6818181818181825</v>
      </c>
      <c r="Z1611" s="19">
        <f t="shared" si="181"/>
        <v>5.7284090909090919</v>
      </c>
      <c r="AA1611" s="19">
        <f t="shared" si="182"/>
        <v>17.185227272727278</v>
      </c>
      <c r="AB1611" s="19" t="s">
        <v>8887</v>
      </c>
    </row>
    <row r="1612" spans="1:28" x14ac:dyDescent="0.35">
      <c r="A1612" t="s">
        <v>1562</v>
      </c>
      <c r="B1612" t="s">
        <v>5504</v>
      </c>
      <c r="C1612" t="s">
        <v>5505</v>
      </c>
      <c r="D1612" s="1">
        <v>44821</v>
      </c>
      <c r="E1612">
        <f t="shared" si="179"/>
        <v>18</v>
      </c>
      <c r="F1612" t="s">
        <v>1569</v>
      </c>
      <c r="G1612">
        <v>600</v>
      </c>
      <c r="H1612">
        <f t="shared" si="176"/>
        <v>60</v>
      </c>
      <c r="I1612" t="s">
        <v>7</v>
      </c>
      <c r="J1612" t="s">
        <v>8</v>
      </c>
      <c r="L1612" t="s">
        <v>6</v>
      </c>
      <c r="M1612" t="str">
        <f t="shared" si="177"/>
        <v>M</v>
      </c>
      <c r="N1612" t="s">
        <v>5506</v>
      </c>
      <c r="O1612" t="s">
        <v>5507</v>
      </c>
      <c r="P1612" t="s">
        <v>557</v>
      </c>
      <c r="Q1612">
        <v>3</v>
      </c>
      <c r="R1612">
        <f t="shared" si="180"/>
        <v>2019</v>
      </c>
      <c r="S1612" t="s">
        <v>8</v>
      </c>
      <c r="T1612" t="s">
        <v>8</v>
      </c>
      <c r="U1612" t="s">
        <v>9006</v>
      </c>
      <c r="V1612">
        <f>VLOOKUP(P1612,'PBT Tag Rates'!$B$5:$E$34,4,FALSE)</f>
        <v>0.95971980899999998</v>
      </c>
      <c r="W1612">
        <v>1</v>
      </c>
      <c r="X1612" s="16">
        <f>IFERROR(LOOKUP(H1612,{30,43,48,53,58,63,68,73,78,83,88,93,97},{42,47,52,57,62,67,72,77,82,87,92,99,100}),999)</f>
        <v>62</v>
      </c>
      <c r="Y1612" s="19">
        <f t="shared" si="178"/>
        <v>5.6818181818181825</v>
      </c>
      <c r="Z1612" s="19">
        <f t="shared" si="181"/>
        <v>5.7284090909090919</v>
      </c>
      <c r="AA1612" s="19">
        <f t="shared" si="182"/>
        <v>17.185227272727278</v>
      </c>
      <c r="AB1612" s="19" t="s">
        <v>8886</v>
      </c>
    </row>
    <row r="1613" spans="1:28" x14ac:dyDescent="0.35">
      <c r="A1613" t="s">
        <v>1562</v>
      </c>
      <c r="B1613" t="s">
        <v>5508</v>
      </c>
      <c r="C1613" t="s">
        <v>5509</v>
      </c>
      <c r="D1613" s="1">
        <v>44821</v>
      </c>
      <c r="E1613">
        <f t="shared" si="179"/>
        <v>18</v>
      </c>
      <c r="F1613" t="s">
        <v>16</v>
      </c>
      <c r="G1613">
        <v>630</v>
      </c>
      <c r="H1613">
        <f t="shared" si="176"/>
        <v>63</v>
      </c>
      <c r="I1613" t="s">
        <v>7</v>
      </c>
      <c r="J1613" t="s">
        <v>8</v>
      </c>
      <c r="L1613" t="s">
        <v>6</v>
      </c>
      <c r="M1613" t="str">
        <f t="shared" si="177"/>
        <v>M</v>
      </c>
      <c r="N1613" t="s">
        <v>1069</v>
      </c>
      <c r="O1613" t="s">
        <v>4953</v>
      </c>
      <c r="P1613" t="s">
        <v>557</v>
      </c>
      <c r="Q1613">
        <v>3</v>
      </c>
      <c r="R1613">
        <f t="shared" si="180"/>
        <v>2019</v>
      </c>
      <c r="S1613" t="s">
        <v>8</v>
      </c>
      <c r="T1613" t="s">
        <v>8</v>
      </c>
      <c r="U1613" t="s">
        <v>9086</v>
      </c>
      <c r="V1613">
        <f>VLOOKUP(P1613,'PBT Tag Rates'!$B$5:$E$34,4,FALSE)</f>
        <v>0.95971980899999998</v>
      </c>
      <c r="W1613">
        <v>1</v>
      </c>
      <c r="X1613" s="16">
        <f>IFERROR(LOOKUP(H1613,{30,43,48,53,58,63,68,73,78,83,88,93,97},{42,47,52,57,62,67,72,77,82,87,92,99,100}),999)</f>
        <v>67</v>
      </c>
      <c r="Y1613" s="19">
        <f t="shared" si="178"/>
        <v>5.6818181818181825</v>
      </c>
      <c r="Z1613" s="19">
        <f t="shared" si="181"/>
        <v>5.7284090909090919</v>
      </c>
      <c r="AA1613" s="19">
        <f t="shared" si="182"/>
        <v>17.185227272727278</v>
      </c>
      <c r="AB1613" s="19" t="s">
        <v>8887</v>
      </c>
    </row>
    <row r="1614" spans="1:28" x14ac:dyDescent="0.35">
      <c r="A1614" t="s">
        <v>1562</v>
      </c>
      <c r="B1614" t="s">
        <v>5510</v>
      </c>
      <c r="C1614" t="s">
        <v>5511</v>
      </c>
      <c r="D1614" s="1">
        <v>44821</v>
      </c>
      <c r="E1614">
        <f t="shared" si="179"/>
        <v>18</v>
      </c>
      <c r="F1614" t="s">
        <v>1569</v>
      </c>
      <c r="G1614">
        <v>610</v>
      </c>
      <c r="H1614">
        <f t="shared" si="176"/>
        <v>61</v>
      </c>
      <c r="I1614" t="s">
        <v>9</v>
      </c>
      <c r="J1614" t="s">
        <v>8</v>
      </c>
      <c r="L1614" t="s">
        <v>6</v>
      </c>
      <c r="M1614" t="str">
        <f t="shared" si="177"/>
        <v>M</v>
      </c>
      <c r="N1614" t="s">
        <v>3215</v>
      </c>
      <c r="O1614" t="s">
        <v>3216</v>
      </c>
      <c r="P1614" t="s">
        <v>557</v>
      </c>
      <c r="Q1614">
        <v>3</v>
      </c>
      <c r="R1614">
        <f t="shared" si="180"/>
        <v>2019</v>
      </c>
      <c r="S1614" t="s">
        <v>8</v>
      </c>
      <c r="T1614" t="s">
        <v>8</v>
      </c>
      <c r="U1614" t="s">
        <v>9086</v>
      </c>
      <c r="V1614">
        <f>VLOOKUP(P1614,'PBT Tag Rates'!$B$5:$E$34,4,FALSE)</f>
        <v>0.95971980899999998</v>
      </c>
      <c r="W1614">
        <v>1</v>
      </c>
      <c r="X1614" s="16">
        <f>IFERROR(LOOKUP(H1614,{30,43,48,53,58,63,68,73,78,83,88,93,97},{42,47,52,57,62,67,72,77,82,87,92,99,100}),999)</f>
        <v>62</v>
      </c>
      <c r="Y1614" s="19">
        <f t="shared" si="178"/>
        <v>5.6818181818181825</v>
      </c>
      <c r="Z1614" s="19">
        <f t="shared" si="181"/>
        <v>5.7284090909090919</v>
      </c>
      <c r="AA1614" s="19">
        <f t="shared" si="182"/>
        <v>17.185227272727278</v>
      </c>
      <c r="AB1614" s="19" t="s">
        <v>8887</v>
      </c>
    </row>
    <row r="1615" spans="1:28" x14ac:dyDescent="0.35">
      <c r="A1615" t="s">
        <v>1562</v>
      </c>
      <c r="B1615" t="s">
        <v>5512</v>
      </c>
      <c r="C1615" t="s">
        <v>5513</v>
      </c>
      <c r="D1615" s="1">
        <v>44821</v>
      </c>
      <c r="E1615">
        <f t="shared" si="179"/>
        <v>18</v>
      </c>
      <c r="F1615" t="s">
        <v>1569</v>
      </c>
      <c r="G1615">
        <v>580</v>
      </c>
      <c r="H1615">
        <f t="shared" si="176"/>
        <v>58</v>
      </c>
      <c r="I1615" t="s">
        <v>9</v>
      </c>
      <c r="J1615">
        <v>1</v>
      </c>
      <c r="L1615" t="s">
        <v>6</v>
      </c>
      <c r="M1615" t="str">
        <f t="shared" si="177"/>
        <v>M</v>
      </c>
      <c r="N1615" t="s">
        <v>5514</v>
      </c>
      <c r="O1615" t="s">
        <v>5515</v>
      </c>
      <c r="P1615" t="s">
        <v>557</v>
      </c>
      <c r="Q1615">
        <v>3</v>
      </c>
      <c r="R1615">
        <f t="shared" si="180"/>
        <v>2019</v>
      </c>
      <c r="S1615" t="s">
        <v>8</v>
      </c>
      <c r="T1615" t="s">
        <v>8</v>
      </c>
      <c r="U1615" t="s">
        <v>9087</v>
      </c>
      <c r="V1615">
        <f>VLOOKUP(P1615,'PBT Tag Rates'!$B$5:$E$34,4,FALSE)</f>
        <v>0.95971980899999998</v>
      </c>
      <c r="W1615">
        <v>1</v>
      </c>
      <c r="X1615" s="16">
        <f>IFERROR(LOOKUP(H1615,{30,43,48,53,58,63,68,73,78,83,88,93,97},{42,47,52,57,62,67,72,77,82,87,92,99,100}),999)</f>
        <v>62</v>
      </c>
      <c r="Y1615" s="19">
        <f t="shared" si="178"/>
        <v>5.6818181818181825</v>
      </c>
      <c r="Z1615" s="19">
        <f t="shared" si="181"/>
        <v>5.7284090909090919</v>
      </c>
      <c r="AA1615" s="19">
        <f t="shared" si="182"/>
        <v>17.185227272727278</v>
      </c>
      <c r="AB1615" s="19" t="s">
        <v>8887</v>
      </c>
    </row>
    <row r="1616" spans="1:28" x14ac:dyDescent="0.35">
      <c r="A1616" t="s">
        <v>1562</v>
      </c>
      <c r="B1616" t="s">
        <v>5516</v>
      </c>
      <c r="C1616" t="s">
        <v>5517</v>
      </c>
      <c r="D1616" s="1">
        <v>44821</v>
      </c>
      <c r="E1616">
        <f t="shared" si="179"/>
        <v>18</v>
      </c>
      <c r="F1616" t="s">
        <v>1569</v>
      </c>
      <c r="G1616">
        <v>550</v>
      </c>
      <c r="H1616">
        <f t="shared" si="176"/>
        <v>55</v>
      </c>
      <c r="I1616" t="s">
        <v>7</v>
      </c>
      <c r="J1616" t="s">
        <v>8</v>
      </c>
      <c r="L1616" t="s">
        <v>6</v>
      </c>
      <c r="M1616" t="str">
        <f t="shared" si="177"/>
        <v>M</v>
      </c>
      <c r="N1616" t="s">
        <v>5518</v>
      </c>
      <c r="O1616" t="s">
        <v>5519</v>
      </c>
      <c r="P1616" t="s">
        <v>557</v>
      </c>
      <c r="Q1616">
        <v>3</v>
      </c>
      <c r="R1616">
        <f t="shared" si="180"/>
        <v>2019</v>
      </c>
      <c r="S1616" t="s">
        <v>8</v>
      </c>
      <c r="T1616" t="s">
        <v>8</v>
      </c>
      <c r="U1616" t="s">
        <v>9090</v>
      </c>
      <c r="V1616">
        <f>VLOOKUP(P1616,'PBT Tag Rates'!$B$5:$E$34,4,FALSE)</f>
        <v>0.95971980899999998</v>
      </c>
      <c r="W1616">
        <v>1</v>
      </c>
      <c r="X1616" s="16">
        <f>IFERROR(LOOKUP(H1616,{30,43,48,53,58,63,68,73,78,83,88,93,97},{42,47,52,57,62,67,72,77,82,87,92,99,100}),999)</f>
        <v>57</v>
      </c>
      <c r="Y1616" s="19">
        <f t="shared" si="178"/>
        <v>5.6818181818181825</v>
      </c>
      <c r="Z1616" s="19">
        <f t="shared" si="181"/>
        <v>5.7284090909090919</v>
      </c>
      <c r="AA1616" s="19">
        <f t="shared" si="182"/>
        <v>17.185227272727278</v>
      </c>
      <c r="AB1616" s="19" t="s">
        <v>8887</v>
      </c>
    </row>
    <row r="1617" spans="1:28" x14ac:dyDescent="0.35">
      <c r="A1617" t="s">
        <v>1562</v>
      </c>
      <c r="B1617" t="s">
        <v>5520</v>
      </c>
      <c r="C1617" t="s">
        <v>5521</v>
      </c>
      <c r="D1617" s="1">
        <v>44821</v>
      </c>
      <c r="E1617">
        <f t="shared" si="179"/>
        <v>18</v>
      </c>
      <c r="F1617" t="s">
        <v>1569</v>
      </c>
      <c r="G1617">
        <v>630</v>
      </c>
      <c r="H1617">
        <f t="shared" si="176"/>
        <v>63</v>
      </c>
      <c r="I1617" t="s">
        <v>7</v>
      </c>
      <c r="J1617" t="s">
        <v>8</v>
      </c>
      <c r="L1617" t="s">
        <v>6</v>
      </c>
      <c r="M1617" t="str">
        <f t="shared" si="177"/>
        <v>M</v>
      </c>
      <c r="N1617" t="s">
        <v>8</v>
      </c>
      <c r="O1617" t="s">
        <v>8</v>
      </c>
      <c r="P1617" t="s">
        <v>11</v>
      </c>
      <c r="Q1617" t="s">
        <v>8</v>
      </c>
      <c r="R1617" t="str">
        <f t="shared" si="180"/>
        <v>U</v>
      </c>
      <c r="S1617" t="s">
        <v>12</v>
      </c>
      <c r="T1617">
        <v>0.999999999999997</v>
      </c>
      <c r="U1617" t="s">
        <v>11</v>
      </c>
      <c r="V1617" t="e">
        <f>VLOOKUP(P1617,'PBT Tag Rates'!$B$5:$E$34,4,FALSE)</f>
        <v>#N/A</v>
      </c>
      <c r="W1617">
        <v>1</v>
      </c>
      <c r="X1617" s="16">
        <f>IFERROR(LOOKUP(H1617,{30,43,48,53,58,63,68,73,78,83,88,93,97},{42,47,52,57,62,67,72,77,82,87,92,99,100}),999)</f>
        <v>67</v>
      </c>
      <c r="Y1617" s="19">
        <f t="shared" si="178"/>
        <v>5.6818181818181825</v>
      </c>
      <c r="Z1617" s="19">
        <f t="shared" si="181"/>
        <v>5.7284090909090919</v>
      </c>
      <c r="AA1617" s="19">
        <f t="shared" si="182"/>
        <v>17.185227272727278</v>
      </c>
      <c r="AB1617" s="19" t="s">
        <v>8887</v>
      </c>
    </row>
    <row r="1618" spans="1:28" x14ac:dyDescent="0.35">
      <c r="A1618" t="s">
        <v>1562</v>
      </c>
      <c r="B1618" t="s">
        <v>5522</v>
      </c>
      <c r="C1618" t="s">
        <v>5523</v>
      </c>
      <c r="D1618" s="1">
        <v>44821</v>
      </c>
      <c r="E1618">
        <f t="shared" si="179"/>
        <v>18</v>
      </c>
      <c r="F1618" t="s">
        <v>6</v>
      </c>
      <c r="G1618">
        <v>740</v>
      </c>
      <c r="H1618">
        <f t="shared" si="176"/>
        <v>74</v>
      </c>
      <c r="I1618" t="s">
        <v>7</v>
      </c>
      <c r="J1618" t="s">
        <v>8</v>
      </c>
      <c r="L1618" t="s">
        <v>6</v>
      </c>
      <c r="M1618" t="str">
        <f t="shared" si="177"/>
        <v>M</v>
      </c>
      <c r="N1618" t="s">
        <v>8</v>
      </c>
      <c r="O1618" t="s">
        <v>8</v>
      </c>
      <c r="P1618" t="s">
        <v>11</v>
      </c>
      <c r="Q1618" t="s">
        <v>8</v>
      </c>
      <c r="R1618" t="str">
        <f t="shared" si="180"/>
        <v>U</v>
      </c>
      <c r="S1618" t="s">
        <v>12</v>
      </c>
      <c r="T1618">
        <v>1</v>
      </c>
      <c r="U1618" t="s">
        <v>11</v>
      </c>
      <c r="V1618" t="e">
        <f>VLOOKUP(P1618,'PBT Tag Rates'!$B$5:$E$34,4,FALSE)</f>
        <v>#N/A</v>
      </c>
      <c r="W1618">
        <v>1</v>
      </c>
      <c r="X1618" s="16">
        <f>IFERROR(LOOKUP(H1618,{30,43,48,53,58,63,68,73,78,83,88,93,97},{42,47,52,57,62,67,72,77,82,87,92,99,100}),999)</f>
        <v>77</v>
      </c>
      <c r="Y1618" s="19">
        <f t="shared" si="178"/>
        <v>5.6818181818181825</v>
      </c>
      <c r="Z1618" s="19">
        <f t="shared" si="181"/>
        <v>5.7284090909090919</v>
      </c>
      <c r="AA1618" s="19">
        <f t="shared" si="182"/>
        <v>17.185227272727278</v>
      </c>
      <c r="AB1618" s="19" t="s">
        <v>8887</v>
      </c>
    </row>
    <row r="1619" spans="1:28" x14ac:dyDescent="0.35">
      <c r="A1619" t="s">
        <v>1562</v>
      </c>
      <c r="B1619" t="s">
        <v>5524</v>
      </c>
      <c r="C1619" t="s">
        <v>5525</v>
      </c>
      <c r="D1619" s="1">
        <v>44821</v>
      </c>
      <c r="E1619">
        <f t="shared" si="179"/>
        <v>18</v>
      </c>
      <c r="F1619" t="s">
        <v>16</v>
      </c>
      <c r="G1619">
        <v>670</v>
      </c>
      <c r="H1619">
        <f t="shared" si="176"/>
        <v>67</v>
      </c>
      <c r="I1619" t="s">
        <v>7</v>
      </c>
      <c r="J1619" t="s">
        <v>8</v>
      </c>
      <c r="L1619" t="s">
        <v>16</v>
      </c>
      <c r="M1619" t="str">
        <f t="shared" si="177"/>
        <v>F</v>
      </c>
      <c r="N1619" t="s">
        <v>878</v>
      </c>
      <c r="O1619" t="s">
        <v>879</v>
      </c>
      <c r="P1619" t="s">
        <v>557</v>
      </c>
      <c r="Q1619">
        <v>3</v>
      </c>
      <c r="R1619">
        <f t="shared" si="180"/>
        <v>2019</v>
      </c>
      <c r="S1619" t="s">
        <v>8</v>
      </c>
      <c r="T1619" t="s">
        <v>8</v>
      </c>
      <c r="U1619" t="s">
        <v>9090</v>
      </c>
      <c r="V1619">
        <f>VLOOKUP(P1619,'PBT Tag Rates'!$B$5:$E$34,4,FALSE)</f>
        <v>0.95971980899999998</v>
      </c>
      <c r="W1619">
        <v>1</v>
      </c>
      <c r="X1619" s="16">
        <f>IFERROR(LOOKUP(H1619,{30,43,48,53,58,63,68,73,78,83,88,93,97},{42,47,52,57,62,67,72,77,82,87,92,99,100}),999)</f>
        <v>67</v>
      </c>
      <c r="Y1619" s="19">
        <f t="shared" si="178"/>
        <v>5.6818181818181825</v>
      </c>
      <c r="Z1619" s="19">
        <f t="shared" si="181"/>
        <v>5.7284090909090919</v>
      </c>
      <c r="AA1619" s="19">
        <f t="shared" si="182"/>
        <v>17.185227272727278</v>
      </c>
      <c r="AB1619" s="19" t="s">
        <v>8887</v>
      </c>
    </row>
    <row r="1620" spans="1:28" x14ac:dyDescent="0.35">
      <c r="A1620" t="s">
        <v>1562</v>
      </c>
      <c r="B1620" t="s">
        <v>5526</v>
      </c>
      <c r="C1620" t="s">
        <v>5527</v>
      </c>
      <c r="D1620" s="1">
        <v>44821</v>
      </c>
      <c r="E1620">
        <f t="shared" si="179"/>
        <v>18</v>
      </c>
      <c r="F1620" t="s">
        <v>16</v>
      </c>
      <c r="G1620">
        <v>740</v>
      </c>
      <c r="H1620">
        <f t="shared" si="176"/>
        <v>74</v>
      </c>
      <c r="I1620" t="s">
        <v>9</v>
      </c>
      <c r="J1620">
        <v>1</v>
      </c>
      <c r="L1620" t="s">
        <v>16</v>
      </c>
      <c r="M1620" t="str">
        <f t="shared" si="177"/>
        <v>F</v>
      </c>
      <c r="N1620" t="s">
        <v>519</v>
      </c>
      <c r="O1620" t="s">
        <v>1131</v>
      </c>
      <c r="P1620" t="s">
        <v>19</v>
      </c>
      <c r="Q1620">
        <v>4</v>
      </c>
      <c r="R1620">
        <f t="shared" si="180"/>
        <v>2018</v>
      </c>
      <c r="S1620" t="s">
        <v>8</v>
      </c>
      <c r="T1620" t="s">
        <v>8</v>
      </c>
      <c r="U1620" t="s">
        <v>9007</v>
      </c>
      <c r="V1620">
        <f>VLOOKUP(P1620,'PBT Tag Rates'!$B$5:$E$34,4,FALSE)</f>
        <v>0.80551598400000002</v>
      </c>
      <c r="W1620">
        <v>1</v>
      </c>
      <c r="X1620" s="16">
        <f>IFERROR(LOOKUP(H1620,{30,43,48,53,58,63,68,73,78,83,88,93,97},{42,47,52,57,62,67,72,77,82,87,92,99,100}),999)</f>
        <v>77</v>
      </c>
      <c r="Y1620" s="19">
        <f t="shared" si="178"/>
        <v>5.6818181818181825</v>
      </c>
      <c r="Z1620" s="19">
        <f t="shared" si="181"/>
        <v>5.7284090909090919</v>
      </c>
      <c r="AA1620" s="19">
        <f t="shared" si="182"/>
        <v>17.185227272727278</v>
      </c>
      <c r="AB1620" s="19" t="s">
        <v>8886</v>
      </c>
    </row>
    <row r="1621" spans="1:28" x14ac:dyDescent="0.35">
      <c r="A1621" t="s">
        <v>1562</v>
      </c>
      <c r="B1621" t="s">
        <v>5528</v>
      </c>
      <c r="C1621" t="s">
        <v>5529</v>
      </c>
      <c r="D1621" s="1">
        <v>44821</v>
      </c>
      <c r="E1621">
        <f t="shared" si="179"/>
        <v>18</v>
      </c>
      <c r="F1621" t="s">
        <v>16</v>
      </c>
      <c r="G1621">
        <v>660</v>
      </c>
      <c r="H1621">
        <f t="shared" si="176"/>
        <v>66</v>
      </c>
      <c r="I1621" t="s">
        <v>7</v>
      </c>
      <c r="J1621" t="s">
        <v>8</v>
      </c>
      <c r="L1621" t="s">
        <v>16</v>
      </c>
      <c r="M1621" t="str">
        <f t="shared" si="177"/>
        <v>F</v>
      </c>
      <c r="N1621" t="s">
        <v>2276</v>
      </c>
      <c r="O1621" t="s">
        <v>5530</v>
      </c>
      <c r="P1621" t="s">
        <v>557</v>
      </c>
      <c r="Q1621">
        <v>3</v>
      </c>
      <c r="R1621">
        <f t="shared" si="180"/>
        <v>2019</v>
      </c>
      <c r="S1621" t="s">
        <v>8</v>
      </c>
      <c r="T1621" t="s">
        <v>8</v>
      </c>
      <c r="U1621" t="s">
        <v>9086</v>
      </c>
      <c r="V1621">
        <f>VLOOKUP(P1621,'PBT Tag Rates'!$B$5:$E$34,4,FALSE)</f>
        <v>0.95971980899999998</v>
      </c>
      <c r="W1621">
        <v>1</v>
      </c>
      <c r="X1621" s="16">
        <f>IFERROR(LOOKUP(H1621,{30,43,48,53,58,63,68,73,78,83,88,93,97},{42,47,52,57,62,67,72,77,82,87,92,99,100}),999)</f>
        <v>67</v>
      </c>
      <c r="Y1621" s="19">
        <f t="shared" si="178"/>
        <v>5.6818181818181825</v>
      </c>
      <c r="Z1621" s="19">
        <f t="shared" si="181"/>
        <v>5.7284090909090919</v>
      </c>
      <c r="AA1621" s="19">
        <f t="shared" si="182"/>
        <v>17.185227272727278</v>
      </c>
      <c r="AB1621" s="19" t="s">
        <v>8887</v>
      </c>
    </row>
    <row r="1622" spans="1:28" x14ac:dyDescent="0.35">
      <c r="A1622" t="s">
        <v>1562</v>
      </c>
      <c r="B1622" t="s">
        <v>5531</v>
      </c>
      <c r="C1622" t="s">
        <v>5532</v>
      </c>
      <c r="D1622" s="1">
        <v>44821</v>
      </c>
      <c r="E1622">
        <f t="shared" si="179"/>
        <v>18</v>
      </c>
      <c r="F1622" t="s">
        <v>16</v>
      </c>
      <c r="G1622">
        <v>590</v>
      </c>
      <c r="H1622">
        <f t="shared" si="176"/>
        <v>59</v>
      </c>
      <c r="I1622" t="s">
        <v>9</v>
      </c>
      <c r="J1622">
        <v>1</v>
      </c>
      <c r="L1622" t="s">
        <v>6</v>
      </c>
      <c r="M1622" t="str">
        <f t="shared" si="177"/>
        <v>M</v>
      </c>
      <c r="N1622" t="s">
        <v>3321</v>
      </c>
      <c r="O1622" t="s">
        <v>3322</v>
      </c>
      <c r="P1622" t="s">
        <v>19</v>
      </c>
      <c r="Q1622">
        <v>4</v>
      </c>
      <c r="R1622">
        <f t="shared" si="180"/>
        <v>2018</v>
      </c>
      <c r="S1622" t="s">
        <v>8</v>
      </c>
      <c r="T1622" t="s">
        <v>8</v>
      </c>
      <c r="U1622" t="s">
        <v>9007</v>
      </c>
      <c r="V1622">
        <f>VLOOKUP(P1622,'PBT Tag Rates'!$B$5:$E$34,4,FALSE)</f>
        <v>0.80551598400000002</v>
      </c>
      <c r="W1622">
        <v>1</v>
      </c>
      <c r="X1622" s="16">
        <f>IFERROR(LOOKUP(H1622,{30,43,48,53,58,63,68,73,78,83,88,93,97},{42,47,52,57,62,67,72,77,82,87,92,99,100}),999)</f>
        <v>62</v>
      </c>
      <c r="Y1622" s="19">
        <f t="shared" si="178"/>
        <v>5.6818181818181825</v>
      </c>
      <c r="Z1622" s="19">
        <f t="shared" si="181"/>
        <v>5.7284090909090919</v>
      </c>
      <c r="AA1622" s="19">
        <f t="shared" si="182"/>
        <v>17.185227272727278</v>
      </c>
      <c r="AB1622" s="19" t="s">
        <v>8886</v>
      </c>
    </row>
    <row r="1623" spans="1:28" x14ac:dyDescent="0.35">
      <c r="A1623" t="s">
        <v>1562</v>
      </c>
      <c r="B1623" t="s">
        <v>5533</v>
      </c>
      <c r="C1623" t="s">
        <v>5534</v>
      </c>
      <c r="D1623" s="1">
        <v>44821</v>
      </c>
      <c r="E1623">
        <f t="shared" si="179"/>
        <v>18</v>
      </c>
      <c r="F1623" t="s">
        <v>1569</v>
      </c>
      <c r="G1623">
        <v>610</v>
      </c>
      <c r="H1623">
        <f t="shared" si="176"/>
        <v>61</v>
      </c>
      <c r="I1623" t="s">
        <v>9</v>
      </c>
      <c r="J1623">
        <v>1</v>
      </c>
      <c r="L1623" t="s">
        <v>6</v>
      </c>
      <c r="M1623" t="str">
        <f t="shared" si="177"/>
        <v>M</v>
      </c>
      <c r="N1623" t="s">
        <v>5535</v>
      </c>
      <c r="O1623" t="s">
        <v>5536</v>
      </c>
      <c r="P1623" t="s">
        <v>557</v>
      </c>
      <c r="Q1623">
        <v>3</v>
      </c>
      <c r="R1623">
        <f t="shared" si="180"/>
        <v>2019</v>
      </c>
      <c r="S1623" t="s">
        <v>8</v>
      </c>
      <c r="T1623" t="s">
        <v>8</v>
      </c>
      <c r="U1623" t="s">
        <v>9006</v>
      </c>
      <c r="V1623">
        <f>VLOOKUP(P1623,'PBT Tag Rates'!$B$5:$E$34,4,FALSE)</f>
        <v>0.95971980899999998</v>
      </c>
      <c r="W1623">
        <v>1</v>
      </c>
      <c r="X1623" s="16">
        <f>IFERROR(LOOKUP(H1623,{30,43,48,53,58,63,68,73,78,83,88,93,97},{42,47,52,57,62,67,72,77,82,87,92,99,100}),999)</f>
        <v>62</v>
      </c>
      <c r="Y1623" s="19">
        <f t="shared" si="178"/>
        <v>5.6818181818181825</v>
      </c>
      <c r="Z1623" s="19">
        <f t="shared" si="181"/>
        <v>5.7284090909090919</v>
      </c>
      <c r="AA1623" s="19">
        <f t="shared" si="182"/>
        <v>17.185227272727278</v>
      </c>
      <c r="AB1623" s="19" t="s">
        <v>8886</v>
      </c>
    </row>
    <row r="1624" spans="1:28" x14ac:dyDescent="0.35">
      <c r="A1624" t="s">
        <v>1562</v>
      </c>
      <c r="B1624" t="s">
        <v>5537</v>
      </c>
      <c r="C1624" t="s">
        <v>5538</v>
      </c>
      <c r="D1624" s="1">
        <v>44821</v>
      </c>
      <c r="E1624">
        <f t="shared" si="179"/>
        <v>18</v>
      </c>
      <c r="F1624" t="s">
        <v>1569</v>
      </c>
      <c r="G1624">
        <v>600</v>
      </c>
      <c r="H1624">
        <f t="shared" si="176"/>
        <v>60</v>
      </c>
      <c r="I1624" t="s">
        <v>7</v>
      </c>
      <c r="J1624" t="s">
        <v>8</v>
      </c>
      <c r="L1624" t="s">
        <v>6</v>
      </c>
      <c r="M1624" t="str">
        <f t="shared" si="177"/>
        <v>M</v>
      </c>
      <c r="N1624" t="s">
        <v>4251</v>
      </c>
      <c r="O1624" t="s">
        <v>5539</v>
      </c>
      <c r="P1624" t="s">
        <v>557</v>
      </c>
      <c r="Q1624">
        <v>3</v>
      </c>
      <c r="R1624">
        <f t="shared" si="180"/>
        <v>2019</v>
      </c>
      <c r="S1624" t="s">
        <v>8</v>
      </c>
      <c r="T1624" t="s">
        <v>8</v>
      </c>
      <c r="U1624" t="s">
        <v>9090</v>
      </c>
      <c r="V1624">
        <f>VLOOKUP(P1624,'PBT Tag Rates'!$B$5:$E$34,4,FALSE)</f>
        <v>0.95971980899999998</v>
      </c>
      <c r="W1624">
        <v>1</v>
      </c>
      <c r="X1624" s="16">
        <f>IFERROR(LOOKUP(H1624,{30,43,48,53,58,63,68,73,78,83,88,93,97},{42,47,52,57,62,67,72,77,82,87,92,99,100}),999)</f>
        <v>62</v>
      </c>
      <c r="Y1624" s="19">
        <f t="shared" si="178"/>
        <v>5.6818181818181825</v>
      </c>
      <c r="Z1624" s="19">
        <f t="shared" si="181"/>
        <v>5.7284090909090919</v>
      </c>
      <c r="AA1624" s="19">
        <f t="shared" si="182"/>
        <v>17.185227272727278</v>
      </c>
      <c r="AB1624" s="19" t="s">
        <v>8887</v>
      </c>
    </row>
    <row r="1625" spans="1:28" x14ac:dyDescent="0.35">
      <c r="A1625" t="s">
        <v>1562</v>
      </c>
      <c r="B1625" t="s">
        <v>5540</v>
      </c>
      <c r="C1625" t="s">
        <v>5541</v>
      </c>
      <c r="D1625" s="1">
        <v>44821</v>
      </c>
      <c r="E1625">
        <f t="shared" si="179"/>
        <v>18</v>
      </c>
      <c r="F1625" t="s">
        <v>16</v>
      </c>
      <c r="G1625">
        <v>670</v>
      </c>
      <c r="H1625">
        <f t="shared" si="176"/>
        <v>67</v>
      </c>
      <c r="I1625" t="s">
        <v>7</v>
      </c>
      <c r="J1625" t="s">
        <v>8</v>
      </c>
      <c r="L1625" t="s">
        <v>16</v>
      </c>
      <c r="M1625" t="str">
        <f t="shared" si="177"/>
        <v>F</v>
      </c>
      <c r="N1625" t="s">
        <v>2276</v>
      </c>
      <c r="O1625" t="s">
        <v>2277</v>
      </c>
      <c r="P1625" t="s">
        <v>557</v>
      </c>
      <c r="Q1625">
        <v>3</v>
      </c>
      <c r="R1625">
        <f t="shared" si="180"/>
        <v>2019</v>
      </c>
      <c r="S1625" t="s">
        <v>8</v>
      </c>
      <c r="T1625" t="s">
        <v>8</v>
      </c>
      <c r="U1625" t="s">
        <v>9086</v>
      </c>
      <c r="V1625">
        <f>VLOOKUP(P1625,'PBT Tag Rates'!$B$5:$E$34,4,FALSE)</f>
        <v>0.95971980899999998</v>
      </c>
      <c r="W1625">
        <v>1</v>
      </c>
      <c r="X1625" s="16">
        <f>IFERROR(LOOKUP(H1625,{30,43,48,53,58,63,68,73,78,83,88,93,97},{42,47,52,57,62,67,72,77,82,87,92,99,100}),999)</f>
        <v>67</v>
      </c>
      <c r="Y1625" s="19">
        <f t="shared" si="178"/>
        <v>5.6818181818181825</v>
      </c>
      <c r="Z1625" s="19">
        <f t="shared" si="181"/>
        <v>5.7284090909090919</v>
      </c>
      <c r="AA1625" s="19">
        <f t="shared" si="182"/>
        <v>17.185227272727278</v>
      </c>
      <c r="AB1625" s="19" t="s">
        <v>8887</v>
      </c>
    </row>
    <row r="1626" spans="1:28" x14ac:dyDescent="0.35">
      <c r="A1626" t="s">
        <v>1562</v>
      </c>
      <c r="B1626" t="s">
        <v>5542</v>
      </c>
      <c r="C1626" t="s">
        <v>5543</v>
      </c>
      <c r="D1626" s="1">
        <v>44821</v>
      </c>
      <c r="E1626">
        <f t="shared" si="179"/>
        <v>18</v>
      </c>
      <c r="F1626" t="s">
        <v>16</v>
      </c>
      <c r="G1626">
        <v>640</v>
      </c>
      <c r="H1626">
        <f t="shared" si="176"/>
        <v>64</v>
      </c>
      <c r="I1626" t="s">
        <v>7</v>
      </c>
      <c r="J1626" t="s">
        <v>8</v>
      </c>
      <c r="L1626" t="s">
        <v>6</v>
      </c>
      <c r="M1626" t="str">
        <f t="shared" si="177"/>
        <v>M</v>
      </c>
      <c r="N1626" t="s">
        <v>1960</v>
      </c>
      <c r="O1626" t="s">
        <v>1961</v>
      </c>
      <c r="P1626" t="s">
        <v>557</v>
      </c>
      <c r="Q1626">
        <v>3</v>
      </c>
      <c r="R1626">
        <f t="shared" si="180"/>
        <v>2019</v>
      </c>
      <c r="S1626" t="s">
        <v>8</v>
      </c>
      <c r="T1626" t="s">
        <v>8</v>
      </c>
      <c r="U1626" t="s">
        <v>9086</v>
      </c>
      <c r="V1626">
        <f>VLOOKUP(P1626,'PBT Tag Rates'!$B$5:$E$34,4,FALSE)</f>
        <v>0.95971980899999998</v>
      </c>
      <c r="W1626">
        <v>1</v>
      </c>
      <c r="X1626" s="16">
        <f>IFERROR(LOOKUP(H1626,{30,43,48,53,58,63,68,73,78,83,88,93,97},{42,47,52,57,62,67,72,77,82,87,92,99,100}),999)</f>
        <v>67</v>
      </c>
      <c r="Y1626" s="19">
        <f t="shared" si="178"/>
        <v>5.6818181818181825</v>
      </c>
      <c r="Z1626" s="19">
        <f t="shared" si="181"/>
        <v>5.7284090909090919</v>
      </c>
      <c r="AA1626" s="19">
        <f t="shared" si="182"/>
        <v>17.185227272727278</v>
      </c>
      <c r="AB1626" s="19" t="s">
        <v>8887</v>
      </c>
    </row>
    <row r="1627" spans="1:28" x14ac:dyDescent="0.35">
      <c r="A1627" t="s">
        <v>1562</v>
      </c>
      <c r="B1627" t="s">
        <v>5544</v>
      </c>
      <c r="C1627" t="s">
        <v>5545</v>
      </c>
      <c r="D1627" s="1">
        <v>44821</v>
      </c>
      <c r="E1627">
        <f t="shared" si="179"/>
        <v>18</v>
      </c>
      <c r="F1627" t="s">
        <v>16</v>
      </c>
      <c r="G1627">
        <v>680</v>
      </c>
      <c r="H1627">
        <f t="shared" si="176"/>
        <v>68</v>
      </c>
      <c r="I1627" t="s">
        <v>9</v>
      </c>
      <c r="J1627" t="s">
        <v>8</v>
      </c>
      <c r="L1627" t="s">
        <v>16</v>
      </c>
      <c r="M1627" t="str">
        <f t="shared" si="177"/>
        <v>F</v>
      </c>
      <c r="N1627" t="s">
        <v>5546</v>
      </c>
      <c r="O1627" t="s">
        <v>5547</v>
      </c>
      <c r="P1627" t="s">
        <v>15</v>
      </c>
      <c r="Q1627">
        <v>4</v>
      </c>
      <c r="R1627">
        <f t="shared" si="180"/>
        <v>2018</v>
      </c>
      <c r="S1627" t="s">
        <v>8</v>
      </c>
      <c r="T1627" t="s">
        <v>8</v>
      </c>
      <c r="U1627" t="s">
        <v>8858</v>
      </c>
      <c r="V1627">
        <f>VLOOKUP(P1627,'PBT Tag Rates'!$B$5:$E$34,4,FALSE)</f>
        <v>0.96828396500000002</v>
      </c>
      <c r="W1627">
        <v>1</v>
      </c>
      <c r="X1627" s="16">
        <f>IFERROR(LOOKUP(H1627,{30,43,48,53,58,63,68,73,78,83,88,93,97},{42,47,52,57,62,67,72,77,82,87,92,99,100}),999)</f>
        <v>72</v>
      </c>
      <c r="Y1627" s="19">
        <f t="shared" si="178"/>
        <v>5.6818181818181825</v>
      </c>
      <c r="Z1627" s="19">
        <f t="shared" si="181"/>
        <v>5.7284090909090919</v>
      </c>
      <c r="AA1627" s="19">
        <f t="shared" si="182"/>
        <v>17.185227272727278</v>
      </c>
      <c r="AB1627" s="19" t="s">
        <v>8887</v>
      </c>
    </row>
    <row r="1628" spans="1:28" x14ac:dyDescent="0.35">
      <c r="A1628" t="s">
        <v>1562</v>
      </c>
      <c r="B1628" t="s">
        <v>5548</v>
      </c>
      <c r="C1628" t="s">
        <v>5549</v>
      </c>
      <c r="D1628" s="1">
        <v>44821</v>
      </c>
      <c r="E1628">
        <f t="shared" si="179"/>
        <v>18</v>
      </c>
      <c r="F1628" t="s">
        <v>16</v>
      </c>
      <c r="G1628">
        <v>700</v>
      </c>
      <c r="H1628">
        <f t="shared" si="176"/>
        <v>70</v>
      </c>
      <c r="I1628" t="s">
        <v>7</v>
      </c>
      <c r="J1628" t="s">
        <v>8</v>
      </c>
      <c r="L1628" t="s">
        <v>16</v>
      </c>
      <c r="M1628" t="str">
        <f t="shared" si="177"/>
        <v>F</v>
      </c>
      <c r="N1628" t="s">
        <v>4689</v>
      </c>
      <c r="O1628" t="s">
        <v>5550</v>
      </c>
      <c r="P1628" t="s">
        <v>511</v>
      </c>
      <c r="Q1628">
        <v>4</v>
      </c>
      <c r="R1628">
        <f t="shared" si="180"/>
        <v>2018</v>
      </c>
      <c r="S1628" t="s">
        <v>8</v>
      </c>
      <c r="T1628" t="s">
        <v>8</v>
      </c>
      <c r="U1628" t="s">
        <v>8880</v>
      </c>
      <c r="V1628">
        <f>VLOOKUP(P1628,'PBT Tag Rates'!$B$5:$E$34,4,FALSE)</f>
        <v>0.95730000000000004</v>
      </c>
      <c r="W1628">
        <v>1</v>
      </c>
      <c r="X1628" s="16">
        <f>IFERROR(LOOKUP(H1628,{30,43,48,53,58,63,68,73,78,83,88,93,97},{42,47,52,57,62,67,72,77,82,87,92,99,100}),999)</f>
        <v>72</v>
      </c>
      <c r="Y1628" s="19">
        <f t="shared" si="178"/>
        <v>5.6818181818181825</v>
      </c>
      <c r="Z1628" s="19">
        <f t="shared" si="181"/>
        <v>5.7284090909090919</v>
      </c>
      <c r="AA1628" s="19">
        <f t="shared" si="182"/>
        <v>17.185227272727278</v>
      </c>
      <c r="AB1628" s="19" t="s">
        <v>8886</v>
      </c>
    </row>
    <row r="1629" spans="1:28" x14ac:dyDescent="0.35">
      <c r="A1629" t="s">
        <v>1562</v>
      </c>
      <c r="B1629" t="s">
        <v>5551</v>
      </c>
      <c r="C1629" t="s">
        <v>5552</v>
      </c>
      <c r="D1629" s="1">
        <v>44821</v>
      </c>
      <c r="E1629">
        <f t="shared" si="179"/>
        <v>18</v>
      </c>
      <c r="F1629" t="s">
        <v>16</v>
      </c>
      <c r="G1629">
        <v>660</v>
      </c>
      <c r="H1629">
        <f t="shared" si="176"/>
        <v>66</v>
      </c>
      <c r="I1629" t="s">
        <v>7</v>
      </c>
      <c r="J1629" t="s">
        <v>8</v>
      </c>
      <c r="L1629" t="s">
        <v>6</v>
      </c>
      <c r="M1629" t="str">
        <f t="shared" si="177"/>
        <v>M</v>
      </c>
      <c r="N1629" t="s">
        <v>1276</v>
      </c>
      <c r="O1629" t="s">
        <v>5553</v>
      </c>
      <c r="P1629" t="s">
        <v>557</v>
      </c>
      <c r="Q1629">
        <v>3</v>
      </c>
      <c r="R1629">
        <f t="shared" si="180"/>
        <v>2019</v>
      </c>
      <c r="S1629" t="s">
        <v>8</v>
      </c>
      <c r="T1629" t="s">
        <v>8</v>
      </c>
      <c r="U1629" t="s">
        <v>9090</v>
      </c>
      <c r="V1629">
        <f>VLOOKUP(P1629,'PBT Tag Rates'!$B$5:$E$34,4,FALSE)</f>
        <v>0.95971980899999998</v>
      </c>
      <c r="W1629">
        <v>1</v>
      </c>
      <c r="X1629" s="16">
        <f>IFERROR(LOOKUP(H1629,{30,43,48,53,58,63,68,73,78,83,88,93,97},{42,47,52,57,62,67,72,77,82,87,92,99,100}),999)</f>
        <v>67</v>
      </c>
      <c r="Y1629" s="19">
        <f t="shared" si="178"/>
        <v>5.6818181818181825</v>
      </c>
      <c r="Z1629" s="19">
        <f t="shared" si="181"/>
        <v>5.7284090909090919</v>
      </c>
      <c r="AA1629" s="19">
        <f t="shared" si="182"/>
        <v>17.185227272727278</v>
      </c>
      <c r="AB1629" s="19" t="s">
        <v>8887</v>
      </c>
    </row>
    <row r="1630" spans="1:28" x14ac:dyDescent="0.35">
      <c r="A1630" t="s">
        <v>1562</v>
      </c>
      <c r="B1630" t="s">
        <v>5554</v>
      </c>
      <c r="C1630" t="s">
        <v>5555</v>
      </c>
      <c r="D1630" s="1">
        <v>44821</v>
      </c>
      <c r="E1630">
        <f t="shared" si="179"/>
        <v>18</v>
      </c>
      <c r="F1630" t="s">
        <v>16</v>
      </c>
      <c r="G1630">
        <v>650</v>
      </c>
      <c r="H1630">
        <f t="shared" si="176"/>
        <v>65</v>
      </c>
      <c r="I1630" t="s">
        <v>9</v>
      </c>
      <c r="J1630">
        <v>1</v>
      </c>
      <c r="L1630" t="s">
        <v>16</v>
      </c>
      <c r="M1630" t="str">
        <f t="shared" si="177"/>
        <v>F</v>
      </c>
      <c r="N1630" t="s">
        <v>1329</v>
      </c>
      <c r="O1630" t="s">
        <v>1330</v>
      </c>
      <c r="P1630" t="s">
        <v>557</v>
      </c>
      <c r="Q1630">
        <v>3</v>
      </c>
      <c r="R1630">
        <f t="shared" si="180"/>
        <v>2019</v>
      </c>
      <c r="S1630" t="s">
        <v>8</v>
      </c>
      <c r="T1630" t="s">
        <v>8</v>
      </c>
      <c r="U1630" t="s">
        <v>9089</v>
      </c>
      <c r="V1630">
        <f>VLOOKUP(P1630,'PBT Tag Rates'!$B$5:$E$34,4,FALSE)</f>
        <v>0.95971980899999998</v>
      </c>
      <c r="W1630">
        <v>1</v>
      </c>
      <c r="X1630" s="16">
        <f>IFERROR(LOOKUP(H1630,{30,43,48,53,58,63,68,73,78,83,88,93,97},{42,47,52,57,62,67,72,77,82,87,92,99,100}),999)</f>
        <v>67</v>
      </c>
      <c r="Y1630" s="19">
        <f t="shared" si="178"/>
        <v>5.6818181818181825</v>
      </c>
      <c r="Z1630" s="19">
        <f t="shared" si="181"/>
        <v>5.7284090909090919</v>
      </c>
      <c r="AA1630" s="19">
        <f t="shared" si="182"/>
        <v>17.185227272727278</v>
      </c>
      <c r="AB1630" s="19" t="s">
        <v>8887</v>
      </c>
    </row>
    <row r="1631" spans="1:28" x14ac:dyDescent="0.35">
      <c r="A1631" t="s">
        <v>1562</v>
      </c>
      <c r="B1631" t="s">
        <v>5556</v>
      </c>
      <c r="C1631" t="s">
        <v>5557</v>
      </c>
      <c r="D1631" s="1">
        <v>44821</v>
      </c>
      <c r="E1631">
        <f t="shared" si="179"/>
        <v>18</v>
      </c>
      <c r="F1631" t="s">
        <v>1569</v>
      </c>
      <c r="G1631">
        <v>640</v>
      </c>
      <c r="H1631">
        <f t="shared" si="176"/>
        <v>64</v>
      </c>
      <c r="I1631" t="s">
        <v>7</v>
      </c>
      <c r="J1631" t="s">
        <v>8</v>
      </c>
      <c r="L1631" t="s">
        <v>6</v>
      </c>
      <c r="M1631" t="str">
        <f t="shared" si="177"/>
        <v>M</v>
      </c>
      <c r="N1631" t="s">
        <v>3737</v>
      </c>
      <c r="O1631" t="s">
        <v>3738</v>
      </c>
      <c r="P1631" t="s">
        <v>557</v>
      </c>
      <c r="Q1631">
        <v>3</v>
      </c>
      <c r="R1631">
        <f t="shared" si="180"/>
        <v>2019</v>
      </c>
      <c r="S1631" t="s">
        <v>8</v>
      </c>
      <c r="T1631" t="s">
        <v>8</v>
      </c>
      <c r="U1631" t="s">
        <v>9084</v>
      </c>
      <c r="V1631">
        <f>VLOOKUP(P1631,'PBT Tag Rates'!$B$5:$E$34,4,FALSE)</f>
        <v>0.95971980899999998</v>
      </c>
      <c r="W1631">
        <v>1</v>
      </c>
      <c r="X1631" s="16">
        <f>IFERROR(LOOKUP(H1631,{30,43,48,53,58,63,68,73,78,83,88,93,97},{42,47,52,57,62,67,72,77,82,87,92,99,100}),999)</f>
        <v>67</v>
      </c>
      <c r="Y1631" s="19">
        <f t="shared" si="178"/>
        <v>5.6818181818181825</v>
      </c>
      <c r="Z1631" s="19">
        <f t="shared" si="181"/>
        <v>5.7284090909090919</v>
      </c>
      <c r="AA1631" s="19">
        <f t="shared" si="182"/>
        <v>17.185227272727278</v>
      </c>
      <c r="AB1631" s="19" t="s">
        <v>8887</v>
      </c>
    </row>
    <row r="1632" spans="1:28" x14ac:dyDescent="0.35">
      <c r="A1632" t="s">
        <v>1562</v>
      </c>
      <c r="B1632" t="s">
        <v>5558</v>
      </c>
      <c r="C1632" t="s">
        <v>5559</v>
      </c>
      <c r="D1632" s="1">
        <v>44821</v>
      </c>
      <c r="E1632">
        <f t="shared" si="179"/>
        <v>18</v>
      </c>
      <c r="F1632" t="s">
        <v>16</v>
      </c>
      <c r="G1632">
        <v>670</v>
      </c>
      <c r="H1632">
        <f t="shared" si="176"/>
        <v>67</v>
      </c>
      <c r="I1632" t="s">
        <v>7</v>
      </c>
      <c r="J1632" t="s">
        <v>8</v>
      </c>
      <c r="L1632" t="s">
        <v>16</v>
      </c>
      <c r="M1632" t="str">
        <f t="shared" si="177"/>
        <v>F</v>
      </c>
      <c r="N1632" t="s">
        <v>5560</v>
      </c>
      <c r="O1632" t="s">
        <v>5561</v>
      </c>
      <c r="P1632" t="s">
        <v>19</v>
      </c>
      <c r="Q1632">
        <v>4</v>
      </c>
      <c r="R1632">
        <f t="shared" si="180"/>
        <v>2018</v>
      </c>
      <c r="S1632" t="s">
        <v>8</v>
      </c>
      <c r="T1632" t="s">
        <v>8</v>
      </c>
      <c r="U1632" t="s">
        <v>8875</v>
      </c>
      <c r="V1632">
        <f>VLOOKUP(P1632,'PBT Tag Rates'!$B$5:$E$34,4,FALSE)</f>
        <v>0.80551598400000002</v>
      </c>
      <c r="W1632">
        <v>1</v>
      </c>
      <c r="X1632" s="16">
        <f>IFERROR(LOOKUP(H1632,{30,43,48,53,58,63,68,73,78,83,88,93,97},{42,47,52,57,62,67,72,77,82,87,92,99,100}),999)</f>
        <v>67</v>
      </c>
      <c r="Y1632" s="19">
        <f t="shared" si="178"/>
        <v>5.6818181818181825</v>
      </c>
      <c r="Z1632" s="19">
        <f t="shared" si="181"/>
        <v>5.7284090909090919</v>
      </c>
      <c r="AA1632" s="19">
        <f t="shared" si="182"/>
        <v>17.185227272727278</v>
      </c>
      <c r="AB1632" s="19" t="s">
        <v>8886</v>
      </c>
    </row>
    <row r="1633" spans="1:28" x14ac:dyDescent="0.35">
      <c r="A1633" t="s">
        <v>1562</v>
      </c>
      <c r="B1633" t="s">
        <v>5562</v>
      </c>
      <c r="C1633" t="s">
        <v>5563</v>
      </c>
      <c r="D1633" s="1">
        <v>44821</v>
      </c>
      <c r="E1633">
        <f t="shared" si="179"/>
        <v>18</v>
      </c>
      <c r="F1633" t="s">
        <v>16</v>
      </c>
      <c r="G1633">
        <v>750</v>
      </c>
      <c r="H1633">
        <f t="shared" si="176"/>
        <v>75</v>
      </c>
      <c r="I1633" t="s">
        <v>7</v>
      </c>
      <c r="J1633" t="s">
        <v>8</v>
      </c>
      <c r="L1633" t="s">
        <v>16</v>
      </c>
      <c r="M1633" t="str">
        <f t="shared" si="177"/>
        <v>F</v>
      </c>
      <c r="N1633" t="s">
        <v>1014</v>
      </c>
      <c r="O1633" t="s">
        <v>5564</v>
      </c>
      <c r="P1633" t="s">
        <v>19</v>
      </c>
      <c r="Q1633">
        <v>4</v>
      </c>
      <c r="R1633">
        <f t="shared" si="180"/>
        <v>2018</v>
      </c>
      <c r="S1633" t="s">
        <v>8</v>
      </c>
      <c r="T1633" t="s">
        <v>8</v>
      </c>
      <c r="U1633" t="s">
        <v>9006</v>
      </c>
      <c r="V1633">
        <f>VLOOKUP(P1633,'PBT Tag Rates'!$B$5:$E$34,4,FALSE)</f>
        <v>0.80551598400000002</v>
      </c>
      <c r="W1633">
        <v>1</v>
      </c>
      <c r="X1633" s="16">
        <f>IFERROR(LOOKUP(H1633,{30,43,48,53,58,63,68,73,78,83,88,93,97},{42,47,52,57,62,67,72,77,82,87,92,99,100}),999)</f>
        <v>77</v>
      </c>
      <c r="Y1633" s="19">
        <f t="shared" si="178"/>
        <v>5.6818181818181825</v>
      </c>
      <c r="Z1633" s="19">
        <f t="shared" si="181"/>
        <v>5.7284090909090919</v>
      </c>
      <c r="AA1633" s="19">
        <f t="shared" si="182"/>
        <v>17.185227272727278</v>
      </c>
      <c r="AB1633" s="19" t="s">
        <v>8886</v>
      </c>
    </row>
    <row r="1634" spans="1:28" x14ac:dyDescent="0.35">
      <c r="A1634" t="s">
        <v>1562</v>
      </c>
      <c r="B1634" t="s">
        <v>5565</v>
      </c>
      <c r="C1634" t="s">
        <v>5566</v>
      </c>
      <c r="D1634" s="1">
        <v>44821</v>
      </c>
      <c r="E1634">
        <f t="shared" si="179"/>
        <v>18</v>
      </c>
      <c r="F1634" t="s">
        <v>16</v>
      </c>
      <c r="G1634">
        <v>760</v>
      </c>
      <c r="H1634">
        <f t="shared" si="176"/>
        <v>76</v>
      </c>
      <c r="I1634" t="s">
        <v>9</v>
      </c>
      <c r="J1634">
        <v>1</v>
      </c>
      <c r="K1634" t="s">
        <v>143</v>
      </c>
      <c r="L1634" t="s">
        <v>1569</v>
      </c>
      <c r="M1634" t="str">
        <f t="shared" si="177"/>
        <v>F</v>
      </c>
      <c r="N1634" t="s">
        <v>4306</v>
      </c>
      <c r="O1634" t="s">
        <v>4306</v>
      </c>
      <c r="P1634" t="s">
        <v>8891</v>
      </c>
      <c r="Q1634" t="s">
        <v>8</v>
      </c>
      <c r="R1634" t="str">
        <f t="shared" si="180"/>
        <v>U</v>
      </c>
      <c r="S1634" t="s">
        <v>8</v>
      </c>
      <c r="T1634" t="s">
        <v>8</v>
      </c>
      <c r="U1634" t="s">
        <v>4306</v>
      </c>
      <c r="V1634" t="e">
        <f>VLOOKUP(P1634,'PBT Tag Rates'!$B$5:$E$34,4,FALSE)</f>
        <v>#N/A</v>
      </c>
      <c r="W1634">
        <v>1</v>
      </c>
      <c r="X1634" s="16">
        <f>IFERROR(LOOKUP(H1634,{30,43,48,53,58,63,68,73,78,83,88,93,97},{42,47,52,57,62,67,72,77,82,87,92,99,100}),999)</f>
        <v>77</v>
      </c>
      <c r="Y1634" s="19">
        <f t="shared" si="178"/>
        <v>5.6818181818181825</v>
      </c>
      <c r="Z1634" s="19">
        <f t="shared" si="181"/>
        <v>5.7284090909090919</v>
      </c>
      <c r="AA1634" s="19">
        <f t="shared" si="182"/>
        <v>17.185227272727278</v>
      </c>
      <c r="AB1634" s="19" t="s">
        <v>8887</v>
      </c>
    </row>
    <row r="1635" spans="1:28" x14ac:dyDescent="0.35">
      <c r="A1635" t="s">
        <v>1562</v>
      </c>
      <c r="B1635" t="s">
        <v>5567</v>
      </c>
      <c r="C1635" t="s">
        <v>5568</v>
      </c>
      <c r="D1635" s="1">
        <v>44821</v>
      </c>
      <c r="E1635">
        <f t="shared" si="179"/>
        <v>18</v>
      </c>
      <c r="F1635" t="s">
        <v>6</v>
      </c>
      <c r="G1635">
        <v>770</v>
      </c>
      <c r="H1635">
        <f t="shared" si="176"/>
        <v>77</v>
      </c>
      <c r="I1635" t="s">
        <v>7</v>
      </c>
      <c r="J1635" t="s">
        <v>8</v>
      </c>
      <c r="L1635" t="s">
        <v>6</v>
      </c>
      <c r="M1635" t="str">
        <f t="shared" si="177"/>
        <v>M</v>
      </c>
      <c r="N1635" t="s">
        <v>5569</v>
      </c>
      <c r="O1635" t="s">
        <v>5570</v>
      </c>
      <c r="P1635" t="s">
        <v>15</v>
      </c>
      <c r="Q1635">
        <v>4</v>
      </c>
      <c r="R1635">
        <f t="shared" si="180"/>
        <v>2018</v>
      </c>
      <c r="S1635" t="s">
        <v>8</v>
      </c>
      <c r="T1635" t="s">
        <v>8</v>
      </c>
      <c r="U1635" t="s">
        <v>8976</v>
      </c>
      <c r="V1635">
        <f>VLOOKUP(P1635,'PBT Tag Rates'!$B$5:$E$34,4,FALSE)</f>
        <v>0.96828396500000002</v>
      </c>
      <c r="W1635">
        <v>1</v>
      </c>
      <c r="X1635" s="16">
        <f>IFERROR(LOOKUP(H1635,{30,43,48,53,58,63,68,73,78,83,88,93,97},{42,47,52,57,62,67,72,77,82,87,92,99,100}),999)</f>
        <v>77</v>
      </c>
      <c r="Y1635" s="19">
        <f t="shared" si="178"/>
        <v>5.6818181818181825</v>
      </c>
      <c r="Z1635" s="19">
        <f t="shared" si="181"/>
        <v>5.7284090909090919</v>
      </c>
      <c r="AA1635" s="19">
        <f t="shared" si="182"/>
        <v>17.185227272727278</v>
      </c>
      <c r="AB1635" s="19" t="s">
        <v>8887</v>
      </c>
    </row>
    <row r="1636" spans="1:28" x14ac:dyDescent="0.35">
      <c r="A1636" t="s">
        <v>1562</v>
      </c>
      <c r="B1636" t="s">
        <v>5571</v>
      </c>
      <c r="C1636" t="s">
        <v>5572</v>
      </c>
      <c r="D1636" s="1">
        <v>44821</v>
      </c>
      <c r="E1636">
        <f t="shared" si="179"/>
        <v>18</v>
      </c>
      <c r="F1636" t="s">
        <v>16</v>
      </c>
      <c r="G1636">
        <v>660</v>
      </c>
      <c r="H1636">
        <f t="shared" si="176"/>
        <v>66</v>
      </c>
      <c r="I1636" t="s">
        <v>9</v>
      </c>
      <c r="J1636">
        <v>1</v>
      </c>
      <c r="L1636" t="s">
        <v>16</v>
      </c>
      <c r="M1636" t="str">
        <f t="shared" si="177"/>
        <v>F</v>
      </c>
      <c r="N1636" t="s">
        <v>842</v>
      </c>
      <c r="O1636" t="s">
        <v>843</v>
      </c>
      <c r="P1636" t="s">
        <v>557</v>
      </c>
      <c r="Q1636">
        <v>3</v>
      </c>
      <c r="R1636">
        <f t="shared" si="180"/>
        <v>2019</v>
      </c>
      <c r="S1636" t="s">
        <v>8</v>
      </c>
      <c r="T1636" t="s">
        <v>8</v>
      </c>
      <c r="U1636" t="s">
        <v>9086</v>
      </c>
      <c r="V1636">
        <f>VLOOKUP(P1636,'PBT Tag Rates'!$B$5:$E$34,4,FALSE)</f>
        <v>0.95971980899999998</v>
      </c>
      <c r="W1636">
        <v>1</v>
      </c>
      <c r="X1636" s="16">
        <f>IFERROR(LOOKUP(H1636,{30,43,48,53,58,63,68,73,78,83,88,93,97},{42,47,52,57,62,67,72,77,82,87,92,99,100}),999)</f>
        <v>67</v>
      </c>
      <c r="Y1636" s="19">
        <f t="shared" si="178"/>
        <v>5.6818181818181825</v>
      </c>
      <c r="Z1636" s="19">
        <f t="shared" si="181"/>
        <v>5.7284090909090919</v>
      </c>
      <c r="AA1636" s="19">
        <f t="shared" si="182"/>
        <v>17.185227272727278</v>
      </c>
      <c r="AB1636" s="19" t="s">
        <v>8887</v>
      </c>
    </row>
    <row r="1637" spans="1:28" x14ac:dyDescent="0.35">
      <c r="A1637" t="s">
        <v>1562</v>
      </c>
      <c r="B1637" t="s">
        <v>5573</v>
      </c>
      <c r="C1637" t="s">
        <v>5574</v>
      </c>
      <c r="D1637" s="1">
        <v>44821</v>
      </c>
      <c r="E1637">
        <f t="shared" si="179"/>
        <v>18</v>
      </c>
      <c r="F1637" t="s">
        <v>1569</v>
      </c>
      <c r="G1637">
        <v>590</v>
      </c>
      <c r="H1637">
        <f t="shared" si="176"/>
        <v>59</v>
      </c>
      <c r="I1637" t="s">
        <v>7</v>
      </c>
      <c r="J1637" t="s">
        <v>8</v>
      </c>
      <c r="L1637" t="s">
        <v>16</v>
      </c>
      <c r="M1637" t="str">
        <f t="shared" si="177"/>
        <v>F</v>
      </c>
      <c r="N1637" t="s">
        <v>8</v>
      </c>
      <c r="O1637" t="s">
        <v>8</v>
      </c>
      <c r="P1637" t="s">
        <v>11</v>
      </c>
      <c r="Q1637" t="s">
        <v>8</v>
      </c>
      <c r="R1637" t="str">
        <f t="shared" si="180"/>
        <v>U</v>
      </c>
      <c r="S1637" t="s">
        <v>12</v>
      </c>
      <c r="T1637">
        <v>1</v>
      </c>
      <c r="U1637" t="s">
        <v>11</v>
      </c>
      <c r="V1637" t="e">
        <f>VLOOKUP(P1637,'PBT Tag Rates'!$B$5:$E$34,4,FALSE)</f>
        <v>#N/A</v>
      </c>
      <c r="W1637">
        <v>1</v>
      </c>
      <c r="X1637" s="16">
        <f>IFERROR(LOOKUP(H1637,{30,43,48,53,58,63,68,73,78,83,88,93,97},{42,47,52,57,62,67,72,77,82,87,92,99,100}),999)</f>
        <v>62</v>
      </c>
      <c r="Y1637" s="19">
        <f t="shared" si="178"/>
        <v>5.6818181818181825</v>
      </c>
      <c r="Z1637" s="19">
        <f t="shared" si="181"/>
        <v>5.7284090909090919</v>
      </c>
      <c r="AA1637" s="19">
        <f t="shared" si="182"/>
        <v>17.185227272727278</v>
      </c>
      <c r="AB1637" s="19" t="s">
        <v>8887</v>
      </c>
    </row>
    <row r="1638" spans="1:28" x14ac:dyDescent="0.35">
      <c r="A1638" t="s">
        <v>1562</v>
      </c>
      <c r="B1638" t="s">
        <v>5575</v>
      </c>
      <c r="C1638" t="s">
        <v>5576</v>
      </c>
      <c r="D1638" s="1">
        <v>44821</v>
      </c>
      <c r="E1638">
        <f t="shared" si="179"/>
        <v>18</v>
      </c>
      <c r="F1638" t="s">
        <v>1569</v>
      </c>
      <c r="G1638">
        <v>560</v>
      </c>
      <c r="H1638">
        <f t="shared" si="176"/>
        <v>56</v>
      </c>
      <c r="I1638" t="s">
        <v>9</v>
      </c>
      <c r="J1638">
        <v>1</v>
      </c>
      <c r="L1638" t="s">
        <v>6</v>
      </c>
      <c r="M1638" t="str">
        <f t="shared" si="177"/>
        <v>M</v>
      </c>
      <c r="N1638" t="s">
        <v>3334</v>
      </c>
      <c r="O1638" t="s">
        <v>3335</v>
      </c>
      <c r="P1638" t="s">
        <v>557</v>
      </c>
      <c r="Q1638">
        <v>3</v>
      </c>
      <c r="R1638">
        <f t="shared" si="180"/>
        <v>2019</v>
      </c>
      <c r="S1638" t="s">
        <v>8</v>
      </c>
      <c r="T1638" t="s">
        <v>8</v>
      </c>
      <c r="U1638" t="s">
        <v>8974</v>
      </c>
      <c r="V1638">
        <f>VLOOKUP(P1638,'PBT Tag Rates'!$B$5:$E$34,4,FALSE)</f>
        <v>0.95971980899999998</v>
      </c>
      <c r="W1638">
        <v>1</v>
      </c>
      <c r="X1638" s="16">
        <f>IFERROR(LOOKUP(H1638,{30,43,48,53,58,63,68,73,78,83,88,93,97},{42,47,52,57,62,67,72,77,82,87,92,99,100}),999)</f>
        <v>57</v>
      </c>
      <c r="Y1638" s="19">
        <f t="shared" si="178"/>
        <v>5.6818181818181825</v>
      </c>
      <c r="Z1638" s="19">
        <f t="shared" si="181"/>
        <v>5.7284090909090919</v>
      </c>
      <c r="AA1638" s="19">
        <f t="shared" si="182"/>
        <v>17.185227272727278</v>
      </c>
      <c r="AB1638" s="19" t="s">
        <v>8887</v>
      </c>
    </row>
    <row r="1639" spans="1:28" x14ac:dyDescent="0.35">
      <c r="A1639" t="s">
        <v>1562</v>
      </c>
      <c r="B1639" t="s">
        <v>5577</v>
      </c>
      <c r="C1639" t="s">
        <v>5578</v>
      </c>
      <c r="D1639" s="1">
        <v>44821</v>
      </c>
      <c r="E1639">
        <f t="shared" si="179"/>
        <v>18</v>
      </c>
      <c r="F1639" t="s">
        <v>1569</v>
      </c>
      <c r="G1639">
        <v>670</v>
      </c>
      <c r="H1639">
        <f t="shared" si="176"/>
        <v>67</v>
      </c>
      <c r="I1639" t="s">
        <v>9</v>
      </c>
      <c r="J1639">
        <v>1</v>
      </c>
      <c r="L1639" t="s">
        <v>6</v>
      </c>
      <c r="M1639" t="str">
        <f t="shared" si="177"/>
        <v>M</v>
      </c>
      <c r="N1639" t="s">
        <v>8</v>
      </c>
      <c r="O1639" t="s">
        <v>8</v>
      </c>
      <c r="P1639" t="s">
        <v>11</v>
      </c>
      <c r="Q1639" t="s">
        <v>8</v>
      </c>
      <c r="R1639" t="str">
        <f t="shared" si="180"/>
        <v>U</v>
      </c>
      <c r="S1639" t="s">
        <v>12</v>
      </c>
      <c r="T1639">
        <v>1</v>
      </c>
      <c r="U1639" t="s">
        <v>8890</v>
      </c>
      <c r="V1639" t="e">
        <f>VLOOKUP(P1639,'PBT Tag Rates'!$B$5:$E$34,4,FALSE)</f>
        <v>#N/A</v>
      </c>
      <c r="W1639">
        <v>1</v>
      </c>
      <c r="X1639" s="16">
        <f>IFERROR(LOOKUP(H1639,{30,43,48,53,58,63,68,73,78,83,88,93,97},{42,47,52,57,62,67,72,77,82,87,92,99,100}),999)</f>
        <v>67</v>
      </c>
      <c r="Y1639" s="19">
        <f t="shared" si="178"/>
        <v>5.6818181818181825</v>
      </c>
      <c r="Z1639" s="19">
        <f t="shared" si="181"/>
        <v>5.7284090909090919</v>
      </c>
      <c r="AA1639" s="19">
        <f t="shared" si="182"/>
        <v>17.185227272727278</v>
      </c>
      <c r="AB1639" s="19" t="s">
        <v>8887</v>
      </c>
    </row>
    <row r="1640" spans="1:28" x14ac:dyDescent="0.35">
      <c r="A1640" t="s">
        <v>1562</v>
      </c>
      <c r="B1640" t="s">
        <v>5579</v>
      </c>
      <c r="C1640" t="s">
        <v>5580</v>
      </c>
      <c r="D1640" s="1">
        <v>44821</v>
      </c>
      <c r="E1640">
        <f t="shared" si="179"/>
        <v>18</v>
      </c>
      <c r="F1640" t="s">
        <v>1569</v>
      </c>
      <c r="G1640">
        <v>670</v>
      </c>
      <c r="H1640">
        <f t="shared" si="176"/>
        <v>67</v>
      </c>
      <c r="I1640" t="s">
        <v>9</v>
      </c>
      <c r="J1640">
        <v>1</v>
      </c>
      <c r="L1640" t="s">
        <v>6</v>
      </c>
      <c r="M1640" t="str">
        <f t="shared" si="177"/>
        <v>M</v>
      </c>
      <c r="N1640" t="s">
        <v>5581</v>
      </c>
      <c r="O1640" t="s">
        <v>5582</v>
      </c>
      <c r="P1640" t="s">
        <v>557</v>
      </c>
      <c r="Q1640">
        <v>3</v>
      </c>
      <c r="R1640">
        <f t="shared" si="180"/>
        <v>2019</v>
      </c>
      <c r="S1640" t="s">
        <v>8</v>
      </c>
      <c r="T1640" t="s">
        <v>8</v>
      </c>
      <c r="U1640" t="s">
        <v>9086</v>
      </c>
      <c r="V1640">
        <f>VLOOKUP(P1640,'PBT Tag Rates'!$B$5:$E$34,4,FALSE)</f>
        <v>0.95971980899999998</v>
      </c>
      <c r="W1640">
        <v>1</v>
      </c>
      <c r="X1640" s="16">
        <f>IFERROR(LOOKUP(H1640,{30,43,48,53,58,63,68,73,78,83,88,93,97},{42,47,52,57,62,67,72,77,82,87,92,99,100}),999)</f>
        <v>67</v>
      </c>
      <c r="Y1640" s="19">
        <f t="shared" si="178"/>
        <v>5.6818181818181825</v>
      </c>
      <c r="Z1640" s="19">
        <f t="shared" si="181"/>
        <v>5.7284090909090919</v>
      </c>
      <c r="AA1640" s="19">
        <f t="shared" si="182"/>
        <v>17.185227272727278</v>
      </c>
      <c r="AB1640" s="19" t="s">
        <v>8887</v>
      </c>
    </row>
    <row r="1641" spans="1:28" x14ac:dyDescent="0.35">
      <c r="A1641" t="s">
        <v>1562</v>
      </c>
      <c r="B1641" t="s">
        <v>5583</v>
      </c>
      <c r="C1641" t="s">
        <v>5584</v>
      </c>
      <c r="D1641" s="1">
        <v>44821</v>
      </c>
      <c r="E1641">
        <f t="shared" si="179"/>
        <v>18</v>
      </c>
      <c r="F1641" t="s">
        <v>16</v>
      </c>
      <c r="G1641">
        <v>650</v>
      </c>
      <c r="H1641">
        <f t="shared" si="176"/>
        <v>65</v>
      </c>
      <c r="I1641" t="s">
        <v>7</v>
      </c>
      <c r="J1641">
        <v>1</v>
      </c>
      <c r="L1641" t="s">
        <v>16</v>
      </c>
      <c r="M1641" t="str">
        <f t="shared" si="177"/>
        <v>F</v>
      </c>
      <c r="N1641" t="s">
        <v>384</v>
      </c>
      <c r="O1641" t="s">
        <v>5585</v>
      </c>
      <c r="P1641" t="s">
        <v>19</v>
      </c>
      <c r="Q1641">
        <v>4</v>
      </c>
      <c r="R1641">
        <f t="shared" si="180"/>
        <v>2018</v>
      </c>
      <c r="S1641" t="s">
        <v>8</v>
      </c>
      <c r="T1641" t="s">
        <v>8</v>
      </c>
      <c r="U1641" t="s">
        <v>9007</v>
      </c>
      <c r="V1641">
        <f>VLOOKUP(P1641,'PBT Tag Rates'!$B$5:$E$34,4,FALSE)</f>
        <v>0.80551598400000002</v>
      </c>
      <c r="W1641">
        <v>1</v>
      </c>
      <c r="X1641" s="16">
        <f>IFERROR(LOOKUP(H1641,{30,43,48,53,58,63,68,73,78,83,88,93,97},{42,47,52,57,62,67,72,77,82,87,92,99,100}),999)</f>
        <v>67</v>
      </c>
      <c r="Y1641" s="19">
        <f t="shared" si="178"/>
        <v>5.6818181818181825</v>
      </c>
      <c r="Z1641" s="19">
        <f t="shared" si="181"/>
        <v>5.7284090909090919</v>
      </c>
      <c r="AA1641" s="19">
        <f t="shared" si="182"/>
        <v>17.185227272727278</v>
      </c>
      <c r="AB1641" s="19" t="s">
        <v>8886</v>
      </c>
    </row>
    <row r="1642" spans="1:28" x14ac:dyDescent="0.35">
      <c r="A1642" t="s">
        <v>1562</v>
      </c>
      <c r="B1642" t="s">
        <v>5586</v>
      </c>
      <c r="C1642" t="s">
        <v>5587</v>
      </c>
      <c r="D1642" s="1">
        <v>44821</v>
      </c>
      <c r="E1642">
        <f t="shared" si="179"/>
        <v>18</v>
      </c>
      <c r="F1642" t="s">
        <v>6</v>
      </c>
      <c r="G1642">
        <v>740</v>
      </c>
      <c r="H1642">
        <f t="shared" si="176"/>
        <v>74</v>
      </c>
      <c r="I1642" t="s">
        <v>7</v>
      </c>
      <c r="J1642" t="s">
        <v>8</v>
      </c>
      <c r="L1642" t="s">
        <v>6</v>
      </c>
      <c r="M1642" t="str">
        <f t="shared" si="177"/>
        <v>M</v>
      </c>
      <c r="N1642" t="s">
        <v>8</v>
      </c>
      <c r="O1642" t="s">
        <v>8</v>
      </c>
      <c r="P1642" t="s">
        <v>11</v>
      </c>
      <c r="Q1642" t="s">
        <v>8</v>
      </c>
      <c r="R1642" t="str">
        <f t="shared" si="180"/>
        <v>U</v>
      </c>
      <c r="S1642" t="s">
        <v>12</v>
      </c>
      <c r="T1642">
        <v>1</v>
      </c>
      <c r="U1642" t="s">
        <v>11</v>
      </c>
      <c r="V1642" t="e">
        <f>VLOOKUP(P1642,'PBT Tag Rates'!$B$5:$E$34,4,FALSE)</f>
        <v>#N/A</v>
      </c>
      <c r="W1642">
        <v>1</v>
      </c>
      <c r="X1642" s="16">
        <f>IFERROR(LOOKUP(H1642,{30,43,48,53,58,63,68,73,78,83,88,93,97},{42,47,52,57,62,67,72,77,82,87,92,99,100}),999)</f>
        <v>77</v>
      </c>
      <c r="Y1642" s="19">
        <f t="shared" si="178"/>
        <v>5.6818181818181825</v>
      </c>
      <c r="Z1642" s="19">
        <f t="shared" si="181"/>
        <v>5.7284090909090919</v>
      </c>
      <c r="AA1642" s="19">
        <f t="shared" si="182"/>
        <v>17.185227272727278</v>
      </c>
      <c r="AB1642" s="19" t="s">
        <v>8887</v>
      </c>
    </row>
    <row r="1643" spans="1:28" x14ac:dyDescent="0.35">
      <c r="A1643" t="s">
        <v>1562</v>
      </c>
      <c r="B1643" t="s">
        <v>5588</v>
      </c>
      <c r="C1643" t="s">
        <v>5589</v>
      </c>
      <c r="D1643" s="1">
        <v>44821</v>
      </c>
      <c r="E1643">
        <f t="shared" si="179"/>
        <v>18</v>
      </c>
      <c r="F1643" t="s">
        <v>1569</v>
      </c>
      <c r="G1643">
        <v>570</v>
      </c>
      <c r="H1643">
        <f t="shared" si="176"/>
        <v>57</v>
      </c>
      <c r="I1643" t="s">
        <v>7</v>
      </c>
      <c r="J1643" t="s">
        <v>8</v>
      </c>
      <c r="L1643" t="s">
        <v>6</v>
      </c>
      <c r="M1643" t="str">
        <f t="shared" si="177"/>
        <v>M</v>
      </c>
      <c r="N1643" t="s">
        <v>8</v>
      </c>
      <c r="O1643" t="s">
        <v>8</v>
      </c>
      <c r="P1643" t="s">
        <v>11</v>
      </c>
      <c r="Q1643" t="s">
        <v>8</v>
      </c>
      <c r="R1643" t="str">
        <f t="shared" si="180"/>
        <v>U</v>
      </c>
      <c r="S1643" t="s">
        <v>12</v>
      </c>
      <c r="T1643">
        <v>1</v>
      </c>
      <c r="U1643" t="s">
        <v>11</v>
      </c>
      <c r="V1643" t="e">
        <f>VLOOKUP(P1643,'PBT Tag Rates'!$B$5:$E$34,4,FALSE)</f>
        <v>#N/A</v>
      </c>
      <c r="W1643">
        <v>1</v>
      </c>
      <c r="X1643" s="16">
        <f>IFERROR(LOOKUP(H1643,{30,43,48,53,58,63,68,73,78,83,88,93,97},{42,47,52,57,62,67,72,77,82,87,92,99,100}),999)</f>
        <v>57</v>
      </c>
      <c r="Y1643" s="19">
        <f t="shared" si="178"/>
        <v>5.6818181818181825</v>
      </c>
      <c r="Z1643" s="19">
        <f t="shared" si="181"/>
        <v>5.7284090909090919</v>
      </c>
      <c r="AA1643" s="19">
        <f t="shared" si="182"/>
        <v>17.185227272727278</v>
      </c>
      <c r="AB1643" s="19" t="s">
        <v>8887</v>
      </c>
    </row>
    <row r="1644" spans="1:28" x14ac:dyDescent="0.35">
      <c r="A1644" t="s">
        <v>1562</v>
      </c>
      <c r="B1644" t="s">
        <v>5590</v>
      </c>
      <c r="C1644" t="s">
        <v>5591</v>
      </c>
      <c r="D1644" s="1">
        <v>44821</v>
      </c>
      <c r="E1644">
        <f t="shared" si="179"/>
        <v>18</v>
      </c>
      <c r="F1644" t="s">
        <v>16</v>
      </c>
      <c r="G1644">
        <v>730</v>
      </c>
      <c r="H1644">
        <f t="shared" si="176"/>
        <v>73</v>
      </c>
      <c r="I1644" t="s">
        <v>9</v>
      </c>
      <c r="J1644">
        <v>1</v>
      </c>
      <c r="L1644" t="s">
        <v>16</v>
      </c>
      <c r="M1644" t="str">
        <f t="shared" si="177"/>
        <v>F</v>
      </c>
      <c r="N1644" t="s">
        <v>720</v>
      </c>
      <c r="O1644" t="s">
        <v>721</v>
      </c>
      <c r="P1644" t="s">
        <v>19</v>
      </c>
      <c r="Q1644">
        <v>4</v>
      </c>
      <c r="R1644">
        <f t="shared" si="180"/>
        <v>2018</v>
      </c>
      <c r="S1644" t="s">
        <v>8</v>
      </c>
      <c r="T1644" t="s">
        <v>8</v>
      </c>
      <c r="U1644" t="s">
        <v>9007</v>
      </c>
      <c r="V1644">
        <f>VLOOKUP(P1644,'PBT Tag Rates'!$B$5:$E$34,4,FALSE)</f>
        <v>0.80551598400000002</v>
      </c>
      <c r="W1644">
        <v>1</v>
      </c>
      <c r="X1644" s="16">
        <f>IFERROR(LOOKUP(H1644,{30,43,48,53,58,63,68,73,78,83,88,93,97},{42,47,52,57,62,67,72,77,82,87,92,99,100}),999)</f>
        <v>77</v>
      </c>
      <c r="Y1644" s="19">
        <f t="shared" si="178"/>
        <v>5.6818181818181825</v>
      </c>
      <c r="Z1644" s="19">
        <f t="shared" si="181"/>
        <v>5.7284090909090919</v>
      </c>
      <c r="AA1644" s="19">
        <f t="shared" si="182"/>
        <v>17.185227272727278</v>
      </c>
      <c r="AB1644" s="19" t="s">
        <v>8886</v>
      </c>
    </row>
    <row r="1645" spans="1:28" x14ac:dyDescent="0.35">
      <c r="A1645" t="s">
        <v>1562</v>
      </c>
      <c r="B1645" t="s">
        <v>5592</v>
      </c>
      <c r="C1645" t="s">
        <v>5593</v>
      </c>
      <c r="D1645" s="1">
        <v>44821</v>
      </c>
      <c r="E1645">
        <f t="shared" si="179"/>
        <v>18</v>
      </c>
      <c r="F1645" t="s">
        <v>1569</v>
      </c>
      <c r="G1645">
        <v>680</v>
      </c>
      <c r="H1645">
        <f t="shared" si="176"/>
        <v>68</v>
      </c>
      <c r="I1645" t="s">
        <v>7</v>
      </c>
      <c r="J1645" t="s">
        <v>8</v>
      </c>
      <c r="L1645" t="s">
        <v>6</v>
      </c>
      <c r="M1645" t="str">
        <f t="shared" si="177"/>
        <v>M</v>
      </c>
      <c r="N1645" t="s">
        <v>5594</v>
      </c>
      <c r="O1645" t="s">
        <v>5595</v>
      </c>
      <c r="P1645" t="s">
        <v>702</v>
      </c>
      <c r="Q1645">
        <v>3</v>
      </c>
      <c r="R1645">
        <f t="shared" si="180"/>
        <v>2019</v>
      </c>
      <c r="S1645" t="s">
        <v>8</v>
      </c>
      <c r="T1645" t="s">
        <v>8</v>
      </c>
      <c r="U1645" t="s">
        <v>8858</v>
      </c>
      <c r="V1645">
        <f>VLOOKUP(P1645,'PBT Tag Rates'!$B$5:$E$34,4,FALSE)</f>
        <v>0.99705232300000002</v>
      </c>
      <c r="W1645">
        <v>1</v>
      </c>
      <c r="X1645" s="16">
        <f>IFERROR(LOOKUP(H1645,{30,43,48,53,58,63,68,73,78,83,88,93,97},{42,47,52,57,62,67,72,77,82,87,92,99,100}),999)</f>
        <v>72</v>
      </c>
      <c r="Y1645" s="19">
        <f t="shared" si="178"/>
        <v>5.6818181818181825</v>
      </c>
      <c r="Z1645" s="19">
        <f t="shared" si="181"/>
        <v>5.7284090909090919</v>
      </c>
      <c r="AA1645" s="19">
        <f t="shared" si="182"/>
        <v>17.185227272727278</v>
      </c>
      <c r="AB1645" s="19" t="s">
        <v>8887</v>
      </c>
    </row>
    <row r="1646" spans="1:28" x14ac:dyDescent="0.35">
      <c r="A1646" t="s">
        <v>1562</v>
      </c>
      <c r="B1646" t="s">
        <v>5596</v>
      </c>
      <c r="C1646" t="s">
        <v>5597</v>
      </c>
      <c r="D1646" s="1">
        <v>44821</v>
      </c>
      <c r="E1646">
        <f t="shared" si="179"/>
        <v>18</v>
      </c>
      <c r="F1646" t="s">
        <v>1569</v>
      </c>
      <c r="G1646">
        <v>600</v>
      </c>
      <c r="H1646">
        <f t="shared" si="176"/>
        <v>60</v>
      </c>
      <c r="I1646" t="s">
        <v>7</v>
      </c>
      <c r="J1646" t="s">
        <v>8</v>
      </c>
      <c r="L1646" t="s">
        <v>6</v>
      </c>
      <c r="M1646" t="str">
        <f t="shared" si="177"/>
        <v>M</v>
      </c>
      <c r="N1646" t="s">
        <v>959</v>
      </c>
      <c r="O1646" t="s">
        <v>5598</v>
      </c>
      <c r="P1646" t="s">
        <v>702</v>
      </c>
      <c r="Q1646">
        <v>3</v>
      </c>
      <c r="R1646">
        <f t="shared" si="180"/>
        <v>2019</v>
      </c>
      <c r="S1646" t="s">
        <v>8</v>
      </c>
      <c r="T1646" t="s">
        <v>8</v>
      </c>
      <c r="U1646" t="s">
        <v>8858</v>
      </c>
      <c r="V1646">
        <f>VLOOKUP(P1646,'PBT Tag Rates'!$B$5:$E$34,4,FALSE)</f>
        <v>0.99705232300000002</v>
      </c>
      <c r="W1646">
        <v>1</v>
      </c>
      <c r="X1646" s="16">
        <f>IFERROR(LOOKUP(H1646,{30,43,48,53,58,63,68,73,78,83,88,93,97},{42,47,52,57,62,67,72,77,82,87,92,99,100}),999)</f>
        <v>62</v>
      </c>
      <c r="Y1646" s="19">
        <f t="shared" si="178"/>
        <v>5.6818181818181825</v>
      </c>
      <c r="Z1646" s="19">
        <f t="shared" si="181"/>
        <v>5.7284090909090919</v>
      </c>
      <c r="AA1646" s="19">
        <f t="shared" si="182"/>
        <v>17.185227272727278</v>
      </c>
      <c r="AB1646" s="19" t="s">
        <v>8887</v>
      </c>
    </row>
    <row r="1647" spans="1:28" x14ac:dyDescent="0.35">
      <c r="A1647" t="s">
        <v>1562</v>
      </c>
      <c r="B1647" t="s">
        <v>5599</v>
      </c>
      <c r="C1647" t="s">
        <v>5600</v>
      </c>
      <c r="D1647" s="1">
        <v>44821</v>
      </c>
      <c r="E1647">
        <f t="shared" si="179"/>
        <v>18</v>
      </c>
      <c r="F1647" t="s">
        <v>1569</v>
      </c>
      <c r="G1647">
        <v>630</v>
      </c>
      <c r="H1647">
        <f t="shared" si="176"/>
        <v>63</v>
      </c>
      <c r="I1647" t="s">
        <v>7</v>
      </c>
      <c r="J1647" t="s">
        <v>8</v>
      </c>
      <c r="L1647" t="s">
        <v>6</v>
      </c>
      <c r="M1647" t="str">
        <f t="shared" si="177"/>
        <v>M</v>
      </c>
      <c r="N1647" t="s">
        <v>2944</v>
      </c>
      <c r="O1647" t="s">
        <v>2945</v>
      </c>
      <c r="P1647" t="s">
        <v>557</v>
      </c>
      <c r="Q1647">
        <v>3</v>
      </c>
      <c r="R1647">
        <f t="shared" si="180"/>
        <v>2019</v>
      </c>
      <c r="S1647" t="s">
        <v>8</v>
      </c>
      <c r="T1647" t="s">
        <v>8</v>
      </c>
      <c r="U1647" t="s">
        <v>9086</v>
      </c>
      <c r="V1647">
        <f>VLOOKUP(P1647,'PBT Tag Rates'!$B$5:$E$34,4,FALSE)</f>
        <v>0.95971980899999998</v>
      </c>
      <c r="W1647">
        <v>1</v>
      </c>
      <c r="X1647" s="16">
        <f>IFERROR(LOOKUP(H1647,{30,43,48,53,58,63,68,73,78,83,88,93,97},{42,47,52,57,62,67,72,77,82,87,92,99,100}),999)</f>
        <v>67</v>
      </c>
      <c r="Y1647" s="19">
        <f t="shared" si="178"/>
        <v>5.6818181818181825</v>
      </c>
      <c r="Z1647" s="19">
        <f t="shared" si="181"/>
        <v>5.7284090909090919</v>
      </c>
      <c r="AA1647" s="19">
        <f t="shared" si="182"/>
        <v>17.185227272727278</v>
      </c>
      <c r="AB1647" s="19" t="s">
        <v>8887</v>
      </c>
    </row>
    <row r="1648" spans="1:28" x14ac:dyDescent="0.35">
      <c r="A1648" t="s">
        <v>1562</v>
      </c>
      <c r="B1648" t="s">
        <v>5601</v>
      </c>
      <c r="C1648" t="s">
        <v>5602</v>
      </c>
      <c r="D1648" s="1">
        <v>44821</v>
      </c>
      <c r="E1648">
        <f t="shared" si="179"/>
        <v>18</v>
      </c>
      <c r="F1648" t="s">
        <v>1569</v>
      </c>
      <c r="G1648">
        <v>620</v>
      </c>
      <c r="H1648">
        <f t="shared" si="176"/>
        <v>62</v>
      </c>
      <c r="I1648" t="s">
        <v>7</v>
      </c>
      <c r="J1648" t="s">
        <v>8</v>
      </c>
      <c r="L1648" t="s">
        <v>6</v>
      </c>
      <c r="M1648" t="str">
        <f t="shared" si="177"/>
        <v>M</v>
      </c>
      <c r="N1648" t="s">
        <v>8</v>
      </c>
      <c r="O1648" t="s">
        <v>8</v>
      </c>
      <c r="P1648" t="s">
        <v>11</v>
      </c>
      <c r="Q1648" t="s">
        <v>8</v>
      </c>
      <c r="R1648" t="str">
        <f t="shared" si="180"/>
        <v>U</v>
      </c>
      <c r="S1648" t="s">
        <v>12</v>
      </c>
      <c r="T1648">
        <v>1</v>
      </c>
      <c r="U1648" t="s">
        <v>11</v>
      </c>
      <c r="V1648" t="e">
        <f>VLOOKUP(P1648,'PBT Tag Rates'!$B$5:$E$34,4,FALSE)</f>
        <v>#N/A</v>
      </c>
      <c r="W1648">
        <v>1</v>
      </c>
      <c r="X1648" s="16">
        <f>IFERROR(LOOKUP(H1648,{30,43,48,53,58,63,68,73,78,83,88,93,97},{42,47,52,57,62,67,72,77,82,87,92,99,100}),999)</f>
        <v>62</v>
      </c>
      <c r="Y1648" s="19">
        <f t="shared" si="178"/>
        <v>5.6818181818181825</v>
      </c>
      <c r="Z1648" s="19">
        <f t="shared" si="181"/>
        <v>5.7284090909090919</v>
      </c>
      <c r="AA1648" s="19">
        <f t="shared" si="182"/>
        <v>17.185227272727278</v>
      </c>
      <c r="AB1648" s="19" t="s">
        <v>8887</v>
      </c>
    </row>
    <row r="1649" spans="1:28" x14ac:dyDescent="0.35">
      <c r="A1649" t="s">
        <v>1562</v>
      </c>
      <c r="B1649" t="s">
        <v>5603</v>
      </c>
      <c r="C1649" t="s">
        <v>5604</v>
      </c>
      <c r="D1649" s="1">
        <v>44821</v>
      </c>
      <c r="E1649">
        <f t="shared" si="179"/>
        <v>18</v>
      </c>
      <c r="F1649" t="s">
        <v>1569</v>
      </c>
      <c r="G1649">
        <v>630</v>
      </c>
      <c r="H1649">
        <f t="shared" si="176"/>
        <v>63</v>
      </c>
      <c r="I1649" t="s">
        <v>9</v>
      </c>
      <c r="J1649">
        <v>1</v>
      </c>
      <c r="L1649" t="s">
        <v>6</v>
      </c>
      <c r="M1649" t="str">
        <f t="shared" si="177"/>
        <v>M</v>
      </c>
      <c r="N1649" t="s">
        <v>5605</v>
      </c>
      <c r="O1649" t="s">
        <v>5606</v>
      </c>
      <c r="P1649" t="s">
        <v>557</v>
      </c>
      <c r="Q1649">
        <v>3</v>
      </c>
      <c r="R1649">
        <f t="shared" si="180"/>
        <v>2019</v>
      </c>
      <c r="S1649" t="s">
        <v>8</v>
      </c>
      <c r="T1649" t="s">
        <v>8</v>
      </c>
      <c r="U1649" t="s">
        <v>9087</v>
      </c>
      <c r="V1649">
        <f>VLOOKUP(P1649,'PBT Tag Rates'!$B$5:$E$34,4,FALSE)</f>
        <v>0.95971980899999998</v>
      </c>
      <c r="W1649">
        <v>1</v>
      </c>
      <c r="X1649" s="16">
        <f>IFERROR(LOOKUP(H1649,{30,43,48,53,58,63,68,73,78,83,88,93,97},{42,47,52,57,62,67,72,77,82,87,92,99,100}),999)</f>
        <v>67</v>
      </c>
      <c r="Y1649" s="19">
        <f t="shared" si="178"/>
        <v>5.6818181818181825</v>
      </c>
      <c r="Z1649" s="19">
        <f t="shared" si="181"/>
        <v>5.7284090909090919</v>
      </c>
      <c r="AA1649" s="19">
        <f t="shared" si="182"/>
        <v>17.185227272727278</v>
      </c>
      <c r="AB1649" s="19" t="s">
        <v>8887</v>
      </c>
    </row>
    <row r="1650" spans="1:28" x14ac:dyDescent="0.35">
      <c r="A1650" t="s">
        <v>1562</v>
      </c>
      <c r="B1650" t="s">
        <v>5607</v>
      </c>
      <c r="C1650" t="s">
        <v>5608</v>
      </c>
      <c r="D1650" s="1">
        <v>44821</v>
      </c>
      <c r="E1650">
        <f t="shared" si="179"/>
        <v>18</v>
      </c>
      <c r="F1650" t="s">
        <v>6</v>
      </c>
      <c r="G1650">
        <v>780</v>
      </c>
      <c r="H1650">
        <f t="shared" si="176"/>
        <v>78</v>
      </c>
      <c r="I1650" t="s">
        <v>7</v>
      </c>
      <c r="J1650" t="s">
        <v>8</v>
      </c>
      <c r="L1650" t="s">
        <v>6</v>
      </c>
      <c r="M1650" t="str">
        <f t="shared" si="177"/>
        <v>M</v>
      </c>
      <c r="N1650" t="s">
        <v>2678</v>
      </c>
      <c r="O1650" t="s">
        <v>5609</v>
      </c>
      <c r="P1650" t="s">
        <v>19</v>
      </c>
      <c r="Q1650">
        <v>4</v>
      </c>
      <c r="R1650">
        <f t="shared" si="180"/>
        <v>2018</v>
      </c>
      <c r="S1650" t="s">
        <v>8</v>
      </c>
      <c r="T1650" t="s">
        <v>8</v>
      </c>
      <c r="U1650" t="s">
        <v>8875</v>
      </c>
      <c r="V1650">
        <f>VLOOKUP(P1650,'PBT Tag Rates'!$B$5:$E$34,4,FALSE)</f>
        <v>0.80551598400000002</v>
      </c>
      <c r="W1650">
        <v>1</v>
      </c>
      <c r="X1650" s="16">
        <f>IFERROR(LOOKUP(H1650,{30,43,48,53,58,63,68,73,78,83,88,93,97},{42,47,52,57,62,67,72,77,82,87,92,99,100}),999)</f>
        <v>82</v>
      </c>
      <c r="Y1650" s="19">
        <f t="shared" si="178"/>
        <v>5.6818181818181825</v>
      </c>
      <c r="Z1650" s="19">
        <f t="shared" si="181"/>
        <v>5.7284090909090919</v>
      </c>
      <c r="AA1650" s="19">
        <f t="shared" si="182"/>
        <v>17.185227272727278</v>
      </c>
      <c r="AB1650" s="19" t="s">
        <v>8886</v>
      </c>
    </row>
    <row r="1651" spans="1:28" x14ac:dyDescent="0.35">
      <c r="A1651" t="s">
        <v>1562</v>
      </c>
      <c r="B1651" t="s">
        <v>5610</v>
      </c>
      <c r="C1651" t="s">
        <v>5611</v>
      </c>
      <c r="D1651" s="1">
        <v>44821</v>
      </c>
      <c r="E1651">
        <f t="shared" si="179"/>
        <v>18</v>
      </c>
      <c r="F1651" t="s">
        <v>16</v>
      </c>
      <c r="G1651">
        <v>670</v>
      </c>
      <c r="H1651">
        <f t="shared" si="176"/>
        <v>67</v>
      </c>
      <c r="I1651" t="s">
        <v>9</v>
      </c>
      <c r="J1651" t="s">
        <v>8</v>
      </c>
      <c r="L1651" t="s">
        <v>16</v>
      </c>
      <c r="M1651" t="str">
        <f t="shared" si="177"/>
        <v>F</v>
      </c>
      <c r="N1651" t="s">
        <v>5612</v>
      </c>
      <c r="O1651" t="s">
        <v>5613</v>
      </c>
      <c r="P1651" t="s">
        <v>557</v>
      </c>
      <c r="Q1651">
        <v>3</v>
      </c>
      <c r="R1651">
        <f t="shared" si="180"/>
        <v>2019</v>
      </c>
      <c r="S1651" t="s">
        <v>8</v>
      </c>
      <c r="T1651" t="s">
        <v>8</v>
      </c>
      <c r="U1651" t="s">
        <v>9088</v>
      </c>
      <c r="V1651">
        <f>VLOOKUP(P1651,'PBT Tag Rates'!$B$5:$E$34,4,FALSE)</f>
        <v>0.95971980899999998</v>
      </c>
      <c r="W1651">
        <v>1</v>
      </c>
      <c r="X1651" s="16">
        <f>IFERROR(LOOKUP(H1651,{30,43,48,53,58,63,68,73,78,83,88,93,97},{42,47,52,57,62,67,72,77,82,87,92,99,100}),999)</f>
        <v>67</v>
      </c>
      <c r="Y1651" s="19">
        <f t="shared" si="178"/>
        <v>5.6818181818181825</v>
      </c>
      <c r="Z1651" s="19">
        <f t="shared" si="181"/>
        <v>5.7284090909090919</v>
      </c>
      <c r="AA1651" s="19">
        <f t="shared" si="182"/>
        <v>17.185227272727278</v>
      </c>
      <c r="AB1651" s="19" t="s">
        <v>8887</v>
      </c>
    </row>
    <row r="1652" spans="1:28" x14ac:dyDescent="0.35">
      <c r="A1652" t="s">
        <v>1562</v>
      </c>
      <c r="B1652" t="s">
        <v>5614</v>
      </c>
      <c r="C1652" t="s">
        <v>5615</v>
      </c>
      <c r="D1652" s="1">
        <v>44821</v>
      </c>
      <c r="E1652">
        <f t="shared" si="179"/>
        <v>18</v>
      </c>
      <c r="F1652" t="s">
        <v>1569</v>
      </c>
      <c r="G1652">
        <v>600</v>
      </c>
      <c r="H1652">
        <f t="shared" si="176"/>
        <v>60</v>
      </c>
      <c r="I1652" t="s">
        <v>7</v>
      </c>
      <c r="J1652" t="s">
        <v>8</v>
      </c>
      <c r="L1652" t="s">
        <v>6</v>
      </c>
      <c r="M1652" t="str">
        <f t="shared" si="177"/>
        <v>M</v>
      </c>
      <c r="N1652" t="s">
        <v>1505</v>
      </c>
      <c r="O1652" t="s">
        <v>2998</v>
      </c>
      <c r="P1652" t="s">
        <v>557</v>
      </c>
      <c r="Q1652">
        <v>3</v>
      </c>
      <c r="R1652">
        <f t="shared" si="180"/>
        <v>2019</v>
      </c>
      <c r="S1652" t="s">
        <v>8</v>
      </c>
      <c r="T1652" t="s">
        <v>8</v>
      </c>
      <c r="U1652" t="s">
        <v>9090</v>
      </c>
      <c r="V1652">
        <f>VLOOKUP(P1652,'PBT Tag Rates'!$B$5:$E$34,4,FALSE)</f>
        <v>0.95971980899999998</v>
      </c>
      <c r="W1652">
        <v>1</v>
      </c>
      <c r="X1652" s="16">
        <f>IFERROR(LOOKUP(H1652,{30,43,48,53,58,63,68,73,78,83,88,93,97},{42,47,52,57,62,67,72,77,82,87,92,99,100}),999)</f>
        <v>62</v>
      </c>
      <c r="Y1652" s="19">
        <f t="shared" si="178"/>
        <v>5.6818181818181825</v>
      </c>
      <c r="Z1652" s="19">
        <f t="shared" si="181"/>
        <v>5.7284090909090919</v>
      </c>
      <c r="AA1652" s="19">
        <f t="shared" si="182"/>
        <v>17.185227272727278</v>
      </c>
      <c r="AB1652" s="19" t="s">
        <v>8887</v>
      </c>
    </row>
    <row r="1653" spans="1:28" x14ac:dyDescent="0.35">
      <c r="A1653" t="s">
        <v>1562</v>
      </c>
      <c r="B1653" t="s">
        <v>5616</v>
      </c>
      <c r="C1653" t="s">
        <v>5617</v>
      </c>
      <c r="D1653" s="1">
        <v>44821</v>
      </c>
      <c r="E1653">
        <f t="shared" si="179"/>
        <v>18</v>
      </c>
      <c r="F1653" t="s">
        <v>16</v>
      </c>
      <c r="G1653">
        <v>720</v>
      </c>
      <c r="H1653">
        <f t="shared" si="176"/>
        <v>72</v>
      </c>
      <c r="I1653" t="s">
        <v>7</v>
      </c>
      <c r="J1653" t="s">
        <v>8</v>
      </c>
      <c r="L1653" t="s">
        <v>16</v>
      </c>
      <c r="M1653" t="str">
        <f t="shared" si="177"/>
        <v>F</v>
      </c>
      <c r="N1653" t="s">
        <v>5546</v>
      </c>
      <c r="O1653" t="s">
        <v>5618</v>
      </c>
      <c r="P1653" t="s">
        <v>15</v>
      </c>
      <c r="Q1653">
        <v>4</v>
      </c>
      <c r="R1653">
        <f t="shared" si="180"/>
        <v>2018</v>
      </c>
      <c r="S1653" t="s">
        <v>8</v>
      </c>
      <c r="T1653" t="s">
        <v>8</v>
      </c>
      <c r="U1653" t="s">
        <v>8858</v>
      </c>
      <c r="V1653">
        <f>VLOOKUP(P1653,'PBT Tag Rates'!$B$5:$E$34,4,FALSE)</f>
        <v>0.96828396500000002</v>
      </c>
      <c r="W1653">
        <v>1</v>
      </c>
      <c r="X1653" s="16">
        <f>IFERROR(LOOKUP(H1653,{30,43,48,53,58,63,68,73,78,83,88,93,97},{42,47,52,57,62,67,72,77,82,87,92,99,100}),999)</f>
        <v>72</v>
      </c>
      <c r="Y1653" s="19">
        <f t="shared" si="178"/>
        <v>5.6818181818181825</v>
      </c>
      <c r="Z1653" s="19">
        <f t="shared" si="181"/>
        <v>5.7284090909090919</v>
      </c>
      <c r="AA1653" s="19">
        <f t="shared" si="182"/>
        <v>17.185227272727278</v>
      </c>
      <c r="AB1653" s="19" t="s">
        <v>8887</v>
      </c>
    </row>
    <row r="1654" spans="1:28" x14ac:dyDescent="0.35">
      <c r="A1654" t="s">
        <v>1562</v>
      </c>
      <c r="B1654" t="s">
        <v>5619</v>
      </c>
      <c r="C1654" t="s">
        <v>5620</v>
      </c>
      <c r="D1654" s="1">
        <v>44821</v>
      </c>
      <c r="E1654">
        <f t="shared" si="179"/>
        <v>18</v>
      </c>
      <c r="F1654" t="s">
        <v>1569</v>
      </c>
      <c r="G1654">
        <v>650</v>
      </c>
      <c r="H1654">
        <f t="shared" si="176"/>
        <v>65</v>
      </c>
      <c r="I1654" t="s">
        <v>9</v>
      </c>
      <c r="J1654">
        <v>1</v>
      </c>
      <c r="L1654" t="s">
        <v>6</v>
      </c>
      <c r="M1654" t="str">
        <f t="shared" si="177"/>
        <v>M</v>
      </c>
      <c r="N1654" t="s">
        <v>8</v>
      </c>
      <c r="O1654" t="s">
        <v>8</v>
      </c>
      <c r="P1654" t="s">
        <v>11</v>
      </c>
      <c r="Q1654" t="s">
        <v>8</v>
      </c>
      <c r="R1654" t="str">
        <f t="shared" si="180"/>
        <v>U</v>
      </c>
      <c r="S1654" t="s">
        <v>12</v>
      </c>
      <c r="T1654">
        <v>0.999999999999994</v>
      </c>
      <c r="U1654" t="s">
        <v>8890</v>
      </c>
      <c r="V1654" t="e">
        <f>VLOOKUP(P1654,'PBT Tag Rates'!$B$5:$E$34,4,FALSE)</f>
        <v>#N/A</v>
      </c>
      <c r="W1654">
        <v>1</v>
      </c>
      <c r="X1654" s="16">
        <f>IFERROR(LOOKUP(H1654,{30,43,48,53,58,63,68,73,78,83,88,93,97},{42,47,52,57,62,67,72,77,82,87,92,99,100}),999)</f>
        <v>67</v>
      </c>
      <c r="Y1654" s="19">
        <f t="shared" si="178"/>
        <v>5.6818181818181825</v>
      </c>
      <c r="Z1654" s="19">
        <f t="shared" si="181"/>
        <v>5.7284090909090919</v>
      </c>
      <c r="AA1654" s="19">
        <f t="shared" si="182"/>
        <v>17.185227272727278</v>
      </c>
      <c r="AB1654" s="19" t="s">
        <v>8887</v>
      </c>
    </row>
    <row r="1655" spans="1:28" x14ac:dyDescent="0.35">
      <c r="A1655" t="s">
        <v>1562</v>
      </c>
      <c r="B1655" t="s">
        <v>5621</v>
      </c>
      <c r="C1655" t="s">
        <v>5622</v>
      </c>
      <c r="D1655" s="1">
        <v>44821</v>
      </c>
      <c r="E1655">
        <f t="shared" si="179"/>
        <v>18</v>
      </c>
      <c r="F1655" t="s">
        <v>1569</v>
      </c>
      <c r="G1655">
        <v>650</v>
      </c>
      <c r="H1655">
        <f t="shared" si="176"/>
        <v>65</v>
      </c>
      <c r="I1655" t="s">
        <v>7</v>
      </c>
      <c r="J1655" t="s">
        <v>8</v>
      </c>
      <c r="L1655" t="s">
        <v>6</v>
      </c>
      <c r="M1655" t="str">
        <f t="shared" si="177"/>
        <v>M</v>
      </c>
      <c r="N1655" t="s">
        <v>567</v>
      </c>
      <c r="O1655" t="s">
        <v>5159</v>
      </c>
      <c r="P1655" t="s">
        <v>557</v>
      </c>
      <c r="Q1655">
        <v>3</v>
      </c>
      <c r="R1655">
        <f t="shared" si="180"/>
        <v>2019</v>
      </c>
      <c r="S1655" t="s">
        <v>8</v>
      </c>
      <c r="T1655" t="s">
        <v>8</v>
      </c>
      <c r="U1655" t="s">
        <v>9090</v>
      </c>
      <c r="V1655">
        <f>VLOOKUP(P1655,'PBT Tag Rates'!$B$5:$E$34,4,FALSE)</f>
        <v>0.95971980899999998</v>
      </c>
      <c r="W1655">
        <v>1</v>
      </c>
      <c r="X1655" s="16">
        <f>IFERROR(LOOKUP(H1655,{30,43,48,53,58,63,68,73,78,83,88,93,97},{42,47,52,57,62,67,72,77,82,87,92,99,100}),999)</f>
        <v>67</v>
      </c>
      <c r="Y1655" s="19">
        <f t="shared" si="178"/>
        <v>5.6818181818181825</v>
      </c>
      <c r="Z1655" s="19">
        <f t="shared" si="181"/>
        <v>5.7284090909090919</v>
      </c>
      <c r="AA1655" s="19">
        <f t="shared" si="182"/>
        <v>17.185227272727278</v>
      </c>
      <c r="AB1655" s="19" t="s">
        <v>8887</v>
      </c>
    </row>
    <row r="1656" spans="1:28" x14ac:dyDescent="0.35">
      <c r="A1656" t="s">
        <v>1562</v>
      </c>
      <c r="B1656" t="s">
        <v>5623</v>
      </c>
      <c r="C1656" t="s">
        <v>5624</v>
      </c>
      <c r="D1656" s="1">
        <v>44821</v>
      </c>
      <c r="E1656">
        <f t="shared" si="179"/>
        <v>18</v>
      </c>
      <c r="F1656" t="s">
        <v>1569</v>
      </c>
      <c r="G1656">
        <v>600</v>
      </c>
      <c r="H1656">
        <f t="shared" si="176"/>
        <v>60</v>
      </c>
      <c r="I1656" t="s">
        <v>7</v>
      </c>
      <c r="J1656" t="s">
        <v>8</v>
      </c>
      <c r="L1656" t="s">
        <v>6</v>
      </c>
      <c r="M1656" t="str">
        <f t="shared" si="177"/>
        <v>M</v>
      </c>
      <c r="N1656" t="s">
        <v>8</v>
      </c>
      <c r="O1656" t="s">
        <v>8</v>
      </c>
      <c r="P1656" t="s">
        <v>11</v>
      </c>
      <c r="Q1656" t="s">
        <v>8</v>
      </c>
      <c r="R1656" t="str">
        <f t="shared" si="180"/>
        <v>U</v>
      </c>
      <c r="S1656" t="s">
        <v>12</v>
      </c>
      <c r="T1656">
        <v>0.999999999999999</v>
      </c>
      <c r="U1656" t="s">
        <v>11</v>
      </c>
      <c r="V1656" t="e">
        <f>VLOOKUP(P1656,'PBT Tag Rates'!$B$5:$E$34,4,FALSE)</f>
        <v>#N/A</v>
      </c>
      <c r="W1656">
        <v>1</v>
      </c>
      <c r="X1656" s="16">
        <f>IFERROR(LOOKUP(H1656,{30,43,48,53,58,63,68,73,78,83,88,93,97},{42,47,52,57,62,67,72,77,82,87,92,99,100}),999)</f>
        <v>62</v>
      </c>
      <c r="Y1656" s="19">
        <f t="shared" si="178"/>
        <v>5.6818181818181825</v>
      </c>
      <c r="Z1656" s="19">
        <f t="shared" si="181"/>
        <v>5.7284090909090919</v>
      </c>
      <c r="AA1656" s="19">
        <f t="shared" si="182"/>
        <v>17.185227272727278</v>
      </c>
      <c r="AB1656" s="19" t="s">
        <v>8887</v>
      </c>
    </row>
    <row r="1657" spans="1:28" x14ac:dyDescent="0.35">
      <c r="A1657" t="s">
        <v>1562</v>
      </c>
      <c r="B1657" t="s">
        <v>5625</v>
      </c>
      <c r="C1657" t="s">
        <v>5626</v>
      </c>
      <c r="D1657" s="1">
        <v>44821</v>
      </c>
      <c r="E1657">
        <f t="shared" si="179"/>
        <v>18</v>
      </c>
      <c r="F1657" t="s">
        <v>6</v>
      </c>
      <c r="G1657">
        <v>750</v>
      </c>
      <c r="H1657">
        <f t="shared" si="176"/>
        <v>75</v>
      </c>
      <c r="I1657" t="s">
        <v>9</v>
      </c>
      <c r="J1657" t="s">
        <v>8</v>
      </c>
      <c r="L1657" t="s">
        <v>6</v>
      </c>
      <c r="M1657" t="str">
        <f t="shared" si="177"/>
        <v>M</v>
      </c>
      <c r="N1657" t="s">
        <v>5627</v>
      </c>
      <c r="O1657" t="s">
        <v>5628</v>
      </c>
      <c r="P1657" t="s">
        <v>511</v>
      </c>
      <c r="Q1657">
        <v>4</v>
      </c>
      <c r="R1657">
        <f t="shared" si="180"/>
        <v>2018</v>
      </c>
      <c r="S1657" t="s">
        <v>8</v>
      </c>
      <c r="T1657" t="s">
        <v>8</v>
      </c>
      <c r="U1657" t="s">
        <v>8880</v>
      </c>
      <c r="V1657">
        <f>VLOOKUP(P1657,'PBT Tag Rates'!$B$5:$E$34,4,FALSE)</f>
        <v>0.95730000000000004</v>
      </c>
      <c r="W1657">
        <v>1</v>
      </c>
      <c r="X1657" s="16">
        <f>IFERROR(LOOKUP(H1657,{30,43,48,53,58,63,68,73,78,83,88,93,97},{42,47,52,57,62,67,72,77,82,87,92,99,100}),999)</f>
        <v>77</v>
      </c>
      <c r="Y1657" s="19">
        <f t="shared" si="178"/>
        <v>5.6818181818181825</v>
      </c>
      <c r="Z1657" s="19">
        <f t="shared" si="181"/>
        <v>5.7284090909090919</v>
      </c>
      <c r="AA1657" s="19">
        <f t="shared" si="182"/>
        <v>17.185227272727278</v>
      </c>
      <c r="AB1657" s="19" t="s">
        <v>8886</v>
      </c>
    </row>
    <row r="1658" spans="1:28" x14ac:dyDescent="0.35">
      <c r="A1658" t="s">
        <v>1562</v>
      </c>
      <c r="B1658" t="s">
        <v>5629</v>
      </c>
      <c r="C1658" t="s">
        <v>5630</v>
      </c>
      <c r="D1658" s="1">
        <v>44821</v>
      </c>
      <c r="E1658">
        <f t="shared" si="179"/>
        <v>18</v>
      </c>
      <c r="F1658" t="s">
        <v>6</v>
      </c>
      <c r="G1658">
        <v>670</v>
      </c>
      <c r="H1658">
        <f t="shared" si="176"/>
        <v>67</v>
      </c>
      <c r="I1658" t="s">
        <v>9</v>
      </c>
      <c r="J1658">
        <v>1</v>
      </c>
      <c r="L1658" t="s">
        <v>6</v>
      </c>
      <c r="M1658" t="str">
        <f t="shared" si="177"/>
        <v>M</v>
      </c>
      <c r="N1658" t="s">
        <v>3861</v>
      </c>
      <c r="O1658" t="s">
        <v>3862</v>
      </c>
      <c r="P1658" t="s">
        <v>557</v>
      </c>
      <c r="Q1658">
        <v>3</v>
      </c>
      <c r="R1658">
        <f t="shared" si="180"/>
        <v>2019</v>
      </c>
      <c r="S1658" t="s">
        <v>8</v>
      </c>
      <c r="T1658" t="s">
        <v>8</v>
      </c>
      <c r="U1658" t="s">
        <v>9090</v>
      </c>
      <c r="V1658">
        <f>VLOOKUP(P1658,'PBT Tag Rates'!$B$5:$E$34,4,FALSE)</f>
        <v>0.95971980899999998</v>
      </c>
      <c r="W1658">
        <v>1</v>
      </c>
      <c r="X1658" s="16">
        <f>IFERROR(LOOKUP(H1658,{30,43,48,53,58,63,68,73,78,83,88,93,97},{42,47,52,57,62,67,72,77,82,87,92,99,100}),999)</f>
        <v>67</v>
      </c>
      <c r="Y1658" s="19">
        <f t="shared" si="178"/>
        <v>5.6818181818181825</v>
      </c>
      <c r="Z1658" s="19">
        <f t="shared" si="181"/>
        <v>5.7284090909090919</v>
      </c>
      <c r="AA1658" s="19">
        <f t="shared" si="182"/>
        <v>17.185227272727278</v>
      </c>
      <c r="AB1658" s="19" t="s">
        <v>8887</v>
      </c>
    </row>
    <row r="1659" spans="1:28" x14ac:dyDescent="0.35">
      <c r="A1659" t="s">
        <v>1562</v>
      </c>
      <c r="B1659" t="s">
        <v>5631</v>
      </c>
      <c r="C1659" t="s">
        <v>5632</v>
      </c>
      <c r="D1659" s="1">
        <v>44821</v>
      </c>
      <c r="E1659">
        <f t="shared" si="179"/>
        <v>18</v>
      </c>
      <c r="F1659" t="s">
        <v>1569</v>
      </c>
      <c r="G1659">
        <v>450</v>
      </c>
      <c r="H1659">
        <f t="shared" si="176"/>
        <v>45</v>
      </c>
      <c r="I1659" t="s">
        <v>9</v>
      </c>
      <c r="J1659">
        <v>1</v>
      </c>
      <c r="L1659" t="s">
        <v>6</v>
      </c>
      <c r="M1659" t="str">
        <f t="shared" si="177"/>
        <v>M</v>
      </c>
      <c r="N1659" t="s">
        <v>5633</v>
      </c>
      <c r="O1659" t="s">
        <v>5634</v>
      </c>
      <c r="P1659" t="s">
        <v>2035</v>
      </c>
      <c r="Q1659">
        <v>2</v>
      </c>
      <c r="R1659">
        <f t="shared" si="180"/>
        <v>2020</v>
      </c>
      <c r="S1659" t="s">
        <v>8</v>
      </c>
      <c r="T1659" t="s">
        <v>8</v>
      </c>
      <c r="U1659" t="s">
        <v>9088</v>
      </c>
      <c r="V1659">
        <f>VLOOKUP(P1659,'PBT Tag Rates'!$B$5:$E$34,4,FALSE)</f>
        <v>0.98961045999999997</v>
      </c>
      <c r="W1659">
        <v>1</v>
      </c>
      <c r="X1659" s="16">
        <f>IFERROR(LOOKUP(H1659,{30,43,48,53,58,63,68,73,78,83,88,93,97},{42,47,52,57,62,67,72,77,82,87,92,99,100}),999)</f>
        <v>47</v>
      </c>
      <c r="Y1659" s="19">
        <f t="shared" si="178"/>
        <v>5.6818181818181825</v>
      </c>
      <c r="Z1659" s="19">
        <f t="shared" si="181"/>
        <v>5.7284090909090919</v>
      </c>
      <c r="AA1659" s="19">
        <f t="shared" si="182"/>
        <v>17.185227272727278</v>
      </c>
      <c r="AB1659" s="19" t="s">
        <v>8887</v>
      </c>
    </row>
    <row r="1660" spans="1:28" x14ac:dyDescent="0.35">
      <c r="A1660" t="s">
        <v>1562</v>
      </c>
      <c r="B1660" t="s">
        <v>5635</v>
      </c>
      <c r="C1660" t="s">
        <v>5636</v>
      </c>
      <c r="D1660" s="1">
        <v>44821</v>
      </c>
      <c r="E1660">
        <f t="shared" si="179"/>
        <v>18</v>
      </c>
      <c r="F1660" t="s">
        <v>16</v>
      </c>
      <c r="G1660">
        <v>690</v>
      </c>
      <c r="H1660">
        <f t="shared" si="176"/>
        <v>69</v>
      </c>
      <c r="I1660" t="s">
        <v>9</v>
      </c>
      <c r="J1660">
        <v>1</v>
      </c>
      <c r="L1660" t="s">
        <v>16</v>
      </c>
      <c r="M1660" t="str">
        <f t="shared" si="177"/>
        <v>F</v>
      </c>
      <c r="N1660" t="s">
        <v>1047</v>
      </c>
      <c r="O1660" t="s">
        <v>1292</v>
      </c>
      <c r="P1660" t="s">
        <v>557</v>
      </c>
      <c r="Q1660">
        <v>3</v>
      </c>
      <c r="R1660">
        <f t="shared" si="180"/>
        <v>2019</v>
      </c>
      <c r="S1660" t="s">
        <v>8</v>
      </c>
      <c r="T1660" t="s">
        <v>8</v>
      </c>
      <c r="U1660" t="s">
        <v>9090</v>
      </c>
      <c r="V1660">
        <f>VLOOKUP(P1660,'PBT Tag Rates'!$B$5:$E$34,4,FALSE)</f>
        <v>0.95971980899999998</v>
      </c>
      <c r="W1660">
        <v>1</v>
      </c>
      <c r="X1660" s="16">
        <f>IFERROR(LOOKUP(H1660,{30,43,48,53,58,63,68,73,78,83,88,93,97},{42,47,52,57,62,67,72,77,82,87,92,99,100}),999)</f>
        <v>72</v>
      </c>
      <c r="Y1660" s="19">
        <f t="shared" si="178"/>
        <v>5.6818181818181825</v>
      </c>
      <c r="Z1660" s="19">
        <f t="shared" si="181"/>
        <v>5.7284090909090919</v>
      </c>
      <c r="AA1660" s="19">
        <f t="shared" si="182"/>
        <v>17.185227272727278</v>
      </c>
      <c r="AB1660" s="19" t="s">
        <v>8887</v>
      </c>
    </row>
    <row r="1661" spans="1:28" x14ac:dyDescent="0.35">
      <c r="A1661" t="s">
        <v>1562</v>
      </c>
      <c r="B1661" t="s">
        <v>5637</v>
      </c>
      <c r="C1661" t="s">
        <v>5638</v>
      </c>
      <c r="D1661" s="1">
        <v>44821</v>
      </c>
      <c r="E1661">
        <f t="shared" si="179"/>
        <v>18</v>
      </c>
      <c r="F1661" t="s">
        <v>16</v>
      </c>
      <c r="G1661">
        <v>530</v>
      </c>
      <c r="H1661">
        <f t="shared" si="176"/>
        <v>53</v>
      </c>
      <c r="I1661" t="s">
        <v>7</v>
      </c>
      <c r="J1661" t="s">
        <v>8</v>
      </c>
      <c r="L1661" t="s">
        <v>6</v>
      </c>
      <c r="M1661" t="str">
        <f t="shared" si="177"/>
        <v>M</v>
      </c>
      <c r="N1661" t="s">
        <v>5639</v>
      </c>
      <c r="O1661" t="s">
        <v>5640</v>
      </c>
      <c r="P1661" t="s">
        <v>557</v>
      </c>
      <c r="Q1661">
        <v>3</v>
      </c>
      <c r="R1661">
        <f t="shared" si="180"/>
        <v>2019</v>
      </c>
      <c r="S1661" t="s">
        <v>8</v>
      </c>
      <c r="T1661" t="s">
        <v>8</v>
      </c>
      <c r="U1661" t="s">
        <v>9088</v>
      </c>
      <c r="V1661">
        <f>VLOOKUP(P1661,'PBT Tag Rates'!$B$5:$E$34,4,FALSE)</f>
        <v>0.95971980899999998</v>
      </c>
      <c r="W1661">
        <v>1</v>
      </c>
      <c r="X1661" s="16">
        <f>IFERROR(LOOKUP(H1661,{30,43,48,53,58,63,68,73,78,83,88,93,97},{42,47,52,57,62,67,72,77,82,87,92,99,100}),999)</f>
        <v>57</v>
      </c>
      <c r="Y1661" s="19">
        <f t="shared" si="178"/>
        <v>5.6818181818181825</v>
      </c>
      <c r="Z1661" s="19">
        <f t="shared" si="181"/>
        <v>5.7284090909090919</v>
      </c>
      <c r="AA1661" s="19">
        <f t="shared" si="182"/>
        <v>17.185227272727278</v>
      </c>
      <c r="AB1661" s="19" t="s">
        <v>8887</v>
      </c>
    </row>
    <row r="1662" spans="1:28" x14ac:dyDescent="0.35">
      <c r="A1662" t="s">
        <v>1562</v>
      </c>
      <c r="B1662" t="s">
        <v>5641</v>
      </c>
      <c r="C1662" t="s">
        <v>5642</v>
      </c>
      <c r="D1662" s="1">
        <v>44821</v>
      </c>
      <c r="E1662">
        <f t="shared" si="179"/>
        <v>18</v>
      </c>
      <c r="F1662" t="s">
        <v>16</v>
      </c>
      <c r="G1662">
        <v>820</v>
      </c>
      <c r="H1662">
        <f t="shared" si="176"/>
        <v>82</v>
      </c>
      <c r="I1662" t="s">
        <v>7</v>
      </c>
      <c r="J1662" t="s">
        <v>8</v>
      </c>
      <c r="L1662" t="s">
        <v>16</v>
      </c>
      <c r="M1662" t="str">
        <f t="shared" si="177"/>
        <v>F</v>
      </c>
      <c r="N1662" t="s">
        <v>42</v>
      </c>
      <c r="O1662" t="s">
        <v>514</v>
      </c>
      <c r="P1662" t="s">
        <v>19</v>
      </c>
      <c r="Q1662">
        <v>4</v>
      </c>
      <c r="R1662">
        <f t="shared" si="180"/>
        <v>2018</v>
      </c>
      <c r="S1662" t="s">
        <v>8</v>
      </c>
      <c r="T1662" t="s">
        <v>8</v>
      </c>
      <c r="U1662" t="s">
        <v>9006</v>
      </c>
      <c r="V1662">
        <f>VLOOKUP(P1662,'PBT Tag Rates'!$B$5:$E$34,4,FALSE)</f>
        <v>0.80551598400000002</v>
      </c>
      <c r="W1662">
        <v>1</v>
      </c>
      <c r="X1662" s="16">
        <f>IFERROR(LOOKUP(H1662,{30,43,48,53,58,63,68,73,78,83,88,93,97},{42,47,52,57,62,67,72,77,82,87,92,99,100}),999)</f>
        <v>82</v>
      </c>
      <c r="Y1662" s="19">
        <f t="shared" si="178"/>
        <v>5.6818181818181825</v>
      </c>
      <c r="Z1662" s="19">
        <f t="shared" si="181"/>
        <v>5.7284090909090919</v>
      </c>
      <c r="AA1662" s="19">
        <f t="shared" si="182"/>
        <v>17.185227272727278</v>
      </c>
      <c r="AB1662" s="19" t="s">
        <v>8886</v>
      </c>
    </row>
    <row r="1663" spans="1:28" x14ac:dyDescent="0.35">
      <c r="A1663" t="s">
        <v>1562</v>
      </c>
      <c r="B1663" t="s">
        <v>5643</v>
      </c>
      <c r="C1663" t="s">
        <v>5644</v>
      </c>
      <c r="D1663" s="1">
        <v>44821</v>
      </c>
      <c r="E1663">
        <f t="shared" si="179"/>
        <v>18</v>
      </c>
      <c r="F1663" t="s">
        <v>1569</v>
      </c>
      <c r="G1663">
        <v>690</v>
      </c>
      <c r="H1663">
        <f t="shared" si="176"/>
        <v>69</v>
      </c>
      <c r="I1663" t="s">
        <v>7</v>
      </c>
      <c r="J1663" t="s">
        <v>8</v>
      </c>
      <c r="L1663" t="s">
        <v>6</v>
      </c>
      <c r="M1663" t="str">
        <f t="shared" si="177"/>
        <v>M</v>
      </c>
      <c r="N1663" t="s">
        <v>8</v>
      </c>
      <c r="O1663" t="s">
        <v>8</v>
      </c>
      <c r="P1663" t="s">
        <v>11</v>
      </c>
      <c r="Q1663" t="s">
        <v>8</v>
      </c>
      <c r="R1663" t="str">
        <f t="shared" si="180"/>
        <v>U</v>
      </c>
      <c r="S1663" t="s">
        <v>12</v>
      </c>
      <c r="T1663">
        <v>1</v>
      </c>
      <c r="U1663" t="s">
        <v>11</v>
      </c>
      <c r="V1663" t="e">
        <f>VLOOKUP(P1663,'PBT Tag Rates'!$B$5:$E$34,4,FALSE)</f>
        <v>#N/A</v>
      </c>
      <c r="W1663">
        <v>1</v>
      </c>
      <c r="X1663" s="16">
        <f>IFERROR(LOOKUP(H1663,{30,43,48,53,58,63,68,73,78,83,88,93,97},{42,47,52,57,62,67,72,77,82,87,92,99,100}),999)</f>
        <v>72</v>
      </c>
      <c r="Y1663" s="19">
        <f t="shared" si="178"/>
        <v>5.6818181818181825</v>
      </c>
      <c r="Z1663" s="19">
        <f t="shared" si="181"/>
        <v>5.7284090909090919</v>
      </c>
      <c r="AA1663" s="19">
        <f t="shared" si="182"/>
        <v>17.185227272727278</v>
      </c>
      <c r="AB1663" s="19" t="s">
        <v>8887</v>
      </c>
    </row>
    <row r="1664" spans="1:28" x14ac:dyDescent="0.35">
      <c r="A1664" t="s">
        <v>1562</v>
      </c>
      <c r="B1664" t="s">
        <v>5645</v>
      </c>
      <c r="C1664" t="s">
        <v>5646</v>
      </c>
      <c r="D1664" s="1">
        <v>44821</v>
      </c>
      <c r="E1664">
        <f t="shared" si="179"/>
        <v>18</v>
      </c>
      <c r="F1664" t="s">
        <v>16</v>
      </c>
      <c r="G1664">
        <v>800</v>
      </c>
      <c r="H1664">
        <f t="shared" si="176"/>
        <v>80</v>
      </c>
      <c r="I1664" t="s">
        <v>9</v>
      </c>
      <c r="J1664">
        <v>1</v>
      </c>
      <c r="L1664" t="s">
        <v>16</v>
      </c>
      <c r="M1664" t="str">
        <f t="shared" si="177"/>
        <v>F</v>
      </c>
      <c r="N1664" t="s">
        <v>8</v>
      </c>
      <c r="O1664" t="s">
        <v>8</v>
      </c>
      <c r="P1664" t="s">
        <v>11</v>
      </c>
      <c r="Q1664" t="s">
        <v>8</v>
      </c>
      <c r="R1664" t="str">
        <f t="shared" si="180"/>
        <v>U</v>
      </c>
      <c r="S1664" t="s">
        <v>12</v>
      </c>
      <c r="T1664">
        <v>1</v>
      </c>
      <c r="U1664" t="s">
        <v>8890</v>
      </c>
      <c r="V1664" t="e">
        <f>VLOOKUP(P1664,'PBT Tag Rates'!$B$5:$E$34,4,FALSE)</f>
        <v>#N/A</v>
      </c>
      <c r="W1664">
        <v>1</v>
      </c>
      <c r="X1664" s="16">
        <f>IFERROR(LOOKUP(H1664,{30,43,48,53,58,63,68,73,78,83,88,93,97},{42,47,52,57,62,67,72,77,82,87,92,99,100}),999)</f>
        <v>82</v>
      </c>
      <c r="Y1664" s="19">
        <f t="shared" si="178"/>
        <v>5.6818181818181825</v>
      </c>
      <c r="Z1664" s="19">
        <f t="shared" si="181"/>
        <v>5.7284090909090919</v>
      </c>
      <c r="AA1664" s="19">
        <f t="shared" si="182"/>
        <v>17.185227272727278</v>
      </c>
      <c r="AB1664" s="19" t="s">
        <v>8887</v>
      </c>
    </row>
    <row r="1665" spans="1:28" x14ac:dyDescent="0.35">
      <c r="A1665" t="s">
        <v>1562</v>
      </c>
      <c r="B1665" t="s">
        <v>5647</v>
      </c>
      <c r="C1665" t="s">
        <v>5648</v>
      </c>
      <c r="D1665" s="1">
        <v>44821</v>
      </c>
      <c r="E1665">
        <f t="shared" si="179"/>
        <v>18</v>
      </c>
      <c r="F1665" t="s">
        <v>16</v>
      </c>
      <c r="G1665">
        <v>810</v>
      </c>
      <c r="H1665">
        <f t="shared" si="176"/>
        <v>81</v>
      </c>
      <c r="I1665" t="s">
        <v>9</v>
      </c>
      <c r="J1665">
        <v>1</v>
      </c>
      <c r="L1665" t="s">
        <v>16</v>
      </c>
      <c r="M1665" t="str">
        <f t="shared" si="177"/>
        <v>F</v>
      </c>
      <c r="N1665" t="s">
        <v>506</v>
      </c>
      <c r="O1665" t="s">
        <v>768</v>
      </c>
      <c r="P1665" t="s">
        <v>23</v>
      </c>
      <c r="Q1665">
        <v>5</v>
      </c>
      <c r="R1665">
        <f t="shared" si="180"/>
        <v>2017</v>
      </c>
      <c r="S1665" t="s">
        <v>8</v>
      </c>
      <c r="T1665" t="s">
        <v>8</v>
      </c>
      <c r="U1665" t="s">
        <v>8977</v>
      </c>
      <c r="V1665">
        <f>VLOOKUP(P1665,'PBT Tag Rates'!$B$5:$E$34,4,FALSE)</f>
        <v>0.98821806999999995</v>
      </c>
      <c r="W1665">
        <v>1</v>
      </c>
      <c r="X1665" s="16">
        <f>IFERROR(LOOKUP(H1665,{30,43,48,53,58,63,68,73,78,83,88,93,97},{42,47,52,57,62,67,72,77,82,87,92,99,100}),999)</f>
        <v>82</v>
      </c>
      <c r="Y1665" s="19">
        <f t="shared" si="178"/>
        <v>5.6818181818181825</v>
      </c>
      <c r="Z1665" s="19">
        <f t="shared" si="181"/>
        <v>5.7284090909090919</v>
      </c>
      <c r="AA1665" s="19">
        <f t="shared" si="182"/>
        <v>17.185227272727278</v>
      </c>
      <c r="AB1665" s="19" t="s">
        <v>8887</v>
      </c>
    </row>
    <row r="1666" spans="1:28" x14ac:dyDescent="0.35">
      <c r="A1666" t="s">
        <v>1562</v>
      </c>
      <c r="B1666" t="s">
        <v>5649</v>
      </c>
      <c r="C1666" t="s">
        <v>5650</v>
      </c>
      <c r="D1666" s="1">
        <v>44821</v>
      </c>
      <c r="E1666">
        <f t="shared" si="179"/>
        <v>18</v>
      </c>
      <c r="F1666" t="s">
        <v>6</v>
      </c>
      <c r="G1666">
        <v>720</v>
      </c>
      <c r="H1666">
        <f t="shared" si="176"/>
        <v>72</v>
      </c>
      <c r="I1666" t="s">
        <v>7</v>
      </c>
      <c r="J1666" t="s">
        <v>8</v>
      </c>
      <c r="L1666" t="s">
        <v>6</v>
      </c>
      <c r="M1666" t="str">
        <f t="shared" si="177"/>
        <v>M</v>
      </c>
      <c r="N1666" t="s">
        <v>971</v>
      </c>
      <c r="O1666" t="s">
        <v>972</v>
      </c>
      <c r="P1666" t="s">
        <v>19</v>
      </c>
      <c r="Q1666">
        <v>4</v>
      </c>
      <c r="R1666">
        <f t="shared" si="180"/>
        <v>2018</v>
      </c>
      <c r="S1666" t="s">
        <v>8</v>
      </c>
      <c r="T1666" t="s">
        <v>8</v>
      </c>
      <c r="U1666" t="s">
        <v>8875</v>
      </c>
      <c r="V1666">
        <f>VLOOKUP(P1666,'PBT Tag Rates'!$B$5:$E$34,4,FALSE)</f>
        <v>0.80551598400000002</v>
      </c>
      <c r="W1666">
        <v>1</v>
      </c>
      <c r="X1666" s="16">
        <f>IFERROR(LOOKUP(H1666,{30,43,48,53,58,63,68,73,78,83,88,93,97},{42,47,52,57,62,67,72,77,82,87,92,99,100}),999)</f>
        <v>72</v>
      </c>
      <c r="Y1666" s="19">
        <f t="shared" si="178"/>
        <v>5.6818181818181825</v>
      </c>
      <c r="Z1666" s="19">
        <f t="shared" si="181"/>
        <v>5.7284090909090919</v>
      </c>
      <c r="AA1666" s="19">
        <f t="shared" si="182"/>
        <v>17.185227272727278</v>
      </c>
      <c r="AB1666" s="19" t="s">
        <v>8886</v>
      </c>
    </row>
    <row r="1667" spans="1:28" x14ac:dyDescent="0.35">
      <c r="A1667" t="s">
        <v>1562</v>
      </c>
      <c r="B1667" t="s">
        <v>5651</v>
      </c>
      <c r="C1667" t="s">
        <v>5652</v>
      </c>
      <c r="D1667" s="1">
        <v>44821</v>
      </c>
      <c r="E1667">
        <f t="shared" si="179"/>
        <v>18</v>
      </c>
      <c r="F1667" t="s">
        <v>16</v>
      </c>
      <c r="G1667">
        <v>700</v>
      </c>
      <c r="H1667">
        <f t="shared" si="176"/>
        <v>70</v>
      </c>
      <c r="I1667" t="s">
        <v>9</v>
      </c>
      <c r="J1667">
        <v>1</v>
      </c>
      <c r="L1667" t="s">
        <v>16</v>
      </c>
      <c r="M1667" t="str">
        <f t="shared" si="177"/>
        <v>F</v>
      </c>
      <c r="N1667" t="s">
        <v>286</v>
      </c>
      <c r="O1667" t="s">
        <v>497</v>
      </c>
      <c r="P1667" t="s">
        <v>19</v>
      </c>
      <c r="Q1667">
        <v>4</v>
      </c>
      <c r="R1667">
        <f t="shared" si="180"/>
        <v>2018</v>
      </c>
      <c r="S1667" t="s">
        <v>8</v>
      </c>
      <c r="T1667" t="s">
        <v>8</v>
      </c>
      <c r="U1667" t="s">
        <v>9007</v>
      </c>
      <c r="V1667">
        <f>VLOOKUP(P1667,'PBT Tag Rates'!$B$5:$E$34,4,FALSE)</f>
        <v>0.80551598400000002</v>
      </c>
      <c r="W1667">
        <v>1</v>
      </c>
      <c r="X1667" s="16">
        <f>IFERROR(LOOKUP(H1667,{30,43,48,53,58,63,68,73,78,83,88,93,97},{42,47,52,57,62,67,72,77,82,87,92,99,100}),999)</f>
        <v>72</v>
      </c>
      <c r="Y1667" s="19">
        <f t="shared" si="178"/>
        <v>5.6818181818181825</v>
      </c>
      <c r="Z1667" s="19">
        <f t="shared" si="181"/>
        <v>5.7284090909090919</v>
      </c>
      <c r="AA1667" s="19">
        <f t="shared" si="182"/>
        <v>17.185227272727278</v>
      </c>
      <c r="AB1667" s="19" t="s">
        <v>8886</v>
      </c>
    </row>
    <row r="1668" spans="1:28" x14ac:dyDescent="0.35">
      <c r="A1668" t="s">
        <v>1562</v>
      </c>
      <c r="B1668" t="s">
        <v>5653</v>
      </c>
      <c r="C1668" t="s">
        <v>5654</v>
      </c>
      <c r="D1668" s="1">
        <v>44821</v>
      </c>
      <c r="E1668">
        <f t="shared" si="179"/>
        <v>18</v>
      </c>
      <c r="F1668" t="s">
        <v>1569</v>
      </c>
      <c r="G1668">
        <v>640</v>
      </c>
      <c r="H1668">
        <f t="shared" si="176"/>
        <v>64</v>
      </c>
      <c r="I1668" t="s">
        <v>9</v>
      </c>
      <c r="J1668">
        <v>1</v>
      </c>
      <c r="L1668" t="s">
        <v>6</v>
      </c>
      <c r="M1668" t="str">
        <f t="shared" si="177"/>
        <v>M</v>
      </c>
      <c r="N1668" t="s">
        <v>224</v>
      </c>
      <c r="O1668" t="s">
        <v>520</v>
      </c>
      <c r="P1668" t="s">
        <v>19</v>
      </c>
      <c r="Q1668">
        <v>4</v>
      </c>
      <c r="R1668">
        <f t="shared" si="180"/>
        <v>2018</v>
      </c>
      <c r="S1668" t="s">
        <v>8</v>
      </c>
      <c r="T1668" t="s">
        <v>8</v>
      </c>
      <c r="U1668" t="s">
        <v>9007</v>
      </c>
      <c r="V1668">
        <f>VLOOKUP(P1668,'PBT Tag Rates'!$B$5:$E$34,4,FALSE)</f>
        <v>0.80551598400000002</v>
      </c>
      <c r="W1668">
        <v>1</v>
      </c>
      <c r="X1668" s="16">
        <f>IFERROR(LOOKUP(H1668,{30,43,48,53,58,63,68,73,78,83,88,93,97},{42,47,52,57,62,67,72,77,82,87,92,99,100}),999)</f>
        <v>67</v>
      </c>
      <c r="Y1668" s="19">
        <f t="shared" si="178"/>
        <v>5.6818181818181825</v>
      </c>
      <c r="Z1668" s="19">
        <f t="shared" si="181"/>
        <v>5.7284090909090919</v>
      </c>
      <c r="AA1668" s="19">
        <f t="shared" si="182"/>
        <v>17.185227272727278</v>
      </c>
      <c r="AB1668" s="19" t="s">
        <v>8886</v>
      </c>
    </row>
    <row r="1669" spans="1:28" x14ac:dyDescent="0.35">
      <c r="A1669" t="s">
        <v>1562</v>
      </c>
      <c r="B1669" t="s">
        <v>5655</v>
      </c>
      <c r="C1669" t="s">
        <v>5656</v>
      </c>
      <c r="D1669" s="1">
        <v>44821</v>
      </c>
      <c r="E1669">
        <f t="shared" si="179"/>
        <v>18</v>
      </c>
      <c r="F1669" t="s">
        <v>1569</v>
      </c>
      <c r="G1669">
        <v>680</v>
      </c>
      <c r="H1669">
        <f t="shared" si="176"/>
        <v>68</v>
      </c>
      <c r="I1669" t="s">
        <v>9</v>
      </c>
      <c r="J1669">
        <v>1</v>
      </c>
      <c r="L1669" t="s">
        <v>6</v>
      </c>
      <c r="M1669" t="str">
        <f t="shared" si="177"/>
        <v>M</v>
      </c>
      <c r="N1669" t="s">
        <v>754</v>
      </c>
      <c r="O1669" t="s">
        <v>1668</v>
      </c>
      <c r="P1669" t="s">
        <v>19</v>
      </c>
      <c r="Q1669">
        <v>4</v>
      </c>
      <c r="R1669">
        <f t="shared" si="180"/>
        <v>2018</v>
      </c>
      <c r="S1669" t="s">
        <v>8</v>
      </c>
      <c r="T1669" t="s">
        <v>8</v>
      </c>
      <c r="U1669" t="s">
        <v>9007</v>
      </c>
      <c r="V1669">
        <f>VLOOKUP(P1669,'PBT Tag Rates'!$B$5:$E$34,4,FALSE)</f>
        <v>0.80551598400000002</v>
      </c>
      <c r="W1669">
        <v>1</v>
      </c>
      <c r="X1669" s="16">
        <f>IFERROR(LOOKUP(H1669,{30,43,48,53,58,63,68,73,78,83,88,93,97},{42,47,52,57,62,67,72,77,82,87,92,99,100}),999)</f>
        <v>72</v>
      </c>
      <c r="Y1669" s="19">
        <f t="shared" si="178"/>
        <v>5.6818181818181825</v>
      </c>
      <c r="Z1669" s="19">
        <f t="shared" si="181"/>
        <v>5.7284090909090919</v>
      </c>
      <c r="AA1669" s="19">
        <f t="shared" si="182"/>
        <v>17.185227272727278</v>
      </c>
      <c r="AB1669" s="19" t="s">
        <v>8886</v>
      </c>
    </row>
    <row r="1670" spans="1:28" x14ac:dyDescent="0.35">
      <c r="A1670" t="s">
        <v>1562</v>
      </c>
      <c r="B1670" t="s">
        <v>5657</v>
      </c>
      <c r="C1670" t="s">
        <v>5658</v>
      </c>
      <c r="D1670" s="1">
        <v>44821</v>
      </c>
      <c r="E1670">
        <f t="shared" si="179"/>
        <v>18</v>
      </c>
      <c r="F1670" t="s">
        <v>16</v>
      </c>
      <c r="G1670">
        <v>710</v>
      </c>
      <c r="H1670">
        <f t="shared" ref="H1670:H1733" si="183">G1670/10</f>
        <v>71</v>
      </c>
      <c r="I1670" t="s">
        <v>7</v>
      </c>
      <c r="J1670" t="s">
        <v>8</v>
      </c>
      <c r="L1670" t="s">
        <v>6</v>
      </c>
      <c r="M1670" t="str">
        <f t="shared" ref="M1670:M1733" si="184">IF(L1670="U",F1670,L1670)</f>
        <v>M</v>
      </c>
      <c r="N1670" t="s">
        <v>8</v>
      </c>
      <c r="O1670" t="s">
        <v>8</v>
      </c>
      <c r="P1670" t="s">
        <v>11</v>
      </c>
      <c r="Q1670" t="s">
        <v>8</v>
      </c>
      <c r="R1670" t="str">
        <f t="shared" si="180"/>
        <v>U</v>
      </c>
      <c r="S1670" t="s">
        <v>12</v>
      </c>
      <c r="T1670">
        <v>0.999999999999999</v>
      </c>
      <c r="U1670" t="s">
        <v>11</v>
      </c>
      <c r="V1670" t="e">
        <f>VLOOKUP(P1670,'PBT Tag Rates'!$B$5:$E$34,4,FALSE)</f>
        <v>#N/A</v>
      </c>
      <c r="W1670">
        <v>1</v>
      </c>
      <c r="X1670" s="16">
        <f>IFERROR(LOOKUP(H1670,{30,43,48,53,58,63,68,73,78,83,88,93,97},{42,47,52,57,62,67,72,77,82,87,92,99,100}),999)</f>
        <v>72</v>
      </c>
      <c r="Y1670" s="19">
        <f t="shared" ref="Y1670:Y1733" si="185">IF(D1670&lt;$D$3,W1670/$Y$3,W1670/$Y$4)</f>
        <v>5.6818181818181825</v>
      </c>
      <c r="Z1670" s="19">
        <f t="shared" si="181"/>
        <v>5.7284090909090919</v>
      </c>
      <c r="AA1670" s="19">
        <f t="shared" si="182"/>
        <v>17.185227272727278</v>
      </c>
      <c r="AB1670" s="19" t="s">
        <v>8887</v>
      </c>
    </row>
    <row r="1671" spans="1:28" x14ac:dyDescent="0.35">
      <c r="A1671" t="s">
        <v>1562</v>
      </c>
      <c r="B1671" t="s">
        <v>5659</v>
      </c>
      <c r="C1671" t="s">
        <v>5660</v>
      </c>
      <c r="D1671" s="1">
        <v>44821</v>
      </c>
      <c r="E1671">
        <f t="shared" ref="E1671:E1734" si="186">IF(D1671&lt;=$D$3,60,18)</f>
        <v>18</v>
      </c>
      <c r="F1671" t="s">
        <v>6</v>
      </c>
      <c r="G1671">
        <v>750</v>
      </c>
      <c r="H1671">
        <f t="shared" si="183"/>
        <v>75</v>
      </c>
      <c r="I1671" t="s">
        <v>7</v>
      </c>
      <c r="J1671" t="s">
        <v>8</v>
      </c>
      <c r="L1671" t="s">
        <v>6</v>
      </c>
      <c r="M1671" t="str">
        <f t="shared" si="184"/>
        <v>M</v>
      </c>
      <c r="N1671" t="s">
        <v>2276</v>
      </c>
      <c r="O1671" t="s">
        <v>5530</v>
      </c>
      <c r="P1671" t="s">
        <v>557</v>
      </c>
      <c r="Q1671">
        <v>3</v>
      </c>
      <c r="R1671">
        <f t="shared" ref="R1671:R1734" si="187">IFERROR($R$3-Q1671,"U")</f>
        <v>2019</v>
      </c>
      <c r="S1671" t="s">
        <v>8</v>
      </c>
      <c r="T1671" t="s">
        <v>8</v>
      </c>
      <c r="U1671" t="s">
        <v>9086</v>
      </c>
      <c r="V1671">
        <f>VLOOKUP(P1671,'PBT Tag Rates'!$B$5:$E$34,4,FALSE)</f>
        <v>0.95971980899999998</v>
      </c>
      <c r="W1671">
        <v>1</v>
      </c>
      <c r="X1671" s="16">
        <f>IFERROR(LOOKUP(H1671,{30,43,48,53,58,63,68,73,78,83,88,93,97},{42,47,52,57,62,67,72,77,82,87,92,99,100}),999)</f>
        <v>77</v>
      </c>
      <c r="Y1671" s="19">
        <f t="shared" si="185"/>
        <v>5.6818181818181825</v>
      </c>
      <c r="Z1671" s="19">
        <f t="shared" ref="Z1671:Z1734" si="188">Y1671*(1+$Z$4)</f>
        <v>5.7284090909090919</v>
      </c>
      <c r="AA1671" s="19">
        <f t="shared" ref="AA1671:AA1734" si="189">IF(D1671&lt;$D$3,Z1671/$AA$3,Z1671/$AA$4)</f>
        <v>17.185227272727278</v>
      </c>
      <c r="AB1671" s="19" t="s">
        <v>8887</v>
      </c>
    </row>
    <row r="1672" spans="1:28" x14ac:dyDescent="0.35">
      <c r="A1672" t="s">
        <v>1562</v>
      </c>
      <c r="B1672" t="s">
        <v>5661</v>
      </c>
      <c r="C1672" t="s">
        <v>5662</v>
      </c>
      <c r="D1672" s="1">
        <v>44821</v>
      </c>
      <c r="E1672">
        <f t="shared" si="186"/>
        <v>18</v>
      </c>
      <c r="F1672" t="s">
        <v>16</v>
      </c>
      <c r="G1672">
        <v>760</v>
      </c>
      <c r="H1672">
        <f t="shared" si="183"/>
        <v>76</v>
      </c>
      <c r="I1672" t="s">
        <v>7</v>
      </c>
      <c r="J1672" t="s">
        <v>8</v>
      </c>
      <c r="L1672" t="s">
        <v>16</v>
      </c>
      <c r="M1672" t="str">
        <f t="shared" si="184"/>
        <v>F</v>
      </c>
      <c r="N1672" t="s">
        <v>1252</v>
      </c>
      <c r="O1672" t="s">
        <v>1253</v>
      </c>
      <c r="P1672" t="s">
        <v>19</v>
      </c>
      <c r="Q1672">
        <v>4</v>
      </c>
      <c r="R1672">
        <f t="shared" si="187"/>
        <v>2018</v>
      </c>
      <c r="S1672" t="s">
        <v>8</v>
      </c>
      <c r="T1672" t="s">
        <v>8</v>
      </c>
      <c r="U1672" t="s">
        <v>9006</v>
      </c>
      <c r="V1672">
        <f>VLOOKUP(P1672,'PBT Tag Rates'!$B$5:$E$34,4,FALSE)</f>
        <v>0.80551598400000002</v>
      </c>
      <c r="W1672">
        <v>1</v>
      </c>
      <c r="X1672" s="16">
        <f>IFERROR(LOOKUP(H1672,{30,43,48,53,58,63,68,73,78,83,88,93,97},{42,47,52,57,62,67,72,77,82,87,92,99,100}),999)</f>
        <v>77</v>
      </c>
      <c r="Y1672" s="19">
        <f t="shared" si="185"/>
        <v>5.6818181818181825</v>
      </c>
      <c r="Z1672" s="19">
        <f t="shared" si="188"/>
        <v>5.7284090909090919</v>
      </c>
      <c r="AA1672" s="19">
        <f t="shared" si="189"/>
        <v>17.185227272727278</v>
      </c>
      <c r="AB1672" s="19" t="s">
        <v>8886</v>
      </c>
    </row>
    <row r="1673" spans="1:28" x14ac:dyDescent="0.35">
      <c r="A1673" t="s">
        <v>1562</v>
      </c>
      <c r="B1673" t="s">
        <v>5663</v>
      </c>
      <c r="C1673" t="s">
        <v>5664</v>
      </c>
      <c r="D1673" s="1">
        <v>44821</v>
      </c>
      <c r="E1673">
        <f t="shared" si="186"/>
        <v>18</v>
      </c>
      <c r="F1673" t="s">
        <v>16</v>
      </c>
      <c r="G1673">
        <v>710</v>
      </c>
      <c r="H1673">
        <f t="shared" si="183"/>
        <v>71</v>
      </c>
      <c r="I1673" t="s">
        <v>7</v>
      </c>
      <c r="J1673" t="s">
        <v>8</v>
      </c>
      <c r="L1673" t="s">
        <v>16</v>
      </c>
      <c r="M1673" t="str">
        <f t="shared" si="184"/>
        <v>F</v>
      </c>
      <c r="N1673" t="s">
        <v>8</v>
      </c>
      <c r="O1673" t="s">
        <v>8</v>
      </c>
      <c r="P1673" t="s">
        <v>11</v>
      </c>
      <c r="Q1673" t="s">
        <v>8</v>
      </c>
      <c r="R1673" t="str">
        <f t="shared" si="187"/>
        <v>U</v>
      </c>
      <c r="S1673" t="s">
        <v>12</v>
      </c>
      <c r="T1673">
        <v>1</v>
      </c>
      <c r="U1673" t="s">
        <v>11</v>
      </c>
      <c r="V1673" t="e">
        <f>VLOOKUP(P1673,'PBT Tag Rates'!$B$5:$E$34,4,FALSE)</f>
        <v>#N/A</v>
      </c>
      <c r="W1673">
        <v>1</v>
      </c>
      <c r="X1673" s="16">
        <f>IFERROR(LOOKUP(H1673,{30,43,48,53,58,63,68,73,78,83,88,93,97},{42,47,52,57,62,67,72,77,82,87,92,99,100}),999)</f>
        <v>72</v>
      </c>
      <c r="Y1673" s="19">
        <f t="shared" si="185"/>
        <v>5.6818181818181825</v>
      </c>
      <c r="Z1673" s="19">
        <f t="shared" si="188"/>
        <v>5.7284090909090919</v>
      </c>
      <c r="AA1673" s="19">
        <f t="shared" si="189"/>
        <v>17.185227272727278</v>
      </c>
      <c r="AB1673" s="19" t="s">
        <v>8887</v>
      </c>
    </row>
    <row r="1674" spans="1:28" x14ac:dyDescent="0.35">
      <c r="A1674" t="s">
        <v>1562</v>
      </c>
      <c r="B1674" t="s">
        <v>5665</v>
      </c>
      <c r="C1674" t="s">
        <v>5666</v>
      </c>
      <c r="D1674" s="1">
        <v>44821</v>
      </c>
      <c r="E1674">
        <f t="shared" si="186"/>
        <v>18</v>
      </c>
      <c r="F1674" t="s">
        <v>16</v>
      </c>
      <c r="G1674">
        <v>820</v>
      </c>
      <c r="H1674">
        <f t="shared" si="183"/>
        <v>82</v>
      </c>
      <c r="I1674" t="s">
        <v>7</v>
      </c>
      <c r="J1674" t="s">
        <v>8</v>
      </c>
      <c r="L1674" t="s">
        <v>16</v>
      </c>
      <c r="M1674" t="str">
        <f t="shared" si="184"/>
        <v>F</v>
      </c>
      <c r="N1674" t="s">
        <v>8</v>
      </c>
      <c r="O1674" t="s">
        <v>8</v>
      </c>
      <c r="P1674" t="s">
        <v>11</v>
      </c>
      <c r="Q1674" t="s">
        <v>8</v>
      </c>
      <c r="R1674" t="str">
        <f t="shared" si="187"/>
        <v>U</v>
      </c>
      <c r="S1674" t="s">
        <v>12</v>
      </c>
      <c r="T1674">
        <v>0.999999999999994</v>
      </c>
      <c r="U1674" t="s">
        <v>11</v>
      </c>
      <c r="V1674" t="e">
        <f>VLOOKUP(P1674,'PBT Tag Rates'!$B$5:$E$34,4,FALSE)</f>
        <v>#N/A</v>
      </c>
      <c r="W1674">
        <v>1</v>
      </c>
      <c r="X1674" s="16">
        <f>IFERROR(LOOKUP(H1674,{30,43,48,53,58,63,68,73,78,83,88,93,97},{42,47,52,57,62,67,72,77,82,87,92,99,100}),999)</f>
        <v>82</v>
      </c>
      <c r="Y1674" s="19">
        <f t="shared" si="185"/>
        <v>5.6818181818181825</v>
      </c>
      <c r="Z1674" s="19">
        <f t="shared" si="188"/>
        <v>5.7284090909090919</v>
      </c>
      <c r="AA1674" s="19">
        <f t="shared" si="189"/>
        <v>17.185227272727278</v>
      </c>
      <c r="AB1674" s="19" t="s">
        <v>8887</v>
      </c>
    </row>
    <row r="1675" spans="1:28" x14ac:dyDescent="0.35">
      <c r="A1675" t="s">
        <v>1562</v>
      </c>
      <c r="B1675" t="s">
        <v>5667</v>
      </c>
      <c r="C1675" t="s">
        <v>5668</v>
      </c>
      <c r="D1675" s="1">
        <v>44821</v>
      </c>
      <c r="E1675">
        <f t="shared" si="186"/>
        <v>18</v>
      </c>
      <c r="F1675" t="s">
        <v>1569</v>
      </c>
      <c r="G1675">
        <v>630</v>
      </c>
      <c r="H1675">
        <f t="shared" si="183"/>
        <v>63</v>
      </c>
      <c r="I1675" t="s">
        <v>7</v>
      </c>
      <c r="J1675" t="s">
        <v>8</v>
      </c>
      <c r="L1675" t="s">
        <v>6</v>
      </c>
      <c r="M1675" t="str">
        <f t="shared" si="184"/>
        <v>M</v>
      </c>
      <c r="N1675" t="s">
        <v>2440</v>
      </c>
      <c r="O1675" t="s">
        <v>5669</v>
      </c>
      <c r="P1675" t="s">
        <v>557</v>
      </c>
      <c r="Q1675">
        <v>3</v>
      </c>
      <c r="R1675">
        <f t="shared" si="187"/>
        <v>2019</v>
      </c>
      <c r="S1675" t="s">
        <v>8</v>
      </c>
      <c r="T1675" t="s">
        <v>8</v>
      </c>
      <c r="U1675" t="s">
        <v>9006</v>
      </c>
      <c r="V1675">
        <f>VLOOKUP(P1675,'PBT Tag Rates'!$B$5:$E$34,4,FALSE)</f>
        <v>0.95971980899999998</v>
      </c>
      <c r="W1675">
        <v>1</v>
      </c>
      <c r="X1675" s="16">
        <f>IFERROR(LOOKUP(H1675,{30,43,48,53,58,63,68,73,78,83,88,93,97},{42,47,52,57,62,67,72,77,82,87,92,99,100}),999)</f>
        <v>67</v>
      </c>
      <c r="Y1675" s="19">
        <f t="shared" si="185"/>
        <v>5.6818181818181825</v>
      </c>
      <c r="Z1675" s="19">
        <f t="shared" si="188"/>
        <v>5.7284090909090919</v>
      </c>
      <c r="AA1675" s="19">
        <f t="shared" si="189"/>
        <v>17.185227272727278</v>
      </c>
      <c r="AB1675" s="19" t="s">
        <v>8886</v>
      </c>
    </row>
    <row r="1676" spans="1:28" x14ac:dyDescent="0.35">
      <c r="A1676" t="s">
        <v>1562</v>
      </c>
      <c r="B1676" t="s">
        <v>5670</v>
      </c>
      <c r="C1676" t="s">
        <v>5671</v>
      </c>
      <c r="D1676" s="1">
        <v>44821</v>
      </c>
      <c r="E1676">
        <f t="shared" si="186"/>
        <v>18</v>
      </c>
      <c r="F1676" t="s">
        <v>1569</v>
      </c>
      <c r="G1676">
        <v>600</v>
      </c>
      <c r="H1676">
        <f t="shared" si="183"/>
        <v>60</v>
      </c>
      <c r="I1676" t="s">
        <v>7</v>
      </c>
      <c r="J1676" t="s">
        <v>8</v>
      </c>
      <c r="L1676" t="s">
        <v>6</v>
      </c>
      <c r="M1676" t="str">
        <f t="shared" si="184"/>
        <v>M</v>
      </c>
      <c r="N1676" t="s">
        <v>3967</v>
      </c>
      <c r="O1676" t="s">
        <v>3968</v>
      </c>
      <c r="P1676" t="s">
        <v>702</v>
      </c>
      <c r="Q1676">
        <v>3</v>
      </c>
      <c r="R1676">
        <f t="shared" si="187"/>
        <v>2019</v>
      </c>
      <c r="S1676" t="s">
        <v>8</v>
      </c>
      <c r="T1676" t="s">
        <v>8</v>
      </c>
      <c r="U1676" t="s">
        <v>8977</v>
      </c>
      <c r="V1676">
        <f>VLOOKUP(P1676,'PBT Tag Rates'!$B$5:$E$34,4,FALSE)</f>
        <v>0.99705232300000002</v>
      </c>
      <c r="W1676">
        <v>1</v>
      </c>
      <c r="X1676" s="16">
        <f>IFERROR(LOOKUP(H1676,{30,43,48,53,58,63,68,73,78,83,88,93,97},{42,47,52,57,62,67,72,77,82,87,92,99,100}),999)</f>
        <v>62</v>
      </c>
      <c r="Y1676" s="19">
        <f t="shared" si="185"/>
        <v>5.6818181818181825</v>
      </c>
      <c r="Z1676" s="19">
        <f t="shared" si="188"/>
        <v>5.7284090909090919</v>
      </c>
      <c r="AA1676" s="19">
        <f t="shared" si="189"/>
        <v>17.185227272727278</v>
      </c>
      <c r="AB1676" s="19" t="s">
        <v>8887</v>
      </c>
    </row>
    <row r="1677" spans="1:28" x14ac:dyDescent="0.35">
      <c r="A1677" t="s">
        <v>1562</v>
      </c>
      <c r="B1677" t="s">
        <v>5672</v>
      </c>
      <c r="C1677" t="s">
        <v>5673</v>
      </c>
      <c r="D1677" s="1">
        <v>44821</v>
      </c>
      <c r="E1677">
        <f t="shared" si="186"/>
        <v>18</v>
      </c>
      <c r="F1677" t="s">
        <v>1569</v>
      </c>
      <c r="G1677">
        <v>580</v>
      </c>
      <c r="H1677">
        <f t="shared" si="183"/>
        <v>58</v>
      </c>
      <c r="I1677" t="s">
        <v>7</v>
      </c>
      <c r="J1677" t="s">
        <v>8</v>
      </c>
      <c r="L1677" t="s">
        <v>6</v>
      </c>
      <c r="M1677" t="str">
        <f t="shared" si="184"/>
        <v>M</v>
      </c>
      <c r="N1677" t="s">
        <v>842</v>
      </c>
      <c r="O1677" t="s">
        <v>5177</v>
      </c>
      <c r="P1677" t="s">
        <v>557</v>
      </c>
      <c r="Q1677">
        <v>3</v>
      </c>
      <c r="R1677">
        <f t="shared" si="187"/>
        <v>2019</v>
      </c>
      <c r="S1677" t="s">
        <v>8</v>
      </c>
      <c r="T1677" t="s">
        <v>8</v>
      </c>
      <c r="U1677" t="s">
        <v>9086</v>
      </c>
      <c r="V1677">
        <f>VLOOKUP(P1677,'PBT Tag Rates'!$B$5:$E$34,4,FALSE)</f>
        <v>0.95971980899999998</v>
      </c>
      <c r="W1677">
        <v>1</v>
      </c>
      <c r="X1677" s="16">
        <f>IFERROR(LOOKUP(H1677,{30,43,48,53,58,63,68,73,78,83,88,93,97},{42,47,52,57,62,67,72,77,82,87,92,99,100}),999)</f>
        <v>62</v>
      </c>
      <c r="Y1677" s="19">
        <f t="shared" si="185"/>
        <v>5.6818181818181825</v>
      </c>
      <c r="Z1677" s="19">
        <f t="shared" si="188"/>
        <v>5.7284090909090919</v>
      </c>
      <c r="AA1677" s="19">
        <f t="shared" si="189"/>
        <v>17.185227272727278</v>
      </c>
      <c r="AB1677" s="19" t="s">
        <v>8887</v>
      </c>
    </row>
    <row r="1678" spans="1:28" x14ac:dyDescent="0.35">
      <c r="A1678" t="s">
        <v>1562</v>
      </c>
      <c r="B1678" t="s">
        <v>5674</v>
      </c>
      <c r="C1678" t="s">
        <v>5675</v>
      </c>
      <c r="D1678" s="1">
        <v>44821</v>
      </c>
      <c r="E1678">
        <f t="shared" si="186"/>
        <v>18</v>
      </c>
      <c r="F1678" t="s">
        <v>1569</v>
      </c>
      <c r="G1678">
        <v>610</v>
      </c>
      <c r="H1678">
        <f t="shared" si="183"/>
        <v>61</v>
      </c>
      <c r="I1678" t="s">
        <v>7</v>
      </c>
      <c r="J1678" t="s">
        <v>8</v>
      </c>
      <c r="L1678" t="s">
        <v>16</v>
      </c>
      <c r="M1678" t="str">
        <f t="shared" si="184"/>
        <v>F</v>
      </c>
      <c r="N1678" t="s">
        <v>8</v>
      </c>
      <c r="O1678" t="s">
        <v>8</v>
      </c>
      <c r="P1678" t="s">
        <v>11</v>
      </c>
      <c r="Q1678" t="s">
        <v>8</v>
      </c>
      <c r="R1678" t="str">
        <f t="shared" si="187"/>
        <v>U</v>
      </c>
      <c r="S1678" t="s">
        <v>12</v>
      </c>
      <c r="T1678">
        <v>0.999999999999997</v>
      </c>
      <c r="U1678" t="s">
        <v>11</v>
      </c>
      <c r="V1678" t="e">
        <f>VLOOKUP(P1678,'PBT Tag Rates'!$B$5:$E$34,4,FALSE)</f>
        <v>#N/A</v>
      </c>
      <c r="W1678">
        <v>1</v>
      </c>
      <c r="X1678" s="16">
        <f>IFERROR(LOOKUP(H1678,{30,43,48,53,58,63,68,73,78,83,88,93,97},{42,47,52,57,62,67,72,77,82,87,92,99,100}),999)</f>
        <v>62</v>
      </c>
      <c r="Y1678" s="19">
        <f t="shared" si="185"/>
        <v>5.6818181818181825</v>
      </c>
      <c r="Z1678" s="19">
        <f t="shared" si="188"/>
        <v>5.7284090909090919</v>
      </c>
      <c r="AA1678" s="19">
        <f t="shared" si="189"/>
        <v>17.185227272727278</v>
      </c>
      <c r="AB1678" s="19" t="s">
        <v>8887</v>
      </c>
    </row>
    <row r="1679" spans="1:28" x14ac:dyDescent="0.35">
      <c r="A1679" t="s">
        <v>1562</v>
      </c>
      <c r="B1679" t="s">
        <v>5676</v>
      </c>
      <c r="C1679" t="s">
        <v>5677</v>
      </c>
      <c r="D1679" s="1">
        <v>44821</v>
      </c>
      <c r="E1679">
        <f t="shared" si="186"/>
        <v>18</v>
      </c>
      <c r="F1679" t="s">
        <v>1569</v>
      </c>
      <c r="G1679">
        <v>610</v>
      </c>
      <c r="H1679">
        <f t="shared" si="183"/>
        <v>61</v>
      </c>
      <c r="I1679" t="s">
        <v>7</v>
      </c>
      <c r="J1679" t="s">
        <v>8</v>
      </c>
      <c r="L1679" t="s">
        <v>6</v>
      </c>
      <c r="M1679" t="str">
        <f t="shared" si="184"/>
        <v>M</v>
      </c>
      <c r="N1679" t="s">
        <v>2840</v>
      </c>
      <c r="O1679" t="s">
        <v>2841</v>
      </c>
      <c r="P1679" t="s">
        <v>557</v>
      </c>
      <c r="Q1679">
        <v>3</v>
      </c>
      <c r="R1679">
        <f t="shared" si="187"/>
        <v>2019</v>
      </c>
      <c r="S1679" t="s">
        <v>8</v>
      </c>
      <c r="T1679" t="s">
        <v>8</v>
      </c>
      <c r="U1679" t="s">
        <v>9006</v>
      </c>
      <c r="V1679">
        <f>VLOOKUP(P1679,'PBT Tag Rates'!$B$5:$E$34,4,FALSE)</f>
        <v>0.95971980899999998</v>
      </c>
      <c r="W1679">
        <v>1</v>
      </c>
      <c r="X1679" s="16">
        <f>IFERROR(LOOKUP(H1679,{30,43,48,53,58,63,68,73,78,83,88,93,97},{42,47,52,57,62,67,72,77,82,87,92,99,100}),999)</f>
        <v>62</v>
      </c>
      <c r="Y1679" s="19">
        <f t="shared" si="185"/>
        <v>5.6818181818181825</v>
      </c>
      <c r="Z1679" s="19">
        <f t="shared" si="188"/>
        <v>5.7284090909090919</v>
      </c>
      <c r="AA1679" s="19">
        <f t="shared" si="189"/>
        <v>17.185227272727278</v>
      </c>
      <c r="AB1679" s="19" t="s">
        <v>8886</v>
      </c>
    </row>
    <row r="1680" spans="1:28" x14ac:dyDescent="0.35">
      <c r="A1680" t="s">
        <v>1562</v>
      </c>
      <c r="B1680" t="s">
        <v>5678</v>
      </c>
      <c r="C1680" t="s">
        <v>5679</v>
      </c>
      <c r="D1680" s="1">
        <v>44821</v>
      </c>
      <c r="E1680">
        <f t="shared" si="186"/>
        <v>18</v>
      </c>
      <c r="F1680" t="s">
        <v>16</v>
      </c>
      <c r="G1680">
        <v>690</v>
      </c>
      <c r="H1680">
        <f t="shared" si="183"/>
        <v>69</v>
      </c>
      <c r="I1680" t="s">
        <v>9</v>
      </c>
      <c r="J1680" t="s">
        <v>8</v>
      </c>
      <c r="L1680" t="s">
        <v>16</v>
      </c>
      <c r="M1680" t="str">
        <f t="shared" si="184"/>
        <v>F</v>
      </c>
      <c r="N1680" t="s">
        <v>4689</v>
      </c>
      <c r="O1680" t="s">
        <v>4690</v>
      </c>
      <c r="P1680" t="s">
        <v>511</v>
      </c>
      <c r="Q1680">
        <v>4</v>
      </c>
      <c r="R1680">
        <f t="shared" si="187"/>
        <v>2018</v>
      </c>
      <c r="S1680" t="s">
        <v>8</v>
      </c>
      <c r="T1680" t="s">
        <v>8</v>
      </c>
      <c r="U1680" t="s">
        <v>8880</v>
      </c>
      <c r="V1680">
        <f>VLOOKUP(P1680,'PBT Tag Rates'!$B$5:$E$34,4,FALSE)</f>
        <v>0.95730000000000004</v>
      </c>
      <c r="W1680">
        <v>1</v>
      </c>
      <c r="X1680" s="16">
        <f>IFERROR(LOOKUP(H1680,{30,43,48,53,58,63,68,73,78,83,88,93,97},{42,47,52,57,62,67,72,77,82,87,92,99,100}),999)</f>
        <v>72</v>
      </c>
      <c r="Y1680" s="19">
        <f t="shared" si="185"/>
        <v>5.6818181818181825</v>
      </c>
      <c r="Z1680" s="19">
        <f t="shared" si="188"/>
        <v>5.7284090909090919</v>
      </c>
      <c r="AA1680" s="19">
        <f t="shared" si="189"/>
        <v>17.185227272727278</v>
      </c>
      <c r="AB1680" s="19" t="s">
        <v>8886</v>
      </c>
    </row>
    <row r="1681" spans="1:28" x14ac:dyDescent="0.35">
      <c r="A1681" t="s">
        <v>1562</v>
      </c>
      <c r="B1681" t="s">
        <v>5680</v>
      </c>
      <c r="C1681" t="s">
        <v>5681</v>
      </c>
      <c r="D1681" s="1">
        <v>44821</v>
      </c>
      <c r="E1681">
        <f t="shared" si="186"/>
        <v>18</v>
      </c>
      <c r="F1681" t="s">
        <v>16</v>
      </c>
      <c r="G1681">
        <v>680</v>
      </c>
      <c r="H1681">
        <f t="shared" si="183"/>
        <v>68</v>
      </c>
      <c r="I1681" t="s">
        <v>9</v>
      </c>
      <c r="J1681">
        <v>1</v>
      </c>
      <c r="L1681" t="s">
        <v>1569</v>
      </c>
      <c r="M1681" t="str">
        <f t="shared" si="184"/>
        <v>F</v>
      </c>
      <c r="N1681" t="s">
        <v>5682</v>
      </c>
      <c r="O1681" t="s">
        <v>5683</v>
      </c>
      <c r="P1681" t="s">
        <v>557</v>
      </c>
      <c r="Q1681">
        <v>3</v>
      </c>
      <c r="R1681">
        <f t="shared" si="187"/>
        <v>2019</v>
      </c>
      <c r="S1681" t="s">
        <v>8</v>
      </c>
      <c r="T1681" t="s">
        <v>8</v>
      </c>
      <c r="U1681" t="s">
        <v>9088</v>
      </c>
      <c r="V1681">
        <f>VLOOKUP(P1681,'PBT Tag Rates'!$B$5:$E$34,4,FALSE)</f>
        <v>0.95971980899999998</v>
      </c>
      <c r="W1681">
        <v>1</v>
      </c>
      <c r="X1681" s="16">
        <f>IFERROR(LOOKUP(H1681,{30,43,48,53,58,63,68,73,78,83,88,93,97},{42,47,52,57,62,67,72,77,82,87,92,99,100}),999)</f>
        <v>72</v>
      </c>
      <c r="Y1681" s="19">
        <f t="shared" si="185"/>
        <v>5.6818181818181825</v>
      </c>
      <c r="Z1681" s="19">
        <f t="shared" si="188"/>
        <v>5.7284090909090919</v>
      </c>
      <c r="AA1681" s="19">
        <f t="shared" si="189"/>
        <v>17.185227272727278</v>
      </c>
      <c r="AB1681" s="19" t="s">
        <v>8887</v>
      </c>
    </row>
    <row r="1682" spans="1:28" x14ac:dyDescent="0.35">
      <c r="A1682" t="s">
        <v>1562</v>
      </c>
      <c r="B1682" t="s">
        <v>5684</v>
      </c>
      <c r="C1682" t="s">
        <v>5685</v>
      </c>
      <c r="D1682" s="1">
        <v>44821</v>
      </c>
      <c r="E1682">
        <f t="shared" si="186"/>
        <v>18</v>
      </c>
      <c r="F1682" t="s">
        <v>16</v>
      </c>
      <c r="G1682">
        <v>660</v>
      </c>
      <c r="H1682">
        <f t="shared" si="183"/>
        <v>66</v>
      </c>
      <c r="I1682" t="s">
        <v>7</v>
      </c>
      <c r="J1682" t="s">
        <v>8</v>
      </c>
      <c r="L1682" t="s">
        <v>16</v>
      </c>
      <c r="M1682" t="str">
        <f t="shared" si="184"/>
        <v>F</v>
      </c>
      <c r="N1682" t="s">
        <v>1261</v>
      </c>
      <c r="O1682" t="s">
        <v>1262</v>
      </c>
      <c r="P1682" t="s">
        <v>557</v>
      </c>
      <c r="Q1682">
        <v>3</v>
      </c>
      <c r="R1682">
        <f t="shared" si="187"/>
        <v>2019</v>
      </c>
      <c r="S1682" t="s">
        <v>8</v>
      </c>
      <c r="T1682" t="s">
        <v>8</v>
      </c>
      <c r="U1682" t="s">
        <v>9090</v>
      </c>
      <c r="V1682">
        <f>VLOOKUP(P1682,'PBT Tag Rates'!$B$5:$E$34,4,FALSE)</f>
        <v>0.95971980899999998</v>
      </c>
      <c r="W1682">
        <v>1</v>
      </c>
      <c r="X1682" s="16">
        <f>IFERROR(LOOKUP(H1682,{30,43,48,53,58,63,68,73,78,83,88,93,97},{42,47,52,57,62,67,72,77,82,87,92,99,100}),999)</f>
        <v>67</v>
      </c>
      <c r="Y1682" s="19">
        <f t="shared" si="185"/>
        <v>5.6818181818181825</v>
      </c>
      <c r="Z1682" s="19">
        <f t="shared" si="188"/>
        <v>5.7284090909090919</v>
      </c>
      <c r="AA1682" s="19">
        <f t="shared" si="189"/>
        <v>17.185227272727278</v>
      </c>
      <c r="AB1682" s="19" t="s">
        <v>8887</v>
      </c>
    </row>
    <row r="1683" spans="1:28" x14ac:dyDescent="0.35">
      <c r="A1683" t="s">
        <v>1562</v>
      </c>
      <c r="B1683" t="s">
        <v>5686</v>
      </c>
      <c r="C1683" t="s">
        <v>5687</v>
      </c>
      <c r="D1683" s="1">
        <v>44821</v>
      </c>
      <c r="E1683">
        <f t="shared" si="186"/>
        <v>18</v>
      </c>
      <c r="F1683" t="s">
        <v>1569</v>
      </c>
      <c r="G1683">
        <v>630</v>
      </c>
      <c r="H1683">
        <f t="shared" si="183"/>
        <v>63</v>
      </c>
      <c r="I1683" t="s">
        <v>9</v>
      </c>
      <c r="J1683">
        <v>1</v>
      </c>
      <c r="L1683" t="s">
        <v>6</v>
      </c>
      <c r="M1683" t="str">
        <f t="shared" si="184"/>
        <v>M</v>
      </c>
      <c r="N1683" t="s">
        <v>1257</v>
      </c>
      <c r="O1683" t="s">
        <v>1258</v>
      </c>
      <c r="P1683" t="s">
        <v>702</v>
      </c>
      <c r="Q1683">
        <v>3</v>
      </c>
      <c r="R1683">
        <f t="shared" si="187"/>
        <v>2019</v>
      </c>
      <c r="S1683" t="s">
        <v>8</v>
      </c>
      <c r="T1683" t="s">
        <v>8</v>
      </c>
      <c r="U1683" t="s">
        <v>8976</v>
      </c>
      <c r="V1683">
        <f>VLOOKUP(P1683,'PBT Tag Rates'!$B$5:$E$34,4,FALSE)</f>
        <v>0.99705232300000002</v>
      </c>
      <c r="W1683">
        <v>1</v>
      </c>
      <c r="X1683" s="16">
        <f>IFERROR(LOOKUP(H1683,{30,43,48,53,58,63,68,73,78,83,88,93,97},{42,47,52,57,62,67,72,77,82,87,92,99,100}),999)</f>
        <v>67</v>
      </c>
      <c r="Y1683" s="19">
        <f t="shared" si="185"/>
        <v>5.6818181818181825</v>
      </c>
      <c r="Z1683" s="19">
        <f t="shared" si="188"/>
        <v>5.7284090909090919</v>
      </c>
      <c r="AA1683" s="19">
        <f t="shared" si="189"/>
        <v>17.185227272727278</v>
      </c>
      <c r="AB1683" s="19" t="s">
        <v>8887</v>
      </c>
    </row>
    <row r="1684" spans="1:28" x14ac:dyDescent="0.35">
      <c r="A1684" t="s">
        <v>1562</v>
      </c>
      <c r="B1684" t="s">
        <v>5688</v>
      </c>
      <c r="C1684" t="s">
        <v>5689</v>
      </c>
      <c r="D1684" s="1">
        <v>44821</v>
      </c>
      <c r="E1684">
        <f t="shared" si="186"/>
        <v>18</v>
      </c>
      <c r="F1684" t="s">
        <v>1569</v>
      </c>
      <c r="G1684">
        <v>660</v>
      </c>
      <c r="H1684">
        <f t="shared" si="183"/>
        <v>66</v>
      </c>
      <c r="I1684" t="s">
        <v>7</v>
      </c>
      <c r="J1684" t="s">
        <v>8</v>
      </c>
      <c r="L1684" t="s">
        <v>6</v>
      </c>
      <c r="M1684" t="str">
        <f t="shared" si="184"/>
        <v>M</v>
      </c>
      <c r="N1684" t="s">
        <v>1331</v>
      </c>
      <c r="O1684" t="s">
        <v>5690</v>
      </c>
      <c r="P1684" t="s">
        <v>557</v>
      </c>
      <c r="Q1684">
        <v>3</v>
      </c>
      <c r="R1684">
        <f t="shared" si="187"/>
        <v>2019</v>
      </c>
      <c r="S1684" t="s">
        <v>8</v>
      </c>
      <c r="T1684" t="s">
        <v>8</v>
      </c>
      <c r="U1684" t="s">
        <v>9090</v>
      </c>
      <c r="V1684">
        <f>VLOOKUP(P1684,'PBT Tag Rates'!$B$5:$E$34,4,FALSE)</f>
        <v>0.95971980899999998</v>
      </c>
      <c r="W1684">
        <v>1</v>
      </c>
      <c r="X1684" s="16">
        <f>IFERROR(LOOKUP(H1684,{30,43,48,53,58,63,68,73,78,83,88,93,97},{42,47,52,57,62,67,72,77,82,87,92,99,100}),999)</f>
        <v>67</v>
      </c>
      <c r="Y1684" s="19">
        <f t="shared" si="185"/>
        <v>5.6818181818181825</v>
      </c>
      <c r="Z1684" s="19">
        <f t="shared" si="188"/>
        <v>5.7284090909090919</v>
      </c>
      <c r="AA1684" s="19">
        <f t="shared" si="189"/>
        <v>17.185227272727278</v>
      </c>
      <c r="AB1684" s="19" t="s">
        <v>8887</v>
      </c>
    </row>
    <row r="1685" spans="1:28" x14ac:dyDescent="0.35">
      <c r="A1685" t="s">
        <v>1562</v>
      </c>
      <c r="B1685" t="s">
        <v>5691</v>
      </c>
      <c r="C1685" t="s">
        <v>5692</v>
      </c>
      <c r="D1685" s="1">
        <v>44821</v>
      </c>
      <c r="E1685">
        <f t="shared" si="186"/>
        <v>18</v>
      </c>
      <c r="F1685" t="s">
        <v>1569</v>
      </c>
      <c r="G1685">
        <v>690</v>
      </c>
      <c r="H1685">
        <f t="shared" si="183"/>
        <v>69</v>
      </c>
      <c r="I1685" t="s">
        <v>9</v>
      </c>
      <c r="J1685" t="s">
        <v>8</v>
      </c>
      <c r="L1685" t="s">
        <v>6</v>
      </c>
      <c r="M1685" t="str">
        <f t="shared" si="184"/>
        <v>M</v>
      </c>
      <c r="N1685" t="s">
        <v>5693</v>
      </c>
      <c r="O1685" t="s">
        <v>5694</v>
      </c>
      <c r="P1685" t="s">
        <v>557</v>
      </c>
      <c r="Q1685">
        <v>3</v>
      </c>
      <c r="R1685">
        <f t="shared" si="187"/>
        <v>2019</v>
      </c>
      <c r="S1685" t="s">
        <v>8</v>
      </c>
      <c r="T1685" t="s">
        <v>8</v>
      </c>
      <c r="U1685" t="s">
        <v>9084</v>
      </c>
      <c r="V1685">
        <f>VLOOKUP(P1685,'PBT Tag Rates'!$B$5:$E$34,4,FALSE)</f>
        <v>0.95971980899999998</v>
      </c>
      <c r="W1685">
        <v>1</v>
      </c>
      <c r="X1685" s="16">
        <f>IFERROR(LOOKUP(H1685,{30,43,48,53,58,63,68,73,78,83,88,93,97},{42,47,52,57,62,67,72,77,82,87,92,99,100}),999)</f>
        <v>72</v>
      </c>
      <c r="Y1685" s="19">
        <f t="shared" si="185"/>
        <v>5.6818181818181825</v>
      </c>
      <c r="Z1685" s="19">
        <f t="shared" si="188"/>
        <v>5.7284090909090919</v>
      </c>
      <c r="AA1685" s="19">
        <f t="shared" si="189"/>
        <v>17.185227272727278</v>
      </c>
      <c r="AB1685" s="19" t="s">
        <v>8887</v>
      </c>
    </row>
    <row r="1686" spans="1:28" x14ac:dyDescent="0.35">
      <c r="A1686" t="s">
        <v>1562</v>
      </c>
      <c r="B1686" t="s">
        <v>5695</v>
      </c>
      <c r="C1686" t="s">
        <v>5696</v>
      </c>
      <c r="D1686" s="1">
        <v>44821</v>
      </c>
      <c r="E1686">
        <f t="shared" si="186"/>
        <v>18</v>
      </c>
      <c r="F1686" t="s">
        <v>1569</v>
      </c>
      <c r="G1686">
        <v>470</v>
      </c>
      <c r="H1686">
        <f t="shared" si="183"/>
        <v>47</v>
      </c>
      <c r="I1686" t="s">
        <v>9</v>
      </c>
      <c r="J1686">
        <v>1</v>
      </c>
      <c r="L1686" t="s">
        <v>6</v>
      </c>
      <c r="M1686" t="str">
        <f t="shared" si="184"/>
        <v>M</v>
      </c>
      <c r="N1686" t="s">
        <v>1103</v>
      </c>
      <c r="O1686" t="s">
        <v>1489</v>
      </c>
      <c r="P1686" t="s">
        <v>557</v>
      </c>
      <c r="Q1686">
        <v>3</v>
      </c>
      <c r="R1686">
        <f t="shared" si="187"/>
        <v>2019</v>
      </c>
      <c r="S1686" t="s">
        <v>8</v>
      </c>
      <c r="T1686" t="s">
        <v>8</v>
      </c>
      <c r="U1686" t="s">
        <v>9007</v>
      </c>
      <c r="V1686">
        <f>VLOOKUP(P1686,'PBT Tag Rates'!$B$5:$E$34,4,FALSE)</f>
        <v>0.95971980899999998</v>
      </c>
      <c r="W1686">
        <v>1</v>
      </c>
      <c r="X1686" s="16">
        <f>IFERROR(LOOKUP(H1686,{30,43,48,53,58,63,68,73,78,83,88,93,97},{42,47,52,57,62,67,72,77,82,87,92,99,100}),999)</f>
        <v>47</v>
      </c>
      <c r="Y1686" s="19">
        <f t="shared" si="185"/>
        <v>5.6818181818181825</v>
      </c>
      <c r="Z1686" s="19">
        <f t="shared" si="188"/>
        <v>5.7284090909090919</v>
      </c>
      <c r="AA1686" s="19">
        <f t="shared" si="189"/>
        <v>17.185227272727278</v>
      </c>
      <c r="AB1686" s="19" t="s">
        <v>8886</v>
      </c>
    </row>
    <row r="1687" spans="1:28" x14ac:dyDescent="0.35">
      <c r="A1687" t="s">
        <v>1562</v>
      </c>
      <c r="B1687" t="s">
        <v>5697</v>
      </c>
      <c r="C1687" t="s">
        <v>5698</v>
      </c>
      <c r="D1687" s="1">
        <v>44821</v>
      </c>
      <c r="E1687">
        <f t="shared" si="186"/>
        <v>18</v>
      </c>
      <c r="F1687" t="s">
        <v>1569</v>
      </c>
      <c r="G1687">
        <v>630</v>
      </c>
      <c r="H1687">
        <f t="shared" si="183"/>
        <v>63</v>
      </c>
      <c r="I1687" t="s">
        <v>9</v>
      </c>
      <c r="J1687">
        <v>1</v>
      </c>
      <c r="L1687" t="s">
        <v>6</v>
      </c>
      <c r="M1687" t="str">
        <f t="shared" si="184"/>
        <v>M</v>
      </c>
      <c r="N1687" t="s">
        <v>1345</v>
      </c>
      <c r="O1687" t="s">
        <v>5699</v>
      </c>
      <c r="P1687" t="s">
        <v>702</v>
      </c>
      <c r="Q1687">
        <v>3</v>
      </c>
      <c r="R1687">
        <f t="shared" si="187"/>
        <v>2019</v>
      </c>
      <c r="S1687" t="s">
        <v>8</v>
      </c>
      <c r="T1687" t="s">
        <v>8</v>
      </c>
      <c r="U1687" t="s">
        <v>8976</v>
      </c>
      <c r="V1687">
        <f>VLOOKUP(P1687,'PBT Tag Rates'!$B$5:$E$34,4,FALSE)</f>
        <v>0.99705232300000002</v>
      </c>
      <c r="W1687">
        <v>1</v>
      </c>
      <c r="X1687" s="16">
        <f>IFERROR(LOOKUP(H1687,{30,43,48,53,58,63,68,73,78,83,88,93,97},{42,47,52,57,62,67,72,77,82,87,92,99,100}),999)</f>
        <v>67</v>
      </c>
      <c r="Y1687" s="19">
        <f t="shared" si="185"/>
        <v>5.6818181818181825</v>
      </c>
      <c r="Z1687" s="19">
        <f t="shared" si="188"/>
        <v>5.7284090909090919</v>
      </c>
      <c r="AA1687" s="19">
        <f t="shared" si="189"/>
        <v>17.185227272727278</v>
      </c>
      <c r="AB1687" s="19" t="s">
        <v>8887</v>
      </c>
    </row>
    <row r="1688" spans="1:28" x14ac:dyDescent="0.35">
      <c r="A1688" t="s">
        <v>1562</v>
      </c>
      <c r="B1688" t="s">
        <v>5700</v>
      </c>
      <c r="C1688" t="s">
        <v>5701</v>
      </c>
      <c r="D1688" s="1">
        <v>44821</v>
      </c>
      <c r="E1688">
        <f t="shared" si="186"/>
        <v>18</v>
      </c>
      <c r="F1688" t="s">
        <v>1569</v>
      </c>
      <c r="G1688">
        <v>540</v>
      </c>
      <c r="H1688">
        <f t="shared" si="183"/>
        <v>54</v>
      </c>
      <c r="I1688" t="s">
        <v>7</v>
      </c>
      <c r="J1688" t="s">
        <v>8</v>
      </c>
      <c r="L1688" t="s">
        <v>6</v>
      </c>
      <c r="M1688" t="str">
        <f t="shared" si="184"/>
        <v>M</v>
      </c>
      <c r="N1688" t="s">
        <v>1111</v>
      </c>
      <c r="O1688" t="s">
        <v>1112</v>
      </c>
      <c r="P1688" t="s">
        <v>557</v>
      </c>
      <c r="Q1688">
        <v>3</v>
      </c>
      <c r="R1688">
        <f t="shared" si="187"/>
        <v>2019</v>
      </c>
      <c r="S1688" t="s">
        <v>8</v>
      </c>
      <c r="T1688" t="s">
        <v>8</v>
      </c>
      <c r="U1688" t="s">
        <v>9090</v>
      </c>
      <c r="V1688">
        <f>VLOOKUP(P1688,'PBT Tag Rates'!$B$5:$E$34,4,FALSE)</f>
        <v>0.95971980899999998</v>
      </c>
      <c r="W1688">
        <v>1</v>
      </c>
      <c r="X1688" s="16">
        <f>IFERROR(LOOKUP(H1688,{30,43,48,53,58,63,68,73,78,83,88,93,97},{42,47,52,57,62,67,72,77,82,87,92,99,100}),999)</f>
        <v>57</v>
      </c>
      <c r="Y1688" s="19">
        <f t="shared" si="185"/>
        <v>5.6818181818181825</v>
      </c>
      <c r="Z1688" s="19">
        <f t="shared" si="188"/>
        <v>5.7284090909090919</v>
      </c>
      <c r="AA1688" s="19">
        <f t="shared" si="189"/>
        <v>17.185227272727278</v>
      </c>
      <c r="AB1688" s="19" t="s">
        <v>8887</v>
      </c>
    </row>
    <row r="1689" spans="1:28" x14ac:dyDescent="0.35">
      <c r="A1689" t="s">
        <v>1562</v>
      </c>
      <c r="B1689" t="s">
        <v>5702</v>
      </c>
      <c r="C1689" t="s">
        <v>5703</v>
      </c>
      <c r="D1689" s="1">
        <v>44821</v>
      </c>
      <c r="E1689">
        <f t="shared" si="186"/>
        <v>18</v>
      </c>
      <c r="F1689" t="s">
        <v>1569</v>
      </c>
      <c r="G1689">
        <v>600</v>
      </c>
      <c r="H1689">
        <f t="shared" si="183"/>
        <v>60</v>
      </c>
      <c r="I1689" t="s">
        <v>7</v>
      </c>
      <c r="J1689" t="s">
        <v>8</v>
      </c>
      <c r="L1689" t="s">
        <v>6</v>
      </c>
      <c r="M1689" t="str">
        <f t="shared" si="184"/>
        <v>M</v>
      </c>
      <c r="N1689" t="s">
        <v>2584</v>
      </c>
      <c r="O1689" t="s">
        <v>2585</v>
      </c>
      <c r="P1689" t="s">
        <v>557</v>
      </c>
      <c r="Q1689">
        <v>3</v>
      </c>
      <c r="R1689">
        <f t="shared" si="187"/>
        <v>2019</v>
      </c>
      <c r="S1689" t="s">
        <v>8</v>
      </c>
      <c r="T1689" t="s">
        <v>8</v>
      </c>
      <c r="U1689" t="s">
        <v>9006</v>
      </c>
      <c r="V1689">
        <f>VLOOKUP(P1689,'PBT Tag Rates'!$B$5:$E$34,4,FALSE)</f>
        <v>0.95971980899999998</v>
      </c>
      <c r="W1689">
        <v>1</v>
      </c>
      <c r="X1689" s="16">
        <f>IFERROR(LOOKUP(H1689,{30,43,48,53,58,63,68,73,78,83,88,93,97},{42,47,52,57,62,67,72,77,82,87,92,99,100}),999)</f>
        <v>62</v>
      </c>
      <c r="Y1689" s="19">
        <f t="shared" si="185"/>
        <v>5.6818181818181825</v>
      </c>
      <c r="Z1689" s="19">
        <f t="shared" si="188"/>
        <v>5.7284090909090919</v>
      </c>
      <c r="AA1689" s="19">
        <f t="shared" si="189"/>
        <v>17.185227272727278</v>
      </c>
      <c r="AB1689" s="19" t="s">
        <v>8886</v>
      </c>
    </row>
    <row r="1690" spans="1:28" x14ac:dyDescent="0.35">
      <c r="A1690" t="s">
        <v>1562</v>
      </c>
      <c r="B1690" t="s">
        <v>5704</v>
      </c>
      <c r="C1690" t="s">
        <v>5705</v>
      </c>
      <c r="D1690" s="1">
        <v>44821</v>
      </c>
      <c r="E1690">
        <f t="shared" si="186"/>
        <v>18</v>
      </c>
      <c r="F1690" t="s">
        <v>1569</v>
      </c>
      <c r="G1690">
        <v>600</v>
      </c>
      <c r="H1690">
        <f t="shared" si="183"/>
        <v>60</v>
      </c>
      <c r="I1690" t="s">
        <v>7</v>
      </c>
      <c r="J1690" t="s">
        <v>8</v>
      </c>
      <c r="K1690" t="s">
        <v>143</v>
      </c>
      <c r="L1690" t="s">
        <v>1569</v>
      </c>
      <c r="M1690" s="5" t="s">
        <v>6</v>
      </c>
      <c r="N1690" t="s">
        <v>4306</v>
      </c>
      <c r="O1690" t="s">
        <v>4306</v>
      </c>
      <c r="P1690" t="s">
        <v>4306</v>
      </c>
      <c r="Q1690" t="s">
        <v>8</v>
      </c>
      <c r="R1690" t="str">
        <f t="shared" si="187"/>
        <v>U</v>
      </c>
      <c r="S1690" t="s">
        <v>8</v>
      </c>
      <c r="T1690" t="s">
        <v>8</v>
      </c>
      <c r="U1690" t="s">
        <v>4306</v>
      </c>
      <c r="V1690" t="e">
        <f>VLOOKUP(P1690,'PBT Tag Rates'!$B$5:$E$34,4,FALSE)</f>
        <v>#N/A</v>
      </c>
      <c r="W1690">
        <v>1</v>
      </c>
      <c r="X1690" s="16">
        <f>IFERROR(LOOKUP(H1690,{30,43,48,53,58,63,68,73,78,83,88,93,97},{42,47,52,57,62,67,72,77,82,87,92,99,100}),999)</f>
        <v>62</v>
      </c>
      <c r="Y1690" s="19">
        <f t="shared" si="185"/>
        <v>5.6818181818181825</v>
      </c>
      <c r="Z1690" s="19">
        <f t="shared" si="188"/>
        <v>5.7284090909090919</v>
      </c>
      <c r="AA1690" s="19">
        <f t="shared" si="189"/>
        <v>17.185227272727278</v>
      </c>
      <c r="AB1690" s="19" t="s">
        <v>8887</v>
      </c>
    </row>
    <row r="1691" spans="1:28" x14ac:dyDescent="0.35">
      <c r="A1691" t="s">
        <v>1562</v>
      </c>
      <c r="B1691" t="s">
        <v>5706</v>
      </c>
      <c r="C1691" t="s">
        <v>5707</v>
      </c>
      <c r="D1691" s="1">
        <v>44821</v>
      </c>
      <c r="E1691">
        <f t="shared" si="186"/>
        <v>18</v>
      </c>
      <c r="F1691" t="s">
        <v>1569</v>
      </c>
      <c r="G1691">
        <v>620</v>
      </c>
      <c r="H1691">
        <f t="shared" si="183"/>
        <v>62</v>
      </c>
      <c r="I1691" t="s">
        <v>7</v>
      </c>
      <c r="J1691" t="s">
        <v>8</v>
      </c>
      <c r="L1691" t="s">
        <v>6</v>
      </c>
      <c r="M1691" t="str">
        <f t="shared" si="184"/>
        <v>M</v>
      </c>
      <c r="N1691" t="s">
        <v>1570</v>
      </c>
      <c r="O1691" t="s">
        <v>1571</v>
      </c>
      <c r="P1691" t="s">
        <v>557</v>
      </c>
      <c r="Q1691">
        <v>3</v>
      </c>
      <c r="R1691">
        <f t="shared" si="187"/>
        <v>2019</v>
      </c>
      <c r="S1691" t="s">
        <v>8</v>
      </c>
      <c r="T1691" t="s">
        <v>8</v>
      </c>
      <c r="U1691" t="s">
        <v>9084</v>
      </c>
      <c r="V1691">
        <f>VLOOKUP(P1691,'PBT Tag Rates'!$B$5:$E$34,4,FALSE)</f>
        <v>0.95971980899999998</v>
      </c>
      <c r="W1691">
        <v>1</v>
      </c>
      <c r="X1691" s="16">
        <f>IFERROR(LOOKUP(H1691,{30,43,48,53,58,63,68,73,78,83,88,93,97},{42,47,52,57,62,67,72,77,82,87,92,99,100}),999)</f>
        <v>62</v>
      </c>
      <c r="Y1691" s="19">
        <f t="shared" si="185"/>
        <v>5.6818181818181825</v>
      </c>
      <c r="Z1691" s="19">
        <f t="shared" si="188"/>
        <v>5.7284090909090919</v>
      </c>
      <c r="AA1691" s="19">
        <f t="shared" si="189"/>
        <v>17.185227272727278</v>
      </c>
      <c r="AB1691" s="19" t="s">
        <v>8887</v>
      </c>
    </row>
    <row r="1692" spans="1:28" x14ac:dyDescent="0.35">
      <c r="A1692" t="s">
        <v>1562</v>
      </c>
      <c r="B1692" t="s">
        <v>5708</v>
      </c>
      <c r="C1692" t="s">
        <v>5709</v>
      </c>
      <c r="D1692" s="1">
        <v>44821</v>
      </c>
      <c r="E1692">
        <f t="shared" si="186"/>
        <v>18</v>
      </c>
      <c r="F1692" t="s">
        <v>1569</v>
      </c>
      <c r="G1692">
        <v>640</v>
      </c>
      <c r="H1692">
        <f t="shared" si="183"/>
        <v>64</v>
      </c>
      <c r="I1692" t="s">
        <v>9</v>
      </c>
      <c r="J1692">
        <v>1</v>
      </c>
      <c r="L1692" t="s">
        <v>6</v>
      </c>
      <c r="M1692" t="str">
        <f t="shared" si="184"/>
        <v>M</v>
      </c>
      <c r="N1692" t="s">
        <v>8</v>
      </c>
      <c r="O1692" t="s">
        <v>8</v>
      </c>
      <c r="P1692" t="s">
        <v>11</v>
      </c>
      <c r="Q1692" t="s">
        <v>8</v>
      </c>
      <c r="R1692" t="str">
        <f t="shared" si="187"/>
        <v>U</v>
      </c>
      <c r="S1692" t="s">
        <v>12</v>
      </c>
      <c r="T1692">
        <v>0.999999999999996</v>
      </c>
      <c r="U1692" t="s">
        <v>8890</v>
      </c>
      <c r="V1692" t="e">
        <f>VLOOKUP(P1692,'PBT Tag Rates'!$B$5:$E$34,4,FALSE)</f>
        <v>#N/A</v>
      </c>
      <c r="W1692">
        <v>1</v>
      </c>
      <c r="X1692" s="16">
        <f>IFERROR(LOOKUP(H1692,{30,43,48,53,58,63,68,73,78,83,88,93,97},{42,47,52,57,62,67,72,77,82,87,92,99,100}),999)</f>
        <v>67</v>
      </c>
      <c r="Y1692" s="19">
        <f t="shared" si="185"/>
        <v>5.6818181818181825</v>
      </c>
      <c r="Z1692" s="19">
        <f t="shared" si="188"/>
        <v>5.7284090909090919</v>
      </c>
      <c r="AA1692" s="19">
        <f t="shared" si="189"/>
        <v>17.185227272727278</v>
      </c>
      <c r="AB1692" s="19" t="s">
        <v>8887</v>
      </c>
    </row>
    <row r="1693" spans="1:28" x14ac:dyDescent="0.35">
      <c r="A1693" t="s">
        <v>1562</v>
      </c>
      <c r="B1693" t="s">
        <v>5710</v>
      </c>
      <c r="C1693" t="s">
        <v>5711</v>
      </c>
      <c r="D1693" s="1">
        <v>44821</v>
      </c>
      <c r="E1693">
        <f t="shared" si="186"/>
        <v>18</v>
      </c>
      <c r="F1693" t="s">
        <v>1569</v>
      </c>
      <c r="G1693">
        <v>620</v>
      </c>
      <c r="H1693">
        <f t="shared" si="183"/>
        <v>62</v>
      </c>
      <c r="I1693" t="s">
        <v>9</v>
      </c>
      <c r="J1693">
        <v>1</v>
      </c>
      <c r="L1693" t="s">
        <v>6</v>
      </c>
      <c r="M1693" t="str">
        <f t="shared" si="184"/>
        <v>M</v>
      </c>
      <c r="N1693" t="s">
        <v>8</v>
      </c>
      <c r="O1693" t="s">
        <v>8</v>
      </c>
      <c r="P1693" t="s">
        <v>11</v>
      </c>
      <c r="Q1693" t="s">
        <v>8</v>
      </c>
      <c r="R1693" t="str">
        <f t="shared" si="187"/>
        <v>U</v>
      </c>
      <c r="S1693" t="s">
        <v>12</v>
      </c>
      <c r="T1693">
        <v>1</v>
      </c>
      <c r="U1693" t="s">
        <v>8890</v>
      </c>
      <c r="V1693" t="e">
        <f>VLOOKUP(P1693,'PBT Tag Rates'!$B$5:$E$34,4,FALSE)</f>
        <v>#N/A</v>
      </c>
      <c r="W1693">
        <v>1</v>
      </c>
      <c r="X1693" s="16">
        <f>IFERROR(LOOKUP(H1693,{30,43,48,53,58,63,68,73,78,83,88,93,97},{42,47,52,57,62,67,72,77,82,87,92,99,100}),999)</f>
        <v>62</v>
      </c>
      <c r="Y1693" s="19">
        <f t="shared" si="185"/>
        <v>5.6818181818181825</v>
      </c>
      <c r="Z1693" s="19">
        <f t="shared" si="188"/>
        <v>5.7284090909090919</v>
      </c>
      <c r="AA1693" s="19">
        <f t="shared" si="189"/>
        <v>17.185227272727278</v>
      </c>
      <c r="AB1693" s="19" t="s">
        <v>8887</v>
      </c>
    </row>
    <row r="1694" spans="1:28" x14ac:dyDescent="0.35">
      <c r="A1694" t="s">
        <v>1562</v>
      </c>
      <c r="B1694" t="s">
        <v>5712</v>
      </c>
      <c r="C1694" t="s">
        <v>5713</v>
      </c>
      <c r="D1694" s="1">
        <v>44821</v>
      </c>
      <c r="E1694">
        <f t="shared" si="186"/>
        <v>18</v>
      </c>
      <c r="F1694" t="s">
        <v>6</v>
      </c>
      <c r="G1694">
        <v>880</v>
      </c>
      <c r="H1694">
        <f t="shared" si="183"/>
        <v>88</v>
      </c>
      <c r="I1694" t="s">
        <v>9</v>
      </c>
      <c r="J1694" t="s">
        <v>8</v>
      </c>
      <c r="L1694" t="s">
        <v>6</v>
      </c>
      <c r="M1694" t="str">
        <f t="shared" si="184"/>
        <v>M</v>
      </c>
      <c r="N1694" t="s">
        <v>78</v>
      </c>
      <c r="O1694" t="s">
        <v>5714</v>
      </c>
      <c r="P1694" t="s">
        <v>10</v>
      </c>
      <c r="Q1694">
        <v>5</v>
      </c>
      <c r="R1694">
        <f t="shared" si="187"/>
        <v>2017</v>
      </c>
      <c r="S1694" t="s">
        <v>8</v>
      </c>
      <c r="T1694" t="s">
        <v>8</v>
      </c>
      <c r="U1694" t="s">
        <v>8875</v>
      </c>
      <c r="V1694">
        <f>VLOOKUP(P1694,'PBT Tag Rates'!$B$5:$E$34,4,FALSE)</f>
        <v>0.76170174199999996</v>
      </c>
      <c r="W1694">
        <v>1</v>
      </c>
      <c r="X1694" s="16">
        <f>IFERROR(LOOKUP(H1694,{30,43,48,53,58,63,68,73,78,83,88,93,97},{42,47,52,57,62,67,72,77,82,87,92,99,100}),999)</f>
        <v>92</v>
      </c>
      <c r="Y1694" s="19">
        <f t="shared" si="185"/>
        <v>5.6818181818181825</v>
      </c>
      <c r="Z1694" s="19">
        <f t="shared" si="188"/>
        <v>5.7284090909090919</v>
      </c>
      <c r="AA1694" s="19">
        <f t="shared" si="189"/>
        <v>17.185227272727278</v>
      </c>
      <c r="AB1694" s="19" t="s">
        <v>8886</v>
      </c>
    </row>
    <row r="1695" spans="1:28" x14ac:dyDescent="0.35">
      <c r="A1695" t="s">
        <v>1562</v>
      </c>
      <c r="B1695" t="s">
        <v>5715</v>
      </c>
      <c r="C1695" t="s">
        <v>5716</v>
      </c>
      <c r="D1695" s="1">
        <v>44821</v>
      </c>
      <c r="E1695">
        <f t="shared" si="186"/>
        <v>18</v>
      </c>
      <c r="F1695" t="s">
        <v>16</v>
      </c>
      <c r="G1695">
        <v>790</v>
      </c>
      <c r="H1695">
        <f t="shared" si="183"/>
        <v>79</v>
      </c>
      <c r="I1695" t="s">
        <v>7</v>
      </c>
      <c r="J1695" t="s">
        <v>8</v>
      </c>
      <c r="L1695" t="s">
        <v>16</v>
      </c>
      <c r="M1695" t="str">
        <f t="shared" si="184"/>
        <v>F</v>
      </c>
      <c r="N1695" t="s">
        <v>1664</v>
      </c>
      <c r="O1695" t="s">
        <v>1665</v>
      </c>
      <c r="P1695" t="s">
        <v>15</v>
      </c>
      <c r="Q1695">
        <v>4</v>
      </c>
      <c r="R1695">
        <f t="shared" si="187"/>
        <v>2018</v>
      </c>
      <c r="S1695" t="s">
        <v>8</v>
      </c>
      <c r="T1695" t="s">
        <v>8</v>
      </c>
      <c r="U1695" t="s">
        <v>8858</v>
      </c>
      <c r="V1695">
        <f>VLOOKUP(P1695,'PBT Tag Rates'!$B$5:$E$34,4,FALSE)</f>
        <v>0.96828396500000002</v>
      </c>
      <c r="W1695">
        <v>1</v>
      </c>
      <c r="X1695" s="16">
        <f>IFERROR(LOOKUP(H1695,{30,43,48,53,58,63,68,73,78,83,88,93,97},{42,47,52,57,62,67,72,77,82,87,92,99,100}),999)</f>
        <v>82</v>
      </c>
      <c r="Y1695" s="19">
        <f t="shared" si="185"/>
        <v>5.6818181818181825</v>
      </c>
      <c r="Z1695" s="19">
        <f t="shared" si="188"/>
        <v>5.7284090909090919</v>
      </c>
      <c r="AA1695" s="19">
        <f t="shared" si="189"/>
        <v>17.185227272727278</v>
      </c>
      <c r="AB1695" s="19" t="s">
        <v>8887</v>
      </c>
    </row>
    <row r="1696" spans="1:28" x14ac:dyDescent="0.35">
      <c r="A1696" t="s">
        <v>1562</v>
      </c>
      <c r="B1696" t="s">
        <v>5717</v>
      </c>
      <c r="C1696" t="s">
        <v>5718</v>
      </c>
      <c r="D1696" s="1">
        <v>44821</v>
      </c>
      <c r="E1696">
        <f t="shared" si="186"/>
        <v>18</v>
      </c>
      <c r="F1696" t="s">
        <v>1569</v>
      </c>
      <c r="G1696">
        <v>660</v>
      </c>
      <c r="H1696">
        <f t="shared" si="183"/>
        <v>66</v>
      </c>
      <c r="I1696" t="s">
        <v>9</v>
      </c>
      <c r="J1696" t="s">
        <v>8</v>
      </c>
      <c r="L1696" t="s">
        <v>6</v>
      </c>
      <c r="M1696" t="str">
        <f t="shared" si="184"/>
        <v>M</v>
      </c>
      <c r="N1696" t="s">
        <v>3277</v>
      </c>
      <c r="O1696" t="s">
        <v>3278</v>
      </c>
      <c r="P1696" t="s">
        <v>702</v>
      </c>
      <c r="Q1696">
        <v>3</v>
      </c>
      <c r="R1696">
        <f t="shared" si="187"/>
        <v>2019</v>
      </c>
      <c r="S1696" t="s">
        <v>8</v>
      </c>
      <c r="T1696" t="s">
        <v>8</v>
      </c>
      <c r="U1696" t="s">
        <v>8975</v>
      </c>
      <c r="V1696">
        <f>VLOOKUP(P1696,'PBT Tag Rates'!$B$5:$E$34,4,FALSE)</f>
        <v>0.99705232300000002</v>
      </c>
      <c r="W1696">
        <v>1</v>
      </c>
      <c r="X1696" s="16">
        <f>IFERROR(LOOKUP(H1696,{30,43,48,53,58,63,68,73,78,83,88,93,97},{42,47,52,57,62,67,72,77,82,87,92,99,100}),999)</f>
        <v>67</v>
      </c>
      <c r="Y1696" s="19">
        <f t="shared" si="185"/>
        <v>5.6818181818181825</v>
      </c>
      <c r="Z1696" s="19">
        <f t="shared" si="188"/>
        <v>5.7284090909090919</v>
      </c>
      <c r="AA1696" s="19">
        <f t="shared" si="189"/>
        <v>17.185227272727278</v>
      </c>
      <c r="AB1696" s="19" t="s">
        <v>8887</v>
      </c>
    </row>
    <row r="1697" spans="1:28" x14ac:dyDescent="0.35">
      <c r="A1697" t="s">
        <v>1562</v>
      </c>
      <c r="B1697" t="s">
        <v>5719</v>
      </c>
      <c r="C1697" t="s">
        <v>5720</v>
      </c>
      <c r="D1697" s="1">
        <v>44822</v>
      </c>
      <c r="E1697">
        <f t="shared" si="186"/>
        <v>18</v>
      </c>
      <c r="F1697" t="s">
        <v>1569</v>
      </c>
      <c r="G1697">
        <v>680</v>
      </c>
      <c r="H1697">
        <f t="shared" si="183"/>
        <v>68</v>
      </c>
      <c r="I1697" t="s">
        <v>7</v>
      </c>
      <c r="J1697" t="s">
        <v>8</v>
      </c>
      <c r="L1697" t="s">
        <v>6</v>
      </c>
      <c r="M1697" t="str">
        <f t="shared" si="184"/>
        <v>M</v>
      </c>
      <c r="N1697" t="s">
        <v>1188</v>
      </c>
      <c r="O1697" t="s">
        <v>1228</v>
      </c>
      <c r="P1697" t="s">
        <v>557</v>
      </c>
      <c r="Q1697">
        <v>3</v>
      </c>
      <c r="R1697">
        <f t="shared" si="187"/>
        <v>2019</v>
      </c>
      <c r="S1697" t="s">
        <v>8</v>
      </c>
      <c r="T1697" t="s">
        <v>8</v>
      </c>
      <c r="U1697" t="s">
        <v>9090</v>
      </c>
      <c r="V1697">
        <f>VLOOKUP(P1697,'PBT Tag Rates'!$B$5:$E$34,4,FALSE)</f>
        <v>0.95971980899999998</v>
      </c>
      <c r="W1697">
        <v>1</v>
      </c>
      <c r="X1697" s="16">
        <f>IFERROR(LOOKUP(H1697,{30,43,48,53,58,63,68,73,78,83,88,93,97},{42,47,52,57,62,67,72,77,82,87,92,99,100}),999)</f>
        <v>72</v>
      </c>
      <c r="Y1697" s="19">
        <f t="shared" si="185"/>
        <v>5.6818181818181825</v>
      </c>
      <c r="Z1697" s="19">
        <f t="shared" si="188"/>
        <v>5.7284090909090919</v>
      </c>
      <c r="AA1697" s="19">
        <f t="shared" si="189"/>
        <v>17.185227272727278</v>
      </c>
      <c r="AB1697" s="19" t="s">
        <v>8887</v>
      </c>
    </row>
    <row r="1698" spans="1:28" x14ac:dyDescent="0.35">
      <c r="A1698" t="s">
        <v>1562</v>
      </c>
      <c r="B1698" t="s">
        <v>5721</v>
      </c>
      <c r="C1698" t="s">
        <v>5722</v>
      </c>
      <c r="D1698" s="1">
        <v>44822</v>
      </c>
      <c r="E1698">
        <f t="shared" si="186"/>
        <v>18</v>
      </c>
      <c r="F1698" t="s">
        <v>16</v>
      </c>
      <c r="G1698">
        <v>650</v>
      </c>
      <c r="H1698">
        <f t="shared" si="183"/>
        <v>65</v>
      </c>
      <c r="I1698" t="s">
        <v>7</v>
      </c>
      <c r="J1698" t="s">
        <v>8</v>
      </c>
      <c r="L1698" t="s">
        <v>16</v>
      </c>
      <c r="M1698" t="str">
        <f t="shared" si="184"/>
        <v>F</v>
      </c>
      <c r="N1698" t="s">
        <v>5723</v>
      </c>
      <c r="O1698" t="s">
        <v>5724</v>
      </c>
      <c r="P1698" t="s">
        <v>557</v>
      </c>
      <c r="Q1698">
        <v>3</v>
      </c>
      <c r="R1698">
        <f t="shared" si="187"/>
        <v>2019</v>
      </c>
      <c r="S1698" t="s">
        <v>8</v>
      </c>
      <c r="T1698" t="s">
        <v>8</v>
      </c>
      <c r="U1698" t="s">
        <v>9006</v>
      </c>
      <c r="V1698">
        <f>VLOOKUP(P1698,'PBT Tag Rates'!$B$5:$E$34,4,FALSE)</f>
        <v>0.95971980899999998</v>
      </c>
      <c r="W1698">
        <v>1</v>
      </c>
      <c r="X1698" s="16">
        <f>IFERROR(LOOKUP(H1698,{30,43,48,53,58,63,68,73,78,83,88,93,97},{42,47,52,57,62,67,72,77,82,87,92,99,100}),999)</f>
        <v>67</v>
      </c>
      <c r="Y1698" s="19">
        <f t="shared" si="185"/>
        <v>5.6818181818181825</v>
      </c>
      <c r="Z1698" s="19">
        <f t="shared" si="188"/>
        <v>5.7284090909090919</v>
      </c>
      <c r="AA1698" s="19">
        <f t="shared" si="189"/>
        <v>17.185227272727278</v>
      </c>
      <c r="AB1698" s="19" t="s">
        <v>8886</v>
      </c>
    </row>
    <row r="1699" spans="1:28" x14ac:dyDescent="0.35">
      <c r="A1699" t="s">
        <v>1562</v>
      </c>
      <c r="B1699" t="s">
        <v>5725</v>
      </c>
      <c r="C1699" t="s">
        <v>5726</v>
      </c>
      <c r="D1699" s="1">
        <v>44822</v>
      </c>
      <c r="E1699">
        <f t="shared" si="186"/>
        <v>18</v>
      </c>
      <c r="F1699" t="s">
        <v>1569</v>
      </c>
      <c r="G1699">
        <v>660</v>
      </c>
      <c r="H1699">
        <f t="shared" si="183"/>
        <v>66</v>
      </c>
      <c r="I1699" t="s">
        <v>7</v>
      </c>
      <c r="J1699" t="s">
        <v>8</v>
      </c>
      <c r="L1699" t="s">
        <v>6</v>
      </c>
      <c r="M1699" t="str">
        <f t="shared" si="184"/>
        <v>M</v>
      </c>
      <c r="N1699" t="s">
        <v>8</v>
      </c>
      <c r="O1699" t="s">
        <v>8</v>
      </c>
      <c r="P1699" t="s">
        <v>11</v>
      </c>
      <c r="Q1699" t="s">
        <v>8</v>
      </c>
      <c r="R1699" t="str">
        <f t="shared" si="187"/>
        <v>U</v>
      </c>
      <c r="S1699" t="s">
        <v>12</v>
      </c>
      <c r="T1699">
        <v>0.999999999999994</v>
      </c>
      <c r="U1699" t="s">
        <v>11</v>
      </c>
      <c r="V1699" t="e">
        <f>VLOOKUP(P1699,'PBT Tag Rates'!$B$5:$E$34,4,FALSE)</f>
        <v>#N/A</v>
      </c>
      <c r="W1699">
        <v>1</v>
      </c>
      <c r="X1699" s="16">
        <f>IFERROR(LOOKUP(H1699,{30,43,48,53,58,63,68,73,78,83,88,93,97},{42,47,52,57,62,67,72,77,82,87,92,99,100}),999)</f>
        <v>67</v>
      </c>
      <c r="Y1699" s="19">
        <f t="shared" si="185"/>
        <v>5.6818181818181825</v>
      </c>
      <c r="Z1699" s="19">
        <f t="shared" si="188"/>
        <v>5.7284090909090919</v>
      </c>
      <c r="AA1699" s="19">
        <f t="shared" si="189"/>
        <v>17.185227272727278</v>
      </c>
      <c r="AB1699" s="19" t="s">
        <v>8887</v>
      </c>
    </row>
    <row r="1700" spans="1:28" x14ac:dyDescent="0.35">
      <c r="A1700" t="s">
        <v>1562</v>
      </c>
      <c r="B1700" t="s">
        <v>5727</v>
      </c>
      <c r="C1700" t="s">
        <v>5728</v>
      </c>
      <c r="D1700" s="1">
        <v>44822</v>
      </c>
      <c r="E1700">
        <f t="shared" si="186"/>
        <v>18</v>
      </c>
      <c r="F1700" t="s">
        <v>16</v>
      </c>
      <c r="G1700">
        <v>640</v>
      </c>
      <c r="H1700">
        <f t="shared" si="183"/>
        <v>64</v>
      </c>
      <c r="I1700" t="s">
        <v>9</v>
      </c>
      <c r="J1700">
        <v>1</v>
      </c>
      <c r="L1700" t="s">
        <v>16</v>
      </c>
      <c r="M1700" t="str">
        <f t="shared" si="184"/>
        <v>F</v>
      </c>
      <c r="N1700" t="s">
        <v>773</v>
      </c>
      <c r="O1700" t="s">
        <v>774</v>
      </c>
      <c r="P1700" t="s">
        <v>557</v>
      </c>
      <c r="Q1700">
        <v>3</v>
      </c>
      <c r="R1700">
        <f t="shared" si="187"/>
        <v>2019</v>
      </c>
      <c r="S1700" t="s">
        <v>8</v>
      </c>
      <c r="T1700" t="s">
        <v>8</v>
      </c>
      <c r="U1700" t="s">
        <v>9086</v>
      </c>
      <c r="V1700">
        <f>VLOOKUP(P1700,'PBT Tag Rates'!$B$5:$E$34,4,FALSE)</f>
        <v>0.95971980899999998</v>
      </c>
      <c r="W1700">
        <v>1</v>
      </c>
      <c r="X1700" s="16">
        <f>IFERROR(LOOKUP(H1700,{30,43,48,53,58,63,68,73,78,83,88,93,97},{42,47,52,57,62,67,72,77,82,87,92,99,100}),999)</f>
        <v>67</v>
      </c>
      <c r="Y1700" s="19">
        <f t="shared" si="185"/>
        <v>5.6818181818181825</v>
      </c>
      <c r="Z1700" s="19">
        <f t="shared" si="188"/>
        <v>5.7284090909090919</v>
      </c>
      <c r="AA1700" s="19">
        <f t="shared" si="189"/>
        <v>17.185227272727278</v>
      </c>
      <c r="AB1700" s="19" t="s">
        <v>8887</v>
      </c>
    </row>
    <row r="1701" spans="1:28" x14ac:dyDescent="0.35">
      <c r="A1701" t="s">
        <v>1562</v>
      </c>
      <c r="B1701" t="s">
        <v>5729</v>
      </c>
      <c r="C1701" t="s">
        <v>5730</v>
      </c>
      <c r="D1701" s="1">
        <v>44822</v>
      </c>
      <c r="E1701">
        <f t="shared" si="186"/>
        <v>18</v>
      </c>
      <c r="F1701" t="s">
        <v>1569</v>
      </c>
      <c r="G1701">
        <v>680</v>
      </c>
      <c r="H1701">
        <f t="shared" si="183"/>
        <v>68</v>
      </c>
      <c r="I1701" t="s">
        <v>9</v>
      </c>
      <c r="J1701">
        <v>1</v>
      </c>
      <c r="L1701" t="s">
        <v>6</v>
      </c>
      <c r="M1701" t="str">
        <f t="shared" si="184"/>
        <v>M</v>
      </c>
      <c r="N1701" t="s">
        <v>121</v>
      </c>
      <c r="O1701" t="s">
        <v>1278</v>
      </c>
      <c r="P1701" t="s">
        <v>19</v>
      </c>
      <c r="Q1701">
        <v>4</v>
      </c>
      <c r="R1701">
        <f t="shared" si="187"/>
        <v>2018</v>
      </c>
      <c r="S1701" t="s">
        <v>8</v>
      </c>
      <c r="T1701" t="s">
        <v>8</v>
      </c>
      <c r="U1701" t="s">
        <v>9007</v>
      </c>
      <c r="V1701">
        <f>VLOOKUP(P1701,'PBT Tag Rates'!$B$5:$E$34,4,FALSE)</f>
        <v>0.80551598400000002</v>
      </c>
      <c r="W1701">
        <v>1</v>
      </c>
      <c r="X1701" s="16">
        <f>IFERROR(LOOKUP(H1701,{30,43,48,53,58,63,68,73,78,83,88,93,97},{42,47,52,57,62,67,72,77,82,87,92,99,100}),999)</f>
        <v>72</v>
      </c>
      <c r="Y1701" s="19">
        <f t="shared" si="185"/>
        <v>5.6818181818181825</v>
      </c>
      <c r="Z1701" s="19">
        <f t="shared" si="188"/>
        <v>5.7284090909090919</v>
      </c>
      <c r="AA1701" s="19">
        <f t="shared" si="189"/>
        <v>17.185227272727278</v>
      </c>
      <c r="AB1701" s="19" t="s">
        <v>8886</v>
      </c>
    </row>
    <row r="1702" spans="1:28" x14ac:dyDescent="0.35">
      <c r="A1702" t="s">
        <v>1562</v>
      </c>
      <c r="B1702" t="s">
        <v>5731</v>
      </c>
      <c r="C1702" t="s">
        <v>5732</v>
      </c>
      <c r="D1702" s="1">
        <v>44822</v>
      </c>
      <c r="E1702">
        <f t="shared" si="186"/>
        <v>18</v>
      </c>
      <c r="F1702" t="s">
        <v>6</v>
      </c>
      <c r="G1702">
        <v>710</v>
      </c>
      <c r="H1702">
        <f t="shared" si="183"/>
        <v>71</v>
      </c>
      <c r="I1702" t="s">
        <v>9</v>
      </c>
      <c r="J1702" t="s">
        <v>8</v>
      </c>
      <c r="K1702" t="s">
        <v>143</v>
      </c>
      <c r="L1702" t="s">
        <v>1569</v>
      </c>
      <c r="M1702" t="str">
        <f t="shared" si="184"/>
        <v>M</v>
      </c>
      <c r="N1702" t="s">
        <v>4306</v>
      </c>
      <c r="O1702" t="s">
        <v>4306</v>
      </c>
      <c r="P1702" t="s">
        <v>8891</v>
      </c>
      <c r="Q1702" t="s">
        <v>8</v>
      </c>
      <c r="R1702" t="str">
        <f t="shared" si="187"/>
        <v>U</v>
      </c>
      <c r="S1702" t="s">
        <v>8</v>
      </c>
      <c r="T1702" t="s">
        <v>8</v>
      </c>
      <c r="U1702" t="s">
        <v>4306</v>
      </c>
      <c r="V1702" t="e">
        <f>VLOOKUP(P1702,'PBT Tag Rates'!$B$5:$E$34,4,FALSE)</f>
        <v>#N/A</v>
      </c>
      <c r="W1702">
        <v>1</v>
      </c>
      <c r="X1702" s="16">
        <f>IFERROR(LOOKUP(H1702,{30,43,48,53,58,63,68,73,78,83,88,93,97},{42,47,52,57,62,67,72,77,82,87,92,99,100}),999)</f>
        <v>72</v>
      </c>
      <c r="Y1702" s="19">
        <f t="shared" si="185"/>
        <v>5.6818181818181825</v>
      </c>
      <c r="Z1702" s="19">
        <f t="shared" si="188"/>
        <v>5.7284090909090919</v>
      </c>
      <c r="AA1702" s="19">
        <f t="shared" si="189"/>
        <v>17.185227272727278</v>
      </c>
      <c r="AB1702" s="19" t="s">
        <v>8887</v>
      </c>
    </row>
    <row r="1703" spans="1:28" x14ac:dyDescent="0.35">
      <c r="A1703" t="s">
        <v>1562</v>
      </c>
      <c r="B1703" t="s">
        <v>5733</v>
      </c>
      <c r="C1703" t="s">
        <v>5734</v>
      </c>
      <c r="D1703" s="1">
        <v>44822</v>
      </c>
      <c r="E1703">
        <f t="shared" si="186"/>
        <v>18</v>
      </c>
      <c r="F1703" t="s">
        <v>6</v>
      </c>
      <c r="G1703">
        <v>720</v>
      </c>
      <c r="H1703">
        <f t="shared" si="183"/>
        <v>72</v>
      </c>
      <c r="I1703" t="s">
        <v>7</v>
      </c>
      <c r="J1703" t="s">
        <v>8</v>
      </c>
      <c r="L1703" t="s">
        <v>6</v>
      </c>
      <c r="M1703" t="str">
        <f t="shared" si="184"/>
        <v>M</v>
      </c>
      <c r="N1703" t="s">
        <v>8</v>
      </c>
      <c r="O1703" t="s">
        <v>8</v>
      </c>
      <c r="P1703" t="s">
        <v>11</v>
      </c>
      <c r="Q1703" t="s">
        <v>8</v>
      </c>
      <c r="R1703" t="str">
        <f t="shared" si="187"/>
        <v>U</v>
      </c>
      <c r="S1703" t="s">
        <v>12</v>
      </c>
      <c r="T1703">
        <v>1</v>
      </c>
      <c r="U1703" t="s">
        <v>11</v>
      </c>
      <c r="V1703" t="e">
        <f>VLOOKUP(P1703,'PBT Tag Rates'!$B$5:$E$34,4,FALSE)</f>
        <v>#N/A</v>
      </c>
      <c r="W1703">
        <v>1</v>
      </c>
      <c r="X1703" s="16">
        <f>IFERROR(LOOKUP(H1703,{30,43,48,53,58,63,68,73,78,83,88,93,97},{42,47,52,57,62,67,72,77,82,87,92,99,100}),999)</f>
        <v>72</v>
      </c>
      <c r="Y1703" s="19">
        <f t="shared" si="185"/>
        <v>5.6818181818181825</v>
      </c>
      <c r="Z1703" s="19">
        <f t="shared" si="188"/>
        <v>5.7284090909090919</v>
      </c>
      <c r="AA1703" s="19">
        <f t="shared" si="189"/>
        <v>17.185227272727278</v>
      </c>
      <c r="AB1703" s="19" t="s">
        <v>8887</v>
      </c>
    </row>
    <row r="1704" spans="1:28" x14ac:dyDescent="0.35">
      <c r="A1704" t="s">
        <v>1562</v>
      </c>
      <c r="B1704" t="s">
        <v>5735</v>
      </c>
      <c r="C1704" t="s">
        <v>5736</v>
      </c>
      <c r="D1704" s="1">
        <v>44822</v>
      </c>
      <c r="E1704">
        <f t="shared" si="186"/>
        <v>18</v>
      </c>
      <c r="F1704" t="s">
        <v>1569</v>
      </c>
      <c r="G1704">
        <v>650</v>
      </c>
      <c r="H1704">
        <f t="shared" si="183"/>
        <v>65</v>
      </c>
      <c r="I1704" t="s">
        <v>7</v>
      </c>
      <c r="J1704" t="s">
        <v>8</v>
      </c>
      <c r="L1704" t="s">
        <v>6</v>
      </c>
      <c r="M1704" t="str">
        <f t="shared" si="184"/>
        <v>M</v>
      </c>
      <c r="N1704" t="s">
        <v>4774</v>
      </c>
      <c r="O1704" t="s">
        <v>5737</v>
      </c>
      <c r="P1704" t="s">
        <v>557</v>
      </c>
      <c r="Q1704">
        <v>3</v>
      </c>
      <c r="R1704">
        <f t="shared" si="187"/>
        <v>2019</v>
      </c>
      <c r="S1704" t="s">
        <v>8</v>
      </c>
      <c r="T1704" t="s">
        <v>8</v>
      </c>
      <c r="U1704" t="s">
        <v>9090</v>
      </c>
      <c r="V1704">
        <f>VLOOKUP(P1704,'PBT Tag Rates'!$B$5:$E$34,4,FALSE)</f>
        <v>0.95971980899999998</v>
      </c>
      <c r="W1704">
        <v>1</v>
      </c>
      <c r="X1704" s="16">
        <f>IFERROR(LOOKUP(H1704,{30,43,48,53,58,63,68,73,78,83,88,93,97},{42,47,52,57,62,67,72,77,82,87,92,99,100}),999)</f>
        <v>67</v>
      </c>
      <c r="Y1704" s="19">
        <f t="shared" si="185"/>
        <v>5.6818181818181825</v>
      </c>
      <c r="Z1704" s="19">
        <f t="shared" si="188"/>
        <v>5.7284090909090919</v>
      </c>
      <c r="AA1704" s="19">
        <f t="shared" si="189"/>
        <v>17.185227272727278</v>
      </c>
      <c r="AB1704" s="19" t="s">
        <v>8887</v>
      </c>
    </row>
    <row r="1705" spans="1:28" x14ac:dyDescent="0.35">
      <c r="A1705" t="s">
        <v>1562</v>
      </c>
      <c r="B1705" t="s">
        <v>5738</v>
      </c>
      <c r="C1705" t="s">
        <v>5739</v>
      </c>
      <c r="D1705" s="1">
        <v>44822</v>
      </c>
      <c r="E1705">
        <f t="shared" si="186"/>
        <v>18</v>
      </c>
      <c r="F1705" t="s">
        <v>1569</v>
      </c>
      <c r="G1705">
        <v>670</v>
      </c>
      <c r="H1705">
        <f t="shared" si="183"/>
        <v>67</v>
      </c>
      <c r="I1705" t="s">
        <v>7</v>
      </c>
      <c r="J1705" t="s">
        <v>8</v>
      </c>
      <c r="L1705" t="s">
        <v>6</v>
      </c>
      <c r="M1705" t="str">
        <f t="shared" si="184"/>
        <v>M</v>
      </c>
      <c r="N1705" t="s">
        <v>3588</v>
      </c>
      <c r="O1705" t="s">
        <v>3589</v>
      </c>
      <c r="P1705" t="s">
        <v>557</v>
      </c>
      <c r="Q1705">
        <v>3</v>
      </c>
      <c r="R1705">
        <f t="shared" si="187"/>
        <v>2019</v>
      </c>
      <c r="S1705" t="s">
        <v>8</v>
      </c>
      <c r="T1705" t="s">
        <v>8</v>
      </c>
      <c r="U1705" t="s">
        <v>9090</v>
      </c>
      <c r="V1705">
        <f>VLOOKUP(P1705,'PBT Tag Rates'!$B$5:$E$34,4,FALSE)</f>
        <v>0.95971980899999998</v>
      </c>
      <c r="W1705">
        <v>1</v>
      </c>
      <c r="X1705" s="16">
        <f>IFERROR(LOOKUP(H1705,{30,43,48,53,58,63,68,73,78,83,88,93,97},{42,47,52,57,62,67,72,77,82,87,92,99,100}),999)</f>
        <v>67</v>
      </c>
      <c r="Y1705" s="19">
        <f t="shared" si="185"/>
        <v>5.6818181818181825</v>
      </c>
      <c r="Z1705" s="19">
        <f t="shared" si="188"/>
        <v>5.7284090909090919</v>
      </c>
      <c r="AA1705" s="19">
        <f t="shared" si="189"/>
        <v>17.185227272727278</v>
      </c>
      <c r="AB1705" s="19" t="s">
        <v>8887</v>
      </c>
    </row>
    <row r="1706" spans="1:28" x14ac:dyDescent="0.35">
      <c r="A1706" t="s">
        <v>1562</v>
      </c>
      <c r="B1706" t="s">
        <v>5740</v>
      </c>
      <c r="C1706" t="s">
        <v>5741</v>
      </c>
      <c r="D1706" s="1">
        <v>44822</v>
      </c>
      <c r="E1706">
        <f t="shared" si="186"/>
        <v>18</v>
      </c>
      <c r="F1706" t="s">
        <v>6</v>
      </c>
      <c r="G1706">
        <v>710</v>
      </c>
      <c r="H1706">
        <f t="shared" si="183"/>
        <v>71</v>
      </c>
      <c r="I1706" t="s">
        <v>7</v>
      </c>
      <c r="J1706" t="s">
        <v>8</v>
      </c>
      <c r="L1706" t="s">
        <v>6</v>
      </c>
      <c r="M1706" t="str">
        <f t="shared" si="184"/>
        <v>M</v>
      </c>
      <c r="N1706" t="s">
        <v>746</v>
      </c>
      <c r="O1706" t="s">
        <v>827</v>
      </c>
      <c r="P1706" t="s">
        <v>557</v>
      </c>
      <c r="Q1706">
        <v>3</v>
      </c>
      <c r="R1706">
        <f t="shared" si="187"/>
        <v>2019</v>
      </c>
      <c r="S1706" t="s">
        <v>8</v>
      </c>
      <c r="T1706" t="s">
        <v>8</v>
      </c>
      <c r="U1706" t="s">
        <v>9090</v>
      </c>
      <c r="V1706">
        <f>VLOOKUP(P1706,'PBT Tag Rates'!$B$5:$E$34,4,FALSE)</f>
        <v>0.95971980899999998</v>
      </c>
      <c r="W1706">
        <v>1</v>
      </c>
      <c r="X1706" s="16">
        <f>IFERROR(LOOKUP(H1706,{30,43,48,53,58,63,68,73,78,83,88,93,97},{42,47,52,57,62,67,72,77,82,87,92,99,100}),999)</f>
        <v>72</v>
      </c>
      <c r="Y1706" s="19">
        <f t="shared" si="185"/>
        <v>5.6818181818181825</v>
      </c>
      <c r="Z1706" s="19">
        <f t="shared" si="188"/>
        <v>5.7284090909090919</v>
      </c>
      <c r="AA1706" s="19">
        <f t="shared" si="189"/>
        <v>17.185227272727278</v>
      </c>
      <c r="AB1706" s="19" t="s">
        <v>8887</v>
      </c>
    </row>
    <row r="1707" spans="1:28" x14ac:dyDescent="0.35">
      <c r="A1707" t="s">
        <v>1562</v>
      </c>
      <c r="B1707" t="s">
        <v>5742</v>
      </c>
      <c r="C1707" t="s">
        <v>5743</v>
      </c>
      <c r="D1707" s="1">
        <v>44822</v>
      </c>
      <c r="E1707">
        <f t="shared" si="186"/>
        <v>18</v>
      </c>
      <c r="F1707" t="s">
        <v>1569</v>
      </c>
      <c r="G1707">
        <v>590</v>
      </c>
      <c r="H1707">
        <f t="shared" si="183"/>
        <v>59</v>
      </c>
      <c r="I1707" t="s">
        <v>9</v>
      </c>
      <c r="J1707">
        <v>1</v>
      </c>
      <c r="L1707" t="s">
        <v>6</v>
      </c>
      <c r="M1707" t="str">
        <f t="shared" si="184"/>
        <v>M</v>
      </c>
      <c r="N1707" t="s">
        <v>1544</v>
      </c>
      <c r="O1707" t="s">
        <v>1545</v>
      </c>
      <c r="P1707" t="s">
        <v>557</v>
      </c>
      <c r="Q1707">
        <v>3</v>
      </c>
      <c r="R1707">
        <f t="shared" si="187"/>
        <v>2019</v>
      </c>
      <c r="S1707" t="s">
        <v>8</v>
      </c>
      <c r="T1707" t="s">
        <v>8</v>
      </c>
      <c r="U1707" t="s">
        <v>9089</v>
      </c>
      <c r="V1707">
        <f>VLOOKUP(P1707,'PBT Tag Rates'!$B$5:$E$34,4,FALSE)</f>
        <v>0.95971980899999998</v>
      </c>
      <c r="W1707">
        <v>1</v>
      </c>
      <c r="X1707" s="16">
        <f>IFERROR(LOOKUP(H1707,{30,43,48,53,58,63,68,73,78,83,88,93,97},{42,47,52,57,62,67,72,77,82,87,92,99,100}),999)</f>
        <v>62</v>
      </c>
      <c r="Y1707" s="19">
        <f t="shared" si="185"/>
        <v>5.6818181818181825</v>
      </c>
      <c r="Z1707" s="19">
        <f t="shared" si="188"/>
        <v>5.7284090909090919</v>
      </c>
      <c r="AA1707" s="19">
        <f t="shared" si="189"/>
        <v>17.185227272727278</v>
      </c>
      <c r="AB1707" s="19" t="s">
        <v>8887</v>
      </c>
    </row>
    <row r="1708" spans="1:28" x14ac:dyDescent="0.35">
      <c r="A1708" t="s">
        <v>1562</v>
      </c>
      <c r="B1708" t="s">
        <v>5744</v>
      </c>
      <c r="C1708" t="s">
        <v>5745</v>
      </c>
      <c r="D1708" s="1">
        <v>44822</v>
      </c>
      <c r="E1708">
        <f t="shared" si="186"/>
        <v>18</v>
      </c>
      <c r="F1708" t="s">
        <v>1569</v>
      </c>
      <c r="G1708">
        <v>700</v>
      </c>
      <c r="H1708">
        <f t="shared" si="183"/>
        <v>70</v>
      </c>
      <c r="I1708" t="s">
        <v>7</v>
      </c>
      <c r="J1708" t="s">
        <v>8</v>
      </c>
      <c r="L1708" t="s">
        <v>6</v>
      </c>
      <c r="M1708" t="str">
        <f t="shared" si="184"/>
        <v>M</v>
      </c>
      <c r="N1708" t="s">
        <v>8</v>
      </c>
      <c r="O1708" t="s">
        <v>8</v>
      </c>
      <c r="P1708" t="s">
        <v>11</v>
      </c>
      <c r="Q1708" t="s">
        <v>8</v>
      </c>
      <c r="R1708" t="str">
        <f t="shared" si="187"/>
        <v>U</v>
      </c>
      <c r="S1708" t="s">
        <v>12</v>
      </c>
      <c r="T1708">
        <v>1</v>
      </c>
      <c r="U1708" t="s">
        <v>11</v>
      </c>
      <c r="V1708" t="e">
        <f>VLOOKUP(P1708,'PBT Tag Rates'!$B$5:$E$34,4,FALSE)</f>
        <v>#N/A</v>
      </c>
      <c r="W1708">
        <v>1</v>
      </c>
      <c r="X1708" s="16">
        <f>IFERROR(LOOKUP(H1708,{30,43,48,53,58,63,68,73,78,83,88,93,97},{42,47,52,57,62,67,72,77,82,87,92,99,100}),999)</f>
        <v>72</v>
      </c>
      <c r="Y1708" s="19">
        <f t="shared" si="185"/>
        <v>5.6818181818181825</v>
      </c>
      <c r="Z1708" s="19">
        <f t="shared" si="188"/>
        <v>5.7284090909090919</v>
      </c>
      <c r="AA1708" s="19">
        <f t="shared" si="189"/>
        <v>17.185227272727278</v>
      </c>
      <c r="AB1708" s="19" t="s">
        <v>8887</v>
      </c>
    </row>
    <row r="1709" spans="1:28" x14ac:dyDescent="0.35">
      <c r="A1709" t="s">
        <v>1562</v>
      </c>
      <c r="B1709" t="s">
        <v>5746</v>
      </c>
      <c r="C1709" t="s">
        <v>5747</v>
      </c>
      <c r="D1709" s="1">
        <v>44822</v>
      </c>
      <c r="E1709">
        <f t="shared" si="186"/>
        <v>18</v>
      </c>
      <c r="F1709" t="s">
        <v>6</v>
      </c>
      <c r="G1709">
        <v>720</v>
      </c>
      <c r="H1709">
        <f t="shared" si="183"/>
        <v>72</v>
      </c>
      <c r="I1709" t="s">
        <v>7</v>
      </c>
      <c r="J1709" t="s">
        <v>8</v>
      </c>
      <c r="K1709" t="s">
        <v>143</v>
      </c>
      <c r="L1709" t="s">
        <v>1569</v>
      </c>
      <c r="M1709" t="str">
        <f t="shared" si="184"/>
        <v>M</v>
      </c>
      <c r="N1709" t="s">
        <v>4306</v>
      </c>
      <c r="O1709" t="s">
        <v>4306</v>
      </c>
      <c r="P1709" t="s">
        <v>4306</v>
      </c>
      <c r="Q1709" t="s">
        <v>8</v>
      </c>
      <c r="R1709" t="str">
        <f t="shared" si="187"/>
        <v>U</v>
      </c>
      <c r="S1709" t="s">
        <v>8</v>
      </c>
      <c r="T1709" t="s">
        <v>8</v>
      </c>
      <c r="U1709" t="s">
        <v>4306</v>
      </c>
      <c r="V1709" t="e">
        <f>VLOOKUP(P1709,'PBT Tag Rates'!$B$5:$E$34,4,FALSE)</f>
        <v>#N/A</v>
      </c>
      <c r="W1709">
        <v>1</v>
      </c>
      <c r="X1709" s="16">
        <f>IFERROR(LOOKUP(H1709,{30,43,48,53,58,63,68,73,78,83,88,93,97},{42,47,52,57,62,67,72,77,82,87,92,99,100}),999)</f>
        <v>72</v>
      </c>
      <c r="Y1709" s="19">
        <f t="shared" si="185"/>
        <v>5.6818181818181825</v>
      </c>
      <c r="Z1709" s="19">
        <f t="shared" si="188"/>
        <v>5.7284090909090919</v>
      </c>
      <c r="AA1709" s="19">
        <f t="shared" si="189"/>
        <v>17.185227272727278</v>
      </c>
      <c r="AB1709" s="19" t="s">
        <v>8887</v>
      </c>
    </row>
    <row r="1710" spans="1:28" x14ac:dyDescent="0.35">
      <c r="A1710" t="s">
        <v>1562</v>
      </c>
      <c r="B1710" t="s">
        <v>5748</v>
      </c>
      <c r="C1710" t="s">
        <v>5749</v>
      </c>
      <c r="D1710" s="1">
        <v>44822</v>
      </c>
      <c r="E1710">
        <f t="shared" si="186"/>
        <v>18</v>
      </c>
      <c r="F1710" t="s">
        <v>16</v>
      </c>
      <c r="G1710">
        <v>690</v>
      </c>
      <c r="H1710">
        <f t="shared" si="183"/>
        <v>69</v>
      </c>
      <c r="I1710" t="s">
        <v>9</v>
      </c>
      <c r="J1710">
        <v>1</v>
      </c>
      <c r="L1710" t="s">
        <v>16</v>
      </c>
      <c r="M1710" t="str">
        <f t="shared" si="184"/>
        <v>F</v>
      </c>
      <c r="N1710" t="s">
        <v>5750</v>
      </c>
      <c r="O1710" t="s">
        <v>5751</v>
      </c>
      <c r="P1710" t="s">
        <v>557</v>
      </c>
      <c r="Q1710">
        <v>3</v>
      </c>
      <c r="R1710">
        <f t="shared" si="187"/>
        <v>2019</v>
      </c>
      <c r="S1710" t="s">
        <v>8</v>
      </c>
      <c r="T1710" t="s">
        <v>8</v>
      </c>
      <c r="U1710" t="s">
        <v>9006</v>
      </c>
      <c r="V1710">
        <f>VLOOKUP(P1710,'PBT Tag Rates'!$B$5:$E$34,4,FALSE)</f>
        <v>0.95971980899999998</v>
      </c>
      <c r="W1710">
        <v>1</v>
      </c>
      <c r="X1710" s="16">
        <f>IFERROR(LOOKUP(H1710,{30,43,48,53,58,63,68,73,78,83,88,93,97},{42,47,52,57,62,67,72,77,82,87,92,99,100}),999)</f>
        <v>72</v>
      </c>
      <c r="Y1710" s="19">
        <f t="shared" si="185"/>
        <v>5.6818181818181825</v>
      </c>
      <c r="Z1710" s="19">
        <f t="shared" si="188"/>
        <v>5.7284090909090919</v>
      </c>
      <c r="AA1710" s="19">
        <f t="shared" si="189"/>
        <v>17.185227272727278</v>
      </c>
      <c r="AB1710" s="19" t="s">
        <v>8886</v>
      </c>
    </row>
    <row r="1711" spans="1:28" x14ac:dyDescent="0.35">
      <c r="A1711" t="s">
        <v>1562</v>
      </c>
      <c r="B1711" t="s">
        <v>5752</v>
      </c>
      <c r="C1711" t="s">
        <v>5753</v>
      </c>
      <c r="D1711" s="1">
        <v>44822</v>
      </c>
      <c r="E1711">
        <f t="shared" si="186"/>
        <v>18</v>
      </c>
      <c r="F1711" t="s">
        <v>1569</v>
      </c>
      <c r="G1711">
        <v>600</v>
      </c>
      <c r="H1711">
        <f t="shared" si="183"/>
        <v>60</v>
      </c>
      <c r="I1711" t="s">
        <v>9</v>
      </c>
      <c r="J1711">
        <v>1</v>
      </c>
      <c r="L1711" t="s">
        <v>6</v>
      </c>
      <c r="M1711" t="str">
        <f t="shared" si="184"/>
        <v>M</v>
      </c>
      <c r="N1711" t="s">
        <v>5754</v>
      </c>
      <c r="O1711" t="s">
        <v>5755</v>
      </c>
      <c r="P1711" t="s">
        <v>557</v>
      </c>
      <c r="Q1711">
        <v>3</v>
      </c>
      <c r="R1711">
        <f t="shared" si="187"/>
        <v>2019</v>
      </c>
      <c r="S1711" t="s">
        <v>8</v>
      </c>
      <c r="T1711" t="s">
        <v>8</v>
      </c>
      <c r="U1711" t="s">
        <v>9090</v>
      </c>
      <c r="V1711">
        <f>VLOOKUP(P1711,'PBT Tag Rates'!$B$5:$E$34,4,FALSE)</f>
        <v>0.95971980899999998</v>
      </c>
      <c r="W1711">
        <v>1</v>
      </c>
      <c r="X1711" s="16">
        <f>IFERROR(LOOKUP(H1711,{30,43,48,53,58,63,68,73,78,83,88,93,97},{42,47,52,57,62,67,72,77,82,87,92,99,100}),999)</f>
        <v>62</v>
      </c>
      <c r="Y1711" s="19">
        <f t="shared" si="185"/>
        <v>5.6818181818181825</v>
      </c>
      <c r="Z1711" s="19">
        <f t="shared" si="188"/>
        <v>5.7284090909090919</v>
      </c>
      <c r="AA1711" s="19">
        <f t="shared" si="189"/>
        <v>17.185227272727278</v>
      </c>
      <c r="AB1711" s="19" t="s">
        <v>8887</v>
      </c>
    </row>
    <row r="1712" spans="1:28" x14ac:dyDescent="0.35">
      <c r="A1712" t="s">
        <v>1562</v>
      </c>
      <c r="B1712" t="s">
        <v>5756</v>
      </c>
      <c r="C1712" t="s">
        <v>5757</v>
      </c>
      <c r="D1712" s="1">
        <v>44822</v>
      </c>
      <c r="E1712">
        <f t="shared" si="186"/>
        <v>18</v>
      </c>
      <c r="F1712" t="s">
        <v>16</v>
      </c>
      <c r="G1712">
        <v>760</v>
      </c>
      <c r="H1712">
        <f t="shared" si="183"/>
        <v>76</v>
      </c>
      <c r="I1712" t="s">
        <v>7</v>
      </c>
      <c r="J1712" t="s">
        <v>8</v>
      </c>
      <c r="L1712" t="s">
        <v>16</v>
      </c>
      <c r="M1712" t="str">
        <f t="shared" si="184"/>
        <v>F</v>
      </c>
      <c r="N1712" t="s">
        <v>8</v>
      </c>
      <c r="O1712" t="s">
        <v>8</v>
      </c>
      <c r="P1712" t="s">
        <v>11</v>
      </c>
      <c r="Q1712" t="s">
        <v>8</v>
      </c>
      <c r="R1712" t="str">
        <f t="shared" si="187"/>
        <v>U</v>
      </c>
      <c r="S1712" t="s">
        <v>12</v>
      </c>
      <c r="T1712">
        <v>1</v>
      </c>
      <c r="U1712" t="s">
        <v>11</v>
      </c>
      <c r="V1712" t="e">
        <f>VLOOKUP(P1712,'PBT Tag Rates'!$B$5:$E$34,4,FALSE)</f>
        <v>#N/A</v>
      </c>
      <c r="W1712">
        <v>1</v>
      </c>
      <c r="X1712" s="16">
        <f>IFERROR(LOOKUP(H1712,{30,43,48,53,58,63,68,73,78,83,88,93,97},{42,47,52,57,62,67,72,77,82,87,92,99,100}),999)</f>
        <v>77</v>
      </c>
      <c r="Y1712" s="19">
        <f t="shared" si="185"/>
        <v>5.6818181818181825</v>
      </c>
      <c r="Z1712" s="19">
        <f t="shared" si="188"/>
        <v>5.7284090909090919</v>
      </c>
      <c r="AA1712" s="19">
        <f t="shared" si="189"/>
        <v>17.185227272727278</v>
      </c>
      <c r="AB1712" s="19" t="s">
        <v>8887</v>
      </c>
    </row>
    <row r="1713" spans="1:28" x14ac:dyDescent="0.35">
      <c r="A1713" t="s">
        <v>1562</v>
      </c>
      <c r="B1713" t="s">
        <v>5758</v>
      </c>
      <c r="C1713" t="s">
        <v>5759</v>
      </c>
      <c r="D1713" s="1">
        <v>44822</v>
      </c>
      <c r="E1713">
        <f t="shared" si="186"/>
        <v>18</v>
      </c>
      <c r="F1713" t="s">
        <v>16</v>
      </c>
      <c r="G1713">
        <v>760</v>
      </c>
      <c r="H1713">
        <f t="shared" si="183"/>
        <v>76</v>
      </c>
      <c r="I1713" t="s">
        <v>7</v>
      </c>
      <c r="J1713" t="s">
        <v>8</v>
      </c>
      <c r="L1713" t="s">
        <v>16</v>
      </c>
      <c r="M1713" t="str">
        <f t="shared" si="184"/>
        <v>F</v>
      </c>
      <c r="N1713" t="s">
        <v>8</v>
      </c>
      <c r="O1713" t="s">
        <v>8</v>
      </c>
      <c r="P1713" t="s">
        <v>11</v>
      </c>
      <c r="Q1713" t="s">
        <v>8</v>
      </c>
      <c r="R1713" t="str">
        <f t="shared" si="187"/>
        <v>U</v>
      </c>
      <c r="S1713" t="s">
        <v>12</v>
      </c>
      <c r="T1713">
        <v>1</v>
      </c>
      <c r="U1713" t="s">
        <v>11</v>
      </c>
      <c r="V1713" t="e">
        <f>VLOOKUP(P1713,'PBT Tag Rates'!$B$5:$E$34,4,FALSE)</f>
        <v>#N/A</v>
      </c>
      <c r="W1713">
        <v>1</v>
      </c>
      <c r="X1713" s="16">
        <f>IFERROR(LOOKUP(H1713,{30,43,48,53,58,63,68,73,78,83,88,93,97},{42,47,52,57,62,67,72,77,82,87,92,99,100}),999)</f>
        <v>77</v>
      </c>
      <c r="Y1713" s="19">
        <f t="shared" si="185"/>
        <v>5.6818181818181825</v>
      </c>
      <c r="Z1713" s="19">
        <f t="shared" si="188"/>
        <v>5.7284090909090919</v>
      </c>
      <c r="AA1713" s="19">
        <f t="shared" si="189"/>
        <v>17.185227272727278</v>
      </c>
      <c r="AB1713" s="19" t="s">
        <v>8887</v>
      </c>
    </row>
    <row r="1714" spans="1:28" x14ac:dyDescent="0.35">
      <c r="A1714" t="s">
        <v>1562</v>
      </c>
      <c r="B1714" t="s">
        <v>5760</v>
      </c>
      <c r="C1714" t="s">
        <v>5761</v>
      </c>
      <c r="D1714" s="1">
        <v>44822</v>
      </c>
      <c r="E1714">
        <f t="shared" si="186"/>
        <v>18</v>
      </c>
      <c r="F1714" t="s">
        <v>1569</v>
      </c>
      <c r="G1714">
        <v>610</v>
      </c>
      <c r="H1714">
        <f t="shared" si="183"/>
        <v>61</v>
      </c>
      <c r="I1714" t="s">
        <v>7</v>
      </c>
      <c r="J1714" t="s">
        <v>8</v>
      </c>
      <c r="L1714" t="s">
        <v>6</v>
      </c>
      <c r="M1714" t="str">
        <f t="shared" si="184"/>
        <v>M</v>
      </c>
      <c r="N1714" t="s">
        <v>1177</v>
      </c>
      <c r="O1714" t="s">
        <v>3468</v>
      </c>
      <c r="P1714" t="s">
        <v>557</v>
      </c>
      <c r="Q1714">
        <v>3</v>
      </c>
      <c r="R1714">
        <f t="shared" si="187"/>
        <v>2019</v>
      </c>
      <c r="S1714" t="s">
        <v>8</v>
      </c>
      <c r="T1714" t="s">
        <v>8</v>
      </c>
      <c r="U1714" t="s">
        <v>9090</v>
      </c>
      <c r="V1714">
        <f>VLOOKUP(P1714,'PBT Tag Rates'!$B$5:$E$34,4,FALSE)</f>
        <v>0.95971980899999998</v>
      </c>
      <c r="W1714">
        <v>1</v>
      </c>
      <c r="X1714" s="16">
        <f>IFERROR(LOOKUP(H1714,{30,43,48,53,58,63,68,73,78,83,88,93,97},{42,47,52,57,62,67,72,77,82,87,92,99,100}),999)</f>
        <v>62</v>
      </c>
      <c r="Y1714" s="19">
        <f t="shared" si="185"/>
        <v>5.6818181818181825</v>
      </c>
      <c r="Z1714" s="19">
        <f t="shared" si="188"/>
        <v>5.7284090909090919</v>
      </c>
      <c r="AA1714" s="19">
        <f t="shared" si="189"/>
        <v>17.185227272727278</v>
      </c>
      <c r="AB1714" s="19" t="s">
        <v>8887</v>
      </c>
    </row>
    <row r="1715" spans="1:28" x14ac:dyDescent="0.35">
      <c r="A1715" t="s">
        <v>1562</v>
      </c>
      <c r="B1715" t="s">
        <v>5762</v>
      </c>
      <c r="C1715" t="s">
        <v>5763</v>
      </c>
      <c r="D1715" s="1">
        <v>44822</v>
      </c>
      <c r="E1715">
        <f t="shared" si="186"/>
        <v>18</v>
      </c>
      <c r="F1715" t="s">
        <v>6</v>
      </c>
      <c r="G1715">
        <v>720</v>
      </c>
      <c r="H1715">
        <f t="shared" si="183"/>
        <v>72</v>
      </c>
      <c r="I1715" t="s">
        <v>7</v>
      </c>
      <c r="J1715" t="s">
        <v>8</v>
      </c>
      <c r="L1715" t="s">
        <v>6</v>
      </c>
      <c r="M1715" t="str">
        <f t="shared" si="184"/>
        <v>M</v>
      </c>
      <c r="N1715" t="s">
        <v>8</v>
      </c>
      <c r="O1715" t="s">
        <v>8</v>
      </c>
      <c r="P1715" t="s">
        <v>11</v>
      </c>
      <c r="Q1715" t="s">
        <v>8</v>
      </c>
      <c r="R1715" t="str">
        <f t="shared" si="187"/>
        <v>U</v>
      </c>
      <c r="S1715" t="s">
        <v>12</v>
      </c>
      <c r="T1715">
        <v>0.999999999999998</v>
      </c>
      <c r="U1715" t="s">
        <v>11</v>
      </c>
      <c r="V1715" t="e">
        <f>VLOOKUP(P1715,'PBT Tag Rates'!$B$5:$E$34,4,FALSE)</f>
        <v>#N/A</v>
      </c>
      <c r="W1715">
        <v>1</v>
      </c>
      <c r="X1715" s="16">
        <f>IFERROR(LOOKUP(H1715,{30,43,48,53,58,63,68,73,78,83,88,93,97},{42,47,52,57,62,67,72,77,82,87,92,99,100}),999)</f>
        <v>72</v>
      </c>
      <c r="Y1715" s="19">
        <f t="shared" si="185"/>
        <v>5.6818181818181825</v>
      </c>
      <c r="Z1715" s="19">
        <f t="shared" si="188"/>
        <v>5.7284090909090919</v>
      </c>
      <c r="AA1715" s="19">
        <f t="shared" si="189"/>
        <v>17.185227272727278</v>
      </c>
      <c r="AB1715" s="19" t="s">
        <v>8887</v>
      </c>
    </row>
    <row r="1716" spans="1:28" x14ac:dyDescent="0.35">
      <c r="A1716" t="s">
        <v>1562</v>
      </c>
      <c r="B1716" t="s">
        <v>5764</v>
      </c>
      <c r="C1716" t="s">
        <v>5765</v>
      </c>
      <c r="D1716" s="1">
        <v>44822</v>
      </c>
      <c r="E1716">
        <f t="shared" si="186"/>
        <v>18</v>
      </c>
      <c r="F1716" t="s">
        <v>1569</v>
      </c>
      <c r="G1716">
        <v>610</v>
      </c>
      <c r="H1716">
        <f t="shared" si="183"/>
        <v>61</v>
      </c>
      <c r="I1716" t="s">
        <v>9</v>
      </c>
      <c r="J1716" t="s">
        <v>8</v>
      </c>
      <c r="L1716" t="s">
        <v>6</v>
      </c>
      <c r="M1716" t="str">
        <f t="shared" si="184"/>
        <v>M</v>
      </c>
      <c r="N1716" t="s">
        <v>1692</v>
      </c>
      <c r="O1716" t="s">
        <v>5164</v>
      </c>
      <c r="P1716" t="s">
        <v>557</v>
      </c>
      <c r="Q1716">
        <v>3</v>
      </c>
      <c r="R1716">
        <f t="shared" si="187"/>
        <v>2019</v>
      </c>
      <c r="S1716" t="s">
        <v>8</v>
      </c>
      <c r="T1716" t="s">
        <v>8</v>
      </c>
      <c r="U1716" t="s">
        <v>9088</v>
      </c>
      <c r="V1716">
        <f>VLOOKUP(P1716,'PBT Tag Rates'!$B$5:$E$34,4,FALSE)</f>
        <v>0.95971980899999998</v>
      </c>
      <c r="W1716">
        <v>1</v>
      </c>
      <c r="X1716" s="16">
        <f>IFERROR(LOOKUP(H1716,{30,43,48,53,58,63,68,73,78,83,88,93,97},{42,47,52,57,62,67,72,77,82,87,92,99,100}),999)</f>
        <v>62</v>
      </c>
      <c r="Y1716" s="19">
        <f t="shared" si="185"/>
        <v>5.6818181818181825</v>
      </c>
      <c r="Z1716" s="19">
        <f t="shared" si="188"/>
        <v>5.7284090909090919</v>
      </c>
      <c r="AA1716" s="19">
        <f t="shared" si="189"/>
        <v>17.185227272727278</v>
      </c>
      <c r="AB1716" s="19" t="s">
        <v>8887</v>
      </c>
    </row>
    <row r="1717" spans="1:28" x14ac:dyDescent="0.35">
      <c r="A1717" t="s">
        <v>1562</v>
      </c>
      <c r="B1717" t="s">
        <v>5766</v>
      </c>
      <c r="C1717" t="s">
        <v>5767</v>
      </c>
      <c r="D1717" s="1">
        <v>44822</v>
      </c>
      <c r="E1717">
        <f t="shared" si="186"/>
        <v>18</v>
      </c>
      <c r="F1717" t="s">
        <v>16</v>
      </c>
      <c r="G1717">
        <v>700</v>
      </c>
      <c r="H1717">
        <f t="shared" si="183"/>
        <v>70</v>
      </c>
      <c r="I1717" t="s">
        <v>7</v>
      </c>
      <c r="J1717" t="s">
        <v>8</v>
      </c>
      <c r="L1717" t="s">
        <v>16</v>
      </c>
      <c r="M1717" t="str">
        <f t="shared" si="184"/>
        <v>F</v>
      </c>
      <c r="N1717" t="s">
        <v>5768</v>
      </c>
      <c r="O1717" t="s">
        <v>5769</v>
      </c>
      <c r="P1717" t="s">
        <v>557</v>
      </c>
      <c r="Q1717">
        <v>3</v>
      </c>
      <c r="R1717">
        <f t="shared" si="187"/>
        <v>2019</v>
      </c>
      <c r="S1717" t="s">
        <v>8</v>
      </c>
      <c r="T1717" t="s">
        <v>8</v>
      </c>
      <c r="U1717" t="s">
        <v>9090</v>
      </c>
      <c r="V1717">
        <f>VLOOKUP(P1717,'PBT Tag Rates'!$B$5:$E$34,4,FALSE)</f>
        <v>0.95971980899999998</v>
      </c>
      <c r="W1717">
        <v>1</v>
      </c>
      <c r="X1717" s="16">
        <f>IFERROR(LOOKUP(H1717,{30,43,48,53,58,63,68,73,78,83,88,93,97},{42,47,52,57,62,67,72,77,82,87,92,99,100}),999)</f>
        <v>72</v>
      </c>
      <c r="Y1717" s="19">
        <f t="shared" si="185"/>
        <v>5.6818181818181825</v>
      </c>
      <c r="Z1717" s="19">
        <f t="shared" si="188"/>
        <v>5.7284090909090919</v>
      </c>
      <c r="AA1717" s="19">
        <f t="shared" si="189"/>
        <v>17.185227272727278</v>
      </c>
      <c r="AB1717" s="19" t="s">
        <v>8887</v>
      </c>
    </row>
    <row r="1718" spans="1:28" x14ac:dyDescent="0.35">
      <c r="A1718" t="s">
        <v>1562</v>
      </c>
      <c r="B1718" t="s">
        <v>5770</v>
      </c>
      <c r="C1718" t="s">
        <v>5771</v>
      </c>
      <c r="D1718" s="1">
        <v>44822</v>
      </c>
      <c r="E1718">
        <f t="shared" si="186"/>
        <v>18</v>
      </c>
      <c r="F1718" t="s">
        <v>16</v>
      </c>
      <c r="G1718">
        <v>640</v>
      </c>
      <c r="H1718">
        <f t="shared" si="183"/>
        <v>64</v>
      </c>
      <c r="I1718" t="s">
        <v>9</v>
      </c>
      <c r="J1718">
        <v>1</v>
      </c>
      <c r="L1718" t="s">
        <v>6</v>
      </c>
      <c r="M1718" t="str">
        <f t="shared" si="184"/>
        <v>M</v>
      </c>
      <c r="N1718" t="s">
        <v>5772</v>
      </c>
      <c r="O1718" t="s">
        <v>5773</v>
      </c>
      <c r="P1718" t="s">
        <v>557</v>
      </c>
      <c r="Q1718">
        <v>3</v>
      </c>
      <c r="R1718">
        <f t="shared" si="187"/>
        <v>2019</v>
      </c>
      <c r="S1718" t="s">
        <v>8</v>
      </c>
      <c r="T1718" t="s">
        <v>8</v>
      </c>
      <c r="U1718" t="s">
        <v>9086</v>
      </c>
      <c r="V1718">
        <f>VLOOKUP(P1718,'PBT Tag Rates'!$B$5:$E$34,4,FALSE)</f>
        <v>0.95971980899999998</v>
      </c>
      <c r="W1718">
        <v>1</v>
      </c>
      <c r="X1718" s="16">
        <f>IFERROR(LOOKUP(H1718,{30,43,48,53,58,63,68,73,78,83,88,93,97},{42,47,52,57,62,67,72,77,82,87,92,99,100}),999)</f>
        <v>67</v>
      </c>
      <c r="Y1718" s="19">
        <f t="shared" si="185"/>
        <v>5.6818181818181825</v>
      </c>
      <c r="Z1718" s="19">
        <f t="shared" si="188"/>
        <v>5.7284090909090919</v>
      </c>
      <c r="AA1718" s="19">
        <f t="shared" si="189"/>
        <v>17.185227272727278</v>
      </c>
      <c r="AB1718" s="19" t="s">
        <v>8887</v>
      </c>
    </row>
    <row r="1719" spans="1:28" x14ac:dyDescent="0.35">
      <c r="A1719" t="s">
        <v>1562</v>
      </c>
      <c r="B1719" t="s">
        <v>5774</v>
      </c>
      <c r="C1719" t="s">
        <v>5775</v>
      </c>
      <c r="D1719" s="1">
        <v>44822</v>
      </c>
      <c r="E1719">
        <f t="shared" si="186"/>
        <v>18</v>
      </c>
      <c r="F1719" t="s">
        <v>1569</v>
      </c>
      <c r="G1719">
        <v>700</v>
      </c>
      <c r="H1719">
        <f t="shared" si="183"/>
        <v>70</v>
      </c>
      <c r="I1719" t="s">
        <v>9</v>
      </c>
      <c r="J1719" t="s">
        <v>8</v>
      </c>
      <c r="L1719" t="s">
        <v>6</v>
      </c>
      <c r="M1719" t="str">
        <f t="shared" si="184"/>
        <v>M</v>
      </c>
      <c r="N1719" t="s">
        <v>5776</v>
      </c>
      <c r="O1719" t="s">
        <v>5777</v>
      </c>
      <c r="P1719" t="s">
        <v>511</v>
      </c>
      <c r="Q1719">
        <v>4</v>
      </c>
      <c r="R1719">
        <f t="shared" si="187"/>
        <v>2018</v>
      </c>
      <c r="S1719" t="s">
        <v>8</v>
      </c>
      <c r="T1719" t="s">
        <v>8</v>
      </c>
      <c r="U1719" t="s">
        <v>8880</v>
      </c>
      <c r="V1719">
        <f>VLOOKUP(P1719,'PBT Tag Rates'!$B$5:$E$34,4,FALSE)</f>
        <v>0.95730000000000004</v>
      </c>
      <c r="W1719">
        <v>1</v>
      </c>
      <c r="X1719" s="16">
        <f>IFERROR(LOOKUP(H1719,{30,43,48,53,58,63,68,73,78,83,88,93,97},{42,47,52,57,62,67,72,77,82,87,92,99,100}),999)</f>
        <v>72</v>
      </c>
      <c r="Y1719" s="19">
        <f t="shared" si="185"/>
        <v>5.6818181818181825</v>
      </c>
      <c r="Z1719" s="19">
        <f t="shared" si="188"/>
        <v>5.7284090909090919</v>
      </c>
      <c r="AA1719" s="19">
        <f t="shared" si="189"/>
        <v>17.185227272727278</v>
      </c>
      <c r="AB1719" s="19" t="s">
        <v>8886</v>
      </c>
    </row>
    <row r="1720" spans="1:28" x14ac:dyDescent="0.35">
      <c r="A1720" t="s">
        <v>1562</v>
      </c>
      <c r="B1720" t="s">
        <v>5778</v>
      </c>
      <c r="C1720" t="s">
        <v>5779</v>
      </c>
      <c r="D1720" s="1">
        <v>44822</v>
      </c>
      <c r="E1720">
        <f t="shared" si="186"/>
        <v>18</v>
      </c>
      <c r="F1720" t="s">
        <v>16</v>
      </c>
      <c r="G1720">
        <v>750</v>
      </c>
      <c r="H1720">
        <f t="shared" si="183"/>
        <v>75</v>
      </c>
      <c r="I1720" t="s">
        <v>7</v>
      </c>
      <c r="J1720" t="s">
        <v>8</v>
      </c>
      <c r="L1720" t="s">
        <v>16</v>
      </c>
      <c r="M1720" t="str">
        <f t="shared" si="184"/>
        <v>F</v>
      </c>
      <c r="N1720" t="s">
        <v>761</v>
      </c>
      <c r="O1720" t="s">
        <v>762</v>
      </c>
      <c r="P1720" t="s">
        <v>19</v>
      </c>
      <c r="Q1720">
        <v>4</v>
      </c>
      <c r="R1720">
        <f t="shared" si="187"/>
        <v>2018</v>
      </c>
      <c r="S1720" t="s">
        <v>8</v>
      </c>
      <c r="T1720" t="s">
        <v>8</v>
      </c>
      <c r="U1720" t="s">
        <v>8875</v>
      </c>
      <c r="V1720">
        <f>VLOOKUP(P1720,'PBT Tag Rates'!$B$5:$E$34,4,FALSE)</f>
        <v>0.80551598400000002</v>
      </c>
      <c r="W1720">
        <v>1</v>
      </c>
      <c r="X1720" s="16">
        <f>IFERROR(LOOKUP(H1720,{30,43,48,53,58,63,68,73,78,83,88,93,97},{42,47,52,57,62,67,72,77,82,87,92,99,100}),999)</f>
        <v>77</v>
      </c>
      <c r="Y1720" s="19">
        <f t="shared" si="185"/>
        <v>5.6818181818181825</v>
      </c>
      <c r="Z1720" s="19">
        <f t="shared" si="188"/>
        <v>5.7284090909090919</v>
      </c>
      <c r="AA1720" s="19">
        <f t="shared" si="189"/>
        <v>17.185227272727278</v>
      </c>
      <c r="AB1720" s="19" t="s">
        <v>8886</v>
      </c>
    </row>
    <row r="1721" spans="1:28" x14ac:dyDescent="0.35">
      <c r="A1721" t="s">
        <v>1562</v>
      </c>
      <c r="B1721" t="s">
        <v>5780</v>
      </c>
      <c r="C1721" t="s">
        <v>5781</v>
      </c>
      <c r="D1721" s="1">
        <v>44822</v>
      </c>
      <c r="E1721">
        <f t="shared" si="186"/>
        <v>18</v>
      </c>
      <c r="F1721" t="s">
        <v>1569</v>
      </c>
      <c r="G1721">
        <v>690</v>
      </c>
      <c r="H1721">
        <f t="shared" si="183"/>
        <v>69</v>
      </c>
      <c r="I1721" t="s">
        <v>7</v>
      </c>
      <c r="J1721" t="s">
        <v>8</v>
      </c>
      <c r="L1721" t="s">
        <v>6</v>
      </c>
      <c r="M1721" t="str">
        <f t="shared" si="184"/>
        <v>M</v>
      </c>
      <c r="N1721" t="s">
        <v>1044</v>
      </c>
      <c r="O1721" t="s">
        <v>1045</v>
      </c>
      <c r="P1721" t="s">
        <v>702</v>
      </c>
      <c r="Q1721">
        <v>3</v>
      </c>
      <c r="R1721">
        <f t="shared" si="187"/>
        <v>2019</v>
      </c>
      <c r="S1721" t="s">
        <v>8</v>
      </c>
      <c r="T1721" t="s">
        <v>8</v>
      </c>
      <c r="U1721" t="s">
        <v>8977</v>
      </c>
      <c r="V1721">
        <f>VLOOKUP(P1721,'PBT Tag Rates'!$B$5:$E$34,4,FALSE)</f>
        <v>0.99705232300000002</v>
      </c>
      <c r="W1721">
        <v>1</v>
      </c>
      <c r="X1721" s="16">
        <f>IFERROR(LOOKUP(H1721,{30,43,48,53,58,63,68,73,78,83,88,93,97},{42,47,52,57,62,67,72,77,82,87,92,99,100}),999)</f>
        <v>72</v>
      </c>
      <c r="Y1721" s="19">
        <f t="shared" si="185"/>
        <v>5.6818181818181825</v>
      </c>
      <c r="Z1721" s="19">
        <f t="shared" si="188"/>
        <v>5.7284090909090919</v>
      </c>
      <c r="AA1721" s="19">
        <f t="shared" si="189"/>
        <v>17.185227272727278</v>
      </c>
      <c r="AB1721" s="19" t="s">
        <v>8887</v>
      </c>
    </row>
    <row r="1722" spans="1:28" x14ac:dyDescent="0.35">
      <c r="A1722" t="s">
        <v>1562</v>
      </c>
      <c r="B1722" t="s">
        <v>5782</v>
      </c>
      <c r="C1722" t="s">
        <v>5783</v>
      </c>
      <c r="D1722" s="1">
        <v>44822</v>
      </c>
      <c r="E1722">
        <f t="shared" si="186"/>
        <v>18</v>
      </c>
      <c r="F1722" t="s">
        <v>1569</v>
      </c>
      <c r="G1722">
        <v>400</v>
      </c>
      <c r="H1722">
        <f t="shared" si="183"/>
        <v>40</v>
      </c>
      <c r="I1722" t="s">
        <v>9</v>
      </c>
      <c r="J1722">
        <v>1</v>
      </c>
      <c r="L1722" t="s">
        <v>6</v>
      </c>
      <c r="M1722" t="str">
        <f t="shared" si="184"/>
        <v>M</v>
      </c>
      <c r="N1722" t="s">
        <v>2033</v>
      </c>
      <c r="O1722" t="s">
        <v>5784</v>
      </c>
      <c r="P1722" t="s">
        <v>2035</v>
      </c>
      <c r="Q1722">
        <v>2</v>
      </c>
      <c r="R1722">
        <f t="shared" si="187"/>
        <v>2020</v>
      </c>
      <c r="S1722" t="s">
        <v>8</v>
      </c>
      <c r="T1722" t="s">
        <v>8</v>
      </c>
      <c r="U1722" t="s">
        <v>9084</v>
      </c>
      <c r="V1722">
        <f>VLOOKUP(P1722,'PBT Tag Rates'!$B$5:$E$34,4,FALSE)</f>
        <v>0.98961045999999997</v>
      </c>
      <c r="W1722">
        <v>1</v>
      </c>
      <c r="X1722" s="16">
        <f>IFERROR(LOOKUP(H1722,{30,43,48,53,58,63,68,73,78,83,88,93,97},{42,47,52,57,62,67,72,77,82,87,92,99,100}),999)</f>
        <v>42</v>
      </c>
      <c r="Y1722" s="19">
        <f t="shared" si="185"/>
        <v>5.6818181818181825</v>
      </c>
      <c r="Z1722" s="19">
        <f t="shared" si="188"/>
        <v>5.7284090909090919</v>
      </c>
      <c r="AA1722" s="19">
        <f t="shared" si="189"/>
        <v>17.185227272727278</v>
      </c>
      <c r="AB1722" s="19" t="s">
        <v>8887</v>
      </c>
    </row>
    <row r="1723" spans="1:28" x14ac:dyDescent="0.35">
      <c r="A1723" t="s">
        <v>1562</v>
      </c>
      <c r="B1723" t="s">
        <v>5785</v>
      </c>
      <c r="C1723" t="s">
        <v>5786</v>
      </c>
      <c r="D1723" s="1">
        <v>44822</v>
      </c>
      <c r="E1723">
        <f t="shared" si="186"/>
        <v>18</v>
      </c>
      <c r="F1723" t="s">
        <v>1569</v>
      </c>
      <c r="G1723">
        <v>680</v>
      </c>
      <c r="H1723">
        <f t="shared" si="183"/>
        <v>68</v>
      </c>
      <c r="I1723" t="s">
        <v>9</v>
      </c>
      <c r="J1723">
        <v>1</v>
      </c>
      <c r="L1723" t="s">
        <v>6</v>
      </c>
      <c r="M1723" t="str">
        <f t="shared" si="184"/>
        <v>M</v>
      </c>
      <c r="N1723" t="s">
        <v>504</v>
      </c>
      <c r="O1723" t="s">
        <v>505</v>
      </c>
      <c r="P1723" t="s">
        <v>19</v>
      </c>
      <c r="Q1723">
        <v>4</v>
      </c>
      <c r="R1723">
        <f t="shared" si="187"/>
        <v>2018</v>
      </c>
      <c r="S1723" t="s">
        <v>8</v>
      </c>
      <c r="T1723" t="s">
        <v>8</v>
      </c>
      <c r="U1723" t="s">
        <v>9007</v>
      </c>
      <c r="V1723">
        <f>VLOOKUP(P1723,'PBT Tag Rates'!$B$5:$E$34,4,FALSE)</f>
        <v>0.80551598400000002</v>
      </c>
      <c r="W1723">
        <v>1</v>
      </c>
      <c r="X1723" s="16">
        <f>IFERROR(LOOKUP(H1723,{30,43,48,53,58,63,68,73,78,83,88,93,97},{42,47,52,57,62,67,72,77,82,87,92,99,100}),999)</f>
        <v>72</v>
      </c>
      <c r="Y1723" s="19">
        <f t="shared" si="185"/>
        <v>5.6818181818181825</v>
      </c>
      <c r="Z1723" s="19">
        <f t="shared" si="188"/>
        <v>5.7284090909090919</v>
      </c>
      <c r="AA1723" s="19">
        <f t="shared" si="189"/>
        <v>17.185227272727278</v>
      </c>
      <c r="AB1723" s="19" t="s">
        <v>8886</v>
      </c>
    </row>
    <row r="1724" spans="1:28" x14ac:dyDescent="0.35">
      <c r="A1724" t="s">
        <v>1562</v>
      </c>
      <c r="B1724" t="s">
        <v>5787</v>
      </c>
      <c r="C1724" t="s">
        <v>5788</v>
      </c>
      <c r="D1724" s="1">
        <v>44822</v>
      </c>
      <c r="E1724">
        <f t="shared" si="186"/>
        <v>18</v>
      </c>
      <c r="F1724" t="s">
        <v>6</v>
      </c>
      <c r="G1724">
        <v>720</v>
      </c>
      <c r="H1724">
        <f t="shared" si="183"/>
        <v>72</v>
      </c>
      <c r="I1724" t="s">
        <v>7</v>
      </c>
      <c r="J1724" t="s">
        <v>8</v>
      </c>
      <c r="L1724" t="s">
        <v>6</v>
      </c>
      <c r="M1724" t="str">
        <f t="shared" si="184"/>
        <v>M</v>
      </c>
      <c r="N1724" t="s">
        <v>3172</v>
      </c>
      <c r="O1724" t="s">
        <v>3173</v>
      </c>
      <c r="P1724" t="s">
        <v>702</v>
      </c>
      <c r="Q1724">
        <v>3</v>
      </c>
      <c r="R1724">
        <f t="shared" si="187"/>
        <v>2019</v>
      </c>
      <c r="S1724" t="s">
        <v>8</v>
      </c>
      <c r="T1724" t="s">
        <v>8</v>
      </c>
      <c r="U1724" t="s">
        <v>8975</v>
      </c>
      <c r="V1724">
        <f>VLOOKUP(P1724,'PBT Tag Rates'!$B$5:$E$34,4,FALSE)</f>
        <v>0.99705232300000002</v>
      </c>
      <c r="W1724">
        <v>1</v>
      </c>
      <c r="X1724" s="16">
        <f>IFERROR(LOOKUP(H1724,{30,43,48,53,58,63,68,73,78,83,88,93,97},{42,47,52,57,62,67,72,77,82,87,92,99,100}),999)</f>
        <v>72</v>
      </c>
      <c r="Y1724" s="19">
        <f t="shared" si="185"/>
        <v>5.6818181818181825</v>
      </c>
      <c r="Z1724" s="19">
        <f t="shared" si="188"/>
        <v>5.7284090909090919</v>
      </c>
      <c r="AA1724" s="19">
        <f t="shared" si="189"/>
        <v>17.185227272727278</v>
      </c>
      <c r="AB1724" s="19" t="s">
        <v>8887</v>
      </c>
    </row>
    <row r="1725" spans="1:28" x14ac:dyDescent="0.35">
      <c r="A1725" t="s">
        <v>1562</v>
      </c>
      <c r="B1725" t="s">
        <v>5789</v>
      </c>
      <c r="C1725" t="s">
        <v>5790</v>
      </c>
      <c r="D1725" s="1">
        <v>44822</v>
      </c>
      <c r="E1725">
        <f t="shared" si="186"/>
        <v>18</v>
      </c>
      <c r="F1725" t="s">
        <v>1569</v>
      </c>
      <c r="G1725">
        <v>620</v>
      </c>
      <c r="H1725">
        <f t="shared" si="183"/>
        <v>62</v>
      </c>
      <c r="I1725" t="s">
        <v>7</v>
      </c>
      <c r="J1725" t="s">
        <v>8</v>
      </c>
      <c r="L1725" t="s">
        <v>6</v>
      </c>
      <c r="M1725" t="str">
        <f t="shared" si="184"/>
        <v>M</v>
      </c>
      <c r="N1725" t="s">
        <v>1139</v>
      </c>
      <c r="O1725" t="s">
        <v>1140</v>
      </c>
      <c r="P1725" t="s">
        <v>557</v>
      </c>
      <c r="Q1725">
        <v>3</v>
      </c>
      <c r="R1725">
        <f t="shared" si="187"/>
        <v>2019</v>
      </c>
      <c r="S1725" t="s">
        <v>8</v>
      </c>
      <c r="T1725" t="s">
        <v>8</v>
      </c>
      <c r="U1725" t="s">
        <v>9084</v>
      </c>
      <c r="V1725">
        <f>VLOOKUP(P1725,'PBT Tag Rates'!$B$5:$E$34,4,FALSE)</f>
        <v>0.95971980899999998</v>
      </c>
      <c r="W1725">
        <v>1</v>
      </c>
      <c r="X1725" s="16">
        <f>IFERROR(LOOKUP(H1725,{30,43,48,53,58,63,68,73,78,83,88,93,97},{42,47,52,57,62,67,72,77,82,87,92,99,100}),999)</f>
        <v>62</v>
      </c>
      <c r="Y1725" s="19">
        <f t="shared" si="185"/>
        <v>5.6818181818181825</v>
      </c>
      <c r="Z1725" s="19">
        <f t="shared" si="188"/>
        <v>5.7284090909090919</v>
      </c>
      <c r="AA1725" s="19">
        <f t="shared" si="189"/>
        <v>17.185227272727278</v>
      </c>
      <c r="AB1725" s="19" t="s">
        <v>8887</v>
      </c>
    </row>
    <row r="1726" spans="1:28" x14ac:dyDescent="0.35">
      <c r="A1726" t="s">
        <v>1562</v>
      </c>
      <c r="B1726" t="s">
        <v>5791</v>
      </c>
      <c r="C1726" t="s">
        <v>5792</v>
      </c>
      <c r="D1726" s="1">
        <v>44822</v>
      </c>
      <c r="E1726">
        <f t="shared" si="186"/>
        <v>18</v>
      </c>
      <c r="F1726" t="s">
        <v>16</v>
      </c>
      <c r="G1726">
        <v>620</v>
      </c>
      <c r="H1726">
        <f t="shared" si="183"/>
        <v>62</v>
      </c>
      <c r="I1726" t="s">
        <v>9</v>
      </c>
      <c r="J1726">
        <v>1</v>
      </c>
      <c r="L1726" t="s">
        <v>16</v>
      </c>
      <c r="M1726" t="str">
        <f t="shared" si="184"/>
        <v>F</v>
      </c>
      <c r="N1726" t="s">
        <v>1925</v>
      </c>
      <c r="O1726" t="s">
        <v>1926</v>
      </c>
      <c r="P1726" t="s">
        <v>557</v>
      </c>
      <c r="Q1726">
        <v>3</v>
      </c>
      <c r="R1726">
        <f t="shared" si="187"/>
        <v>2019</v>
      </c>
      <c r="S1726" t="s">
        <v>8</v>
      </c>
      <c r="T1726" t="s">
        <v>8</v>
      </c>
      <c r="U1726" t="s">
        <v>9088</v>
      </c>
      <c r="V1726">
        <f>VLOOKUP(P1726,'PBT Tag Rates'!$B$5:$E$34,4,FALSE)</f>
        <v>0.95971980899999998</v>
      </c>
      <c r="W1726">
        <v>1</v>
      </c>
      <c r="X1726" s="16">
        <f>IFERROR(LOOKUP(H1726,{30,43,48,53,58,63,68,73,78,83,88,93,97},{42,47,52,57,62,67,72,77,82,87,92,99,100}),999)</f>
        <v>62</v>
      </c>
      <c r="Y1726" s="19">
        <f t="shared" si="185"/>
        <v>5.6818181818181825</v>
      </c>
      <c r="Z1726" s="19">
        <f t="shared" si="188"/>
        <v>5.7284090909090919</v>
      </c>
      <c r="AA1726" s="19">
        <f t="shared" si="189"/>
        <v>17.185227272727278</v>
      </c>
      <c r="AB1726" s="19" t="s">
        <v>8887</v>
      </c>
    </row>
    <row r="1727" spans="1:28" x14ac:dyDescent="0.35">
      <c r="A1727" t="s">
        <v>1562</v>
      </c>
      <c r="B1727" t="s">
        <v>5793</v>
      </c>
      <c r="C1727" t="s">
        <v>5794</v>
      </c>
      <c r="D1727" s="1">
        <v>44822</v>
      </c>
      <c r="E1727">
        <f t="shared" si="186"/>
        <v>18</v>
      </c>
      <c r="F1727" t="s">
        <v>1569</v>
      </c>
      <c r="G1727">
        <v>570</v>
      </c>
      <c r="H1727">
        <f t="shared" si="183"/>
        <v>57</v>
      </c>
      <c r="I1727" t="s">
        <v>7</v>
      </c>
      <c r="J1727" t="s">
        <v>8</v>
      </c>
      <c r="L1727" t="s">
        <v>6</v>
      </c>
      <c r="M1727" t="str">
        <f t="shared" si="184"/>
        <v>M</v>
      </c>
      <c r="N1727" t="s">
        <v>8</v>
      </c>
      <c r="O1727" t="s">
        <v>8</v>
      </c>
      <c r="P1727" t="s">
        <v>11</v>
      </c>
      <c r="Q1727" t="s">
        <v>8</v>
      </c>
      <c r="R1727" t="str">
        <f t="shared" si="187"/>
        <v>U</v>
      </c>
      <c r="S1727" t="s">
        <v>12</v>
      </c>
      <c r="T1727">
        <v>0.999999999999994</v>
      </c>
      <c r="U1727" t="s">
        <v>11</v>
      </c>
      <c r="V1727" t="e">
        <f>VLOOKUP(P1727,'PBT Tag Rates'!$B$5:$E$34,4,FALSE)</f>
        <v>#N/A</v>
      </c>
      <c r="W1727">
        <v>1</v>
      </c>
      <c r="X1727" s="16">
        <f>IFERROR(LOOKUP(H1727,{30,43,48,53,58,63,68,73,78,83,88,93,97},{42,47,52,57,62,67,72,77,82,87,92,99,100}),999)</f>
        <v>57</v>
      </c>
      <c r="Y1727" s="19">
        <f t="shared" si="185"/>
        <v>5.6818181818181825</v>
      </c>
      <c r="Z1727" s="19">
        <f t="shared" si="188"/>
        <v>5.7284090909090919</v>
      </c>
      <c r="AA1727" s="19">
        <f t="shared" si="189"/>
        <v>17.185227272727278</v>
      </c>
      <c r="AB1727" s="19" t="s">
        <v>8887</v>
      </c>
    </row>
    <row r="1728" spans="1:28" x14ac:dyDescent="0.35">
      <c r="A1728" t="s">
        <v>1562</v>
      </c>
      <c r="B1728" t="s">
        <v>5795</v>
      </c>
      <c r="C1728" t="s">
        <v>5796</v>
      </c>
      <c r="D1728" s="1">
        <v>44822</v>
      </c>
      <c r="E1728">
        <f t="shared" si="186"/>
        <v>18</v>
      </c>
      <c r="F1728" t="s">
        <v>1569</v>
      </c>
      <c r="G1728">
        <v>660</v>
      </c>
      <c r="H1728">
        <f t="shared" si="183"/>
        <v>66</v>
      </c>
      <c r="I1728" t="s">
        <v>9</v>
      </c>
      <c r="J1728" t="s">
        <v>8</v>
      </c>
      <c r="L1728" t="s">
        <v>6</v>
      </c>
      <c r="M1728" t="str">
        <f t="shared" si="184"/>
        <v>M</v>
      </c>
      <c r="N1728" t="s">
        <v>2801</v>
      </c>
      <c r="O1728" t="s">
        <v>4166</v>
      </c>
      <c r="P1728" t="s">
        <v>557</v>
      </c>
      <c r="Q1728">
        <v>3</v>
      </c>
      <c r="R1728">
        <f t="shared" si="187"/>
        <v>2019</v>
      </c>
      <c r="S1728" t="s">
        <v>8</v>
      </c>
      <c r="T1728" t="s">
        <v>8</v>
      </c>
      <c r="U1728" t="s">
        <v>9089</v>
      </c>
      <c r="V1728">
        <f>VLOOKUP(P1728,'PBT Tag Rates'!$B$5:$E$34,4,FALSE)</f>
        <v>0.95971980899999998</v>
      </c>
      <c r="W1728">
        <v>1</v>
      </c>
      <c r="X1728" s="16">
        <f>IFERROR(LOOKUP(H1728,{30,43,48,53,58,63,68,73,78,83,88,93,97},{42,47,52,57,62,67,72,77,82,87,92,99,100}),999)</f>
        <v>67</v>
      </c>
      <c r="Y1728" s="19">
        <f t="shared" si="185"/>
        <v>5.6818181818181825</v>
      </c>
      <c r="Z1728" s="19">
        <f t="shared" si="188"/>
        <v>5.7284090909090919</v>
      </c>
      <c r="AA1728" s="19">
        <f t="shared" si="189"/>
        <v>17.185227272727278</v>
      </c>
      <c r="AB1728" s="19" t="s">
        <v>8887</v>
      </c>
    </row>
    <row r="1729" spans="1:28" x14ac:dyDescent="0.35">
      <c r="A1729" t="s">
        <v>1562</v>
      </c>
      <c r="B1729" t="s">
        <v>5797</v>
      </c>
      <c r="C1729" t="s">
        <v>5798</v>
      </c>
      <c r="D1729" s="1">
        <v>44822</v>
      </c>
      <c r="E1729">
        <f t="shared" si="186"/>
        <v>18</v>
      </c>
      <c r="F1729" t="s">
        <v>1569</v>
      </c>
      <c r="G1729">
        <v>650</v>
      </c>
      <c r="H1729">
        <f t="shared" si="183"/>
        <v>65</v>
      </c>
      <c r="I1729" t="s">
        <v>7</v>
      </c>
      <c r="J1729" t="s">
        <v>8</v>
      </c>
      <c r="L1729" t="s">
        <v>6</v>
      </c>
      <c r="M1729" t="str">
        <f t="shared" si="184"/>
        <v>M</v>
      </c>
      <c r="N1729" t="s">
        <v>1692</v>
      </c>
      <c r="O1729" t="s">
        <v>5164</v>
      </c>
      <c r="P1729" t="s">
        <v>557</v>
      </c>
      <c r="Q1729">
        <v>3</v>
      </c>
      <c r="R1729">
        <f t="shared" si="187"/>
        <v>2019</v>
      </c>
      <c r="S1729" t="s">
        <v>8</v>
      </c>
      <c r="T1729" t="s">
        <v>8</v>
      </c>
      <c r="U1729" t="s">
        <v>9088</v>
      </c>
      <c r="V1729">
        <f>VLOOKUP(P1729,'PBT Tag Rates'!$B$5:$E$34,4,FALSE)</f>
        <v>0.95971980899999998</v>
      </c>
      <c r="W1729">
        <v>1</v>
      </c>
      <c r="X1729" s="16">
        <f>IFERROR(LOOKUP(H1729,{30,43,48,53,58,63,68,73,78,83,88,93,97},{42,47,52,57,62,67,72,77,82,87,92,99,100}),999)</f>
        <v>67</v>
      </c>
      <c r="Y1729" s="19">
        <f t="shared" si="185"/>
        <v>5.6818181818181825</v>
      </c>
      <c r="Z1729" s="19">
        <f t="shared" si="188"/>
        <v>5.7284090909090919</v>
      </c>
      <c r="AA1729" s="19">
        <f t="shared" si="189"/>
        <v>17.185227272727278</v>
      </c>
      <c r="AB1729" s="19" t="s">
        <v>8887</v>
      </c>
    </row>
    <row r="1730" spans="1:28" x14ac:dyDescent="0.35">
      <c r="A1730" t="s">
        <v>1562</v>
      </c>
      <c r="B1730" t="s">
        <v>5799</v>
      </c>
      <c r="C1730" t="s">
        <v>5800</v>
      </c>
      <c r="D1730" s="1">
        <v>44822</v>
      </c>
      <c r="E1730">
        <f t="shared" si="186"/>
        <v>18</v>
      </c>
      <c r="F1730" t="s">
        <v>6</v>
      </c>
      <c r="G1730">
        <v>730</v>
      </c>
      <c r="H1730">
        <f t="shared" si="183"/>
        <v>73</v>
      </c>
      <c r="I1730" t="s">
        <v>7</v>
      </c>
      <c r="J1730" t="s">
        <v>8</v>
      </c>
      <c r="L1730" t="s">
        <v>6</v>
      </c>
      <c r="M1730" t="str">
        <f t="shared" si="184"/>
        <v>M</v>
      </c>
      <c r="N1730" t="s">
        <v>8</v>
      </c>
      <c r="O1730" t="s">
        <v>8</v>
      </c>
      <c r="P1730" t="s">
        <v>11</v>
      </c>
      <c r="Q1730" t="s">
        <v>8</v>
      </c>
      <c r="R1730" t="str">
        <f t="shared" si="187"/>
        <v>U</v>
      </c>
      <c r="S1730" t="s">
        <v>12</v>
      </c>
      <c r="T1730">
        <v>1</v>
      </c>
      <c r="U1730" t="s">
        <v>11</v>
      </c>
      <c r="V1730" t="e">
        <f>VLOOKUP(P1730,'PBT Tag Rates'!$B$5:$E$34,4,FALSE)</f>
        <v>#N/A</v>
      </c>
      <c r="W1730">
        <v>1</v>
      </c>
      <c r="X1730" s="16">
        <f>IFERROR(LOOKUP(H1730,{30,43,48,53,58,63,68,73,78,83,88,93,97},{42,47,52,57,62,67,72,77,82,87,92,99,100}),999)</f>
        <v>77</v>
      </c>
      <c r="Y1730" s="19">
        <f t="shared" si="185"/>
        <v>5.6818181818181825</v>
      </c>
      <c r="Z1730" s="19">
        <f t="shared" si="188"/>
        <v>5.7284090909090919</v>
      </c>
      <c r="AA1730" s="19">
        <f t="shared" si="189"/>
        <v>17.185227272727278</v>
      </c>
      <c r="AB1730" s="19" t="s">
        <v>8887</v>
      </c>
    </row>
    <row r="1731" spans="1:28" x14ac:dyDescent="0.35">
      <c r="A1731" t="s">
        <v>1562</v>
      </c>
      <c r="B1731" t="s">
        <v>5801</v>
      </c>
      <c r="C1731" t="s">
        <v>5802</v>
      </c>
      <c r="D1731" s="1">
        <v>44822</v>
      </c>
      <c r="E1731">
        <f t="shared" si="186"/>
        <v>18</v>
      </c>
      <c r="F1731" t="s">
        <v>16</v>
      </c>
      <c r="G1731">
        <v>810</v>
      </c>
      <c r="H1731">
        <f t="shared" si="183"/>
        <v>81</v>
      </c>
      <c r="I1731" t="s">
        <v>7</v>
      </c>
      <c r="J1731" t="s">
        <v>8</v>
      </c>
      <c r="L1731" t="s">
        <v>16</v>
      </c>
      <c r="M1731" t="str">
        <f t="shared" si="184"/>
        <v>F</v>
      </c>
      <c r="N1731" t="s">
        <v>8</v>
      </c>
      <c r="O1731" t="s">
        <v>8</v>
      </c>
      <c r="P1731" t="s">
        <v>11</v>
      </c>
      <c r="Q1731" t="s">
        <v>8</v>
      </c>
      <c r="R1731" t="str">
        <f t="shared" si="187"/>
        <v>U</v>
      </c>
      <c r="S1731" t="s">
        <v>12</v>
      </c>
      <c r="T1731">
        <v>1</v>
      </c>
      <c r="U1731" t="s">
        <v>11</v>
      </c>
      <c r="V1731" t="e">
        <f>VLOOKUP(P1731,'PBT Tag Rates'!$B$5:$E$34,4,FALSE)</f>
        <v>#N/A</v>
      </c>
      <c r="W1731">
        <v>1</v>
      </c>
      <c r="X1731" s="16">
        <f>IFERROR(LOOKUP(H1731,{30,43,48,53,58,63,68,73,78,83,88,93,97},{42,47,52,57,62,67,72,77,82,87,92,99,100}),999)</f>
        <v>82</v>
      </c>
      <c r="Y1731" s="19">
        <f t="shared" si="185"/>
        <v>5.6818181818181825</v>
      </c>
      <c r="Z1731" s="19">
        <f t="shared" si="188"/>
        <v>5.7284090909090919</v>
      </c>
      <c r="AA1731" s="19">
        <f t="shared" si="189"/>
        <v>17.185227272727278</v>
      </c>
      <c r="AB1731" s="19" t="s">
        <v>8887</v>
      </c>
    </row>
    <row r="1732" spans="1:28" x14ac:dyDescent="0.35">
      <c r="A1732" t="s">
        <v>1562</v>
      </c>
      <c r="B1732" t="s">
        <v>5803</v>
      </c>
      <c r="C1732" t="s">
        <v>5804</v>
      </c>
      <c r="D1732" s="1">
        <v>44822</v>
      </c>
      <c r="E1732">
        <f t="shared" si="186"/>
        <v>18</v>
      </c>
      <c r="F1732" t="s">
        <v>1569</v>
      </c>
      <c r="G1732">
        <v>650</v>
      </c>
      <c r="H1732">
        <f t="shared" si="183"/>
        <v>65</v>
      </c>
      <c r="I1732" t="s">
        <v>7</v>
      </c>
      <c r="J1732" t="s">
        <v>8</v>
      </c>
      <c r="L1732" t="s">
        <v>6</v>
      </c>
      <c r="M1732" t="str">
        <f t="shared" si="184"/>
        <v>M</v>
      </c>
      <c r="N1732" t="s">
        <v>874</v>
      </c>
      <c r="O1732" t="s">
        <v>3211</v>
      </c>
      <c r="P1732" t="s">
        <v>557</v>
      </c>
      <c r="Q1732">
        <v>3</v>
      </c>
      <c r="R1732">
        <f t="shared" si="187"/>
        <v>2019</v>
      </c>
      <c r="S1732" t="s">
        <v>8</v>
      </c>
      <c r="T1732" t="s">
        <v>8</v>
      </c>
      <c r="U1732" t="s">
        <v>9086</v>
      </c>
      <c r="V1732">
        <f>VLOOKUP(P1732,'PBT Tag Rates'!$B$5:$E$34,4,FALSE)</f>
        <v>0.95971980899999998</v>
      </c>
      <c r="W1732">
        <v>1</v>
      </c>
      <c r="X1732" s="16">
        <f>IFERROR(LOOKUP(H1732,{30,43,48,53,58,63,68,73,78,83,88,93,97},{42,47,52,57,62,67,72,77,82,87,92,99,100}),999)</f>
        <v>67</v>
      </c>
      <c r="Y1732" s="19">
        <f t="shared" si="185"/>
        <v>5.6818181818181825</v>
      </c>
      <c r="Z1732" s="19">
        <f t="shared" si="188"/>
        <v>5.7284090909090919</v>
      </c>
      <c r="AA1732" s="19">
        <f t="shared" si="189"/>
        <v>17.185227272727278</v>
      </c>
      <c r="AB1732" s="19" t="s">
        <v>8887</v>
      </c>
    </row>
    <row r="1733" spans="1:28" x14ac:dyDescent="0.35">
      <c r="A1733" t="s">
        <v>1562</v>
      </c>
      <c r="B1733" t="s">
        <v>5805</v>
      </c>
      <c r="C1733" t="s">
        <v>5806</v>
      </c>
      <c r="D1733" s="1">
        <v>44822</v>
      </c>
      <c r="E1733">
        <f t="shared" si="186"/>
        <v>18</v>
      </c>
      <c r="F1733" t="s">
        <v>1569</v>
      </c>
      <c r="G1733">
        <v>640</v>
      </c>
      <c r="H1733">
        <f t="shared" si="183"/>
        <v>64</v>
      </c>
      <c r="I1733" t="s">
        <v>7</v>
      </c>
      <c r="J1733" t="s">
        <v>8</v>
      </c>
      <c r="L1733" t="s">
        <v>6</v>
      </c>
      <c r="M1733" t="str">
        <f t="shared" si="184"/>
        <v>M</v>
      </c>
      <c r="N1733" t="s">
        <v>3456</v>
      </c>
      <c r="O1733" t="s">
        <v>3457</v>
      </c>
      <c r="P1733" t="s">
        <v>557</v>
      </c>
      <c r="Q1733">
        <v>3</v>
      </c>
      <c r="R1733">
        <f t="shared" si="187"/>
        <v>2019</v>
      </c>
      <c r="S1733" t="s">
        <v>8</v>
      </c>
      <c r="T1733" t="s">
        <v>8</v>
      </c>
      <c r="U1733" t="s">
        <v>9086</v>
      </c>
      <c r="V1733">
        <f>VLOOKUP(P1733,'PBT Tag Rates'!$B$5:$E$34,4,FALSE)</f>
        <v>0.95971980899999998</v>
      </c>
      <c r="W1733">
        <v>1</v>
      </c>
      <c r="X1733" s="16">
        <f>IFERROR(LOOKUP(H1733,{30,43,48,53,58,63,68,73,78,83,88,93,97},{42,47,52,57,62,67,72,77,82,87,92,99,100}),999)</f>
        <v>67</v>
      </c>
      <c r="Y1733" s="19">
        <f t="shared" si="185"/>
        <v>5.6818181818181825</v>
      </c>
      <c r="Z1733" s="19">
        <f t="shared" si="188"/>
        <v>5.7284090909090919</v>
      </c>
      <c r="AA1733" s="19">
        <f t="shared" si="189"/>
        <v>17.185227272727278</v>
      </c>
      <c r="AB1733" s="19" t="s">
        <v>8887</v>
      </c>
    </row>
    <row r="1734" spans="1:28" x14ac:dyDescent="0.35">
      <c r="A1734" t="s">
        <v>1562</v>
      </c>
      <c r="B1734" t="s">
        <v>5807</v>
      </c>
      <c r="C1734" t="s">
        <v>5808</v>
      </c>
      <c r="D1734" s="1">
        <v>44822</v>
      </c>
      <c r="E1734">
        <f t="shared" si="186"/>
        <v>18</v>
      </c>
      <c r="F1734" t="s">
        <v>1569</v>
      </c>
      <c r="G1734">
        <v>630</v>
      </c>
      <c r="H1734">
        <f t="shared" ref="H1734:H1797" si="190">G1734/10</f>
        <v>63</v>
      </c>
      <c r="I1734" t="s">
        <v>7</v>
      </c>
      <c r="J1734" t="s">
        <v>8</v>
      </c>
      <c r="L1734" t="s">
        <v>6</v>
      </c>
      <c r="M1734" t="str">
        <f t="shared" ref="M1734:M1797" si="191">IF(L1734="U",F1734,L1734)</f>
        <v>M</v>
      </c>
      <c r="N1734" t="s">
        <v>586</v>
      </c>
      <c r="O1734" t="s">
        <v>965</v>
      </c>
      <c r="P1734" t="s">
        <v>557</v>
      </c>
      <c r="Q1734">
        <v>3</v>
      </c>
      <c r="R1734">
        <f t="shared" si="187"/>
        <v>2019</v>
      </c>
      <c r="S1734" t="s">
        <v>8</v>
      </c>
      <c r="T1734" t="s">
        <v>8</v>
      </c>
      <c r="U1734" t="s">
        <v>9088</v>
      </c>
      <c r="V1734">
        <f>VLOOKUP(P1734,'PBT Tag Rates'!$B$5:$E$34,4,FALSE)</f>
        <v>0.95971980899999998</v>
      </c>
      <c r="W1734">
        <v>1</v>
      </c>
      <c r="X1734" s="16">
        <f>IFERROR(LOOKUP(H1734,{30,43,48,53,58,63,68,73,78,83,88,93,97},{42,47,52,57,62,67,72,77,82,87,92,99,100}),999)</f>
        <v>67</v>
      </c>
      <c r="Y1734" s="19">
        <f t="shared" ref="Y1734:Y1797" si="192">IF(D1734&lt;$D$3,W1734/$Y$3,W1734/$Y$4)</f>
        <v>5.6818181818181825</v>
      </c>
      <c r="Z1734" s="19">
        <f t="shared" si="188"/>
        <v>5.7284090909090919</v>
      </c>
      <c r="AA1734" s="19">
        <f t="shared" si="189"/>
        <v>17.185227272727278</v>
      </c>
      <c r="AB1734" s="19" t="s">
        <v>8887</v>
      </c>
    </row>
    <row r="1735" spans="1:28" x14ac:dyDescent="0.35">
      <c r="A1735" t="s">
        <v>1562</v>
      </c>
      <c r="B1735" t="s">
        <v>5809</v>
      </c>
      <c r="C1735" t="s">
        <v>5810</v>
      </c>
      <c r="D1735" s="1">
        <v>44822</v>
      </c>
      <c r="E1735">
        <f t="shared" ref="E1735:E1798" si="193">IF(D1735&lt;=$D$3,60,18)</f>
        <v>18</v>
      </c>
      <c r="F1735" t="s">
        <v>6</v>
      </c>
      <c r="G1735">
        <v>750</v>
      </c>
      <c r="H1735">
        <f t="shared" si="190"/>
        <v>75</v>
      </c>
      <c r="I1735" t="s">
        <v>7</v>
      </c>
      <c r="J1735">
        <v>1</v>
      </c>
      <c r="L1735" t="s">
        <v>6</v>
      </c>
      <c r="M1735" t="str">
        <f t="shared" si="191"/>
        <v>M</v>
      </c>
      <c r="N1735" t="s">
        <v>129</v>
      </c>
      <c r="O1735" t="s">
        <v>130</v>
      </c>
      <c r="P1735" t="s">
        <v>19</v>
      </c>
      <c r="Q1735">
        <v>4</v>
      </c>
      <c r="R1735">
        <f t="shared" ref="R1735:R1798" si="194">IFERROR($R$3-Q1735,"U")</f>
        <v>2018</v>
      </c>
      <c r="S1735" t="s">
        <v>8</v>
      </c>
      <c r="T1735" t="s">
        <v>8</v>
      </c>
      <c r="U1735" t="s">
        <v>9007</v>
      </c>
      <c r="V1735">
        <f>VLOOKUP(P1735,'PBT Tag Rates'!$B$5:$E$34,4,FALSE)</f>
        <v>0.80551598400000002</v>
      </c>
      <c r="W1735">
        <v>1</v>
      </c>
      <c r="X1735" s="16">
        <f>IFERROR(LOOKUP(H1735,{30,43,48,53,58,63,68,73,78,83,88,93,97},{42,47,52,57,62,67,72,77,82,87,92,99,100}),999)</f>
        <v>77</v>
      </c>
      <c r="Y1735" s="19">
        <f t="shared" si="192"/>
        <v>5.6818181818181825</v>
      </c>
      <c r="Z1735" s="19">
        <f t="shared" ref="Z1735:Z1798" si="195">Y1735*(1+$Z$4)</f>
        <v>5.7284090909090919</v>
      </c>
      <c r="AA1735" s="19">
        <f t="shared" ref="AA1735:AA1798" si="196">IF(D1735&lt;$D$3,Z1735/$AA$3,Z1735/$AA$4)</f>
        <v>17.185227272727278</v>
      </c>
      <c r="AB1735" s="19" t="s">
        <v>8886</v>
      </c>
    </row>
    <row r="1736" spans="1:28" x14ac:dyDescent="0.35">
      <c r="A1736" t="s">
        <v>1562</v>
      </c>
      <c r="B1736" t="s">
        <v>5811</v>
      </c>
      <c r="C1736" t="s">
        <v>5812</v>
      </c>
      <c r="D1736" s="1">
        <v>44822</v>
      </c>
      <c r="E1736">
        <f t="shared" si="193"/>
        <v>18</v>
      </c>
      <c r="F1736" t="s">
        <v>6</v>
      </c>
      <c r="G1736">
        <v>760</v>
      </c>
      <c r="H1736">
        <f t="shared" si="190"/>
        <v>76</v>
      </c>
      <c r="I1736" t="s">
        <v>7</v>
      </c>
      <c r="J1736" t="s">
        <v>8</v>
      </c>
      <c r="L1736" t="s">
        <v>6</v>
      </c>
      <c r="M1736" t="str">
        <f t="shared" si="191"/>
        <v>M</v>
      </c>
      <c r="N1736" t="s">
        <v>8</v>
      </c>
      <c r="O1736" t="s">
        <v>8</v>
      </c>
      <c r="P1736" t="s">
        <v>11</v>
      </c>
      <c r="Q1736" t="s">
        <v>8</v>
      </c>
      <c r="R1736" t="str">
        <f t="shared" si="194"/>
        <v>U</v>
      </c>
      <c r="S1736" t="s">
        <v>12</v>
      </c>
      <c r="T1736">
        <v>1</v>
      </c>
      <c r="U1736" t="s">
        <v>11</v>
      </c>
      <c r="V1736" t="e">
        <f>VLOOKUP(P1736,'PBT Tag Rates'!$B$5:$E$34,4,FALSE)</f>
        <v>#N/A</v>
      </c>
      <c r="W1736">
        <v>1</v>
      </c>
      <c r="X1736" s="16">
        <f>IFERROR(LOOKUP(H1736,{30,43,48,53,58,63,68,73,78,83,88,93,97},{42,47,52,57,62,67,72,77,82,87,92,99,100}),999)</f>
        <v>77</v>
      </c>
      <c r="Y1736" s="19">
        <f t="shared" si="192"/>
        <v>5.6818181818181825</v>
      </c>
      <c r="Z1736" s="19">
        <f t="shared" si="195"/>
        <v>5.7284090909090919</v>
      </c>
      <c r="AA1736" s="19">
        <f t="shared" si="196"/>
        <v>17.185227272727278</v>
      </c>
      <c r="AB1736" s="19" t="s">
        <v>8887</v>
      </c>
    </row>
    <row r="1737" spans="1:28" x14ac:dyDescent="0.35">
      <c r="A1737" t="s">
        <v>1562</v>
      </c>
      <c r="B1737" t="s">
        <v>5813</v>
      </c>
      <c r="C1737" t="s">
        <v>5814</v>
      </c>
      <c r="D1737" s="1">
        <v>44822</v>
      </c>
      <c r="E1737">
        <f t="shared" si="193"/>
        <v>18</v>
      </c>
      <c r="F1737" t="s">
        <v>1569</v>
      </c>
      <c r="G1737">
        <v>580</v>
      </c>
      <c r="H1737">
        <f t="shared" si="190"/>
        <v>58</v>
      </c>
      <c r="I1737" t="s">
        <v>7</v>
      </c>
      <c r="J1737" t="s">
        <v>8</v>
      </c>
      <c r="L1737" t="s">
        <v>6</v>
      </c>
      <c r="M1737" t="str">
        <f t="shared" si="191"/>
        <v>M</v>
      </c>
      <c r="N1737" t="s">
        <v>2768</v>
      </c>
      <c r="O1737" t="s">
        <v>2769</v>
      </c>
      <c r="P1737" t="s">
        <v>557</v>
      </c>
      <c r="Q1737">
        <v>3</v>
      </c>
      <c r="R1737">
        <f t="shared" si="194"/>
        <v>2019</v>
      </c>
      <c r="S1737" t="s">
        <v>8</v>
      </c>
      <c r="T1737" t="s">
        <v>8</v>
      </c>
      <c r="U1737" t="s">
        <v>9006</v>
      </c>
      <c r="V1737">
        <f>VLOOKUP(P1737,'PBT Tag Rates'!$B$5:$E$34,4,FALSE)</f>
        <v>0.95971980899999998</v>
      </c>
      <c r="W1737">
        <v>1</v>
      </c>
      <c r="X1737" s="16">
        <f>IFERROR(LOOKUP(H1737,{30,43,48,53,58,63,68,73,78,83,88,93,97},{42,47,52,57,62,67,72,77,82,87,92,99,100}),999)</f>
        <v>62</v>
      </c>
      <c r="Y1737" s="19">
        <f t="shared" si="192"/>
        <v>5.6818181818181825</v>
      </c>
      <c r="Z1737" s="19">
        <f t="shared" si="195"/>
        <v>5.7284090909090919</v>
      </c>
      <c r="AA1737" s="19">
        <f t="shared" si="196"/>
        <v>17.185227272727278</v>
      </c>
      <c r="AB1737" s="19" t="s">
        <v>8886</v>
      </c>
    </row>
    <row r="1738" spans="1:28" x14ac:dyDescent="0.35">
      <c r="A1738" t="s">
        <v>1562</v>
      </c>
      <c r="B1738" t="s">
        <v>5815</v>
      </c>
      <c r="C1738" t="s">
        <v>5816</v>
      </c>
      <c r="D1738" s="1">
        <v>44822</v>
      </c>
      <c r="E1738">
        <f t="shared" si="193"/>
        <v>18</v>
      </c>
      <c r="F1738" t="s">
        <v>1569</v>
      </c>
      <c r="G1738">
        <v>610</v>
      </c>
      <c r="H1738">
        <f t="shared" si="190"/>
        <v>61</v>
      </c>
      <c r="I1738" t="s">
        <v>7</v>
      </c>
      <c r="J1738" t="s">
        <v>8</v>
      </c>
      <c r="L1738" t="s">
        <v>6</v>
      </c>
      <c r="M1738" t="str">
        <f t="shared" si="191"/>
        <v>M</v>
      </c>
      <c r="N1738" t="s">
        <v>3931</v>
      </c>
      <c r="O1738" t="s">
        <v>3932</v>
      </c>
      <c r="P1738" t="s">
        <v>557</v>
      </c>
      <c r="Q1738">
        <v>3</v>
      </c>
      <c r="R1738">
        <f t="shared" si="194"/>
        <v>2019</v>
      </c>
      <c r="S1738" t="s">
        <v>8</v>
      </c>
      <c r="T1738" t="s">
        <v>8</v>
      </c>
      <c r="U1738" t="s">
        <v>9086</v>
      </c>
      <c r="V1738">
        <f>VLOOKUP(P1738,'PBT Tag Rates'!$B$5:$E$34,4,FALSE)</f>
        <v>0.95971980899999998</v>
      </c>
      <c r="W1738">
        <v>1</v>
      </c>
      <c r="X1738" s="16">
        <f>IFERROR(LOOKUP(H1738,{30,43,48,53,58,63,68,73,78,83,88,93,97},{42,47,52,57,62,67,72,77,82,87,92,99,100}),999)</f>
        <v>62</v>
      </c>
      <c r="Y1738" s="19">
        <f t="shared" si="192"/>
        <v>5.6818181818181825</v>
      </c>
      <c r="Z1738" s="19">
        <f t="shared" si="195"/>
        <v>5.7284090909090919</v>
      </c>
      <c r="AA1738" s="19">
        <f t="shared" si="196"/>
        <v>17.185227272727278</v>
      </c>
      <c r="AB1738" s="19" t="s">
        <v>8887</v>
      </c>
    </row>
    <row r="1739" spans="1:28" x14ac:dyDescent="0.35">
      <c r="A1739" t="s">
        <v>1562</v>
      </c>
      <c r="B1739" t="s">
        <v>5817</v>
      </c>
      <c r="C1739" t="s">
        <v>5818</v>
      </c>
      <c r="D1739" s="1">
        <v>44822</v>
      </c>
      <c r="E1739">
        <f t="shared" si="193"/>
        <v>18</v>
      </c>
      <c r="F1739" t="s">
        <v>6</v>
      </c>
      <c r="G1739">
        <v>810</v>
      </c>
      <c r="H1739">
        <f t="shared" si="190"/>
        <v>81</v>
      </c>
      <c r="I1739" t="s">
        <v>7</v>
      </c>
      <c r="J1739" t="s">
        <v>8</v>
      </c>
      <c r="L1739" t="s">
        <v>6</v>
      </c>
      <c r="M1739" t="str">
        <f t="shared" si="191"/>
        <v>M</v>
      </c>
      <c r="N1739" t="s">
        <v>766</v>
      </c>
      <c r="O1739" t="s">
        <v>767</v>
      </c>
      <c r="P1739" t="s">
        <v>19</v>
      </c>
      <c r="Q1739">
        <v>4</v>
      </c>
      <c r="R1739">
        <f t="shared" si="194"/>
        <v>2018</v>
      </c>
      <c r="S1739" t="s">
        <v>8</v>
      </c>
      <c r="T1739" t="s">
        <v>8</v>
      </c>
      <c r="U1739" t="s">
        <v>9006</v>
      </c>
      <c r="V1739">
        <f>VLOOKUP(P1739,'PBT Tag Rates'!$B$5:$E$34,4,FALSE)</f>
        <v>0.80551598400000002</v>
      </c>
      <c r="W1739">
        <v>1</v>
      </c>
      <c r="X1739" s="16">
        <f>IFERROR(LOOKUP(H1739,{30,43,48,53,58,63,68,73,78,83,88,93,97},{42,47,52,57,62,67,72,77,82,87,92,99,100}),999)</f>
        <v>82</v>
      </c>
      <c r="Y1739" s="19">
        <f t="shared" si="192"/>
        <v>5.6818181818181825</v>
      </c>
      <c r="Z1739" s="19">
        <f t="shared" si="195"/>
        <v>5.7284090909090919</v>
      </c>
      <c r="AA1739" s="19">
        <f t="shared" si="196"/>
        <v>17.185227272727278</v>
      </c>
      <c r="AB1739" s="19" t="s">
        <v>8886</v>
      </c>
    </row>
    <row r="1740" spans="1:28" x14ac:dyDescent="0.35">
      <c r="A1740" t="s">
        <v>1562</v>
      </c>
      <c r="B1740" t="s">
        <v>5819</v>
      </c>
      <c r="C1740" t="s">
        <v>5820</v>
      </c>
      <c r="D1740" s="1">
        <v>44822</v>
      </c>
      <c r="E1740">
        <f t="shared" si="193"/>
        <v>18</v>
      </c>
      <c r="F1740" t="s">
        <v>1569</v>
      </c>
      <c r="G1740">
        <v>590</v>
      </c>
      <c r="H1740">
        <f t="shared" si="190"/>
        <v>59</v>
      </c>
      <c r="I1740" t="s">
        <v>9</v>
      </c>
      <c r="J1740">
        <v>1</v>
      </c>
      <c r="L1740" t="s">
        <v>6</v>
      </c>
      <c r="M1740" t="str">
        <f t="shared" si="191"/>
        <v>M</v>
      </c>
      <c r="N1740" t="s">
        <v>1302</v>
      </c>
      <c r="O1740" t="s">
        <v>5821</v>
      </c>
      <c r="P1740" t="s">
        <v>557</v>
      </c>
      <c r="Q1740">
        <v>3</v>
      </c>
      <c r="R1740">
        <f t="shared" si="194"/>
        <v>2019</v>
      </c>
      <c r="S1740" t="s">
        <v>8</v>
      </c>
      <c r="T1740" t="s">
        <v>8</v>
      </c>
      <c r="U1740" t="s">
        <v>9090</v>
      </c>
      <c r="V1740">
        <f>VLOOKUP(P1740,'PBT Tag Rates'!$B$5:$E$34,4,FALSE)</f>
        <v>0.95971980899999998</v>
      </c>
      <c r="W1740">
        <v>1</v>
      </c>
      <c r="X1740" s="16">
        <f>IFERROR(LOOKUP(H1740,{30,43,48,53,58,63,68,73,78,83,88,93,97},{42,47,52,57,62,67,72,77,82,87,92,99,100}),999)</f>
        <v>62</v>
      </c>
      <c r="Y1740" s="19">
        <f t="shared" si="192"/>
        <v>5.6818181818181825</v>
      </c>
      <c r="Z1740" s="19">
        <f t="shared" si="195"/>
        <v>5.7284090909090919</v>
      </c>
      <c r="AA1740" s="19">
        <f t="shared" si="196"/>
        <v>17.185227272727278</v>
      </c>
      <c r="AB1740" s="19" t="s">
        <v>8887</v>
      </c>
    </row>
    <row r="1741" spans="1:28" x14ac:dyDescent="0.35">
      <c r="A1741" t="s">
        <v>1562</v>
      </c>
      <c r="B1741" t="s">
        <v>5822</v>
      </c>
      <c r="C1741" t="s">
        <v>5823</v>
      </c>
      <c r="D1741" s="1">
        <v>44822</v>
      </c>
      <c r="E1741">
        <f t="shared" si="193"/>
        <v>18</v>
      </c>
      <c r="F1741" t="s">
        <v>1569</v>
      </c>
      <c r="G1741">
        <v>630</v>
      </c>
      <c r="H1741">
        <f t="shared" si="190"/>
        <v>63</v>
      </c>
      <c r="I1741" t="s">
        <v>9</v>
      </c>
      <c r="J1741">
        <v>1</v>
      </c>
      <c r="L1741" t="s">
        <v>6</v>
      </c>
      <c r="M1741" t="str">
        <f t="shared" si="191"/>
        <v>M</v>
      </c>
      <c r="N1741" t="s">
        <v>5824</v>
      </c>
      <c r="O1741" t="s">
        <v>5825</v>
      </c>
      <c r="P1741" t="s">
        <v>557</v>
      </c>
      <c r="Q1741">
        <v>3</v>
      </c>
      <c r="R1741">
        <f t="shared" si="194"/>
        <v>2019</v>
      </c>
      <c r="S1741" t="s">
        <v>8</v>
      </c>
      <c r="T1741" t="s">
        <v>8</v>
      </c>
      <c r="U1741" t="s">
        <v>9090</v>
      </c>
      <c r="V1741">
        <f>VLOOKUP(P1741,'PBT Tag Rates'!$B$5:$E$34,4,FALSE)</f>
        <v>0.95971980899999998</v>
      </c>
      <c r="W1741">
        <v>1</v>
      </c>
      <c r="X1741" s="16">
        <f>IFERROR(LOOKUP(H1741,{30,43,48,53,58,63,68,73,78,83,88,93,97},{42,47,52,57,62,67,72,77,82,87,92,99,100}),999)</f>
        <v>67</v>
      </c>
      <c r="Y1741" s="19">
        <f t="shared" si="192"/>
        <v>5.6818181818181825</v>
      </c>
      <c r="Z1741" s="19">
        <f t="shared" si="195"/>
        <v>5.7284090909090919</v>
      </c>
      <c r="AA1741" s="19">
        <f t="shared" si="196"/>
        <v>17.185227272727278</v>
      </c>
      <c r="AB1741" s="19" t="s">
        <v>8887</v>
      </c>
    </row>
    <row r="1742" spans="1:28" x14ac:dyDescent="0.35">
      <c r="A1742" t="s">
        <v>1562</v>
      </c>
      <c r="B1742" t="s">
        <v>5826</v>
      </c>
      <c r="C1742" t="s">
        <v>5827</v>
      </c>
      <c r="D1742" s="1">
        <v>44822</v>
      </c>
      <c r="E1742">
        <f t="shared" si="193"/>
        <v>18</v>
      </c>
      <c r="F1742" t="s">
        <v>1569</v>
      </c>
      <c r="G1742">
        <v>620</v>
      </c>
      <c r="H1742">
        <f t="shared" si="190"/>
        <v>62</v>
      </c>
      <c r="I1742" t="s">
        <v>7</v>
      </c>
      <c r="J1742" t="s">
        <v>8</v>
      </c>
      <c r="L1742" t="s">
        <v>6</v>
      </c>
      <c r="M1742" t="str">
        <f t="shared" si="191"/>
        <v>M</v>
      </c>
      <c r="N1742" t="s">
        <v>4171</v>
      </c>
      <c r="O1742" t="s">
        <v>5828</v>
      </c>
      <c r="P1742" t="s">
        <v>557</v>
      </c>
      <c r="Q1742">
        <v>3</v>
      </c>
      <c r="R1742">
        <f t="shared" si="194"/>
        <v>2019</v>
      </c>
      <c r="S1742" t="s">
        <v>8</v>
      </c>
      <c r="T1742" t="s">
        <v>8</v>
      </c>
      <c r="U1742" t="s">
        <v>9086</v>
      </c>
      <c r="V1742">
        <f>VLOOKUP(P1742,'PBT Tag Rates'!$B$5:$E$34,4,FALSE)</f>
        <v>0.95971980899999998</v>
      </c>
      <c r="W1742">
        <v>1</v>
      </c>
      <c r="X1742" s="16">
        <f>IFERROR(LOOKUP(H1742,{30,43,48,53,58,63,68,73,78,83,88,93,97},{42,47,52,57,62,67,72,77,82,87,92,99,100}),999)</f>
        <v>62</v>
      </c>
      <c r="Y1742" s="19">
        <f t="shared" si="192"/>
        <v>5.6818181818181825</v>
      </c>
      <c r="Z1742" s="19">
        <f t="shared" si="195"/>
        <v>5.7284090909090919</v>
      </c>
      <c r="AA1742" s="19">
        <f t="shared" si="196"/>
        <v>17.185227272727278</v>
      </c>
      <c r="AB1742" s="19" t="s">
        <v>8887</v>
      </c>
    </row>
    <row r="1743" spans="1:28" x14ac:dyDescent="0.35">
      <c r="A1743" t="s">
        <v>1562</v>
      </c>
      <c r="B1743" t="s">
        <v>5829</v>
      </c>
      <c r="C1743" t="s">
        <v>5830</v>
      </c>
      <c r="D1743" s="1">
        <v>44822</v>
      </c>
      <c r="E1743">
        <f t="shared" si="193"/>
        <v>18</v>
      </c>
      <c r="F1743" t="s">
        <v>1569</v>
      </c>
      <c r="G1743">
        <v>670</v>
      </c>
      <c r="H1743">
        <f t="shared" si="190"/>
        <v>67</v>
      </c>
      <c r="I1743" t="s">
        <v>9</v>
      </c>
      <c r="J1743">
        <v>1</v>
      </c>
      <c r="L1743" t="s">
        <v>6</v>
      </c>
      <c r="M1743" t="str">
        <f t="shared" si="191"/>
        <v>M</v>
      </c>
      <c r="N1743" t="s">
        <v>129</v>
      </c>
      <c r="O1743" t="s">
        <v>130</v>
      </c>
      <c r="P1743" t="s">
        <v>19</v>
      </c>
      <c r="Q1743">
        <v>4</v>
      </c>
      <c r="R1743">
        <f t="shared" si="194"/>
        <v>2018</v>
      </c>
      <c r="S1743" t="s">
        <v>8</v>
      </c>
      <c r="T1743" t="s">
        <v>8</v>
      </c>
      <c r="U1743" t="s">
        <v>9007</v>
      </c>
      <c r="V1743">
        <f>VLOOKUP(P1743,'PBT Tag Rates'!$B$5:$E$34,4,FALSE)</f>
        <v>0.80551598400000002</v>
      </c>
      <c r="W1743">
        <v>1</v>
      </c>
      <c r="X1743" s="16">
        <f>IFERROR(LOOKUP(H1743,{30,43,48,53,58,63,68,73,78,83,88,93,97},{42,47,52,57,62,67,72,77,82,87,92,99,100}),999)</f>
        <v>67</v>
      </c>
      <c r="Y1743" s="19">
        <f t="shared" si="192"/>
        <v>5.6818181818181825</v>
      </c>
      <c r="Z1743" s="19">
        <f t="shared" si="195"/>
        <v>5.7284090909090919</v>
      </c>
      <c r="AA1743" s="19">
        <f t="shared" si="196"/>
        <v>17.185227272727278</v>
      </c>
      <c r="AB1743" s="19" t="s">
        <v>8886</v>
      </c>
    </row>
    <row r="1744" spans="1:28" x14ac:dyDescent="0.35">
      <c r="A1744" t="s">
        <v>1562</v>
      </c>
      <c r="B1744" t="s">
        <v>5831</v>
      </c>
      <c r="C1744" t="s">
        <v>5832</v>
      </c>
      <c r="D1744" s="1">
        <v>44822</v>
      </c>
      <c r="E1744">
        <f t="shared" si="193"/>
        <v>18</v>
      </c>
      <c r="F1744" t="s">
        <v>16</v>
      </c>
      <c r="G1744">
        <v>650</v>
      </c>
      <c r="H1744">
        <f t="shared" si="190"/>
        <v>65</v>
      </c>
      <c r="I1744" t="s">
        <v>7</v>
      </c>
      <c r="J1744" t="s">
        <v>8</v>
      </c>
      <c r="L1744" t="s">
        <v>6</v>
      </c>
      <c r="M1744" t="str">
        <f t="shared" si="191"/>
        <v>M</v>
      </c>
      <c r="N1744" t="s">
        <v>102</v>
      </c>
      <c r="O1744" t="s">
        <v>111</v>
      </c>
      <c r="P1744" t="s">
        <v>19</v>
      </c>
      <c r="Q1744">
        <v>4</v>
      </c>
      <c r="R1744">
        <f t="shared" si="194"/>
        <v>2018</v>
      </c>
      <c r="S1744" t="s">
        <v>8</v>
      </c>
      <c r="T1744" t="s">
        <v>8</v>
      </c>
      <c r="U1744" t="s">
        <v>9086</v>
      </c>
      <c r="V1744">
        <f>VLOOKUP(P1744,'PBT Tag Rates'!$B$5:$E$34,4,FALSE)</f>
        <v>0.80551598400000002</v>
      </c>
      <c r="W1744">
        <v>1</v>
      </c>
      <c r="X1744" s="16">
        <f>IFERROR(LOOKUP(H1744,{30,43,48,53,58,63,68,73,78,83,88,93,97},{42,47,52,57,62,67,72,77,82,87,92,99,100}),999)</f>
        <v>67</v>
      </c>
      <c r="Y1744" s="19">
        <f t="shared" si="192"/>
        <v>5.6818181818181825</v>
      </c>
      <c r="Z1744" s="19">
        <f t="shared" si="195"/>
        <v>5.7284090909090919</v>
      </c>
      <c r="AA1744" s="19">
        <f t="shared" si="196"/>
        <v>17.185227272727278</v>
      </c>
      <c r="AB1744" s="19" t="s">
        <v>8887</v>
      </c>
    </row>
    <row r="1745" spans="1:28" x14ac:dyDescent="0.35">
      <c r="A1745" t="s">
        <v>1562</v>
      </c>
      <c r="B1745" t="s">
        <v>5833</v>
      </c>
      <c r="C1745" t="s">
        <v>5834</v>
      </c>
      <c r="D1745" s="1">
        <v>44822</v>
      </c>
      <c r="E1745">
        <f t="shared" si="193"/>
        <v>18</v>
      </c>
      <c r="F1745" t="s">
        <v>1569</v>
      </c>
      <c r="G1745">
        <v>620</v>
      </c>
      <c r="H1745">
        <f t="shared" si="190"/>
        <v>62</v>
      </c>
      <c r="I1745" t="s">
        <v>7</v>
      </c>
      <c r="J1745" t="s">
        <v>8</v>
      </c>
      <c r="L1745" t="s">
        <v>6</v>
      </c>
      <c r="M1745" t="str">
        <f t="shared" si="191"/>
        <v>M</v>
      </c>
      <c r="N1745" t="s">
        <v>3868</v>
      </c>
      <c r="O1745" t="s">
        <v>3869</v>
      </c>
      <c r="P1745" t="s">
        <v>557</v>
      </c>
      <c r="Q1745">
        <v>3</v>
      </c>
      <c r="R1745">
        <f t="shared" si="194"/>
        <v>2019</v>
      </c>
      <c r="S1745" t="s">
        <v>8</v>
      </c>
      <c r="T1745" t="s">
        <v>8</v>
      </c>
      <c r="U1745" t="s">
        <v>9086</v>
      </c>
      <c r="V1745">
        <f>VLOOKUP(P1745,'PBT Tag Rates'!$B$5:$E$34,4,FALSE)</f>
        <v>0.95971980899999998</v>
      </c>
      <c r="W1745">
        <v>1</v>
      </c>
      <c r="X1745" s="16">
        <f>IFERROR(LOOKUP(H1745,{30,43,48,53,58,63,68,73,78,83,88,93,97},{42,47,52,57,62,67,72,77,82,87,92,99,100}),999)</f>
        <v>62</v>
      </c>
      <c r="Y1745" s="19">
        <f t="shared" si="192"/>
        <v>5.6818181818181825</v>
      </c>
      <c r="Z1745" s="19">
        <f t="shared" si="195"/>
        <v>5.7284090909090919</v>
      </c>
      <c r="AA1745" s="19">
        <f t="shared" si="196"/>
        <v>17.185227272727278</v>
      </c>
      <c r="AB1745" s="19" t="s">
        <v>8887</v>
      </c>
    </row>
    <row r="1746" spans="1:28" x14ac:dyDescent="0.35">
      <c r="A1746" t="s">
        <v>1562</v>
      </c>
      <c r="B1746" t="s">
        <v>5835</v>
      </c>
      <c r="C1746" t="s">
        <v>5836</v>
      </c>
      <c r="D1746" s="1">
        <v>44822</v>
      </c>
      <c r="E1746">
        <f t="shared" si="193"/>
        <v>18</v>
      </c>
      <c r="F1746" t="s">
        <v>6</v>
      </c>
      <c r="G1746">
        <v>990</v>
      </c>
      <c r="H1746">
        <f t="shared" si="190"/>
        <v>99</v>
      </c>
      <c r="I1746" t="s">
        <v>7</v>
      </c>
      <c r="J1746" t="s">
        <v>8</v>
      </c>
      <c r="L1746" t="s">
        <v>6</v>
      </c>
      <c r="M1746" t="str">
        <f t="shared" si="191"/>
        <v>M</v>
      </c>
      <c r="N1746" t="s">
        <v>769</v>
      </c>
      <c r="O1746" t="s">
        <v>770</v>
      </c>
      <c r="P1746" t="s">
        <v>19</v>
      </c>
      <c r="Q1746">
        <v>4</v>
      </c>
      <c r="R1746">
        <f t="shared" si="194"/>
        <v>2018</v>
      </c>
      <c r="S1746" t="s">
        <v>8</v>
      </c>
      <c r="T1746" t="s">
        <v>8</v>
      </c>
      <c r="U1746" t="s">
        <v>8875</v>
      </c>
      <c r="V1746">
        <f>VLOOKUP(P1746,'PBT Tag Rates'!$B$5:$E$34,4,FALSE)</f>
        <v>0.80551598400000002</v>
      </c>
      <c r="W1746">
        <v>1</v>
      </c>
      <c r="X1746" s="16">
        <f>IFERROR(LOOKUP(H1746,{30,43,48,53,58,63,68,73,78,83,88,93,97},{42,47,52,57,62,67,72,77,82,87,92,99,100}),999)</f>
        <v>100</v>
      </c>
      <c r="Y1746" s="19">
        <f t="shared" si="192"/>
        <v>5.6818181818181825</v>
      </c>
      <c r="Z1746" s="19">
        <f t="shared" si="195"/>
        <v>5.7284090909090919</v>
      </c>
      <c r="AA1746" s="19">
        <f t="shared" si="196"/>
        <v>17.185227272727278</v>
      </c>
      <c r="AB1746" s="19" t="s">
        <v>8886</v>
      </c>
    </row>
    <row r="1747" spans="1:28" x14ac:dyDescent="0.35">
      <c r="A1747" t="s">
        <v>1562</v>
      </c>
      <c r="B1747" t="s">
        <v>5837</v>
      </c>
      <c r="C1747" t="s">
        <v>5838</v>
      </c>
      <c r="D1747" s="1">
        <v>44822</v>
      </c>
      <c r="E1747">
        <f t="shared" si="193"/>
        <v>18</v>
      </c>
      <c r="F1747" t="s">
        <v>16</v>
      </c>
      <c r="G1747">
        <v>720</v>
      </c>
      <c r="H1747">
        <f t="shared" si="190"/>
        <v>72</v>
      </c>
      <c r="I1747" t="s">
        <v>9</v>
      </c>
      <c r="J1747">
        <v>1</v>
      </c>
      <c r="L1747" t="s">
        <v>16</v>
      </c>
      <c r="M1747" t="str">
        <f t="shared" si="191"/>
        <v>F</v>
      </c>
      <c r="N1747" t="s">
        <v>1047</v>
      </c>
      <c r="O1747" t="s">
        <v>1292</v>
      </c>
      <c r="P1747" t="s">
        <v>557</v>
      </c>
      <c r="Q1747">
        <v>3</v>
      </c>
      <c r="R1747">
        <f t="shared" si="194"/>
        <v>2019</v>
      </c>
      <c r="S1747" t="s">
        <v>8</v>
      </c>
      <c r="T1747" t="s">
        <v>8</v>
      </c>
      <c r="U1747" t="s">
        <v>9090</v>
      </c>
      <c r="V1747">
        <f>VLOOKUP(P1747,'PBT Tag Rates'!$B$5:$E$34,4,FALSE)</f>
        <v>0.95971980899999998</v>
      </c>
      <c r="W1747">
        <v>1</v>
      </c>
      <c r="X1747" s="16">
        <f>IFERROR(LOOKUP(H1747,{30,43,48,53,58,63,68,73,78,83,88,93,97},{42,47,52,57,62,67,72,77,82,87,92,99,100}),999)</f>
        <v>72</v>
      </c>
      <c r="Y1747" s="19">
        <f t="shared" si="192"/>
        <v>5.6818181818181825</v>
      </c>
      <c r="Z1747" s="19">
        <f t="shared" si="195"/>
        <v>5.7284090909090919</v>
      </c>
      <c r="AA1747" s="19">
        <f t="shared" si="196"/>
        <v>17.185227272727278</v>
      </c>
      <c r="AB1747" s="19" t="s">
        <v>8887</v>
      </c>
    </row>
    <row r="1748" spans="1:28" x14ac:dyDescent="0.35">
      <c r="A1748" t="s">
        <v>1562</v>
      </c>
      <c r="B1748" t="s">
        <v>5839</v>
      </c>
      <c r="C1748" t="s">
        <v>5840</v>
      </c>
      <c r="D1748" s="1">
        <v>44822</v>
      </c>
      <c r="E1748">
        <f t="shared" si="193"/>
        <v>18</v>
      </c>
      <c r="F1748" t="s">
        <v>1569</v>
      </c>
      <c r="G1748">
        <v>550</v>
      </c>
      <c r="H1748">
        <f t="shared" si="190"/>
        <v>55</v>
      </c>
      <c r="I1748" t="s">
        <v>7</v>
      </c>
      <c r="J1748" t="s">
        <v>8</v>
      </c>
      <c r="L1748" t="s">
        <v>6</v>
      </c>
      <c r="M1748" t="str">
        <f t="shared" si="191"/>
        <v>M</v>
      </c>
      <c r="N1748" t="s">
        <v>5841</v>
      </c>
      <c r="O1748" t="s">
        <v>5842</v>
      </c>
      <c r="P1748" t="s">
        <v>557</v>
      </c>
      <c r="Q1748">
        <v>3</v>
      </c>
      <c r="R1748">
        <f t="shared" si="194"/>
        <v>2019</v>
      </c>
      <c r="S1748" t="s">
        <v>8</v>
      </c>
      <c r="T1748" t="s">
        <v>8</v>
      </c>
      <c r="U1748" t="s">
        <v>9090</v>
      </c>
      <c r="V1748">
        <f>VLOOKUP(P1748,'PBT Tag Rates'!$B$5:$E$34,4,FALSE)</f>
        <v>0.95971980899999998</v>
      </c>
      <c r="W1748">
        <v>1</v>
      </c>
      <c r="X1748" s="16">
        <f>IFERROR(LOOKUP(H1748,{30,43,48,53,58,63,68,73,78,83,88,93,97},{42,47,52,57,62,67,72,77,82,87,92,99,100}),999)</f>
        <v>57</v>
      </c>
      <c r="Y1748" s="19">
        <f t="shared" si="192"/>
        <v>5.6818181818181825</v>
      </c>
      <c r="Z1748" s="19">
        <f t="shared" si="195"/>
        <v>5.7284090909090919</v>
      </c>
      <c r="AA1748" s="19">
        <f t="shared" si="196"/>
        <v>17.185227272727278</v>
      </c>
      <c r="AB1748" s="19" t="s">
        <v>8887</v>
      </c>
    </row>
    <row r="1749" spans="1:28" x14ac:dyDescent="0.35">
      <c r="A1749" t="s">
        <v>1562</v>
      </c>
      <c r="B1749" t="s">
        <v>5843</v>
      </c>
      <c r="C1749" t="s">
        <v>5844</v>
      </c>
      <c r="D1749" s="1">
        <v>44822</v>
      </c>
      <c r="E1749">
        <f t="shared" si="193"/>
        <v>18</v>
      </c>
      <c r="F1749" t="s">
        <v>1569</v>
      </c>
      <c r="G1749">
        <v>620</v>
      </c>
      <c r="H1749">
        <f t="shared" si="190"/>
        <v>62</v>
      </c>
      <c r="I1749" t="s">
        <v>9</v>
      </c>
      <c r="J1749">
        <v>1</v>
      </c>
      <c r="L1749" t="s">
        <v>6</v>
      </c>
      <c r="M1749" t="str">
        <f t="shared" si="191"/>
        <v>M</v>
      </c>
      <c r="N1749" t="s">
        <v>5845</v>
      </c>
      <c r="O1749" t="s">
        <v>5846</v>
      </c>
      <c r="P1749" t="s">
        <v>511</v>
      </c>
      <c r="Q1749">
        <v>4</v>
      </c>
      <c r="R1749">
        <f t="shared" si="194"/>
        <v>2018</v>
      </c>
      <c r="S1749" t="s">
        <v>8</v>
      </c>
      <c r="T1749" t="s">
        <v>8</v>
      </c>
      <c r="U1749" t="s">
        <v>8880</v>
      </c>
      <c r="V1749">
        <f>VLOOKUP(P1749,'PBT Tag Rates'!$B$5:$E$34,4,FALSE)</f>
        <v>0.95730000000000004</v>
      </c>
      <c r="W1749">
        <v>1</v>
      </c>
      <c r="X1749" s="16">
        <f>IFERROR(LOOKUP(H1749,{30,43,48,53,58,63,68,73,78,83,88,93,97},{42,47,52,57,62,67,72,77,82,87,92,99,100}),999)</f>
        <v>62</v>
      </c>
      <c r="Y1749" s="19">
        <f t="shared" si="192"/>
        <v>5.6818181818181825</v>
      </c>
      <c r="Z1749" s="19">
        <f t="shared" si="195"/>
        <v>5.7284090909090919</v>
      </c>
      <c r="AA1749" s="19">
        <f t="shared" si="196"/>
        <v>17.185227272727278</v>
      </c>
      <c r="AB1749" s="19" t="s">
        <v>8886</v>
      </c>
    </row>
    <row r="1750" spans="1:28" x14ac:dyDescent="0.35">
      <c r="A1750" t="s">
        <v>1562</v>
      </c>
      <c r="B1750" t="s">
        <v>5847</v>
      </c>
      <c r="C1750" t="s">
        <v>5848</v>
      </c>
      <c r="D1750" s="1">
        <v>44822</v>
      </c>
      <c r="E1750">
        <f t="shared" si="193"/>
        <v>18</v>
      </c>
      <c r="F1750" t="s">
        <v>16</v>
      </c>
      <c r="G1750">
        <v>760</v>
      </c>
      <c r="H1750">
        <f t="shared" si="190"/>
        <v>76</v>
      </c>
      <c r="I1750" t="s">
        <v>7</v>
      </c>
      <c r="J1750" t="s">
        <v>8</v>
      </c>
      <c r="L1750" t="s">
        <v>16</v>
      </c>
      <c r="M1750" t="str">
        <f t="shared" si="191"/>
        <v>F</v>
      </c>
      <c r="N1750" t="s">
        <v>8</v>
      </c>
      <c r="O1750" t="s">
        <v>8</v>
      </c>
      <c r="P1750" t="s">
        <v>11</v>
      </c>
      <c r="Q1750" t="s">
        <v>8</v>
      </c>
      <c r="R1750" t="str">
        <f t="shared" si="194"/>
        <v>U</v>
      </c>
      <c r="S1750" t="s">
        <v>12</v>
      </c>
      <c r="T1750">
        <v>1</v>
      </c>
      <c r="U1750" t="s">
        <v>11</v>
      </c>
      <c r="V1750" t="e">
        <f>VLOOKUP(P1750,'PBT Tag Rates'!$B$5:$E$34,4,FALSE)</f>
        <v>#N/A</v>
      </c>
      <c r="W1750">
        <v>1</v>
      </c>
      <c r="X1750" s="16">
        <f>IFERROR(LOOKUP(H1750,{30,43,48,53,58,63,68,73,78,83,88,93,97},{42,47,52,57,62,67,72,77,82,87,92,99,100}),999)</f>
        <v>77</v>
      </c>
      <c r="Y1750" s="19">
        <f t="shared" si="192"/>
        <v>5.6818181818181825</v>
      </c>
      <c r="Z1750" s="19">
        <f t="shared" si="195"/>
        <v>5.7284090909090919</v>
      </c>
      <c r="AA1750" s="19">
        <f t="shared" si="196"/>
        <v>17.185227272727278</v>
      </c>
      <c r="AB1750" s="19" t="s">
        <v>8887</v>
      </c>
    </row>
    <row r="1751" spans="1:28" x14ac:dyDescent="0.35">
      <c r="A1751" t="s">
        <v>1562</v>
      </c>
      <c r="B1751" t="s">
        <v>5849</v>
      </c>
      <c r="C1751" t="s">
        <v>5850</v>
      </c>
      <c r="D1751" s="1">
        <v>44822</v>
      </c>
      <c r="E1751">
        <f t="shared" si="193"/>
        <v>18</v>
      </c>
      <c r="F1751" t="s">
        <v>16</v>
      </c>
      <c r="G1751">
        <v>620</v>
      </c>
      <c r="H1751">
        <f t="shared" si="190"/>
        <v>62</v>
      </c>
      <c r="I1751" t="s">
        <v>9</v>
      </c>
      <c r="J1751" t="s">
        <v>8</v>
      </c>
      <c r="L1751" t="s">
        <v>6</v>
      </c>
      <c r="M1751" t="str">
        <f t="shared" si="191"/>
        <v>M</v>
      </c>
      <c r="N1751" t="s">
        <v>5851</v>
      </c>
      <c r="O1751" t="s">
        <v>5852</v>
      </c>
      <c r="P1751" t="s">
        <v>557</v>
      </c>
      <c r="Q1751">
        <v>3</v>
      </c>
      <c r="R1751">
        <f t="shared" si="194"/>
        <v>2019</v>
      </c>
      <c r="S1751" t="s">
        <v>8</v>
      </c>
      <c r="T1751" t="s">
        <v>8</v>
      </c>
      <c r="U1751" t="s">
        <v>9086</v>
      </c>
      <c r="V1751">
        <f>VLOOKUP(P1751,'PBT Tag Rates'!$B$5:$E$34,4,FALSE)</f>
        <v>0.95971980899999998</v>
      </c>
      <c r="W1751">
        <v>1</v>
      </c>
      <c r="X1751" s="16">
        <f>IFERROR(LOOKUP(H1751,{30,43,48,53,58,63,68,73,78,83,88,93,97},{42,47,52,57,62,67,72,77,82,87,92,99,100}),999)</f>
        <v>62</v>
      </c>
      <c r="Y1751" s="19">
        <f t="shared" si="192"/>
        <v>5.6818181818181825</v>
      </c>
      <c r="Z1751" s="19">
        <f t="shared" si="195"/>
        <v>5.7284090909090919</v>
      </c>
      <c r="AA1751" s="19">
        <f t="shared" si="196"/>
        <v>17.185227272727278</v>
      </c>
      <c r="AB1751" s="19" t="s">
        <v>8887</v>
      </c>
    </row>
    <row r="1752" spans="1:28" x14ac:dyDescent="0.35">
      <c r="A1752" t="s">
        <v>1562</v>
      </c>
      <c r="B1752" t="s">
        <v>5853</v>
      </c>
      <c r="C1752" t="s">
        <v>5854</v>
      </c>
      <c r="D1752" s="1">
        <v>44822</v>
      </c>
      <c r="E1752">
        <f t="shared" si="193"/>
        <v>18</v>
      </c>
      <c r="F1752" t="s">
        <v>1569</v>
      </c>
      <c r="G1752">
        <v>640</v>
      </c>
      <c r="H1752">
        <f t="shared" si="190"/>
        <v>64</v>
      </c>
      <c r="I1752" t="s">
        <v>7</v>
      </c>
      <c r="J1752" t="s">
        <v>8</v>
      </c>
      <c r="L1752" t="s">
        <v>6</v>
      </c>
      <c r="M1752" t="str">
        <f t="shared" si="191"/>
        <v>M</v>
      </c>
      <c r="N1752" t="s">
        <v>5855</v>
      </c>
      <c r="O1752" t="s">
        <v>5856</v>
      </c>
      <c r="P1752" t="s">
        <v>557</v>
      </c>
      <c r="Q1752">
        <v>3</v>
      </c>
      <c r="R1752">
        <f t="shared" si="194"/>
        <v>2019</v>
      </c>
      <c r="S1752" t="s">
        <v>8</v>
      </c>
      <c r="T1752" t="s">
        <v>8</v>
      </c>
      <c r="U1752" t="s">
        <v>9090</v>
      </c>
      <c r="V1752">
        <f>VLOOKUP(P1752,'PBT Tag Rates'!$B$5:$E$34,4,FALSE)</f>
        <v>0.95971980899999998</v>
      </c>
      <c r="W1752">
        <v>1</v>
      </c>
      <c r="X1752" s="16">
        <f>IFERROR(LOOKUP(H1752,{30,43,48,53,58,63,68,73,78,83,88,93,97},{42,47,52,57,62,67,72,77,82,87,92,99,100}),999)</f>
        <v>67</v>
      </c>
      <c r="Y1752" s="19">
        <f t="shared" si="192"/>
        <v>5.6818181818181825</v>
      </c>
      <c r="Z1752" s="19">
        <f t="shared" si="195"/>
        <v>5.7284090909090919</v>
      </c>
      <c r="AA1752" s="19">
        <f t="shared" si="196"/>
        <v>17.185227272727278</v>
      </c>
      <c r="AB1752" s="19" t="s">
        <v>8887</v>
      </c>
    </row>
    <row r="1753" spans="1:28" x14ac:dyDescent="0.35">
      <c r="A1753" t="s">
        <v>1562</v>
      </c>
      <c r="B1753" t="s">
        <v>5857</v>
      </c>
      <c r="C1753" t="s">
        <v>5858</v>
      </c>
      <c r="D1753" s="1">
        <v>44822</v>
      </c>
      <c r="E1753">
        <f t="shared" si="193"/>
        <v>18</v>
      </c>
      <c r="F1753" t="s">
        <v>6</v>
      </c>
      <c r="G1753">
        <v>900</v>
      </c>
      <c r="H1753">
        <f t="shared" si="190"/>
        <v>90</v>
      </c>
      <c r="I1753" t="s">
        <v>7</v>
      </c>
      <c r="J1753" t="s">
        <v>8</v>
      </c>
      <c r="K1753" t="s">
        <v>143</v>
      </c>
      <c r="L1753" t="s">
        <v>1569</v>
      </c>
      <c r="M1753" t="str">
        <f t="shared" si="191"/>
        <v>M</v>
      </c>
      <c r="N1753" t="s">
        <v>4306</v>
      </c>
      <c r="O1753" t="s">
        <v>4306</v>
      </c>
      <c r="P1753" t="s">
        <v>4306</v>
      </c>
      <c r="Q1753" t="s">
        <v>8</v>
      </c>
      <c r="R1753" t="str">
        <f t="shared" si="194"/>
        <v>U</v>
      </c>
      <c r="S1753" t="s">
        <v>8</v>
      </c>
      <c r="T1753" t="s">
        <v>8</v>
      </c>
      <c r="U1753" t="s">
        <v>4306</v>
      </c>
      <c r="V1753" t="e">
        <f>VLOOKUP(P1753,'PBT Tag Rates'!$B$5:$E$34,4,FALSE)</f>
        <v>#N/A</v>
      </c>
      <c r="W1753">
        <v>1</v>
      </c>
      <c r="X1753" s="16">
        <f>IFERROR(LOOKUP(H1753,{30,43,48,53,58,63,68,73,78,83,88,93,97},{42,47,52,57,62,67,72,77,82,87,92,99,100}),999)</f>
        <v>92</v>
      </c>
      <c r="Y1753" s="19">
        <f t="shared" si="192"/>
        <v>5.6818181818181825</v>
      </c>
      <c r="Z1753" s="19">
        <f t="shared" si="195"/>
        <v>5.7284090909090919</v>
      </c>
      <c r="AA1753" s="19">
        <f t="shared" si="196"/>
        <v>17.185227272727278</v>
      </c>
      <c r="AB1753" s="19" t="s">
        <v>8887</v>
      </c>
    </row>
    <row r="1754" spans="1:28" x14ac:dyDescent="0.35">
      <c r="A1754" t="s">
        <v>1562</v>
      </c>
      <c r="B1754" t="s">
        <v>5859</v>
      </c>
      <c r="C1754" t="s">
        <v>5860</v>
      </c>
      <c r="D1754" s="1">
        <v>44822</v>
      </c>
      <c r="E1754">
        <f t="shared" si="193"/>
        <v>18</v>
      </c>
      <c r="F1754" t="s">
        <v>1569</v>
      </c>
      <c r="G1754">
        <v>660</v>
      </c>
      <c r="H1754">
        <f t="shared" si="190"/>
        <v>66</v>
      </c>
      <c r="I1754" t="s">
        <v>7</v>
      </c>
      <c r="J1754" t="s">
        <v>8</v>
      </c>
      <c r="L1754" t="s">
        <v>6</v>
      </c>
      <c r="M1754" t="str">
        <f t="shared" si="191"/>
        <v>M</v>
      </c>
      <c r="N1754" t="s">
        <v>8</v>
      </c>
      <c r="O1754" t="s">
        <v>8</v>
      </c>
      <c r="P1754" t="s">
        <v>11</v>
      </c>
      <c r="Q1754" t="s">
        <v>8</v>
      </c>
      <c r="R1754" t="str">
        <f t="shared" si="194"/>
        <v>U</v>
      </c>
      <c r="S1754" t="s">
        <v>12</v>
      </c>
      <c r="T1754">
        <v>1</v>
      </c>
      <c r="U1754" t="s">
        <v>11</v>
      </c>
      <c r="V1754" t="e">
        <f>VLOOKUP(P1754,'PBT Tag Rates'!$B$5:$E$34,4,FALSE)</f>
        <v>#N/A</v>
      </c>
      <c r="W1754">
        <v>1</v>
      </c>
      <c r="X1754" s="16">
        <f>IFERROR(LOOKUP(H1754,{30,43,48,53,58,63,68,73,78,83,88,93,97},{42,47,52,57,62,67,72,77,82,87,92,99,100}),999)</f>
        <v>67</v>
      </c>
      <c r="Y1754" s="19">
        <f t="shared" si="192"/>
        <v>5.6818181818181825</v>
      </c>
      <c r="Z1754" s="19">
        <f t="shared" si="195"/>
        <v>5.7284090909090919</v>
      </c>
      <c r="AA1754" s="19">
        <f t="shared" si="196"/>
        <v>17.185227272727278</v>
      </c>
      <c r="AB1754" s="19" t="s">
        <v>8887</v>
      </c>
    </row>
    <row r="1755" spans="1:28" x14ac:dyDescent="0.35">
      <c r="A1755" t="s">
        <v>1562</v>
      </c>
      <c r="B1755" t="s">
        <v>5861</v>
      </c>
      <c r="C1755" t="s">
        <v>5862</v>
      </c>
      <c r="D1755" s="1">
        <v>44822</v>
      </c>
      <c r="E1755">
        <f t="shared" si="193"/>
        <v>18</v>
      </c>
      <c r="F1755" t="s">
        <v>16</v>
      </c>
      <c r="G1755">
        <v>770</v>
      </c>
      <c r="H1755">
        <f t="shared" si="190"/>
        <v>77</v>
      </c>
      <c r="I1755" t="s">
        <v>7</v>
      </c>
      <c r="J1755" t="s">
        <v>8</v>
      </c>
      <c r="L1755" t="s">
        <v>16</v>
      </c>
      <c r="M1755" t="str">
        <f t="shared" si="191"/>
        <v>F</v>
      </c>
      <c r="N1755" t="s">
        <v>98</v>
      </c>
      <c r="O1755" t="s">
        <v>99</v>
      </c>
      <c r="P1755" t="s">
        <v>19</v>
      </c>
      <c r="Q1755">
        <v>4</v>
      </c>
      <c r="R1755">
        <f t="shared" si="194"/>
        <v>2018</v>
      </c>
      <c r="S1755" t="s">
        <v>8</v>
      </c>
      <c r="T1755" t="s">
        <v>8</v>
      </c>
      <c r="U1755" t="s">
        <v>8875</v>
      </c>
      <c r="V1755">
        <f>VLOOKUP(P1755,'PBT Tag Rates'!$B$5:$E$34,4,FALSE)</f>
        <v>0.80551598400000002</v>
      </c>
      <c r="W1755">
        <v>1</v>
      </c>
      <c r="X1755" s="16">
        <f>IFERROR(LOOKUP(H1755,{30,43,48,53,58,63,68,73,78,83,88,93,97},{42,47,52,57,62,67,72,77,82,87,92,99,100}),999)</f>
        <v>77</v>
      </c>
      <c r="Y1755" s="19">
        <f t="shared" si="192"/>
        <v>5.6818181818181825</v>
      </c>
      <c r="Z1755" s="19">
        <f t="shared" si="195"/>
        <v>5.7284090909090919</v>
      </c>
      <c r="AA1755" s="19">
        <f t="shared" si="196"/>
        <v>17.185227272727278</v>
      </c>
      <c r="AB1755" s="19" t="s">
        <v>8886</v>
      </c>
    </row>
    <row r="1756" spans="1:28" x14ac:dyDescent="0.35">
      <c r="A1756" t="s">
        <v>1562</v>
      </c>
      <c r="B1756" t="s">
        <v>5863</v>
      </c>
      <c r="C1756" t="s">
        <v>5864</v>
      </c>
      <c r="D1756" s="1">
        <v>44822</v>
      </c>
      <c r="E1756">
        <f t="shared" si="193"/>
        <v>18</v>
      </c>
      <c r="F1756" t="s">
        <v>1569</v>
      </c>
      <c r="G1756">
        <v>700</v>
      </c>
      <c r="H1756">
        <f t="shared" si="190"/>
        <v>70</v>
      </c>
      <c r="I1756" t="s">
        <v>9</v>
      </c>
      <c r="J1756">
        <v>1</v>
      </c>
      <c r="L1756" t="s">
        <v>6</v>
      </c>
      <c r="M1756" t="str">
        <f t="shared" si="191"/>
        <v>M</v>
      </c>
      <c r="N1756" t="s">
        <v>2289</v>
      </c>
      <c r="O1756" t="s">
        <v>4175</v>
      </c>
      <c r="P1756" t="s">
        <v>557</v>
      </c>
      <c r="Q1756">
        <v>3</v>
      </c>
      <c r="R1756">
        <f t="shared" si="194"/>
        <v>2019</v>
      </c>
      <c r="S1756" t="s">
        <v>8</v>
      </c>
      <c r="T1756" t="s">
        <v>8</v>
      </c>
      <c r="U1756" t="s">
        <v>9086</v>
      </c>
      <c r="V1756">
        <f>VLOOKUP(P1756,'PBT Tag Rates'!$B$5:$E$34,4,FALSE)</f>
        <v>0.95971980899999998</v>
      </c>
      <c r="W1756">
        <v>1</v>
      </c>
      <c r="X1756" s="16">
        <f>IFERROR(LOOKUP(H1756,{30,43,48,53,58,63,68,73,78,83,88,93,97},{42,47,52,57,62,67,72,77,82,87,92,99,100}),999)</f>
        <v>72</v>
      </c>
      <c r="Y1756" s="19">
        <f t="shared" si="192"/>
        <v>5.6818181818181825</v>
      </c>
      <c r="Z1756" s="19">
        <f t="shared" si="195"/>
        <v>5.7284090909090919</v>
      </c>
      <c r="AA1756" s="19">
        <f t="shared" si="196"/>
        <v>17.185227272727278</v>
      </c>
      <c r="AB1756" s="19" t="s">
        <v>8887</v>
      </c>
    </row>
    <row r="1757" spans="1:28" x14ac:dyDescent="0.35">
      <c r="A1757" t="s">
        <v>1562</v>
      </c>
      <c r="B1757" t="s">
        <v>5865</v>
      </c>
      <c r="C1757" t="s">
        <v>5866</v>
      </c>
      <c r="D1757" s="1">
        <v>44822</v>
      </c>
      <c r="E1757">
        <f t="shared" si="193"/>
        <v>18</v>
      </c>
      <c r="F1757" t="s">
        <v>6</v>
      </c>
      <c r="G1757">
        <v>640</v>
      </c>
      <c r="H1757">
        <f t="shared" si="190"/>
        <v>64</v>
      </c>
      <c r="I1757" t="s">
        <v>9</v>
      </c>
      <c r="J1757">
        <v>1</v>
      </c>
      <c r="L1757" t="s">
        <v>6</v>
      </c>
      <c r="M1757" t="str">
        <f t="shared" si="191"/>
        <v>M</v>
      </c>
      <c r="N1757" t="s">
        <v>1570</v>
      </c>
      <c r="O1757" t="s">
        <v>4817</v>
      </c>
      <c r="P1757" t="s">
        <v>557</v>
      </c>
      <c r="Q1757">
        <v>3</v>
      </c>
      <c r="R1757">
        <f t="shared" si="194"/>
        <v>2019</v>
      </c>
      <c r="S1757" t="s">
        <v>8</v>
      </c>
      <c r="T1757" t="s">
        <v>8</v>
      </c>
      <c r="U1757" t="s">
        <v>9084</v>
      </c>
      <c r="V1757">
        <f>VLOOKUP(P1757,'PBT Tag Rates'!$B$5:$E$34,4,FALSE)</f>
        <v>0.95971980899999998</v>
      </c>
      <c r="W1757">
        <v>1</v>
      </c>
      <c r="X1757" s="16">
        <f>IFERROR(LOOKUP(H1757,{30,43,48,53,58,63,68,73,78,83,88,93,97},{42,47,52,57,62,67,72,77,82,87,92,99,100}),999)</f>
        <v>67</v>
      </c>
      <c r="Y1757" s="19">
        <f t="shared" si="192"/>
        <v>5.6818181818181825</v>
      </c>
      <c r="Z1757" s="19">
        <f t="shared" si="195"/>
        <v>5.7284090909090919</v>
      </c>
      <c r="AA1757" s="19">
        <f t="shared" si="196"/>
        <v>17.185227272727278</v>
      </c>
      <c r="AB1757" s="19" t="s">
        <v>8887</v>
      </c>
    </row>
    <row r="1758" spans="1:28" x14ac:dyDescent="0.35">
      <c r="A1758" t="s">
        <v>1562</v>
      </c>
      <c r="B1758" t="s">
        <v>5867</v>
      </c>
      <c r="C1758" t="s">
        <v>5868</v>
      </c>
      <c r="D1758" s="1">
        <v>44822</v>
      </c>
      <c r="E1758">
        <f t="shared" si="193"/>
        <v>18</v>
      </c>
      <c r="F1758" t="s">
        <v>1569</v>
      </c>
      <c r="G1758">
        <v>620</v>
      </c>
      <c r="H1758">
        <f t="shared" si="190"/>
        <v>62</v>
      </c>
      <c r="I1758" t="s">
        <v>7</v>
      </c>
      <c r="J1758" t="s">
        <v>8</v>
      </c>
      <c r="L1758" t="s">
        <v>6</v>
      </c>
      <c r="M1758" t="str">
        <f t="shared" si="191"/>
        <v>M</v>
      </c>
      <c r="N1758" t="s">
        <v>8</v>
      </c>
      <c r="O1758" t="s">
        <v>8</v>
      </c>
      <c r="P1758" t="s">
        <v>11</v>
      </c>
      <c r="Q1758" t="s">
        <v>8</v>
      </c>
      <c r="R1758" t="str">
        <f t="shared" si="194"/>
        <v>U</v>
      </c>
      <c r="S1758" t="s">
        <v>12</v>
      </c>
      <c r="T1758">
        <v>0.999999999999998</v>
      </c>
      <c r="U1758" t="s">
        <v>11</v>
      </c>
      <c r="V1758" t="e">
        <f>VLOOKUP(P1758,'PBT Tag Rates'!$B$5:$E$34,4,FALSE)</f>
        <v>#N/A</v>
      </c>
      <c r="W1758">
        <v>1</v>
      </c>
      <c r="X1758" s="16">
        <f>IFERROR(LOOKUP(H1758,{30,43,48,53,58,63,68,73,78,83,88,93,97},{42,47,52,57,62,67,72,77,82,87,92,99,100}),999)</f>
        <v>62</v>
      </c>
      <c r="Y1758" s="19">
        <f t="shared" si="192"/>
        <v>5.6818181818181825</v>
      </c>
      <c r="Z1758" s="19">
        <f t="shared" si="195"/>
        <v>5.7284090909090919</v>
      </c>
      <c r="AA1758" s="19">
        <f t="shared" si="196"/>
        <v>17.185227272727278</v>
      </c>
      <c r="AB1758" s="19" t="s">
        <v>8887</v>
      </c>
    </row>
    <row r="1759" spans="1:28" x14ac:dyDescent="0.35">
      <c r="A1759" t="s">
        <v>1562</v>
      </c>
      <c r="B1759" t="s">
        <v>5869</v>
      </c>
      <c r="C1759" t="s">
        <v>5870</v>
      </c>
      <c r="D1759" s="1">
        <v>44822</v>
      </c>
      <c r="E1759">
        <f t="shared" si="193"/>
        <v>18</v>
      </c>
      <c r="F1759" t="s">
        <v>16</v>
      </c>
      <c r="G1759">
        <v>730</v>
      </c>
      <c r="H1759">
        <f t="shared" si="190"/>
        <v>73</v>
      </c>
      <c r="I1759" t="s">
        <v>7</v>
      </c>
      <c r="J1759" t="s">
        <v>8</v>
      </c>
      <c r="L1759" t="s">
        <v>16</v>
      </c>
      <c r="M1759" t="str">
        <f t="shared" si="191"/>
        <v>F</v>
      </c>
      <c r="N1759" t="s">
        <v>4480</v>
      </c>
      <c r="O1759" t="s">
        <v>4481</v>
      </c>
      <c r="P1759" t="s">
        <v>557</v>
      </c>
      <c r="Q1759">
        <v>3</v>
      </c>
      <c r="R1759">
        <f t="shared" si="194"/>
        <v>2019</v>
      </c>
      <c r="S1759" t="s">
        <v>8</v>
      </c>
      <c r="T1759" t="s">
        <v>8</v>
      </c>
      <c r="U1759" t="s">
        <v>9090</v>
      </c>
      <c r="V1759">
        <f>VLOOKUP(P1759,'PBT Tag Rates'!$B$5:$E$34,4,FALSE)</f>
        <v>0.95971980899999998</v>
      </c>
      <c r="W1759">
        <v>1</v>
      </c>
      <c r="X1759" s="16">
        <f>IFERROR(LOOKUP(H1759,{30,43,48,53,58,63,68,73,78,83,88,93,97},{42,47,52,57,62,67,72,77,82,87,92,99,100}),999)</f>
        <v>77</v>
      </c>
      <c r="Y1759" s="19">
        <f t="shared" si="192"/>
        <v>5.6818181818181825</v>
      </c>
      <c r="Z1759" s="19">
        <f t="shared" si="195"/>
        <v>5.7284090909090919</v>
      </c>
      <c r="AA1759" s="19">
        <f t="shared" si="196"/>
        <v>17.185227272727278</v>
      </c>
      <c r="AB1759" s="19" t="s">
        <v>8887</v>
      </c>
    </row>
    <row r="1760" spans="1:28" x14ac:dyDescent="0.35">
      <c r="A1760" t="s">
        <v>1562</v>
      </c>
      <c r="B1760" t="s">
        <v>5871</v>
      </c>
      <c r="C1760" t="s">
        <v>5872</v>
      </c>
      <c r="D1760" s="1">
        <v>44822</v>
      </c>
      <c r="E1760">
        <f t="shared" si="193"/>
        <v>18</v>
      </c>
      <c r="F1760" t="s">
        <v>1569</v>
      </c>
      <c r="G1760">
        <v>700</v>
      </c>
      <c r="H1760">
        <f t="shared" si="190"/>
        <v>70</v>
      </c>
      <c r="I1760" t="s">
        <v>9</v>
      </c>
      <c r="J1760">
        <v>1</v>
      </c>
      <c r="L1760" t="s">
        <v>6</v>
      </c>
      <c r="M1760" t="str">
        <f t="shared" si="191"/>
        <v>M</v>
      </c>
      <c r="N1760" t="s">
        <v>5873</v>
      </c>
      <c r="O1760" t="s">
        <v>5874</v>
      </c>
      <c r="P1760" t="s">
        <v>557</v>
      </c>
      <c r="Q1760">
        <v>3</v>
      </c>
      <c r="R1760">
        <f t="shared" si="194"/>
        <v>2019</v>
      </c>
      <c r="S1760" t="s">
        <v>8</v>
      </c>
      <c r="T1760" t="s">
        <v>8</v>
      </c>
      <c r="U1760" t="s">
        <v>8974</v>
      </c>
      <c r="V1760">
        <f>VLOOKUP(P1760,'PBT Tag Rates'!$B$5:$E$34,4,FALSE)</f>
        <v>0.95971980899999998</v>
      </c>
      <c r="W1760">
        <v>1</v>
      </c>
      <c r="X1760" s="16">
        <f>IFERROR(LOOKUP(H1760,{30,43,48,53,58,63,68,73,78,83,88,93,97},{42,47,52,57,62,67,72,77,82,87,92,99,100}),999)</f>
        <v>72</v>
      </c>
      <c r="Y1760" s="19">
        <f t="shared" si="192"/>
        <v>5.6818181818181825</v>
      </c>
      <c r="Z1760" s="19">
        <f t="shared" si="195"/>
        <v>5.7284090909090919</v>
      </c>
      <c r="AA1760" s="19">
        <f t="shared" si="196"/>
        <v>17.185227272727278</v>
      </c>
      <c r="AB1760" s="19" t="s">
        <v>8887</v>
      </c>
    </row>
    <row r="1761" spans="1:28" x14ac:dyDescent="0.35">
      <c r="A1761" t="s">
        <v>1562</v>
      </c>
      <c r="B1761" t="s">
        <v>5875</v>
      </c>
      <c r="C1761" t="s">
        <v>5876</v>
      </c>
      <c r="D1761" s="1">
        <v>44822</v>
      </c>
      <c r="E1761">
        <f t="shared" si="193"/>
        <v>18</v>
      </c>
      <c r="F1761" t="s">
        <v>1569</v>
      </c>
      <c r="G1761">
        <v>560</v>
      </c>
      <c r="H1761">
        <f t="shared" si="190"/>
        <v>56</v>
      </c>
      <c r="I1761" t="s">
        <v>7</v>
      </c>
      <c r="J1761" t="s">
        <v>8</v>
      </c>
      <c r="L1761" t="s">
        <v>6</v>
      </c>
      <c r="M1761" t="str">
        <f t="shared" si="191"/>
        <v>M</v>
      </c>
      <c r="N1761" t="s">
        <v>5877</v>
      </c>
      <c r="O1761" t="s">
        <v>5878</v>
      </c>
      <c r="P1761" t="s">
        <v>557</v>
      </c>
      <c r="Q1761">
        <v>3</v>
      </c>
      <c r="R1761">
        <f t="shared" si="194"/>
        <v>2019</v>
      </c>
      <c r="S1761" t="s">
        <v>8</v>
      </c>
      <c r="T1761" t="s">
        <v>8</v>
      </c>
      <c r="U1761" t="s">
        <v>9006</v>
      </c>
      <c r="V1761">
        <f>VLOOKUP(P1761,'PBT Tag Rates'!$B$5:$E$34,4,FALSE)</f>
        <v>0.95971980899999998</v>
      </c>
      <c r="W1761">
        <v>1</v>
      </c>
      <c r="X1761" s="16">
        <f>IFERROR(LOOKUP(H1761,{30,43,48,53,58,63,68,73,78,83,88,93,97},{42,47,52,57,62,67,72,77,82,87,92,99,100}),999)</f>
        <v>57</v>
      </c>
      <c r="Y1761" s="19">
        <f t="shared" si="192"/>
        <v>5.6818181818181825</v>
      </c>
      <c r="Z1761" s="19">
        <f t="shared" si="195"/>
        <v>5.7284090909090919</v>
      </c>
      <c r="AA1761" s="19">
        <f t="shared" si="196"/>
        <v>17.185227272727278</v>
      </c>
      <c r="AB1761" s="19" t="s">
        <v>8886</v>
      </c>
    </row>
    <row r="1762" spans="1:28" x14ac:dyDescent="0.35">
      <c r="A1762" t="s">
        <v>1562</v>
      </c>
      <c r="B1762" t="s">
        <v>5879</v>
      </c>
      <c r="C1762" t="s">
        <v>5880</v>
      </c>
      <c r="D1762" s="1">
        <v>44822</v>
      </c>
      <c r="E1762">
        <f t="shared" si="193"/>
        <v>18</v>
      </c>
      <c r="F1762" t="s">
        <v>1569</v>
      </c>
      <c r="G1762">
        <v>600</v>
      </c>
      <c r="H1762">
        <f t="shared" si="190"/>
        <v>60</v>
      </c>
      <c r="I1762" t="s">
        <v>9</v>
      </c>
      <c r="J1762">
        <v>1</v>
      </c>
      <c r="L1762" t="s">
        <v>6</v>
      </c>
      <c r="M1762" t="str">
        <f t="shared" si="191"/>
        <v>M</v>
      </c>
      <c r="N1762" t="s">
        <v>105</v>
      </c>
      <c r="O1762" t="s">
        <v>106</v>
      </c>
      <c r="P1762" t="s">
        <v>19</v>
      </c>
      <c r="Q1762">
        <v>4</v>
      </c>
      <c r="R1762">
        <f t="shared" si="194"/>
        <v>2018</v>
      </c>
      <c r="S1762" t="s">
        <v>8</v>
      </c>
      <c r="T1762" t="s">
        <v>8</v>
      </c>
      <c r="U1762" t="s">
        <v>9007</v>
      </c>
      <c r="V1762">
        <f>VLOOKUP(P1762,'PBT Tag Rates'!$B$5:$E$34,4,FALSE)</f>
        <v>0.80551598400000002</v>
      </c>
      <c r="W1762">
        <v>1</v>
      </c>
      <c r="X1762" s="16">
        <f>IFERROR(LOOKUP(H1762,{30,43,48,53,58,63,68,73,78,83,88,93,97},{42,47,52,57,62,67,72,77,82,87,92,99,100}),999)</f>
        <v>62</v>
      </c>
      <c r="Y1762" s="19">
        <f t="shared" si="192"/>
        <v>5.6818181818181825</v>
      </c>
      <c r="Z1762" s="19">
        <f t="shared" si="195"/>
        <v>5.7284090909090919</v>
      </c>
      <c r="AA1762" s="19">
        <f t="shared" si="196"/>
        <v>17.185227272727278</v>
      </c>
      <c r="AB1762" s="19" t="s">
        <v>8886</v>
      </c>
    </row>
    <row r="1763" spans="1:28" x14ac:dyDescent="0.35">
      <c r="A1763" t="s">
        <v>1562</v>
      </c>
      <c r="B1763" t="s">
        <v>5881</v>
      </c>
      <c r="C1763" t="s">
        <v>5882</v>
      </c>
      <c r="D1763" s="1">
        <v>44822</v>
      </c>
      <c r="E1763">
        <f t="shared" si="193"/>
        <v>18</v>
      </c>
      <c r="F1763" t="s">
        <v>16</v>
      </c>
      <c r="G1763">
        <v>710</v>
      </c>
      <c r="H1763">
        <f t="shared" si="190"/>
        <v>71</v>
      </c>
      <c r="I1763" t="s">
        <v>9</v>
      </c>
      <c r="J1763">
        <v>1</v>
      </c>
      <c r="L1763" t="s">
        <v>16</v>
      </c>
      <c r="M1763" t="str">
        <f t="shared" si="191"/>
        <v>F</v>
      </c>
      <c r="N1763" t="s">
        <v>2215</v>
      </c>
      <c r="O1763" t="s">
        <v>2216</v>
      </c>
      <c r="P1763" t="s">
        <v>15</v>
      </c>
      <c r="Q1763">
        <v>4</v>
      </c>
      <c r="R1763">
        <f t="shared" si="194"/>
        <v>2018</v>
      </c>
      <c r="S1763" t="s">
        <v>8</v>
      </c>
      <c r="T1763" t="s">
        <v>8</v>
      </c>
      <c r="U1763" t="s">
        <v>8975</v>
      </c>
      <c r="V1763">
        <f>VLOOKUP(P1763,'PBT Tag Rates'!$B$5:$E$34,4,FALSE)</f>
        <v>0.96828396500000002</v>
      </c>
      <c r="W1763">
        <v>1</v>
      </c>
      <c r="X1763" s="16">
        <f>IFERROR(LOOKUP(H1763,{30,43,48,53,58,63,68,73,78,83,88,93,97},{42,47,52,57,62,67,72,77,82,87,92,99,100}),999)</f>
        <v>72</v>
      </c>
      <c r="Y1763" s="19">
        <f t="shared" si="192"/>
        <v>5.6818181818181825</v>
      </c>
      <c r="Z1763" s="19">
        <f t="shared" si="195"/>
        <v>5.7284090909090919</v>
      </c>
      <c r="AA1763" s="19">
        <f t="shared" si="196"/>
        <v>17.185227272727278</v>
      </c>
      <c r="AB1763" s="19" t="s">
        <v>8887</v>
      </c>
    </row>
    <row r="1764" spans="1:28" x14ac:dyDescent="0.35">
      <c r="A1764" t="s">
        <v>1562</v>
      </c>
      <c r="B1764" t="s">
        <v>5883</v>
      </c>
      <c r="C1764" t="s">
        <v>5884</v>
      </c>
      <c r="D1764" s="1">
        <v>44822</v>
      </c>
      <c r="E1764">
        <f t="shared" si="193"/>
        <v>18</v>
      </c>
      <c r="F1764" t="s">
        <v>1569</v>
      </c>
      <c r="G1764">
        <v>450</v>
      </c>
      <c r="H1764">
        <f t="shared" si="190"/>
        <v>45</v>
      </c>
      <c r="I1764" t="s">
        <v>7</v>
      </c>
      <c r="J1764" t="s">
        <v>8</v>
      </c>
      <c r="L1764" t="s">
        <v>6</v>
      </c>
      <c r="M1764" t="str">
        <f t="shared" si="191"/>
        <v>M</v>
      </c>
      <c r="N1764" t="s">
        <v>5379</v>
      </c>
      <c r="O1764" t="s">
        <v>5885</v>
      </c>
      <c r="P1764" t="s">
        <v>2035</v>
      </c>
      <c r="Q1764">
        <v>2</v>
      </c>
      <c r="R1764">
        <f t="shared" si="194"/>
        <v>2020</v>
      </c>
      <c r="S1764" t="s">
        <v>8</v>
      </c>
      <c r="T1764" t="s">
        <v>8</v>
      </c>
      <c r="U1764" t="s">
        <v>9084</v>
      </c>
      <c r="V1764">
        <f>VLOOKUP(P1764,'PBT Tag Rates'!$B$5:$E$34,4,FALSE)</f>
        <v>0.98961045999999997</v>
      </c>
      <c r="W1764">
        <v>1</v>
      </c>
      <c r="X1764" s="16">
        <f>IFERROR(LOOKUP(H1764,{30,43,48,53,58,63,68,73,78,83,88,93,97},{42,47,52,57,62,67,72,77,82,87,92,99,100}),999)</f>
        <v>47</v>
      </c>
      <c r="Y1764" s="19">
        <f t="shared" si="192"/>
        <v>5.6818181818181825</v>
      </c>
      <c r="Z1764" s="19">
        <f t="shared" si="195"/>
        <v>5.7284090909090919</v>
      </c>
      <c r="AA1764" s="19">
        <f t="shared" si="196"/>
        <v>17.185227272727278</v>
      </c>
      <c r="AB1764" s="19" t="s">
        <v>8887</v>
      </c>
    </row>
    <row r="1765" spans="1:28" x14ac:dyDescent="0.35">
      <c r="A1765" t="s">
        <v>1562</v>
      </c>
      <c r="B1765" t="s">
        <v>5886</v>
      </c>
      <c r="C1765" t="s">
        <v>5887</v>
      </c>
      <c r="D1765" s="1">
        <v>44822</v>
      </c>
      <c r="E1765">
        <f t="shared" si="193"/>
        <v>18</v>
      </c>
      <c r="F1765" t="s">
        <v>16</v>
      </c>
      <c r="G1765">
        <v>760</v>
      </c>
      <c r="H1765">
        <f t="shared" si="190"/>
        <v>76</v>
      </c>
      <c r="I1765" t="s">
        <v>9</v>
      </c>
      <c r="J1765" t="s">
        <v>8</v>
      </c>
      <c r="L1765" t="s">
        <v>16</v>
      </c>
      <c r="M1765" t="str">
        <f t="shared" si="191"/>
        <v>F</v>
      </c>
      <c r="N1765" t="s">
        <v>5888</v>
      </c>
      <c r="O1765" t="s">
        <v>5889</v>
      </c>
      <c r="P1765" t="s">
        <v>511</v>
      </c>
      <c r="Q1765">
        <v>4</v>
      </c>
      <c r="R1765">
        <f t="shared" si="194"/>
        <v>2018</v>
      </c>
      <c r="S1765" t="s">
        <v>8</v>
      </c>
      <c r="T1765" t="s">
        <v>8</v>
      </c>
      <c r="U1765" t="s">
        <v>8880</v>
      </c>
      <c r="V1765">
        <f>VLOOKUP(P1765,'PBT Tag Rates'!$B$5:$E$34,4,FALSE)</f>
        <v>0.95730000000000004</v>
      </c>
      <c r="W1765">
        <v>1</v>
      </c>
      <c r="X1765" s="16">
        <f>IFERROR(LOOKUP(H1765,{30,43,48,53,58,63,68,73,78,83,88,93,97},{42,47,52,57,62,67,72,77,82,87,92,99,100}),999)</f>
        <v>77</v>
      </c>
      <c r="Y1765" s="19">
        <f t="shared" si="192"/>
        <v>5.6818181818181825</v>
      </c>
      <c r="Z1765" s="19">
        <f t="shared" si="195"/>
        <v>5.7284090909090919</v>
      </c>
      <c r="AA1765" s="19">
        <f t="shared" si="196"/>
        <v>17.185227272727278</v>
      </c>
      <c r="AB1765" s="19" t="s">
        <v>8886</v>
      </c>
    </row>
    <row r="1766" spans="1:28" x14ac:dyDescent="0.35">
      <c r="A1766" t="s">
        <v>1562</v>
      </c>
      <c r="B1766" t="s">
        <v>5890</v>
      </c>
      <c r="C1766" t="s">
        <v>5891</v>
      </c>
      <c r="D1766" s="1">
        <v>44822</v>
      </c>
      <c r="E1766">
        <f t="shared" si="193"/>
        <v>18</v>
      </c>
      <c r="F1766" t="s">
        <v>6</v>
      </c>
      <c r="G1766">
        <v>770</v>
      </c>
      <c r="H1766">
        <f t="shared" si="190"/>
        <v>77</v>
      </c>
      <c r="I1766" t="s">
        <v>7</v>
      </c>
      <c r="J1766" t="s">
        <v>8</v>
      </c>
      <c r="L1766" t="s">
        <v>6</v>
      </c>
      <c r="M1766" t="str">
        <f t="shared" si="191"/>
        <v>M</v>
      </c>
      <c r="N1766" t="s">
        <v>5892</v>
      </c>
      <c r="O1766" t="s">
        <v>5893</v>
      </c>
      <c r="P1766" t="s">
        <v>15</v>
      </c>
      <c r="Q1766">
        <v>4</v>
      </c>
      <c r="R1766">
        <f t="shared" si="194"/>
        <v>2018</v>
      </c>
      <c r="S1766" t="s">
        <v>8</v>
      </c>
      <c r="T1766" t="s">
        <v>8</v>
      </c>
      <c r="U1766" t="s">
        <v>8858</v>
      </c>
      <c r="V1766">
        <f>VLOOKUP(P1766,'PBT Tag Rates'!$B$5:$E$34,4,FALSE)</f>
        <v>0.96828396500000002</v>
      </c>
      <c r="W1766">
        <v>1</v>
      </c>
      <c r="X1766" s="16">
        <f>IFERROR(LOOKUP(H1766,{30,43,48,53,58,63,68,73,78,83,88,93,97},{42,47,52,57,62,67,72,77,82,87,92,99,100}),999)</f>
        <v>77</v>
      </c>
      <c r="Y1766" s="19">
        <f t="shared" si="192"/>
        <v>5.6818181818181825</v>
      </c>
      <c r="Z1766" s="19">
        <f t="shared" si="195"/>
        <v>5.7284090909090919</v>
      </c>
      <c r="AA1766" s="19">
        <f t="shared" si="196"/>
        <v>17.185227272727278</v>
      </c>
      <c r="AB1766" s="19" t="s">
        <v>8887</v>
      </c>
    </row>
    <row r="1767" spans="1:28" x14ac:dyDescent="0.35">
      <c r="A1767" t="s">
        <v>1562</v>
      </c>
      <c r="B1767" t="s">
        <v>5894</v>
      </c>
      <c r="C1767" t="s">
        <v>5895</v>
      </c>
      <c r="D1767" s="1">
        <v>44822</v>
      </c>
      <c r="E1767">
        <f t="shared" si="193"/>
        <v>18</v>
      </c>
      <c r="F1767" t="s">
        <v>1569</v>
      </c>
      <c r="G1767">
        <v>580</v>
      </c>
      <c r="H1767">
        <f t="shared" si="190"/>
        <v>58</v>
      </c>
      <c r="I1767" t="s">
        <v>7</v>
      </c>
      <c r="J1767" t="s">
        <v>8</v>
      </c>
      <c r="L1767" t="s">
        <v>6</v>
      </c>
      <c r="M1767" t="str">
        <f t="shared" si="191"/>
        <v>M</v>
      </c>
      <c r="N1767" t="s">
        <v>5518</v>
      </c>
      <c r="O1767" t="s">
        <v>5896</v>
      </c>
      <c r="P1767" t="s">
        <v>557</v>
      </c>
      <c r="Q1767">
        <v>3</v>
      </c>
      <c r="R1767">
        <f t="shared" si="194"/>
        <v>2019</v>
      </c>
      <c r="S1767" t="s">
        <v>8</v>
      </c>
      <c r="T1767" t="s">
        <v>8</v>
      </c>
      <c r="U1767" t="s">
        <v>9090</v>
      </c>
      <c r="V1767">
        <f>VLOOKUP(P1767,'PBT Tag Rates'!$B$5:$E$34,4,FALSE)</f>
        <v>0.95971980899999998</v>
      </c>
      <c r="W1767">
        <v>1</v>
      </c>
      <c r="X1767" s="16">
        <f>IFERROR(LOOKUP(H1767,{30,43,48,53,58,63,68,73,78,83,88,93,97},{42,47,52,57,62,67,72,77,82,87,92,99,100}),999)</f>
        <v>62</v>
      </c>
      <c r="Y1767" s="19">
        <f t="shared" si="192"/>
        <v>5.6818181818181825</v>
      </c>
      <c r="Z1767" s="19">
        <f t="shared" si="195"/>
        <v>5.7284090909090919</v>
      </c>
      <c r="AA1767" s="19">
        <f t="shared" si="196"/>
        <v>17.185227272727278</v>
      </c>
      <c r="AB1767" s="19" t="s">
        <v>8887</v>
      </c>
    </row>
    <row r="1768" spans="1:28" x14ac:dyDescent="0.35">
      <c r="A1768" t="s">
        <v>1562</v>
      </c>
      <c r="B1768" t="s">
        <v>5897</v>
      </c>
      <c r="C1768" t="s">
        <v>5898</v>
      </c>
      <c r="D1768" s="1">
        <v>44822</v>
      </c>
      <c r="E1768">
        <f t="shared" si="193"/>
        <v>18</v>
      </c>
      <c r="F1768" t="s">
        <v>1569</v>
      </c>
      <c r="G1768">
        <v>580</v>
      </c>
      <c r="H1768">
        <f t="shared" si="190"/>
        <v>58</v>
      </c>
      <c r="I1768" t="s">
        <v>7</v>
      </c>
      <c r="J1768" t="s">
        <v>8</v>
      </c>
      <c r="L1768" t="s">
        <v>6</v>
      </c>
      <c r="M1768" t="str">
        <f t="shared" si="191"/>
        <v>M</v>
      </c>
      <c r="N1768" t="s">
        <v>1826</v>
      </c>
      <c r="O1768" t="s">
        <v>3471</v>
      </c>
      <c r="P1768" t="s">
        <v>557</v>
      </c>
      <c r="Q1768">
        <v>3</v>
      </c>
      <c r="R1768">
        <f t="shared" si="194"/>
        <v>2019</v>
      </c>
      <c r="S1768" t="s">
        <v>8</v>
      </c>
      <c r="T1768" t="s">
        <v>8</v>
      </c>
      <c r="U1768" t="s">
        <v>9006</v>
      </c>
      <c r="V1768">
        <f>VLOOKUP(P1768,'PBT Tag Rates'!$B$5:$E$34,4,FALSE)</f>
        <v>0.95971980899999998</v>
      </c>
      <c r="W1768">
        <v>1</v>
      </c>
      <c r="X1768" s="16">
        <f>IFERROR(LOOKUP(H1768,{30,43,48,53,58,63,68,73,78,83,88,93,97},{42,47,52,57,62,67,72,77,82,87,92,99,100}),999)</f>
        <v>62</v>
      </c>
      <c r="Y1768" s="19">
        <f t="shared" si="192"/>
        <v>5.6818181818181825</v>
      </c>
      <c r="Z1768" s="19">
        <f t="shared" si="195"/>
        <v>5.7284090909090919</v>
      </c>
      <c r="AA1768" s="19">
        <f t="shared" si="196"/>
        <v>17.185227272727278</v>
      </c>
      <c r="AB1768" s="19" t="s">
        <v>8886</v>
      </c>
    </row>
    <row r="1769" spans="1:28" x14ac:dyDescent="0.35">
      <c r="A1769" t="s">
        <v>1562</v>
      </c>
      <c r="B1769" t="s">
        <v>5899</v>
      </c>
      <c r="C1769" t="s">
        <v>5900</v>
      </c>
      <c r="D1769" s="1">
        <v>44822</v>
      </c>
      <c r="E1769">
        <f t="shared" si="193"/>
        <v>18</v>
      </c>
      <c r="F1769" t="s">
        <v>16</v>
      </c>
      <c r="G1769">
        <v>630</v>
      </c>
      <c r="H1769">
        <f t="shared" si="190"/>
        <v>63</v>
      </c>
      <c r="I1769" t="s">
        <v>9</v>
      </c>
      <c r="J1769">
        <v>1</v>
      </c>
      <c r="L1769" t="s">
        <v>16</v>
      </c>
      <c r="M1769" t="str">
        <f t="shared" si="191"/>
        <v>F</v>
      </c>
      <c r="N1769" t="s">
        <v>80</v>
      </c>
      <c r="O1769" t="s">
        <v>1343</v>
      </c>
      <c r="P1769" t="s">
        <v>19</v>
      </c>
      <c r="Q1769">
        <v>4</v>
      </c>
      <c r="R1769">
        <f t="shared" si="194"/>
        <v>2018</v>
      </c>
      <c r="S1769" t="s">
        <v>8</v>
      </c>
      <c r="T1769" t="s">
        <v>8</v>
      </c>
      <c r="U1769" t="s">
        <v>9007</v>
      </c>
      <c r="V1769">
        <f>VLOOKUP(P1769,'PBT Tag Rates'!$B$5:$E$34,4,FALSE)</f>
        <v>0.80551598400000002</v>
      </c>
      <c r="W1769">
        <v>1</v>
      </c>
      <c r="X1769" s="16">
        <f>IFERROR(LOOKUP(H1769,{30,43,48,53,58,63,68,73,78,83,88,93,97},{42,47,52,57,62,67,72,77,82,87,92,99,100}),999)</f>
        <v>67</v>
      </c>
      <c r="Y1769" s="19">
        <f t="shared" si="192"/>
        <v>5.6818181818181825</v>
      </c>
      <c r="Z1769" s="19">
        <f t="shared" si="195"/>
        <v>5.7284090909090919</v>
      </c>
      <c r="AA1769" s="19">
        <f t="shared" si="196"/>
        <v>17.185227272727278</v>
      </c>
      <c r="AB1769" s="19" t="s">
        <v>8886</v>
      </c>
    </row>
    <row r="1770" spans="1:28" x14ac:dyDescent="0.35">
      <c r="A1770" t="s">
        <v>1562</v>
      </c>
      <c r="B1770" t="s">
        <v>5901</v>
      </c>
      <c r="C1770" t="s">
        <v>5902</v>
      </c>
      <c r="D1770" s="1">
        <v>44822</v>
      </c>
      <c r="E1770">
        <f t="shared" si="193"/>
        <v>18</v>
      </c>
      <c r="F1770" t="s">
        <v>16</v>
      </c>
      <c r="G1770">
        <v>650</v>
      </c>
      <c r="H1770">
        <f t="shared" si="190"/>
        <v>65</v>
      </c>
      <c r="I1770" t="s">
        <v>7</v>
      </c>
      <c r="J1770" t="s">
        <v>8</v>
      </c>
      <c r="L1770" t="s">
        <v>16</v>
      </c>
      <c r="M1770" t="str">
        <f t="shared" si="191"/>
        <v>F</v>
      </c>
      <c r="N1770" t="s">
        <v>1973</v>
      </c>
      <c r="O1770" t="s">
        <v>5903</v>
      </c>
      <c r="P1770" t="s">
        <v>557</v>
      </c>
      <c r="Q1770">
        <v>3</v>
      </c>
      <c r="R1770">
        <f t="shared" si="194"/>
        <v>2019</v>
      </c>
      <c r="S1770" t="s">
        <v>8</v>
      </c>
      <c r="T1770" t="s">
        <v>8</v>
      </c>
      <c r="U1770" t="s">
        <v>9088</v>
      </c>
      <c r="V1770">
        <f>VLOOKUP(P1770,'PBT Tag Rates'!$B$5:$E$34,4,FALSE)</f>
        <v>0.95971980899999998</v>
      </c>
      <c r="W1770">
        <v>1</v>
      </c>
      <c r="X1770" s="16">
        <f>IFERROR(LOOKUP(H1770,{30,43,48,53,58,63,68,73,78,83,88,93,97},{42,47,52,57,62,67,72,77,82,87,92,99,100}),999)</f>
        <v>67</v>
      </c>
      <c r="Y1770" s="19">
        <f t="shared" si="192"/>
        <v>5.6818181818181825</v>
      </c>
      <c r="Z1770" s="19">
        <f t="shared" si="195"/>
        <v>5.7284090909090919</v>
      </c>
      <c r="AA1770" s="19">
        <f t="shared" si="196"/>
        <v>17.185227272727278</v>
      </c>
      <c r="AB1770" s="19" t="s">
        <v>8887</v>
      </c>
    </row>
    <row r="1771" spans="1:28" x14ac:dyDescent="0.35">
      <c r="A1771" t="s">
        <v>1562</v>
      </c>
      <c r="B1771" t="s">
        <v>5904</v>
      </c>
      <c r="C1771" t="s">
        <v>5905</v>
      </c>
      <c r="D1771" s="1">
        <v>44822</v>
      </c>
      <c r="E1771">
        <f t="shared" si="193"/>
        <v>18</v>
      </c>
      <c r="F1771" t="s">
        <v>1569</v>
      </c>
      <c r="G1771">
        <v>610</v>
      </c>
      <c r="H1771">
        <f t="shared" si="190"/>
        <v>61</v>
      </c>
      <c r="I1771" t="s">
        <v>7</v>
      </c>
      <c r="J1771" t="s">
        <v>8</v>
      </c>
      <c r="L1771" t="s">
        <v>6</v>
      </c>
      <c r="M1771" t="str">
        <f t="shared" si="191"/>
        <v>M</v>
      </c>
      <c r="N1771" t="s">
        <v>1148</v>
      </c>
      <c r="O1771" t="s">
        <v>1149</v>
      </c>
      <c r="P1771" t="s">
        <v>557</v>
      </c>
      <c r="Q1771">
        <v>3</v>
      </c>
      <c r="R1771">
        <f t="shared" si="194"/>
        <v>2019</v>
      </c>
      <c r="S1771" t="s">
        <v>8</v>
      </c>
      <c r="T1771" t="s">
        <v>8</v>
      </c>
      <c r="U1771" t="s">
        <v>9090</v>
      </c>
      <c r="V1771">
        <f>VLOOKUP(P1771,'PBT Tag Rates'!$B$5:$E$34,4,FALSE)</f>
        <v>0.95971980899999998</v>
      </c>
      <c r="W1771">
        <v>1</v>
      </c>
      <c r="X1771" s="16">
        <f>IFERROR(LOOKUP(H1771,{30,43,48,53,58,63,68,73,78,83,88,93,97},{42,47,52,57,62,67,72,77,82,87,92,99,100}),999)</f>
        <v>62</v>
      </c>
      <c r="Y1771" s="19">
        <f t="shared" si="192"/>
        <v>5.6818181818181825</v>
      </c>
      <c r="Z1771" s="19">
        <f t="shared" si="195"/>
        <v>5.7284090909090919</v>
      </c>
      <c r="AA1771" s="19">
        <f t="shared" si="196"/>
        <v>17.185227272727278</v>
      </c>
      <c r="AB1771" s="19" t="s">
        <v>8887</v>
      </c>
    </row>
    <row r="1772" spans="1:28" x14ac:dyDescent="0.35">
      <c r="A1772" t="s">
        <v>1562</v>
      </c>
      <c r="B1772" t="s">
        <v>5906</v>
      </c>
      <c r="C1772" t="s">
        <v>5907</v>
      </c>
      <c r="D1772" s="1">
        <v>44822</v>
      </c>
      <c r="E1772">
        <f t="shared" si="193"/>
        <v>18</v>
      </c>
      <c r="F1772" t="s">
        <v>1569</v>
      </c>
      <c r="G1772">
        <v>550</v>
      </c>
      <c r="H1772">
        <f t="shared" si="190"/>
        <v>55</v>
      </c>
      <c r="I1772" t="s">
        <v>9</v>
      </c>
      <c r="J1772">
        <v>1</v>
      </c>
      <c r="L1772" t="s">
        <v>6</v>
      </c>
      <c r="M1772" t="str">
        <f t="shared" si="191"/>
        <v>M</v>
      </c>
      <c r="N1772" t="s">
        <v>1265</v>
      </c>
      <c r="O1772" t="s">
        <v>1266</v>
      </c>
      <c r="P1772" t="s">
        <v>557</v>
      </c>
      <c r="Q1772">
        <v>3</v>
      </c>
      <c r="R1772">
        <f t="shared" si="194"/>
        <v>2019</v>
      </c>
      <c r="S1772" t="s">
        <v>8</v>
      </c>
      <c r="T1772" t="s">
        <v>8</v>
      </c>
      <c r="U1772" t="s">
        <v>9007</v>
      </c>
      <c r="V1772">
        <f>VLOOKUP(P1772,'PBT Tag Rates'!$B$5:$E$34,4,FALSE)</f>
        <v>0.95971980899999998</v>
      </c>
      <c r="W1772">
        <v>1</v>
      </c>
      <c r="X1772" s="16">
        <f>IFERROR(LOOKUP(H1772,{30,43,48,53,58,63,68,73,78,83,88,93,97},{42,47,52,57,62,67,72,77,82,87,92,99,100}),999)</f>
        <v>57</v>
      </c>
      <c r="Y1772" s="19">
        <f t="shared" si="192"/>
        <v>5.6818181818181825</v>
      </c>
      <c r="Z1772" s="19">
        <f t="shared" si="195"/>
        <v>5.7284090909090919</v>
      </c>
      <c r="AA1772" s="19">
        <f t="shared" si="196"/>
        <v>17.185227272727278</v>
      </c>
      <c r="AB1772" s="19" t="s">
        <v>8886</v>
      </c>
    </row>
    <row r="1773" spans="1:28" x14ac:dyDescent="0.35">
      <c r="A1773" t="s">
        <v>1562</v>
      </c>
      <c r="B1773" t="s">
        <v>5908</v>
      </c>
      <c r="C1773" t="s">
        <v>5909</v>
      </c>
      <c r="D1773" s="1">
        <v>44822</v>
      </c>
      <c r="E1773">
        <f t="shared" si="193"/>
        <v>18</v>
      </c>
      <c r="F1773" t="s">
        <v>6</v>
      </c>
      <c r="G1773">
        <v>790</v>
      </c>
      <c r="H1773">
        <f t="shared" si="190"/>
        <v>79</v>
      </c>
      <c r="I1773" t="s">
        <v>7</v>
      </c>
      <c r="J1773" t="s">
        <v>8</v>
      </c>
      <c r="L1773" t="s">
        <v>6</v>
      </c>
      <c r="M1773" t="str">
        <f t="shared" si="191"/>
        <v>M</v>
      </c>
      <c r="N1773" t="s">
        <v>8</v>
      </c>
      <c r="O1773" t="s">
        <v>8</v>
      </c>
      <c r="P1773" t="s">
        <v>11</v>
      </c>
      <c r="Q1773" t="s">
        <v>8</v>
      </c>
      <c r="R1773" t="str">
        <f t="shared" si="194"/>
        <v>U</v>
      </c>
      <c r="S1773" t="s">
        <v>12</v>
      </c>
      <c r="T1773">
        <v>0.999999999999999</v>
      </c>
      <c r="U1773" t="s">
        <v>11</v>
      </c>
      <c r="V1773" t="e">
        <f>VLOOKUP(P1773,'PBT Tag Rates'!$B$5:$E$34,4,FALSE)</f>
        <v>#N/A</v>
      </c>
      <c r="W1773">
        <v>1</v>
      </c>
      <c r="X1773" s="16">
        <f>IFERROR(LOOKUP(H1773,{30,43,48,53,58,63,68,73,78,83,88,93,97},{42,47,52,57,62,67,72,77,82,87,92,99,100}),999)</f>
        <v>82</v>
      </c>
      <c r="Y1773" s="19">
        <f t="shared" si="192"/>
        <v>5.6818181818181825</v>
      </c>
      <c r="Z1773" s="19">
        <f t="shared" si="195"/>
        <v>5.7284090909090919</v>
      </c>
      <c r="AA1773" s="19">
        <f t="shared" si="196"/>
        <v>17.185227272727278</v>
      </c>
      <c r="AB1773" s="19" t="s">
        <v>8887</v>
      </c>
    </row>
    <row r="1774" spans="1:28" x14ac:dyDescent="0.35">
      <c r="A1774" t="s">
        <v>1562</v>
      </c>
      <c r="B1774" t="s">
        <v>5910</v>
      </c>
      <c r="C1774" t="s">
        <v>5911</v>
      </c>
      <c r="D1774" s="1">
        <v>44822</v>
      </c>
      <c r="E1774">
        <f t="shared" si="193"/>
        <v>18</v>
      </c>
      <c r="F1774" t="s">
        <v>16</v>
      </c>
      <c r="G1774">
        <v>700</v>
      </c>
      <c r="H1774">
        <f t="shared" si="190"/>
        <v>70</v>
      </c>
      <c r="I1774" t="s">
        <v>9</v>
      </c>
      <c r="J1774">
        <v>1</v>
      </c>
      <c r="L1774" t="s">
        <v>16</v>
      </c>
      <c r="M1774" t="str">
        <f t="shared" si="191"/>
        <v>F</v>
      </c>
      <c r="N1774" t="s">
        <v>1077</v>
      </c>
      <c r="O1774" t="s">
        <v>5912</v>
      </c>
      <c r="P1774" t="s">
        <v>557</v>
      </c>
      <c r="Q1774">
        <v>3</v>
      </c>
      <c r="R1774">
        <f t="shared" si="194"/>
        <v>2019</v>
      </c>
      <c r="S1774" t="s">
        <v>8</v>
      </c>
      <c r="T1774" t="s">
        <v>8</v>
      </c>
      <c r="U1774" t="s">
        <v>9006</v>
      </c>
      <c r="V1774">
        <f>VLOOKUP(P1774,'PBT Tag Rates'!$B$5:$E$34,4,FALSE)</f>
        <v>0.95971980899999998</v>
      </c>
      <c r="W1774">
        <v>1</v>
      </c>
      <c r="X1774" s="16">
        <f>IFERROR(LOOKUP(H1774,{30,43,48,53,58,63,68,73,78,83,88,93,97},{42,47,52,57,62,67,72,77,82,87,92,99,100}),999)</f>
        <v>72</v>
      </c>
      <c r="Y1774" s="19">
        <f t="shared" si="192"/>
        <v>5.6818181818181825</v>
      </c>
      <c r="Z1774" s="19">
        <f t="shared" si="195"/>
        <v>5.7284090909090919</v>
      </c>
      <c r="AA1774" s="19">
        <f t="shared" si="196"/>
        <v>17.185227272727278</v>
      </c>
      <c r="AB1774" s="19" t="s">
        <v>8886</v>
      </c>
    </row>
    <row r="1775" spans="1:28" x14ac:dyDescent="0.35">
      <c r="A1775" t="s">
        <v>1562</v>
      </c>
      <c r="B1775" t="s">
        <v>5913</v>
      </c>
      <c r="C1775" t="s">
        <v>5914</v>
      </c>
      <c r="D1775" s="1">
        <v>44822</v>
      </c>
      <c r="E1775">
        <f t="shared" si="193"/>
        <v>18</v>
      </c>
      <c r="F1775" t="s">
        <v>16</v>
      </c>
      <c r="G1775">
        <v>570</v>
      </c>
      <c r="H1775">
        <f t="shared" si="190"/>
        <v>57</v>
      </c>
      <c r="I1775" t="s">
        <v>9</v>
      </c>
      <c r="J1775">
        <v>1</v>
      </c>
      <c r="L1775" t="s">
        <v>6</v>
      </c>
      <c r="M1775" t="str">
        <f t="shared" si="191"/>
        <v>M</v>
      </c>
      <c r="N1775" t="s">
        <v>1285</v>
      </c>
      <c r="O1775" t="s">
        <v>5915</v>
      </c>
      <c r="P1775" t="s">
        <v>702</v>
      </c>
      <c r="Q1775">
        <v>3</v>
      </c>
      <c r="R1775">
        <f t="shared" si="194"/>
        <v>2019</v>
      </c>
      <c r="S1775" t="s">
        <v>8</v>
      </c>
      <c r="T1775" t="s">
        <v>8</v>
      </c>
      <c r="U1775" t="s">
        <v>8976</v>
      </c>
      <c r="V1775">
        <f>VLOOKUP(P1775,'PBT Tag Rates'!$B$5:$E$34,4,FALSE)</f>
        <v>0.99705232300000002</v>
      </c>
      <c r="W1775">
        <v>1</v>
      </c>
      <c r="X1775" s="16">
        <f>IFERROR(LOOKUP(H1775,{30,43,48,53,58,63,68,73,78,83,88,93,97},{42,47,52,57,62,67,72,77,82,87,92,99,100}),999)</f>
        <v>57</v>
      </c>
      <c r="Y1775" s="19">
        <f t="shared" si="192"/>
        <v>5.6818181818181825</v>
      </c>
      <c r="Z1775" s="19">
        <f t="shared" si="195"/>
        <v>5.7284090909090919</v>
      </c>
      <c r="AA1775" s="19">
        <f t="shared" si="196"/>
        <v>17.185227272727278</v>
      </c>
      <c r="AB1775" s="19" t="s">
        <v>8887</v>
      </c>
    </row>
    <row r="1776" spans="1:28" x14ac:dyDescent="0.35">
      <c r="A1776" t="s">
        <v>1562</v>
      </c>
      <c r="B1776" t="s">
        <v>5916</v>
      </c>
      <c r="C1776" t="s">
        <v>5917</v>
      </c>
      <c r="D1776" s="1">
        <v>44822</v>
      </c>
      <c r="E1776">
        <f t="shared" si="193"/>
        <v>18</v>
      </c>
      <c r="F1776" t="s">
        <v>1569</v>
      </c>
      <c r="G1776">
        <v>470</v>
      </c>
      <c r="H1776">
        <f t="shared" si="190"/>
        <v>47</v>
      </c>
      <c r="I1776" t="s">
        <v>9</v>
      </c>
      <c r="J1776">
        <v>1</v>
      </c>
      <c r="L1776" t="s">
        <v>6</v>
      </c>
      <c r="M1776" t="str">
        <f t="shared" si="191"/>
        <v>M</v>
      </c>
      <c r="N1776" t="s">
        <v>5443</v>
      </c>
      <c r="O1776" t="s">
        <v>5918</v>
      </c>
      <c r="P1776" t="s">
        <v>2035</v>
      </c>
      <c r="Q1776">
        <v>2</v>
      </c>
      <c r="R1776">
        <f t="shared" si="194"/>
        <v>2020</v>
      </c>
      <c r="S1776" t="s">
        <v>8</v>
      </c>
      <c r="T1776" t="s">
        <v>8</v>
      </c>
      <c r="U1776" t="s">
        <v>9084</v>
      </c>
      <c r="V1776">
        <f>VLOOKUP(P1776,'PBT Tag Rates'!$B$5:$E$34,4,FALSE)</f>
        <v>0.98961045999999997</v>
      </c>
      <c r="W1776">
        <v>1</v>
      </c>
      <c r="X1776" s="16">
        <f>IFERROR(LOOKUP(H1776,{30,43,48,53,58,63,68,73,78,83,88,93,97},{42,47,52,57,62,67,72,77,82,87,92,99,100}),999)</f>
        <v>47</v>
      </c>
      <c r="Y1776" s="19">
        <f t="shared" si="192"/>
        <v>5.6818181818181825</v>
      </c>
      <c r="Z1776" s="19">
        <f t="shared" si="195"/>
        <v>5.7284090909090919</v>
      </c>
      <c r="AA1776" s="19">
        <f t="shared" si="196"/>
        <v>17.185227272727278</v>
      </c>
      <c r="AB1776" s="19" t="s">
        <v>8887</v>
      </c>
    </row>
    <row r="1777" spans="1:28" x14ac:dyDescent="0.35">
      <c r="A1777" t="s">
        <v>1562</v>
      </c>
      <c r="B1777" t="s">
        <v>5919</v>
      </c>
      <c r="C1777" t="s">
        <v>5920</v>
      </c>
      <c r="D1777" s="1">
        <v>44822</v>
      </c>
      <c r="E1777">
        <f t="shared" si="193"/>
        <v>18</v>
      </c>
      <c r="F1777" t="s">
        <v>6</v>
      </c>
      <c r="G1777">
        <v>850</v>
      </c>
      <c r="H1777">
        <f t="shared" si="190"/>
        <v>85</v>
      </c>
      <c r="I1777" t="s">
        <v>9</v>
      </c>
      <c r="J1777" t="s">
        <v>8</v>
      </c>
      <c r="L1777" t="s">
        <v>6</v>
      </c>
      <c r="M1777" t="str">
        <f t="shared" si="191"/>
        <v>M</v>
      </c>
      <c r="N1777" t="s">
        <v>5921</v>
      </c>
      <c r="O1777" t="s">
        <v>5922</v>
      </c>
      <c r="P1777" t="s">
        <v>114</v>
      </c>
      <c r="Q1777">
        <v>5</v>
      </c>
      <c r="R1777">
        <f t="shared" si="194"/>
        <v>2017</v>
      </c>
      <c r="S1777" t="s">
        <v>8</v>
      </c>
      <c r="T1777" t="s">
        <v>8</v>
      </c>
      <c r="U1777" t="s">
        <v>8878</v>
      </c>
      <c r="V1777">
        <f>VLOOKUP(P1777,'PBT Tag Rates'!$B$5:$E$34,4,FALSE)</f>
        <v>0.90946199999999999</v>
      </c>
      <c r="W1777">
        <v>1</v>
      </c>
      <c r="X1777" s="16">
        <f>IFERROR(LOOKUP(H1777,{30,43,48,53,58,63,68,73,78,83,88,93,97},{42,47,52,57,62,67,72,77,82,87,92,99,100}),999)</f>
        <v>87</v>
      </c>
      <c r="Y1777" s="19">
        <f t="shared" si="192"/>
        <v>5.6818181818181825</v>
      </c>
      <c r="Z1777" s="19">
        <f t="shared" si="195"/>
        <v>5.7284090909090919</v>
      </c>
      <c r="AA1777" s="19">
        <f t="shared" si="196"/>
        <v>17.185227272727278</v>
      </c>
      <c r="AB1777" s="19" t="s">
        <v>8886</v>
      </c>
    </row>
    <row r="1778" spans="1:28" x14ac:dyDescent="0.35">
      <c r="A1778" t="s">
        <v>1562</v>
      </c>
      <c r="B1778" t="s">
        <v>5923</v>
      </c>
      <c r="C1778" t="s">
        <v>5924</v>
      </c>
      <c r="D1778" s="1">
        <v>44822</v>
      </c>
      <c r="E1778">
        <f t="shared" si="193"/>
        <v>18</v>
      </c>
      <c r="F1778" t="s">
        <v>1569</v>
      </c>
      <c r="G1778">
        <v>650</v>
      </c>
      <c r="H1778">
        <f t="shared" si="190"/>
        <v>65</v>
      </c>
      <c r="I1778" t="s">
        <v>7</v>
      </c>
      <c r="J1778" t="s">
        <v>8</v>
      </c>
      <c r="L1778" t="s">
        <v>6</v>
      </c>
      <c r="M1778" t="str">
        <f t="shared" si="191"/>
        <v>M</v>
      </c>
      <c r="N1778" t="s">
        <v>2635</v>
      </c>
      <c r="O1778" t="s">
        <v>2636</v>
      </c>
      <c r="P1778" t="s">
        <v>557</v>
      </c>
      <c r="Q1778">
        <v>3</v>
      </c>
      <c r="R1778">
        <f t="shared" si="194"/>
        <v>2019</v>
      </c>
      <c r="S1778" t="s">
        <v>8</v>
      </c>
      <c r="T1778" t="s">
        <v>8</v>
      </c>
      <c r="U1778" t="s">
        <v>9090</v>
      </c>
      <c r="V1778">
        <f>VLOOKUP(P1778,'PBT Tag Rates'!$B$5:$E$34,4,FALSE)</f>
        <v>0.95971980899999998</v>
      </c>
      <c r="W1778">
        <v>1</v>
      </c>
      <c r="X1778" s="16">
        <f>IFERROR(LOOKUP(H1778,{30,43,48,53,58,63,68,73,78,83,88,93,97},{42,47,52,57,62,67,72,77,82,87,92,99,100}),999)</f>
        <v>67</v>
      </c>
      <c r="Y1778" s="19">
        <f t="shared" si="192"/>
        <v>5.6818181818181825</v>
      </c>
      <c r="Z1778" s="19">
        <f t="shared" si="195"/>
        <v>5.7284090909090919</v>
      </c>
      <c r="AA1778" s="19">
        <f t="shared" si="196"/>
        <v>17.185227272727278</v>
      </c>
      <c r="AB1778" s="19" t="s">
        <v>8887</v>
      </c>
    </row>
    <row r="1779" spans="1:28" x14ac:dyDescent="0.35">
      <c r="A1779" t="s">
        <v>1562</v>
      </c>
      <c r="B1779" t="s">
        <v>5925</v>
      </c>
      <c r="C1779" t="s">
        <v>5926</v>
      </c>
      <c r="D1779" s="1">
        <v>44822</v>
      </c>
      <c r="E1779">
        <f t="shared" si="193"/>
        <v>18</v>
      </c>
      <c r="F1779" t="s">
        <v>16</v>
      </c>
      <c r="G1779">
        <v>630</v>
      </c>
      <c r="H1779">
        <f t="shared" si="190"/>
        <v>63</v>
      </c>
      <c r="I1779" t="s">
        <v>7</v>
      </c>
      <c r="J1779" t="s">
        <v>8</v>
      </c>
      <c r="L1779" t="s">
        <v>6</v>
      </c>
      <c r="M1779" t="str">
        <f t="shared" si="191"/>
        <v>M</v>
      </c>
      <c r="N1779" t="s">
        <v>1181</v>
      </c>
      <c r="O1779" t="s">
        <v>1182</v>
      </c>
      <c r="P1779" t="s">
        <v>557</v>
      </c>
      <c r="Q1779">
        <v>3</v>
      </c>
      <c r="R1779">
        <f t="shared" si="194"/>
        <v>2019</v>
      </c>
      <c r="S1779" t="s">
        <v>8</v>
      </c>
      <c r="T1779" t="s">
        <v>8</v>
      </c>
      <c r="U1779" t="s">
        <v>9090</v>
      </c>
      <c r="V1779">
        <f>VLOOKUP(P1779,'PBT Tag Rates'!$B$5:$E$34,4,FALSE)</f>
        <v>0.95971980899999998</v>
      </c>
      <c r="W1779">
        <v>1</v>
      </c>
      <c r="X1779" s="16">
        <f>IFERROR(LOOKUP(H1779,{30,43,48,53,58,63,68,73,78,83,88,93,97},{42,47,52,57,62,67,72,77,82,87,92,99,100}),999)</f>
        <v>67</v>
      </c>
      <c r="Y1779" s="19">
        <f t="shared" si="192"/>
        <v>5.6818181818181825</v>
      </c>
      <c r="Z1779" s="19">
        <f t="shared" si="195"/>
        <v>5.7284090909090919</v>
      </c>
      <c r="AA1779" s="19">
        <f t="shared" si="196"/>
        <v>17.185227272727278</v>
      </c>
      <c r="AB1779" s="19" t="s">
        <v>8887</v>
      </c>
    </row>
    <row r="1780" spans="1:28" x14ac:dyDescent="0.35">
      <c r="A1780" t="s">
        <v>1562</v>
      </c>
      <c r="B1780" t="s">
        <v>5927</v>
      </c>
      <c r="C1780" t="s">
        <v>5928</v>
      </c>
      <c r="D1780" s="1">
        <v>44822</v>
      </c>
      <c r="E1780">
        <f t="shared" si="193"/>
        <v>18</v>
      </c>
      <c r="F1780" t="s">
        <v>1569</v>
      </c>
      <c r="G1780">
        <v>410</v>
      </c>
      <c r="H1780">
        <f t="shared" si="190"/>
        <v>41</v>
      </c>
      <c r="I1780" t="s">
        <v>7</v>
      </c>
      <c r="J1780" t="s">
        <v>8</v>
      </c>
      <c r="L1780" t="s">
        <v>6</v>
      </c>
      <c r="M1780" t="str">
        <f t="shared" si="191"/>
        <v>M</v>
      </c>
      <c r="N1780" t="s">
        <v>5929</v>
      </c>
      <c r="O1780" t="s">
        <v>5930</v>
      </c>
      <c r="P1780" t="s">
        <v>5931</v>
      </c>
      <c r="Q1780">
        <v>2</v>
      </c>
      <c r="R1780">
        <f t="shared" si="194"/>
        <v>2020</v>
      </c>
      <c r="S1780" t="s">
        <v>8</v>
      </c>
      <c r="T1780" t="s">
        <v>8</v>
      </c>
      <c r="U1780" t="s">
        <v>8876</v>
      </c>
      <c r="V1780">
        <f>VLOOKUP(P1780,'PBT Tag Rates'!$B$5:$E$34,4,FALSE)</f>
        <v>0.98845608500000004</v>
      </c>
      <c r="W1780">
        <v>1</v>
      </c>
      <c r="X1780" s="16">
        <f>IFERROR(LOOKUP(H1780,{30,43,48,53,58,63,68,73,78,83,88,93,97},{42,47,52,57,62,67,72,77,82,87,92,99,100}),999)</f>
        <v>42</v>
      </c>
      <c r="Y1780" s="19">
        <f t="shared" si="192"/>
        <v>5.6818181818181825</v>
      </c>
      <c r="Z1780" s="19">
        <f t="shared" si="195"/>
        <v>5.7284090909090919</v>
      </c>
      <c r="AA1780" s="19">
        <f t="shared" si="196"/>
        <v>17.185227272727278</v>
      </c>
      <c r="AB1780" s="19" t="s">
        <v>8887</v>
      </c>
    </row>
    <row r="1781" spans="1:28" x14ac:dyDescent="0.35">
      <c r="A1781" t="s">
        <v>1562</v>
      </c>
      <c r="B1781" t="s">
        <v>5932</v>
      </c>
      <c r="C1781" t="s">
        <v>5933</v>
      </c>
      <c r="D1781" s="1">
        <v>44822</v>
      </c>
      <c r="E1781">
        <f t="shared" si="193"/>
        <v>18</v>
      </c>
      <c r="F1781" t="s">
        <v>16</v>
      </c>
      <c r="G1781">
        <v>670</v>
      </c>
      <c r="H1781">
        <f t="shared" si="190"/>
        <v>67</v>
      </c>
      <c r="I1781" t="s">
        <v>7</v>
      </c>
      <c r="J1781" t="s">
        <v>8</v>
      </c>
      <c r="L1781" t="s">
        <v>6</v>
      </c>
      <c r="M1781" t="str">
        <f t="shared" si="191"/>
        <v>M</v>
      </c>
      <c r="N1781" t="s">
        <v>8</v>
      </c>
      <c r="O1781" t="s">
        <v>8</v>
      </c>
      <c r="P1781" t="s">
        <v>11</v>
      </c>
      <c r="Q1781" t="s">
        <v>8</v>
      </c>
      <c r="R1781" t="str">
        <f t="shared" si="194"/>
        <v>U</v>
      </c>
      <c r="S1781" t="s">
        <v>12</v>
      </c>
      <c r="T1781">
        <v>1</v>
      </c>
      <c r="U1781" t="s">
        <v>11</v>
      </c>
      <c r="V1781" t="e">
        <f>VLOOKUP(P1781,'PBT Tag Rates'!$B$5:$E$34,4,FALSE)</f>
        <v>#N/A</v>
      </c>
      <c r="W1781">
        <v>1</v>
      </c>
      <c r="X1781" s="16">
        <f>IFERROR(LOOKUP(H1781,{30,43,48,53,58,63,68,73,78,83,88,93,97},{42,47,52,57,62,67,72,77,82,87,92,99,100}),999)</f>
        <v>67</v>
      </c>
      <c r="Y1781" s="19">
        <f t="shared" si="192"/>
        <v>5.6818181818181825</v>
      </c>
      <c r="Z1781" s="19">
        <f t="shared" si="195"/>
        <v>5.7284090909090919</v>
      </c>
      <c r="AA1781" s="19">
        <f t="shared" si="196"/>
        <v>17.185227272727278</v>
      </c>
      <c r="AB1781" s="19" t="s">
        <v>8887</v>
      </c>
    </row>
    <row r="1782" spans="1:28" x14ac:dyDescent="0.35">
      <c r="A1782" t="s">
        <v>1562</v>
      </c>
      <c r="B1782" t="s">
        <v>5934</v>
      </c>
      <c r="C1782" t="s">
        <v>5935</v>
      </c>
      <c r="D1782" s="1">
        <v>44822</v>
      </c>
      <c r="E1782">
        <f t="shared" si="193"/>
        <v>18</v>
      </c>
      <c r="F1782" t="s">
        <v>16</v>
      </c>
      <c r="G1782">
        <v>650</v>
      </c>
      <c r="H1782">
        <f t="shared" si="190"/>
        <v>65</v>
      </c>
      <c r="I1782" t="s">
        <v>7</v>
      </c>
      <c r="J1782" t="s">
        <v>8</v>
      </c>
      <c r="L1782" t="s">
        <v>16</v>
      </c>
      <c r="M1782" t="str">
        <f t="shared" si="191"/>
        <v>F</v>
      </c>
      <c r="N1782" t="s">
        <v>4129</v>
      </c>
      <c r="O1782" t="s">
        <v>4130</v>
      </c>
      <c r="P1782" t="s">
        <v>557</v>
      </c>
      <c r="Q1782">
        <v>3</v>
      </c>
      <c r="R1782">
        <f t="shared" si="194"/>
        <v>2019</v>
      </c>
      <c r="S1782" t="s">
        <v>8</v>
      </c>
      <c r="T1782" t="s">
        <v>8</v>
      </c>
      <c r="U1782" t="s">
        <v>9084</v>
      </c>
      <c r="V1782">
        <f>VLOOKUP(P1782,'PBT Tag Rates'!$B$5:$E$34,4,FALSE)</f>
        <v>0.95971980899999998</v>
      </c>
      <c r="W1782">
        <v>1</v>
      </c>
      <c r="X1782" s="16">
        <f>IFERROR(LOOKUP(H1782,{30,43,48,53,58,63,68,73,78,83,88,93,97},{42,47,52,57,62,67,72,77,82,87,92,99,100}),999)</f>
        <v>67</v>
      </c>
      <c r="Y1782" s="19">
        <f t="shared" si="192"/>
        <v>5.6818181818181825</v>
      </c>
      <c r="Z1782" s="19">
        <f t="shared" si="195"/>
        <v>5.7284090909090919</v>
      </c>
      <c r="AA1782" s="19">
        <f t="shared" si="196"/>
        <v>17.185227272727278</v>
      </c>
      <c r="AB1782" s="19" t="s">
        <v>8887</v>
      </c>
    </row>
    <row r="1783" spans="1:28" x14ac:dyDescent="0.35">
      <c r="A1783" t="s">
        <v>1562</v>
      </c>
      <c r="B1783" t="s">
        <v>5936</v>
      </c>
      <c r="C1783" t="s">
        <v>5937</v>
      </c>
      <c r="D1783" s="1">
        <v>44822</v>
      </c>
      <c r="E1783">
        <f t="shared" si="193"/>
        <v>18</v>
      </c>
      <c r="F1783" t="s">
        <v>16</v>
      </c>
      <c r="G1783">
        <v>800</v>
      </c>
      <c r="H1783">
        <f t="shared" si="190"/>
        <v>80</v>
      </c>
      <c r="I1783" t="s">
        <v>7</v>
      </c>
      <c r="J1783" t="s">
        <v>8</v>
      </c>
      <c r="L1783" t="s">
        <v>16</v>
      </c>
      <c r="M1783" t="str">
        <f t="shared" si="191"/>
        <v>F</v>
      </c>
      <c r="N1783" t="s">
        <v>712</v>
      </c>
      <c r="O1783" t="s">
        <v>1081</v>
      </c>
      <c r="P1783" t="s">
        <v>19</v>
      </c>
      <c r="Q1783">
        <v>4</v>
      </c>
      <c r="R1783">
        <f t="shared" si="194"/>
        <v>2018</v>
      </c>
      <c r="S1783" t="s">
        <v>8</v>
      </c>
      <c r="T1783" t="s">
        <v>8</v>
      </c>
      <c r="U1783" t="s">
        <v>8875</v>
      </c>
      <c r="V1783">
        <f>VLOOKUP(P1783,'PBT Tag Rates'!$B$5:$E$34,4,FALSE)</f>
        <v>0.80551598400000002</v>
      </c>
      <c r="W1783">
        <v>1</v>
      </c>
      <c r="X1783" s="16">
        <f>IFERROR(LOOKUP(H1783,{30,43,48,53,58,63,68,73,78,83,88,93,97},{42,47,52,57,62,67,72,77,82,87,92,99,100}),999)</f>
        <v>82</v>
      </c>
      <c r="Y1783" s="19">
        <f t="shared" si="192"/>
        <v>5.6818181818181825</v>
      </c>
      <c r="Z1783" s="19">
        <f t="shared" si="195"/>
        <v>5.7284090909090919</v>
      </c>
      <c r="AA1783" s="19">
        <f t="shared" si="196"/>
        <v>17.185227272727278</v>
      </c>
      <c r="AB1783" s="19" t="s">
        <v>8886</v>
      </c>
    </row>
    <row r="1784" spans="1:28" x14ac:dyDescent="0.35">
      <c r="A1784" t="s">
        <v>1562</v>
      </c>
      <c r="B1784" t="s">
        <v>5938</v>
      </c>
      <c r="C1784" t="s">
        <v>5939</v>
      </c>
      <c r="D1784" s="1">
        <v>44822</v>
      </c>
      <c r="E1784">
        <f t="shared" si="193"/>
        <v>18</v>
      </c>
      <c r="F1784" t="s">
        <v>1569</v>
      </c>
      <c r="G1784">
        <v>690</v>
      </c>
      <c r="H1784">
        <f t="shared" si="190"/>
        <v>69</v>
      </c>
      <c r="I1784" t="s">
        <v>9</v>
      </c>
      <c r="J1784">
        <v>1</v>
      </c>
      <c r="L1784" t="s">
        <v>6</v>
      </c>
      <c r="M1784" t="str">
        <f t="shared" si="191"/>
        <v>M</v>
      </c>
      <c r="N1784" t="s">
        <v>610</v>
      </c>
      <c r="O1784" t="s">
        <v>1548</v>
      </c>
      <c r="P1784" t="s">
        <v>19</v>
      </c>
      <c r="Q1784">
        <v>4</v>
      </c>
      <c r="R1784">
        <f t="shared" si="194"/>
        <v>2018</v>
      </c>
      <c r="S1784" t="s">
        <v>8</v>
      </c>
      <c r="T1784" t="s">
        <v>8</v>
      </c>
      <c r="U1784" t="s">
        <v>9007</v>
      </c>
      <c r="V1784">
        <f>VLOOKUP(P1784,'PBT Tag Rates'!$B$5:$E$34,4,FALSE)</f>
        <v>0.80551598400000002</v>
      </c>
      <c r="W1784">
        <v>1</v>
      </c>
      <c r="X1784" s="16">
        <f>IFERROR(LOOKUP(H1784,{30,43,48,53,58,63,68,73,78,83,88,93,97},{42,47,52,57,62,67,72,77,82,87,92,99,100}),999)</f>
        <v>72</v>
      </c>
      <c r="Y1784" s="19">
        <f t="shared" si="192"/>
        <v>5.6818181818181825</v>
      </c>
      <c r="Z1784" s="19">
        <f t="shared" si="195"/>
        <v>5.7284090909090919</v>
      </c>
      <c r="AA1784" s="19">
        <f t="shared" si="196"/>
        <v>17.185227272727278</v>
      </c>
      <c r="AB1784" s="19" t="s">
        <v>8886</v>
      </c>
    </row>
    <row r="1785" spans="1:28" x14ac:dyDescent="0.35">
      <c r="A1785" t="s">
        <v>1562</v>
      </c>
      <c r="B1785" t="s">
        <v>5940</v>
      </c>
      <c r="C1785" t="s">
        <v>5941</v>
      </c>
      <c r="D1785" s="1">
        <v>44822</v>
      </c>
      <c r="E1785">
        <f t="shared" si="193"/>
        <v>18</v>
      </c>
      <c r="F1785" t="s">
        <v>1569</v>
      </c>
      <c r="G1785">
        <v>670</v>
      </c>
      <c r="H1785">
        <f t="shared" si="190"/>
        <v>67</v>
      </c>
      <c r="I1785" t="s">
        <v>7</v>
      </c>
      <c r="J1785" t="s">
        <v>8</v>
      </c>
      <c r="L1785" t="s">
        <v>6</v>
      </c>
      <c r="M1785" t="str">
        <f t="shared" si="191"/>
        <v>M</v>
      </c>
      <c r="N1785" t="s">
        <v>4454</v>
      </c>
      <c r="O1785" t="s">
        <v>4455</v>
      </c>
      <c r="P1785" t="s">
        <v>557</v>
      </c>
      <c r="Q1785">
        <v>3</v>
      </c>
      <c r="R1785">
        <f t="shared" si="194"/>
        <v>2019</v>
      </c>
      <c r="S1785" t="s">
        <v>8</v>
      </c>
      <c r="T1785" t="s">
        <v>8</v>
      </c>
      <c r="U1785" t="s">
        <v>9090</v>
      </c>
      <c r="V1785">
        <f>VLOOKUP(P1785,'PBT Tag Rates'!$B$5:$E$34,4,FALSE)</f>
        <v>0.95971980899999998</v>
      </c>
      <c r="W1785">
        <v>1</v>
      </c>
      <c r="X1785" s="16">
        <f>IFERROR(LOOKUP(H1785,{30,43,48,53,58,63,68,73,78,83,88,93,97},{42,47,52,57,62,67,72,77,82,87,92,99,100}),999)</f>
        <v>67</v>
      </c>
      <c r="Y1785" s="19">
        <f t="shared" si="192"/>
        <v>5.6818181818181825</v>
      </c>
      <c r="Z1785" s="19">
        <f t="shared" si="195"/>
        <v>5.7284090909090919</v>
      </c>
      <c r="AA1785" s="19">
        <f t="shared" si="196"/>
        <v>17.185227272727278</v>
      </c>
      <c r="AB1785" s="19" t="s">
        <v>8887</v>
      </c>
    </row>
    <row r="1786" spans="1:28" x14ac:dyDescent="0.35">
      <c r="A1786" t="s">
        <v>1562</v>
      </c>
      <c r="B1786" t="s">
        <v>5942</v>
      </c>
      <c r="C1786" t="s">
        <v>5943</v>
      </c>
      <c r="D1786" s="1">
        <v>44822</v>
      </c>
      <c r="E1786">
        <f t="shared" si="193"/>
        <v>18</v>
      </c>
      <c r="F1786" t="s">
        <v>1569</v>
      </c>
      <c r="G1786">
        <v>700</v>
      </c>
      <c r="H1786">
        <f t="shared" si="190"/>
        <v>70</v>
      </c>
      <c r="I1786" t="s">
        <v>7</v>
      </c>
      <c r="J1786" t="s">
        <v>8</v>
      </c>
      <c r="L1786" t="s">
        <v>6</v>
      </c>
      <c r="M1786" t="str">
        <f t="shared" si="191"/>
        <v>M</v>
      </c>
      <c r="N1786" t="s">
        <v>35</v>
      </c>
      <c r="O1786" t="s">
        <v>54</v>
      </c>
      <c r="P1786" t="s">
        <v>19</v>
      </c>
      <c r="Q1786">
        <v>4</v>
      </c>
      <c r="R1786">
        <f t="shared" si="194"/>
        <v>2018</v>
      </c>
      <c r="S1786" t="s">
        <v>8</v>
      </c>
      <c r="T1786" t="s">
        <v>8</v>
      </c>
      <c r="U1786" t="s">
        <v>9084</v>
      </c>
      <c r="V1786">
        <f>VLOOKUP(P1786,'PBT Tag Rates'!$B$5:$E$34,4,FALSE)</f>
        <v>0.80551598400000002</v>
      </c>
      <c r="W1786">
        <v>1</v>
      </c>
      <c r="X1786" s="16">
        <f>IFERROR(LOOKUP(H1786,{30,43,48,53,58,63,68,73,78,83,88,93,97},{42,47,52,57,62,67,72,77,82,87,92,99,100}),999)</f>
        <v>72</v>
      </c>
      <c r="Y1786" s="19">
        <f t="shared" si="192"/>
        <v>5.6818181818181825</v>
      </c>
      <c r="Z1786" s="19">
        <f t="shared" si="195"/>
        <v>5.7284090909090919</v>
      </c>
      <c r="AA1786" s="19">
        <f t="shared" si="196"/>
        <v>17.185227272727278</v>
      </c>
      <c r="AB1786" s="19" t="s">
        <v>8887</v>
      </c>
    </row>
    <row r="1787" spans="1:28" x14ac:dyDescent="0.35">
      <c r="A1787" t="s">
        <v>1562</v>
      </c>
      <c r="B1787" t="s">
        <v>5944</v>
      </c>
      <c r="C1787" t="s">
        <v>5945</v>
      </c>
      <c r="D1787" s="1">
        <v>44822</v>
      </c>
      <c r="E1787">
        <f t="shared" si="193"/>
        <v>18</v>
      </c>
      <c r="F1787" t="s">
        <v>16</v>
      </c>
      <c r="G1787">
        <v>670</v>
      </c>
      <c r="H1787">
        <f t="shared" si="190"/>
        <v>67</v>
      </c>
      <c r="I1787" t="s">
        <v>9</v>
      </c>
      <c r="J1787">
        <v>1</v>
      </c>
      <c r="L1787" t="s">
        <v>6</v>
      </c>
      <c r="M1787" t="str">
        <f t="shared" si="191"/>
        <v>M</v>
      </c>
      <c r="N1787" t="s">
        <v>94</v>
      </c>
      <c r="O1787" t="s">
        <v>1346</v>
      </c>
      <c r="P1787" t="s">
        <v>19</v>
      </c>
      <c r="Q1787">
        <v>4</v>
      </c>
      <c r="R1787">
        <f t="shared" si="194"/>
        <v>2018</v>
      </c>
      <c r="S1787" t="s">
        <v>8</v>
      </c>
      <c r="T1787" t="s">
        <v>8</v>
      </c>
      <c r="U1787" t="s">
        <v>9007</v>
      </c>
      <c r="V1787">
        <f>VLOOKUP(P1787,'PBT Tag Rates'!$B$5:$E$34,4,FALSE)</f>
        <v>0.80551598400000002</v>
      </c>
      <c r="W1787">
        <v>1</v>
      </c>
      <c r="X1787" s="16">
        <f>IFERROR(LOOKUP(H1787,{30,43,48,53,58,63,68,73,78,83,88,93,97},{42,47,52,57,62,67,72,77,82,87,92,99,100}),999)</f>
        <v>67</v>
      </c>
      <c r="Y1787" s="19">
        <f t="shared" si="192"/>
        <v>5.6818181818181825</v>
      </c>
      <c r="Z1787" s="19">
        <f t="shared" si="195"/>
        <v>5.7284090909090919</v>
      </c>
      <c r="AA1787" s="19">
        <f t="shared" si="196"/>
        <v>17.185227272727278</v>
      </c>
      <c r="AB1787" s="19" t="s">
        <v>8886</v>
      </c>
    </row>
    <row r="1788" spans="1:28" x14ac:dyDescent="0.35">
      <c r="A1788" t="s">
        <v>1562</v>
      </c>
      <c r="B1788" t="s">
        <v>5946</v>
      </c>
      <c r="C1788" t="s">
        <v>5947</v>
      </c>
      <c r="D1788" s="1">
        <v>44822</v>
      </c>
      <c r="E1788">
        <f t="shared" si="193"/>
        <v>18</v>
      </c>
      <c r="F1788" t="s">
        <v>1569</v>
      </c>
      <c r="G1788">
        <v>520</v>
      </c>
      <c r="H1788">
        <f t="shared" si="190"/>
        <v>52</v>
      </c>
      <c r="I1788" t="s">
        <v>9</v>
      </c>
      <c r="J1788">
        <v>1</v>
      </c>
      <c r="L1788" t="s">
        <v>6</v>
      </c>
      <c r="M1788" t="str">
        <f t="shared" si="191"/>
        <v>M</v>
      </c>
      <c r="N1788" t="s">
        <v>1240</v>
      </c>
      <c r="O1788" t="s">
        <v>2388</v>
      </c>
      <c r="P1788" t="s">
        <v>557</v>
      </c>
      <c r="Q1788">
        <v>3</v>
      </c>
      <c r="R1788">
        <f t="shared" si="194"/>
        <v>2019</v>
      </c>
      <c r="S1788" t="s">
        <v>8</v>
      </c>
      <c r="T1788" t="s">
        <v>8</v>
      </c>
      <c r="U1788" t="s">
        <v>9088</v>
      </c>
      <c r="V1788">
        <f>VLOOKUP(P1788,'PBT Tag Rates'!$B$5:$E$34,4,FALSE)</f>
        <v>0.95971980899999998</v>
      </c>
      <c r="W1788">
        <v>1</v>
      </c>
      <c r="X1788" s="16">
        <f>IFERROR(LOOKUP(H1788,{30,43,48,53,58,63,68,73,78,83,88,93,97},{42,47,52,57,62,67,72,77,82,87,92,99,100}),999)</f>
        <v>52</v>
      </c>
      <c r="Y1788" s="19">
        <f t="shared" si="192"/>
        <v>5.6818181818181825</v>
      </c>
      <c r="Z1788" s="19">
        <f t="shared" si="195"/>
        <v>5.7284090909090919</v>
      </c>
      <c r="AA1788" s="19">
        <f t="shared" si="196"/>
        <v>17.185227272727278</v>
      </c>
      <c r="AB1788" s="19" t="s">
        <v>8887</v>
      </c>
    </row>
    <row r="1789" spans="1:28" x14ac:dyDescent="0.35">
      <c r="A1789" t="s">
        <v>1562</v>
      </c>
      <c r="B1789" t="s">
        <v>5948</v>
      </c>
      <c r="C1789" t="s">
        <v>5949</v>
      </c>
      <c r="D1789" s="1">
        <v>44822</v>
      </c>
      <c r="E1789">
        <f t="shared" si="193"/>
        <v>18</v>
      </c>
      <c r="F1789" t="s">
        <v>6</v>
      </c>
      <c r="G1789">
        <v>740</v>
      </c>
      <c r="H1789">
        <f t="shared" si="190"/>
        <v>74</v>
      </c>
      <c r="I1789" t="s">
        <v>9</v>
      </c>
      <c r="J1789" t="s">
        <v>8</v>
      </c>
      <c r="L1789" t="s">
        <v>6</v>
      </c>
      <c r="M1789" t="str">
        <f t="shared" si="191"/>
        <v>M</v>
      </c>
      <c r="N1789" t="s">
        <v>5950</v>
      </c>
      <c r="O1789" t="s">
        <v>5951</v>
      </c>
      <c r="P1789" t="s">
        <v>511</v>
      </c>
      <c r="Q1789">
        <v>4</v>
      </c>
      <c r="R1789">
        <f t="shared" si="194"/>
        <v>2018</v>
      </c>
      <c r="S1789" t="s">
        <v>8</v>
      </c>
      <c r="T1789" t="s">
        <v>8</v>
      </c>
      <c r="U1789" t="s">
        <v>8880</v>
      </c>
      <c r="V1789">
        <f>VLOOKUP(P1789,'PBT Tag Rates'!$B$5:$E$34,4,FALSE)</f>
        <v>0.95730000000000004</v>
      </c>
      <c r="W1789">
        <v>1</v>
      </c>
      <c r="X1789" s="16">
        <f>IFERROR(LOOKUP(H1789,{30,43,48,53,58,63,68,73,78,83,88,93,97},{42,47,52,57,62,67,72,77,82,87,92,99,100}),999)</f>
        <v>77</v>
      </c>
      <c r="Y1789" s="19">
        <f t="shared" si="192"/>
        <v>5.6818181818181825</v>
      </c>
      <c r="Z1789" s="19">
        <f t="shared" si="195"/>
        <v>5.7284090909090919</v>
      </c>
      <c r="AA1789" s="19">
        <f t="shared" si="196"/>
        <v>17.185227272727278</v>
      </c>
      <c r="AB1789" s="19" t="s">
        <v>8886</v>
      </c>
    </row>
    <row r="1790" spans="1:28" x14ac:dyDescent="0.35">
      <c r="A1790" t="s">
        <v>1562</v>
      </c>
      <c r="B1790" t="s">
        <v>5952</v>
      </c>
      <c r="C1790" t="s">
        <v>5953</v>
      </c>
      <c r="D1790" s="1">
        <v>44822</v>
      </c>
      <c r="E1790">
        <f t="shared" si="193"/>
        <v>18</v>
      </c>
      <c r="F1790" t="s">
        <v>1569</v>
      </c>
      <c r="G1790">
        <v>650</v>
      </c>
      <c r="H1790">
        <f t="shared" si="190"/>
        <v>65</v>
      </c>
      <c r="I1790" t="s">
        <v>7</v>
      </c>
      <c r="J1790" t="s">
        <v>8</v>
      </c>
      <c r="L1790" t="s">
        <v>6</v>
      </c>
      <c r="M1790" t="str">
        <f t="shared" si="191"/>
        <v>M</v>
      </c>
      <c r="N1790" t="s">
        <v>1021</v>
      </c>
      <c r="O1790" t="s">
        <v>1022</v>
      </c>
      <c r="P1790" t="s">
        <v>557</v>
      </c>
      <c r="Q1790">
        <v>3</v>
      </c>
      <c r="R1790">
        <f t="shared" si="194"/>
        <v>2019</v>
      </c>
      <c r="S1790" t="s">
        <v>8</v>
      </c>
      <c r="T1790" t="s">
        <v>8</v>
      </c>
      <c r="U1790" t="s">
        <v>9007</v>
      </c>
      <c r="V1790">
        <f>VLOOKUP(P1790,'PBT Tag Rates'!$B$5:$E$34,4,FALSE)</f>
        <v>0.95971980899999998</v>
      </c>
      <c r="W1790">
        <v>1</v>
      </c>
      <c r="X1790" s="16">
        <f>IFERROR(LOOKUP(H1790,{30,43,48,53,58,63,68,73,78,83,88,93,97},{42,47,52,57,62,67,72,77,82,87,92,99,100}),999)</f>
        <v>67</v>
      </c>
      <c r="Y1790" s="19">
        <f t="shared" si="192"/>
        <v>5.6818181818181825</v>
      </c>
      <c r="Z1790" s="19">
        <f t="shared" si="195"/>
        <v>5.7284090909090919</v>
      </c>
      <c r="AA1790" s="19">
        <f t="shared" si="196"/>
        <v>17.185227272727278</v>
      </c>
      <c r="AB1790" s="19" t="s">
        <v>8886</v>
      </c>
    </row>
    <row r="1791" spans="1:28" x14ac:dyDescent="0.35">
      <c r="A1791" t="s">
        <v>1562</v>
      </c>
      <c r="B1791" t="s">
        <v>5954</v>
      </c>
      <c r="C1791" t="s">
        <v>5955</v>
      </c>
      <c r="D1791" s="1">
        <v>44822</v>
      </c>
      <c r="E1791">
        <f t="shared" si="193"/>
        <v>18</v>
      </c>
      <c r="F1791" t="s">
        <v>1569</v>
      </c>
      <c r="G1791">
        <v>700</v>
      </c>
      <c r="H1791">
        <f t="shared" si="190"/>
        <v>70</v>
      </c>
      <c r="I1791" t="s">
        <v>9</v>
      </c>
      <c r="J1791">
        <v>1</v>
      </c>
      <c r="L1791" t="s">
        <v>6</v>
      </c>
      <c r="M1791" t="str">
        <f t="shared" si="191"/>
        <v>M</v>
      </c>
      <c r="N1791" t="s">
        <v>5956</v>
      </c>
      <c r="O1791" t="s">
        <v>5957</v>
      </c>
      <c r="P1791" t="s">
        <v>557</v>
      </c>
      <c r="Q1791">
        <v>3</v>
      </c>
      <c r="R1791">
        <f t="shared" si="194"/>
        <v>2019</v>
      </c>
      <c r="S1791" t="s">
        <v>8</v>
      </c>
      <c r="T1791" t="s">
        <v>8</v>
      </c>
      <c r="U1791" t="s">
        <v>9084</v>
      </c>
      <c r="V1791">
        <f>VLOOKUP(P1791,'PBT Tag Rates'!$B$5:$E$34,4,FALSE)</f>
        <v>0.95971980899999998</v>
      </c>
      <c r="W1791">
        <v>1</v>
      </c>
      <c r="X1791" s="16">
        <f>IFERROR(LOOKUP(H1791,{30,43,48,53,58,63,68,73,78,83,88,93,97},{42,47,52,57,62,67,72,77,82,87,92,99,100}),999)</f>
        <v>72</v>
      </c>
      <c r="Y1791" s="19">
        <f t="shared" si="192"/>
        <v>5.6818181818181825</v>
      </c>
      <c r="Z1791" s="19">
        <f t="shared" si="195"/>
        <v>5.7284090909090919</v>
      </c>
      <c r="AA1791" s="19">
        <f t="shared" si="196"/>
        <v>17.185227272727278</v>
      </c>
      <c r="AB1791" s="19" t="s">
        <v>8887</v>
      </c>
    </row>
    <row r="1792" spans="1:28" x14ac:dyDescent="0.35">
      <c r="A1792" t="s">
        <v>1562</v>
      </c>
      <c r="B1792" t="s">
        <v>5958</v>
      </c>
      <c r="C1792" t="s">
        <v>5959</v>
      </c>
      <c r="D1792" s="1">
        <v>44822</v>
      </c>
      <c r="E1792">
        <f t="shared" si="193"/>
        <v>18</v>
      </c>
      <c r="F1792" t="s">
        <v>16</v>
      </c>
      <c r="G1792">
        <v>840</v>
      </c>
      <c r="H1792">
        <f t="shared" si="190"/>
        <v>84</v>
      </c>
      <c r="I1792" t="s">
        <v>7</v>
      </c>
      <c r="J1792" t="s">
        <v>8</v>
      </c>
      <c r="L1792" t="s">
        <v>16</v>
      </c>
      <c r="M1792" t="str">
        <f t="shared" si="191"/>
        <v>F</v>
      </c>
      <c r="N1792" t="s">
        <v>8</v>
      </c>
      <c r="O1792" t="s">
        <v>8</v>
      </c>
      <c r="P1792" t="s">
        <v>11</v>
      </c>
      <c r="Q1792" t="s">
        <v>8</v>
      </c>
      <c r="R1792" t="str">
        <f t="shared" si="194"/>
        <v>U</v>
      </c>
      <c r="S1792" t="s">
        <v>12</v>
      </c>
      <c r="T1792">
        <v>1</v>
      </c>
      <c r="U1792" t="s">
        <v>11</v>
      </c>
      <c r="V1792" t="e">
        <f>VLOOKUP(P1792,'PBT Tag Rates'!$B$5:$E$34,4,FALSE)</f>
        <v>#N/A</v>
      </c>
      <c r="W1792">
        <v>1</v>
      </c>
      <c r="X1792" s="16">
        <f>IFERROR(LOOKUP(H1792,{30,43,48,53,58,63,68,73,78,83,88,93,97},{42,47,52,57,62,67,72,77,82,87,92,99,100}),999)</f>
        <v>87</v>
      </c>
      <c r="Y1792" s="19">
        <f t="shared" si="192"/>
        <v>5.6818181818181825</v>
      </c>
      <c r="Z1792" s="19">
        <f t="shared" si="195"/>
        <v>5.7284090909090919</v>
      </c>
      <c r="AA1792" s="19">
        <f t="shared" si="196"/>
        <v>17.185227272727278</v>
      </c>
      <c r="AB1792" s="19" t="s">
        <v>8887</v>
      </c>
    </row>
    <row r="1793" spans="1:28" x14ac:dyDescent="0.35">
      <c r="A1793" t="s">
        <v>1562</v>
      </c>
      <c r="B1793" t="s">
        <v>5960</v>
      </c>
      <c r="C1793" t="s">
        <v>5961</v>
      </c>
      <c r="D1793" s="1">
        <v>44822</v>
      </c>
      <c r="E1793">
        <f t="shared" si="193"/>
        <v>18</v>
      </c>
      <c r="F1793" t="s">
        <v>1569</v>
      </c>
      <c r="G1793">
        <v>530</v>
      </c>
      <c r="H1793">
        <f t="shared" si="190"/>
        <v>53</v>
      </c>
      <c r="I1793" t="s">
        <v>7</v>
      </c>
      <c r="J1793" t="s">
        <v>8</v>
      </c>
      <c r="L1793" t="s">
        <v>6</v>
      </c>
      <c r="M1793" t="str">
        <f t="shared" si="191"/>
        <v>M</v>
      </c>
      <c r="N1793" t="s">
        <v>2534</v>
      </c>
      <c r="O1793" t="s">
        <v>3208</v>
      </c>
      <c r="P1793" t="s">
        <v>557</v>
      </c>
      <c r="Q1793">
        <v>3</v>
      </c>
      <c r="R1793">
        <f t="shared" si="194"/>
        <v>2019</v>
      </c>
      <c r="S1793" t="s">
        <v>8</v>
      </c>
      <c r="T1793" t="s">
        <v>8</v>
      </c>
      <c r="U1793" t="s">
        <v>9086</v>
      </c>
      <c r="V1793">
        <f>VLOOKUP(P1793,'PBT Tag Rates'!$B$5:$E$34,4,FALSE)</f>
        <v>0.95971980899999998</v>
      </c>
      <c r="W1793">
        <v>1</v>
      </c>
      <c r="X1793" s="16">
        <f>IFERROR(LOOKUP(H1793,{30,43,48,53,58,63,68,73,78,83,88,93,97},{42,47,52,57,62,67,72,77,82,87,92,99,100}),999)</f>
        <v>57</v>
      </c>
      <c r="Y1793" s="19">
        <f t="shared" si="192"/>
        <v>5.6818181818181825</v>
      </c>
      <c r="Z1793" s="19">
        <f t="shared" si="195"/>
        <v>5.7284090909090919</v>
      </c>
      <c r="AA1793" s="19">
        <f t="shared" si="196"/>
        <v>17.185227272727278</v>
      </c>
      <c r="AB1793" s="19" t="s">
        <v>8887</v>
      </c>
    </row>
    <row r="1794" spans="1:28" x14ac:dyDescent="0.35">
      <c r="A1794" t="s">
        <v>1562</v>
      </c>
      <c r="B1794" t="s">
        <v>5962</v>
      </c>
      <c r="C1794" t="s">
        <v>5963</v>
      </c>
      <c r="D1794" s="1">
        <v>44822</v>
      </c>
      <c r="E1794">
        <f t="shared" si="193"/>
        <v>18</v>
      </c>
      <c r="F1794" t="s">
        <v>1569</v>
      </c>
      <c r="G1794">
        <v>620</v>
      </c>
      <c r="H1794">
        <f t="shared" si="190"/>
        <v>62</v>
      </c>
      <c r="I1794" t="s">
        <v>9</v>
      </c>
      <c r="J1794">
        <v>1</v>
      </c>
      <c r="L1794" t="s">
        <v>6</v>
      </c>
      <c r="M1794" t="str">
        <f t="shared" si="191"/>
        <v>M</v>
      </c>
      <c r="N1794" t="s">
        <v>700</v>
      </c>
      <c r="O1794" t="s">
        <v>5964</v>
      </c>
      <c r="P1794" t="s">
        <v>702</v>
      </c>
      <c r="Q1794">
        <v>3</v>
      </c>
      <c r="R1794">
        <f t="shared" si="194"/>
        <v>2019</v>
      </c>
      <c r="S1794" t="s">
        <v>8</v>
      </c>
      <c r="T1794" t="s">
        <v>8</v>
      </c>
      <c r="U1794" t="s">
        <v>8976</v>
      </c>
      <c r="V1794">
        <f>VLOOKUP(P1794,'PBT Tag Rates'!$B$5:$E$34,4,FALSE)</f>
        <v>0.99705232300000002</v>
      </c>
      <c r="W1794">
        <v>1</v>
      </c>
      <c r="X1794" s="16">
        <f>IFERROR(LOOKUP(H1794,{30,43,48,53,58,63,68,73,78,83,88,93,97},{42,47,52,57,62,67,72,77,82,87,92,99,100}),999)</f>
        <v>62</v>
      </c>
      <c r="Y1794" s="19">
        <f t="shared" si="192"/>
        <v>5.6818181818181825</v>
      </c>
      <c r="Z1794" s="19">
        <f t="shared" si="195"/>
        <v>5.7284090909090919</v>
      </c>
      <c r="AA1794" s="19">
        <f t="shared" si="196"/>
        <v>17.185227272727278</v>
      </c>
      <c r="AB1794" s="19" t="s">
        <v>8887</v>
      </c>
    </row>
    <row r="1795" spans="1:28" x14ac:dyDescent="0.35">
      <c r="A1795" t="s">
        <v>1562</v>
      </c>
      <c r="B1795" t="s">
        <v>5965</v>
      </c>
      <c r="C1795" t="s">
        <v>5966</v>
      </c>
      <c r="D1795" s="1">
        <v>44822</v>
      </c>
      <c r="E1795">
        <f t="shared" si="193"/>
        <v>18</v>
      </c>
      <c r="F1795" t="s">
        <v>16</v>
      </c>
      <c r="G1795">
        <v>830</v>
      </c>
      <c r="H1795">
        <f t="shared" si="190"/>
        <v>83</v>
      </c>
      <c r="I1795" t="s">
        <v>7</v>
      </c>
      <c r="J1795" t="s">
        <v>8</v>
      </c>
      <c r="L1795" t="s">
        <v>16</v>
      </c>
      <c r="M1795" t="str">
        <f t="shared" si="191"/>
        <v>F</v>
      </c>
      <c r="N1795" t="s">
        <v>1118</v>
      </c>
      <c r="O1795" t="s">
        <v>5967</v>
      </c>
      <c r="P1795" t="s">
        <v>15</v>
      </c>
      <c r="Q1795">
        <v>4</v>
      </c>
      <c r="R1795">
        <f t="shared" si="194"/>
        <v>2018</v>
      </c>
      <c r="S1795" t="s">
        <v>8</v>
      </c>
      <c r="T1795" t="s">
        <v>8</v>
      </c>
      <c r="U1795" t="s">
        <v>8976</v>
      </c>
      <c r="V1795">
        <f>VLOOKUP(P1795,'PBT Tag Rates'!$B$5:$E$34,4,FALSE)</f>
        <v>0.96828396500000002</v>
      </c>
      <c r="W1795">
        <v>1</v>
      </c>
      <c r="X1795" s="16">
        <f>IFERROR(LOOKUP(H1795,{30,43,48,53,58,63,68,73,78,83,88,93,97},{42,47,52,57,62,67,72,77,82,87,92,99,100}),999)</f>
        <v>87</v>
      </c>
      <c r="Y1795" s="19">
        <f t="shared" si="192"/>
        <v>5.6818181818181825</v>
      </c>
      <c r="Z1795" s="19">
        <f t="shared" si="195"/>
        <v>5.7284090909090919</v>
      </c>
      <c r="AA1795" s="19">
        <f t="shared" si="196"/>
        <v>17.185227272727278</v>
      </c>
      <c r="AB1795" s="19" t="s">
        <v>8887</v>
      </c>
    </row>
    <row r="1796" spans="1:28" x14ac:dyDescent="0.35">
      <c r="A1796" t="s">
        <v>1562</v>
      </c>
      <c r="B1796" t="s">
        <v>5968</v>
      </c>
      <c r="C1796" t="s">
        <v>5969</v>
      </c>
      <c r="D1796" s="1">
        <v>44822</v>
      </c>
      <c r="E1796">
        <f t="shared" si="193"/>
        <v>18</v>
      </c>
      <c r="F1796" t="s">
        <v>1569</v>
      </c>
      <c r="G1796">
        <v>680</v>
      </c>
      <c r="H1796">
        <f t="shared" si="190"/>
        <v>68</v>
      </c>
      <c r="I1796" t="s">
        <v>7</v>
      </c>
      <c r="J1796" t="s">
        <v>8</v>
      </c>
      <c r="L1796" t="s">
        <v>6</v>
      </c>
      <c r="M1796" t="str">
        <f t="shared" si="191"/>
        <v>M</v>
      </c>
      <c r="N1796" t="s">
        <v>5970</v>
      </c>
      <c r="O1796" t="s">
        <v>5971</v>
      </c>
      <c r="P1796" t="s">
        <v>702</v>
      </c>
      <c r="Q1796">
        <v>3</v>
      </c>
      <c r="R1796">
        <f t="shared" si="194"/>
        <v>2019</v>
      </c>
      <c r="S1796" t="s">
        <v>8</v>
      </c>
      <c r="T1796" t="s">
        <v>8</v>
      </c>
      <c r="U1796" t="s">
        <v>8858</v>
      </c>
      <c r="V1796">
        <f>VLOOKUP(P1796,'PBT Tag Rates'!$B$5:$E$34,4,FALSE)</f>
        <v>0.99705232300000002</v>
      </c>
      <c r="W1796">
        <v>1</v>
      </c>
      <c r="X1796" s="16">
        <f>IFERROR(LOOKUP(H1796,{30,43,48,53,58,63,68,73,78,83,88,93,97},{42,47,52,57,62,67,72,77,82,87,92,99,100}),999)</f>
        <v>72</v>
      </c>
      <c r="Y1796" s="19">
        <f t="shared" si="192"/>
        <v>5.6818181818181825</v>
      </c>
      <c r="Z1796" s="19">
        <f t="shared" si="195"/>
        <v>5.7284090909090919</v>
      </c>
      <c r="AA1796" s="19">
        <f t="shared" si="196"/>
        <v>17.185227272727278</v>
      </c>
      <c r="AB1796" s="19" t="s">
        <v>8887</v>
      </c>
    </row>
    <row r="1797" spans="1:28" x14ac:dyDescent="0.35">
      <c r="A1797" t="s">
        <v>1562</v>
      </c>
      <c r="B1797" t="s">
        <v>5972</v>
      </c>
      <c r="C1797" t="s">
        <v>5973</v>
      </c>
      <c r="D1797" s="1">
        <v>44822</v>
      </c>
      <c r="E1797">
        <f t="shared" si="193"/>
        <v>18</v>
      </c>
      <c r="F1797" t="s">
        <v>16</v>
      </c>
      <c r="G1797">
        <v>790</v>
      </c>
      <c r="H1797">
        <f t="shared" si="190"/>
        <v>79</v>
      </c>
      <c r="I1797" t="s">
        <v>7</v>
      </c>
      <c r="J1797" t="s">
        <v>8</v>
      </c>
      <c r="L1797" t="s">
        <v>16</v>
      </c>
      <c r="M1797" t="str">
        <f t="shared" si="191"/>
        <v>F</v>
      </c>
      <c r="N1797" t="s">
        <v>118</v>
      </c>
      <c r="O1797" t="s">
        <v>5974</v>
      </c>
      <c r="P1797" t="s">
        <v>19</v>
      </c>
      <c r="Q1797">
        <v>4</v>
      </c>
      <c r="R1797">
        <f t="shared" si="194"/>
        <v>2018</v>
      </c>
      <c r="S1797" t="s">
        <v>8</v>
      </c>
      <c r="T1797" t="s">
        <v>8</v>
      </c>
      <c r="U1797" t="s">
        <v>9086</v>
      </c>
      <c r="V1797">
        <f>VLOOKUP(P1797,'PBT Tag Rates'!$B$5:$E$34,4,FALSE)</f>
        <v>0.80551598400000002</v>
      </c>
      <c r="W1797">
        <v>1</v>
      </c>
      <c r="X1797" s="16">
        <f>IFERROR(LOOKUP(H1797,{30,43,48,53,58,63,68,73,78,83,88,93,97},{42,47,52,57,62,67,72,77,82,87,92,99,100}),999)</f>
        <v>82</v>
      </c>
      <c r="Y1797" s="19">
        <f t="shared" si="192"/>
        <v>5.6818181818181825</v>
      </c>
      <c r="Z1797" s="19">
        <f t="shared" si="195"/>
        <v>5.7284090909090919</v>
      </c>
      <c r="AA1797" s="19">
        <f t="shared" si="196"/>
        <v>17.185227272727278</v>
      </c>
      <c r="AB1797" s="19" t="s">
        <v>8887</v>
      </c>
    </row>
    <row r="1798" spans="1:28" x14ac:dyDescent="0.35">
      <c r="A1798" t="s">
        <v>1562</v>
      </c>
      <c r="B1798" t="s">
        <v>5975</v>
      </c>
      <c r="C1798" t="s">
        <v>5976</v>
      </c>
      <c r="D1798" s="1">
        <v>44822</v>
      </c>
      <c r="E1798">
        <f t="shared" si="193"/>
        <v>18</v>
      </c>
      <c r="F1798" t="s">
        <v>6</v>
      </c>
      <c r="G1798">
        <v>710</v>
      </c>
      <c r="H1798">
        <f t="shared" ref="H1798:H1861" si="197">G1798/10</f>
        <v>71</v>
      </c>
      <c r="I1798" t="s">
        <v>7</v>
      </c>
      <c r="J1798" t="s">
        <v>8</v>
      </c>
      <c r="L1798" t="s">
        <v>6</v>
      </c>
      <c r="M1798" t="str">
        <f t="shared" ref="M1798:M1861" si="198">IF(L1798="U",F1798,L1798)</f>
        <v>M</v>
      </c>
      <c r="N1798" t="s">
        <v>2150</v>
      </c>
      <c r="O1798" t="s">
        <v>2151</v>
      </c>
      <c r="P1798" t="s">
        <v>557</v>
      </c>
      <c r="Q1798">
        <v>3</v>
      </c>
      <c r="R1798">
        <f t="shared" si="194"/>
        <v>2019</v>
      </c>
      <c r="S1798" t="s">
        <v>8</v>
      </c>
      <c r="T1798" t="s">
        <v>8</v>
      </c>
      <c r="U1798" t="s">
        <v>9006</v>
      </c>
      <c r="V1798">
        <f>VLOOKUP(P1798,'PBT Tag Rates'!$B$5:$E$34,4,FALSE)</f>
        <v>0.95971980899999998</v>
      </c>
      <c r="W1798">
        <v>1</v>
      </c>
      <c r="X1798" s="16">
        <f>IFERROR(LOOKUP(H1798,{30,43,48,53,58,63,68,73,78,83,88,93,97},{42,47,52,57,62,67,72,77,82,87,92,99,100}),999)</f>
        <v>72</v>
      </c>
      <c r="Y1798" s="19">
        <f t="shared" ref="Y1798:Y1861" si="199">IF(D1798&lt;$D$3,W1798/$Y$3,W1798/$Y$4)</f>
        <v>5.6818181818181825</v>
      </c>
      <c r="Z1798" s="19">
        <f t="shared" si="195"/>
        <v>5.7284090909090919</v>
      </c>
      <c r="AA1798" s="19">
        <f t="shared" si="196"/>
        <v>17.185227272727278</v>
      </c>
      <c r="AB1798" s="19" t="s">
        <v>8886</v>
      </c>
    </row>
    <row r="1799" spans="1:28" x14ac:dyDescent="0.35">
      <c r="A1799" t="s">
        <v>1562</v>
      </c>
      <c r="B1799" t="s">
        <v>5977</v>
      </c>
      <c r="C1799" t="s">
        <v>1274</v>
      </c>
      <c r="D1799" s="1">
        <v>44822</v>
      </c>
      <c r="E1799">
        <f t="shared" ref="E1799:E1862" si="200">IF(D1799&lt;=$D$3,60,18)</f>
        <v>18</v>
      </c>
      <c r="F1799" t="s">
        <v>1569</v>
      </c>
      <c r="G1799">
        <v>530</v>
      </c>
      <c r="H1799">
        <f t="shared" si="197"/>
        <v>53</v>
      </c>
      <c r="I1799" t="s">
        <v>9</v>
      </c>
      <c r="J1799">
        <v>1</v>
      </c>
      <c r="L1799" t="s">
        <v>6</v>
      </c>
      <c r="M1799" t="str">
        <f t="shared" si="198"/>
        <v>M</v>
      </c>
      <c r="N1799" t="s">
        <v>1103</v>
      </c>
      <c r="O1799" t="s">
        <v>1489</v>
      </c>
      <c r="P1799" t="s">
        <v>557</v>
      </c>
      <c r="Q1799">
        <v>3</v>
      </c>
      <c r="R1799">
        <f t="shared" ref="R1799:R1862" si="201">IFERROR($R$3-Q1799,"U")</f>
        <v>2019</v>
      </c>
      <c r="S1799" t="s">
        <v>8</v>
      </c>
      <c r="T1799" t="s">
        <v>8</v>
      </c>
      <c r="U1799" t="s">
        <v>9007</v>
      </c>
      <c r="V1799">
        <f>VLOOKUP(P1799,'PBT Tag Rates'!$B$5:$E$34,4,FALSE)</f>
        <v>0.95971980899999998</v>
      </c>
      <c r="W1799">
        <v>1</v>
      </c>
      <c r="X1799" s="16">
        <f>IFERROR(LOOKUP(H1799,{30,43,48,53,58,63,68,73,78,83,88,93,97},{42,47,52,57,62,67,72,77,82,87,92,99,100}),999)</f>
        <v>57</v>
      </c>
      <c r="Y1799" s="19">
        <f t="shared" si="199"/>
        <v>5.6818181818181825</v>
      </c>
      <c r="Z1799" s="19">
        <f t="shared" ref="Z1799:Z1862" si="202">Y1799*(1+$Z$4)</f>
        <v>5.7284090909090919</v>
      </c>
      <c r="AA1799" s="19">
        <f t="shared" ref="AA1799:AA1862" si="203">IF(D1799&lt;$D$3,Z1799/$AA$3,Z1799/$AA$4)</f>
        <v>17.185227272727278</v>
      </c>
      <c r="AB1799" s="19" t="s">
        <v>8886</v>
      </c>
    </row>
    <row r="1800" spans="1:28" x14ac:dyDescent="0.35">
      <c r="A1800" t="s">
        <v>1562</v>
      </c>
      <c r="B1800" t="s">
        <v>5978</v>
      </c>
      <c r="C1800" t="s">
        <v>1275</v>
      </c>
      <c r="D1800" s="1">
        <v>44822</v>
      </c>
      <c r="E1800">
        <f t="shared" si="200"/>
        <v>18</v>
      </c>
      <c r="F1800" t="s">
        <v>16</v>
      </c>
      <c r="G1800">
        <v>740</v>
      </c>
      <c r="H1800">
        <f t="shared" si="197"/>
        <v>74</v>
      </c>
      <c r="I1800" t="s">
        <v>9</v>
      </c>
      <c r="J1800">
        <v>1</v>
      </c>
      <c r="L1800" t="s">
        <v>16</v>
      </c>
      <c r="M1800" t="str">
        <f t="shared" si="198"/>
        <v>F</v>
      </c>
      <c r="N1800" t="s">
        <v>620</v>
      </c>
      <c r="O1800" t="s">
        <v>3656</v>
      </c>
      <c r="P1800" t="s">
        <v>557</v>
      </c>
      <c r="Q1800">
        <v>3</v>
      </c>
      <c r="R1800">
        <f t="shared" si="201"/>
        <v>2019</v>
      </c>
      <c r="S1800" t="s">
        <v>8</v>
      </c>
      <c r="T1800" t="s">
        <v>8</v>
      </c>
      <c r="U1800" t="s">
        <v>9086</v>
      </c>
      <c r="V1800">
        <f>VLOOKUP(P1800,'PBT Tag Rates'!$B$5:$E$34,4,FALSE)</f>
        <v>0.95971980899999998</v>
      </c>
      <c r="W1800">
        <v>1</v>
      </c>
      <c r="X1800" s="16">
        <f>IFERROR(LOOKUP(H1800,{30,43,48,53,58,63,68,73,78,83,88,93,97},{42,47,52,57,62,67,72,77,82,87,92,99,100}),999)</f>
        <v>77</v>
      </c>
      <c r="Y1800" s="19">
        <f t="shared" si="199"/>
        <v>5.6818181818181825</v>
      </c>
      <c r="Z1800" s="19">
        <f t="shared" si="202"/>
        <v>5.7284090909090919</v>
      </c>
      <c r="AA1800" s="19">
        <f t="shared" si="203"/>
        <v>17.185227272727278</v>
      </c>
      <c r="AB1800" s="19" t="s">
        <v>8887</v>
      </c>
    </row>
    <row r="1801" spans="1:28" x14ac:dyDescent="0.35">
      <c r="A1801" t="s">
        <v>1562</v>
      </c>
      <c r="B1801" t="s">
        <v>5979</v>
      </c>
      <c r="C1801" t="s">
        <v>5980</v>
      </c>
      <c r="D1801" s="1">
        <v>44822</v>
      </c>
      <c r="E1801">
        <f t="shared" si="200"/>
        <v>18</v>
      </c>
      <c r="F1801" t="s">
        <v>1569</v>
      </c>
      <c r="G1801">
        <v>550</v>
      </c>
      <c r="H1801">
        <f t="shared" si="197"/>
        <v>55</v>
      </c>
      <c r="I1801" t="s">
        <v>7</v>
      </c>
      <c r="J1801" t="s">
        <v>8</v>
      </c>
      <c r="L1801" t="s">
        <v>6</v>
      </c>
      <c r="M1801" t="str">
        <f t="shared" si="198"/>
        <v>M</v>
      </c>
      <c r="N1801" t="s">
        <v>1032</v>
      </c>
      <c r="O1801" t="s">
        <v>1337</v>
      </c>
      <c r="P1801" t="s">
        <v>557</v>
      </c>
      <c r="Q1801">
        <v>3</v>
      </c>
      <c r="R1801">
        <f t="shared" si="201"/>
        <v>2019</v>
      </c>
      <c r="S1801" t="s">
        <v>8</v>
      </c>
      <c r="T1801" t="s">
        <v>8</v>
      </c>
      <c r="U1801" t="s">
        <v>9090</v>
      </c>
      <c r="V1801">
        <f>VLOOKUP(P1801,'PBT Tag Rates'!$B$5:$E$34,4,FALSE)</f>
        <v>0.95971980899999998</v>
      </c>
      <c r="W1801">
        <v>1</v>
      </c>
      <c r="X1801" s="16">
        <f>IFERROR(LOOKUP(H1801,{30,43,48,53,58,63,68,73,78,83,88,93,97},{42,47,52,57,62,67,72,77,82,87,92,99,100}),999)</f>
        <v>57</v>
      </c>
      <c r="Y1801" s="19">
        <f t="shared" si="199"/>
        <v>5.6818181818181825</v>
      </c>
      <c r="Z1801" s="19">
        <f t="shared" si="202"/>
        <v>5.7284090909090919</v>
      </c>
      <c r="AA1801" s="19">
        <f t="shared" si="203"/>
        <v>17.185227272727278</v>
      </c>
      <c r="AB1801" s="19" t="s">
        <v>8887</v>
      </c>
    </row>
    <row r="1802" spans="1:28" x14ac:dyDescent="0.35">
      <c r="A1802" t="s">
        <v>1562</v>
      </c>
      <c r="B1802" t="s">
        <v>5982</v>
      </c>
      <c r="C1802" t="s">
        <v>5983</v>
      </c>
      <c r="D1802" s="1">
        <v>44822</v>
      </c>
      <c r="E1802">
        <f t="shared" si="200"/>
        <v>18</v>
      </c>
      <c r="F1802" t="s">
        <v>6</v>
      </c>
      <c r="G1802">
        <v>720</v>
      </c>
      <c r="H1802">
        <f t="shared" si="197"/>
        <v>72</v>
      </c>
      <c r="I1802" t="s">
        <v>7</v>
      </c>
      <c r="J1802" t="s">
        <v>8</v>
      </c>
      <c r="L1802" t="s">
        <v>6</v>
      </c>
      <c r="M1802" t="str">
        <f t="shared" si="198"/>
        <v>M</v>
      </c>
      <c r="N1802" t="s">
        <v>1331</v>
      </c>
      <c r="O1802" t="s">
        <v>5690</v>
      </c>
      <c r="P1802" t="s">
        <v>557</v>
      </c>
      <c r="Q1802">
        <v>3</v>
      </c>
      <c r="R1802">
        <f t="shared" si="201"/>
        <v>2019</v>
      </c>
      <c r="S1802" t="s">
        <v>8</v>
      </c>
      <c r="T1802" t="s">
        <v>8</v>
      </c>
      <c r="U1802" t="s">
        <v>9090</v>
      </c>
      <c r="V1802">
        <f>VLOOKUP(P1802,'PBT Tag Rates'!$B$5:$E$34,4,FALSE)</f>
        <v>0.95971980899999998</v>
      </c>
      <c r="W1802">
        <v>1</v>
      </c>
      <c r="X1802" s="16">
        <f>IFERROR(LOOKUP(H1802,{30,43,48,53,58,63,68,73,78,83,88,93,97},{42,47,52,57,62,67,72,77,82,87,92,99,100}),999)</f>
        <v>72</v>
      </c>
      <c r="Y1802" s="19">
        <f t="shared" si="199"/>
        <v>5.6818181818181825</v>
      </c>
      <c r="Z1802" s="19">
        <f t="shared" si="202"/>
        <v>5.7284090909090919</v>
      </c>
      <c r="AA1802" s="19">
        <f t="shared" si="203"/>
        <v>17.185227272727278</v>
      </c>
      <c r="AB1802" s="19" t="s">
        <v>8887</v>
      </c>
    </row>
    <row r="1803" spans="1:28" x14ac:dyDescent="0.35">
      <c r="A1803" t="s">
        <v>1562</v>
      </c>
      <c r="B1803" t="s">
        <v>5984</v>
      </c>
      <c r="C1803" t="s">
        <v>5985</v>
      </c>
      <c r="D1803" s="1">
        <v>44822</v>
      </c>
      <c r="E1803">
        <f t="shared" si="200"/>
        <v>18</v>
      </c>
      <c r="F1803" t="s">
        <v>16</v>
      </c>
      <c r="G1803">
        <v>710</v>
      </c>
      <c r="H1803">
        <f t="shared" si="197"/>
        <v>71</v>
      </c>
      <c r="I1803" t="s">
        <v>7</v>
      </c>
      <c r="J1803" t="s">
        <v>8</v>
      </c>
      <c r="L1803" t="s">
        <v>16</v>
      </c>
      <c r="M1803" t="str">
        <f t="shared" si="198"/>
        <v>F</v>
      </c>
      <c r="N1803" t="s">
        <v>828</v>
      </c>
      <c r="O1803" t="s">
        <v>1219</v>
      </c>
      <c r="P1803" t="s">
        <v>557</v>
      </c>
      <c r="Q1803">
        <v>3</v>
      </c>
      <c r="R1803">
        <f t="shared" si="201"/>
        <v>2019</v>
      </c>
      <c r="S1803" t="s">
        <v>8</v>
      </c>
      <c r="T1803" t="s">
        <v>8</v>
      </c>
      <c r="U1803" t="s">
        <v>9007</v>
      </c>
      <c r="V1803">
        <f>VLOOKUP(P1803,'PBT Tag Rates'!$B$5:$E$34,4,FALSE)</f>
        <v>0.95971980899999998</v>
      </c>
      <c r="W1803">
        <v>1</v>
      </c>
      <c r="X1803" s="16">
        <f>IFERROR(LOOKUP(H1803,{30,43,48,53,58,63,68,73,78,83,88,93,97},{42,47,52,57,62,67,72,77,82,87,92,99,100}),999)</f>
        <v>72</v>
      </c>
      <c r="Y1803" s="19">
        <f t="shared" si="199"/>
        <v>5.6818181818181825</v>
      </c>
      <c r="Z1803" s="19">
        <f t="shared" si="202"/>
        <v>5.7284090909090919</v>
      </c>
      <c r="AA1803" s="19">
        <f t="shared" si="203"/>
        <v>17.185227272727278</v>
      </c>
      <c r="AB1803" s="19" t="s">
        <v>8886</v>
      </c>
    </row>
    <row r="1804" spans="1:28" x14ac:dyDescent="0.35">
      <c r="A1804" t="s">
        <v>1562</v>
      </c>
      <c r="B1804" t="s">
        <v>5986</v>
      </c>
      <c r="C1804" t="s">
        <v>5987</v>
      </c>
      <c r="D1804" s="1">
        <v>44822</v>
      </c>
      <c r="E1804">
        <f t="shared" si="200"/>
        <v>18</v>
      </c>
      <c r="F1804" t="s">
        <v>16</v>
      </c>
      <c r="G1804">
        <v>680</v>
      </c>
      <c r="H1804">
        <f t="shared" si="197"/>
        <v>68</v>
      </c>
      <c r="I1804" t="s">
        <v>9</v>
      </c>
      <c r="J1804">
        <v>1</v>
      </c>
      <c r="L1804" t="s">
        <v>16</v>
      </c>
      <c r="M1804" t="str">
        <f t="shared" si="198"/>
        <v>F</v>
      </c>
      <c r="N1804" t="s">
        <v>136</v>
      </c>
      <c r="O1804" t="s">
        <v>1059</v>
      </c>
      <c r="P1804" t="s">
        <v>19</v>
      </c>
      <c r="Q1804">
        <v>4</v>
      </c>
      <c r="R1804">
        <f t="shared" si="201"/>
        <v>2018</v>
      </c>
      <c r="S1804" t="s">
        <v>8</v>
      </c>
      <c r="T1804" t="s">
        <v>8</v>
      </c>
      <c r="U1804" t="s">
        <v>9007</v>
      </c>
      <c r="V1804">
        <f>VLOOKUP(P1804,'PBT Tag Rates'!$B$5:$E$34,4,FALSE)</f>
        <v>0.80551598400000002</v>
      </c>
      <c r="W1804">
        <v>1</v>
      </c>
      <c r="X1804" s="16">
        <f>IFERROR(LOOKUP(H1804,{30,43,48,53,58,63,68,73,78,83,88,93,97},{42,47,52,57,62,67,72,77,82,87,92,99,100}),999)</f>
        <v>72</v>
      </c>
      <c r="Y1804" s="19">
        <f t="shared" si="199"/>
        <v>5.6818181818181825</v>
      </c>
      <c r="Z1804" s="19">
        <f t="shared" si="202"/>
        <v>5.7284090909090919</v>
      </c>
      <c r="AA1804" s="19">
        <f t="shared" si="203"/>
        <v>17.185227272727278</v>
      </c>
      <c r="AB1804" s="19" t="s">
        <v>8886</v>
      </c>
    </row>
    <row r="1805" spans="1:28" x14ac:dyDescent="0.35">
      <c r="A1805" t="s">
        <v>1562</v>
      </c>
      <c r="B1805" t="s">
        <v>5988</v>
      </c>
      <c r="C1805" t="s">
        <v>5989</v>
      </c>
      <c r="D1805" s="1">
        <v>44822</v>
      </c>
      <c r="E1805">
        <f t="shared" si="200"/>
        <v>18</v>
      </c>
      <c r="F1805" t="s">
        <v>1569</v>
      </c>
      <c r="G1805">
        <v>670</v>
      </c>
      <c r="H1805">
        <f t="shared" si="197"/>
        <v>67</v>
      </c>
      <c r="I1805" t="s">
        <v>7</v>
      </c>
      <c r="J1805" t="s">
        <v>8</v>
      </c>
      <c r="L1805" t="s">
        <v>6</v>
      </c>
      <c r="M1805" t="str">
        <f t="shared" si="198"/>
        <v>M</v>
      </c>
      <c r="N1805" t="s">
        <v>1184</v>
      </c>
      <c r="O1805" t="s">
        <v>1185</v>
      </c>
      <c r="P1805" t="s">
        <v>557</v>
      </c>
      <c r="Q1805">
        <v>3</v>
      </c>
      <c r="R1805">
        <f t="shared" si="201"/>
        <v>2019</v>
      </c>
      <c r="S1805" t="s">
        <v>8</v>
      </c>
      <c r="T1805" t="s">
        <v>8</v>
      </c>
      <c r="U1805" t="s">
        <v>9090</v>
      </c>
      <c r="V1805">
        <f>VLOOKUP(P1805,'PBT Tag Rates'!$B$5:$E$34,4,FALSE)</f>
        <v>0.95971980899999998</v>
      </c>
      <c r="W1805">
        <v>1</v>
      </c>
      <c r="X1805" s="16">
        <f>IFERROR(LOOKUP(H1805,{30,43,48,53,58,63,68,73,78,83,88,93,97},{42,47,52,57,62,67,72,77,82,87,92,99,100}),999)</f>
        <v>67</v>
      </c>
      <c r="Y1805" s="19">
        <f t="shared" si="199"/>
        <v>5.6818181818181825</v>
      </c>
      <c r="Z1805" s="19">
        <f t="shared" si="202"/>
        <v>5.7284090909090919</v>
      </c>
      <c r="AA1805" s="19">
        <f t="shared" si="203"/>
        <v>17.185227272727278</v>
      </c>
      <c r="AB1805" s="19" t="s">
        <v>8887</v>
      </c>
    </row>
    <row r="1806" spans="1:28" x14ac:dyDescent="0.35">
      <c r="A1806" t="s">
        <v>1562</v>
      </c>
      <c r="B1806" t="s">
        <v>5990</v>
      </c>
      <c r="C1806" t="s">
        <v>5991</v>
      </c>
      <c r="D1806" s="1">
        <v>44822</v>
      </c>
      <c r="E1806">
        <f t="shared" si="200"/>
        <v>18</v>
      </c>
      <c r="F1806" t="s">
        <v>1569</v>
      </c>
      <c r="G1806">
        <v>690</v>
      </c>
      <c r="H1806">
        <f t="shared" si="197"/>
        <v>69</v>
      </c>
      <c r="I1806" t="s">
        <v>9</v>
      </c>
      <c r="J1806">
        <v>1</v>
      </c>
      <c r="L1806" t="s">
        <v>6</v>
      </c>
      <c r="M1806" t="str">
        <f t="shared" si="198"/>
        <v>M</v>
      </c>
      <c r="N1806" t="s">
        <v>610</v>
      </c>
      <c r="O1806" t="s">
        <v>1039</v>
      </c>
      <c r="P1806" t="s">
        <v>19</v>
      </c>
      <c r="Q1806">
        <v>4</v>
      </c>
      <c r="R1806">
        <f t="shared" si="201"/>
        <v>2018</v>
      </c>
      <c r="S1806" t="s">
        <v>8</v>
      </c>
      <c r="T1806" t="s">
        <v>8</v>
      </c>
      <c r="U1806" t="s">
        <v>9007</v>
      </c>
      <c r="V1806">
        <f>VLOOKUP(P1806,'PBT Tag Rates'!$B$5:$E$34,4,FALSE)</f>
        <v>0.80551598400000002</v>
      </c>
      <c r="W1806">
        <v>1</v>
      </c>
      <c r="X1806" s="16">
        <f>IFERROR(LOOKUP(H1806,{30,43,48,53,58,63,68,73,78,83,88,93,97},{42,47,52,57,62,67,72,77,82,87,92,99,100}),999)</f>
        <v>72</v>
      </c>
      <c r="Y1806" s="19">
        <f t="shared" si="199"/>
        <v>5.6818181818181825</v>
      </c>
      <c r="Z1806" s="19">
        <f t="shared" si="202"/>
        <v>5.7284090909090919</v>
      </c>
      <c r="AA1806" s="19">
        <f t="shared" si="203"/>
        <v>17.185227272727278</v>
      </c>
      <c r="AB1806" s="19" t="s">
        <v>8886</v>
      </c>
    </row>
    <row r="1807" spans="1:28" x14ac:dyDescent="0.35">
      <c r="A1807" t="s">
        <v>1562</v>
      </c>
      <c r="B1807" t="s">
        <v>5992</v>
      </c>
      <c r="C1807" t="s">
        <v>5993</v>
      </c>
      <c r="D1807" s="1">
        <v>44822</v>
      </c>
      <c r="E1807">
        <f t="shared" si="200"/>
        <v>18</v>
      </c>
      <c r="F1807" t="s">
        <v>16</v>
      </c>
      <c r="G1807">
        <v>610</v>
      </c>
      <c r="H1807">
        <f t="shared" si="197"/>
        <v>61</v>
      </c>
      <c r="I1807" t="s">
        <v>9</v>
      </c>
      <c r="J1807">
        <v>1</v>
      </c>
      <c r="L1807" t="s">
        <v>6</v>
      </c>
      <c r="M1807" t="str">
        <f t="shared" si="198"/>
        <v>M</v>
      </c>
      <c r="N1807" t="s">
        <v>874</v>
      </c>
      <c r="O1807" t="s">
        <v>3211</v>
      </c>
      <c r="P1807" t="s">
        <v>557</v>
      </c>
      <c r="Q1807">
        <v>3</v>
      </c>
      <c r="R1807">
        <f t="shared" si="201"/>
        <v>2019</v>
      </c>
      <c r="S1807" t="s">
        <v>8</v>
      </c>
      <c r="T1807" t="s">
        <v>8</v>
      </c>
      <c r="U1807" t="s">
        <v>9086</v>
      </c>
      <c r="V1807">
        <f>VLOOKUP(P1807,'PBT Tag Rates'!$B$5:$E$34,4,FALSE)</f>
        <v>0.95971980899999998</v>
      </c>
      <c r="W1807">
        <v>1</v>
      </c>
      <c r="X1807" s="16">
        <f>IFERROR(LOOKUP(H1807,{30,43,48,53,58,63,68,73,78,83,88,93,97},{42,47,52,57,62,67,72,77,82,87,92,99,100}),999)</f>
        <v>62</v>
      </c>
      <c r="Y1807" s="19">
        <f t="shared" si="199"/>
        <v>5.6818181818181825</v>
      </c>
      <c r="Z1807" s="19">
        <f t="shared" si="202"/>
        <v>5.7284090909090919</v>
      </c>
      <c r="AA1807" s="19">
        <f t="shared" si="203"/>
        <v>17.185227272727278</v>
      </c>
      <c r="AB1807" s="19" t="s">
        <v>8887</v>
      </c>
    </row>
    <row r="1808" spans="1:28" x14ac:dyDescent="0.35">
      <c r="A1808" t="s">
        <v>1562</v>
      </c>
      <c r="B1808" t="s">
        <v>5994</v>
      </c>
      <c r="C1808" t="s">
        <v>5995</v>
      </c>
      <c r="D1808" s="1">
        <v>44822</v>
      </c>
      <c r="E1808">
        <f t="shared" si="200"/>
        <v>18</v>
      </c>
      <c r="F1808" t="s">
        <v>16</v>
      </c>
      <c r="G1808">
        <v>780</v>
      </c>
      <c r="H1808">
        <f t="shared" si="197"/>
        <v>78</v>
      </c>
      <c r="I1808" t="s">
        <v>9</v>
      </c>
      <c r="J1808">
        <v>1</v>
      </c>
      <c r="L1808" t="s">
        <v>16</v>
      </c>
      <c r="M1808" t="str">
        <f t="shared" si="198"/>
        <v>F</v>
      </c>
      <c r="N1808" t="s">
        <v>5996</v>
      </c>
      <c r="O1808" t="s">
        <v>5997</v>
      </c>
      <c r="P1808" t="s">
        <v>19</v>
      </c>
      <c r="Q1808">
        <v>4</v>
      </c>
      <c r="R1808">
        <f t="shared" si="201"/>
        <v>2018</v>
      </c>
      <c r="S1808" t="s">
        <v>8</v>
      </c>
      <c r="T1808" t="s">
        <v>8</v>
      </c>
      <c r="U1808" t="s">
        <v>8875</v>
      </c>
      <c r="V1808">
        <f>VLOOKUP(P1808,'PBT Tag Rates'!$B$5:$E$34,4,FALSE)</f>
        <v>0.80551598400000002</v>
      </c>
      <c r="W1808">
        <v>1</v>
      </c>
      <c r="X1808" s="16">
        <f>IFERROR(LOOKUP(H1808,{30,43,48,53,58,63,68,73,78,83,88,93,97},{42,47,52,57,62,67,72,77,82,87,92,99,100}),999)</f>
        <v>82</v>
      </c>
      <c r="Y1808" s="19">
        <f t="shared" si="199"/>
        <v>5.6818181818181825</v>
      </c>
      <c r="Z1808" s="19">
        <f t="shared" si="202"/>
        <v>5.7284090909090919</v>
      </c>
      <c r="AA1808" s="19">
        <f t="shared" si="203"/>
        <v>17.185227272727278</v>
      </c>
      <c r="AB1808" s="19" t="s">
        <v>8886</v>
      </c>
    </row>
    <row r="1809" spans="1:28" x14ac:dyDescent="0.35">
      <c r="A1809" t="s">
        <v>1562</v>
      </c>
      <c r="B1809" t="s">
        <v>5998</v>
      </c>
      <c r="C1809" t="s">
        <v>5999</v>
      </c>
      <c r="D1809" s="1">
        <v>44822</v>
      </c>
      <c r="E1809">
        <f t="shared" si="200"/>
        <v>18</v>
      </c>
      <c r="F1809" t="s">
        <v>1569</v>
      </c>
      <c r="G1809">
        <v>550</v>
      </c>
      <c r="H1809">
        <f t="shared" si="197"/>
        <v>55</v>
      </c>
      <c r="I1809" t="s">
        <v>7</v>
      </c>
      <c r="J1809" t="s">
        <v>8</v>
      </c>
      <c r="L1809" t="s">
        <v>6</v>
      </c>
      <c r="M1809" t="str">
        <f t="shared" si="198"/>
        <v>M</v>
      </c>
      <c r="N1809" t="s">
        <v>1083</v>
      </c>
      <c r="O1809" t="s">
        <v>1084</v>
      </c>
      <c r="P1809" t="s">
        <v>702</v>
      </c>
      <c r="Q1809">
        <v>3</v>
      </c>
      <c r="R1809">
        <f t="shared" si="201"/>
        <v>2019</v>
      </c>
      <c r="S1809" t="s">
        <v>8</v>
      </c>
      <c r="T1809" t="s">
        <v>8</v>
      </c>
      <c r="U1809" t="s">
        <v>8975</v>
      </c>
      <c r="V1809">
        <f>VLOOKUP(P1809,'PBT Tag Rates'!$B$5:$E$34,4,FALSE)</f>
        <v>0.99705232300000002</v>
      </c>
      <c r="W1809">
        <v>1</v>
      </c>
      <c r="X1809" s="16">
        <f>IFERROR(LOOKUP(H1809,{30,43,48,53,58,63,68,73,78,83,88,93,97},{42,47,52,57,62,67,72,77,82,87,92,99,100}),999)</f>
        <v>57</v>
      </c>
      <c r="Y1809" s="19">
        <f t="shared" si="199"/>
        <v>5.6818181818181825</v>
      </c>
      <c r="Z1809" s="19">
        <f t="shared" si="202"/>
        <v>5.7284090909090919</v>
      </c>
      <c r="AA1809" s="19">
        <f t="shared" si="203"/>
        <v>17.185227272727278</v>
      </c>
      <c r="AB1809" s="19" t="s">
        <v>8887</v>
      </c>
    </row>
    <row r="1810" spans="1:28" x14ac:dyDescent="0.35">
      <c r="A1810" t="s">
        <v>1562</v>
      </c>
      <c r="B1810" t="s">
        <v>6000</v>
      </c>
      <c r="C1810" t="s">
        <v>6001</v>
      </c>
      <c r="D1810" s="1">
        <v>44822</v>
      </c>
      <c r="E1810">
        <f t="shared" si="200"/>
        <v>18</v>
      </c>
      <c r="F1810" t="s">
        <v>16</v>
      </c>
      <c r="G1810">
        <v>730</v>
      </c>
      <c r="H1810">
        <f t="shared" si="197"/>
        <v>73</v>
      </c>
      <c r="I1810" t="s">
        <v>9</v>
      </c>
      <c r="J1810">
        <v>1</v>
      </c>
      <c r="L1810" t="s">
        <v>16</v>
      </c>
      <c r="M1810" t="str">
        <f t="shared" si="198"/>
        <v>F</v>
      </c>
      <c r="N1810" t="s">
        <v>39</v>
      </c>
      <c r="O1810" t="s">
        <v>6002</v>
      </c>
      <c r="P1810" t="s">
        <v>19</v>
      </c>
      <c r="Q1810">
        <v>4</v>
      </c>
      <c r="R1810">
        <f t="shared" si="201"/>
        <v>2018</v>
      </c>
      <c r="S1810" t="s">
        <v>8</v>
      </c>
      <c r="T1810" t="s">
        <v>8</v>
      </c>
      <c r="U1810" t="s">
        <v>9084</v>
      </c>
      <c r="V1810">
        <f>VLOOKUP(P1810,'PBT Tag Rates'!$B$5:$E$34,4,FALSE)</f>
        <v>0.80551598400000002</v>
      </c>
      <c r="W1810">
        <v>1</v>
      </c>
      <c r="X1810" s="16">
        <f>IFERROR(LOOKUP(H1810,{30,43,48,53,58,63,68,73,78,83,88,93,97},{42,47,52,57,62,67,72,77,82,87,92,99,100}),999)</f>
        <v>77</v>
      </c>
      <c r="Y1810" s="19">
        <f t="shared" si="199"/>
        <v>5.6818181818181825</v>
      </c>
      <c r="Z1810" s="19">
        <f t="shared" si="202"/>
        <v>5.7284090909090919</v>
      </c>
      <c r="AA1810" s="19">
        <f t="shared" si="203"/>
        <v>17.185227272727278</v>
      </c>
      <c r="AB1810" s="19" t="s">
        <v>8887</v>
      </c>
    </row>
    <row r="1811" spans="1:28" x14ac:dyDescent="0.35">
      <c r="A1811" t="s">
        <v>1562</v>
      </c>
      <c r="B1811" t="s">
        <v>6003</v>
      </c>
      <c r="C1811" t="s">
        <v>6004</v>
      </c>
      <c r="D1811" s="1">
        <v>44822</v>
      </c>
      <c r="E1811">
        <f t="shared" si="200"/>
        <v>18</v>
      </c>
      <c r="F1811" t="s">
        <v>1569</v>
      </c>
      <c r="G1811">
        <v>410</v>
      </c>
      <c r="H1811">
        <f t="shared" si="197"/>
        <v>41</v>
      </c>
      <c r="I1811" t="s">
        <v>7</v>
      </c>
      <c r="J1811" t="s">
        <v>8</v>
      </c>
      <c r="L1811" t="s">
        <v>6</v>
      </c>
      <c r="M1811" t="str">
        <f t="shared" si="198"/>
        <v>M</v>
      </c>
      <c r="N1811" t="s">
        <v>6005</v>
      </c>
      <c r="O1811" t="s">
        <v>6006</v>
      </c>
      <c r="P1811" t="s">
        <v>5931</v>
      </c>
      <c r="Q1811">
        <v>2</v>
      </c>
      <c r="R1811">
        <f t="shared" si="201"/>
        <v>2020</v>
      </c>
      <c r="S1811" t="s">
        <v>8</v>
      </c>
      <c r="T1811" t="s">
        <v>8</v>
      </c>
      <c r="U1811" t="s">
        <v>8876</v>
      </c>
      <c r="V1811">
        <f>VLOOKUP(P1811,'PBT Tag Rates'!$B$5:$E$34,4,FALSE)</f>
        <v>0.98845608500000004</v>
      </c>
      <c r="W1811">
        <v>1</v>
      </c>
      <c r="X1811" s="16">
        <f>IFERROR(LOOKUP(H1811,{30,43,48,53,58,63,68,73,78,83,88,93,97},{42,47,52,57,62,67,72,77,82,87,92,99,100}),999)</f>
        <v>42</v>
      </c>
      <c r="Y1811" s="19">
        <f t="shared" si="199"/>
        <v>5.6818181818181825</v>
      </c>
      <c r="Z1811" s="19">
        <f t="shared" si="202"/>
        <v>5.7284090909090919</v>
      </c>
      <c r="AA1811" s="19">
        <f t="shared" si="203"/>
        <v>17.185227272727278</v>
      </c>
      <c r="AB1811" s="19" t="s">
        <v>8887</v>
      </c>
    </row>
    <row r="1812" spans="1:28" x14ac:dyDescent="0.35">
      <c r="A1812" t="s">
        <v>1562</v>
      </c>
      <c r="B1812" t="s">
        <v>6007</v>
      </c>
      <c r="C1812" t="s">
        <v>6008</v>
      </c>
      <c r="D1812" s="1">
        <v>44822</v>
      </c>
      <c r="E1812">
        <f t="shared" si="200"/>
        <v>18</v>
      </c>
      <c r="F1812" t="s">
        <v>1569</v>
      </c>
      <c r="G1812">
        <v>500</v>
      </c>
      <c r="H1812">
        <f t="shared" si="197"/>
        <v>50</v>
      </c>
      <c r="I1812" t="s">
        <v>7</v>
      </c>
      <c r="J1812" t="s">
        <v>8</v>
      </c>
      <c r="L1812" t="s">
        <v>6</v>
      </c>
      <c r="M1812" t="str">
        <f t="shared" si="198"/>
        <v>M</v>
      </c>
      <c r="N1812" t="s">
        <v>8</v>
      </c>
      <c r="O1812" t="s">
        <v>8</v>
      </c>
      <c r="P1812" t="s">
        <v>11</v>
      </c>
      <c r="Q1812" t="s">
        <v>8</v>
      </c>
      <c r="R1812" t="str">
        <f t="shared" si="201"/>
        <v>U</v>
      </c>
      <c r="S1812" t="s">
        <v>12</v>
      </c>
      <c r="T1812">
        <v>1</v>
      </c>
      <c r="U1812" t="s">
        <v>11</v>
      </c>
      <c r="V1812" t="e">
        <f>VLOOKUP(P1812,'PBT Tag Rates'!$B$5:$E$34,4,FALSE)</f>
        <v>#N/A</v>
      </c>
      <c r="W1812">
        <v>1</v>
      </c>
      <c r="X1812" s="16">
        <f>IFERROR(LOOKUP(H1812,{30,43,48,53,58,63,68,73,78,83,88,93,97},{42,47,52,57,62,67,72,77,82,87,92,99,100}),999)</f>
        <v>52</v>
      </c>
      <c r="Y1812" s="19">
        <f t="shared" si="199"/>
        <v>5.6818181818181825</v>
      </c>
      <c r="Z1812" s="19">
        <f t="shared" si="202"/>
        <v>5.7284090909090919</v>
      </c>
      <c r="AA1812" s="19">
        <f t="shared" si="203"/>
        <v>17.185227272727278</v>
      </c>
      <c r="AB1812" s="19" t="s">
        <v>8887</v>
      </c>
    </row>
    <row r="1813" spans="1:28" x14ac:dyDescent="0.35">
      <c r="A1813" t="s">
        <v>1562</v>
      </c>
      <c r="B1813" t="s">
        <v>6009</v>
      </c>
      <c r="C1813" t="s">
        <v>6010</v>
      </c>
      <c r="D1813" s="1">
        <v>44822</v>
      </c>
      <c r="E1813">
        <f t="shared" si="200"/>
        <v>18</v>
      </c>
      <c r="F1813" t="s">
        <v>1569</v>
      </c>
      <c r="G1813">
        <v>580</v>
      </c>
      <c r="H1813">
        <f t="shared" si="197"/>
        <v>58</v>
      </c>
      <c r="I1813" t="s">
        <v>9</v>
      </c>
      <c r="J1813">
        <v>1</v>
      </c>
      <c r="L1813" t="s">
        <v>6</v>
      </c>
      <c r="M1813" t="str">
        <f t="shared" si="198"/>
        <v>M</v>
      </c>
      <c r="N1813" t="s">
        <v>878</v>
      </c>
      <c r="O1813" t="s">
        <v>1303</v>
      </c>
      <c r="P1813" t="s">
        <v>557</v>
      </c>
      <c r="Q1813">
        <v>3</v>
      </c>
      <c r="R1813">
        <f t="shared" si="201"/>
        <v>2019</v>
      </c>
      <c r="S1813" t="s">
        <v>8</v>
      </c>
      <c r="T1813" t="s">
        <v>8</v>
      </c>
      <c r="U1813" t="s">
        <v>9090</v>
      </c>
      <c r="V1813">
        <f>VLOOKUP(P1813,'PBT Tag Rates'!$B$5:$E$34,4,FALSE)</f>
        <v>0.95971980899999998</v>
      </c>
      <c r="W1813">
        <v>1</v>
      </c>
      <c r="X1813" s="16">
        <f>IFERROR(LOOKUP(H1813,{30,43,48,53,58,63,68,73,78,83,88,93,97},{42,47,52,57,62,67,72,77,82,87,92,99,100}),999)</f>
        <v>62</v>
      </c>
      <c r="Y1813" s="19">
        <f t="shared" si="199"/>
        <v>5.6818181818181825</v>
      </c>
      <c r="Z1813" s="19">
        <f t="shared" si="202"/>
        <v>5.7284090909090919</v>
      </c>
      <c r="AA1813" s="19">
        <f t="shared" si="203"/>
        <v>17.185227272727278</v>
      </c>
      <c r="AB1813" s="19" t="s">
        <v>8887</v>
      </c>
    </row>
    <row r="1814" spans="1:28" x14ac:dyDescent="0.35">
      <c r="A1814" t="s">
        <v>1562</v>
      </c>
      <c r="B1814" t="s">
        <v>6011</v>
      </c>
      <c r="C1814" t="s">
        <v>6012</v>
      </c>
      <c r="D1814" s="1">
        <v>44822</v>
      </c>
      <c r="E1814">
        <f t="shared" si="200"/>
        <v>18</v>
      </c>
      <c r="F1814" t="s">
        <v>1569</v>
      </c>
      <c r="G1814">
        <v>640</v>
      </c>
      <c r="H1814">
        <f t="shared" si="197"/>
        <v>64</v>
      </c>
      <c r="I1814" t="s">
        <v>7</v>
      </c>
      <c r="J1814" t="s">
        <v>8</v>
      </c>
      <c r="L1814" t="s">
        <v>6</v>
      </c>
      <c r="M1814" t="str">
        <f t="shared" si="198"/>
        <v>M</v>
      </c>
      <c r="N1814" t="s">
        <v>6013</v>
      </c>
      <c r="O1814" t="s">
        <v>6014</v>
      </c>
      <c r="P1814" t="s">
        <v>6015</v>
      </c>
      <c r="Q1814">
        <v>3</v>
      </c>
      <c r="R1814">
        <f t="shared" si="201"/>
        <v>2019</v>
      </c>
      <c r="S1814" t="s">
        <v>8</v>
      </c>
      <c r="T1814" t="s">
        <v>8</v>
      </c>
      <c r="U1814" t="s">
        <v>8878</v>
      </c>
      <c r="V1814">
        <f>VLOOKUP(P1814,'PBT Tag Rates'!$B$5:$E$34,4,FALSE)</f>
        <v>0.96152300000000002</v>
      </c>
      <c r="W1814">
        <v>1</v>
      </c>
      <c r="X1814" s="16">
        <f>IFERROR(LOOKUP(H1814,{30,43,48,53,58,63,68,73,78,83,88,93,97},{42,47,52,57,62,67,72,77,82,87,92,99,100}),999)</f>
        <v>67</v>
      </c>
      <c r="Y1814" s="19">
        <f t="shared" si="199"/>
        <v>5.6818181818181825</v>
      </c>
      <c r="Z1814" s="19">
        <f t="shared" si="202"/>
        <v>5.7284090909090919</v>
      </c>
      <c r="AA1814" s="19">
        <f t="shared" si="203"/>
        <v>17.185227272727278</v>
      </c>
      <c r="AB1814" s="19" t="s">
        <v>8886</v>
      </c>
    </row>
    <row r="1815" spans="1:28" x14ac:dyDescent="0.35">
      <c r="A1815" t="s">
        <v>1562</v>
      </c>
      <c r="B1815" t="s">
        <v>6016</v>
      </c>
      <c r="C1815" t="s">
        <v>6017</v>
      </c>
      <c r="D1815" s="1">
        <v>44822</v>
      </c>
      <c r="E1815">
        <f t="shared" si="200"/>
        <v>18</v>
      </c>
      <c r="F1815" t="s">
        <v>16</v>
      </c>
      <c r="G1815">
        <v>670</v>
      </c>
      <c r="H1815">
        <f t="shared" si="197"/>
        <v>67</v>
      </c>
      <c r="I1815" t="s">
        <v>9</v>
      </c>
      <c r="J1815">
        <v>1</v>
      </c>
      <c r="L1815" t="s">
        <v>16</v>
      </c>
      <c r="M1815" t="str">
        <f t="shared" si="198"/>
        <v>F</v>
      </c>
      <c r="N1815" t="s">
        <v>6018</v>
      </c>
      <c r="O1815" t="s">
        <v>6019</v>
      </c>
      <c r="P1815" t="s">
        <v>557</v>
      </c>
      <c r="Q1815">
        <v>3</v>
      </c>
      <c r="R1815">
        <f t="shared" si="201"/>
        <v>2019</v>
      </c>
      <c r="S1815" t="s">
        <v>8</v>
      </c>
      <c r="T1815" t="s">
        <v>8</v>
      </c>
      <c r="U1815" t="s">
        <v>9086</v>
      </c>
      <c r="V1815">
        <f>VLOOKUP(P1815,'PBT Tag Rates'!$B$5:$E$34,4,FALSE)</f>
        <v>0.95971980899999998</v>
      </c>
      <c r="W1815">
        <v>1</v>
      </c>
      <c r="X1815" s="16">
        <f>IFERROR(LOOKUP(H1815,{30,43,48,53,58,63,68,73,78,83,88,93,97},{42,47,52,57,62,67,72,77,82,87,92,99,100}),999)</f>
        <v>67</v>
      </c>
      <c r="Y1815" s="19">
        <f t="shared" si="199"/>
        <v>5.6818181818181825</v>
      </c>
      <c r="Z1815" s="19">
        <f t="shared" si="202"/>
        <v>5.7284090909090919</v>
      </c>
      <c r="AA1815" s="19">
        <f t="shared" si="203"/>
        <v>17.185227272727278</v>
      </c>
      <c r="AB1815" s="19" t="s">
        <v>8887</v>
      </c>
    </row>
    <row r="1816" spans="1:28" x14ac:dyDescent="0.35">
      <c r="A1816" t="s">
        <v>1562</v>
      </c>
      <c r="B1816" t="s">
        <v>6020</v>
      </c>
      <c r="C1816" t="s">
        <v>6021</v>
      </c>
      <c r="D1816" s="1">
        <v>44822</v>
      </c>
      <c r="E1816">
        <f t="shared" si="200"/>
        <v>18</v>
      </c>
      <c r="F1816" t="s">
        <v>16</v>
      </c>
      <c r="G1816">
        <v>650</v>
      </c>
      <c r="H1816">
        <f t="shared" si="197"/>
        <v>65</v>
      </c>
      <c r="I1816" t="s">
        <v>9</v>
      </c>
      <c r="J1816">
        <v>1</v>
      </c>
      <c r="L1816" t="s">
        <v>16</v>
      </c>
      <c r="M1816" t="str">
        <f t="shared" si="198"/>
        <v>F</v>
      </c>
      <c r="N1816" t="s">
        <v>3337</v>
      </c>
      <c r="O1816" t="s">
        <v>6022</v>
      </c>
      <c r="P1816" t="s">
        <v>557</v>
      </c>
      <c r="Q1816">
        <v>3</v>
      </c>
      <c r="R1816">
        <f t="shared" si="201"/>
        <v>2019</v>
      </c>
      <c r="S1816" t="s">
        <v>8</v>
      </c>
      <c r="T1816" t="s">
        <v>8</v>
      </c>
      <c r="U1816" t="s">
        <v>9006</v>
      </c>
      <c r="V1816">
        <f>VLOOKUP(P1816,'PBT Tag Rates'!$B$5:$E$34,4,FALSE)</f>
        <v>0.95971980899999998</v>
      </c>
      <c r="W1816">
        <v>1</v>
      </c>
      <c r="X1816" s="16">
        <f>IFERROR(LOOKUP(H1816,{30,43,48,53,58,63,68,73,78,83,88,93,97},{42,47,52,57,62,67,72,77,82,87,92,99,100}),999)</f>
        <v>67</v>
      </c>
      <c r="Y1816" s="19">
        <f t="shared" si="199"/>
        <v>5.6818181818181825</v>
      </c>
      <c r="Z1816" s="19">
        <f t="shared" si="202"/>
        <v>5.7284090909090919</v>
      </c>
      <c r="AA1816" s="19">
        <f t="shared" si="203"/>
        <v>17.185227272727278</v>
      </c>
      <c r="AB1816" s="19" t="s">
        <v>8886</v>
      </c>
    </row>
    <row r="1817" spans="1:28" x14ac:dyDescent="0.35">
      <c r="A1817" t="s">
        <v>1562</v>
      </c>
      <c r="B1817" t="s">
        <v>6023</v>
      </c>
      <c r="C1817" t="s">
        <v>6024</v>
      </c>
      <c r="D1817" s="1">
        <v>44822</v>
      </c>
      <c r="E1817">
        <f t="shared" si="200"/>
        <v>18</v>
      </c>
      <c r="F1817" t="s">
        <v>16</v>
      </c>
      <c r="G1817">
        <v>600</v>
      </c>
      <c r="H1817">
        <f t="shared" si="197"/>
        <v>60</v>
      </c>
      <c r="I1817" t="s">
        <v>7</v>
      </c>
      <c r="J1817" t="s">
        <v>8</v>
      </c>
      <c r="L1817" t="s">
        <v>6</v>
      </c>
      <c r="M1817" t="str">
        <f t="shared" si="198"/>
        <v>M</v>
      </c>
      <c r="N1817" t="s">
        <v>8</v>
      </c>
      <c r="O1817" t="s">
        <v>8</v>
      </c>
      <c r="P1817" t="s">
        <v>11</v>
      </c>
      <c r="Q1817" t="s">
        <v>8</v>
      </c>
      <c r="R1817" t="str">
        <f t="shared" si="201"/>
        <v>U</v>
      </c>
      <c r="S1817" t="s">
        <v>12</v>
      </c>
      <c r="T1817">
        <v>1</v>
      </c>
      <c r="U1817" t="s">
        <v>11</v>
      </c>
      <c r="V1817" t="e">
        <f>VLOOKUP(P1817,'PBT Tag Rates'!$B$5:$E$34,4,FALSE)</f>
        <v>#N/A</v>
      </c>
      <c r="W1817">
        <v>1</v>
      </c>
      <c r="X1817" s="16">
        <f>IFERROR(LOOKUP(H1817,{30,43,48,53,58,63,68,73,78,83,88,93,97},{42,47,52,57,62,67,72,77,82,87,92,99,100}),999)</f>
        <v>62</v>
      </c>
      <c r="Y1817" s="19">
        <f t="shared" si="199"/>
        <v>5.6818181818181825</v>
      </c>
      <c r="Z1817" s="19">
        <f t="shared" si="202"/>
        <v>5.7284090909090919</v>
      </c>
      <c r="AA1817" s="19">
        <f t="shared" si="203"/>
        <v>17.185227272727278</v>
      </c>
      <c r="AB1817" s="19" t="s">
        <v>8887</v>
      </c>
    </row>
    <row r="1818" spans="1:28" x14ac:dyDescent="0.35">
      <c r="A1818" t="s">
        <v>1562</v>
      </c>
      <c r="B1818" t="s">
        <v>6025</v>
      </c>
      <c r="C1818" t="s">
        <v>6026</v>
      </c>
      <c r="D1818" s="1">
        <v>44822</v>
      </c>
      <c r="E1818">
        <f t="shared" si="200"/>
        <v>18</v>
      </c>
      <c r="F1818" t="s">
        <v>1569</v>
      </c>
      <c r="G1818">
        <v>540</v>
      </c>
      <c r="H1818">
        <f t="shared" si="197"/>
        <v>54</v>
      </c>
      <c r="I1818" t="s">
        <v>9</v>
      </c>
      <c r="J1818">
        <v>1</v>
      </c>
      <c r="L1818" t="s">
        <v>6</v>
      </c>
      <c r="M1818" t="str">
        <f t="shared" si="198"/>
        <v>M</v>
      </c>
      <c r="N1818" t="s">
        <v>6027</v>
      </c>
      <c r="O1818" t="s">
        <v>6028</v>
      </c>
      <c r="P1818" t="s">
        <v>557</v>
      </c>
      <c r="Q1818">
        <v>3</v>
      </c>
      <c r="R1818">
        <f t="shared" si="201"/>
        <v>2019</v>
      </c>
      <c r="S1818" t="s">
        <v>8</v>
      </c>
      <c r="T1818" t="s">
        <v>8</v>
      </c>
      <c r="U1818" t="s">
        <v>9087</v>
      </c>
      <c r="V1818">
        <f>VLOOKUP(P1818,'PBT Tag Rates'!$B$5:$E$34,4,FALSE)</f>
        <v>0.95971980899999998</v>
      </c>
      <c r="W1818">
        <v>1</v>
      </c>
      <c r="X1818" s="16">
        <f>IFERROR(LOOKUP(H1818,{30,43,48,53,58,63,68,73,78,83,88,93,97},{42,47,52,57,62,67,72,77,82,87,92,99,100}),999)</f>
        <v>57</v>
      </c>
      <c r="Y1818" s="19">
        <f t="shared" si="199"/>
        <v>5.6818181818181825</v>
      </c>
      <c r="Z1818" s="19">
        <f t="shared" si="202"/>
        <v>5.7284090909090919</v>
      </c>
      <c r="AA1818" s="19">
        <f t="shared" si="203"/>
        <v>17.185227272727278</v>
      </c>
      <c r="AB1818" s="19" t="s">
        <v>8887</v>
      </c>
    </row>
    <row r="1819" spans="1:28" x14ac:dyDescent="0.35">
      <c r="A1819" t="s">
        <v>1562</v>
      </c>
      <c r="B1819" t="s">
        <v>6029</v>
      </c>
      <c r="C1819" t="s">
        <v>6030</v>
      </c>
      <c r="D1819" s="1">
        <v>44822</v>
      </c>
      <c r="E1819">
        <f t="shared" si="200"/>
        <v>18</v>
      </c>
      <c r="F1819" t="s">
        <v>1569</v>
      </c>
      <c r="G1819">
        <v>570</v>
      </c>
      <c r="H1819">
        <f t="shared" si="197"/>
        <v>57</v>
      </c>
      <c r="I1819" t="s">
        <v>7</v>
      </c>
      <c r="J1819" t="s">
        <v>8</v>
      </c>
      <c r="L1819" t="s">
        <v>6</v>
      </c>
      <c r="M1819" t="str">
        <f t="shared" si="198"/>
        <v>M</v>
      </c>
      <c r="N1819" t="s">
        <v>3452</v>
      </c>
      <c r="O1819" t="s">
        <v>3453</v>
      </c>
      <c r="P1819" t="s">
        <v>557</v>
      </c>
      <c r="Q1819">
        <v>3</v>
      </c>
      <c r="R1819">
        <f t="shared" si="201"/>
        <v>2019</v>
      </c>
      <c r="S1819" t="s">
        <v>8</v>
      </c>
      <c r="T1819" t="s">
        <v>8</v>
      </c>
      <c r="U1819" t="s">
        <v>9006</v>
      </c>
      <c r="V1819">
        <f>VLOOKUP(P1819,'PBT Tag Rates'!$B$5:$E$34,4,FALSE)</f>
        <v>0.95971980899999998</v>
      </c>
      <c r="W1819">
        <v>1</v>
      </c>
      <c r="X1819" s="16">
        <f>IFERROR(LOOKUP(H1819,{30,43,48,53,58,63,68,73,78,83,88,93,97},{42,47,52,57,62,67,72,77,82,87,92,99,100}),999)</f>
        <v>57</v>
      </c>
      <c r="Y1819" s="19">
        <f t="shared" si="199"/>
        <v>5.6818181818181825</v>
      </c>
      <c r="Z1819" s="19">
        <f t="shared" si="202"/>
        <v>5.7284090909090919</v>
      </c>
      <c r="AA1819" s="19">
        <f t="shared" si="203"/>
        <v>17.185227272727278</v>
      </c>
      <c r="AB1819" s="19" t="s">
        <v>8886</v>
      </c>
    </row>
    <row r="1820" spans="1:28" x14ac:dyDescent="0.35">
      <c r="A1820" t="s">
        <v>1562</v>
      </c>
      <c r="B1820" t="s">
        <v>6031</v>
      </c>
      <c r="C1820" t="s">
        <v>6032</v>
      </c>
      <c r="D1820" s="1">
        <v>44822</v>
      </c>
      <c r="E1820">
        <f t="shared" si="200"/>
        <v>18</v>
      </c>
      <c r="F1820" t="s">
        <v>1569</v>
      </c>
      <c r="G1820">
        <v>640</v>
      </c>
      <c r="H1820">
        <f t="shared" si="197"/>
        <v>64</v>
      </c>
      <c r="I1820" t="s">
        <v>7</v>
      </c>
      <c r="J1820" t="s">
        <v>8</v>
      </c>
      <c r="L1820" t="s">
        <v>6</v>
      </c>
      <c r="M1820" t="str">
        <f t="shared" si="198"/>
        <v>M</v>
      </c>
      <c r="N1820" t="s">
        <v>4171</v>
      </c>
      <c r="O1820" t="s">
        <v>4172</v>
      </c>
      <c r="P1820" t="s">
        <v>557</v>
      </c>
      <c r="Q1820">
        <v>3</v>
      </c>
      <c r="R1820">
        <f t="shared" si="201"/>
        <v>2019</v>
      </c>
      <c r="S1820" t="s">
        <v>8</v>
      </c>
      <c r="T1820" t="s">
        <v>8</v>
      </c>
      <c r="U1820" t="s">
        <v>9086</v>
      </c>
      <c r="V1820">
        <f>VLOOKUP(P1820,'PBT Tag Rates'!$B$5:$E$34,4,FALSE)</f>
        <v>0.95971980899999998</v>
      </c>
      <c r="W1820">
        <v>1</v>
      </c>
      <c r="X1820" s="16">
        <f>IFERROR(LOOKUP(H1820,{30,43,48,53,58,63,68,73,78,83,88,93,97},{42,47,52,57,62,67,72,77,82,87,92,99,100}),999)</f>
        <v>67</v>
      </c>
      <c r="Y1820" s="19">
        <f t="shared" si="199"/>
        <v>5.6818181818181825</v>
      </c>
      <c r="Z1820" s="19">
        <f t="shared" si="202"/>
        <v>5.7284090909090919</v>
      </c>
      <c r="AA1820" s="19">
        <f t="shared" si="203"/>
        <v>17.185227272727278</v>
      </c>
      <c r="AB1820" s="19" t="s">
        <v>8887</v>
      </c>
    </row>
    <row r="1821" spans="1:28" x14ac:dyDescent="0.35">
      <c r="A1821" t="s">
        <v>1562</v>
      </c>
      <c r="B1821" t="s">
        <v>6033</v>
      </c>
      <c r="C1821" t="s">
        <v>6034</v>
      </c>
      <c r="D1821" s="1">
        <v>44822</v>
      </c>
      <c r="E1821">
        <f t="shared" si="200"/>
        <v>18</v>
      </c>
      <c r="F1821" t="s">
        <v>16</v>
      </c>
      <c r="G1821">
        <v>770</v>
      </c>
      <c r="H1821">
        <f t="shared" si="197"/>
        <v>77</v>
      </c>
      <c r="I1821" t="s">
        <v>7</v>
      </c>
      <c r="J1821" t="s">
        <v>8</v>
      </c>
      <c r="L1821" t="s">
        <v>16</v>
      </c>
      <c r="M1821" t="str">
        <f t="shared" si="198"/>
        <v>F</v>
      </c>
      <c r="N1821" t="s">
        <v>8</v>
      </c>
      <c r="O1821" t="s">
        <v>8</v>
      </c>
      <c r="P1821" t="s">
        <v>11</v>
      </c>
      <c r="Q1821" t="s">
        <v>8</v>
      </c>
      <c r="R1821" t="str">
        <f t="shared" si="201"/>
        <v>U</v>
      </c>
      <c r="S1821" t="s">
        <v>12</v>
      </c>
      <c r="T1821">
        <v>0.999999999999999</v>
      </c>
      <c r="U1821" t="s">
        <v>11</v>
      </c>
      <c r="V1821" t="e">
        <f>VLOOKUP(P1821,'PBT Tag Rates'!$B$5:$E$34,4,FALSE)</f>
        <v>#N/A</v>
      </c>
      <c r="W1821">
        <v>1</v>
      </c>
      <c r="X1821" s="16">
        <f>IFERROR(LOOKUP(H1821,{30,43,48,53,58,63,68,73,78,83,88,93,97},{42,47,52,57,62,67,72,77,82,87,92,99,100}),999)</f>
        <v>77</v>
      </c>
      <c r="Y1821" s="19">
        <f t="shared" si="199"/>
        <v>5.6818181818181825</v>
      </c>
      <c r="Z1821" s="19">
        <f t="shared" si="202"/>
        <v>5.7284090909090919</v>
      </c>
      <c r="AA1821" s="19">
        <f t="shared" si="203"/>
        <v>17.185227272727278</v>
      </c>
      <c r="AB1821" s="19" t="s">
        <v>8887</v>
      </c>
    </row>
    <row r="1822" spans="1:28" x14ac:dyDescent="0.35">
      <c r="A1822" t="s">
        <v>1562</v>
      </c>
      <c r="B1822" t="s">
        <v>6035</v>
      </c>
      <c r="C1822" t="s">
        <v>6036</v>
      </c>
      <c r="D1822" s="1">
        <v>44822</v>
      </c>
      <c r="E1822">
        <f t="shared" si="200"/>
        <v>18</v>
      </c>
      <c r="F1822" t="s">
        <v>1569</v>
      </c>
      <c r="G1822">
        <v>620</v>
      </c>
      <c r="H1822">
        <f t="shared" si="197"/>
        <v>62</v>
      </c>
      <c r="I1822" t="s">
        <v>9</v>
      </c>
      <c r="J1822">
        <v>1</v>
      </c>
      <c r="L1822" t="s">
        <v>6</v>
      </c>
      <c r="M1822" t="str">
        <f t="shared" si="198"/>
        <v>M</v>
      </c>
      <c r="N1822" t="s">
        <v>1159</v>
      </c>
      <c r="O1822" t="s">
        <v>1160</v>
      </c>
      <c r="P1822" t="s">
        <v>557</v>
      </c>
      <c r="Q1822">
        <v>3</v>
      </c>
      <c r="R1822">
        <f t="shared" si="201"/>
        <v>2019</v>
      </c>
      <c r="S1822" t="s">
        <v>8</v>
      </c>
      <c r="T1822" t="s">
        <v>8</v>
      </c>
      <c r="U1822" t="s">
        <v>9085</v>
      </c>
      <c r="V1822">
        <f>VLOOKUP(P1822,'PBT Tag Rates'!$B$5:$E$34,4,FALSE)</f>
        <v>0.95971980899999998</v>
      </c>
      <c r="W1822">
        <v>1</v>
      </c>
      <c r="X1822" s="16">
        <f>IFERROR(LOOKUP(H1822,{30,43,48,53,58,63,68,73,78,83,88,93,97},{42,47,52,57,62,67,72,77,82,87,92,99,100}),999)</f>
        <v>62</v>
      </c>
      <c r="Y1822" s="19">
        <f t="shared" si="199"/>
        <v>5.6818181818181825</v>
      </c>
      <c r="Z1822" s="19">
        <f t="shared" si="202"/>
        <v>5.7284090909090919</v>
      </c>
      <c r="AA1822" s="19">
        <f t="shared" si="203"/>
        <v>17.185227272727278</v>
      </c>
      <c r="AB1822" s="19" t="s">
        <v>8887</v>
      </c>
    </row>
    <row r="1823" spans="1:28" x14ac:dyDescent="0.35">
      <c r="A1823" t="s">
        <v>1562</v>
      </c>
      <c r="B1823" t="s">
        <v>6037</v>
      </c>
      <c r="C1823" t="s">
        <v>6038</v>
      </c>
      <c r="D1823" s="1">
        <v>44822</v>
      </c>
      <c r="E1823">
        <f t="shared" si="200"/>
        <v>18</v>
      </c>
      <c r="F1823" t="s">
        <v>1569</v>
      </c>
      <c r="G1823">
        <v>590</v>
      </c>
      <c r="H1823">
        <f t="shared" si="197"/>
        <v>59</v>
      </c>
      <c r="I1823" t="s">
        <v>7</v>
      </c>
      <c r="J1823" t="s">
        <v>8</v>
      </c>
      <c r="L1823" t="s">
        <v>6</v>
      </c>
      <c r="M1823" t="str">
        <f t="shared" si="198"/>
        <v>M</v>
      </c>
      <c r="N1823" t="s">
        <v>3781</v>
      </c>
      <c r="O1823" t="s">
        <v>3782</v>
      </c>
      <c r="P1823" t="s">
        <v>557</v>
      </c>
      <c r="Q1823">
        <v>3</v>
      </c>
      <c r="R1823">
        <f t="shared" si="201"/>
        <v>2019</v>
      </c>
      <c r="S1823" t="s">
        <v>8</v>
      </c>
      <c r="T1823" t="s">
        <v>8</v>
      </c>
      <c r="U1823" t="s">
        <v>9086</v>
      </c>
      <c r="V1823">
        <f>VLOOKUP(P1823,'PBT Tag Rates'!$B$5:$E$34,4,FALSE)</f>
        <v>0.95971980899999998</v>
      </c>
      <c r="W1823">
        <v>1</v>
      </c>
      <c r="X1823" s="16">
        <f>IFERROR(LOOKUP(H1823,{30,43,48,53,58,63,68,73,78,83,88,93,97},{42,47,52,57,62,67,72,77,82,87,92,99,100}),999)</f>
        <v>62</v>
      </c>
      <c r="Y1823" s="19">
        <f t="shared" si="199"/>
        <v>5.6818181818181825</v>
      </c>
      <c r="Z1823" s="19">
        <f t="shared" si="202"/>
        <v>5.7284090909090919</v>
      </c>
      <c r="AA1823" s="19">
        <f t="shared" si="203"/>
        <v>17.185227272727278</v>
      </c>
      <c r="AB1823" s="19" t="s">
        <v>8887</v>
      </c>
    </row>
    <row r="1824" spans="1:28" x14ac:dyDescent="0.35">
      <c r="A1824" t="s">
        <v>1562</v>
      </c>
      <c r="B1824" t="s">
        <v>6039</v>
      </c>
      <c r="C1824" t="s">
        <v>6040</v>
      </c>
      <c r="D1824" s="1">
        <v>44822</v>
      </c>
      <c r="E1824">
        <f t="shared" si="200"/>
        <v>18</v>
      </c>
      <c r="F1824" t="s">
        <v>1569</v>
      </c>
      <c r="G1824">
        <v>590</v>
      </c>
      <c r="H1824">
        <f t="shared" si="197"/>
        <v>59</v>
      </c>
      <c r="I1824" t="s">
        <v>9</v>
      </c>
      <c r="J1824">
        <v>1</v>
      </c>
      <c r="L1824" t="s">
        <v>6</v>
      </c>
      <c r="M1824" t="str">
        <f t="shared" si="198"/>
        <v>M</v>
      </c>
      <c r="N1824" t="s">
        <v>224</v>
      </c>
      <c r="O1824" t="s">
        <v>520</v>
      </c>
      <c r="P1824" t="s">
        <v>19</v>
      </c>
      <c r="Q1824">
        <v>4</v>
      </c>
      <c r="R1824">
        <f t="shared" si="201"/>
        <v>2018</v>
      </c>
      <c r="S1824" t="s">
        <v>8</v>
      </c>
      <c r="T1824" t="s">
        <v>8</v>
      </c>
      <c r="U1824" t="s">
        <v>9007</v>
      </c>
      <c r="V1824">
        <f>VLOOKUP(P1824,'PBT Tag Rates'!$B$5:$E$34,4,FALSE)</f>
        <v>0.80551598400000002</v>
      </c>
      <c r="W1824">
        <v>1</v>
      </c>
      <c r="X1824" s="16">
        <f>IFERROR(LOOKUP(H1824,{30,43,48,53,58,63,68,73,78,83,88,93,97},{42,47,52,57,62,67,72,77,82,87,92,99,100}),999)</f>
        <v>62</v>
      </c>
      <c r="Y1824" s="19">
        <f t="shared" si="199"/>
        <v>5.6818181818181825</v>
      </c>
      <c r="Z1824" s="19">
        <f t="shared" si="202"/>
        <v>5.7284090909090919</v>
      </c>
      <c r="AA1824" s="19">
        <f t="shared" si="203"/>
        <v>17.185227272727278</v>
      </c>
      <c r="AB1824" s="19" t="s">
        <v>8886</v>
      </c>
    </row>
    <row r="1825" spans="1:28" x14ac:dyDescent="0.35">
      <c r="A1825" t="s">
        <v>1562</v>
      </c>
      <c r="B1825" t="s">
        <v>6041</v>
      </c>
      <c r="C1825" t="s">
        <v>6042</v>
      </c>
      <c r="D1825" s="1">
        <v>44822</v>
      </c>
      <c r="E1825">
        <f t="shared" si="200"/>
        <v>18</v>
      </c>
      <c r="F1825" t="s">
        <v>1569</v>
      </c>
      <c r="G1825">
        <v>610</v>
      </c>
      <c r="H1825">
        <f t="shared" si="197"/>
        <v>61</v>
      </c>
      <c r="I1825" t="s">
        <v>9</v>
      </c>
      <c r="J1825">
        <v>1</v>
      </c>
      <c r="L1825" t="s">
        <v>6</v>
      </c>
      <c r="M1825" t="str">
        <f t="shared" si="198"/>
        <v>M</v>
      </c>
      <c r="N1825" t="s">
        <v>6043</v>
      </c>
      <c r="O1825" t="s">
        <v>6044</v>
      </c>
      <c r="P1825" t="s">
        <v>557</v>
      </c>
      <c r="Q1825">
        <v>3</v>
      </c>
      <c r="R1825">
        <f t="shared" si="201"/>
        <v>2019</v>
      </c>
      <c r="S1825" t="s">
        <v>8</v>
      </c>
      <c r="T1825" t="s">
        <v>8</v>
      </c>
      <c r="U1825" t="s">
        <v>9089</v>
      </c>
      <c r="V1825">
        <f>VLOOKUP(P1825,'PBT Tag Rates'!$B$5:$E$34,4,FALSE)</f>
        <v>0.95971980899999998</v>
      </c>
      <c r="W1825">
        <v>1</v>
      </c>
      <c r="X1825" s="16">
        <f>IFERROR(LOOKUP(H1825,{30,43,48,53,58,63,68,73,78,83,88,93,97},{42,47,52,57,62,67,72,77,82,87,92,99,100}),999)</f>
        <v>62</v>
      </c>
      <c r="Y1825" s="19">
        <f t="shared" si="199"/>
        <v>5.6818181818181825</v>
      </c>
      <c r="Z1825" s="19">
        <f t="shared" si="202"/>
        <v>5.7284090909090919</v>
      </c>
      <c r="AA1825" s="19">
        <f t="shared" si="203"/>
        <v>17.185227272727278</v>
      </c>
      <c r="AB1825" s="19" t="s">
        <v>8887</v>
      </c>
    </row>
    <row r="1826" spans="1:28" x14ac:dyDescent="0.35">
      <c r="A1826" t="s">
        <v>1562</v>
      </c>
      <c r="B1826" t="s">
        <v>6045</v>
      </c>
      <c r="C1826" t="s">
        <v>6046</v>
      </c>
      <c r="D1826" s="1">
        <v>44822</v>
      </c>
      <c r="E1826">
        <f t="shared" si="200"/>
        <v>18</v>
      </c>
      <c r="F1826" t="s">
        <v>1569</v>
      </c>
      <c r="G1826">
        <v>660</v>
      </c>
      <c r="H1826">
        <f t="shared" si="197"/>
        <v>66</v>
      </c>
      <c r="I1826" t="s">
        <v>9</v>
      </c>
      <c r="J1826">
        <v>1</v>
      </c>
      <c r="L1826" t="s">
        <v>6</v>
      </c>
      <c r="M1826" t="str">
        <f t="shared" si="198"/>
        <v>M</v>
      </c>
      <c r="N1826" t="s">
        <v>94</v>
      </c>
      <c r="O1826" t="s">
        <v>1346</v>
      </c>
      <c r="P1826" t="s">
        <v>19</v>
      </c>
      <c r="Q1826">
        <v>4</v>
      </c>
      <c r="R1826">
        <f t="shared" si="201"/>
        <v>2018</v>
      </c>
      <c r="S1826" t="s">
        <v>8</v>
      </c>
      <c r="T1826" t="s">
        <v>8</v>
      </c>
      <c r="U1826" t="s">
        <v>9007</v>
      </c>
      <c r="V1826">
        <f>VLOOKUP(P1826,'PBT Tag Rates'!$B$5:$E$34,4,FALSE)</f>
        <v>0.80551598400000002</v>
      </c>
      <c r="W1826">
        <v>1</v>
      </c>
      <c r="X1826" s="16">
        <f>IFERROR(LOOKUP(H1826,{30,43,48,53,58,63,68,73,78,83,88,93,97},{42,47,52,57,62,67,72,77,82,87,92,99,100}),999)</f>
        <v>67</v>
      </c>
      <c r="Y1826" s="19">
        <f t="shared" si="199"/>
        <v>5.6818181818181825</v>
      </c>
      <c r="Z1826" s="19">
        <f t="shared" si="202"/>
        <v>5.7284090909090919</v>
      </c>
      <c r="AA1826" s="19">
        <f t="shared" si="203"/>
        <v>17.185227272727278</v>
      </c>
      <c r="AB1826" s="19" t="s">
        <v>8886</v>
      </c>
    </row>
    <row r="1827" spans="1:28" x14ac:dyDescent="0.35">
      <c r="A1827" t="s">
        <v>1562</v>
      </c>
      <c r="B1827" t="s">
        <v>6047</v>
      </c>
      <c r="C1827" t="s">
        <v>6048</v>
      </c>
      <c r="D1827" s="1">
        <v>44822</v>
      </c>
      <c r="E1827">
        <f t="shared" si="200"/>
        <v>18</v>
      </c>
      <c r="F1827" t="s">
        <v>1569</v>
      </c>
      <c r="G1827">
        <v>590</v>
      </c>
      <c r="H1827">
        <f t="shared" si="197"/>
        <v>59</v>
      </c>
      <c r="I1827" t="s">
        <v>9</v>
      </c>
      <c r="J1827" t="s">
        <v>8</v>
      </c>
      <c r="K1827" t="s">
        <v>143</v>
      </c>
      <c r="L1827" t="s">
        <v>1569</v>
      </c>
      <c r="M1827" s="5" t="s">
        <v>6</v>
      </c>
      <c r="N1827" t="s">
        <v>4306</v>
      </c>
      <c r="O1827" t="s">
        <v>4306</v>
      </c>
      <c r="P1827" t="s">
        <v>8891</v>
      </c>
      <c r="Q1827" t="s">
        <v>8</v>
      </c>
      <c r="R1827" t="str">
        <f t="shared" si="201"/>
        <v>U</v>
      </c>
      <c r="S1827" t="s">
        <v>8</v>
      </c>
      <c r="T1827" t="s">
        <v>8</v>
      </c>
      <c r="U1827" t="s">
        <v>4306</v>
      </c>
      <c r="V1827" t="e">
        <f>VLOOKUP(P1827,'PBT Tag Rates'!$B$5:$E$34,4,FALSE)</f>
        <v>#N/A</v>
      </c>
      <c r="W1827">
        <v>1</v>
      </c>
      <c r="X1827" s="16">
        <f>IFERROR(LOOKUP(H1827,{30,43,48,53,58,63,68,73,78,83,88,93,97},{42,47,52,57,62,67,72,77,82,87,92,99,100}),999)</f>
        <v>62</v>
      </c>
      <c r="Y1827" s="19">
        <f t="shared" si="199"/>
        <v>5.6818181818181825</v>
      </c>
      <c r="Z1827" s="19">
        <f t="shared" si="202"/>
        <v>5.7284090909090919</v>
      </c>
      <c r="AA1827" s="19">
        <f t="shared" si="203"/>
        <v>17.185227272727278</v>
      </c>
      <c r="AB1827" s="19" t="s">
        <v>8887</v>
      </c>
    </row>
    <row r="1828" spans="1:28" x14ac:dyDescent="0.35">
      <c r="A1828" t="s">
        <v>1562</v>
      </c>
      <c r="B1828" t="s">
        <v>6049</v>
      </c>
      <c r="C1828" t="s">
        <v>6050</v>
      </c>
      <c r="D1828" s="1">
        <v>44823</v>
      </c>
      <c r="E1828">
        <f t="shared" si="200"/>
        <v>18</v>
      </c>
      <c r="F1828" t="s">
        <v>16</v>
      </c>
      <c r="G1828">
        <v>700</v>
      </c>
      <c r="H1828">
        <f t="shared" si="197"/>
        <v>70</v>
      </c>
      <c r="I1828" t="s">
        <v>9</v>
      </c>
      <c r="J1828">
        <v>1</v>
      </c>
      <c r="L1828" t="s">
        <v>16</v>
      </c>
      <c r="M1828" t="str">
        <f t="shared" si="198"/>
        <v>F</v>
      </c>
      <c r="N1828" t="s">
        <v>8</v>
      </c>
      <c r="O1828" t="s">
        <v>8</v>
      </c>
      <c r="P1828" t="s">
        <v>11</v>
      </c>
      <c r="Q1828" t="s">
        <v>8</v>
      </c>
      <c r="R1828" t="str">
        <f t="shared" si="201"/>
        <v>U</v>
      </c>
      <c r="S1828" t="s">
        <v>12</v>
      </c>
      <c r="T1828">
        <v>1</v>
      </c>
      <c r="U1828" t="s">
        <v>8890</v>
      </c>
      <c r="V1828" t="e">
        <f>VLOOKUP(P1828,'PBT Tag Rates'!$B$5:$E$34,4,FALSE)</f>
        <v>#N/A</v>
      </c>
      <c r="W1828">
        <v>1</v>
      </c>
      <c r="X1828" s="16">
        <f>IFERROR(LOOKUP(H1828,{30,43,48,53,58,63,68,73,78,83,88,93,97},{42,47,52,57,62,67,72,77,82,87,92,99,100}),999)</f>
        <v>72</v>
      </c>
      <c r="Y1828" s="19">
        <f t="shared" si="199"/>
        <v>5.6818181818181825</v>
      </c>
      <c r="Z1828" s="19">
        <f t="shared" si="202"/>
        <v>5.7284090909090919</v>
      </c>
      <c r="AA1828" s="19">
        <f t="shared" si="203"/>
        <v>17.185227272727278</v>
      </c>
      <c r="AB1828" s="19" t="s">
        <v>8887</v>
      </c>
    </row>
    <row r="1829" spans="1:28" x14ac:dyDescent="0.35">
      <c r="A1829" t="s">
        <v>1562</v>
      </c>
      <c r="B1829" t="s">
        <v>6051</v>
      </c>
      <c r="C1829" t="s">
        <v>6052</v>
      </c>
      <c r="D1829" s="1">
        <v>44823</v>
      </c>
      <c r="E1829">
        <f t="shared" si="200"/>
        <v>18</v>
      </c>
      <c r="F1829" t="s">
        <v>16</v>
      </c>
      <c r="G1829">
        <v>760</v>
      </c>
      <c r="H1829">
        <f t="shared" si="197"/>
        <v>76</v>
      </c>
      <c r="I1829" t="s">
        <v>9</v>
      </c>
      <c r="J1829">
        <v>1</v>
      </c>
      <c r="L1829" t="s">
        <v>16</v>
      </c>
      <c r="M1829" t="str">
        <f t="shared" si="198"/>
        <v>F</v>
      </c>
      <c r="N1829" t="s">
        <v>94</v>
      </c>
      <c r="O1829" t="s">
        <v>1346</v>
      </c>
      <c r="P1829" t="s">
        <v>19</v>
      </c>
      <c r="Q1829">
        <v>4</v>
      </c>
      <c r="R1829">
        <f t="shared" si="201"/>
        <v>2018</v>
      </c>
      <c r="S1829" t="s">
        <v>8</v>
      </c>
      <c r="T1829" t="s">
        <v>8</v>
      </c>
      <c r="U1829" t="s">
        <v>9007</v>
      </c>
      <c r="V1829">
        <f>VLOOKUP(P1829,'PBT Tag Rates'!$B$5:$E$34,4,FALSE)</f>
        <v>0.80551598400000002</v>
      </c>
      <c r="W1829">
        <v>1</v>
      </c>
      <c r="X1829" s="16">
        <f>IFERROR(LOOKUP(H1829,{30,43,48,53,58,63,68,73,78,83,88,93,97},{42,47,52,57,62,67,72,77,82,87,92,99,100}),999)</f>
        <v>77</v>
      </c>
      <c r="Y1829" s="19">
        <f t="shared" si="199"/>
        <v>5.6818181818181825</v>
      </c>
      <c r="Z1829" s="19">
        <f t="shared" si="202"/>
        <v>5.7284090909090919</v>
      </c>
      <c r="AA1829" s="19">
        <f t="shared" si="203"/>
        <v>17.185227272727278</v>
      </c>
      <c r="AB1829" s="19" t="s">
        <v>8886</v>
      </c>
    </row>
    <row r="1830" spans="1:28" x14ac:dyDescent="0.35">
      <c r="A1830" t="s">
        <v>1562</v>
      </c>
      <c r="B1830" t="s">
        <v>6053</v>
      </c>
      <c r="C1830" t="s">
        <v>6054</v>
      </c>
      <c r="D1830" s="1">
        <v>44823</v>
      </c>
      <c r="E1830">
        <f t="shared" si="200"/>
        <v>18</v>
      </c>
      <c r="F1830" t="s">
        <v>1569</v>
      </c>
      <c r="G1830">
        <v>590</v>
      </c>
      <c r="H1830">
        <f t="shared" si="197"/>
        <v>59</v>
      </c>
      <c r="I1830" t="s">
        <v>9</v>
      </c>
      <c r="J1830">
        <v>1</v>
      </c>
      <c r="L1830" t="s">
        <v>6</v>
      </c>
      <c r="M1830" t="str">
        <f t="shared" si="198"/>
        <v>M</v>
      </c>
      <c r="N1830" t="s">
        <v>3314</v>
      </c>
      <c r="O1830" t="s">
        <v>3315</v>
      </c>
      <c r="P1830" t="s">
        <v>702</v>
      </c>
      <c r="Q1830">
        <v>3</v>
      </c>
      <c r="R1830">
        <f t="shared" si="201"/>
        <v>2019</v>
      </c>
      <c r="S1830" t="s">
        <v>8</v>
      </c>
      <c r="T1830" t="s">
        <v>8</v>
      </c>
      <c r="U1830" t="s">
        <v>8976</v>
      </c>
      <c r="V1830">
        <f>VLOOKUP(P1830,'PBT Tag Rates'!$B$5:$E$34,4,FALSE)</f>
        <v>0.99705232300000002</v>
      </c>
      <c r="W1830">
        <v>1</v>
      </c>
      <c r="X1830" s="16">
        <f>IFERROR(LOOKUP(H1830,{30,43,48,53,58,63,68,73,78,83,88,93,97},{42,47,52,57,62,67,72,77,82,87,92,99,100}),999)</f>
        <v>62</v>
      </c>
      <c r="Y1830" s="19">
        <f t="shared" si="199"/>
        <v>5.6818181818181825</v>
      </c>
      <c r="Z1830" s="19">
        <f t="shared" si="202"/>
        <v>5.7284090909090919</v>
      </c>
      <c r="AA1830" s="19">
        <f t="shared" si="203"/>
        <v>17.185227272727278</v>
      </c>
      <c r="AB1830" s="19" t="s">
        <v>8887</v>
      </c>
    </row>
    <row r="1831" spans="1:28" x14ac:dyDescent="0.35">
      <c r="A1831" t="s">
        <v>1562</v>
      </c>
      <c r="B1831" t="s">
        <v>6055</v>
      </c>
      <c r="C1831" t="s">
        <v>6056</v>
      </c>
      <c r="D1831" s="1">
        <v>44823</v>
      </c>
      <c r="E1831">
        <f t="shared" si="200"/>
        <v>18</v>
      </c>
      <c r="F1831" t="s">
        <v>1569</v>
      </c>
      <c r="G1831">
        <v>420</v>
      </c>
      <c r="H1831">
        <f t="shared" si="197"/>
        <v>42</v>
      </c>
      <c r="I1831" t="s">
        <v>9</v>
      </c>
      <c r="J1831">
        <v>1</v>
      </c>
      <c r="L1831" t="s">
        <v>6</v>
      </c>
      <c r="M1831" t="str">
        <f t="shared" si="198"/>
        <v>M</v>
      </c>
      <c r="N1831" t="s">
        <v>6057</v>
      </c>
      <c r="O1831" t="s">
        <v>6058</v>
      </c>
      <c r="P1831" t="s">
        <v>2035</v>
      </c>
      <c r="Q1831">
        <v>2</v>
      </c>
      <c r="R1831">
        <f t="shared" si="201"/>
        <v>2020</v>
      </c>
      <c r="S1831" t="s">
        <v>8</v>
      </c>
      <c r="T1831" t="s">
        <v>8</v>
      </c>
      <c r="U1831" t="s">
        <v>9088</v>
      </c>
      <c r="V1831">
        <f>VLOOKUP(P1831,'PBT Tag Rates'!$B$5:$E$34,4,FALSE)</f>
        <v>0.98961045999999997</v>
      </c>
      <c r="W1831">
        <v>1</v>
      </c>
      <c r="X1831" s="16">
        <f>IFERROR(LOOKUP(H1831,{30,43,48,53,58,63,68,73,78,83,88,93,97},{42,47,52,57,62,67,72,77,82,87,92,99,100}),999)</f>
        <v>42</v>
      </c>
      <c r="Y1831" s="19">
        <f t="shared" si="199"/>
        <v>5.6818181818181825</v>
      </c>
      <c r="Z1831" s="19">
        <f t="shared" si="202"/>
        <v>5.7284090909090919</v>
      </c>
      <c r="AA1831" s="19">
        <f t="shared" si="203"/>
        <v>17.185227272727278</v>
      </c>
      <c r="AB1831" s="19" t="s">
        <v>8887</v>
      </c>
    </row>
    <row r="1832" spans="1:28" x14ac:dyDescent="0.35">
      <c r="A1832" t="s">
        <v>1562</v>
      </c>
      <c r="B1832" t="s">
        <v>6059</v>
      </c>
      <c r="C1832" t="s">
        <v>6060</v>
      </c>
      <c r="D1832" s="1">
        <v>44823</v>
      </c>
      <c r="E1832">
        <f t="shared" si="200"/>
        <v>18</v>
      </c>
      <c r="F1832" t="s">
        <v>16</v>
      </c>
      <c r="G1832">
        <v>770</v>
      </c>
      <c r="H1832">
        <f t="shared" si="197"/>
        <v>77</v>
      </c>
      <c r="I1832" t="s">
        <v>7</v>
      </c>
      <c r="J1832" t="s">
        <v>8</v>
      </c>
      <c r="L1832" t="s">
        <v>16</v>
      </c>
      <c r="M1832" t="str">
        <f t="shared" si="198"/>
        <v>F</v>
      </c>
      <c r="N1832" t="s">
        <v>8</v>
      </c>
      <c r="O1832" t="s">
        <v>8</v>
      </c>
      <c r="P1832" t="s">
        <v>11</v>
      </c>
      <c r="Q1832" t="s">
        <v>8</v>
      </c>
      <c r="R1832" t="str">
        <f t="shared" si="201"/>
        <v>U</v>
      </c>
      <c r="S1832" t="s">
        <v>12</v>
      </c>
      <c r="T1832">
        <v>0.999999999999999</v>
      </c>
      <c r="U1832" t="s">
        <v>11</v>
      </c>
      <c r="V1832" t="e">
        <f>VLOOKUP(P1832,'PBT Tag Rates'!$B$5:$E$34,4,FALSE)</f>
        <v>#N/A</v>
      </c>
      <c r="W1832">
        <v>1</v>
      </c>
      <c r="X1832" s="16">
        <f>IFERROR(LOOKUP(H1832,{30,43,48,53,58,63,68,73,78,83,88,93,97},{42,47,52,57,62,67,72,77,82,87,92,99,100}),999)</f>
        <v>77</v>
      </c>
      <c r="Y1832" s="19">
        <f t="shared" si="199"/>
        <v>5.6818181818181825</v>
      </c>
      <c r="Z1832" s="19">
        <f t="shared" si="202"/>
        <v>5.7284090909090919</v>
      </c>
      <c r="AA1832" s="19">
        <f t="shared" si="203"/>
        <v>17.185227272727278</v>
      </c>
      <c r="AB1832" s="19" t="s">
        <v>8887</v>
      </c>
    </row>
    <row r="1833" spans="1:28" x14ac:dyDescent="0.35">
      <c r="A1833" t="s">
        <v>1562</v>
      </c>
      <c r="B1833" t="s">
        <v>6061</v>
      </c>
      <c r="C1833" t="s">
        <v>6062</v>
      </c>
      <c r="D1833" s="1">
        <v>44823</v>
      </c>
      <c r="E1833">
        <f t="shared" si="200"/>
        <v>18</v>
      </c>
      <c r="F1833" t="s">
        <v>1569</v>
      </c>
      <c r="G1833">
        <v>630</v>
      </c>
      <c r="H1833">
        <f t="shared" si="197"/>
        <v>63</v>
      </c>
      <c r="I1833" t="s">
        <v>9</v>
      </c>
      <c r="J1833">
        <v>1</v>
      </c>
      <c r="L1833" t="s">
        <v>6</v>
      </c>
      <c r="M1833" t="str">
        <f t="shared" si="198"/>
        <v>M</v>
      </c>
      <c r="N1833" t="s">
        <v>5581</v>
      </c>
      <c r="O1833" t="s">
        <v>5582</v>
      </c>
      <c r="P1833" t="s">
        <v>557</v>
      </c>
      <c r="Q1833">
        <v>3</v>
      </c>
      <c r="R1833">
        <f t="shared" si="201"/>
        <v>2019</v>
      </c>
      <c r="S1833" t="s">
        <v>8</v>
      </c>
      <c r="T1833" t="s">
        <v>8</v>
      </c>
      <c r="U1833" t="s">
        <v>9086</v>
      </c>
      <c r="V1833">
        <f>VLOOKUP(P1833,'PBT Tag Rates'!$B$5:$E$34,4,FALSE)</f>
        <v>0.95971980899999998</v>
      </c>
      <c r="W1833">
        <v>1</v>
      </c>
      <c r="X1833" s="16">
        <f>IFERROR(LOOKUP(H1833,{30,43,48,53,58,63,68,73,78,83,88,93,97},{42,47,52,57,62,67,72,77,82,87,92,99,100}),999)</f>
        <v>67</v>
      </c>
      <c r="Y1833" s="19">
        <f t="shared" si="199"/>
        <v>5.6818181818181825</v>
      </c>
      <c r="Z1833" s="19">
        <f t="shared" si="202"/>
        <v>5.7284090909090919</v>
      </c>
      <c r="AA1833" s="19">
        <f t="shared" si="203"/>
        <v>17.185227272727278</v>
      </c>
      <c r="AB1833" s="19" t="s">
        <v>8887</v>
      </c>
    </row>
    <row r="1834" spans="1:28" x14ac:dyDescent="0.35">
      <c r="A1834" t="s">
        <v>1562</v>
      </c>
      <c r="B1834" t="s">
        <v>6063</v>
      </c>
      <c r="C1834" t="s">
        <v>6064</v>
      </c>
      <c r="D1834" s="1">
        <v>44823</v>
      </c>
      <c r="E1834">
        <f t="shared" si="200"/>
        <v>18</v>
      </c>
      <c r="F1834" t="s">
        <v>16</v>
      </c>
      <c r="G1834">
        <v>650</v>
      </c>
      <c r="H1834">
        <f t="shared" si="197"/>
        <v>65</v>
      </c>
      <c r="I1834" t="s">
        <v>9</v>
      </c>
      <c r="J1834">
        <v>1</v>
      </c>
      <c r="L1834" t="s">
        <v>16</v>
      </c>
      <c r="M1834" t="str">
        <f t="shared" si="198"/>
        <v>F</v>
      </c>
      <c r="N1834" t="s">
        <v>96</v>
      </c>
      <c r="O1834" t="s">
        <v>97</v>
      </c>
      <c r="P1834" t="s">
        <v>19</v>
      </c>
      <c r="Q1834">
        <v>4</v>
      </c>
      <c r="R1834">
        <f t="shared" si="201"/>
        <v>2018</v>
      </c>
      <c r="S1834" t="s">
        <v>8</v>
      </c>
      <c r="T1834" t="s">
        <v>8</v>
      </c>
      <c r="U1834" t="s">
        <v>9007</v>
      </c>
      <c r="V1834">
        <f>VLOOKUP(P1834,'PBT Tag Rates'!$B$5:$E$34,4,FALSE)</f>
        <v>0.80551598400000002</v>
      </c>
      <c r="W1834">
        <v>1</v>
      </c>
      <c r="X1834" s="16">
        <f>IFERROR(LOOKUP(H1834,{30,43,48,53,58,63,68,73,78,83,88,93,97},{42,47,52,57,62,67,72,77,82,87,92,99,100}),999)</f>
        <v>67</v>
      </c>
      <c r="Y1834" s="19">
        <f t="shared" si="199"/>
        <v>5.6818181818181825</v>
      </c>
      <c r="Z1834" s="19">
        <f t="shared" si="202"/>
        <v>5.7284090909090919</v>
      </c>
      <c r="AA1834" s="19">
        <f t="shared" si="203"/>
        <v>17.185227272727278</v>
      </c>
      <c r="AB1834" s="19" t="s">
        <v>8886</v>
      </c>
    </row>
    <row r="1835" spans="1:28" x14ac:dyDescent="0.35">
      <c r="A1835" t="s">
        <v>1562</v>
      </c>
      <c r="B1835" t="s">
        <v>6065</v>
      </c>
      <c r="C1835" t="s">
        <v>6066</v>
      </c>
      <c r="D1835" s="1">
        <v>44823</v>
      </c>
      <c r="E1835">
        <f t="shared" si="200"/>
        <v>18</v>
      </c>
      <c r="F1835" t="s">
        <v>1569</v>
      </c>
      <c r="G1835">
        <v>640</v>
      </c>
      <c r="H1835">
        <f t="shared" si="197"/>
        <v>64</v>
      </c>
      <c r="I1835" t="s">
        <v>9</v>
      </c>
      <c r="J1835">
        <v>1</v>
      </c>
      <c r="L1835" t="s">
        <v>6</v>
      </c>
      <c r="M1835" t="str">
        <f t="shared" si="198"/>
        <v>M</v>
      </c>
      <c r="N1835" t="s">
        <v>6067</v>
      </c>
      <c r="O1835" t="s">
        <v>6068</v>
      </c>
      <c r="P1835" t="s">
        <v>557</v>
      </c>
      <c r="Q1835">
        <v>3</v>
      </c>
      <c r="R1835">
        <f t="shared" si="201"/>
        <v>2019</v>
      </c>
      <c r="S1835" t="s">
        <v>8</v>
      </c>
      <c r="T1835" t="s">
        <v>8</v>
      </c>
      <c r="U1835" t="s">
        <v>9090</v>
      </c>
      <c r="V1835">
        <f>VLOOKUP(P1835,'PBT Tag Rates'!$B$5:$E$34,4,FALSE)</f>
        <v>0.95971980899999998</v>
      </c>
      <c r="W1835">
        <v>1</v>
      </c>
      <c r="X1835" s="16">
        <f>IFERROR(LOOKUP(H1835,{30,43,48,53,58,63,68,73,78,83,88,93,97},{42,47,52,57,62,67,72,77,82,87,92,99,100}),999)</f>
        <v>67</v>
      </c>
      <c r="Y1835" s="19">
        <f t="shared" si="199"/>
        <v>5.6818181818181825</v>
      </c>
      <c r="Z1835" s="19">
        <f t="shared" si="202"/>
        <v>5.7284090909090919</v>
      </c>
      <c r="AA1835" s="19">
        <f t="shared" si="203"/>
        <v>17.185227272727278</v>
      </c>
      <c r="AB1835" s="19" t="s">
        <v>8887</v>
      </c>
    </row>
    <row r="1836" spans="1:28" x14ac:dyDescent="0.35">
      <c r="A1836" t="s">
        <v>1562</v>
      </c>
      <c r="B1836" t="s">
        <v>6069</v>
      </c>
      <c r="C1836" t="s">
        <v>6070</v>
      </c>
      <c r="D1836" s="1">
        <v>44823</v>
      </c>
      <c r="E1836">
        <f t="shared" si="200"/>
        <v>18</v>
      </c>
      <c r="F1836" t="s">
        <v>1569</v>
      </c>
      <c r="G1836">
        <v>510</v>
      </c>
      <c r="H1836">
        <f t="shared" si="197"/>
        <v>51</v>
      </c>
      <c r="I1836" t="s">
        <v>7</v>
      </c>
      <c r="J1836" t="s">
        <v>8</v>
      </c>
      <c r="L1836" t="s">
        <v>6</v>
      </c>
      <c r="M1836" t="str">
        <f t="shared" si="198"/>
        <v>M</v>
      </c>
      <c r="N1836" t="s">
        <v>1154</v>
      </c>
      <c r="O1836" t="s">
        <v>2725</v>
      </c>
      <c r="P1836" t="s">
        <v>557</v>
      </c>
      <c r="Q1836">
        <v>3</v>
      </c>
      <c r="R1836">
        <f t="shared" si="201"/>
        <v>2019</v>
      </c>
      <c r="S1836" t="s">
        <v>8</v>
      </c>
      <c r="T1836" t="s">
        <v>8</v>
      </c>
      <c r="U1836" t="s">
        <v>9086</v>
      </c>
      <c r="V1836">
        <f>VLOOKUP(P1836,'PBT Tag Rates'!$B$5:$E$34,4,FALSE)</f>
        <v>0.95971980899999998</v>
      </c>
      <c r="W1836">
        <v>1</v>
      </c>
      <c r="X1836" s="16">
        <f>IFERROR(LOOKUP(H1836,{30,43,48,53,58,63,68,73,78,83,88,93,97},{42,47,52,57,62,67,72,77,82,87,92,99,100}),999)</f>
        <v>52</v>
      </c>
      <c r="Y1836" s="19">
        <f t="shared" si="199"/>
        <v>5.6818181818181825</v>
      </c>
      <c r="Z1836" s="19">
        <f t="shared" si="202"/>
        <v>5.7284090909090919</v>
      </c>
      <c r="AA1836" s="19">
        <f t="shared" si="203"/>
        <v>17.185227272727278</v>
      </c>
      <c r="AB1836" s="19" t="s">
        <v>8887</v>
      </c>
    </row>
    <row r="1837" spans="1:28" x14ac:dyDescent="0.35">
      <c r="A1837" t="s">
        <v>1562</v>
      </c>
      <c r="B1837" t="s">
        <v>6071</v>
      </c>
      <c r="C1837" t="s">
        <v>6072</v>
      </c>
      <c r="D1837" s="1">
        <v>44823</v>
      </c>
      <c r="E1837">
        <f t="shared" si="200"/>
        <v>18</v>
      </c>
      <c r="F1837" t="s">
        <v>16</v>
      </c>
      <c r="G1837">
        <v>710</v>
      </c>
      <c r="H1837">
        <f t="shared" si="197"/>
        <v>71</v>
      </c>
      <c r="I1837" t="s">
        <v>9</v>
      </c>
      <c r="J1837" t="s">
        <v>8</v>
      </c>
      <c r="L1837" t="s">
        <v>16</v>
      </c>
      <c r="M1837" t="str">
        <f t="shared" si="198"/>
        <v>F</v>
      </c>
      <c r="N1837" t="s">
        <v>6073</v>
      </c>
      <c r="O1837" t="s">
        <v>6074</v>
      </c>
      <c r="P1837" t="s">
        <v>15</v>
      </c>
      <c r="Q1837">
        <v>4</v>
      </c>
      <c r="R1837">
        <f t="shared" si="201"/>
        <v>2018</v>
      </c>
      <c r="S1837" t="s">
        <v>8</v>
      </c>
      <c r="T1837" t="s">
        <v>8</v>
      </c>
      <c r="U1837" t="s">
        <v>8976</v>
      </c>
      <c r="V1837">
        <f>VLOOKUP(P1837,'PBT Tag Rates'!$B$5:$E$34,4,FALSE)</f>
        <v>0.96828396500000002</v>
      </c>
      <c r="W1837">
        <v>1</v>
      </c>
      <c r="X1837" s="16">
        <f>IFERROR(LOOKUP(H1837,{30,43,48,53,58,63,68,73,78,83,88,93,97},{42,47,52,57,62,67,72,77,82,87,92,99,100}),999)</f>
        <v>72</v>
      </c>
      <c r="Y1837" s="19">
        <f t="shared" si="199"/>
        <v>5.6818181818181825</v>
      </c>
      <c r="Z1837" s="19">
        <f t="shared" si="202"/>
        <v>5.7284090909090919</v>
      </c>
      <c r="AA1837" s="19">
        <f t="shared" si="203"/>
        <v>17.185227272727278</v>
      </c>
      <c r="AB1837" s="19" t="s">
        <v>8887</v>
      </c>
    </row>
    <row r="1838" spans="1:28" x14ac:dyDescent="0.35">
      <c r="A1838" t="s">
        <v>1562</v>
      </c>
      <c r="B1838" t="s">
        <v>6075</v>
      </c>
      <c r="C1838" t="s">
        <v>6076</v>
      </c>
      <c r="D1838" s="1">
        <v>44823</v>
      </c>
      <c r="E1838">
        <f t="shared" si="200"/>
        <v>18</v>
      </c>
      <c r="F1838" t="s">
        <v>16</v>
      </c>
      <c r="G1838">
        <v>780</v>
      </c>
      <c r="H1838">
        <f t="shared" si="197"/>
        <v>78</v>
      </c>
      <c r="I1838" t="s">
        <v>9</v>
      </c>
      <c r="J1838">
        <v>1</v>
      </c>
      <c r="L1838" t="s">
        <v>16</v>
      </c>
      <c r="M1838" t="str">
        <f t="shared" si="198"/>
        <v>F</v>
      </c>
      <c r="N1838" t="s">
        <v>96</v>
      </c>
      <c r="O1838" t="s">
        <v>97</v>
      </c>
      <c r="P1838" t="s">
        <v>19</v>
      </c>
      <c r="Q1838">
        <v>4</v>
      </c>
      <c r="R1838">
        <f t="shared" si="201"/>
        <v>2018</v>
      </c>
      <c r="S1838" t="s">
        <v>8</v>
      </c>
      <c r="T1838" t="s">
        <v>8</v>
      </c>
      <c r="U1838" t="s">
        <v>9007</v>
      </c>
      <c r="V1838">
        <f>VLOOKUP(P1838,'PBT Tag Rates'!$B$5:$E$34,4,FALSE)</f>
        <v>0.80551598400000002</v>
      </c>
      <c r="W1838">
        <v>1</v>
      </c>
      <c r="X1838" s="16">
        <f>IFERROR(LOOKUP(H1838,{30,43,48,53,58,63,68,73,78,83,88,93,97},{42,47,52,57,62,67,72,77,82,87,92,99,100}),999)</f>
        <v>82</v>
      </c>
      <c r="Y1838" s="19">
        <f t="shared" si="199"/>
        <v>5.6818181818181825</v>
      </c>
      <c r="Z1838" s="19">
        <f t="shared" si="202"/>
        <v>5.7284090909090919</v>
      </c>
      <c r="AA1838" s="19">
        <f t="shared" si="203"/>
        <v>17.185227272727278</v>
      </c>
      <c r="AB1838" s="19" t="s">
        <v>8886</v>
      </c>
    </row>
    <row r="1839" spans="1:28" x14ac:dyDescent="0.35">
      <c r="A1839" t="s">
        <v>1562</v>
      </c>
      <c r="B1839" t="s">
        <v>6077</v>
      </c>
      <c r="C1839" t="s">
        <v>6078</v>
      </c>
      <c r="D1839" s="1">
        <v>44823</v>
      </c>
      <c r="E1839">
        <f t="shared" si="200"/>
        <v>18</v>
      </c>
      <c r="F1839" t="s">
        <v>1569</v>
      </c>
      <c r="G1839">
        <v>610</v>
      </c>
      <c r="H1839">
        <f t="shared" si="197"/>
        <v>61</v>
      </c>
      <c r="I1839" t="s">
        <v>7</v>
      </c>
      <c r="J1839" t="s">
        <v>8</v>
      </c>
      <c r="L1839" t="s">
        <v>6</v>
      </c>
      <c r="M1839" t="str">
        <f t="shared" si="198"/>
        <v>M</v>
      </c>
      <c r="N1839" t="s">
        <v>8</v>
      </c>
      <c r="O1839" t="s">
        <v>8</v>
      </c>
      <c r="P1839" t="s">
        <v>11</v>
      </c>
      <c r="Q1839" t="s">
        <v>8</v>
      </c>
      <c r="R1839" t="str">
        <f t="shared" si="201"/>
        <v>U</v>
      </c>
      <c r="S1839" t="s">
        <v>12</v>
      </c>
      <c r="T1839">
        <v>1</v>
      </c>
      <c r="U1839" t="s">
        <v>11</v>
      </c>
      <c r="V1839" t="e">
        <f>VLOOKUP(P1839,'PBT Tag Rates'!$B$5:$E$34,4,FALSE)</f>
        <v>#N/A</v>
      </c>
      <c r="W1839">
        <v>1</v>
      </c>
      <c r="X1839" s="16">
        <f>IFERROR(LOOKUP(H1839,{30,43,48,53,58,63,68,73,78,83,88,93,97},{42,47,52,57,62,67,72,77,82,87,92,99,100}),999)</f>
        <v>62</v>
      </c>
      <c r="Y1839" s="19">
        <f t="shared" si="199"/>
        <v>5.6818181818181825</v>
      </c>
      <c r="Z1839" s="19">
        <f t="shared" si="202"/>
        <v>5.7284090909090919</v>
      </c>
      <c r="AA1839" s="19">
        <f t="shared" si="203"/>
        <v>17.185227272727278</v>
      </c>
      <c r="AB1839" s="19" t="s">
        <v>8887</v>
      </c>
    </row>
    <row r="1840" spans="1:28" x14ac:dyDescent="0.35">
      <c r="A1840" t="s">
        <v>1562</v>
      </c>
      <c r="B1840" t="s">
        <v>6079</v>
      </c>
      <c r="C1840" t="s">
        <v>6080</v>
      </c>
      <c r="D1840" s="1">
        <v>44823</v>
      </c>
      <c r="E1840">
        <f t="shared" si="200"/>
        <v>18</v>
      </c>
      <c r="F1840" t="s">
        <v>16</v>
      </c>
      <c r="G1840">
        <v>730</v>
      </c>
      <c r="H1840">
        <f t="shared" si="197"/>
        <v>73</v>
      </c>
      <c r="I1840" t="s">
        <v>9</v>
      </c>
      <c r="J1840">
        <v>1</v>
      </c>
      <c r="L1840" t="s">
        <v>16</v>
      </c>
      <c r="M1840" t="str">
        <f t="shared" si="198"/>
        <v>F</v>
      </c>
      <c r="N1840" t="s">
        <v>1244</v>
      </c>
      <c r="O1840" t="s">
        <v>1245</v>
      </c>
      <c r="P1840" t="s">
        <v>19</v>
      </c>
      <c r="Q1840">
        <v>4</v>
      </c>
      <c r="R1840">
        <f t="shared" si="201"/>
        <v>2018</v>
      </c>
      <c r="S1840" t="s">
        <v>8</v>
      </c>
      <c r="T1840" t="s">
        <v>8</v>
      </c>
      <c r="U1840" t="s">
        <v>9087</v>
      </c>
      <c r="V1840">
        <f>VLOOKUP(P1840,'PBT Tag Rates'!$B$5:$E$34,4,FALSE)</f>
        <v>0.80551598400000002</v>
      </c>
      <c r="W1840">
        <v>1</v>
      </c>
      <c r="X1840" s="16">
        <f>IFERROR(LOOKUP(H1840,{30,43,48,53,58,63,68,73,78,83,88,93,97},{42,47,52,57,62,67,72,77,82,87,92,99,100}),999)</f>
        <v>77</v>
      </c>
      <c r="Y1840" s="19">
        <f t="shared" si="199"/>
        <v>5.6818181818181825</v>
      </c>
      <c r="Z1840" s="19">
        <f t="shared" si="202"/>
        <v>5.7284090909090919</v>
      </c>
      <c r="AA1840" s="19">
        <f t="shared" si="203"/>
        <v>17.185227272727278</v>
      </c>
      <c r="AB1840" s="19" t="s">
        <v>8887</v>
      </c>
    </row>
    <row r="1841" spans="1:28" x14ac:dyDescent="0.35">
      <c r="A1841" t="s">
        <v>1562</v>
      </c>
      <c r="B1841" t="s">
        <v>6081</v>
      </c>
      <c r="C1841" t="s">
        <v>6082</v>
      </c>
      <c r="D1841" s="1">
        <v>44823</v>
      </c>
      <c r="E1841">
        <f t="shared" si="200"/>
        <v>18</v>
      </c>
      <c r="F1841" t="s">
        <v>16</v>
      </c>
      <c r="G1841">
        <v>590</v>
      </c>
      <c r="H1841">
        <f t="shared" si="197"/>
        <v>59</v>
      </c>
      <c r="I1841" t="s">
        <v>7</v>
      </c>
      <c r="J1841" t="s">
        <v>8</v>
      </c>
      <c r="L1841" t="s">
        <v>6</v>
      </c>
      <c r="M1841" t="str">
        <f t="shared" si="198"/>
        <v>M</v>
      </c>
      <c r="N1841" t="s">
        <v>1154</v>
      </c>
      <c r="O1841" t="s">
        <v>1155</v>
      </c>
      <c r="P1841" t="s">
        <v>557</v>
      </c>
      <c r="Q1841">
        <v>3</v>
      </c>
      <c r="R1841">
        <f t="shared" si="201"/>
        <v>2019</v>
      </c>
      <c r="S1841" t="s">
        <v>8</v>
      </c>
      <c r="T1841" t="s">
        <v>8</v>
      </c>
      <c r="U1841" t="s">
        <v>9086</v>
      </c>
      <c r="V1841">
        <f>VLOOKUP(P1841,'PBT Tag Rates'!$B$5:$E$34,4,FALSE)</f>
        <v>0.95971980899999998</v>
      </c>
      <c r="W1841">
        <v>1</v>
      </c>
      <c r="X1841" s="16">
        <f>IFERROR(LOOKUP(H1841,{30,43,48,53,58,63,68,73,78,83,88,93,97},{42,47,52,57,62,67,72,77,82,87,92,99,100}),999)</f>
        <v>62</v>
      </c>
      <c r="Y1841" s="19">
        <f t="shared" si="199"/>
        <v>5.6818181818181825</v>
      </c>
      <c r="Z1841" s="19">
        <f t="shared" si="202"/>
        <v>5.7284090909090919</v>
      </c>
      <c r="AA1841" s="19">
        <f t="shared" si="203"/>
        <v>17.185227272727278</v>
      </c>
      <c r="AB1841" s="19" t="s">
        <v>8887</v>
      </c>
    </row>
    <row r="1842" spans="1:28" x14ac:dyDescent="0.35">
      <c r="A1842" t="s">
        <v>1562</v>
      </c>
      <c r="B1842" t="s">
        <v>6083</v>
      </c>
      <c r="C1842" t="s">
        <v>6084</v>
      </c>
      <c r="D1842" s="1">
        <v>44823</v>
      </c>
      <c r="E1842">
        <f t="shared" si="200"/>
        <v>18</v>
      </c>
      <c r="F1842" t="s">
        <v>1569</v>
      </c>
      <c r="G1842">
        <v>670</v>
      </c>
      <c r="H1842">
        <f t="shared" si="197"/>
        <v>67</v>
      </c>
      <c r="I1842" t="s">
        <v>7</v>
      </c>
      <c r="J1842" t="s">
        <v>8</v>
      </c>
      <c r="L1842" t="s">
        <v>6</v>
      </c>
      <c r="M1842" t="str">
        <f t="shared" si="198"/>
        <v>M</v>
      </c>
      <c r="N1842" t="s">
        <v>8</v>
      </c>
      <c r="O1842" t="s">
        <v>8</v>
      </c>
      <c r="P1842" t="s">
        <v>11</v>
      </c>
      <c r="Q1842" t="s">
        <v>8</v>
      </c>
      <c r="R1842" t="str">
        <f t="shared" si="201"/>
        <v>U</v>
      </c>
      <c r="S1842" t="s">
        <v>12</v>
      </c>
      <c r="T1842">
        <v>1</v>
      </c>
      <c r="U1842" t="s">
        <v>11</v>
      </c>
      <c r="V1842" t="e">
        <f>VLOOKUP(P1842,'PBT Tag Rates'!$B$5:$E$34,4,FALSE)</f>
        <v>#N/A</v>
      </c>
      <c r="W1842">
        <v>1</v>
      </c>
      <c r="X1842" s="16">
        <f>IFERROR(LOOKUP(H1842,{30,43,48,53,58,63,68,73,78,83,88,93,97},{42,47,52,57,62,67,72,77,82,87,92,99,100}),999)</f>
        <v>67</v>
      </c>
      <c r="Y1842" s="19">
        <f t="shared" si="199"/>
        <v>5.6818181818181825</v>
      </c>
      <c r="Z1842" s="19">
        <f t="shared" si="202"/>
        <v>5.7284090909090919</v>
      </c>
      <c r="AA1842" s="19">
        <f t="shared" si="203"/>
        <v>17.185227272727278</v>
      </c>
      <c r="AB1842" s="19" t="s">
        <v>8887</v>
      </c>
    </row>
    <row r="1843" spans="1:28" x14ac:dyDescent="0.35">
      <c r="A1843" t="s">
        <v>1562</v>
      </c>
      <c r="B1843" t="s">
        <v>6085</v>
      </c>
      <c r="C1843" t="s">
        <v>6086</v>
      </c>
      <c r="D1843" s="1">
        <v>44823</v>
      </c>
      <c r="E1843">
        <f t="shared" si="200"/>
        <v>18</v>
      </c>
      <c r="F1843" t="s">
        <v>1569</v>
      </c>
      <c r="G1843">
        <v>610</v>
      </c>
      <c r="H1843">
        <f t="shared" si="197"/>
        <v>61</v>
      </c>
      <c r="I1843" t="s">
        <v>7</v>
      </c>
      <c r="J1843" t="s">
        <v>8</v>
      </c>
      <c r="L1843" t="s">
        <v>6</v>
      </c>
      <c r="M1843" t="str">
        <f t="shared" si="198"/>
        <v>M</v>
      </c>
      <c r="N1843" t="s">
        <v>8</v>
      </c>
      <c r="O1843" t="s">
        <v>8</v>
      </c>
      <c r="P1843" t="s">
        <v>11</v>
      </c>
      <c r="Q1843" t="s">
        <v>8</v>
      </c>
      <c r="R1843" t="str">
        <f t="shared" si="201"/>
        <v>U</v>
      </c>
      <c r="S1843" t="s">
        <v>12</v>
      </c>
      <c r="T1843">
        <v>1</v>
      </c>
      <c r="U1843" t="s">
        <v>11</v>
      </c>
      <c r="V1843" t="e">
        <f>VLOOKUP(P1843,'PBT Tag Rates'!$B$5:$E$34,4,FALSE)</f>
        <v>#N/A</v>
      </c>
      <c r="W1843">
        <v>1</v>
      </c>
      <c r="X1843" s="16">
        <f>IFERROR(LOOKUP(H1843,{30,43,48,53,58,63,68,73,78,83,88,93,97},{42,47,52,57,62,67,72,77,82,87,92,99,100}),999)</f>
        <v>62</v>
      </c>
      <c r="Y1843" s="19">
        <f t="shared" si="199"/>
        <v>5.6818181818181825</v>
      </c>
      <c r="Z1843" s="19">
        <f t="shared" si="202"/>
        <v>5.7284090909090919</v>
      </c>
      <c r="AA1843" s="19">
        <f t="shared" si="203"/>
        <v>17.185227272727278</v>
      </c>
      <c r="AB1843" s="19" t="s">
        <v>8887</v>
      </c>
    </row>
    <row r="1844" spans="1:28" x14ac:dyDescent="0.35">
      <c r="A1844" t="s">
        <v>1562</v>
      </c>
      <c r="B1844" t="s">
        <v>6087</v>
      </c>
      <c r="C1844" t="s">
        <v>6088</v>
      </c>
      <c r="D1844" s="1">
        <v>44823</v>
      </c>
      <c r="E1844">
        <f t="shared" si="200"/>
        <v>18</v>
      </c>
      <c r="F1844" t="s">
        <v>1569</v>
      </c>
      <c r="G1844">
        <v>590</v>
      </c>
      <c r="H1844">
        <f t="shared" si="197"/>
        <v>59</v>
      </c>
      <c r="I1844" t="s">
        <v>7</v>
      </c>
      <c r="J1844" t="s">
        <v>8</v>
      </c>
      <c r="L1844" t="s">
        <v>6</v>
      </c>
      <c r="M1844" t="str">
        <f t="shared" si="198"/>
        <v>M</v>
      </c>
      <c r="N1844" t="s">
        <v>1236</v>
      </c>
      <c r="O1844" t="s">
        <v>2791</v>
      </c>
      <c r="P1844" t="s">
        <v>557</v>
      </c>
      <c r="Q1844">
        <v>3</v>
      </c>
      <c r="R1844">
        <f t="shared" si="201"/>
        <v>2019</v>
      </c>
      <c r="S1844" t="s">
        <v>8</v>
      </c>
      <c r="T1844" t="s">
        <v>8</v>
      </c>
      <c r="U1844" t="s">
        <v>9090</v>
      </c>
      <c r="V1844">
        <f>VLOOKUP(P1844,'PBT Tag Rates'!$B$5:$E$34,4,FALSE)</f>
        <v>0.95971980899999998</v>
      </c>
      <c r="W1844">
        <v>1</v>
      </c>
      <c r="X1844" s="16">
        <f>IFERROR(LOOKUP(H1844,{30,43,48,53,58,63,68,73,78,83,88,93,97},{42,47,52,57,62,67,72,77,82,87,92,99,100}),999)</f>
        <v>62</v>
      </c>
      <c r="Y1844" s="19">
        <f t="shared" si="199"/>
        <v>5.6818181818181825</v>
      </c>
      <c r="Z1844" s="19">
        <f t="shared" si="202"/>
        <v>5.7284090909090919</v>
      </c>
      <c r="AA1844" s="19">
        <f t="shared" si="203"/>
        <v>17.185227272727278</v>
      </c>
      <c r="AB1844" s="19" t="s">
        <v>8887</v>
      </c>
    </row>
    <row r="1845" spans="1:28" x14ac:dyDescent="0.35">
      <c r="A1845" t="s">
        <v>1562</v>
      </c>
      <c r="B1845" t="s">
        <v>6089</v>
      </c>
      <c r="C1845" t="s">
        <v>6090</v>
      </c>
      <c r="D1845" s="1">
        <v>44823</v>
      </c>
      <c r="E1845">
        <f t="shared" si="200"/>
        <v>18</v>
      </c>
      <c r="F1845" t="s">
        <v>1569</v>
      </c>
      <c r="G1845">
        <v>610</v>
      </c>
      <c r="H1845">
        <f t="shared" si="197"/>
        <v>61</v>
      </c>
      <c r="I1845" t="s">
        <v>9</v>
      </c>
      <c r="J1845">
        <v>1</v>
      </c>
      <c r="L1845" t="s">
        <v>6</v>
      </c>
      <c r="M1845" t="str">
        <f t="shared" si="198"/>
        <v>M</v>
      </c>
      <c r="N1845" t="s">
        <v>6091</v>
      </c>
      <c r="O1845" t="s">
        <v>6092</v>
      </c>
      <c r="P1845" t="s">
        <v>702</v>
      </c>
      <c r="Q1845">
        <v>3</v>
      </c>
      <c r="R1845">
        <f t="shared" si="201"/>
        <v>2019</v>
      </c>
      <c r="S1845" t="s">
        <v>8</v>
      </c>
      <c r="T1845" t="s">
        <v>8</v>
      </c>
      <c r="U1845" t="s">
        <v>8975</v>
      </c>
      <c r="V1845">
        <f>VLOOKUP(P1845,'PBT Tag Rates'!$B$5:$E$34,4,FALSE)</f>
        <v>0.99705232300000002</v>
      </c>
      <c r="W1845">
        <v>1</v>
      </c>
      <c r="X1845" s="16">
        <f>IFERROR(LOOKUP(H1845,{30,43,48,53,58,63,68,73,78,83,88,93,97},{42,47,52,57,62,67,72,77,82,87,92,99,100}),999)</f>
        <v>62</v>
      </c>
      <c r="Y1845" s="19">
        <f t="shared" si="199"/>
        <v>5.6818181818181825</v>
      </c>
      <c r="Z1845" s="19">
        <f t="shared" si="202"/>
        <v>5.7284090909090919</v>
      </c>
      <c r="AA1845" s="19">
        <f t="shared" si="203"/>
        <v>17.185227272727278</v>
      </c>
      <c r="AB1845" s="19" t="s">
        <v>8887</v>
      </c>
    </row>
    <row r="1846" spans="1:28" x14ac:dyDescent="0.35">
      <c r="A1846" t="s">
        <v>1562</v>
      </c>
      <c r="B1846" t="s">
        <v>6093</v>
      </c>
      <c r="C1846" t="s">
        <v>6094</v>
      </c>
      <c r="D1846" s="1">
        <v>44823</v>
      </c>
      <c r="E1846">
        <f t="shared" si="200"/>
        <v>18</v>
      </c>
      <c r="F1846" t="s">
        <v>1569</v>
      </c>
      <c r="G1846">
        <v>640</v>
      </c>
      <c r="H1846">
        <f t="shared" si="197"/>
        <v>64</v>
      </c>
      <c r="I1846" t="s">
        <v>9</v>
      </c>
      <c r="J1846">
        <v>1</v>
      </c>
      <c r="L1846" t="s">
        <v>6</v>
      </c>
      <c r="M1846" t="str">
        <f t="shared" si="198"/>
        <v>M</v>
      </c>
      <c r="N1846" t="s">
        <v>2045</v>
      </c>
      <c r="O1846" t="s">
        <v>2046</v>
      </c>
      <c r="P1846" t="s">
        <v>557</v>
      </c>
      <c r="Q1846">
        <v>3</v>
      </c>
      <c r="R1846">
        <f t="shared" si="201"/>
        <v>2019</v>
      </c>
      <c r="S1846" t="s">
        <v>8</v>
      </c>
      <c r="T1846" t="s">
        <v>8</v>
      </c>
      <c r="U1846" t="s">
        <v>9006</v>
      </c>
      <c r="V1846">
        <f>VLOOKUP(P1846,'PBT Tag Rates'!$B$5:$E$34,4,FALSE)</f>
        <v>0.95971980899999998</v>
      </c>
      <c r="W1846">
        <v>1</v>
      </c>
      <c r="X1846" s="16">
        <f>IFERROR(LOOKUP(H1846,{30,43,48,53,58,63,68,73,78,83,88,93,97},{42,47,52,57,62,67,72,77,82,87,92,99,100}),999)</f>
        <v>67</v>
      </c>
      <c r="Y1846" s="19">
        <f t="shared" si="199"/>
        <v>5.6818181818181825</v>
      </c>
      <c r="Z1846" s="19">
        <f t="shared" si="202"/>
        <v>5.7284090909090919</v>
      </c>
      <c r="AA1846" s="19">
        <f t="shared" si="203"/>
        <v>17.185227272727278</v>
      </c>
      <c r="AB1846" s="19" t="s">
        <v>8886</v>
      </c>
    </row>
    <row r="1847" spans="1:28" x14ac:dyDescent="0.35">
      <c r="A1847" t="s">
        <v>1562</v>
      </c>
      <c r="B1847" t="s">
        <v>6095</v>
      </c>
      <c r="C1847" t="s">
        <v>6096</v>
      </c>
      <c r="D1847" s="1">
        <v>44823</v>
      </c>
      <c r="E1847">
        <f t="shared" si="200"/>
        <v>18</v>
      </c>
      <c r="F1847" t="s">
        <v>1569</v>
      </c>
      <c r="G1847">
        <v>560</v>
      </c>
      <c r="H1847">
        <f t="shared" si="197"/>
        <v>56</v>
      </c>
      <c r="I1847" t="s">
        <v>9</v>
      </c>
      <c r="J1847">
        <v>1</v>
      </c>
      <c r="L1847" t="s">
        <v>6</v>
      </c>
      <c r="M1847" t="str">
        <f t="shared" si="198"/>
        <v>M</v>
      </c>
      <c r="N1847" t="s">
        <v>5124</v>
      </c>
      <c r="O1847" t="s">
        <v>6097</v>
      </c>
      <c r="P1847" t="s">
        <v>557</v>
      </c>
      <c r="Q1847">
        <v>3</v>
      </c>
      <c r="R1847">
        <f t="shared" si="201"/>
        <v>2019</v>
      </c>
      <c r="S1847" t="s">
        <v>8</v>
      </c>
      <c r="T1847" t="s">
        <v>8</v>
      </c>
      <c r="U1847" t="s">
        <v>9089</v>
      </c>
      <c r="V1847">
        <f>VLOOKUP(P1847,'PBT Tag Rates'!$B$5:$E$34,4,FALSE)</f>
        <v>0.95971980899999998</v>
      </c>
      <c r="W1847">
        <v>1</v>
      </c>
      <c r="X1847" s="16">
        <f>IFERROR(LOOKUP(H1847,{30,43,48,53,58,63,68,73,78,83,88,93,97},{42,47,52,57,62,67,72,77,82,87,92,99,100}),999)</f>
        <v>57</v>
      </c>
      <c r="Y1847" s="19">
        <f t="shared" si="199"/>
        <v>5.6818181818181825</v>
      </c>
      <c r="Z1847" s="19">
        <f t="shared" si="202"/>
        <v>5.7284090909090919</v>
      </c>
      <c r="AA1847" s="19">
        <f t="shared" si="203"/>
        <v>17.185227272727278</v>
      </c>
      <c r="AB1847" s="19" t="s">
        <v>8887</v>
      </c>
    </row>
    <row r="1848" spans="1:28" x14ac:dyDescent="0.35">
      <c r="A1848" t="s">
        <v>1562</v>
      </c>
      <c r="B1848" t="s">
        <v>6098</v>
      </c>
      <c r="C1848" t="s">
        <v>6099</v>
      </c>
      <c r="D1848" s="1">
        <v>44823</v>
      </c>
      <c r="E1848">
        <f t="shared" si="200"/>
        <v>18</v>
      </c>
      <c r="F1848" t="s">
        <v>1569</v>
      </c>
      <c r="G1848">
        <v>680</v>
      </c>
      <c r="H1848">
        <f t="shared" si="197"/>
        <v>68</v>
      </c>
      <c r="I1848" t="s">
        <v>7</v>
      </c>
      <c r="J1848" t="s">
        <v>8</v>
      </c>
      <c r="L1848" t="s">
        <v>6</v>
      </c>
      <c r="M1848" t="str">
        <f t="shared" si="198"/>
        <v>M</v>
      </c>
      <c r="N1848" t="s">
        <v>1438</v>
      </c>
      <c r="O1848" t="s">
        <v>1439</v>
      </c>
      <c r="P1848" t="s">
        <v>557</v>
      </c>
      <c r="Q1848">
        <v>3</v>
      </c>
      <c r="R1848">
        <f t="shared" si="201"/>
        <v>2019</v>
      </c>
      <c r="S1848" t="s">
        <v>8</v>
      </c>
      <c r="T1848" t="s">
        <v>8</v>
      </c>
      <c r="U1848" t="s">
        <v>9090</v>
      </c>
      <c r="V1848">
        <f>VLOOKUP(P1848,'PBT Tag Rates'!$B$5:$E$34,4,FALSE)</f>
        <v>0.95971980899999998</v>
      </c>
      <c r="W1848">
        <v>1</v>
      </c>
      <c r="X1848" s="16">
        <f>IFERROR(LOOKUP(H1848,{30,43,48,53,58,63,68,73,78,83,88,93,97},{42,47,52,57,62,67,72,77,82,87,92,99,100}),999)</f>
        <v>72</v>
      </c>
      <c r="Y1848" s="19">
        <f t="shared" si="199"/>
        <v>5.6818181818181825</v>
      </c>
      <c r="Z1848" s="19">
        <f t="shared" si="202"/>
        <v>5.7284090909090919</v>
      </c>
      <c r="AA1848" s="19">
        <f t="shared" si="203"/>
        <v>17.185227272727278</v>
      </c>
      <c r="AB1848" s="19" t="s">
        <v>8887</v>
      </c>
    </row>
    <row r="1849" spans="1:28" x14ac:dyDescent="0.35">
      <c r="A1849" t="s">
        <v>1562</v>
      </c>
      <c r="B1849" t="s">
        <v>6100</v>
      </c>
      <c r="C1849" t="s">
        <v>6101</v>
      </c>
      <c r="D1849" s="1">
        <v>44823</v>
      </c>
      <c r="E1849">
        <f t="shared" si="200"/>
        <v>18</v>
      </c>
      <c r="F1849" t="s">
        <v>1569</v>
      </c>
      <c r="G1849">
        <v>420</v>
      </c>
      <c r="H1849">
        <f t="shared" si="197"/>
        <v>42</v>
      </c>
      <c r="I1849" t="s">
        <v>9</v>
      </c>
      <c r="J1849">
        <v>1</v>
      </c>
      <c r="L1849" t="s">
        <v>6</v>
      </c>
      <c r="M1849" t="str">
        <f t="shared" si="198"/>
        <v>M</v>
      </c>
      <c r="N1849" t="s">
        <v>4909</v>
      </c>
      <c r="O1849" t="s">
        <v>4910</v>
      </c>
      <c r="P1849" t="s">
        <v>2035</v>
      </c>
      <c r="Q1849">
        <v>2</v>
      </c>
      <c r="R1849">
        <f t="shared" si="201"/>
        <v>2020</v>
      </c>
      <c r="S1849" t="s">
        <v>8</v>
      </c>
      <c r="T1849" t="s">
        <v>8</v>
      </c>
      <c r="U1849" t="s">
        <v>9088</v>
      </c>
      <c r="V1849">
        <f>VLOOKUP(P1849,'PBT Tag Rates'!$B$5:$E$34,4,FALSE)</f>
        <v>0.98961045999999997</v>
      </c>
      <c r="W1849">
        <v>1</v>
      </c>
      <c r="X1849" s="16">
        <f>IFERROR(LOOKUP(H1849,{30,43,48,53,58,63,68,73,78,83,88,93,97},{42,47,52,57,62,67,72,77,82,87,92,99,100}),999)</f>
        <v>42</v>
      </c>
      <c r="Y1849" s="19">
        <f t="shared" si="199"/>
        <v>5.6818181818181825</v>
      </c>
      <c r="Z1849" s="19">
        <f t="shared" si="202"/>
        <v>5.7284090909090919</v>
      </c>
      <c r="AA1849" s="19">
        <f t="shared" si="203"/>
        <v>17.185227272727278</v>
      </c>
      <c r="AB1849" s="19" t="s">
        <v>8887</v>
      </c>
    </row>
    <row r="1850" spans="1:28" x14ac:dyDescent="0.35">
      <c r="A1850" t="s">
        <v>1562</v>
      </c>
      <c r="B1850" t="s">
        <v>6102</v>
      </c>
      <c r="C1850" t="s">
        <v>6103</v>
      </c>
      <c r="D1850" s="1">
        <v>44823</v>
      </c>
      <c r="E1850">
        <f t="shared" si="200"/>
        <v>18</v>
      </c>
      <c r="F1850" t="s">
        <v>16</v>
      </c>
      <c r="G1850">
        <v>700</v>
      </c>
      <c r="H1850">
        <f t="shared" si="197"/>
        <v>70</v>
      </c>
      <c r="I1850" t="s">
        <v>9</v>
      </c>
      <c r="J1850">
        <v>1</v>
      </c>
      <c r="L1850" t="s">
        <v>16</v>
      </c>
      <c r="M1850" t="str">
        <f t="shared" si="198"/>
        <v>F</v>
      </c>
      <c r="N1850" t="s">
        <v>8</v>
      </c>
      <c r="O1850" t="s">
        <v>8</v>
      </c>
      <c r="P1850" t="s">
        <v>11</v>
      </c>
      <c r="Q1850" t="s">
        <v>8</v>
      </c>
      <c r="R1850" t="str">
        <f t="shared" si="201"/>
        <v>U</v>
      </c>
      <c r="S1850" t="s">
        <v>12</v>
      </c>
      <c r="T1850">
        <v>1</v>
      </c>
      <c r="U1850" t="s">
        <v>8890</v>
      </c>
      <c r="V1850" t="e">
        <f>VLOOKUP(P1850,'PBT Tag Rates'!$B$5:$E$34,4,FALSE)</f>
        <v>#N/A</v>
      </c>
      <c r="W1850">
        <v>1</v>
      </c>
      <c r="X1850" s="16">
        <f>IFERROR(LOOKUP(H1850,{30,43,48,53,58,63,68,73,78,83,88,93,97},{42,47,52,57,62,67,72,77,82,87,92,99,100}),999)</f>
        <v>72</v>
      </c>
      <c r="Y1850" s="19">
        <f t="shared" si="199"/>
        <v>5.6818181818181825</v>
      </c>
      <c r="Z1850" s="19">
        <f t="shared" si="202"/>
        <v>5.7284090909090919</v>
      </c>
      <c r="AA1850" s="19">
        <f t="shared" si="203"/>
        <v>17.185227272727278</v>
      </c>
      <c r="AB1850" s="19" t="s">
        <v>8887</v>
      </c>
    </row>
    <row r="1851" spans="1:28" x14ac:dyDescent="0.35">
      <c r="A1851" t="s">
        <v>1562</v>
      </c>
      <c r="B1851" t="s">
        <v>6104</v>
      </c>
      <c r="C1851" t="s">
        <v>6105</v>
      </c>
      <c r="D1851" s="1">
        <v>44823</v>
      </c>
      <c r="E1851">
        <f t="shared" si="200"/>
        <v>18</v>
      </c>
      <c r="F1851" t="s">
        <v>1569</v>
      </c>
      <c r="G1851">
        <v>690</v>
      </c>
      <c r="H1851">
        <f t="shared" si="197"/>
        <v>69</v>
      </c>
      <c r="I1851" t="s">
        <v>9</v>
      </c>
      <c r="J1851">
        <v>1</v>
      </c>
      <c r="L1851" t="s">
        <v>6</v>
      </c>
      <c r="M1851" t="str">
        <f t="shared" si="198"/>
        <v>M</v>
      </c>
      <c r="N1851" t="s">
        <v>504</v>
      </c>
      <c r="O1851" t="s">
        <v>1115</v>
      </c>
      <c r="P1851" t="s">
        <v>19</v>
      </c>
      <c r="Q1851">
        <v>4</v>
      </c>
      <c r="R1851">
        <f t="shared" si="201"/>
        <v>2018</v>
      </c>
      <c r="S1851" t="s">
        <v>8</v>
      </c>
      <c r="T1851" t="s">
        <v>8</v>
      </c>
      <c r="U1851" t="s">
        <v>9007</v>
      </c>
      <c r="V1851">
        <f>VLOOKUP(P1851,'PBT Tag Rates'!$B$5:$E$34,4,FALSE)</f>
        <v>0.80551598400000002</v>
      </c>
      <c r="W1851">
        <v>1</v>
      </c>
      <c r="X1851" s="16">
        <f>IFERROR(LOOKUP(H1851,{30,43,48,53,58,63,68,73,78,83,88,93,97},{42,47,52,57,62,67,72,77,82,87,92,99,100}),999)</f>
        <v>72</v>
      </c>
      <c r="Y1851" s="19">
        <f t="shared" si="199"/>
        <v>5.6818181818181825</v>
      </c>
      <c r="Z1851" s="19">
        <f t="shared" si="202"/>
        <v>5.7284090909090919</v>
      </c>
      <c r="AA1851" s="19">
        <f t="shared" si="203"/>
        <v>17.185227272727278</v>
      </c>
      <c r="AB1851" s="19" t="s">
        <v>8886</v>
      </c>
    </row>
    <row r="1852" spans="1:28" x14ac:dyDescent="0.35">
      <c r="A1852" t="s">
        <v>1562</v>
      </c>
      <c r="B1852" t="s">
        <v>6106</v>
      </c>
      <c r="C1852" t="s">
        <v>6107</v>
      </c>
      <c r="D1852" s="1">
        <v>44823</v>
      </c>
      <c r="E1852">
        <f t="shared" si="200"/>
        <v>18</v>
      </c>
      <c r="F1852" t="s">
        <v>16</v>
      </c>
      <c r="G1852">
        <v>650</v>
      </c>
      <c r="H1852">
        <f t="shared" si="197"/>
        <v>65</v>
      </c>
      <c r="I1852" t="s">
        <v>7</v>
      </c>
      <c r="J1852" t="s">
        <v>8</v>
      </c>
      <c r="L1852" t="s">
        <v>16</v>
      </c>
      <c r="M1852" t="str">
        <f t="shared" si="198"/>
        <v>F</v>
      </c>
      <c r="N1852" t="s">
        <v>981</v>
      </c>
      <c r="O1852" t="s">
        <v>982</v>
      </c>
      <c r="P1852" t="s">
        <v>557</v>
      </c>
      <c r="Q1852">
        <v>3</v>
      </c>
      <c r="R1852">
        <f t="shared" si="201"/>
        <v>2019</v>
      </c>
      <c r="S1852" t="s">
        <v>8</v>
      </c>
      <c r="T1852" t="s">
        <v>8</v>
      </c>
      <c r="U1852" t="s">
        <v>9090</v>
      </c>
      <c r="V1852">
        <f>VLOOKUP(P1852,'PBT Tag Rates'!$B$5:$E$34,4,FALSE)</f>
        <v>0.95971980899999998</v>
      </c>
      <c r="W1852">
        <v>1</v>
      </c>
      <c r="X1852" s="16">
        <f>IFERROR(LOOKUP(H1852,{30,43,48,53,58,63,68,73,78,83,88,93,97},{42,47,52,57,62,67,72,77,82,87,92,99,100}),999)</f>
        <v>67</v>
      </c>
      <c r="Y1852" s="19">
        <f t="shared" si="199"/>
        <v>5.6818181818181825</v>
      </c>
      <c r="Z1852" s="19">
        <f t="shared" si="202"/>
        <v>5.7284090909090919</v>
      </c>
      <c r="AA1852" s="19">
        <f t="shared" si="203"/>
        <v>17.185227272727278</v>
      </c>
      <c r="AB1852" s="19" t="s">
        <v>8887</v>
      </c>
    </row>
    <row r="1853" spans="1:28" x14ac:dyDescent="0.35">
      <c r="A1853" t="s">
        <v>1562</v>
      </c>
      <c r="B1853" t="s">
        <v>6108</v>
      </c>
      <c r="C1853" t="s">
        <v>6109</v>
      </c>
      <c r="D1853" s="1">
        <v>44823</v>
      </c>
      <c r="E1853">
        <f t="shared" si="200"/>
        <v>18</v>
      </c>
      <c r="F1853" t="s">
        <v>1569</v>
      </c>
      <c r="G1853">
        <v>660</v>
      </c>
      <c r="H1853">
        <f t="shared" si="197"/>
        <v>66</v>
      </c>
      <c r="I1853" t="s">
        <v>7</v>
      </c>
      <c r="J1853" t="s">
        <v>8</v>
      </c>
      <c r="L1853" t="s">
        <v>6</v>
      </c>
      <c r="M1853" t="str">
        <f t="shared" si="198"/>
        <v>M</v>
      </c>
      <c r="N1853" t="s">
        <v>1505</v>
      </c>
      <c r="O1853" t="s">
        <v>1506</v>
      </c>
      <c r="P1853" t="s">
        <v>557</v>
      </c>
      <c r="Q1853">
        <v>3</v>
      </c>
      <c r="R1853">
        <f t="shared" si="201"/>
        <v>2019</v>
      </c>
      <c r="S1853" t="s">
        <v>8</v>
      </c>
      <c r="T1853" t="s">
        <v>8</v>
      </c>
      <c r="U1853" t="s">
        <v>9090</v>
      </c>
      <c r="V1853">
        <f>VLOOKUP(P1853,'PBT Tag Rates'!$B$5:$E$34,4,FALSE)</f>
        <v>0.95971980899999998</v>
      </c>
      <c r="W1853">
        <v>1</v>
      </c>
      <c r="X1853" s="16">
        <f>IFERROR(LOOKUP(H1853,{30,43,48,53,58,63,68,73,78,83,88,93,97},{42,47,52,57,62,67,72,77,82,87,92,99,100}),999)</f>
        <v>67</v>
      </c>
      <c r="Y1853" s="19">
        <f t="shared" si="199"/>
        <v>5.6818181818181825</v>
      </c>
      <c r="Z1853" s="19">
        <f t="shared" si="202"/>
        <v>5.7284090909090919</v>
      </c>
      <c r="AA1853" s="19">
        <f t="shared" si="203"/>
        <v>17.185227272727278</v>
      </c>
      <c r="AB1853" s="19" t="s">
        <v>8887</v>
      </c>
    </row>
    <row r="1854" spans="1:28" x14ac:dyDescent="0.35">
      <c r="A1854" t="s">
        <v>1562</v>
      </c>
      <c r="B1854" t="s">
        <v>6110</v>
      </c>
      <c r="C1854" t="s">
        <v>6111</v>
      </c>
      <c r="D1854" s="1">
        <v>44823</v>
      </c>
      <c r="E1854">
        <f t="shared" si="200"/>
        <v>18</v>
      </c>
      <c r="F1854" t="s">
        <v>6</v>
      </c>
      <c r="G1854">
        <v>720</v>
      </c>
      <c r="H1854">
        <f t="shared" si="197"/>
        <v>72</v>
      </c>
      <c r="I1854" t="s">
        <v>7</v>
      </c>
      <c r="J1854" t="s">
        <v>8</v>
      </c>
      <c r="L1854" t="s">
        <v>6</v>
      </c>
      <c r="M1854" t="str">
        <f t="shared" si="198"/>
        <v>M</v>
      </c>
      <c r="N1854" t="s">
        <v>2276</v>
      </c>
      <c r="O1854" t="s">
        <v>3570</v>
      </c>
      <c r="P1854" t="s">
        <v>557</v>
      </c>
      <c r="Q1854">
        <v>3</v>
      </c>
      <c r="R1854">
        <f t="shared" si="201"/>
        <v>2019</v>
      </c>
      <c r="S1854" t="s">
        <v>8</v>
      </c>
      <c r="T1854" t="s">
        <v>8</v>
      </c>
      <c r="U1854" t="s">
        <v>9086</v>
      </c>
      <c r="V1854">
        <f>VLOOKUP(P1854,'PBT Tag Rates'!$B$5:$E$34,4,FALSE)</f>
        <v>0.95971980899999998</v>
      </c>
      <c r="W1854">
        <v>1</v>
      </c>
      <c r="X1854" s="16">
        <f>IFERROR(LOOKUP(H1854,{30,43,48,53,58,63,68,73,78,83,88,93,97},{42,47,52,57,62,67,72,77,82,87,92,99,100}),999)</f>
        <v>72</v>
      </c>
      <c r="Y1854" s="19">
        <f t="shared" si="199"/>
        <v>5.6818181818181825</v>
      </c>
      <c r="Z1854" s="19">
        <f t="shared" si="202"/>
        <v>5.7284090909090919</v>
      </c>
      <c r="AA1854" s="19">
        <f t="shared" si="203"/>
        <v>17.185227272727278</v>
      </c>
      <c r="AB1854" s="19" t="s">
        <v>8887</v>
      </c>
    </row>
    <row r="1855" spans="1:28" x14ac:dyDescent="0.35">
      <c r="A1855" t="s">
        <v>1562</v>
      </c>
      <c r="B1855" t="s">
        <v>6112</v>
      </c>
      <c r="C1855" t="s">
        <v>6113</v>
      </c>
      <c r="D1855" s="1">
        <v>44823</v>
      </c>
      <c r="E1855">
        <f t="shared" si="200"/>
        <v>18</v>
      </c>
      <c r="F1855" t="s">
        <v>1569</v>
      </c>
      <c r="G1855">
        <v>660</v>
      </c>
      <c r="H1855">
        <f t="shared" si="197"/>
        <v>66</v>
      </c>
      <c r="I1855" t="s">
        <v>9</v>
      </c>
      <c r="J1855">
        <v>1</v>
      </c>
      <c r="L1855" t="s">
        <v>6</v>
      </c>
      <c r="M1855" t="str">
        <f t="shared" si="198"/>
        <v>M</v>
      </c>
      <c r="N1855" t="s">
        <v>4693</v>
      </c>
      <c r="O1855" t="s">
        <v>6114</v>
      </c>
      <c r="P1855" t="s">
        <v>557</v>
      </c>
      <c r="Q1855">
        <v>3</v>
      </c>
      <c r="R1855">
        <f t="shared" si="201"/>
        <v>2019</v>
      </c>
      <c r="S1855" t="s">
        <v>8</v>
      </c>
      <c r="T1855" t="s">
        <v>8</v>
      </c>
      <c r="U1855" t="s">
        <v>9089</v>
      </c>
      <c r="V1855">
        <f>VLOOKUP(P1855,'PBT Tag Rates'!$B$5:$E$34,4,FALSE)</f>
        <v>0.95971980899999998</v>
      </c>
      <c r="W1855">
        <v>1</v>
      </c>
      <c r="X1855" s="16">
        <f>IFERROR(LOOKUP(H1855,{30,43,48,53,58,63,68,73,78,83,88,93,97},{42,47,52,57,62,67,72,77,82,87,92,99,100}),999)</f>
        <v>67</v>
      </c>
      <c r="Y1855" s="19">
        <f t="shared" si="199"/>
        <v>5.6818181818181825</v>
      </c>
      <c r="Z1855" s="19">
        <f t="shared" si="202"/>
        <v>5.7284090909090919</v>
      </c>
      <c r="AA1855" s="19">
        <f t="shared" si="203"/>
        <v>17.185227272727278</v>
      </c>
      <c r="AB1855" s="19" t="s">
        <v>8887</v>
      </c>
    </row>
    <row r="1856" spans="1:28" x14ac:dyDescent="0.35">
      <c r="A1856" t="s">
        <v>1562</v>
      </c>
      <c r="B1856" t="s">
        <v>6115</v>
      </c>
      <c r="C1856" t="s">
        <v>6116</v>
      </c>
      <c r="D1856" s="1">
        <v>44823</v>
      </c>
      <c r="E1856">
        <f t="shared" si="200"/>
        <v>18</v>
      </c>
      <c r="F1856" t="s">
        <v>1569</v>
      </c>
      <c r="G1856">
        <v>590</v>
      </c>
      <c r="H1856">
        <f t="shared" si="197"/>
        <v>59</v>
      </c>
      <c r="I1856" t="s">
        <v>7</v>
      </c>
      <c r="J1856" t="s">
        <v>8</v>
      </c>
      <c r="L1856" t="s">
        <v>6</v>
      </c>
      <c r="M1856" t="str">
        <f t="shared" si="198"/>
        <v>M</v>
      </c>
      <c r="N1856" t="s">
        <v>8</v>
      </c>
      <c r="O1856" t="s">
        <v>8</v>
      </c>
      <c r="P1856" t="s">
        <v>11</v>
      </c>
      <c r="Q1856" t="s">
        <v>8</v>
      </c>
      <c r="R1856" t="str">
        <f t="shared" si="201"/>
        <v>U</v>
      </c>
      <c r="S1856" t="s">
        <v>12</v>
      </c>
      <c r="T1856">
        <v>1</v>
      </c>
      <c r="U1856" t="s">
        <v>11</v>
      </c>
      <c r="V1856" t="e">
        <f>VLOOKUP(P1856,'PBT Tag Rates'!$B$5:$E$34,4,FALSE)</f>
        <v>#N/A</v>
      </c>
      <c r="W1856">
        <v>1</v>
      </c>
      <c r="X1856" s="16">
        <f>IFERROR(LOOKUP(H1856,{30,43,48,53,58,63,68,73,78,83,88,93,97},{42,47,52,57,62,67,72,77,82,87,92,99,100}),999)</f>
        <v>62</v>
      </c>
      <c r="Y1856" s="19">
        <f t="shared" si="199"/>
        <v>5.6818181818181825</v>
      </c>
      <c r="Z1856" s="19">
        <f t="shared" si="202"/>
        <v>5.7284090909090919</v>
      </c>
      <c r="AA1856" s="19">
        <f t="shared" si="203"/>
        <v>17.185227272727278</v>
      </c>
      <c r="AB1856" s="19" t="s">
        <v>8887</v>
      </c>
    </row>
    <row r="1857" spans="1:28" x14ac:dyDescent="0.35">
      <c r="A1857" t="s">
        <v>1562</v>
      </c>
      <c r="B1857" t="s">
        <v>6117</v>
      </c>
      <c r="C1857" t="s">
        <v>6118</v>
      </c>
      <c r="D1857" s="1">
        <v>44823</v>
      </c>
      <c r="E1857">
        <f t="shared" si="200"/>
        <v>18</v>
      </c>
      <c r="F1857" t="s">
        <v>1569</v>
      </c>
      <c r="G1857">
        <v>580</v>
      </c>
      <c r="H1857">
        <f t="shared" si="197"/>
        <v>58</v>
      </c>
      <c r="I1857" t="s">
        <v>9</v>
      </c>
      <c r="J1857">
        <v>1</v>
      </c>
      <c r="L1857" t="s">
        <v>6</v>
      </c>
      <c r="M1857" t="str">
        <f t="shared" si="198"/>
        <v>M</v>
      </c>
      <c r="N1857" t="s">
        <v>6119</v>
      </c>
      <c r="O1857" t="s">
        <v>6120</v>
      </c>
      <c r="P1857" t="s">
        <v>557</v>
      </c>
      <c r="Q1857">
        <v>3</v>
      </c>
      <c r="R1857">
        <f t="shared" si="201"/>
        <v>2019</v>
      </c>
      <c r="S1857" t="s">
        <v>8</v>
      </c>
      <c r="T1857" t="s">
        <v>8</v>
      </c>
      <c r="U1857" t="s">
        <v>9089</v>
      </c>
      <c r="V1857">
        <f>VLOOKUP(P1857,'PBT Tag Rates'!$B$5:$E$34,4,FALSE)</f>
        <v>0.95971980899999998</v>
      </c>
      <c r="W1857">
        <v>1</v>
      </c>
      <c r="X1857" s="16">
        <f>IFERROR(LOOKUP(H1857,{30,43,48,53,58,63,68,73,78,83,88,93,97},{42,47,52,57,62,67,72,77,82,87,92,99,100}),999)</f>
        <v>62</v>
      </c>
      <c r="Y1857" s="19">
        <f t="shared" si="199"/>
        <v>5.6818181818181825</v>
      </c>
      <c r="Z1857" s="19">
        <f t="shared" si="202"/>
        <v>5.7284090909090919</v>
      </c>
      <c r="AA1857" s="19">
        <f t="shared" si="203"/>
        <v>17.185227272727278</v>
      </c>
      <c r="AB1857" s="19" t="s">
        <v>8887</v>
      </c>
    </row>
    <row r="1858" spans="1:28" x14ac:dyDescent="0.35">
      <c r="A1858" t="s">
        <v>1562</v>
      </c>
      <c r="B1858" t="s">
        <v>6121</v>
      </c>
      <c r="C1858" t="s">
        <v>6122</v>
      </c>
      <c r="D1858" s="1">
        <v>44823</v>
      </c>
      <c r="E1858">
        <f t="shared" si="200"/>
        <v>18</v>
      </c>
      <c r="F1858" t="s">
        <v>1569</v>
      </c>
      <c r="G1858">
        <v>560</v>
      </c>
      <c r="H1858">
        <f t="shared" si="197"/>
        <v>56</v>
      </c>
      <c r="I1858" t="s">
        <v>7</v>
      </c>
      <c r="J1858" t="s">
        <v>8</v>
      </c>
      <c r="L1858" t="s">
        <v>6</v>
      </c>
      <c r="M1858" t="str">
        <f t="shared" si="198"/>
        <v>M</v>
      </c>
      <c r="N1858" t="s">
        <v>3460</v>
      </c>
      <c r="O1858" t="s">
        <v>3461</v>
      </c>
      <c r="P1858" t="s">
        <v>557</v>
      </c>
      <c r="Q1858">
        <v>3</v>
      </c>
      <c r="R1858">
        <f t="shared" si="201"/>
        <v>2019</v>
      </c>
      <c r="S1858" t="s">
        <v>8</v>
      </c>
      <c r="T1858" t="s">
        <v>8</v>
      </c>
      <c r="U1858" t="s">
        <v>9086</v>
      </c>
      <c r="V1858">
        <f>VLOOKUP(P1858,'PBT Tag Rates'!$B$5:$E$34,4,FALSE)</f>
        <v>0.95971980899999998</v>
      </c>
      <c r="W1858">
        <v>1</v>
      </c>
      <c r="X1858" s="16">
        <f>IFERROR(LOOKUP(H1858,{30,43,48,53,58,63,68,73,78,83,88,93,97},{42,47,52,57,62,67,72,77,82,87,92,99,100}),999)</f>
        <v>57</v>
      </c>
      <c r="Y1858" s="19">
        <f t="shared" si="199"/>
        <v>5.6818181818181825</v>
      </c>
      <c r="Z1858" s="19">
        <f t="shared" si="202"/>
        <v>5.7284090909090919</v>
      </c>
      <c r="AA1858" s="19">
        <f t="shared" si="203"/>
        <v>17.185227272727278</v>
      </c>
      <c r="AB1858" s="19" t="s">
        <v>8887</v>
      </c>
    </row>
    <row r="1859" spans="1:28" x14ac:dyDescent="0.35">
      <c r="A1859" t="s">
        <v>1562</v>
      </c>
      <c r="B1859" t="s">
        <v>6123</v>
      </c>
      <c r="C1859" t="s">
        <v>6124</v>
      </c>
      <c r="D1859" s="1">
        <v>44823</v>
      </c>
      <c r="E1859">
        <f t="shared" si="200"/>
        <v>18</v>
      </c>
      <c r="F1859" t="s">
        <v>1569</v>
      </c>
      <c r="G1859">
        <v>660</v>
      </c>
      <c r="H1859">
        <f t="shared" si="197"/>
        <v>66</v>
      </c>
      <c r="I1859" t="s">
        <v>7</v>
      </c>
      <c r="J1859" t="s">
        <v>8</v>
      </c>
      <c r="L1859" t="s">
        <v>6</v>
      </c>
      <c r="M1859" t="str">
        <f t="shared" si="198"/>
        <v>M</v>
      </c>
      <c r="N1859" t="s">
        <v>1171</v>
      </c>
      <c r="O1859" t="s">
        <v>1547</v>
      </c>
      <c r="P1859" t="s">
        <v>557</v>
      </c>
      <c r="Q1859">
        <v>3</v>
      </c>
      <c r="R1859">
        <f t="shared" si="201"/>
        <v>2019</v>
      </c>
      <c r="S1859" t="s">
        <v>8</v>
      </c>
      <c r="T1859" t="s">
        <v>8</v>
      </c>
      <c r="U1859" t="s">
        <v>9006</v>
      </c>
      <c r="V1859">
        <f>VLOOKUP(P1859,'PBT Tag Rates'!$B$5:$E$34,4,FALSE)</f>
        <v>0.95971980899999998</v>
      </c>
      <c r="W1859">
        <v>1</v>
      </c>
      <c r="X1859" s="16">
        <f>IFERROR(LOOKUP(H1859,{30,43,48,53,58,63,68,73,78,83,88,93,97},{42,47,52,57,62,67,72,77,82,87,92,99,100}),999)</f>
        <v>67</v>
      </c>
      <c r="Y1859" s="19">
        <f t="shared" si="199"/>
        <v>5.6818181818181825</v>
      </c>
      <c r="Z1859" s="19">
        <f t="shared" si="202"/>
        <v>5.7284090909090919</v>
      </c>
      <c r="AA1859" s="19">
        <f t="shared" si="203"/>
        <v>17.185227272727278</v>
      </c>
      <c r="AB1859" s="19" t="s">
        <v>8886</v>
      </c>
    </row>
    <row r="1860" spans="1:28" x14ac:dyDescent="0.35">
      <c r="A1860" t="s">
        <v>1562</v>
      </c>
      <c r="B1860" t="s">
        <v>6125</v>
      </c>
      <c r="C1860" t="s">
        <v>6126</v>
      </c>
      <c r="D1860" s="1">
        <v>44823</v>
      </c>
      <c r="E1860">
        <f t="shared" si="200"/>
        <v>18</v>
      </c>
      <c r="F1860" t="s">
        <v>16</v>
      </c>
      <c r="G1860">
        <v>780</v>
      </c>
      <c r="H1860">
        <f t="shared" si="197"/>
        <v>78</v>
      </c>
      <c r="I1860" t="s">
        <v>7</v>
      </c>
      <c r="J1860" t="s">
        <v>8</v>
      </c>
      <c r="L1860" t="s">
        <v>16</v>
      </c>
      <c r="M1860" t="str">
        <f t="shared" si="198"/>
        <v>F</v>
      </c>
      <c r="N1860" t="s">
        <v>3619</v>
      </c>
      <c r="O1860" t="s">
        <v>3620</v>
      </c>
      <c r="P1860" t="s">
        <v>19</v>
      </c>
      <c r="Q1860">
        <v>4</v>
      </c>
      <c r="R1860">
        <f t="shared" si="201"/>
        <v>2018</v>
      </c>
      <c r="S1860" t="s">
        <v>8</v>
      </c>
      <c r="T1860" t="s">
        <v>8</v>
      </c>
      <c r="U1860" t="s">
        <v>8875</v>
      </c>
      <c r="V1860">
        <f>VLOOKUP(P1860,'PBT Tag Rates'!$B$5:$E$34,4,FALSE)</f>
        <v>0.80551598400000002</v>
      </c>
      <c r="W1860">
        <v>1</v>
      </c>
      <c r="X1860" s="16">
        <f>IFERROR(LOOKUP(H1860,{30,43,48,53,58,63,68,73,78,83,88,93,97},{42,47,52,57,62,67,72,77,82,87,92,99,100}),999)</f>
        <v>82</v>
      </c>
      <c r="Y1860" s="19">
        <f t="shared" si="199"/>
        <v>5.6818181818181825</v>
      </c>
      <c r="Z1860" s="19">
        <f t="shared" si="202"/>
        <v>5.7284090909090919</v>
      </c>
      <c r="AA1860" s="19">
        <f t="shared" si="203"/>
        <v>17.185227272727278</v>
      </c>
      <c r="AB1860" s="19" t="s">
        <v>8886</v>
      </c>
    </row>
    <row r="1861" spans="1:28" x14ac:dyDescent="0.35">
      <c r="A1861" t="s">
        <v>1562</v>
      </c>
      <c r="B1861" t="s">
        <v>6127</v>
      </c>
      <c r="C1861" t="s">
        <v>6128</v>
      </c>
      <c r="D1861" s="1">
        <v>44823</v>
      </c>
      <c r="E1861">
        <f t="shared" si="200"/>
        <v>18</v>
      </c>
      <c r="F1861" t="s">
        <v>1569</v>
      </c>
      <c r="G1861">
        <v>630</v>
      </c>
      <c r="H1861">
        <f t="shared" si="197"/>
        <v>63</v>
      </c>
      <c r="I1861" t="s">
        <v>7</v>
      </c>
      <c r="J1861" t="s">
        <v>8</v>
      </c>
      <c r="L1861" t="s">
        <v>6</v>
      </c>
      <c r="M1861" t="str">
        <f t="shared" si="198"/>
        <v>M</v>
      </c>
      <c r="N1861" t="s">
        <v>586</v>
      </c>
      <c r="O1861" t="s">
        <v>587</v>
      </c>
      <c r="P1861" t="s">
        <v>557</v>
      </c>
      <c r="Q1861">
        <v>3</v>
      </c>
      <c r="R1861">
        <f t="shared" si="201"/>
        <v>2019</v>
      </c>
      <c r="S1861" t="s">
        <v>8</v>
      </c>
      <c r="T1861" t="s">
        <v>8</v>
      </c>
      <c r="U1861" t="s">
        <v>9088</v>
      </c>
      <c r="V1861">
        <f>VLOOKUP(P1861,'PBT Tag Rates'!$B$5:$E$34,4,FALSE)</f>
        <v>0.95971980899999998</v>
      </c>
      <c r="W1861">
        <v>1</v>
      </c>
      <c r="X1861" s="16">
        <f>IFERROR(LOOKUP(H1861,{30,43,48,53,58,63,68,73,78,83,88,93,97},{42,47,52,57,62,67,72,77,82,87,92,99,100}),999)</f>
        <v>67</v>
      </c>
      <c r="Y1861" s="19">
        <f t="shared" si="199"/>
        <v>5.6818181818181825</v>
      </c>
      <c r="Z1861" s="19">
        <f t="shared" si="202"/>
        <v>5.7284090909090919</v>
      </c>
      <c r="AA1861" s="19">
        <f t="shared" si="203"/>
        <v>17.185227272727278</v>
      </c>
      <c r="AB1861" s="19" t="s">
        <v>8887</v>
      </c>
    </row>
    <row r="1862" spans="1:28" x14ac:dyDescent="0.35">
      <c r="A1862" t="s">
        <v>1562</v>
      </c>
      <c r="B1862" t="s">
        <v>6129</v>
      </c>
      <c r="C1862" t="s">
        <v>6130</v>
      </c>
      <c r="D1862" s="1">
        <v>44823</v>
      </c>
      <c r="E1862">
        <f t="shared" si="200"/>
        <v>18</v>
      </c>
      <c r="F1862" t="s">
        <v>1569</v>
      </c>
      <c r="G1862">
        <v>630</v>
      </c>
      <c r="H1862">
        <f t="shared" ref="H1862:H1925" si="204">G1862/10</f>
        <v>63</v>
      </c>
      <c r="I1862" t="s">
        <v>7</v>
      </c>
      <c r="J1862" t="s">
        <v>8</v>
      </c>
      <c r="L1862" t="s">
        <v>6</v>
      </c>
      <c r="M1862" t="str">
        <f t="shared" ref="M1862:M1925" si="205">IF(L1862="U",F1862,L1862)</f>
        <v>M</v>
      </c>
      <c r="N1862" t="s">
        <v>8</v>
      </c>
      <c r="O1862" t="s">
        <v>8</v>
      </c>
      <c r="P1862" t="s">
        <v>11</v>
      </c>
      <c r="Q1862" t="s">
        <v>8</v>
      </c>
      <c r="R1862" t="str">
        <f t="shared" si="201"/>
        <v>U</v>
      </c>
      <c r="S1862" t="s">
        <v>12</v>
      </c>
      <c r="T1862">
        <v>0.999999999999998</v>
      </c>
      <c r="U1862" t="s">
        <v>11</v>
      </c>
      <c r="V1862" t="e">
        <f>VLOOKUP(P1862,'PBT Tag Rates'!$B$5:$E$34,4,FALSE)</f>
        <v>#N/A</v>
      </c>
      <c r="W1862">
        <v>1</v>
      </c>
      <c r="X1862" s="16">
        <f>IFERROR(LOOKUP(H1862,{30,43,48,53,58,63,68,73,78,83,88,93,97},{42,47,52,57,62,67,72,77,82,87,92,99,100}),999)</f>
        <v>67</v>
      </c>
      <c r="Y1862" s="19">
        <f t="shared" ref="Y1862:Y1925" si="206">IF(D1862&lt;$D$3,W1862/$Y$3,W1862/$Y$4)</f>
        <v>5.6818181818181825</v>
      </c>
      <c r="Z1862" s="19">
        <f t="shared" si="202"/>
        <v>5.7284090909090919</v>
      </c>
      <c r="AA1862" s="19">
        <f t="shared" si="203"/>
        <v>17.185227272727278</v>
      </c>
      <c r="AB1862" s="19" t="s">
        <v>8887</v>
      </c>
    </row>
    <row r="1863" spans="1:28" x14ac:dyDescent="0.35">
      <c r="A1863" t="s">
        <v>1562</v>
      </c>
      <c r="B1863" t="s">
        <v>6131</v>
      </c>
      <c r="C1863" t="s">
        <v>6132</v>
      </c>
      <c r="D1863" s="1">
        <v>44823</v>
      </c>
      <c r="E1863">
        <f t="shared" ref="E1863:E1926" si="207">IF(D1863&lt;=$D$3,60,18)</f>
        <v>18</v>
      </c>
      <c r="F1863" t="s">
        <v>16</v>
      </c>
      <c r="G1863">
        <v>770</v>
      </c>
      <c r="H1863">
        <f t="shared" si="204"/>
        <v>77</v>
      </c>
      <c r="I1863" t="s">
        <v>7</v>
      </c>
      <c r="J1863" t="s">
        <v>8</v>
      </c>
      <c r="L1863" t="s">
        <v>16</v>
      </c>
      <c r="M1863" t="str">
        <f t="shared" si="205"/>
        <v>F</v>
      </c>
      <c r="N1863" t="s">
        <v>8</v>
      </c>
      <c r="O1863" t="s">
        <v>8</v>
      </c>
      <c r="P1863" t="s">
        <v>11</v>
      </c>
      <c r="Q1863" t="s">
        <v>8</v>
      </c>
      <c r="R1863" t="str">
        <f t="shared" ref="R1863:R1926" si="208">IFERROR($R$3-Q1863,"U")</f>
        <v>U</v>
      </c>
      <c r="S1863" t="s">
        <v>12</v>
      </c>
      <c r="T1863">
        <v>0.999999999999999</v>
      </c>
      <c r="U1863" t="s">
        <v>11</v>
      </c>
      <c r="V1863" t="e">
        <f>VLOOKUP(P1863,'PBT Tag Rates'!$B$5:$E$34,4,FALSE)</f>
        <v>#N/A</v>
      </c>
      <c r="W1863">
        <v>1</v>
      </c>
      <c r="X1863" s="16">
        <f>IFERROR(LOOKUP(H1863,{30,43,48,53,58,63,68,73,78,83,88,93,97},{42,47,52,57,62,67,72,77,82,87,92,99,100}),999)</f>
        <v>77</v>
      </c>
      <c r="Y1863" s="19">
        <f t="shared" si="206"/>
        <v>5.6818181818181825</v>
      </c>
      <c r="Z1863" s="19">
        <f t="shared" ref="Z1863:Z1926" si="209">Y1863*(1+$Z$4)</f>
        <v>5.7284090909090919</v>
      </c>
      <c r="AA1863" s="19">
        <f t="shared" ref="AA1863:AA1926" si="210">IF(D1863&lt;$D$3,Z1863/$AA$3,Z1863/$AA$4)</f>
        <v>17.185227272727278</v>
      </c>
      <c r="AB1863" s="19" t="s">
        <v>8887</v>
      </c>
    </row>
    <row r="1864" spans="1:28" x14ac:dyDescent="0.35">
      <c r="A1864" t="s">
        <v>1562</v>
      </c>
      <c r="B1864" t="s">
        <v>6133</v>
      </c>
      <c r="C1864" t="s">
        <v>6134</v>
      </c>
      <c r="D1864" s="1">
        <v>44823</v>
      </c>
      <c r="E1864">
        <f t="shared" si="207"/>
        <v>18</v>
      </c>
      <c r="F1864" t="s">
        <v>16</v>
      </c>
      <c r="G1864">
        <v>760</v>
      </c>
      <c r="H1864">
        <f t="shared" si="204"/>
        <v>76</v>
      </c>
      <c r="I1864" t="s">
        <v>7</v>
      </c>
      <c r="J1864" t="s">
        <v>8</v>
      </c>
      <c r="L1864" t="s">
        <v>16</v>
      </c>
      <c r="M1864" t="str">
        <f t="shared" si="205"/>
        <v>F</v>
      </c>
      <c r="N1864" t="s">
        <v>3098</v>
      </c>
      <c r="O1864" t="s">
        <v>3099</v>
      </c>
      <c r="P1864" t="s">
        <v>19</v>
      </c>
      <c r="Q1864">
        <v>4</v>
      </c>
      <c r="R1864">
        <f t="shared" si="208"/>
        <v>2018</v>
      </c>
      <c r="S1864" t="s">
        <v>8</v>
      </c>
      <c r="T1864" t="s">
        <v>8</v>
      </c>
      <c r="U1864" t="s">
        <v>8875</v>
      </c>
      <c r="V1864">
        <f>VLOOKUP(P1864,'PBT Tag Rates'!$B$5:$E$34,4,FALSE)</f>
        <v>0.80551598400000002</v>
      </c>
      <c r="W1864">
        <v>1</v>
      </c>
      <c r="X1864" s="16">
        <f>IFERROR(LOOKUP(H1864,{30,43,48,53,58,63,68,73,78,83,88,93,97},{42,47,52,57,62,67,72,77,82,87,92,99,100}),999)</f>
        <v>77</v>
      </c>
      <c r="Y1864" s="19">
        <f t="shared" si="206"/>
        <v>5.6818181818181825</v>
      </c>
      <c r="Z1864" s="19">
        <f t="shared" si="209"/>
        <v>5.7284090909090919</v>
      </c>
      <c r="AA1864" s="19">
        <f t="shared" si="210"/>
        <v>17.185227272727278</v>
      </c>
      <c r="AB1864" s="19" t="s">
        <v>8886</v>
      </c>
    </row>
    <row r="1865" spans="1:28" x14ac:dyDescent="0.35">
      <c r="A1865" t="s">
        <v>1562</v>
      </c>
      <c r="B1865" t="s">
        <v>6135</v>
      </c>
      <c r="C1865" t="s">
        <v>6136</v>
      </c>
      <c r="D1865" s="1">
        <v>44823</v>
      </c>
      <c r="E1865">
        <f t="shared" si="207"/>
        <v>18</v>
      </c>
      <c r="F1865" t="s">
        <v>1569</v>
      </c>
      <c r="G1865">
        <v>610</v>
      </c>
      <c r="H1865">
        <f t="shared" si="204"/>
        <v>61</v>
      </c>
      <c r="I1865" t="s">
        <v>9</v>
      </c>
      <c r="J1865">
        <v>1</v>
      </c>
      <c r="K1865" s="24" t="s">
        <v>6137</v>
      </c>
      <c r="L1865" t="s">
        <v>6</v>
      </c>
      <c r="M1865" t="str">
        <f t="shared" si="205"/>
        <v>M</v>
      </c>
      <c r="N1865" t="s">
        <v>8</v>
      </c>
      <c r="O1865" t="s">
        <v>8</v>
      </c>
      <c r="P1865" t="s">
        <v>11</v>
      </c>
      <c r="Q1865" t="s">
        <v>8</v>
      </c>
      <c r="R1865" t="str">
        <f t="shared" si="208"/>
        <v>U</v>
      </c>
      <c r="S1865" t="s">
        <v>12</v>
      </c>
      <c r="T1865">
        <v>1</v>
      </c>
      <c r="U1865" t="s">
        <v>8890</v>
      </c>
      <c r="V1865" t="e">
        <f>VLOOKUP(P1865,'PBT Tag Rates'!$B$5:$E$34,4,FALSE)</f>
        <v>#N/A</v>
      </c>
      <c r="W1865">
        <v>1</v>
      </c>
      <c r="X1865" s="16">
        <f>IFERROR(LOOKUP(H1865,{30,43,48,53,58,63,68,73,78,83,88,93,97},{42,47,52,57,62,67,72,77,82,87,92,99,100}),999)</f>
        <v>62</v>
      </c>
      <c r="Y1865" s="19">
        <f t="shared" si="206"/>
        <v>5.6818181818181825</v>
      </c>
      <c r="Z1865" s="19">
        <f t="shared" si="209"/>
        <v>5.7284090909090919</v>
      </c>
      <c r="AA1865" s="19">
        <f t="shared" si="210"/>
        <v>17.185227272727278</v>
      </c>
      <c r="AB1865" s="19" t="s">
        <v>8887</v>
      </c>
    </row>
    <row r="1866" spans="1:28" x14ac:dyDescent="0.35">
      <c r="A1866" t="s">
        <v>1562</v>
      </c>
      <c r="B1866" t="s">
        <v>6138</v>
      </c>
      <c r="C1866" t="s">
        <v>6139</v>
      </c>
      <c r="D1866" s="1">
        <v>44823</v>
      </c>
      <c r="E1866">
        <f t="shared" si="207"/>
        <v>18</v>
      </c>
      <c r="F1866" t="s">
        <v>16</v>
      </c>
      <c r="G1866">
        <v>750</v>
      </c>
      <c r="H1866">
        <f t="shared" si="204"/>
        <v>75</v>
      </c>
      <c r="I1866" t="s">
        <v>7</v>
      </c>
      <c r="J1866" t="s">
        <v>8</v>
      </c>
      <c r="L1866" t="s">
        <v>16</v>
      </c>
      <c r="M1866" t="str">
        <f t="shared" si="205"/>
        <v>F</v>
      </c>
      <c r="N1866" t="s">
        <v>8</v>
      </c>
      <c r="O1866" t="s">
        <v>8</v>
      </c>
      <c r="P1866" t="s">
        <v>11</v>
      </c>
      <c r="Q1866" t="s">
        <v>8</v>
      </c>
      <c r="R1866" t="str">
        <f t="shared" si="208"/>
        <v>U</v>
      </c>
      <c r="S1866" t="s">
        <v>12</v>
      </c>
      <c r="T1866">
        <v>1</v>
      </c>
      <c r="U1866" t="s">
        <v>11</v>
      </c>
      <c r="V1866" t="e">
        <f>VLOOKUP(P1866,'PBT Tag Rates'!$B$5:$E$34,4,FALSE)</f>
        <v>#N/A</v>
      </c>
      <c r="W1866">
        <v>1</v>
      </c>
      <c r="X1866" s="16">
        <f>IFERROR(LOOKUP(H1866,{30,43,48,53,58,63,68,73,78,83,88,93,97},{42,47,52,57,62,67,72,77,82,87,92,99,100}),999)</f>
        <v>77</v>
      </c>
      <c r="Y1866" s="19">
        <f t="shared" si="206"/>
        <v>5.6818181818181825</v>
      </c>
      <c r="Z1866" s="19">
        <f t="shared" si="209"/>
        <v>5.7284090909090919</v>
      </c>
      <c r="AA1866" s="19">
        <f t="shared" si="210"/>
        <v>17.185227272727278</v>
      </c>
      <c r="AB1866" s="19" t="s">
        <v>8887</v>
      </c>
    </row>
    <row r="1867" spans="1:28" x14ac:dyDescent="0.35">
      <c r="A1867" t="s">
        <v>1562</v>
      </c>
      <c r="B1867" t="s">
        <v>6140</v>
      </c>
      <c r="C1867" t="s">
        <v>6141</v>
      </c>
      <c r="D1867" s="1">
        <v>44823</v>
      </c>
      <c r="E1867">
        <f t="shared" si="207"/>
        <v>18</v>
      </c>
      <c r="F1867" t="s">
        <v>16</v>
      </c>
      <c r="G1867">
        <v>700</v>
      </c>
      <c r="H1867">
        <f t="shared" si="204"/>
        <v>70</v>
      </c>
      <c r="I1867" t="s">
        <v>7</v>
      </c>
      <c r="J1867" t="s">
        <v>8</v>
      </c>
      <c r="L1867" t="s">
        <v>16</v>
      </c>
      <c r="M1867" t="str">
        <f t="shared" si="205"/>
        <v>F</v>
      </c>
      <c r="N1867" t="s">
        <v>8</v>
      </c>
      <c r="O1867" t="s">
        <v>8</v>
      </c>
      <c r="P1867" t="s">
        <v>11</v>
      </c>
      <c r="Q1867" t="s">
        <v>8</v>
      </c>
      <c r="R1867" t="str">
        <f t="shared" si="208"/>
        <v>U</v>
      </c>
      <c r="S1867" t="s">
        <v>12</v>
      </c>
      <c r="T1867">
        <v>0.999999999999999</v>
      </c>
      <c r="U1867" t="s">
        <v>11</v>
      </c>
      <c r="V1867" t="e">
        <f>VLOOKUP(P1867,'PBT Tag Rates'!$B$5:$E$34,4,FALSE)</f>
        <v>#N/A</v>
      </c>
      <c r="W1867">
        <v>1</v>
      </c>
      <c r="X1867" s="16">
        <f>IFERROR(LOOKUP(H1867,{30,43,48,53,58,63,68,73,78,83,88,93,97},{42,47,52,57,62,67,72,77,82,87,92,99,100}),999)</f>
        <v>72</v>
      </c>
      <c r="Y1867" s="19">
        <f t="shared" si="206"/>
        <v>5.6818181818181825</v>
      </c>
      <c r="Z1867" s="19">
        <f t="shared" si="209"/>
        <v>5.7284090909090919</v>
      </c>
      <c r="AA1867" s="19">
        <f t="shared" si="210"/>
        <v>17.185227272727278</v>
      </c>
      <c r="AB1867" s="19" t="s">
        <v>8887</v>
      </c>
    </row>
    <row r="1868" spans="1:28" x14ac:dyDescent="0.35">
      <c r="A1868" t="s">
        <v>1562</v>
      </c>
      <c r="B1868" t="s">
        <v>6142</v>
      </c>
      <c r="C1868" t="s">
        <v>6143</v>
      </c>
      <c r="D1868" s="1">
        <v>44823</v>
      </c>
      <c r="E1868">
        <f t="shared" si="207"/>
        <v>18</v>
      </c>
      <c r="F1868" t="s">
        <v>1569</v>
      </c>
      <c r="G1868">
        <v>670</v>
      </c>
      <c r="H1868">
        <f t="shared" si="204"/>
        <v>67</v>
      </c>
      <c r="I1868" t="s">
        <v>7</v>
      </c>
      <c r="J1868" t="s">
        <v>8</v>
      </c>
      <c r="L1868" t="s">
        <v>6</v>
      </c>
      <c r="M1868" t="str">
        <f t="shared" si="205"/>
        <v>M</v>
      </c>
      <c r="N1868" t="s">
        <v>6144</v>
      </c>
      <c r="O1868" t="s">
        <v>6145</v>
      </c>
      <c r="P1868" t="s">
        <v>557</v>
      </c>
      <c r="Q1868">
        <v>3</v>
      </c>
      <c r="R1868">
        <f t="shared" si="208"/>
        <v>2019</v>
      </c>
      <c r="S1868" t="s">
        <v>8</v>
      </c>
      <c r="T1868" t="s">
        <v>8</v>
      </c>
      <c r="U1868" t="s">
        <v>9086</v>
      </c>
      <c r="V1868">
        <f>VLOOKUP(P1868,'PBT Tag Rates'!$B$5:$E$34,4,FALSE)</f>
        <v>0.95971980899999998</v>
      </c>
      <c r="W1868">
        <v>1</v>
      </c>
      <c r="X1868" s="16">
        <f>IFERROR(LOOKUP(H1868,{30,43,48,53,58,63,68,73,78,83,88,93,97},{42,47,52,57,62,67,72,77,82,87,92,99,100}),999)</f>
        <v>67</v>
      </c>
      <c r="Y1868" s="19">
        <f t="shared" si="206"/>
        <v>5.6818181818181825</v>
      </c>
      <c r="Z1868" s="19">
        <f t="shared" si="209"/>
        <v>5.7284090909090919</v>
      </c>
      <c r="AA1868" s="19">
        <f t="shared" si="210"/>
        <v>17.185227272727278</v>
      </c>
      <c r="AB1868" s="19" t="s">
        <v>8887</v>
      </c>
    </row>
    <row r="1869" spans="1:28" x14ac:dyDescent="0.35">
      <c r="A1869" t="s">
        <v>1562</v>
      </c>
      <c r="B1869" t="s">
        <v>6146</v>
      </c>
      <c r="C1869" t="s">
        <v>6147</v>
      </c>
      <c r="D1869" s="1">
        <v>44823</v>
      </c>
      <c r="E1869">
        <f t="shared" si="207"/>
        <v>18</v>
      </c>
      <c r="F1869" t="s">
        <v>6</v>
      </c>
      <c r="G1869">
        <v>750</v>
      </c>
      <c r="H1869">
        <f t="shared" si="204"/>
        <v>75</v>
      </c>
      <c r="I1869" t="s">
        <v>7</v>
      </c>
      <c r="J1869" t="s">
        <v>8</v>
      </c>
      <c r="L1869" t="s">
        <v>16</v>
      </c>
      <c r="M1869" t="str">
        <f t="shared" si="205"/>
        <v>F</v>
      </c>
      <c r="N1869" t="s">
        <v>8</v>
      </c>
      <c r="O1869" t="s">
        <v>8</v>
      </c>
      <c r="P1869" t="s">
        <v>11</v>
      </c>
      <c r="Q1869" t="s">
        <v>8</v>
      </c>
      <c r="R1869" t="str">
        <f t="shared" si="208"/>
        <v>U</v>
      </c>
      <c r="S1869" t="s">
        <v>12</v>
      </c>
      <c r="T1869">
        <v>0.999999999999996</v>
      </c>
      <c r="U1869" t="s">
        <v>11</v>
      </c>
      <c r="V1869" t="e">
        <f>VLOOKUP(P1869,'PBT Tag Rates'!$B$5:$E$34,4,FALSE)</f>
        <v>#N/A</v>
      </c>
      <c r="W1869">
        <v>1</v>
      </c>
      <c r="X1869" s="16">
        <f>IFERROR(LOOKUP(H1869,{30,43,48,53,58,63,68,73,78,83,88,93,97},{42,47,52,57,62,67,72,77,82,87,92,99,100}),999)</f>
        <v>77</v>
      </c>
      <c r="Y1869" s="19">
        <f t="shared" si="206"/>
        <v>5.6818181818181825</v>
      </c>
      <c r="Z1869" s="19">
        <f t="shared" si="209"/>
        <v>5.7284090909090919</v>
      </c>
      <c r="AA1869" s="19">
        <f t="shared" si="210"/>
        <v>17.185227272727278</v>
      </c>
      <c r="AB1869" s="19" t="s">
        <v>8887</v>
      </c>
    </row>
    <row r="1870" spans="1:28" x14ac:dyDescent="0.35">
      <c r="A1870" t="s">
        <v>1562</v>
      </c>
      <c r="B1870" t="s">
        <v>6148</v>
      </c>
      <c r="C1870" t="s">
        <v>6149</v>
      </c>
      <c r="D1870" s="1">
        <v>44823</v>
      </c>
      <c r="E1870">
        <f t="shared" si="207"/>
        <v>18</v>
      </c>
      <c r="F1870" t="s">
        <v>1569</v>
      </c>
      <c r="G1870">
        <v>670</v>
      </c>
      <c r="H1870">
        <f t="shared" si="204"/>
        <v>67</v>
      </c>
      <c r="I1870" t="s">
        <v>9</v>
      </c>
      <c r="J1870">
        <v>1</v>
      </c>
      <c r="L1870" t="s">
        <v>6</v>
      </c>
      <c r="M1870" t="str">
        <f t="shared" si="205"/>
        <v>M</v>
      </c>
      <c r="N1870" t="s">
        <v>6150</v>
      </c>
      <c r="O1870" t="s">
        <v>6151</v>
      </c>
      <c r="P1870" t="s">
        <v>557</v>
      </c>
      <c r="Q1870">
        <v>3</v>
      </c>
      <c r="R1870">
        <f t="shared" si="208"/>
        <v>2019</v>
      </c>
      <c r="S1870" t="s">
        <v>8</v>
      </c>
      <c r="T1870" t="s">
        <v>8</v>
      </c>
      <c r="U1870" t="s">
        <v>9090</v>
      </c>
      <c r="V1870">
        <f>VLOOKUP(P1870,'PBT Tag Rates'!$B$5:$E$34,4,FALSE)</f>
        <v>0.95971980899999998</v>
      </c>
      <c r="W1870">
        <v>1</v>
      </c>
      <c r="X1870" s="16">
        <f>IFERROR(LOOKUP(H1870,{30,43,48,53,58,63,68,73,78,83,88,93,97},{42,47,52,57,62,67,72,77,82,87,92,99,100}),999)</f>
        <v>67</v>
      </c>
      <c r="Y1870" s="19">
        <f t="shared" si="206"/>
        <v>5.6818181818181825</v>
      </c>
      <c r="Z1870" s="19">
        <f t="shared" si="209"/>
        <v>5.7284090909090919</v>
      </c>
      <c r="AA1870" s="19">
        <f t="shared" si="210"/>
        <v>17.185227272727278</v>
      </c>
      <c r="AB1870" s="19" t="s">
        <v>8887</v>
      </c>
    </row>
    <row r="1871" spans="1:28" x14ac:dyDescent="0.35">
      <c r="A1871" t="s">
        <v>1562</v>
      </c>
      <c r="B1871" t="s">
        <v>6152</v>
      </c>
      <c r="C1871" t="s">
        <v>6153</v>
      </c>
      <c r="D1871" s="1">
        <v>44823</v>
      </c>
      <c r="E1871">
        <f t="shared" si="207"/>
        <v>18</v>
      </c>
      <c r="F1871" t="s">
        <v>1569</v>
      </c>
      <c r="G1871">
        <v>530</v>
      </c>
      <c r="H1871">
        <f t="shared" si="204"/>
        <v>53</v>
      </c>
      <c r="I1871" t="s">
        <v>9</v>
      </c>
      <c r="J1871">
        <v>1</v>
      </c>
      <c r="L1871" t="s">
        <v>6</v>
      </c>
      <c r="M1871" t="str">
        <f t="shared" si="205"/>
        <v>M</v>
      </c>
      <c r="N1871" t="s">
        <v>691</v>
      </c>
      <c r="O1871" t="s">
        <v>5136</v>
      </c>
      <c r="P1871" t="s">
        <v>557</v>
      </c>
      <c r="Q1871">
        <v>3</v>
      </c>
      <c r="R1871">
        <f t="shared" si="208"/>
        <v>2019</v>
      </c>
      <c r="S1871" t="s">
        <v>8</v>
      </c>
      <c r="T1871" t="s">
        <v>8</v>
      </c>
      <c r="U1871" t="s">
        <v>9006</v>
      </c>
      <c r="V1871">
        <f>VLOOKUP(P1871,'PBT Tag Rates'!$B$5:$E$34,4,FALSE)</f>
        <v>0.95971980899999998</v>
      </c>
      <c r="W1871">
        <v>1</v>
      </c>
      <c r="X1871" s="16">
        <f>IFERROR(LOOKUP(H1871,{30,43,48,53,58,63,68,73,78,83,88,93,97},{42,47,52,57,62,67,72,77,82,87,92,99,100}),999)</f>
        <v>57</v>
      </c>
      <c r="Y1871" s="19">
        <f t="shared" si="206"/>
        <v>5.6818181818181825</v>
      </c>
      <c r="Z1871" s="19">
        <f t="shared" si="209"/>
        <v>5.7284090909090919</v>
      </c>
      <c r="AA1871" s="19">
        <f t="shared" si="210"/>
        <v>17.185227272727278</v>
      </c>
      <c r="AB1871" s="19" t="s">
        <v>8886</v>
      </c>
    </row>
    <row r="1872" spans="1:28" x14ac:dyDescent="0.35">
      <c r="A1872" t="s">
        <v>1562</v>
      </c>
      <c r="B1872" t="s">
        <v>6154</v>
      </c>
      <c r="C1872" t="s">
        <v>6155</v>
      </c>
      <c r="D1872" s="1">
        <v>44823</v>
      </c>
      <c r="E1872">
        <f t="shared" si="207"/>
        <v>18</v>
      </c>
      <c r="F1872" t="s">
        <v>6</v>
      </c>
      <c r="G1872">
        <v>770</v>
      </c>
      <c r="H1872">
        <f t="shared" si="204"/>
        <v>77</v>
      </c>
      <c r="I1872" t="s">
        <v>7</v>
      </c>
      <c r="J1872" t="s">
        <v>8</v>
      </c>
      <c r="L1872" t="s">
        <v>6</v>
      </c>
      <c r="M1872" t="str">
        <f t="shared" si="205"/>
        <v>M</v>
      </c>
      <c r="N1872" t="s">
        <v>3709</v>
      </c>
      <c r="O1872" t="s">
        <v>3710</v>
      </c>
      <c r="P1872" t="s">
        <v>19</v>
      </c>
      <c r="Q1872">
        <v>4</v>
      </c>
      <c r="R1872">
        <f t="shared" si="208"/>
        <v>2018</v>
      </c>
      <c r="S1872" t="s">
        <v>8</v>
      </c>
      <c r="T1872" t="s">
        <v>8</v>
      </c>
      <c r="U1872" t="s">
        <v>8875</v>
      </c>
      <c r="V1872">
        <f>VLOOKUP(P1872,'PBT Tag Rates'!$B$5:$E$34,4,FALSE)</f>
        <v>0.80551598400000002</v>
      </c>
      <c r="W1872">
        <v>1</v>
      </c>
      <c r="X1872" s="16">
        <f>IFERROR(LOOKUP(H1872,{30,43,48,53,58,63,68,73,78,83,88,93,97},{42,47,52,57,62,67,72,77,82,87,92,99,100}),999)</f>
        <v>77</v>
      </c>
      <c r="Y1872" s="19">
        <f t="shared" si="206"/>
        <v>5.6818181818181825</v>
      </c>
      <c r="Z1872" s="19">
        <f t="shared" si="209"/>
        <v>5.7284090909090919</v>
      </c>
      <c r="AA1872" s="19">
        <f t="shared" si="210"/>
        <v>17.185227272727278</v>
      </c>
      <c r="AB1872" s="19" t="s">
        <v>8886</v>
      </c>
    </row>
    <row r="1873" spans="1:28" x14ac:dyDescent="0.35">
      <c r="A1873" t="s">
        <v>1562</v>
      </c>
      <c r="B1873" t="s">
        <v>6156</v>
      </c>
      <c r="C1873" t="s">
        <v>6157</v>
      </c>
      <c r="D1873" s="1">
        <v>44823</v>
      </c>
      <c r="E1873">
        <f t="shared" si="207"/>
        <v>18</v>
      </c>
      <c r="F1873" t="s">
        <v>1569</v>
      </c>
      <c r="G1873">
        <v>680</v>
      </c>
      <c r="H1873">
        <f t="shared" si="204"/>
        <v>68</v>
      </c>
      <c r="I1873" t="s">
        <v>7</v>
      </c>
      <c r="J1873" t="s">
        <v>8</v>
      </c>
      <c r="L1873" t="s">
        <v>6</v>
      </c>
      <c r="M1873" t="str">
        <f t="shared" si="205"/>
        <v>M</v>
      </c>
      <c r="N1873" t="s">
        <v>6158</v>
      </c>
      <c r="O1873" t="s">
        <v>6159</v>
      </c>
      <c r="P1873" t="s">
        <v>557</v>
      </c>
      <c r="Q1873">
        <v>3</v>
      </c>
      <c r="R1873">
        <f t="shared" si="208"/>
        <v>2019</v>
      </c>
      <c r="S1873" t="s">
        <v>8</v>
      </c>
      <c r="T1873" t="s">
        <v>8</v>
      </c>
      <c r="U1873" t="s">
        <v>9090</v>
      </c>
      <c r="V1873">
        <f>VLOOKUP(P1873,'PBT Tag Rates'!$B$5:$E$34,4,FALSE)</f>
        <v>0.95971980899999998</v>
      </c>
      <c r="W1873">
        <v>1</v>
      </c>
      <c r="X1873" s="16">
        <f>IFERROR(LOOKUP(H1873,{30,43,48,53,58,63,68,73,78,83,88,93,97},{42,47,52,57,62,67,72,77,82,87,92,99,100}),999)</f>
        <v>72</v>
      </c>
      <c r="Y1873" s="19">
        <f t="shared" si="206"/>
        <v>5.6818181818181825</v>
      </c>
      <c r="Z1873" s="19">
        <f t="shared" si="209"/>
        <v>5.7284090909090919</v>
      </c>
      <c r="AA1873" s="19">
        <f t="shared" si="210"/>
        <v>17.185227272727278</v>
      </c>
      <c r="AB1873" s="19" t="s">
        <v>8887</v>
      </c>
    </row>
    <row r="1874" spans="1:28" x14ac:dyDescent="0.35">
      <c r="A1874" t="s">
        <v>1562</v>
      </c>
      <c r="B1874" t="s">
        <v>6160</v>
      </c>
      <c r="C1874" t="s">
        <v>6161</v>
      </c>
      <c r="D1874" s="1">
        <v>44823</v>
      </c>
      <c r="E1874">
        <f t="shared" si="207"/>
        <v>18</v>
      </c>
      <c r="F1874" t="s">
        <v>1569</v>
      </c>
      <c r="G1874">
        <v>650</v>
      </c>
      <c r="H1874">
        <f t="shared" si="204"/>
        <v>65</v>
      </c>
      <c r="I1874" t="s">
        <v>7</v>
      </c>
      <c r="J1874" t="s">
        <v>8</v>
      </c>
      <c r="L1874" t="s">
        <v>6</v>
      </c>
      <c r="M1874" t="str">
        <f t="shared" si="205"/>
        <v>M</v>
      </c>
      <c r="N1874" t="s">
        <v>5289</v>
      </c>
      <c r="O1874" t="s">
        <v>5290</v>
      </c>
      <c r="P1874" t="s">
        <v>557</v>
      </c>
      <c r="Q1874">
        <v>3</v>
      </c>
      <c r="R1874">
        <f t="shared" si="208"/>
        <v>2019</v>
      </c>
      <c r="S1874" t="s">
        <v>8</v>
      </c>
      <c r="T1874" t="s">
        <v>8</v>
      </c>
      <c r="U1874" t="s">
        <v>9090</v>
      </c>
      <c r="V1874">
        <f>VLOOKUP(P1874,'PBT Tag Rates'!$B$5:$E$34,4,FALSE)</f>
        <v>0.95971980899999998</v>
      </c>
      <c r="W1874">
        <v>1</v>
      </c>
      <c r="X1874" s="16">
        <f>IFERROR(LOOKUP(H1874,{30,43,48,53,58,63,68,73,78,83,88,93,97},{42,47,52,57,62,67,72,77,82,87,92,99,100}),999)</f>
        <v>67</v>
      </c>
      <c r="Y1874" s="19">
        <f t="shared" si="206"/>
        <v>5.6818181818181825</v>
      </c>
      <c r="Z1874" s="19">
        <f t="shared" si="209"/>
        <v>5.7284090909090919</v>
      </c>
      <c r="AA1874" s="19">
        <f t="shared" si="210"/>
        <v>17.185227272727278</v>
      </c>
      <c r="AB1874" s="19" t="s">
        <v>8887</v>
      </c>
    </row>
    <row r="1875" spans="1:28" x14ac:dyDescent="0.35">
      <c r="A1875" t="s">
        <v>1562</v>
      </c>
      <c r="B1875" t="s">
        <v>6162</v>
      </c>
      <c r="C1875" t="s">
        <v>6163</v>
      </c>
      <c r="D1875" s="1">
        <v>44823</v>
      </c>
      <c r="E1875">
        <f t="shared" si="207"/>
        <v>18</v>
      </c>
      <c r="F1875" t="s">
        <v>1569</v>
      </c>
      <c r="G1875">
        <v>590</v>
      </c>
      <c r="H1875">
        <f t="shared" si="204"/>
        <v>59</v>
      </c>
      <c r="I1875" t="s">
        <v>7</v>
      </c>
      <c r="J1875" t="s">
        <v>8</v>
      </c>
      <c r="L1875" t="s">
        <v>6</v>
      </c>
      <c r="M1875" t="str">
        <f t="shared" si="205"/>
        <v>M</v>
      </c>
      <c r="N1875" t="s">
        <v>4026</v>
      </c>
      <c r="O1875" t="s">
        <v>4027</v>
      </c>
      <c r="P1875" t="s">
        <v>557</v>
      </c>
      <c r="Q1875">
        <v>3</v>
      </c>
      <c r="R1875">
        <f t="shared" si="208"/>
        <v>2019</v>
      </c>
      <c r="S1875" t="s">
        <v>8</v>
      </c>
      <c r="T1875" t="s">
        <v>8</v>
      </c>
      <c r="U1875" t="s">
        <v>9090</v>
      </c>
      <c r="V1875">
        <f>VLOOKUP(P1875,'PBT Tag Rates'!$B$5:$E$34,4,FALSE)</f>
        <v>0.95971980899999998</v>
      </c>
      <c r="W1875">
        <v>1</v>
      </c>
      <c r="X1875" s="16">
        <f>IFERROR(LOOKUP(H1875,{30,43,48,53,58,63,68,73,78,83,88,93,97},{42,47,52,57,62,67,72,77,82,87,92,99,100}),999)</f>
        <v>62</v>
      </c>
      <c r="Y1875" s="19">
        <f t="shared" si="206"/>
        <v>5.6818181818181825</v>
      </c>
      <c r="Z1875" s="19">
        <f t="shared" si="209"/>
        <v>5.7284090909090919</v>
      </c>
      <c r="AA1875" s="19">
        <f t="shared" si="210"/>
        <v>17.185227272727278</v>
      </c>
      <c r="AB1875" s="19" t="s">
        <v>8887</v>
      </c>
    </row>
    <row r="1876" spans="1:28" x14ac:dyDescent="0.35">
      <c r="A1876" t="s">
        <v>1562</v>
      </c>
      <c r="B1876" t="s">
        <v>6164</v>
      </c>
      <c r="C1876" t="s">
        <v>6165</v>
      </c>
      <c r="D1876" s="1">
        <v>44823</v>
      </c>
      <c r="E1876">
        <f t="shared" si="207"/>
        <v>18</v>
      </c>
      <c r="F1876" t="s">
        <v>1569</v>
      </c>
      <c r="G1876">
        <v>650</v>
      </c>
      <c r="H1876">
        <f t="shared" si="204"/>
        <v>65</v>
      </c>
      <c r="I1876" t="s">
        <v>7</v>
      </c>
      <c r="J1876" t="s">
        <v>8</v>
      </c>
      <c r="L1876" t="s">
        <v>6</v>
      </c>
      <c r="M1876" t="str">
        <f t="shared" si="205"/>
        <v>M</v>
      </c>
      <c r="N1876" t="s">
        <v>1148</v>
      </c>
      <c r="O1876" t="s">
        <v>6166</v>
      </c>
      <c r="P1876" t="s">
        <v>557</v>
      </c>
      <c r="Q1876">
        <v>3</v>
      </c>
      <c r="R1876">
        <f t="shared" si="208"/>
        <v>2019</v>
      </c>
      <c r="S1876" t="s">
        <v>8</v>
      </c>
      <c r="T1876" t="s">
        <v>8</v>
      </c>
      <c r="U1876" t="s">
        <v>9090</v>
      </c>
      <c r="V1876">
        <f>VLOOKUP(P1876,'PBT Tag Rates'!$B$5:$E$34,4,FALSE)</f>
        <v>0.95971980899999998</v>
      </c>
      <c r="W1876">
        <v>1</v>
      </c>
      <c r="X1876" s="16">
        <f>IFERROR(LOOKUP(H1876,{30,43,48,53,58,63,68,73,78,83,88,93,97},{42,47,52,57,62,67,72,77,82,87,92,99,100}),999)</f>
        <v>67</v>
      </c>
      <c r="Y1876" s="19">
        <f t="shared" si="206"/>
        <v>5.6818181818181825</v>
      </c>
      <c r="Z1876" s="19">
        <f t="shared" si="209"/>
        <v>5.7284090909090919</v>
      </c>
      <c r="AA1876" s="19">
        <f t="shared" si="210"/>
        <v>17.185227272727278</v>
      </c>
      <c r="AB1876" s="19" t="s">
        <v>8887</v>
      </c>
    </row>
    <row r="1877" spans="1:28" x14ac:dyDescent="0.35">
      <c r="A1877" t="s">
        <v>1562</v>
      </c>
      <c r="B1877" t="s">
        <v>6167</v>
      </c>
      <c r="C1877" t="s">
        <v>6168</v>
      </c>
      <c r="D1877" s="1">
        <v>44823</v>
      </c>
      <c r="E1877">
        <f t="shared" si="207"/>
        <v>18</v>
      </c>
      <c r="F1877" t="s">
        <v>1569</v>
      </c>
      <c r="G1877">
        <v>610</v>
      </c>
      <c r="H1877">
        <f t="shared" si="204"/>
        <v>61</v>
      </c>
      <c r="I1877" t="s">
        <v>9</v>
      </c>
      <c r="J1877">
        <v>1</v>
      </c>
      <c r="L1877" t="s">
        <v>6</v>
      </c>
      <c r="M1877" t="str">
        <f t="shared" si="205"/>
        <v>M</v>
      </c>
      <c r="N1877" t="s">
        <v>3456</v>
      </c>
      <c r="O1877" t="s">
        <v>3457</v>
      </c>
      <c r="P1877" t="s">
        <v>557</v>
      </c>
      <c r="Q1877">
        <v>3</v>
      </c>
      <c r="R1877">
        <f t="shared" si="208"/>
        <v>2019</v>
      </c>
      <c r="S1877" t="s">
        <v>8</v>
      </c>
      <c r="T1877" t="s">
        <v>8</v>
      </c>
      <c r="U1877" t="s">
        <v>9086</v>
      </c>
      <c r="V1877">
        <f>VLOOKUP(P1877,'PBT Tag Rates'!$B$5:$E$34,4,FALSE)</f>
        <v>0.95971980899999998</v>
      </c>
      <c r="W1877">
        <v>1</v>
      </c>
      <c r="X1877" s="16">
        <f>IFERROR(LOOKUP(H1877,{30,43,48,53,58,63,68,73,78,83,88,93,97},{42,47,52,57,62,67,72,77,82,87,92,99,100}),999)</f>
        <v>62</v>
      </c>
      <c r="Y1877" s="19">
        <f t="shared" si="206"/>
        <v>5.6818181818181825</v>
      </c>
      <c r="Z1877" s="19">
        <f t="shared" si="209"/>
        <v>5.7284090909090919</v>
      </c>
      <c r="AA1877" s="19">
        <f t="shared" si="210"/>
        <v>17.185227272727278</v>
      </c>
      <c r="AB1877" s="19" t="s">
        <v>8887</v>
      </c>
    </row>
    <row r="1878" spans="1:28" x14ac:dyDescent="0.35">
      <c r="A1878" t="s">
        <v>1562</v>
      </c>
      <c r="B1878" t="s">
        <v>6169</v>
      </c>
      <c r="C1878" t="s">
        <v>6170</v>
      </c>
      <c r="D1878" s="1">
        <v>44823</v>
      </c>
      <c r="E1878">
        <f t="shared" si="207"/>
        <v>18</v>
      </c>
      <c r="F1878" t="s">
        <v>1569</v>
      </c>
      <c r="G1878">
        <v>650</v>
      </c>
      <c r="H1878">
        <f t="shared" si="204"/>
        <v>65</v>
      </c>
      <c r="I1878" t="s">
        <v>9</v>
      </c>
      <c r="J1878" t="s">
        <v>8</v>
      </c>
      <c r="L1878" t="s">
        <v>6</v>
      </c>
      <c r="M1878" t="str">
        <f t="shared" si="205"/>
        <v>M</v>
      </c>
      <c r="N1878" t="s">
        <v>842</v>
      </c>
      <c r="O1878" t="s">
        <v>843</v>
      </c>
      <c r="P1878" t="s">
        <v>557</v>
      </c>
      <c r="Q1878">
        <v>3</v>
      </c>
      <c r="R1878">
        <f t="shared" si="208"/>
        <v>2019</v>
      </c>
      <c r="S1878" t="s">
        <v>8</v>
      </c>
      <c r="T1878" t="s">
        <v>8</v>
      </c>
      <c r="U1878" t="s">
        <v>9086</v>
      </c>
      <c r="V1878">
        <f>VLOOKUP(P1878,'PBT Tag Rates'!$B$5:$E$34,4,FALSE)</f>
        <v>0.95971980899999998</v>
      </c>
      <c r="W1878">
        <v>1</v>
      </c>
      <c r="X1878" s="16">
        <f>IFERROR(LOOKUP(H1878,{30,43,48,53,58,63,68,73,78,83,88,93,97},{42,47,52,57,62,67,72,77,82,87,92,99,100}),999)</f>
        <v>67</v>
      </c>
      <c r="Y1878" s="19">
        <f t="shared" si="206"/>
        <v>5.6818181818181825</v>
      </c>
      <c r="Z1878" s="19">
        <f t="shared" si="209"/>
        <v>5.7284090909090919</v>
      </c>
      <c r="AA1878" s="19">
        <f t="shared" si="210"/>
        <v>17.185227272727278</v>
      </c>
      <c r="AB1878" s="19" t="s">
        <v>8887</v>
      </c>
    </row>
    <row r="1879" spans="1:28" x14ac:dyDescent="0.35">
      <c r="A1879" t="s">
        <v>1562</v>
      </c>
      <c r="B1879" t="s">
        <v>6171</v>
      </c>
      <c r="C1879" t="s">
        <v>6172</v>
      </c>
      <c r="D1879" s="1">
        <v>44823</v>
      </c>
      <c r="E1879">
        <f t="shared" si="207"/>
        <v>18</v>
      </c>
      <c r="F1879" t="s">
        <v>1569</v>
      </c>
      <c r="G1879">
        <v>410</v>
      </c>
      <c r="H1879">
        <f t="shared" si="204"/>
        <v>41</v>
      </c>
      <c r="I1879" t="s">
        <v>7</v>
      </c>
      <c r="J1879" t="s">
        <v>8</v>
      </c>
      <c r="L1879" t="s">
        <v>6</v>
      </c>
      <c r="M1879" t="str">
        <f t="shared" si="205"/>
        <v>M</v>
      </c>
      <c r="N1879" t="s">
        <v>6173</v>
      </c>
      <c r="O1879" t="s">
        <v>6174</v>
      </c>
      <c r="P1879" t="s">
        <v>2035</v>
      </c>
      <c r="Q1879">
        <v>2</v>
      </c>
      <c r="R1879">
        <f t="shared" si="208"/>
        <v>2020</v>
      </c>
      <c r="S1879" t="s">
        <v>8</v>
      </c>
      <c r="T1879" t="s">
        <v>8</v>
      </c>
      <c r="U1879" t="s">
        <v>9084</v>
      </c>
      <c r="V1879">
        <f>VLOOKUP(P1879,'PBT Tag Rates'!$B$5:$E$34,4,FALSE)</f>
        <v>0.98961045999999997</v>
      </c>
      <c r="W1879">
        <v>1</v>
      </c>
      <c r="X1879" s="16">
        <f>IFERROR(LOOKUP(H1879,{30,43,48,53,58,63,68,73,78,83,88,93,97},{42,47,52,57,62,67,72,77,82,87,92,99,100}),999)</f>
        <v>42</v>
      </c>
      <c r="Y1879" s="19">
        <f t="shared" si="206"/>
        <v>5.6818181818181825</v>
      </c>
      <c r="Z1879" s="19">
        <f t="shared" si="209"/>
        <v>5.7284090909090919</v>
      </c>
      <c r="AA1879" s="19">
        <f t="shared" si="210"/>
        <v>17.185227272727278</v>
      </c>
      <c r="AB1879" s="19" t="s">
        <v>8887</v>
      </c>
    </row>
    <row r="1880" spans="1:28" x14ac:dyDescent="0.35">
      <c r="A1880" t="s">
        <v>1562</v>
      </c>
      <c r="B1880" t="s">
        <v>6175</v>
      </c>
      <c r="C1880" t="s">
        <v>6176</v>
      </c>
      <c r="D1880" s="1">
        <v>44823</v>
      </c>
      <c r="E1880">
        <f t="shared" si="207"/>
        <v>18</v>
      </c>
      <c r="F1880" t="s">
        <v>1569</v>
      </c>
      <c r="G1880">
        <v>670</v>
      </c>
      <c r="H1880">
        <f t="shared" si="204"/>
        <v>67</v>
      </c>
      <c r="I1880" t="s">
        <v>7</v>
      </c>
      <c r="J1880" t="s">
        <v>8</v>
      </c>
      <c r="L1880" t="s">
        <v>6</v>
      </c>
      <c r="M1880" t="str">
        <f t="shared" si="205"/>
        <v>M</v>
      </c>
      <c r="N1880" t="s">
        <v>567</v>
      </c>
      <c r="O1880" t="s">
        <v>568</v>
      </c>
      <c r="P1880" t="s">
        <v>557</v>
      </c>
      <c r="Q1880">
        <v>3</v>
      </c>
      <c r="R1880">
        <f t="shared" si="208"/>
        <v>2019</v>
      </c>
      <c r="S1880" t="s">
        <v>8</v>
      </c>
      <c r="T1880" t="s">
        <v>8</v>
      </c>
      <c r="U1880" t="s">
        <v>9090</v>
      </c>
      <c r="V1880">
        <f>VLOOKUP(P1880,'PBT Tag Rates'!$B$5:$E$34,4,FALSE)</f>
        <v>0.95971980899999998</v>
      </c>
      <c r="W1880">
        <v>1</v>
      </c>
      <c r="X1880" s="16">
        <f>IFERROR(LOOKUP(H1880,{30,43,48,53,58,63,68,73,78,83,88,93,97},{42,47,52,57,62,67,72,77,82,87,92,99,100}),999)</f>
        <v>67</v>
      </c>
      <c r="Y1880" s="19">
        <f t="shared" si="206"/>
        <v>5.6818181818181825</v>
      </c>
      <c r="Z1880" s="19">
        <f t="shared" si="209"/>
        <v>5.7284090909090919</v>
      </c>
      <c r="AA1880" s="19">
        <f t="shared" si="210"/>
        <v>17.185227272727278</v>
      </c>
      <c r="AB1880" s="19" t="s">
        <v>8887</v>
      </c>
    </row>
    <row r="1881" spans="1:28" x14ac:dyDescent="0.35">
      <c r="A1881" t="s">
        <v>1562</v>
      </c>
      <c r="B1881" t="s">
        <v>6177</v>
      </c>
      <c r="C1881" t="s">
        <v>6178</v>
      </c>
      <c r="D1881" s="1">
        <v>44823</v>
      </c>
      <c r="E1881">
        <f t="shared" si="207"/>
        <v>18</v>
      </c>
      <c r="F1881" t="s">
        <v>16</v>
      </c>
      <c r="G1881">
        <v>730</v>
      </c>
      <c r="H1881">
        <f t="shared" si="204"/>
        <v>73</v>
      </c>
      <c r="I1881" t="s">
        <v>9</v>
      </c>
      <c r="J1881">
        <v>1</v>
      </c>
      <c r="L1881" t="s">
        <v>16</v>
      </c>
      <c r="M1881" t="str">
        <f t="shared" si="205"/>
        <v>F</v>
      </c>
      <c r="N1881" t="s">
        <v>1847</v>
      </c>
      <c r="O1881" t="s">
        <v>6179</v>
      </c>
      <c r="P1881" t="s">
        <v>19</v>
      </c>
      <c r="Q1881">
        <v>4</v>
      </c>
      <c r="R1881">
        <f t="shared" si="208"/>
        <v>2018</v>
      </c>
      <c r="S1881" t="s">
        <v>8</v>
      </c>
      <c r="T1881" t="s">
        <v>8</v>
      </c>
      <c r="U1881" t="s">
        <v>9084</v>
      </c>
      <c r="V1881">
        <f>VLOOKUP(P1881,'PBT Tag Rates'!$B$5:$E$34,4,FALSE)</f>
        <v>0.80551598400000002</v>
      </c>
      <c r="W1881">
        <v>1</v>
      </c>
      <c r="X1881" s="16">
        <f>IFERROR(LOOKUP(H1881,{30,43,48,53,58,63,68,73,78,83,88,93,97},{42,47,52,57,62,67,72,77,82,87,92,99,100}),999)</f>
        <v>77</v>
      </c>
      <c r="Y1881" s="19">
        <f t="shared" si="206"/>
        <v>5.6818181818181825</v>
      </c>
      <c r="Z1881" s="19">
        <f t="shared" si="209"/>
        <v>5.7284090909090919</v>
      </c>
      <c r="AA1881" s="19">
        <f t="shared" si="210"/>
        <v>17.185227272727278</v>
      </c>
      <c r="AB1881" s="19" t="s">
        <v>8887</v>
      </c>
    </row>
    <row r="1882" spans="1:28" x14ac:dyDescent="0.35">
      <c r="A1882" t="s">
        <v>1562</v>
      </c>
      <c r="B1882" t="s">
        <v>6180</v>
      </c>
      <c r="C1882" t="s">
        <v>6181</v>
      </c>
      <c r="D1882" s="1">
        <v>44823</v>
      </c>
      <c r="E1882">
        <f t="shared" si="207"/>
        <v>18</v>
      </c>
      <c r="F1882" t="s">
        <v>16</v>
      </c>
      <c r="G1882">
        <v>630</v>
      </c>
      <c r="H1882">
        <f t="shared" si="204"/>
        <v>63</v>
      </c>
      <c r="I1882" t="s">
        <v>7</v>
      </c>
      <c r="J1882" t="s">
        <v>8</v>
      </c>
      <c r="L1882" t="s">
        <v>16</v>
      </c>
      <c r="M1882" t="str">
        <f t="shared" si="205"/>
        <v>F</v>
      </c>
      <c r="N1882" t="s">
        <v>6182</v>
      </c>
      <c r="O1882" t="s">
        <v>6183</v>
      </c>
      <c r="P1882" t="s">
        <v>702</v>
      </c>
      <c r="Q1882">
        <v>3</v>
      </c>
      <c r="R1882">
        <f t="shared" si="208"/>
        <v>2019</v>
      </c>
      <c r="S1882" t="s">
        <v>8</v>
      </c>
      <c r="T1882" t="s">
        <v>8</v>
      </c>
      <c r="U1882" t="s">
        <v>8975</v>
      </c>
      <c r="V1882">
        <f>VLOOKUP(P1882,'PBT Tag Rates'!$B$5:$E$34,4,FALSE)</f>
        <v>0.99705232300000002</v>
      </c>
      <c r="W1882">
        <v>1</v>
      </c>
      <c r="X1882" s="16">
        <f>IFERROR(LOOKUP(H1882,{30,43,48,53,58,63,68,73,78,83,88,93,97},{42,47,52,57,62,67,72,77,82,87,92,99,100}),999)</f>
        <v>67</v>
      </c>
      <c r="Y1882" s="19">
        <f t="shared" si="206"/>
        <v>5.6818181818181825</v>
      </c>
      <c r="Z1882" s="19">
        <f t="shared" si="209"/>
        <v>5.7284090909090919</v>
      </c>
      <c r="AA1882" s="19">
        <f t="shared" si="210"/>
        <v>17.185227272727278</v>
      </c>
      <c r="AB1882" s="19" t="s">
        <v>8887</v>
      </c>
    </row>
    <row r="1883" spans="1:28" x14ac:dyDescent="0.35">
      <c r="A1883" t="s">
        <v>1562</v>
      </c>
      <c r="B1883" t="s">
        <v>6184</v>
      </c>
      <c r="C1883" t="s">
        <v>6185</v>
      </c>
      <c r="D1883" s="1">
        <v>44823</v>
      </c>
      <c r="E1883">
        <f t="shared" si="207"/>
        <v>18</v>
      </c>
      <c r="F1883" t="s">
        <v>1569</v>
      </c>
      <c r="G1883">
        <v>570</v>
      </c>
      <c r="H1883">
        <f t="shared" si="204"/>
        <v>57</v>
      </c>
      <c r="I1883" t="s">
        <v>7</v>
      </c>
      <c r="J1883" t="s">
        <v>8</v>
      </c>
      <c r="L1883" t="s">
        <v>6</v>
      </c>
      <c r="M1883" t="str">
        <f t="shared" si="205"/>
        <v>M</v>
      </c>
      <c r="N1883" t="s">
        <v>874</v>
      </c>
      <c r="O1883" t="s">
        <v>3211</v>
      </c>
      <c r="P1883" t="s">
        <v>557</v>
      </c>
      <c r="Q1883">
        <v>3</v>
      </c>
      <c r="R1883">
        <f t="shared" si="208"/>
        <v>2019</v>
      </c>
      <c r="S1883" t="s">
        <v>8</v>
      </c>
      <c r="T1883" t="s">
        <v>8</v>
      </c>
      <c r="U1883" t="s">
        <v>9086</v>
      </c>
      <c r="V1883">
        <f>VLOOKUP(P1883,'PBT Tag Rates'!$B$5:$E$34,4,FALSE)</f>
        <v>0.95971980899999998</v>
      </c>
      <c r="W1883">
        <v>1</v>
      </c>
      <c r="X1883" s="16">
        <f>IFERROR(LOOKUP(H1883,{30,43,48,53,58,63,68,73,78,83,88,93,97},{42,47,52,57,62,67,72,77,82,87,92,99,100}),999)</f>
        <v>57</v>
      </c>
      <c r="Y1883" s="19">
        <f t="shared" si="206"/>
        <v>5.6818181818181825</v>
      </c>
      <c r="Z1883" s="19">
        <f t="shared" si="209"/>
        <v>5.7284090909090919</v>
      </c>
      <c r="AA1883" s="19">
        <f t="shared" si="210"/>
        <v>17.185227272727278</v>
      </c>
      <c r="AB1883" s="19" t="s">
        <v>8887</v>
      </c>
    </row>
    <row r="1884" spans="1:28" x14ac:dyDescent="0.35">
      <c r="A1884" t="s">
        <v>1562</v>
      </c>
      <c r="B1884" t="s">
        <v>6186</v>
      </c>
      <c r="C1884" t="s">
        <v>6187</v>
      </c>
      <c r="D1884" s="1">
        <v>44823</v>
      </c>
      <c r="E1884">
        <f t="shared" si="207"/>
        <v>18</v>
      </c>
      <c r="F1884" t="s">
        <v>6</v>
      </c>
      <c r="G1884">
        <v>840</v>
      </c>
      <c r="H1884">
        <f t="shared" si="204"/>
        <v>84</v>
      </c>
      <c r="I1884" t="s">
        <v>7</v>
      </c>
      <c r="J1884" t="s">
        <v>8</v>
      </c>
      <c r="L1884" t="s">
        <v>6</v>
      </c>
      <c r="M1884" t="str">
        <f t="shared" si="205"/>
        <v>M</v>
      </c>
      <c r="N1884" t="s">
        <v>6188</v>
      </c>
      <c r="O1884" t="s">
        <v>6189</v>
      </c>
      <c r="P1884" t="s">
        <v>15</v>
      </c>
      <c r="Q1884">
        <v>4</v>
      </c>
      <c r="R1884">
        <f t="shared" si="208"/>
        <v>2018</v>
      </c>
      <c r="S1884" t="s">
        <v>8</v>
      </c>
      <c r="T1884" t="s">
        <v>8</v>
      </c>
      <c r="U1884" t="s">
        <v>8977</v>
      </c>
      <c r="V1884">
        <f>VLOOKUP(P1884,'PBT Tag Rates'!$B$5:$E$34,4,FALSE)</f>
        <v>0.96828396500000002</v>
      </c>
      <c r="W1884">
        <v>1</v>
      </c>
      <c r="X1884" s="16">
        <f>IFERROR(LOOKUP(H1884,{30,43,48,53,58,63,68,73,78,83,88,93,97},{42,47,52,57,62,67,72,77,82,87,92,99,100}),999)</f>
        <v>87</v>
      </c>
      <c r="Y1884" s="19">
        <f t="shared" si="206"/>
        <v>5.6818181818181825</v>
      </c>
      <c r="Z1884" s="19">
        <f t="shared" si="209"/>
        <v>5.7284090909090919</v>
      </c>
      <c r="AA1884" s="19">
        <f t="shared" si="210"/>
        <v>17.185227272727278</v>
      </c>
      <c r="AB1884" s="19" t="s">
        <v>8887</v>
      </c>
    </row>
    <row r="1885" spans="1:28" x14ac:dyDescent="0.35">
      <c r="A1885" t="s">
        <v>1562</v>
      </c>
      <c r="B1885" t="s">
        <v>6190</v>
      </c>
      <c r="C1885" t="s">
        <v>6191</v>
      </c>
      <c r="D1885" s="1">
        <v>44823</v>
      </c>
      <c r="E1885">
        <f t="shared" si="207"/>
        <v>18</v>
      </c>
      <c r="F1885" t="s">
        <v>1569</v>
      </c>
      <c r="G1885">
        <v>610</v>
      </c>
      <c r="H1885">
        <f t="shared" si="204"/>
        <v>61</v>
      </c>
      <c r="I1885" t="s">
        <v>7</v>
      </c>
      <c r="J1885" t="s">
        <v>8</v>
      </c>
      <c r="L1885" t="s">
        <v>6</v>
      </c>
      <c r="M1885" t="str">
        <f t="shared" si="205"/>
        <v>M</v>
      </c>
      <c r="N1885" t="s">
        <v>4480</v>
      </c>
      <c r="O1885" t="s">
        <v>6192</v>
      </c>
      <c r="P1885" t="s">
        <v>557</v>
      </c>
      <c r="Q1885">
        <v>3</v>
      </c>
      <c r="R1885">
        <f t="shared" si="208"/>
        <v>2019</v>
      </c>
      <c r="S1885" t="s">
        <v>8</v>
      </c>
      <c r="T1885" t="s">
        <v>8</v>
      </c>
      <c r="U1885" t="s">
        <v>9090</v>
      </c>
      <c r="V1885">
        <f>VLOOKUP(P1885,'PBT Tag Rates'!$B$5:$E$34,4,FALSE)</f>
        <v>0.95971980899999998</v>
      </c>
      <c r="W1885">
        <v>1</v>
      </c>
      <c r="X1885" s="16">
        <f>IFERROR(LOOKUP(H1885,{30,43,48,53,58,63,68,73,78,83,88,93,97},{42,47,52,57,62,67,72,77,82,87,92,99,100}),999)</f>
        <v>62</v>
      </c>
      <c r="Y1885" s="19">
        <f t="shared" si="206"/>
        <v>5.6818181818181825</v>
      </c>
      <c r="Z1885" s="19">
        <f t="shared" si="209"/>
        <v>5.7284090909090919</v>
      </c>
      <c r="AA1885" s="19">
        <f t="shared" si="210"/>
        <v>17.185227272727278</v>
      </c>
      <c r="AB1885" s="19" t="s">
        <v>8887</v>
      </c>
    </row>
    <row r="1886" spans="1:28" x14ac:dyDescent="0.35">
      <c r="A1886" t="s">
        <v>1562</v>
      </c>
      <c r="B1886" t="s">
        <v>6193</v>
      </c>
      <c r="C1886" t="s">
        <v>6194</v>
      </c>
      <c r="D1886" s="1">
        <v>44823</v>
      </c>
      <c r="E1886">
        <f t="shared" si="207"/>
        <v>18</v>
      </c>
      <c r="F1886" t="s">
        <v>1569</v>
      </c>
      <c r="G1886">
        <v>700</v>
      </c>
      <c r="H1886">
        <f t="shared" si="204"/>
        <v>70</v>
      </c>
      <c r="I1886" t="s">
        <v>7</v>
      </c>
      <c r="J1886" t="s">
        <v>8</v>
      </c>
      <c r="L1886" t="s">
        <v>6</v>
      </c>
      <c r="M1886" t="str">
        <f t="shared" si="205"/>
        <v>M</v>
      </c>
      <c r="N1886" t="s">
        <v>4406</v>
      </c>
      <c r="O1886" t="s">
        <v>4407</v>
      </c>
      <c r="P1886" t="s">
        <v>557</v>
      </c>
      <c r="Q1886">
        <v>3</v>
      </c>
      <c r="R1886">
        <f t="shared" si="208"/>
        <v>2019</v>
      </c>
      <c r="S1886" t="s">
        <v>8</v>
      </c>
      <c r="T1886" t="s">
        <v>8</v>
      </c>
      <c r="U1886" t="s">
        <v>9090</v>
      </c>
      <c r="V1886">
        <f>VLOOKUP(P1886,'PBT Tag Rates'!$B$5:$E$34,4,FALSE)</f>
        <v>0.95971980899999998</v>
      </c>
      <c r="W1886">
        <v>1</v>
      </c>
      <c r="X1886" s="16">
        <f>IFERROR(LOOKUP(H1886,{30,43,48,53,58,63,68,73,78,83,88,93,97},{42,47,52,57,62,67,72,77,82,87,92,99,100}),999)</f>
        <v>72</v>
      </c>
      <c r="Y1886" s="19">
        <f t="shared" si="206"/>
        <v>5.6818181818181825</v>
      </c>
      <c r="Z1886" s="19">
        <f t="shared" si="209"/>
        <v>5.7284090909090919</v>
      </c>
      <c r="AA1886" s="19">
        <f t="shared" si="210"/>
        <v>17.185227272727278</v>
      </c>
      <c r="AB1886" s="19" t="s">
        <v>8887</v>
      </c>
    </row>
    <row r="1887" spans="1:28" x14ac:dyDescent="0.35">
      <c r="A1887" t="s">
        <v>1562</v>
      </c>
      <c r="B1887" t="s">
        <v>6195</v>
      </c>
      <c r="C1887" t="s">
        <v>6196</v>
      </c>
      <c r="D1887" s="1">
        <v>44823</v>
      </c>
      <c r="E1887">
        <f t="shared" si="207"/>
        <v>18</v>
      </c>
      <c r="F1887" t="s">
        <v>16</v>
      </c>
      <c r="G1887">
        <v>830</v>
      </c>
      <c r="H1887">
        <f t="shared" si="204"/>
        <v>83</v>
      </c>
      <c r="I1887" t="s">
        <v>7</v>
      </c>
      <c r="J1887" t="s">
        <v>8</v>
      </c>
      <c r="L1887" t="s">
        <v>16</v>
      </c>
      <c r="M1887" t="str">
        <f t="shared" si="205"/>
        <v>F</v>
      </c>
      <c r="N1887" t="s">
        <v>1340</v>
      </c>
      <c r="O1887" t="s">
        <v>1341</v>
      </c>
      <c r="P1887" t="s">
        <v>19</v>
      </c>
      <c r="Q1887">
        <v>4</v>
      </c>
      <c r="R1887">
        <f t="shared" si="208"/>
        <v>2018</v>
      </c>
      <c r="S1887" t="s">
        <v>8</v>
      </c>
      <c r="T1887" t="s">
        <v>8</v>
      </c>
      <c r="U1887" t="s">
        <v>8875</v>
      </c>
      <c r="V1887">
        <f>VLOOKUP(P1887,'PBT Tag Rates'!$B$5:$E$34,4,FALSE)</f>
        <v>0.80551598400000002</v>
      </c>
      <c r="W1887">
        <v>1</v>
      </c>
      <c r="X1887" s="16">
        <f>IFERROR(LOOKUP(H1887,{30,43,48,53,58,63,68,73,78,83,88,93,97},{42,47,52,57,62,67,72,77,82,87,92,99,100}),999)</f>
        <v>87</v>
      </c>
      <c r="Y1887" s="19">
        <f t="shared" si="206"/>
        <v>5.6818181818181825</v>
      </c>
      <c r="Z1887" s="19">
        <f t="shared" si="209"/>
        <v>5.7284090909090919</v>
      </c>
      <c r="AA1887" s="19">
        <f t="shared" si="210"/>
        <v>17.185227272727278</v>
      </c>
      <c r="AB1887" s="19" t="s">
        <v>8886</v>
      </c>
    </row>
    <row r="1888" spans="1:28" x14ac:dyDescent="0.35">
      <c r="A1888" t="s">
        <v>1562</v>
      </c>
      <c r="B1888" t="s">
        <v>6197</v>
      </c>
      <c r="C1888" t="s">
        <v>6198</v>
      </c>
      <c r="D1888" s="1">
        <v>44823</v>
      </c>
      <c r="E1888">
        <f t="shared" si="207"/>
        <v>18</v>
      </c>
      <c r="F1888" t="s">
        <v>6</v>
      </c>
      <c r="G1888">
        <v>810</v>
      </c>
      <c r="H1888">
        <f t="shared" si="204"/>
        <v>81</v>
      </c>
      <c r="I1888" t="s">
        <v>7</v>
      </c>
      <c r="J1888" t="s">
        <v>8</v>
      </c>
      <c r="L1888" t="s">
        <v>6</v>
      </c>
      <c r="M1888" t="str">
        <f t="shared" si="205"/>
        <v>M</v>
      </c>
      <c r="N1888" t="s">
        <v>830</v>
      </c>
      <c r="O1888" t="s">
        <v>831</v>
      </c>
      <c r="P1888" t="s">
        <v>19</v>
      </c>
      <c r="Q1888">
        <v>4</v>
      </c>
      <c r="R1888">
        <f t="shared" si="208"/>
        <v>2018</v>
      </c>
      <c r="S1888" t="s">
        <v>8</v>
      </c>
      <c r="T1888" t="s">
        <v>8</v>
      </c>
      <c r="U1888" t="s">
        <v>8875</v>
      </c>
      <c r="V1888">
        <f>VLOOKUP(P1888,'PBT Tag Rates'!$B$5:$E$34,4,FALSE)</f>
        <v>0.80551598400000002</v>
      </c>
      <c r="W1888">
        <v>1</v>
      </c>
      <c r="X1888" s="16">
        <f>IFERROR(LOOKUP(H1888,{30,43,48,53,58,63,68,73,78,83,88,93,97},{42,47,52,57,62,67,72,77,82,87,92,99,100}),999)</f>
        <v>82</v>
      </c>
      <c r="Y1888" s="19">
        <f t="shared" si="206"/>
        <v>5.6818181818181825</v>
      </c>
      <c r="Z1888" s="19">
        <f t="shared" si="209"/>
        <v>5.7284090909090919</v>
      </c>
      <c r="AA1888" s="19">
        <f t="shared" si="210"/>
        <v>17.185227272727278</v>
      </c>
      <c r="AB1888" s="19" t="s">
        <v>8886</v>
      </c>
    </row>
    <row r="1889" spans="1:28" x14ac:dyDescent="0.35">
      <c r="A1889" t="s">
        <v>1562</v>
      </c>
      <c r="B1889" t="s">
        <v>6199</v>
      </c>
      <c r="C1889" t="s">
        <v>6200</v>
      </c>
      <c r="D1889" s="1">
        <v>44823</v>
      </c>
      <c r="E1889">
        <f t="shared" si="207"/>
        <v>18</v>
      </c>
      <c r="F1889" t="s">
        <v>16</v>
      </c>
      <c r="G1889">
        <v>730</v>
      </c>
      <c r="H1889">
        <f t="shared" si="204"/>
        <v>73</v>
      </c>
      <c r="I1889" t="s">
        <v>7</v>
      </c>
      <c r="J1889" t="s">
        <v>8</v>
      </c>
      <c r="L1889" t="s">
        <v>16</v>
      </c>
      <c r="M1889" t="str">
        <f t="shared" si="205"/>
        <v>F</v>
      </c>
      <c r="N1889" t="s">
        <v>6201</v>
      </c>
      <c r="O1889" t="s">
        <v>6202</v>
      </c>
      <c r="P1889" t="s">
        <v>15</v>
      </c>
      <c r="Q1889">
        <v>4</v>
      </c>
      <c r="R1889">
        <f t="shared" si="208"/>
        <v>2018</v>
      </c>
      <c r="S1889" t="s">
        <v>8</v>
      </c>
      <c r="T1889" t="s">
        <v>8</v>
      </c>
      <c r="U1889" t="s">
        <v>8977</v>
      </c>
      <c r="V1889">
        <f>VLOOKUP(P1889,'PBT Tag Rates'!$B$5:$E$34,4,FALSE)</f>
        <v>0.96828396500000002</v>
      </c>
      <c r="W1889">
        <v>1</v>
      </c>
      <c r="X1889" s="16">
        <f>IFERROR(LOOKUP(H1889,{30,43,48,53,58,63,68,73,78,83,88,93,97},{42,47,52,57,62,67,72,77,82,87,92,99,100}),999)</f>
        <v>77</v>
      </c>
      <c r="Y1889" s="19">
        <f t="shared" si="206"/>
        <v>5.6818181818181825</v>
      </c>
      <c r="Z1889" s="19">
        <f t="shared" si="209"/>
        <v>5.7284090909090919</v>
      </c>
      <c r="AA1889" s="19">
        <f t="shared" si="210"/>
        <v>17.185227272727278</v>
      </c>
      <c r="AB1889" s="19" t="s">
        <v>8887</v>
      </c>
    </row>
    <row r="1890" spans="1:28" x14ac:dyDescent="0.35">
      <c r="A1890" t="s">
        <v>1562</v>
      </c>
      <c r="B1890" t="s">
        <v>6203</v>
      </c>
      <c r="C1890" t="s">
        <v>6204</v>
      </c>
      <c r="D1890" s="1">
        <v>44823</v>
      </c>
      <c r="E1890">
        <f t="shared" si="207"/>
        <v>18</v>
      </c>
      <c r="F1890" t="s">
        <v>16</v>
      </c>
      <c r="G1890">
        <v>610</v>
      </c>
      <c r="H1890">
        <f t="shared" si="204"/>
        <v>61</v>
      </c>
      <c r="I1890" t="s">
        <v>9</v>
      </c>
      <c r="J1890">
        <v>1</v>
      </c>
      <c r="L1890" t="s">
        <v>16</v>
      </c>
      <c r="M1890" t="str">
        <f t="shared" si="205"/>
        <v>F</v>
      </c>
      <c r="N1890" t="s">
        <v>3917</v>
      </c>
      <c r="O1890" t="s">
        <v>6205</v>
      </c>
      <c r="P1890" t="s">
        <v>557</v>
      </c>
      <c r="Q1890">
        <v>3</v>
      </c>
      <c r="R1890">
        <f t="shared" si="208"/>
        <v>2019</v>
      </c>
      <c r="S1890" t="s">
        <v>8</v>
      </c>
      <c r="T1890" t="s">
        <v>8</v>
      </c>
      <c r="U1890" t="s">
        <v>9086</v>
      </c>
      <c r="V1890">
        <f>VLOOKUP(P1890,'PBT Tag Rates'!$B$5:$E$34,4,FALSE)</f>
        <v>0.95971980899999998</v>
      </c>
      <c r="W1890">
        <v>1</v>
      </c>
      <c r="X1890" s="16">
        <f>IFERROR(LOOKUP(H1890,{30,43,48,53,58,63,68,73,78,83,88,93,97},{42,47,52,57,62,67,72,77,82,87,92,99,100}),999)</f>
        <v>62</v>
      </c>
      <c r="Y1890" s="19">
        <f t="shared" si="206"/>
        <v>5.6818181818181825</v>
      </c>
      <c r="Z1890" s="19">
        <f t="shared" si="209"/>
        <v>5.7284090909090919</v>
      </c>
      <c r="AA1890" s="19">
        <f t="shared" si="210"/>
        <v>17.185227272727278</v>
      </c>
      <c r="AB1890" s="19" t="s">
        <v>8887</v>
      </c>
    </row>
    <row r="1891" spans="1:28" x14ac:dyDescent="0.35">
      <c r="A1891" t="s">
        <v>1562</v>
      </c>
      <c r="B1891" t="s">
        <v>6206</v>
      </c>
      <c r="C1891" t="s">
        <v>6207</v>
      </c>
      <c r="D1891" s="1">
        <v>44823</v>
      </c>
      <c r="E1891">
        <f t="shared" si="207"/>
        <v>18</v>
      </c>
      <c r="F1891" t="s">
        <v>1569</v>
      </c>
      <c r="G1891">
        <v>620</v>
      </c>
      <c r="H1891">
        <f t="shared" si="204"/>
        <v>62</v>
      </c>
      <c r="I1891" t="s">
        <v>7</v>
      </c>
      <c r="J1891" t="s">
        <v>8</v>
      </c>
      <c r="L1891" t="s">
        <v>6</v>
      </c>
      <c r="M1891" t="str">
        <f t="shared" si="205"/>
        <v>M</v>
      </c>
      <c r="N1891" t="s">
        <v>567</v>
      </c>
      <c r="O1891" t="s">
        <v>568</v>
      </c>
      <c r="P1891" t="s">
        <v>557</v>
      </c>
      <c r="Q1891">
        <v>3</v>
      </c>
      <c r="R1891">
        <f t="shared" si="208"/>
        <v>2019</v>
      </c>
      <c r="S1891" t="s">
        <v>8</v>
      </c>
      <c r="T1891" t="s">
        <v>8</v>
      </c>
      <c r="U1891" t="s">
        <v>9090</v>
      </c>
      <c r="V1891">
        <f>VLOOKUP(P1891,'PBT Tag Rates'!$B$5:$E$34,4,FALSE)</f>
        <v>0.95971980899999998</v>
      </c>
      <c r="W1891">
        <v>1</v>
      </c>
      <c r="X1891" s="16">
        <f>IFERROR(LOOKUP(H1891,{30,43,48,53,58,63,68,73,78,83,88,93,97},{42,47,52,57,62,67,72,77,82,87,92,99,100}),999)</f>
        <v>62</v>
      </c>
      <c r="Y1891" s="19">
        <f t="shared" si="206"/>
        <v>5.6818181818181825</v>
      </c>
      <c r="Z1891" s="19">
        <f t="shared" si="209"/>
        <v>5.7284090909090919</v>
      </c>
      <c r="AA1891" s="19">
        <f t="shared" si="210"/>
        <v>17.185227272727278</v>
      </c>
      <c r="AB1891" s="19" t="s">
        <v>8887</v>
      </c>
    </row>
    <row r="1892" spans="1:28" x14ac:dyDescent="0.35">
      <c r="A1892" t="s">
        <v>1562</v>
      </c>
      <c r="B1892" t="s">
        <v>6208</v>
      </c>
      <c r="C1892" t="s">
        <v>6209</v>
      </c>
      <c r="D1892" s="1">
        <v>44823</v>
      </c>
      <c r="E1892">
        <f t="shared" si="207"/>
        <v>18</v>
      </c>
      <c r="F1892" t="s">
        <v>16</v>
      </c>
      <c r="G1892">
        <v>740</v>
      </c>
      <c r="H1892">
        <f t="shared" si="204"/>
        <v>74</v>
      </c>
      <c r="I1892" t="s">
        <v>9</v>
      </c>
      <c r="J1892">
        <v>1</v>
      </c>
      <c r="L1892" t="s">
        <v>16</v>
      </c>
      <c r="M1892" t="str">
        <f t="shared" si="205"/>
        <v>F</v>
      </c>
      <c r="N1892" t="s">
        <v>8</v>
      </c>
      <c r="O1892" t="s">
        <v>8</v>
      </c>
      <c r="P1892" t="s">
        <v>11</v>
      </c>
      <c r="Q1892" t="s">
        <v>8</v>
      </c>
      <c r="R1892" t="str">
        <f t="shared" si="208"/>
        <v>U</v>
      </c>
      <c r="S1892" t="s">
        <v>12</v>
      </c>
      <c r="T1892">
        <v>0.999999999999999</v>
      </c>
      <c r="U1892" t="s">
        <v>8890</v>
      </c>
      <c r="V1892" t="e">
        <f>VLOOKUP(P1892,'PBT Tag Rates'!$B$5:$E$34,4,FALSE)</f>
        <v>#N/A</v>
      </c>
      <c r="W1892">
        <v>1</v>
      </c>
      <c r="X1892" s="16">
        <f>IFERROR(LOOKUP(H1892,{30,43,48,53,58,63,68,73,78,83,88,93,97},{42,47,52,57,62,67,72,77,82,87,92,99,100}),999)</f>
        <v>77</v>
      </c>
      <c r="Y1892" s="19">
        <f t="shared" si="206"/>
        <v>5.6818181818181825</v>
      </c>
      <c r="Z1892" s="19">
        <f t="shared" si="209"/>
        <v>5.7284090909090919</v>
      </c>
      <c r="AA1892" s="19">
        <f t="shared" si="210"/>
        <v>17.185227272727278</v>
      </c>
      <c r="AB1892" s="19" t="s">
        <v>8887</v>
      </c>
    </row>
    <row r="1893" spans="1:28" x14ac:dyDescent="0.35">
      <c r="A1893" t="s">
        <v>1562</v>
      </c>
      <c r="B1893" t="s">
        <v>6210</v>
      </c>
      <c r="C1893" t="s">
        <v>6211</v>
      </c>
      <c r="D1893" s="1">
        <v>44823</v>
      </c>
      <c r="E1893">
        <f t="shared" si="207"/>
        <v>18</v>
      </c>
      <c r="F1893" t="s">
        <v>1569</v>
      </c>
      <c r="G1893">
        <v>530</v>
      </c>
      <c r="H1893">
        <f t="shared" si="204"/>
        <v>53</v>
      </c>
      <c r="I1893" t="s">
        <v>9</v>
      </c>
      <c r="J1893">
        <v>1</v>
      </c>
      <c r="L1893" t="s">
        <v>6</v>
      </c>
      <c r="M1893" t="str">
        <f t="shared" si="205"/>
        <v>M</v>
      </c>
      <c r="N1893" t="s">
        <v>8</v>
      </c>
      <c r="O1893" t="s">
        <v>8</v>
      </c>
      <c r="P1893" t="s">
        <v>11</v>
      </c>
      <c r="Q1893" t="s">
        <v>8</v>
      </c>
      <c r="R1893" t="str">
        <f t="shared" si="208"/>
        <v>U</v>
      </c>
      <c r="S1893" t="s">
        <v>12</v>
      </c>
      <c r="T1893">
        <v>1</v>
      </c>
      <c r="U1893" t="s">
        <v>8890</v>
      </c>
      <c r="V1893" t="e">
        <f>VLOOKUP(P1893,'PBT Tag Rates'!$B$5:$E$34,4,FALSE)</f>
        <v>#N/A</v>
      </c>
      <c r="W1893">
        <v>1</v>
      </c>
      <c r="X1893" s="16">
        <f>IFERROR(LOOKUP(H1893,{30,43,48,53,58,63,68,73,78,83,88,93,97},{42,47,52,57,62,67,72,77,82,87,92,99,100}),999)</f>
        <v>57</v>
      </c>
      <c r="Y1893" s="19">
        <f t="shared" si="206"/>
        <v>5.6818181818181825</v>
      </c>
      <c r="Z1893" s="19">
        <f t="shared" si="209"/>
        <v>5.7284090909090919</v>
      </c>
      <c r="AA1893" s="19">
        <f t="shared" si="210"/>
        <v>17.185227272727278</v>
      </c>
      <c r="AB1893" s="19" t="s">
        <v>8887</v>
      </c>
    </row>
    <row r="1894" spans="1:28" x14ac:dyDescent="0.35">
      <c r="A1894" t="s">
        <v>1562</v>
      </c>
      <c r="B1894" t="s">
        <v>6212</v>
      </c>
      <c r="C1894" t="s">
        <v>6213</v>
      </c>
      <c r="D1894" s="1">
        <v>44823</v>
      </c>
      <c r="E1894">
        <f t="shared" si="207"/>
        <v>18</v>
      </c>
      <c r="F1894" t="s">
        <v>1569</v>
      </c>
      <c r="G1894">
        <v>480</v>
      </c>
      <c r="H1894">
        <f t="shared" si="204"/>
        <v>48</v>
      </c>
      <c r="I1894" t="s">
        <v>7</v>
      </c>
      <c r="J1894" t="s">
        <v>8</v>
      </c>
      <c r="L1894" t="s">
        <v>6</v>
      </c>
      <c r="M1894" t="str">
        <f t="shared" si="205"/>
        <v>M</v>
      </c>
      <c r="N1894" t="s">
        <v>5443</v>
      </c>
      <c r="O1894" t="s">
        <v>6214</v>
      </c>
      <c r="P1894" t="s">
        <v>2035</v>
      </c>
      <c r="Q1894">
        <v>2</v>
      </c>
      <c r="R1894">
        <f t="shared" si="208"/>
        <v>2020</v>
      </c>
      <c r="S1894" t="s">
        <v>8</v>
      </c>
      <c r="T1894" t="s">
        <v>8</v>
      </c>
      <c r="U1894" t="s">
        <v>9084</v>
      </c>
      <c r="V1894">
        <f>VLOOKUP(P1894,'PBT Tag Rates'!$B$5:$E$34,4,FALSE)</f>
        <v>0.98961045999999997</v>
      </c>
      <c r="W1894">
        <v>1</v>
      </c>
      <c r="X1894" s="16">
        <f>IFERROR(LOOKUP(H1894,{30,43,48,53,58,63,68,73,78,83,88,93,97},{42,47,52,57,62,67,72,77,82,87,92,99,100}),999)</f>
        <v>52</v>
      </c>
      <c r="Y1894" s="19">
        <f t="shared" si="206"/>
        <v>5.6818181818181825</v>
      </c>
      <c r="Z1894" s="19">
        <f t="shared" si="209"/>
        <v>5.7284090909090919</v>
      </c>
      <c r="AA1894" s="19">
        <f t="shared" si="210"/>
        <v>17.185227272727278</v>
      </c>
      <c r="AB1894" s="19" t="s">
        <v>8887</v>
      </c>
    </row>
    <row r="1895" spans="1:28" x14ac:dyDescent="0.35">
      <c r="A1895" t="s">
        <v>1562</v>
      </c>
      <c r="B1895" t="s">
        <v>6215</v>
      </c>
      <c r="C1895" t="s">
        <v>6216</v>
      </c>
      <c r="D1895" s="1">
        <v>44823</v>
      </c>
      <c r="E1895">
        <f t="shared" si="207"/>
        <v>18</v>
      </c>
      <c r="F1895" t="s">
        <v>1569</v>
      </c>
      <c r="G1895">
        <v>550</v>
      </c>
      <c r="H1895">
        <f t="shared" si="204"/>
        <v>55</v>
      </c>
      <c r="I1895" t="s">
        <v>7</v>
      </c>
      <c r="J1895" t="s">
        <v>8</v>
      </c>
      <c r="L1895" t="s">
        <v>6</v>
      </c>
      <c r="M1895" t="str">
        <f t="shared" si="205"/>
        <v>M</v>
      </c>
      <c r="N1895" t="s">
        <v>6217</v>
      </c>
      <c r="O1895" t="s">
        <v>6218</v>
      </c>
      <c r="P1895" t="s">
        <v>4610</v>
      </c>
      <c r="Q1895">
        <v>3</v>
      </c>
      <c r="R1895">
        <f t="shared" si="208"/>
        <v>2019</v>
      </c>
      <c r="S1895" t="s">
        <v>8</v>
      </c>
      <c r="T1895" t="s">
        <v>8</v>
      </c>
      <c r="U1895" t="s">
        <v>8877</v>
      </c>
      <c r="V1895">
        <f>VLOOKUP(P1895,'PBT Tag Rates'!$B$5:$E$34,4,FALSE)</f>
        <v>1</v>
      </c>
      <c r="W1895">
        <v>1</v>
      </c>
      <c r="X1895" s="16">
        <f>IFERROR(LOOKUP(H1895,{30,43,48,53,58,63,68,73,78,83,88,93,97},{42,47,52,57,62,67,72,77,82,87,92,99,100}),999)</f>
        <v>57</v>
      </c>
      <c r="Y1895" s="19">
        <f t="shared" si="206"/>
        <v>5.6818181818181825</v>
      </c>
      <c r="Z1895" s="19">
        <f t="shared" si="209"/>
        <v>5.7284090909090919</v>
      </c>
      <c r="AA1895" s="19">
        <f t="shared" si="210"/>
        <v>17.185227272727278</v>
      </c>
      <c r="AB1895" s="19" t="s">
        <v>8886</v>
      </c>
    </row>
    <row r="1896" spans="1:28" x14ac:dyDescent="0.35">
      <c r="A1896" t="s">
        <v>1562</v>
      </c>
      <c r="B1896" t="s">
        <v>6219</v>
      </c>
      <c r="C1896" t="s">
        <v>6220</v>
      </c>
      <c r="D1896" s="1">
        <v>44823</v>
      </c>
      <c r="E1896">
        <f t="shared" si="207"/>
        <v>18</v>
      </c>
      <c r="F1896" t="s">
        <v>16</v>
      </c>
      <c r="G1896">
        <v>720</v>
      </c>
      <c r="H1896">
        <f t="shared" si="204"/>
        <v>72</v>
      </c>
      <c r="I1896" t="s">
        <v>7</v>
      </c>
      <c r="J1896" t="s">
        <v>8</v>
      </c>
      <c r="L1896" t="s">
        <v>16</v>
      </c>
      <c r="M1896" t="str">
        <f t="shared" si="205"/>
        <v>F</v>
      </c>
      <c r="N1896" t="s">
        <v>8</v>
      </c>
      <c r="O1896" t="s">
        <v>8</v>
      </c>
      <c r="P1896" t="s">
        <v>11</v>
      </c>
      <c r="Q1896" t="s">
        <v>8</v>
      </c>
      <c r="R1896" t="str">
        <f t="shared" si="208"/>
        <v>U</v>
      </c>
      <c r="S1896" t="s">
        <v>12</v>
      </c>
      <c r="T1896">
        <v>1</v>
      </c>
      <c r="U1896" t="s">
        <v>11</v>
      </c>
      <c r="V1896" t="e">
        <f>VLOOKUP(P1896,'PBT Tag Rates'!$B$5:$E$34,4,FALSE)</f>
        <v>#N/A</v>
      </c>
      <c r="W1896">
        <v>1</v>
      </c>
      <c r="X1896" s="16">
        <f>IFERROR(LOOKUP(H1896,{30,43,48,53,58,63,68,73,78,83,88,93,97},{42,47,52,57,62,67,72,77,82,87,92,99,100}),999)</f>
        <v>72</v>
      </c>
      <c r="Y1896" s="19">
        <f t="shared" si="206"/>
        <v>5.6818181818181825</v>
      </c>
      <c r="Z1896" s="19">
        <f t="shared" si="209"/>
        <v>5.7284090909090919</v>
      </c>
      <c r="AA1896" s="19">
        <f t="shared" si="210"/>
        <v>17.185227272727278</v>
      </c>
      <c r="AB1896" s="19" t="s">
        <v>8887</v>
      </c>
    </row>
    <row r="1897" spans="1:28" x14ac:dyDescent="0.35">
      <c r="A1897" t="s">
        <v>1562</v>
      </c>
      <c r="B1897" t="s">
        <v>6221</v>
      </c>
      <c r="C1897" t="s">
        <v>6222</v>
      </c>
      <c r="D1897" s="1">
        <v>44823</v>
      </c>
      <c r="E1897">
        <f t="shared" si="207"/>
        <v>18</v>
      </c>
      <c r="F1897" t="s">
        <v>6</v>
      </c>
      <c r="G1897">
        <v>710</v>
      </c>
      <c r="H1897">
        <f t="shared" si="204"/>
        <v>71</v>
      </c>
      <c r="I1897" t="s">
        <v>7</v>
      </c>
      <c r="J1897" t="s">
        <v>8</v>
      </c>
      <c r="L1897" t="s">
        <v>6</v>
      </c>
      <c r="M1897" t="str">
        <f t="shared" si="205"/>
        <v>M</v>
      </c>
      <c r="N1897" t="s">
        <v>6223</v>
      </c>
      <c r="O1897" t="s">
        <v>6224</v>
      </c>
      <c r="P1897" t="s">
        <v>702</v>
      </c>
      <c r="Q1897">
        <v>3</v>
      </c>
      <c r="R1897">
        <f t="shared" si="208"/>
        <v>2019</v>
      </c>
      <c r="S1897" t="s">
        <v>8</v>
      </c>
      <c r="T1897" t="s">
        <v>8</v>
      </c>
      <c r="U1897" t="s">
        <v>8858</v>
      </c>
      <c r="V1897">
        <f>VLOOKUP(P1897,'PBT Tag Rates'!$B$5:$E$34,4,FALSE)</f>
        <v>0.99705232300000002</v>
      </c>
      <c r="W1897">
        <v>1</v>
      </c>
      <c r="X1897" s="16">
        <f>IFERROR(LOOKUP(H1897,{30,43,48,53,58,63,68,73,78,83,88,93,97},{42,47,52,57,62,67,72,77,82,87,92,99,100}),999)</f>
        <v>72</v>
      </c>
      <c r="Y1897" s="19">
        <f t="shared" si="206"/>
        <v>5.6818181818181825</v>
      </c>
      <c r="Z1897" s="19">
        <f t="shared" si="209"/>
        <v>5.7284090909090919</v>
      </c>
      <c r="AA1897" s="19">
        <f t="shared" si="210"/>
        <v>17.185227272727278</v>
      </c>
      <c r="AB1897" s="19" t="s">
        <v>8887</v>
      </c>
    </row>
    <row r="1898" spans="1:28" x14ac:dyDescent="0.35">
      <c r="A1898" t="s">
        <v>1562</v>
      </c>
      <c r="B1898" t="s">
        <v>6225</v>
      </c>
      <c r="C1898" t="s">
        <v>6226</v>
      </c>
      <c r="D1898" s="1">
        <v>44823</v>
      </c>
      <c r="E1898">
        <f t="shared" si="207"/>
        <v>18</v>
      </c>
      <c r="F1898" t="s">
        <v>1569</v>
      </c>
      <c r="G1898">
        <v>560</v>
      </c>
      <c r="H1898">
        <f t="shared" si="204"/>
        <v>56</v>
      </c>
      <c r="I1898" t="s">
        <v>9</v>
      </c>
      <c r="J1898">
        <v>1</v>
      </c>
      <c r="L1898" t="s">
        <v>6</v>
      </c>
      <c r="M1898" t="str">
        <f t="shared" si="205"/>
        <v>M</v>
      </c>
      <c r="N1898" t="s">
        <v>6227</v>
      </c>
      <c r="O1898" t="s">
        <v>6228</v>
      </c>
      <c r="P1898" t="s">
        <v>702</v>
      </c>
      <c r="Q1898">
        <v>3</v>
      </c>
      <c r="R1898">
        <f t="shared" si="208"/>
        <v>2019</v>
      </c>
      <c r="S1898" t="s">
        <v>8</v>
      </c>
      <c r="T1898" t="s">
        <v>8</v>
      </c>
      <c r="U1898" t="s">
        <v>8858</v>
      </c>
      <c r="V1898">
        <f>VLOOKUP(P1898,'PBT Tag Rates'!$B$5:$E$34,4,FALSE)</f>
        <v>0.99705232300000002</v>
      </c>
      <c r="W1898">
        <v>1</v>
      </c>
      <c r="X1898" s="16">
        <f>IFERROR(LOOKUP(H1898,{30,43,48,53,58,63,68,73,78,83,88,93,97},{42,47,52,57,62,67,72,77,82,87,92,99,100}),999)</f>
        <v>57</v>
      </c>
      <c r="Y1898" s="19">
        <f t="shared" si="206"/>
        <v>5.6818181818181825</v>
      </c>
      <c r="Z1898" s="19">
        <f t="shared" si="209"/>
        <v>5.7284090909090919</v>
      </c>
      <c r="AA1898" s="19">
        <f t="shared" si="210"/>
        <v>17.185227272727278</v>
      </c>
      <c r="AB1898" s="19" t="s">
        <v>8887</v>
      </c>
    </row>
    <row r="1899" spans="1:28" x14ac:dyDescent="0.35">
      <c r="A1899" t="s">
        <v>1562</v>
      </c>
      <c r="B1899" t="s">
        <v>6229</v>
      </c>
      <c r="C1899" t="s">
        <v>6230</v>
      </c>
      <c r="D1899" s="1">
        <v>44823</v>
      </c>
      <c r="E1899">
        <f t="shared" si="207"/>
        <v>18</v>
      </c>
      <c r="F1899" t="s">
        <v>16</v>
      </c>
      <c r="G1899">
        <v>660</v>
      </c>
      <c r="H1899">
        <f t="shared" si="204"/>
        <v>66</v>
      </c>
      <c r="I1899" t="s">
        <v>7</v>
      </c>
      <c r="J1899" t="s">
        <v>8</v>
      </c>
      <c r="L1899" t="s">
        <v>16</v>
      </c>
      <c r="M1899" t="str">
        <f t="shared" si="205"/>
        <v>F</v>
      </c>
      <c r="N1899" t="s">
        <v>1203</v>
      </c>
      <c r="O1899" t="s">
        <v>1204</v>
      </c>
      <c r="P1899" t="s">
        <v>557</v>
      </c>
      <c r="Q1899">
        <v>3</v>
      </c>
      <c r="R1899">
        <f t="shared" si="208"/>
        <v>2019</v>
      </c>
      <c r="S1899" t="s">
        <v>8</v>
      </c>
      <c r="T1899" t="s">
        <v>8</v>
      </c>
      <c r="U1899" t="s">
        <v>9090</v>
      </c>
      <c r="V1899">
        <f>VLOOKUP(P1899,'PBT Tag Rates'!$B$5:$E$34,4,FALSE)</f>
        <v>0.95971980899999998</v>
      </c>
      <c r="W1899">
        <v>1</v>
      </c>
      <c r="X1899" s="16">
        <f>IFERROR(LOOKUP(H1899,{30,43,48,53,58,63,68,73,78,83,88,93,97},{42,47,52,57,62,67,72,77,82,87,92,99,100}),999)</f>
        <v>67</v>
      </c>
      <c r="Y1899" s="19">
        <f t="shared" si="206"/>
        <v>5.6818181818181825</v>
      </c>
      <c r="Z1899" s="19">
        <f t="shared" si="209"/>
        <v>5.7284090909090919</v>
      </c>
      <c r="AA1899" s="19">
        <f t="shared" si="210"/>
        <v>17.185227272727278</v>
      </c>
      <c r="AB1899" s="19" t="s">
        <v>8887</v>
      </c>
    </row>
    <row r="1900" spans="1:28" x14ac:dyDescent="0.35">
      <c r="A1900" t="s">
        <v>1562</v>
      </c>
      <c r="B1900" t="s">
        <v>6231</v>
      </c>
      <c r="C1900" t="s">
        <v>6232</v>
      </c>
      <c r="D1900" s="1">
        <v>44823</v>
      </c>
      <c r="E1900">
        <f t="shared" si="207"/>
        <v>18</v>
      </c>
      <c r="F1900" t="s">
        <v>16</v>
      </c>
      <c r="G1900">
        <v>620</v>
      </c>
      <c r="H1900">
        <f t="shared" si="204"/>
        <v>62</v>
      </c>
      <c r="I1900" t="s">
        <v>7</v>
      </c>
      <c r="J1900" t="s">
        <v>8</v>
      </c>
      <c r="L1900" t="s">
        <v>16</v>
      </c>
      <c r="M1900" t="str">
        <f t="shared" si="205"/>
        <v>F</v>
      </c>
      <c r="N1900" t="s">
        <v>1765</v>
      </c>
      <c r="O1900" t="s">
        <v>1766</v>
      </c>
      <c r="P1900" t="s">
        <v>19</v>
      </c>
      <c r="Q1900">
        <v>4</v>
      </c>
      <c r="R1900">
        <f t="shared" si="208"/>
        <v>2018</v>
      </c>
      <c r="S1900" t="s">
        <v>8</v>
      </c>
      <c r="T1900" t="s">
        <v>8</v>
      </c>
      <c r="U1900" t="s">
        <v>9086</v>
      </c>
      <c r="V1900">
        <f>VLOOKUP(P1900,'PBT Tag Rates'!$B$5:$E$34,4,FALSE)</f>
        <v>0.80551598400000002</v>
      </c>
      <c r="W1900">
        <v>1</v>
      </c>
      <c r="X1900" s="16">
        <f>IFERROR(LOOKUP(H1900,{30,43,48,53,58,63,68,73,78,83,88,93,97},{42,47,52,57,62,67,72,77,82,87,92,99,100}),999)</f>
        <v>62</v>
      </c>
      <c r="Y1900" s="19">
        <f t="shared" si="206"/>
        <v>5.6818181818181825</v>
      </c>
      <c r="Z1900" s="19">
        <f t="shared" si="209"/>
        <v>5.7284090909090919</v>
      </c>
      <c r="AA1900" s="19">
        <f t="shared" si="210"/>
        <v>17.185227272727278</v>
      </c>
      <c r="AB1900" s="19" t="s">
        <v>8887</v>
      </c>
    </row>
    <row r="1901" spans="1:28" x14ac:dyDescent="0.35">
      <c r="A1901" t="s">
        <v>1562</v>
      </c>
      <c r="B1901" t="s">
        <v>6233</v>
      </c>
      <c r="C1901" t="s">
        <v>6234</v>
      </c>
      <c r="D1901" s="1">
        <v>44823</v>
      </c>
      <c r="E1901">
        <f t="shared" si="207"/>
        <v>18</v>
      </c>
      <c r="F1901" t="s">
        <v>6</v>
      </c>
      <c r="G1901">
        <v>890</v>
      </c>
      <c r="H1901">
        <f t="shared" si="204"/>
        <v>89</v>
      </c>
      <c r="I1901" t="s">
        <v>7</v>
      </c>
      <c r="J1901" t="s">
        <v>8</v>
      </c>
      <c r="L1901" t="s">
        <v>6</v>
      </c>
      <c r="M1901" t="str">
        <f t="shared" si="205"/>
        <v>M</v>
      </c>
      <c r="N1901" t="s">
        <v>8</v>
      </c>
      <c r="O1901" t="s">
        <v>8</v>
      </c>
      <c r="P1901" t="s">
        <v>11</v>
      </c>
      <c r="Q1901" t="s">
        <v>8</v>
      </c>
      <c r="R1901" t="str">
        <f t="shared" si="208"/>
        <v>U</v>
      </c>
      <c r="S1901" t="s">
        <v>12</v>
      </c>
      <c r="T1901">
        <v>0.99999999999999201</v>
      </c>
      <c r="U1901" t="s">
        <v>11</v>
      </c>
      <c r="V1901" t="e">
        <f>VLOOKUP(P1901,'PBT Tag Rates'!$B$5:$E$34,4,FALSE)</f>
        <v>#N/A</v>
      </c>
      <c r="W1901">
        <v>1</v>
      </c>
      <c r="X1901" s="16">
        <f>IFERROR(LOOKUP(H1901,{30,43,48,53,58,63,68,73,78,83,88,93,97},{42,47,52,57,62,67,72,77,82,87,92,99,100}),999)</f>
        <v>92</v>
      </c>
      <c r="Y1901" s="19">
        <f t="shared" si="206"/>
        <v>5.6818181818181825</v>
      </c>
      <c r="Z1901" s="19">
        <f t="shared" si="209"/>
        <v>5.7284090909090919</v>
      </c>
      <c r="AA1901" s="19">
        <f t="shared" si="210"/>
        <v>17.185227272727278</v>
      </c>
      <c r="AB1901" s="19" t="s">
        <v>8887</v>
      </c>
    </row>
    <row r="1902" spans="1:28" x14ac:dyDescent="0.35">
      <c r="A1902" t="s">
        <v>1562</v>
      </c>
      <c r="B1902" t="s">
        <v>6235</v>
      </c>
      <c r="C1902" t="s">
        <v>6236</v>
      </c>
      <c r="D1902" s="1">
        <v>44823</v>
      </c>
      <c r="E1902">
        <f t="shared" si="207"/>
        <v>18</v>
      </c>
      <c r="F1902" t="s">
        <v>1569</v>
      </c>
      <c r="G1902">
        <v>700</v>
      </c>
      <c r="H1902">
        <f t="shared" si="204"/>
        <v>70</v>
      </c>
      <c r="I1902" t="s">
        <v>7</v>
      </c>
      <c r="J1902" t="s">
        <v>8</v>
      </c>
      <c r="L1902" t="s">
        <v>6</v>
      </c>
      <c r="M1902" t="str">
        <f t="shared" si="205"/>
        <v>M</v>
      </c>
      <c r="N1902" t="s">
        <v>5535</v>
      </c>
      <c r="O1902" t="s">
        <v>6237</v>
      </c>
      <c r="P1902" t="s">
        <v>557</v>
      </c>
      <c r="Q1902">
        <v>3</v>
      </c>
      <c r="R1902">
        <f t="shared" si="208"/>
        <v>2019</v>
      </c>
      <c r="S1902" t="s">
        <v>8</v>
      </c>
      <c r="T1902" t="s">
        <v>8</v>
      </c>
      <c r="U1902" t="s">
        <v>9006</v>
      </c>
      <c r="V1902">
        <f>VLOOKUP(P1902,'PBT Tag Rates'!$B$5:$E$34,4,FALSE)</f>
        <v>0.95971980899999998</v>
      </c>
      <c r="W1902">
        <v>1</v>
      </c>
      <c r="X1902" s="16">
        <f>IFERROR(LOOKUP(H1902,{30,43,48,53,58,63,68,73,78,83,88,93,97},{42,47,52,57,62,67,72,77,82,87,92,99,100}),999)</f>
        <v>72</v>
      </c>
      <c r="Y1902" s="19">
        <f t="shared" si="206"/>
        <v>5.6818181818181825</v>
      </c>
      <c r="Z1902" s="19">
        <f t="shared" si="209"/>
        <v>5.7284090909090919</v>
      </c>
      <c r="AA1902" s="19">
        <f t="shared" si="210"/>
        <v>17.185227272727278</v>
      </c>
      <c r="AB1902" s="19" t="s">
        <v>8886</v>
      </c>
    </row>
    <row r="1903" spans="1:28" x14ac:dyDescent="0.35">
      <c r="A1903" t="s">
        <v>1562</v>
      </c>
      <c r="B1903" t="s">
        <v>6238</v>
      </c>
      <c r="C1903" t="s">
        <v>6239</v>
      </c>
      <c r="D1903" s="1">
        <v>44823</v>
      </c>
      <c r="E1903">
        <f t="shared" si="207"/>
        <v>18</v>
      </c>
      <c r="F1903" t="s">
        <v>1569</v>
      </c>
      <c r="G1903">
        <v>660</v>
      </c>
      <c r="H1903">
        <f t="shared" si="204"/>
        <v>66</v>
      </c>
      <c r="I1903" t="s">
        <v>7</v>
      </c>
      <c r="J1903" t="s">
        <v>8</v>
      </c>
      <c r="L1903" t="s">
        <v>6</v>
      </c>
      <c r="M1903" t="str">
        <f t="shared" si="205"/>
        <v>M</v>
      </c>
      <c r="N1903" t="s">
        <v>1094</v>
      </c>
      <c r="O1903" t="s">
        <v>6240</v>
      </c>
      <c r="P1903" t="s">
        <v>557</v>
      </c>
      <c r="Q1903">
        <v>3</v>
      </c>
      <c r="R1903">
        <f t="shared" si="208"/>
        <v>2019</v>
      </c>
      <c r="S1903" t="s">
        <v>8</v>
      </c>
      <c r="T1903" t="s">
        <v>8</v>
      </c>
      <c r="U1903" t="s">
        <v>9090</v>
      </c>
      <c r="V1903">
        <f>VLOOKUP(P1903,'PBT Tag Rates'!$B$5:$E$34,4,FALSE)</f>
        <v>0.95971980899999998</v>
      </c>
      <c r="W1903">
        <v>1</v>
      </c>
      <c r="X1903" s="16">
        <f>IFERROR(LOOKUP(H1903,{30,43,48,53,58,63,68,73,78,83,88,93,97},{42,47,52,57,62,67,72,77,82,87,92,99,100}),999)</f>
        <v>67</v>
      </c>
      <c r="Y1903" s="19">
        <f t="shared" si="206"/>
        <v>5.6818181818181825</v>
      </c>
      <c r="Z1903" s="19">
        <f t="shared" si="209"/>
        <v>5.7284090909090919</v>
      </c>
      <c r="AA1903" s="19">
        <f t="shared" si="210"/>
        <v>17.185227272727278</v>
      </c>
      <c r="AB1903" s="19" t="s">
        <v>8887</v>
      </c>
    </row>
    <row r="1904" spans="1:28" x14ac:dyDescent="0.35">
      <c r="A1904" t="s">
        <v>1562</v>
      </c>
      <c r="B1904" t="s">
        <v>6241</v>
      </c>
      <c r="C1904" t="s">
        <v>6242</v>
      </c>
      <c r="D1904" s="1">
        <v>44823</v>
      </c>
      <c r="E1904">
        <f t="shared" si="207"/>
        <v>18</v>
      </c>
      <c r="F1904" t="s">
        <v>16</v>
      </c>
      <c r="G1904">
        <v>690</v>
      </c>
      <c r="H1904">
        <f t="shared" si="204"/>
        <v>69</v>
      </c>
      <c r="I1904" t="s">
        <v>9</v>
      </c>
      <c r="J1904">
        <v>1</v>
      </c>
      <c r="L1904" t="s">
        <v>16</v>
      </c>
      <c r="M1904" t="str">
        <f t="shared" si="205"/>
        <v>F</v>
      </c>
      <c r="N1904" t="s">
        <v>5292</v>
      </c>
      <c r="O1904" t="s">
        <v>6243</v>
      </c>
      <c r="P1904" t="s">
        <v>19</v>
      </c>
      <c r="Q1904">
        <v>4</v>
      </c>
      <c r="R1904">
        <f t="shared" si="208"/>
        <v>2018</v>
      </c>
      <c r="S1904" t="s">
        <v>8</v>
      </c>
      <c r="T1904" t="s">
        <v>8</v>
      </c>
      <c r="U1904" t="s">
        <v>9007</v>
      </c>
      <c r="V1904">
        <f>VLOOKUP(P1904,'PBT Tag Rates'!$B$5:$E$34,4,FALSE)</f>
        <v>0.80551598400000002</v>
      </c>
      <c r="W1904">
        <v>1</v>
      </c>
      <c r="X1904" s="16">
        <f>IFERROR(LOOKUP(H1904,{30,43,48,53,58,63,68,73,78,83,88,93,97},{42,47,52,57,62,67,72,77,82,87,92,99,100}),999)</f>
        <v>72</v>
      </c>
      <c r="Y1904" s="19">
        <f t="shared" si="206"/>
        <v>5.6818181818181825</v>
      </c>
      <c r="Z1904" s="19">
        <f t="shared" si="209"/>
        <v>5.7284090909090919</v>
      </c>
      <c r="AA1904" s="19">
        <f t="shared" si="210"/>
        <v>17.185227272727278</v>
      </c>
      <c r="AB1904" s="19" t="s">
        <v>8886</v>
      </c>
    </row>
    <row r="1905" spans="1:28" x14ac:dyDescent="0.35">
      <c r="A1905" t="s">
        <v>1562</v>
      </c>
      <c r="B1905" t="s">
        <v>6244</v>
      </c>
      <c r="C1905" t="s">
        <v>6245</v>
      </c>
      <c r="D1905" s="1">
        <v>44823</v>
      </c>
      <c r="E1905">
        <f t="shared" si="207"/>
        <v>18</v>
      </c>
      <c r="F1905" t="s">
        <v>1569</v>
      </c>
      <c r="G1905">
        <v>500</v>
      </c>
      <c r="H1905">
        <f t="shared" si="204"/>
        <v>50</v>
      </c>
      <c r="I1905" t="s">
        <v>9</v>
      </c>
      <c r="J1905">
        <v>1</v>
      </c>
      <c r="L1905" t="s">
        <v>6</v>
      </c>
      <c r="M1905" t="str">
        <f t="shared" si="205"/>
        <v>M</v>
      </c>
      <c r="N1905" t="s">
        <v>3803</v>
      </c>
      <c r="O1905" t="s">
        <v>3804</v>
      </c>
      <c r="P1905" t="s">
        <v>557</v>
      </c>
      <c r="Q1905">
        <v>3</v>
      </c>
      <c r="R1905">
        <f t="shared" si="208"/>
        <v>2019</v>
      </c>
      <c r="S1905" t="s">
        <v>8</v>
      </c>
      <c r="T1905" t="s">
        <v>8</v>
      </c>
      <c r="U1905" t="s">
        <v>9084</v>
      </c>
      <c r="V1905">
        <f>VLOOKUP(P1905,'PBT Tag Rates'!$B$5:$E$34,4,FALSE)</f>
        <v>0.95971980899999998</v>
      </c>
      <c r="W1905">
        <v>1</v>
      </c>
      <c r="X1905" s="16">
        <f>IFERROR(LOOKUP(H1905,{30,43,48,53,58,63,68,73,78,83,88,93,97},{42,47,52,57,62,67,72,77,82,87,92,99,100}),999)</f>
        <v>52</v>
      </c>
      <c r="Y1905" s="19">
        <f t="shared" si="206"/>
        <v>5.6818181818181825</v>
      </c>
      <c r="Z1905" s="19">
        <f t="shared" si="209"/>
        <v>5.7284090909090919</v>
      </c>
      <c r="AA1905" s="19">
        <f t="shared" si="210"/>
        <v>17.185227272727278</v>
      </c>
      <c r="AB1905" s="19" t="s">
        <v>8887</v>
      </c>
    </row>
    <row r="1906" spans="1:28" x14ac:dyDescent="0.35">
      <c r="A1906" t="s">
        <v>1562</v>
      </c>
      <c r="B1906" t="s">
        <v>6246</v>
      </c>
      <c r="C1906" t="s">
        <v>6247</v>
      </c>
      <c r="D1906" s="1">
        <v>44823</v>
      </c>
      <c r="E1906">
        <f t="shared" si="207"/>
        <v>18</v>
      </c>
      <c r="F1906" t="s">
        <v>16</v>
      </c>
      <c r="G1906">
        <v>730</v>
      </c>
      <c r="H1906">
        <f t="shared" si="204"/>
        <v>73</v>
      </c>
      <c r="I1906" t="s">
        <v>7</v>
      </c>
      <c r="J1906" t="s">
        <v>8</v>
      </c>
      <c r="K1906" t="s">
        <v>143</v>
      </c>
      <c r="L1906" t="s">
        <v>1569</v>
      </c>
      <c r="M1906" t="str">
        <f t="shared" si="205"/>
        <v>F</v>
      </c>
      <c r="N1906" t="s">
        <v>4306</v>
      </c>
      <c r="O1906" t="s">
        <v>4306</v>
      </c>
      <c r="P1906" t="s">
        <v>4306</v>
      </c>
      <c r="Q1906" t="s">
        <v>8</v>
      </c>
      <c r="R1906" t="str">
        <f t="shared" si="208"/>
        <v>U</v>
      </c>
      <c r="S1906" t="s">
        <v>8</v>
      </c>
      <c r="T1906" t="s">
        <v>8</v>
      </c>
      <c r="U1906" t="s">
        <v>4306</v>
      </c>
      <c r="V1906" t="e">
        <f>VLOOKUP(P1906,'PBT Tag Rates'!$B$5:$E$34,4,FALSE)</f>
        <v>#N/A</v>
      </c>
      <c r="W1906">
        <v>1</v>
      </c>
      <c r="X1906" s="16">
        <f>IFERROR(LOOKUP(H1906,{30,43,48,53,58,63,68,73,78,83,88,93,97},{42,47,52,57,62,67,72,77,82,87,92,99,100}),999)</f>
        <v>77</v>
      </c>
      <c r="Y1906" s="19">
        <f t="shared" si="206"/>
        <v>5.6818181818181825</v>
      </c>
      <c r="Z1906" s="19">
        <f t="shared" si="209"/>
        <v>5.7284090909090919</v>
      </c>
      <c r="AA1906" s="19">
        <f t="shared" si="210"/>
        <v>17.185227272727278</v>
      </c>
      <c r="AB1906" s="19" t="s">
        <v>8887</v>
      </c>
    </row>
    <row r="1907" spans="1:28" x14ac:dyDescent="0.35">
      <c r="A1907" t="s">
        <v>1562</v>
      </c>
      <c r="B1907" t="s">
        <v>6248</v>
      </c>
      <c r="C1907" t="s">
        <v>6249</v>
      </c>
      <c r="D1907" s="1">
        <v>44823</v>
      </c>
      <c r="E1907">
        <f t="shared" si="207"/>
        <v>18</v>
      </c>
      <c r="F1907" t="s">
        <v>1569</v>
      </c>
      <c r="G1907">
        <v>410</v>
      </c>
      <c r="H1907">
        <f t="shared" si="204"/>
        <v>41</v>
      </c>
      <c r="I1907" t="s">
        <v>9</v>
      </c>
      <c r="J1907">
        <v>1</v>
      </c>
      <c r="L1907" t="s">
        <v>6</v>
      </c>
      <c r="M1907" t="str">
        <f t="shared" si="205"/>
        <v>M</v>
      </c>
      <c r="N1907" t="s">
        <v>6250</v>
      </c>
      <c r="O1907" t="s">
        <v>6251</v>
      </c>
      <c r="P1907" t="s">
        <v>2035</v>
      </c>
      <c r="Q1907">
        <v>2</v>
      </c>
      <c r="R1907">
        <f t="shared" si="208"/>
        <v>2020</v>
      </c>
      <c r="S1907" t="s">
        <v>8</v>
      </c>
      <c r="T1907" t="s">
        <v>8</v>
      </c>
      <c r="U1907" t="s">
        <v>9086</v>
      </c>
      <c r="V1907">
        <f>VLOOKUP(P1907,'PBT Tag Rates'!$B$5:$E$34,4,FALSE)</f>
        <v>0.98961045999999997</v>
      </c>
      <c r="W1907">
        <v>1</v>
      </c>
      <c r="X1907" s="16">
        <f>IFERROR(LOOKUP(H1907,{30,43,48,53,58,63,68,73,78,83,88,93,97},{42,47,52,57,62,67,72,77,82,87,92,99,100}),999)</f>
        <v>42</v>
      </c>
      <c r="Y1907" s="19">
        <f t="shared" si="206"/>
        <v>5.6818181818181825</v>
      </c>
      <c r="Z1907" s="19">
        <f t="shared" si="209"/>
        <v>5.7284090909090919</v>
      </c>
      <c r="AA1907" s="19">
        <f t="shared" si="210"/>
        <v>17.185227272727278</v>
      </c>
      <c r="AB1907" s="19" t="s">
        <v>8887</v>
      </c>
    </row>
    <row r="1908" spans="1:28" x14ac:dyDescent="0.35">
      <c r="A1908" t="s">
        <v>1562</v>
      </c>
      <c r="B1908" t="s">
        <v>6252</v>
      </c>
      <c r="C1908" t="s">
        <v>6253</v>
      </c>
      <c r="D1908" s="1">
        <v>44823</v>
      </c>
      <c r="E1908">
        <f t="shared" si="207"/>
        <v>18</v>
      </c>
      <c r="F1908" t="s">
        <v>16</v>
      </c>
      <c r="G1908">
        <v>610</v>
      </c>
      <c r="H1908">
        <f t="shared" si="204"/>
        <v>61</v>
      </c>
      <c r="I1908" t="s">
        <v>7</v>
      </c>
      <c r="J1908" t="s">
        <v>8</v>
      </c>
      <c r="L1908" t="s">
        <v>16</v>
      </c>
      <c r="M1908" t="str">
        <f t="shared" si="205"/>
        <v>F</v>
      </c>
      <c r="N1908" t="s">
        <v>6254</v>
      </c>
      <c r="O1908" t="s">
        <v>6255</v>
      </c>
      <c r="P1908" t="s">
        <v>557</v>
      </c>
      <c r="Q1908">
        <v>3</v>
      </c>
      <c r="R1908">
        <f t="shared" si="208"/>
        <v>2019</v>
      </c>
      <c r="S1908" t="s">
        <v>8</v>
      </c>
      <c r="T1908" t="s">
        <v>8</v>
      </c>
      <c r="U1908" t="s">
        <v>9086</v>
      </c>
      <c r="V1908">
        <f>VLOOKUP(P1908,'PBT Tag Rates'!$B$5:$E$34,4,FALSE)</f>
        <v>0.95971980899999998</v>
      </c>
      <c r="W1908">
        <v>1</v>
      </c>
      <c r="X1908" s="16">
        <f>IFERROR(LOOKUP(H1908,{30,43,48,53,58,63,68,73,78,83,88,93,97},{42,47,52,57,62,67,72,77,82,87,92,99,100}),999)</f>
        <v>62</v>
      </c>
      <c r="Y1908" s="19">
        <f t="shared" si="206"/>
        <v>5.6818181818181825</v>
      </c>
      <c r="Z1908" s="19">
        <f t="shared" si="209"/>
        <v>5.7284090909090919</v>
      </c>
      <c r="AA1908" s="19">
        <f t="shared" si="210"/>
        <v>17.185227272727278</v>
      </c>
      <c r="AB1908" s="19" t="s">
        <v>8887</v>
      </c>
    </row>
    <row r="1909" spans="1:28" x14ac:dyDescent="0.35">
      <c r="A1909" t="s">
        <v>1562</v>
      </c>
      <c r="B1909" t="s">
        <v>6256</v>
      </c>
      <c r="C1909" t="s">
        <v>6257</v>
      </c>
      <c r="D1909" s="1">
        <v>44823</v>
      </c>
      <c r="E1909">
        <f t="shared" si="207"/>
        <v>18</v>
      </c>
      <c r="F1909" t="s">
        <v>1569</v>
      </c>
      <c r="G1909">
        <v>670</v>
      </c>
      <c r="H1909">
        <f t="shared" si="204"/>
        <v>67</v>
      </c>
      <c r="I1909" t="s">
        <v>7</v>
      </c>
      <c r="J1909" t="s">
        <v>8</v>
      </c>
      <c r="L1909" t="s">
        <v>6</v>
      </c>
      <c r="M1909" t="str">
        <f t="shared" si="205"/>
        <v>M</v>
      </c>
      <c r="N1909" t="s">
        <v>1496</v>
      </c>
      <c r="O1909" t="s">
        <v>6258</v>
      </c>
      <c r="P1909" t="s">
        <v>557</v>
      </c>
      <c r="Q1909">
        <v>3</v>
      </c>
      <c r="R1909">
        <f t="shared" si="208"/>
        <v>2019</v>
      </c>
      <c r="S1909" t="s">
        <v>8</v>
      </c>
      <c r="T1909" t="s">
        <v>8</v>
      </c>
      <c r="U1909" t="s">
        <v>9086</v>
      </c>
      <c r="V1909">
        <f>VLOOKUP(P1909,'PBT Tag Rates'!$B$5:$E$34,4,FALSE)</f>
        <v>0.95971980899999998</v>
      </c>
      <c r="W1909">
        <v>1</v>
      </c>
      <c r="X1909" s="16">
        <f>IFERROR(LOOKUP(H1909,{30,43,48,53,58,63,68,73,78,83,88,93,97},{42,47,52,57,62,67,72,77,82,87,92,99,100}),999)</f>
        <v>67</v>
      </c>
      <c r="Y1909" s="19">
        <f t="shared" si="206"/>
        <v>5.6818181818181825</v>
      </c>
      <c r="Z1909" s="19">
        <f t="shared" si="209"/>
        <v>5.7284090909090919</v>
      </c>
      <c r="AA1909" s="19">
        <f t="shared" si="210"/>
        <v>17.185227272727278</v>
      </c>
      <c r="AB1909" s="19" t="s">
        <v>8887</v>
      </c>
    </row>
    <row r="1910" spans="1:28" x14ac:dyDescent="0.35">
      <c r="A1910" t="s">
        <v>1562</v>
      </c>
      <c r="B1910" t="s">
        <v>6259</v>
      </c>
      <c r="C1910" t="s">
        <v>6260</v>
      </c>
      <c r="D1910" s="1">
        <v>44823</v>
      </c>
      <c r="E1910">
        <f t="shared" si="207"/>
        <v>18</v>
      </c>
      <c r="F1910" t="s">
        <v>1569</v>
      </c>
      <c r="G1910">
        <v>420</v>
      </c>
      <c r="H1910">
        <f t="shared" si="204"/>
        <v>42</v>
      </c>
      <c r="I1910" t="s">
        <v>9</v>
      </c>
      <c r="J1910">
        <v>1</v>
      </c>
      <c r="L1910" t="s">
        <v>6</v>
      </c>
      <c r="M1910" t="str">
        <f t="shared" si="205"/>
        <v>M</v>
      </c>
      <c r="N1910" t="s">
        <v>6261</v>
      </c>
      <c r="O1910" t="s">
        <v>6262</v>
      </c>
      <c r="P1910" t="s">
        <v>2035</v>
      </c>
      <c r="Q1910">
        <v>2</v>
      </c>
      <c r="R1910">
        <f t="shared" si="208"/>
        <v>2020</v>
      </c>
      <c r="S1910" t="s">
        <v>8</v>
      </c>
      <c r="T1910" t="s">
        <v>8</v>
      </c>
      <c r="U1910" t="s">
        <v>9089</v>
      </c>
      <c r="V1910">
        <f>VLOOKUP(P1910,'PBT Tag Rates'!$B$5:$E$34,4,FALSE)</f>
        <v>0.98961045999999997</v>
      </c>
      <c r="W1910">
        <v>1</v>
      </c>
      <c r="X1910" s="16">
        <f>IFERROR(LOOKUP(H1910,{30,43,48,53,58,63,68,73,78,83,88,93,97},{42,47,52,57,62,67,72,77,82,87,92,99,100}),999)</f>
        <v>42</v>
      </c>
      <c r="Y1910" s="19">
        <f t="shared" si="206"/>
        <v>5.6818181818181825</v>
      </c>
      <c r="Z1910" s="19">
        <f t="shared" si="209"/>
        <v>5.7284090909090919</v>
      </c>
      <c r="AA1910" s="19">
        <f t="shared" si="210"/>
        <v>17.185227272727278</v>
      </c>
      <c r="AB1910" s="19" t="s">
        <v>8887</v>
      </c>
    </row>
    <row r="1911" spans="1:28" x14ac:dyDescent="0.35">
      <c r="A1911" t="s">
        <v>1562</v>
      </c>
      <c r="B1911" t="s">
        <v>6263</v>
      </c>
      <c r="C1911" t="s">
        <v>6264</v>
      </c>
      <c r="D1911" s="1">
        <v>44823</v>
      </c>
      <c r="E1911">
        <f t="shared" si="207"/>
        <v>18</v>
      </c>
      <c r="F1911" t="s">
        <v>1569</v>
      </c>
      <c r="G1911">
        <v>640</v>
      </c>
      <c r="H1911">
        <f t="shared" si="204"/>
        <v>64</v>
      </c>
      <c r="I1911" t="s">
        <v>9</v>
      </c>
      <c r="J1911">
        <v>1</v>
      </c>
      <c r="L1911" t="s">
        <v>6</v>
      </c>
      <c r="M1911" t="str">
        <f t="shared" si="205"/>
        <v>M</v>
      </c>
      <c r="N1911" t="s">
        <v>280</v>
      </c>
      <c r="O1911" t="s">
        <v>281</v>
      </c>
      <c r="P1911" t="s">
        <v>19</v>
      </c>
      <c r="Q1911">
        <v>4</v>
      </c>
      <c r="R1911">
        <f t="shared" si="208"/>
        <v>2018</v>
      </c>
      <c r="S1911" t="s">
        <v>8</v>
      </c>
      <c r="T1911" t="s">
        <v>8</v>
      </c>
      <c r="U1911" t="s">
        <v>9007</v>
      </c>
      <c r="V1911">
        <f>VLOOKUP(P1911,'PBT Tag Rates'!$B$5:$E$34,4,FALSE)</f>
        <v>0.80551598400000002</v>
      </c>
      <c r="W1911">
        <v>1</v>
      </c>
      <c r="X1911" s="16">
        <f>IFERROR(LOOKUP(H1911,{30,43,48,53,58,63,68,73,78,83,88,93,97},{42,47,52,57,62,67,72,77,82,87,92,99,100}),999)</f>
        <v>67</v>
      </c>
      <c r="Y1911" s="19">
        <f t="shared" si="206"/>
        <v>5.6818181818181825</v>
      </c>
      <c r="Z1911" s="19">
        <f t="shared" si="209"/>
        <v>5.7284090909090919</v>
      </c>
      <c r="AA1911" s="19">
        <f t="shared" si="210"/>
        <v>17.185227272727278</v>
      </c>
      <c r="AB1911" s="19" t="s">
        <v>8886</v>
      </c>
    </row>
    <row r="1912" spans="1:28" x14ac:dyDescent="0.35">
      <c r="A1912" t="s">
        <v>1562</v>
      </c>
      <c r="B1912" t="s">
        <v>6265</v>
      </c>
      <c r="C1912" t="s">
        <v>6266</v>
      </c>
      <c r="D1912" s="1">
        <v>44824</v>
      </c>
      <c r="E1912">
        <f t="shared" si="207"/>
        <v>18</v>
      </c>
      <c r="F1912" t="s">
        <v>16</v>
      </c>
      <c r="G1912">
        <v>760</v>
      </c>
      <c r="H1912">
        <f t="shared" si="204"/>
        <v>76</v>
      </c>
      <c r="I1912" t="s">
        <v>9</v>
      </c>
      <c r="J1912">
        <v>1</v>
      </c>
      <c r="L1912" t="s">
        <v>16</v>
      </c>
      <c r="M1912" t="str">
        <f t="shared" si="205"/>
        <v>F</v>
      </c>
      <c r="N1912" t="s">
        <v>113</v>
      </c>
      <c r="O1912" t="s">
        <v>233</v>
      </c>
      <c r="P1912" t="s">
        <v>19</v>
      </c>
      <c r="Q1912">
        <v>4</v>
      </c>
      <c r="R1912">
        <f t="shared" si="208"/>
        <v>2018</v>
      </c>
      <c r="S1912" t="s">
        <v>8</v>
      </c>
      <c r="T1912" t="s">
        <v>8</v>
      </c>
      <c r="U1912" t="s">
        <v>9007</v>
      </c>
      <c r="V1912">
        <f>VLOOKUP(P1912,'PBT Tag Rates'!$B$5:$E$34,4,FALSE)</f>
        <v>0.80551598400000002</v>
      </c>
      <c r="W1912">
        <v>1</v>
      </c>
      <c r="X1912" s="16">
        <f>IFERROR(LOOKUP(H1912,{30,43,48,53,58,63,68,73,78,83,88,93,97},{42,47,52,57,62,67,72,77,82,87,92,99,100}),999)</f>
        <v>77</v>
      </c>
      <c r="Y1912" s="19">
        <f t="shared" si="206"/>
        <v>5.6818181818181825</v>
      </c>
      <c r="Z1912" s="19">
        <f t="shared" si="209"/>
        <v>5.7284090909090919</v>
      </c>
      <c r="AA1912" s="19">
        <f t="shared" si="210"/>
        <v>17.185227272727278</v>
      </c>
      <c r="AB1912" s="19" t="s">
        <v>8886</v>
      </c>
    </row>
    <row r="1913" spans="1:28" x14ac:dyDescent="0.35">
      <c r="A1913" t="s">
        <v>1562</v>
      </c>
      <c r="B1913" t="s">
        <v>6267</v>
      </c>
      <c r="C1913" t="s">
        <v>6268</v>
      </c>
      <c r="D1913" s="1">
        <v>44824</v>
      </c>
      <c r="E1913">
        <f t="shared" si="207"/>
        <v>18</v>
      </c>
      <c r="F1913" t="s">
        <v>16</v>
      </c>
      <c r="G1913">
        <v>670</v>
      </c>
      <c r="H1913">
        <f t="shared" si="204"/>
        <v>67</v>
      </c>
      <c r="I1913" t="s">
        <v>7</v>
      </c>
      <c r="J1913" t="s">
        <v>8</v>
      </c>
      <c r="L1913" t="s">
        <v>16</v>
      </c>
      <c r="M1913" t="str">
        <f t="shared" si="205"/>
        <v>F</v>
      </c>
      <c r="N1913" t="s">
        <v>1327</v>
      </c>
      <c r="O1913" t="s">
        <v>1328</v>
      </c>
      <c r="P1913" t="s">
        <v>19</v>
      </c>
      <c r="Q1913">
        <v>4</v>
      </c>
      <c r="R1913">
        <f t="shared" si="208"/>
        <v>2018</v>
      </c>
      <c r="S1913" t="s">
        <v>8</v>
      </c>
      <c r="T1913" t="s">
        <v>8</v>
      </c>
      <c r="U1913" t="s">
        <v>9006</v>
      </c>
      <c r="V1913">
        <f>VLOOKUP(P1913,'PBT Tag Rates'!$B$5:$E$34,4,FALSE)</f>
        <v>0.80551598400000002</v>
      </c>
      <c r="W1913">
        <v>1</v>
      </c>
      <c r="X1913" s="16">
        <f>IFERROR(LOOKUP(H1913,{30,43,48,53,58,63,68,73,78,83,88,93,97},{42,47,52,57,62,67,72,77,82,87,92,99,100}),999)</f>
        <v>67</v>
      </c>
      <c r="Y1913" s="19">
        <f t="shared" si="206"/>
        <v>5.6818181818181825</v>
      </c>
      <c r="Z1913" s="19">
        <f t="shared" si="209"/>
        <v>5.7284090909090919</v>
      </c>
      <c r="AA1913" s="19">
        <f t="shared" si="210"/>
        <v>17.185227272727278</v>
      </c>
      <c r="AB1913" s="19" t="s">
        <v>8886</v>
      </c>
    </row>
    <row r="1914" spans="1:28" x14ac:dyDescent="0.35">
      <c r="A1914" t="s">
        <v>1562</v>
      </c>
      <c r="B1914" t="s">
        <v>6269</v>
      </c>
      <c r="C1914" t="s">
        <v>6270</v>
      </c>
      <c r="D1914" s="1">
        <v>44824</v>
      </c>
      <c r="E1914">
        <f t="shared" si="207"/>
        <v>18</v>
      </c>
      <c r="F1914" t="s">
        <v>6</v>
      </c>
      <c r="G1914">
        <v>640</v>
      </c>
      <c r="H1914">
        <f t="shared" si="204"/>
        <v>64</v>
      </c>
      <c r="I1914" t="s">
        <v>9</v>
      </c>
      <c r="J1914">
        <v>1</v>
      </c>
      <c r="L1914" t="s">
        <v>6</v>
      </c>
      <c r="M1914" t="str">
        <f t="shared" si="205"/>
        <v>M</v>
      </c>
      <c r="N1914" t="s">
        <v>4445</v>
      </c>
      <c r="O1914" t="s">
        <v>6271</v>
      </c>
      <c r="P1914" t="s">
        <v>557</v>
      </c>
      <c r="Q1914">
        <v>3</v>
      </c>
      <c r="R1914">
        <f t="shared" si="208"/>
        <v>2019</v>
      </c>
      <c r="S1914" t="s">
        <v>8</v>
      </c>
      <c r="T1914" t="s">
        <v>8</v>
      </c>
      <c r="U1914" t="s">
        <v>9089</v>
      </c>
      <c r="V1914">
        <f>VLOOKUP(P1914,'PBT Tag Rates'!$B$5:$E$34,4,FALSE)</f>
        <v>0.95971980899999998</v>
      </c>
      <c r="W1914">
        <v>1</v>
      </c>
      <c r="X1914" s="16">
        <f>IFERROR(LOOKUP(H1914,{30,43,48,53,58,63,68,73,78,83,88,93,97},{42,47,52,57,62,67,72,77,82,87,92,99,100}),999)</f>
        <v>67</v>
      </c>
      <c r="Y1914" s="19">
        <f t="shared" si="206"/>
        <v>5.6818181818181825</v>
      </c>
      <c r="Z1914" s="19">
        <f t="shared" si="209"/>
        <v>5.7284090909090919</v>
      </c>
      <c r="AA1914" s="19">
        <f t="shared" si="210"/>
        <v>17.185227272727278</v>
      </c>
      <c r="AB1914" s="19" t="s">
        <v>8887</v>
      </c>
    </row>
    <row r="1915" spans="1:28" x14ac:dyDescent="0.35">
      <c r="A1915" t="s">
        <v>1562</v>
      </c>
      <c r="B1915" t="s">
        <v>6272</v>
      </c>
      <c r="C1915" t="s">
        <v>6273</v>
      </c>
      <c r="D1915" s="1">
        <v>44824</v>
      </c>
      <c r="E1915">
        <f t="shared" si="207"/>
        <v>18</v>
      </c>
      <c r="F1915" t="s">
        <v>1569</v>
      </c>
      <c r="G1915">
        <v>590</v>
      </c>
      <c r="H1915">
        <f t="shared" si="204"/>
        <v>59</v>
      </c>
      <c r="I1915" t="s">
        <v>7</v>
      </c>
      <c r="J1915" t="s">
        <v>8</v>
      </c>
      <c r="L1915" t="s">
        <v>6</v>
      </c>
      <c r="M1915" t="str">
        <f t="shared" si="205"/>
        <v>M</v>
      </c>
      <c r="N1915" t="s">
        <v>3088</v>
      </c>
      <c r="O1915" t="s">
        <v>3089</v>
      </c>
      <c r="P1915" t="s">
        <v>557</v>
      </c>
      <c r="Q1915">
        <v>3</v>
      </c>
      <c r="R1915">
        <f t="shared" si="208"/>
        <v>2019</v>
      </c>
      <c r="S1915" t="s">
        <v>8</v>
      </c>
      <c r="T1915" t="s">
        <v>8</v>
      </c>
      <c r="U1915" t="s">
        <v>9090</v>
      </c>
      <c r="V1915">
        <f>VLOOKUP(P1915,'PBT Tag Rates'!$B$5:$E$34,4,FALSE)</f>
        <v>0.95971980899999998</v>
      </c>
      <c r="W1915">
        <v>1</v>
      </c>
      <c r="X1915" s="16">
        <f>IFERROR(LOOKUP(H1915,{30,43,48,53,58,63,68,73,78,83,88,93,97},{42,47,52,57,62,67,72,77,82,87,92,99,100}),999)</f>
        <v>62</v>
      </c>
      <c r="Y1915" s="19">
        <f t="shared" si="206"/>
        <v>5.6818181818181825</v>
      </c>
      <c r="Z1915" s="19">
        <f t="shared" si="209"/>
        <v>5.7284090909090919</v>
      </c>
      <c r="AA1915" s="19">
        <f t="shared" si="210"/>
        <v>17.185227272727278</v>
      </c>
      <c r="AB1915" s="19" t="s">
        <v>8887</v>
      </c>
    </row>
    <row r="1916" spans="1:28" x14ac:dyDescent="0.35">
      <c r="A1916" t="s">
        <v>1562</v>
      </c>
      <c r="B1916" t="s">
        <v>6274</v>
      </c>
      <c r="C1916" t="s">
        <v>6275</v>
      </c>
      <c r="D1916" s="1">
        <v>44824</v>
      </c>
      <c r="E1916">
        <f t="shared" si="207"/>
        <v>18</v>
      </c>
      <c r="F1916" t="s">
        <v>1569</v>
      </c>
      <c r="G1916">
        <v>590</v>
      </c>
      <c r="H1916">
        <f t="shared" si="204"/>
        <v>59</v>
      </c>
      <c r="I1916" t="s">
        <v>7</v>
      </c>
      <c r="J1916" t="s">
        <v>8</v>
      </c>
      <c r="L1916" t="s">
        <v>6</v>
      </c>
      <c r="M1916" t="str">
        <f t="shared" si="205"/>
        <v>M</v>
      </c>
      <c r="N1916" t="s">
        <v>1925</v>
      </c>
      <c r="O1916" t="s">
        <v>1926</v>
      </c>
      <c r="P1916" t="s">
        <v>557</v>
      </c>
      <c r="Q1916">
        <v>3</v>
      </c>
      <c r="R1916">
        <f t="shared" si="208"/>
        <v>2019</v>
      </c>
      <c r="S1916" t="s">
        <v>8</v>
      </c>
      <c r="T1916" t="s">
        <v>8</v>
      </c>
      <c r="U1916" t="s">
        <v>9088</v>
      </c>
      <c r="V1916">
        <f>VLOOKUP(P1916,'PBT Tag Rates'!$B$5:$E$34,4,FALSE)</f>
        <v>0.95971980899999998</v>
      </c>
      <c r="W1916">
        <v>1</v>
      </c>
      <c r="X1916" s="16">
        <f>IFERROR(LOOKUP(H1916,{30,43,48,53,58,63,68,73,78,83,88,93,97},{42,47,52,57,62,67,72,77,82,87,92,99,100}),999)</f>
        <v>62</v>
      </c>
      <c r="Y1916" s="19">
        <f t="shared" si="206"/>
        <v>5.6818181818181825</v>
      </c>
      <c r="Z1916" s="19">
        <f t="shared" si="209"/>
        <v>5.7284090909090919</v>
      </c>
      <c r="AA1916" s="19">
        <f t="shared" si="210"/>
        <v>17.185227272727278</v>
      </c>
      <c r="AB1916" s="19" t="s">
        <v>8887</v>
      </c>
    </row>
    <row r="1917" spans="1:28" x14ac:dyDescent="0.35">
      <c r="A1917" t="s">
        <v>1562</v>
      </c>
      <c r="B1917" t="s">
        <v>6276</v>
      </c>
      <c r="C1917" t="s">
        <v>6277</v>
      </c>
      <c r="D1917" s="1">
        <v>44824</v>
      </c>
      <c r="E1917">
        <f t="shared" si="207"/>
        <v>18</v>
      </c>
      <c r="F1917" t="s">
        <v>16</v>
      </c>
      <c r="G1917">
        <v>710</v>
      </c>
      <c r="H1917">
        <f t="shared" si="204"/>
        <v>71</v>
      </c>
      <c r="I1917" t="s">
        <v>9</v>
      </c>
      <c r="J1917">
        <v>1</v>
      </c>
      <c r="L1917" t="s">
        <v>16</v>
      </c>
      <c r="M1917" t="str">
        <f t="shared" si="205"/>
        <v>F</v>
      </c>
      <c r="N1917" t="s">
        <v>2289</v>
      </c>
      <c r="O1917" t="s">
        <v>4175</v>
      </c>
      <c r="P1917" t="s">
        <v>557</v>
      </c>
      <c r="Q1917">
        <v>3</v>
      </c>
      <c r="R1917">
        <f t="shared" si="208"/>
        <v>2019</v>
      </c>
      <c r="S1917" t="s">
        <v>8</v>
      </c>
      <c r="T1917" t="s">
        <v>8</v>
      </c>
      <c r="U1917" t="s">
        <v>9086</v>
      </c>
      <c r="V1917">
        <f>VLOOKUP(P1917,'PBT Tag Rates'!$B$5:$E$34,4,FALSE)</f>
        <v>0.95971980899999998</v>
      </c>
      <c r="W1917">
        <v>1</v>
      </c>
      <c r="X1917" s="16">
        <f>IFERROR(LOOKUP(H1917,{30,43,48,53,58,63,68,73,78,83,88,93,97},{42,47,52,57,62,67,72,77,82,87,92,99,100}),999)</f>
        <v>72</v>
      </c>
      <c r="Y1917" s="19">
        <f t="shared" si="206"/>
        <v>5.6818181818181825</v>
      </c>
      <c r="Z1917" s="19">
        <f t="shared" si="209"/>
        <v>5.7284090909090919</v>
      </c>
      <c r="AA1917" s="19">
        <f t="shared" si="210"/>
        <v>17.185227272727278</v>
      </c>
      <c r="AB1917" s="19" t="s">
        <v>8887</v>
      </c>
    </row>
    <row r="1918" spans="1:28" x14ac:dyDescent="0.35">
      <c r="A1918" t="s">
        <v>1562</v>
      </c>
      <c r="B1918" t="s">
        <v>6278</v>
      </c>
      <c r="C1918" t="s">
        <v>6279</v>
      </c>
      <c r="D1918" s="1">
        <v>44824</v>
      </c>
      <c r="E1918">
        <f t="shared" si="207"/>
        <v>18</v>
      </c>
      <c r="F1918" t="s">
        <v>1569</v>
      </c>
      <c r="G1918">
        <v>670</v>
      </c>
      <c r="H1918">
        <f t="shared" si="204"/>
        <v>67</v>
      </c>
      <c r="I1918" t="s">
        <v>7</v>
      </c>
      <c r="J1918" t="s">
        <v>8</v>
      </c>
      <c r="L1918" t="s">
        <v>6</v>
      </c>
      <c r="M1918" t="str">
        <f t="shared" si="205"/>
        <v>M</v>
      </c>
      <c r="N1918" t="s">
        <v>8</v>
      </c>
      <c r="O1918" t="s">
        <v>8</v>
      </c>
      <c r="P1918" t="s">
        <v>11</v>
      </c>
      <c r="Q1918" t="s">
        <v>8</v>
      </c>
      <c r="R1918" t="str">
        <f t="shared" si="208"/>
        <v>U</v>
      </c>
      <c r="S1918" t="s">
        <v>12</v>
      </c>
      <c r="T1918">
        <v>0.999999999999996</v>
      </c>
      <c r="U1918" t="s">
        <v>11</v>
      </c>
      <c r="V1918" t="e">
        <f>VLOOKUP(P1918,'PBT Tag Rates'!$B$5:$E$34,4,FALSE)</f>
        <v>#N/A</v>
      </c>
      <c r="W1918">
        <v>1</v>
      </c>
      <c r="X1918" s="16">
        <f>IFERROR(LOOKUP(H1918,{30,43,48,53,58,63,68,73,78,83,88,93,97},{42,47,52,57,62,67,72,77,82,87,92,99,100}),999)</f>
        <v>67</v>
      </c>
      <c r="Y1918" s="19">
        <f t="shared" si="206"/>
        <v>5.6818181818181825</v>
      </c>
      <c r="Z1918" s="19">
        <f t="shared" si="209"/>
        <v>5.7284090909090919</v>
      </c>
      <c r="AA1918" s="19">
        <f t="shared" si="210"/>
        <v>17.185227272727278</v>
      </c>
      <c r="AB1918" s="19" t="s">
        <v>8887</v>
      </c>
    </row>
    <row r="1919" spans="1:28" x14ac:dyDescent="0.35">
      <c r="A1919" t="s">
        <v>1562</v>
      </c>
      <c r="B1919" t="s">
        <v>6280</v>
      </c>
      <c r="C1919" t="s">
        <v>6281</v>
      </c>
      <c r="D1919" s="1">
        <v>44824</v>
      </c>
      <c r="E1919">
        <f t="shared" si="207"/>
        <v>18</v>
      </c>
      <c r="F1919" t="s">
        <v>16</v>
      </c>
      <c r="G1919">
        <v>770</v>
      </c>
      <c r="H1919">
        <f t="shared" si="204"/>
        <v>77</v>
      </c>
      <c r="I1919" t="s">
        <v>7</v>
      </c>
      <c r="J1919" t="s">
        <v>8</v>
      </c>
      <c r="L1919" t="s">
        <v>16</v>
      </c>
      <c r="M1919" t="str">
        <f t="shared" si="205"/>
        <v>F</v>
      </c>
      <c r="N1919" t="s">
        <v>8</v>
      </c>
      <c r="O1919" t="s">
        <v>8</v>
      </c>
      <c r="P1919" t="s">
        <v>11</v>
      </c>
      <c r="Q1919" t="s">
        <v>8</v>
      </c>
      <c r="R1919" t="str">
        <f t="shared" si="208"/>
        <v>U</v>
      </c>
      <c r="S1919" t="s">
        <v>12</v>
      </c>
      <c r="T1919">
        <v>1</v>
      </c>
      <c r="U1919" t="s">
        <v>11</v>
      </c>
      <c r="V1919" t="e">
        <f>VLOOKUP(P1919,'PBT Tag Rates'!$B$5:$E$34,4,FALSE)</f>
        <v>#N/A</v>
      </c>
      <c r="W1919">
        <v>1</v>
      </c>
      <c r="X1919" s="16">
        <f>IFERROR(LOOKUP(H1919,{30,43,48,53,58,63,68,73,78,83,88,93,97},{42,47,52,57,62,67,72,77,82,87,92,99,100}),999)</f>
        <v>77</v>
      </c>
      <c r="Y1919" s="19">
        <f t="shared" si="206"/>
        <v>5.6818181818181825</v>
      </c>
      <c r="Z1919" s="19">
        <f t="shared" si="209"/>
        <v>5.7284090909090919</v>
      </c>
      <c r="AA1919" s="19">
        <f t="shared" si="210"/>
        <v>17.185227272727278</v>
      </c>
      <c r="AB1919" s="19" t="s">
        <v>8887</v>
      </c>
    </row>
    <row r="1920" spans="1:28" x14ac:dyDescent="0.35">
      <c r="A1920" t="s">
        <v>1562</v>
      </c>
      <c r="B1920" t="s">
        <v>6282</v>
      </c>
      <c r="C1920" t="s">
        <v>6283</v>
      </c>
      <c r="D1920" s="1">
        <v>44824</v>
      </c>
      <c r="E1920">
        <f t="shared" si="207"/>
        <v>18</v>
      </c>
      <c r="F1920" t="s">
        <v>1569</v>
      </c>
      <c r="G1920">
        <v>610</v>
      </c>
      <c r="H1920">
        <f t="shared" si="204"/>
        <v>61</v>
      </c>
      <c r="I1920" t="s">
        <v>7</v>
      </c>
      <c r="J1920" t="s">
        <v>8</v>
      </c>
      <c r="L1920" t="s">
        <v>6</v>
      </c>
      <c r="M1920" t="str">
        <f t="shared" si="205"/>
        <v>M</v>
      </c>
      <c r="N1920" t="s">
        <v>6284</v>
      </c>
      <c r="O1920" t="s">
        <v>6285</v>
      </c>
      <c r="P1920" t="s">
        <v>557</v>
      </c>
      <c r="Q1920">
        <v>3</v>
      </c>
      <c r="R1920">
        <f t="shared" si="208"/>
        <v>2019</v>
      </c>
      <c r="S1920" t="s">
        <v>8</v>
      </c>
      <c r="T1920" t="s">
        <v>8</v>
      </c>
      <c r="U1920" t="s">
        <v>9090</v>
      </c>
      <c r="V1920">
        <f>VLOOKUP(P1920,'PBT Tag Rates'!$B$5:$E$34,4,FALSE)</f>
        <v>0.95971980899999998</v>
      </c>
      <c r="W1920">
        <v>1</v>
      </c>
      <c r="X1920" s="16">
        <f>IFERROR(LOOKUP(H1920,{30,43,48,53,58,63,68,73,78,83,88,93,97},{42,47,52,57,62,67,72,77,82,87,92,99,100}),999)</f>
        <v>62</v>
      </c>
      <c r="Y1920" s="19">
        <f t="shared" si="206"/>
        <v>5.6818181818181825</v>
      </c>
      <c r="Z1920" s="19">
        <f t="shared" si="209"/>
        <v>5.7284090909090919</v>
      </c>
      <c r="AA1920" s="19">
        <f t="shared" si="210"/>
        <v>17.185227272727278</v>
      </c>
      <c r="AB1920" s="19" t="s">
        <v>8887</v>
      </c>
    </row>
    <row r="1921" spans="1:28" x14ac:dyDescent="0.35">
      <c r="A1921" t="s">
        <v>1562</v>
      </c>
      <c r="B1921" t="s">
        <v>6286</v>
      </c>
      <c r="C1921" t="s">
        <v>6287</v>
      </c>
      <c r="D1921" s="1">
        <v>44824</v>
      </c>
      <c r="E1921">
        <f t="shared" si="207"/>
        <v>18</v>
      </c>
      <c r="F1921" t="s">
        <v>1569</v>
      </c>
      <c r="G1921">
        <v>420</v>
      </c>
      <c r="H1921">
        <f t="shared" si="204"/>
        <v>42</v>
      </c>
      <c r="I1921" t="s">
        <v>9</v>
      </c>
      <c r="J1921">
        <v>1</v>
      </c>
      <c r="L1921" t="s">
        <v>6</v>
      </c>
      <c r="M1921" t="str">
        <f t="shared" si="205"/>
        <v>M</v>
      </c>
      <c r="N1921" t="s">
        <v>6288</v>
      </c>
      <c r="O1921" t="s">
        <v>6289</v>
      </c>
      <c r="P1921" t="s">
        <v>2035</v>
      </c>
      <c r="Q1921">
        <v>2</v>
      </c>
      <c r="R1921">
        <f t="shared" si="208"/>
        <v>2020</v>
      </c>
      <c r="S1921" t="s">
        <v>8</v>
      </c>
      <c r="T1921" t="s">
        <v>8</v>
      </c>
      <c r="U1921" t="s">
        <v>9089</v>
      </c>
      <c r="V1921">
        <f>VLOOKUP(P1921,'PBT Tag Rates'!$B$5:$E$34,4,FALSE)</f>
        <v>0.98961045999999997</v>
      </c>
      <c r="W1921">
        <v>1</v>
      </c>
      <c r="X1921" s="16">
        <f>IFERROR(LOOKUP(H1921,{30,43,48,53,58,63,68,73,78,83,88,93,97},{42,47,52,57,62,67,72,77,82,87,92,99,100}),999)</f>
        <v>42</v>
      </c>
      <c r="Y1921" s="19">
        <f t="shared" si="206"/>
        <v>5.6818181818181825</v>
      </c>
      <c r="Z1921" s="19">
        <f t="shared" si="209"/>
        <v>5.7284090909090919</v>
      </c>
      <c r="AA1921" s="19">
        <f t="shared" si="210"/>
        <v>17.185227272727278</v>
      </c>
      <c r="AB1921" s="19" t="s">
        <v>8887</v>
      </c>
    </row>
    <row r="1922" spans="1:28" x14ac:dyDescent="0.35">
      <c r="A1922" t="s">
        <v>1562</v>
      </c>
      <c r="B1922" t="s">
        <v>6290</v>
      </c>
      <c r="C1922" t="s">
        <v>6291</v>
      </c>
      <c r="D1922" s="1">
        <v>44824</v>
      </c>
      <c r="E1922">
        <f t="shared" si="207"/>
        <v>18</v>
      </c>
      <c r="F1922" t="s">
        <v>1569</v>
      </c>
      <c r="G1922">
        <v>670</v>
      </c>
      <c r="H1922">
        <f t="shared" si="204"/>
        <v>67</v>
      </c>
      <c r="I1922" t="s">
        <v>9</v>
      </c>
      <c r="J1922">
        <v>1</v>
      </c>
      <c r="L1922" t="s">
        <v>6</v>
      </c>
      <c r="M1922" t="str">
        <f t="shared" si="205"/>
        <v>M</v>
      </c>
      <c r="N1922" t="s">
        <v>94</v>
      </c>
      <c r="O1922" t="s">
        <v>6292</v>
      </c>
      <c r="P1922" t="s">
        <v>19</v>
      </c>
      <c r="Q1922">
        <v>4</v>
      </c>
      <c r="R1922">
        <f t="shared" si="208"/>
        <v>2018</v>
      </c>
      <c r="S1922" t="s">
        <v>8</v>
      </c>
      <c r="T1922" t="s">
        <v>8</v>
      </c>
      <c r="U1922" t="s">
        <v>9007</v>
      </c>
      <c r="V1922">
        <f>VLOOKUP(P1922,'PBT Tag Rates'!$B$5:$E$34,4,FALSE)</f>
        <v>0.80551598400000002</v>
      </c>
      <c r="W1922">
        <v>1</v>
      </c>
      <c r="X1922" s="16">
        <f>IFERROR(LOOKUP(H1922,{30,43,48,53,58,63,68,73,78,83,88,93,97},{42,47,52,57,62,67,72,77,82,87,92,99,100}),999)</f>
        <v>67</v>
      </c>
      <c r="Y1922" s="19">
        <f t="shared" si="206"/>
        <v>5.6818181818181825</v>
      </c>
      <c r="Z1922" s="19">
        <f t="shared" si="209"/>
        <v>5.7284090909090919</v>
      </c>
      <c r="AA1922" s="19">
        <f t="shared" si="210"/>
        <v>17.185227272727278</v>
      </c>
      <c r="AB1922" s="19" t="s">
        <v>8886</v>
      </c>
    </row>
    <row r="1923" spans="1:28" x14ac:dyDescent="0.35">
      <c r="A1923" t="s">
        <v>1562</v>
      </c>
      <c r="B1923" t="s">
        <v>6293</v>
      </c>
      <c r="C1923" t="s">
        <v>6294</v>
      </c>
      <c r="D1923" s="1">
        <v>44824</v>
      </c>
      <c r="E1923">
        <f t="shared" si="207"/>
        <v>18</v>
      </c>
      <c r="F1923" t="s">
        <v>16</v>
      </c>
      <c r="G1923">
        <v>690</v>
      </c>
      <c r="H1923">
        <f t="shared" si="204"/>
        <v>69</v>
      </c>
      <c r="I1923" t="s">
        <v>9</v>
      </c>
      <c r="J1923">
        <v>1</v>
      </c>
      <c r="L1923" t="s">
        <v>16</v>
      </c>
      <c r="M1923" t="str">
        <f t="shared" si="205"/>
        <v>F</v>
      </c>
      <c r="N1923" t="s">
        <v>129</v>
      </c>
      <c r="O1923" t="s">
        <v>130</v>
      </c>
      <c r="P1923" t="s">
        <v>19</v>
      </c>
      <c r="Q1923">
        <v>4</v>
      </c>
      <c r="R1923">
        <f t="shared" si="208"/>
        <v>2018</v>
      </c>
      <c r="S1923" t="s">
        <v>8</v>
      </c>
      <c r="T1923" t="s">
        <v>8</v>
      </c>
      <c r="U1923" t="s">
        <v>9007</v>
      </c>
      <c r="V1923">
        <f>VLOOKUP(P1923,'PBT Tag Rates'!$B$5:$E$34,4,FALSE)</f>
        <v>0.80551598400000002</v>
      </c>
      <c r="W1923">
        <v>1</v>
      </c>
      <c r="X1923" s="16">
        <f>IFERROR(LOOKUP(H1923,{30,43,48,53,58,63,68,73,78,83,88,93,97},{42,47,52,57,62,67,72,77,82,87,92,99,100}),999)</f>
        <v>72</v>
      </c>
      <c r="Y1923" s="19">
        <f t="shared" si="206"/>
        <v>5.6818181818181825</v>
      </c>
      <c r="Z1923" s="19">
        <f t="shared" si="209"/>
        <v>5.7284090909090919</v>
      </c>
      <c r="AA1923" s="19">
        <f t="shared" si="210"/>
        <v>17.185227272727278</v>
      </c>
      <c r="AB1923" s="19" t="s">
        <v>8886</v>
      </c>
    </row>
    <row r="1924" spans="1:28" x14ac:dyDescent="0.35">
      <c r="A1924" t="s">
        <v>1562</v>
      </c>
      <c r="B1924" t="s">
        <v>6295</v>
      </c>
      <c r="C1924" t="s">
        <v>6296</v>
      </c>
      <c r="D1924" s="1">
        <v>44824</v>
      </c>
      <c r="E1924">
        <f t="shared" si="207"/>
        <v>18</v>
      </c>
      <c r="F1924" t="s">
        <v>1569</v>
      </c>
      <c r="G1924">
        <v>670</v>
      </c>
      <c r="H1924">
        <f t="shared" si="204"/>
        <v>67</v>
      </c>
      <c r="I1924" t="s">
        <v>7</v>
      </c>
      <c r="J1924" t="s">
        <v>8</v>
      </c>
      <c r="L1924" t="s">
        <v>6</v>
      </c>
      <c r="M1924" t="str">
        <f t="shared" si="205"/>
        <v>M</v>
      </c>
      <c r="N1924" t="s">
        <v>4480</v>
      </c>
      <c r="O1924" t="s">
        <v>4481</v>
      </c>
      <c r="P1924" t="s">
        <v>557</v>
      </c>
      <c r="Q1924">
        <v>3</v>
      </c>
      <c r="R1924">
        <f t="shared" si="208"/>
        <v>2019</v>
      </c>
      <c r="S1924" t="s">
        <v>8</v>
      </c>
      <c r="T1924" t="s">
        <v>8</v>
      </c>
      <c r="U1924" t="s">
        <v>9090</v>
      </c>
      <c r="V1924">
        <f>VLOOKUP(P1924,'PBT Tag Rates'!$B$5:$E$34,4,FALSE)</f>
        <v>0.95971980899999998</v>
      </c>
      <c r="W1924">
        <v>1</v>
      </c>
      <c r="X1924" s="16">
        <f>IFERROR(LOOKUP(H1924,{30,43,48,53,58,63,68,73,78,83,88,93,97},{42,47,52,57,62,67,72,77,82,87,92,99,100}),999)</f>
        <v>67</v>
      </c>
      <c r="Y1924" s="19">
        <f t="shared" si="206"/>
        <v>5.6818181818181825</v>
      </c>
      <c r="Z1924" s="19">
        <f t="shared" si="209"/>
        <v>5.7284090909090919</v>
      </c>
      <c r="AA1924" s="19">
        <f t="shared" si="210"/>
        <v>17.185227272727278</v>
      </c>
      <c r="AB1924" s="19" t="s">
        <v>8887</v>
      </c>
    </row>
    <row r="1925" spans="1:28" x14ac:dyDescent="0.35">
      <c r="A1925" t="s">
        <v>1562</v>
      </c>
      <c r="B1925" t="s">
        <v>6297</v>
      </c>
      <c r="C1925" t="s">
        <v>6298</v>
      </c>
      <c r="D1925" s="1">
        <v>44824</v>
      </c>
      <c r="E1925">
        <f t="shared" si="207"/>
        <v>18</v>
      </c>
      <c r="F1925" t="s">
        <v>1569</v>
      </c>
      <c r="G1925">
        <v>610</v>
      </c>
      <c r="H1925">
        <f t="shared" si="204"/>
        <v>61</v>
      </c>
      <c r="I1925" t="s">
        <v>7</v>
      </c>
      <c r="J1925" t="s">
        <v>8</v>
      </c>
      <c r="L1925" t="s">
        <v>6</v>
      </c>
      <c r="M1925" t="str">
        <f t="shared" si="205"/>
        <v>M</v>
      </c>
      <c r="N1925" t="s">
        <v>3772</v>
      </c>
      <c r="O1925" t="s">
        <v>4680</v>
      </c>
      <c r="P1925" t="s">
        <v>557</v>
      </c>
      <c r="Q1925">
        <v>3</v>
      </c>
      <c r="R1925">
        <f t="shared" si="208"/>
        <v>2019</v>
      </c>
      <c r="S1925" t="s">
        <v>8</v>
      </c>
      <c r="T1925" t="s">
        <v>8</v>
      </c>
      <c r="U1925" t="s">
        <v>9090</v>
      </c>
      <c r="V1925">
        <f>VLOOKUP(P1925,'PBT Tag Rates'!$B$5:$E$34,4,FALSE)</f>
        <v>0.95971980899999998</v>
      </c>
      <c r="W1925">
        <v>1</v>
      </c>
      <c r="X1925" s="16">
        <f>IFERROR(LOOKUP(H1925,{30,43,48,53,58,63,68,73,78,83,88,93,97},{42,47,52,57,62,67,72,77,82,87,92,99,100}),999)</f>
        <v>62</v>
      </c>
      <c r="Y1925" s="19">
        <f t="shared" si="206"/>
        <v>5.6818181818181825</v>
      </c>
      <c r="Z1925" s="19">
        <f t="shared" si="209"/>
        <v>5.7284090909090919</v>
      </c>
      <c r="AA1925" s="19">
        <f t="shared" si="210"/>
        <v>17.185227272727278</v>
      </c>
      <c r="AB1925" s="19" t="s">
        <v>8887</v>
      </c>
    </row>
    <row r="1926" spans="1:28" x14ac:dyDescent="0.35">
      <c r="A1926" t="s">
        <v>1562</v>
      </c>
      <c r="B1926" t="s">
        <v>6299</v>
      </c>
      <c r="C1926" t="s">
        <v>6300</v>
      </c>
      <c r="D1926" s="1">
        <v>44824</v>
      </c>
      <c r="E1926">
        <f t="shared" si="207"/>
        <v>18</v>
      </c>
      <c r="F1926" t="s">
        <v>1569</v>
      </c>
      <c r="G1926">
        <v>430</v>
      </c>
      <c r="H1926">
        <f t="shared" ref="H1926:H1989" si="211">G1926/10</f>
        <v>43</v>
      </c>
      <c r="I1926" t="s">
        <v>9</v>
      </c>
      <c r="J1926">
        <v>1</v>
      </c>
      <c r="L1926" t="s">
        <v>6</v>
      </c>
      <c r="M1926" t="str">
        <f t="shared" ref="M1926:M1989" si="212">IF(L1926="U",F1926,L1926)</f>
        <v>M</v>
      </c>
      <c r="N1926" t="s">
        <v>6301</v>
      </c>
      <c r="O1926" t="s">
        <v>6302</v>
      </c>
      <c r="P1926" t="s">
        <v>2035</v>
      </c>
      <c r="Q1926">
        <v>2</v>
      </c>
      <c r="R1926">
        <f t="shared" si="208"/>
        <v>2020</v>
      </c>
      <c r="S1926" t="s">
        <v>8</v>
      </c>
      <c r="T1926" t="s">
        <v>8</v>
      </c>
      <c r="U1926" t="s">
        <v>9006</v>
      </c>
      <c r="V1926">
        <f>VLOOKUP(P1926,'PBT Tag Rates'!$B$5:$E$34,4,FALSE)</f>
        <v>0.98961045999999997</v>
      </c>
      <c r="W1926">
        <v>1</v>
      </c>
      <c r="X1926" s="16">
        <f>IFERROR(LOOKUP(H1926,{30,43,48,53,58,63,68,73,78,83,88,93,97},{42,47,52,57,62,67,72,77,82,87,92,99,100}),999)</f>
        <v>47</v>
      </c>
      <c r="Y1926" s="19">
        <f t="shared" ref="Y1926:Y1989" si="213">IF(D1926&lt;$D$3,W1926/$Y$3,W1926/$Y$4)</f>
        <v>5.6818181818181825</v>
      </c>
      <c r="Z1926" s="19">
        <f t="shared" si="209"/>
        <v>5.7284090909090919</v>
      </c>
      <c r="AA1926" s="19">
        <f t="shared" si="210"/>
        <v>17.185227272727278</v>
      </c>
      <c r="AB1926" s="19" t="s">
        <v>8886</v>
      </c>
    </row>
    <row r="1927" spans="1:28" x14ac:dyDescent="0.35">
      <c r="A1927" t="s">
        <v>1562</v>
      </c>
      <c r="B1927" t="s">
        <v>6303</v>
      </c>
      <c r="C1927" t="s">
        <v>6304</v>
      </c>
      <c r="D1927" s="1">
        <v>44824</v>
      </c>
      <c r="E1927">
        <f t="shared" ref="E1927:E1990" si="214">IF(D1927&lt;=$D$3,60,18)</f>
        <v>18</v>
      </c>
      <c r="F1927" t="s">
        <v>1569</v>
      </c>
      <c r="G1927">
        <v>700</v>
      </c>
      <c r="H1927">
        <f t="shared" si="211"/>
        <v>70</v>
      </c>
      <c r="I1927" t="s">
        <v>7</v>
      </c>
      <c r="J1927" t="s">
        <v>8</v>
      </c>
      <c r="L1927" t="s">
        <v>6</v>
      </c>
      <c r="M1927" t="str">
        <f t="shared" si="212"/>
        <v>M</v>
      </c>
      <c r="N1927" t="s">
        <v>1276</v>
      </c>
      <c r="O1927" t="s">
        <v>5553</v>
      </c>
      <c r="P1927" t="s">
        <v>557</v>
      </c>
      <c r="Q1927">
        <v>3</v>
      </c>
      <c r="R1927">
        <f t="shared" ref="R1927:R1990" si="215">IFERROR($R$3-Q1927,"U")</f>
        <v>2019</v>
      </c>
      <c r="S1927" t="s">
        <v>8</v>
      </c>
      <c r="T1927" t="s">
        <v>8</v>
      </c>
      <c r="U1927" t="s">
        <v>9090</v>
      </c>
      <c r="V1927">
        <f>VLOOKUP(P1927,'PBT Tag Rates'!$B$5:$E$34,4,FALSE)</f>
        <v>0.95971980899999998</v>
      </c>
      <c r="W1927">
        <v>1</v>
      </c>
      <c r="X1927" s="16">
        <f>IFERROR(LOOKUP(H1927,{30,43,48,53,58,63,68,73,78,83,88,93,97},{42,47,52,57,62,67,72,77,82,87,92,99,100}),999)</f>
        <v>72</v>
      </c>
      <c r="Y1927" s="19">
        <f t="shared" si="213"/>
        <v>5.6818181818181825</v>
      </c>
      <c r="Z1927" s="19">
        <f t="shared" ref="Z1927:Z1990" si="216">Y1927*(1+$Z$4)</f>
        <v>5.7284090909090919</v>
      </c>
      <c r="AA1927" s="19">
        <f t="shared" ref="AA1927:AA1990" si="217">IF(D1927&lt;$D$3,Z1927/$AA$3,Z1927/$AA$4)</f>
        <v>17.185227272727278</v>
      </c>
      <c r="AB1927" s="19" t="s">
        <v>8887</v>
      </c>
    </row>
    <row r="1928" spans="1:28" x14ac:dyDescent="0.35">
      <c r="A1928" t="s">
        <v>1562</v>
      </c>
      <c r="B1928" t="s">
        <v>6305</v>
      </c>
      <c r="C1928" t="s">
        <v>6306</v>
      </c>
      <c r="D1928" s="1">
        <v>44824</v>
      </c>
      <c r="E1928">
        <f t="shared" si="214"/>
        <v>18</v>
      </c>
      <c r="F1928" t="s">
        <v>1569</v>
      </c>
      <c r="G1928">
        <v>600</v>
      </c>
      <c r="H1928">
        <f t="shared" si="211"/>
        <v>60</v>
      </c>
      <c r="I1928" t="s">
        <v>7</v>
      </c>
      <c r="J1928" t="s">
        <v>8</v>
      </c>
      <c r="K1928" t="s">
        <v>143</v>
      </c>
      <c r="L1928" t="s">
        <v>1569</v>
      </c>
      <c r="M1928" s="5" t="s">
        <v>6</v>
      </c>
      <c r="N1928" t="s">
        <v>4306</v>
      </c>
      <c r="O1928" t="s">
        <v>4306</v>
      </c>
      <c r="P1928" t="s">
        <v>4306</v>
      </c>
      <c r="Q1928" t="s">
        <v>8</v>
      </c>
      <c r="R1928" t="str">
        <f t="shared" si="215"/>
        <v>U</v>
      </c>
      <c r="S1928" t="s">
        <v>8</v>
      </c>
      <c r="T1928" t="s">
        <v>8</v>
      </c>
      <c r="U1928" t="s">
        <v>4306</v>
      </c>
      <c r="V1928" t="e">
        <f>VLOOKUP(P1928,'PBT Tag Rates'!$B$5:$E$34,4,FALSE)</f>
        <v>#N/A</v>
      </c>
      <c r="W1928">
        <v>1</v>
      </c>
      <c r="X1928" s="16">
        <f>IFERROR(LOOKUP(H1928,{30,43,48,53,58,63,68,73,78,83,88,93,97},{42,47,52,57,62,67,72,77,82,87,92,99,100}),999)</f>
        <v>62</v>
      </c>
      <c r="Y1928" s="19">
        <f t="shared" si="213"/>
        <v>5.6818181818181825</v>
      </c>
      <c r="Z1928" s="19">
        <f t="shared" si="216"/>
        <v>5.7284090909090919</v>
      </c>
      <c r="AA1928" s="19">
        <f t="shared" si="217"/>
        <v>17.185227272727278</v>
      </c>
      <c r="AB1928" s="19" t="s">
        <v>8887</v>
      </c>
    </row>
    <row r="1929" spans="1:28" x14ac:dyDescent="0.35">
      <c r="A1929" t="s">
        <v>1562</v>
      </c>
      <c r="B1929" t="s">
        <v>6307</v>
      </c>
      <c r="C1929" t="s">
        <v>6308</v>
      </c>
      <c r="D1929" s="1">
        <v>44824</v>
      </c>
      <c r="E1929">
        <f t="shared" si="214"/>
        <v>18</v>
      </c>
      <c r="F1929" t="s">
        <v>1569</v>
      </c>
      <c r="G1929">
        <v>590</v>
      </c>
      <c r="H1929">
        <f t="shared" si="211"/>
        <v>59</v>
      </c>
      <c r="I1929" t="s">
        <v>9</v>
      </c>
      <c r="J1929">
        <v>1</v>
      </c>
      <c r="L1929" t="s">
        <v>6</v>
      </c>
      <c r="M1929" t="str">
        <f t="shared" si="212"/>
        <v>M</v>
      </c>
      <c r="N1929" t="s">
        <v>837</v>
      </c>
      <c r="O1929" t="s">
        <v>838</v>
      </c>
      <c r="P1929" t="s">
        <v>557</v>
      </c>
      <c r="Q1929">
        <v>3</v>
      </c>
      <c r="R1929">
        <f t="shared" si="215"/>
        <v>2019</v>
      </c>
      <c r="S1929" t="s">
        <v>8</v>
      </c>
      <c r="T1929" t="s">
        <v>8</v>
      </c>
      <c r="U1929" t="s">
        <v>9086</v>
      </c>
      <c r="V1929">
        <f>VLOOKUP(P1929,'PBT Tag Rates'!$B$5:$E$34,4,FALSE)</f>
        <v>0.95971980899999998</v>
      </c>
      <c r="W1929">
        <v>1</v>
      </c>
      <c r="X1929" s="16">
        <f>IFERROR(LOOKUP(H1929,{30,43,48,53,58,63,68,73,78,83,88,93,97},{42,47,52,57,62,67,72,77,82,87,92,99,100}),999)</f>
        <v>62</v>
      </c>
      <c r="Y1929" s="19">
        <f t="shared" si="213"/>
        <v>5.6818181818181825</v>
      </c>
      <c r="Z1929" s="19">
        <f t="shared" si="216"/>
        <v>5.7284090909090919</v>
      </c>
      <c r="AA1929" s="19">
        <f t="shared" si="217"/>
        <v>17.185227272727278</v>
      </c>
      <c r="AB1929" s="19" t="s">
        <v>8887</v>
      </c>
    </row>
    <row r="1930" spans="1:28" x14ac:dyDescent="0.35">
      <c r="A1930" t="s">
        <v>1562</v>
      </c>
      <c r="B1930" t="s">
        <v>6309</v>
      </c>
      <c r="C1930" t="s">
        <v>6310</v>
      </c>
      <c r="D1930" s="1">
        <v>44824</v>
      </c>
      <c r="E1930">
        <f t="shared" si="214"/>
        <v>18</v>
      </c>
      <c r="F1930" t="s">
        <v>1569</v>
      </c>
      <c r="G1930">
        <v>420</v>
      </c>
      <c r="H1930">
        <f t="shared" si="211"/>
        <v>42</v>
      </c>
      <c r="I1930" t="s">
        <v>7</v>
      </c>
      <c r="J1930" t="s">
        <v>8</v>
      </c>
      <c r="L1930" t="s">
        <v>6</v>
      </c>
      <c r="M1930" t="str">
        <f t="shared" si="212"/>
        <v>M</v>
      </c>
      <c r="N1930" t="s">
        <v>6311</v>
      </c>
      <c r="O1930" t="s">
        <v>6312</v>
      </c>
      <c r="P1930" t="s">
        <v>5931</v>
      </c>
      <c r="Q1930">
        <v>2</v>
      </c>
      <c r="R1930">
        <f t="shared" si="215"/>
        <v>2020</v>
      </c>
      <c r="S1930" t="s">
        <v>8</v>
      </c>
      <c r="T1930" t="s">
        <v>8</v>
      </c>
      <c r="U1930" t="s">
        <v>8876</v>
      </c>
      <c r="V1930">
        <f>VLOOKUP(P1930,'PBT Tag Rates'!$B$5:$E$34,4,FALSE)</f>
        <v>0.98845608500000004</v>
      </c>
      <c r="W1930">
        <v>1</v>
      </c>
      <c r="X1930" s="16">
        <f>IFERROR(LOOKUP(H1930,{30,43,48,53,58,63,68,73,78,83,88,93,97},{42,47,52,57,62,67,72,77,82,87,92,99,100}),999)</f>
        <v>42</v>
      </c>
      <c r="Y1930" s="19">
        <f t="shared" si="213"/>
        <v>5.6818181818181825</v>
      </c>
      <c r="Z1930" s="19">
        <f t="shared" si="216"/>
        <v>5.7284090909090919</v>
      </c>
      <c r="AA1930" s="19">
        <f t="shared" si="217"/>
        <v>17.185227272727278</v>
      </c>
      <c r="AB1930" s="19" t="s">
        <v>8887</v>
      </c>
    </row>
    <row r="1931" spans="1:28" x14ac:dyDescent="0.35">
      <c r="A1931" t="s">
        <v>1562</v>
      </c>
      <c r="B1931" t="s">
        <v>6313</v>
      </c>
      <c r="C1931" t="s">
        <v>6314</v>
      </c>
      <c r="D1931" s="1">
        <v>44824</v>
      </c>
      <c r="E1931">
        <f t="shared" si="214"/>
        <v>18</v>
      </c>
      <c r="F1931" t="s">
        <v>16</v>
      </c>
      <c r="G1931">
        <v>760</v>
      </c>
      <c r="H1931">
        <f t="shared" si="211"/>
        <v>76</v>
      </c>
      <c r="I1931" t="s">
        <v>7</v>
      </c>
      <c r="J1931" t="s">
        <v>8</v>
      </c>
      <c r="L1931" t="s">
        <v>16</v>
      </c>
      <c r="M1931" t="str">
        <f t="shared" si="212"/>
        <v>F</v>
      </c>
      <c r="N1931" t="s">
        <v>2404</v>
      </c>
      <c r="O1931" t="s">
        <v>2405</v>
      </c>
      <c r="P1931" t="s">
        <v>19</v>
      </c>
      <c r="Q1931">
        <v>4</v>
      </c>
      <c r="R1931">
        <f t="shared" si="215"/>
        <v>2018</v>
      </c>
      <c r="S1931" t="s">
        <v>8</v>
      </c>
      <c r="T1931" t="s">
        <v>8</v>
      </c>
      <c r="U1931" t="s">
        <v>8875</v>
      </c>
      <c r="V1931">
        <f>VLOOKUP(P1931,'PBT Tag Rates'!$B$5:$E$34,4,FALSE)</f>
        <v>0.80551598400000002</v>
      </c>
      <c r="W1931">
        <v>1</v>
      </c>
      <c r="X1931" s="16">
        <f>IFERROR(LOOKUP(H1931,{30,43,48,53,58,63,68,73,78,83,88,93,97},{42,47,52,57,62,67,72,77,82,87,92,99,100}),999)</f>
        <v>77</v>
      </c>
      <c r="Y1931" s="19">
        <f t="shared" si="213"/>
        <v>5.6818181818181825</v>
      </c>
      <c r="Z1931" s="19">
        <f t="shared" si="216"/>
        <v>5.7284090909090919</v>
      </c>
      <c r="AA1931" s="19">
        <f t="shared" si="217"/>
        <v>17.185227272727278</v>
      </c>
      <c r="AB1931" s="19" t="s">
        <v>8886</v>
      </c>
    </row>
    <row r="1932" spans="1:28" x14ac:dyDescent="0.35">
      <c r="A1932" t="s">
        <v>1562</v>
      </c>
      <c r="B1932" t="s">
        <v>6315</v>
      </c>
      <c r="C1932" t="s">
        <v>6316</v>
      </c>
      <c r="D1932" s="1">
        <v>44824</v>
      </c>
      <c r="E1932">
        <f t="shared" si="214"/>
        <v>18</v>
      </c>
      <c r="F1932" t="s">
        <v>1569</v>
      </c>
      <c r="G1932">
        <v>620</v>
      </c>
      <c r="H1932">
        <f t="shared" si="211"/>
        <v>62</v>
      </c>
      <c r="I1932" t="s">
        <v>9</v>
      </c>
      <c r="J1932">
        <v>1</v>
      </c>
      <c r="L1932" t="s">
        <v>6</v>
      </c>
      <c r="M1932" t="str">
        <f t="shared" si="212"/>
        <v>M</v>
      </c>
      <c r="N1932" t="s">
        <v>3868</v>
      </c>
      <c r="O1932" t="s">
        <v>3869</v>
      </c>
      <c r="P1932" t="s">
        <v>557</v>
      </c>
      <c r="Q1932">
        <v>3</v>
      </c>
      <c r="R1932">
        <f t="shared" si="215"/>
        <v>2019</v>
      </c>
      <c r="S1932" t="s">
        <v>8</v>
      </c>
      <c r="T1932" t="s">
        <v>8</v>
      </c>
      <c r="U1932" t="s">
        <v>9086</v>
      </c>
      <c r="V1932">
        <f>VLOOKUP(P1932,'PBT Tag Rates'!$B$5:$E$34,4,FALSE)</f>
        <v>0.95971980899999998</v>
      </c>
      <c r="W1932">
        <v>1</v>
      </c>
      <c r="X1932" s="16">
        <f>IFERROR(LOOKUP(H1932,{30,43,48,53,58,63,68,73,78,83,88,93,97},{42,47,52,57,62,67,72,77,82,87,92,99,100}),999)</f>
        <v>62</v>
      </c>
      <c r="Y1932" s="19">
        <f t="shared" si="213"/>
        <v>5.6818181818181825</v>
      </c>
      <c r="Z1932" s="19">
        <f t="shared" si="216"/>
        <v>5.7284090909090919</v>
      </c>
      <c r="AA1932" s="19">
        <f t="shared" si="217"/>
        <v>17.185227272727278</v>
      </c>
      <c r="AB1932" s="19" t="s">
        <v>8887</v>
      </c>
    </row>
    <row r="1933" spans="1:28" x14ac:dyDescent="0.35">
      <c r="A1933" t="s">
        <v>1562</v>
      </c>
      <c r="B1933" t="s">
        <v>6317</v>
      </c>
      <c r="C1933" t="s">
        <v>6318</v>
      </c>
      <c r="D1933" s="1">
        <v>44824</v>
      </c>
      <c r="E1933">
        <f t="shared" si="214"/>
        <v>18</v>
      </c>
      <c r="F1933" t="s">
        <v>1569</v>
      </c>
      <c r="G1933">
        <v>590</v>
      </c>
      <c r="H1933">
        <f t="shared" si="211"/>
        <v>59</v>
      </c>
      <c r="I1933" t="s">
        <v>7</v>
      </c>
      <c r="J1933" t="s">
        <v>8</v>
      </c>
      <c r="K1933" t="s">
        <v>143</v>
      </c>
      <c r="L1933" t="s">
        <v>1569</v>
      </c>
      <c r="M1933" s="5" t="s">
        <v>6</v>
      </c>
      <c r="N1933" t="s">
        <v>4306</v>
      </c>
      <c r="O1933" t="s">
        <v>4306</v>
      </c>
      <c r="P1933" t="s">
        <v>4306</v>
      </c>
      <c r="Q1933" t="s">
        <v>8</v>
      </c>
      <c r="R1933" t="str">
        <f t="shared" si="215"/>
        <v>U</v>
      </c>
      <c r="S1933" t="s">
        <v>8</v>
      </c>
      <c r="T1933" t="s">
        <v>8</v>
      </c>
      <c r="U1933" t="s">
        <v>4306</v>
      </c>
      <c r="V1933" t="e">
        <f>VLOOKUP(P1933,'PBT Tag Rates'!$B$5:$E$34,4,FALSE)</f>
        <v>#N/A</v>
      </c>
      <c r="W1933">
        <v>1</v>
      </c>
      <c r="X1933" s="16">
        <f>IFERROR(LOOKUP(H1933,{30,43,48,53,58,63,68,73,78,83,88,93,97},{42,47,52,57,62,67,72,77,82,87,92,99,100}),999)</f>
        <v>62</v>
      </c>
      <c r="Y1933" s="19">
        <f t="shared" si="213"/>
        <v>5.6818181818181825</v>
      </c>
      <c r="Z1933" s="19">
        <f t="shared" si="216"/>
        <v>5.7284090909090919</v>
      </c>
      <c r="AA1933" s="19">
        <f t="shared" si="217"/>
        <v>17.185227272727278</v>
      </c>
      <c r="AB1933" s="19" t="s">
        <v>8887</v>
      </c>
    </row>
    <row r="1934" spans="1:28" x14ac:dyDescent="0.35">
      <c r="A1934" t="s">
        <v>1562</v>
      </c>
      <c r="B1934" t="s">
        <v>6319</v>
      </c>
      <c r="C1934" t="s">
        <v>6320</v>
      </c>
      <c r="D1934" s="1">
        <v>44824</v>
      </c>
      <c r="E1934">
        <f t="shared" si="214"/>
        <v>18</v>
      </c>
      <c r="F1934" t="s">
        <v>1569</v>
      </c>
      <c r="G1934">
        <v>550</v>
      </c>
      <c r="H1934">
        <f t="shared" si="211"/>
        <v>55</v>
      </c>
      <c r="I1934" t="s">
        <v>9</v>
      </c>
      <c r="J1934">
        <v>1</v>
      </c>
      <c r="L1934" t="s">
        <v>6</v>
      </c>
      <c r="M1934" t="str">
        <f t="shared" si="212"/>
        <v>M</v>
      </c>
      <c r="N1934" t="s">
        <v>8</v>
      </c>
      <c r="O1934" t="s">
        <v>8</v>
      </c>
      <c r="P1934" t="s">
        <v>11</v>
      </c>
      <c r="Q1934" t="s">
        <v>8</v>
      </c>
      <c r="R1934" t="str">
        <f t="shared" si="215"/>
        <v>U</v>
      </c>
      <c r="S1934" t="s">
        <v>12</v>
      </c>
      <c r="T1934">
        <v>1</v>
      </c>
      <c r="U1934" t="s">
        <v>8890</v>
      </c>
      <c r="V1934" t="e">
        <f>VLOOKUP(P1934,'PBT Tag Rates'!$B$5:$E$34,4,FALSE)</f>
        <v>#N/A</v>
      </c>
      <c r="W1934">
        <v>1</v>
      </c>
      <c r="X1934" s="16">
        <f>IFERROR(LOOKUP(H1934,{30,43,48,53,58,63,68,73,78,83,88,93,97},{42,47,52,57,62,67,72,77,82,87,92,99,100}),999)</f>
        <v>57</v>
      </c>
      <c r="Y1934" s="19">
        <f t="shared" si="213"/>
        <v>5.6818181818181825</v>
      </c>
      <c r="Z1934" s="19">
        <f t="shared" si="216"/>
        <v>5.7284090909090919</v>
      </c>
      <c r="AA1934" s="19">
        <f t="shared" si="217"/>
        <v>17.185227272727278</v>
      </c>
      <c r="AB1934" s="19" t="s">
        <v>8887</v>
      </c>
    </row>
    <row r="1935" spans="1:28" x14ac:dyDescent="0.35">
      <c r="A1935" t="s">
        <v>1562</v>
      </c>
      <c r="B1935" t="s">
        <v>6321</v>
      </c>
      <c r="C1935" t="s">
        <v>6322</v>
      </c>
      <c r="D1935" s="1">
        <v>44824</v>
      </c>
      <c r="E1935">
        <f t="shared" si="214"/>
        <v>18</v>
      </c>
      <c r="F1935" t="s">
        <v>16</v>
      </c>
      <c r="G1935">
        <v>630</v>
      </c>
      <c r="H1935">
        <f t="shared" si="211"/>
        <v>63</v>
      </c>
      <c r="I1935" t="s">
        <v>7</v>
      </c>
      <c r="J1935" t="s">
        <v>8</v>
      </c>
      <c r="L1935" t="s">
        <v>16</v>
      </c>
      <c r="M1935" t="str">
        <f t="shared" si="212"/>
        <v>F</v>
      </c>
      <c r="N1935" t="s">
        <v>8</v>
      </c>
      <c r="O1935" t="s">
        <v>8</v>
      </c>
      <c r="P1935" t="s">
        <v>11</v>
      </c>
      <c r="Q1935" t="s">
        <v>8</v>
      </c>
      <c r="R1935" t="str">
        <f t="shared" si="215"/>
        <v>U</v>
      </c>
      <c r="S1935" t="s">
        <v>12</v>
      </c>
      <c r="T1935">
        <v>0.999999999999998</v>
      </c>
      <c r="U1935" t="s">
        <v>11</v>
      </c>
      <c r="V1935" t="e">
        <f>VLOOKUP(P1935,'PBT Tag Rates'!$B$5:$E$34,4,FALSE)</f>
        <v>#N/A</v>
      </c>
      <c r="W1935">
        <v>1</v>
      </c>
      <c r="X1935" s="16">
        <f>IFERROR(LOOKUP(H1935,{30,43,48,53,58,63,68,73,78,83,88,93,97},{42,47,52,57,62,67,72,77,82,87,92,99,100}),999)</f>
        <v>67</v>
      </c>
      <c r="Y1935" s="19">
        <f t="shared" si="213"/>
        <v>5.6818181818181825</v>
      </c>
      <c r="Z1935" s="19">
        <f t="shared" si="216"/>
        <v>5.7284090909090919</v>
      </c>
      <c r="AA1935" s="19">
        <f t="shared" si="217"/>
        <v>17.185227272727278</v>
      </c>
      <c r="AB1935" s="19" t="s">
        <v>8887</v>
      </c>
    </row>
    <row r="1936" spans="1:28" x14ac:dyDescent="0.35">
      <c r="A1936" t="s">
        <v>1562</v>
      </c>
      <c r="B1936" t="s">
        <v>6323</v>
      </c>
      <c r="C1936" t="s">
        <v>6324</v>
      </c>
      <c r="D1936" s="1">
        <v>44824</v>
      </c>
      <c r="E1936">
        <f t="shared" si="214"/>
        <v>18</v>
      </c>
      <c r="F1936" t="s">
        <v>16</v>
      </c>
      <c r="G1936">
        <v>710</v>
      </c>
      <c r="H1936">
        <f t="shared" si="211"/>
        <v>71</v>
      </c>
      <c r="I1936" t="s">
        <v>7</v>
      </c>
      <c r="J1936" t="s">
        <v>8</v>
      </c>
      <c r="L1936" t="s">
        <v>16</v>
      </c>
      <c r="M1936" t="str">
        <f t="shared" si="212"/>
        <v>F</v>
      </c>
      <c r="N1936" t="s">
        <v>8</v>
      </c>
      <c r="O1936" t="s">
        <v>8</v>
      </c>
      <c r="P1936" t="s">
        <v>11</v>
      </c>
      <c r="Q1936" t="s">
        <v>8</v>
      </c>
      <c r="R1936" t="str">
        <f t="shared" si="215"/>
        <v>U</v>
      </c>
      <c r="S1936" t="s">
        <v>12</v>
      </c>
      <c r="T1936">
        <v>1</v>
      </c>
      <c r="U1936" t="s">
        <v>11</v>
      </c>
      <c r="V1936" t="e">
        <f>VLOOKUP(P1936,'PBT Tag Rates'!$B$5:$E$34,4,FALSE)</f>
        <v>#N/A</v>
      </c>
      <c r="W1936">
        <v>1</v>
      </c>
      <c r="X1936" s="16">
        <f>IFERROR(LOOKUP(H1936,{30,43,48,53,58,63,68,73,78,83,88,93,97},{42,47,52,57,62,67,72,77,82,87,92,99,100}),999)</f>
        <v>72</v>
      </c>
      <c r="Y1936" s="19">
        <f t="shared" si="213"/>
        <v>5.6818181818181825</v>
      </c>
      <c r="Z1936" s="19">
        <f t="shared" si="216"/>
        <v>5.7284090909090919</v>
      </c>
      <c r="AA1936" s="19">
        <f t="shared" si="217"/>
        <v>17.185227272727278</v>
      </c>
      <c r="AB1936" s="19" t="s">
        <v>8887</v>
      </c>
    </row>
    <row r="1937" spans="1:28" x14ac:dyDescent="0.35">
      <c r="A1937" t="s">
        <v>1562</v>
      </c>
      <c r="B1937" t="s">
        <v>6325</v>
      </c>
      <c r="C1937" t="s">
        <v>6326</v>
      </c>
      <c r="D1937" s="1">
        <v>44824</v>
      </c>
      <c r="E1937">
        <f t="shared" si="214"/>
        <v>18</v>
      </c>
      <c r="F1937" t="s">
        <v>1569</v>
      </c>
      <c r="G1937">
        <v>620</v>
      </c>
      <c r="H1937">
        <f t="shared" si="211"/>
        <v>62</v>
      </c>
      <c r="I1937" t="s">
        <v>7</v>
      </c>
      <c r="J1937" t="s">
        <v>8</v>
      </c>
      <c r="L1937" t="s">
        <v>6</v>
      </c>
      <c r="M1937" t="str">
        <f t="shared" si="212"/>
        <v>M</v>
      </c>
      <c r="N1937" t="s">
        <v>1186</v>
      </c>
      <c r="O1937" t="s">
        <v>6327</v>
      </c>
      <c r="P1937" t="s">
        <v>557</v>
      </c>
      <c r="Q1937">
        <v>3</v>
      </c>
      <c r="R1937">
        <f t="shared" si="215"/>
        <v>2019</v>
      </c>
      <c r="S1937" t="s">
        <v>8</v>
      </c>
      <c r="T1937" t="s">
        <v>8</v>
      </c>
      <c r="U1937" t="s">
        <v>9090</v>
      </c>
      <c r="V1937">
        <f>VLOOKUP(P1937,'PBT Tag Rates'!$B$5:$E$34,4,FALSE)</f>
        <v>0.95971980899999998</v>
      </c>
      <c r="W1937">
        <v>1</v>
      </c>
      <c r="X1937" s="16">
        <f>IFERROR(LOOKUP(H1937,{30,43,48,53,58,63,68,73,78,83,88,93,97},{42,47,52,57,62,67,72,77,82,87,92,99,100}),999)</f>
        <v>62</v>
      </c>
      <c r="Y1937" s="19">
        <f t="shared" si="213"/>
        <v>5.6818181818181825</v>
      </c>
      <c r="Z1937" s="19">
        <f t="shared" si="216"/>
        <v>5.7284090909090919</v>
      </c>
      <c r="AA1937" s="19">
        <f t="shared" si="217"/>
        <v>17.185227272727278</v>
      </c>
      <c r="AB1937" s="19" t="s">
        <v>8887</v>
      </c>
    </row>
    <row r="1938" spans="1:28" x14ac:dyDescent="0.35">
      <c r="A1938" t="s">
        <v>1562</v>
      </c>
      <c r="B1938" t="s">
        <v>6328</v>
      </c>
      <c r="C1938" t="s">
        <v>6329</v>
      </c>
      <c r="D1938" s="1">
        <v>44824</v>
      </c>
      <c r="E1938">
        <f t="shared" si="214"/>
        <v>18</v>
      </c>
      <c r="F1938" t="s">
        <v>1569</v>
      </c>
      <c r="G1938">
        <v>430</v>
      </c>
      <c r="H1938">
        <f t="shared" si="211"/>
        <v>43</v>
      </c>
      <c r="I1938" t="s">
        <v>7</v>
      </c>
      <c r="J1938" t="s">
        <v>8</v>
      </c>
      <c r="L1938" t="s">
        <v>6</v>
      </c>
      <c r="M1938" t="str">
        <f t="shared" si="212"/>
        <v>M</v>
      </c>
      <c r="N1938" t="s">
        <v>6330</v>
      </c>
      <c r="O1938" t="s">
        <v>6331</v>
      </c>
      <c r="P1938" t="s">
        <v>2035</v>
      </c>
      <c r="Q1938">
        <v>2</v>
      </c>
      <c r="R1938">
        <f t="shared" si="215"/>
        <v>2020</v>
      </c>
      <c r="S1938" t="s">
        <v>8</v>
      </c>
      <c r="T1938" t="s">
        <v>8</v>
      </c>
      <c r="U1938" t="s">
        <v>9090</v>
      </c>
      <c r="V1938">
        <f>VLOOKUP(P1938,'PBT Tag Rates'!$B$5:$E$34,4,FALSE)</f>
        <v>0.98961045999999997</v>
      </c>
      <c r="W1938">
        <v>1</v>
      </c>
      <c r="X1938" s="16">
        <f>IFERROR(LOOKUP(H1938,{30,43,48,53,58,63,68,73,78,83,88,93,97},{42,47,52,57,62,67,72,77,82,87,92,99,100}),999)</f>
        <v>47</v>
      </c>
      <c r="Y1938" s="19">
        <f t="shared" si="213"/>
        <v>5.6818181818181825</v>
      </c>
      <c r="Z1938" s="19">
        <f t="shared" si="216"/>
        <v>5.7284090909090919</v>
      </c>
      <c r="AA1938" s="19">
        <f t="shared" si="217"/>
        <v>17.185227272727278</v>
      </c>
      <c r="AB1938" s="19" t="s">
        <v>8887</v>
      </c>
    </row>
    <row r="1939" spans="1:28" x14ac:dyDescent="0.35">
      <c r="A1939" t="s">
        <v>1562</v>
      </c>
      <c r="B1939" t="s">
        <v>6332</v>
      </c>
      <c r="C1939" t="s">
        <v>6333</v>
      </c>
      <c r="D1939" s="1">
        <v>44824</v>
      </c>
      <c r="E1939">
        <f t="shared" si="214"/>
        <v>18</v>
      </c>
      <c r="F1939" t="s">
        <v>16</v>
      </c>
      <c r="G1939">
        <v>660</v>
      </c>
      <c r="H1939">
        <f t="shared" si="211"/>
        <v>66</v>
      </c>
      <c r="I1939" t="s">
        <v>9</v>
      </c>
      <c r="J1939">
        <v>1</v>
      </c>
      <c r="L1939" t="s">
        <v>16</v>
      </c>
      <c r="M1939" t="str">
        <f t="shared" si="212"/>
        <v>F</v>
      </c>
      <c r="N1939" t="s">
        <v>1925</v>
      </c>
      <c r="O1939" t="s">
        <v>3787</v>
      </c>
      <c r="P1939" t="s">
        <v>557</v>
      </c>
      <c r="Q1939">
        <v>3</v>
      </c>
      <c r="R1939">
        <f t="shared" si="215"/>
        <v>2019</v>
      </c>
      <c r="S1939" t="s">
        <v>8</v>
      </c>
      <c r="T1939" t="s">
        <v>8</v>
      </c>
      <c r="U1939" t="s">
        <v>9088</v>
      </c>
      <c r="V1939">
        <f>VLOOKUP(P1939,'PBT Tag Rates'!$B$5:$E$34,4,FALSE)</f>
        <v>0.95971980899999998</v>
      </c>
      <c r="W1939">
        <v>1</v>
      </c>
      <c r="X1939" s="16">
        <f>IFERROR(LOOKUP(H1939,{30,43,48,53,58,63,68,73,78,83,88,93,97},{42,47,52,57,62,67,72,77,82,87,92,99,100}),999)</f>
        <v>67</v>
      </c>
      <c r="Y1939" s="19">
        <f t="shared" si="213"/>
        <v>5.6818181818181825</v>
      </c>
      <c r="Z1939" s="19">
        <f t="shared" si="216"/>
        <v>5.7284090909090919</v>
      </c>
      <c r="AA1939" s="19">
        <f t="shared" si="217"/>
        <v>17.185227272727278</v>
      </c>
      <c r="AB1939" s="19" t="s">
        <v>8887</v>
      </c>
    </row>
    <row r="1940" spans="1:28" x14ac:dyDescent="0.35">
      <c r="A1940" t="s">
        <v>1562</v>
      </c>
      <c r="B1940" t="s">
        <v>6334</v>
      </c>
      <c r="C1940" t="s">
        <v>6335</v>
      </c>
      <c r="D1940" s="1">
        <v>44824</v>
      </c>
      <c r="E1940">
        <f t="shared" si="214"/>
        <v>18</v>
      </c>
      <c r="F1940" t="s">
        <v>1569</v>
      </c>
      <c r="G1940">
        <v>620</v>
      </c>
      <c r="H1940">
        <f t="shared" si="211"/>
        <v>62</v>
      </c>
      <c r="I1940" t="s">
        <v>9</v>
      </c>
      <c r="J1940">
        <v>1</v>
      </c>
      <c r="L1940" t="s">
        <v>16</v>
      </c>
      <c r="M1940" t="str">
        <f t="shared" si="212"/>
        <v>F</v>
      </c>
      <c r="N1940" t="s">
        <v>1224</v>
      </c>
      <c r="O1940" t="s">
        <v>6336</v>
      </c>
      <c r="P1940" t="s">
        <v>19</v>
      </c>
      <c r="Q1940">
        <v>4</v>
      </c>
      <c r="R1940">
        <f t="shared" si="215"/>
        <v>2018</v>
      </c>
      <c r="S1940" t="s">
        <v>8</v>
      </c>
      <c r="T1940" t="s">
        <v>8</v>
      </c>
      <c r="U1940" t="s">
        <v>9007</v>
      </c>
      <c r="V1940">
        <f>VLOOKUP(P1940,'PBT Tag Rates'!$B$5:$E$34,4,FALSE)</f>
        <v>0.80551598400000002</v>
      </c>
      <c r="W1940">
        <v>1</v>
      </c>
      <c r="X1940" s="16">
        <f>IFERROR(LOOKUP(H1940,{30,43,48,53,58,63,68,73,78,83,88,93,97},{42,47,52,57,62,67,72,77,82,87,92,99,100}),999)</f>
        <v>62</v>
      </c>
      <c r="Y1940" s="19">
        <f t="shared" si="213"/>
        <v>5.6818181818181825</v>
      </c>
      <c r="Z1940" s="19">
        <f t="shared" si="216"/>
        <v>5.7284090909090919</v>
      </c>
      <c r="AA1940" s="19">
        <f t="shared" si="217"/>
        <v>17.185227272727278</v>
      </c>
      <c r="AB1940" s="19" t="s">
        <v>8886</v>
      </c>
    </row>
    <row r="1941" spans="1:28" x14ac:dyDescent="0.35">
      <c r="A1941" t="s">
        <v>1562</v>
      </c>
      <c r="B1941" t="s">
        <v>6337</v>
      </c>
      <c r="C1941" t="s">
        <v>6338</v>
      </c>
      <c r="D1941" s="1">
        <v>44824</v>
      </c>
      <c r="E1941">
        <f t="shared" si="214"/>
        <v>18</v>
      </c>
      <c r="F1941" t="s">
        <v>16</v>
      </c>
      <c r="G1941">
        <v>680</v>
      </c>
      <c r="H1941">
        <f t="shared" si="211"/>
        <v>68</v>
      </c>
      <c r="I1941" t="s">
        <v>7</v>
      </c>
      <c r="J1941" t="s">
        <v>8</v>
      </c>
      <c r="K1941" t="s">
        <v>143</v>
      </c>
      <c r="L1941" t="s">
        <v>1569</v>
      </c>
      <c r="M1941" t="str">
        <f t="shared" si="212"/>
        <v>F</v>
      </c>
      <c r="N1941" t="s">
        <v>4306</v>
      </c>
      <c r="O1941" t="s">
        <v>4306</v>
      </c>
      <c r="P1941" t="s">
        <v>4306</v>
      </c>
      <c r="Q1941" t="s">
        <v>8</v>
      </c>
      <c r="R1941" t="str">
        <f t="shared" si="215"/>
        <v>U</v>
      </c>
      <c r="S1941" t="s">
        <v>8</v>
      </c>
      <c r="T1941" t="s">
        <v>8</v>
      </c>
      <c r="U1941" t="s">
        <v>4306</v>
      </c>
      <c r="V1941" t="e">
        <f>VLOOKUP(P1941,'PBT Tag Rates'!$B$5:$E$34,4,FALSE)</f>
        <v>#N/A</v>
      </c>
      <c r="W1941">
        <v>1</v>
      </c>
      <c r="X1941" s="16">
        <f>IFERROR(LOOKUP(H1941,{30,43,48,53,58,63,68,73,78,83,88,93,97},{42,47,52,57,62,67,72,77,82,87,92,99,100}),999)</f>
        <v>72</v>
      </c>
      <c r="Y1941" s="19">
        <f t="shared" si="213"/>
        <v>5.6818181818181825</v>
      </c>
      <c r="Z1941" s="19">
        <f t="shared" si="216"/>
        <v>5.7284090909090919</v>
      </c>
      <c r="AA1941" s="19">
        <f t="shared" si="217"/>
        <v>17.185227272727278</v>
      </c>
      <c r="AB1941" s="19" t="s">
        <v>8887</v>
      </c>
    </row>
    <row r="1942" spans="1:28" x14ac:dyDescent="0.35">
      <c r="A1942" t="s">
        <v>1562</v>
      </c>
      <c r="B1942" t="s">
        <v>6339</v>
      </c>
      <c r="C1942" t="s">
        <v>6340</v>
      </c>
      <c r="D1942" s="1">
        <v>44824</v>
      </c>
      <c r="E1942">
        <f t="shared" si="214"/>
        <v>18</v>
      </c>
      <c r="F1942" t="s">
        <v>16</v>
      </c>
      <c r="G1942">
        <v>600</v>
      </c>
      <c r="H1942">
        <f t="shared" si="211"/>
        <v>60</v>
      </c>
      <c r="I1942" t="s">
        <v>9</v>
      </c>
      <c r="J1942">
        <v>1</v>
      </c>
      <c r="L1942" t="s">
        <v>16</v>
      </c>
      <c r="M1942" t="str">
        <f t="shared" si="212"/>
        <v>F</v>
      </c>
      <c r="N1942" t="s">
        <v>1169</v>
      </c>
      <c r="O1942" t="s">
        <v>6341</v>
      </c>
      <c r="P1942" t="s">
        <v>557</v>
      </c>
      <c r="Q1942">
        <v>3</v>
      </c>
      <c r="R1942">
        <f t="shared" si="215"/>
        <v>2019</v>
      </c>
      <c r="S1942" t="s">
        <v>8</v>
      </c>
      <c r="T1942" t="s">
        <v>8</v>
      </c>
      <c r="U1942" t="s">
        <v>9090</v>
      </c>
      <c r="V1942">
        <f>VLOOKUP(P1942,'PBT Tag Rates'!$B$5:$E$34,4,FALSE)</f>
        <v>0.95971980899999998</v>
      </c>
      <c r="W1942">
        <v>1</v>
      </c>
      <c r="X1942" s="16">
        <f>IFERROR(LOOKUP(H1942,{30,43,48,53,58,63,68,73,78,83,88,93,97},{42,47,52,57,62,67,72,77,82,87,92,99,100}),999)</f>
        <v>62</v>
      </c>
      <c r="Y1942" s="19">
        <f t="shared" si="213"/>
        <v>5.6818181818181825</v>
      </c>
      <c r="Z1942" s="19">
        <f t="shared" si="216"/>
        <v>5.7284090909090919</v>
      </c>
      <c r="AA1942" s="19">
        <f t="shared" si="217"/>
        <v>17.185227272727278</v>
      </c>
      <c r="AB1942" s="19" t="s">
        <v>8887</v>
      </c>
    </row>
    <row r="1943" spans="1:28" x14ac:dyDescent="0.35">
      <c r="A1943" t="s">
        <v>1562</v>
      </c>
      <c r="B1943" t="s">
        <v>6342</v>
      </c>
      <c r="C1943" t="s">
        <v>6343</v>
      </c>
      <c r="D1943" s="1">
        <v>44824</v>
      </c>
      <c r="E1943">
        <f t="shared" si="214"/>
        <v>18</v>
      </c>
      <c r="F1943" t="s">
        <v>1569</v>
      </c>
      <c r="G1943">
        <v>640</v>
      </c>
      <c r="H1943">
        <f t="shared" si="211"/>
        <v>64</v>
      </c>
      <c r="I1943" t="s">
        <v>7</v>
      </c>
      <c r="J1943" t="s">
        <v>8</v>
      </c>
      <c r="K1943" t="s">
        <v>143</v>
      </c>
      <c r="L1943" t="s">
        <v>1569</v>
      </c>
      <c r="M1943" s="5" t="s">
        <v>16</v>
      </c>
      <c r="N1943" t="s">
        <v>4306</v>
      </c>
      <c r="O1943" t="s">
        <v>4306</v>
      </c>
      <c r="P1943" t="s">
        <v>4306</v>
      </c>
      <c r="Q1943" t="s">
        <v>8</v>
      </c>
      <c r="R1943" t="str">
        <f t="shared" si="215"/>
        <v>U</v>
      </c>
      <c r="S1943" t="s">
        <v>8</v>
      </c>
      <c r="T1943" t="s">
        <v>8</v>
      </c>
      <c r="U1943" t="s">
        <v>4306</v>
      </c>
      <c r="V1943" t="e">
        <f>VLOOKUP(P1943,'PBT Tag Rates'!$B$5:$E$34,4,FALSE)</f>
        <v>#N/A</v>
      </c>
      <c r="W1943">
        <v>1</v>
      </c>
      <c r="X1943" s="16">
        <f>IFERROR(LOOKUP(H1943,{30,43,48,53,58,63,68,73,78,83,88,93,97},{42,47,52,57,62,67,72,77,82,87,92,99,100}),999)</f>
        <v>67</v>
      </c>
      <c r="Y1943" s="19">
        <f t="shared" si="213"/>
        <v>5.6818181818181825</v>
      </c>
      <c r="Z1943" s="19">
        <f t="shared" si="216"/>
        <v>5.7284090909090919</v>
      </c>
      <c r="AA1943" s="19">
        <f t="shared" si="217"/>
        <v>17.185227272727278</v>
      </c>
      <c r="AB1943" s="19" t="s">
        <v>8887</v>
      </c>
    </row>
    <row r="1944" spans="1:28" x14ac:dyDescent="0.35">
      <c r="A1944" t="s">
        <v>1562</v>
      </c>
      <c r="B1944" t="s">
        <v>6344</v>
      </c>
      <c r="C1944" t="s">
        <v>6345</v>
      </c>
      <c r="D1944" s="1">
        <v>44824</v>
      </c>
      <c r="E1944">
        <f t="shared" si="214"/>
        <v>18</v>
      </c>
      <c r="F1944" t="s">
        <v>1569</v>
      </c>
      <c r="G1944">
        <v>570</v>
      </c>
      <c r="H1944">
        <f t="shared" si="211"/>
        <v>57</v>
      </c>
      <c r="I1944" t="s">
        <v>7</v>
      </c>
      <c r="J1944" t="s">
        <v>8</v>
      </c>
      <c r="L1944" t="s">
        <v>6</v>
      </c>
      <c r="M1944" t="str">
        <f t="shared" si="212"/>
        <v>M</v>
      </c>
      <c r="N1944" t="s">
        <v>1136</v>
      </c>
      <c r="O1944" t="s">
        <v>5045</v>
      </c>
      <c r="P1944" t="s">
        <v>557</v>
      </c>
      <c r="Q1944">
        <v>3</v>
      </c>
      <c r="R1944">
        <f t="shared" si="215"/>
        <v>2019</v>
      </c>
      <c r="S1944" t="s">
        <v>8</v>
      </c>
      <c r="T1944" t="s">
        <v>8</v>
      </c>
      <c r="U1944" t="s">
        <v>9088</v>
      </c>
      <c r="V1944">
        <f>VLOOKUP(P1944,'PBT Tag Rates'!$B$5:$E$34,4,FALSE)</f>
        <v>0.95971980899999998</v>
      </c>
      <c r="W1944">
        <v>1</v>
      </c>
      <c r="X1944" s="16">
        <f>IFERROR(LOOKUP(H1944,{30,43,48,53,58,63,68,73,78,83,88,93,97},{42,47,52,57,62,67,72,77,82,87,92,99,100}),999)</f>
        <v>57</v>
      </c>
      <c r="Y1944" s="19">
        <f t="shared" si="213"/>
        <v>5.6818181818181825</v>
      </c>
      <c r="Z1944" s="19">
        <f t="shared" si="216"/>
        <v>5.7284090909090919</v>
      </c>
      <c r="AA1944" s="19">
        <f t="shared" si="217"/>
        <v>17.185227272727278</v>
      </c>
      <c r="AB1944" s="19" t="s">
        <v>8887</v>
      </c>
    </row>
    <row r="1945" spans="1:28" x14ac:dyDescent="0.35">
      <c r="A1945" t="s">
        <v>1562</v>
      </c>
      <c r="B1945" t="s">
        <v>6346</v>
      </c>
      <c r="C1945" t="s">
        <v>6347</v>
      </c>
      <c r="D1945" s="1">
        <v>44824</v>
      </c>
      <c r="E1945">
        <f t="shared" si="214"/>
        <v>18</v>
      </c>
      <c r="F1945" t="s">
        <v>1569</v>
      </c>
      <c r="G1945">
        <v>440</v>
      </c>
      <c r="H1945">
        <f t="shared" si="211"/>
        <v>44</v>
      </c>
      <c r="I1945" t="s">
        <v>9</v>
      </c>
      <c r="J1945">
        <v>1</v>
      </c>
      <c r="L1945" t="s">
        <v>6</v>
      </c>
      <c r="M1945" t="str">
        <f t="shared" si="212"/>
        <v>M</v>
      </c>
      <c r="N1945" t="s">
        <v>6348</v>
      </c>
      <c r="O1945" t="s">
        <v>6349</v>
      </c>
      <c r="P1945" t="s">
        <v>5931</v>
      </c>
      <c r="Q1945">
        <v>2</v>
      </c>
      <c r="R1945">
        <f t="shared" si="215"/>
        <v>2020</v>
      </c>
      <c r="S1945" t="s">
        <v>8</v>
      </c>
      <c r="T1945" t="s">
        <v>8</v>
      </c>
      <c r="U1945" t="s">
        <v>8876</v>
      </c>
      <c r="V1945">
        <f>VLOOKUP(P1945,'PBT Tag Rates'!$B$5:$E$34,4,FALSE)</f>
        <v>0.98845608500000004</v>
      </c>
      <c r="W1945">
        <v>1</v>
      </c>
      <c r="X1945" s="16">
        <f>IFERROR(LOOKUP(H1945,{30,43,48,53,58,63,68,73,78,83,88,93,97},{42,47,52,57,62,67,72,77,82,87,92,99,100}),999)</f>
        <v>47</v>
      </c>
      <c r="Y1945" s="19">
        <f t="shared" si="213"/>
        <v>5.6818181818181825</v>
      </c>
      <c r="Z1945" s="19">
        <f t="shared" si="216"/>
        <v>5.7284090909090919</v>
      </c>
      <c r="AA1945" s="19">
        <f t="shared" si="217"/>
        <v>17.185227272727278</v>
      </c>
      <c r="AB1945" s="19" t="s">
        <v>8887</v>
      </c>
    </row>
    <row r="1946" spans="1:28" x14ac:dyDescent="0.35">
      <c r="A1946" t="s">
        <v>1562</v>
      </c>
      <c r="B1946" t="s">
        <v>6350</v>
      </c>
      <c r="C1946" t="s">
        <v>6351</v>
      </c>
      <c r="D1946" s="1">
        <v>44824</v>
      </c>
      <c r="E1946">
        <f t="shared" si="214"/>
        <v>18</v>
      </c>
      <c r="F1946" t="s">
        <v>1569</v>
      </c>
      <c r="G1946">
        <v>570</v>
      </c>
      <c r="H1946">
        <f t="shared" si="211"/>
        <v>57</v>
      </c>
      <c r="I1946" t="s">
        <v>7</v>
      </c>
      <c r="J1946" t="s">
        <v>8</v>
      </c>
      <c r="L1946" t="s">
        <v>6</v>
      </c>
      <c r="M1946" t="str">
        <f t="shared" si="212"/>
        <v>M</v>
      </c>
      <c r="N1946" t="s">
        <v>1060</v>
      </c>
      <c r="O1946" t="s">
        <v>1061</v>
      </c>
      <c r="P1946" t="s">
        <v>557</v>
      </c>
      <c r="Q1946">
        <v>3</v>
      </c>
      <c r="R1946">
        <f t="shared" si="215"/>
        <v>2019</v>
      </c>
      <c r="S1946" t="s">
        <v>8</v>
      </c>
      <c r="T1946" t="s">
        <v>8</v>
      </c>
      <c r="U1946" t="s">
        <v>9006</v>
      </c>
      <c r="V1946">
        <f>VLOOKUP(P1946,'PBT Tag Rates'!$B$5:$E$34,4,FALSE)</f>
        <v>0.95971980899999998</v>
      </c>
      <c r="W1946">
        <v>1</v>
      </c>
      <c r="X1946" s="16">
        <f>IFERROR(LOOKUP(H1946,{30,43,48,53,58,63,68,73,78,83,88,93,97},{42,47,52,57,62,67,72,77,82,87,92,99,100}),999)</f>
        <v>57</v>
      </c>
      <c r="Y1946" s="19">
        <f t="shared" si="213"/>
        <v>5.6818181818181825</v>
      </c>
      <c r="Z1946" s="19">
        <f t="shared" si="216"/>
        <v>5.7284090909090919</v>
      </c>
      <c r="AA1946" s="19">
        <f t="shared" si="217"/>
        <v>17.185227272727278</v>
      </c>
      <c r="AB1946" s="19" t="s">
        <v>8886</v>
      </c>
    </row>
    <row r="1947" spans="1:28" x14ac:dyDescent="0.35">
      <c r="A1947" t="s">
        <v>1562</v>
      </c>
      <c r="B1947" t="s">
        <v>6352</v>
      </c>
      <c r="C1947" t="s">
        <v>6353</v>
      </c>
      <c r="D1947" s="1">
        <v>44824</v>
      </c>
      <c r="E1947">
        <f t="shared" si="214"/>
        <v>18</v>
      </c>
      <c r="F1947" t="s">
        <v>1569</v>
      </c>
      <c r="G1947">
        <v>670</v>
      </c>
      <c r="H1947">
        <f t="shared" si="211"/>
        <v>67</v>
      </c>
      <c r="I1947" t="s">
        <v>7</v>
      </c>
      <c r="J1947" t="s">
        <v>8</v>
      </c>
      <c r="L1947" t="s">
        <v>6</v>
      </c>
      <c r="M1947" t="str">
        <f t="shared" si="212"/>
        <v>M</v>
      </c>
      <c r="N1947" t="s">
        <v>3737</v>
      </c>
      <c r="O1947" t="s">
        <v>3738</v>
      </c>
      <c r="P1947" t="s">
        <v>557</v>
      </c>
      <c r="Q1947">
        <v>3</v>
      </c>
      <c r="R1947">
        <f t="shared" si="215"/>
        <v>2019</v>
      </c>
      <c r="S1947" t="s">
        <v>8</v>
      </c>
      <c r="T1947" t="s">
        <v>8</v>
      </c>
      <c r="U1947" t="s">
        <v>9084</v>
      </c>
      <c r="V1947">
        <f>VLOOKUP(P1947,'PBT Tag Rates'!$B$5:$E$34,4,FALSE)</f>
        <v>0.95971980899999998</v>
      </c>
      <c r="W1947">
        <v>1</v>
      </c>
      <c r="X1947" s="16">
        <f>IFERROR(LOOKUP(H1947,{30,43,48,53,58,63,68,73,78,83,88,93,97},{42,47,52,57,62,67,72,77,82,87,92,99,100}),999)</f>
        <v>67</v>
      </c>
      <c r="Y1947" s="19">
        <f t="shared" si="213"/>
        <v>5.6818181818181825</v>
      </c>
      <c r="Z1947" s="19">
        <f t="shared" si="216"/>
        <v>5.7284090909090919</v>
      </c>
      <c r="AA1947" s="19">
        <f t="shared" si="217"/>
        <v>17.185227272727278</v>
      </c>
      <c r="AB1947" s="19" t="s">
        <v>8887</v>
      </c>
    </row>
    <row r="1948" spans="1:28" x14ac:dyDescent="0.35">
      <c r="A1948" t="s">
        <v>1562</v>
      </c>
      <c r="B1948" t="s">
        <v>6354</v>
      </c>
      <c r="C1948" t="s">
        <v>152</v>
      </c>
      <c r="D1948" s="1">
        <v>44824</v>
      </c>
      <c r="E1948">
        <f t="shared" si="214"/>
        <v>18</v>
      </c>
      <c r="F1948" t="s">
        <v>16</v>
      </c>
      <c r="G1948">
        <v>770</v>
      </c>
      <c r="H1948">
        <f t="shared" si="211"/>
        <v>77</v>
      </c>
      <c r="I1948" t="s">
        <v>7</v>
      </c>
      <c r="J1948" t="s">
        <v>8</v>
      </c>
      <c r="L1948" t="s">
        <v>16</v>
      </c>
      <c r="M1948" t="str">
        <f t="shared" si="212"/>
        <v>F</v>
      </c>
      <c r="N1948" t="s">
        <v>1305</v>
      </c>
      <c r="O1948" t="s">
        <v>1306</v>
      </c>
      <c r="P1948" t="s">
        <v>19</v>
      </c>
      <c r="Q1948">
        <v>4</v>
      </c>
      <c r="R1948">
        <f t="shared" si="215"/>
        <v>2018</v>
      </c>
      <c r="S1948" t="s">
        <v>8</v>
      </c>
      <c r="T1948" t="s">
        <v>8</v>
      </c>
      <c r="U1948" t="s">
        <v>8875</v>
      </c>
      <c r="V1948">
        <f>VLOOKUP(P1948,'PBT Tag Rates'!$B$5:$E$34,4,FALSE)</f>
        <v>0.80551598400000002</v>
      </c>
      <c r="W1948">
        <v>1</v>
      </c>
      <c r="X1948" s="16">
        <f>IFERROR(LOOKUP(H1948,{30,43,48,53,58,63,68,73,78,83,88,93,97},{42,47,52,57,62,67,72,77,82,87,92,99,100}),999)</f>
        <v>77</v>
      </c>
      <c r="Y1948" s="19">
        <f t="shared" si="213"/>
        <v>5.6818181818181825</v>
      </c>
      <c r="Z1948" s="19">
        <f t="shared" si="216"/>
        <v>5.7284090909090919</v>
      </c>
      <c r="AA1948" s="19">
        <f t="shared" si="217"/>
        <v>17.185227272727278</v>
      </c>
      <c r="AB1948" s="19" t="s">
        <v>8886</v>
      </c>
    </row>
    <row r="1949" spans="1:28" x14ac:dyDescent="0.35">
      <c r="A1949" t="s">
        <v>1562</v>
      </c>
      <c r="B1949" t="s">
        <v>6355</v>
      </c>
      <c r="C1949" t="s">
        <v>153</v>
      </c>
      <c r="D1949" s="1">
        <v>44824</v>
      </c>
      <c r="E1949">
        <f t="shared" si="214"/>
        <v>18</v>
      </c>
      <c r="F1949" t="s">
        <v>1569</v>
      </c>
      <c r="G1949">
        <v>590</v>
      </c>
      <c r="H1949">
        <f t="shared" si="211"/>
        <v>59</v>
      </c>
      <c r="I1949" t="s">
        <v>9</v>
      </c>
      <c r="J1949">
        <v>1</v>
      </c>
      <c r="L1949" t="s">
        <v>6</v>
      </c>
      <c r="M1949" t="str">
        <f t="shared" si="212"/>
        <v>M</v>
      </c>
      <c r="N1949" t="s">
        <v>384</v>
      </c>
      <c r="O1949" t="s">
        <v>385</v>
      </c>
      <c r="P1949" t="s">
        <v>19</v>
      </c>
      <c r="Q1949">
        <v>4</v>
      </c>
      <c r="R1949">
        <f t="shared" si="215"/>
        <v>2018</v>
      </c>
      <c r="S1949" t="s">
        <v>8</v>
      </c>
      <c r="T1949" t="s">
        <v>8</v>
      </c>
      <c r="U1949" t="s">
        <v>9007</v>
      </c>
      <c r="V1949">
        <f>VLOOKUP(P1949,'PBT Tag Rates'!$B$5:$E$34,4,FALSE)</f>
        <v>0.80551598400000002</v>
      </c>
      <c r="W1949">
        <v>1</v>
      </c>
      <c r="X1949" s="16">
        <f>IFERROR(LOOKUP(H1949,{30,43,48,53,58,63,68,73,78,83,88,93,97},{42,47,52,57,62,67,72,77,82,87,92,99,100}),999)</f>
        <v>62</v>
      </c>
      <c r="Y1949" s="19">
        <f t="shared" si="213"/>
        <v>5.6818181818181825</v>
      </c>
      <c r="Z1949" s="19">
        <f t="shared" si="216"/>
        <v>5.7284090909090919</v>
      </c>
      <c r="AA1949" s="19">
        <f t="shared" si="217"/>
        <v>17.185227272727278</v>
      </c>
      <c r="AB1949" s="19" t="s">
        <v>8886</v>
      </c>
    </row>
    <row r="1950" spans="1:28" x14ac:dyDescent="0.35">
      <c r="A1950" t="s">
        <v>1562</v>
      </c>
      <c r="B1950" t="s">
        <v>6356</v>
      </c>
      <c r="C1950" t="s">
        <v>154</v>
      </c>
      <c r="D1950" s="1">
        <v>44824</v>
      </c>
      <c r="E1950">
        <f t="shared" si="214"/>
        <v>18</v>
      </c>
      <c r="F1950" t="s">
        <v>16</v>
      </c>
      <c r="G1950">
        <v>680</v>
      </c>
      <c r="H1950">
        <f t="shared" si="211"/>
        <v>68</v>
      </c>
      <c r="I1950" t="s">
        <v>7</v>
      </c>
      <c r="J1950" t="s">
        <v>8</v>
      </c>
      <c r="L1950" t="s">
        <v>16</v>
      </c>
      <c r="M1950" t="str">
        <f t="shared" si="212"/>
        <v>F</v>
      </c>
      <c r="N1950" t="s">
        <v>147</v>
      </c>
      <c r="O1950" t="s">
        <v>148</v>
      </c>
      <c r="P1950" t="s">
        <v>15</v>
      </c>
      <c r="Q1950">
        <v>4</v>
      </c>
      <c r="R1950">
        <f t="shared" si="215"/>
        <v>2018</v>
      </c>
      <c r="S1950" t="s">
        <v>8</v>
      </c>
      <c r="T1950" t="s">
        <v>8</v>
      </c>
      <c r="U1950" t="s">
        <v>8858</v>
      </c>
      <c r="V1950">
        <f>VLOOKUP(P1950,'PBT Tag Rates'!$B$5:$E$34,4,FALSE)</f>
        <v>0.96828396500000002</v>
      </c>
      <c r="W1950">
        <v>1</v>
      </c>
      <c r="X1950" s="16">
        <f>IFERROR(LOOKUP(H1950,{30,43,48,53,58,63,68,73,78,83,88,93,97},{42,47,52,57,62,67,72,77,82,87,92,99,100}),999)</f>
        <v>72</v>
      </c>
      <c r="Y1950" s="19">
        <f t="shared" si="213"/>
        <v>5.6818181818181825</v>
      </c>
      <c r="Z1950" s="19">
        <f t="shared" si="216"/>
        <v>5.7284090909090919</v>
      </c>
      <c r="AA1950" s="19">
        <f t="shared" si="217"/>
        <v>17.185227272727278</v>
      </c>
      <c r="AB1950" s="19" t="s">
        <v>8887</v>
      </c>
    </row>
    <row r="1951" spans="1:28" x14ac:dyDescent="0.35">
      <c r="A1951" t="s">
        <v>1562</v>
      </c>
      <c r="B1951" t="s">
        <v>6357</v>
      </c>
      <c r="C1951" t="s">
        <v>155</v>
      </c>
      <c r="D1951" s="1">
        <v>44824</v>
      </c>
      <c r="E1951">
        <f t="shared" si="214"/>
        <v>18</v>
      </c>
      <c r="F1951" t="s">
        <v>1569</v>
      </c>
      <c r="G1951">
        <v>390</v>
      </c>
      <c r="H1951">
        <f t="shared" si="211"/>
        <v>39</v>
      </c>
      <c r="I1951" t="s">
        <v>9</v>
      </c>
      <c r="J1951">
        <v>1</v>
      </c>
      <c r="L1951" t="s">
        <v>6</v>
      </c>
      <c r="M1951" t="str">
        <f t="shared" si="212"/>
        <v>M</v>
      </c>
      <c r="N1951" t="s">
        <v>6358</v>
      </c>
      <c r="O1951" t="s">
        <v>6359</v>
      </c>
      <c r="P1951" t="s">
        <v>5931</v>
      </c>
      <c r="Q1951">
        <v>2</v>
      </c>
      <c r="R1951">
        <f t="shared" si="215"/>
        <v>2020</v>
      </c>
      <c r="S1951" t="s">
        <v>8</v>
      </c>
      <c r="T1951" t="s">
        <v>8</v>
      </c>
      <c r="U1951" t="s">
        <v>8876</v>
      </c>
      <c r="V1951">
        <f>VLOOKUP(P1951,'PBT Tag Rates'!$B$5:$E$34,4,FALSE)</f>
        <v>0.98845608500000004</v>
      </c>
      <c r="W1951">
        <v>1</v>
      </c>
      <c r="X1951" s="16">
        <f>IFERROR(LOOKUP(H1951,{30,43,48,53,58,63,68,73,78,83,88,93,97},{42,47,52,57,62,67,72,77,82,87,92,99,100}),999)</f>
        <v>42</v>
      </c>
      <c r="Y1951" s="19">
        <f t="shared" si="213"/>
        <v>5.6818181818181825</v>
      </c>
      <c r="Z1951" s="19">
        <f t="shared" si="216"/>
        <v>5.7284090909090919</v>
      </c>
      <c r="AA1951" s="19">
        <f t="shared" si="217"/>
        <v>17.185227272727278</v>
      </c>
      <c r="AB1951" s="19" t="s">
        <v>8887</v>
      </c>
    </row>
    <row r="1952" spans="1:28" x14ac:dyDescent="0.35">
      <c r="A1952" t="s">
        <v>1562</v>
      </c>
      <c r="B1952" t="s">
        <v>6360</v>
      </c>
      <c r="C1952" t="s">
        <v>156</v>
      </c>
      <c r="D1952" s="1">
        <v>44824</v>
      </c>
      <c r="E1952">
        <f t="shared" si="214"/>
        <v>18</v>
      </c>
      <c r="F1952" t="s">
        <v>16</v>
      </c>
      <c r="G1952">
        <v>780</v>
      </c>
      <c r="H1952">
        <f t="shared" si="211"/>
        <v>78</v>
      </c>
      <c r="I1952" t="s">
        <v>9</v>
      </c>
      <c r="J1952" t="s">
        <v>8</v>
      </c>
      <c r="L1952" t="s">
        <v>16</v>
      </c>
      <c r="M1952" t="str">
        <f t="shared" si="212"/>
        <v>F</v>
      </c>
      <c r="N1952" t="s">
        <v>49</v>
      </c>
      <c r="O1952" t="s">
        <v>6361</v>
      </c>
      <c r="P1952" t="s">
        <v>10</v>
      </c>
      <c r="Q1952">
        <v>5</v>
      </c>
      <c r="R1952">
        <f t="shared" si="215"/>
        <v>2017</v>
      </c>
      <c r="S1952" t="s">
        <v>8</v>
      </c>
      <c r="T1952" t="s">
        <v>8</v>
      </c>
      <c r="U1952" t="s">
        <v>8875</v>
      </c>
      <c r="V1952">
        <f>VLOOKUP(P1952,'PBT Tag Rates'!$B$5:$E$34,4,FALSE)</f>
        <v>0.76170174199999996</v>
      </c>
      <c r="W1952">
        <v>1</v>
      </c>
      <c r="X1952" s="16">
        <f>IFERROR(LOOKUP(H1952,{30,43,48,53,58,63,68,73,78,83,88,93,97},{42,47,52,57,62,67,72,77,82,87,92,99,100}),999)</f>
        <v>82</v>
      </c>
      <c r="Y1952" s="19">
        <f t="shared" si="213"/>
        <v>5.6818181818181825</v>
      </c>
      <c r="Z1952" s="19">
        <f t="shared" si="216"/>
        <v>5.7284090909090919</v>
      </c>
      <c r="AA1952" s="19">
        <f t="shared" si="217"/>
        <v>17.185227272727278</v>
      </c>
      <c r="AB1952" s="19" t="s">
        <v>8886</v>
      </c>
    </row>
    <row r="1953" spans="1:28" x14ac:dyDescent="0.35">
      <c r="A1953" t="s">
        <v>1562</v>
      </c>
      <c r="B1953" t="s">
        <v>6362</v>
      </c>
      <c r="C1953" t="s">
        <v>157</v>
      </c>
      <c r="D1953" s="1">
        <v>44824</v>
      </c>
      <c r="E1953">
        <f t="shared" si="214"/>
        <v>18</v>
      </c>
      <c r="F1953" t="s">
        <v>16</v>
      </c>
      <c r="G1953">
        <v>710</v>
      </c>
      <c r="H1953">
        <f t="shared" si="211"/>
        <v>71</v>
      </c>
      <c r="I1953" t="s">
        <v>7</v>
      </c>
      <c r="J1953" t="s">
        <v>8</v>
      </c>
      <c r="L1953" t="s">
        <v>16</v>
      </c>
      <c r="M1953" t="str">
        <f t="shared" si="212"/>
        <v>F</v>
      </c>
      <c r="N1953" t="s">
        <v>8</v>
      </c>
      <c r="O1953" t="s">
        <v>8</v>
      </c>
      <c r="P1953" t="s">
        <v>11</v>
      </c>
      <c r="Q1953" t="s">
        <v>8</v>
      </c>
      <c r="R1953" t="str">
        <f t="shared" si="215"/>
        <v>U</v>
      </c>
      <c r="S1953" t="s">
        <v>12</v>
      </c>
      <c r="T1953">
        <v>0.999999999999998</v>
      </c>
      <c r="U1953" t="s">
        <v>11</v>
      </c>
      <c r="V1953" t="e">
        <f>VLOOKUP(P1953,'PBT Tag Rates'!$B$5:$E$34,4,FALSE)</f>
        <v>#N/A</v>
      </c>
      <c r="W1953">
        <v>1</v>
      </c>
      <c r="X1953" s="16">
        <f>IFERROR(LOOKUP(H1953,{30,43,48,53,58,63,68,73,78,83,88,93,97},{42,47,52,57,62,67,72,77,82,87,92,99,100}),999)</f>
        <v>72</v>
      </c>
      <c r="Y1953" s="19">
        <f t="shared" si="213"/>
        <v>5.6818181818181825</v>
      </c>
      <c r="Z1953" s="19">
        <f t="shared" si="216"/>
        <v>5.7284090909090919</v>
      </c>
      <c r="AA1953" s="19">
        <f t="shared" si="217"/>
        <v>17.185227272727278</v>
      </c>
      <c r="AB1953" s="19" t="s">
        <v>8887</v>
      </c>
    </row>
    <row r="1954" spans="1:28" x14ac:dyDescent="0.35">
      <c r="A1954" t="s">
        <v>1562</v>
      </c>
      <c r="B1954" t="s">
        <v>6363</v>
      </c>
      <c r="C1954" t="s">
        <v>158</v>
      </c>
      <c r="D1954" s="1">
        <v>44824</v>
      </c>
      <c r="E1954">
        <f t="shared" si="214"/>
        <v>18</v>
      </c>
      <c r="F1954" t="s">
        <v>1569</v>
      </c>
      <c r="G1954">
        <v>530</v>
      </c>
      <c r="H1954">
        <f t="shared" si="211"/>
        <v>53</v>
      </c>
      <c r="I1954" t="s">
        <v>7</v>
      </c>
      <c r="J1954" t="s">
        <v>8</v>
      </c>
      <c r="L1954" t="s">
        <v>6</v>
      </c>
      <c r="M1954" t="str">
        <f t="shared" si="212"/>
        <v>M</v>
      </c>
      <c r="N1954" t="s">
        <v>2269</v>
      </c>
      <c r="O1954" t="s">
        <v>2270</v>
      </c>
      <c r="P1954" t="s">
        <v>557</v>
      </c>
      <c r="Q1954">
        <v>3</v>
      </c>
      <c r="R1954">
        <f t="shared" si="215"/>
        <v>2019</v>
      </c>
      <c r="S1954" t="s">
        <v>8</v>
      </c>
      <c r="T1954" t="s">
        <v>8</v>
      </c>
      <c r="U1954" t="s">
        <v>9090</v>
      </c>
      <c r="V1954">
        <f>VLOOKUP(P1954,'PBT Tag Rates'!$B$5:$E$34,4,FALSE)</f>
        <v>0.95971980899999998</v>
      </c>
      <c r="W1954">
        <v>1</v>
      </c>
      <c r="X1954" s="16">
        <f>IFERROR(LOOKUP(H1954,{30,43,48,53,58,63,68,73,78,83,88,93,97},{42,47,52,57,62,67,72,77,82,87,92,99,100}),999)</f>
        <v>57</v>
      </c>
      <c r="Y1954" s="19">
        <f t="shared" si="213"/>
        <v>5.6818181818181825</v>
      </c>
      <c r="Z1954" s="19">
        <f t="shared" si="216"/>
        <v>5.7284090909090919</v>
      </c>
      <c r="AA1954" s="19">
        <f t="shared" si="217"/>
        <v>17.185227272727278</v>
      </c>
      <c r="AB1954" s="19" t="s">
        <v>8887</v>
      </c>
    </row>
    <row r="1955" spans="1:28" x14ac:dyDescent="0.35">
      <c r="A1955" t="s">
        <v>1562</v>
      </c>
      <c r="B1955" t="s">
        <v>6364</v>
      </c>
      <c r="C1955" t="s">
        <v>159</v>
      </c>
      <c r="D1955" s="1">
        <v>44824</v>
      </c>
      <c r="E1955">
        <f t="shared" si="214"/>
        <v>18</v>
      </c>
      <c r="F1955" t="s">
        <v>1569</v>
      </c>
      <c r="G1955">
        <v>620</v>
      </c>
      <c r="H1955">
        <f t="shared" si="211"/>
        <v>62</v>
      </c>
      <c r="I1955" t="s">
        <v>9</v>
      </c>
      <c r="J1955">
        <v>1</v>
      </c>
      <c r="L1955" t="s">
        <v>6</v>
      </c>
      <c r="M1955" t="str">
        <f t="shared" si="212"/>
        <v>M</v>
      </c>
      <c r="N1955" t="s">
        <v>1139</v>
      </c>
      <c r="O1955" t="s">
        <v>6365</v>
      </c>
      <c r="P1955" t="s">
        <v>557</v>
      </c>
      <c r="Q1955">
        <v>3</v>
      </c>
      <c r="R1955">
        <f t="shared" si="215"/>
        <v>2019</v>
      </c>
      <c r="S1955" t="s">
        <v>8</v>
      </c>
      <c r="T1955" t="s">
        <v>8</v>
      </c>
      <c r="U1955" t="s">
        <v>9084</v>
      </c>
      <c r="V1955">
        <f>VLOOKUP(P1955,'PBT Tag Rates'!$B$5:$E$34,4,FALSE)</f>
        <v>0.95971980899999998</v>
      </c>
      <c r="W1955">
        <v>1</v>
      </c>
      <c r="X1955" s="16">
        <f>IFERROR(LOOKUP(H1955,{30,43,48,53,58,63,68,73,78,83,88,93,97},{42,47,52,57,62,67,72,77,82,87,92,99,100}),999)</f>
        <v>62</v>
      </c>
      <c r="Y1955" s="19">
        <f t="shared" si="213"/>
        <v>5.6818181818181825</v>
      </c>
      <c r="Z1955" s="19">
        <f t="shared" si="216"/>
        <v>5.7284090909090919</v>
      </c>
      <c r="AA1955" s="19">
        <f t="shared" si="217"/>
        <v>17.185227272727278</v>
      </c>
      <c r="AB1955" s="19" t="s">
        <v>8887</v>
      </c>
    </row>
    <row r="1956" spans="1:28" x14ac:dyDescent="0.35">
      <c r="A1956" t="s">
        <v>1562</v>
      </c>
      <c r="B1956" t="s">
        <v>6366</v>
      </c>
      <c r="C1956" t="s">
        <v>160</v>
      </c>
      <c r="D1956" s="1">
        <v>44824</v>
      </c>
      <c r="E1956">
        <f t="shared" si="214"/>
        <v>18</v>
      </c>
      <c r="F1956" t="s">
        <v>1569</v>
      </c>
      <c r="G1956">
        <v>330</v>
      </c>
      <c r="H1956">
        <f t="shared" si="211"/>
        <v>33</v>
      </c>
      <c r="I1956" t="s">
        <v>9</v>
      </c>
      <c r="J1956">
        <v>1</v>
      </c>
      <c r="K1956" t="s">
        <v>143</v>
      </c>
      <c r="L1956" t="s">
        <v>1569</v>
      </c>
      <c r="M1956" s="5" t="s">
        <v>6</v>
      </c>
      <c r="N1956" t="s">
        <v>4306</v>
      </c>
      <c r="O1956" t="s">
        <v>4306</v>
      </c>
      <c r="P1956" t="s">
        <v>8891</v>
      </c>
      <c r="Q1956" t="s">
        <v>8</v>
      </c>
      <c r="R1956" t="str">
        <f t="shared" si="215"/>
        <v>U</v>
      </c>
      <c r="S1956" t="s">
        <v>8</v>
      </c>
      <c r="T1956" t="s">
        <v>8</v>
      </c>
      <c r="U1956" t="s">
        <v>4306</v>
      </c>
      <c r="V1956" t="e">
        <f>VLOOKUP(P1956,'PBT Tag Rates'!$B$5:$E$34,4,FALSE)</f>
        <v>#N/A</v>
      </c>
      <c r="W1956">
        <v>1</v>
      </c>
      <c r="X1956" s="16">
        <f>IFERROR(LOOKUP(H1956,{30,43,48,53,58,63,68,73,78,83,88,93,97},{42,47,52,57,62,67,72,77,82,87,92,99,100}),999)</f>
        <v>42</v>
      </c>
      <c r="Y1956" s="19">
        <f t="shared" si="213"/>
        <v>5.6818181818181825</v>
      </c>
      <c r="Z1956" s="19">
        <f t="shared" si="216"/>
        <v>5.7284090909090919</v>
      </c>
      <c r="AA1956" s="19">
        <f t="shared" si="217"/>
        <v>17.185227272727278</v>
      </c>
      <c r="AB1956" s="19" t="s">
        <v>8887</v>
      </c>
    </row>
    <row r="1957" spans="1:28" x14ac:dyDescent="0.35">
      <c r="A1957" t="s">
        <v>1562</v>
      </c>
      <c r="B1957" t="s">
        <v>6367</v>
      </c>
      <c r="C1957" t="s">
        <v>161</v>
      </c>
      <c r="D1957" s="1">
        <v>44824</v>
      </c>
      <c r="E1957">
        <f t="shared" si="214"/>
        <v>18</v>
      </c>
      <c r="F1957" t="s">
        <v>16</v>
      </c>
      <c r="G1957">
        <v>710</v>
      </c>
      <c r="H1957">
        <f t="shared" si="211"/>
        <v>71</v>
      </c>
      <c r="I1957" t="s">
        <v>9</v>
      </c>
      <c r="J1957">
        <v>1</v>
      </c>
      <c r="K1957" t="s">
        <v>143</v>
      </c>
      <c r="L1957" t="s">
        <v>1569</v>
      </c>
      <c r="M1957" t="str">
        <f t="shared" si="212"/>
        <v>F</v>
      </c>
      <c r="N1957" t="s">
        <v>4306</v>
      </c>
      <c r="O1957" t="s">
        <v>4306</v>
      </c>
      <c r="P1957" t="s">
        <v>8891</v>
      </c>
      <c r="Q1957" t="s">
        <v>8</v>
      </c>
      <c r="R1957" t="str">
        <f t="shared" si="215"/>
        <v>U</v>
      </c>
      <c r="S1957" t="s">
        <v>8</v>
      </c>
      <c r="T1957" t="s">
        <v>8</v>
      </c>
      <c r="U1957" t="s">
        <v>4306</v>
      </c>
      <c r="V1957" t="e">
        <f>VLOOKUP(P1957,'PBT Tag Rates'!$B$5:$E$34,4,FALSE)</f>
        <v>#N/A</v>
      </c>
      <c r="W1957">
        <v>1</v>
      </c>
      <c r="X1957" s="16">
        <f>IFERROR(LOOKUP(H1957,{30,43,48,53,58,63,68,73,78,83,88,93,97},{42,47,52,57,62,67,72,77,82,87,92,99,100}),999)</f>
        <v>72</v>
      </c>
      <c r="Y1957" s="19">
        <f t="shared" si="213"/>
        <v>5.6818181818181825</v>
      </c>
      <c r="Z1957" s="19">
        <f t="shared" si="216"/>
        <v>5.7284090909090919</v>
      </c>
      <c r="AA1957" s="19">
        <f t="shared" si="217"/>
        <v>17.185227272727278</v>
      </c>
      <c r="AB1957" s="19" t="s">
        <v>8887</v>
      </c>
    </row>
    <row r="1958" spans="1:28" x14ac:dyDescent="0.35">
      <c r="A1958" t="s">
        <v>1562</v>
      </c>
      <c r="B1958" t="s">
        <v>6368</v>
      </c>
      <c r="C1958" t="s">
        <v>162</v>
      </c>
      <c r="D1958" s="1">
        <v>44824</v>
      </c>
      <c r="E1958">
        <f t="shared" si="214"/>
        <v>18</v>
      </c>
      <c r="F1958" t="s">
        <v>1569</v>
      </c>
      <c r="G1958">
        <v>440</v>
      </c>
      <c r="H1958">
        <f t="shared" si="211"/>
        <v>44</v>
      </c>
      <c r="I1958" t="s">
        <v>7</v>
      </c>
      <c r="J1958" t="s">
        <v>8</v>
      </c>
      <c r="L1958" t="s">
        <v>6</v>
      </c>
      <c r="M1958" t="str">
        <f t="shared" si="212"/>
        <v>M</v>
      </c>
      <c r="N1958" t="s">
        <v>6369</v>
      </c>
      <c r="O1958" t="s">
        <v>6370</v>
      </c>
      <c r="P1958" t="s">
        <v>2035</v>
      </c>
      <c r="Q1958">
        <v>2</v>
      </c>
      <c r="R1958">
        <f t="shared" si="215"/>
        <v>2020</v>
      </c>
      <c r="S1958" t="s">
        <v>8</v>
      </c>
      <c r="T1958" t="s">
        <v>8</v>
      </c>
      <c r="U1958" t="s">
        <v>9090</v>
      </c>
      <c r="V1958">
        <f>VLOOKUP(P1958,'PBT Tag Rates'!$B$5:$E$34,4,FALSE)</f>
        <v>0.98961045999999997</v>
      </c>
      <c r="W1958">
        <v>1</v>
      </c>
      <c r="X1958" s="16">
        <f>IFERROR(LOOKUP(H1958,{30,43,48,53,58,63,68,73,78,83,88,93,97},{42,47,52,57,62,67,72,77,82,87,92,99,100}),999)</f>
        <v>47</v>
      </c>
      <c r="Y1958" s="19">
        <f t="shared" si="213"/>
        <v>5.6818181818181825</v>
      </c>
      <c r="Z1958" s="19">
        <f t="shared" si="216"/>
        <v>5.7284090909090919</v>
      </c>
      <c r="AA1958" s="19">
        <f t="shared" si="217"/>
        <v>17.185227272727278</v>
      </c>
      <c r="AB1958" s="19" t="s">
        <v>8887</v>
      </c>
    </row>
    <row r="1959" spans="1:28" x14ac:dyDescent="0.35">
      <c r="A1959" t="s">
        <v>1562</v>
      </c>
      <c r="B1959" t="s">
        <v>6371</v>
      </c>
      <c r="C1959" t="s">
        <v>163</v>
      </c>
      <c r="D1959" s="1">
        <v>44824</v>
      </c>
      <c r="E1959">
        <f t="shared" si="214"/>
        <v>18</v>
      </c>
      <c r="F1959" t="s">
        <v>16</v>
      </c>
      <c r="G1959">
        <v>810</v>
      </c>
      <c r="H1959">
        <f t="shared" si="211"/>
        <v>81</v>
      </c>
      <c r="I1959" t="s">
        <v>7</v>
      </c>
      <c r="J1959" t="s">
        <v>8</v>
      </c>
      <c r="L1959" t="s">
        <v>16</v>
      </c>
      <c r="M1959" t="str">
        <f t="shared" si="212"/>
        <v>F</v>
      </c>
      <c r="N1959" t="s">
        <v>140</v>
      </c>
      <c r="O1959" t="s">
        <v>6372</v>
      </c>
      <c r="P1959" t="s">
        <v>23</v>
      </c>
      <c r="Q1959">
        <v>5</v>
      </c>
      <c r="R1959">
        <f t="shared" si="215"/>
        <v>2017</v>
      </c>
      <c r="S1959" t="s">
        <v>8</v>
      </c>
      <c r="T1959" t="s">
        <v>8</v>
      </c>
      <c r="U1959" t="s">
        <v>8858</v>
      </c>
      <c r="V1959">
        <f>VLOOKUP(P1959,'PBT Tag Rates'!$B$5:$E$34,4,FALSE)</f>
        <v>0.98821806999999995</v>
      </c>
      <c r="W1959">
        <v>1</v>
      </c>
      <c r="X1959" s="16">
        <f>IFERROR(LOOKUP(H1959,{30,43,48,53,58,63,68,73,78,83,88,93,97},{42,47,52,57,62,67,72,77,82,87,92,99,100}),999)</f>
        <v>82</v>
      </c>
      <c r="Y1959" s="19">
        <f t="shared" si="213"/>
        <v>5.6818181818181825</v>
      </c>
      <c r="Z1959" s="19">
        <f t="shared" si="216"/>
        <v>5.7284090909090919</v>
      </c>
      <c r="AA1959" s="19">
        <f t="shared" si="217"/>
        <v>17.185227272727278</v>
      </c>
      <c r="AB1959" s="19" t="s">
        <v>8887</v>
      </c>
    </row>
    <row r="1960" spans="1:28" x14ac:dyDescent="0.35">
      <c r="A1960" t="s">
        <v>1562</v>
      </c>
      <c r="B1960" t="s">
        <v>6373</v>
      </c>
      <c r="C1960" t="s">
        <v>164</v>
      </c>
      <c r="D1960" s="1">
        <v>44824</v>
      </c>
      <c r="E1960">
        <f t="shared" si="214"/>
        <v>18</v>
      </c>
      <c r="F1960" t="s">
        <v>16</v>
      </c>
      <c r="G1960">
        <v>760</v>
      </c>
      <c r="H1960">
        <f t="shared" si="211"/>
        <v>76</v>
      </c>
      <c r="I1960" t="s">
        <v>7</v>
      </c>
      <c r="J1960" t="s">
        <v>8</v>
      </c>
      <c r="L1960" t="s">
        <v>16</v>
      </c>
      <c r="M1960" t="str">
        <f t="shared" si="212"/>
        <v>F</v>
      </c>
      <c r="N1960" t="s">
        <v>85</v>
      </c>
      <c r="O1960" t="s">
        <v>86</v>
      </c>
      <c r="P1960" t="s">
        <v>19</v>
      </c>
      <c r="Q1960">
        <v>4</v>
      </c>
      <c r="R1960">
        <f t="shared" si="215"/>
        <v>2018</v>
      </c>
      <c r="S1960" t="s">
        <v>8</v>
      </c>
      <c r="T1960" t="s">
        <v>8</v>
      </c>
      <c r="U1960" t="s">
        <v>8875</v>
      </c>
      <c r="V1960">
        <f>VLOOKUP(P1960,'PBT Tag Rates'!$B$5:$E$34,4,FALSE)</f>
        <v>0.80551598400000002</v>
      </c>
      <c r="W1960">
        <v>1</v>
      </c>
      <c r="X1960" s="16">
        <f>IFERROR(LOOKUP(H1960,{30,43,48,53,58,63,68,73,78,83,88,93,97},{42,47,52,57,62,67,72,77,82,87,92,99,100}),999)</f>
        <v>77</v>
      </c>
      <c r="Y1960" s="19">
        <f t="shared" si="213"/>
        <v>5.6818181818181825</v>
      </c>
      <c r="Z1960" s="19">
        <f t="shared" si="216"/>
        <v>5.7284090909090919</v>
      </c>
      <c r="AA1960" s="19">
        <f t="shared" si="217"/>
        <v>17.185227272727278</v>
      </c>
      <c r="AB1960" s="19" t="s">
        <v>8886</v>
      </c>
    </row>
    <row r="1961" spans="1:28" x14ac:dyDescent="0.35">
      <c r="A1961" t="s">
        <v>1562</v>
      </c>
      <c r="B1961" t="s">
        <v>6374</v>
      </c>
      <c r="C1961" t="s">
        <v>165</v>
      </c>
      <c r="D1961" s="1">
        <v>44824</v>
      </c>
      <c r="E1961">
        <f t="shared" si="214"/>
        <v>18</v>
      </c>
      <c r="F1961" t="s">
        <v>16</v>
      </c>
      <c r="G1961">
        <v>690</v>
      </c>
      <c r="H1961">
        <f t="shared" si="211"/>
        <v>69</v>
      </c>
      <c r="I1961" t="s">
        <v>7</v>
      </c>
      <c r="J1961" t="s">
        <v>8</v>
      </c>
      <c r="K1961" t="s">
        <v>143</v>
      </c>
      <c r="L1961" t="s">
        <v>1569</v>
      </c>
      <c r="M1961" t="str">
        <f t="shared" si="212"/>
        <v>F</v>
      </c>
      <c r="N1961" t="s">
        <v>4306</v>
      </c>
      <c r="O1961" t="s">
        <v>4306</v>
      </c>
      <c r="P1961" t="s">
        <v>4306</v>
      </c>
      <c r="Q1961" t="s">
        <v>8</v>
      </c>
      <c r="R1961" t="str">
        <f t="shared" si="215"/>
        <v>U</v>
      </c>
      <c r="S1961" t="s">
        <v>8</v>
      </c>
      <c r="T1961" t="s">
        <v>8</v>
      </c>
      <c r="U1961" t="s">
        <v>4306</v>
      </c>
      <c r="V1961" t="e">
        <f>VLOOKUP(P1961,'PBT Tag Rates'!$B$5:$E$34,4,FALSE)</f>
        <v>#N/A</v>
      </c>
      <c r="W1961">
        <v>1</v>
      </c>
      <c r="X1961" s="16">
        <f>IFERROR(LOOKUP(H1961,{30,43,48,53,58,63,68,73,78,83,88,93,97},{42,47,52,57,62,67,72,77,82,87,92,99,100}),999)</f>
        <v>72</v>
      </c>
      <c r="Y1961" s="19">
        <f t="shared" si="213"/>
        <v>5.6818181818181825</v>
      </c>
      <c r="Z1961" s="19">
        <f t="shared" si="216"/>
        <v>5.7284090909090919</v>
      </c>
      <c r="AA1961" s="19">
        <f t="shared" si="217"/>
        <v>17.185227272727278</v>
      </c>
      <c r="AB1961" s="19" t="s">
        <v>8887</v>
      </c>
    </row>
    <row r="1962" spans="1:28" x14ac:dyDescent="0.35">
      <c r="A1962" t="s">
        <v>1562</v>
      </c>
      <c r="B1962" t="s">
        <v>6375</v>
      </c>
      <c r="C1962" t="s">
        <v>166</v>
      </c>
      <c r="D1962" s="1">
        <v>44824</v>
      </c>
      <c r="E1962">
        <f t="shared" si="214"/>
        <v>18</v>
      </c>
      <c r="F1962" t="s">
        <v>1569</v>
      </c>
      <c r="G1962">
        <v>490</v>
      </c>
      <c r="H1962">
        <f t="shared" si="211"/>
        <v>49</v>
      </c>
      <c r="I1962" t="s">
        <v>9</v>
      </c>
      <c r="J1962">
        <v>1</v>
      </c>
      <c r="L1962" t="s">
        <v>6</v>
      </c>
      <c r="M1962" t="str">
        <f t="shared" si="212"/>
        <v>M</v>
      </c>
      <c r="N1962" t="s">
        <v>2917</v>
      </c>
      <c r="O1962" t="s">
        <v>6376</v>
      </c>
      <c r="P1962" t="s">
        <v>557</v>
      </c>
      <c r="Q1962">
        <v>3</v>
      </c>
      <c r="R1962">
        <f t="shared" si="215"/>
        <v>2019</v>
      </c>
      <c r="S1962" t="s">
        <v>8</v>
      </c>
      <c r="T1962" t="s">
        <v>8</v>
      </c>
      <c r="U1962" t="s">
        <v>9090</v>
      </c>
      <c r="V1962">
        <f>VLOOKUP(P1962,'PBT Tag Rates'!$B$5:$E$34,4,FALSE)</f>
        <v>0.95971980899999998</v>
      </c>
      <c r="W1962">
        <v>1</v>
      </c>
      <c r="X1962" s="16">
        <f>IFERROR(LOOKUP(H1962,{30,43,48,53,58,63,68,73,78,83,88,93,97},{42,47,52,57,62,67,72,77,82,87,92,99,100}),999)</f>
        <v>52</v>
      </c>
      <c r="Y1962" s="19">
        <f t="shared" si="213"/>
        <v>5.6818181818181825</v>
      </c>
      <c r="Z1962" s="19">
        <f t="shared" si="216"/>
        <v>5.7284090909090919</v>
      </c>
      <c r="AA1962" s="19">
        <f t="shared" si="217"/>
        <v>17.185227272727278</v>
      </c>
      <c r="AB1962" s="19" t="s">
        <v>8887</v>
      </c>
    </row>
    <row r="1963" spans="1:28" x14ac:dyDescent="0.35">
      <c r="A1963" t="s">
        <v>1562</v>
      </c>
      <c r="B1963" t="s">
        <v>6377</v>
      </c>
      <c r="C1963" t="s">
        <v>167</v>
      </c>
      <c r="D1963" s="1">
        <v>44824</v>
      </c>
      <c r="E1963">
        <f t="shared" si="214"/>
        <v>18</v>
      </c>
      <c r="F1963" t="s">
        <v>16</v>
      </c>
      <c r="G1963">
        <v>720</v>
      </c>
      <c r="H1963">
        <f t="shared" si="211"/>
        <v>72</v>
      </c>
      <c r="I1963" t="s">
        <v>9</v>
      </c>
      <c r="J1963">
        <v>1</v>
      </c>
      <c r="L1963" t="s">
        <v>16</v>
      </c>
      <c r="M1963" t="str">
        <f t="shared" si="212"/>
        <v>F</v>
      </c>
      <c r="N1963" t="s">
        <v>92</v>
      </c>
      <c r="O1963" t="s">
        <v>93</v>
      </c>
      <c r="P1963" t="s">
        <v>19</v>
      </c>
      <c r="Q1963">
        <v>4</v>
      </c>
      <c r="R1963">
        <f t="shared" si="215"/>
        <v>2018</v>
      </c>
      <c r="S1963" t="s">
        <v>8</v>
      </c>
      <c r="T1963" t="s">
        <v>8</v>
      </c>
      <c r="U1963" t="s">
        <v>9007</v>
      </c>
      <c r="V1963">
        <f>VLOOKUP(P1963,'PBT Tag Rates'!$B$5:$E$34,4,FALSE)</f>
        <v>0.80551598400000002</v>
      </c>
      <c r="W1963">
        <v>1</v>
      </c>
      <c r="X1963" s="16">
        <f>IFERROR(LOOKUP(H1963,{30,43,48,53,58,63,68,73,78,83,88,93,97},{42,47,52,57,62,67,72,77,82,87,92,99,100}),999)</f>
        <v>72</v>
      </c>
      <c r="Y1963" s="19">
        <f t="shared" si="213"/>
        <v>5.6818181818181825</v>
      </c>
      <c r="Z1963" s="19">
        <f t="shared" si="216"/>
        <v>5.7284090909090919</v>
      </c>
      <c r="AA1963" s="19">
        <f t="shared" si="217"/>
        <v>17.185227272727278</v>
      </c>
      <c r="AB1963" s="19" t="s">
        <v>8886</v>
      </c>
    </row>
    <row r="1964" spans="1:28" x14ac:dyDescent="0.35">
      <c r="A1964" t="s">
        <v>1562</v>
      </c>
      <c r="B1964" t="s">
        <v>6378</v>
      </c>
      <c r="C1964" t="s">
        <v>168</v>
      </c>
      <c r="D1964" s="1">
        <v>44824</v>
      </c>
      <c r="E1964">
        <f t="shared" si="214"/>
        <v>18</v>
      </c>
      <c r="F1964" t="s">
        <v>1569</v>
      </c>
      <c r="G1964">
        <v>700</v>
      </c>
      <c r="H1964">
        <f t="shared" si="211"/>
        <v>70</v>
      </c>
      <c r="I1964" t="s">
        <v>7</v>
      </c>
      <c r="J1964" t="s">
        <v>8</v>
      </c>
      <c r="L1964" t="s">
        <v>6</v>
      </c>
      <c r="M1964" t="str">
        <f t="shared" si="212"/>
        <v>M</v>
      </c>
      <c r="N1964" t="s">
        <v>1542</v>
      </c>
      <c r="O1964" t="s">
        <v>6379</v>
      </c>
      <c r="P1964" t="s">
        <v>557</v>
      </c>
      <c r="Q1964">
        <v>3</v>
      </c>
      <c r="R1964">
        <f t="shared" si="215"/>
        <v>2019</v>
      </c>
      <c r="S1964" t="s">
        <v>8</v>
      </c>
      <c r="T1964" t="s">
        <v>8</v>
      </c>
      <c r="U1964" t="s">
        <v>9006</v>
      </c>
      <c r="V1964">
        <f>VLOOKUP(P1964,'PBT Tag Rates'!$B$5:$E$34,4,FALSE)</f>
        <v>0.95971980899999998</v>
      </c>
      <c r="W1964">
        <v>1</v>
      </c>
      <c r="X1964" s="16">
        <f>IFERROR(LOOKUP(H1964,{30,43,48,53,58,63,68,73,78,83,88,93,97},{42,47,52,57,62,67,72,77,82,87,92,99,100}),999)</f>
        <v>72</v>
      </c>
      <c r="Y1964" s="19">
        <f t="shared" si="213"/>
        <v>5.6818181818181825</v>
      </c>
      <c r="Z1964" s="19">
        <f t="shared" si="216"/>
        <v>5.7284090909090919</v>
      </c>
      <c r="AA1964" s="19">
        <f t="shared" si="217"/>
        <v>17.185227272727278</v>
      </c>
      <c r="AB1964" s="19" t="s">
        <v>8886</v>
      </c>
    </row>
    <row r="1965" spans="1:28" x14ac:dyDescent="0.35">
      <c r="A1965" t="s">
        <v>1562</v>
      </c>
      <c r="B1965" t="s">
        <v>6380</v>
      </c>
      <c r="C1965" t="s">
        <v>169</v>
      </c>
      <c r="D1965" s="1">
        <v>44824</v>
      </c>
      <c r="E1965">
        <f t="shared" si="214"/>
        <v>18</v>
      </c>
      <c r="F1965" t="s">
        <v>16</v>
      </c>
      <c r="G1965">
        <v>770</v>
      </c>
      <c r="H1965">
        <f t="shared" si="211"/>
        <v>77</v>
      </c>
      <c r="I1965" t="s">
        <v>9</v>
      </c>
      <c r="J1965">
        <v>1</v>
      </c>
      <c r="L1965" t="s">
        <v>16</v>
      </c>
      <c r="M1965" t="str">
        <f t="shared" si="212"/>
        <v>F</v>
      </c>
      <c r="N1965" t="s">
        <v>388</v>
      </c>
      <c r="O1965" t="s">
        <v>5225</v>
      </c>
      <c r="P1965" t="s">
        <v>19</v>
      </c>
      <c r="Q1965">
        <v>4</v>
      </c>
      <c r="R1965">
        <f t="shared" si="215"/>
        <v>2018</v>
      </c>
      <c r="S1965" t="s">
        <v>8</v>
      </c>
      <c r="T1965" t="s">
        <v>8</v>
      </c>
      <c r="U1965" t="s">
        <v>9089</v>
      </c>
      <c r="V1965">
        <f>VLOOKUP(P1965,'PBT Tag Rates'!$B$5:$E$34,4,FALSE)</f>
        <v>0.80551598400000002</v>
      </c>
      <c r="W1965">
        <v>1</v>
      </c>
      <c r="X1965" s="16">
        <f>IFERROR(LOOKUP(H1965,{30,43,48,53,58,63,68,73,78,83,88,93,97},{42,47,52,57,62,67,72,77,82,87,92,99,100}),999)</f>
        <v>77</v>
      </c>
      <c r="Y1965" s="19">
        <f t="shared" si="213"/>
        <v>5.6818181818181825</v>
      </c>
      <c r="Z1965" s="19">
        <f t="shared" si="216"/>
        <v>5.7284090909090919</v>
      </c>
      <c r="AA1965" s="19">
        <f t="shared" si="217"/>
        <v>17.185227272727278</v>
      </c>
      <c r="AB1965" s="19" t="s">
        <v>8887</v>
      </c>
    </row>
    <row r="1966" spans="1:28" x14ac:dyDescent="0.35">
      <c r="A1966" t="s">
        <v>1562</v>
      </c>
      <c r="B1966" t="s">
        <v>6381</v>
      </c>
      <c r="C1966" t="s">
        <v>170</v>
      </c>
      <c r="D1966" s="1">
        <v>44824</v>
      </c>
      <c r="E1966">
        <f t="shared" si="214"/>
        <v>18</v>
      </c>
      <c r="F1966" t="s">
        <v>6</v>
      </c>
      <c r="G1966">
        <v>770</v>
      </c>
      <c r="H1966">
        <f t="shared" si="211"/>
        <v>77</v>
      </c>
      <c r="I1966" t="s">
        <v>9</v>
      </c>
      <c r="J1966">
        <v>1</v>
      </c>
      <c r="L1966" t="s">
        <v>6</v>
      </c>
      <c r="M1966" t="str">
        <f t="shared" si="212"/>
        <v>M</v>
      </c>
      <c r="N1966" t="s">
        <v>1259</v>
      </c>
      <c r="O1966" t="s">
        <v>1260</v>
      </c>
      <c r="P1966" t="s">
        <v>23</v>
      </c>
      <c r="Q1966">
        <v>5</v>
      </c>
      <c r="R1966">
        <f t="shared" si="215"/>
        <v>2017</v>
      </c>
      <c r="S1966" t="s">
        <v>8</v>
      </c>
      <c r="T1966" t="s">
        <v>8</v>
      </c>
      <c r="U1966" t="s">
        <v>8977</v>
      </c>
      <c r="V1966">
        <f>VLOOKUP(P1966,'PBT Tag Rates'!$B$5:$E$34,4,FALSE)</f>
        <v>0.98821806999999995</v>
      </c>
      <c r="W1966">
        <v>1</v>
      </c>
      <c r="X1966" s="16">
        <f>IFERROR(LOOKUP(H1966,{30,43,48,53,58,63,68,73,78,83,88,93,97},{42,47,52,57,62,67,72,77,82,87,92,99,100}),999)</f>
        <v>77</v>
      </c>
      <c r="Y1966" s="19">
        <f t="shared" si="213"/>
        <v>5.6818181818181825</v>
      </c>
      <c r="Z1966" s="19">
        <f t="shared" si="216"/>
        <v>5.7284090909090919</v>
      </c>
      <c r="AA1966" s="19">
        <f t="shared" si="217"/>
        <v>17.185227272727278</v>
      </c>
      <c r="AB1966" s="19" t="s">
        <v>8887</v>
      </c>
    </row>
    <row r="1967" spans="1:28" x14ac:dyDescent="0.35">
      <c r="A1967" t="s">
        <v>1562</v>
      </c>
      <c r="B1967" t="s">
        <v>6382</v>
      </c>
      <c r="C1967" t="s">
        <v>171</v>
      </c>
      <c r="D1967" s="1">
        <v>44824</v>
      </c>
      <c r="E1967">
        <f t="shared" si="214"/>
        <v>18</v>
      </c>
      <c r="F1967" t="s">
        <v>1569</v>
      </c>
      <c r="G1967">
        <v>630</v>
      </c>
      <c r="H1967">
        <f t="shared" si="211"/>
        <v>63</v>
      </c>
      <c r="I1967" t="s">
        <v>7</v>
      </c>
      <c r="J1967" t="s">
        <v>8</v>
      </c>
      <c r="K1967" t="s">
        <v>143</v>
      </c>
      <c r="L1967" t="s">
        <v>1569</v>
      </c>
      <c r="M1967" s="5" t="s">
        <v>6</v>
      </c>
      <c r="N1967" t="s">
        <v>4306</v>
      </c>
      <c r="O1967" t="s">
        <v>4306</v>
      </c>
      <c r="P1967" t="s">
        <v>4306</v>
      </c>
      <c r="Q1967" t="s">
        <v>8</v>
      </c>
      <c r="R1967" t="str">
        <f t="shared" si="215"/>
        <v>U</v>
      </c>
      <c r="S1967" t="s">
        <v>8</v>
      </c>
      <c r="T1967" t="s">
        <v>8</v>
      </c>
      <c r="U1967" t="s">
        <v>4306</v>
      </c>
      <c r="V1967" t="e">
        <f>VLOOKUP(P1967,'PBT Tag Rates'!$B$5:$E$34,4,FALSE)</f>
        <v>#N/A</v>
      </c>
      <c r="W1967">
        <v>1</v>
      </c>
      <c r="X1967" s="16">
        <f>IFERROR(LOOKUP(H1967,{30,43,48,53,58,63,68,73,78,83,88,93,97},{42,47,52,57,62,67,72,77,82,87,92,99,100}),999)</f>
        <v>67</v>
      </c>
      <c r="Y1967" s="19">
        <f t="shared" si="213"/>
        <v>5.6818181818181825</v>
      </c>
      <c r="Z1967" s="19">
        <f t="shared" si="216"/>
        <v>5.7284090909090919</v>
      </c>
      <c r="AA1967" s="19">
        <f t="shared" si="217"/>
        <v>17.185227272727278</v>
      </c>
      <c r="AB1967" s="19" t="s">
        <v>8887</v>
      </c>
    </row>
    <row r="1968" spans="1:28" x14ac:dyDescent="0.35">
      <c r="A1968" t="s">
        <v>1562</v>
      </c>
      <c r="B1968" t="s">
        <v>6383</v>
      </c>
      <c r="C1968" t="s">
        <v>172</v>
      </c>
      <c r="D1968" s="1">
        <v>44824</v>
      </c>
      <c r="E1968">
        <f t="shared" si="214"/>
        <v>18</v>
      </c>
      <c r="F1968" t="s">
        <v>1569</v>
      </c>
      <c r="G1968">
        <v>600</v>
      </c>
      <c r="H1968">
        <f t="shared" si="211"/>
        <v>60</v>
      </c>
      <c r="I1968" t="s">
        <v>7</v>
      </c>
      <c r="J1968" t="s">
        <v>8</v>
      </c>
      <c r="L1968" t="s">
        <v>6</v>
      </c>
      <c r="M1968" t="str">
        <f t="shared" si="212"/>
        <v>M</v>
      </c>
      <c r="N1968" t="s">
        <v>2276</v>
      </c>
      <c r="O1968" t="s">
        <v>3570</v>
      </c>
      <c r="P1968" t="s">
        <v>557</v>
      </c>
      <c r="Q1968">
        <v>3</v>
      </c>
      <c r="R1968">
        <f t="shared" si="215"/>
        <v>2019</v>
      </c>
      <c r="S1968" t="s">
        <v>8</v>
      </c>
      <c r="T1968" t="s">
        <v>8</v>
      </c>
      <c r="U1968" t="s">
        <v>9086</v>
      </c>
      <c r="V1968">
        <f>VLOOKUP(P1968,'PBT Tag Rates'!$B$5:$E$34,4,FALSE)</f>
        <v>0.95971980899999998</v>
      </c>
      <c r="W1968">
        <v>1</v>
      </c>
      <c r="X1968" s="16">
        <f>IFERROR(LOOKUP(H1968,{30,43,48,53,58,63,68,73,78,83,88,93,97},{42,47,52,57,62,67,72,77,82,87,92,99,100}),999)</f>
        <v>62</v>
      </c>
      <c r="Y1968" s="19">
        <f t="shared" si="213"/>
        <v>5.6818181818181825</v>
      </c>
      <c r="Z1968" s="19">
        <f t="shared" si="216"/>
        <v>5.7284090909090919</v>
      </c>
      <c r="AA1968" s="19">
        <f t="shared" si="217"/>
        <v>17.185227272727278</v>
      </c>
      <c r="AB1968" s="19" t="s">
        <v>8887</v>
      </c>
    </row>
    <row r="1969" spans="1:28" x14ac:dyDescent="0.35">
      <c r="A1969" t="s">
        <v>1562</v>
      </c>
      <c r="B1969" t="s">
        <v>6384</v>
      </c>
      <c r="C1969" t="s">
        <v>173</v>
      </c>
      <c r="D1969" s="1">
        <v>44824</v>
      </c>
      <c r="E1969">
        <f t="shared" si="214"/>
        <v>18</v>
      </c>
      <c r="F1969" t="s">
        <v>1569</v>
      </c>
      <c r="G1969">
        <v>700</v>
      </c>
      <c r="H1969">
        <f t="shared" si="211"/>
        <v>70</v>
      </c>
      <c r="I1969" t="s">
        <v>7</v>
      </c>
      <c r="J1969" t="s">
        <v>8</v>
      </c>
      <c r="L1969" t="s">
        <v>16</v>
      </c>
      <c r="M1969" t="str">
        <f t="shared" si="212"/>
        <v>F</v>
      </c>
      <c r="N1969" t="s">
        <v>8</v>
      </c>
      <c r="O1969" t="s">
        <v>8</v>
      </c>
      <c r="P1969" t="s">
        <v>11</v>
      </c>
      <c r="Q1969" t="s">
        <v>8</v>
      </c>
      <c r="R1969" t="str">
        <f t="shared" si="215"/>
        <v>U</v>
      </c>
      <c r="S1969" t="s">
        <v>12</v>
      </c>
      <c r="T1969">
        <v>0.999999999999998</v>
      </c>
      <c r="U1969" t="s">
        <v>11</v>
      </c>
      <c r="V1969" t="e">
        <f>VLOOKUP(P1969,'PBT Tag Rates'!$B$5:$E$34,4,FALSE)</f>
        <v>#N/A</v>
      </c>
      <c r="W1969">
        <v>1</v>
      </c>
      <c r="X1969" s="16">
        <f>IFERROR(LOOKUP(H1969,{30,43,48,53,58,63,68,73,78,83,88,93,97},{42,47,52,57,62,67,72,77,82,87,92,99,100}),999)</f>
        <v>72</v>
      </c>
      <c r="Y1969" s="19">
        <f t="shared" si="213"/>
        <v>5.6818181818181825</v>
      </c>
      <c r="Z1969" s="19">
        <f t="shared" si="216"/>
        <v>5.7284090909090919</v>
      </c>
      <c r="AA1969" s="19">
        <f t="shared" si="217"/>
        <v>17.185227272727278</v>
      </c>
      <c r="AB1969" s="19" t="s">
        <v>8887</v>
      </c>
    </row>
    <row r="1970" spans="1:28" x14ac:dyDescent="0.35">
      <c r="A1970" t="s">
        <v>1562</v>
      </c>
      <c r="B1970" t="s">
        <v>6385</v>
      </c>
      <c r="C1970" t="s">
        <v>174</v>
      </c>
      <c r="D1970" s="1">
        <v>44824</v>
      </c>
      <c r="E1970">
        <f t="shared" si="214"/>
        <v>18</v>
      </c>
      <c r="F1970" t="s">
        <v>1569</v>
      </c>
      <c r="G1970">
        <v>670</v>
      </c>
      <c r="H1970">
        <f t="shared" si="211"/>
        <v>67</v>
      </c>
      <c r="I1970" t="s">
        <v>7</v>
      </c>
      <c r="J1970" t="s">
        <v>8</v>
      </c>
      <c r="L1970" t="s">
        <v>6</v>
      </c>
      <c r="M1970" t="str">
        <f t="shared" si="212"/>
        <v>M</v>
      </c>
      <c r="N1970" t="s">
        <v>1331</v>
      </c>
      <c r="O1970" t="s">
        <v>5690</v>
      </c>
      <c r="P1970" t="s">
        <v>557</v>
      </c>
      <c r="Q1970">
        <v>3</v>
      </c>
      <c r="R1970">
        <f t="shared" si="215"/>
        <v>2019</v>
      </c>
      <c r="S1970" t="s">
        <v>8</v>
      </c>
      <c r="T1970" t="s">
        <v>8</v>
      </c>
      <c r="U1970" t="s">
        <v>9090</v>
      </c>
      <c r="V1970">
        <f>VLOOKUP(P1970,'PBT Tag Rates'!$B$5:$E$34,4,FALSE)</f>
        <v>0.95971980899999998</v>
      </c>
      <c r="W1970">
        <v>1</v>
      </c>
      <c r="X1970" s="16">
        <f>IFERROR(LOOKUP(H1970,{30,43,48,53,58,63,68,73,78,83,88,93,97},{42,47,52,57,62,67,72,77,82,87,92,99,100}),999)</f>
        <v>67</v>
      </c>
      <c r="Y1970" s="19">
        <f t="shared" si="213"/>
        <v>5.6818181818181825</v>
      </c>
      <c r="Z1970" s="19">
        <f t="shared" si="216"/>
        <v>5.7284090909090919</v>
      </c>
      <c r="AA1970" s="19">
        <f t="shared" si="217"/>
        <v>17.185227272727278</v>
      </c>
      <c r="AB1970" s="19" t="s">
        <v>8887</v>
      </c>
    </row>
    <row r="1971" spans="1:28" x14ac:dyDescent="0.35">
      <c r="A1971" t="s">
        <v>1562</v>
      </c>
      <c r="B1971" t="s">
        <v>6386</v>
      </c>
      <c r="C1971" t="s">
        <v>175</v>
      </c>
      <c r="D1971" s="1">
        <v>44824</v>
      </c>
      <c r="E1971">
        <f t="shared" si="214"/>
        <v>18</v>
      </c>
      <c r="F1971" t="s">
        <v>16</v>
      </c>
      <c r="G1971">
        <v>810</v>
      </c>
      <c r="H1971">
        <f t="shared" si="211"/>
        <v>81</v>
      </c>
      <c r="I1971" t="s">
        <v>9</v>
      </c>
      <c r="J1971">
        <v>1</v>
      </c>
      <c r="L1971" t="s">
        <v>16</v>
      </c>
      <c r="M1971" t="str">
        <f t="shared" si="212"/>
        <v>F</v>
      </c>
      <c r="N1971" t="s">
        <v>8</v>
      </c>
      <c r="O1971" t="s">
        <v>8</v>
      </c>
      <c r="P1971" t="s">
        <v>11</v>
      </c>
      <c r="Q1971" t="s">
        <v>8</v>
      </c>
      <c r="R1971" t="str">
        <f t="shared" si="215"/>
        <v>U</v>
      </c>
      <c r="S1971" t="s">
        <v>12</v>
      </c>
      <c r="T1971">
        <v>1.00000000000001</v>
      </c>
      <c r="U1971" t="s">
        <v>8890</v>
      </c>
      <c r="V1971" t="e">
        <f>VLOOKUP(P1971,'PBT Tag Rates'!$B$5:$E$34,4,FALSE)</f>
        <v>#N/A</v>
      </c>
      <c r="W1971">
        <v>1</v>
      </c>
      <c r="X1971" s="16">
        <f>IFERROR(LOOKUP(H1971,{30,43,48,53,58,63,68,73,78,83,88,93,97},{42,47,52,57,62,67,72,77,82,87,92,99,100}),999)</f>
        <v>82</v>
      </c>
      <c r="Y1971" s="19">
        <f t="shared" si="213"/>
        <v>5.6818181818181825</v>
      </c>
      <c r="Z1971" s="19">
        <f t="shared" si="216"/>
        <v>5.7284090909090919</v>
      </c>
      <c r="AA1971" s="19">
        <f t="shared" si="217"/>
        <v>17.185227272727278</v>
      </c>
      <c r="AB1971" s="19" t="s">
        <v>8887</v>
      </c>
    </row>
    <row r="1972" spans="1:28" x14ac:dyDescent="0.35">
      <c r="A1972" t="s">
        <v>1562</v>
      </c>
      <c r="B1972" t="s">
        <v>6387</v>
      </c>
      <c r="C1972" t="s">
        <v>176</v>
      </c>
      <c r="D1972" s="1">
        <v>44824</v>
      </c>
      <c r="E1972">
        <f t="shared" si="214"/>
        <v>18</v>
      </c>
      <c r="F1972" t="s">
        <v>16</v>
      </c>
      <c r="G1972">
        <v>670</v>
      </c>
      <c r="H1972">
        <f t="shared" si="211"/>
        <v>67</v>
      </c>
      <c r="I1972" t="s">
        <v>7</v>
      </c>
      <c r="J1972" t="s">
        <v>8</v>
      </c>
      <c r="L1972" t="s">
        <v>16</v>
      </c>
      <c r="M1972" t="str">
        <f t="shared" si="212"/>
        <v>F</v>
      </c>
      <c r="N1972" t="s">
        <v>4406</v>
      </c>
      <c r="O1972" t="s">
        <v>5340</v>
      </c>
      <c r="P1972" t="s">
        <v>557</v>
      </c>
      <c r="Q1972">
        <v>3</v>
      </c>
      <c r="R1972">
        <f t="shared" si="215"/>
        <v>2019</v>
      </c>
      <c r="S1972" t="s">
        <v>8</v>
      </c>
      <c r="T1972" t="s">
        <v>8</v>
      </c>
      <c r="U1972" t="s">
        <v>9090</v>
      </c>
      <c r="V1972">
        <f>VLOOKUP(P1972,'PBT Tag Rates'!$B$5:$E$34,4,FALSE)</f>
        <v>0.95971980899999998</v>
      </c>
      <c r="W1972">
        <v>1</v>
      </c>
      <c r="X1972" s="16">
        <f>IFERROR(LOOKUP(H1972,{30,43,48,53,58,63,68,73,78,83,88,93,97},{42,47,52,57,62,67,72,77,82,87,92,99,100}),999)</f>
        <v>67</v>
      </c>
      <c r="Y1972" s="19">
        <f t="shared" si="213"/>
        <v>5.6818181818181825</v>
      </c>
      <c r="Z1972" s="19">
        <f t="shared" si="216"/>
        <v>5.7284090909090919</v>
      </c>
      <c r="AA1972" s="19">
        <f t="shared" si="217"/>
        <v>17.185227272727278</v>
      </c>
      <c r="AB1972" s="19" t="s">
        <v>8887</v>
      </c>
    </row>
    <row r="1973" spans="1:28" x14ac:dyDescent="0.35">
      <c r="A1973" t="s">
        <v>1562</v>
      </c>
      <c r="B1973" t="s">
        <v>6388</v>
      </c>
      <c r="C1973" t="s">
        <v>177</v>
      </c>
      <c r="D1973" s="1">
        <v>44824</v>
      </c>
      <c r="E1973">
        <f t="shared" si="214"/>
        <v>18</v>
      </c>
      <c r="F1973" t="s">
        <v>1569</v>
      </c>
      <c r="G1973">
        <v>540</v>
      </c>
      <c r="H1973">
        <f t="shared" si="211"/>
        <v>54</v>
      </c>
      <c r="I1973" t="s">
        <v>7</v>
      </c>
      <c r="J1973" t="s">
        <v>8</v>
      </c>
      <c r="L1973" t="s">
        <v>6</v>
      </c>
      <c r="M1973" t="str">
        <f t="shared" si="212"/>
        <v>M</v>
      </c>
      <c r="N1973" t="s">
        <v>5171</v>
      </c>
      <c r="O1973" t="s">
        <v>5172</v>
      </c>
      <c r="P1973" t="s">
        <v>557</v>
      </c>
      <c r="Q1973">
        <v>3</v>
      </c>
      <c r="R1973">
        <f t="shared" si="215"/>
        <v>2019</v>
      </c>
      <c r="S1973" t="s">
        <v>8</v>
      </c>
      <c r="T1973" t="s">
        <v>8</v>
      </c>
      <c r="U1973" t="s">
        <v>9006</v>
      </c>
      <c r="V1973">
        <f>VLOOKUP(P1973,'PBT Tag Rates'!$B$5:$E$34,4,FALSE)</f>
        <v>0.95971980899999998</v>
      </c>
      <c r="W1973">
        <v>1</v>
      </c>
      <c r="X1973" s="16">
        <f>IFERROR(LOOKUP(H1973,{30,43,48,53,58,63,68,73,78,83,88,93,97},{42,47,52,57,62,67,72,77,82,87,92,99,100}),999)</f>
        <v>57</v>
      </c>
      <c r="Y1973" s="19">
        <f t="shared" si="213"/>
        <v>5.6818181818181825</v>
      </c>
      <c r="Z1973" s="19">
        <f t="shared" si="216"/>
        <v>5.7284090909090919</v>
      </c>
      <c r="AA1973" s="19">
        <f t="shared" si="217"/>
        <v>17.185227272727278</v>
      </c>
      <c r="AB1973" s="19" t="s">
        <v>8886</v>
      </c>
    </row>
    <row r="1974" spans="1:28" x14ac:dyDescent="0.35">
      <c r="A1974" t="s">
        <v>1562</v>
      </c>
      <c r="B1974" t="s">
        <v>6389</v>
      </c>
      <c r="C1974" t="s">
        <v>178</v>
      </c>
      <c r="D1974" s="1">
        <v>44824</v>
      </c>
      <c r="E1974">
        <f t="shared" si="214"/>
        <v>18</v>
      </c>
      <c r="F1974" t="s">
        <v>1569</v>
      </c>
      <c r="G1974">
        <v>610</v>
      </c>
      <c r="H1974">
        <f t="shared" si="211"/>
        <v>61</v>
      </c>
      <c r="I1974" t="s">
        <v>7</v>
      </c>
      <c r="J1974" t="s">
        <v>8</v>
      </c>
      <c r="L1974" t="s">
        <v>6</v>
      </c>
      <c r="M1974" t="str">
        <f t="shared" si="212"/>
        <v>M</v>
      </c>
      <c r="N1974" t="s">
        <v>6390</v>
      </c>
      <c r="O1974" t="s">
        <v>6391</v>
      </c>
      <c r="P1974" t="s">
        <v>702</v>
      </c>
      <c r="Q1974">
        <v>3</v>
      </c>
      <c r="R1974">
        <f t="shared" si="215"/>
        <v>2019</v>
      </c>
      <c r="S1974" t="s">
        <v>8</v>
      </c>
      <c r="T1974" t="s">
        <v>8</v>
      </c>
      <c r="U1974" t="s">
        <v>8977</v>
      </c>
      <c r="V1974">
        <f>VLOOKUP(P1974,'PBT Tag Rates'!$B$5:$E$34,4,FALSE)</f>
        <v>0.99705232300000002</v>
      </c>
      <c r="W1974">
        <v>1</v>
      </c>
      <c r="X1974" s="16">
        <f>IFERROR(LOOKUP(H1974,{30,43,48,53,58,63,68,73,78,83,88,93,97},{42,47,52,57,62,67,72,77,82,87,92,99,100}),999)</f>
        <v>62</v>
      </c>
      <c r="Y1974" s="19">
        <f t="shared" si="213"/>
        <v>5.6818181818181825</v>
      </c>
      <c r="Z1974" s="19">
        <f t="shared" si="216"/>
        <v>5.7284090909090919</v>
      </c>
      <c r="AA1974" s="19">
        <f t="shared" si="217"/>
        <v>17.185227272727278</v>
      </c>
      <c r="AB1974" s="19" t="s">
        <v>8887</v>
      </c>
    </row>
    <row r="1975" spans="1:28" x14ac:dyDescent="0.35">
      <c r="A1975" t="s">
        <v>1562</v>
      </c>
      <c r="B1975" t="s">
        <v>6392</v>
      </c>
      <c r="C1975" t="s">
        <v>179</v>
      </c>
      <c r="D1975" s="1">
        <v>44824</v>
      </c>
      <c r="E1975">
        <f t="shared" si="214"/>
        <v>18</v>
      </c>
      <c r="F1975" t="s">
        <v>16</v>
      </c>
      <c r="G1975">
        <v>660</v>
      </c>
      <c r="H1975">
        <f t="shared" si="211"/>
        <v>66</v>
      </c>
      <c r="I1975" t="s">
        <v>9</v>
      </c>
      <c r="J1975">
        <v>1</v>
      </c>
      <c r="L1975" t="s">
        <v>16</v>
      </c>
      <c r="M1975" t="str">
        <f t="shared" si="212"/>
        <v>F</v>
      </c>
      <c r="N1975" t="s">
        <v>8</v>
      </c>
      <c r="O1975" t="s">
        <v>8</v>
      </c>
      <c r="P1975" t="s">
        <v>11</v>
      </c>
      <c r="Q1975" t="s">
        <v>8</v>
      </c>
      <c r="R1975" t="str">
        <f t="shared" si="215"/>
        <v>U</v>
      </c>
      <c r="S1975" t="s">
        <v>12</v>
      </c>
      <c r="T1975">
        <v>0.999999999999995</v>
      </c>
      <c r="U1975" t="s">
        <v>8890</v>
      </c>
      <c r="V1975" t="e">
        <f>VLOOKUP(P1975,'PBT Tag Rates'!$B$5:$E$34,4,FALSE)</f>
        <v>#N/A</v>
      </c>
      <c r="W1975">
        <v>1</v>
      </c>
      <c r="X1975" s="16">
        <f>IFERROR(LOOKUP(H1975,{30,43,48,53,58,63,68,73,78,83,88,93,97},{42,47,52,57,62,67,72,77,82,87,92,99,100}),999)</f>
        <v>67</v>
      </c>
      <c r="Y1975" s="19">
        <f t="shared" si="213"/>
        <v>5.6818181818181825</v>
      </c>
      <c r="Z1975" s="19">
        <f t="shared" si="216"/>
        <v>5.7284090909090919</v>
      </c>
      <c r="AA1975" s="19">
        <f t="shared" si="217"/>
        <v>17.185227272727278</v>
      </c>
      <c r="AB1975" s="19" t="s">
        <v>8887</v>
      </c>
    </row>
    <row r="1976" spans="1:28" x14ac:dyDescent="0.35">
      <c r="A1976" t="s">
        <v>1562</v>
      </c>
      <c r="B1976" t="s">
        <v>6393</v>
      </c>
      <c r="C1976" t="s">
        <v>180</v>
      </c>
      <c r="D1976" s="1">
        <v>44824</v>
      </c>
      <c r="E1976">
        <f t="shared" si="214"/>
        <v>18</v>
      </c>
      <c r="F1976" t="s">
        <v>16</v>
      </c>
      <c r="G1976">
        <v>730</v>
      </c>
      <c r="H1976">
        <f t="shared" si="211"/>
        <v>73</v>
      </c>
      <c r="I1976" t="s">
        <v>7</v>
      </c>
      <c r="J1976" t="s">
        <v>8</v>
      </c>
      <c r="L1976" t="s">
        <v>16</v>
      </c>
      <c r="M1976" t="str">
        <f t="shared" si="212"/>
        <v>F</v>
      </c>
      <c r="N1976" t="s">
        <v>1276</v>
      </c>
      <c r="O1976" t="s">
        <v>5553</v>
      </c>
      <c r="P1976" t="s">
        <v>557</v>
      </c>
      <c r="Q1976">
        <v>3</v>
      </c>
      <c r="R1976">
        <f t="shared" si="215"/>
        <v>2019</v>
      </c>
      <c r="S1976" t="s">
        <v>8</v>
      </c>
      <c r="T1976" t="s">
        <v>8</v>
      </c>
      <c r="U1976" t="s">
        <v>9090</v>
      </c>
      <c r="V1976">
        <f>VLOOKUP(P1976,'PBT Tag Rates'!$B$5:$E$34,4,FALSE)</f>
        <v>0.95971980899999998</v>
      </c>
      <c r="W1976">
        <v>1</v>
      </c>
      <c r="X1976" s="16">
        <f>IFERROR(LOOKUP(H1976,{30,43,48,53,58,63,68,73,78,83,88,93,97},{42,47,52,57,62,67,72,77,82,87,92,99,100}),999)</f>
        <v>77</v>
      </c>
      <c r="Y1976" s="19">
        <f t="shared" si="213"/>
        <v>5.6818181818181825</v>
      </c>
      <c r="Z1976" s="19">
        <f t="shared" si="216"/>
        <v>5.7284090909090919</v>
      </c>
      <c r="AA1976" s="19">
        <f t="shared" si="217"/>
        <v>17.185227272727278</v>
      </c>
      <c r="AB1976" s="19" t="s">
        <v>8887</v>
      </c>
    </row>
    <row r="1977" spans="1:28" x14ac:dyDescent="0.35">
      <c r="A1977" t="s">
        <v>1562</v>
      </c>
      <c r="B1977" t="s">
        <v>6394</v>
      </c>
      <c r="C1977" t="s">
        <v>181</v>
      </c>
      <c r="D1977" s="1">
        <v>44824</v>
      </c>
      <c r="E1977">
        <f t="shared" si="214"/>
        <v>18</v>
      </c>
      <c r="F1977" t="s">
        <v>1569</v>
      </c>
      <c r="G1977">
        <v>650</v>
      </c>
      <c r="H1977">
        <f t="shared" si="211"/>
        <v>65</v>
      </c>
      <c r="I1977" t="s">
        <v>7</v>
      </c>
      <c r="J1977" t="s">
        <v>8</v>
      </c>
      <c r="L1977" t="s">
        <v>6</v>
      </c>
      <c r="M1977" t="str">
        <f t="shared" si="212"/>
        <v>M</v>
      </c>
      <c r="N1977" t="s">
        <v>6395</v>
      </c>
      <c r="O1977" t="s">
        <v>6396</v>
      </c>
      <c r="P1977" t="s">
        <v>3616</v>
      </c>
      <c r="Q1977">
        <v>3</v>
      </c>
      <c r="R1977">
        <f t="shared" si="215"/>
        <v>2019</v>
      </c>
      <c r="S1977" t="s">
        <v>8</v>
      </c>
      <c r="T1977" t="s">
        <v>8</v>
      </c>
      <c r="U1977" t="s">
        <v>9279</v>
      </c>
      <c r="V1977">
        <f>VLOOKUP(P1977,'PBT Tag Rates'!$B$5:$E$34,4,FALSE)</f>
        <v>0.96016800000000002</v>
      </c>
      <c r="W1977">
        <v>1</v>
      </c>
      <c r="X1977" s="16">
        <f>IFERROR(LOOKUP(H1977,{30,43,48,53,58,63,68,73,78,83,88,93,97},{42,47,52,57,62,67,72,77,82,87,92,99,100}),999)</f>
        <v>67</v>
      </c>
      <c r="Y1977" s="19">
        <f t="shared" si="213"/>
        <v>5.6818181818181825</v>
      </c>
      <c r="Z1977" s="19">
        <f t="shared" si="216"/>
        <v>5.7284090909090919</v>
      </c>
      <c r="AA1977" s="19">
        <f t="shared" si="217"/>
        <v>17.185227272727278</v>
      </c>
      <c r="AB1977" s="19" t="s">
        <v>8886</v>
      </c>
    </row>
    <row r="1978" spans="1:28" x14ac:dyDescent="0.35">
      <c r="A1978" t="s">
        <v>1562</v>
      </c>
      <c r="B1978" t="s">
        <v>6397</v>
      </c>
      <c r="C1978" t="s">
        <v>182</v>
      </c>
      <c r="D1978" s="1">
        <v>44824</v>
      </c>
      <c r="E1978">
        <f t="shared" si="214"/>
        <v>18</v>
      </c>
      <c r="F1978" t="s">
        <v>16</v>
      </c>
      <c r="G1978">
        <v>590</v>
      </c>
      <c r="H1978">
        <f t="shared" si="211"/>
        <v>59</v>
      </c>
      <c r="I1978" t="s">
        <v>9</v>
      </c>
      <c r="J1978">
        <v>1</v>
      </c>
      <c r="L1978" t="s">
        <v>16</v>
      </c>
      <c r="M1978" t="str">
        <f t="shared" si="212"/>
        <v>F</v>
      </c>
      <c r="N1978" t="s">
        <v>1232</v>
      </c>
      <c r="O1978" t="s">
        <v>1233</v>
      </c>
      <c r="P1978" t="s">
        <v>557</v>
      </c>
      <c r="Q1978">
        <v>3</v>
      </c>
      <c r="R1978">
        <f t="shared" si="215"/>
        <v>2019</v>
      </c>
      <c r="S1978" t="s">
        <v>8</v>
      </c>
      <c r="T1978" t="s">
        <v>8</v>
      </c>
      <c r="U1978" t="s">
        <v>9007</v>
      </c>
      <c r="V1978">
        <f>VLOOKUP(P1978,'PBT Tag Rates'!$B$5:$E$34,4,FALSE)</f>
        <v>0.95971980899999998</v>
      </c>
      <c r="W1978">
        <v>1</v>
      </c>
      <c r="X1978" s="16">
        <f>IFERROR(LOOKUP(H1978,{30,43,48,53,58,63,68,73,78,83,88,93,97},{42,47,52,57,62,67,72,77,82,87,92,99,100}),999)</f>
        <v>62</v>
      </c>
      <c r="Y1978" s="19">
        <f t="shared" si="213"/>
        <v>5.6818181818181825</v>
      </c>
      <c r="Z1978" s="19">
        <f t="shared" si="216"/>
        <v>5.7284090909090919</v>
      </c>
      <c r="AA1978" s="19">
        <f t="shared" si="217"/>
        <v>17.185227272727278</v>
      </c>
      <c r="AB1978" s="19" t="s">
        <v>8886</v>
      </c>
    </row>
    <row r="1979" spans="1:28" x14ac:dyDescent="0.35">
      <c r="A1979" t="s">
        <v>1562</v>
      </c>
      <c r="B1979" t="s">
        <v>6398</v>
      </c>
      <c r="C1979" t="s">
        <v>183</v>
      </c>
      <c r="D1979" s="1">
        <v>44824</v>
      </c>
      <c r="E1979">
        <f t="shared" si="214"/>
        <v>18</v>
      </c>
      <c r="F1979" t="s">
        <v>1569</v>
      </c>
      <c r="G1979">
        <v>550</v>
      </c>
      <c r="H1979">
        <f t="shared" si="211"/>
        <v>55</v>
      </c>
      <c r="I1979" t="s">
        <v>9</v>
      </c>
      <c r="J1979">
        <v>1</v>
      </c>
      <c r="L1979" t="s">
        <v>6</v>
      </c>
      <c r="M1979" t="str">
        <f t="shared" si="212"/>
        <v>M</v>
      </c>
      <c r="N1979" t="s">
        <v>6399</v>
      </c>
      <c r="O1979" t="s">
        <v>6400</v>
      </c>
      <c r="P1979" t="s">
        <v>557</v>
      </c>
      <c r="Q1979">
        <v>3</v>
      </c>
      <c r="R1979">
        <f t="shared" si="215"/>
        <v>2019</v>
      </c>
      <c r="S1979" t="s">
        <v>8</v>
      </c>
      <c r="T1979" t="s">
        <v>8</v>
      </c>
      <c r="U1979" t="s">
        <v>9090</v>
      </c>
      <c r="V1979">
        <f>VLOOKUP(P1979,'PBT Tag Rates'!$B$5:$E$34,4,FALSE)</f>
        <v>0.95971980899999998</v>
      </c>
      <c r="W1979">
        <v>1</v>
      </c>
      <c r="X1979" s="16">
        <f>IFERROR(LOOKUP(H1979,{30,43,48,53,58,63,68,73,78,83,88,93,97},{42,47,52,57,62,67,72,77,82,87,92,99,100}),999)</f>
        <v>57</v>
      </c>
      <c r="Y1979" s="19">
        <f t="shared" si="213"/>
        <v>5.6818181818181825</v>
      </c>
      <c r="Z1979" s="19">
        <f t="shared" si="216"/>
        <v>5.7284090909090919</v>
      </c>
      <c r="AA1979" s="19">
        <f t="shared" si="217"/>
        <v>17.185227272727278</v>
      </c>
      <c r="AB1979" s="19" t="s">
        <v>8887</v>
      </c>
    </row>
    <row r="1980" spans="1:28" x14ac:dyDescent="0.35">
      <c r="A1980" t="s">
        <v>1562</v>
      </c>
      <c r="B1980" t="s">
        <v>6401</v>
      </c>
      <c r="C1980" t="s">
        <v>184</v>
      </c>
      <c r="D1980" s="1">
        <v>44824</v>
      </c>
      <c r="E1980">
        <f t="shared" si="214"/>
        <v>18</v>
      </c>
      <c r="F1980" t="s">
        <v>16</v>
      </c>
      <c r="G1980">
        <v>630</v>
      </c>
      <c r="H1980">
        <f t="shared" si="211"/>
        <v>63</v>
      </c>
      <c r="I1980" t="s">
        <v>7</v>
      </c>
      <c r="J1980" t="s">
        <v>8</v>
      </c>
      <c r="K1980" t="s">
        <v>143</v>
      </c>
      <c r="L1980" t="s">
        <v>1569</v>
      </c>
      <c r="M1980" t="str">
        <f t="shared" si="212"/>
        <v>F</v>
      </c>
      <c r="N1980" t="s">
        <v>4306</v>
      </c>
      <c r="O1980" t="s">
        <v>4306</v>
      </c>
      <c r="P1980" t="s">
        <v>4306</v>
      </c>
      <c r="Q1980" t="s">
        <v>8</v>
      </c>
      <c r="R1980" t="str">
        <f t="shared" si="215"/>
        <v>U</v>
      </c>
      <c r="S1980" t="s">
        <v>8</v>
      </c>
      <c r="T1980" t="s">
        <v>8</v>
      </c>
      <c r="U1980" t="s">
        <v>4306</v>
      </c>
      <c r="V1980" t="e">
        <f>VLOOKUP(P1980,'PBT Tag Rates'!$B$5:$E$34,4,FALSE)</f>
        <v>#N/A</v>
      </c>
      <c r="W1980">
        <v>1</v>
      </c>
      <c r="X1980" s="16">
        <f>IFERROR(LOOKUP(H1980,{30,43,48,53,58,63,68,73,78,83,88,93,97},{42,47,52,57,62,67,72,77,82,87,92,99,100}),999)</f>
        <v>67</v>
      </c>
      <c r="Y1980" s="19">
        <f t="shared" si="213"/>
        <v>5.6818181818181825</v>
      </c>
      <c r="Z1980" s="19">
        <f t="shared" si="216"/>
        <v>5.7284090909090919</v>
      </c>
      <c r="AA1980" s="19">
        <f t="shared" si="217"/>
        <v>17.185227272727278</v>
      </c>
      <c r="AB1980" s="19" t="s">
        <v>8887</v>
      </c>
    </row>
    <row r="1981" spans="1:28" x14ac:dyDescent="0.35">
      <c r="A1981" t="s">
        <v>1562</v>
      </c>
      <c r="B1981" t="s">
        <v>6402</v>
      </c>
      <c r="C1981" t="s">
        <v>185</v>
      </c>
      <c r="D1981" s="1">
        <v>44824</v>
      </c>
      <c r="E1981">
        <f t="shared" si="214"/>
        <v>18</v>
      </c>
      <c r="F1981" t="s">
        <v>16</v>
      </c>
      <c r="G1981">
        <v>680</v>
      </c>
      <c r="H1981">
        <f t="shared" si="211"/>
        <v>68</v>
      </c>
      <c r="I1981" t="s">
        <v>9</v>
      </c>
      <c r="J1981">
        <v>1</v>
      </c>
      <c r="L1981" t="s">
        <v>16</v>
      </c>
      <c r="M1981" t="str">
        <f t="shared" si="212"/>
        <v>F</v>
      </c>
      <c r="N1981" t="s">
        <v>519</v>
      </c>
      <c r="O1981" t="s">
        <v>1131</v>
      </c>
      <c r="P1981" t="s">
        <v>19</v>
      </c>
      <c r="Q1981">
        <v>4</v>
      </c>
      <c r="R1981">
        <f t="shared" si="215"/>
        <v>2018</v>
      </c>
      <c r="S1981" t="s">
        <v>8</v>
      </c>
      <c r="T1981" t="s">
        <v>8</v>
      </c>
      <c r="U1981" t="s">
        <v>9007</v>
      </c>
      <c r="V1981">
        <f>VLOOKUP(P1981,'PBT Tag Rates'!$B$5:$E$34,4,FALSE)</f>
        <v>0.80551598400000002</v>
      </c>
      <c r="W1981">
        <v>1</v>
      </c>
      <c r="X1981" s="16">
        <f>IFERROR(LOOKUP(H1981,{30,43,48,53,58,63,68,73,78,83,88,93,97},{42,47,52,57,62,67,72,77,82,87,92,99,100}),999)</f>
        <v>72</v>
      </c>
      <c r="Y1981" s="19">
        <f t="shared" si="213"/>
        <v>5.6818181818181825</v>
      </c>
      <c r="Z1981" s="19">
        <f t="shared" si="216"/>
        <v>5.7284090909090919</v>
      </c>
      <c r="AA1981" s="19">
        <f t="shared" si="217"/>
        <v>17.185227272727278</v>
      </c>
      <c r="AB1981" s="19" t="s">
        <v>8886</v>
      </c>
    </row>
    <row r="1982" spans="1:28" x14ac:dyDescent="0.35">
      <c r="A1982" t="s">
        <v>1562</v>
      </c>
      <c r="B1982" t="s">
        <v>6403</v>
      </c>
      <c r="C1982" t="s">
        <v>186</v>
      </c>
      <c r="D1982" s="1">
        <v>44824</v>
      </c>
      <c r="E1982">
        <f t="shared" si="214"/>
        <v>18</v>
      </c>
      <c r="F1982" t="s">
        <v>1569</v>
      </c>
      <c r="G1982">
        <v>580</v>
      </c>
      <c r="H1982">
        <f t="shared" si="211"/>
        <v>58</v>
      </c>
      <c r="I1982" t="s">
        <v>7</v>
      </c>
      <c r="J1982" t="s">
        <v>8</v>
      </c>
      <c r="L1982" t="s">
        <v>6</v>
      </c>
      <c r="M1982" t="str">
        <f t="shared" si="212"/>
        <v>M</v>
      </c>
      <c r="N1982" t="s">
        <v>8</v>
      </c>
      <c r="O1982" t="s">
        <v>8</v>
      </c>
      <c r="P1982" t="s">
        <v>11</v>
      </c>
      <c r="Q1982" t="s">
        <v>8</v>
      </c>
      <c r="R1982" t="str">
        <f t="shared" si="215"/>
        <v>U</v>
      </c>
      <c r="S1982" t="s">
        <v>12</v>
      </c>
      <c r="T1982">
        <v>1</v>
      </c>
      <c r="U1982" t="s">
        <v>11</v>
      </c>
      <c r="V1982" t="e">
        <f>VLOOKUP(P1982,'PBT Tag Rates'!$B$5:$E$34,4,FALSE)</f>
        <v>#N/A</v>
      </c>
      <c r="W1982">
        <v>1</v>
      </c>
      <c r="X1982" s="16">
        <f>IFERROR(LOOKUP(H1982,{30,43,48,53,58,63,68,73,78,83,88,93,97},{42,47,52,57,62,67,72,77,82,87,92,99,100}),999)</f>
        <v>62</v>
      </c>
      <c r="Y1982" s="19">
        <f t="shared" si="213"/>
        <v>5.6818181818181825</v>
      </c>
      <c r="Z1982" s="19">
        <f t="shared" si="216"/>
        <v>5.7284090909090919</v>
      </c>
      <c r="AA1982" s="19">
        <f t="shared" si="217"/>
        <v>17.185227272727278</v>
      </c>
      <c r="AB1982" s="19" t="s">
        <v>8887</v>
      </c>
    </row>
    <row r="1983" spans="1:28" x14ac:dyDescent="0.35">
      <c r="A1983" t="s">
        <v>1562</v>
      </c>
      <c r="B1983" t="s">
        <v>6404</v>
      </c>
      <c r="C1983" t="s">
        <v>187</v>
      </c>
      <c r="D1983" s="1">
        <v>44824</v>
      </c>
      <c r="E1983">
        <f t="shared" si="214"/>
        <v>18</v>
      </c>
      <c r="F1983" t="s">
        <v>16</v>
      </c>
      <c r="G1983">
        <v>750</v>
      </c>
      <c r="H1983">
        <f t="shared" si="211"/>
        <v>75</v>
      </c>
      <c r="I1983" t="s">
        <v>7</v>
      </c>
      <c r="J1983" t="s">
        <v>8</v>
      </c>
      <c r="L1983" t="s">
        <v>16</v>
      </c>
      <c r="M1983" t="str">
        <f t="shared" si="212"/>
        <v>F</v>
      </c>
      <c r="N1983" t="s">
        <v>8</v>
      </c>
      <c r="O1983" t="s">
        <v>8</v>
      </c>
      <c r="P1983" t="s">
        <v>11</v>
      </c>
      <c r="Q1983" t="s">
        <v>8</v>
      </c>
      <c r="R1983" t="str">
        <f t="shared" si="215"/>
        <v>U</v>
      </c>
      <c r="S1983" t="s">
        <v>12</v>
      </c>
      <c r="T1983">
        <v>1</v>
      </c>
      <c r="U1983" t="s">
        <v>11</v>
      </c>
      <c r="V1983" t="e">
        <f>VLOOKUP(P1983,'PBT Tag Rates'!$B$5:$E$34,4,FALSE)</f>
        <v>#N/A</v>
      </c>
      <c r="W1983">
        <v>1</v>
      </c>
      <c r="X1983" s="16">
        <f>IFERROR(LOOKUP(H1983,{30,43,48,53,58,63,68,73,78,83,88,93,97},{42,47,52,57,62,67,72,77,82,87,92,99,100}),999)</f>
        <v>77</v>
      </c>
      <c r="Y1983" s="19">
        <f t="shared" si="213"/>
        <v>5.6818181818181825</v>
      </c>
      <c r="Z1983" s="19">
        <f t="shared" si="216"/>
        <v>5.7284090909090919</v>
      </c>
      <c r="AA1983" s="19">
        <f t="shared" si="217"/>
        <v>17.185227272727278</v>
      </c>
      <c r="AB1983" s="19" t="s">
        <v>8887</v>
      </c>
    </row>
    <row r="1984" spans="1:28" x14ac:dyDescent="0.35">
      <c r="A1984" t="s">
        <v>1562</v>
      </c>
      <c r="B1984" t="s">
        <v>6405</v>
      </c>
      <c r="C1984" t="s">
        <v>188</v>
      </c>
      <c r="D1984" s="1">
        <v>44824</v>
      </c>
      <c r="E1984">
        <f t="shared" si="214"/>
        <v>18</v>
      </c>
      <c r="F1984" t="s">
        <v>1569</v>
      </c>
      <c r="G1984">
        <v>610</v>
      </c>
      <c r="H1984">
        <f t="shared" si="211"/>
        <v>61</v>
      </c>
      <c r="I1984" t="s">
        <v>7</v>
      </c>
      <c r="J1984" t="s">
        <v>8</v>
      </c>
      <c r="L1984" t="s">
        <v>6</v>
      </c>
      <c r="M1984" t="str">
        <f t="shared" si="212"/>
        <v>M</v>
      </c>
      <c r="N1984" t="s">
        <v>4744</v>
      </c>
      <c r="O1984" t="s">
        <v>6406</v>
      </c>
      <c r="P1984" t="s">
        <v>557</v>
      </c>
      <c r="Q1984">
        <v>3</v>
      </c>
      <c r="R1984">
        <f t="shared" si="215"/>
        <v>2019</v>
      </c>
      <c r="S1984" t="s">
        <v>8</v>
      </c>
      <c r="T1984" t="s">
        <v>8</v>
      </c>
      <c r="U1984" t="s">
        <v>9090</v>
      </c>
      <c r="V1984">
        <f>VLOOKUP(P1984,'PBT Tag Rates'!$B$5:$E$34,4,FALSE)</f>
        <v>0.95971980899999998</v>
      </c>
      <c r="W1984">
        <v>1</v>
      </c>
      <c r="X1984" s="16">
        <f>IFERROR(LOOKUP(H1984,{30,43,48,53,58,63,68,73,78,83,88,93,97},{42,47,52,57,62,67,72,77,82,87,92,99,100}),999)</f>
        <v>62</v>
      </c>
      <c r="Y1984" s="19">
        <f t="shared" si="213"/>
        <v>5.6818181818181825</v>
      </c>
      <c r="Z1984" s="19">
        <f t="shared" si="216"/>
        <v>5.7284090909090919</v>
      </c>
      <c r="AA1984" s="19">
        <f t="shared" si="217"/>
        <v>17.185227272727278</v>
      </c>
      <c r="AB1984" s="19" t="s">
        <v>8887</v>
      </c>
    </row>
    <row r="1985" spans="1:28" x14ac:dyDescent="0.35">
      <c r="A1985" t="s">
        <v>1562</v>
      </c>
      <c r="B1985" t="s">
        <v>6407</v>
      </c>
      <c r="C1985" t="s">
        <v>189</v>
      </c>
      <c r="D1985" s="1">
        <v>44824</v>
      </c>
      <c r="E1985">
        <f t="shared" si="214"/>
        <v>18</v>
      </c>
      <c r="F1985" t="s">
        <v>1569</v>
      </c>
      <c r="G1985">
        <v>600</v>
      </c>
      <c r="H1985">
        <f t="shared" si="211"/>
        <v>60</v>
      </c>
      <c r="I1985" t="s">
        <v>7</v>
      </c>
      <c r="J1985" t="s">
        <v>8</v>
      </c>
      <c r="L1985" t="s">
        <v>6</v>
      </c>
      <c r="M1985" t="str">
        <f t="shared" si="212"/>
        <v>M</v>
      </c>
      <c r="N1985" t="s">
        <v>8</v>
      </c>
      <c r="O1985" t="s">
        <v>8</v>
      </c>
      <c r="P1985" t="s">
        <v>11</v>
      </c>
      <c r="Q1985" t="s">
        <v>8</v>
      </c>
      <c r="R1985" t="str">
        <f t="shared" si="215"/>
        <v>U</v>
      </c>
      <c r="S1985" t="s">
        <v>12</v>
      </c>
      <c r="T1985">
        <v>0.999999999999996</v>
      </c>
      <c r="U1985" t="s">
        <v>11</v>
      </c>
      <c r="V1985" t="e">
        <f>VLOOKUP(P1985,'PBT Tag Rates'!$B$5:$E$34,4,FALSE)</f>
        <v>#N/A</v>
      </c>
      <c r="W1985">
        <v>1</v>
      </c>
      <c r="X1985" s="16">
        <f>IFERROR(LOOKUP(H1985,{30,43,48,53,58,63,68,73,78,83,88,93,97},{42,47,52,57,62,67,72,77,82,87,92,99,100}),999)</f>
        <v>62</v>
      </c>
      <c r="Y1985" s="19">
        <f t="shared" si="213"/>
        <v>5.6818181818181825</v>
      </c>
      <c r="Z1985" s="19">
        <f t="shared" si="216"/>
        <v>5.7284090909090919</v>
      </c>
      <c r="AA1985" s="19">
        <f t="shared" si="217"/>
        <v>17.185227272727278</v>
      </c>
      <c r="AB1985" s="19" t="s">
        <v>8887</v>
      </c>
    </row>
    <row r="1986" spans="1:28" x14ac:dyDescent="0.35">
      <c r="A1986" t="s">
        <v>1562</v>
      </c>
      <c r="B1986" t="s">
        <v>6408</v>
      </c>
      <c r="C1986" t="s">
        <v>190</v>
      </c>
      <c r="D1986" s="1">
        <v>44824</v>
      </c>
      <c r="E1986">
        <f t="shared" si="214"/>
        <v>18</v>
      </c>
      <c r="F1986" t="s">
        <v>1569</v>
      </c>
      <c r="G1986">
        <v>600</v>
      </c>
      <c r="H1986">
        <f t="shared" si="211"/>
        <v>60</v>
      </c>
      <c r="I1986" t="s">
        <v>7</v>
      </c>
      <c r="J1986" t="s">
        <v>8</v>
      </c>
      <c r="L1986" t="s">
        <v>6</v>
      </c>
      <c r="M1986" t="str">
        <f t="shared" si="212"/>
        <v>M</v>
      </c>
      <c r="N1986" t="s">
        <v>567</v>
      </c>
      <c r="O1986" t="s">
        <v>5159</v>
      </c>
      <c r="P1986" t="s">
        <v>557</v>
      </c>
      <c r="Q1986">
        <v>3</v>
      </c>
      <c r="R1986">
        <f t="shared" si="215"/>
        <v>2019</v>
      </c>
      <c r="S1986" t="s">
        <v>8</v>
      </c>
      <c r="T1986" t="s">
        <v>8</v>
      </c>
      <c r="U1986" t="s">
        <v>9090</v>
      </c>
      <c r="V1986">
        <f>VLOOKUP(P1986,'PBT Tag Rates'!$B$5:$E$34,4,FALSE)</f>
        <v>0.95971980899999998</v>
      </c>
      <c r="W1986">
        <v>1</v>
      </c>
      <c r="X1986" s="16">
        <f>IFERROR(LOOKUP(H1986,{30,43,48,53,58,63,68,73,78,83,88,93,97},{42,47,52,57,62,67,72,77,82,87,92,99,100}),999)</f>
        <v>62</v>
      </c>
      <c r="Y1986" s="19">
        <f t="shared" si="213"/>
        <v>5.6818181818181825</v>
      </c>
      <c r="Z1986" s="19">
        <f t="shared" si="216"/>
        <v>5.7284090909090919</v>
      </c>
      <c r="AA1986" s="19">
        <f t="shared" si="217"/>
        <v>17.185227272727278</v>
      </c>
      <c r="AB1986" s="19" t="s">
        <v>8887</v>
      </c>
    </row>
    <row r="1987" spans="1:28" x14ac:dyDescent="0.35">
      <c r="A1987" t="s">
        <v>1562</v>
      </c>
      <c r="B1987" t="s">
        <v>6409</v>
      </c>
      <c r="C1987" t="s">
        <v>191</v>
      </c>
      <c r="D1987" s="1">
        <v>44824</v>
      </c>
      <c r="E1987">
        <f t="shared" si="214"/>
        <v>18</v>
      </c>
      <c r="F1987" t="s">
        <v>16</v>
      </c>
      <c r="G1987">
        <v>660</v>
      </c>
      <c r="H1987">
        <f t="shared" si="211"/>
        <v>66</v>
      </c>
      <c r="I1987" t="s">
        <v>9</v>
      </c>
      <c r="J1987">
        <v>1</v>
      </c>
      <c r="L1987" t="s">
        <v>16</v>
      </c>
      <c r="M1987" t="str">
        <f t="shared" si="212"/>
        <v>F</v>
      </c>
      <c r="N1987" t="s">
        <v>8</v>
      </c>
      <c r="O1987" t="s">
        <v>8</v>
      </c>
      <c r="P1987" t="s">
        <v>11</v>
      </c>
      <c r="Q1987" t="s">
        <v>8</v>
      </c>
      <c r="R1987" t="str">
        <f t="shared" si="215"/>
        <v>U</v>
      </c>
      <c r="S1987" t="s">
        <v>12</v>
      </c>
      <c r="T1987">
        <v>1</v>
      </c>
      <c r="U1987" t="s">
        <v>8890</v>
      </c>
      <c r="V1987" t="e">
        <f>VLOOKUP(P1987,'PBT Tag Rates'!$B$5:$E$34,4,FALSE)</f>
        <v>#N/A</v>
      </c>
      <c r="W1987">
        <v>1</v>
      </c>
      <c r="X1987" s="16">
        <f>IFERROR(LOOKUP(H1987,{30,43,48,53,58,63,68,73,78,83,88,93,97},{42,47,52,57,62,67,72,77,82,87,92,99,100}),999)</f>
        <v>67</v>
      </c>
      <c r="Y1987" s="19">
        <f t="shared" si="213"/>
        <v>5.6818181818181825</v>
      </c>
      <c r="Z1987" s="19">
        <f t="shared" si="216"/>
        <v>5.7284090909090919</v>
      </c>
      <c r="AA1987" s="19">
        <f t="shared" si="217"/>
        <v>17.185227272727278</v>
      </c>
      <c r="AB1987" s="19" t="s">
        <v>8887</v>
      </c>
    </row>
    <row r="1988" spans="1:28" x14ac:dyDescent="0.35">
      <c r="A1988" t="s">
        <v>1562</v>
      </c>
      <c r="B1988" t="s">
        <v>6410</v>
      </c>
      <c r="C1988" t="s">
        <v>192</v>
      </c>
      <c r="D1988" s="1">
        <v>44824</v>
      </c>
      <c r="E1988">
        <f t="shared" si="214"/>
        <v>18</v>
      </c>
      <c r="F1988" t="s">
        <v>1569</v>
      </c>
      <c r="G1988">
        <v>650</v>
      </c>
      <c r="H1988">
        <f t="shared" si="211"/>
        <v>65</v>
      </c>
      <c r="I1988" t="s">
        <v>7</v>
      </c>
      <c r="J1988" t="s">
        <v>8</v>
      </c>
      <c r="L1988" t="s">
        <v>6</v>
      </c>
      <c r="M1988" t="str">
        <f t="shared" si="212"/>
        <v>M</v>
      </c>
      <c r="N1988" t="s">
        <v>1188</v>
      </c>
      <c r="O1988" t="s">
        <v>1189</v>
      </c>
      <c r="P1988" t="s">
        <v>557</v>
      </c>
      <c r="Q1988">
        <v>3</v>
      </c>
      <c r="R1988">
        <f t="shared" si="215"/>
        <v>2019</v>
      </c>
      <c r="S1988" t="s">
        <v>8</v>
      </c>
      <c r="T1988" t="s">
        <v>8</v>
      </c>
      <c r="U1988" t="s">
        <v>9090</v>
      </c>
      <c r="V1988">
        <f>VLOOKUP(P1988,'PBT Tag Rates'!$B$5:$E$34,4,FALSE)</f>
        <v>0.95971980899999998</v>
      </c>
      <c r="W1988">
        <v>1</v>
      </c>
      <c r="X1988" s="16">
        <f>IFERROR(LOOKUP(H1988,{30,43,48,53,58,63,68,73,78,83,88,93,97},{42,47,52,57,62,67,72,77,82,87,92,99,100}),999)</f>
        <v>67</v>
      </c>
      <c r="Y1988" s="19">
        <f t="shared" si="213"/>
        <v>5.6818181818181825</v>
      </c>
      <c r="Z1988" s="19">
        <f t="shared" si="216"/>
        <v>5.7284090909090919</v>
      </c>
      <c r="AA1988" s="19">
        <f t="shared" si="217"/>
        <v>17.185227272727278</v>
      </c>
      <c r="AB1988" s="19" t="s">
        <v>8887</v>
      </c>
    </row>
    <row r="1989" spans="1:28" x14ac:dyDescent="0.35">
      <c r="A1989" t="s">
        <v>1562</v>
      </c>
      <c r="B1989" t="s">
        <v>6411</v>
      </c>
      <c r="C1989" t="s">
        <v>193</v>
      </c>
      <c r="D1989" s="1">
        <v>44824</v>
      </c>
      <c r="E1989">
        <f t="shared" si="214"/>
        <v>18</v>
      </c>
      <c r="F1989" t="s">
        <v>1569</v>
      </c>
      <c r="G1989">
        <v>610</v>
      </c>
      <c r="H1989">
        <f t="shared" si="211"/>
        <v>61</v>
      </c>
      <c r="I1989" t="s">
        <v>7</v>
      </c>
      <c r="J1989" t="s">
        <v>8</v>
      </c>
      <c r="L1989" t="s">
        <v>6</v>
      </c>
      <c r="M1989" t="str">
        <f t="shared" si="212"/>
        <v>M</v>
      </c>
      <c r="N1989" t="s">
        <v>882</v>
      </c>
      <c r="O1989" t="s">
        <v>883</v>
      </c>
      <c r="P1989" t="s">
        <v>557</v>
      </c>
      <c r="Q1989">
        <v>3</v>
      </c>
      <c r="R1989">
        <f t="shared" si="215"/>
        <v>2019</v>
      </c>
      <c r="S1989" t="s">
        <v>8</v>
      </c>
      <c r="T1989" t="s">
        <v>8</v>
      </c>
      <c r="U1989" t="s">
        <v>9084</v>
      </c>
      <c r="V1989">
        <f>VLOOKUP(P1989,'PBT Tag Rates'!$B$5:$E$34,4,FALSE)</f>
        <v>0.95971980899999998</v>
      </c>
      <c r="W1989">
        <v>1</v>
      </c>
      <c r="X1989" s="16">
        <f>IFERROR(LOOKUP(H1989,{30,43,48,53,58,63,68,73,78,83,88,93,97},{42,47,52,57,62,67,72,77,82,87,92,99,100}),999)</f>
        <v>62</v>
      </c>
      <c r="Y1989" s="19">
        <f t="shared" si="213"/>
        <v>5.6818181818181825</v>
      </c>
      <c r="Z1989" s="19">
        <f t="shared" si="216"/>
        <v>5.7284090909090919</v>
      </c>
      <c r="AA1989" s="19">
        <f t="shared" si="217"/>
        <v>17.185227272727278</v>
      </c>
      <c r="AB1989" s="19" t="s">
        <v>8887</v>
      </c>
    </row>
    <row r="1990" spans="1:28" x14ac:dyDescent="0.35">
      <c r="A1990" t="s">
        <v>1562</v>
      </c>
      <c r="B1990" t="s">
        <v>6412</v>
      </c>
      <c r="C1990" t="s">
        <v>194</v>
      </c>
      <c r="D1990" s="1">
        <v>44824</v>
      </c>
      <c r="E1990">
        <f t="shared" si="214"/>
        <v>18</v>
      </c>
      <c r="F1990" t="s">
        <v>1569</v>
      </c>
      <c r="G1990">
        <v>420</v>
      </c>
      <c r="H1990">
        <f t="shared" ref="H1990:H2053" si="218">G1990/10</f>
        <v>42</v>
      </c>
      <c r="I1990" t="s">
        <v>7</v>
      </c>
      <c r="J1990" t="s">
        <v>8</v>
      </c>
      <c r="L1990" t="s">
        <v>6</v>
      </c>
      <c r="M1990" t="str">
        <f t="shared" ref="M1990:M2053" si="219">IF(L1990="U",F1990,L1990)</f>
        <v>M</v>
      </c>
      <c r="N1990" t="s">
        <v>5260</v>
      </c>
      <c r="O1990" t="s">
        <v>5261</v>
      </c>
      <c r="P1990" t="s">
        <v>2035</v>
      </c>
      <c r="Q1990">
        <v>2</v>
      </c>
      <c r="R1990">
        <f t="shared" si="215"/>
        <v>2020</v>
      </c>
      <c r="S1990" t="s">
        <v>8</v>
      </c>
      <c r="T1990" t="s">
        <v>8</v>
      </c>
      <c r="U1990" t="s">
        <v>9086</v>
      </c>
      <c r="V1990">
        <f>VLOOKUP(P1990,'PBT Tag Rates'!$B$5:$E$34,4,FALSE)</f>
        <v>0.98961045999999997</v>
      </c>
      <c r="W1990">
        <v>1</v>
      </c>
      <c r="X1990" s="16">
        <f>IFERROR(LOOKUP(H1990,{30,43,48,53,58,63,68,73,78,83,88,93,97},{42,47,52,57,62,67,72,77,82,87,92,99,100}),999)</f>
        <v>42</v>
      </c>
      <c r="Y1990" s="19">
        <f t="shared" ref="Y1990:Y2053" si="220">IF(D1990&lt;$D$3,W1990/$Y$3,W1990/$Y$4)</f>
        <v>5.6818181818181825</v>
      </c>
      <c r="Z1990" s="19">
        <f t="shared" si="216"/>
        <v>5.7284090909090919</v>
      </c>
      <c r="AA1990" s="19">
        <f t="shared" si="217"/>
        <v>17.185227272727278</v>
      </c>
      <c r="AB1990" s="19" t="s">
        <v>8887</v>
      </c>
    </row>
    <row r="1991" spans="1:28" x14ac:dyDescent="0.35">
      <c r="A1991" t="s">
        <v>1562</v>
      </c>
      <c r="B1991" t="s">
        <v>6413</v>
      </c>
      <c r="C1991" t="s">
        <v>195</v>
      </c>
      <c r="D1991" s="1">
        <v>44824</v>
      </c>
      <c r="E1991">
        <f t="shared" ref="E1991:E2054" si="221">IF(D1991&lt;=$D$3,60,18)</f>
        <v>18</v>
      </c>
      <c r="F1991" t="s">
        <v>1569</v>
      </c>
      <c r="G1991">
        <v>680</v>
      </c>
      <c r="H1991">
        <f t="shared" si="218"/>
        <v>68</v>
      </c>
      <c r="I1991" t="s">
        <v>7</v>
      </c>
      <c r="J1991" t="s">
        <v>8</v>
      </c>
      <c r="L1991" t="s">
        <v>6</v>
      </c>
      <c r="M1991" t="str">
        <f t="shared" si="219"/>
        <v>M</v>
      </c>
      <c r="N1991" t="s">
        <v>6414</v>
      </c>
      <c r="O1991" t="s">
        <v>6415</v>
      </c>
      <c r="P1991" t="s">
        <v>702</v>
      </c>
      <c r="Q1991">
        <v>3</v>
      </c>
      <c r="R1991">
        <f t="shared" ref="R1991:R2054" si="222">IFERROR($R$3-Q1991,"U")</f>
        <v>2019</v>
      </c>
      <c r="S1991" t="s">
        <v>8</v>
      </c>
      <c r="T1991" t="s">
        <v>8</v>
      </c>
      <c r="U1991" t="s">
        <v>8975</v>
      </c>
      <c r="V1991">
        <f>VLOOKUP(P1991,'PBT Tag Rates'!$B$5:$E$34,4,FALSE)</f>
        <v>0.99705232300000002</v>
      </c>
      <c r="W1991">
        <v>1</v>
      </c>
      <c r="X1991" s="16">
        <f>IFERROR(LOOKUP(H1991,{30,43,48,53,58,63,68,73,78,83,88,93,97},{42,47,52,57,62,67,72,77,82,87,92,99,100}),999)</f>
        <v>72</v>
      </c>
      <c r="Y1991" s="19">
        <f t="shared" si="220"/>
        <v>5.6818181818181825</v>
      </c>
      <c r="Z1991" s="19">
        <f t="shared" ref="Z1991:Z2054" si="223">Y1991*(1+$Z$4)</f>
        <v>5.7284090909090919</v>
      </c>
      <c r="AA1991" s="19">
        <f t="shared" ref="AA1991:AA2054" si="224">IF(D1991&lt;$D$3,Z1991/$AA$3,Z1991/$AA$4)</f>
        <v>17.185227272727278</v>
      </c>
      <c r="AB1991" s="19" t="s">
        <v>8887</v>
      </c>
    </row>
    <row r="1992" spans="1:28" x14ac:dyDescent="0.35">
      <c r="A1992" t="s">
        <v>1562</v>
      </c>
      <c r="B1992" t="s">
        <v>6416</v>
      </c>
      <c r="C1992" t="s">
        <v>196</v>
      </c>
      <c r="D1992" s="1">
        <v>44824</v>
      </c>
      <c r="E1992">
        <f t="shared" si="221"/>
        <v>18</v>
      </c>
      <c r="F1992" t="s">
        <v>1569</v>
      </c>
      <c r="G1992">
        <v>630</v>
      </c>
      <c r="H1992">
        <f t="shared" si="218"/>
        <v>63</v>
      </c>
      <c r="I1992" t="s">
        <v>9</v>
      </c>
      <c r="J1992">
        <v>1</v>
      </c>
      <c r="L1992" t="s">
        <v>6</v>
      </c>
      <c r="M1992" t="str">
        <f t="shared" si="219"/>
        <v>M</v>
      </c>
      <c r="N1992" t="s">
        <v>3917</v>
      </c>
      <c r="O1992" t="s">
        <v>6417</v>
      </c>
      <c r="P1992" t="s">
        <v>557</v>
      </c>
      <c r="Q1992">
        <v>3</v>
      </c>
      <c r="R1992">
        <f t="shared" si="222"/>
        <v>2019</v>
      </c>
      <c r="S1992" t="s">
        <v>8</v>
      </c>
      <c r="T1992" t="s">
        <v>8</v>
      </c>
      <c r="U1992" t="s">
        <v>9086</v>
      </c>
      <c r="V1992">
        <f>VLOOKUP(P1992,'PBT Tag Rates'!$B$5:$E$34,4,FALSE)</f>
        <v>0.95971980899999998</v>
      </c>
      <c r="W1992">
        <v>1</v>
      </c>
      <c r="X1992" s="16">
        <f>IFERROR(LOOKUP(H1992,{30,43,48,53,58,63,68,73,78,83,88,93,97},{42,47,52,57,62,67,72,77,82,87,92,99,100}),999)</f>
        <v>67</v>
      </c>
      <c r="Y1992" s="19">
        <f t="shared" si="220"/>
        <v>5.6818181818181825</v>
      </c>
      <c r="Z1992" s="19">
        <f t="shared" si="223"/>
        <v>5.7284090909090919</v>
      </c>
      <c r="AA1992" s="19">
        <f t="shared" si="224"/>
        <v>17.185227272727278</v>
      </c>
      <c r="AB1992" s="19" t="s">
        <v>8887</v>
      </c>
    </row>
    <row r="1993" spans="1:28" x14ac:dyDescent="0.35">
      <c r="A1993" t="s">
        <v>1562</v>
      </c>
      <c r="B1993" t="s">
        <v>6418</v>
      </c>
      <c r="C1993" t="s">
        <v>197</v>
      </c>
      <c r="D1993" s="1">
        <v>44824</v>
      </c>
      <c r="E1993">
        <f t="shared" si="221"/>
        <v>18</v>
      </c>
      <c r="F1993" t="s">
        <v>16</v>
      </c>
      <c r="G1993">
        <v>740</v>
      </c>
      <c r="H1993">
        <f t="shared" si="218"/>
        <v>74</v>
      </c>
      <c r="I1993" t="s">
        <v>9</v>
      </c>
      <c r="J1993">
        <v>1</v>
      </c>
      <c r="L1993" t="s">
        <v>16</v>
      </c>
      <c r="M1993" t="str">
        <f t="shared" si="219"/>
        <v>F</v>
      </c>
      <c r="N1993" t="s">
        <v>388</v>
      </c>
      <c r="O1993" t="s">
        <v>1540</v>
      </c>
      <c r="P1993" t="s">
        <v>19</v>
      </c>
      <c r="Q1993">
        <v>4</v>
      </c>
      <c r="R1993">
        <f t="shared" si="222"/>
        <v>2018</v>
      </c>
      <c r="S1993" t="s">
        <v>8</v>
      </c>
      <c r="T1993" t="s">
        <v>8</v>
      </c>
      <c r="U1993" t="s">
        <v>9089</v>
      </c>
      <c r="V1993">
        <f>VLOOKUP(P1993,'PBT Tag Rates'!$B$5:$E$34,4,FALSE)</f>
        <v>0.80551598400000002</v>
      </c>
      <c r="W1993">
        <v>1</v>
      </c>
      <c r="X1993" s="16">
        <f>IFERROR(LOOKUP(H1993,{30,43,48,53,58,63,68,73,78,83,88,93,97},{42,47,52,57,62,67,72,77,82,87,92,99,100}),999)</f>
        <v>77</v>
      </c>
      <c r="Y1993" s="19">
        <f t="shared" si="220"/>
        <v>5.6818181818181825</v>
      </c>
      <c r="Z1993" s="19">
        <f t="shared" si="223"/>
        <v>5.7284090909090919</v>
      </c>
      <c r="AA1993" s="19">
        <f t="shared" si="224"/>
        <v>17.185227272727278</v>
      </c>
      <c r="AB1993" s="19" t="s">
        <v>8887</v>
      </c>
    </row>
    <row r="1994" spans="1:28" x14ac:dyDescent="0.35">
      <c r="A1994" t="s">
        <v>1562</v>
      </c>
      <c r="B1994" t="s">
        <v>6419</v>
      </c>
      <c r="C1994" t="s">
        <v>198</v>
      </c>
      <c r="D1994" s="1">
        <v>44824</v>
      </c>
      <c r="E1994">
        <f t="shared" si="221"/>
        <v>18</v>
      </c>
      <c r="F1994" t="s">
        <v>16</v>
      </c>
      <c r="G1994">
        <v>680</v>
      </c>
      <c r="H1994">
        <f t="shared" si="218"/>
        <v>68</v>
      </c>
      <c r="I1994" t="s">
        <v>7</v>
      </c>
      <c r="J1994" t="s">
        <v>8</v>
      </c>
      <c r="L1994" t="s">
        <v>16</v>
      </c>
      <c r="M1994" t="str">
        <f t="shared" si="219"/>
        <v>F</v>
      </c>
      <c r="N1994" t="s">
        <v>8</v>
      </c>
      <c r="O1994" t="s">
        <v>8</v>
      </c>
      <c r="P1994" t="s">
        <v>11</v>
      </c>
      <c r="Q1994" t="s">
        <v>8</v>
      </c>
      <c r="R1994" t="str">
        <f t="shared" si="222"/>
        <v>U</v>
      </c>
      <c r="S1994" t="s">
        <v>12</v>
      </c>
      <c r="T1994">
        <v>1</v>
      </c>
      <c r="U1994" t="s">
        <v>11</v>
      </c>
      <c r="V1994" t="e">
        <f>VLOOKUP(P1994,'PBT Tag Rates'!$B$5:$E$34,4,FALSE)</f>
        <v>#N/A</v>
      </c>
      <c r="W1994">
        <v>1</v>
      </c>
      <c r="X1994" s="16">
        <f>IFERROR(LOOKUP(H1994,{30,43,48,53,58,63,68,73,78,83,88,93,97},{42,47,52,57,62,67,72,77,82,87,92,99,100}),999)</f>
        <v>72</v>
      </c>
      <c r="Y1994" s="19">
        <f t="shared" si="220"/>
        <v>5.6818181818181825</v>
      </c>
      <c r="Z1994" s="19">
        <f t="shared" si="223"/>
        <v>5.7284090909090919</v>
      </c>
      <c r="AA1994" s="19">
        <f t="shared" si="224"/>
        <v>17.185227272727278</v>
      </c>
      <c r="AB1994" s="19" t="s">
        <v>8887</v>
      </c>
    </row>
    <row r="1995" spans="1:28" x14ac:dyDescent="0.35">
      <c r="A1995" t="s">
        <v>1562</v>
      </c>
      <c r="B1995" t="s">
        <v>6420</v>
      </c>
      <c r="C1995" t="s">
        <v>199</v>
      </c>
      <c r="D1995" s="1">
        <v>44824</v>
      </c>
      <c r="E1995">
        <f t="shared" si="221"/>
        <v>18</v>
      </c>
      <c r="F1995" t="s">
        <v>16</v>
      </c>
      <c r="G1995">
        <v>690</v>
      </c>
      <c r="H1995">
        <f t="shared" si="218"/>
        <v>69</v>
      </c>
      <c r="I1995" t="s">
        <v>9</v>
      </c>
      <c r="J1995">
        <v>1</v>
      </c>
      <c r="L1995" t="s">
        <v>16</v>
      </c>
      <c r="M1995" t="str">
        <f t="shared" si="219"/>
        <v>F</v>
      </c>
      <c r="N1995" t="s">
        <v>484</v>
      </c>
      <c r="O1995" t="s">
        <v>485</v>
      </c>
      <c r="P1995" t="s">
        <v>19</v>
      </c>
      <c r="Q1995">
        <v>4</v>
      </c>
      <c r="R1995">
        <f t="shared" si="222"/>
        <v>2018</v>
      </c>
      <c r="S1995" t="s">
        <v>8</v>
      </c>
      <c r="T1995" t="s">
        <v>8</v>
      </c>
      <c r="U1995" t="s">
        <v>9007</v>
      </c>
      <c r="V1995">
        <f>VLOOKUP(P1995,'PBT Tag Rates'!$B$5:$E$34,4,FALSE)</f>
        <v>0.80551598400000002</v>
      </c>
      <c r="W1995">
        <v>1</v>
      </c>
      <c r="X1995" s="16">
        <f>IFERROR(LOOKUP(H1995,{30,43,48,53,58,63,68,73,78,83,88,93,97},{42,47,52,57,62,67,72,77,82,87,92,99,100}),999)</f>
        <v>72</v>
      </c>
      <c r="Y1995" s="19">
        <f t="shared" si="220"/>
        <v>5.6818181818181825</v>
      </c>
      <c r="Z1995" s="19">
        <f t="shared" si="223"/>
        <v>5.7284090909090919</v>
      </c>
      <c r="AA1995" s="19">
        <f t="shared" si="224"/>
        <v>17.185227272727278</v>
      </c>
      <c r="AB1995" s="19" t="s">
        <v>8886</v>
      </c>
    </row>
    <row r="1996" spans="1:28" x14ac:dyDescent="0.35">
      <c r="A1996" t="s">
        <v>1562</v>
      </c>
      <c r="B1996" t="s">
        <v>6421</v>
      </c>
      <c r="C1996" t="s">
        <v>200</v>
      </c>
      <c r="D1996" s="1">
        <v>44824</v>
      </c>
      <c r="E1996">
        <f t="shared" si="221"/>
        <v>18</v>
      </c>
      <c r="F1996" t="s">
        <v>1569</v>
      </c>
      <c r="G1996">
        <v>540</v>
      </c>
      <c r="H1996">
        <f t="shared" si="218"/>
        <v>54</v>
      </c>
      <c r="I1996" t="s">
        <v>7</v>
      </c>
      <c r="J1996" t="s">
        <v>8</v>
      </c>
      <c r="L1996" t="s">
        <v>6</v>
      </c>
      <c r="M1996" t="str">
        <f t="shared" si="219"/>
        <v>M</v>
      </c>
      <c r="N1996" t="s">
        <v>1322</v>
      </c>
      <c r="O1996" t="s">
        <v>1323</v>
      </c>
      <c r="P1996" t="s">
        <v>557</v>
      </c>
      <c r="Q1996">
        <v>3</v>
      </c>
      <c r="R1996">
        <f t="shared" si="222"/>
        <v>2019</v>
      </c>
      <c r="S1996" t="s">
        <v>8</v>
      </c>
      <c r="T1996" t="s">
        <v>8</v>
      </c>
      <c r="U1996" t="s">
        <v>9090</v>
      </c>
      <c r="V1996">
        <f>VLOOKUP(P1996,'PBT Tag Rates'!$B$5:$E$34,4,FALSE)</f>
        <v>0.95971980899999998</v>
      </c>
      <c r="W1996">
        <v>1</v>
      </c>
      <c r="X1996" s="16">
        <f>IFERROR(LOOKUP(H1996,{30,43,48,53,58,63,68,73,78,83,88,93,97},{42,47,52,57,62,67,72,77,82,87,92,99,100}),999)</f>
        <v>57</v>
      </c>
      <c r="Y1996" s="19">
        <f t="shared" si="220"/>
        <v>5.6818181818181825</v>
      </c>
      <c r="Z1996" s="19">
        <f t="shared" si="223"/>
        <v>5.7284090909090919</v>
      </c>
      <c r="AA1996" s="19">
        <f t="shared" si="224"/>
        <v>17.185227272727278</v>
      </c>
      <c r="AB1996" s="19" t="s">
        <v>8887</v>
      </c>
    </row>
    <row r="1997" spans="1:28" x14ac:dyDescent="0.35">
      <c r="A1997" t="s">
        <v>1562</v>
      </c>
      <c r="B1997" t="s">
        <v>6422</v>
      </c>
      <c r="C1997" t="s">
        <v>201</v>
      </c>
      <c r="D1997" s="1">
        <v>44825</v>
      </c>
      <c r="E1997">
        <f t="shared" si="221"/>
        <v>18</v>
      </c>
      <c r="F1997" t="s">
        <v>1569</v>
      </c>
      <c r="G1997">
        <v>640</v>
      </c>
      <c r="H1997">
        <f t="shared" si="218"/>
        <v>64</v>
      </c>
      <c r="I1997" t="s">
        <v>7</v>
      </c>
      <c r="J1997" t="s">
        <v>8</v>
      </c>
      <c r="L1997" t="s">
        <v>6</v>
      </c>
      <c r="M1997" t="str">
        <f t="shared" si="219"/>
        <v>M</v>
      </c>
      <c r="N1997" t="s">
        <v>5506</v>
      </c>
      <c r="O1997" t="s">
        <v>5507</v>
      </c>
      <c r="P1997" t="s">
        <v>557</v>
      </c>
      <c r="Q1997">
        <v>3</v>
      </c>
      <c r="R1997">
        <f t="shared" si="222"/>
        <v>2019</v>
      </c>
      <c r="S1997" t="s">
        <v>8</v>
      </c>
      <c r="T1997" t="s">
        <v>8</v>
      </c>
      <c r="U1997" t="s">
        <v>9006</v>
      </c>
      <c r="V1997">
        <f>VLOOKUP(P1997,'PBT Tag Rates'!$B$5:$E$34,4,FALSE)</f>
        <v>0.95971980899999998</v>
      </c>
      <c r="W1997">
        <v>1</v>
      </c>
      <c r="X1997" s="16">
        <f>IFERROR(LOOKUP(H1997,{30,43,48,53,58,63,68,73,78,83,88,93,97},{42,47,52,57,62,67,72,77,82,87,92,99,100}),999)</f>
        <v>67</v>
      </c>
      <c r="Y1997" s="19">
        <f t="shared" si="220"/>
        <v>5.6818181818181825</v>
      </c>
      <c r="Z1997" s="19">
        <f t="shared" si="223"/>
        <v>5.7284090909090919</v>
      </c>
      <c r="AA1997" s="19">
        <f t="shared" si="224"/>
        <v>17.185227272727278</v>
      </c>
      <c r="AB1997" s="19" t="s">
        <v>8886</v>
      </c>
    </row>
    <row r="1998" spans="1:28" x14ac:dyDescent="0.35">
      <c r="A1998" t="s">
        <v>1562</v>
      </c>
      <c r="B1998" t="s">
        <v>6423</v>
      </c>
      <c r="C1998" t="s">
        <v>202</v>
      </c>
      <c r="D1998" s="1">
        <v>44825</v>
      </c>
      <c r="E1998">
        <f t="shared" si="221"/>
        <v>18</v>
      </c>
      <c r="F1998" t="s">
        <v>1569</v>
      </c>
      <c r="G1998">
        <v>590</v>
      </c>
      <c r="H1998">
        <f t="shared" si="218"/>
        <v>59</v>
      </c>
      <c r="I1998" t="s">
        <v>9</v>
      </c>
      <c r="J1998">
        <v>1</v>
      </c>
      <c r="L1998" t="s">
        <v>6</v>
      </c>
      <c r="M1998" t="str">
        <f t="shared" si="219"/>
        <v>M</v>
      </c>
      <c r="N1998" t="s">
        <v>512</v>
      </c>
      <c r="O1998" t="s">
        <v>6424</v>
      </c>
      <c r="P1998" t="s">
        <v>19</v>
      </c>
      <c r="Q1998">
        <v>4</v>
      </c>
      <c r="R1998">
        <f t="shared" si="222"/>
        <v>2018</v>
      </c>
      <c r="S1998" t="s">
        <v>8</v>
      </c>
      <c r="T1998" t="s">
        <v>8</v>
      </c>
      <c r="U1998" t="s">
        <v>9007</v>
      </c>
      <c r="V1998">
        <f>VLOOKUP(P1998,'PBT Tag Rates'!$B$5:$E$34,4,FALSE)</f>
        <v>0.80551598400000002</v>
      </c>
      <c r="W1998">
        <v>1</v>
      </c>
      <c r="X1998" s="16">
        <f>IFERROR(LOOKUP(H1998,{30,43,48,53,58,63,68,73,78,83,88,93,97},{42,47,52,57,62,67,72,77,82,87,92,99,100}),999)</f>
        <v>62</v>
      </c>
      <c r="Y1998" s="19">
        <f t="shared" si="220"/>
        <v>5.6818181818181825</v>
      </c>
      <c r="Z1998" s="19">
        <f t="shared" si="223"/>
        <v>5.7284090909090919</v>
      </c>
      <c r="AA1998" s="19">
        <f t="shared" si="224"/>
        <v>17.185227272727278</v>
      </c>
      <c r="AB1998" s="19" t="s">
        <v>8886</v>
      </c>
    </row>
    <row r="1999" spans="1:28" x14ac:dyDescent="0.35">
      <c r="A1999" t="s">
        <v>1562</v>
      </c>
      <c r="B1999" t="s">
        <v>6425</v>
      </c>
      <c r="C1999" t="s">
        <v>203</v>
      </c>
      <c r="D1999" s="1">
        <v>44825</v>
      </c>
      <c r="E1999">
        <f t="shared" si="221"/>
        <v>18</v>
      </c>
      <c r="F1999" t="s">
        <v>1569</v>
      </c>
      <c r="G1999">
        <v>550</v>
      </c>
      <c r="H1999">
        <f t="shared" si="218"/>
        <v>55</v>
      </c>
      <c r="I1999" t="s">
        <v>9</v>
      </c>
      <c r="J1999">
        <v>1</v>
      </c>
      <c r="L1999" t="s">
        <v>6</v>
      </c>
      <c r="M1999" t="str">
        <f t="shared" si="219"/>
        <v>M</v>
      </c>
      <c r="N1999" t="s">
        <v>779</v>
      </c>
      <c r="O1999" t="s">
        <v>2824</v>
      </c>
      <c r="P1999" t="s">
        <v>557</v>
      </c>
      <c r="Q1999">
        <v>3</v>
      </c>
      <c r="R1999">
        <f t="shared" si="222"/>
        <v>2019</v>
      </c>
      <c r="S1999" t="s">
        <v>8</v>
      </c>
      <c r="T1999" t="s">
        <v>8</v>
      </c>
      <c r="U1999" t="s">
        <v>9006</v>
      </c>
      <c r="V1999">
        <f>VLOOKUP(P1999,'PBT Tag Rates'!$B$5:$E$34,4,FALSE)</f>
        <v>0.95971980899999998</v>
      </c>
      <c r="W1999">
        <v>1</v>
      </c>
      <c r="X1999" s="16">
        <f>IFERROR(LOOKUP(H1999,{30,43,48,53,58,63,68,73,78,83,88,93,97},{42,47,52,57,62,67,72,77,82,87,92,99,100}),999)</f>
        <v>57</v>
      </c>
      <c r="Y1999" s="19">
        <f t="shared" si="220"/>
        <v>5.6818181818181825</v>
      </c>
      <c r="Z1999" s="19">
        <f t="shared" si="223"/>
        <v>5.7284090909090919</v>
      </c>
      <c r="AA1999" s="19">
        <f t="shared" si="224"/>
        <v>17.185227272727278</v>
      </c>
      <c r="AB1999" s="19" t="s">
        <v>8886</v>
      </c>
    </row>
    <row r="2000" spans="1:28" x14ac:dyDescent="0.35">
      <c r="A2000" t="s">
        <v>1562</v>
      </c>
      <c r="B2000" t="s">
        <v>6426</v>
      </c>
      <c r="C2000" t="s">
        <v>204</v>
      </c>
      <c r="D2000" s="1">
        <v>44825</v>
      </c>
      <c r="E2000">
        <f t="shared" si="221"/>
        <v>18</v>
      </c>
      <c r="F2000" t="s">
        <v>16</v>
      </c>
      <c r="G2000">
        <v>750</v>
      </c>
      <c r="H2000">
        <f t="shared" si="218"/>
        <v>75</v>
      </c>
      <c r="I2000" t="s">
        <v>7</v>
      </c>
      <c r="J2000" t="s">
        <v>8</v>
      </c>
      <c r="L2000" t="s">
        <v>16</v>
      </c>
      <c r="M2000" t="str">
        <f t="shared" si="219"/>
        <v>F</v>
      </c>
      <c r="N2000" t="s">
        <v>8</v>
      </c>
      <c r="O2000" t="s">
        <v>8</v>
      </c>
      <c r="P2000" t="s">
        <v>11</v>
      </c>
      <c r="Q2000" t="s">
        <v>8</v>
      </c>
      <c r="R2000" t="str">
        <f t="shared" si="222"/>
        <v>U</v>
      </c>
      <c r="S2000" t="s">
        <v>12</v>
      </c>
      <c r="T2000">
        <v>1</v>
      </c>
      <c r="U2000" t="s">
        <v>11</v>
      </c>
      <c r="V2000" t="e">
        <f>VLOOKUP(P2000,'PBT Tag Rates'!$B$5:$E$34,4,FALSE)</f>
        <v>#N/A</v>
      </c>
      <c r="W2000">
        <v>1</v>
      </c>
      <c r="X2000" s="16">
        <f>IFERROR(LOOKUP(H2000,{30,43,48,53,58,63,68,73,78,83,88,93,97},{42,47,52,57,62,67,72,77,82,87,92,99,100}),999)</f>
        <v>77</v>
      </c>
      <c r="Y2000" s="19">
        <f t="shared" si="220"/>
        <v>5.6818181818181825</v>
      </c>
      <c r="Z2000" s="19">
        <f t="shared" si="223"/>
        <v>5.7284090909090919</v>
      </c>
      <c r="AA2000" s="19">
        <f t="shared" si="224"/>
        <v>17.185227272727278</v>
      </c>
      <c r="AB2000" s="19" t="s">
        <v>8887</v>
      </c>
    </row>
    <row r="2001" spans="1:28" x14ac:dyDescent="0.35">
      <c r="A2001" t="s">
        <v>1562</v>
      </c>
      <c r="B2001" t="s">
        <v>6427</v>
      </c>
      <c r="C2001" t="s">
        <v>205</v>
      </c>
      <c r="D2001" s="1">
        <v>44825</v>
      </c>
      <c r="E2001">
        <f t="shared" si="221"/>
        <v>18</v>
      </c>
      <c r="F2001" t="s">
        <v>16</v>
      </c>
      <c r="G2001">
        <v>650</v>
      </c>
      <c r="H2001">
        <f t="shared" si="218"/>
        <v>65</v>
      </c>
      <c r="I2001" t="s">
        <v>7</v>
      </c>
      <c r="J2001" t="s">
        <v>8</v>
      </c>
      <c r="K2001" t="s">
        <v>143</v>
      </c>
      <c r="L2001" t="s">
        <v>1569</v>
      </c>
      <c r="M2001" t="str">
        <f t="shared" si="219"/>
        <v>F</v>
      </c>
      <c r="N2001" t="s">
        <v>4306</v>
      </c>
      <c r="O2001" t="s">
        <v>4306</v>
      </c>
      <c r="P2001" t="s">
        <v>4306</v>
      </c>
      <c r="Q2001" t="s">
        <v>8</v>
      </c>
      <c r="R2001" t="str">
        <f t="shared" si="222"/>
        <v>U</v>
      </c>
      <c r="S2001" t="s">
        <v>8</v>
      </c>
      <c r="T2001" t="s">
        <v>8</v>
      </c>
      <c r="U2001" t="s">
        <v>4306</v>
      </c>
      <c r="V2001" t="e">
        <f>VLOOKUP(P2001,'PBT Tag Rates'!$B$5:$E$34,4,FALSE)</f>
        <v>#N/A</v>
      </c>
      <c r="W2001">
        <v>1</v>
      </c>
      <c r="X2001" s="16">
        <f>IFERROR(LOOKUP(H2001,{30,43,48,53,58,63,68,73,78,83,88,93,97},{42,47,52,57,62,67,72,77,82,87,92,99,100}),999)</f>
        <v>67</v>
      </c>
      <c r="Y2001" s="19">
        <f t="shared" si="220"/>
        <v>5.6818181818181825</v>
      </c>
      <c r="Z2001" s="19">
        <f t="shared" si="223"/>
        <v>5.7284090909090919</v>
      </c>
      <c r="AA2001" s="19">
        <f t="shared" si="224"/>
        <v>17.185227272727278</v>
      </c>
      <c r="AB2001" s="19" t="s">
        <v>8887</v>
      </c>
    </row>
    <row r="2002" spans="1:28" x14ac:dyDescent="0.35">
      <c r="A2002" t="s">
        <v>1562</v>
      </c>
      <c r="B2002" t="s">
        <v>6428</v>
      </c>
      <c r="C2002" t="s">
        <v>206</v>
      </c>
      <c r="D2002" s="1">
        <v>44825</v>
      </c>
      <c r="E2002">
        <f t="shared" si="221"/>
        <v>18</v>
      </c>
      <c r="F2002" t="s">
        <v>1569</v>
      </c>
      <c r="G2002">
        <v>580</v>
      </c>
      <c r="H2002">
        <f t="shared" si="218"/>
        <v>58</v>
      </c>
      <c r="I2002" t="s">
        <v>7</v>
      </c>
      <c r="J2002" t="s">
        <v>8</v>
      </c>
      <c r="L2002" t="s">
        <v>6</v>
      </c>
      <c r="M2002" t="str">
        <f t="shared" si="219"/>
        <v>M</v>
      </c>
      <c r="N2002" t="s">
        <v>6429</v>
      </c>
      <c r="O2002" t="s">
        <v>6430</v>
      </c>
      <c r="P2002" t="s">
        <v>702</v>
      </c>
      <c r="Q2002">
        <v>3</v>
      </c>
      <c r="R2002">
        <f t="shared" si="222"/>
        <v>2019</v>
      </c>
      <c r="S2002" t="s">
        <v>8</v>
      </c>
      <c r="T2002" t="s">
        <v>8</v>
      </c>
      <c r="U2002" t="s">
        <v>8858</v>
      </c>
      <c r="V2002">
        <f>VLOOKUP(P2002,'PBT Tag Rates'!$B$5:$E$34,4,FALSE)</f>
        <v>0.99705232300000002</v>
      </c>
      <c r="W2002">
        <v>1</v>
      </c>
      <c r="X2002" s="16">
        <f>IFERROR(LOOKUP(H2002,{30,43,48,53,58,63,68,73,78,83,88,93,97},{42,47,52,57,62,67,72,77,82,87,92,99,100}),999)</f>
        <v>62</v>
      </c>
      <c r="Y2002" s="19">
        <f t="shared" si="220"/>
        <v>5.6818181818181825</v>
      </c>
      <c r="Z2002" s="19">
        <f t="shared" si="223"/>
        <v>5.7284090909090919</v>
      </c>
      <c r="AA2002" s="19">
        <f t="shared" si="224"/>
        <v>17.185227272727278</v>
      </c>
      <c r="AB2002" s="19" t="s">
        <v>8887</v>
      </c>
    </row>
    <row r="2003" spans="1:28" x14ac:dyDescent="0.35">
      <c r="A2003" t="s">
        <v>1562</v>
      </c>
      <c r="B2003" t="s">
        <v>6431</v>
      </c>
      <c r="C2003" t="s">
        <v>207</v>
      </c>
      <c r="D2003" s="1">
        <v>44825</v>
      </c>
      <c r="E2003">
        <f t="shared" si="221"/>
        <v>18</v>
      </c>
      <c r="F2003" t="s">
        <v>16</v>
      </c>
      <c r="G2003">
        <v>720</v>
      </c>
      <c r="H2003">
        <f t="shared" si="218"/>
        <v>72</v>
      </c>
      <c r="I2003" t="s">
        <v>9</v>
      </c>
      <c r="J2003">
        <v>1</v>
      </c>
      <c r="L2003" t="s">
        <v>16</v>
      </c>
      <c r="M2003" t="str">
        <f t="shared" si="219"/>
        <v>F</v>
      </c>
      <c r="N2003" t="s">
        <v>3309</v>
      </c>
      <c r="O2003" t="s">
        <v>6432</v>
      </c>
      <c r="P2003" t="s">
        <v>19</v>
      </c>
      <c r="Q2003">
        <v>4</v>
      </c>
      <c r="R2003">
        <f t="shared" si="222"/>
        <v>2018</v>
      </c>
      <c r="S2003" t="s">
        <v>8</v>
      </c>
      <c r="T2003" t="s">
        <v>8</v>
      </c>
      <c r="U2003" t="s">
        <v>9007</v>
      </c>
      <c r="V2003">
        <f>VLOOKUP(P2003,'PBT Tag Rates'!$B$5:$E$34,4,FALSE)</f>
        <v>0.80551598400000002</v>
      </c>
      <c r="W2003">
        <v>1</v>
      </c>
      <c r="X2003" s="16">
        <f>IFERROR(LOOKUP(H2003,{30,43,48,53,58,63,68,73,78,83,88,93,97},{42,47,52,57,62,67,72,77,82,87,92,99,100}),999)</f>
        <v>72</v>
      </c>
      <c r="Y2003" s="19">
        <f t="shared" si="220"/>
        <v>5.6818181818181825</v>
      </c>
      <c r="Z2003" s="19">
        <f t="shared" si="223"/>
        <v>5.7284090909090919</v>
      </c>
      <c r="AA2003" s="19">
        <f t="shared" si="224"/>
        <v>17.185227272727278</v>
      </c>
      <c r="AB2003" s="19" t="s">
        <v>8886</v>
      </c>
    </row>
    <row r="2004" spans="1:28" x14ac:dyDescent="0.35">
      <c r="A2004" t="s">
        <v>1562</v>
      </c>
      <c r="B2004" t="s">
        <v>6433</v>
      </c>
      <c r="C2004" t="s">
        <v>208</v>
      </c>
      <c r="D2004" s="1">
        <v>44825</v>
      </c>
      <c r="E2004">
        <f t="shared" si="221"/>
        <v>18</v>
      </c>
      <c r="F2004" t="s">
        <v>1569</v>
      </c>
      <c r="G2004">
        <v>430</v>
      </c>
      <c r="H2004">
        <f t="shared" si="218"/>
        <v>43</v>
      </c>
      <c r="I2004" t="s">
        <v>9</v>
      </c>
      <c r="J2004">
        <v>1</v>
      </c>
      <c r="L2004" t="s">
        <v>6</v>
      </c>
      <c r="M2004" t="str">
        <f t="shared" si="219"/>
        <v>M</v>
      </c>
      <c r="N2004" t="s">
        <v>5141</v>
      </c>
      <c r="O2004" t="s">
        <v>5142</v>
      </c>
      <c r="P2004" t="s">
        <v>2035</v>
      </c>
      <c r="Q2004">
        <v>2</v>
      </c>
      <c r="R2004">
        <f t="shared" si="222"/>
        <v>2020</v>
      </c>
      <c r="S2004" t="s">
        <v>8</v>
      </c>
      <c r="T2004" t="s">
        <v>8</v>
      </c>
      <c r="U2004" t="s">
        <v>9006</v>
      </c>
      <c r="V2004">
        <f>VLOOKUP(P2004,'PBT Tag Rates'!$B$5:$E$34,4,FALSE)</f>
        <v>0.98961045999999997</v>
      </c>
      <c r="W2004">
        <v>1</v>
      </c>
      <c r="X2004" s="16">
        <f>IFERROR(LOOKUP(H2004,{30,43,48,53,58,63,68,73,78,83,88,93,97},{42,47,52,57,62,67,72,77,82,87,92,99,100}),999)</f>
        <v>47</v>
      </c>
      <c r="Y2004" s="19">
        <f t="shared" si="220"/>
        <v>5.6818181818181825</v>
      </c>
      <c r="Z2004" s="19">
        <f t="shared" si="223"/>
        <v>5.7284090909090919</v>
      </c>
      <c r="AA2004" s="19">
        <f t="shared" si="224"/>
        <v>17.185227272727278</v>
      </c>
      <c r="AB2004" s="19" t="s">
        <v>8886</v>
      </c>
    </row>
    <row r="2005" spans="1:28" x14ac:dyDescent="0.35">
      <c r="A2005" t="s">
        <v>1562</v>
      </c>
      <c r="B2005" t="s">
        <v>6434</v>
      </c>
      <c r="C2005" t="s">
        <v>209</v>
      </c>
      <c r="D2005" s="1">
        <v>44825</v>
      </c>
      <c r="E2005">
        <f t="shared" si="221"/>
        <v>18</v>
      </c>
      <c r="F2005" t="s">
        <v>1569</v>
      </c>
      <c r="G2005">
        <v>540</v>
      </c>
      <c r="H2005">
        <f t="shared" si="218"/>
        <v>54</v>
      </c>
      <c r="I2005" t="s">
        <v>7</v>
      </c>
      <c r="J2005" t="s">
        <v>8</v>
      </c>
      <c r="L2005" t="s">
        <v>6</v>
      </c>
      <c r="M2005" t="str">
        <f t="shared" si="219"/>
        <v>M</v>
      </c>
      <c r="N2005" t="s">
        <v>1347</v>
      </c>
      <c r="O2005" t="s">
        <v>1348</v>
      </c>
      <c r="P2005" t="s">
        <v>557</v>
      </c>
      <c r="Q2005">
        <v>3</v>
      </c>
      <c r="R2005">
        <f t="shared" si="222"/>
        <v>2019</v>
      </c>
      <c r="S2005" t="s">
        <v>8</v>
      </c>
      <c r="T2005" t="s">
        <v>8</v>
      </c>
      <c r="U2005" t="s">
        <v>9006</v>
      </c>
      <c r="V2005">
        <f>VLOOKUP(P2005,'PBT Tag Rates'!$B$5:$E$34,4,FALSE)</f>
        <v>0.95971980899999998</v>
      </c>
      <c r="W2005">
        <v>1</v>
      </c>
      <c r="X2005" s="16">
        <f>IFERROR(LOOKUP(H2005,{30,43,48,53,58,63,68,73,78,83,88,93,97},{42,47,52,57,62,67,72,77,82,87,92,99,100}),999)</f>
        <v>57</v>
      </c>
      <c r="Y2005" s="19">
        <f t="shared" si="220"/>
        <v>5.6818181818181825</v>
      </c>
      <c r="Z2005" s="19">
        <f t="shared" si="223"/>
        <v>5.7284090909090919</v>
      </c>
      <c r="AA2005" s="19">
        <f t="shared" si="224"/>
        <v>17.185227272727278</v>
      </c>
      <c r="AB2005" s="19" t="s">
        <v>8886</v>
      </c>
    </row>
    <row r="2006" spans="1:28" x14ac:dyDescent="0.35">
      <c r="A2006" t="s">
        <v>1562</v>
      </c>
      <c r="B2006" t="s">
        <v>6435</v>
      </c>
      <c r="C2006" t="s">
        <v>210</v>
      </c>
      <c r="D2006" s="1">
        <v>44825</v>
      </c>
      <c r="E2006">
        <f t="shared" si="221"/>
        <v>18</v>
      </c>
      <c r="F2006" t="s">
        <v>1569</v>
      </c>
      <c r="G2006">
        <v>590</v>
      </c>
      <c r="H2006">
        <f t="shared" si="218"/>
        <v>59</v>
      </c>
      <c r="I2006" t="s">
        <v>7</v>
      </c>
      <c r="J2006" t="s">
        <v>8</v>
      </c>
      <c r="L2006" t="s">
        <v>6</v>
      </c>
      <c r="M2006" t="str">
        <f t="shared" si="219"/>
        <v>M</v>
      </c>
      <c r="N2006" t="s">
        <v>878</v>
      </c>
      <c r="O2006" t="s">
        <v>1303</v>
      </c>
      <c r="P2006" t="s">
        <v>557</v>
      </c>
      <c r="Q2006">
        <v>3</v>
      </c>
      <c r="R2006">
        <f t="shared" si="222"/>
        <v>2019</v>
      </c>
      <c r="S2006" t="s">
        <v>8</v>
      </c>
      <c r="T2006" t="s">
        <v>8</v>
      </c>
      <c r="U2006" t="s">
        <v>9090</v>
      </c>
      <c r="V2006">
        <f>VLOOKUP(P2006,'PBT Tag Rates'!$B$5:$E$34,4,FALSE)</f>
        <v>0.95971980899999998</v>
      </c>
      <c r="W2006">
        <v>1</v>
      </c>
      <c r="X2006" s="16">
        <f>IFERROR(LOOKUP(H2006,{30,43,48,53,58,63,68,73,78,83,88,93,97},{42,47,52,57,62,67,72,77,82,87,92,99,100}),999)</f>
        <v>62</v>
      </c>
      <c r="Y2006" s="19">
        <f t="shared" si="220"/>
        <v>5.6818181818181825</v>
      </c>
      <c r="Z2006" s="19">
        <f t="shared" si="223"/>
        <v>5.7284090909090919</v>
      </c>
      <c r="AA2006" s="19">
        <f t="shared" si="224"/>
        <v>17.185227272727278</v>
      </c>
      <c r="AB2006" s="19" t="s">
        <v>8887</v>
      </c>
    </row>
    <row r="2007" spans="1:28" x14ac:dyDescent="0.35">
      <c r="A2007" t="s">
        <v>1562</v>
      </c>
      <c r="B2007" t="s">
        <v>6436</v>
      </c>
      <c r="C2007" t="s">
        <v>211</v>
      </c>
      <c r="D2007" s="1">
        <v>44825</v>
      </c>
      <c r="E2007">
        <f t="shared" si="221"/>
        <v>18</v>
      </c>
      <c r="F2007" t="s">
        <v>1569</v>
      </c>
      <c r="G2007">
        <v>570</v>
      </c>
      <c r="H2007">
        <f t="shared" si="218"/>
        <v>57</v>
      </c>
      <c r="I2007" t="s">
        <v>7</v>
      </c>
      <c r="J2007" t="s">
        <v>8</v>
      </c>
      <c r="L2007" t="s">
        <v>6</v>
      </c>
      <c r="M2007" t="str">
        <f t="shared" si="219"/>
        <v>M</v>
      </c>
      <c r="N2007" t="s">
        <v>8</v>
      </c>
      <c r="O2007" t="s">
        <v>8</v>
      </c>
      <c r="P2007" t="s">
        <v>11</v>
      </c>
      <c r="Q2007" t="s">
        <v>8</v>
      </c>
      <c r="R2007" t="str">
        <f t="shared" si="222"/>
        <v>U</v>
      </c>
      <c r="S2007" t="s">
        <v>12</v>
      </c>
      <c r="T2007">
        <v>1</v>
      </c>
      <c r="U2007" t="s">
        <v>11</v>
      </c>
      <c r="V2007" t="e">
        <f>VLOOKUP(P2007,'PBT Tag Rates'!$B$5:$E$34,4,FALSE)</f>
        <v>#N/A</v>
      </c>
      <c r="W2007">
        <v>1</v>
      </c>
      <c r="X2007" s="16">
        <f>IFERROR(LOOKUP(H2007,{30,43,48,53,58,63,68,73,78,83,88,93,97},{42,47,52,57,62,67,72,77,82,87,92,99,100}),999)</f>
        <v>57</v>
      </c>
      <c r="Y2007" s="19">
        <f t="shared" si="220"/>
        <v>5.6818181818181825</v>
      </c>
      <c r="Z2007" s="19">
        <f t="shared" si="223"/>
        <v>5.7284090909090919</v>
      </c>
      <c r="AA2007" s="19">
        <f t="shared" si="224"/>
        <v>17.185227272727278</v>
      </c>
      <c r="AB2007" s="19" t="s">
        <v>8887</v>
      </c>
    </row>
    <row r="2008" spans="1:28" x14ac:dyDescent="0.35">
      <c r="A2008" t="s">
        <v>1562</v>
      </c>
      <c r="B2008" t="s">
        <v>6437</v>
      </c>
      <c r="C2008" t="s">
        <v>212</v>
      </c>
      <c r="D2008" s="1">
        <v>44825</v>
      </c>
      <c r="E2008">
        <f t="shared" si="221"/>
        <v>18</v>
      </c>
      <c r="F2008" t="s">
        <v>1569</v>
      </c>
      <c r="G2008">
        <v>600</v>
      </c>
      <c r="H2008">
        <f t="shared" si="218"/>
        <v>60</v>
      </c>
      <c r="I2008" t="s">
        <v>7</v>
      </c>
      <c r="J2008" t="s">
        <v>8</v>
      </c>
      <c r="L2008" t="s">
        <v>6</v>
      </c>
      <c r="M2008" t="str">
        <f t="shared" si="219"/>
        <v>M</v>
      </c>
      <c r="N2008" t="s">
        <v>1289</v>
      </c>
      <c r="O2008" t="s">
        <v>1290</v>
      </c>
      <c r="P2008" t="s">
        <v>702</v>
      </c>
      <c r="Q2008">
        <v>3</v>
      </c>
      <c r="R2008">
        <f t="shared" si="222"/>
        <v>2019</v>
      </c>
      <c r="S2008" t="s">
        <v>8</v>
      </c>
      <c r="T2008" t="s">
        <v>8</v>
      </c>
      <c r="U2008" t="s">
        <v>8975</v>
      </c>
      <c r="V2008">
        <f>VLOOKUP(P2008,'PBT Tag Rates'!$B$5:$E$34,4,FALSE)</f>
        <v>0.99705232300000002</v>
      </c>
      <c r="W2008">
        <v>1</v>
      </c>
      <c r="X2008" s="16">
        <f>IFERROR(LOOKUP(H2008,{30,43,48,53,58,63,68,73,78,83,88,93,97},{42,47,52,57,62,67,72,77,82,87,92,99,100}),999)</f>
        <v>62</v>
      </c>
      <c r="Y2008" s="19">
        <f t="shared" si="220"/>
        <v>5.6818181818181825</v>
      </c>
      <c r="Z2008" s="19">
        <f t="shared" si="223"/>
        <v>5.7284090909090919</v>
      </c>
      <c r="AA2008" s="19">
        <f t="shared" si="224"/>
        <v>17.185227272727278</v>
      </c>
      <c r="AB2008" s="19" t="s">
        <v>8887</v>
      </c>
    </row>
    <row r="2009" spans="1:28" x14ac:dyDescent="0.35">
      <c r="A2009" t="s">
        <v>1562</v>
      </c>
      <c r="B2009" t="s">
        <v>6438</v>
      </c>
      <c r="C2009" t="s">
        <v>213</v>
      </c>
      <c r="D2009" s="1">
        <v>44825</v>
      </c>
      <c r="E2009">
        <f t="shared" si="221"/>
        <v>18</v>
      </c>
      <c r="F2009" t="s">
        <v>1569</v>
      </c>
      <c r="G2009">
        <v>620</v>
      </c>
      <c r="H2009">
        <f t="shared" si="218"/>
        <v>62</v>
      </c>
      <c r="I2009" t="s">
        <v>9</v>
      </c>
      <c r="J2009">
        <v>1</v>
      </c>
      <c r="L2009" t="s">
        <v>6</v>
      </c>
      <c r="M2009" t="str">
        <f t="shared" si="219"/>
        <v>M</v>
      </c>
      <c r="N2009" t="s">
        <v>4693</v>
      </c>
      <c r="O2009" t="s">
        <v>6439</v>
      </c>
      <c r="P2009" t="s">
        <v>557</v>
      </c>
      <c r="Q2009">
        <v>3</v>
      </c>
      <c r="R2009">
        <f t="shared" si="222"/>
        <v>2019</v>
      </c>
      <c r="S2009" t="s">
        <v>8</v>
      </c>
      <c r="T2009" t="s">
        <v>8</v>
      </c>
      <c r="U2009" t="s">
        <v>9089</v>
      </c>
      <c r="V2009">
        <f>VLOOKUP(P2009,'PBT Tag Rates'!$B$5:$E$34,4,FALSE)</f>
        <v>0.95971980899999998</v>
      </c>
      <c r="W2009">
        <v>1</v>
      </c>
      <c r="X2009" s="16">
        <f>IFERROR(LOOKUP(H2009,{30,43,48,53,58,63,68,73,78,83,88,93,97},{42,47,52,57,62,67,72,77,82,87,92,99,100}),999)</f>
        <v>62</v>
      </c>
      <c r="Y2009" s="19">
        <f t="shared" si="220"/>
        <v>5.6818181818181825</v>
      </c>
      <c r="Z2009" s="19">
        <f t="shared" si="223"/>
        <v>5.7284090909090919</v>
      </c>
      <c r="AA2009" s="19">
        <f t="shared" si="224"/>
        <v>17.185227272727278</v>
      </c>
      <c r="AB2009" s="19" t="s">
        <v>8887</v>
      </c>
    </row>
    <row r="2010" spans="1:28" x14ac:dyDescent="0.35">
      <c r="A2010" t="s">
        <v>1562</v>
      </c>
      <c r="B2010" t="s">
        <v>6440</v>
      </c>
      <c r="C2010" t="s">
        <v>214</v>
      </c>
      <c r="D2010" s="1">
        <v>44825</v>
      </c>
      <c r="E2010">
        <f t="shared" si="221"/>
        <v>18</v>
      </c>
      <c r="F2010" t="s">
        <v>1569</v>
      </c>
      <c r="G2010">
        <v>600</v>
      </c>
      <c r="H2010">
        <f t="shared" si="218"/>
        <v>60</v>
      </c>
      <c r="I2010" t="s">
        <v>9</v>
      </c>
      <c r="J2010">
        <v>1</v>
      </c>
      <c r="L2010" t="s">
        <v>6</v>
      </c>
      <c r="M2010" t="str">
        <f t="shared" si="219"/>
        <v>M</v>
      </c>
      <c r="N2010" t="s">
        <v>1925</v>
      </c>
      <c r="O2010" t="s">
        <v>2654</v>
      </c>
      <c r="P2010" t="s">
        <v>557</v>
      </c>
      <c r="Q2010">
        <v>3</v>
      </c>
      <c r="R2010">
        <f t="shared" si="222"/>
        <v>2019</v>
      </c>
      <c r="S2010" t="s">
        <v>8</v>
      </c>
      <c r="T2010" t="s">
        <v>8</v>
      </c>
      <c r="U2010" t="s">
        <v>9088</v>
      </c>
      <c r="V2010">
        <f>VLOOKUP(P2010,'PBT Tag Rates'!$B$5:$E$34,4,FALSE)</f>
        <v>0.95971980899999998</v>
      </c>
      <c r="W2010">
        <v>1</v>
      </c>
      <c r="X2010" s="16">
        <f>IFERROR(LOOKUP(H2010,{30,43,48,53,58,63,68,73,78,83,88,93,97},{42,47,52,57,62,67,72,77,82,87,92,99,100}),999)</f>
        <v>62</v>
      </c>
      <c r="Y2010" s="19">
        <f t="shared" si="220"/>
        <v>5.6818181818181825</v>
      </c>
      <c r="Z2010" s="19">
        <f t="shared" si="223"/>
        <v>5.7284090909090919</v>
      </c>
      <c r="AA2010" s="19">
        <f t="shared" si="224"/>
        <v>17.185227272727278</v>
      </c>
      <c r="AB2010" s="19" t="s">
        <v>8887</v>
      </c>
    </row>
    <row r="2011" spans="1:28" x14ac:dyDescent="0.35">
      <c r="A2011" t="s">
        <v>1562</v>
      </c>
      <c r="B2011" t="s">
        <v>6441</v>
      </c>
      <c r="C2011" t="s">
        <v>215</v>
      </c>
      <c r="D2011" s="1">
        <v>44825</v>
      </c>
      <c r="E2011">
        <f t="shared" si="221"/>
        <v>18</v>
      </c>
      <c r="F2011" t="s">
        <v>1569</v>
      </c>
      <c r="G2011">
        <v>520</v>
      </c>
      <c r="H2011">
        <f t="shared" si="218"/>
        <v>52</v>
      </c>
      <c r="I2011" t="s">
        <v>7</v>
      </c>
      <c r="J2011" t="s">
        <v>8</v>
      </c>
      <c r="L2011" t="s">
        <v>6</v>
      </c>
      <c r="M2011" t="str">
        <f t="shared" si="219"/>
        <v>M</v>
      </c>
      <c r="N2011" t="s">
        <v>5723</v>
      </c>
      <c r="O2011" t="s">
        <v>5724</v>
      </c>
      <c r="P2011" t="s">
        <v>557</v>
      </c>
      <c r="Q2011">
        <v>3</v>
      </c>
      <c r="R2011">
        <f t="shared" si="222"/>
        <v>2019</v>
      </c>
      <c r="S2011" t="s">
        <v>8</v>
      </c>
      <c r="T2011" t="s">
        <v>8</v>
      </c>
      <c r="U2011" t="s">
        <v>9006</v>
      </c>
      <c r="V2011">
        <f>VLOOKUP(P2011,'PBT Tag Rates'!$B$5:$E$34,4,FALSE)</f>
        <v>0.95971980899999998</v>
      </c>
      <c r="W2011">
        <v>1</v>
      </c>
      <c r="X2011" s="16">
        <f>IFERROR(LOOKUP(H2011,{30,43,48,53,58,63,68,73,78,83,88,93,97},{42,47,52,57,62,67,72,77,82,87,92,99,100}),999)</f>
        <v>52</v>
      </c>
      <c r="Y2011" s="19">
        <f t="shared" si="220"/>
        <v>5.6818181818181825</v>
      </c>
      <c r="Z2011" s="19">
        <f t="shared" si="223"/>
        <v>5.7284090909090919</v>
      </c>
      <c r="AA2011" s="19">
        <f t="shared" si="224"/>
        <v>17.185227272727278</v>
      </c>
      <c r="AB2011" s="19" t="s">
        <v>8886</v>
      </c>
    </row>
    <row r="2012" spans="1:28" x14ac:dyDescent="0.35">
      <c r="A2012" t="s">
        <v>1562</v>
      </c>
      <c r="B2012" t="s">
        <v>6442</v>
      </c>
      <c r="C2012" t="s">
        <v>216</v>
      </c>
      <c r="D2012" s="1">
        <v>44825</v>
      </c>
      <c r="E2012">
        <f t="shared" si="221"/>
        <v>18</v>
      </c>
      <c r="F2012" t="s">
        <v>1569</v>
      </c>
      <c r="G2012">
        <v>690</v>
      </c>
      <c r="H2012">
        <f t="shared" si="218"/>
        <v>69</v>
      </c>
      <c r="I2012" t="s">
        <v>7</v>
      </c>
      <c r="J2012" t="s">
        <v>8</v>
      </c>
      <c r="K2012" t="s">
        <v>143</v>
      </c>
      <c r="L2012" t="s">
        <v>1569</v>
      </c>
      <c r="M2012" s="5" t="s">
        <v>16</v>
      </c>
      <c r="N2012" t="s">
        <v>4306</v>
      </c>
      <c r="O2012" t="s">
        <v>4306</v>
      </c>
      <c r="P2012" t="s">
        <v>4306</v>
      </c>
      <c r="Q2012" t="s">
        <v>8</v>
      </c>
      <c r="R2012" t="str">
        <f t="shared" si="222"/>
        <v>U</v>
      </c>
      <c r="S2012" t="s">
        <v>8</v>
      </c>
      <c r="T2012" t="s">
        <v>8</v>
      </c>
      <c r="U2012" t="s">
        <v>4306</v>
      </c>
      <c r="V2012" t="e">
        <f>VLOOKUP(P2012,'PBT Tag Rates'!$B$5:$E$34,4,FALSE)</f>
        <v>#N/A</v>
      </c>
      <c r="W2012">
        <v>1</v>
      </c>
      <c r="X2012" s="16">
        <f>IFERROR(LOOKUP(H2012,{30,43,48,53,58,63,68,73,78,83,88,93,97},{42,47,52,57,62,67,72,77,82,87,92,99,100}),999)</f>
        <v>72</v>
      </c>
      <c r="Y2012" s="19">
        <f t="shared" si="220"/>
        <v>5.6818181818181825</v>
      </c>
      <c r="Z2012" s="19">
        <f t="shared" si="223"/>
        <v>5.7284090909090919</v>
      </c>
      <c r="AA2012" s="19">
        <f t="shared" si="224"/>
        <v>17.185227272727278</v>
      </c>
      <c r="AB2012" s="19" t="s">
        <v>8887</v>
      </c>
    </row>
    <row r="2013" spans="1:28" x14ac:dyDescent="0.35">
      <c r="A2013" t="s">
        <v>1562</v>
      </c>
      <c r="B2013" t="s">
        <v>6443</v>
      </c>
      <c r="C2013" t="s">
        <v>217</v>
      </c>
      <c r="D2013" s="1">
        <v>44825</v>
      </c>
      <c r="E2013">
        <f t="shared" si="221"/>
        <v>18</v>
      </c>
      <c r="F2013" t="s">
        <v>16</v>
      </c>
      <c r="G2013">
        <v>830</v>
      </c>
      <c r="H2013">
        <f t="shared" si="218"/>
        <v>83</v>
      </c>
      <c r="I2013" t="s">
        <v>7</v>
      </c>
      <c r="J2013" t="s">
        <v>8</v>
      </c>
      <c r="L2013" t="s">
        <v>16</v>
      </c>
      <c r="M2013" t="str">
        <f t="shared" si="219"/>
        <v>F</v>
      </c>
      <c r="N2013" t="s">
        <v>218</v>
      </c>
      <c r="O2013" t="s">
        <v>219</v>
      </c>
      <c r="P2013" t="s">
        <v>19</v>
      </c>
      <c r="Q2013">
        <v>4</v>
      </c>
      <c r="R2013">
        <f t="shared" si="222"/>
        <v>2018</v>
      </c>
      <c r="S2013" t="s">
        <v>8</v>
      </c>
      <c r="T2013" t="s">
        <v>8</v>
      </c>
      <c r="U2013" t="s">
        <v>9006</v>
      </c>
      <c r="V2013">
        <f>VLOOKUP(P2013,'PBT Tag Rates'!$B$5:$E$34,4,FALSE)</f>
        <v>0.80551598400000002</v>
      </c>
      <c r="W2013">
        <v>1</v>
      </c>
      <c r="X2013" s="16">
        <f>IFERROR(LOOKUP(H2013,{30,43,48,53,58,63,68,73,78,83,88,93,97},{42,47,52,57,62,67,72,77,82,87,92,99,100}),999)</f>
        <v>87</v>
      </c>
      <c r="Y2013" s="19">
        <f t="shared" si="220"/>
        <v>5.6818181818181825</v>
      </c>
      <c r="Z2013" s="19">
        <f t="shared" si="223"/>
        <v>5.7284090909090919</v>
      </c>
      <c r="AA2013" s="19">
        <f t="shared" si="224"/>
        <v>17.185227272727278</v>
      </c>
      <c r="AB2013" s="19" t="s">
        <v>8886</v>
      </c>
    </row>
    <row r="2014" spans="1:28" x14ac:dyDescent="0.35">
      <c r="A2014" t="s">
        <v>1562</v>
      </c>
      <c r="B2014" t="s">
        <v>6444</v>
      </c>
      <c r="C2014" t="s">
        <v>220</v>
      </c>
      <c r="D2014" s="1">
        <v>44825</v>
      </c>
      <c r="E2014">
        <f t="shared" si="221"/>
        <v>18</v>
      </c>
      <c r="F2014" t="s">
        <v>16</v>
      </c>
      <c r="G2014">
        <v>710</v>
      </c>
      <c r="H2014">
        <f t="shared" si="218"/>
        <v>71</v>
      </c>
      <c r="I2014" t="s">
        <v>9</v>
      </c>
      <c r="J2014">
        <v>1</v>
      </c>
      <c r="L2014" t="s">
        <v>16</v>
      </c>
      <c r="M2014" t="str">
        <f t="shared" si="219"/>
        <v>F</v>
      </c>
      <c r="N2014" t="s">
        <v>8</v>
      </c>
      <c r="O2014" t="s">
        <v>8</v>
      </c>
      <c r="P2014" t="s">
        <v>11</v>
      </c>
      <c r="Q2014" t="s">
        <v>8</v>
      </c>
      <c r="R2014" t="str">
        <f t="shared" si="222"/>
        <v>U</v>
      </c>
      <c r="S2014" t="s">
        <v>12</v>
      </c>
      <c r="T2014">
        <v>1</v>
      </c>
      <c r="U2014" t="s">
        <v>8890</v>
      </c>
      <c r="V2014" t="e">
        <f>VLOOKUP(P2014,'PBT Tag Rates'!$B$5:$E$34,4,FALSE)</f>
        <v>#N/A</v>
      </c>
      <c r="W2014">
        <v>1</v>
      </c>
      <c r="X2014" s="16">
        <f>IFERROR(LOOKUP(H2014,{30,43,48,53,58,63,68,73,78,83,88,93,97},{42,47,52,57,62,67,72,77,82,87,92,99,100}),999)</f>
        <v>72</v>
      </c>
      <c r="Y2014" s="19">
        <f t="shared" si="220"/>
        <v>5.6818181818181825</v>
      </c>
      <c r="Z2014" s="19">
        <f t="shared" si="223"/>
        <v>5.7284090909090919</v>
      </c>
      <c r="AA2014" s="19">
        <f t="shared" si="224"/>
        <v>17.185227272727278</v>
      </c>
      <c r="AB2014" s="19" t="s">
        <v>8887</v>
      </c>
    </row>
    <row r="2015" spans="1:28" x14ac:dyDescent="0.35">
      <c r="A2015" t="s">
        <v>1562</v>
      </c>
      <c r="B2015" t="s">
        <v>6445</v>
      </c>
      <c r="C2015" t="s">
        <v>221</v>
      </c>
      <c r="D2015" s="1">
        <v>44825</v>
      </c>
      <c r="E2015">
        <f t="shared" si="221"/>
        <v>18</v>
      </c>
      <c r="F2015" t="s">
        <v>1569</v>
      </c>
      <c r="G2015">
        <v>530</v>
      </c>
      <c r="H2015">
        <f t="shared" si="218"/>
        <v>53</v>
      </c>
      <c r="I2015" t="s">
        <v>7</v>
      </c>
      <c r="J2015" t="s">
        <v>8</v>
      </c>
      <c r="L2015" t="s">
        <v>6</v>
      </c>
      <c r="M2015" t="str">
        <f t="shared" si="219"/>
        <v>M</v>
      </c>
      <c r="N2015" t="s">
        <v>1297</v>
      </c>
      <c r="O2015" t="s">
        <v>1298</v>
      </c>
      <c r="P2015" t="s">
        <v>557</v>
      </c>
      <c r="Q2015">
        <v>3</v>
      </c>
      <c r="R2015">
        <f t="shared" si="222"/>
        <v>2019</v>
      </c>
      <c r="S2015" t="s">
        <v>8</v>
      </c>
      <c r="T2015" t="s">
        <v>8</v>
      </c>
      <c r="U2015" t="s">
        <v>9090</v>
      </c>
      <c r="V2015">
        <f>VLOOKUP(P2015,'PBT Tag Rates'!$B$5:$E$34,4,FALSE)</f>
        <v>0.95971980899999998</v>
      </c>
      <c r="W2015">
        <v>1</v>
      </c>
      <c r="X2015" s="16">
        <f>IFERROR(LOOKUP(H2015,{30,43,48,53,58,63,68,73,78,83,88,93,97},{42,47,52,57,62,67,72,77,82,87,92,99,100}),999)</f>
        <v>57</v>
      </c>
      <c r="Y2015" s="19">
        <f t="shared" si="220"/>
        <v>5.6818181818181825</v>
      </c>
      <c r="Z2015" s="19">
        <f t="shared" si="223"/>
        <v>5.7284090909090919</v>
      </c>
      <c r="AA2015" s="19">
        <f t="shared" si="224"/>
        <v>17.185227272727278</v>
      </c>
      <c r="AB2015" s="19" t="s">
        <v>8887</v>
      </c>
    </row>
    <row r="2016" spans="1:28" x14ac:dyDescent="0.35">
      <c r="A2016" t="s">
        <v>1562</v>
      </c>
      <c r="B2016" t="s">
        <v>6446</v>
      </c>
      <c r="C2016" t="s">
        <v>222</v>
      </c>
      <c r="D2016" s="1">
        <v>44825</v>
      </c>
      <c r="E2016">
        <f t="shared" si="221"/>
        <v>18</v>
      </c>
      <c r="F2016" t="s">
        <v>16</v>
      </c>
      <c r="G2016">
        <v>790</v>
      </c>
      <c r="H2016">
        <f t="shared" si="218"/>
        <v>79</v>
      </c>
      <c r="I2016" t="s">
        <v>7</v>
      </c>
      <c r="J2016" t="s">
        <v>8</v>
      </c>
      <c r="L2016" t="s">
        <v>16</v>
      </c>
      <c r="M2016" t="str">
        <f t="shared" si="219"/>
        <v>F</v>
      </c>
      <c r="N2016" t="s">
        <v>39</v>
      </c>
      <c r="O2016" t="s">
        <v>756</v>
      </c>
      <c r="P2016" t="s">
        <v>19</v>
      </c>
      <c r="Q2016">
        <v>4</v>
      </c>
      <c r="R2016">
        <f t="shared" si="222"/>
        <v>2018</v>
      </c>
      <c r="S2016" t="s">
        <v>8</v>
      </c>
      <c r="T2016" t="s">
        <v>8</v>
      </c>
      <c r="U2016" t="s">
        <v>9086</v>
      </c>
      <c r="V2016">
        <f>VLOOKUP(P2016,'PBT Tag Rates'!$B$5:$E$34,4,FALSE)</f>
        <v>0.80551598400000002</v>
      </c>
      <c r="W2016">
        <v>1</v>
      </c>
      <c r="X2016" s="16">
        <f>IFERROR(LOOKUP(H2016,{30,43,48,53,58,63,68,73,78,83,88,93,97},{42,47,52,57,62,67,72,77,82,87,92,99,100}),999)</f>
        <v>82</v>
      </c>
      <c r="Y2016" s="19">
        <f t="shared" si="220"/>
        <v>5.6818181818181825</v>
      </c>
      <c r="Z2016" s="19">
        <f t="shared" si="223"/>
        <v>5.7284090909090919</v>
      </c>
      <c r="AA2016" s="19">
        <f t="shared" si="224"/>
        <v>17.185227272727278</v>
      </c>
      <c r="AB2016" s="19" t="s">
        <v>8887</v>
      </c>
    </row>
    <row r="2017" spans="1:28" x14ac:dyDescent="0.35">
      <c r="A2017" t="s">
        <v>1562</v>
      </c>
      <c r="B2017" t="s">
        <v>6447</v>
      </c>
      <c r="C2017" t="s">
        <v>223</v>
      </c>
      <c r="D2017" s="1">
        <v>44825</v>
      </c>
      <c r="E2017">
        <f t="shared" si="221"/>
        <v>18</v>
      </c>
      <c r="F2017" t="s">
        <v>6</v>
      </c>
      <c r="G2017">
        <v>710</v>
      </c>
      <c r="H2017">
        <f t="shared" si="218"/>
        <v>71</v>
      </c>
      <c r="I2017" t="s">
        <v>7</v>
      </c>
      <c r="J2017" t="s">
        <v>8</v>
      </c>
      <c r="L2017" t="s">
        <v>6</v>
      </c>
      <c r="M2017" t="str">
        <f t="shared" si="219"/>
        <v>M</v>
      </c>
      <c r="N2017" t="s">
        <v>8</v>
      </c>
      <c r="O2017" t="s">
        <v>8</v>
      </c>
      <c r="P2017" t="s">
        <v>11</v>
      </c>
      <c r="Q2017" t="s">
        <v>8</v>
      </c>
      <c r="R2017" t="str">
        <f t="shared" si="222"/>
        <v>U</v>
      </c>
      <c r="S2017" t="s">
        <v>12</v>
      </c>
      <c r="T2017">
        <v>1</v>
      </c>
      <c r="U2017" t="s">
        <v>11</v>
      </c>
      <c r="V2017" t="e">
        <f>VLOOKUP(P2017,'PBT Tag Rates'!$B$5:$E$34,4,FALSE)</f>
        <v>#N/A</v>
      </c>
      <c r="W2017">
        <v>1</v>
      </c>
      <c r="X2017" s="16">
        <f>IFERROR(LOOKUP(H2017,{30,43,48,53,58,63,68,73,78,83,88,93,97},{42,47,52,57,62,67,72,77,82,87,92,99,100}),999)</f>
        <v>72</v>
      </c>
      <c r="Y2017" s="19">
        <f t="shared" si="220"/>
        <v>5.6818181818181825</v>
      </c>
      <c r="Z2017" s="19">
        <f t="shared" si="223"/>
        <v>5.7284090909090919</v>
      </c>
      <c r="AA2017" s="19">
        <f t="shared" si="224"/>
        <v>17.185227272727278</v>
      </c>
      <c r="AB2017" s="19" t="s">
        <v>8887</v>
      </c>
    </row>
    <row r="2018" spans="1:28" x14ac:dyDescent="0.35">
      <c r="A2018" t="s">
        <v>1562</v>
      </c>
      <c r="B2018" t="s">
        <v>6448</v>
      </c>
      <c r="C2018" t="s">
        <v>225</v>
      </c>
      <c r="D2018" s="1">
        <v>44825</v>
      </c>
      <c r="E2018">
        <f t="shared" si="221"/>
        <v>18</v>
      </c>
      <c r="F2018" t="s">
        <v>6</v>
      </c>
      <c r="G2018">
        <v>710</v>
      </c>
      <c r="H2018">
        <f t="shared" si="218"/>
        <v>71</v>
      </c>
      <c r="I2018" t="s">
        <v>7</v>
      </c>
      <c r="J2018" t="s">
        <v>8</v>
      </c>
      <c r="L2018" t="s">
        <v>6</v>
      </c>
      <c r="M2018" t="str">
        <f t="shared" si="219"/>
        <v>M</v>
      </c>
      <c r="N2018" t="s">
        <v>8</v>
      </c>
      <c r="O2018" t="s">
        <v>8</v>
      </c>
      <c r="P2018" t="s">
        <v>11</v>
      </c>
      <c r="Q2018" t="s">
        <v>8</v>
      </c>
      <c r="R2018" t="str">
        <f t="shared" si="222"/>
        <v>U</v>
      </c>
      <c r="S2018" t="s">
        <v>12</v>
      </c>
      <c r="T2018">
        <v>1</v>
      </c>
      <c r="U2018" t="s">
        <v>11</v>
      </c>
      <c r="V2018" t="e">
        <f>VLOOKUP(P2018,'PBT Tag Rates'!$B$5:$E$34,4,FALSE)</f>
        <v>#N/A</v>
      </c>
      <c r="W2018">
        <v>1</v>
      </c>
      <c r="X2018" s="16">
        <f>IFERROR(LOOKUP(H2018,{30,43,48,53,58,63,68,73,78,83,88,93,97},{42,47,52,57,62,67,72,77,82,87,92,99,100}),999)</f>
        <v>72</v>
      </c>
      <c r="Y2018" s="19">
        <f t="shared" si="220"/>
        <v>5.6818181818181825</v>
      </c>
      <c r="Z2018" s="19">
        <f t="shared" si="223"/>
        <v>5.7284090909090919</v>
      </c>
      <c r="AA2018" s="19">
        <f t="shared" si="224"/>
        <v>17.185227272727278</v>
      </c>
      <c r="AB2018" s="19" t="s">
        <v>8887</v>
      </c>
    </row>
    <row r="2019" spans="1:28" x14ac:dyDescent="0.35">
      <c r="A2019" t="s">
        <v>1562</v>
      </c>
      <c r="B2019" t="s">
        <v>6449</v>
      </c>
      <c r="C2019" t="s">
        <v>226</v>
      </c>
      <c r="D2019" s="1">
        <v>44825</v>
      </c>
      <c r="E2019">
        <f t="shared" si="221"/>
        <v>18</v>
      </c>
      <c r="F2019" t="s">
        <v>1569</v>
      </c>
      <c r="G2019">
        <v>570</v>
      </c>
      <c r="H2019">
        <f t="shared" si="218"/>
        <v>57</v>
      </c>
      <c r="I2019" t="s">
        <v>7</v>
      </c>
      <c r="J2019" t="s">
        <v>8</v>
      </c>
      <c r="L2019" t="s">
        <v>6</v>
      </c>
      <c r="M2019" t="str">
        <f t="shared" si="219"/>
        <v>M</v>
      </c>
      <c r="N2019" t="s">
        <v>4383</v>
      </c>
      <c r="O2019" t="s">
        <v>4384</v>
      </c>
      <c r="P2019" t="s">
        <v>557</v>
      </c>
      <c r="Q2019">
        <v>3</v>
      </c>
      <c r="R2019">
        <f t="shared" si="222"/>
        <v>2019</v>
      </c>
      <c r="S2019" t="s">
        <v>8</v>
      </c>
      <c r="T2019" t="s">
        <v>8</v>
      </c>
      <c r="U2019" t="s">
        <v>9090</v>
      </c>
      <c r="V2019">
        <f>VLOOKUP(P2019,'PBT Tag Rates'!$B$5:$E$34,4,FALSE)</f>
        <v>0.95971980899999998</v>
      </c>
      <c r="W2019">
        <v>1</v>
      </c>
      <c r="X2019" s="16">
        <f>IFERROR(LOOKUP(H2019,{30,43,48,53,58,63,68,73,78,83,88,93,97},{42,47,52,57,62,67,72,77,82,87,92,99,100}),999)</f>
        <v>57</v>
      </c>
      <c r="Y2019" s="19">
        <f t="shared" si="220"/>
        <v>5.6818181818181825</v>
      </c>
      <c r="Z2019" s="19">
        <f t="shared" si="223"/>
        <v>5.7284090909090919</v>
      </c>
      <c r="AA2019" s="19">
        <f t="shared" si="224"/>
        <v>17.185227272727278</v>
      </c>
      <c r="AB2019" s="19" t="s">
        <v>8887</v>
      </c>
    </row>
    <row r="2020" spans="1:28" x14ac:dyDescent="0.35">
      <c r="A2020" t="s">
        <v>1562</v>
      </c>
      <c r="B2020" t="s">
        <v>6450</v>
      </c>
      <c r="C2020" t="s">
        <v>227</v>
      </c>
      <c r="D2020" s="1">
        <v>44825</v>
      </c>
      <c r="E2020">
        <f t="shared" si="221"/>
        <v>18</v>
      </c>
      <c r="F2020" t="s">
        <v>1569</v>
      </c>
      <c r="G2020">
        <v>510</v>
      </c>
      <c r="H2020">
        <f t="shared" si="218"/>
        <v>51</v>
      </c>
      <c r="I2020" t="s">
        <v>7</v>
      </c>
      <c r="J2020" t="s">
        <v>8</v>
      </c>
      <c r="K2020" t="s">
        <v>143</v>
      </c>
      <c r="L2020" t="s">
        <v>1569</v>
      </c>
      <c r="M2020" s="5" t="s">
        <v>6</v>
      </c>
      <c r="N2020" t="s">
        <v>4306</v>
      </c>
      <c r="O2020" t="s">
        <v>4306</v>
      </c>
      <c r="P2020" t="s">
        <v>4306</v>
      </c>
      <c r="Q2020" t="s">
        <v>8</v>
      </c>
      <c r="R2020" t="str">
        <f t="shared" si="222"/>
        <v>U</v>
      </c>
      <c r="S2020" t="s">
        <v>8</v>
      </c>
      <c r="T2020" t="s">
        <v>8</v>
      </c>
      <c r="U2020" t="s">
        <v>4306</v>
      </c>
      <c r="V2020" t="e">
        <f>VLOOKUP(P2020,'PBT Tag Rates'!$B$5:$E$34,4,FALSE)</f>
        <v>#N/A</v>
      </c>
      <c r="W2020">
        <v>1</v>
      </c>
      <c r="X2020" s="16">
        <f>IFERROR(LOOKUP(H2020,{30,43,48,53,58,63,68,73,78,83,88,93,97},{42,47,52,57,62,67,72,77,82,87,92,99,100}),999)</f>
        <v>52</v>
      </c>
      <c r="Y2020" s="19">
        <f t="shared" si="220"/>
        <v>5.6818181818181825</v>
      </c>
      <c r="Z2020" s="19">
        <f t="shared" si="223"/>
        <v>5.7284090909090919</v>
      </c>
      <c r="AA2020" s="19">
        <f t="shared" si="224"/>
        <v>17.185227272727278</v>
      </c>
      <c r="AB2020" s="19" t="s">
        <v>8887</v>
      </c>
    </row>
    <row r="2021" spans="1:28" x14ac:dyDescent="0.35">
      <c r="A2021" t="s">
        <v>1562</v>
      </c>
      <c r="B2021" t="s">
        <v>6451</v>
      </c>
      <c r="C2021" t="s">
        <v>228</v>
      </c>
      <c r="D2021" s="1">
        <v>44825</v>
      </c>
      <c r="E2021">
        <f t="shared" si="221"/>
        <v>18</v>
      </c>
      <c r="F2021" t="s">
        <v>1569</v>
      </c>
      <c r="G2021">
        <v>630</v>
      </c>
      <c r="H2021">
        <f t="shared" si="218"/>
        <v>63</v>
      </c>
      <c r="I2021" t="s">
        <v>9</v>
      </c>
      <c r="J2021">
        <v>1</v>
      </c>
      <c r="L2021" t="s">
        <v>6</v>
      </c>
      <c r="M2021" t="str">
        <f t="shared" si="219"/>
        <v>M</v>
      </c>
      <c r="N2021" t="s">
        <v>5581</v>
      </c>
      <c r="O2021" t="s">
        <v>5582</v>
      </c>
      <c r="P2021" t="s">
        <v>557</v>
      </c>
      <c r="Q2021">
        <v>3</v>
      </c>
      <c r="R2021">
        <f t="shared" si="222"/>
        <v>2019</v>
      </c>
      <c r="S2021" t="s">
        <v>8</v>
      </c>
      <c r="T2021" t="s">
        <v>8</v>
      </c>
      <c r="U2021" t="s">
        <v>9086</v>
      </c>
      <c r="V2021">
        <f>VLOOKUP(P2021,'PBT Tag Rates'!$B$5:$E$34,4,FALSE)</f>
        <v>0.95971980899999998</v>
      </c>
      <c r="W2021">
        <v>1</v>
      </c>
      <c r="X2021" s="16">
        <f>IFERROR(LOOKUP(H2021,{30,43,48,53,58,63,68,73,78,83,88,93,97},{42,47,52,57,62,67,72,77,82,87,92,99,100}),999)</f>
        <v>67</v>
      </c>
      <c r="Y2021" s="19">
        <f t="shared" si="220"/>
        <v>5.6818181818181825</v>
      </c>
      <c r="Z2021" s="19">
        <f t="shared" si="223"/>
        <v>5.7284090909090919</v>
      </c>
      <c r="AA2021" s="19">
        <f t="shared" si="224"/>
        <v>17.185227272727278</v>
      </c>
      <c r="AB2021" s="19" t="s">
        <v>8887</v>
      </c>
    </row>
    <row r="2022" spans="1:28" x14ac:dyDescent="0.35">
      <c r="A2022" t="s">
        <v>1562</v>
      </c>
      <c r="B2022" t="s">
        <v>6452</v>
      </c>
      <c r="C2022" t="s">
        <v>229</v>
      </c>
      <c r="D2022" s="1">
        <v>44825</v>
      </c>
      <c r="E2022">
        <f t="shared" si="221"/>
        <v>18</v>
      </c>
      <c r="F2022" t="s">
        <v>6</v>
      </c>
      <c r="G2022">
        <v>810</v>
      </c>
      <c r="H2022">
        <f t="shared" si="218"/>
        <v>81</v>
      </c>
      <c r="I2022" t="s">
        <v>7</v>
      </c>
      <c r="J2022" t="s">
        <v>8</v>
      </c>
      <c r="L2022" t="s">
        <v>6</v>
      </c>
      <c r="M2022" t="str">
        <f t="shared" si="219"/>
        <v>M</v>
      </c>
      <c r="N2022" t="s">
        <v>5019</v>
      </c>
      <c r="O2022" t="s">
        <v>5020</v>
      </c>
      <c r="P2022" t="s">
        <v>19</v>
      </c>
      <c r="Q2022">
        <v>4</v>
      </c>
      <c r="R2022">
        <f t="shared" si="222"/>
        <v>2018</v>
      </c>
      <c r="S2022" t="s">
        <v>8</v>
      </c>
      <c r="T2022" t="s">
        <v>8</v>
      </c>
      <c r="U2022" t="s">
        <v>8875</v>
      </c>
      <c r="V2022">
        <f>VLOOKUP(P2022,'PBT Tag Rates'!$B$5:$E$34,4,FALSE)</f>
        <v>0.80551598400000002</v>
      </c>
      <c r="W2022">
        <v>1</v>
      </c>
      <c r="X2022" s="16">
        <f>IFERROR(LOOKUP(H2022,{30,43,48,53,58,63,68,73,78,83,88,93,97},{42,47,52,57,62,67,72,77,82,87,92,99,100}),999)</f>
        <v>82</v>
      </c>
      <c r="Y2022" s="19">
        <f t="shared" si="220"/>
        <v>5.6818181818181825</v>
      </c>
      <c r="Z2022" s="19">
        <f t="shared" si="223"/>
        <v>5.7284090909090919</v>
      </c>
      <c r="AA2022" s="19">
        <f t="shared" si="224"/>
        <v>17.185227272727278</v>
      </c>
      <c r="AB2022" s="19" t="s">
        <v>8886</v>
      </c>
    </row>
    <row r="2023" spans="1:28" x14ac:dyDescent="0.35">
      <c r="A2023" t="s">
        <v>1562</v>
      </c>
      <c r="B2023" t="s">
        <v>6453</v>
      </c>
      <c r="C2023" t="s">
        <v>230</v>
      </c>
      <c r="D2023" s="1">
        <v>44825</v>
      </c>
      <c r="E2023">
        <f t="shared" si="221"/>
        <v>18</v>
      </c>
      <c r="F2023" t="s">
        <v>1569</v>
      </c>
      <c r="G2023">
        <v>680</v>
      </c>
      <c r="H2023">
        <f t="shared" si="218"/>
        <v>68</v>
      </c>
      <c r="I2023" t="s">
        <v>7</v>
      </c>
      <c r="J2023" t="s">
        <v>8</v>
      </c>
      <c r="L2023" t="s">
        <v>6</v>
      </c>
      <c r="M2023" t="str">
        <f t="shared" si="219"/>
        <v>M</v>
      </c>
      <c r="N2023" t="s">
        <v>8</v>
      </c>
      <c r="O2023" t="s">
        <v>8</v>
      </c>
      <c r="P2023" t="s">
        <v>11</v>
      </c>
      <c r="Q2023" t="s">
        <v>8</v>
      </c>
      <c r="R2023" t="str">
        <f t="shared" si="222"/>
        <v>U</v>
      </c>
      <c r="S2023" t="s">
        <v>12</v>
      </c>
      <c r="T2023">
        <v>1</v>
      </c>
      <c r="U2023" t="s">
        <v>11</v>
      </c>
      <c r="V2023" t="e">
        <f>VLOOKUP(P2023,'PBT Tag Rates'!$B$5:$E$34,4,FALSE)</f>
        <v>#N/A</v>
      </c>
      <c r="W2023">
        <v>1</v>
      </c>
      <c r="X2023" s="16">
        <f>IFERROR(LOOKUP(H2023,{30,43,48,53,58,63,68,73,78,83,88,93,97},{42,47,52,57,62,67,72,77,82,87,92,99,100}),999)</f>
        <v>72</v>
      </c>
      <c r="Y2023" s="19">
        <f t="shared" si="220"/>
        <v>5.6818181818181825</v>
      </c>
      <c r="Z2023" s="19">
        <f t="shared" si="223"/>
        <v>5.7284090909090919</v>
      </c>
      <c r="AA2023" s="19">
        <f t="shared" si="224"/>
        <v>17.185227272727278</v>
      </c>
      <c r="AB2023" s="19" t="s">
        <v>8887</v>
      </c>
    </row>
    <row r="2024" spans="1:28" x14ac:dyDescent="0.35">
      <c r="A2024" t="s">
        <v>1562</v>
      </c>
      <c r="B2024" t="s">
        <v>6454</v>
      </c>
      <c r="C2024" t="s">
        <v>232</v>
      </c>
      <c r="D2024" s="1">
        <v>44825</v>
      </c>
      <c r="E2024">
        <f t="shared" si="221"/>
        <v>18</v>
      </c>
      <c r="F2024" t="s">
        <v>1569</v>
      </c>
      <c r="G2024">
        <v>570</v>
      </c>
      <c r="H2024">
        <f t="shared" si="218"/>
        <v>57</v>
      </c>
      <c r="I2024" t="s">
        <v>9</v>
      </c>
      <c r="J2024">
        <v>1</v>
      </c>
      <c r="L2024" t="s">
        <v>6</v>
      </c>
      <c r="M2024" t="str">
        <f t="shared" si="219"/>
        <v>M</v>
      </c>
      <c r="N2024" t="s">
        <v>1057</v>
      </c>
      <c r="O2024" t="s">
        <v>1058</v>
      </c>
      <c r="P2024" t="s">
        <v>557</v>
      </c>
      <c r="Q2024">
        <v>3</v>
      </c>
      <c r="R2024">
        <f t="shared" si="222"/>
        <v>2019</v>
      </c>
      <c r="S2024" t="s">
        <v>8</v>
      </c>
      <c r="T2024" t="s">
        <v>8</v>
      </c>
      <c r="U2024" t="s">
        <v>9086</v>
      </c>
      <c r="V2024">
        <f>VLOOKUP(P2024,'PBT Tag Rates'!$B$5:$E$34,4,FALSE)</f>
        <v>0.95971980899999998</v>
      </c>
      <c r="W2024">
        <v>1</v>
      </c>
      <c r="X2024" s="16">
        <f>IFERROR(LOOKUP(H2024,{30,43,48,53,58,63,68,73,78,83,88,93,97},{42,47,52,57,62,67,72,77,82,87,92,99,100}),999)</f>
        <v>57</v>
      </c>
      <c r="Y2024" s="19">
        <f t="shared" si="220"/>
        <v>5.6818181818181825</v>
      </c>
      <c r="Z2024" s="19">
        <f t="shared" si="223"/>
        <v>5.7284090909090919</v>
      </c>
      <c r="AA2024" s="19">
        <f t="shared" si="224"/>
        <v>17.185227272727278</v>
      </c>
      <c r="AB2024" s="19" t="s">
        <v>8887</v>
      </c>
    </row>
    <row r="2025" spans="1:28" x14ac:dyDescent="0.35">
      <c r="A2025" t="s">
        <v>1562</v>
      </c>
      <c r="B2025" t="s">
        <v>6455</v>
      </c>
      <c r="C2025" t="s">
        <v>234</v>
      </c>
      <c r="D2025" s="1">
        <v>44825</v>
      </c>
      <c r="E2025">
        <f t="shared" si="221"/>
        <v>18</v>
      </c>
      <c r="F2025" t="s">
        <v>1569</v>
      </c>
      <c r="G2025">
        <v>580</v>
      </c>
      <c r="H2025">
        <f t="shared" si="218"/>
        <v>58</v>
      </c>
      <c r="I2025" t="s">
        <v>7</v>
      </c>
      <c r="J2025" t="s">
        <v>8</v>
      </c>
      <c r="L2025" t="s">
        <v>6</v>
      </c>
      <c r="M2025" t="str">
        <f t="shared" si="219"/>
        <v>M</v>
      </c>
      <c r="N2025" t="s">
        <v>286</v>
      </c>
      <c r="O2025" t="s">
        <v>287</v>
      </c>
      <c r="P2025" t="s">
        <v>19</v>
      </c>
      <c r="Q2025">
        <v>4</v>
      </c>
      <c r="R2025">
        <f t="shared" si="222"/>
        <v>2018</v>
      </c>
      <c r="S2025" t="s">
        <v>8</v>
      </c>
      <c r="T2025" t="s">
        <v>8</v>
      </c>
      <c r="U2025" t="s">
        <v>9007</v>
      </c>
      <c r="V2025">
        <f>VLOOKUP(P2025,'PBT Tag Rates'!$B$5:$E$34,4,FALSE)</f>
        <v>0.80551598400000002</v>
      </c>
      <c r="W2025">
        <v>1</v>
      </c>
      <c r="X2025" s="16">
        <f>IFERROR(LOOKUP(H2025,{30,43,48,53,58,63,68,73,78,83,88,93,97},{42,47,52,57,62,67,72,77,82,87,92,99,100}),999)</f>
        <v>62</v>
      </c>
      <c r="Y2025" s="19">
        <f t="shared" si="220"/>
        <v>5.6818181818181825</v>
      </c>
      <c r="Z2025" s="19">
        <f t="shared" si="223"/>
        <v>5.7284090909090919</v>
      </c>
      <c r="AA2025" s="19">
        <f t="shared" si="224"/>
        <v>17.185227272727278</v>
      </c>
      <c r="AB2025" s="19" t="s">
        <v>8886</v>
      </c>
    </row>
    <row r="2026" spans="1:28" x14ac:dyDescent="0.35">
      <c r="A2026" t="s">
        <v>1562</v>
      </c>
      <c r="B2026" t="s">
        <v>6456</v>
      </c>
      <c r="C2026" t="s">
        <v>235</v>
      </c>
      <c r="D2026" s="1">
        <v>44825</v>
      </c>
      <c r="E2026">
        <f t="shared" si="221"/>
        <v>18</v>
      </c>
      <c r="F2026" t="s">
        <v>1569</v>
      </c>
      <c r="G2026">
        <v>660</v>
      </c>
      <c r="H2026">
        <f t="shared" si="218"/>
        <v>66</v>
      </c>
      <c r="I2026" t="s">
        <v>7</v>
      </c>
      <c r="J2026" t="s">
        <v>8</v>
      </c>
      <c r="L2026" t="s">
        <v>6</v>
      </c>
      <c r="M2026" t="str">
        <f t="shared" si="219"/>
        <v>M</v>
      </c>
      <c r="N2026" t="s">
        <v>3290</v>
      </c>
      <c r="O2026" t="s">
        <v>6457</v>
      </c>
      <c r="P2026" t="s">
        <v>557</v>
      </c>
      <c r="Q2026">
        <v>3</v>
      </c>
      <c r="R2026">
        <f t="shared" si="222"/>
        <v>2019</v>
      </c>
      <c r="S2026" t="s">
        <v>8</v>
      </c>
      <c r="T2026" t="s">
        <v>8</v>
      </c>
      <c r="U2026" t="s">
        <v>9006</v>
      </c>
      <c r="V2026">
        <f>VLOOKUP(P2026,'PBT Tag Rates'!$B$5:$E$34,4,FALSE)</f>
        <v>0.95971980899999998</v>
      </c>
      <c r="W2026">
        <v>1</v>
      </c>
      <c r="X2026" s="16">
        <f>IFERROR(LOOKUP(H2026,{30,43,48,53,58,63,68,73,78,83,88,93,97},{42,47,52,57,62,67,72,77,82,87,92,99,100}),999)</f>
        <v>67</v>
      </c>
      <c r="Y2026" s="19">
        <f t="shared" si="220"/>
        <v>5.6818181818181825</v>
      </c>
      <c r="Z2026" s="19">
        <f t="shared" si="223"/>
        <v>5.7284090909090919</v>
      </c>
      <c r="AA2026" s="19">
        <f t="shared" si="224"/>
        <v>17.185227272727278</v>
      </c>
      <c r="AB2026" s="19" t="s">
        <v>8886</v>
      </c>
    </row>
    <row r="2027" spans="1:28" x14ac:dyDescent="0.35">
      <c r="A2027" t="s">
        <v>1562</v>
      </c>
      <c r="B2027" t="s">
        <v>6458</v>
      </c>
      <c r="C2027" t="s">
        <v>236</v>
      </c>
      <c r="D2027" s="1">
        <v>44825</v>
      </c>
      <c r="E2027">
        <f t="shared" si="221"/>
        <v>18</v>
      </c>
      <c r="F2027" t="s">
        <v>16</v>
      </c>
      <c r="G2027">
        <v>710</v>
      </c>
      <c r="H2027">
        <f t="shared" si="218"/>
        <v>71</v>
      </c>
      <c r="I2027" t="s">
        <v>7</v>
      </c>
      <c r="J2027" t="s">
        <v>8</v>
      </c>
      <c r="L2027" t="s">
        <v>16</v>
      </c>
      <c r="M2027" t="str">
        <f t="shared" si="219"/>
        <v>F</v>
      </c>
      <c r="N2027" t="s">
        <v>676</v>
      </c>
      <c r="O2027" t="s">
        <v>677</v>
      </c>
      <c r="P2027" t="s">
        <v>19</v>
      </c>
      <c r="Q2027">
        <v>4</v>
      </c>
      <c r="R2027">
        <f t="shared" si="222"/>
        <v>2018</v>
      </c>
      <c r="S2027" t="s">
        <v>8</v>
      </c>
      <c r="T2027" t="s">
        <v>8</v>
      </c>
      <c r="U2027" t="s">
        <v>8875</v>
      </c>
      <c r="V2027">
        <f>VLOOKUP(P2027,'PBT Tag Rates'!$B$5:$E$34,4,FALSE)</f>
        <v>0.80551598400000002</v>
      </c>
      <c r="W2027">
        <v>1</v>
      </c>
      <c r="X2027" s="16">
        <f>IFERROR(LOOKUP(H2027,{30,43,48,53,58,63,68,73,78,83,88,93,97},{42,47,52,57,62,67,72,77,82,87,92,99,100}),999)</f>
        <v>72</v>
      </c>
      <c r="Y2027" s="19">
        <f t="shared" si="220"/>
        <v>5.6818181818181825</v>
      </c>
      <c r="Z2027" s="19">
        <f t="shared" si="223"/>
        <v>5.7284090909090919</v>
      </c>
      <c r="AA2027" s="19">
        <f t="shared" si="224"/>
        <v>17.185227272727278</v>
      </c>
      <c r="AB2027" s="19" t="s">
        <v>8886</v>
      </c>
    </row>
    <row r="2028" spans="1:28" x14ac:dyDescent="0.35">
      <c r="A2028" t="s">
        <v>1562</v>
      </c>
      <c r="B2028" t="s">
        <v>6459</v>
      </c>
      <c r="C2028" t="s">
        <v>237</v>
      </c>
      <c r="D2028" s="1">
        <v>44825</v>
      </c>
      <c r="E2028">
        <f t="shared" si="221"/>
        <v>18</v>
      </c>
      <c r="F2028" t="s">
        <v>1569</v>
      </c>
      <c r="G2028">
        <v>620</v>
      </c>
      <c r="H2028">
        <f t="shared" si="218"/>
        <v>62</v>
      </c>
      <c r="I2028" t="s">
        <v>9</v>
      </c>
      <c r="J2028">
        <v>1</v>
      </c>
      <c r="L2028" t="s">
        <v>6</v>
      </c>
      <c r="M2028" t="str">
        <f t="shared" si="219"/>
        <v>M</v>
      </c>
      <c r="N2028" t="s">
        <v>2431</v>
      </c>
      <c r="O2028" t="s">
        <v>2432</v>
      </c>
      <c r="P2028" t="s">
        <v>557</v>
      </c>
      <c r="Q2028">
        <v>3</v>
      </c>
      <c r="R2028">
        <f t="shared" si="222"/>
        <v>2019</v>
      </c>
      <c r="S2028" t="s">
        <v>8</v>
      </c>
      <c r="T2028" t="s">
        <v>8</v>
      </c>
      <c r="U2028" t="s">
        <v>9090</v>
      </c>
      <c r="V2028">
        <f>VLOOKUP(P2028,'PBT Tag Rates'!$B$5:$E$34,4,FALSE)</f>
        <v>0.95971980899999998</v>
      </c>
      <c r="W2028">
        <v>1</v>
      </c>
      <c r="X2028" s="16">
        <f>IFERROR(LOOKUP(H2028,{30,43,48,53,58,63,68,73,78,83,88,93,97},{42,47,52,57,62,67,72,77,82,87,92,99,100}),999)</f>
        <v>62</v>
      </c>
      <c r="Y2028" s="19">
        <f t="shared" si="220"/>
        <v>5.6818181818181825</v>
      </c>
      <c r="Z2028" s="19">
        <f t="shared" si="223"/>
        <v>5.7284090909090919</v>
      </c>
      <c r="AA2028" s="19">
        <f t="shared" si="224"/>
        <v>17.185227272727278</v>
      </c>
      <c r="AB2028" s="19" t="s">
        <v>8887</v>
      </c>
    </row>
    <row r="2029" spans="1:28" x14ac:dyDescent="0.35">
      <c r="A2029" t="s">
        <v>1562</v>
      </c>
      <c r="B2029" t="s">
        <v>6460</v>
      </c>
      <c r="C2029" t="s">
        <v>238</v>
      </c>
      <c r="D2029" s="1">
        <v>44825</v>
      </c>
      <c r="E2029">
        <f t="shared" si="221"/>
        <v>18</v>
      </c>
      <c r="F2029" t="s">
        <v>1569</v>
      </c>
      <c r="G2029">
        <v>630</v>
      </c>
      <c r="H2029">
        <f t="shared" si="218"/>
        <v>63</v>
      </c>
      <c r="I2029" t="s">
        <v>7</v>
      </c>
      <c r="J2029" t="s">
        <v>8</v>
      </c>
      <c r="L2029" t="s">
        <v>6</v>
      </c>
      <c r="M2029" t="str">
        <f t="shared" si="219"/>
        <v>M</v>
      </c>
      <c r="N2029" t="s">
        <v>8</v>
      </c>
      <c r="O2029" t="s">
        <v>8</v>
      </c>
      <c r="P2029" t="s">
        <v>11</v>
      </c>
      <c r="Q2029" t="s">
        <v>8</v>
      </c>
      <c r="R2029" t="str">
        <f t="shared" si="222"/>
        <v>U</v>
      </c>
      <c r="S2029" t="s">
        <v>12</v>
      </c>
      <c r="T2029">
        <v>1</v>
      </c>
      <c r="U2029" t="s">
        <v>11</v>
      </c>
      <c r="V2029" t="e">
        <f>VLOOKUP(P2029,'PBT Tag Rates'!$B$5:$E$34,4,FALSE)</f>
        <v>#N/A</v>
      </c>
      <c r="W2029">
        <v>1</v>
      </c>
      <c r="X2029" s="16">
        <f>IFERROR(LOOKUP(H2029,{30,43,48,53,58,63,68,73,78,83,88,93,97},{42,47,52,57,62,67,72,77,82,87,92,99,100}),999)</f>
        <v>67</v>
      </c>
      <c r="Y2029" s="19">
        <f t="shared" si="220"/>
        <v>5.6818181818181825</v>
      </c>
      <c r="Z2029" s="19">
        <f t="shared" si="223"/>
        <v>5.7284090909090919</v>
      </c>
      <c r="AA2029" s="19">
        <f t="shared" si="224"/>
        <v>17.185227272727278</v>
      </c>
      <c r="AB2029" s="19" t="s">
        <v>8887</v>
      </c>
    </row>
    <row r="2030" spans="1:28" x14ac:dyDescent="0.35">
      <c r="A2030" t="s">
        <v>1562</v>
      </c>
      <c r="B2030" t="s">
        <v>6461</v>
      </c>
      <c r="C2030" t="s">
        <v>239</v>
      </c>
      <c r="D2030" s="1">
        <v>44825</v>
      </c>
      <c r="E2030">
        <f t="shared" si="221"/>
        <v>18</v>
      </c>
      <c r="F2030" t="s">
        <v>1569</v>
      </c>
      <c r="G2030">
        <v>410</v>
      </c>
      <c r="H2030">
        <f t="shared" si="218"/>
        <v>41</v>
      </c>
      <c r="I2030" t="s">
        <v>7</v>
      </c>
      <c r="J2030" t="s">
        <v>8</v>
      </c>
      <c r="L2030" t="s">
        <v>6</v>
      </c>
      <c r="M2030" t="str">
        <f t="shared" si="219"/>
        <v>M</v>
      </c>
      <c r="N2030" t="s">
        <v>2033</v>
      </c>
      <c r="O2030" t="s">
        <v>3872</v>
      </c>
      <c r="P2030" t="s">
        <v>2035</v>
      </c>
      <c r="Q2030">
        <v>2</v>
      </c>
      <c r="R2030">
        <f t="shared" si="222"/>
        <v>2020</v>
      </c>
      <c r="S2030" t="s">
        <v>8</v>
      </c>
      <c r="T2030" t="s">
        <v>8</v>
      </c>
      <c r="U2030" t="s">
        <v>9084</v>
      </c>
      <c r="V2030">
        <f>VLOOKUP(P2030,'PBT Tag Rates'!$B$5:$E$34,4,FALSE)</f>
        <v>0.98961045999999997</v>
      </c>
      <c r="W2030">
        <v>1</v>
      </c>
      <c r="X2030" s="16">
        <f>IFERROR(LOOKUP(H2030,{30,43,48,53,58,63,68,73,78,83,88,93,97},{42,47,52,57,62,67,72,77,82,87,92,99,100}),999)</f>
        <v>42</v>
      </c>
      <c r="Y2030" s="19">
        <f t="shared" si="220"/>
        <v>5.6818181818181825</v>
      </c>
      <c r="Z2030" s="19">
        <f t="shared" si="223"/>
        <v>5.7284090909090919</v>
      </c>
      <c r="AA2030" s="19">
        <f t="shared" si="224"/>
        <v>17.185227272727278</v>
      </c>
      <c r="AB2030" s="19" t="s">
        <v>8887</v>
      </c>
    </row>
    <row r="2031" spans="1:28" x14ac:dyDescent="0.35">
      <c r="A2031" t="s">
        <v>1562</v>
      </c>
      <c r="B2031" t="s">
        <v>6462</v>
      </c>
      <c r="C2031" t="s">
        <v>240</v>
      </c>
      <c r="D2031" s="1">
        <v>44825</v>
      </c>
      <c r="E2031">
        <f t="shared" si="221"/>
        <v>18</v>
      </c>
      <c r="F2031" t="s">
        <v>1569</v>
      </c>
      <c r="G2031">
        <v>420</v>
      </c>
      <c r="H2031">
        <f t="shared" si="218"/>
        <v>42</v>
      </c>
      <c r="I2031" t="s">
        <v>9</v>
      </c>
      <c r="J2031">
        <v>1</v>
      </c>
      <c r="L2031" t="s">
        <v>6</v>
      </c>
      <c r="M2031" t="str">
        <f t="shared" si="219"/>
        <v>M</v>
      </c>
      <c r="N2031" t="s">
        <v>6463</v>
      </c>
      <c r="O2031" t="s">
        <v>6464</v>
      </c>
      <c r="P2031" t="s">
        <v>2035</v>
      </c>
      <c r="Q2031">
        <v>2</v>
      </c>
      <c r="R2031">
        <f t="shared" si="222"/>
        <v>2020</v>
      </c>
      <c r="S2031" t="s">
        <v>8</v>
      </c>
      <c r="T2031" t="s">
        <v>8</v>
      </c>
      <c r="U2031" t="s">
        <v>9006</v>
      </c>
      <c r="V2031">
        <f>VLOOKUP(P2031,'PBT Tag Rates'!$B$5:$E$34,4,FALSE)</f>
        <v>0.98961045999999997</v>
      </c>
      <c r="W2031">
        <v>1</v>
      </c>
      <c r="X2031" s="16">
        <f>IFERROR(LOOKUP(H2031,{30,43,48,53,58,63,68,73,78,83,88,93,97},{42,47,52,57,62,67,72,77,82,87,92,99,100}),999)</f>
        <v>42</v>
      </c>
      <c r="Y2031" s="19">
        <f t="shared" si="220"/>
        <v>5.6818181818181825</v>
      </c>
      <c r="Z2031" s="19">
        <f t="shared" si="223"/>
        <v>5.7284090909090919</v>
      </c>
      <c r="AA2031" s="19">
        <f t="shared" si="224"/>
        <v>17.185227272727278</v>
      </c>
      <c r="AB2031" s="19" t="s">
        <v>8886</v>
      </c>
    </row>
    <row r="2032" spans="1:28" x14ac:dyDescent="0.35">
      <c r="A2032" t="s">
        <v>1562</v>
      </c>
      <c r="B2032" t="s">
        <v>6465</v>
      </c>
      <c r="C2032" t="s">
        <v>241</v>
      </c>
      <c r="D2032" s="1">
        <v>44825</v>
      </c>
      <c r="E2032">
        <f t="shared" si="221"/>
        <v>18</v>
      </c>
      <c r="F2032" t="s">
        <v>16</v>
      </c>
      <c r="G2032">
        <v>660</v>
      </c>
      <c r="H2032">
        <f t="shared" si="218"/>
        <v>66</v>
      </c>
      <c r="I2032" t="s">
        <v>7</v>
      </c>
      <c r="J2032" t="s">
        <v>8</v>
      </c>
      <c r="L2032" t="s">
        <v>16</v>
      </c>
      <c r="M2032" t="str">
        <f t="shared" si="219"/>
        <v>F</v>
      </c>
      <c r="N2032" t="s">
        <v>1973</v>
      </c>
      <c r="O2032" t="s">
        <v>1974</v>
      </c>
      <c r="P2032" t="s">
        <v>557</v>
      </c>
      <c r="Q2032">
        <v>3</v>
      </c>
      <c r="R2032">
        <f t="shared" si="222"/>
        <v>2019</v>
      </c>
      <c r="S2032" t="s">
        <v>8</v>
      </c>
      <c r="T2032" t="s">
        <v>8</v>
      </c>
      <c r="U2032" t="s">
        <v>9088</v>
      </c>
      <c r="V2032">
        <f>VLOOKUP(P2032,'PBT Tag Rates'!$B$5:$E$34,4,FALSE)</f>
        <v>0.95971980899999998</v>
      </c>
      <c r="W2032">
        <v>1</v>
      </c>
      <c r="X2032" s="16">
        <f>IFERROR(LOOKUP(H2032,{30,43,48,53,58,63,68,73,78,83,88,93,97},{42,47,52,57,62,67,72,77,82,87,92,99,100}),999)</f>
        <v>67</v>
      </c>
      <c r="Y2032" s="19">
        <f t="shared" si="220"/>
        <v>5.6818181818181825</v>
      </c>
      <c r="Z2032" s="19">
        <f t="shared" si="223"/>
        <v>5.7284090909090919</v>
      </c>
      <c r="AA2032" s="19">
        <f t="shared" si="224"/>
        <v>17.185227272727278</v>
      </c>
      <c r="AB2032" s="19" t="s">
        <v>8887</v>
      </c>
    </row>
    <row r="2033" spans="1:28" x14ac:dyDescent="0.35">
      <c r="A2033" t="s">
        <v>1562</v>
      </c>
      <c r="B2033" t="s">
        <v>6466</v>
      </c>
      <c r="C2033" t="s">
        <v>242</v>
      </c>
      <c r="D2033" s="1">
        <v>44825</v>
      </c>
      <c r="E2033">
        <f t="shared" si="221"/>
        <v>18</v>
      </c>
      <c r="F2033" t="s">
        <v>6</v>
      </c>
      <c r="G2033">
        <v>590</v>
      </c>
      <c r="H2033">
        <f t="shared" si="218"/>
        <v>59</v>
      </c>
      <c r="I2033" t="s">
        <v>9</v>
      </c>
      <c r="J2033">
        <v>1</v>
      </c>
      <c r="L2033" t="s">
        <v>6</v>
      </c>
      <c r="M2033" t="str">
        <f t="shared" si="219"/>
        <v>M</v>
      </c>
      <c r="N2033" t="s">
        <v>384</v>
      </c>
      <c r="O2033" t="s">
        <v>6467</v>
      </c>
      <c r="P2033" t="s">
        <v>19</v>
      </c>
      <c r="Q2033">
        <v>4</v>
      </c>
      <c r="R2033">
        <f t="shared" si="222"/>
        <v>2018</v>
      </c>
      <c r="S2033" t="s">
        <v>8</v>
      </c>
      <c r="T2033" t="s">
        <v>8</v>
      </c>
      <c r="U2033" t="s">
        <v>9007</v>
      </c>
      <c r="V2033">
        <f>VLOOKUP(P2033,'PBT Tag Rates'!$B$5:$E$34,4,FALSE)</f>
        <v>0.80551598400000002</v>
      </c>
      <c r="W2033">
        <v>1</v>
      </c>
      <c r="X2033" s="16">
        <f>IFERROR(LOOKUP(H2033,{30,43,48,53,58,63,68,73,78,83,88,93,97},{42,47,52,57,62,67,72,77,82,87,92,99,100}),999)</f>
        <v>62</v>
      </c>
      <c r="Y2033" s="19">
        <f t="shared" si="220"/>
        <v>5.6818181818181825</v>
      </c>
      <c r="Z2033" s="19">
        <f t="shared" si="223"/>
        <v>5.7284090909090919</v>
      </c>
      <c r="AA2033" s="19">
        <f t="shared" si="224"/>
        <v>17.185227272727278</v>
      </c>
      <c r="AB2033" s="19" t="s">
        <v>8886</v>
      </c>
    </row>
    <row r="2034" spans="1:28" x14ac:dyDescent="0.35">
      <c r="A2034" t="s">
        <v>1562</v>
      </c>
      <c r="B2034" t="s">
        <v>6468</v>
      </c>
      <c r="C2034" t="s">
        <v>243</v>
      </c>
      <c r="D2034" s="1">
        <v>44825</v>
      </c>
      <c r="E2034">
        <f t="shared" si="221"/>
        <v>18</v>
      </c>
      <c r="F2034" t="s">
        <v>1569</v>
      </c>
      <c r="G2034">
        <v>570</v>
      </c>
      <c r="H2034">
        <f t="shared" si="218"/>
        <v>57</v>
      </c>
      <c r="I2034" t="s">
        <v>7</v>
      </c>
      <c r="J2034" t="s">
        <v>8</v>
      </c>
      <c r="L2034" t="s">
        <v>6</v>
      </c>
      <c r="M2034" t="str">
        <f t="shared" si="219"/>
        <v>M</v>
      </c>
      <c r="N2034" t="s">
        <v>8</v>
      </c>
      <c r="O2034" t="s">
        <v>8</v>
      </c>
      <c r="P2034" t="s">
        <v>11</v>
      </c>
      <c r="Q2034" t="s">
        <v>8</v>
      </c>
      <c r="R2034" t="str">
        <f t="shared" si="222"/>
        <v>U</v>
      </c>
      <c r="S2034" t="s">
        <v>12</v>
      </c>
      <c r="T2034">
        <v>0.999999999999998</v>
      </c>
      <c r="U2034" t="s">
        <v>11</v>
      </c>
      <c r="V2034" t="e">
        <f>VLOOKUP(P2034,'PBT Tag Rates'!$B$5:$E$34,4,FALSE)</f>
        <v>#N/A</v>
      </c>
      <c r="W2034">
        <v>1</v>
      </c>
      <c r="X2034" s="16">
        <f>IFERROR(LOOKUP(H2034,{30,43,48,53,58,63,68,73,78,83,88,93,97},{42,47,52,57,62,67,72,77,82,87,92,99,100}),999)</f>
        <v>57</v>
      </c>
      <c r="Y2034" s="19">
        <f t="shared" si="220"/>
        <v>5.6818181818181825</v>
      </c>
      <c r="Z2034" s="19">
        <f t="shared" si="223"/>
        <v>5.7284090909090919</v>
      </c>
      <c r="AA2034" s="19">
        <f t="shared" si="224"/>
        <v>17.185227272727278</v>
      </c>
      <c r="AB2034" s="19" t="s">
        <v>8887</v>
      </c>
    </row>
    <row r="2035" spans="1:28" x14ac:dyDescent="0.35">
      <c r="A2035" t="s">
        <v>1562</v>
      </c>
      <c r="B2035" t="s">
        <v>6469</v>
      </c>
      <c r="C2035" t="s">
        <v>244</v>
      </c>
      <c r="D2035" s="1">
        <v>44825</v>
      </c>
      <c r="E2035">
        <f t="shared" si="221"/>
        <v>18</v>
      </c>
      <c r="F2035" t="s">
        <v>1569</v>
      </c>
      <c r="G2035">
        <v>450</v>
      </c>
      <c r="H2035">
        <f t="shared" si="218"/>
        <v>45</v>
      </c>
      <c r="I2035" t="s">
        <v>7</v>
      </c>
      <c r="J2035" t="s">
        <v>8</v>
      </c>
      <c r="L2035" t="s">
        <v>6</v>
      </c>
      <c r="M2035" t="str">
        <f t="shared" si="219"/>
        <v>M</v>
      </c>
      <c r="N2035" t="s">
        <v>6470</v>
      </c>
      <c r="O2035" t="s">
        <v>6471</v>
      </c>
      <c r="P2035" t="s">
        <v>2035</v>
      </c>
      <c r="Q2035">
        <v>2</v>
      </c>
      <c r="R2035">
        <f t="shared" si="222"/>
        <v>2020</v>
      </c>
      <c r="S2035" t="s">
        <v>8</v>
      </c>
      <c r="T2035" t="s">
        <v>8</v>
      </c>
      <c r="U2035" t="s">
        <v>9090</v>
      </c>
      <c r="V2035">
        <f>VLOOKUP(P2035,'PBT Tag Rates'!$B$5:$E$34,4,FALSE)</f>
        <v>0.98961045999999997</v>
      </c>
      <c r="W2035">
        <v>1</v>
      </c>
      <c r="X2035" s="16">
        <f>IFERROR(LOOKUP(H2035,{30,43,48,53,58,63,68,73,78,83,88,93,97},{42,47,52,57,62,67,72,77,82,87,92,99,100}),999)</f>
        <v>47</v>
      </c>
      <c r="Y2035" s="19">
        <f t="shared" si="220"/>
        <v>5.6818181818181825</v>
      </c>
      <c r="Z2035" s="19">
        <f t="shared" si="223"/>
        <v>5.7284090909090919</v>
      </c>
      <c r="AA2035" s="19">
        <f t="shared" si="224"/>
        <v>17.185227272727278</v>
      </c>
      <c r="AB2035" s="19" t="s">
        <v>8887</v>
      </c>
    </row>
    <row r="2036" spans="1:28" x14ac:dyDescent="0.35">
      <c r="A2036" t="s">
        <v>1562</v>
      </c>
      <c r="B2036" t="s">
        <v>6472</v>
      </c>
      <c r="C2036" t="s">
        <v>245</v>
      </c>
      <c r="D2036" s="1">
        <v>44825</v>
      </c>
      <c r="E2036">
        <f t="shared" si="221"/>
        <v>18</v>
      </c>
      <c r="F2036" t="s">
        <v>6</v>
      </c>
      <c r="G2036">
        <v>870</v>
      </c>
      <c r="H2036">
        <f t="shared" si="218"/>
        <v>87</v>
      </c>
      <c r="I2036" t="s">
        <v>7</v>
      </c>
      <c r="J2036" t="s">
        <v>8</v>
      </c>
      <c r="L2036" t="s">
        <v>6</v>
      </c>
      <c r="M2036" t="str">
        <f t="shared" si="219"/>
        <v>M</v>
      </c>
      <c r="N2036" t="s">
        <v>6473</v>
      </c>
      <c r="O2036" t="s">
        <v>6474</v>
      </c>
      <c r="P2036" t="s">
        <v>19</v>
      </c>
      <c r="Q2036">
        <v>4</v>
      </c>
      <c r="R2036">
        <f t="shared" si="222"/>
        <v>2018</v>
      </c>
      <c r="S2036" t="s">
        <v>8</v>
      </c>
      <c r="T2036" t="s">
        <v>8</v>
      </c>
      <c r="U2036" t="s">
        <v>9006</v>
      </c>
      <c r="V2036">
        <f>VLOOKUP(P2036,'PBT Tag Rates'!$B$5:$E$34,4,FALSE)</f>
        <v>0.80551598400000002</v>
      </c>
      <c r="W2036">
        <v>1</v>
      </c>
      <c r="X2036" s="16">
        <f>IFERROR(LOOKUP(H2036,{30,43,48,53,58,63,68,73,78,83,88,93,97},{42,47,52,57,62,67,72,77,82,87,92,99,100}),999)</f>
        <v>87</v>
      </c>
      <c r="Y2036" s="19">
        <f t="shared" si="220"/>
        <v>5.6818181818181825</v>
      </c>
      <c r="Z2036" s="19">
        <f t="shared" si="223"/>
        <v>5.7284090909090919</v>
      </c>
      <c r="AA2036" s="19">
        <f t="shared" si="224"/>
        <v>17.185227272727278</v>
      </c>
      <c r="AB2036" s="19" t="s">
        <v>8886</v>
      </c>
    </row>
    <row r="2037" spans="1:28" x14ac:dyDescent="0.35">
      <c r="A2037" t="s">
        <v>1562</v>
      </c>
      <c r="B2037" t="s">
        <v>6475</v>
      </c>
      <c r="C2037" t="s">
        <v>246</v>
      </c>
      <c r="D2037" s="1">
        <v>44825</v>
      </c>
      <c r="E2037">
        <f t="shared" si="221"/>
        <v>18</v>
      </c>
      <c r="F2037" t="s">
        <v>16</v>
      </c>
      <c r="G2037">
        <v>750</v>
      </c>
      <c r="H2037">
        <f t="shared" si="218"/>
        <v>75</v>
      </c>
      <c r="I2037" t="s">
        <v>7</v>
      </c>
      <c r="J2037" t="s">
        <v>8</v>
      </c>
      <c r="L2037" t="s">
        <v>16</v>
      </c>
      <c r="M2037" t="str">
        <f t="shared" si="219"/>
        <v>F</v>
      </c>
      <c r="N2037" t="s">
        <v>8</v>
      </c>
      <c r="O2037" t="s">
        <v>8</v>
      </c>
      <c r="P2037" t="s">
        <v>11</v>
      </c>
      <c r="Q2037" t="s">
        <v>8</v>
      </c>
      <c r="R2037" t="str">
        <f t="shared" si="222"/>
        <v>U</v>
      </c>
      <c r="S2037" t="s">
        <v>12</v>
      </c>
      <c r="T2037">
        <v>0.999999999999998</v>
      </c>
      <c r="U2037" t="s">
        <v>11</v>
      </c>
      <c r="V2037" t="e">
        <f>VLOOKUP(P2037,'PBT Tag Rates'!$B$5:$E$34,4,FALSE)</f>
        <v>#N/A</v>
      </c>
      <c r="W2037">
        <v>1</v>
      </c>
      <c r="X2037" s="16">
        <f>IFERROR(LOOKUP(H2037,{30,43,48,53,58,63,68,73,78,83,88,93,97},{42,47,52,57,62,67,72,77,82,87,92,99,100}),999)</f>
        <v>77</v>
      </c>
      <c r="Y2037" s="19">
        <f t="shared" si="220"/>
        <v>5.6818181818181825</v>
      </c>
      <c r="Z2037" s="19">
        <f t="shared" si="223"/>
        <v>5.7284090909090919</v>
      </c>
      <c r="AA2037" s="19">
        <f t="shared" si="224"/>
        <v>17.185227272727278</v>
      </c>
      <c r="AB2037" s="19" t="s">
        <v>8887</v>
      </c>
    </row>
    <row r="2038" spans="1:28" x14ac:dyDescent="0.35">
      <c r="A2038" t="s">
        <v>1562</v>
      </c>
      <c r="B2038" t="s">
        <v>6476</v>
      </c>
      <c r="C2038" t="s">
        <v>247</v>
      </c>
      <c r="D2038" s="1">
        <v>44825</v>
      </c>
      <c r="E2038">
        <f t="shared" si="221"/>
        <v>18</v>
      </c>
      <c r="F2038" t="s">
        <v>1569</v>
      </c>
      <c r="G2038">
        <v>580</v>
      </c>
      <c r="H2038">
        <f t="shared" si="218"/>
        <v>58</v>
      </c>
      <c r="I2038" t="s">
        <v>7</v>
      </c>
      <c r="J2038" t="s">
        <v>8</v>
      </c>
      <c r="L2038" t="s">
        <v>6</v>
      </c>
      <c r="M2038" t="str">
        <f t="shared" si="219"/>
        <v>M</v>
      </c>
      <c r="N2038" t="s">
        <v>5956</v>
      </c>
      <c r="O2038" t="s">
        <v>6477</v>
      </c>
      <c r="P2038" t="s">
        <v>557</v>
      </c>
      <c r="Q2038">
        <v>3</v>
      </c>
      <c r="R2038">
        <f t="shared" si="222"/>
        <v>2019</v>
      </c>
      <c r="S2038" t="s">
        <v>8</v>
      </c>
      <c r="T2038" t="s">
        <v>8</v>
      </c>
      <c r="U2038" t="s">
        <v>9084</v>
      </c>
      <c r="V2038">
        <f>VLOOKUP(P2038,'PBT Tag Rates'!$B$5:$E$34,4,FALSE)</f>
        <v>0.95971980899999998</v>
      </c>
      <c r="W2038">
        <v>1</v>
      </c>
      <c r="X2038" s="16">
        <f>IFERROR(LOOKUP(H2038,{30,43,48,53,58,63,68,73,78,83,88,93,97},{42,47,52,57,62,67,72,77,82,87,92,99,100}),999)</f>
        <v>62</v>
      </c>
      <c r="Y2038" s="19">
        <f t="shared" si="220"/>
        <v>5.6818181818181825</v>
      </c>
      <c r="Z2038" s="19">
        <f t="shared" si="223"/>
        <v>5.7284090909090919</v>
      </c>
      <c r="AA2038" s="19">
        <f t="shared" si="224"/>
        <v>17.185227272727278</v>
      </c>
      <c r="AB2038" s="19" t="s">
        <v>8887</v>
      </c>
    </row>
    <row r="2039" spans="1:28" x14ac:dyDescent="0.35">
      <c r="A2039" t="s">
        <v>1562</v>
      </c>
      <c r="B2039" t="s">
        <v>6478</v>
      </c>
      <c r="C2039" t="s">
        <v>248</v>
      </c>
      <c r="D2039" s="1">
        <v>44825</v>
      </c>
      <c r="E2039">
        <f t="shared" si="221"/>
        <v>18</v>
      </c>
      <c r="F2039" t="s">
        <v>1569</v>
      </c>
      <c r="G2039">
        <v>490</v>
      </c>
      <c r="H2039">
        <f t="shared" si="218"/>
        <v>49</v>
      </c>
      <c r="I2039" t="s">
        <v>9</v>
      </c>
      <c r="J2039">
        <v>1</v>
      </c>
      <c r="L2039" t="s">
        <v>6</v>
      </c>
      <c r="M2039" t="str">
        <f t="shared" si="219"/>
        <v>M</v>
      </c>
      <c r="N2039" t="s">
        <v>1234</v>
      </c>
      <c r="O2039" t="s">
        <v>1235</v>
      </c>
      <c r="P2039" t="s">
        <v>557</v>
      </c>
      <c r="Q2039">
        <v>3</v>
      </c>
      <c r="R2039">
        <f t="shared" si="222"/>
        <v>2019</v>
      </c>
      <c r="S2039" t="s">
        <v>8</v>
      </c>
      <c r="T2039" t="s">
        <v>8</v>
      </c>
      <c r="U2039" t="s">
        <v>9007</v>
      </c>
      <c r="V2039">
        <f>VLOOKUP(P2039,'PBT Tag Rates'!$B$5:$E$34,4,FALSE)</f>
        <v>0.95971980899999998</v>
      </c>
      <c r="W2039">
        <v>1</v>
      </c>
      <c r="X2039" s="16">
        <f>IFERROR(LOOKUP(H2039,{30,43,48,53,58,63,68,73,78,83,88,93,97},{42,47,52,57,62,67,72,77,82,87,92,99,100}),999)</f>
        <v>52</v>
      </c>
      <c r="Y2039" s="19">
        <f t="shared" si="220"/>
        <v>5.6818181818181825</v>
      </c>
      <c r="Z2039" s="19">
        <f t="shared" si="223"/>
        <v>5.7284090909090919</v>
      </c>
      <c r="AA2039" s="19">
        <f t="shared" si="224"/>
        <v>17.185227272727278</v>
      </c>
      <c r="AB2039" s="19" t="s">
        <v>8886</v>
      </c>
    </row>
    <row r="2040" spans="1:28" x14ac:dyDescent="0.35">
      <c r="A2040" t="s">
        <v>1562</v>
      </c>
      <c r="B2040" t="s">
        <v>6479</v>
      </c>
      <c r="C2040" t="s">
        <v>249</v>
      </c>
      <c r="D2040" s="1">
        <v>44825</v>
      </c>
      <c r="E2040">
        <f t="shared" si="221"/>
        <v>18</v>
      </c>
      <c r="F2040" t="s">
        <v>1569</v>
      </c>
      <c r="G2040">
        <v>660</v>
      </c>
      <c r="H2040">
        <f t="shared" si="218"/>
        <v>66</v>
      </c>
      <c r="I2040" t="s">
        <v>9</v>
      </c>
      <c r="J2040">
        <v>1</v>
      </c>
      <c r="L2040" t="s">
        <v>6</v>
      </c>
      <c r="M2040" t="str">
        <f t="shared" si="219"/>
        <v>M</v>
      </c>
      <c r="N2040" t="s">
        <v>1077</v>
      </c>
      <c r="O2040" t="s">
        <v>5912</v>
      </c>
      <c r="P2040" t="s">
        <v>557</v>
      </c>
      <c r="Q2040">
        <v>3</v>
      </c>
      <c r="R2040">
        <f t="shared" si="222"/>
        <v>2019</v>
      </c>
      <c r="S2040" t="s">
        <v>8</v>
      </c>
      <c r="T2040" t="s">
        <v>8</v>
      </c>
      <c r="U2040" t="s">
        <v>9006</v>
      </c>
      <c r="V2040">
        <f>VLOOKUP(P2040,'PBT Tag Rates'!$B$5:$E$34,4,FALSE)</f>
        <v>0.95971980899999998</v>
      </c>
      <c r="W2040">
        <v>1</v>
      </c>
      <c r="X2040" s="16">
        <f>IFERROR(LOOKUP(H2040,{30,43,48,53,58,63,68,73,78,83,88,93,97},{42,47,52,57,62,67,72,77,82,87,92,99,100}),999)</f>
        <v>67</v>
      </c>
      <c r="Y2040" s="19">
        <f t="shared" si="220"/>
        <v>5.6818181818181825</v>
      </c>
      <c r="Z2040" s="19">
        <f t="shared" si="223"/>
        <v>5.7284090909090919</v>
      </c>
      <c r="AA2040" s="19">
        <f t="shared" si="224"/>
        <v>17.185227272727278</v>
      </c>
      <c r="AB2040" s="19" t="s">
        <v>8886</v>
      </c>
    </row>
    <row r="2041" spans="1:28" x14ac:dyDescent="0.35">
      <c r="A2041" t="s">
        <v>1562</v>
      </c>
      <c r="B2041" t="s">
        <v>6480</v>
      </c>
      <c r="C2041" t="s">
        <v>250</v>
      </c>
      <c r="D2041" s="1">
        <v>44825</v>
      </c>
      <c r="E2041">
        <f t="shared" si="221"/>
        <v>18</v>
      </c>
      <c r="F2041" t="s">
        <v>16</v>
      </c>
      <c r="G2041">
        <v>660</v>
      </c>
      <c r="H2041">
        <f t="shared" si="218"/>
        <v>66</v>
      </c>
      <c r="I2041" t="s">
        <v>9</v>
      </c>
      <c r="J2041">
        <v>1</v>
      </c>
      <c r="L2041" t="s">
        <v>16</v>
      </c>
      <c r="M2041" t="str">
        <f t="shared" si="219"/>
        <v>F</v>
      </c>
      <c r="N2041" t="s">
        <v>8</v>
      </c>
      <c r="O2041" t="s">
        <v>8</v>
      </c>
      <c r="P2041" t="s">
        <v>11</v>
      </c>
      <c r="Q2041" t="s">
        <v>8</v>
      </c>
      <c r="R2041" t="str">
        <f t="shared" si="222"/>
        <v>U</v>
      </c>
      <c r="S2041" t="s">
        <v>12</v>
      </c>
      <c r="T2041">
        <v>0.999999999999995</v>
      </c>
      <c r="U2041" t="s">
        <v>8890</v>
      </c>
      <c r="V2041" t="e">
        <f>VLOOKUP(P2041,'PBT Tag Rates'!$B$5:$E$34,4,FALSE)</f>
        <v>#N/A</v>
      </c>
      <c r="W2041">
        <v>1</v>
      </c>
      <c r="X2041" s="16">
        <f>IFERROR(LOOKUP(H2041,{30,43,48,53,58,63,68,73,78,83,88,93,97},{42,47,52,57,62,67,72,77,82,87,92,99,100}),999)</f>
        <v>67</v>
      </c>
      <c r="Y2041" s="19">
        <f t="shared" si="220"/>
        <v>5.6818181818181825</v>
      </c>
      <c r="Z2041" s="19">
        <f t="shared" si="223"/>
        <v>5.7284090909090919</v>
      </c>
      <c r="AA2041" s="19">
        <f t="shared" si="224"/>
        <v>17.185227272727278</v>
      </c>
      <c r="AB2041" s="19" t="s">
        <v>8887</v>
      </c>
    </row>
    <row r="2042" spans="1:28" x14ac:dyDescent="0.35">
      <c r="A2042" t="s">
        <v>1562</v>
      </c>
      <c r="B2042" t="s">
        <v>6481</v>
      </c>
      <c r="C2042" t="s">
        <v>251</v>
      </c>
      <c r="D2042" s="1">
        <v>44825</v>
      </c>
      <c r="E2042">
        <f t="shared" si="221"/>
        <v>18</v>
      </c>
      <c r="F2042" t="s">
        <v>16</v>
      </c>
      <c r="G2042">
        <v>720</v>
      </c>
      <c r="H2042">
        <f t="shared" si="218"/>
        <v>72</v>
      </c>
      <c r="I2042" t="s">
        <v>9</v>
      </c>
      <c r="J2042">
        <v>1</v>
      </c>
      <c r="L2042" t="s">
        <v>16</v>
      </c>
      <c r="M2042" t="str">
        <f t="shared" si="219"/>
        <v>F</v>
      </c>
      <c r="N2042" t="s">
        <v>5292</v>
      </c>
      <c r="O2042" t="s">
        <v>6243</v>
      </c>
      <c r="P2042" t="s">
        <v>19</v>
      </c>
      <c r="Q2042">
        <v>4</v>
      </c>
      <c r="R2042">
        <f t="shared" si="222"/>
        <v>2018</v>
      </c>
      <c r="S2042" t="s">
        <v>8</v>
      </c>
      <c r="T2042" t="s">
        <v>8</v>
      </c>
      <c r="U2042" t="s">
        <v>9007</v>
      </c>
      <c r="V2042">
        <f>VLOOKUP(P2042,'PBT Tag Rates'!$B$5:$E$34,4,FALSE)</f>
        <v>0.80551598400000002</v>
      </c>
      <c r="W2042">
        <v>1</v>
      </c>
      <c r="X2042" s="16">
        <f>IFERROR(LOOKUP(H2042,{30,43,48,53,58,63,68,73,78,83,88,93,97},{42,47,52,57,62,67,72,77,82,87,92,99,100}),999)</f>
        <v>72</v>
      </c>
      <c r="Y2042" s="19">
        <f t="shared" si="220"/>
        <v>5.6818181818181825</v>
      </c>
      <c r="Z2042" s="19">
        <f t="shared" si="223"/>
        <v>5.7284090909090919</v>
      </c>
      <c r="AA2042" s="19">
        <f t="shared" si="224"/>
        <v>17.185227272727278</v>
      </c>
      <c r="AB2042" s="19" t="s">
        <v>8886</v>
      </c>
    </row>
    <row r="2043" spans="1:28" x14ac:dyDescent="0.35">
      <c r="A2043" t="s">
        <v>1562</v>
      </c>
      <c r="B2043" t="s">
        <v>6482</v>
      </c>
      <c r="C2043" t="s">
        <v>252</v>
      </c>
      <c r="D2043" s="1">
        <v>44825</v>
      </c>
      <c r="E2043">
        <f t="shared" si="221"/>
        <v>18</v>
      </c>
      <c r="F2043" t="s">
        <v>16</v>
      </c>
      <c r="G2043">
        <v>600</v>
      </c>
      <c r="H2043">
        <f t="shared" si="218"/>
        <v>60</v>
      </c>
      <c r="I2043" t="s">
        <v>7</v>
      </c>
      <c r="J2043" t="s">
        <v>8</v>
      </c>
      <c r="L2043" t="s">
        <v>16</v>
      </c>
      <c r="M2043" t="str">
        <f t="shared" si="219"/>
        <v>F</v>
      </c>
      <c r="N2043" t="s">
        <v>6483</v>
      </c>
      <c r="O2043" t="s">
        <v>6484</v>
      </c>
      <c r="P2043" t="s">
        <v>557</v>
      </c>
      <c r="Q2043">
        <v>3</v>
      </c>
      <c r="R2043">
        <f t="shared" si="222"/>
        <v>2019</v>
      </c>
      <c r="S2043" t="s">
        <v>8</v>
      </c>
      <c r="T2043" t="s">
        <v>8</v>
      </c>
      <c r="U2043" t="s">
        <v>9086</v>
      </c>
      <c r="V2043">
        <f>VLOOKUP(P2043,'PBT Tag Rates'!$B$5:$E$34,4,FALSE)</f>
        <v>0.95971980899999998</v>
      </c>
      <c r="W2043">
        <v>1</v>
      </c>
      <c r="X2043" s="16">
        <f>IFERROR(LOOKUP(H2043,{30,43,48,53,58,63,68,73,78,83,88,93,97},{42,47,52,57,62,67,72,77,82,87,92,99,100}),999)</f>
        <v>62</v>
      </c>
      <c r="Y2043" s="19">
        <f t="shared" si="220"/>
        <v>5.6818181818181825</v>
      </c>
      <c r="Z2043" s="19">
        <f t="shared" si="223"/>
        <v>5.7284090909090919</v>
      </c>
      <c r="AA2043" s="19">
        <f t="shared" si="224"/>
        <v>17.185227272727278</v>
      </c>
      <c r="AB2043" s="19" t="s">
        <v>8887</v>
      </c>
    </row>
    <row r="2044" spans="1:28" x14ac:dyDescent="0.35">
      <c r="A2044" t="s">
        <v>1562</v>
      </c>
      <c r="B2044" t="s">
        <v>6485</v>
      </c>
      <c r="C2044" t="s">
        <v>253</v>
      </c>
      <c r="D2044" s="1">
        <v>44825</v>
      </c>
      <c r="E2044">
        <f t="shared" si="221"/>
        <v>18</v>
      </c>
      <c r="F2044" t="s">
        <v>6</v>
      </c>
      <c r="G2044">
        <v>600</v>
      </c>
      <c r="H2044">
        <f t="shared" si="218"/>
        <v>60</v>
      </c>
      <c r="I2044" t="s">
        <v>9</v>
      </c>
      <c r="J2044">
        <v>1</v>
      </c>
      <c r="L2044" t="s">
        <v>6</v>
      </c>
      <c r="M2044" t="str">
        <f t="shared" si="219"/>
        <v>M</v>
      </c>
      <c r="N2044" t="s">
        <v>6486</v>
      </c>
      <c r="O2044" t="s">
        <v>6487</v>
      </c>
      <c r="P2044" t="s">
        <v>557</v>
      </c>
      <c r="Q2044">
        <v>3</v>
      </c>
      <c r="R2044">
        <f t="shared" si="222"/>
        <v>2019</v>
      </c>
      <c r="S2044" t="s">
        <v>8</v>
      </c>
      <c r="T2044" t="s">
        <v>8</v>
      </c>
      <c r="U2044" t="s">
        <v>9087</v>
      </c>
      <c r="V2044">
        <f>VLOOKUP(P2044,'PBT Tag Rates'!$B$5:$E$34,4,FALSE)</f>
        <v>0.95971980899999998</v>
      </c>
      <c r="W2044">
        <v>1</v>
      </c>
      <c r="X2044" s="16">
        <f>IFERROR(LOOKUP(H2044,{30,43,48,53,58,63,68,73,78,83,88,93,97},{42,47,52,57,62,67,72,77,82,87,92,99,100}),999)</f>
        <v>62</v>
      </c>
      <c r="Y2044" s="19">
        <f t="shared" si="220"/>
        <v>5.6818181818181825</v>
      </c>
      <c r="Z2044" s="19">
        <f t="shared" si="223"/>
        <v>5.7284090909090919</v>
      </c>
      <c r="AA2044" s="19">
        <f t="shared" si="224"/>
        <v>17.185227272727278</v>
      </c>
      <c r="AB2044" s="19" t="s">
        <v>8887</v>
      </c>
    </row>
    <row r="2045" spans="1:28" x14ac:dyDescent="0.35">
      <c r="A2045" t="s">
        <v>1562</v>
      </c>
      <c r="B2045" t="s">
        <v>6488</v>
      </c>
      <c r="C2045" t="s">
        <v>254</v>
      </c>
      <c r="D2045" s="1">
        <v>44825</v>
      </c>
      <c r="E2045">
        <f t="shared" si="221"/>
        <v>18</v>
      </c>
      <c r="F2045" t="s">
        <v>1569</v>
      </c>
      <c r="G2045">
        <v>470</v>
      </c>
      <c r="H2045">
        <f t="shared" si="218"/>
        <v>47</v>
      </c>
      <c r="I2045" t="s">
        <v>9</v>
      </c>
      <c r="J2045">
        <v>1</v>
      </c>
      <c r="L2045" t="s">
        <v>6</v>
      </c>
      <c r="M2045" t="str">
        <f t="shared" si="219"/>
        <v>M</v>
      </c>
      <c r="N2045" t="s">
        <v>6489</v>
      </c>
      <c r="O2045" t="s">
        <v>6490</v>
      </c>
      <c r="P2045" t="s">
        <v>2035</v>
      </c>
      <c r="Q2045">
        <v>2</v>
      </c>
      <c r="R2045">
        <f t="shared" si="222"/>
        <v>2020</v>
      </c>
      <c r="S2045" t="s">
        <v>8</v>
      </c>
      <c r="T2045" t="s">
        <v>8</v>
      </c>
      <c r="U2045" t="s">
        <v>9087</v>
      </c>
      <c r="V2045">
        <f>VLOOKUP(P2045,'PBT Tag Rates'!$B$5:$E$34,4,FALSE)</f>
        <v>0.98961045999999997</v>
      </c>
      <c r="W2045">
        <v>1</v>
      </c>
      <c r="X2045" s="16">
        <f>IFERROR(LOOKUP(H2045,{30,43,48,53,58,63,68,73,78,83,88,93,97},{42,47,52,57,62,67,72,77,82,87,92,99,100}),999)</f>
        <v>47</v>
      </c>
      <c r="Y2045" s="19">
        <f t="shared" si="220"/>
        <v>5.6818181818181825</v>
      </c>
      <c r="Z2045" s="19">
        <f t="shared" si="223"/>
        <v>5.7284090909090919</v>
      </c>
      <c r="AA2045" s="19">
        <f t="shared" si="224"/>
        <v>17.185227272727278</v>
      </c>
      <c r="AB2045" s="19" t="s">
        <v>8887</v>
      </c>
    </row>
    <row r="2046" spans="1:28" x14ac:dyDescent="0.35">
      <c r="A2046" t="s">
        <v>1562</v>
      </c>
      <c r="B2046" t="s">
        <v>6491</v>
      </c>
      <c r="C2046" t="s">
        <v>255</v>
      </c>
      <c r="D2046" s="1">
        <v>44825</v>
      </c>
      <c r="E2046">
        <f t="shared" si="221"/>
        <v>18</v>
      </c>
      <c r="F2046" t="s">
        <v>1569</v>
      </c>
      <c r="G2046">
        <v>610</v>
      </c>
      <c r="H2046">
        <f t="shared" si="218"/>
        <v>61</v>
      </c>
      <c r="I2046" t="s">
        <v>7</v>
      </c>
      <c r="J2046" t="s">
        <v>8</v>
      </c>
      <c r="L2046" t="s">
        <v>6</v>
      </c>
      <c r="M2046" t="str">
        <f t="shared" si="219"/>
        <v>M</v>
      </c>
      <c r="N2046" t="s">
        <v>586</v>
      </c>
      <c r="O2046" t="s">
        <v>587</v>
      </c>
      <c r="P2046" t="s">
        <v>557</v>
      </c>
      <c r="Q2046">
        <v>3</v>
      </c>
      <c r="R2046">
        <f t="shared" si="222"/>
        <v>2019</v>
      </c>
      <c r="S2046" t="s">
        <v>8</v>
      </c>
      <c r="T2046" t="s">
        <v>8</v>
      </c>
      <c r="U2046" t="s">
        <v>9088</v>
      </c>
      <c r="V2046">
        <f>VLOOKUP(P2046,'PBT Tag Rates'!$B$5:$E$34,4,FALSE)</f>
        <v>0.95971980899999998</v>
      </c>
      <c r="W2046">
        <v>1</v>
      </c>
      <c r="X2046" s="16">
        <f>IFERROR(LOOKUP(H2046,{30,43,48,53,58,63,68,73,78,83,88,93,97},{42,47,52,57,62,67,72,77,82,87,92,99,100}),999)</f>
        <v>62</v>
      </c>
      <c r="Y2046" s="19">
        <f t="shared" si="220"/>
        <v>5.6818181818181825</v>
      </c>
      <c r="Z2046" s="19">
        <f t="shared" si="223"/>
        <v>5.7284090909090919</v>
      </c>
      <c r="AA2046" s="19">
        <f t="shared" si="224"/>
        <v>17.185227272727278</v>
      </c>
      <c r="AB2046" s="19" t="s">
        <v>8887</v>
      </c>
    </row>
    <row r="2047" spans="1:28" x14ac:dyDescent="0.35">
      <c r="A2047" t="s">
        <v>1562</v>
      </c>
      <c r="B2047" t="s">
        <v>6492</v>
      </c>
      <c r="C2047" t="s">
        <v>256</v>
      </c>
      <c r="D2047" s="1">
        <v>44825</v>
      </c>
      <c r="E2047">
        <f t="shared" si="221"/>
        <v>18</v>
      </c>
      <c r="F2047" t="s">
        <v>1569</v>
      </c>
      <c r="G2047">
        <v>580</v>
      </c>
      <c r="H2047">
        <f t="shared" si="218"/>
        <v>58</v>
      </c>
      <c r="I2047" t="s">
        <v>9</v>
      </c>
      <c r="J2047">
        <v>1</v>
      </c>
      <c r="L2047" t="s">
        <v>6</v>
      </c>
      <c r="M2047" t="str">
        <f t="shared" si="219"/>
        <v>M</v>
      </c>
      <c r="N2047" t="s">
        <v>779</v>
      </c>
      <c r="O2047" t="s">
        <v>2824</v>
      </c>
      <c r="P2047" t="s">
        <v>557</v>
      </c>
      <c r="Q2047">
        <v>3</v>
      </c>
      <c r="R2047">
        <f t="shared" si="222"/>
        <v>2019</v>
      </c>
      <c r="S2047" t="s">
        <v>8</v>
      </c>
      <c r="T2047" t="s">
        <v>8</v>
      </c>
      <c r="U2047" t="s">
        <v>9006</v>
      </c>
      <c r="V2047">
        <f>VLOOKUP(P2047,'PBT Tag Rates'!$B$5:$E$34,4,FALSE)</f>
        <v>0.95971980899999998</v>
      </c>
      <c r="W2047">
        <v>1</v>
      </c>
      <c r="X2047" s="16">
        <f>IFERROR(LOOKUP(H2047,{30,43,48,53,58,63,68,73,78,83,88,93,97},{42,47,52,57,62,67,72,77,82,87,92,99,100}),999)</f>
        <v>62</v>
      </c>
      <c r="Y2047" s="19">
        <f t="shared" si="220"/>
        <v>5.6818181818181825</v>
      </c>
      <c r="Z2047" s="19">
        <f t="shared" si="223"/>
        <v>5.7284090909090919</v>
      </c>
      <c r="AA2047" s="19">
        <f t="shared" si="224"/>
        <v>17.185227272727278</v>
      </c>
      <c r="AB2047" s="19" t="s">
        <v>8886</v>
      </c>
    </row>
    <row r="2048" spans="1:28" x14ac:dyDescent="0.35">
      <c r="A2048" t="s">
        <v>1562</v>
      </c>
      <c r="B2048" t="s">
        <v>6493</v>
      </c>
      <c r="C2048" t="s">
        <v>257</v>
      </c>
      <c r="D2048" s="1">
        <v>44825</v>
      </c>
      <c r="E2048">
        <f t="shared" si="221"/>
        <v>18</v>
      </c>
      <c r="F2048" t="s">
        <v>16</v>
      </c>
      <c r="G2048">
        <v>700</v>
      </c>
      <c r="H2048">
        <f t="shared" si="218"/>
        <v>70</v>
      </c>
      <c r="I2048" t="s">
        <v>9</v>
      </c>
      <c r="J2048">
        <v>1</v>
      </c>
      <c r="L2048" t="s">
        <v>16</v>
      </c>
      <c r="M2048" t="str">
        <f t="shared" si="219"/>
        <v>F</v>
      </c>
      <c r="N2048" t="s">
        <v>748</v>
      </c>
      <c r="O2048" t="s">
        <v>749</v>
      </c>
      <c r="P2048" t="s">
        <v>19</v>
      </c>
      <c r="Q2048">
        <v>4</v>
      </c>
      <c r="R2048">
        <f t="shared" si="222"/>
        <v>2018</v>
      </c>
      <c r="S2048" t="s">
        <v>8</v>
      </c>
      <c r="T2048" t="s">
        <v>8</v>
      </c>
      <c r="U2048" t="s">
        <v>9084</v>
      </c>
      <c r="V2048">
        <f>VLOOKUP(P2048,'PBT Tag Rates'!$B$5:$E$34,4,FALSE)</f>
        <v>0.80551598400000002</v>
      </c>
      <c r="W2048">
        <v>1</v>
      </c>
      <c r="X2048" s="16">
        <f>IFERROR(LOOKUP(H2048,{30,43,48,53,58,63,68,73,78,83,88,93,97},{42,47,52,57,62,67,72,77,82,87,92,99,100}),999)</f>
        <v>72</v>
      </c>
      <c r="Y2048" s="19">
        <f t="shared" si="220"/>
        <v>5.6818181818181825</v>
      </c>
      <c r="Z2048" s="19">
        <f t="shared" si="223"/>
        <v>5.7284090909090919</v>
      </c>
      <c r="AA2048" s="19">
        <f t="shared" si="224"/>
        <v>17.185227272727278</v>
      </c>
      <c r="AB2048" s="19" t="s">
        <v>8887</v>
      </c>
    </row>
    <row r="2049" spans="1:28" x14ac:dyDescent="0.35">
      <c r="A2049" t="s">
        <v>1562</v>
      </c>
      <c r="B2049" t="s">
        <v>6494</v>
      </c>
      <c r="C2049" t="s">
        <v>258</v>
      </c>
      <c r="D2049" s="1">
        <v>44825</v>
      </c>
      <c r="E2049">
        <f t="shared" si="221"/>
        <v>18</v>
      </c>
      <c r="F2049" t="s">
        <v>1569</v>
      </c>
      <c r="G2049">
        <v>570</v>
      </c>
      <c r="H2049">
        <f t="shared" si="218"/>
        <v>57</v>
      </c>
      <c r="I2049" t="s">
        <v>7</v>
      </c>
      <c r="J2049" t="s">
        <v>8</v>
      </c>
      <c r="L2049" t="s">
        <v>6</v>
      </c>
      <c r="M2049" t="str">
        <f t="shared" si="219"/>
        <v>M</v>
      </c>
      <c r="N2049" t="s">
        <v>3715</v>
      </c>
      <c r="O2049" t="s">
        <v>3716</v>
      </c>
      <c r="P2049" t="s">
        <v>557</v>
      </c>
      <c r="Q2049">
        <v>3</v>
      </c>
      <c r="R2049">
        <f t="shared" si="222"/>
        <v>2019</v>
      </c>
      <c r="S2049" t="s">
        <v>8</v>
      </c>
      <c r="T2049" t="s">
        <v>8</v>
      </c>
      <c r="U2049" t="s">
        <v>9090</v>
      </c>
      <c r="V2049">
        <f>VLOOKUP(P2049,'PBT Tag Rates'!$B$5:$E$34,4,FALSE)</f>
        <v>0.95971980899999998</v>
      </c>
      <c r="W2049">
        <v>1</v>
      </c>
      <c r="X2049" s="16">
        <f>IFERROR(LOOKUP(H2049,{30,43,48,53,58,63,68,73,78,83,88,93,97},{42,47,52,57,62,67,72,77,82,87,92,99,100}),999)</f>
        <v>57</v>
      </c>
      <c r="Y2049" s="19">
        <f t="shared" si="220"/>
        <v>5.6818181818181825</v>
      </c>
      <c r="Z2049" s="19">
        <f t="shared" si="223"/>
        <v>5.7284090909090919</v>
      </c>
      <c r="AA2049" s="19">
        <f t="shared" si="224"/>
        <v>17.185227272727278</v>
      </c>
      <c r="AB2049" s="19" t="s">
        <v>8887</v>
      </c>
    </row>
    <row r="2050" spans="1:28" x14ac:dyDescent="0.35">
      <c r="A2050" t="s">
        <v>1562</v>
      </c>
      <c r="B2050" t="s">
        <v>6495</v>
      </c>
      <c r="C2050" t="s">
        <v>259</v>
      </c>
      <c r="D2050" s="1">
        <v>44825</v>
      </c>
      <c r="E2050">
        <f t="shared" si="221"/>
        <v>18</v>
      </c>
      <c r="F2050" t="s">
        <v>1569</v>
      </c>
      <c r="G2050">
        <v>410</v>
      </c>
      <c r="H2050">
        <f t="shared" si="218"/>
        <v>41</v>
      </c>
      <c r="I2050" t="s">
        <v>9</v>
      </c>
      <c r="J2050">
        <v>1</v>
      </c>
      <c r="L2050" t="s">
        <v>6</v>
      </c>
      <c r="M2050" t="str">
        <f t="shared" si="219"/>
        <v>M</v>
      </c>
      <c r="N2050" t="s">
        <v>6496</v>
      </c>
      <c r="O2050" t="s">
        <v>6497</v>
      </c>
      <c r="P2050" t="s">
        <v>2035</v>
      </c>
      <c r="Q2050">
        <v>2</v>
      </c>
      <c r="R2050">
        <f t="shared" si="222"/>
        <v>2020</v>
      </c>
      <c r="S2050" t="s">
        <v>8</v>
      </c>
      <c r="T2050" t="s">
        <v>8</v>
      </c>
      <c r="U2050" t="s">
        <v>8974</v>
      </c>
      <c r="V2050">
        <f>VLOOKUP(P2050,'PBT Tag Rates'!$B$5:$E$34,4,FALSE)</f>
        <v>0.98961045999999997</v>
      </c>
      <c r="W2050">
        <v>1</v>
      </c>
      <c r="X2050" s="16">
        <f>IFERROR(LOOKUP(H2050,{30,43,48,53,58,63,68,73,78,83,88,93,97},{42,47,52,57,62,67,72,77,82,87,92,99,100}),999)</f>
        <v>42</v>
      </c>
      <c r="Y2050" s="19">
        <f t="shared" si="220"/>
        <v>5.6818181818181825</v>
      </c>
      <c r="Z2050" s="19">
        <f t="shared" si="223"/>
        <v>5.7284090909090919</v>
      </c>
      <c r="AA2050" s="19">
        <f t="shared" si="224"/>
        <v>17.185227272727278</v>
      </c>
      <c r="AB2050" s="19" t="s">
        <v>8887</v>
      </c>
    </row>
    <row r="2051" spans="1:28" x14ac:dyDescent="0.35">
      <c r="A2051" t="s">
        <v>1562</v>
      </c>
      <c r="B2051" t="s">
        <v>6498</v>
      </c>
      <c r="C2051" t="s">
        <v>260</v>
      </c>
      <c r="D2051" s="1">
        <v>44825</v>
      </c>
      <c r="E2051">
        <f t="shared" si="221"/>
        <v>18</v>
      </c>
      <c r="F2051" t="s">
        <v>1569</v>
      </c>
      <c r="G2051">
        <v>600</v>
      </c>
      <c r="H2051">
        <f t="shared" si="218"/>
        <v>60</v>
      </c>
      <c r="I2051" t="s">
        <v>9</v>
      </c>
      <c r="J2051" t="s">
        <v>8</v>
      </c>
      <c r="K2051" t="s">
        <v>143</v>
      </c>
      <c r="L2051" t="s">
        <v>1569</v>
      </c>
      <c r="M2051" s="5" t="s">
        <v>6</v>
      </c>
      <c r="N2051" t="s">
        <v>4306</v>
      </c>
      <c r="O2051" t="s">
        <v>4306</v>
      </c>
      <c r="P2051" t="s">
        <v>8891</v>
      </c>
      <c r="Q2051" t="s">
        <v>8</v>
      </c>
      <c r="R2051" t="str">
        <f t="shared" si="222"/>
        <v>U</v>
      </c>
      <c r="S2051" t="s">
        <v>8</v>
      </c>
      <c r="T2051" t="s">
        <v>8</v>
      </c>
      <c r="U2051" t="s">
        <v>4306</v>
      </c>
      <c r="V2051" t="e">
        <f>VLOOKUP(P2051,'PBT Tag Rates'!$B$5:$E$34,4,FALSE)</f>
        <v>#N/A</v>
      </c>
      <c r="W2051">
        <v>1</v>
      </c>
      <c r="X2051" s="16">
        <f>IFERROR(LOOKUP(H2051,{30,43,48,53,58,63,68,73,78,83,88,93,97},{42,47,52,57,62,67,72,77,82,87,92,99,100}),999)</f>
        <v>62</v>
      </c>
      <c r="Y2051" s="19">
        <f t="shared" si="220"/>
        <v>5.6818181818181825</v>
      </c>
      <c r="Z2051" s="19">
        <f t="shared" si="223"/>
        <v>5.7284090909090919</v>
      </c>
      <c r="AA2051" s="19">
        <f t="shared" si="224"/>
        <v>17.185227272727278</v>
      </c>
      <c r="AB2051" s="19" t="s">
        <v>8887</v>
      </c>
    </row>
    <row r="2052" spans="1:28" x14ac:dyDescent="0.35">
      <c r="A2052" t="s">
        <v>1562</v>
      </c>
      <c r="B2052" t="s">
        <v>6499</v>
      </c>
      <c r="C2052" t="s">
        <v>261</v>
      </c>
      <c r="D2052" s="1">
        <v>44825</v>
      </c>
      <c r="E2052">
        <f t="shared" si="221"/>
        <v>18</v>
      </c>
      <c r="F2052" t="s">
        <v>16</v>
      </c>
      <c r="G2052">
        <v>720</v>
      </c>
      <c r="H2052">
        <f t="shared" si="218"/>
        <v>72</v>
      </c>
      <c r="I2052" t="s">
        <v>7</v>
      </c>
      <c r="J2052" t="s">
        <v>8</v>
      </c>
      <c r="L2052" t="s">
        <v>16</v>
      </c>
      <c r="M2052" t="str">
        <f t="shared" si="219"/>
        <v>F</v>
      </c>
      <c r="N2052" t="s">
        <v>8</v>
      </c>
      <c r="O2052" t="s">
        <v>8</v>
      </c>
      <c r="P2052" t="s">
        <v>11</v>
      </c>
      <c r="Q2052" t="s">
        <v>8</v>
      </c>
      <c r="R2052" t="str">
        <f t="shared" si="222"/>
        <v>U</v>
      </c>
      <c r="S2052" t="s">
        <v>12</v>
      </c>
      <c r="T2052">
        <v>0.999999999999997</v>
      </c>
      <c r="U2052" t="s">
        <v>11</v>
      </c>
      <c r="V2052" t="e">
        <f>VLOOKUP(P2052,'PBT Tag Rates'!$B$5:$E$34,4,FALSE)</f>
        <v>#N/A</v>
      </c>
      <c r="W2052">
        <v>1</v>
      </c>
      <c r="X2052" s="16">
        <f>IFERROR(LOOKUP(H2052,{30,43,48,53,58,63,68,73,78,83,88,93,97},{42,47,52,57,62,67,72,77,82,87,92,99,100}),999)</f>
        <v>72</v>
      </c>
      <c r="Y2052" s="19">
        <f t="shared" si="220"/>
        <v>5.6818181818181825</v>
      </c>
      <c r="Z2052" s="19">
        <f t="shared" si="223"/>
        <v>5.7284090909090919</v>
      </c>
      <c r="AA2052" s="19">
        <f t="shared" si="224"/>
        <v>17.185227272727278</v>
      </c>
      <c r="AB2052" s="19" t="s">
        <v>8887</v>
      </c>
    </row>
    <row r="2053" spans="1:28" x14ac:dyDescent="0.35">
      <c r="A2053" t="s">
        <v>1562</v>
      </c>
      <c r="B2053" t="s">
        <v>6500</v>
      </c>
      <c r="C2053" t="s">
        <v>262</v>
      </c>
      <c r="D2053" s="1">
        <v>44825</v>
      </c>
      <c r="E2053">
        <f t="shared" si="221"/>
        <v>18</v>
      </c>
      <c r="F2053" t="s">
        <v>1569</v>
      </c>
      <c r="G2053">
        <v>440</v>
      </c>
      <c r="H2053">
        <f t="shared" si="218"/>
        <v>44</v>
      </c>
      <c r="I2053" t="s">
        <v>9</v>
      </c>
      <c r="J2053">
        <v>1</v>
      </c>
      <c r="L2053" t="s">
        <v>6</v>
      </c>
      <c r="M2053" t="str">
        <f t="shared" si="219"/>
        <v>M</v>
      </c>
      <c r="N2053" t="s">
        <v>2033</v>
      </c>
      <c r="O2053" t="s">
        <v>5784</v>
      </c>
      <c r="P2053" t="s">
        <v>2035</v>
      </c>
      <c r="Q2053">
        <v>2</v>
      </c>
      <c r="R2053">
        <f t="shared" si="222"/>
        <v>2020</v>
      </c>
      <c r="S2053" t="s">
        <v>8</v>
      </c>
      <c r="T2053" t="s">
        <v>8</v>
      </c>
      <c r="U2053" t="s">
        <v>9084</v>
      </c>
      <c r="V2053">
        <f>VLOOKUP(P2053,'PBT Tag Rates'!$B$5:$E$34,4,FALSE)</f>
        <v>0.98961045999999997</v>
      </c>
      <c r="W2053">
        <v>1</v>
      </c>
      <c r="X2053" s="16">
        <f>IFERROR(LOOKUP(H2053,{30,43,48,53,58,63,68,73,78,83,88,93,97},{42,47,52,57,62,67,72,77,82,87,92,99,100}),999)</f>
        <v>47</v>
      </c>
      <c r="Y2053" s="19">
        <f t="shared" si="220"/>
        <v>5.6818181818181825</v>
      </c>
      <c r="Z2053" s="19">
        <f t="shared" si="223"/>
        <v>5.7284090909090919</v>
      </c>
      <c r="AA2053" s="19">
        <f t="shared" si="224"/>
        <v>17.185227272727278</v>
      </c>
      <c r="AB2053" s="19" t="s">
        <v>8887</v>
      </c>
    </row>
    <row r="2054" spans="1:28" x14ac:dyDescent="0.35">
      <c r="A2054" t="s">
        <v>1562</v>
      </c>
      <c r="B2054" t="s">
        <v>6501</v>
      </c>
      <c r="C2054" t="s">
        <v>263</v>
      </c>
      <c r="D2054" s="1">
        <v>44825</v>
      </c>
      <c r="E2054">
        <f t="shared" si="221"/>
        <v>18</v>
      </c>
      <c r="F2054" t="s">
        <v>16</v>
      </c>
      <c r="G2054">
        <v>700</v>
      </c>
      <c r="H2054">
        <f t="shared" ref="H2054:H2117" si="225">G2054/10</f>
        <v>70</v>
      </c>
      <c r="I2054" t="s">
        <v>9</v>
      </c>
      <c r="J2054">
        <v>1</v>
      </c>
      <c r="L2054" t="s">
        <v>16</v>
      </c>
      <c r="M2054" t="str">
        <f t="shared" ref="M2054:M2117" si="226">IF(L2054="U",F2054,L2054)</f>
        <v>F</v>
      </c>
      <c r="N2054" t="s">
        <v>1224</v>
      </c>
      <c r="O2054" t="s">
        <v>1326</v>
      </c>
      <c r="P2054" t="s">
        <v>19</v>
      </c>
      <c r="Q2054">
        <v>4</v>
      </c>
      <c r="R2054">
        <f t="shared" si="222"/>
        <v>2018</v>
      </c>
      <c r="S2054" t="s">
        <v>8</v>
      </c>
      <c r="T2054" t="s">
        <v>8</v>
      </c>
      <c r="U2054" t="s">
        <v>9007</v>
      </c>
      <c r="V2054">
        <f>VLOOKUP(P2054,'PBT Tag Rates'!$B$5:$E$34,4,FALSE)</f>
        <v>0.80551598400000002</v>
      </c>
      <c r="W2054">
        <v>1</v>
      </c>
      <c r="X2054" s="16">
        <f>IFERROR(LOOKUP(H2054,{30,43,48,53,58,63,68,73,78,83,88,93,97},{42,47,52,57,62,67,72,77,82,87,92,99,100}),999)</f>
        <v>72</v>
      </c>
      <c r="Y2054" s="19">
        <f t="shared" ref="Y2054:Y2117" si="227">IF(D2054&lt;$D$3,W2054/$Y$3,W2054/$Y$4)</f>
        <v>5.6818181818181825</v>
      </c>
      <c r="Z2054" s="19">
        <f t="shared" si="223"/>
        <v>5.7284090909090919</v>
      </c>
      <c r="AA2054" s="19">
        <f t="shared" si="224"/>
        <v>17.185227272727278</v>
      </c>
      <c r="AB2054" s="19" t="s">
        <v>8886</v>
      </c>
    </row>
    <row r="2055" spans="1:28" x14ac:dyDescent="0.35">
      <c r="A2055" t="s">
        <v>1562</v>
      </c>
      <c r="B2055" t="s">
        <v>6502</v>
      </c>
      <c r="C2055" t="s">
        <v>264</v>
      </c>
      <c r="D2055" s="1">
        <v>44825</v>
      </c>
      <c r="E2055">
        <f t="shared" ref="E2055:E2118" si="228">IF(D2055&lt;=$D$3,60,18)</f>
        <v>18</v>
      </c>
      <c r="F2055" t="s">
        <v>1569</v>
      </c>
      <c r="G2055">
        <v>620</v>
      </c>
      <c r="H2055">
        <f t="shared" si="225"/>
        <v>62</v>
      </c>
      <c r="I2055" t="s">
        <v>9</v>
      </c>
      <c r="J2055">
        <v>1</v>
      </c>
      <c r="L2055" t="s">
        <v>6</v>
      </c>
      <c r="M2055" t="str">
        <f t="shared" si="226"/>
        <v>M</v>
      </c>
      <c r="N2055" t="s">
        <v>1169</v>
      </c>
      <c r="O2055" t="s">
        <v>1170</v>
      </c>
      <c r="P2055" t="s">
        <v>557</v>
      </c>
      <c r="Q2055">
        <v>3</v>
      </c>
      <c r="R2055">
        <f t="shared" ref="R2055:R2118" si="229">IFERROR($R$3-Q2055,"U")</f>
        <v>2019</v>
      </c>
      <c r="S2055" t="s">
        <v>8</v>
      </c>
      <c r="T2055" t="s">
        <v>8</v>
      </c>
      <c r="U2055" t="s">
        <v>9090</v>
      </c>
      <c r="V2055">
        <f>VLOOKUP(P2055,'PBT Tag Rates'!$B$5:$E$34,4,FALSE)</f>
        <v>0.95971980899999998</v>
      </c>
      <c r="W2055">
        <v>1</v>
      </c>
      <c r="X2055" s="16">
        <f>IFERROR(LOOKUP(H2055,{30,43,48,53,58,63,68,73,78,83,88,93,97},{42,47,52,57,62,67,72,77,82,87,92,99,100}),999)</f>
        <v>62</v>
      </c>
      <c r="Y2055" s="19">
        <f t="shared" si="227"/>
        <v>5.6818181818181825</v>
      </c>
      <c r="Z2055" s="19">
        <f t="shared" ref="Z2055:Z2118" si="230">Y2055*(1+$Z$4)</f>
        <v>5.7284090909090919</v>
      </c>
      <c r="AA2055" s="19">
        <f t="shared" ref="AA2055:AA2118" si="231">IF(D2055&lt;$D$3,Z2055/$AA$3,Z2055/$AA$4)</f>
        <v>17.185227272727278</v>
      </c>
      <c r="AB2055" s="19" t="s">
        <v>8887</v>
      </c>
    </row>
    <row r="2056" spans="1:28" x14ac:dyDescent="0.35">
      <c r="A2056" t="s">
        <v>1562</v>
      </c>
      <c r="B2056" t="s">
        <v>6503</v>
      </c>
      <c r="C2056" t="s">
        <v>265</v>
      </c>
      <c r="D2056" s="1">
        <v>44825</v>
      </c>
      <c r="E2056">
        <f t="shared" si="228"/>
        <v>18</v>
      </c>
      <c r="F2056" t="s">
        <v>1569</v>
      </c>
      <c r="G2056">
        <v>550</v>
      </c>
      <c r="H2056">
        <f t="shared" si="225"/>
        <v>55</v>
      </c>
      <c r="I2056" t="s">
        <v>9</v>
      </c>
      <c r="J2056">
        <v>1</v>
      </c>
      <c r="K2056" s="24" t="s">
        <v>6504</v>
      </c>
      <c r="L2056" t="s">
        <v>6</v>
      </c>
      <c r="M2056" t="str">
        <f t="shared" si="226"/>
        <v>M</v>
      </c>
      <c r="N2056" t="s">
        <v>5084</v>
      </c>
      <c r="O2056" t="s">
        <v>6505</v>
      </c>
      <c r="P2056" t="s">
        <v>557</v>
      </c>
      <c r="Q2056">
        <v>3</v>
      </c>
      <c r="R2056">
        <f t="shared" si="229"/>
        <v>2019</v>
      </c>
      <c r="S2056" t="s">
        <v>8</v>
      </c>
      <c r="T2056" t="s">
        <v>8</v>
      </c>
      <c r="U2056" t="s">
        <v>9089</v>
      </c>
      <c r="V2056">
        <f>VLOOKUP(P2056,'PBT Tag Rates'!$B$5:$E$34,4,FALSE)</f>
        <v>0.95971980899999998</v>
      </c>
      <c r="W2056">
        <v>1</v>
      </c>
      <c r="X2056" s="16">
        <f>IFERROR(LOOKUP(H2056,{30,43,48,53,58,63,68,73,78,83,88,93,97},{42,47,52,57,62,67,72,77,82,87,92,99,100}),999)</f>
        <v>57</v>
      </c>
      <c r="Y2056" s="19">
        <f t="shared" si="227"/>
        <v>5.6818181818181825</v>
      </c>
      <c r="Z2056" s="19">
        <f t="shared" si="230"/>
        <v>5.7284090909090919</v>
      </c>
      <c r="AA2056" s="19">
        <f t="shared" si="231"/>
        <v>17.185227272727278</v>
      </c>
      <c r="AB2056" s="19" t="s">
        <v>8887</v>
      </c>
    </row>
    <row r="2057" spans="1:28" x14ac:dyDescent="0.35">
      <c r="A2057" t="s">
        <v>1562</v>
      </c>
      <c r="B2057" t="s">
        <v>6506</v>
      </c>
      <c r="C2057" t="s">
        <v>266</v>
      </c>
      <c r="D2057" s="1">
        <v>44825</v>
      </c>
      <c r="E2057">
        <f t="shared" si="228"/>
        <v>18</v>
      </c>
      <c r="F2057" t="s">
        <v>1569</v>
      </c>
      <c r="G2057">
        <v>630</v>
      </c>
      <c r="H2057">
        <f t="shared" si="225"/>
        <v>63</v>
      </c>
      <c r="I2057" t="s">
        <v>7</v>
      </c>
      <c r="J2057" t="s">
        <v>8</v>
      </c>
      <c r="L2057" t="s">
        <v>6</v>
      </c>
      <c r="M2057" t="str">
        <f t="shared" si="226"/>
        <v>M</v>
      </c>
      <c r="N2057" t="s">
        <v>8</v>
      </c>
      <c r="O2057" t="s">
        <v>8</v>
      </c>
      <c r="P2057" t="s">
        <v>11</v>
      </c>
      <c r="Q2057" t="s">
        <v>8</v>
      </c>
      <c r="R2057" t="str">
        <f t="shared" si="229"/>
        <v>U</v>
      </c>
      <c r="S2057" t="s">
        <v>12</v>
      </c>
      <c r="T2057">
        <v>1</v>
      </c>
      <c r="U2057" t="s">
        <v>11</v>
      </c>
      <c r="V2057" t="e">
        <f>VLOOKUP(P2057,'PBT Tag Rates'!$B$5:$E$34,4,FALSE)</f>
        <v>#N/A</v>
      </c>
      <c r="W2057">
        <v>1</v>
      </c>
      <c r="X2057" s="16">
        <f>IFERROR(LOOKUP(H2057,{30,43,48,53,58,63,68,73,78,83,88,93,97},{42,47,52,57,62,67,72,77,82,87,92,99,100}),999)</f>
        <v>67</v>
      </c>
      <c r="Y2057" s="19">
        <f t="shared" si="227"/>
        <v>5.6818181818181825</v>
      </c>
      <c r="Z2057" s="19">
        <f t="shared" si="230"/>
        <v>5.7284090909090919</v>
      </c>
      <c r="AA2057" s="19">
        <f t="shared" si="231"/>
        <v>17.185227272727278</v>
      </c>
      <c r="AB2057" s="19" t="s">
        <v>8887</v>
      </c>
    </row>
    <row r="2058" spans="1:28" x14ac:dyDescent="0.35">
      <c r="A2058" t="s">
        <v>1562</v>
      </c>
      <c r="B2058" t="s">
        <v>6507</v>
      </c>
      <c r="C2058" t="s">
        <v>267</v>
      </c>
      <c r="D2058" s="1">
        <v>44825</v>
      </c>
      <c r="E2058">
        <f t="shared" si="228"/>
        <v>18</v>
      </c>
      <c r="F2058" t="s">
        <v>6</v>
      </c>
      <c r="G2058">
        <v>580</v>
      </c>
      <c r="H2058">
        <f t="shared" si="225"/>
        <v>58</v>
      </c>
      <c r="I2058" t="s">
        <v>9</v>
      </c>
      <c r="J2058">
        <v>1</v>
      </c>
      <c r="L2058" t="s">
        <v>6</v>
      </c>
      <c r="M2058" t="str">
        <f t="shared" si="226"/>
        <v>M</v>
      </c>
      <c r="N2058" t="s">
        <v>138</v>
      </c>
      <c r="O2058" t="s">
        <v>139</v>
      </c>
      <c r="P2058" t="s">
        <v>19</v>
      </c>
      <c r="Q2058">
        <v>4</v>
      </c>
      <c r="R2058">
        <f t="shared" si="229"/>
        <v>2018</v>
      </c>
      <c r="S2058" t="s">
        <v>8</v>
      </c>
      <c r="T2058" t="s">
        <v>8</v>
      </c>
      <c r="U2058" t="s">
        <v>9007</v>
      </c>
      <c r="V2058">
        <f>VLOOKUP(P2058,'PBT Tag Rates'!$B$5:$E$34,4,FALSE)</f>
        <v>0.80551598400000002</v>
      </c>
      <c r="W2058">
        <v>1</v>
      </c>
      <c r="X2058" s="16">
        <f>IFERROR(LOOKUP(H2058,{30,43,48,53,58,63,68,73,78,83,88,93,97},{42,47,52,57,62,67,72,77,82,87,92,99,100}),999)</f>
        <v>62</v>
      </c>
      <c r="Y2058" s="19">
        <f t="shared" si="227"/>
        <v>5.6818181818181825</v>
      </c>
      <c r="Z2058" s="19">
        <f t="shared" si="230"/>
        <v>5.7284090909090919</v>
      </c>
      <c r="AA2058" s="19">
        <f t="shared" si="231"/>
        <v>17.185227272727278</v>
      </c>
      <c r="AB2058" s="19" t="s">
        <v>8886</v>
      </c>
    </row>
    <row r="2059" spans="1:28" x14ac:dyDescent="0.35">
      <c r="A2059" t="s">
        <v>1562</v>
      </c>
      <c r="B2059" t="s">
        <v>6508</v>
      </c>
      <c r="C2059" t="s">
        <v>268</v>
      </c>
      <c r="D2059" s="1">
        <v>44825</v>
      </c>
      <c r="E2059">
        <f t="shared" si="228"/>
        <v>18</v>
      </c>
      <c r="F2059" t="s">
        <v>16</v>
      </c>
      <c r="G2059">
        <v>620</v>
      </c>
      <c r="H2059">
        <f t="shared" si="225"/>
        <v>62</v>
      </c>
      <c r="I2059" t="s">
        <v>9</v>
      </c>
      <c r="J2059">
        <v>1</v>
      </c>
      <c r="L2059" t="s">
        <v>16</v>
      </c>
      <c r="M2059" t="str">
        <f t="shared" si="226"/>
        <v>F</v>
      </c>
      <c r="N2059" t="s">
        <v>517</v>
      </c>
      <c r="O2059" t="s">
        <v>3236</v>
      </c>
      <c r="P2059" t="s">
        <v>19</v>
      </c>
      <c r="Q2059">
        <v>4</v>
      </c>
      <c r="R2059">
        <f t="shared" si="229"/>
        <v>2018</v>
      </c>
      <c r="S2059" t="s">
        <v>8</v>
      </c>
      <c r="T2059" t="s">
        <v>8</v>
      </c>
      <c r="U2059" t="s">
        <v>9007</v>
      </c>
      <c r="V2059">
        <f>VLOOKUP(P2059,'PBT Tag Rates'!$B$5:$E$34,4,FALSE)</f>
        <v>0.80551598400000002</v>
      </c>
      <c r="W2059">
        <v>1</v>
      </c>
      <c r="X2059" s="16">
        <f>IFERROR(LOOKUP(H2059,{30,43,48,53,58,63,68,73,78,83,88,93,97},{42,47,52,57,62,67,72,77,82,87,92,99,100}),999)</f>
        <v>62</v>
      </c>
      <c r="Y2059" s="19">
        <f t="shared" si="227"/>
        <v>5.6818181818181825</v>
      </c>
      <c r="Z2059" s="19">
        <f t="shared" si="230"/>
        <v>5.7284090909090919</v>
      </c>
      <c r="AA2059" s="19">
        <f t="shared" si="231"/>
        <v>17.185227272727278</v>
      </c>
      <c r="AB2059" s="19" t="s">
        <v>8886</v>
      </c>
    </row>
    <row r="2060" spans="1:28" x14ac:dyDescent="0.35">
      <c r="A2060" t="s">
        <v>1562</v>
      </c>
      <c r="B2060" t="s">
        <v>6509</v>
      </c>
      <c r="C2060" t="s">
        <v>269</v>
      </c>
      <c r="D2060" s="1">
        <v>44825</v>
      </c>
      <c r="E2060">
        <f t="shared" si="228"/>
        <v>18</v>
      </c>
      <c r="F2060" t="s">
        <v>1569</v>
      </c>
      <c r="G2060">
        <v>610</v>
      </c>
      <c r="H2060">
        <f t="shared" si="225"/>
        <v>61</v>
      </c>
      <c r="I2060" t="s">
        <v>9</v>
      </c>
      <c r="J2060">
        <v>1</v>
      </c>
      <c r="K2060" t="s">
        <v>143</v>
      </c>
      <c r="L2060" t="s">
        <v>1569</v>
      </c>
      <c r="M2060" s="5" t="s">
        <v>6</v>
      </c>
      <c r="N2060" t="s">
        <v>4306</v>
      </c>
      <c r="O2060" t="s">
        <v>4306</v>
      </c>
      <c r="P2060" t="s">
        <v>8891</v>
      </c>
      <c r="Q2060" t="s">
        <v>8</v>
      </c>
      <c r="R2060" t="str">
        <f t="shared" si="229"/>
        <v>U</v>
      </c>
      <c r="S2060" t="s">
        <v>8</v>
      </c>
      <c r="T2060" t="s">
        <v>8</v>
      </c>
      <c r="U2060" t="s">
        <v>4306</v>
      </c>
      <c r="V2060" t="e">
        <f>VLOOKUP(P2060,'PBT Tag Rates'!$B$5:$E$34,4,FALSE)</f>
        <v>#N/A</v>
      </c>
      <c r="W2060">
        <v>1</v>
      </c>
      <c r="X2060" s="16">
        <f>IFERROR(LOOKUP(H2060,{30,43,48,53,58,63,68,73,78,83,88,93,97},{42,47,52,57,62,67,72,77,82,87,92,99,100}),999)</f>
        <v>62</v>
      </c>
      <c r="Y2060" s="19">
        <f t="shared" si="227"/>
        <v>5.6818181818181825</v>
      </c>
      <c r="Z2060" s="19">
        <f t="shared" si="230"/>
        <v>5.7284090909090919</v>
      </c>
      <c r="AA2060" s="19">
        <f t="shared" si="231"/>
        <v>17.185227272727278</v>
      </c>
      <c r="AB2060" s="19" t="s">
        <v>8887</v>
      </c>
    </row>
    <row r="2061" spans="1:28" x14ac:dyDescent="0.35">
      <c r="A2061" t="s">
        <v>1562</v>
      </c>
      <c r="B2061" t="s">
        <v>6510</v>
      </c>
      <c r="C2061" t="s">
        <v>270</v>
      </c>
      <c r="D2061" s="1">
        <v>44825</v>
      </c>
      <c r="E2061">
        <f t="shared" si="228"/>
        <v>18</v>
      </c>
      <c r="F2061" t="s">
        <v>16</v>
      </c>
      <c r="G2061">
        <v>710</v>
      </c>
      <c r="H2061">
        <f t="shared" si="225"/>
        <v>71</v>
      </c>
      <c r="I2061" t="s">
        <v>9</v>
      </c>
      <c r="J2061">
        <v>1</v>
      </c>
      <c r="L2061" t="s">
        <v>16</v>
      </c>
      <c r="M2061" t="str">
        <f t="shared" si="226"/>
        <v>F</v>
      </c>
      <c r="N2061" t="s">
        <v>92</v>
      </c>
      <c r="O2061" t="s">
        <v>6511</v>
      </c>
      <c r="P2061" t="s">
        <v>19</v>
      </c>
      <c r="Q2061">
        <v>4</v>
      </c>
      <c r="R2061">
        <f t="shared" si="229"/>
        <v>2018</v>
      </c>
      <c r="S2061" t="s">
        <v>8</v>
      </c>
      <c r="T2061" t="s">
        <v>8</v>
      </c>
      <c r="U2061" t="s">
        <v>9007</v>
      </c>
      <c r="V2061">
        <f>VLOOKUP(P2061,'PBT Tag Rates'!$B$5:$E$34,4,FALSE)</f>
        <v>0.80551598400000002</v>
      </c>
      <c r="W2061">
        <v>1</v>
      </c>
      <c r="X2061" s="16">
        <f>IFERROR(LOOKUP(H2061,{30,43,48,53,58,63,68,73,78,83,88,93,97},{42,47,52,57,62,67,72,77,82,87,92,99,100}),999)</f>
        <v>72</v>
      </c>
      <c r="Y2061" s="19">
        <f t="shared" si="227"/>
        <v>5.6818181818181825</v>
      </c>
      <c r="Z2061" s="19">
        <f t="shared" si="230"/>
        <v>5.7284090909090919</v>
      </c>
      <c r="AA2061" s="19">
        <f t="shared" si="231"/>
        <v>17.185227272727278</v>
      </c>
      <c r="AB2061" s="19" t="s">
        <v>8886</v>
      </c>
    </row>
    <row r="2062" spans="1:28" x14ac:dyDescent="0.35">
      <c r="A2062" t="s">
        <v>1562</v>
      </c>
      <c r="B2062" t="s">
        <v>6512</v>
      </c>
      <c r="C2062" t="s">
        <v>271</v>
      </c>
      <c r="D2062" s="1">
        <v>44825</v>
      </c>
      <c r="E2062">
        <f t="shared" si="228"/>
        <v>18</v>
      </c>
      <c r="F2062" t="s">
        <v>16</v>
      </c>
      <c r="G2062">
        <v>730</v>
      </c>
      <c r="H2062">
        <f t="shared" si="225"/>
        <v>73</v>
      </c>
      <c r="I2062" t="s">
        <v>9</v>
      </c>
      <c r="J2062">
        <v>1</v>
      </c>
      <c r="L2062" t="s">
        <v>16</v>
      </c>
      <c r="M2062" t="str">
        <f t="shared" si="226"/>
        <v>F</v>
      </c>
      <c r="N2062" t="s">
        <v>5019</v>
      </c>
      <c r="O2062" t="s">
        <v>5020</v>
      </c>
      <c r="P2062" t="s">
        <v>19</v>
      </c>
      <c r="Q2062">
        <v>4</v>
      </c>
      <c r="R2062">
        <f t="shared" si="229"/>
        <v>2018</v>
      </c>
      <c r="S2062" t="s">
        <v>8</v>
      </c>
      <c r="T2062" t="s">
        <v>8</v>
      </c>
      <c r="U2062" t="s">
        <v>8875</v>
      </c>
      <c r="V2062">
        <f>VLOOKUP(P2062,'PBT Tag Rates'!$B$5:$E$34,4,FALSE)</f>
        <v>0.80551598400000002</v>
      </c>
      <c r="W2062">
        <v>1</v>
      </c>
      <c r="X2062" s="16">
        <f>IFERROR(LOOKUP(H2062,{30,43,48,53,58,63,68,73,78,83,88,93,97},{42,47,52,57,62,67,72,77,82,87,92,99,100}),999)</f>
        <v>77</v>
      </c>
      <c r="Y2062" s="19">
        <f t="shared" si="227"/>
        <v>5.6818181818181825</v>
      </c>
      <c r="Z2062" s="19">
        <f t="shared" si="230"/>
        <v>5.7284090909090919</v>
      </c>
      <c r="AA2062" s="19">
        <f t="shared" si="231"/>
        <v>17.185227272727278</v>
      </c>
      <c r="AB2062" s="19" t="s">
        <v>8886</v>
      </c>
    </row>
    <row r="2063" spans="1:28" x14ac:dyDescent="0.35">
      <c r="A2063" t="s">
        <v>1562</v>
      </c>
      <c r="B2063" t="s">
        <v>6513</v>
      </c>
      <c r="C2063" t="s">
        <v>272</v>
      </c>
      <c r="D2063" s="1">
        <v>44825</v>
      </c>
      <c r="E2063">
        <f t="shared" si="228"/>
        <v>18</v>
      </c>
      <c r="F2063" t="s">
        <v>1569</v>
      </c>
      <c r="G2063">
        <v>670</v>
      </c>
      <c r="H2063">
        <f t="shared" si="225"/>
        <v>67</v>
      </c>
      <c r="I2063" t="s">
        <v>9</v>
      </c>
      <c r="J2063">
        <v>1</v>
      </c>
      <c r="L2063" t="s">
        <v>6</v>
      </c>
      <c r="M2063" t="str">
        <f t="shared" si="226"/>
        <v>M</v>
      </c>
      <c r="N2063" t="s">
        <v>6514</v>
      </c>
      <c r="O2063" t="s">
        <v>6515</v>
      </c>
      <c r="P2063" t="s">
        <v>557</v>
      </c>
      <c r="Q2063">
        <v>3</v>
      </c>
      <c r="R2063">
        <f t="shared" si="229"/>
        <v>2019</v>
      </c>
      <c r="S2063" t="s">
        <v>8</v>
      </c>
      <c r="T2063" t="s">
        <v>8</v>
      </c>
      <c r="U2063" t="s">
        <v>9087</v>
      </c>
      <c r="V2063">
        <f>VLOOKUP(P2063,'PBT Tag Rates'!$B$5:$E$34,4,FALSE)</f>
        <v>0.95971980899999998</v>
      </c>
      <c r="W2063">
        <v>1</v>
      </c>
      <c r="X2063" s="16">
        <f>IFERROR(LOOKUP(H2063,{30,43,48,53,58,63,68,73,78,83,88,93,97},{42,47,52,57,62,67,72,77,82,87,92,99,100}),999)</f>
        <v>67</v>
      </c>
      <c r="Y2063" s="19">
        <f t="shared" si="227"/>
        <v>5.6818181818181825</v>
      </c>
      <c r="Z2063" s="19">
        <f t="shared" si="230"/>
        <v>5.7284090909090919</v>
      </c>
      <c r="AA2063" s="19">
        <f t="shared" si="231"/>
        <v>17.185227272727278</v>
      </c>
      <c r="AB2063" s="19" t="s">
        <v>8887</v>
      </c>
    </row>
    <row r="2064" spans="1:28" x14ac:dyDescent="0.35">
      <c r="A2064" t="s">
        <v>1562</v>
      </c>
      <c r="B2064" t="s">
        <v>6516</v>
      </c>
      <c r="C2064" t="s">
        <v>273</v>
      </c>
      <c r="D2064" s="1">
        <v>44825</v>
      </c>
      <c r="E2064">
        <f t="shared" si="228"/>
        <v>18</v>
      </c>
      <c r="F2064" t="s">
        <v>6</v>
      </c>
      <c r="G2064">
        <v>710</v>
      </c>
      <c r="H2064">
        <f t="shared" si="225"/>
        <v>71</v>
      </c>
      <c r="I2064" t="s">
        <v>7</v>
      </c>
      <c r="J2064" t="s">
        <v>8</v>
      </c>
      <c r="L2064" t="s">
        <v>6</v>
      </c>
      <c r="M2064" t="str">
        <f t="shared" si="226"/>
        <v>M</v>
      </c>
      <c r="N2064" t="s">
        <v>6517</v>
      </c>
      <c r="O2064" t="s">
        <v>6518</v>
      </c>
      <c r="P2064" t="s">
        <v>557</v>
      </c>
      <c r="Q2064">
        <v>3</v>
      </c>
      <c r="R2064">
        <f t="shared" si="229"/>
        <v>2019</v>
      </c>
      <c r="S2064" t="s">
        <v>8</v>
      </c>
      <c r="T2064" t="s">
        <v>8</v>
      </c>
      <c r="U2064" t="s">
        <v>9090</v>
      </c>
      <c r="V2064">
        <f>VLOOKUP(P2064,'PBT Tag Rates'!$B$5:$E$34,4,FALSE)</f>
        <v>0.95971980899999998</v>
      </c>
      <c r="W2064">
        <v>1</v>
      </c>
      <c r="X2064" s="16">
        <f>IFERROR(LOOKUP(H2064,{30,43,48,53,58,63,68,73,78,83,88,93,97},{42,47,52,57,62,67,72,77,82,87,92,99,100}),999)</f>
        <v>72</v>
      </c>
      <c r="Y2064" s="19">
        <f t="shared" si="227"/>
        <v>5.6818181818181825</v>
      </c>
      <c r="Z2064" s="19">
        <f t="shared" si="230"/>
        <v>5.7284090909090919</v>
      </c>
      <c r="AA2064" s="19">
        <f t="shared" si="231"/>
        <v>17.185227272727278</v>
      </c>
      <c r="AB2064" s="19" t="s">
        <v>8887</v>
      </c>
    </row>
    <row r="2065" spans="1:28" x14ac:dyDescent="0.35">
      <c r="A2065" t="s">
        <v>1562</v>
      </c>
      <c r="B2065" t="s">
        <v>6519</v>
      </c>
      <c r="C2065" t="s">
        <v>274</v>
      </c>
      <c r="D2065" s="1">
        <v>44825</v>
      </c>
      <c r="E2065">
        <f t="shared" si="228"/>
        <v>18</v>
      </c>
      <c r="F2065" t="s">
        <v>16</v>
      </c>
      <c r="G2065">
        <v>690</v>
      </c>
      <c r="H2065">
        <f t="shared" si="225"/>
        <v>69</v>
      </c>
      <c r="I2065" t="s">
        <v>9</v>
      </c>
      <c r="J2065">
        <v>1</v>
      </c>
      <c r="K2065" t="s">
        <v>143</v>
      </c>
      <c r="L2065" t="s">
        <v>1569</v>
      </c>
      <c r="M2065" t="str">
        <f t="shared" si="226"/>
        <v>F</v>
      </c>
      <c r="N2065" t="s">
        <v>4306</v>
      </c>
      <c r="O2065" t="s">
        <v>4306</v>
      </c>
      <c r="P2065" t="s">
        <v>8891</v>
      </c>
      <c r="Q2065" t="s">
        <v>8</v>
      </c>
      <c r="R2065" t="str">
        <f t="shared" si="229"/>
        <v>U</v>
      </c>
      <c r="S2065" t="s">
        <v>8</v>
      </c>
      <c r="T2065" t="s">
        <v>8</v>
      </c>
      <c r="U2065" t="s">
        <v>4306</v>
      </c>
      <c r="V2065" t="e">
        <f>VLOOKUP(P2065,'PBT Tag Rates'!$B$5:$E$34,4,FALSE)</f>
        <v>#N/A</v>
      </c>
      <c r="W2065">
        <v>1</v>
      </c>
      <c r="X2065" s="16">
        <f>IFERROR(LOOKUP(H2065,{30,43,48,53,58,63,68,73,78,83,88,93,97},{42,47,52,57,62,67,72,77,82,87,92,99,100}),999)</f>
        <v>72</v>
      </c>
      <c r="Y2065" s="19">
        <f t="shared" si="227"/>
        <v>5.6818181818181825</v>
      </c>
      <c r="Z2065" s="19">
        <f t="shared" si="230"/>
        <v>5.7284090909090919</v>
      </c>
      <c r="AA2065" s="19">
        <f t="shared" si="231"/>
        <v>17.185227272727278</v>
      </c>
      <c r="AB2065" s="19" t="s">
        <v>8887</v>
      </c>
    </row>
    <row r="2066" spans="1:28" x14ac:dyDescent="0.35">
      <c r="A2066" t="s">
        <v>1562</v>
      </c>
      <c r="B2066" t="s">
        <v>6520</v>
      </c>
      <c r="C2066" t="s">
        <v>275</v>
      </c>
      <c r="D2066" s="1">
        <v>44825</v>
      </c>
      <c r="E2066">
        <f t="shared" si="228"/>
        <v>18</v>
      </c>
      <c r="F2066" t="s">
        <v>1569</v>
      </c>
      <c r="G2066">
        <v>520</v>
      </c>
      <c r="H2066">
        <f t="shared" si="225"/>
        <v>52</v>
      </c>
      <c r="I2066" t="s">
        <v>9</v>
      </c>
      <c r="J2066" t="s">
        <v>8</v>
      </c>
      <c r="L2066" t="s">
        <v>6</v>
      </c>
      <c r="M2066" t="str">
        <f t="shared" si="226"/>
        <v>M</v>
      </c>
      <c r="N2066" t="s">
        <v>6521</v>
      </c>
      <c r="O2066" t="s">
        <v>6522</v>
      </c>
      <c r="P2066" t="s">
        <v>6015</v>
      </c>
      <c r="Q2066">
        <v>3</v>
      </c>
      <c r="R2066">
        <f t="shared" si="229"/>
        <v>2019</v>
      </c>
      <c r="S2066" t="s">
        <v>8</v>
      </c>
      <c r="T2066" t="s">
        <v>8</v>
      </c>
      <c r="U2066" t="s">
        <v>8878</v>
      </c>
      <c r="V2066">
        <f>VLOOKUP(P2066,'PBT Tag Rates'!$B$5:$E$34,4,FALSE)</f>
        <v>0.96152300000000002</v>
      </c>
      <c r="W2066">
        <v>1</v>
      </c>
      <c r="X2066" s="16">
        <f>IFERROR(LOOKUP(H2066,{30,43,48,53,58,63,68,73,78,83,88,93,97},{42,47,52,57,62,67,72,77,82,87,92,99,100}),999)</f>
        <v>52</v>
      </c>
      <c r="Y2066" s="19">
        <f t="shared" si="227"/>
        <v>5.6818181818181825</v>
      </c>
      <c r="Z2066" s="19">
        <f t="shared" si="230"/>
        <v>5.7284090909090919</v>
      </c>
      <c r="AA2066" s="19">
        <f t="shared" si="231"/>
        <v>17.185227272727278</v>
      </c>
      <c r="AB2066" s="19" t="s">
        <v>8886</v>
      </c>
    </row>
    <row r="2067" spans="1:28" x14ac:dyDescent="0.35">
      <c r="A2067" t="s">
        <v>1562</v>
      </c>
      <c r="B2067" t="s">
        <v>6523</v>
      </c>
      <c r="C2067" t="s">
        <v>276</v>
      </c>
      <c r="D2067" s="1">
        <v>44825</v>
      </c>
      <c r="E2067">
        <f t="shared" si="228"/>
        <v>18</v>
      </c>
      <c r="F2067" t="s">
        <v>1569</v>
      </c>
      <c r="G2067">
        <v>600</v>
      </c>
      <c r="H2067">
        <f t="shared" si="225"/>
        <v>60</v>
      </c>
      <c r="I2067" t="s">
        <v>9</v>
      </c>
      <c r="J2067">
        <v>1</v>
      </c>
      <c r="L2067" t="s">
        <v>16</v>
      </c>
      <c r="M2067" t="str">
        <f t="shared" si="226"/>
        <v>F</v>
      </c>
      <c r="N2067" t="s">
        <v>2276</v>
      </c>
      <c r="O2067" t="s">
        <v>5530</v>
      </c>
      <c r="P2067" t="s">
        <v>557</v>
      </c>
      <c r="Q2067">
        <v>3</v>
      </c>
      <c r="R2067">
        <f t="shared" si="229"/>
        <v>2019</v>
      </c>
      <c r="S2067" t="s">
        <v>8</v>
      </c>
      <c r="T2067" t="s">
        <v>8</v>
      </c>
      <c r="U2067" t="s">
        <v>9086</v>
      </c>
      <c r="V2067">
        <f>VLOOKUP(P2067,'PBT Tag Rates'!$B$5:$E$34,4,FALSE)</f>
        <v>0.95971980899999998</v>
      </c>
      <c r="W2067">
        <v>1</v>
      </c>
      <c r="X2067" s="16">
        <f>IFERROR(LOOKUP(H2067,{30,43,48,53,58,63,68,73,78,83,88,93,97},{42,47,52,57,62,67,72,77,82,87,92,99,100}),999)</f>
        <v>62</v>
      </c>
      <c r="Y2067" s="19">
        <f t="shared" si="227"/>
        <v>5.6818181818181825</v>
      </c>
      <c r="Z2067" s="19">
        <f t="shared" si="230"/>
        <v>5.7284090909090919</v>
      </c>
      <c r="AA2067" s="19">
        <f t="shared" si="231"/>
        <v>17.185227272727278</v>
      </c>
      <c r="AB2067" s="19" t="s">
        <v>8887</v>
      </c>
    </row>
    <row r="2068" spans="1:28" x14ac:dyDescent="0.35">
      <c r="A2068" t="s">
        <v>1562</v>
      </c>
      <c r="B2068" t="s">
        <v>6524</v>
      </c>
      <c r="C2068" t="s">
        <v>277</v>
      </c>
      <c r="D2068" s="1">
        <v>44825</v>
      </c>
      <c r="E2068">
        <f t="shared" si="228"/>
        <v>18</v>
      </c>
      <c r="F2068" t="s">
        <v>16</v>
      </c>
      <c r="G2068">
        <v>750</v>
      </c>
      <c r="H2068">
        <f t="shared" si="225"/>
        <v>75</v>
      </c>
      <c r="I2068" t="s">
        <v>7</v>
      </c>
      <c r="J2068" t="s">
        <v>8</v>
      </c>
      <c r="L2068" t="s">
        <v>16</v>
      </c>
      <c r="M2068" t="str">
        <f t="shared" si="226"/>
        <v>F</v>
      </c>
      <c r="N2068" t="s">
        <v>6525</v>
      </c>
      <c r="O2068" t="s">
        <v>6526</v>
      </c>
      <c r="P2068" t="s">
        <v>19</v>
      </c>
      <c r="Q2068">
        <v>4</v>
      </c>
      <c r="R2068">
        <f t="shared" si="229"/>
        <v>2018</v>
      </c>
      <c r="S2068" t="s">
        <v>8</v>
      </c>
      <c r="T2068" t="s">
        <v>8</v>
      </c>
      <c r="U2068" t="s">
        <v>8875</v>
      </c>
      <c r="V2068">
        <f>VLOOKUP(P2068,'PBT Tag Rates'!$B$5:$E$34,4,FALSE)</f>
        <v>0.80551598400000002</v>
      </c>
      <c r="W2068">
        <v>1</v>
      </c>
      <c r="X2068" s="16">
        <f>IFERROR(LOOKUP(H2068,{30,43,48,53,58,63,68,73,78,83,88,93,97},{42,47,52,57,62,67,72,77,82,87,92,99,100}),999)</f>
        <v>77</v>
      </c>
      <c r="Y2068" s="19">
        <f t="shared" si="227"/>
        <v>5.6818181818181825</v>
      </c>
      <c r="Z2068" s="19">
        <f t="shared" si="230"/>
        <v>5.7284090909090919</v>
      </c>
      <c r="AA2068" s="19">
        <f t="shared" si="231"/>
        <v>17.185227272727278</v>
      </c>
      <c r="AB2068" s="19" t="s">
        <v>8886</v>
      </c>
    </row>
    <row r="2069" spans="1:28" x14ac:dyDescent="0.35">
      <c r="A2069" t="s">
        <v>1562</v>
      </c>
      <c r="B2069" t="s">
        <v>6527</v>
      </c>
      <c r="C2069" t="s">
        <v>278</v>
      </c>
      <c r="D2069" s="1">
        <v>44825</v>
      </c>
      <c r="E2069">
        <f t="shared" si="228"/>
        <v>18</v>
      </c>
      <c r="F2069" t="s">
        <v>1569</v>
      </c>
      <c r="G2069">
        <v>620</v>
      </c>
      <c r="H2069">
        <f t="shared" si="225"/>
        <v>62</v>
      </c>
      <c r="I2069" t="s">
        <v>7</v>
      </c>
      <c r="J2069" t="s">
        <v>8</v>
      </c>
      <c r="L2069" t="s">
        <v>6</v>
      </c>
      <c r="M2069" t="str">
        <f t="shared" si="226"/>
        <v>M</v>
      </c>
      <c r="N2069" t="s">
        <v>1032</v>
      </c>
      <c r="O2069" t="s">
        <v>1033</v>
      </c>
      <c r="P2069" t="s">
        <v>557</v>
      </c>
      <c r="Q2069">
        <v>3</v>
      </c>
      <c r="R2069">
        <f t="shared" si="229"/>
        <v>2019</v>
      </c>
      <c r="S2069" t="s">
        <v>8</v>
      </c>
      <c r="T2069" t="s">
        <v>8</v>
      </c>
      <c r="U2069" t="s">
        <v>9090</v>
      </c>
      <c r="V2069">
        <f>VLOOKUP(P2069,'PBT Tag Rates'!$B$5:$E$34,4,FALSE)</f>
        <v>0.95971980899999998</v>
      </c>
      <c r="W2069">
        <v>1</v>
      </c>
      <c r="X2069" s="16">
        <f>IFERROR(LOOKUP(H2069,{30,43,48,53,58,63,68,73,78,83,88,93,97},{42,47,52,57,62,67,72,77,82,87,92,99,100}),999)</f>
        <v>62</v>
      </c>
      <c r="Y2069" s="19">
        <f t="shared" si="227"/>
        <v>5.6818181818181825</v>
      </c>
      <c r="Z2069" s="19">
        <f t="shared" si="230"/>
        <v>5.7284090909090919</v>
      </c>
      <c r="AA2069" s="19">
        <f t="shared" si="231"/>
        <v>17.185227272727278</v>
      </c>
      <c r="AB2069" s="19" t="s">
        <v>8887</v>
      </c>
    </row>
    <row r="2070" spans="1:28" x14ac:dyDescent="0.35">
      <c r="A2070" t="s">
        <v>1562</v>
      </c>
      <c r="B2070" t="s">
        <v>6528</v>
      </c>
      <c r="C2070" t="s">
        <v>279</v>
      </c>
      <c r="D2070" s="1">
        <v>44825</v>
      </c>
      <c r="E2070">
        <f t="shared" si="228"/>
        <v>18</v>
      </c>
      <c r="F2070" t="s">
        <v>1569</v>
      </c>
      <c r="G2070">
        <v>630</v>
      </c>
      <c r="H2070">
        <f t="shared" si="225"/>
        <v>63</v>
      </c>
      <c r="I2070" t="s">
        <v>7</v>
      </c>
      <c r="J2070" t="s">
        <v>8</v>
      </c>
      <c r="L2070" t="s">
        <v>6</v>
      </c>
      <c r="M2070" t="str">
        <f t="shared" si="226"/>
        <v>M</v>
      </c>
      <c r="N2070" t="s">
        <v>3028</v>
      </c>
      <c r="O2070" t="s">
        <v>3029</v>
      </c>
      <c r="P2070" t="s">
        <v>557</v>
      </c>
      <c r="Q2070">
        <v>3</v>
      </c>
      <c r="R2070">
        <f t="shared" si="229"/>
        <v>2019</v>
      </c>
      <c r="S2070" t="s">
        <v>8</v>
      </c>
      <c r="T2070" t="s">
        <v>8</v>
      </c>
      <c r="U2070" t="s">
        <v>9088</v>
      </c>
      <c r="V2070">
        <f>VLOOKUP(P2070,'PBT Tag Rates'!$B$5:$E$34,4,FALSE)</f>
        <v>0.95971980899999998</v>
      </c>
      <c r="W2070">
        <v>1</v>
      </c>
      <c r="X2070" s="16">
        <f>IFERROR(LOOKUP(H2070,{30,43,48,53,58,63,68,73,78,83,88,93,97},{42,47,52,57,62,67,72,77,82,87,92,99,100}),999)</f>
        <v>67</v>
      </c>
      <c r="Y2070" s="19">
        <f t="shared" si="227"/>
        <v>5.6818181818181825</v>
      </c>
      <c r="Z2070" s="19">
        <f t="shared" si="230"/>
        <v>5.7284090909090919</v>
      </c>
      <c r="AA2070" s="19">
        <f t="shared" si="231"/>
        <v>17.185227272727278</v>
      </c>
      <c r="AB2070" s="19" t="s">
        <v>8887</v>
      </c>
    </row>
    <row r="2071" spans="1:28" x14ac:dyDescent="0.35">
      <c r="A2071" t="s">
        <v>1562</v>
      </c>
      <c r="B2071" t="s">
        <v>6529</v>
      </c>
      <c r="C2071" t="s">
        <v>282</v>
      </c>
      <c r="D2071" s="1">
        <v>44825</v>
      </c>
      <c r="E2071">
        <f t="shared" si="228"/>
        <v>18</v>
      </c>
      <c r="F2071" t="s">
        <v>1569</v>
      </c>
      <c r="G2071">
        <v>660</v>
      </c>
      <c r="H2071">
        <f t="shared" si="225"/>
        <v>66</v>
      </c>
      <c r="I2071" t="s">
        <v>9</v>
      </c>
      <c r="J2071">
        <v>1</v>
      </c>
      <c r="L2071" t="s">
        <v>6</v>
      </c>
      <c r="M2071" t="str">
        <f t="shared" si="226"/>
        <v>M</v>
      </c>
      <c r="N2071" t="s">
        <v>1558</v>
      </c>
      <c r="O2071" t="s">
        <v>1559</v>
      </c>
      <c r="P2071" t="s">
        <v>557</v>
      </c>
      <c r="Q2071">
        <v>3</v>
      </c>
      <c r="R2071">
        <f t="shared" si="229"/>
        <v>2019</v>
      </c>
      <c r="S2071" t="s">
        <v>8</v>
      </c>
      <c r="T2071" t="s">
        <v>8</v>
      </c>
      <c r="U2071" t="s">
        <v>8974</v>
      </c>
      <c r="V2071">
        <f>VLOOKUP(P2071,'PBT Tag Rates'!$B$5:$E$34,4,FALSE)</f>
        <v>0.95971980899999998</v>
      </c>
      <c r="W2071">
        <v>1</v>
      </c>
      <c r="X2071" s="16">
        <f>IFERROR(LOOKUP(H2071,{30,43,48,53,58,63,68,73,78,83,88,93,97},{42,47,52,57,62,67,72,77,82,87,92,99,100}),999)</f>
        <v>67</v>
      </c>
      <c r="Y2071" s="19">
        <f t="shared" si="227"/>
        <v>5.6818181818181825</v>
      </c>
      <c r="Z2071" s="19">
        <f t="shared" si="230"/>
        <v>5.7284090909090919</v>
      </c>
      <c r="AA2071" s="19">
        <f t="shared" si="231"/>
        <v>17.185227272727278</v>
      </c>
      <c r="AB2071" s="19" t="s">
        <v>8887</v>
      </c>
    </row>
    <row r="2072" spans="1:28" x14ac:dyDescent="0.35">
      <c r="A2072" t="s">
        <v>1562</v>
      </c>
      <c r="B2072" t="s">
        <v>6530</v>
      </c>
      <c r="C2072" t="s">
        <v>283</v>
      </c>
      <c r="D2072" s="1">
        <v>44825</v>
      </c>
      <c r="E2072">
        <f t="shared" si="228"/>
        <v>18</v>
      </c>
      <c r="F2072" t="s">
        <v>1569</v>
      </c>
      <c r="G2072">
        <v>620</v>
      </c>
      <c r="H2072">
        <f t="shared" si="225"/>
        <v>62</v>
      </c>
      <c r="I2072" t="s">
        <v>7</v>
      </c>
      <c r="J2072" t="s">
        <v>8</v>
      </c>
      <c r="K2072" t="s">
        <v>143</v>
      </c>
      <c r="L2072" t="s">
        <v>1569</v>
      </c>
      <c r="M2072" s="5" t="s">
        <v>6</v>
      </c>
      <c r="N2072" t="s">
        <v>4306</v>
      </c>
      <c r="O2072" t="s">
        <v>4306</v>
      </c>
      <c r="P2072" t="s">
        <v>4306</v>
      </c>
      <c r="Q2072" t="s">
        <v>8</v>
      </c>
      <c r="R2072" t="str">
        <f t="shared" si="229"/>
        <v>U</v>
      </c>
      <c r="S2072" t="s">
        <v>8</v>
      </c>
      <c r="T2072" t="s">
        <v>8</v>
      </c>
      <c r="U2072" t="s">
        <v>4306</v>
      </c>
      <c r="V2072" t="e">
        <f>VLOOKUP(P2072,'PBT Tag Rates'!$B$5:$E$34,4,FALSE)</f>
        <v>#N/A</v>
      </c>
      <c r="W2072">
        <v>1</v>
      </c>
      <c r="X2072" s="16">
        <f>IFERROR(LOOKUP(H2072,{30,43,48,53,58,63,68,73,78,83,88,93,97},{42,47,52,57,62,67,72,77,82,87,92,99,100}),999)</f>
        <v>62</v>
      </c>
      <c r="Y2072" s="19">
        <f t="shared" si="227"/>
        <v>5.6818181818181825</v>
      </c>
      <c r="Z2072" s="19">
        <f t="shared" si="230"/>
        <v>5.7284090909090919</v>
      </c>
      <c r="AA2072" s="19">
        <f t="shared" si="231"/>
        <v>17.185227272727278</v>
      </c>
      <c r="AB2072" s="19" t="s">
        <v>8887</v>
      </c>
    </row>
    <row r="2073" spans="1:28" x14ac:dyDescent="0.35">
      <c r="A2073" t="s">
        <v>1562</v>
      </c>
      <c r="B2073" t="s">
        <v>6531</v>
      </c>
      <c r="C2073" t="s">
        <v>284</v>
      </c>
      <c r="D2073" s="1">
        <v>44825</v>
      </c>
      <c r="E2073">
        <f t="shared" si="228"/>
        <v>18</v>
      </c>
      <c r="F2073" t="s">
        <v>16</v>
      </c>
      <c r="G2073">
        <v>640</v>
      </c>
      <c r="H2073">
        <f t="shared" si="225"/>
        <v>64</v>
      </c>
      <c r="I2073" t="s">
        <v>7</v>
      </c>
      <c r="J2073" t="s">
        <v>8</v>
      </c>
      <c r="L2073" t="s">
        <v>16</v>
      </c>
      <c r="M2073" t="str">
        <f t="shared" si="226"/>
        <v>F</v>
      </c>
      <c r="N2073" t="s">
        <v>1072</v>
      </c>
      <c r="O2073" t="s">
        <v>1225</v>
      </c>
      <c r="P2073" t="s">
        <v>557</v>
      </c>
      <c r="Q2073">
        <v>3</v>
      </c>
      <c r="R2073">
        <f t="shared" si="229"/>
        <v>2019</v>
      </c>
      <c r="S2073" t="s">
        <v>8</v>
      </c>
      <c r="T2073" t="s">
        <v>8</v>
      </c>
      <c r="U2073" t="s">
        <v>9090</v>
      </c>
      <c r="V2073">
        <f>VLOOKUP(P2073,'PBT Tag Rates'!$B$5:$E$34,4,FALSE)</f>
        <v>0.95971980899999998</v>
      </c>
      <c r="W2073">
        <v>1</v>
      </c>
      <c r="X2073" s="16">
        <f>IFERROR(LOOKUP(H2073,{30,43,48,53,58,63,68,73,78,83,88,93,97},{42,47,52,57,62,67,72,77,82,87,92,99,100}),999)</f>
        <v>67</v>
      </c>
      <c r="Y2073" s="19">
        <f t="shared" si="227"/>
        <v>5.6818181818181825</v>
      </c>
      <c r="Z2073" s="19">
        <f t="shared" si="230"/>
        <v>5.7284090909090919</v>
      </c>
      <c r="AA2073" s="19">
        <f t="shared" si="231"/>
        <v>17.185227272727278</v>
      </c>
      <c r="AB2073" s="19" t="s">
        <v>8887</v>
      </c>
    </row>
    <row r="2074" spans="1:28" x14ac:dyDescent="0.35">
      <c r="A2074" t="s">
        <v>1562</v>
      </c>
      <c r="B2074" t="s">
        <v>6532</v>
      </c>
      <c r="C2074" t="s">
        <v>285</v>
      </c>
      <c r="D2074" s="1">
        <v>44825</v>
      </c>
      <c r="E2074">
        <f t="shared" si="228"/>
        <v>18</v>
      </c>
      <c r="F2074" t="s">
        <v>1569</v>
      </c>
      <c r="G2074">
        <v>390</v>
      </c>
      <c r="H2074">
        <f t="shared" si="225"/>
        <v>39</v>
      </c>
      <c r="I2074" t="s">
        <v>7</v>
      </c>
      <c r="J2074" t="s">
        <v>8</v>
      </c>
      <c r="L2074" t="s">
        <v>6</v>
      </c>
      <c r="M2074" t="str">
        <f t="shared" si="226"/>
        <v>M</v>
      </c>
      <c r="N2074" t="s">
        <v>8</v>
      </c>
      <c r="O2074" t="s">
        <v>8</v>
      </c>
      <c r="P2074" t="s">
        <v>11</v>
      </c>
      <c r="Q2074" t="s">
        <v>8</v>
      </c>
      <c r="R2074" t="str">
        <f t="shared" si="229"/>
        <v>U</v>
      </c>
      <c r="S2074" t="s">
        <v>12</v>
      </c>
      <c r="T2074">
        <v>1</v>
      </c>
      <c r="U2074" t="s">
        <v>11</v>
      </c>
      <c r="V2074" t="e">
        <f>VLOOKUP(P2074,'PBT Tag Rates'!$B$5:$E$34,4,FALSE)</f>
        <v>#N/A</v>
      </c>
      <c r="W2074">
        <v>1</v>
      </c>
      <c r="X2074" s="16">
        <f>IFERROR(LOOKUP(H2074,{30,43,48,53,58,63,68,73,78,83,88,93,97},{42,47,52,57,62,67,72,77,82,87,92,99,100}),999)</f>
        <v>42</v>
      </c>
      <c r="Y2074" s="19">
        <f t="shared" si="227"/>
        <v>5.6818181818181825</v>
      </c>
      <c r="Z2074" s="19">
        <f t="shared" si="230"/>
        <v>5.7284090909090919</v>
      </c>
      <c r="AA2074" s="19">
        <f t="shared" si="231"/>
        <v>17.185227272727278</v>
      </c>
      <c r="AB2074" s="19" t="s">
        <v>8887</v>
      </c>
    </row>
    <row r="2075" spans="1:28" x14ac:dyDescent="0.35">
      <c r="A2075" t="s">
        <v>1562</v>
      </c>
      <c r="B2075" t="s">
        <v>6533</v>
      </c>
      <c r="C2075" t="s">
        <v>288</v>
      </c>
      <c r="D2075" s="1">
        <v>44825</v>
      </c>
      <c r="E2075">
        <f t="shared" si="228"/>
        <v>18</v>
      </c>
      <c r="F2075" t="s">
        <v>1569</v>
      </c>
      <c r="G2075">
        <v>410</v>
      </c>
      <c r="H2075">
        <f t="shared" si="225"/>
        <v>41</v>
      </c>
      <c r="I2075" t="s">
        <v>9</v>
      </c>
      <c r="J2075">
        <v>1</v>
      </c>
      <c r="L2075" t="s">
        <v>6</v>
      </c>
      <c r="M2075" t="str">
        <f t="shared" si="226"/>
        <v>M</v>
      </c>
      <c r="N2075" t="s">
        <v>4909</v>
      </c>
      <c r="O2075" t="s">
        <v>5070</v>
      </c>
      <c r="P2075" t="s">
        <v>2035</v>
      </c>
      <c r="Q2075">
        <v>2</v>
      </c>
      <c r="R2075">
        <f t="shared" si="229"/>
        <v>2020</v>
      </c>
      <c r="S2075" t="s">
        <v>8</v>
      </c>
      <c r="T2075" t="s">
        <v>8</v>
      </c>
      <c r="U2075" t="s">
        <v>9088</v>
      </c>
      <c r="V2075">
        <f>VLOOKUP(P2075,'PBT Tag Rates'!$B$5:$E$34,4,FALSE)</f>
        <v>0.98961045999999997</v>
      </c>
      <c r="W2075">
        <v>1</v>
      </c>
      <c r="X2075" s="16">
        <f>IFERROR(LOOKUP(H2075,{30,43,48,53,58,63,68,73,78,83,88,93,97},{42,47,52,57,62,67,72,77,82,87,92,99,100}),999)</f>
        <v>42</v>
      </c>
      <c r="Y2075" s="19">
        <f t="shared" si="227"/>
        <v>5.6818181818181825</v>
      </c>
      <c r="Z2075" s="19">
        <f t="shared" si="230"/>
        <v>5.7284090909090919</v>
      </c>
      <c r="AA2075" s="19">
        <f t="shared" si="231"/>
        <v>17.185227272727278</v>
      </c>
      <c r="AB2075" s="19" t="s">
        <v>8887</v>
      </c>
    </row>
    <row r="2076" spans="1:28" x14ac:dyDescent="0.35">
      <c r="A2076" t="s">
        <v>1562</v>
      </c>
      <c r="B2076" t="s">
        <v>6534</v>
      </c>
      <c r="C2076" t="s">
        <v>289</v>
      </c>
      <c r="D2076" s="1">
        <v>44825</v>
      </c>
      <c r="E2076">
        <f t="shared" si="228"/>
        <v>18</v>
      </c>
      <c r="F2076" t="s">
        <v>6</v>
      </c>
      <c r="G2076">
        <v>940</v>
      </c>
      <c r="H2076">
        <f t="shared" si="225"/>
        <v>94</v>
      </c>
      <c r="I2076" t="s">
        <v>7</v>
      </c>
      <c r="J2076" t="s">
        <v>8</v>
      </c>
      <c r="L2076" t="s">
        <v>1569</v>
      </c>
      <c r="M2076" t="str">
        <f t="shared" si="226"/>
        <v>M</v>
      </c>
      <c r="N2076" t="s">
        <v>6535</v>
      </c>
      <c r="O2076" t="s">
        <v>6536</v>
      </c>
      <c r="P2076" t="s">
        <v>19</v>
      </c>
      <c r="Q2076">
        <v>4</v>
      </c>
      <c r="R2076">
        <f t="shared" si="229"/>
        <v>2018</v>
      </c>
      <c r="S2076" t="s">
        <v>8</v>
      </c>
      <c r="T2076" t="s">
        <v>8</v>
      </c>
      <c r="U2076" t="s">
        <v>8875</v>
      </c>
      <c r="V2076">
        <f>VLOOKUP(P2076,'PBT Tag Rates'!$B$5:$E$34,4,FALSE)</f>
        <v>0.80551598400000002</v>
      </c>
      <c r="W2076">
        <v>1</v>
      </c>
      <c r="X2076" s="16">
        <f>IFERROR(LOOKUP(H2076,{30,43,48,53,58,63,68,73,78,83,88,93,97},{42,47,52,57,62,67,72,77,82,87,92,99,100}),999)</f>
        <v>99</v>
      </c>
      <c r="Y2076" s="19">
        <f t="shared" si="227"/>
        <v>5.6818181818181825</v>
      </c>
      <c r="Z2076" s="19">
        <f t="shared" si="230"/>
        <v>5.7284090909090919</v>
      </c>
      <c r="AA2076" s="19">
        <f t="shared" si="231"/>
        <v>17.185227272727278</v>
      </c>
      <c r="AB2076" s="19" t="s">
        <v>8886</v>
      </c>
    </row>
    <row r="2077" spans="1:28" x14ac:dyDescent="0.35">
      <c r="A2077" t="s">
        <v>1562</v>
      </c>
      <c r="B2077" t="s">
        <v>6537</v>
      </c>
      <c r="C2077" t="s">
        <v>290</v>
      </c>
      <c r="D2077" s="1">
        <v>44825</v>
      </c>
      <c r="E2077">
        <f t="shared" si="228"/>
        <v>18</v>
      </c>
      <c r="F2077" t="s">
        <v>6</v>
      </c>
      <c r="G2077">
        <v>850</v>
      </c>
      <c r="H2077">
        <f t="shared" si="225"/>
        <v>85</v>
      </c>
      <c r="I2077" t="s">
        <v>7</v>
      </c>
      <c r="J2077">
        <v>1</v>
      </c>
      <c r="L2077" t="s">
        <v>16</v>
      </c>
      <c r="M2077" t="str">
        <f t="shared" si="226"/>
        <v>F</v>
      </c>
      <c r="N2077" t="s">
        <v>1216</v>
      </c>
      <c r="O2077" t="s">
        <v>1217</v>
      </c>
      <c r="P2077" t="s">
        <v>19</v>
      </c>
      <c r="Q2077">
        <v>4</v>
      </c>
      <c r="R2077">
        <f t="shared" si="229"/>
        <v>2018</v>
      </c>
      <c r="S2077" t="s">
        <v>8</v>
      </c>
      <c r="T2077" t="s">
        <v>8</v>
      </c>
      <c r="U2077" t="s">
        <v>9087</v>
      </c>
      <c r="V2077">
        <f>VLOOKUP(P2077,'PBT Tag Rates'!$B$5:$E$34,4,FALSE)</f>
        <v>0.80551598400000002</v>
      </c>
      <c r="W2077">
        <v>1</v>
      </c>
      <c r="X2077" s="16">
        <f>IFERROR(LOOKUP(H2077,{30,43,48,53,58,63,68,73,78,83,88,93,97},{42,47,52,57,62,67,72,77,82,87,92,99,100}),999)</f>
        <v>87</v>
      </c>
      <c r="Y2077" s="19">
        <f t="shared" si="227"/>
        <v>5.6818181818181825</v>
      </c>
      <c r="Z2077" s="19">
        <f t="shared" si="230"/>
        <v>5.7284090909090919</v>
      </c>
      <c r="AA2077" s="19">
        <f t="shared" si="231"/>
        <v>17.185227272727278</v>
      </c>
      <c r="AB2077" s="19" t="s">
        <v>8887</v>
      </c>
    </row>
    <row r="2078" spans="1:28" x14ac:dyDescent="0.35">
      <c r="A2078" t="s">
        <v>1562</v>
      </c>
      <c r="B2078" t="s">
        <v>6538</v>
      </c>
      <c r="C2078" t="s">
        <v>291</v>
      </c>
      <c r="D2078" s="1">
        <v>44825</v>
      </c>
      <c r="E2078">
        <f t="shared" si="228"/>
        <v>18</v>
      </c>
      <c r="F2078" t="s">
        <v>16</v>
      </c>
      <c r="G2078">
        <v>750</v>
      </c>
      <c r="H2078">
        <f t="shared" si="225"/>
        <v>75</v>
      </c>
      <c r="I2078" t="s">
        <v>7</v>
      </c>
      <c r="J2078" t="s">
        <v>8</v>
      </c>
      <c r="L2078" t="s">
        <v>16</v>
      </c>
      <c r="M2078" t="str">
        <f t="shared" si="226"/>
        <v>F</v>
      </c>
      <c r="N2078" t="s">
        <v>754</v>
      </c>
      <c r="O2078" t="s">
        <v>755</v>
      </c>
      <c r="P2078" t="s">
        <v>19</v>
      </c>
      <c r="Q2078">
        <v>4</v>
      </c>
      <c r="R2078">
        <f t="shared" si="229"/>
        <v>2018</v>
      </c>
      <c r="S2078" t="s">
        <v>8</v>
      </c>
      <c r="T2078" t="s">
        <v>8</v>
      </c>
      <c r="U2078" t="s">
        <v>9006</v>
      </c>
      <c r="V2078">
        <f>VLOOKUP(P2078,'PBT Tag Rates'!$B$5:$E$34,4,FALSE)</f>
        <v>0.80551598400000002</v>
      </c>
      <c r="W2078">
        <v>1</v>
      </c>
      <c r="X2078" s="16">
        <f>IFERROR(LOOKUP(H2078,{30,43,48,53,58,63,68,73,78,83,88,93,97},{42,47,52,57,62,67,72,77,82,87,92,99,100}),999)</f>
        <v>77</v>
      </c>
      <c r="Y2078" s="19">
        <f t="shared" si="227"/>
        <v>5.6818181818181825</v>
      </c>
      <c r="Z2078" s="19">
        <f t="shared" si="230"/>
        <v>5.7284090909090919</v>
      </c>
      <c r="AA2078" s="19">
        <f t="shared" si="231"/>
        <v>17.185227272727278</v>
      </c>
      <c r="AB2078" s="19" t="s">
        <v>8886</v>
      </c>
    </row>
    <row r="2079" spans="1:28" x14ac:dyDescent="0.35">
      <c r="A2079" t="s">
        <v>1562</v>
      </c>
      <c r="B2079" t="s">
        <v>6539</v>
      </c>
      <c r="C2079" t="s">
        <v>292</v>
      </c>
      <c r="D2079" s="1">
        <v>44825</v>
      </c>
      <c r="E2079">
        <f t="shared" si="228"/>
        <v>18</v>
      </c>
      <c r="F2079" t="s">
        <v>16</v>
      </c>
      <c r="G2079">
        <v>720</v>
      </c>
      <c r="H2079">
        <f t="shared" si="225"/>
        <v>72</v>
      </c>
      <c r="I2079" t="s">
        <v>9</v>
      </c>
      <c r="J2079">
        <v>1</v>
      </c>
      <c r="L2079" t="s">
        <v>16</v>
      </c>
      <c r="M2079" t="str">
        <f t="shared" si="226"/>
        <v>F</v>
      </c>
      <c r="N2079" t="s">
        <v>6540</v>
      </c>
      <c r="O2079" t="s">
        <v>6541</v>
      </c>
      <c r="P2079" t="s">
        <v>19</v>
      </c>
      <c r="Q2079">
        <v>4</v>
      </c>
      <c r="R2079">
        <f t="shared" si="229"/>
        <v>2018</v>
      </c>
      <c r="S2079" t="s">
        <v>8</v>
      </c>
      <c r="T2079" t="s">
        <v>8</v>
      </c>
      <c r="U2079" t="s">
        <v>8875</v>
      </c>
      <c r="V2079">
        <f>VLOOKUP(P2079,'PBT Tag Rates'!$B$5:$E$34,4,FALSE)</f>
        <v>0.80551598400000002</v>
      </c>
      <c r="W2079">
        <v>1</v>
      </c>
      <c r="X2079" s="16">
        <f>IFERROR(LOOKUP(H2079,{30,43,48,53,58,63,68,73,78,83,88,93,97},{42,47,52,57,62,67,72,77,82,87,92,99,100}),999)</f>
        <v>72</v>
      </c>
      <c r="Y2079" s="19">
        <f t="shared" si="227"/>
        <v>5.6818181818181825</v>
      </c>
      <c r="Z2079" s="19">
        <f t="shared" si="230"/>
        <v>5.7284090909090919</v>
      </c>
      <c r="AA2079" s="19">
        <f t="shared" si="231"/>
        <v>17.185227272727278</v>
      </c>
      <c r="AB2079" s="19" t="s">
        <v>8886</v>
      </c>
    </row>
    <row r="2080" spans="1:28" x14ac:dyDescent="0.35">
      <c r="A2080" t="s">
        <v>1562</v>
      </c>
      <c r="B2080" t="s">
        <v>6542</v>
      </c>
      <c r="C2080" t="s">
        <v>293</v>
      </c>
      <c r="D2080" s="1">
        <v>44825</v>
      </c>
      <c r="E2080">
        <f t="shared" si="228"/>
        <v>18</v>
      </c>
      <c r="F2080" t="s">
        <v>1569</v>
      </c>
      <c r="G2080">
        <v>580</v>
      </c>
      <c r="H2080">
        <f t="shared" si="225"/>
        <v>58</v>
      </c>
      <c r="I2080" t="s">
        <v>7</v>
      </c>
      <c r="J2080" t="s">
        <v>8</v>
      </c>
      <c r="L2080" t="s">
        <v>6</v>
      </c>
      <c r="M2080" t="str">
        <f t="shared" si="226"/>
        <v>M</v>
      </c>
      <c r="N2080" t="s">
        <v>3452</v>
      </c>
      <c r="O2080" t="s">
        <v>3939</v>
      </c>
      <c r="P2080" t="s">
        <v>557</v>
      </c>
      <c r="Q2080">
        <v>3</v>
      </c>
      <c r="R2080">
        <f t="shared" si="229"/>
        <v>2019</v>
      </c>
      <c r="S2080" t="s">
        <v>8</v>
      </c>
      <c r="T2080" t="s">
        <v>8</v>
      </c>
      <c r="U2080" t="s">
        <v>9006</v>
      </c>
      <c r="V2080">
        <f>VLOOKUP(P2080,'PBT Tag Rates'!$B$5:$E$34,4,FALSE)</f>
        <v>0.95971980899999998</v>
      </c>
      <c r="W2080">
        <v>1</v>
      </c>
      <c r="X2080" s="16">
        <f>IFERROR(LOOKUP(H2080,{30,43,48,53,58,63,68,73,78,83,88,93,97},{42,47,52,57,62,67,72,77,82,87,92,99,100}),999)</f>
        <v>62</v>
      </c>
      <c r="Y2080" s="19">
        <f t="shared" si="227"/>
        <v>5.6818181818181825</v>
      </c>
      <c r="Z2080" s="19">
        <f t="shared" si="230"/>
        <v>5.7284090909090919</v>
      </c>
      <c r="AA2080" s="19">
        <f t="shared" si="231"/>
        <v>17.185227272727278</v>
      </c>
      <c r="AB2080" s="19" t="s">
        <v>8886</v>
      </c>
    </row>
    <row r="2081" spans="1:28" x14ac:dyDescent="0.35">
      <c r="A2081" t="s">
        <v>1562</v>
      </c>
      <c r="B2081" t="s">
        <v>6543</v>
      </c>
      <c r="C2081" t="s">
        <v>294</v>
      </c>
      <c r="D2081" s="1">
        <v>44825</v>
      </c>
      <c r="E2081">
        <f t="shared" si="228"/>
        <v>18</v>
      </c>
      <c r="F2081" t="s">
        <v>1569</v>
      </c>
      <c r="G2081">
        <v>620</v>
      </c>
      <c r="H2081">
        <f t="shared" si="225"/>
        <v>62</v>
      </c>
      <c r="I2081" t="s">
        <v>7</v>
      </c>
      <c r="J2081" t="s">
        <v>8</v>
      </c>
      <c r="L2081" t="s">
        <v>6</v>
      </c>
      <c r="M2081" t="str">
        <f t="shared" si="226"/>
        <v>M</v>
      </c>
      <c r="N2081" t="s">
        <v>5084</v>
      </c>
      <c r="O2081" t="s">
        <v>6505</v>
      </c>
      <c r="P2081" t="s">
        <v>557</v>
      </c>
      <c r="Q2081">
        <v>3</v>
      </c>
      <c r="R2081">
        <f t="shared" si="229"/>
        <v>2019</v>
      </c>
      <c r="S2081" t="s">
        <v>8</v>
      </c>
      <c r="T2081" t="s">
        <v>8</v>
      </c>
      <c r="U2081" t="s">
        <v>9089</v>
      </c>
      <c r="V2081">
        <f>VLOOKUP(P2081,'PBT Tag Rates'!$B$5:$E$34,4,FALSE)</f>
        <v>0.95971980899999998</v>
      </c>
      <c r="W2081">
        <v>1</v>
      </c>
      <c r="X2081" s="16">
        <f>IFERROR(LOOKUP(H2081,{30,43,48,53,58,63,68,73,78,83,88,93,97},{42,47,52,57,62,67,72,77,82,87,92,99,100}),999)</f>
        <v>62</v>
      </c>
      <c r="Y2081" s="19">
        <f t="shared" si="227"/>
        <v>5.6818181818181825</v>
      </c>
      <c r="Z2081" s="19">
        <f t="shared" si="230"/>
        <v>5.7284090909090919</v>
      </c>
      <c r="AA2081" s="19">
        <f t="shared" si="231"/>
        <v>17.185227272727278</v>
      </c>
      <c r="AB2081" s="19" t="s">
        <v>8887</v>
      </c>
    </row>
    <row r="2082" spans="1:28" x14ac:dyDescent="0.35">
      <c r="A2082" t="s">
        <v>1562</v>
      </c>
      <c r="B2082" t="s">
        <v>6544</v>
      </c>
      <c r="C2082" t="s">
        <v>295</v>
      </c>
      <c r="D2082" s="1">
        <v>44825</v>
      </c>
      <c r="E2082">
        <f t="shared" si="228"/>
        <v>18</v>
      </c>
      <c r="F2082" t="s">
        <v>1569</v>
      </c>
      <c r="G2082">
        <v>520</v>
      </c>
      <c r="H2082">
        <f t="shared" si="225"/>
        <v>52</v>
      </c>
      <c r="I2082" t="s">
        <v>9</v>
      </c>
      <c r="J2082">
        <v>1</v>
      </c>
      <c r="L2082" t="s">
        <v>6</v>
      </c>
      <c r="M2082" t="str">
        <f t="shared" si="226"/>
        <v>M</v>
      </c>
      <c r="N2082" t="s">
        <v>6545</v>
      </c>
      <c r="O2082" t="s">
        <v>6546</v>
      </c>
      <c r="P2082" t="s">
        <v>2035</v>
      </c>
      <c r="Q2082">
        <v>2</v>
      </c>
      <c r="R2082">
        <f t="shared" si="229"/>
        <v>2020</v>
      </c>
      <c r="S2082" t="s">
        <v>8</v>
      </c>
      <c r="T2082" t="s">
        <v>8</v>
      </c>
      <c r="U2082" t="s">
        <v>9089</v>
      </c>
      <c r="V2082">
        <f>VLOOKUP(P2082,'PBT Tag Rates'!$B$5:$E$34,4,FALSE)</f>
        <v>0.98961045999999997</v>
      </c>
      <c r="W2082">
        <v>1</v>
      </c>
      <c r="X2082" s="16">
        <f>IFERROR(LOOKUP(H2082,{30,43,48,53,58,63,68,73,78,83,88,93,97},{42,47,52,57,62,67,72,77,82,87,92,99,100}),999)</f>
        <v>52</v>
      </c>
      <c r="Y2082" s="19">
        <f t="shared" si="227"/>
        <v>5.6818181818181825</v>
      </c>
      <c r="Z2082" s="19">
        <f t="shared" si="230"/>
        <v>5.7284090909090919</v>
      </c>
      <c r="AA2082" s="19">
        <f t="shared" si="231"/>
        <v>17.185227272727278</v>
      </c>
      <c r="AB2082" s="19" t="s">
        <v>8887</v>
      </c>
    </row>
    <row r="2083" spans="1:28" x14ac:dyDescent="0.35">
      <c r="A2083" t="s">
        <v>1562</v>
      </c>
      <c r="B2083" t="s">
        <v>6547</v>
      </c>
      <c r="C2083" t="s">
        <v>296</v>
      </c>
      <c r="D2083" s="1">
        <v>44825</v>
      </c>
      <c r="E2083">
        <f t="shared" si="228"/>
        <v>18</v>
      </c>
      <c r="F2083" t="s">
        <v>16</v>
      </c>
      <c r="G2083">
        <v>710</v>
      </c>
      <c r="H2083">
        <f t="shared" si="225"/>
        <v>71</v>
      </c>
      <c r="I2083" t="s">
        <v>9</v>
      </c>
      <c r="J2083">
        <v>1</v>
      </c>
      <c r="L2083" t="s">
        <v>16</v>
      </c>
      <c r="M2083" t="str">
        <f t="shared" si="226"/>
        <v>F</v>
      </c>
      <c r="N2083" t="s">
        <v>138</v>
      </c>
      <c r="O2083" t="s">
        <v>1005</v>
      </c>
      <c r="P2083" t="s">
        <v>19</v>
      </c>
      <c r="Q2083">
        <v>4</v>
      </c>
      <c r="R2083">
        <f t="shared" si="229"/>
        <v>2018</v>
      </c>
      <c r="S2083" t="s">
        <v>8</v>
      </c>
      <c r="T2083" t="s">
        <v>8</v>
      </c>
      <c r="U2083" t="s">
        <v>9007</v>
      </c>
      <c r="V2083">
        <f>VLOOKUP(P2083,'PBT Tag Rates'!$B$5:$E$34,4,FALSE)</f>
        <v>0.80551598400000002</v>
      </c>
      <c r="W2083">
        <v>1</v>
      </c>
      <c r="X2083" s="16">
        <f>IFERROR(LOOKUP(H2083,{30,43,48,53,58,63,68,73,78,83,88,93,97},{42,47,52,57,62,67,72,77,82,87,92,99,100}),999)</f>
        <v>72</v>
      </c>
      <c r="Y2083" s="19">
        <f t="shared" si="227"/>
        <v>5.6818181818181825</v>
      </c>
      <c r="Z2083" s="19">
        <f t="shared" si="230"/>
        <v>5.7284090909090919</v>
      </c>
      <c r="AA2083" s="19">
        <f t="shared" si="231"/>
        <v>17.185227272727278</v>
      </c>
      <c r="AB2083" s="19" t="s">
        <v>8886</v>
      </c>
    </row>
    <row r="2084" spans="1:28" x14ac:dyDescent="0.35">
      <c r="A2084" t="s">
        <v>1562</v>
      </c>
      <c r="B2084" t="s">
        <v>6548</v>
      </c>
      <c r="C2084" t="s">
        <v>297</v>
      </c>
      <c r="D2084" s="1">
        <v>44825</v>
      </c>
      <c r="E2084">
        <f t="shared" si="228"/>
        <v>18</v>
      </c>
      <c r="F2084" t="s">
        <v>1569</v>
      </c>
      <c r="G2084">
        <v>590</v>
      </c>
      <c r="H2084">
        <f t="shared" si="225"/>
        <v>59</v>
      </c>
      <c r="I2084" t="s">
        <v>7</v>
      </c>
      <c r="J2084" t="s">
        <v>8</v>
      </c>
      <c r="L2084" t="s">
        <v>6</v>
      </c>
      <c r="M2084" t="str">
        <f t="shared" si="226"/>
        <v>M</v>
      </c>
      <c r="N2084" t="s">
        <v>1060</v>
      </c>
      <c r="O2084" t="s">
        <v>1061</v>
      </c>
      <c r="P2084" t="s">
        <v>557</v>
      </c>
      <c r="Q2084">
        <v>3</v>
      </c>
      <c r="R2084">
        <f t="shared" si="229"/>
        <v>2019</v>
      </c>
      <c r="S2084" t="s">
        <v>8</v>
      </c>
      <c r="T2084" t="s">
        <v>8</v>
      </c>
      <c r="U2084" t="s">
        <v>9006</v>
      </c>
      <c r="V2084">
        <f>VLOOKUP(P2084,'PBT Tag Rates'!$B$5:$E$34,4,FALSE)</f>
        <v>0.95971980899999998</v>
      </c>
      <c r="W2084">
        <v>1</v>
      </c>
      <c r="X2084" s="16">
        <f>IFERROR(LOOKUP(H2084,{30,43,48,53,58,63,68,73,78,83,88,93,97},{42,47,52,57,62,67,72,77,82,87,92,99,100}),999)</f>
        <v>62</v>
      </c>
      <c r="Y2084" s="19">
        <f t="shared" si="227"/>
        <v>5.6818181818181825</v>
      </c>
      <c r="Z2084" s="19">
        <f t="shared" si="230"/>
        <v>5.7284090909090919</v>
      </c>
      <c r="AA2084" s="19">
        <f t="shared" si="231"/>
        <v>17.185227272727278</v>
      </c>
      <c r="AB2084" s="19" t="s">
        <v>8886</v>
      </c>
    </row>
    <row r="2085" spans="1:28" x14ac:dyDescent="0.35">
      <c r="A2085" t="s">
        <v>1562</v>
      </c>
      <c r="B2085" t="s">
        <v>6549</v>
      </c>
      <c r="C2085" t="s">
        <v>298</v>
      </c>
      <c r="D2085" s="1">
        <v>44825</v>
      </c>
      <c r="E2085">
        <f t="shared" si="228"/>
        <v>18</v>
      </c>
      <c r="F2085" t="s">
        <v>1569</v>
      </c>
      <c r="G2085">
        <v>640</v>
      </c>
      <c r="H2085">
        <f t="shared" si="225"/>
        <v>64</v>
      </c>
      <c r="I2085" t="s">
        <v>7</v>
      </c>
      <c r="J2085" t="s">
        <v>8</v>
      </c>
      <c r="L2085" t="s">
        <v>6</v>
      </c>
      <c r="M2085" t="str">
        <f t="shared" si="226"/>
        <v>M</v>
      </c>
      <c r="N2085" t="s">
        <v>1639</v>
      </c>
      <c r="O2085" t="s">
        <v>1640</v>
      </c>
      <c r="P2085" t="s">
        <v>557</v>
      </c>
      <c r="Q2085">
        <v>3</v>
      </c>
      <c r="R2085">
        <f t="shared" si="229"/>
        <v>2019</v>
      </c>
      <c r="S2085" t="s">
        <v>8</v>
      </c>
      <c r="T2085" t="s">
        <v>8</v>
      </c>
      <c r="U2085" t="s">
        <v>9086</v>
      </c>
      <c r="V2085">
        <f>VLOOKUP(P2085,'PBT Tag Rates'!$B$5:$E$34,4,FALSE)</f>
        <v>0.95971980899999998</v>
      </c>
      <c r="W2085">
        <v>1</v>
      </c>
      <c r="X2085" s="16">
        <f>IFERROR(LOOKUP(H2085,{30,43,48,53,58,63,68,73,78,83,88,93,97},{42,47,52,57,62,67,72,77,82,87,92,99,100}),999)</f>
        <v>67</v>
      </c>
      <c r="Y2085" s="19">
        <f t="shared" si="227"/>
        <v>5.6818181818181825</v>
      </c>
      <c r="Z2085" s="19">
        <f t="shared" si="230"/>
        <v>5.7284090909090919</v>
      </c>
      <c r="AA2085" s="19">
        <f t="shared" si="231"/>
        <v>17.185227272727278</v>
      </c>
      <c r="AB2085" s="19" t="s">
        <v>8887</v>
      </c>
    </row>
    <row r="2086" spans="1:28" x14ac:dyDescent="0.35">
      <c r="A2086" t="s">
        <v>1562</v>
      </c>
      <c r="B2086" t="s">
        <v>6550</v>
      </c>
      <c r="C2086" t="s">
        <v>299</v>
      </c>
      <c r="D2086" s="1">
        <v>44825</v>
      </c>
      <c r="E2086">
        <f t="shared" si="228"/>
        <v>18</v>
      </c>
      <c r="F2086" t="s">
        <v>1569</v>
      </c>
      <c r="G2086">
        <v>700</v>
      </c>
      <c r="H2086">
        <f t="shared" si="225"/>
        <v>70</v>
      </c>
      <c r="I2086" t="s">
        <v>7</v>
      </c>
      <c r="J2086" t="s">
        <v>8</v>
      </c>
      <c r="L2086" t="s">
        <v>6</v>
      </c>
      <c r="M2086" t="str">
        <f t="shared" si="226"/>
        <v>M</v>
      </c>
      <c r="N2086" t="s">
        <v>618</v>
      </c>
      <c r="O2086" t="s">
        <v>619</v>
      </c>
      <c r="P2086" t="s">
        <v>19</v>
      </c>
      <c r="Q2086">
        <v>4</v>
      </c>
      <c r="R2086">
        <f t="shared" si="229"/>
        <v>2018</v>
      </c>
      <c r="S2086" t="s">
        <v>8</v>
      </c>
      <c r="T2086" t="s">
        <v>8</v>
      </c>
      <c r="U2086" t="s">
        <v>9086</v>
      </c>
      <c r="V2086">
        <f>VLOOKUP(P2086,'PBT Tag Rates'!$B$5:$E$34,4,FALSE)</f>
        <v>0.80551598400000002</v>
      </c>
      <c r="W2086">
        <v>1</v>
      </c>
      <c r="X2086" s="16">
        <f>IFERROR(LOOKUP(H2086,{30,43,48,53,58,63,68,73,78,83,88,93,97},{42,47,52,57,62,67,72,77,82,87,92,99,100}),999)</f>
        <v>72</v>
      </c>
      <c r="Y2086" s="19">
        <f t="shared" si="227"/>
        <v>5.6818181818181825</v>
      </c>
      <c r="Z2086" s="19">
        <f t="shared" si="230"/>
        <v>5.7284090909090919</v>
      </c>
      <c r="AA2086" s="19">
        <f t="shared" si="231"/>
        <v>17.185227272727278</v>
      </c>
      <c r="AB2086" s="19" t="s">
        <v>8887</v>
      </c>
    </row>
    <row r="2087" spans="1:28" x14ac:dyDescent="0.35">
      <c r="A2087" t="s">
        <v>1562</v>
      </c>
      <c r="B2087" t="s">
        <v>6551</v>
      </c>
      <c r="C2087" t="s">
        <v>300</v>
      </c>
      <c r="D2087" s="1">
        <v>44825</v>
      </c>
      <c r="E2087">
        <f t="shared" si="228"/>
        <v>18</v>
      </c>
      <c r="F2087" t="s">
        <v>1569</v>
      </c>
      <c r="G2087">
        <v>610</v>
      </c>
      <c r="H2087">
        <f t="shared" si="225"/>
        <v>61</v>
      </c>
      <c r="I2087" t="s">
        <v>7</v>
      </c>
      <c r="J2087" t="s">
        <v>8</v>
      </c>
      <c r="L2087" t="s">
        <v>6</v>
      </c>
      <c r="M2087" t="str">
        <f t="shared" si="226"/>
        <v>M</v>
      </c>
      <c r="N2087" t="s">
        <v>8</v>
      </c>
      <c r="O2087" t="s">
        <v>8</v>
      </c>
      <c r="P2087" t="s">
        <v>11</v>
      </c>
      <c r="Q2087" t="s">
        <v>8</v>
      </c>
      <c r="R2087" t="str">
        <f t="shared" si="229"/>
        <v>U</v>
      </c>
      <c r="S2087" t="s">
        <v>12</v>
      </c>
      <c r="T2087">
        <v>0.999999999999999</v>
      </c>
      <c r="U2087" t="s">
        <v>11</v>
      </c>
      <c r="V2087" t="e">
        <f>VLOOKUP(P2087,'PBT Tag Rates'!$B$5:$E$34,4,FALSE)</f>
        <v>#N/A</v>
      </c>
      <c r="W2087">
        <v>1</v>
      </c>
      <c r="X2087" s="16">
        <f>IFERROR(LOOKUP(H2087,{30,43,48,53,58,63,68,73,78,83,88,93,97},{42,47,52,57,62,67,72,77,82,87,92,99,100}),999)</f>
        <v>62</v>
      </c>
      <c r="Y2087" s="19">
        <f t="shared" si="227"/>
        <v>5.6818181818181825</v>
      </c>
      <c r="Z2087" s="19">
        <f t="shared" si="230"/>
        <v>5.7284090909090919</v>
      </c>
      <c r="AA2087" s="19">
        <f t="shared" si="231"/>
        <v>17.185227272727278</v>
      </c>
      <c r="AB2087" s="19" t="s">
        <v>8887</v>
      </c>
    </row>
    <row r="2088" spans="1:28" x14ac:dyDescent="0.35">
      <c r="A2088" t="s">
        <v>1562</v>
      </c>
      <c r="B2088" t="s">
        <v>6552</v>
      </c>
      <c r="C2088" t="s">
        <v>301</v>
      </c>
      <c r="D2088" s="1">
        <v>44825</v>
      </c>
      <c r="E2088">
        <f t="shared" si="228"/>
        <v>18</v>
      </c>
      <c r="F2088" t="s">
        <v>1569</v>
      </c>
      <c r="G2088">
        <v>590</v>
      </c>
      <c r="H2088">
        <f t="shared" si="225"/>
        <v>59</v>
      </c>
      <c r="I2088" t="s">
        <v>7</v>
      </c>
      <c r="J2088" t="s">
        <v>8</v>
      </c>
      <c r="L2088" t="s">
        <v>6</v>
      </c>
      <c r="M2088" t="str">
        <f t="shared" si="226"/>
        <v>M</v>
      </c>
      <c r="N2088" t="s">
        <v>1060</v>
      </c>
      <c r="O2088" t="s">
        <v>1061</v>
      </c>
      <c r="P2088" t="s">
        <v>557</v>
      </c>
      <c r="Q2088">
        <v>3</v>
      </c>
      <c r="R2088">
        <f t="shared" si="229"/>
        <v>2019</v>
      </c>
      <c r="S2088" t="s">
        <v>8</v>
      </c>
      <c r="T2088" t="s">
        <v>8</v>
      </c>
      <c r="U2088" t="s">
        <v>9006</v>
      </c>
      <c r="V2088">
        <f>VLOOKUP(P2088,'PBT Tag Rates'!$B$5:$E$34,4,FALSE)</f>
        <v>0.95971980899999998</v>
      </c>
      <c r="W2088">
        <v>1</v>
      </c>
      <c r="X2088" s="16">
        <f>IFERROR(LOOKUP(H2088,{30,43,48,53,58,63,68,73,78,83,88,93,97},{42,47,52,57,62,67,72,77,82,87,92,99,100}),999)</f>
        <v>62</v>
      </c>
      <c r="Y2088" s="19">
        <f t="shared" si="227"/>
        <v>5.6818181818181825</v>
      </c>
      <c r="Z2088" s="19">
        <f t="shared" si="230"/>
        <v>5.7284090909090919</v>
      </c>
      <c r="AA2088" s="19">
        <f t="shared" si="231"/>
        <v>17.185227272727278</v>
      </c>
      <c r="AB2088" s="19" t="s">
        <v>8886</v>
      </c>
    </row>
    <row r="2089" spans="1:28" x14ac:dyDescent="0.35">
      <c r="A2089" t="s">
        <v>1562</v>
      </c>
      <c r="B2089" t="s">
        <v>6553</v>
      </c>
      <c r="C2089" t="s">
        <v>302</v>
      </c>
      <c r="D2089" s="1">
        <v>44825</v>
      </c>
      <c r="E2089">
        <f t="shared" si="228"/>
        <v>18</v>
      </c>
      <c r="F2089" t="s">
        <v>1569</v>
      </c>
      <c r="G2089">
        <v>450</v>
      </c>
      <c r="H2089">
        <f t="shared" si="225"/>
        <v>45</v>
      </c>
      <c r="I2089" t="s">
        <v>9</v>
      </c>
      <c r="J2089">
        <v>1</v>
      </c>
      <c r="L2089" t="s">
        <v>6</v>
      </c>
      <c r="M2089" t="str">
        <f t="shared" si="226"/>
        <v>M</v>
      </c>
      <c r="N2089" t="s">
        <v>6554</v>
      </c>
      <c r="O2089" t="s">
        <v>6555</v>
      </c>
      <c r="P2089" t="s">
        <v>2035</v>
      </c>
      <c r="Q2089">
        <v>2</v>
      </c>
      <c r="R2089">
        <f t="shared" si="229"/>
        <v>2020</v>
      </c>
      <c r="S2089" t="s">
        <v>8</v>
      </c>
      <c r="T2089" t="s">
        <v>8</v>
      </c>
      <c r="U2089" t="s">
        <v>9090</v>
      </c>
      <c r="V2089">
        <f>VLOOKUP(P2089,'PBT Tag Rates'!$B$5:$E$34,4,FALSE)</f>
        <v>0.98961045999999997</v>
      </c>
      <c r="W2089">
        <v>1</v>
      </c>
      <c r="X2089" s="16">
        <f>IFERROR(LOOKUP(H2089,{30,43,48,53,58,63,68,73,78,83,88,93,97},{42,47,52,57,62,67,72,77,82,87,92,99,100}),999)</f>
        <v>47</v>
      </c>
      <c r="Y2089" s="19">
        <f t="shared" si="227"/>
        <v>5.6818181818181825</v>
      </c>
      <c r="Z2089" s="19">
        <f t="shared" si="230"/>
        <v>5.7284090909090919</v>
      </c>
      <c r="AA2089" s="19">
        <f t="shared" si="231"/>
        <v>17.185227272727278</v>
      </c>
      <c r="AB2089" s="19" t="s">
        <v>8887</v>
      </c>
    </row>
    <row r="2090" spans="1:28" x14ac:dyDescent="0.35">
      <c r="A2090" t="s">
        <v>1562</v>
      </c>
      <c r="B2090" t="s">
        <v>6556</v>
      </c>
      <c r="C2090" t="s">
        <v>303</v>
      </c>
      <c r="D2090" s="1">
        <v>44825</v>
      </c>
      <c r="E2090">
        <f t="shared" si="228"/>
        <v>18</v>
      </c>
      <c r="F2090" t="s">
        <v>16</v>
      </c>
      <c r="G2090">
        <v>860</v>
      </c>
      <c r="H2090">
        <f t="shared" si="225"/>
        <v>86</v>
      </c>
      <c r="I2090" t="s">
        <v>7</v>
      </c>
      <c r="J2090" t="s">
        <v>8</v>
      </c>
      <c r="L2090" t="s">
        <v>16</v>
      </c>
      <c r="M2090" t="str">
        <f t="shared" si="226"/>
        <v>F</v>
      </c>
      <c r="N2090" t="s">
        <v>8</v>
      </c>
      <c r="O2090" t="s">
        <v>8</v>
      </c>
      <c r="P2090" t="s">
        <v>11</v>
      </c>
      <c r="Q2090" t="s">
        <v>8</v>
      </c>
      <c r="R2090" t="str">
        <f t="shared" si="229"/>
        <v>U</v>
      </c>
      <c r="S2090" t="s">
        <v>12</v>
      </c>
      <c r="T2090">
        <v>1</v>
      </c>
      <c r="U2090" t="s">
        <v>11</v>
      </c>
      <c r="V2090" t="e">
        <f>VLOOKUP(P2090,'PBT Tag Rates'!$B$5:$E$34,4,FALSE)</f>
        <v>#N/A</v>
      </c>
      <c r="W2090">
        <v>1</v>
      </c>
      <c r="X2090" s="16">
        <f>IFERROR(LOOKUP(H2090,{30,43,48,53,58,63,68,73,78,83,88,93,97},{42,47,52,57,62,67,72,77,82,87,92,99,100}),999)</f>
        <v>87</v>
      </c>
      <c r="Y2090" s="19">
        <f t="shared" si="227"/>
        <v>5.6818181818181825</v>
      </c>
      <c r="Z2090" s="19">
        <f t="shared" si="230"/>
        <v>5.7284090909090919</v>
      </c>
      <c r="AA2090" s="19">
        <f t="shared" si="231"/>
        <v>17.185227272727278</v>
      </c>
      <c r="AB2090" s="19" t="s">
        <v>8887</v>
      </c>
    </row>
    <row r="2091" spans="1:28" x14ac:dyDescent="0.35">
      <c r="A2091" t="s">
        <v>1562</v>
      </c>
      <c r="B2091" t="s">
        <v>6557</v>
      </c>
      <c r="C2091" t="s">
        <v>304</v>
      </c>
      <c r="D2091" s="1">
        <v>44825</v>
      </c>
      <c r="E2091">
        <f t="shared" si="228"/>
        <v>18</v>
      </c>
      <c r="F2091" t="s">
        <v>6</v>
      </c>
      <c r="G2091">
        <v>760</v>
      </c>
      <c r="H2091">
        <f t="shared" si="225"/>
        <v>76</v>
      </c>
      <c r="I2091" t="s">
        <v>7</v>
      </c>
      <c r="J2091" t="s">
        <v>8</v>
      </c>
      <c r="K2091" t="s">
        <v>143</v>
      </c>
      <c r="L2091" t="s">
        <v>1569</v>
      </c>
      <c r="M2091" t="str">
        <f t="shared" si="226"/>
        <v>M</v>
      </c>
      <c r="N2091" t="s">
        <v>4306</v>
      </c>
      <c r="O2091" t="s">
        <v>4306</v>
      </c>
      <c r="P2091" t="s">
        <v>4306</v>
      </c>
      <c r="Q2091" t="s">
        <v>8</v>
      </c>
      <c r="R2091" t="str">
        <f t="shared" si="229"/>
        <v>U</v>
      </c>
      <c r="S2091" t="s">
        <v>8</v>
      </c>
      <c r="T2091" t="s">
        <v>8</v>
      </c>
      <c r="U2091" t="s">
        <v>4306</v>
      </c>
      <c r="V2091" t="e">
        <f>VLOOKUP(P2091,'PBT Tag Rates'!$B$5:$E$34,4,FALSE)</f>
        <v>#N/A</v>
      </c>
      <c r="W2091">
        <v>1</v>
      </c>
      <c r="X2091" s="16">
        <f>IFERROR(LOOKUP(H2091,{30,43,48,53,58,63,68,73,78,83,88,93,97},{42,47,52,57,62,67,72,77,82,87,92,99,100}),999)</f>
        <v>77</v>
      </c>
      <c r="Y2091" s="19">
        <f t="shared" si="227"/>
        <v>5.6818181818181825</v>
      </c>
      <c r="Z2091" s="19">
        <f t="shared" si="230"/>
        <v>5.7284090909090919</v>
      </c>
      <c r="AA2091" s="19">
        <f t="shared" si="231"/>
        <v>17.185227272727278</v>
      </c>
      <c r="AB2091" s="19" t="s">
        <v>8887</v>
      </c>
    </row>
    <row r="2092" spans="1:28" x14ac:dyDescent="0.35">
      <c r="A2092" t="s">
        <v>1562</v>
      </c>
      <c r="B2092" t="s">
        <v>6558</v>
      </c>
      <c r="C2092" t="s">
        <v>305</v>
      </c>
      <c r="D2092" s="1">
        <v>44825</v>
      </c>
      <c r="E2092">
        <f t="shared" si="228"/>
        <v>18</v>
      </c>
      <c r="F2092" t="s">
        <v>16</v>
      </c>
      <c r="G2092">
        <v>820</v>
      </c>
      <c r="H2092">
        <f t="shared" si="225"/>
        <v>82</v>
      </c>
      <c r="I2092" t="s">
        <v>9</v>
      </c>
      <c r="J2092">
        <v>1</v>
      </c>
      <c r="L2092" t="s">
        <v>16</v>
      </c>
      <c r="M2092" t="str">
        <f t="shared" si="226"/>
        <v>F</v>
      </c>
      <c r="N2092" t="s">
        <v>1334</v>
      </c>
      <c r="O2092" t="s">
        <v>1335</v>
      </c>
      <c r="P2092" t="s">
        <v>10</v>
      </c>
      <c r="Q2092">
        <v>5</v>
      </c>
      <c r="R2092">
        <f t="shared" si="229"/>
        <v>2017</v>
      </c>
      <c r="S2092" t="s">
        <v>8</v>
      </c>
      <c r="T2092" t="s">
        <v>8</v>
      </c>
      <c r="U2092" t="s">
        <v>8875</v>
      </c>
      <c r="V2092">
        <f>VLOOKUP(P2092,'PBT Tag Rates'!$B$5:$E$34,4,FALSE)</f>
        <v>0.76170174199999996</v>
      </c>
      <c r="W2092">
        <v>1</v>
      </c>
      <c r="X2092" s="16">
        <f>IFERROR(LOOKUP(H2092,{30,43,48,53,58,63,68,73,78,83,88,93,97},{42,47,52,57,62,67,72,77,82,87,92,99,100}),999)</f>
        <v>82</v>
      </c>
      <c r="Y2092" s="19">
        <f t="shared" si="227"/>
        <v>5.6818181818181825</v>
      </c>
      <c r="Z2092" s="19">
        <f t="shared" si="230"/>
        <v>5.7284090909090919</v>
      </c>
      <c r="AA2092" s="19">
        <f t="shared" si="231"/>
        <v>17.185227272727278</v>
      </c>
      <c r="AB2092" s="19" t="s">
        <v>8886</v>
      </c>
    </row>
    <row r="2093" spans="1:28" x14ac:dyDescent="0.35">
      <c r="A2093" t="s">
        <v>1562</v>
      </c>
      <c r="B2093" t="s">
        <v>6559</v>
      </c>
      <c r="C2093" t="s">
        <v>306</v>
      </c>
      <c r="D2093" s="1">
        <v>44825</v>
      </c>
      <c r="E2093">
        <f t="shared" si="228"/>
        <v>18</v>
      </c>
      <c r="F2093" t="s">
        <v>1569</v>
      </c>
      <c r="G2093">
        <v>580</v>
      </c>
      <c r="H2093">
        <f t="shared" si="225"/>
        <v>58</v>
      </c>
      <c r="I2093" t="s">
        <v>9</v>
      </c>
      <c r="J2093">
        <v>1</v>
      </c>
      <c r="L2093" t="s">
        <v>6</v>
      </c>
      <c r="M2093" t="str">
        <f t="shared" si="226"/>
        <v>M</v>
      </c>
      <c r="N2093" t="s">
        <v>5824</v>
      </c>
      <c r="O2093" t="s">
        <v>5825</v>
      </c>
      <c r="P2093" t="s">
        <v>557</v>
      </c>
      <c r="Q2093">
        <v>3</v>
      </c>
      <c r="R2093">
        <f t="shared" si="229"/>
        <v>2019</v>
      </c>
      <c r="S2093" t="s">
        <v>8</v>
      </c>
      <c r="T2093" t="s">
        <v>8</v>
      </c>
      <c r="U2093" t="s">
        <v>9090</v>
      </c>
      <c r="V2093">
        <f>VLOOKUP(P2093,'PBT Tag Rates'!$B$5:$E$34,4,FALSE)</f>
        <v>0.95971980899999998</v>
      </c>
      <c r="W2093">
        <v>1</v>
      </c>
      <c r="X2093" s="16">
        <f>IFERROR(LOOKUP(H2093,{30,43,48,53,58,63,68,73,78,83,88,93,97},{42,47,52,57,62,67,72,77,82,87,92,99,100}),999)</f>
        <v>62</v>
      </c>
      <c r="Y2093" s="19">
        <f t="shared" si="227"/>
        <v>5.6818181818181825</v>
      </c>
      <c r="Z2093" s="19">
        <f t="shared" si="230"/>
        <v>5.7284090909090919</v>
      </c>
      <c r="AA2093" s="19">
        <f t="shared" si="231"/>
        <v>17.185227272727278</v>
      </c>
      <c r="AB2093" s="19" t="s">
        <v>8887</v>
      </c>
    </row>
    <row r="2094" spans="1:28" x14ac:dyDescent="0.35">
      <c r="A2094" t="s">
        <v>1562</v>
      </c>
      <c r="B2094" t="s">
        <v>6560</v>
      </c>
      <c r="C2094" t="s">
        <v>307</v>
      </c>
      <c r="D2094" s="1">
        <v>44825</v>
      </c>
      <c r="E2094">
        <f t="shared" si="228"/>
        <v>18</v>
      </c>
      <c r="F2094" t="s">
        <v>16</v>
      </c>
      <c r="G2094">
        <v>970</v>
      </c>
      <c r="H2094">
        <f t="shared" si="225"/>
        <v>97</v>
      </c>
      <c r="I2094" t="s">
        <v>7</v>
      </c>
      <c r="J2094" t="s">
        <v>8</v>
      </c>
      <c r="L2094" t="s">
        <v>16</v>
      </c>
      <c r="M2094" t="str">
        <f t="shared" si="226"/>
        <v>F</v>
      </c>
      <c r="N2094" t="s">
        <v>8</v>
      </c>
      <c r="O2094" t="s">
        <v>8</v>
      </c>
      <c r="P2094" t="s">
        <v>11</v>
      </c>
      <c r="Q2094" t="s">
        <v>8</v>
      </c>
      <c r="R2094" t="str">
        <f t="shared" si="229"/>
        <v>U</v>
      </c>
      <c r="S2094" t="s">
        <v>12</v>
      </c>
      <c r="T2094">
        <v>1</v>
      </c>
      <c r="U2094" t="s">
        <v>11</v>
      </c>
      <c r="V2094" t="e">
        <f>VLOOKUP(P2094,'PBT Tag Rates'!$B$5:$E$34,4,FALSE)</f>
        <v>#N/A</v>
      </c>
      <c r="W2094">
        <v>1</v>
      </c>
      <c r="X2094" s="16">
        <f>IFERROR(LOOKUP(H2094,{30,43,48,53,58,63,68,73,78,83,88,93,97},{42,47,52,57,62,67,72,77,82,87,92,99,100}),999)</f>
        <v>100</v>
      </c>
      <c r="Y2094" s="19">
        <f t="shared" si="227"/>
        <v>5.6818181818181825</v>
      </c>
      <c r="Z2094" s="19">
        <f t="shared" si="230"/>
        <v>5.7284090909090919</v>
      </c>
      <c r="AA2094" s="19">
        <f t="shared" si="231"/>
        <v>17.185227272727278</v>
      </c>
      <c r="AB2094" s="19" t="s">
        <v>8887</v>
      </c>
    </row>
    <row r="2095" spans="1:28" x14ac:dyDescent="0.35">
      <c r="A2095" t="s">
        <v>1562</v>
      </c>
      <c r="B2095" t="s">
        <v>6561</v>
      </c>
      <c r="C2095" t="s">
        <v>308</v>
      </c>
      <c r="D2095" s="1">
        <v>44825</v>
      </c>
      <c r="E2095">
        <f t="shared" si="228"/>
        <v>18</v>
      </c>
      <c r="F2095" t="s">
        <v>1569</v>
      </c>
      <c r="G2095">
        <v>630</v>
      </c>
      <c r="H2095">
        <f t="shared" si="225"/>
        <v>63</v>
      </c>
      <c r="I2095" t="s">
        <v>7</v>
      </c>
      <c r="J2095" t="s">
        <v>8</v>
      </c>
      <c r="L2095" t="s">
        <v>6</v>
      </c>
      <c r="M2095" t="str">
        <f t="shared" si="226"/>
        <v>M</v>
      </c>
      <c r="N2095" t="s">
        <v>1639</v>
      </c>
      <c r="O2095" t="s">
        <v>2185</v>
      </c>
      <c r="P2095" t="s">
        <v>557</v>
      </c>
      <c r="Q2095">
        <v>3</v>
      </c>
      <c r="R2095">
        <f t="shared" si="229"/>
        <v>2019</v>
      </c>
      <c r="S2095" t="s">
        <v>8</v>
      </c>
      <c r="T2095" t="s">
        <v>8</v>
      </c>
      <c r="U2095" t="s">
        <v>9086</v>
      </c>
      <c r="V2095">
        <f>VLOOKUP(P2095,'PBT Tag Rates'!$B$5:$E$34,4,FALSE)</f>
        <v>0.95971980899999998</v>
      </c>
      <c r="W2095">
        <v>1</v>
      </c>
      <c r="X2095" s="16">
        <f>IFERROR(LOOKUP(H2095,{30,43,48,53,58,63,68,73,78,83,88,93,97},{42,47,52,57,62,67,72,77,82,87,92,99,100}),999)</f>
        <v>67</v>
      </c>
      <c r="Y2095" s="19">
        <f t="shared" si="227"/>
        <v>5.6818181818181825</v>
      </c>
      <c r="Z2095" s="19">
        <f t="shared" si="230"/>
        <v>5.7284090909090919</v>
      </c>
      <c r="AA2095" s="19">
        <f t="shared" si="231"/>
        <v>17.185227272727278</v>
      </c>
      <c r="AB2095" s="19" t="s">
        <v>8887</v>
      </c>
    </row>
    <row r="2096" spans="1:28" x14ac:dyDescent="0.35">
      <c r="A2096" t="s">
        <v>1562</v>
      </c>
      <c r="B2096" t="s">
        <v>6562</v>
      </c>
      <c r="C2096" t="s">
        <v>309</v>
      </c>
      <c r="D2096" s="1">
        <v>44825</v>
      </c>
      <c r="E2096">
        <f t="shared" si="228"/>
        <v>18</v>
      </c>
      <c r="F2096" t="s">
        <v>16</v>
      </c>
      <c r="G2096">
        <v>640</v>
      </c>
      <c r="H2096">
        <f t="shared" si="225"/>
        <v>64</v>
      </c>
      <c r="I2096" t="s">
        <v>7</v>
      </c>
      <c r="J2096" t="s">
        <v>8</v>
      </c>
      <c r="L2096" t="s">
        <v>16</v>
      </c>
      <c r="M2096" t="str">
        <f t="shared" si="226"/>
        <v>F</v>
      </c>
      <c r="N2096" t="s">
        <v>1181</v>
      </c>
      <c r="O2096" t="s">
        <v>1182</v>
      </c>
      <c r="P2096" t="s">
        <v>557</v>
      </c>
      <c r="Q2096">
        <v>3</v>
      </c>
      <c r="R2096">
        <f t="shared" si="229"/>
        <v>2019</v>
      </c>
      <c r="S2096" t="s">
        <v>8</v>
      </c>
      <c r="T2096" t="s">
        <v>8</v>
      </c>
      <c r="U2096" t="s">
        <v>9090</v>
      </c>
      <c r="V2096">
        <f>VLOOKUP(P2096,'PBT Tag Rates'!$B$5:$E$34,4,FALSE)</f>
        <v>0.95971980899999998</v>
      </c>
      <c r="W2096">
        <v>1</v>
      </c>
      <c r="X2096" s="16">
        <f>IFERROR(LOOKUP(H2096,{30,43,48,53,58,63,68,73,78,83,88,93,97},{42,47,52,57,62,67,72,77,82,87,92,99,100}),999)</f>
        <v>67</v>
      </c>
      <c r="Y2096" s="19">
        <f t="shared" si="227"/>
        <v>5.6818181818181825</v>
      </c>
      <c r="Z2096" s="19">
        <f t="shared" si="230"/>
        <v>5.7284090909090919</v>
      </c>
      <c r="AA2096" s="19">
        <f t="shared" si="231"/>
        <v>17.185227272727278</v>
      </c>
      <c r="AB2096" s="19" t="s">
        <v>8887</v>
      </c>
    </row>
    <row r="2097" spans="1:28" x14ac:dyDescent="0.35">
      <c r="A2097" t="s">
        <v>1562</v>
      </c>
      <c r="B2097" t="s">
        <v>6563</v>
      </c>
      <c r="C2097" t="s">
        <v>310</v>
      </c>
      <c r="D2097" s="1">
        <v>44825</v>
      </c>
      <c r="E2097">
        <f t="shared" si="228"/>
        <v>18</v>
      </c>
      <c r="F2097" t="s">
        <v>1569</v>
      </c>
      <c r="G2097">
        <v>600</v>
      </c>
      <c r="H2097">
        <f t="shared" si="225"/>
        <v>60</v>
      </c>
      <c r="I2097" t="s">
        <v>7</v>
      </c>
      <c r="J2097" t="s">
        <v>8</v>
      </c>
      <c r="L2097" t="s">
        <v>6</v>
      </c>
      <c r="M2097" t="str">
        <f t="shared" si="226"/>
        <v>M</v>
      </c>
      <c r="N2097" t="s">
        <v>1156</v>
      </c>
      <c r="O2097" t="s">
        <v>1157</v>
      </c>
      <c r="P2097" t="s">
        <v>557</v>
      </c>
      <c r="Q2097">
        <v>3</v>
      </c>
      <c r="R2097">
        <f t="shared" si="229"/>
        <v>2019</v>
      </c>
      <c r="S2097" t="s">
        <v>8</v>
      </c>
      <c r="T2097" t="s">
        <v>8</v>
      </c>
      <c r="U2097" t="s">
        <v>9007</v>
      </c>
      <c r="V2097">
        <f>VLOOKUP(P2097,'PBT Tag Rates'!$B$5:$E$34,4,FALSE)</f>
        <v>0.95971980899999998</v>
      </c>
      <c r="W2097">
        <v>1</v>
      </c>
      <c r="X2097" s="16">
        <f>IFERROR(LOOKUP(H2097,{30,43,48,53,58,63,68,73,78,83,88,93,97},{42,47,52,57,62,67,72,77,82,87,92,99,100}),999)</f>
        <v>62</v>
      </c>
      <c r="Y2097" s="19">
        <f t="shared" si="227"/>
        <v>5.6818181818181825</v>
      </c>
      <c r="Z2097" s="19">
        <f t="shared" si="230"/>
        <v>5.7284090909090919</v>
      </c>
      <c r="AA2097" s="19">
        <f t="shared" si="231"/>
        <v>17.185227272727278</v>
      </c>
      <c r="AB2097" s="19" t="s">
        <v>8886</v>
      </c>
    </row>
    <row r="2098" spans="1:28" x14ac:dyDescent="0.35">
      <c r="A2098" t="s">
        <v>1562</v>
      </c>
      <c r="B2098" t="s">
        <v>6564</v>
      </c>
      <c r="C2098" t="s">
        <v>311</v>
      </c>
      <c r="D2098" s="1">
        <v>44825</v>
      </c>
      <c r="E2098">
        <f t="shared" si="228"/>
        <v>18</v>
      </c>
      <c r="F2098" t="s">
        <v>1569</v>
      </c>
      <c r="G2098">
        <v>400</v>
      </c>
      <c r="H2098">
        <f t="shared" si="225"/>
        <v>40</v>
      </c>
      <c r="I2098" t="s">
        <v>7</v>
      </c>
      <c r="J2098" t="s">
        <v>8</v>
      </c>
      <c r="L2098" t="s">
        <v>6</v>
      </c>
      <c r="M2098" t="str">
        <f t="shared" si="226"/>
        <v>M</v>
      </c>
      <c r="N2098" t="s">
        <v>6565</v>
      </c>
      <c r="O2098" t="s">
        <v>6566</v>
      </c>
      <c r="P2098" t="s">
        <v>2035</v>
      </c>
      <c r="Q2098">
        <v>2</v>
      </c>
      <c r="R2098">
        <f t="shared" si="229"/>
        <v>2020</v>
      </c>
      <c r="S2098" t="s">
        <v>8</v>
      </c>
      <c r="T2098" t="s">
        <v>8</v>
      </c>
      <c r="U2098" t="s">
        <v>9090</v>
      </c>
      <c r="V2098">
        <f>VLOOKUP(P2098,'PBT Tag Rates'!$B$5:$E$34,4,FALSE)</f>
        <v>0.98961045999999997</v>
      </c>
      <c r="W2098">
        <v>1</v>
      </c>
      <c r="X2098" s="16">
        <f>IFERROR(LOOKUP(H2098,{30,43,48,53,58,63,68,73,78,83,88,93,97},{42,47,52,57,62,67,72,77,82,87,92,99,100}),999)</f>
        <v>42</v>
      </c>
      <c r="Y2098" s="19">
        <f t="shared" si="227"/>
        <v>5.6818181818181825</v>
      </c>
      <c r="Z2098" s="19">
        <f t="shared" si="230"/>
        <v>5.7284090909090919</v>
      </c>
      <c r="AA2098" s="19">
        <f t="shared" si="231"/>
        <v>17.185227272727278</v>
      </c>
      <c r="AB2098" s="19" t="s">
        <v>8887</v>
      </c>
    </row>
    <row r="2099" spans="1:28" x14ac:dyDescent="0.35">
      <c r="A2099" t="s">
        <v>1562</v>
      </c>
      <c r="B2099" t="s">
        <v>6567</v>
      </c>
      <c r="C2099" t="s">
        <v>312</v>
      </c>
      <c r="D2099" s="1">
        <v>44825</v>
      </c>
      <c r="E2099">
        <f t="shared" si="228"/>
        <v>18</v>
      </c>
      <c r="F2099" t="s">
        <v>16</v>
      </c>
      <c r="G2099">
        <v>890</v>
      </c>
      <c r="H2099">
        <f t="shared" si="225"/>
        <v>89</v>
      </c>
      <c r="I2099" t="s">
        <v>7</v>
      </c>
      <c r="J2099" t="s">
        <v>8</v>
      </c>
      <c r="L2099" t="s">
        <v>16</v>
      </c>
      <c r="M2099" t="str">
        <f t="shared" si="226"/>
        <v>F</v>
      </c>
      <c r="N2099" t="s">
        <v>8</v>
      </c>
      <c r="O2099" t="s">
        <v>8</v>
      </c>
      <c r="P2099" t="s">
        <v>11</v>
      </c>
      <c r="Q2099" t="s">
        <v>8</v>
      </c>
      <c r="R2099" t="str">
        <f t="shared" si="229"/>
        <v>U</v>
      </c>
      <c r="S2099" t="s">
        <v>12</v>
      </c>
      <c r="T2099">
        <v>1.00000000000001</v>
      </c>
      <c r="U2099" t="s">
        <v>11</v>
      </c>
      <c r="V2099" t="e">
        <f>VLOOKUP(P2099,'PBT Tag Rates'!$B$5:$E$34,4,FALSE)</f>
        <v>#N/A</v>
      </c>
      <c r="W2099">
        <v>1</v>
      </c>
      <c r="X2099" s="16">
        <f>IFERROR(LOOKUP(H2099,{30,43,48,53,58,63,68,73,78,83,88,93,97},{42,47,52,57,62,67,72,77,82,87,92,99,100}),999)</f>
        <v>92</v>
      </c>
      <c r="Y2099" s="19">
        <f t="shared" si="227"/>
        <v>5.6818181818181825</v>
      </c>
      <c r="Z2099" s="19">
        <f t="shared" si="230"/>
        <v>5.7284090909090919</v>
      </c>
      <c r="AA2099" s="19">
        <f t="shared" si="231"/>
        <v>17.185227272727278</v>
      </c>
      <c r="AB2099" s="19" t="s">
        <v>8887</v>
      </c>
    </row>
    <row r="2100" spans="1:28" x14ac:dyDescent="0.35">
      <c r="A2100" t="s">
        <v>1562</v>
      </c>
      <c r="B2100" t="s">
        <v>6568</v>
      </c>
      <c r="C2100" t="s">
        <v>313</v>
      </c>
      <c r="D2100" s="1">
        <v>44825</v>
      </c>
      <c r="E2100">
        <f t="shared" si="228"/>
        <v>18</v>
      </c>
      <c r="F2100" t="s">
        <v>16</v>
      </c>
      <c r="G2100">
        <v>740</v>
      </c>
      <c r="H2100">
        <f t="shared" si="225"/>
        <v>74</v>
      </c>
      <c r="I2100" t="s">
        <v>7</v>
      </c>
      <c r="J2100" t="s">
        <v>8</v>
      </c>
      <c r="L2100" t="s">
        <v>16</v>
      </c>
      <c r="M2100" t="str">
        <f t="shared" si="226"/>
        <v>F</v>
      </c>
      <c r="N2100" t="s">
        <v>8</v>
      </c>
      <c r="O2100" t="s">
        <v>8</v>
      </c>
      <c r="P2100" t="s">
        <v>11</v>
      </c>
      <c r="Q2100" t="s">
        <v>8</v>
      </c>
      <c r="R2100" t="str">
        <f t="shared" si="229"/>
        <v>U</v>
      </c>
      <c r="S2100" t="s">
        <v>12</v>
      </c>
      <c r="T2100">
        <v>1</v>
      </c>
      <c r="U2100" t="s">
        <v>11</v>
      </c>
      <c r="V2100" t="e">
        <f>VLOOKUP(P2100,'PBT Tag Rates'!$B$5:$E$34,4,FALSE)</f>
        <v>#N/A</v>
      </c>
      <c r="W2100">
        <v>1</v>
      </c>
      <c r="X2100" s="16">
        <f>IFERROR(LOOKUP(H2100,{30,43,48,53,58,63,68,73,78,83,88,93,97},{42,47,52,57,62,67,72,77,82,87,92,99,100}),999)</f>
        <v>77</v>
      </c>
      <c r="Y2100" s="19">
        <f t="shared" si="227"/>
        <v>5.6818181818181825</v>
      </c>
      <c r="Z2100" s="19">
        <f t="shared" si="230"/>
        <v>5.7284090909090919</v>
      </c>
      <c r="AA2100" s="19">
        <f t="shared" si="231"/>
        <v>17.185227272727278</v>
      </c>
      <c r="AB2100" s="19" t="s">
        <v>8887</v>
      </c>
    </row>
    <row r="2101" spans="1:28" x14ac:dyDescent="0.35">
      <c r="A2101" t="s">
        <v>1562</v>
      </c>
      <c r="B2101" t="s">
        <v>6569</v>
      </c>
      <c r="C2101" t="s">
        <v>314</v>
      </c>
      <c r="D2101" s="1">
        <v>44825</v>
      </c>
      <c r="E2101">
        <f t="shared" si="228"/>
        <v>18</v>
      </c>
      <c r="F2101" t="s">
        <v>16</v>
      </c>
      <c r="G2101">
        <v>730</v>
      </c>
      <c r="H2101">
        <f t="shared" si="225"/>
        <v>73</v>
      </c>
      <c r="I2101" t="s">
        <v>7</v>
      </c>
      <c r="J2101" t="s">
        <v>8</v>
      </c>
      <c r="L2101" t="s">
        <v>16</v>
      </c>
      <c r="M2101" t="str">
        <f t="shared" si="226"/>
        <v>F</v>
      </c>
      <c r="N2101" t="s">
        <v>8</v>
      </c>
      <c r="O2101" t="s">
        <v>8</v>
      </c>
      <c r="P2101" t="s">
        <v>11</v>
      </c>
      <c r="Q2101" t="s">
        <v>8</v>
      </c>
      <c r="R2101" t="str">
        <f t="shared" si="229"/>
        <v>U</v>
      </c>
      <c r="S2101" t="s">
        <v>12</v>
      </c>
      <c r="T2101">
        <v>1</v>
      </c>
      <c r="U2101" t="s">
        <v>11</v>
      </c>
      <c r="V2101" t="e">
        <f>VLOOKUP(P2101,'PBT Tag Rates'!$B$5:$E$34,4,FALSE)</f>
        <v>#N/A</v>
      </c>
      <c r="W2101">
        <v>1</v>
      </c>
      <c r="X2101" s="16">
        <f>IFERROR(LOOKUP(H2101,{30,43,48,53,58,63,68,73,78,83,88,93,97},{42,47,52,57,62,67,72,77,82,87,92,99,100}),999)</f>
        <v>77</v>
      </c>
      <c r="Y2101" s="19">
        <f t="shared" si="227"/>
        <v>5.6818181818181825</v>
      </c>
      <c r="Z2101" s="19">
        <f t="shared" si="230"/>
        <v>5.7284090909090919</v>
      </c>
      <c r="AA2101" s="19">
        <f t="shared" si="231"/>
        <v>17.185227272727278</v>
      </c>
      <c r="AB2101" s="19" t="s">
        <v>8887</v>
      </c>
    </row>
    <row r="2102" spans="1:28" x14ac:dyDescent="0.35">
      <c r="A2102" t="s">
        <v>1562</v>
      </c>
      <c r="B2102" t="s">
        <v>6570</v>
      </c>
      <c r="C2102" t="s">
        <v>315</v>
      </c>
      <c r="D2102" s="1">
        <v>44825</v>
      </c>
      <c r="E2102">
        <f t="shared" si="228"/>
        <v>18</v>
      </c>
      <c r="F2102" t="s">
        <v>16</v>
      </c>
      <c r="G2102">
        <v>740</v>
      </c>
      <c r="H2102">
        <f t="shared" si="225"/>
        <v>74</v>
      </c>
      <c r="I2102" t="s">
        <v>7</v>
      </c>
      <c r="J2102" t="s">
        <v>8</v>
      </c>
      <c r="L2102" t="s">
        <v>16</v>
      </c>
      <c r="M2102" t="str">
        <f t="shared" si="226"/>
        <v>F</v>
      </c>
      <c r="N2102" t="s">
        <v>8</v>
      </c>
      <c r="O2102" t="s">
        <v>8</v>
      </c>
      <c r="P2102" t="s">
        <v>11</v>
      </c>
      <c r="Q2102" t="s">
        <v>8</v>
      </c>
      <c r="R2102" t="str">
        <f t="shared" si="229"/>
        <v>U</v>
      </c>
      <c r="S2102" t="s">
        <v>12</v>
      </c>
      <c r="T2102">
        <v>1</v>
      </c>
      <c r="U2102" t="s">
        <v>11</v>
      </c>
      <c r="V2102" t="e">
        <f>VLOOKUP(P2102,'PBT Tag Rates'!$B$5:$E$34,4,FALSE)</f>
        <v>#N/A</v>
      </c>
      <c r="W2102">
        <v>1</v>
      </c>
      <c r="X2102" s="16">
        <f>IFERROR(LOOKUP(H2102,{30,43,48,53,58,63,68,73,78,83,88,93,97},{42,47,52,57,62,67,72,77,82,87,92,99,100}),999)</f>
        <v>77</v>
      </c>
      <c r="Y2102" s="19">
        <f t="shared" si="227"/>
        <v>5.6818181818181825</v>
      </c>
      <c r="Z2102" s="19">
        <f t="shared" si="230"/>
        <v>5.7284090909090919</v>
      </c>
      <c r="AA2102" s="19">
        <f t="shared" si="231"/>
        <v>17.185227272727278</v>
      </c>
      <c r="AB2102" s="19" t="s">
        <v>8887</v>
      </c>
    </row>
    <row r="2103" spans="1:28" x14ac:dyDescent="0.35">
      <c r="A2103" t="s">
        <v>1562</v>
      </c>
      <c r="B2103" t="s">
        <v>6571</v>
      </c>
      <c r="C2103" t="s">
        <v>316</v>
      </c>
      <c r="D2103" s="1">
        <v>44825</v>
      </c>
      <c r="E2103">
        <f t="shared" si="228"/>
        <v>18</v>
      </c>
      <c r="F2103" t="s">
        <v>16</v>
      </c>
      <c r="G2103">
        <v>800</v>
      </c>
      <c r="H2103">
        <f t="shared" si="225"/>
        <v>80</v>
      </c>
      <c r="I2103" t="s">
        <v>9</v>
      </c>
      <c r="J2103">
        <v>1</v>
      </c>
      <c r="L2103" t="s">
        <v>16</v>
      </c>
      <c r="M2103" t="str">
        <f t="shared" si="226"/>
        <v>F</v>
      </c>
      <c r="N2103" t="s">
        <v>1175</v>
      </c>
      <c r="O2103" t="s">
        <v>3200</v>
      </c>
      <c r="P2103" t="s">
        <v>19</v>
      </c>
      <c r="Q2103">
        <v>4</v>
      </c>
      <c r="R2103">
        <f t="shared" si="229"/>
        <v>2018</v>
      </c>
      <c r="S2103" t="s">
        <v>8</v>
      </c>
      <c r="T2103" t="s">
        <v>8</v>
      </c>
      <c r="U2103" t="s">
        <v>9006</v>
      </c>
      <c r="V2103">
        <f>VLOOKUP(P2103,'PBT Tag Rates'!$B$5:$E$34,4,FALSE)</f>
        <v>0.80551598400000002</v>
      </c>
      <c r="W2103">
        <v>1</v>
      </c>
      <c r="X2103" s="16">
        <f>IFERROR(LOOKUP(H2103,{30,43,48,53,58,63,68,73,78,83,88,93,97},{42,47,52,57,62,67,72,77,82,87,92,99,100}),999)</f>
        <v>82</v>
      </c>
      <c r="Y2103" s="19">
        <f t="shared" si="227"/>
        <v>5.6818181818181825</v>
      </c>
      <c r="Z2103" s="19">
        <f t="shared" si="230"/>
        <v>5.7284090909090919</v>
      </c>
      <c r="AA2103" s="19">
        <f t="shared" si="231"/>
        <v>17.185227272727278</v>
      </c>
      <c r="AB2103" s="19" t="s">
        <v>8886</v>
      </c>
    </row>
    <row r="2104" spans="1:28" x14ac:dyDescent="0.35">
      <c r="A2104" t="s">
        <v>1562</v>
      </c>
      <c r="B2104" t="s">
        <v>6572</v>
      </c>
      <c r="C2104" t="s">
        <v>317</v>
      </c>
      <c r="D2104" s="1">
        <v>44825</v>
      </c>
      <c r="E2104">
        <f t="shared" si="228"/>
        <v>18</v>
      </c>
      <c r="F2104" t="s">
        <v>16</v>
      </c>
      <c r="G2104">
        <v>870</v>
      </c>
      <c r="H2104">
        <f t="shared" si="225"/>
        <v>87</v>
      </c>
      <c r="I2104" t="s">
        <v>7</v>
      </c>
      <c r="J2104" t="s">
        <v>8</v>
      </c>
      <c r="L2104" t="s">
        <v>16</v>
      </c>
      <c r="M2104" t="str">
        <f t="shared" si="226"/>
        <v>F</v>
      </c>
      <c r="N2104" t="s">
        <v>8</v>
      </c>
      <c r="O2104" t="s">
        <v>8</v>
      </c>
      <c r="P2104" t="s">
        <v>11</v>
      </c>
      <c r="Q2104" t="s">
        <v>8</v>
      </c>
      <c r="R2104" t="str">
        <f t="shared" si="229"/>
        <v>U</v>
      </c>
      <c r="S2104" t="s">
        <v>12</v>
      </c>
      <c r="T2104">
        <v>1</v>
      </c>
      <c r="U2104" t="s">
        <v>11</v>
      </c>
      <c r="V2104" t="e">
        <f>VLOOKUP(P2104,'PBT Tag Rates'!$B$5:$E$34,4,FALSE)</f>
        <v>#N/A</v>
      </c>
      <c r="W2104">
        <v>1</v>
      </c>
      <c r="X2104" s="16">
        <f>IFERROR(LOOKUP(H2104,{30,43,48,53,58,63,68,73,78,83,88,93,97},{42,47,52,57,62,67,72,77,82,87,92,99,100}),999)</f>
        <v>87</v>
      </c>
      <c r="Y2104" s="19">
        <f t="shared" si="227"/>
        <v>5.6818181818181825</v>
      </c>
      <c r="Z2104" s="19">
        <f t="shared" si="230"/>
        <v>5.7284090909090919</v>
      </c>
      <c r="AA2104" s="19">
        <f t="shared" si="231"/>
        <v>17.185227272727278</v>
      </c>
      <c r="AB2104" s="19" t="s">
        <v>8887</v>
      </c>
    </row>
    <row r="2105" spans="1:28" x14ac:dyDescent="0.35">
      <c r="A2105" t="s">
        <v>1562</v>
      </c>
      <c r="B2105" t="s">
        <v>6573</v>
      </c>
      <c r="C2105" t="s">
        <v>318</v>
      </c>
      <c r="D2105" s="1">
        <v>44825</v>
      </c>
      <c r="E2105">
        <f t="shared" si="228"/>
        <v>18</v>
      </c>
      <c r="F2105" t="s">
        <v>1569</v>
      </c>
      <c r="G2105">
        <v>640</v>
      </c>
      <c r="H2105">
        <f t="shared" si="225"/>
        <v>64</v>
      </c>
      <c r="I2105" t="s">
        <v>9</v>
      </c>
      <c r="J2105">
        <v>1</v>
      </c>
      <c r="L2105" t="s">
        <v>6</v>
      </c>
      <c r="M2105" t="str">
        <f t="shared" si="226"/>
        <v>M</v>
      </c>
      <c r="N2105" t="s">
        <v>6574</v>
      </c>
      <c r="O2105" t="s">
        <v>6575</v>
      </c>
      <c r="P2105" t="s">
        <v>557</v>
      </c>
      <c r="Q2105">
        <v>3</v>
      </c>
      <c r="R2105">
        <f t="shared" si="229"/>
        <v>2019</v>
      </c>
      <c r="S2105" t="s">
        <v>8</v>
      </c>
      <c r="T2105" t="s">
        <v>8</v>
      </c>
      <c r="U2105" t="s">
        <v>9090</v>
      </c>
      <c r="V2105">
        <f>VLOOKUP(P2105,'PBT Tag Rates'!$B$5:$E$34,4,FALSE)</f>
        <v>0.95971980899999998</v>
      </c>
      <c r="W2105">
        <v>1</v>
      </c>
      <c r="X2105" s="16">
        <f>IFERROR(LOOKUP(H2105,{30,43,48,53,58,63,68,73,78,83,88,93,97},{42,47,52,57,62,67,72,77,82,87,92,99,100}),999)</f>
        <v>67</v>
      </c>
      <c r="Y2105" s="19">
        <f t="shared" si="227"/>
        <v>5.6818181818181825</v>
      </c>
      <c r="Z2105" s="19">
        <f t="shared" si="230"/>
        <v>5.7284090909090919</v>
      </c>
      <c r="AA2105" s="19">
        <f t="shared" si="231"/>
        <v>17.185227272727278</v>
      </c>
      <c r="AB2105" s="19" t="s">
        <v>8887</v>
      </c>
    </row>
    <row r="2106" spans="1:28" x14ac:dyDescent="0.35">
      <c r="A2106" t="s">
        <v>1562</v>
      </c>
      <c r="B2106" t="s">
        <v>6576</v>
      </c>
      <c r="C2106" t="s">
        <v>319</v>
      </c>
      <c r="D2106" s="1">
        <v>44825</v>
      </c>
      <c r="E2106">
        <f t="shared" si="228"/>
        <v>18</v>
      </c>
      <c r="F2106" t="s">
        <v>16</v>
      </c>
      <c r="G2106">
        <v>670</v>
      </c>
      <c r="H2106">
        <f t="shared" si="225"/>
        <v>67</v>
      </c>
      <c r="I2106" t="s">
        <v>7</v>
      </c>
      <c r="J2106" t="s">
        <v>8</v>
      </c>
      <c r="L2106" t="s">
        <v>16</v>
      </c>
      <c r="M2106" t="str">
        <f t="shared" si="226"/>
        <v>F</v>
      </c>
      <c r="N2106" t="s">
        <v>1120</v>
      </c>
      <c r="O2106" t="s">
        <v>1121</v>
      </c>
      <c r="P2106" t="s">
        <v>557</v>
      </c>
      <c r="Q2106">
        <v>3</v>
      </c>
      <c r="R2106">
        <f t="shared" si="229"/>
        <v>2019</v>
      </c>
      <c r="S2106" t="s">
        <v>8</v>
      </c>
      <c r="T2106" t="s">
        <v>8</v>
      </c>
      <c r="U2106" t="s">
        <v>9090</v>
      </c>
      <c r="V2106">
        <f>VLOOKUP(P2106,'PBT Tag Rates'!$B$5:$E$34,4,FALSE)</f>
        <v>0.95971980899999998</v>
      </c>
      <c r="W2106">
        <v>1</v>
      </c>
      <c r="X2106" s="16">
        <f>IFERROR(LOOKUP(H2106,{30,43,48,53,58,63,68,73,78,83,88,93,97},{42,47,52,57,62,67,72,77,82,87,92,99,100}),999)</f>
        <v>67</v>
      </c>
      <c r="Y2106" s="19">
        <f t="shared" si="227"/>
        <v>5.6818181818181825</v>
      </c>
      <c r="Z2106" s="19">
        <f t="shared" si="230"/>
        <v>5.7284090909090919</v>
      </c>
      <c r="AA2106" s="19">
        <f t="shared" si="231"/>
        <v>17.185227272727278</v>
      </c>
      <c r="AB2106" s="19" t="s">
        <v>8887</v>
      </c>
    </row>
    <row r="2107" spans="1:28" x14ac:dyDescent="0.35">
      <c r="A2107" t="s">
        <v>1562</v>
      </c>
      <c r="B2107" t="s">
        <v>6577</v>
      </c>
      <c r="C2107" t="s">
        <v>320</v>
      </c>
      <c r="D2107" s="1">
        <v>44825</v>
      </c>
      <c r="E2107">
        <f t="shared" si="228"/>
        <v>18</v>
      </c>
      <c r="F2107" t="s">
        <v>1569</v>
      </c>
      <c r="G2107">
        <v>550</v>
      </c>
      <c r="H2107">
        <f t="shared" si="225"/>
        <v>55</v>
      </c>
      <c r="I2107" t="s">
        <v>7</v>
      </c>
      <c r="J2107" t="s">
        <v>8</v>
      </c>
      <c r="L2107" t="s">
        <v>6</v>
      </c>
      <c r="M2107" t="str">
        <f t="shared" si="226"/>
        <v>M</v>
      </c>
      <c r="N2107" t="s">
        <v>8</v>
      </c>
      <c r="O2107" t="s">
        <v>8</v>
      </c>
      <c r="P2107" t="s">
        <v>11</v>
      </c>
      <c r="Q2107" t="s">
        <v>8</v>
      </c>
      <c r="R2107" t="str">
        <f t="shared" si="229"/>
        <v>U</v>
      </c>
      <c r="S2107" t="s">
        <v>12</v>
      </c>
      <c r="T2107">
        <v>1</v>
      </c>
      <c r="U2107" t="s">
        <v>11</v>
      </c>
      <c r="V2107" t="e">
        <f>VLOOKUP(P2107,'PBT Tag Rates'!$B$5:$E$34,4,FALSE)</f>
        <v>#N/A</v>
      </c>
      <c r="W2107">
        <v>1</v>
      </c>
      <c r="X2107" s="16">
        <f>IFERROR(LOOKUP(H2107,{30,43,48,53,58,63,68,73,78,83,88,93,97},{42,47,52,57,62,67,72,77,82,87,92,99,100}),999)</f>
        <v>57</v>
      </c>
      <c r="Y2107" s="19">
        <f t="shared" si="227"/>
        <v>5.6818181818181825</v>
      </c>
      <c r="Z2107" s="19">
        <f t="shared" si="230"/>
        <v>5.7284090909090919</v>
      </c>
      <c r="AA2107" s="19">
        <f t="shared" si="231"/>
        <v>17.185227272727278</v>
      </c>
      <c r="AB2107" s="19" t="s">
        <v>8887</v>
      </c>
    </row>
    <row r="2108" spans="1:28" x14ac:dyDescent="0.35">
      <c r="A2108" t="s">
        <v>1562</v>
      </c>
      <c r="B2108" t="s">
        <v>6578</v>
      </c>
      <c r="C2108" t="s">
        <v>321</v>
      </c>
      <c r="D2108" s="1">
        <v>44825</v>
      </c>
      <c r="E2108">
        <f t="shared" si="228"/>
        <v>18</v>
      </c>
      <c r="F2108" t="s">
        <v>1569</v>
      </c>
      <c r="G2108">
        <v>590</v>
      </c>
      <c r="H2108">
        <f t="shared" si="225"/>
        <v>59</v>
      </c>
      <c r="I2108" t="s">
        <v>9</v>
      </c>
      <c r="J2108">
        <v>1</v>
      </c>
      <c r="L2108" t="s">
        <v>16</v>
      </c>
      <c r="M2108" t="str">
        <f t="shared" si="226"/>
        <v>F</v>
      </c>
      <c r="N2108" t="s">
        <v>8</v>
      </c>
      <c r="O2108" t="s">
        <v>8</v>
      </c>
      <c r="P2108" t="s">
        <v>11</v>
      </c>
      <c r="Q2108" t="s">
        <v>8</v>
      </c>
      <c r="R2108" t="str">
        <f t="shared" si="229"/>
        <v>U</v>
      </c>
      <c r="S2108" t="s">
        <v>12</v>
      </c>
      <c r="T2108">
        <v>1</v>
      </c>
      <c r="U2108" t="s">
        <v>8890</v>
      </c>
      <c r="V2108" t="e">
        <f>VLOOKUP(P2108,'PBT Tag Rates'!$B$5:$E$34,4,FALSE)</f>
        <v>#N/A</v>
      </c>
      <c r="W2108">
        <v>1</v>
      </c>
      <c r="X2108" s="16">
        <f>IFERROR(LOOKUP(H2108,{30,43,48,53,58,63,68,73,78,83,88,93,97},{42,47,52,57,62,67,72,77,82,87,92,99,100}),999)</f>
        <v>62</v>
      </c>
      <c r="Y2108" s="19">
        <f t="shared" si="227"/>
        <v>5.6818181818181825</v>
      </c>
      <c r="Z2108" s="19">
        <f t="shared" si="230"/>
        <v>5.7284090909090919</v>
      </c>
      <c r="AA2108" s="19">
        <f t="shared" si="231"/>
        <v>17.185227272727278</v>
      </c>
      <c r="AB2108" s="19" t="s">
        <v>8887</v>
      </c>
    </row>
    <row r="2109" spans="1:28" x14ac:dyDescent="0.35">
      <c r="A2109" t="s">
        <v>1562</v>
      </c>
      <c r="B2109" t="s">
        <v>6579</v>
      </c>
      <c r="C2109" t="s">
        <v>322</v>
      </c>
      <c r="D2109" s="1">
        <v>44825</v>
      </c>
      <c r="E2109">
        <f t="shared" si="228"/>
        <v>18</v>
      </c>
      <c r="F2109" t="s">
        <v>16</v>
      </c>
      <c r="G2109">
        <v>640</v>
      </c>
      <c r="H2109">
        <f t="shared" si="225"/>
        <v>64</v>
      </c>
      <c r="I2109" t="s">
        <v>9</v>
      </c>
      <c r="J2109">
        <v>1</v>
      </c>
      <c r="L2109" t="s">
        <v>16</v>
      </c>
      <c r="M2109" t="str">
        <f t="shared" si="226"/>
        <v>F</v>
      </c>
      <c r="N2109" t="s">
        <v>509</v>
      </c>
      <c r="O2109" t="s">
        <v>510</v>
      </c>
      <c r="P2109" t="s">
        <v>19</v>
      </c>
      <c r="Q2109">
        <v>4</v>
      </c>
      <c r="R2109">
        <f t="shared" si="229"/>
        <v>2018</v>
      </c>
      <c r="S2109" t="s">
        <v>8</v>
      </c>
      <c r="T2109" t="s">
        <v>8</v>
      </c>
      <c r="U2109" t="s">
        <v>9007</v>
      </c>
      <c r="V2109">
        <f>VLOOKUP(P2109,'PBT Tag Rates'!$B$5:$E$34,4,FALSE)</f>
        <v>0.80551598400000002</v>
      </c>
      <c r="W2109">
        <v>1</v>
      </c>
      <c r="X2109" s="16">
        <f>IFERROR(LOOKUP(H2109,{30,43,48,53,58,63,68,73,78,83,88,93,97},{42,47,52,57,62,67,72,77,82,87,92,99,100}),999)</f>
        <v>67</v>
      </c>
      <c r="Y2109" s="19">
        <f t="shared" si="227"/>
        <v>5.6818181818181825</v>
      </c>
      <c r="Z2109" s="19">
        <f t="shared" si="230"/>
        <v>5.7284090909090919</v>
      </c>
      <c r="AA2109" s="19">
        <f t="shared" si="231"/>
        <v>17.185227272727278</v>
      </c>
      <c r="AB2109" s="19" t="s">
        <v>8886</v>
      </c>
    </row>
    <row r="2110" spans="1:28" x14ac:dyDescent="0.35">
      <c r="A2110" t="s">
        <v>1562</v>
      </c>
      <c r="B2110" t="s">
        <v>6580</v>
      </c>
      <c r="C2110" t="s">
        <v>323</v>
      </c>
      <c r="D2110" s="1">
        <v>44825</v>
      </c>
      <c r="E2110">
        <f t="shared" si="228"/>
        <v>18</v>
      </c>
      <c r="F2110" t="s">
        <v>1569</v>
      </c>
      <c r="G2110">
        <v>680</v>
      </c>
      <c r="H2110">
        <f t="shared" si="225"/>
        <v>68</v>
      </c>
      <c r="I2110" t="s">
        <v>9</v>
      </c>
      <c r="J2110">
        <v>1</v>
      </c>
      <c r="L2110" t="s">
        <v>6</v>
      </c>
      <c r="M2110" t="str">
        <f t="shared" si="226"/>
        <v>M</v>
      </c>
      <c r="N2110" t="s">
        <v>4693</v>
      </c>
      <c r="O2110" t="s">
        <v>6439</v>
      </c>
      <c r="P2110" t="s">
        <v>557</v>
      </c>
      <c r="Q2110">
        <v>3</v>
      </c>
      <c r="R2110">
        <f t="shared" si="229"/>
        <v>2019</v>
      </c>
      <c r="S2110" t="s">
        <v>8</v>
      </c>
      <c r="T2110" t="s">
        <v>8</v>
      </c>
      <c r="U2110" t="s">
        <v>9089</v>
      </c>
      <c r="V2110">
        <f>VLOOKUP(P2110,'PBT Tag Rates'!$B$5:$E$34,4,FALSE)</f>
        <v>0.95971980899999998</v>
      </c>
      <c r="W2110">
        <v>1</v>
      </c>
      <c r="X2110" s="16">
        <f>IFERROR(LOOKUP(H2110,{30,43,48,53,58,63,68,73,78,83,88,93,97},{42,47,52,57,62,67,72,77,82,87,92,99,100}),999)</f>
        <v>72</v>
      </c>
      <c r="Y2110" s="19">
        <f t="shared" si="227"/>
        <v>5.6818181818181825</v>
      </c>
      <c r="Z2110" s="19">
        <f t="shared" si="230"/>
        <v>5.7284090909090919</v>
      </c>
      <c r="AA2110" s="19">
        <f t="shared" si="231"/>
        <v>17.185227272727278</v>
      </c>
      <c r="AB2110" s="19" t="s">
        <v>8887</v>
      </c>
    </row>
    <row r="2111" spans="1:28" x14ac:dyDescent="0.35">
      <c r="A2111" t="s">
        <v>1562</v>
      </c>
      <c r="B2111" t="s">
        <v>6581</v>
      </c>
      <c r="C2111" t="s">
        <v>324</v>
      </c>
      <c r="D2111" s="1">
        <v>44825</v>
      </c>
      <c r="E2111">
        <f t="shared" si="228"/>
        <v>18</v>
      </c>
      <c r="F2111" t="s">
        <v>1569</v>
      </c>
      <c r="G2111">
        <v>550</v>
      </c>
      <c r="H2111">
        <f t="shared" si="225"/>
        <v>55</v>
      </c>
      <c r="I2111" t="s">
        <v>9</v>
      </c>
      <c r="J2111">
        <v>1</v>
      </c>
      <c r="K2111" t="s">
        <v>143</v>
      </c>
      <c r="L2111" t="s">
        <v>1569</v>
      </c>
      <c r="M2111" s="5" t="s">
        <v>6</v>
      </c>
      <c r="N2111" t="s">
        <v>4306</v>
      </c>
      <c r="O2111" t="s">
        <v>4306</v>
      </c>
      <c r="P2111" t="s">
        <v>8891</v>
      </c>
      <c r="Q2111" t="s">
        <v>8</v>
      </c>
      <c r="R2111" t="str">
        <f t="shared" si="229"/>
        <v>U</v>
      </c>
      <c r="S2111" t="s">
        <v>8</v>
      </c>
      <c r="T2111" t="s">
        <v>8</v>
      </c>
      <c r="U2111" t="s">
        <v>4306</v>
      </c>
      <c r="V2111" t="e">
        <f>VLOOKUP(P2111,'PBT Tag Rates'!$B$5:$E$34,4,FALSE)</f>
        <v>#N/A</v>
      </c>
      <c r="W2111">
        <v>1</v>
      </c>
      <c r="X2111" s="16">
        <f>IFERROR(LOOKUP(H2111,{30,43,48,53,58,63,68,73,78,83,88,93,97},{42,47,52,57,62,67,72,77,82,87,92,99,100}),999)</f>
        <v>57</v>
      </c>
      <c r="Y2111" s="19">
        <f t="shared" si="227"/>
        <v>5.6818181818181825</v>
      </c>
      <c r="Z2111" s="19">
        <f t="shared" si="230"/>
        <v>5.7284090909090919</v>
      </c>
      <c r="AA2111" s="19">
        <f t="shared" si="231"/>
        <v>17.185227272727278</v>
      </c>
      <c r="AB2111" s="19" t="s">
        <v>8887</v>
      </c>
    </row>
    <row r="2112" spans="1:28" x14ac:dyDescent="0.35">
      <c r="A2112" t="s">
        <v>1562</v>
      </c>
      <c r="B2112" t="s">
        <v>6582</v>
      </c>
      <c r="C2112" t="s">
        <v>325</v>
      </c>
      <c r="D2112" s="1">
        <v>44825</v>
      </c>
      <c r="E2112">
        <f t="shared" si="228"/>
        <v>18</v>
      </c>
      <c r="F2112" t="s">
        <v>1569</v>
      </c>
      <c r="G2112">
        <v>590</v>
      </c>
      <c r="H2112">
        <f t="shared" si="225"/>
        <v>59</v>
      </c>
      <c r="I2112" t="s">
        <v>9</v>
      </c>
      <c r="J2112">
        <v>1</v>
      </c>
      <c r="L2112" t="s">
        <v>6</v>
      </c>
      <c r="M2112" t="str">
        <f t="shared" si="226"/>
        <v>M</v>
      </c>
      <c r="N2112" t="s">
        <v>3781</v>
      </c>
      <c r="O2112" t="s">
        <v>4272</v>
      </c>
      <c r="P2112" t="s">
        <v>557</v>
      </c>
      <c r="Q2112">
        <v>3</v>
      </c>
      <c r="R2112">
        <f t="shared" si="229"/>
        <v>2019</v>
      </c>
      <c r="S2112" t="s">
        <v>8</v>
      </c>
      <c r="T2112" t="s">
        <v>8</v>
      </c>
      <c r="U2112" t="s">
        <v>9086</v>
      </c>
      <c r="V2112">
        <f>VLOOKUP(P2112,'PBT Tag Rates'!$B$5:$E$34,4,FALSE)</f>
        <v>0.95971980899999998</v>
      </c>
      <c r="W2112">
        <v>1</v>
      </c>
      <c r="X2112" s="16">
        <f>IFERROR(LOOKUP(H2112,{30,43,48,53,58,63,68,73,78,83,88,93,97},{42,47,52,57,62,67,72,77,82,87,92,99,100}),999)</f>
        <v>62</v>
      </c>
      <c r="Y2112" s="19">
        <f t="shared" si="227"/>
        <v>5.6818181818181825</v>
      </c>
      <c r="Z2112" s="19">
        <f t="shared" si="230"/>
        <v>5.7284090909090919</v>
      </c>
      <c r="AA2112" s="19">
        <f t="shared" si="231"/>
        <v>17.185227272727278</v>
      </c>
      <c r="AB2112" s="19" t="s">
        <v>8887</v>
      </c>
    </row>
    <row r="2113" spans="1:28" x14ac:dyDescent="0.35">
      <c r="A2113" t="s">
        <v>1562</v>
      </c>
      <c r="B2113" t="s">
        <v>6583</v>
      </c>
      <c r="C2113" t="s">
        <v>326</v>
      </c>
      <c r="D2113" s="1">
        <v>44825</v>
      </c>
      <c r="E2113">
        <f t="shared" si="228"/>
        <v>18</v>
      </c>
      <c r="F2113" t="s">
        <v>1569</v>
      </c>
      <c r="G2113">
        <v>600</v>
      </c>
      <c r="H2113">
        <f t="shared" si="225"/>
        <v>60</v>
      </c>
      <c r="I2113" t="s">
        <v>7</v>
      </c>
      <c r="J2113" t="s">
        <v>8</v>
      </c>
      <c r="L2113" t="s">
        <v>6</v>
      </c>
      <c r="M2113" t="str">
        <f t="shared" si="226"/>
        <v>M</v>
      </c>
      <c r="N2113" t="s">
        <v>8</v>
      </c>
      <c r="O2113" t="s">
        <v>8</v>
      </c>
      <c r="P2113" t="s">
        <v>11</v>
      </c>
      <c r="Q2113" t="s">
        <v>8</v>
      </c>
      <c r="R2113" t="str">
        <f t="shared" si="229"/>
        <v>U</v>
      </c>
      <c r="S2113" t="s">
        <v>12</v>
      </c>
      <c r="T2113">
        <v>1</v>
      </c>
      <c r="U2113" t="s">
        <v>11</v>
      </c>
      <c r="V2113" t="e">
        <f>VLOOKUP(P2113,'PBT Tag Rates'!$B$5:$E$34,4,FALSE)</f>
        <v>#N/A</v>
      </c>
      <c r="W2113">
        <v>1</v>
      </c>
      <c r="X2113" s="16">
        <f>IFERROR(LOOKUP(H2113,{30,43,48,53,58,63,68,73,78,83,88,93,97},{42,47,52,57,62,67,72,77,82,87,92,99,100}),999)</f>
        <v>62</v>
      </c>
      <c r="Y2113" s="19">
        <f t="shared" si="227"/>
        <v>5.6818181818181825</v>
      </c>
      <c r="Z2113" s="19">
        <f t="shared" si="230"/>
        <v>5.7284090909090919</v>
      </c>
      <c r="AA2113" s="19">
        <f t="shared" si="231"/>
        <v>17.185227272727278</v>
      </c>
      <c r="AB2113" s="19" t="s">
        <v>8887</v>
      </c>
    </row>
    <row r="2114" spans="1:28" x14ac:dyDescent="0.35">
      <c r="A2114" t="s">
        <v>1562</v>
      </c>
      <c r="B2114" t="s">
        <v>6584</v>
      </c>
      <c r="C2114" t="s">
        <v>327</v>
      </c>
      <c r="D2114" s="1">
        <v>44826</v>
      </c>
      <c r="E2114">
        <f t="shared" si="228"/>
        <v>18</v>
      </c>
      <c r="F2114" t="s">
        <v>16</v>
      </c>
      <c r="G2114">
        <v>800</v>
      </c>
      <c r="H2114">
        <f t="shared" si="225"/>
        <v>80</v>
      </c>
      <c r="I2114" t="s">
        <v>9</v>
      </c>
      <c r="J2114">
        <v>1</v>
      </c>
      <c r="L2114" t="s">
        <v>16</v>
      </c>
      <c r="M2114" t="str">
        <f t="shared" si="226"/>
        <v>F</v>
      </c>
      <c r="N2114" t="s">
        <v>6585</v>
      </c>
      <c r="O2114" t="s">
        <v>6586</v>
      </c>
      <c r="P2114" t="s">
        <v>15</v>
      </c>
      <c r="Q2114">
        <v>4</v>
      </c>
      <c r="R2114">
        <f t="shared" si="229"/>
        <v>2018</v>
      </c>
      <c r="S2114" t="s">
        <v>8</v>
      </c>
      <c r="T2114" t="s">
        <v>8</v>
      </c>
      <c r="U2114" t="s">
        <v>8858</v>
      </c>
      <c r="V2114">
        <f>VLOOKUP(P2114,'PBT Tag Rates'!$B$5:$E$34,4,FALSE)</f>
        <v>0.96828396500000002</v>
      </c>
      <c r="W2114">
        <v>1</v>
      </c>
      <c r="X2114" s="16">
        <f>IFERROR(LOOKUP(H2114,{30,43,48,53,58,63,68,73,78,83,88,93,97},{42,47,52,57,62,67,72,77,82,87,92,99,100}),999)</f>
        <v>82</v>
      </c>
      <c r="Y2114" s="19">
        <f t="shared" si="227"/>
        <v>5.6818181818181825</v>
      </c>
      <c r="Z2114" s="19">
        <f t="shared" si="230"/>
        <v>5.7284090909090919</v>
      </c>
      <c r="AA2114" s="19">
        <f t="shared" si="231"/>
        <v>17.185227272727278</v>
      </c>
      <c r="AB2114" s="19" t="s">
        <v>8887</v>
      </c>
    </row>
    <row r="2115" spans="1:28" x14ac:dyDescent="0.35">
      <c r="A2115" t="s">
        <v>1562</v>
      </c>
      <c r="B2115" t="s">
        <v>6587</v>
      </c>
      <c r="C2115" t="s">
        <v>328</v>
      </c>
      <c r="D2115" s="1">
        <v>44826</v>
      </c>
      <c r="E2115">
        <f t="shared" si="228"/>
        <v>18</v>
      </c>
      <c r="F2115" t="s">
        <v>1569</v>
      </c>
      <c r="G2115">
        <v>570</v>
      </c>
      <c r="H2115">
        <f t="shared" si="225"/>
        <v>57</v>
      </c>
      <c r="I2115" t="s">
        <v>7</v>
      </c>
      <c r="J2115" t="s">
        <v>8</v>
      </c>
      <c r="L2115" t="s">
        <v>6</v>
      </c>
      <c r="M2115" t="str">
        <f t="shared" si="226"/>
        <v>M</v>
      </c>
      <c r="N2115" t="s">
        <v>8</v>
      </c>
      <c r="O2115" t="s">
        <v>8</v>
      </c>
      <c r="P2115" t="s">
        <v>11</v>
      </c>
      <c r="Q2115" t="s">
        <v>8</v>
      </c>
      <c r="R2115" t="str">
        <f t="shared" si="229"/>
        <v>U</v>
      </c>
      <c r="S2115" t="s">
        <v>12</v>
      </c>
      <c r="T2115">
        <v>1</v>
      </c>
      <c r="U2115" t="s">
        <v>11</v>
      </c>
      <c r="V2115" t="e">
        <f>VLOOKUP(P2115,'PBT Tag Rates'!$B$5:$E$34,4,FALSE)</f>
        <v>#N/A</v>
      </c>
      <c r="W2115">
        <v>1</v>
      </c>
      <c r="X2115" s="16">
        <f>IFERROR(LOOKUP(H2115,{30,43,48,53,58,63,68,73,78,83,88,93,97},{42,47,52,57,62,67,72,77,82,87,92,99,100}),999)</f>
        <v>57</v>
      </c>
      <c r="Y2115" s="19">
        <f t="shared" si="227"/>
        <v>5.6818181818181825</v>
      </c>
      <c r="Z2115" s="19">
        <f t="shared" si="230"/>
        <v>5.7284090909090919</v>
      </c>
      <c r="AA2115" s="19">
        <f t="shared" si="231"/>
        <v>17.185227272727278</v>
      </c>
      <c r="AB2115" s="19" t="s">
        <v>8887</v>
      </c>
    </row>
    <row r="2116" spans="1:28" x14ac:dyDescent="0.35">
      <c r="A2116" t="s">
        <v>1562</v>
      </c>
      <c r="B2116" t="s">
        <v>6588</v>
      </c>
      <c r="C2116" t="s">
        <v>329</v>
      </c>
      <c r="D2116" s="1">
        <v>44826</v>
      </c>
      <c r="E2116">
        <f t="shared" si="228"/>
        <v>18</v>
      </c>
      <c r="F2116" t="s">
        <v>16</v>
      </c>
      <c r="G2116">
        <v>650</v>
      </c>
      <c r="H2116">
        <f t="shared" si="225"/>
        <v>65</v>
      </c>
      <c r="I2116" t="s">
        <v>9</v>
      </c>
      <c r="J2116">
        <v>1</v>
      </c>
      <c r="L2116" t="s">
        <v>16</v>
      </c>
      <c r="M2116" t="str">
        <f t="shared" si="226"/>
        <v>F</v>
      </c>
      <c r="N2116" t="s">
        <v>1542</v>
      </c>
      <c r="O2116" t="s">
        <v>1543</v>
      </c>
      <c r="P2116" t="s">
        <v>557</v>
      </c>
      <c r="Q2116">
        <v>3</v>
      </c>
      <c r="R2116">
        <f t="shared" si="229"/>
        <v>2019</v>
      </c>
      <c r="S2116" t="s">
        <v>8</v>
      </c>
      <c r="T2116" t="s">
        <v>8</v>
      </c>
      <c r="U2116" t="s">
        <v>9006</v>
      </c>
      <c r="V2116">
        <f>VLOOKUP(P2116,'PBT Tag Rates'!$B$5:$E$34,4,FALSE)</f>
        <v>0.95971980899999998</v>
      </c>
      <c r="W2116">
        <v>1</v>
      </c>
      <c r="X2116" s="16">
        <f>IFERROR(LOOKUP(H2116,{30,43,48,53,58,63,68,73,78,83,88,93,97},{42,47,52,57,62,67,72,77,82,87,92,99,100}),999)</f>
        <v>67</v>
      </c>
      <c r="Y2116" s="19">
        <f t="shared" si="227"/>
        <v>5.6818181818181825</v>
      </c>
      <c r="Z2116" s="19">
        <f t="shared" si="230"/>
        <v>5.7284090909090919</v>
      </c>
      <c r="AA2116" s="19">
        <f t="shared" si="231"/>
        <v>17.185227272727278</v>
      </c>
      <c r="AB2116" s="19" t="s">
        <v>8886</v>
      </c>
    </row>
    <row r="2117" spans="1:28" x14ac:dyDescent="0.35">
      <c r="A2117" t="s">
        <v>1562</v>
      </c>
      <c r="B2117" t="s">
        <v>6589</v>
      </c>
      <c r="C2117" t="s">
        <v>330</v>
      </c>
      <c r="D2117" s="1">
        <v>44826</v>
      </c>
      <c r="E2117">
        <f t="shared" si="228"/>
        <v>18</v>
      </c>
      <c r="F2117" t="s">
        <v>16</v>
      </c>
      <c r="G2117">
        <v>680</v>
      </c>
      <c r="H2117">
        <f t="shared" si="225"/>
        <v>68</v>
      </c>
      <c r="I2117" t="s">
        <v>7</v>
      </c>
      <c r="J2117" t="s">
        <v>8</v>
      </c>
      <c r="L2117" t="s">
        <v>16</v>
      </c>
      <c r="M2117" t="str">
        <f t="shared" si="226"/>
        <v>F</v>
      </c>
      <c r="N2117" t="s">
        <v>6144</v>
      </c>
      <c r="O2117" t="s">
        <v>6590</v>
      </c>
      <c r="P2117" t="s">
        <v>557</v>
      </c>
      <c r="Q2117">
        <v>3</v>
      </c>
      <c r="R2117">
        <f t="shared" si="229"/>
        <v>2019</v>
      </c>
      <c r="S2117" t="s">
        <v>8</v>
      </c>
      <c r="T2117" t="s">
        <v>8</v>
      </c>
      <c r="U2117" t="s">
        <v>9086</v>
      </c>
      <c r="V2117">
        <f>VLOOKUP(P2117,'PBT Tag Rates'!$B$5:$E$34,4,FALSE)</f>
        <v>0.95971980899999998</v>
      </c>
      <c r="W2117">
        <v>1</v>
      </c>
      <c r="X2117" s="16">
        <f>IFERROR(LOOKUP(H2117,{30,43,48,53,58,63,68,73,78,83,88,93,97},{42,47,52,57,62,67,72,77,82,87,92,99,100}),999)</f>
        <v>72</v>
      </c>
      <c r="Y2117" s="19">
        <f t="shared" si="227"/>
        <v>5.6818181818181825</v>
      </c>
      <c r="Z2117" s="19">
        <f t="shared" si="230"/>
        <v>5.7284090909090919</v>
      </c>
      <c r="AA2117" s="19">
        <f t="shared" si="231"/>
        <v>17.185227272727278</v>
      </c>
      <c r="AB2117" s="19" t="s">
        <v>8887</v>
      </c>
    </row>
    <row r="2118" spans="1:28" x14ac:dyDescent="0.35">
      <c r="A2118" t="s">
        <v>1562</v>
      </c>
      <c r="B2118" t="s">
        <v>6591</v>
      </c>
      <c r="C2118" t="s">
        <v>331</v>
      </c>
      <c r="D2118" s="1">
        <v>44826</v>
      </c>
      <c r="E2118">
        <f t="shared" si="228"/>
        <v>18</v>
      </c>
      <c r="F2118" t="s">
        <v>1569</v>
      </c>
      <c r="G2118">
        <v>670</v>
      </c>
      <c r="H2118">
        <f t="shared" ref="H2118:H2181" si="232">G2118/10</f>
        <v>67</v>
      </c>
      <c r="I2118" t="s">
        <v>9</v>
      </c>
      <c r="J2118">
        <v>1</v>
      </c>
      <c r="L2118" t="s">
        <v>6</v>
      </c>
      <c r="M2118" t="str">
        <f t="shared" ref="M2118:M2181" si="233">IF(L2118="U",F2118,L2118)</f>
        <v>M</v>
      </c>
      <c r="N2118" t="s">
        <v>512</v>
      </c>
      <c r="O2118" t="s">
        <v>6424</v>
      </c>
      <c r="P2118" t="s">
        <v>19</v>
      </c>
      <c r="Q2118">
        <v>4</v>
      </c>
      <c r="R2118">
        <f t="shared" si="229"/>
        <v>2018</v>
      </c>
      <c r="S2118" t="s">
        <v>8</v>
      </c>
      <c r="T2118" t="s">
        <v>8</v>
      </c>
      <c r="U2118" t="s">
        <v>9007</v>
      </c>
      <c r="V2118">
        <f>VLOOKUP(P2118,'PBT Tag Rates'!$B$5:$E$34,4,FALSE)</f>
        <v>0.80551598400000002</v>
      </c>
      <c r="W2118">
        <v>1</v>
      </c>
      <c r="X2118" s="16">
        <f>IFERROR(LOOKUP(H2118,{30,43,48,53,58,63,68,73,78,83,88,93,97},{42,47,52,57,62,67,72,77,82,87,92,99,100}),999)</f>
        <v>67</v>
      </c>
      <c r="Y2118" s="19">
        <f t="shared" ref="Y2118:Y2181" si="234">IF(D2118&lt;$D$3,W2118/$Y$3,W2118/$Y$4)</f>
        <v>5.6818181818181825</v>
      </c>
      <c r="Z2118" s="19">
        <f t="shared" si="230"/>
        <v>5.7284090909090919</v>
      </c>
      <c r="AA2118" s="19">
        <f t="shared" si="231"/>
        <v>17.185227272727278</v>
      </c>
      <c r="AB2118" s="19" t="s">
        <v>8886</v>
      </c>
    </row>
    <row r="2119" spans="1:28" x14ac:dyDescent="0.35">
      <c r="A2119" t="s">
        <v>1562</v>
      </c>
      <c r="B2119" t="s">
        <v>6592</v>
      </c>
      <c r="C2119" t="s">
        <v>332</v>
      </c>
      <c r="D2119" s="1">
        <v>44826</v>
      </c>
      <c r="E2119">
        <f t="shared" ref="E2119:E2182" si="235">IF(D2119&lt;=$D$3,60,18)</f>
        <v>18</v>
      </c>
      <c r="F2119" t="s">
        <v>6</v>
      </c>
      <c r="G2119">
        <v>730</v>
      </c>
      <c r="H2119">
        <f t="shared" si="232"/>
        <v>73</v>
      </c>
      <c r="I2119" t="s">
        <v>7</v>
      </c>
      <c r="J2119" t="s">
        <v>8</v>
      </c>
      <c r="L2119" t="s">
        <v>16</v>
      </c>
      <c r="M2119" t="str">
        <f t="shared" si="233"/>
        <v>F</v>
      </c>
      <c r="N2119" t="s">
        <v>8</v>
      </c>
      <c r="O2119" t="s">
        <v>8</v>
      </c>
      <c r="P2119" t="s">
        <v>11</v>
      </c>
      <c r="Q2119" t="s">
        <v>8</v>
      </c>
      <c r="R2119" t="str">
        <f t="shared" ref="R2119:R2182" si="236">IFERROR($R$3-Q2119,"U")</f>
        <v>U</v>
      </c>
      <c r="S2119" t="s">
        <v>12</v>
      </c>
      <c r="T2119">
        <v>1</v>
      </c>
      <c r="U2119" t="s">
        <v>11</v>
      </c>
      <c r="V2119" t="e">
        <f>VLOOKUP(P2119,'PBT Tag Rates'!$B$5:$E$34,4,FALSE)</f>
        <v>#N/A</v>
      </c>
      <c r="W2119">
        <v>1</v>
      </c>
      <c r="X2119" s="16">
        <f>IFERROR(LOOKUP(H2119,{30,43,48,53,58,63,68,73,78,83,88,93,97},{42,47,52,57,62,67,72,77,82,87,92,99,100}),999)</f>
        <v>77</v>
      </c>
      <c r="Y2119" s="19">
        <f t="shared" si="234"/>
        <v>5.6818181818181825</v>
      </c>
      <c r="Z2119" s="19">
        <f t="shared" ref="Z2119:Z2182" si="237">Y2119*(1+$Z$4)</f>
        <v>5.7284090909090919</v>
      </c>
      <c r="AA2119" s="19">
        <f t="shared" ref="AA2119:AA2182" si="238">IF(D2119&lt;$D$3,Z2119/$AA$3,Z2119/$AA$4)</f>
        <v>17.185227272727278</v>
      </c>
      <c r="AB2119" s="19" t="s">
        <v>8887</v>
      </c>
    </row>
    <row r="2120" spans="1:28" x14ac:dyDescent="0.35">
      <c r="A2120" t="s">
        <v>1562</v>
      </c>
      <c r="B2120" t="s">
        <v>6593</v>
      </c>
      <c r="C2120" t="s">
        <v>333</v>
      </c>
      <c r="D2120" s="1">
        <v>44826</v>
      </c>
      <c r="E2120">
        <f t="shared" si="235"/>
        <v>18</v>
      </c>
      <c r="F2120" t="s">
        <v>16</v>
      </c>
      <c r="G2120">
        <v>660</v>
      </c>
      <c r="H2120">
        <f t="shared" si="232"/>
        <v>66</v>
      </c>
      <c r="I2120" t="s">
        <v>7</v>
      </c>
      <c r="J2120" t="s">
        <v>8</v>
      </c>
      <c r="L2120" t="s">
        <v>16</v>
      </c>
      <c r="M2120" t="str">
        <f t="shared" si="233"/>
        <v>F</v>
      </c>
      <c r="N2120" t="s">
        <v>4744</v>
      </c>
      <c r="O2120" t="s">
        <v>4745</v>
      </c>
      <c r="P2120" t="s">
        <v>557</v>
      </c>
      <c r="Q2120">
        <v>3</v>
      </c>
      <c r="R2120">
        <f t="shared" si="236"/>
        <v>2019</v>
      </c>
      <c r="S2120" t="s">
        <v>8</v>
      </c>
      <c r="T2120" t="s">
        <v>8</v>
      </c>
      <c r="U2120" t="s">
        <v>9090</v>
      </c>
      <c r="V2120">
        <f>VLOOKUP(P2120,'PBT Tag Rates'!$B$5:$E$34,4,FALSE)</f>
        <v>0.95971980899999998</v>
      </c>
      <c r="W2120">
        <v>1</v>
      </c>
      <c r="X2120" s="16">
        <f>IFERROR(LOOKUP(H2120,{30,43,48,53,58,63,68,73,78,83,88,93,97},{42,47,52,57,62,67,72,77,82,87,92,99,100}),999)</f>
        <v>67</v>
      </c>
      <c r="Y2120" s="19">
        <f t="shared" si="234"/>
        <v>5.6818181818181825</v>
      </c>
      <c r="Z2120" s="19">
        <f t="shared" si="237"/>
        <v>5.7284090909090919</v>
      </c>
      <c r="AA2120" s="19">
        <f t="shared" si="238"/>
        <v>17.185227272727278</v>
      </c>
      <c r="AB2120" s="19" t="s">
        <v>8887</v>
      </c>
    </row>
    <row r="2121" spans="1:28" x14ac:dyDescent="0.35">
      <c r="A2121" t="s">
        <v>1562</v>
      </c>
      <c r="B2121" t="s">
        <v>6594</v>
      </c>
      <c r="C2121" t="s">
        <v>334</v>
      </c>
      <c r="D2121" s="1">
        <v>44826</v>
      </c>
      <c r="E2121">
        <f t="shared" si="235"/>
        <v>18</v>
      </c>
      <c r="F2121" t="s">
        <v>1569</v>
      </c>
      <c r="G2121">
        <v>590</v>
      </c>
      <c r="H2121">
        <f t="shared" si="232"/>
        <v>59</v>
      </c>
      <c r="I2121" t="s">
        <v>7</v>
      </c>
      <c r="J2121" t="s">
        <v>8</v>
      </c>
      <c r="L2121" t="s">
        <v>6</v>
      </c>
      <c r="M2121" t="str">
        <f t="shared" si="233"/>
        <v>M</v>
      </c>
      <c r="N2121" t="s">
        <v>3861</v>
      </c>
      <c r="O2121" t="s">
        <v>6595</v>
      </c>
      <c r="P2121" t="s">
        <v>557</v>
      </c>
      <c r="Q2121">
        <v>3</v>
      </c>
      <c r="R2121">
        <f t="shared" si="236"/>
        <v>2019</v>
      </c>
      <c r="S2121" t="s">
        <v>8</v>
      </c>
      <c r="T2121" t="s">
        <v>8</v>
      </c>
      <c r="U2121" t="s">
        <v>9090</v>
      </c>
      <c r="V2121">
        <f>VLOOKUP(P2121,'PBT Tag Rates'!$B$5:$E$34,4,FALSE)</f>
        <v>0.95971980899999998</v>
      </c>
      <c r="W2121">
        <v>1</v>
      </c>
      <c r="X2121" s="16">
        <f>IFERROR(LOOKUP(H2121,{30,43,48,53,58,63,68,73,78,83,88,93,97},{42,47,52,57,62,67,72,77,82,87,92,99,100}),999)</f>
        <v>62</v>
      </c>
      <c r="Y2121" s="19">
        <f t="shared" si="234"/>
        <v>5.6818181818181825</v>
      </c>
      <c r="Z2121" s="19">
        <f t="shared" si="237"/>
        <v>5.7284090909090919</v>
      </c>
      <c r="AA2121" s="19">
        <f t="shared" si="238"/>
        <v>17.185227272727278</v>
      </c>
      <c r="AB2121" s="19" t="s">
        <v>8887</v>
      </c>
    </row>
    <row r="2122" spans="1:28" x14ac:dyDescent="0.35">
      <c r="A2122" t="s">
        <v>1562</v>
      </c>
      <c r="B2122" t="s">
        <v>6596</v>
      </c>
      <c r="C2122" t="s">
        <v>335</v>
      </c>
      <c r="D2122" s="1">
        <v>44826</v>
      </c>
      <c r="E2122">
        <f t="shared" si="235"/>
        <v>18</v>
      </c>
      <c r="F2122" t="s">
        <v>16</v>
      </c>
      <c r="G2122">
        <v>700</v>
      </c>
      <c r="H2122">
        <f t="shared" si="232"/>
        <v>70</v>
      </c>
      <c r="I2122" t="s">
        <v>7</v>
      </c>
      <c r="J2122" t="s">
        <v>8</v>
      </c>
      <c r="L2122" t="s">
        <v>16</v>
      </c>
      <c r="M2122" t="str">
        <f t="shared" si="233"/>
        <v>F</v>
      </c>
      <c r="N2122" t="s">
        <v>8</v>
      </c>
      <c r="O2122" t="s">
        <v>8</v>
      </c>
      <c r="P2122" t="s">
        <v>11</v>
      </c>
      <c r="Q2122" t="s">
        <v>8</v>
      </c>
      <c r="R2122" t="str">
        <f t="shared" si="236"/>
        <v>U</v>
      </c>
      <c r="S2122" t="s">
        <v>12</v>
      </c>
      <c r="T2122">
        <v>0.999999999999999</v>
      </c>
      <c r="U2122" t="s">
        <v>11</v>
      </c>
      <c r="V2122" t="e">
        <f>VLOOKUP(P2122,'PBT Tag Rates'!$B$5:$E$34,4,FALSE)</f>
        <v>#N/A</v>
      </c>
      <c r="W2122">
        <v>1</v>
      </c>
      <c r="X2122" s="16">
        <f>IFERROR(LOOKUP(H2122,{30,43,48,53,58,63,68,73,78,83,88,93,97},{42,47,52,57,62,67,72,77,82,87,92,99,100}),999)</f>
        <v>72</v>
      </c>
      <c r="Y2122" s="19">
        <f t="shared" si="234"/>
        <v>5.6818181818181825</v>
      </c>
      <c r="Z2122" s="19">
        <f t="shared" si="237"/>
        <v>5.7284090909090919</v>
      </c>
      <c r="AA2122" s="19">
        <f t="shared" si="238"/>
        <v>17.185227272727278</v>
      </c>
      <c r="AB2122" s="19" t="s">
        <v>8887</v>
      </c>
    </row>
    <row r="2123" spans="1:28" x14ac:dyDescent="0.35">
      <c r="A2123" t="s">
        <v>1562</v>
      </c>
      <c r="B2123" t="s">
        <v>6597</v>
      </c>
      <c r="C2123" t="s">
        <v>336</v>
      </c>
      <c r="D2123" s="1">
        <v>44826</v>
      </c>
      <c r="E2123">
        <f t="shared" si="235"/>
        <v>18</v>
      </c>
      <c r="F2123" t="s">
        <v>16</v>
      </c>
      <c r="G2123">
        <v>750</v>
      </c>
      <c r="H2123">
        <f t="shared" si="232"/>
        <v>75</v>
      </c>
      <c r="I2123" t="s">
        <v>7</v>
      </c>
      <c r="J2123" t="s">
        <v>8</v>
      </c>
      <c r="L2123" t="s">
        <v>16</v>
      </c>
      <c r="M2123" t="str">
        <f t="shared" si="233"/>
        <v>F</v>
      </c>
      <c r="N2123" t="s">
        <v>760</v>
      </c>
      <c r="O2123" t="s">
        <v>765</v>
      </c>
      <c r="P2123" t="s">
        <v>19</v>
      </c>
      <c r="Q2123">
        <v>4</v>
      </c>
      <c r="R2123">
        <f t="shared" si="236"/>
        <v>2018</v>
      </c>
      <c r="S2123" t="s">
        <v>8</v>
      </c>
      <c r="T2123" t="s">
        <v>8</v>
      </c>
      <c r="U2123" t="s">
        <v>8875</v>
      </c>
      <c r="V2123">
        <f>VLOOKUP(P2123,'PBT Tag Rates'!$B$5:$E$34,4,FALSE)</f>
        <v>0.80551598400000002</v>
      </c>
      <c r="W2123">
        <v>1</v>
      </c>
      <c r="X2123" s="16">
        <f>IFERROR(LOOKUP(H2123,{30,43,48,53,58,63,68,73,78,83,88,93,97},{42,47,52,57,62,67,72,77,82,87,92,99,100}),999)</f>
        <v>77</v>
      </c>
      <c r="Y2123" s="19">
        <f t="shared" si="234"/>
        <v>5.6818181818181825</v>
      </c>
      <c r="Z2123" s="19">
        <f t="shared" si="237"/>
        <v>5.7284090909090919</v>
      </c>
      <c r="AA2123" s="19">
        <f t="shared" si="238"/>
        <v>17.185227272727278</v>
      </c>
      <c r="AB2123" s="19" t="s">
        <v>8886</v>
      </c>
    </row>
    <row r="2124" spans="1:28" x14ac:dyDescent="0.35">
      <c r="A2124" t="s">
        <v>1562</v>
      </c>
      <c r="B2124" t="s">
        <v>6598</v>
      </c>
      <c r="C2124" t="s">
        <v>337</v>
      </c>
      <c r="D2124" s="1">
        <v>44826</v>
      </c>
      <c r="E2124">
        <f t="shared" si="235"/>
        <v>18</v>
      </c>
      <c r="F2124" t="s">
        <v>1569</v>
      </c>
      <c r="G2124">
        <v>600</v>
      </c>
      <c r="H2124">
        <f t="shared" si="232"/>
        <v>60</v>
      </c>
      <c r="I2124" t="s">
        <v>9</v>
      </c>
      <c r="J2124">
        <v>1</v>
      </c>
      <c r="L2124" t="s">
        <v>6</v>
      </c>
      <c r="M2124" t="str">
        <f t="shared" si="233"/>
        <v>M</v>
      </c>
      <c r="N2124" t="s">
        <v>2988</v>
      </c>
      <c r="O2124" t="s">
        <v>6599</v>
      </c>
      <c r="P2124" t="s">
        <v>557</v>
      </c>
      <c r="Q2124">
        <v>3</v>
      </c>
      <c r="R2124">
        <f t="shared" si="236"/>
        <v>2019</v>
      </c>
      <c r="S2124" t="s">
        <v>8</v>
      </c>
      <c r="T2124" t="s">
        <v>8</v>
      </c>
      <c r="U2124" t="s">
        <v>9090</v>
      </c>
      <c r="V2124">
        <f>VLOOKUP(P2124,'PBT Tag Rates'!$B$5:$E$34,4,FALSE)</f>
        <v>0.95971980899999998</v>
      </c>
      <c r="W2124">
        <v>1</v>
      </c>
      <c r="X2124" s="16">
        <f>IFERROR(LOOKUP(H2124,{30,43,48,53,58,63,68,73,78,83,88,93,97},{42,47,52,57,62,67,72,77,82,87,92,99,100}),999)</f>
        <v>62</v>
      </c>
      <c r="Y2124" s="19">
        <f t="shared" si="234"/>
        <v>5.6818181818181825</v>
      </c>
      <c r="Z2124" s="19">
        <f t="shared" si="237"/>
        <v>5.7284090909090919</v>
      </c>
      <c r="AA2124" s="19">
        <f t="shared" si="238"/>
        <v>17.185227272727278</v>
      </c>
      <c r="AB2124" s="19" t="s">
        <v>8887</v>
      </c>
    </row>
    <row r="2125" spans="1:28" x14ac:dyDescent="0.35">
      <c r="A2125" t="s">
        <v>1562</v>
      </c>
      <c r="B2125" t="s">
        <v>6600</v>
      </c>
      <c r="C2125" t="s">
        <v>338</v>
      </c>
      <c r="D2125" s="1">
        <v>44826</v>
      </c>
      <c r="E2125">
        <f t="shared" si="235"/>
        <v>18</v>
      </c>
      <c r="F2125" t="s">
        <v>16</v>
      </c>
      <c r="G2125">
        <v>780</v>
      </c>
      <c r="H2125">
        <f t="shared" si="232"/>
        <v>78</v>
      </c>
      <c r="I2125" t="s">
        <v>7</v>
      </c>
      <c r="J2125" t="s">
        <v>8</v>
      </c>
      <c r="L2125" t="s">
        <v>16</v>
      </c>
      <c r="M2125" t="str">
        <f t="shared" si="233"/>
        <v>F</v>
      </c>
      <c r="N2125" t="s">
        <v>1118</v>
      </c>
      <c r="O2125" t="s">
        <v>1119</v>
      </c>
      <c r="P2125" t="s">
        <v>15</v>
      </c>
      <c r="Q2125">
        <v>4</v>
      </c>
      <c r="R2125">
        <f t="shared" si="236"/>
        <v>2018</v>
      </c>
      <c r="S2125" t="s">
        <v>8</v>
      </c>
      <c r="T2125" t="s">
        <v>8</v>
      </c>
      <c r="U2125" t="s">
        <v>8977</v>
      </c>
      <c r="V2125">
        <f>VLOOKUP(P2125,'PBT Tag Rates'!$B$5:$E$34,4,FALSE)</f>
        <v>0.96828396500000002</v>
      </c>
      <c r="W2125">
        <v>1</v>
      </c>
      <c r="X2125" s="16">
        <f>IFERROR(LOOKUP(H2125,{30,43,48,53,58,63,68,73,78,83,88,93,97},{42,47,52,57,62,67,72,77,82,87,92,99,100}),999)</f>
        <v>82</v>
      </c>
      <c r="Y2125" s="19">
        <f t="shared" si="234"/>
        <v>5.6818181818181825</v>
      </c>
      <c r="Z2125" s="19">
        <f t="shared" si="237"/>
        <v>5.7284090909090919</v>
      </c>
      <c r="AA2125" s="19">
        <f t="shared" si="238"/>
        <v>17.185227272727278</v>
      </c>
      <c r="AB2125" s="19" t="s">
        <v>8887</v>
      </c>
    </row>
    <row r="2126" spans="1:28" x14ac:dyDescent="0.35">
      <c r="A2126" t="s">
        <v>1562</v>
      </c>
      <c r="B2126" t="s">
        <v>6601</v>
      </c>
      <c r="C2126" t="s">
        <v>339</v>
      </c>
      <c r="D2126" s="1">
        <v>44826</v>
      </c>
      <c r="E2126">
        <f t="shared" si="235"/>
        <v>18</v>
      </c>
      <c r="F2126" t="s">
        <v>1569</v>
      </c>
      <c r="G2126">
        <v>650</v>
      </c>
      <c r="H2126">
        <f t="shared" si="232"/>
        <v>65</v>
      </c>
      <c r="I2126" t="s">
        <v>9</v>
      </c>
      <c r="J2126">
        <v>1</v>
      </c>
      <c r="L2126" t="s">
        <v>6</v>
      </c>
      <c r="M2126" t="str">
        <f t="shared" si="233"/>
        <v>M</v>
      </c>
      <c r="N2126" t="s">
        <v>3148</v>
      </c>
      <c r="O2126" t="s">
        <v>3149</v>
      </c>
      <c r="P2126" t="s">
        <v>557</v>
      </c>
      <c r="Q2126">
        <v>3</v>
      </c>
      <c r="R2126">
        <f t="shared" si="236"/>
        <v>2019</v>
      </c>
      <c r="S2126" t="s">
        <v>8</v>
      </c>
      <c r="T2126" t="s">
        <v>8</v>
      </c>
      <c r="U2126" t="s">
        <v>8974</v>
      </c>
      <c r="V2126">
        <f>VLOOKUP(P2126,'PBT Tag Rates'!$B$5:$E$34,4,FALSE)</f>
        <v>0.95971980899999998</v>
      </c>
      <c r="W2126">
        <v>1</v>
      </c>
      <c r="X2126" s="16">
        <f>IFERROR(LOOKUP(H2126,{30,43,48,53,58,63,68,73,78,83,88,93,97},{42,47,52,57,62,67,72,77,82,87,92,99,100}),999)</f>
        <v>67</v>
      </c>
      <c r="Y2126" s="19">
        <f t="shared" si="234"/>
        <v>5.6818181818181825</v>
      </c>
      <c r="Z2126" s="19">
        <f t="shared" si="237"/>
        <v>5.7284090909090919</v>
      </c>
      <c r="AA2126" s="19">
        <f t="shared" si="238"/>
        <v>17.185227272727278</v>
      </c>
      <c r="AB2126" s="19" t="s">
        <v>8887</v>
      </c>
    </row>
    <row r="2127" spans="1:28" x14ac:dyDescent="0.35">
      <c r="A2127" t="s">
        <v>1562</v>
      </c>
      <c r="B2127" t="s">
        <v>6602</v>
      </c>
      <c r="C2127" t="s">
        <v>340</v>
      </c>
      <c r="D2127" s="1">
        <v>44826</v>
      </c>
      <c r="E2127">
        <f t="shared" si="235"/>
        <v>18</v>
      </c>
      <c r="F2127" t="s">
        <v>1569</v>
      </c>
      <c r="G2127">
        <v>680</v>
      </c>
      <c r="H2127">
        <f t="shared" si="232"/>
        <v>68</v>
      </c>
      <c r="I2127" t="s">
        <v>7</v>
      </c>
      <c r="J2127" t="s">
        <v>8</v>
      </c>
      <c r="L2127" t="s">
        <v>6</v>
      </c>
      <c r="M2127" t="str">
        <f t="shared" si="233"/>
        <v>M</v>
      </c>
      <c r="N2127" t="s">
        <v>1438</v>
      </c>
      <c r="O2127" t="s">
        <v>1439</v>
      </c>
      <c r="P2127" t="s">
        <v>557</v>
      </c>
      <c r="Q2127">
        <v>3</v>
      </c>
      <c r="R2127">
        <f t="shared" si="236"/>
        <v>2019</v>
      </c>
      <c r="S2127" t="s">
        <v>8</v>
      </c>
      <c r="T2127" t="s">
        <v>8</v>
      </c>
      <c r="U2127" t="s">
        <v>9090</v>
      </c>
      <c r="V2127">
        <f>VLOOKUP(P2127,'PBT Tag Rates'!$B$5:$E$34,4,FALSE)</f>
        <v>0.95971980899999998</v>
      </c>
      <c r="W2127">
        <v>1</v>
      </c>
      <c r="X2127" s="16">
        <f>IFERROR(LOOKUP(H2127,{30,43,48,53,58,63,68,73,78,83,88,93,97},{42,47,52,57,62,67,72,77,82,87,92,99,100}),999)</f>
        <v>72</v>
      </c>
      <c r="Y2127" s="19">
        <f t="shared" si="234"/>
        <v>5.6818181818181825</v>
      </c>
      <c r="Z2127" s="19">
        <f t="shared" si="237"/>
        <v>5.7284090909090919</v>
      </c>
      <c r="AA2127" s="19">
        <f t="shared" si="238"/>
        <v>17.185227272727278</v>
      </c>
      <c r="AB2127" s="19" t="s">
        <v>8887</v>
      </c>
    </row>
    <row r="2128" spans="1:28" x14ac:dyDescent="0.35">
      <c r="A2128" t="s">
        <v>1562</v>
      </c>
      <c r="B2128" t="s">
        <v>6603</v>
      </c>
      <c r="C2128" t="s">
        <v>341</v>
      </c>
      <c r="D2128" s="1">
        <v>44826</v>
      </c>
      <c r="E2128">
        <f t="shared" si="235"/>
        <v>18</v>
      </c>
      <c r="F2128" t="s">
        <v>1569</v>
      </c>
      <c r="G2128">
        <v>570</v>
      </c>
      <c r="H2128">
        <f t="shared" si="232"/>
        <v>57</v>
      </c>
      <c r="I2128" t="s">
        <v>7</v>
      </c>
      <c r="J2128" t="s">
        <v>8</v>
      </c>
      <c r="K2128" t="s">
        <v>143</v>
      </c>
      <c r="L2128" t="s">
        <v>1569</v>
      </c>
      <c r="M2128" s="5" t="s">
        <v>6</v>
      </c>
      <c r="N2128" t="s">
        <v>4306</v>
      </c>
      <c r="O2128" t="s">
        <v>4306</v>
      </c>
      <c r="P2128" t="s">
        <v>4306</v>
      </c>
      <c r="Q2128" t="s">
        <v>8</v>
      </c>
      <c r="R2128" t="str">
        <f t="shared" si="236"/>
        <v>U</v>
      </c>
      <c r="S2128" t="s">
        <v>8</v>
      </c>
      <c r="T2128" t="s">
        <v>8</v>
      </c>
      <c r="U2128" t="s">
        <v>4306</v>
      </c>
      <c r="V2128" t="e">
        <f>VLOOKUP(P2128,'PBT Tag Rates'!$B$5:$E$34,4,FALSE)</f>
        <v>#N/A</v>
      </c>
      <c r="W2128">
        <v>1</v>
      </c>
      <c r="X2128" s="16">
        <f>IFERROR(LOOKUP(H2128,{30,43,48,53,58,63,68,73,78,83,88,93,97},{42,47,52,57,62,67,72,77,82,87,92,99,100}),999)</f>
        <v>57</v>
      </c>
      <c r="Y2128" s="19">
        <f t="shared" si="234"/>
        <v>5.6818181818181825</v>
      </c>
      <c r="Z2128" s="19">
        <f t="shared" si="237"/>
        <v>5.7284090909090919</v>
      </c>
      <c r="AA2128" s="19">
        <f t="shared" si="238"/>
        <v>17.185227272727278</v>
      </c>
      <c r="AB2128" s="19" t="s">
        <v>8887</v>
      </c>
    </row>
    <row r="2129" spans="1:28" x14ac:dyDescent="0.35">
      <c r="A2129" t="s">
        <v>1562</v>
      </c>
      <c r="B2129" t="s">
        <v>6604</v>
      </c>
      <c r="C2129" t="s">
        <v>342</v>
      </c>
      <c r="D2129" s="1">
        <v>44826</v>
      </c>
      <c r="E2129">
        <f t="shared" si="235"/>
        <v>18</v>
      </c>
      <c r="F2129" t="s">
        <v>16</v>
      </c>
      <c r="G2129">
        <v>670</v>
      </c>
      <c r="H2129">
        <f t="shared" si="232"/>
        <v>67</v>
      </c>
      <c r="I2129" t="s">
        <v>7</v>
      </c>
      <c r="J2129" t="s">
        <v>8</v>
      </c>
      <c r="L2129" t="s">
        <v>16</v>
      </c>
      <c r="M2129" t="str">
        <f t="shared" si="233"/>
        <v>F</v>
      </c>
      <c r="N2129" t="s">
        <v>3112</v>
      </c>
      <c r="O2129" t="s">
        <v>6605</v>
      </c>
      <c r="P2129" t="s">
        <v>557</v>
      </c>
      <c r="Q2129">
        <v>3</v>
      </c>
      <c r="R2129">
        <f t="shared" si="236"/>
        <v>2019</v>
      </c>
      <c r="S2129" t="s">
        <v>8</v>
      </c>
      <c r="T2129" t="s">
        <v>8</v>
      </c>
      <c r="U2129" t="s">
        <v>9006</v>
      </c>
      <c r="V2129">
        <f>VLOOKUP(P2129,'PBT Tag Rates'!$B$5:$E$34,4,FALSE)</f>
        <v>0.95971980899999998</v>
      </c>
      <c r="W2129">
        <v>1</v>
      </c>
      <c r="X2129" s="16">
        <f>IFERROR(LOOKUP(H2129,{30,43,48,53,58,63,68,73,78,83,88,93,97},{42,47,52,57,62,67,72,77,82,87,92,99,100}),999)</f>
        <v>67</v>
      </c>
      <c r="Y2129" s="19">
        <f t="shared" si="234"/>
        <v>5.6818181818181825</v>
      </c>
      <c r="Z2129" s="19">
        <f t="shared" si="237"/>
        <v>5.7284090909090919</v>
      </c>
      <c r="AA2129" s="19">
        <f t="shared" si="238"/>
        <v>17.185227272727278</v>
      </c>
      <c r="AB2129" s="19" t="s">
        <v>8886</v>
      </c>
    </row>
    <row r="2130" spans="1:28" x14ac:dyDescent="0.35">
      <c r="A2130" t="s">
        <v>1562</v>
      </c>
      <c r="B2130" t="s">
        <v>6606</v>
      </c>
      <c r="C2130" t="s">
        <v>343</v>
      </c>
      <c r="D2130" s="1">
        <v>44826</v>
      </c>
      <c r="E2130">
        <f t="shared" si="235"/>
        <v>18</v>
      </c>
      <c r="F2130" t="s">
        <v>1569</v>
      </c>
      <c r="G2130">
        <v>640</v>
      </c>
      <c r="H2130">
        <f t="shared" si="232"/>
        <v>64</v>
      </c>
      <c r="I2130" t="s">
        <v>9</v>
      </c>
      <c r="J2130">
        <v>1</v>
      </c>
      <c r="L2130" t="s">
        <v>6</v>
      </c>
      <c r="M2130" t="str">
        <f t="shared" si="233"/>
        <v>M</v>
      </c>
      <c r="N2130" t="s">
        <v>6607</v>
      </c>
      <c r="O2130" t="s">
        <v>6608</v>
      </c>
      <c r="P2130" t="s">
        <v>557</v>
      </c>
      <c r="Q2130">
        <v>3</v>
      </c>
      <c r="R2130">
        <f t="shared" si="236"/>
        <v>2019</v>
      </c>
      <c r="S2130" t="s">
        <v>8</v>
      </c>
      <c r="T2130" t="s">
        <v>8</v>
      </c>
      <c r="U2130" t="s">
        <v>9084</v>
      </c>
      <c r="V2130">
        <f>VLOOKUP(P2130,'PBT Tag Rates'!$B$5:$E$34,4,FALSE)</f>
        <v>0.95971980899999998</v>
      </c>
      <c r="W2130">
        <v>1</v>
      </c>
      <c r="X2130" s="16">
        <f>IFERROR(LOOKUP(H2130,{30,43,48,53,58,63,68,73,78,83,88,93,97},{42,47,52,57,62,67,72,77,82,87,92,99,100}),999)</f>
        <v>67</v>
      </c>
      <c r="Y2130" s="19">
        <f t="shared" si="234"/>
        <v>5.6818181818181825</v>
      </c>
      <c r="Z2130" s="19">
        <f t="shared" si="237"/>
        <v>5.7284090909090919</v>
      </c>
      <c r="AA2130" s="19">
        <f t="shared" si="238"/>
        <v>17.185227272727278</v>
      </c>
      <c r="AB2130" s="19" t="s">
        <v>8887</v>
      </c>
    </row>
    <row r="2131" spans="1:28" x14ac:dyDescent="0.35">
      <c r="A2131" t="s">
        <v>1562</v>
      </c>
      <c r="B2131" t="s">
        <v>6609</v>
      </c>
      <c r="C2131" t="s">
        <v>344</v>
      </c>
      <c r="D2131" s="1">
        <v>44826</v>
      </c>
      <c r="E2131">
        <f t="shared" si="235"/>
        <v>18</v>
      </c>
      <c r="F2131" t="s">
        <v>1569</v>
      </c>
      <c r="G2131">
        <v>620</v>
      </c>
      <c r="H2131">
        <f t="shared" si="232"/>
        <v>62</v>
      </c>
      <c r="I2131" t="s">
        <v>7</v>
      </c>
      <c r="J2131" t="s">
        <v>8</v>
      </c>
      <c r="L2131" t="s">
        <v>6</v>
      </c>
      <c r="M2131" t="str">
        <f t="shared" si="233"/>
        <v>M</v>
      </c>
      <c r="N2131" t="s">
        <v>1132</v>
      </c>
      <c r="O2131" t="s">
        <v>1133</v>
      </c>
      <c r="P2131" t="s">
        <v>557</v>
      </c>
      <c r="Q2131">
        <v>3</v>
      </c>
      <c r="R2131">
        <f t="shared" si="236"/>
        <v>2019</v>
      </c>
      <c r="S2131" t="s">
        <v>8</v>
      </c>
      <c r="T2131" t="s">
        <v>8</v>
      </c>
      <c r="U2131" t="s">
        <v>9084</v>
      </c>
      <c r="V2131">
        <f>VLOOKUP(P2131,'PBT Tag Rates'!$B$5:$E$34,4,FALSE)</f>
        <v>0.95971980899999998</v>
      </c>
      <c r="W2131">
        <v>1</v>
      </c>
      <c r="X2131" s="16">
        <f>IFERROR(LOOKUP(H2131,{30,43,48,53,58,63,68,73,78,83,88,93,97},{42,47,52,57,62,67,72,77,82,87,92,99,100}),999)</f>
        <v>62</v>
      </c>
      <c r="Y2131" s="19">
        <f t="shared" si="234"/>
        <v>5.6818181818181825</v>
      </c>
      <c r="Z2131" s="19">
        <f t="shared" si="237"/>
        <v>5.7284090909090919</v>
      </c>
      <c r="AA2131" s="19">
        <f t="shared" si="238"/>
        <v>17.185227272727278</v>
      </c>
      <c r="AB2131" s="19" t="s">
        <v>8887</v>
      </c>
    </row>
    <row r="2132" spans="1:28" x14ac:dyDescent="0.35">
      <c r="A2132" t="s">
        <v>1562</v>
      </c>
      <c r="B2132" t="s">
        <v>6610</v>
      </c>
      <c r="C2132" t="s">
        <v>345</v>
      </c>
      <c r="D2132" s="1">
        <v>44826</v>
      </c>
      <c r="E2132">
        <f t="shared" si="235"/>
        <v>18</v>
      </c>
      <c r="F2132" t="s">
        <v>16</v>
      </c>
      <c r="G2132">
        <v>630</v>
      </c>
      <c r="H2132">
        <f t="shared" si="232"/>
        <v>63</v>
      </c>
      <c r="I2132" t="s">
        <v>7</v>
      </c>
      <c r="J2132" t="s">
        <v>8</v>
      </c>
      <c r="L2132" t="s">
        <v>6</v>
      </c>
      <c r="M2132" t="str">
        <f t="shared" si="233"/>
        <v>M</v>
      </c>
      <c r="N2132" t="s">
        <v>1496</v>
      </c>
      <c r="O2132" t="s">
        <v>6258</v>
      </c>
      <c r="P2132" t="s">
        <v>557</v>
      </c>
      <c r="Q2132">
        <v>3</v>
      </c>
      <c r="R2132">
        <f t="shared" si="236"/>
        <v>2019</v>
      </c>
      <c r="S2132" t="s">
        <v>8</v>
      </c>
      <c r="T2132" t="s">
        <v>8</v>
      </c>
      <c r="U2132" t="s">
        <v>9086</v>
      </c>
      <c r="V2132">
        <f>VLOOKUP(P2132,'PBT Tag Rates'!$B$5:$E$34,4,FALSE)</f>
        <v>0.95971980899999998</v>
      </c>
      <c r="W2132">
        <v>1</v>
      </c>
      <c r="X2132" s="16">
        <f>IFERROR(LOOKUP(H2132,{30,43,48,53,58,63,68,73,78,83,88,93,97},{42,47,52,57,62,67,72,77,82,87,92,99,100}),999)</f>
        <v>67</v>
      </c>
      <c r="Y2132" s="19">
        <f t="shared" si="234"/>
        <v>5.6818181818181825</v>
      </c>
      <c r="Z2132" s="19">
        <f t="shared" si="237"/>
        <v>5.7284090909090919</v>
      </c>
      <c r="AA2132" s="19">
        <f t="shared" si="238"/>
        <v>17.185227272727278</v>
      </c>
      <c r="AB2132" s="19" t="s">
        <v>8887</v>
      </c>
    </row>
    <row r="2133" spans="1:28" x14ac:dyDescent="0.35">
      <c r="A2133" t="s">
        <v>1562</v>
      </c>
      <c r="B2133" t="s">
        <v>6611</v>
      </c>
      <c r="C2133" t="s">
        <v>346</v>
      </c>
      <c r="D2133" s="1">
        <v>44826</v>
      </c>
      <c r="E2133">
        <f t="shared" si="235"/>
        <v>18</v>
      </c>
      <c r="F2133" t="s">
        <v>1569</v>
      </c>
      <c r="G2133">
        <v>560</v>
      </c>
      <c r="H2133">
        <f t="shared" si="232"/>
        <v>56</v>
      </c>
      <c r="I2133" t="s">
        <v>7</v>
      </c>
      <c r="J2133" t="s">
        <v>8</v>
      </c>
      <c r="L2133" t="s">
        <v>6</v>
      </c>
      <c r="M2133" t="str">
        <f t="shared" si="233"/>
        <v>M</v>
      </c>
      <c r="N2133" t="s">
        <v>6612</v>
      </c>
      <c r="O2133" t="s">
        <v>6613</v>
      </c>
      <c r="P2133" t="s">
        <v>4610</v>
      </c>
      <c r="Q2133">
        <v>3</v>
      </c>
      <c r="R2133">
        <f t="shared" si="236"/>
        <v>2019</v>
      </c>
      <c r="S2133" t="s">
        <v>8</v>
      </c>
      <c r="T2133" t="s">
        <v>8</v>
      </c>
      <c r="U2133" t="s">
        <v>8877</v>
      </c>
      <c r="V2133">
        <f>VLOOKUP(P2133,'PBT Tag Rates'!$B$5:$E$34,4,FALSE)</f>
        <v>1</v>
      </c>
      <c r="W2133">
        <v>1</v>
      </c>
      <c r="X2133" s="16">
        <f>IFERROR(LOOKUP(H2133,{30,43,48,53,58,63,68,73,78,83,88,93,97},{42,47,52,57,62,67,72,77,82,87,92,99,100}),999)</f>
        <v>57</v>
      </c>
      <c r="Y2133" s="19">
        <f t="shared" si="234"/>
        <v>5.6818181818181825</v>
      </c>
      <c r="Z2133" s="19">
        <f t="shared" si="237"/>
        <v>5.7284090909090919</v>
      </c>
      <c r="AA2133" s="19">
        <f t="shared" si="238"/>
        <v>17.185227272727278</v>
      </c>
      <c r="AB2133" s="19" t="s">
        <v>8886</v>
      </c>
    </row>
    <row r="2134" spans="1:28" x14ac:dyDescent="0.35">
      <c r="A2134" t="s">
        <v>1562</v>
      </c>
      <c r="B2134" t="s">
        <v>6614</v>
      </c>
      <c r="C2134" t="s">
        <v>347</v>
      </c>
      <c r="D2134" s="1">
        <v>44826</v>
      </c>
      <c r="E2134">
        <f t="shared" si="235"/>
        <v>18</v>
      </c>
      <c r="F2134" t="s">
        <v>16</v>
      </c>
      <c r="G2134">
        <v>660</v>
      </c>
      <c r="H2134">
        <f t="shared" si="232"/>
        <v>66</v>
      </c>
      <c r="I2134" t="s">
        <v>7</v>
      </c>
      <c r="J2134" t="s">
        <v>8</v>
      </c>
      <c r="L2134" t="s">
        <v>16</v>
      </c>
      <c r="M2134" t="str">
        <f t="shared" si="233"/>
        <v>F</v>
      </c>
      <c r="N2134" t="s">
        <v>6615</v>
      </c>
      <c r="O2134" t="s">
        <v>6616</v>
      </c>
      <c r="P2134" t="s">
        <v>557</v>
      </c>
      <c r="Q2134">
        <v>3</v>
      </c>
      <c r="R2134">
        <f t="shared" si="236"/>
        <v>2019</v>
      </c>
      <c r="S2134" t="s">
        <v>8</v>
      </c>
      <c r="T2134" t="s">
        <v>8</v>
      </c>
      <c r="U2134" t="s">
        <v>9006</v>
      </c>
      <c r="V2134">
        <f>VLOOKUP(P2134,'PBT Tag Rates'!$B$5:$E$34,4,FALSE)</f>
        <v>0.95971980899999998</v>
      </c>
      <c r="W2134">
        <v>1</v>
      </c>
      <c r="X2134" s="16">
        <f>IFERROR(LOOKUP(H2134,{30,43,48,53,58,63,68,73,78,83,88,93,97},{42,47,52,57,62,67,72,77,82,87,92,99,100}),999)</f>
        <v>67</v>
      </c>
      <c r="Y2134" s="19">
        <f t="shared" si="234"/>
        <v>5.6818181818181825</v>
      </c>
      <c r="Z2134" s="19">
        <f t="shared" si="237"/>
        <v>5.7284090909090919</v>
      </c>
      <c r="AA2134" s="19">
        <f t="shared" si="238"/>
        <v>17.185227272727278</v>
      </c>
      <c r="AB2134" s="19" t="s">
        <v>8886</v>
      </c>
    </row>
    <row r="2135" spans="1:28" x14ac:dyDescent="0.35">
      <c r="A2135" t="s">
        <v>1562</v>
      </c>
      <c r="B2135" t="s">
        <v>6617</v>
      </c>
      <c r="C2135" t="s">
        <v>348</v>
      </c>
      <c r="D2135" s="1">
        <v>44826</v>
      </c>
      <c r="E2135">
        <f t="shared" si="235"/>
        <v>18</v>
      </c>
      <c r="F2135" t="s">
        <v>6</v>
      </c>
      <c r="G2135">
        <v>720</v>
      </c>
      <c r="H2135">
        <f t="shared" si="232"/>
        <v>72</v>
      </c>
      <c r="I2135" t="s">
        <v>7</v>
      </c>
      <c r="J2135" t="s">
        <v>8</v>
      </c>
      <c r="L2135" t="s">
        <v>6</v>
      </c>
      <c r="M2135" t="str">
        <f t="shared" si="233"/>
        <v>M</v>
      </c>
      <c r="N2135" t="s">
        <v>2674</v>
      </c>
      <c r="O2135" t="s">
        <v>6618</v>
      </c>
      <c r="P2135" t="s">
        <v>557</v>
      </c>
      <c r="Q2135">
        <v>3</v>
      </c>
      <c r="R2135">
        <f t="shared" si="236"/>
        <v>2019</v>
      </c>
      <c r="S2135" t="s">
        <v>8</v>
      </c>
      <c r="T2135" t="s">
        <v>8</v>
      </c>
      <c r="U2135" t="s">
        <v>9006</v>
      </c>
      <c r="V2135">
        <f>VLOOKUP(P2135,'PBT Tag Rates'!$B$5:$E$34,4,FALSE)</f>
        <v>0.95971980899999998</v>
      </c>
      <c r="W2135">
        <v>1</v>
      </c>
      <c r="X2135" s="16">
        <f>IFERROR(LOOKUP(H2135,{30,43,48,53,58,63,68,73,78,83,88,93,97},{42,47,52,57,62,67,72,77,82,87,92,99,100}),999)</f>
        <v>72</v>
      </c>
      <c r="Y2135" s="19">
        <f t="shared" si="234"/>
        <v>5.6818181818181825</v>
      </c>
      <c r="Z2135" s="19">
        <f t="shared" si="237"/>
        <v>5.7284090909090919</v>
      </c>
      <c r="AA2135" s="19">
        <f t="shared" si="238"/>
        <v>17.185227272727278</v>
      </c>
      <c r="AB2135" s="19" t="s">
        <v>8886</v>
      </c>
    </row>
    <row r="2136" spans="1:28" x14ac:dyDescent="0.35">
      <c r="A2136" t="s">
        <v>1562</v>
      </c>
      <c r="B2136" t="s">
        <v>6619</v>
      </c>
      <c r="C2136" t="s">
        <v>349</v>
      </c>
      <c r="D2136" s="1">
        <v>44826</v>
      </c>
      <c r="E2136">
        <f t="shared" si="235"/>
        <v>18</v>
      </c>
      <c r="F2136" t="s">
        <v>1569</v>
      </c>
      <c r="G2136">
        <v>550</v>
      </c>
      <c r="H2136">
        <f t="shared" si="232"/>
        <v>55</v>
      </c>
      <c r="I2136" t="s">
        <v>7</v>
      </c>
      <c r="J2136" t="s">
        <v>8</v>
      </c>
      <c r="L2136" t="s">
        <v>6</v>
      </c>
      <c r="M2136" t="str">
        <f t="shared" si="233"/>
        <v>M</v>
      </c>
      <c r="N2136" t="s">
        <v>773</v>
      </c>
      <c r="O2136" t="s">
        <v>6620</v>
      </c>
      <c r="P2136" t="s">
        <v>557</v>
      </c>
      <c r="Q2136">
        <v>3</v>
      </c>
      <c r="R2136">
        <f t="shared" si="236"/>
        <v>2019</v>
      </c>
      <c r="S2136" t="s">
        <v>8</v>
      </c>
      <c r="T2136" t="s">
        <v>8</v>
      </c>
      <c r="U2136" t="s">
        <v>9086</v>
      </c>
      <c r="V2136">
        <f>VLOOKUP(P2136,'PBT Tag Rates'!$B$5:$E$34,4,FALSE)</f>
        <v>0.95971980899999998</v>
      </c>
      <c r="W2136">
        <v>1</v>
      </c>
      <c r="X2136" s="16">
        <f>IFERROR(LOOKUP(H2136,{30,43,48,53,58,63,68,73,78,83,88,93,97},{42,47,52,57,62,67,72,77,82,87,92,99,100}),999)</f>
        <v>57</v>
      </c>
      <c r="Y2136" s="19">
        <f t="shared" si="234"/>
        <v>5.6818181818181825</v>
      </c>
      <c r="Z2136" s="19">
        <f t="shared" si="237"/>
        <v>5.7284090909090919</v>
      </c>
      <c r="AA2136" s="19">
        <f t="shared" si="238"/>
        <v>17.185227272727278</v>
      </c>
      <c r="AB2136" s="19" t="s">
        <v>8887</v>
      </c>
    </row>
    <row r="2137" spans="1:28" x14ac:dyDescent="0.35">
      <c r="A2137" t="s">
        <v>1562</v>
      </c>
      <c r="B2137" t="s">
        <v>6621</v>
      </c>
      <c r="C2137" t="s">
        <v>350</v>
      </c>
      <c r="D2137" s="1">
        <v>44826</v>
      </c>
      <c r="E2137">
        <f t="shared" si="235"/>
        <v>18</v>
      </c>
      <c r="F2137" t="s">
        <v>1569</v>
      </c>
      <c r="G2137">
        <v>550</v>
      </c>
      <c r="H2137">
        <f t="shared" si="232"/>
        <v>55</v>
      </c>
      <c r="I2137" t="s">
        <v>7</v>
      </c>
      <c r="J2137" t="s">
        <v>8</v>
      </c>
      <c r="K2137" t="s">
        <v>143</v>
      </c>
      <c r="L2137" t="s">
        <v>1569</v>
      </c>
      <c r="M2137" s="5" t="s">
        <v>6</v>
      </c>
      <c r="N2137" t="s">
        <v>4306</v>
      </c>
      <c r="O2137" t="s">
        <v>4306</v>
      </c>
      <c r="P2137" t="s">
        <v>4306</v>
      </c>
      <c r="Q2137" t="s">
        <v>8</v>
      </c>
      <c r="R2137" t="str">
        <f t="shared" si="236"/>
        <v>U</v>
      </c>
      <c r="S2137" t="s">
        <v>8</v>
      </c>
      <c r="T2137" t="s">
        <v>8</v>
      </c>
      <c r="U2137" t="s">
        <v>4306</v>
      </c>
      <c r="V2137" t="e">
        <f>VLOOKUP(P2137,'PBT Tag Rates'!$B$5:$E$34,4,FALSE)</f>
        <v>#N/A</v>
      </c>
      <c r="W2137">
        <v>1</v>
      </c>
      <c r="X2137" s="16">
        <f>IFERROR(LOOKUP(H2137,{30,43,48,53,58,63,68,73,78,83,88,93,97},{42,47,52,57,62,67,72,77,82,87,92,99,100}),999)</f>
        <v>57</v>
      </c>
      <c r="Y2137" s="19">
        <f t="shared" si="234"/>
        <v>5.6818181818181825</v>
      </c>
      <c r="Z2137" s="19">
        <f t="shared" si="237"/>
        <v>5.7284090909090919</v>
      </c>
      <c r="AA2137" s="19">
        <f t="shared" si="238"/>
        <v>17.185227272727278</v>
      </c>
      <c r="AB2137" s="19" t="s">
        <v>8887</v>
      </c>
    </row>
    <row r="2138" spans="1:28" x14ac:dyDescent="0.35">
      <c r="A2138" t="s">
        <v>1562</v>
      </c>
      <c r="B2138" t="s">
        <v>6622</v>
      </c>
      <c r="C2138" t="s">
        <v>351</v>
      </c>
      <c r="D2138" s="1">
        <v>44826</v>
      </c>
      <c r="E2138">
        <f t="shared" si="235"/>
        <v>18</v>
      </c>
      <c r="F2138" t="s">
        <v>1569</v>
      </c>
      <c r="G2138">
        <v>610</v>
      </c>
      <c r="H2138">
        <f t="shared" si="232"/>
        <v>61</v>
      </c>
      <c r="I2138" t="s">
        <v>7</v>
      </c>
      <c r="J2138" t="s">
        <v>8</v>
      </c>
      <c r="L2138" t="s">
        <v>6</v>
      </c>
      <c r="M2138" t="str">
        <f t="shared" si="233"/>
        <v>M</v>
      </c>
      <c r="N2138" t="s">
        <v>1177</v>
      </c>
      <c r="O2138" t="s">
        <v>1178</v>
      </c>
      <c r="P2138" t="s">
        <v>557</v>
      </c>
      <c r="Q2138">
        <v>3</v>
      </c>
      <c r="R2138">
        <f t="shared" si="236"/>
        <v>2019</v>
      </c>
      <c r="S2138" t="s">
        <v>8</v>
      </c>
      <c r="T2138" t="s">
        <v>8</v>
      </c>
      <c r="U2138" t="s">
        <v>9090</v>
      </c>
      <c r="V2138">
        <f>VLOOKUP(P2138,'PBT Tag Rates'!$B$5:$E$34,4,FALSE)</f>
        <v>0.95971980899999998</v>
      </c>
      <c r="W2138">
        <v>1</v>
      </c>
      <c r="X2138" s="16">
        <f>IFERROR(LOOKUP(H2138,{30,43,48,53,58,63,68,73,78,83,88,93,97},{42,47,52,57,62,67,72,77,82,87,92,99,100}),999)</f>
        <v>62</v>
      </c>
      <c r="Y2138" s="19">
        <f t="shared" si="234"/>
        <v>5.6818181818181825</v>
      </c>
      <c r="Z2138" s="19">
        <f t="shared" si="237"/>
        <v>5.7284090909090919</v>
      </c>
      <c r="AA2138" s="19">
        <f t="shared" si="238"/>
        <v>17.185227272727278</v>
      </c>
      <c r="AB2138" s="19" t="s">
        <v>8887</v>
      </c>
    </row>
    <row r="2139" spans="1:28" x14ac:dyDescent="0.35">
      <c r="A2139" t="s">
        <v>1562</v>
      </c>
      <c r="B2139" t="s">
        <v>6623</v>
      </c>
      <c r="C2139" t="s">
        <v>352</v>
      </c>
      <c r="D2139" s="1">
        <v>44826</v>
      </c>
      <c r="E2139">
        <f t="shared" si="235"/>
        <v>18</v>
      </c>
      <c r="F2139" t="s">
        <v>1569</v>
      </c>
      <c r="G2139">
        <v>620</v>
      </c>
      <c r="H2139">
        <f t="shared" si="232"/>
        <v>62</v>
      </c>
      <c r="I2139" t="s">
        <v>9</v>
      </c>
      <c r="J2139">
        <v>1</v>
      </c>
      <c r="L2139" t="s">
        <v>6</v>
      </c>
      <c r="M2139" t="str">
        <f t="shared" si="233"/>
        <v>M</v>
      </c>
      <c r="N2139" t="s">
        <v>6624</v>
      </c>
      <c r="O2139" t="s">
        <v>6625</v>
      </c>
      <c r="P2139" t="s">
        <v>557</v>
      </c>
      <c r="Q2139">
        <v>3</v>
      </c>
      <c r="R2139">
        <f t="shared" si="236"/>
        <v>2019</v>
      </c>
      <c r="S2139" t="s">
        <v>8</v>
      </c>
      <c r="T2139" t="s">
        <v>8</v>
      </c>
      <c r="U2139" t="s">
        <v>9090</v>
      </c>
      <c r="V2139">
        <f>VLOOKUP(P2139,'PBT Tag Rates'!$B$5:$E$34,4,FALSE)</f>
        <v>0.95971980899999998</v>
      </c>
      <c r="W2139">
        <v>1</v>
      </c>
      <c r="X2139" s="16">
        <f>IFERROR(LOOKUP(H2139,{30,43,48,53,58,63,68,73,78,83,88,93,97},{42,47,52,57,62,67,72,77,82,87,92,99,100}),999)</f>
        <v>62</v>
      </c>
      <c r="Y2139" s="19">
        <f t="shared" si="234"/>
        <v>5.6818181818181825</v>
      </c>
      <c r="Z2139" s="19">
        <f t="shared" si="237"/>
        <v>5.7284090909090919</v>
      </c>
      <c r="AA2139" s="19">
        <f t="shared" si="238"/>
        <v>17.185227272727278</v>
      </c>
      <c r="AB2139" s="19" t="s">
        <v>8887</v>
      </c>
    </row>
    <row r="2140" spans="1:28" x14ac:dyDescent="0.35">
      <c r="A2140" t="s">
        <v>1562</v>
      </c>
      <c r="B2140" t="s">
        <v>6626</v>
      </c>
      <c r="C2140" t="s">
        <v>353</v>
      </c>
      <c r="D2140" s="1">
        <v>44826</v>
      </c>
      <c r="E2140">
        <f t="shared" si="235"/>
        <v>18</v>
      </c>
      <c r="F2140" t="s">
        <v>1569</v>
      </c>
      <c r="G2140">
        <v>570</v>
      </c>
      <c r="H2140">
        <f t="shared" si="232"/>
        <v>57</v>
      </c>
      <c r="I2140" t="s">
        <v>7</v>
      </c>
      <c r="J2140" t="s">
        <v>8</v>
      </c>
      <c r="L2140" t="s">
        <v>6</v>
      </c>
      <c r="M2140" t="str">
        <f t="shared" si="233"/>
        <v>M</v>
      </c>
      <c r="N2140" t="s">
        <v>779</v>
      </c>
      <c r="O2140" t="s">
        <v>2824</v>
      </c>
      <c r="P2140" t="s">
        <v>557</v>
      </c>
      <c r="Q2140">
        <v>3</v>
      </c>
      <c r="R2140">
        <f t="shared" si="236"/>
        <v>2019</v>
      </c>
      <c r="S2140" t="s">
        <v>8</v>
      </c>
      <c r="T2140" t="s">
        <v>8</v>
      </c>
      <c r="U2140" t="s">
        <v>9006</v>
      </c>
      <c r="V2140">
        <f>VLOOKUP(P2140,'PBT Tag Rates'!$B$5:$E$34,4,FALSE)</f>
        <v>0.95971980899999998</v>
      </c>
      <c r="W2140">
        <v>1</v>
      </c>
      <c r="X2140" s="16">
        <f>IFERROR(LOOKUP(H2140,{30,43,48,53,58,63,68,73,78,83,88,93,97},{42,47,52,57,62,67,72,77,82,87,92,99,100}),999)</f>
        <v>57</v>
      </c>
      <c r="Y2140" s="19">
        <f t="shared" si="234"/>
        <v>5.6818181818181825</v>
      </c>
      <c r="Z2140" s="19">
        <f t="shared" si="237"/>
        <v>5.7284090909090919</v>
      </c>
      <c r="AA2140" s="19">
        <f t="shared" si="238"/>
        <v>17.185227272727278</v>
      </c>
      <c r="AB2140" s="19" t="s">
        <v>8886</v>
      </c>
    </row>
    <row r="2141" spans="1:28" x14ac:dyDescent="0.35">
      <c r="A2141" t="s">
        <v>1562</v>
      </c>
      <c r="B2141" t="s">
        <v>6627</v>
      </c>
      <c r="C2141" t="s">
        <v>354</v>
      </c>
      <c r="D2141" s="1">
        <v>44826</v>
      </c>
      <c r="E2141">
        <f t="shared" si="235"/>
        <v>18</v>
      </c>
      <c r="F2141" t="s">
        <v>6</v>
      </c>
      <c r="G2141">
        <v>780</v>
      </c>
      <c r="H2141">
        <f t="shared" si="232"/>
        <v>78</v>
      </c>
      <c r="I2141" t="s">
        <v>9</v>
      </c>
      <c r="J2141">
        <v>1</v>
      </c>
      <c r="L2141" t="s">
        <v>6</v>
      </c>
      <c r="M2141" t="str">
        <f t="shared" si="233"/>
        <v>M</v>
      </c>
      <c r="N2141" t="s">
        <v>1469</v>
      </c>
      <c r="O2141" t="s">
        <v>2147</v>
      </c>
      <c r="P2141" t="s">
        <v>19</v>
      </c>
      <c r="Q2141">
        <v>4</v>
      </c>
      <c r="R2141">
        <f t="shared" si="236"/>
        <v>2018</v>
      </c>
      <c r="S2141" t="s">
        <v>8</v>
      </c>
      <c r="T2141" t="s">
        <v>8</v>
      </c>
      <c r="U2141" t="s">
        <v>9086</v>
      </c>
      <c r="V2141">
        <f>VLOOKUP(P2141,'PBT Tag Rates'!$B$5:$E$34,4,FALSE)</f>
        <v>0.80551598400000002</v>
      </c>
      <c r="W2141">
        <v>1</v>
      </c>
      <c r="X2141" s="16">
        <f>IFERROR(LOOKUP(H2141,{30,43,48,53,58,63,68,73,78,83,88,93,97},{42,47,52,57,62,67,72,77,82,87,92,99,100}),999)</f>
        <v>82</v>
      </c>
      <c r="Y2141" s="19">
        <f t="shared" si="234"/>
        <v>5.6818181818181825</v>
      </c>
      <c r="Z2141" s="19">
        <f t="shared" si="237"/>
        <v>5.7284090909090919</v>
      </c>
      <c r="AA2141" s="19">
        <f t="shared" si="238"/>
        <v>17.185227272727278</v>
      </c>
      <c r="AB2141" s="19" t="s">
        <v>8887</v>
      </c>
    </row>
    <row r="2142" spans="1:28" x14ac:dyDescent="0.35">
      <c r="A2142" t="s">
        <v>1562</v>
      </c>
      <c r="B2142" t="s">
        <v>6628</v>
      </c>
      <c r="C2142" t="s">
        <v>355</v>
      </c>
      <c r="D2142" s="1">
        <v>44826</v>
      </c>
      <c r="E2142">
        <f t="shared" si="235"/>
        <v>18</v>
      </c>
      <c r="F2142" t="s">
        <v>1569</v>
      </c>
      <c r="G2142">
        <v>620</v>
      </c>
      <c r="H2142">
        <f t="shared" si="232"/>
        <v>62</v>
      </c>
      <c r="I2142" t="s">
        <v>7</v>
      </c>
      <c r="J2142" t="s">
        <v>8</v>
      </c>
      <c r="L2142" t="s">
        <v>6</v>
      </c>
      <c r="M2142" t="str">
        <f t="shared" si="233"/>
        <v>M</v>
      </c>
      <c r="N2142" t="s">
        <v>8</v>
      </c>
      <c r="O2142" t="s">
        <v>8</v>
      </c>
      <c r="P2142" t="s">
        <v>11</v>
      </c>
      <c r="Q2142" t="s">
        <v>8</v>
      </c>
      <c r="R2142" t="str">
        <f t="shared" si="236"/>
        <v>U</v>
      </c>
      <c r="S2142" t="s">
        <v>12</v>
      </c>
      <c r="T2142">
        <v>1</v>
      </c>
      <c r="U2142" t="s">
        <v>11</v>
      </c>
      <c r="V2142" t="e">
        <f>VLOOKUP(P2142,'PBT Tag Rates'!$B$5:$E$34,4,FALSE)</f>
        <v>#N/A</v>
      </c>
      <c r="W2142">
        <v>1</v>
      </c>
      <c r="X2142" s="16">
        <f>IFERROR(LOOKUP(H2142,{30,43,48,53,58,63,68,73,78,83,88,93,97},{42,47,52,57,62,67,72,77,82,87,92,99,100}),999)</f>
        <v>62</v>
      </c>
      <c r="Y2142" s="19">
        <f t="shared" si="234"/>
        <v>5.6818181818181825</v>
      </c>
      <c r="Z2142" s="19">
        <f t="shared" si="237"/>
        <v>5.7284090909090919</v>
      </c>
      <c r="AA2142" s="19">
        <f t="shared" si="238"/>
        <v>17.185227272727278</v>
      </c>
      <c r="AB2142" s="19" t="s">
        <v>8887</v>
      </c>
    </row>
    <row r="2143" spans="1:28" x14ac:dyDescent="0.35">
      <c r="A2143" t="s">
        <v>1562</v>
      </c>
      <c r="B2143" t="s">
        <v>6629</v>
      </c>
      <c r="C2143" t="s">
        <v>356</v>
      </c>
      <c r="D2143" s="1">
        <v>44826</v>
      </c>
      <c r="E2143">
        <f t="shared" si="235"/>
        <v>18</v>
      </c>
      <c r="F2143" t="s">
        <v>16</v>
      </c>
      <c r="G2143">
        <v>640</v>
      </c>
      <c r="H2143">
        <f t="shared" si="232"/>
        <v>64</v>
      </c>
      <c r="I2143" t="s">
        <v>7</v>
      </c>
      <c r="J2143" t="s">
        <v>8</v>
      </c>
      <c r="L2143" t="s">
        <v>16</v>
      </c>
      <c r="M2143" t="str">
        <f t="shared" si="233"/>
        <v>F</v>
      </c>
      <c r="N2143" t="s">
        <v>2674</v>
      </c>
      <c r="O2143" t="s">
        <v>3194</v>
      </c>
      <c r="P2143" t="s">
        <v>557</v>
      </c>
      <c r="Q2143">
        <v>3</v>
      </c>
      <c r="R2143">
        <f t="shared" si="236"/>
        <v>2019</v>
      </c>
      <c r="S2143" t="s">
        <v>8</v>
      </c>
      <c r="T2143" t="s">
        <v>8</v>
      </c>
      <c r="U2143" t="s">
        <v>9006</v>
      </c>
      <c r="V2143">
        <f>VLOOKUP(P2143,'PBT Tag Rates'!$B$5:$E$34,4,FALSE)</f>
        <v>0.95971980899999998</v>
      </c>
      <c r="W2143">
        <v>1</v>
      </c>
      <c r="X2143" s="16">
        <f>IFERROR(LOOKUP(H2143,{30,43,48,53,58,63,68,73,78,83,88,93,97},{42,47,52,57,62,67,72,77,82,87,92,99,100}),999)</f>
        <v>67</v>
      </c>
      <c r="Y2143" s="19">
        <f t="shared" si="234"/>
        <v>5.6818181818181825</v>
      </c>
      <c r="Z2143" s="19">
        <f t="shared" si="237"/>
        <v>5.7284090909090919</v>
      </c>
      <c r="AA2143" s="19">
        <f t="shared" si="238"/>
        <v>17.185227272727278</v>
      </c>
      <c r="AB2143" s="19" t="s">
        <v>8886</v>
      </c>
    </row>
    <row r="2144" spans="1:28" x14ac:dyDescent="0.35">
      <c r="A2144" t="s">
        <v>1562</v>
      </c>
      <c r="B2144" t="s">
        <v>6630</v>
      </c>
      <c r="C2144" t="s">
        <v>357</v>
      </c>
      <c r="D2144" s="1">
        <v>44826</v>
      </c>
      <c r="E2144">
        <f t="shared" si="235"/>
        <v>18</v>
      </c>
      <c r="F2144" t="s">
        <v>6</v>
      </c>
      <c r="G2144">
        <v>900</v>
      </c>
      <c r="H2144">
        <f t="shared" si="232"/>
        <v>90</v>
      </c>
      <c r="I2144" t="s">
        <v>9</v>
      </c>
      <c r="J2144">
        <v>1</v>
      </c>
      <c r="L2144" t="s">
        <v>6</v>
      </c>
      <c r="M2144" t="str">
        <f t="shared" si="233"/>
        <v>M</v>
      </c>
      <c r="N2144" t="s">
        <v>2091</v>
      </c>
      <c r="O2144" t="s">
        <v>1071</v>
      </c>
      <c r="P2144" t="s">
        <v>15</v>
      </c>
      <c r="Q2144">
        <v>4</v>
      </c>
      <c r="R2144">
        <f t="shared" si="236"/>
        <v>2018</v>
      </c>
      <c r="S2144" t="s">
        <v>8</v>
      </c>
      <c r="T2144" t="s">
        <v>8</v>
      </c>
      <c r="U2144" t="s">
        <v>8977</v>
      </c>
      <c r="V2144">
        <f>VLOOKUP(P2144,'PBT Tag Rates'!$B$5:$E$34,4,FALSE)</f>
        <v>0.96828396500000002</v>
      </c>
      <c r="W2144">
        <v>1</v>
      </c>
      <c r="X2144" s="16">
        <f>IFERROR(LOOKUP(H2144,{30,43,48,53,58,63,68,73,78,83,88,93,97},{42,47,52,57,62,67,72,77,82,87,92,99,100}),999)</f>
        <v>92</v>
      </c>
      <c r="Y2144" s="19">
        <f t="shared" si="234"/>
        <v>5.6818181818181825</v>
      </c>
      <c r="Z2144" s="19">
        <f t="shared" si="237"/>
        <v>5.7284090909090919</v>
      </c>
      <c r="AA2144" s="19">
        <f t="shared" si="238"/>
        <v>17.185227272727278</v>
      </c>
      <c r="AB2144" s="19" t="s">
        <v>8887</v>
      </c>
    </row>
    <row r="2145" spans="1:28" x14ac:dyDescent="0.35">
      <c r="A2145" t="s">
        <v>1562</v>
      </c>
      <c r="B2145" t="s">
        <v>6631</v>
      </c>
      <c r="C2145" t="s">
        <v>358</v>
      </c>
      <c r="D2145" s="1">
        <v>44826</v>
      </c>
      <c r="E2145">
        <f t="shared" si="235"/>
        <v>18</v>
      </c>
      <c r="F2145" t="s">
        <v>1569</v>
      </c>
      <c r="G2145">
        <v>640</v>
      </c>
      <c r="H2145">
        <f t="shared" si="232"/>
        <v>64</v>
      </c>
      <c r="I2145" t="s">
        <v>7</v>
      </c>
      <c r="J2145" t="s">
        <v>8</v>
      </c>
      <c r="L2145" t="s">
        <v>6</v>
      </c>
      <c r="M2145" t="str">
        <f t="shared" si="233"/>
        <v>M</v>
      </c>
      <c r="N2145" t="s">
        <v>6632</v>
      </c>
      <c r="O2145" t="s">
        <v>6633</v>
      </c>
      <c r="P2145" t="s">
        <v>702</v>
      </c>
      <c r="Q2145">
        <v>3</v>
      </c>
      <c r="R2145">
        <f t="shared" si="236"/>
        <v>2019</v>
      </c>
      <c r="S2145" t="s">
        <v>8</v>
      </c>
      <c r="T2145" t="s">
        <v>8</v>
      </c>
      <c r="U2145" t="s">
        <v>8975</v>
      </c>
      <c r="V2145">
        <f>VLOOKUP(P2145,'PBT Tag Rates'!$B$5:$E$34,4,FALSE)</f>
        <v>0.99705232300000002</v>
      </c>
      <c r="W2145">
        <v>1</v>
      </c>
      <c r="X2145" s="16">
        <f>IFERROR(LOOKUP(H2145,{30,43,48,53,58,63,68,73,78,83,88,93,97},{42,47,52,57,62,67,72,77,82,87,92,99,100}),999)</f>
        <v>67</v>
      </c>
      <c r="Y2145" s="19">
        <f t="shared" si="234"/>
        <v>5.6818181818181825</v>
      </c>
      <c r="Z2145" s="19">
        <f t="shared" si="237"/>
        <v>5.7284090909090919</v>
      </c>
      <c r="AA2145" s="19">
        <f t="shared" si="238"/>
        <v>17.185227272727278</v>
      </c>
      <c r="AB2145" s="19" t="s">
        <v>8887</v>
      </c>
    </row>
    <row r="2146" spans="1:28" x14ac:dyDescent="0.35">
      <c r="A2146" t="s">
        <v>1562</v>
      </c>
      <c r="B2146" t="s">
        <v>6634</v>
      </c>
      <c r="C2146" t="s">
        <v>359</v>
      </c>
      <c r="D2146" s="1">
        <v>44826</v>
      </c>
      <c r="E2146">
        <f t="shared" si="235"/>
        <v>18</v>
      </c>
      <c r="F2146" t="s">
        <v>1569</v>
      </c>
      <c r="G2146">
        <v>560</v>
      </c>
      <c r="H2146">
        <f t="shared" si="232"/>
        <v>56</v>
      </c>
      <c r="I2146" t="s">
        <v>7</v>
      </c>
      <c r="J2146" t="s">
        <v>8</v>
      </c>
      <c r="L2146" t="s">
        <v>6</v>
      </c>
      <c r="M2146" t="str">
        <f t="shared" si="233"/>
        <v>M</v>
      </c>
      <c r="N2146" t="s">
        <v>8</v>
      </c>
      <c r="O2146" t="s">
        <v>8</v>
      </c>
      <c r="P2146" t="s">
        <v>11</v>
      </c>
      <c r="Q2146" t="s">
        <v>8</v>
      </c>
      <c r="R2146" t="str">
        <f t="shared" si="236"/>
        <v>U</v>
      </c>
      <c r="S2146" t="s">
        <v>12</v>
      </c>
      <c r="T2146">
        <v>0.999999999999998</v>
      </c>
      <c r="U2146" t="s">
        <v>11</v>
      </c>
      <c r="V2146" t="e">
        <f>VLOOKUP(P2146,'PBT Tag Rates'!$B$5:$E$34,4,FALSE)</f>
        <v>#N/A</v>
      </c>
      <c r="W2146">
        <v>1</v>
      </c>
      <c r="X2146" s="16">
        <f>IFERROR(LOOKUP(H2146,{30,43,48,53,58,63,68,73,78,83,88,93,97},{42,47,52,57,62,67,72,77,82,87,92,99,100}),999)</f>
        <v>57</v>
      </c>
      <c r="Y2146" s="19">
        <f t="shared" si="234"/>
        <v>5.6818181818181825</v>
      </c>
      <c r="Z2146" s="19">
        <f t="shared" si="237"/>
        <v>5.7284090909090919</v>
      </c>
      <c r="AA2146" s="19">
        <f t="shared" si="238"/>
        <v>17.185227272727278</v>
      </c>
      <c r="AB2146" s="19" t="s">
        <v>8887</v>
      </c>
    </row>
    <row r="2147" spans="1:28" x14ac:dyDescent="0.35">
      <c r="A2147" t="s">
        <v>1562</v>
      </c>
      <c r="B2147" t="s">
        <v>6635</v>
      </c>
      <c r="C2147" t="s">
        <v>360</v>
      </c>
      <c r="D2147" s="1">
        <v>44826</v>
      </c>
      <c r="E2147">
        <f t="shared" si="235"/>
        <v>18</v>
      </c>
      <c r="F2147" t="s">
        <v>6</v>
      </c>
      <c r="G2147">
        <v>800</v>
      </c>
      <c r="H2147">
        <f t="shared" si="232"/>
        <v>80</v>
      </c>
      <c r="I2147" t="s">
        <v>9</v>
      </c>
      <c r="J2147">
        <v>1</v>
      </c>
      <c r="L2147" t="s">
        <v>6</v>
      </c>
      <c r="M2147" t="str">
        <f t="shared" si="233"/>
        <v>M</v>
      </c>
      <c r="N2147" t="s">
        <v>430</v>
      </c>
      <c r="O2147" t="s">
        <v>651</v>
      </c>
      <c r="P2147" t="s">
        <v>10</v>
      </c>
      <c r="Q2147">
        <v>5</v>
      </c>
      <c r="R2147">
        <f t="shared" si="236"/>
        <v>2017</v>
      </c>
      <c r="S2147" t="s">
        <v>8</v>
      </c>
      <c r="T2147" t="s">
        <v>8</v>
      </c>
      <c r="U2147" t="s">
        <v>8875</v>
      </c>
      <c r="V2147">
        <f>VLOOKUP(P2147,'PBT Tag Rates'!$B$5:$E$34,4,FALSE)</f>
        <v>0.76170174199999996</v>
      </c>
      <c r="W2147">
        <v>1</v>
      </c>
      <c r="X2147" s="16">
        <f>IFERROR(LOOKUP(H2147,{30,43,48,53,58,63,68,73,78,83,88,93,97},{42,47,52,57,62,67,72,77,82,87,92,99,100}),999)</f>
        <v>82</v>
      </c>
      <c r="Y2147" s="19">
        <f t="shared" si="234"/>
        <v>5.6818181818181825</v>
      </c>
      <c r="Z2147" s="19">
        <f t="shared" si="237"/>
        <v>5.7284090909090919</v>
      </c>
      <c r="AA2147" s="19">
        <f t="shared" si="238"/>
        <v>17.185227272727278</v>
      </c>
      <c r="AB2147" s="19" t="s">
        <v>8886</v>
      </c>
    </row>
    <row r="2148" spans="1:28" x14ac:dyDescent="0.35">
      <c r="A2148" t="s">
        <v>1562</v>
      </c>
      <c r="B2148" t="s">
        <v>6636</v>
      </c>
      <c r="C2148" t="s">
        <v>361</v>
      </c>
      <c r="D2148" s="1">
        <v>44826</v>
      </c>
      <c r="E2148">
        <f t="shared" si="235"/>
        <v>18</v>
      </c>
      <c r="F2148" t="s">
        <v>16</v>
      </c>
      <c r="G2148">
        <v>720</v>
      </c>
      <c r="H2148">
        <f t="shared" si="232"/>
        <v>72</v>
      </c>
      <c r="I2148" t="s">
        <v>9</v>
      </c>
      <c r="J2148">
        <v>1</v>
      </c>
      <c r="L2148" t="s">
        <v>16</v>
      </c>
      <c r="M2148" t="str">
        <f t="shared" si="233"/>
        <v>F</v>
      </c>
      <c r="N2148" t="s">
        <v>8</v>
      </c>
      <c r="O2148" t="s">
        <v>8</v>
      </c>
      <c r="P2148" t="s">
        <v>11</v>
      </c>
      <c r="Q2148" t="s">
        <v>8</v>
      </c>
      <c r="R2148" t="str">
        <f t="shared" si="236"/>
        <v>U</v>
      </c>
      <c r="S2148" t="s">
        <v>12</v>
      </c>
      <c r="T2148">
        <v>0.999999999999999</v>
      </c>
      <c r="U2148" t="s">
        <v>8890</v>
      </c>
      <c r="V2148" t="e">
        <f>VLOOKUP(P2148,'PBT Tag Rates'!$B$5:$E$34,4,FALSE)</f>
        <v>#N/A</v>
      </c>
      <c r="W2148">
        <v>1</v>
      </c>
      <c r="X2148" s="16">
        <f>IFERROR(LOOKUP(H2148,{30,43,48,53,58,63,68,73,78,83,88,93,97},{42,47,52,57,62,67,72,77,82,87,92,99,100}),999)</f>
        <v>72</v>
      </c>
      <c r="Y2148" s="19">
        <f t="shared" si="234"/>
        <v>5.6818181818181825</v>
      </c>
      <c r="Z2148" s="19">
        <f t="shared" si="237"/>
        <v>5.7284090909090919</v>
      </c>
      <c r="AA2148" s="19">
        <f t="shared" si="238"/>
        <v>17.185227272727278</v>
      </c>
      <c r="AB2148" s="19" t="s">
        <v>8887</v>
      </c>
    </row>
    <row r="2149" spans="1:28" x14ac:dyDescent="0.35">
      <c r="A2149" t="s">
        <v>1562</v>
      </c>
      <c r="B2149" t="s">
        <v>6637</v>
      </c>
      <c r="C2149" t="s">
        <v>363</v>
      </c>
      <c r="D2149" s="1">
        <v>44826</v>
      </c>
      <c r="E2149">
        <f t="shared" si="235"/>
        <v>18</v>
      </c>
      <c r="F2149" t="s">
        <v>16</v>
      </c>
      <c r="G2149">
        <v>690</v>
      </c>
      <c r="H2149">
        <f t="shared" si="232"/>
        <v>69</v>
      </c>
      <c r="I2149" t="s">
        <v>9</v>
      </c>
      <c r="J2149">
        <v>1</v>
      </c>
      <c r="L2149" t="s">
        <v>16</v>
      </c>
      <c r="M2149" t="str">
        <f t="shared" si="233"/>
        <v>F</v>
      </c>
      <c r="N2149" t="s">
        <v>502</v>
      </c>
      <c r="O2149" t="s">
        <v>1102</v>
      </c>
      <c r="P2149" t="s">
        <v>19</v>
      </c>
      <c r="Q2149">
        <v>4</v>
      </c>
      <c r="R2149">
        <f t="shared" si="236"/>
        <v>2018</v>
      </c>
      <c r="S2149" t="s">
        <v>8</v>
      </c>
      <c r="T2149" t="s">
        <v>8</v>
      </c>
      <c r="U2149" t="s">
        <v>9007</v>
      </c>
      <c r="V2149">
        <f>VLOOKUP(P2149,'PBT Tag Rates'!$B$5:$E$34,4,FALSE)</f>
        <v>0.80551598400000002</v>
      </c>
      <c r="W2149">
        <v>1</v>
      </c>
      <c r="X2149" s="16">
        <f>IFERROR(LOOKUP(H2149,{30,43,48,53,58,63,68,73,78,83,88,93,97},{42,47,52,57,62,67,72,77,82,87,92,99,100}),999)</f>
        <v>72</v>
      </c>
      <c r="Y2149" s="19">
        <f t="shared" si="234"/>
        <v>5.6818181818181825</v>
      </c>
      <c r="Z2149" s="19">
        <f t="shared" si="237"/>
        <v>5.7284090909090919</v>
      </c>
      <c r="AA2149" s="19">
        <f t="shared" si="238"/>
        <v>17.185227272727278</v>
      </c>
      <c r="AB2149" s="19" t="s">
        <v>8886</v>
      </c>
    </row>
    <row r="2150" spans="1:28" x14ac:dyDescent="0.35">
      <c r="A2150" t="s">
        <v>1562</v>
      </c>
      <c r="B2150" t="s">
        <v>6638</v>
      </c>
      <c r="C2150" t="s">
        <v>364</v>
      </c>
      <c r="D2150" s="1">
        <v>44826</v>
      </c>
      <c r="E2150">
        <f t="shared" si="235"/>
        <v>18</v>
      </c>
      <c r="F2150" t="s">
        <v>1569</v>
      </c>
      <c r="G2150">
        <v>630</v>
      </c>
      <c r="H2150">
        <f t="shared" si="232"/>
        <v>63</v>
      </c>
      <c r="I2150" t="s">
        <v>9</v>
      </c>
      <c r="J2150">
        <v>1</v>
      </c>
      <c r="L2150" t="s">
        <v>6</v>
      </c>
      <c r="M2150" t="str">
        <f t="shared" si="233"/>
        <v>M</v>
      </c>
      <c r="N2150" t="s">
        <v>6639</v>
      </c>
      <c r="O2150" t="s">
        <v>6640</v>
      </c>
      <c r="P2150" t="s">
        <v>19</v>
      </c>
      <c r="Q2150">
        <v>4</v>
      </c>
      <c r="R2150">
        <f t="shared" si="236"/>
        <v>2018</v>
      </c>
      <c r="S2150" t="s">
        <v>8</v>
      </c>
      <c r="T2150" t="s">
        <v>8</v>
      </c>
      <c r="U2150" t="s">
        <v>9007</v>
      </c>
      <c r="V2150">
        <f>VLOOKUP(P2150,'PBT Tag Rates'!$B$5:$E$34,4,FALSE)</f>
        <v>0.80551598400000002</v>
      </c>
      <c r="W2150">
        <v>1</v>
      </c>
      <c r="X2150" s="16">
        <f>IFERROR(LOOKUP(H2150,{30,43,48,53,58,63,68,73,78,83,88,93,97},{42,47,52,57,62,67,72,77,82,87,92,99,100}),999)</f>
        <v>67</v>
      </c>
      <c r="Y2150" s="19">
        <f t="shared" si="234"/>
        <v>5.6818181818181825</v>
      </c>
      <c r="Z2150" s="19">
        <f t="shared" si="237"/>
        <v>5.7284090909090919</v>
      </c>
      <c r="AA2150" s="19">
        <f t="shared" si="238"/>
        <v>17.185227272727278</v>
      </c>
      <c r="AB2150" s="19" t="s">
        <v>8886</v>
      </c>
    </row>
    <row r="2151" spans="1:28" x14ac:dyDescent="0.35">
      <c r="A2151" t="s">
        <v>1562</v>
      </c>
      <c r="B2151" t="s">
        <v>6641</v>
      </c>
      <c r="C2151" t="s">
        <v>365</v>
      </c>
      <c r="D2151" s="1">
        <v>44826</v>
      </c>
      <c r="E2151">
        <f t="shared" si="235"/>
        <v>18</v>
      </c>
      <c r="F2151" t="s">
        <v>16</v>
      </c>
      <c r="G2151">
        <v>740</v>
      </c>
      <c r="H2151">
        <f t="shared" si="232"/>
        <v>74</v>
      </c>
      <c r="I2151" t="s">
        <v>7</v>
      </c>
      <c r="J2151" t="s">
        <v>8</v>
      </c>
      <c r="L2151" t="s">
        <v>16</v>
      </c>
      <c r="M2151" t="str">
        <f t="shared" si="233"/>
        <v>F</v>
      </c>
      <c r="N2151" t="s">
        <v>8</v>
      </c>
      <c r="O2151" t="s">
        <v>8</v>
      </c>
      <c r="P2151" t="s">
        <v>11</v>
      </c>
      <c r="Q2151" t="s">
        <v>8</v>
      </c>
      <c r="R2151" t="str">
        <f t="shared" si="236"/>
        <v>U</v>
      </c>
      <c r="S2151" t="s">
        <v>12</v>
      </c>
      <c r="T2151">
        <v>0.999999999999997</v>
      </c>
      <c r="U2151" t="s">
        <v>11</v>
      </c>
      <c r="V2151" t="e">
        <f>VLOOKUP(P2151,'PBT Tag Rates'!$B$5:$E$34,4,FALSE)</f>
        <v>#N/A</v>
      </c>
      <c r="W2151">
        <v>1</v>
      </c>
      <c r="X2151" s="16">
        <f>IFERROR(LOOKUP(H2151,{30,43,48,53,58,63,68,73,78,83,88,93,97},{42,47,52,57,62,67,72,77,82,87,92,99,100}),999)</f>
        <v>77</v>
      </c>
      <c r="Y2151" s="19">
        <f t="shared" si="234"/>
        <v>5.6818181818181825</v>
      </c>
      <c r="Z2151" s="19">
        <f t="shared" si="237"/>
        <v>5.7284090909090919</v>
      </c>
      <c r="AA2151" s="19">
        <f t="shared" si="238"/>
        <v>17.185227272727278</v>
      </c>
      <c r="AB2151" s="19" t="s">
        <v>8887</v>
      </c>
    </row>
    <row r="2152" spans="1:28" x14ac:dyDescent="0.35">
      <c r="A2152" t="s">
        <v>1562</v>
      </c>
      <c r="B2152" t="s">
        <v>6642</v>
      </c>
      <c r="C2152" t="s">
        <v>366</v>
      </c>
      <c r="D2152" s="1">
        <v>44826</v>
      </c>
      <c r="E2152">
        <f t="shared" si="235"/>
        <v>18</v>
      </c>
      <c r="F2152" t="s">
        <v>16</v>
      </c>
      <c r="G2152">
        <v>660</v>
      </c>
      <c r="H2152">
        <f t="shared" si="232"/>
        <v>66</v>
      </c>
      <c r="I2152" t="s">
        <v>9</v>
      </c>
      <c r="J2152">
        <v>1</v>
      </c>
      <c r="L2152" t="s">
        <v>16</v>
      </c>
      <c r="M2152" t="str">
        <f t="shared" si="233"/>
        <v>F</v>
      </c>
      <c r="N2152" t="s">
        <v>720</v>
      </c>
      <c r="O2152" t="s">
        <v>721</v>
      </c>
      <c r="P2152" t="s">
        <v>19</v>
      </c>
      <c r="Q2152">
        <v>4</v>
      </c>
      <c r="R2152">
        <f t="shared" si="236"/>
        <v>2018</v>
      </c>
      <c r="S2152" t="s">
        <v>8</v>
      </c>
      <c r="T2152" t="s">
        <v>8</v>
      </c>
      <c r="U2152" t="s">
        <v>9007</v>
      </c>
      <c r="V2152">
        <f>VLOOKUP(P2152,'PBT Tag Rates'!$B$5:$E$34,4,FALSE)</f>
        <v>0.80551598400000002</v>
      </c>
      <c r="W2152">
        <v>1</v>
      </c>
      <c r="X2152" s="16">
        <f>IFERROR(LOOKUP(H2152,{30,43,48,53,58,63,68,73,78,83,88,93,97},{42,47,52,57,62,67,72,77,82,87,92,99,100}),999)</f>
        <v>67</v>
      </c>
      <c r="Y2152" s="19">
        <f t="shared" si="234"/>
        <v>5.6818181818181825</v>
      </c>
      <c r="Z2152" s="19">
        <f t="shared" si="237"/>
        <v>5.7284090909090919</v>
      </c>
      <c r="AA2152" s="19">
        <f t="shared" si="238"/>
        <v>17.185227272727278</v>
      </c>
      <c r="AB2152" s="19" t="s">
        <v>8886</v>
      </c>
    </row>
    <row r="2153" spans="1:28" x14ac:dyDescent="0.35">
      <c r="A2153" t="s">
        <v>1562</v>
      </c>
      <c r="B2153" t="s">
        <v>6643</v>
      </c>
      <c r="C2153" t="s">
        <v>367</v>
      </c>
      <c r="D2153" s="1">
        <v>44826</v>
      </c>
      <c r="E2153">
        <f t="shared" si="235"/>
        <v>18</v>
      </c>
      <c r="F2153" t="s">
        <v>1569</v>
      </c>
      <c r="G2153">
        <v>670</v>
      </c>
      <c r="H2153">
        <f t="shared" si="232"/>
        <v>67</v>
      </c>
      <c r="I2153" t="s">
        <v>7</v>
      </c>
      <c r="J2153" t="s">
        <v>8</v>
      </c>
      <c r="L2153" t="s">
        <v>6</v>
      </c>
      <c r="M2153" t="str">
        <f t="shared" si="233"/>
        <v>M</v>
      </c>
      <c r="N2153" t="s">
        <v>8</v>
      </c>
      <c r="O2153" t="s">
        <v>8</v>
      </c>
      <c r="P2153" t="s">
        <v>11</v>
      </c>
      <c r="Q2153" t="s">
        <v>8</v>
      </c>
      <c r="R2153" t="str">
        <f t="shared" si="236"/>
        <v>U</v>
      </c>
      <c r="S2153" t="s">
        <v>12</v>
      </c>
      <c r="T2153">
        <v>1</v>
      </c>
      <c r="U2153" t="s">
        <v>11</v>
      </c>
      <c r="V2153" t="e">
        <f>VLOOKUP(P2153,'PBT Tag Rates'!$B$5:$E$34,4,FALSE)</f>
        <v>#N/A</v>
      </c>
      <c r="W2153">
        <v>1</v>
      </c>
      <c r="X2153" s="16">
        <f>IFERROR(LOOKUP(H2153,{30,43,48,53,58,63,68,73,78,83,88,93,97},{42,47,52,57,62,67,72,77,82,87,92,99,100}),999)</f>
        <v>67</v>
      </c>
      <c r="Y2153" s="19">
        <f t="shared" si="234"/>
        <v>5.6818181818181825</v>
      </c>
      <c r="Z2153" s="19">
        <f t="shared" si="237"/>
        <v>5.7284090909090919</v>
      </c>
      <c r="AA2153" s="19">
        <f t="shared" si="238"/>
        <v>17.185227272727278</v>
      </c>
      <c r="AB2153" s="19" t="s">
        <v>8887</v>
      </c>
    </row>
    <row r="2154" spans="1:28" x14ac:dyDescent="0.35">
      <c r="A2154" t="s">
        <v>1562</v>
      </c>
      <c r="B2154" t="s">
        <v>6644</v>
      </c>
      <c r="C2154" t="s">
        <v>368</v>
      </c>
      <c r="D2154" s="1">
        <v>44826</v>
      </c>
      <c r="E2154">
        <f t="shared" si="235"/>
        <v>18</v>
      </c>
      <c r="F2154" t="s">
        <v>1569</v>
      </c>
      <c r="G2154">
        <v>610</v>
      </c>
      <c r="H2154">
        <f t="shared" si="232"/>
        <v>61</v>
      </c>
      <c r="I2154" t="s">
        <v>9</v>
      </c>
      <c r="J2154">
        <v>1</v>
      </c>
      <c r="L2154" t="s">
        <v>6</v>
      </c>
      <c r="M2154" t="str">
        <f t="shared" si="233"/>
        <v>M</v>
      </c>
      <c r="N2154" t="s">
        <v>6486</v>
      </c>
      <c r="O2154" t="s">
        <v>6487</v>
      </c>
      <c r="P2154" t="s">
        <v>557</v>
      </c>
      <c r="Q2154">
        <v>3</v>
      </c>
      <c r="R2154">
        <f t="shared" si="236"/>
        <v>2019</v>
      </c>
      <c r="S2154" t="s">
        <v>8</v>
      </c>
      <c r="T2154" t="s">
        <v>8</v>
      </c>
      <c r="U2154" t="s">
        <v>9087</v>
      </c>
      <c r="V2154">
        <f>VLOOKUP(P2154,'PBT Tag Rates'!$B$5:$E$34,4,FALSE)</f>
        <v>0.95971980899999998</v>
      </c>
      <c r="W2154">
        <v>1</v>
      </c>
      <c r="X2154" s="16">
        <f>IFERROR(LOOKUP(H2154,{30,43,48,53,58,63,68,73,78,83,88,93,97},{42,47,52,57,62,67,72,77,82,87,92,99,100}),999)</f>
        <v>62</v>
      </c>
      <c r="Y2154" s="19">
        <f t="shared" si="234"/>
        <v>5.6818181818181825</v>
      </c>
      <c r="Z2154" s="19">
        <f t="shared" si="237"/>
        <v>5.7284090909090919</v>
      </c>
      <c r="AA2154" s="19">
        <f t="shared" si="238"/>
        <v>17.185227272727278</v>
      </c>
      <c r="AB2154" s="19" t="s">
        <v>8887</v>
      </c>
    </row>
    <row r="2155" spans="1:28" x14ac:dyDescent="0.35">
      <c r="A2155" t="s">
        <v>1562</v>
      </c>
      <c r="B2155" t="s">
        <v>6645</v>
      </c>
      <c r="C2155" t="s">
        <v>369</v>
      </c>
      <c r="D2155" s="1">
        <v>44826</v>
      </c>
      <c r="E2155">
        <f t="shared" si="235"/>
        <v>18</v>
      </c>
      <c r="F2155" t="s">
        <v>1569</v>
      </c>
      <c r="G2155">
        <v>410</v>
      </c>
      <c r="H2155">
        <f t="shared" si="232"/>
        <v>41</v>
      </c>
      <c r="I2155" t="s">
        <v>7</v>
      </c>
      <c r="J2155" t="s">
        <v>8</v>
      </c>
      <c r="L2155" t="s">
        <v>6</v>
      </c>
      <c r="M2155" t="str">
        <f t="shared" si="233"/>
        <v>M</v>
      </c>
      <c r="N2155" t="s">
        <v>5098</v>
      </c>
      <c r="O2155" t="s">
        <v>5099</v>
      </c>
      <c r="P2155" t="s">
        <v>2035</v>
      </c>
      <c r="Q2155">
        <v>2</v>
      </c>
      <c r="R2155">
        <f t="shared" si="236"/>
        <v>2020</v>
      </c>
      <c r="S2155" t="s">
        <v>8</v>
      </c>
      <c r="T2155" t="s">
        <v>8</v>
      </c>
      <c r="U2155" t="s">
        <v>9090</v>
      </c>
      <c r="V2155">
        <f>VLOOKUP(P2155,'PBT Tag Rates'!$B$5:$E$34,4,FALSE)</f>
        <v>0.98961045999999997</v>
      </c>
      <c r="W2155">
        <v>1</v>
      </c>
      <c r="X2155" s="16">
        <f>IFERROR(LOOKUP(H2155,{30,43,48,53,58,63,68,73,78,83,88,93,97},{42,47,52,57,62,67,72,77,82,87,92,99,100}),999)</f>
        <v>42</v>
      </c>
      <c r="Y2155" s="19">
        <f t="shared" si="234"/>
        <v>5.6818181818181825</v>
      </c>
      <c r="Z2155" s="19">
        <f t="shared" si="237"/>
        <v>5.7284090909090919</v>
      </c>
      <c r="AA2155" s="19">
        <f t="shared" si="238"/>
        <v>17.185227272727278</v>
      </c>
      <c r="AB2155" s="19" t="s">
        <v>8887</v>
      </c>
    </row>
    <row r="2156" spans="1:28" x14ac:dyDescent="0.35">
      <c r="A2156" t="s">
        <v>1562</v>
      </c>
      <c r="B2156" t="s">
        <v>6646</v>
      </c>
      <c r="C2156" t="s">
        <v>370</v>
      </c>
      <c r="D2156" s="1">
        <v>44826</v>
      </c>
      <c r="E2156">
        <f t="shared" si="235"/>
        <v>18</v>
      </c>
      <c r="F2156" t="s">
        <v>1569</v>
      </c>
      <c r="G2156">
        <v>660</v>
      </c>
      <c r="H2156">
        <f t="shared" si="232"/>
        <v>66</v>
      </c>
      <c r="I2156" t="s">
        <v>7</v>
      </c>
      <c r="J2156" t="s">
        <v>8</v>
      </c>
      <c r="L2156" t="s">
        <v>6</v>
      </c>
      <c r="M2156" t="str">
        <f t="shared" si="233"/>
        <v>M</v>
      </c>
      <c r="N2156" t="s">
        <v>6647</v>
      </c>
      <c r="O2156" t="s">
        <v>6648</v>
      </c>
      <c r="P2156" t="s">
        <v>702</v>
      </c>
      <c r="Q2156">
        <v>3</v>
      </c>
      <c r="R2156">
        <f t="shared" si="236"/>
        <v>2019</v>
      </c>
      <c r="S2156" t="s">
        <v>8</v>
      </c>
      <c r="T2156" t="s">
        <v>8</v>
      </c>
      <c r="U2156" t="s">
        <v>8858</v>
      </c>
      <c r="V2156">
        <f>VLOOKUP(P2156,'PBT Tag Rates'!$B$5:$E$34,4,FALSE)</f>
        <v>0.99705232300000002</v>
      </c>
      <c r="W2156">
        <v>1</v>
      </c>
      <c r="X2156" s="16">
        <f>IFERROR(LOOKUP(H2156,{30,43,48,53,58,63,68,73,78,83,88,93,97},{42,47,52,57,62,67,72,77,82,87,92,99,100}),999)</f>
        <v>67</v>
      </c>
      <c r="Y2156" s="19">
        <f t="shared" si="234"/>
        <v>5.6818181818181825</v>
      </c>
      <c r="Z2156" s="19">
        <f t="shared" si="237"/>
        <v>5.7284090909090919</v>
      </c>
      <c r="AA2156" s="19">
        <f t="shared" si="238"/>
        <v>17.185227272727278</v>
      </c>
      <c r="AB2156" s="19" t="s">
        <v>8887</v>
      </c>
    </row>
    <row r="2157" spans="1:28" x14ac:dyDescent="0.35">
      <c r="A2157" t="s">
        <v>1562</v>
      </c>
      <c r="B2157" t="s">
        <v>6649</v>
      </c>
      <c r="C2157" t="s">
        <v>371</v>
      </c>
      <c r="D2157" s="1">
        <v>44826</v>
      </c>
      <c r="E2157">
        <f t="shared" si="235"/>
        <v>18</v>
      </c>
      <c r="F2157" t="s">
        <v>6</v>
      </c>
      <c r="G2157">
        <v>780</v>
      </c>
      <c r="H2157">
        <f t="shared" si="232"/>
        <v>78</v>
      </c>
      <c r="I2157" t="s">
        <v>7</v>
      </c>
      <c r="J2157" t="s">
        <v>8</v>
      </c>
      <c r="L2157" t="s">
        <v>16</v>
      </c>
      <c r="M2157" t="str">
        <f t="shared" si="233"/>
        <v>F</v>
      </c>
      <c r="N2157" t="s">
        <v>8</v>
      </c>
      <c r="O2157" t="s">
        <v>8</v>
      </c>
      <c r="P2157" t="s">
        <v>11</v>
      </c>
      <c r="Q2157" t="s">
        <v>8</v>
      </c>
      <c r="R2157" t="str">
        <f t="shared" si="236"/>
        <v>U</v>
      </c>
      <c r="S2157" t="s">
        <v>12</v>
      </c>
      <c r="T2157">
        <v>1</v>
      </c>
      <c r="U2157" t="s">
        <v>11</v>
      </c>
      <c r="V2157" t="e">
        <f>VLOOKUP(P2157,'PBT Tag Rates'!$B$5:$E$34,4,FALSE)</f>
        <v>#N/A</v>
      </c>
      <c r="W2157">
        <v>1</v>
      </c>
      <c r="X2157" s="16">
        <f>IFERROR(LOOKUP(H2157,{30,43,48,53,58,63,68,73,78,83,88,93,97},{42,47,52,57,62,67,72,77,82,87,92,99,100}),999)</f>
        <v>82</v>
      </c>
      <c r="Y2157" s="19">
        <f t="shared" si="234"/>
        <v>5.6818181818181825</v>
      </c>
      <c r="Z2157" s="19">
        <f t="shared" si="237"/>
        <v>5.7284090909090919</v>
      </c>
      <c r="AA2157" s="19">
        <f t="shared" si="238"/>
        <v>17.185227272727278</v>
      </c>
      <c r="AB2157" s="19" t="s">
        <v>8887</v>
      </c>
    </row>
    <row r="2158" spans="1:28" x14ac:dyDescent="0.35">
      <c r="A2158" t="s">
        <v>1562</v>
      </c>
      <c r="B2158" t="s">
        <v>6650</v>
      </c>
      <c r="C2158" t="s">
        <v>372</v>
      </c>
      <c r="D2158" s="1">
        <v>44826</v>
      </c>
      <c r="E2158">
        <f t="shared" si="235"/>
        <v>18</v>
      </c>
      <c r="F2158" t="s">
        <v>1569</v>
      </c>
      <c r="G2158">
        <v>640</v>
      </c>
      <c r="H2158">
        <f t="shared" si="232"/>
        <v>64</v>
      </c>
      <c r="I2158" t="s">
        <v>7</v>
      </c>
      <c r="J2158" t="s">
        <v>8</v>
      </c>
      <c r="L2158" t="s">
        <v>6</v>
      </c>
      <c r="M2158" t="str">
        <f t="shared" si="233"/>
        <v>M</v>
      </c>
      <c r="N2158" t="s">
        <v>8</v>
      </c>
      <c r="O2158" t="s">
        <v>8</v>
      </c>
      <c r="P2158" t="s">
        <v>11</v>
      </c>
      <c r="Q2158" t="s">
        <v>8</v>
      </c>
      <c r="R2158" t="str">
        <f t="shared" si="236"/>
        <v>U</v>
      </c>
      <c r="S2158" t="s">
        <v>12</v>
      </c>
      <c r="T2158">
        <v>1</v>
      </c>
      <c r="U2158" t="s">
        <v>11</v>
      </c>
      <c r="V2158" t="e">
        <f>VLOOKUP(P2158,'PBT Tag Rates'!$B$5:$E$34,4,FALSE)</f>
        <v>#N/A</v>
      </c>
      <c r="W2158">
        <v>1</v>
      </c>
      <c r="X2158" s="16">
        <f>IFERROR(LOOKUP(H2158,{30,43,48,53,58,63,68,73,78,83,88,93,97},{42,47,52,57,62,67,72,77,82,87,92,99,100}),999)</f>
        <v>67</v>
      </c>
      <c r="Y2158" s="19">
        <f t="shared" si="234"/>
        <v>5.6818181818181825</v>
      </c>
      <c r="Z2158" s="19">
        <f t="shared" si="237"/>
        <v>5.7284090909090919</v>
      </c>
      <c r="AA2158" s="19">
        <f t="shared" si="238"/>
        <v>17.185227272727278</v>
      </c>
      <c r="AB2158" s="19" t="s">
        <v>8887</v>
      </c>
    </row>
    <row r="2159" spans="1:28" x14ac:dyDescent="0.35">
      <c r="A2159" t="s">
        <v>1562</v>
      </c>
      <c r="B2159" t="s">
        <v>6651</v>
      </c>
      <c r="C2159" t="s">
        <v>373</v>
      </c>
      <c r="D2159" s="1">
        <v>44826</v>
      </c>
      <c r="E2159">
        <f t="shared" si="235"/>
        <v>18</v>
      </c>
      <c r="F2159" t="s">
        <v>1569</v>
      </c>
      <c r="G2159">
        <v>660</v>
      </c>
      <c r="H2159">
        <f t="shared" si="232"/>
        <v>66</v>
      </c>
      <c r="I2159" t="s">
        <v>7</v>
      </c>
      <c r="J2159" t="s">
        <v>8</v>
      </c>
      <c r="L2159" t="s">
        <v>6</v>
      </c>
      <c r="M2159" t="str">
        <f t="shared" si="233"/>
        <v>M</v>
      </c>
      <c r="N2159" t="s">
        <v>6652</v>
      </c>
      <c r="O2159" t="s">
        <v>6653</v>
      </c>
      <c r="P2159" t="s">
        <v>4610</v>
      </c>
      <c r="Q2159">
        <v>3</v>
      </c>
      <c r="R2159">
        <f t="shared" si="236"/>
        <v>2019</v>
      </c>
      <c r="S2159" t="s">
        <v>8</v>
      </c>
      <c r="T2159" t="s">
        <v>8</v>
      </c>
      <c r="U2159" t="s">
        <v>8877</v>
      </c>
      <c r="V2159">
        <f>VLOOKUP(P2159,'PBT Tag Rates'!$B$5:$E$34,4,FALSE)</f>
        <v>1</v>
      </c>
      <c r="W2159">
        <v>1</v>
      </c>
      <c r="X2159" s="16">
        <f>IFERROR(LOOKUP(H2159,{30,43,48,53,58,63,68,73,78,83,88,93,97},{42,47,52,57,62,67,72,77,82,87,92,99,100}),999)</f>
        <v>67</v>
      </c>
      <c r="Y2159" s="19">
        <f t="shared" si="234"/>
        <v>5.6818181818181825</v>
      </c>
      <c r="Z2159" s="19">
        <f t="shared" si="237"/>
        <v>5.7284090909090919</v>
      </c>
      <c r="AA2159" s="19">
        <f t="shared" si="238"/>
        <v>17.185227272727278</v>
      </c>
      <c r="AB2159" s="19" t="s">
        <v>8886</v>
      </c>
    </row>
    <row r="2160" spans="1:28" x14ac:dyDescent="0.35">
      <c r="A2160" t="s">
        <v>1562</v>
      </c>
      <c r="B2160" t="s">
        <v>6654</v>
      </c>
      <c r="C2160" t="s">
        <v>374</v>
      </c>
      <c r="D2160" s="1">
        <v>44826</v>
      </c>
      <c r="E2160">
        <f t="shared" si="235"/>
        <v>18</v>
      </c>
      <c r="F2160" t="s">
        <v>1569</v>
      </c>
      <c r="G2160">
        <v>560</v>
      </c>
      <c r="H2160">
        <f t="shared" si="232"/>
        <v>56</v>
      </c>
      <c r="I2160" t="s">
        <v>9</v>
      </c>
      <c r="J2160">
        <v>1</v>
      </c>
      <c r="L2160" t="s">
        <v>6</v>
      </c>
      <c r="M2160" t="str">
        <f t="shared" si="233"/>
        <v>M</v>
      </c>
      <c r="N2160" t="s">
        <v>8</v>
      </c>
      <c r="O2160" t="s">
        <v>8</v>
      </c>
      <c r="P2160" t="s">
        <v>11</v>
      </c>
      <c r="Q2160" t="s">
        <v>8</v>
      </c>
      <c r="R2160" t="str">
        <f t="shared" si="236"/>
        <v>U</v>
      </c>
      <c r="S2160" t="s">
        <v>12</v>
      </c>
      <c r="T2160">
        <v>1</v>
      </c>
      <c r="U2160" t="s">
        <v>8890</v>
      </c>
      <c r="V2160" t="e">
        <f>VLOOKUP(P2160,'PBT Tag Rates'!$B$5:$E$34,4,FALSE)</f>
        <v>#N/A</v>
      </c>
      <c r="W2160">
        <v>1</v>
      </c>
      <c r="X2160" s="16">
        <f>IFERROR(LOOKUP(H2160,{30,43,48,53,58,63,68,73,78,83,88,93,97},{42,47,52,57,62,67,72,77,82,87,92,99,100}),999)</f>
        <v>57</v>
      </c>
      <c r="Y2160" s="19">
        <f t="shared" si="234"/>
        <v>5.6818181818181825</v>
      </c>
      <c r="Z2160" s="19">
        <f t="shared" si="237"/>
        <v>5.7284090909090919</v>
      </c>
      <c r="AA2160" s="19">
        <f t="shared" si="238"/>
        <v>17.185227272727278</v>
      </c>
      <c r="AB2160" s="19" t="s">
        <v>8887</v>
      </c>
    </row>
    <row r="2161" spans="1:28" x14ac:dyDescent="0.35">
      <c r="A2161" t="s">
        <v>1562</v>
      </c>
      <c r="B2161" t="s">
        <v>6655</v>
      </c>
      <c r="C2161" t="s">
        <v>375</v>
      </c>
      <c r="D2161" s="1">
        <v>44826</v>
      </c>
      <c r="E2161">
        <f t="shared" si="235"/>
        <v>18</v>
      </c>
      <c r="F2161" t="s">
        <v>1569</v>
      </c>
      <c r="G2161">
        <v>430</v>
      </c>
      <c r="H2161">
        <f t="shared" si="232"/>
        <v>43</v>
      </c>
      <c r="I2161" t="s">
        <v>7</v>
      </c>
      <c r="J2161" t="s">
        <v>8</v>
      </c>
      <c r="L2161" t="s">
        <v>6</v>
      </c>
      <c r="M2161" t="str">
        <f t="shared" si="233"/>
        <v>M</v>
      </c>
      <c r="N2161" t="s">
        <v>5379</v>
      </c>
      <c r="O2161" t="s">
        <v>5380</v>
      </c>
      <c r="P2161" t="s">
        <v>2035</v>
      </c>
      <c r="Q2161">
        <v>2</v>
      </c>
      <c r="R2161">
        <f t="shared" si="236"/>
        <v>2020</v>
      </c>
      <c r="S2161" t="s">
        <v>8</v>
      </c>
      <c r="T2161" t="s">
        <v>8</v>
      </c>
      <c r="U2161" t="s">
        <v>9084</v>
      </c>
      <c r="V2161">
        <f>VLOOKUP(P2161,'PBT Tag Rates'!$B$5:$E$34,4,FALSE)</f>
        <v>0.98961045999999997</v>
      </c>
      <c r="W2161">
        <v>1</v>
      </c>
      <c r="X2161" s="16">
        <f>IFERROR(LOOKUP(H2161,{30,43,48,53,58,63,68,73,78,83,88,93,97},{42,47,52,57,62,67,72,77,82,87,92,99,100}),999)</f>
        <v>47</v>
      </c>
      <c r="Y2161" s="19">
        <f t="shared" si="234"/>
        <v>5.6818181818181825</v>
      </c>
      <c r="Z2161" s="19">
        <f t="shared" si="237"/>
        <v>5.7284090909090919</v>
      </c>
      <c r="AA2161" s="19">
        <f t="shared" si="238"/>
        <v>17.185227272727278</v>
      </c>
      <c r="AB2161" s="19" t="s">
        <v>8887</v>
      </c>
    </row>
    <row r="2162" spans="1:28" x14ac:dyDescent="0.35">
      <c r="A2162" t="s">
        <v>1562</v>
      </c>
      <c r="B2162" t="s">
        <v>6656</v>
      </c>
      <c r="C2162" t="s">
        <v>376</v>
      </c>
      <c r="D2162" s="1">
        <v>44826</v>
      </c>
      <c r="E2162">
        <f t="shared" si="235"/>
        <v>18</v>
      </c>
      <c r="F2162" t="s">
        <v>1569</v>
      </c>
      <c r="G2162">
        <v>590</v>
      </c>
      <c r="H2162">
        <f t="shared" si="232"/>
        <v>59</v>
      </c>
      <c r="I2162" t="s">
        <v>7</v>
      </c>
      <c r="J2162" t="s">
        <v>8</v>
      </c>
      <c r="L2162" t="s">
        <v>6</v>
      </c>
      <c r="M2162" t="str">
        <f t="shared" si="233"/>
        <v>M</v>
      </c>
      <c r="N2162" t="s">
        <v>1132</v>
      </c>
      <c r="O2162" t="s">
        <v>1133</v>
      </c>
      <c r="P2162" t="s">
        <v>557</v>
      </c>
      <c r="Q2162">
        <v>3</v>
      </c>
      <c r="R2162">
        <f t="shared" si="236"/>
        <v>2019</v>
      </c>
      <c r="S2162" t="s">
        <v>8</v>
      </c>
      <c r="T2162" t="s">
        <v>8</v>
      </c>
      <c r="U2162" t="s">
        <v>9084</v>
      </c>
      <c r="V2162">
        <f>VLOOKUP(P2162,'PBT Tag Rates'!$B$5:$E$34,4,FALSE)</f>
        <v>0.95971980899999998</v>
      </c>
      <c r="W2162">
        <v>1</v>
      </c>
      <c r="X2162" s="16">
        <f>IFERROR(LOOKUP(H2162,{30,43,48,53,58,63,68,73,78,83,88,93,97},{42,47,52,57,62,67,72,77,82,87,92,99,100}),999)</f>
        <v>62</v>
      </c>
      <c r="Y2162" s="19">
        <f t="shared" si="234"/>
        <v>5.6818181818181825</v>
      </c>
      <c r="Z2162" s="19">
        <f t="shared" si="237"/>
        <v>5.7284090909090919</v>
      </c>
      <c r="AA2162" s="19">
        <f t="shared" si="238"/>
        <v>17.185227272727278</v>
      </c>
      <c r="AB2162" s="19" t="s">
        <v>8887</v>
      </c>
    </row>
    <row r="2163" spans="1:28" x14ac:dyDescent="0.35">
      <c r="A2163" t="s">
        <v>1562</v>
      </c>
      <c r="B2163" t="s">
        <v>6657</v>
      </c>
      <c r="C2163" t="s">
        <v>377</v>
      </c>
      <c r="D2163" s="1">
        <v>44826</v>
      </c>
      <c r="E2163">
        <f t="shared" si="235"/>
        <v>18</v>
      </c>
      <c r="F2163" t="s">
        <v>16</v>
      </c>
      <c r="G2163">
        <v>770</v>
      </c>
      <c r="H2163">
        <f t="shared" si="232"/>
        <v>77</v>
      </c>
      <c r="I2163" t="s">
        <v>7</v>
      </c>
      <c r="J2163" t="s">
        <v>8</v>
      </c>
      <c r="L2163" t="s">
        <v>16</v>
      </c>
      <c r="M2163" t="str">
        <f t="shared" si="233"/>
        <v>F</v>
      </c>
      <c r="N2163" t="s">
        <v>115</v>
      </c>
      <c r="O2163" t="s">
        <v>3719</v>
      </c>
      <c r="P2163" t="s">
        <v>15</v>
      </c>
      <c r="Q2163">
        <v>4</v>
      </c>
      <c r="R2163">
        <f t="shared" si="236"/>
        <v>2018</v>
      </c>
      <c r="S2163" t="s">
        <v>8</v>
      </c>
      <c r="T2163" t="s">
        <v>8</v>
      </c>
      <c r="U2163" t="s">
        <v>8977</v>
      </c>
      <c r="V2163">
        <f>VLOOKUP(P2163,'PBT Tag Rates'!$B$5:$E$34,4,FALSE)</f>
        <v>0.96828396500000002</v>
      </c>
      <c r="W2163">
        <v>1</v>
      </c>
      <c r="X2163" s="16">
        <f>IFERROR(LOOKUP(H2163,{30,43,48,53,58,63,68,73,78,83,88,93,97},{42,47,52,57,62,67,72,77,82,87,92,99,100}),999)</f>
        <v>77</v>
      </c>
      <c r="Y2163" s="19">
        <f t="shared" si="234"/>
        <v>5.6818181818181825</v>
      </c>
      <c r="Z2163" s="19">
        <f t="shared" si="237"/>
        <v>5.7284090909090919</v>
      </c>
      <c r="AA2163" s="19">
        <f t="shared" si="238"/>
        <v>17.185227272727278</v>
      </c>
      <c r="AB2163" s="19" t="s">
        <v>8887</v>
      </c>
    </row>
    <row r="2164" spans="1:28" x14ac:dyDescent="0.35">
      <c r="A2164" t="s">
        <v>1562</v>
      </c>
      <c r="B2164" t="s">
        <v>6658</v>
      </c>
      <c r="C2164" t="s">
        <v>378</v>
      </c>
      <c r="D2164" s="1">
        <v>44826</v>
      </c>
      <c r="E2164">
        <f t="shared" si="235"/>
        <v>18</v>
      </c>
      <c r="F2164" t="s">
        <v>1569</v>
      </c>
      <c r="G2164">
        <v>640</v>
      </c>
      <c r="H2164">
        <f t="shared" si="232"/>
        <v>64</v>
      </c>
      <c r="I2164" t="s">
        <v>7</v>
      </c>
      <c r="J2164" t="s">
        <v>8</v>
      </c>
      <c r="L2164" t="s">
        <v>6</v>
      </c>
      <c r="M2164" t="str">
        <f t="shared" si="233"/>
        <v>M</v>
      </c>
      <c r="N2164" t="s">
        <v>5274</v>
      </c>
      <c r="O2164" t="s">
        <v>5275</v>
      </c>
      <c r="P2164" t="s">
        <v>702</v>
      </c>
      <c r="Q2164">
        <v>3</v>
      </c>
      <c r="R2164">
        <f t="shared" si="236"/>
        <v>2019</v>
      </c>
      <c r="S2164" t="s">
        <v>8</v>
      </c>
      <c r="T2164" t="s">
        <v>8</v>
      </c>
      <c r="U2164" t="s">
        <v>8975</v>
      </c>
      <c r="V2164">
        <f>VLOOKUP(P2164,'PBT Tag Rates'!$B$5:$E$34,4,FALSE)</f>
        <v>0.99705232300000002</v>
      </c>
      <c r="W2164">
        <v>1</v>
      </c>
      <c r="X2164" s="16">
        <f>IFERROR(LOOKUP(H2164,{30,43,48,53,58,63,68,73,78,83,88,93,97},{42,47,52,57,62,67,72,77,82,87,92,99,100}),999)</f>
        <v>67</v>
      </c>
      <c r="Y2164" s="19">
        <f t="shared" si="234"/>
        <v>5.6818181818181825</v>
      </c>
      <c r="Z2164" s="19">
        <f t="shared" si="237"/>
        <v>5.7284090909090919</v>
      </c>
      <c r="AA2164" s="19">
        <f t="shared" si="238"/>
        <v>17.185227272727278</v>
      </c>
      <c r="AB2164" s="19" t="s">
        <v>8887</v>
      </c>
    </row>
    <row r="2165" spans="1:28" x14ac:dyDescent="0.35">
      <c r="A2165" t="s">
        <v>1562</v>
      </c>
      <c r="B2165" t="s">
        <v>6659</v>
      </c>
      <c r="C2165" t="s">
        <v>379</v>
      </c>
      <c r="D2165" s="1">
        <v>44826</v>
      </c>
      <c r="E2165">
        <f t="shared" si="235"/>
        <v>18</v>
      </c>
      <c r="F2165" t="s">
        <v>1569</v>
      </c>
      <c r="G2165">
        <v>640</v>
      </c>
      <c r="H2165">
        <f t="shared" si="232"/>
        <v>64</v>
      </c>
      <c r="I2165" t="s">
        <v>7</v>
      </c>
      <c r="J2165" t="s">
        <v>8</v>
      </c>
      <c r="L2165" t="s">
        <v>6</v>
      </c>
      <c r="M2165" t="str">
        <f t="shared" si="233"/>
        <v>M</v>
      </c>
      <c r="N2165" t="s">
        <v>6660</v>
      </c>
      <c r="O2165" t="s">
        <v>6661</v>
      </c>
      <c r="P2165" t="s">
        <v>19</v>
      </c>
      <c r="Q2165">
        <v>4</v>
      </c>
      <c r="R2165">
        <f t="shared" si="236"/>
        <v>2018</v>
      </c>
      <c r="S2165" t="s">
        <v>8</v>
      </c>
      <c r="T2165" t="s">
        <v>8</v>
      </c>
      <c r="U2165" t="s">
        <v>8875</v>
      </c>
      <c r="V2165">
        <f>VLOOKUP(P2165,'PBT Tag Rates'!$B$5:$E$34,4,FALSE)</f>
        <v>0.80551598400000002</v>
      </c>
      <c r="W2165">
        <v>1</v>
      </c>
      <c r="X2165" s="16">
        <f>IFERROR(LOOKUP(H2165,{30,43,48,53,58,63,68,73,78,83,88,93,97},{42,47,52,57,62,67,72,77,82,87,92,99,100}),999)</f>
        <v>67</v>
      </c>
      <c r="Y2165" s="19">
        <f t="shared" si="234"/>
        <v>5.6818181818181825</v>
      </c>
      <c r="Z2165" s="19">
        <f t="shared" si="237"/>
        <v>5.7284090909090919</v>
      </c>
      <c r="AA2165" s="19">
        <f t="shared" si="238"/>
        <v>17.185227272727278</v>
      </c>
      <c r="AB2165" s="19" t="s">
        <v>8886</v>
      </c>
    </row>
    <row r="2166" spans="1:28" x14ac:dyDescent="0.35">
      <c r="A2166" t="s">
        <v>1562</v>
      </c>
      <c r="B2166" t="s">
        <v>6662</v>
      </c>
      <c r="C2166" t="s">
        <v>380</v>
      </c>
      <c r="D2166" s="1">
        <v>44826</v>
      </c>
      <c r="E2166">
        <f t="shared" si="235"/>
        <v>18</v>
      </c>
      <c r="F2166" t="s">
        <v>1569</v>
      </c>
      <c r="G2166">
        <v>470</v>
      </c>
      <c r="H2166">
        <f t="shared" si="232"/>
        <v>47</v>
      </c>
      <c r="I2166" t="s">
        <v>9</v>
      </c>
      <c r="J2166">
        <v>1</v>
      </c>
      <c r="L2166" t="s">
        <v>6</v>
      </c>
      <c r="M2166" t="str">
        <f t="shared" si="233"/>
        <v>M</v>
      </c>
      <c r="N2166" t="s">
        <v>6663</v>
      </c>
      <c r="O2166" t="s">
        <v>6664</v>
      </c>
      <c r="P2166" t="s">
        <v>2035</v>
      </c>
      <c r="Q2166">
        <v>2</v>
      </c>
      <c r="R2166">
        <f t="shared" si="236"/>
        <v>2020</v>
      </c>
      <c r="S2166" t="s">
        <v>8</v>
      </c>
      <c r="T2166" t="s">
        <v>8</v>
      </c>
      <c r="U2166" t="s">
        <v>9006</v>
      </c>
      <c r="V2166">
        <f>VLOOKUP(P2166,'PBT Tag Rates'!$B$5:$E$34,4,FALSE)</f>
        <v>0.98961045999999997</v>
      </c>
      <c r="W2166">
        <v>1</v>
      </c>
      <c r="X2166" s="16">
        <f>IFERROR(LOOKUP(H2166,{30,43,48,53,58,63,68,73,78,83,88,93,97},{42,47,52,57,62,67,72,77,82,87,92,99,100}),999)</f>
        <v>47</v>
      </c>
      <c r="Y2166" s="19">
        <f t="shared" si="234"/>
        <v>5.6818181818181825</v>
      </c>
      <c r="Z2166" s="19">
        <f t="shared" si="237"/>
        <v>5.7284090909090919</v>
      </c>
      <c r="AA2166" s="19">
        <f t="shared" si="238"/>
        <v>17.185227272727278</v>
      </c>
      <c r="AB2166" s="19" t="s">
        <v>8886</v>
      </c>
    </row>
    <row r="2167" spans="1:28" x14ac:dyDescent="0.35">
      <c r="A2167" t="s">
        <v>1562</v>
      </c>
      <c r="B2167" t="s">
        <v>6665</v>
      </c>
      <c r="C2167" t="s">
        <v>381</v>
      </c>
      <c r="D2167" s="1">
        <v>44826</v>
      </c>
      <c r="E2167">
        <f t="shared" si="235"/>
        <v>18</v>
      </c>
      <c r="F2167" t="s">
        <v>1569</v>
      </c>
      <c r="G2167">
        <v>430</v>
      </c>
      <c r="H2167">
        <f t="shared" si="232"/>
        <v>43</v>
      </c>
      <c r="I2167" t="s">
        <v>7</v>
      </c>
      <c r="J2167" t="s">
        <v>8</v>
      </c>
      <c r="L2167" t="s">
        <v>6</v>
      </c>
      <c r="M2167" t="str">
        <f t="shared" si="233"/>
        <v>M</v>
      </c>
      <c r="N2167" t="s">
        <v>6666</v>
      </c>
      <c r="O2167" t="s">
        <v>6667</v>
      </c>
      <c r="P2167" t="s">
        <v>2035</v>
      </c>
      <c r="Q2167">
        <v>2</v>
      </c>
      <c r="R2167">
        <f t="shared" si="236"/>
        <v>2020</v>
      </c>
      <c r="S2167" t="s">
        <v>8</v>
      </c>
      <c r="T2167" t="s">
        <v>8</v>
      </c>
      <c r="U2167" t="s">
        <v>9006</v>
      </c>
      <c r="V2167">
        <f>VLOOKUP(P2167,'PBT Tag Rates'!$B$5:$E$34,4,FALSE)</f>
        <v>0.98961045999999997</v>
      </c>
      <c r="W2167">
        <v>1</v>
      </c>
      <c r="X2167" s="16">
        <f>IFERROR(LOOKUP(H2167,{30,43,48,53,58,63,68,73,78,83,88,93,97},{42,47,52,57,62,67,72,77,82,87,92,99,100}),999)</f>
        <v>47</v>
      </c>
      <c r="Y2167" s="19">
        <f t="shared" si="234"/>
        <v>5.6818181818181825</v>
      </c>
      <c r="Z2167" s="19">
        <f t="shared" si="237"/>
        <v>5.7284090909090919</v>
      </c>
      <c r="AA2167" s="19">
        <f t="shared" si="238"/>
        <v>17.185227272727278</v>
      </c>
      <c r="AB2167" s="19" t="s">
        <v>8886</v>
      </c>
    </row>
    <row r="2168" spans="1:28" x14ac:dyDescent="0.35">
      <c r="A2168" t="s">
        <v>1562</v>
      </c>
      <c r="B2168" t="s">
        <v>6668</v>
      </c>
      <c r="C2168" t="s">
        <v>1349</v>
      </c>
      <c r="D2168" s="1">
        <v>44826</v>
      </c>
      <c r="E2168">
        <f t="shared" si="235"/>
        <v>18</v>
      </c>
      <c r="F2168" t="s">
        <v>1569</v>
      </c>
      <c r="G2168">
        <v>690</v>
      </c>
      <c r="H2168">
        <f t="shared" si="232"/>
        <v>69</v>
      </c>
      <c r="I2168" t="s">
        <v>9</v>
      </c>
      <c r="J2168">
        <v>1</v>
      </c>
      <c r="L2168" t="s">
        <v>6</v>
      </c>
      <c r="M2168" t="str">
        <f t="shared" si="233"/>
        <v>M</v>
      </c>
      <c r="N2168" t="s">
        <v>123</v>
      </c>
      <c r="O2168" t="s">
        <v>6669</v>
      </c>
      <c r="P2168" t="s">
        <v>19</v>
      </c>
      <c r="Q2168">
        <v>4</v>
      </c>
      <c r="R2168">
        <f t="shared" si="236"/>
        <v>2018</v>
      </c>
      <c r="S2168" t="s">
        <v>8</v>
      </c>
      <c r="T2168" t="s">
        <v>8</v>
      </c>
      <c r="U2168" t="s">
        <v>9007</v>
      </c>
      <c r="V2168">
        <f>VLOOKUP(P2168,'PBT Tag Rates'!$B$5:$E$34,4,FALSE)</f>
        <v>0.80551598400000002</v>
      </c>
      <c r="W2168">
        <v>1</v>
      </c>
      <c r="X2168" s="16">
        <f>IFERROR(LOOKUP(H2168,{30,43,48,53,58,63,68,73,78,83,88,93,97},{42,47,52,57,62,67,72,77,82,87,92,99,100}),999)</f>
        <v>72</v>
      </c>
      <c r="Y2168" s="19">
        <f t="shared" si="234"/>
        <v>5.6818181818181825</v>
      </c>
      <c r="Z2168" s="19">
        <f t="shared" si="237"/>
        <v>5.7284090909090919</v>
      </c>
      <c r="AA2168" s="19">
        <f t="shared" si="238"/>
        <v>17.185227272727278</v>
      </c>
      <c r="AB2168" s="19" t="s">
        <v>8886</v>
      </c>
    </row>
    <row r="2169" spans="1:28" x14ac:dyDescent="0.35">
      <c r="A2169" t="s">
        <v>1562</v>
      </c>
      <c r="B2169" t="s">
        <v>6670</v>
      </c>
      <c r="C2169" t="s">
        <v>1350</v>
      </c>
      <c r="D2169" s="1">
        <v>44826</v>
      </c>
      <c r="E2169">
        <f t="shared" si="235"/>
        <v>18</v>
      </c>
      <c r="F2169" t="s">
        <v>1569</v>
      </c>
      <c r="G2169">
        <v>620</v>
      </c>
      <c r="H2169">
        <f t="shared" si="232"/>
        <v>62</v>
      </c>
      <c r="I2169" t="s">
        <v>9</v>
      </c>
      <c r="J2169">
        <v>1</v>
      </c>
      <c r="L2169" t="s">
        <v>6</v>
      </c>
      <c r="M2169" t="str">
        <f t="shared" si="233"/>
        <v>M</v>
      </c>
      <c r="N2169" t="s">
        <v>5750</v>
      </c>
      <c r="O2169" t="s">
        <v>5751</v>
      </c>
      <c r="P2169" t="s">
        <v>557</v>
      </c>
      <c r="Q2169">
        <v>3</v>
      </c>
      <c r="R2169">
        <f t="shared" si="236"/>
        <v>2019</v>
      </c>
      <c r="S2169" t="s">
        <v>8</v>
      </c>
      <c r="T2169" t="s">
        <v>8</v>
      </c>
      <c r="U2169" t="s">
        <v>9006</v>
      </c>
      <c r="V2169">
        <f>VLOOKUP(P2169,'PBT Tag Rates'!$B$5:$E$34,4,FALSE)</f>
        <v>0.95971980899999998</v>
      </c>
      <c r="W2169">
        <v>1</v>
      </c>
      <c r="X2169" s="16">
        <f>IFERROR(LOOKUP(H2169,{30,43,48,53,58,63,68,73,78,83,88,93,97},{42,47,52,57,62,67,72,77,82,87,92,99,100}),999)</f>
        <v>62</v>
      </c>
      <c r="Y2169" s="19">
        <f t="shared" si="234"/>
        <v>5.6818181818181825</v>
      </c>
      <c r="Z2169" s="19">
        <f t="shared" si="237"/>
        <v>5.7284090909090919</v>
      </c>
      <c r="AA2169" s="19">
        <f t="shared" si="238"/>
        <v>17.185227272727278</v>
      </c>
      <c r="AB2169" s="19" t="s">
        <v>8886</v>
      </c>
    </row>
    <row r="2170" spans="1:28" x14ac:dyDescent="0.35">
      <c r="A2170" t="s">
        <v>1562</v>
      </c>
      <c r="B2170" t="s">
        <v>6671</v>
      </c>
      <c r="C2170" t="s">
        <v>1353</v>
      </c>
      <c r="D2170" s="1">
        <v>44826</v>
      </c>
      <c r="E2170">
        <f t="shared" si="235"/>
        <v>18</v>
      </c>
      <c r="F2170" t="s">
        <v>1569</v>
      </c>
      <c r="G2170">
        <v>570</v>
      </c>
      <c r="H2170">
        <f t="shared" si="232"/>
        <v>57</v>
      </c>
      <c r="I2170" t="s">
        <v>7</v>
      </c>
      <c r="J2170" t="s">
        <v>8</v>
      </c>
      <c r="L2170" t="s">
        <v>6</v>
      </c>
      <c r="M2170" t="str">
        <f t="shared" si="233"/>
        <v>M</v>
      </c>
      <c r="N2170" t="s">
        <v>6399</v>
      </c>
      <c r="O2170" t="s">
        <v>6672</v>
      </c>
      <c r="P2170" t="s">
        <v>557</v>
      </c>
      <c r="Q2170">
        <v>3</v>
      </c>
      <c r="R2170">
        <f t="shared" si="236"/>
        <v>2019</v>
      </c>
      <c r="S2170" t="s">
        <v>8</v>
      </c>
      <c r="T2170" t="s">
        <v>8</v>
      </c>
      <c r="U2170" t="s">
        <v>9090</v>
      </c>
      <c r="V2170">
        <f>VLOOKUP(P2170,'PBT Tag Rates'!$B$5:$E$34,4,FALSE)</f>
        <v>0.95971980899999998</v>
      </c>
      <c r="W2170">
        <v>1</v>
      </c>
      <c r="X2170" s="16">
        <f>IFERROR(LOOKUP(H2170,{30,43,48,53,58,63,68,73,78,83,88,93,97},{42,47,52,57,62,67,72,77,82,87,92,99,100}),999)</f>
        <v>57</v>
      </c>
      <c r="Y2170" s="19">
        <f t="shared" si="234"/>
        <v>5.6818181818181825</v>
      </c>
      <c r="Z2170" s="19">
        <f t="shared" si="237"/>
        <v>5.7284090909090919</v>
      </c>
      <c r="AA2170" s="19">
        <f t="shared" si="238"/>
        <v>17.185227272727278</v>
      </c>
      <c r="AB2170" s="19" t="s">
        <v>8887</v>
      </c>
    </row>
    <row r="2171" spans="1:28" x14ac:dyDescent="0.35">
      <c r="A2171" t="s">
        <v>1562</v>
      </c>
      <c r="B2171" t="s">
        <v>6673</v>
      </c>
      <c r="C2171" t="s">
        <v>1354</v>
      </c>
      <c r="D2171" s="1">
        <v>44826</v>
      </c>
      <c r="E2171">
        <f t="shared" si="235"/>
        <v>18</v>
      </c>
      <c r="F2171" t="s">
        <v>1569</v>
      </c>
      <c r="G2171">
        <v>660</v>
      </c>
      <c r="H2171">
        <f t="shared" si="232"/>
        <v>66</v>
      </c>
      <c r="I2171" t="s">
        <v>9</v>
      </c>
      <c r="J2171">
        <v>1</v>
      </c>
      <c r="L2171" t="s">
        <v>6</v>
      </c>
      <c r="M2171" t="str">
        <f t="shared" si="233"/>
        <v>M</v>
      </c>
      <c r="N2171" t="s">
        <v>6674</v>
      </c>
      <c r="O2171" t="s">
        <v>6675</v>
      </c>
      <c r="P2171" t="s">
        <v>702</v>
      </c>
      <c r="Q2171">
        <v>3</v>
      </c>
      <c r="R2171">
        <f t="shared" si="236"/>
        <v>2019</v>
      </c>
      <c r="S2171" t="s">
        <v>8</v>
      </c>
      <c r="T2171" t="s">
        <v>8</v>
      </c>
      <c r="U2171" t="s">
        <v>8858</v>
      </c>
      <c r="V2171">
        <f>VLOOKUP(P2171,'PBT Tag Rates'!$B$5:$E$34,4,FALSE)</f>
        <v>0.99705232300000002</v>
      </c>
      <c r="W2171">
        <v>1</v>
      </c>
      <c r="X2171" s="16">
        <f>IFERROR(LOOKUP(H2171,{30,43,48,53,58,63,68,73,78,83,88,93,97},{42,47,52,57,62,67,72,77,82,87,92,99,100}),999)</f>
        <v>67</v>
      </c>
      <c r="Y2171" s="19">
        <f t="shared" si="234"/>
        <v>5.6818181818181825</v>
      </c>
      <c r="Z2171" s="19">
        <f t="shared" si="237"/>
        <v>5.7284090909090919</v>
      </c>
      <c r="AA2171" s="19">
        <f t="shared" si="238"/>
        <v>17.185227272727278</v>
      </c>
      <c r="AB2171" s="19" t="s">
        <v>8887</v>
      </c>
    </row>
    <row r="2172" spans="1:28" x14ac:dyDescent="0.35">
      <c r="A2172" t="s">
        <v>1562</v>
      </c>
      <c r="B2172" t="s">
        <v>6676</v>
      </c>
      <c r="C2172" t="s">
        <v>1355</v>
      </c>
      <c r="D2172" s="1">
        <v>44826</v>
      </c>
      <c r="E2172">
        <f t="shared" si="235"/>
        <v>18</v>
      </c>
      <c r="F2172" t="s">
        <v>1569</v>
      </c>
      <c r="G2172">
        <v>670</v>
      </c>
      <c r="H2172">
        <f t="shared" si="232"/>
        <v>67</v>
      </c>
      <c r="I2172" t="s">
        <v>7</v>
      </c>
      <c r="J2172" t="s">
        <v>8</v>
      </c>
      <c r="K2172" t="s">
        <v>143</v>
      </c>
      <c r="L2172" t="s">
        <v>1569</v>
      </c>
      <c r="M2172" s="5" t="s">
        <v>6</v>
      </c>
      <c r="N2172" t="s">
        <v>4306</v>
      </c>
      <c r="O2172" t="s">
        <v>4306</v>
      </c>
      <c r="P2172" t="s">
        <v>4306</v>
      </c>
      <c r="Q2172" t="s">
        <v>8</v>
      </c>
      <c r="R2172" t="str">
        <f t="shared" si="236"/>
        <v>U</v>
      </c>
      <c r="S2172" t="s">
        <v>8</v>
      </c>
      <c r="T2172" t="s">
        <v>8</v>
      </c>
      <c r="U2172" t="s">
        <v>4306</v>
      </c>
      <c r="V2172" t="e">
        <f>VLOOKUP(P2172,'PBT Tag Rates'!$B$5:$E$34,4,FALSE)</f>
        <v>#N/A</v>
      </c>
      <c r="W2172">
        <v>1</v>
      </c>
      <c r="X2172" s="16">
        <f>IFERROR(LOOKUP(H2172,{30,43,48,53,58,63,68,73,78,83,88,93,97},{42,47,52,57,62,67,72,77,82,87,92,99,100}),999)</f>
        <v>67</v>
      </c>
      <c r="Y2172" s="19">
        <f t="shared" si="234"/>
        <v>5.6818181818181825</v>
      </c>
      <c r="Z2172" s="19">
        <f t="shared" si="237"/>
        <v>5.7284090909090919</v>
      </c>
      <c r="AA2172" s="19">
        <f t="shared" si="238"/>
        <v>17.185227272727278</v>
      </c>
      <c r="AB2172" s="19" t="s">
        <v>8887</v>
      </c>
    </row>
    <row r="2173" spans="1:28" x14ac:dyDescent="0.35">
      <c r="A2173" t="s">
        <v>1562</v>
      </c>
      <c r="B2173" t="s">
        <v>6677</v>
      </c>
      <c r="C2173" t="s">
        <v>1356</v>
      </c>
      <c r="D2173" s="1">
        <v>44826</v>
      </c>
      <c r="E2173">
        <f t="shared" si="235"/>
        <v>18</v>
      </c>
      <c r="F2173" t="s">
        <v>16</v>
      </c>
      <c r="G2173">
        <v>760</v>
      </c>
      <c r="H2173">
        <f t="shared" si="232"/>
        <v>76</v>
      </c>
      <c r="I2173" t="s">
        <v>7</v>
      </c>
      <c r="J2173" t="s">
        <v>8</v>
      </c>
      <c r="L2173" t="s">
        <v>16</v>
      </c>
      <c r="M2173" t="str">
        <f t="shared" si="233"/>
        <v>F</v>
      </c>
      <c r="N2173" t="s">
        <v>8</v>
      </c>
      <c r="O2173" t="s">
        <v>8</v>
      </c>
      <c r="P2173" t="s">
        <v>11</v>
      </c>
      <c r="Q2173" t="s">
        <v>8</v>
      </c>
      <c r="R2173" t="str">
        <f t="shared" si="236"/>
        <v>U</v>
      </c>
      <c r="S2173" t="s">
        <v>12</v>
      </c>
      <c r="T2173">
        <v>0.999999999999999</v>
      </c>
      <c r="U2173" t="s">
        <v>11</v>
      </c>
      <c r="V2173" t="e">
        <f>VLOOKUP(P2173,'PBT Tag Rates'!$B$5:$E$34,4,FALSE)</f>
        <v>#N/A</v>
      </c>
      <c r="W2173">
        <v>1</v>
      </c>
      <c r="X2173" s="16">
        <f>IFERROR(LOOKUP(H2173,{30,43,48,53,58,63,68,73,78,83,88,93,97},{42,47,52,57,62,67,72,77,82,87,92,99,100}),999)</f>
        <v>77</v>
      </c>
      <c r="Y2173" s="19">
        <f t="shared" si="234"/>
        <v>5.6818181818181825</v>
      </c>
      <c r="Z2173" s="19">
        <f t="shared" si="237"/>
        <v>5.7284090909090919</v>
      </c>
      <c r="AA2173" s="19">
        <f t="shared" si="238"/>
        <v>17.185227272727278</v>
      </c>
      <c r="AB2173" s="19" t="s">
        <v>8887</v>
      </c>
    </row>
    <row r="2174" spans="1:28" x14ac:dyDescent="0.35">
      <c r="A2174" t="s">
        <v>1562</v>
      </c>
      <c r="B2174" t="s">
        <v>6678</v>
      </c>
      <c r="C2174" t="s">
        <v>1357</v>
      </c>
      <c r="D2174" s="1">
        <v>44826</v>
      </c>
      <c r="E2174">
        <f t="shared" si="235"/>
        <v>18</v>
      </c>
      <c r="F2174" t="s">
        <v>16</v>
      </c>
      <c r="G2174">
        <v>770</v>
      </c>
      <c r="H2174">
        <f t="shared" si="232"/>
        <v>77</v>
      </c>
      <c r="I2174" t="s">
        <v>9</v>
      </c>
      <c r="J2174" t="s">
        <v>8</v>
      </c>
      <c r="L2174" t="s">
        <v>16</v>
      </c>
      <c r="M2174" t="str">
        <f t="shared" si="233"/>
        <v>F</v>
      </c>
      <c r="N2174" t="s">
        <v>1003</v>
      </c>
      <c r="O2174" t="s">
        <v>1004</v>
      </c>
      <c r="P2174" t="s">
        <v>10</v>
      </c>
      <c r="Q2174">
        <v>5</v>
      </c>
      <c r="R2174">
        <f t="shared" si="236"/>
        <v>2017</v>
      </c>
      <c r="S2174" t="s">
        <v>8</v>
      </c>
      <c r="T2174" t="s">
        <v>8</v>
      </c>
      <c r="U2174" t="s">
        <v>8875</v>
      </c>
      <c r="V2174">
        <f>VLOOKUP(P2174,'PBT Tag Rates'!$B$5:$E$34,4,FALSE)</f>
        <v>0.76170174199999996</v>
      </c>
      <c r="W2174">
        <v>1</v>
      </c>
      <c r="X2174" s="16">
        <f>IFERROR(LOOKUP(H2174,{30,43,48,53,58,63,68,73,78,83,88,93,97},{42,47,52,57,62,67,72,77,82,87,92,99,100}),999)</f>
        <v>77</v>
      </c>
      <c r="Y2174" s="19">
        <f t="shared" si="234"/>
        <v>5.6818181818181825</v>
      </c>
      <c r="Z2174" s="19">
        <f t="shared" si="237"/>
        <v>5.7284090909090919</v>
      </c>
      <c r="AA2174" s="19">
        <f t="shared" si="238"/>
        <v>17.185227272727278</v>
      </c>
      <c r="AB2174" s="19" t="s">
        <v>8886</v>
      </c>
    </row>
    <row r="2175" spans="1:28" x14ac:dyDescent="0.35">
      <c r="A2175" t="s">
        <v>1562</v>
      </c>
      <c r="B2175" t="s">
        <v>6679</v>
      </c>
      <c r="C2175" t="s">
        <v>1358</v>
      </c>
      <c r="D2175" s="1">
        <v>44826</v>
      </c>
      <c r="E2175">
        <f t="shared" si="235"/>
        <v>18</v>
      </c>
      <c r="F2175" t="s">
        <v>1569</v>
      </c>
      <c r="G2175">
        <v>590</v>
      </c>
      <c r="H2175">
        <f t="shared" si="232"/>
        <v>59</v>
      </c>
      <c r="I2175" t="s">
        <v>9</v>
      </c>
      <c r="J2175">
        <v>1</v>
      </c>
      <c r="L2175" t="s">
        <v>6</v>
      </c>
      <c r="M2175" t="str">
        <f t="shared" si="233"/>
        <v>M</v>
      </c>
      <c r="N2175" t="s">
        <v>3983</v>
      </c>
      <c r="O2175" t="s">
        <v>3984</v>
      </c>
      <c r="P2175" t="s">
        <v>557</v>
      </c>
      <c r="Q2175">
        <v>3</v>
      </c>
      <c r="R2175">
        <f t="shared" si="236"/>
        <v>2019</v>
      </c>
      <c r="S2175" t="s">
        <v>8</v>
      </c>
      <c r="T2175" t="s">
        <v>8</v>
      </c>
      <c r="U2175" t="s">
        <v>9085</v>
      </c>
      <c r="V2175">
        <f>VLOOKUP(P2175,'PBT Tag Rates'!$B$5:$E$34,4,FALSE)</f>
        <v>0.95971980899999998</v>
      </c>
      <c r="W2175">
        <v>1</v>
      </c>
      <c r="X2175" s="16">
        <f>IFERROR(LOOKUP(H2175,{30,43,48,53,58,63,68,73,78,83,88,93,97},{42,47,52,57,62,67,72,77,82,87,92,99,100}),999)</f>
        <v>62</v>
      </c>
      <c r="Y2175" s="19">
        <f t="shared" si="234"/>
        <v>5.6818181818181825</v>
      </c>
      <c r="Z2175" s="19">
        <f t="shared" si="237"/>
        <v>5.7284090909090919</v>
      </c>
      <c r="AA2175" s="19">
        <f t="shared" si="238"/>
        <v>17.185227272727278</v>
      </c>
      <c r="AB2175" s="19" t="s">
        <v>8887</v>
      </c>
    </row>
    <row r="2176" spans="1:28" x14ac:dyDescent="0.35">
      <c r="A2176" t="s">
        <v>1562</v>
      </c>
      <c r="B2176" t="s">
        <v>6680</v>
      </c>
      <c r="C2176" t="s">
        <v>1359</v>
      </c>
      <c r="D2176" s="1">
        <v>44826</v>
      </c>
      <c r="E2176">
        <f t="shared" si="235"/>
        <v>18</v>
      </c>
      <c r="F2176" t="s">
        <v>1569</v>
      </c>
      <c r="G2176">
        <v>480</v>
      </c>
      <c r="H2176">
        <f t="shared" si="232"/>
        <v>48</v>
      </c>
      <c r="I2176" t="s">
        <v>9</v>
      </c>
      <c r="J2176">
        <v>1</v>
      </c>
      <c r="L2176" t="s">
        <v>6</v>
      </c>
      <c r="M2176" t="str">
        <f t="shared" si="233"/>
        <v>M</v>
      </c>
      <c r="N2176" t="s">
        <v>1265</v>
      </c>
      <c r="O2176" t="s">
        <v>1266</v>
      </c>
      <c r="P2176" t="s">
        <v>557</v>
      </c>
      <c r="Q2176">
        <v>3</v>
      </c>
      <c r="R2176">
        <f t="shared" si="236"/>
        <v>2019</v>
      </c>
      <c r="S2176" t="s">
        <v>8</v>
      </c>
      <c r="T2176" t="s">
        <v>8</v>
      </c>
      <c r="U2176" t="s">
        <v>9007</v>
      </c>
      <c r="V2176">
        <f>VLOOKUP(P2176,'PBT Tag Rates'!$B$5:$E$34,4,FALSE)</f>
        <v>0.95971980899999998</v>
      </c>
      <c r="W2176">
        <v>1</v>
      </c>
      <c r="X2176" s="16">
        <f>IFERROR(LOOKUP(H2176,{30,43,48,53,58,63,68,73,78,83,88,93,97},{42,47,52,57,62,67,72,77,82,87,92,99,100}),999)</f>
        <v>52</v>
      </c>
      <c r="Y2176" s="19">
        <f t="shared" si="234"/>
        <v>5.6818181818181825</v>
      </c>
      <c r="Z2176" s="19">
        <f t="shared" si="237"/>
        <v>5.7284090909090919</v>
      </c>
      <c r="AA2176" s="19">
        <f t="shared" si="238"/>
        <v>17.185227272727278</v>
      </c>
      <c r="AB2176" s="19" t="s">
        <v>8886</v>
      </c>
    </row>
    <row r="2177" spans="1:28" x14ac:dyDescent="0.35">
      <c r="A2177" t="s">
        <v>1562</v>
      </c>
      <c r="B2177" t="s">
        <v>6681</v>
      </c>
      <c r="C2177" t="s">
        <v>1360</v>
      </c>
      <c r="D2177" s="1">
        <v>44826</v>
      </c>
      <c r="E2177">
        <f t="shared" si="235"/>
        <v>18</v>
      </c>
      <c r="F2177" t="s">
        <v>6</v>
      </c>
      <c r="G2177">
        <v>720</v>
      </c>
      <c r="H2177">
        <f t="shared" si="232"/>
        <v>72</v>
      </c>
      <c r="I2177" t="s">
        <v>7</v>
      </c>
      <c r="J2177" t="s">
        <v>8</v>
      </c>
      <c r="L2177" t="s">
        <v>6</v>
      </c>
      <c r="M2177" t="str">
        <f t="shared" si="233"/>
        <v>M</v>
      </c>
      <c r="N2177" t="s">
        <v>4454</v>
      </c>
      <c r="O2177" t="s">
        <v>6682</v>
      </c>
      <c r="P2177" t="s">
        <v>557</v>
      </c>
      <c r="Q2177">
        <v>3</v>
      </c>
      <c r="R2177">
        <f t="shared" si="236"/>
        <v>2019</v>
      </c>
      <c r="S2177" t="s">
        <v>8</v>
      </c>
      <c r="T2177" t="s">
        <v>8</v>
      </c>
      <c r="U2177" t="s">
        <v>9090</v>
      </c>
      <c r="V2177">
        <f>VLOOKUP(P2177,'PBT Tag Rates'!$B$5:$E$34,4,FALSE)</f>
        <v>0.95971980899999998</v>
      </c>
      <c r="W2177">
        <v>1</v>
      </c>
      <c r="X2177" s="16">
        <f>IFERROR(LOOKUP(H2177,{30,43,48,53,58,63,68,73,78,83,88,93,97},{42,47,52,57,62,67,72,77,82,87,92,99,100}),999)</f>
        <v>72</v>
      </c>
      <c r="Y2177" s="19">
        <f t="shared" si="234"/>
        <v>5.6818181818181825</v>
      </c>
      <c r="Z2177" s="19">
        <f t="shared" si="237"/>
        <v>5.7284090909090919</v>
      </c>
      <c r="AA2177" s="19">
        <f t="shared" si="238"/>
        <v>17.185227272727278</v>
      </c>
      <c r="AB2177" s="19" t="s">
        <v>8887</v>
      </c>
    </row>
    <row r="2178" spans="1:28" x14ac:dyDescent="0.35">
      <c r="A2178" t="s">
        <v>1562</v>
      </c>
      <c r="B2178" t="s">
        <v>6683</v>
      </c>
      <c r="C2178" t="s">
        <v>1361</v>
      </c>
      <c r="D2178" s="1">
        <v>44826</v>
      </c>
      <c r="E2178">
        <f t="shared" si="235"/>
        <v>18</v>
      </c>
      <c r="F2178" t="s">
        <v>1569</v>
      </c>
      <c r="G2178">
        <v>650</v>
      </c>
      <c r="H2178">
        <f t="shared" si="232"/>
        <v>65</v>
      </c>
      <c r="I2178" t="s">
        <v>9</v>
      </c>
      <c r="J2178">
        <v>1</v>
      </c>
      <c r="L2178" t="s">
        <v>6</v>
      </c>
      <c r="M2178" t="str">
        <f t="shared" si="233"/>
        <v>M</v>
      </c>
      <c r="N2178" t="s">
        <v>80</v>
      </c>
      <c r="O2178" t="s">
        <v>1343</v>
      </c>
      <c r="P2178" t="s">
        <v>19</v>
      </c>
      <c r="Q2178">
        <v>4</v>
      </c>
      <c r="R2178">
        <f t="shared" si="236"/>
        <v>2018</v>
      </c>
      <c r="S2178" t="s">
        <v>8</v>
      </c>
      <c r="T2178" t="s">
        <v>8</v>
      </c>
      <c r="U2178" t="s">
        <v>9007</v>
      </c>
      <c r="V2178">
        <f>VLOOKUP(P2178,'PBT Tag Rates'!$B$5:$E$34,4,FALSE)</f>
        <v>0.80551598400000002</v>
      </c>
      <c r="W2178">
        <v>1</v>
      </c>
      <c r="X2178" s="16">
        <f>IFERROR(LOOKUP(H2178,{30,43,48,53,58,63,68,73,78,83,88,93,97},{42,47,52,57,62,67,72,77,82,87,92,99,100}),999)</f>
        <v>67</v>
      </c>
      <c r="Y2178" s="19">
        <f t="shared" si="234"/>
        <v>5.6818181818181825</v>
      </c>
      <c r="Z2178" s="19">
        <f t="shared" si="237"/>
        <v>5.7284090909090919</v>
      </c>
      <c r="AA2178" s="19">
        <f t="shared" si="238"/>
        <v>17.185227272727278</v>
      </c>
      <c r="AB2178" s="19" t="s">
        <v>8886</v>
      </c>
    </row>
    <row r="2179" spans="1:28" x14ac:dyDescent="0.35">
      <c r="A2179" t="s">
        <v>1562</v>
      </c>
      <c r="B2179" t="s">
        <v>6684</v>
      </c>
      <c r="C2179" t="s">
        <v>1362</v>
      </c>
      <c r="D2179" s="1">
        <v>44826</v>
      </c>
      <c r="E2179">
        <f t="shared" si="235"/>
        <v>18</v>
      </c>
      <c r="F2179" t="s">
        <v>16</v>
      </c>
      <c r="G2179">
        <v>770</v>
      </c>
      <c r="H2179">
        <f t="shared" si="232"/>
        <v>77</v>
      </c>
      <c r="I2179" t="s">
        <v>9</v>
      </c>
      <c r="J2179" t="s">
        <v>8</v>
      </c>
      <c r="L2179" t="s">
        <v>16</v>
      </c>
      <c r="M2179" t="str">
        <f t="shared" si="233"/>
        <v>F</v>
      </c>
      <c r="N2179" t="s">
        <v>6685</v>
      </c>
      <c r="O2179" t="s">
        <v>6686</v>
      </c>
      <c r="P2179" t="s">
        <v>511</v>
      </c>
      <c r="Q2179">
        <v>4</v>
      </c>
      <c r="R2179">
        <f t="shared" si="236"/>
        <v>2018</v>
      </c>
      <c r="S2179" t="s">
        <v>8</v>
      </c>
      <c r="T2179" t="s">
        <v>8</v>
      </c>
      <c r="U2179" t="s">
        <v>8880</v>
      </c>
      <c r="V2179">
        <f>VLOOKUP(P2179,'PBT Tag Rates'!$B$5:$E$34,4,FALSE)</f>
        <v>0.95730000000000004</v>
      </c>
      <c r="W2179">
        <v>1</v>
      </c>
      <c r="X2179" s="16">
        <f>IFERROR(LOOKUP(H2179,{30,43,48,53,58,63,68,73,78,83,88,93,97},{42,47,52,57,62,67,72,77,82,87,92,99,100}),999)</f>
        <v>77</v>
      </c>
      <c r="Y2179" s="19">
        <f t="shared" si="234"/>
        <v>5.6818181818181825</v>
      </c>
      <c r="Z2179" s="19">
        <f t="shared" si="237"/>
        <v>5.7284090909090919</v>
      </c>
      <c r="AA2179" s="19">
        <f t="shared" si="238"/>
        <v>17.185227272727278</v>
      </c>
      <c r="AB2179" s="19" t="s">
        <v>8886</v>
      </c>
    </row>
    <row r="2180" spans="1:28" x14ac:dyDescent="0.35">
      <c r="A2180" t="s">
        <v>1562</v>
      </c>
      <c r="B2180" t="s">
        <v>6687</v>
      </c>
      <c r="C2180" t="s">
        <v>1363</v>
      </c>
      <c r="D2180" s="1">
        <v>44826</v>
      </c>
      <c r="E2180">
        <f t="shared" si="235"/>
        <v>18</v>
      </c>
      <c r="F2180" t="s">
        <v>16</v>
      </c>
      <c r="G2180">
        <v>600</v>
      </c>
      <c r="H2180">
        <f t="shared" si="232"/>
        <v>60</v>
      </c>
      <c r="I2180" t="s">
        <v>9</v>
      </c>
      <c r="J2180">
        <v>1</v>
      </c>
      <c r="L2180" t="s">
        <v>16</v>
      </c>
      <c r="M2180" t="str">
        <f t="shared" si="233"/>
        <v>F</v>
      </c>
      <c r="N2180" t="s">
        <v>1270</v>
      </c>
      <c r="O2180" t="s">
        <v>1271</v>
      </c>
      <c r="P2180" t="s">
        <v>19</v>
      </c>
      <c r="Q2180">
        <v>4</v>
      </c>
      <c r="R2180">
        <f t="shared" si="236"/>
        <v>2018</v>
      </c>
      <c r="S2180" t="s">
        <v>8</v>
      </c>
      <c r="T2180" t="s">
        <v>8</v>
      </c>
      <c r="U2180" t="s">
        <v>9007</v>
      </c>
      <c r="V2180">
        <f>VLOOKUP(P2180,'PBT Tag Rates'!$B$5:$E$34,4,FALSE)</f>
        <v>0.80551598400000002</v>
      </c>
      <c r="W2180">
        <v>1</v>
      </c>
      <c r="X2180" s="16">
        <f>IFERROR(LOOKUP(H2180,{30,43,48,53,58,63,68,73,78,83,88,93,97},{42,47,52,57,62,67,72,77,82,87,92,99,100}),999)</f>
        <v>62</v>
      </c>
      <c r="Y2180" s="19">
        <f t="shared" si="234"/>
        <v>5.6818181818181825</v>
      </c>
      <c r="Z2180" s="19">
        <f t="shared" si="237"/>
        <v>5.7284090909090919</v>
      </c>
      <c r="AA2180" s="19">
        <f t="shared" si="238"/>
        <v>17.185227272727278</v>
      </c>
      <c r="AB2180" s="19" t="s">
        <v>8886</v>
      </c>
    </row>
    <row r="2181" spans="1:28" x14ac:dyDescent="0.35">
      <c r="A2181" t="s">
        <v>1562</v>
      </c>
      <c r="B2181" t="s">
        <v>6688</v>
      </c>
      <c r="C2181" t="s">
        <v>1366</v>
      </c>
      <c r="D2181" s="1">
        <v>44826</v>
      </c>
      <c r="E2181">
        <f t="shared" si="235"/>
        <v>18</v>
      </c>
      <c r="F2181" t="s">
        <v>1569</v>
      </c>
      <c r="G2181">
        <v>570</v>
      </c>
      <c r="H2181">
        <f t="shared" si="232"/>
        <v>57</v>
      </c>
      <c r="I2181" t="s">
        <v>7</v>
      </c>
      <c r="J2181" t="s">
        <v>8</v>
      </c>
      <c r="L2181" t="s">
        <v>6</v>
      </c>
      <c r="M2181" t="str">
        <f t="shared" si="233"/>
        <v>M</v>
      </c>
      <c r="N2181" t="s">
        <v>1240</v>
      </c>
      <c r="O2181" t="s">
        <v>2388</v>
      </c>
      <c r="P2181" t="s">
        <v>557</v>
      </c>
      <c r="Q2181">
        <v>3</v>
      </c>
      <c r="R2181">
        <f t="shared" si="236"/>
        <v>2019</v>
      </c>
      <c r="S2181" t="s">
        <v>8</v>
      </c>
      <c r="T2181" t="s">
        <v>8</v>
      </c>
      <c r="U2181" t="s">
        <v>9088</v>
      </c>
      <c r="V2181">
        <f>VLOOKUP(P2181,'PBT Tag Rates'!$B$5:$E$34,4,FALSE)</f>
        <v>0.95971980899999998</v>
      </c>
      <c r="W2181">
        <v>1</v>
      </c>
      <c r="X2181" s="16">
        <f>IFERROR(LOOKUP(H2181,{30,43,48,53,58,63,68,73,78,83,88,93,97},{42,47,52,57,62,67,72,77,82,87,92,99,100}),999)</f>
        <v>57</v>
      </c>
      <c r="Y2181" s="19">
        <f t="shared" si="234"/>
        <v>5.6818181818181825</v>
      </c>
      <c r="Z2181" s="19">
        <f t="shared" si="237"/>
        <v>5.7284090909090919</v>
      </c>
      <c r="AA2181" s="19">
        <f t="shared" si="238"/>
        <v>17.185227272727278</v>
      </c>
      <c r="AB2181" s="19" t="s">
        <v>8887</v>
      </c>
    </row>
    <row r="2182" spans="1:28" x14ac:dyDescent="0.35">
      <c r="A2182" t="s">
        <v>1562</v>
      </c>
      <c r="B2182" t="s">
        <v>6689</v>
      </c>
      <c r="C2182" t="s">
        <v>1367</v>
      </c>
      <c r="D2182" s="1">
        <v>44826</v>
      </c>
      <c r="E2182">
        <f t="shared" si="235"/>
        <v>18</v>
      </c>
      <c r="F2182" t="s">
        <v>1569</v>
      </c>
      <c r="G2182">
        <v>430</v>
      </c>
      <c r="H2182">
        <f t="shared" ref="H2182:H2245" si="239">G2182/10</f>
        <v>43</v>
      </c>
      <c r="I2182" t="s">
        <v>7</v>
      </c>
      <c r="J2182" t="s">
        <v>8</v>
      </c>
      <c r="L2182" t="s">
        <v>6</v>
      </c>
      <c r="M2182" t="str">
        <f t="shared" ref="M2182:M2245" si="240">IF(L2182="U",F2182,L2182)</f>
        <v>M</v>
      </c>
      <c r="N2182" t="s">
        <v>5443</v>
      </c>
      <c r="O2182" t="s">
        <v>6690</v>
      </c>
      <c r="P2182" t="s">
        <v>2035</v>
      </c>
      <c r="Q2182">
        <v>2</v>
      </c>
      <c r="R2182">
        <f t="shared" si="236"/>
        <v>2020</v>
      </c>
      <c r="S2182" t="s">
        <v>8</v>
      </c>
      <c r="T2182" t="s">
        <v>8</v>
      </c>
      <c r="U2182" t="s">
        <v>9084</v>
      </c>
      <c r="V2182">
        <f>VLOOKUP(P2182,'PBT Tag Rates'!$B$5:$E$34,4,FALSE)</f>
        <v>0.98961045999999997</v>
      </c>
      <c r="W2182">
        <v>1</v>
      </c>
      <c r="X2182" s="16">
        <f>IFERROR(LOOKUP(H2182,{30,43,48,53,58,63,68,73,78,83,88,93,97},{42,47,52,57,62,67,72,77,82,87,92,99,100}),999)</f>
        <v>47</v>
      </c>
      <c r="Y2182" s="19">
        <f t="shared" ref="Y2182:Y2245" si="241">IF(D2182&lt;$D$3,W2182/$Y$3,W2182/$Y$4)</f>
        <v>5.6818181818181825</v>
      </c>
      <c r="Z2182" s="19">
        <f t="shared" si="237"/>
        <v>5.7284090909090919</v>
      </c>
      <c r="AA2182" s="19">
        <f t="shared" si="238"/>
        <v>17.185227272727278</v>
      </c>
      <c r="AB2182" s="19" t="s">
        <v>8887</v>
      </c>
    </row>
    <row r="2183" spans="1:28" x14ac:dyDescent="0.35">
      <c r="A2183" t="s">
        <v>1562</v>
      </c>
      <c r="B2183" t="s">
        <v>6691</v>
      </c>
      <c r="C2183" t="s">
        <v>1368</v>
      </c>
      <c r="D2183" s="1">
        <v>44826</v>
      </c>
      <c r="E2183">
        <f t="shared" ref="E2183:E2246" si="242">IF(D2183&lt;=$D$3,60,18)</f>
        <v>18</v>
      </c>
      <c r="F2183" t="s">
        <v>1569</v>
      </c>
      <c r="G2183">
        <v>700</v>
      </c>
      <c r="H2183">
        <f t="shared" si="239"/>
        <v>70</v>
      </c>
      <c r="I2183" t="s">
        <v>9</v>
      </c>
      <c r="J2183">
        <v>1</v>
      </c>
      <c r="K2183" t="s">
        <v>143</v>
      </c>
      <c r="L2183" t="s">
        <v>1569</v>
      </c>
      <c r="M2183" s="5" t="s">
        <v>6</v>
      </c>
      <c r="N2183" t="s">
        <v>4306</v>
      </c>
      <c r="O2183" t="s">
        <v>4306</v>
      </c>
      <c r="P2183" t="s">
        <v>8891</v>
      </c>
      <c r="Q2183" t="s">
        <v>8</v>
      </c>
      <c r="R2183" t="str">
        <f t="shared" ref="R2183:R2246" si="243">IFERROR($R$3-Q2183,"U")</f>
        <v>U</v>
      </c>
      <c r="S2183" t="s">
        <v>8</v>
      </c>
      <c r="T2183" t="s">
        <v>8</v>
      </c>
      <c r="U2183" t="s">
        <v>4306</v>
      </c>
      <c r="V2183" t="e">
        <f>VLOOKUP(P2183,'PBT Tag Rates'!$B$5:$E$34,4,FALSE)</f>
        <v>#N/A</v>
      </c>
      <c r="W2183">
        <v>1</v>
      </c>
      <c r="X2183" s="16">
        <f>IFERROR(LOOKUP(H2183,{30,43,48,53,58,63,68,73,78,83,88,93,97},{42,47,52,57,62,67,72,77,82,87,92,99,100}),999)</f>
        <v>72</v>
      </c>
      <c r="Y2183" s="19">
        <f t="shared" si="241"/>
        <v>5.6818181818181825</v>
      </c>
      <c r="Z2183" s="19">
        <f t="shared" ref="Z2183:Z2246" si="244">Y2183*(1+$Z$4)</f>
        <v>5.7284090909090919</v>
      </c>
      <c r="AA2183" s="19">
        <f t="shared" ref="AA2183:AA2246" si="245">IF(D2183&lt;$D$3,Z2183/$AA$3,Z2183/$AA$4)</f>
        <v>17.185227272727278</v>
      </c>
      <c r="AB2183" s="19" t="s">
        <v>8887</v>
      </c>
    </row>
    <row r="2184" spans="1:28" x14ac:dyDescent="0.35">
      <c r="A2184" t="s">
        <v>1562</v>
      </c>
      <c r="B2184" t="s">
        <v>6692</v>
      </c>
      <c r="C2184" t="s">
        <v>1369</v>
      </c>
      <c r="D2184" s="1">
        <v>44826</v>
      </c>
      <c r="E2184">
        <f t="shared" si="242"/>
        <v>18</v>
      </c>
      <c r="F2184" t="s">
        <v>1569</v>
      </c>
      <c r="G2184">
        <v>680</v>
      </c>
      <c r="H2184">
        <f t="shared" si="239"/>
        <v>68</v>
      </c>
      <c r="I2184" t="s">
        <v>9</v>
      </c>
      <c r="J2184">
        <v>1</v>
      </c>
      <c r="L2184" t="s">
        <v>6</v>
      </c>
      <c r="M2184" t="str">
        <f t="shared" si="240"/>
        <v>M</v>
      </c>
      <c r="N2184" t="s">
        <v>484</v>
      </c>
      <c r="O2184" t="s">
        <v>485</v>
      </c>
      <c r="P2184" t="s">
        <v>19</v>
      </c>
      <c r="Q2184">
        <v>4</v>
      </c>
      <c r="R2184">
        <f t="shared" si="243"/>
        <v>2018</v>
      </c>
      <c r="S2184" t="s">
        <v>8</v>
      </c>
      <c r="T2184" t="s">
        <v>8</v>
      </c>
      <c r="U2184" t="s">
        <v>9007</v>
      </c>
      <c r="V2184">
        <f>VLOOKUP(P2184,'PBT Tag Rates'!$B$5:$E$34,4,FALSE)</f>
        <v>0.80551598400000002</v>
      </c>
      <c r="W2184">
        <v>1</v>
      </c>
      <c r="X2184" s="16">
        <f>IFERROR(LOOKUP(H2184,{30,43,48,53,58,63,68,73,78,83,88,93,97},{42,47,52,57,62,67,72,77,82,87,92,99,100}),999)</f>
        <v>72</v>
      </c>
      <c r="Y2184" s="19">
        <f t="shared" si="241"/>
        <v>5.6818181818181825</v>
      </c>
      <c r="Z2184" s="19">
        <f t="shared" si="244"/>
        <v>5.7284090909090919</v>
      </c>
      <c r="AA2184" s="19">
        <f t="shared" si="245"/>
        <v>17.185227272727278</v>
      </c>
      <c r="AB2184" s="19" t="s">
        <v>8886</v>
      </c>
    </row>
    <row r="2185" spans="1:28" x14ac:dyDescent="0.35">
      <c r="A2185" t="s">
        <v>1562</v>
      </c>
      <c r="B2185" t="s">
        <v>6693</v>
      </c>
      <c r="C2185" t="s">
        <v>1370</v>
      </c>
      <c r="D2185" s="1">
        <v>44826</v>
      </c>
      <c r="E2185">
        <f t="shared" si="242"/>
        <v>18</v>
      </c>
      <c r="F2185" t="s">
        <v>1569</v>
      </c>
      <c r="G2185">
        <v>620</v>
      </c>
      <c r="H2185">
        <f t="shared" si="239"/>
        <v>62</v>
      </c>
      <c r="I2185" t="s">
        <v>9</v>
      </c>
      <c r="J2185">
        <v>1</v>
      </c>
      <c r="L2185" t="s">
        <v>6</v>
      </c>
      <c r="M2185" t="str">
        <f t="shared" si="240"/>
        <v>M</v>
      </c>
      <c r="N2185" t="s">
        <v>94</v>
      </c>
      <c r="O2185" t="s">
        <v>1346</v>
      </c>
      <c r="P2185" t="s">
        <v>19</v>
      </c>
      <c r="Q2185">
        <v>4</v>
      </c>
      <c r="R2185">
        <f t="shared" si="243"/>
        <v>2018</v>
      </c>
      <c r="S2185" t="s">
        <v>8</v>
      </c>
      <c r="T2185" t="s">
        <v>8</v>
      </c>
      <c r="U2185" t="s">
        <v>9007</v>
      </c>
      <c r="V2185">
        <f>VLOOKUP(P2185,'PBT Tag Rates'!$B$5:$E$34,4,FALSE)</f>
        <v>0.80551598400000002</v>
      </c>
      <c r="W2185">
        <v>1</v>
      </c>
      <c r="X2185" s="16">
        <f>IFERROR(LOOKUP(H2185,{30,43,48,53,58,63,68,73,78,83,88,93,97},{42,47,52,57,62,67,72,77,82,87,92,99,100}),999)</f>
        <v>62</v>
      </c>
      <c r="Y2185" s="19">
        <f t="shared" si="241"/>
        <v>5.6818181818181825</v>
      </c>
      <c r="Z2185" s="19">
        <f t="shared" si="244"/>
        <v>5.7284090909090919</v>
      </c>
      <c r="AA2185" s="19">
        <f t="shared" si="245"/>
        <v>17.185227272727278</v>
      </c>
      <c r="AB2185" s="19" t="s">
        <v>8886</v>
      </c>
    </row>
    <row r="2186" spans="1:28" x14ac:dyDescent="0.35">
      <c r="A2186" t="s">
        <v>1562</v>
      </c>
      <c r="B2186" t="s">
        <v>6694</v>
      </c>
      <c r="C2186" t="s">
        <v>1371</v>
      </c>
      <c r="D2186" s="1">
        <v>44826</v>
      </c>
      <c r="E2186">
        <f t="shared" si="242"/>
        <v>18</v>
      </c>
      <c r="F2186" t="s">
        <v>1569</v>
      </c>
      <c r="G2186">
        <v>420</v>
      </c>
      <c r="H2186">
        <f t="shared" si="239"/>
        <v>42</v>
      </c>
      <c r="I2186" t="s">
        <v>7</v>
      </c>
      <c r="J2186" t="s">
        <v>8</v>
      </c>
      <c r="L2186" t="s">
        <v>6</v>
      </c>
      <c r="M2186" t="str">
        <f t="shared" si="240"/>
        <v>M</v>
      </c>
      <c r="N2186" t="s">
        <v>6695</v>
      </c>
      <c r="O2186" t="s">
        <v>6696</v>
      </c>
      <c r="P2186" t="s">
        <v>2035</v>
      </c>
      <c r="Q2186">
        <v>2</v>
      </c>
      <c r="R2186">
        <f t="shared" si="243"/>
        <v>2020</v>
      </c>
      <c r="S2186" t="s">
        <v>8</v>
      </c>
      <c r="T2186" t="s">
        <v>8</v>
      </c>
      <c r="U2186" t="s">
        <v>9006</v>
      </c>
      <c r="V2186">
        <f>VLOOKUP(P2186,'PBT Tag Rates'!$B$5:$E$34,4,FALSE)</f>
        <v>0.98961045999999997</v>
      </c>
      <c r="W2186">
        <v>1</v>
      </c>
      <c r="X2186" s="16">
        <f>IFERROR(LOOKUP(H2186,{30,43,48,53,58,63,68,73,78,83,88,93,97},{42,47,52,57,62,67,72,77,82,87,92,99,100}),999)</f>
        <v>42</v>
      </c>
      <c r="Y2186" s="19">
        <f t="shared" si="241"/>
        <v>5.6818181818181825</v>
      </c>
      <c r="Z2186" s="19">
        <f t="shared" si="244"/>
        <v>5.7284090909090919</v>
      </c>
      <c r="AA2186" s="19">
        <f t="shared" si="245"/>
        <v>17.185227272727278</v>
      </c>
      <c r="AB2186" s="19" t="s">
        <v>8886</v>
      </c>
    </row>
    <row r="2187" spans="1:28" x14ac:dyDescent="0.35">
      <c r="A2187" t="s">
        <v>1562</v>
      </c>
      <c r="B2187" t="s">
        <v>6697</v>
      </c>
      <c r="C2187" t="s">
        <v>1372</v>
      </c>
      <c r="D2187" s="1">
        <v>44826</v>
      </c>
      <c r="E2187">
        <f t="shared" si="242"/>
        <v>18</v>
      </c>
      <c r="F2187" t="s">
        <v>16</v>
      </c>
      <c r="G2187">
        <v>760</v>
      </c>
      <c r="H2187">
        <f t="shared" si="239"/>
        <v>76</v>
      </c>
      <c r="I2187" t="s">
        <v>9</v>
      </c>
      <c r="J2187">
        <v>1</v>
      </c>
      <c r="L2187" t="s">
        <v>16</v>
      </c>
      <c r="M2187" t="str">
        <f t="shared" si="240"/>
        <v>F</v>
      </c>
      <c r="N2187" t="s">
        <v>123</v>
      </c>
      <c r="O2187" t="s">
        <v>6669</v>
      </c>
      <c r="P2187" t="s">
        <v>19</v>
      </c>
      <c r="Q2187">
        <v>4</v>
      </c>
      <c r="R2187">
        <f t="shared" si="243"/>
        <v>2018</v>
      </c>
      <c r="S2187" t="s">
        <v>8</v>
      </c>
      <c r="T2187" t="s">
        <v>8</v>
      </c>
      <c r="U2187" t="s">
        <v>9007</v>
      </c>
      <c r="V2187">
        <f>VLOOKUP(P2187,'PBT Tag Rates'!$B$5:$E$34,4,FALSE)</f>
        <v>0.80551598400000002</v>
      </c>
      <c r="W2187">
        <v>1</v>
      </c>
      <c r="X2187" s="16">
        <f>IFERROR(LOOKUP(H2187,{30,43,48,53,58,63,68,73,78,83,88,93,97},{42,47,52,57,62,67,72,77,82,87,92,99,100}),999)</f>
        <v>77</v>
      </c>
      <c r="Y2187" s="19">
        <f t="shared" si="241"/>
        <v>5.6818181818181825</v>
      </c>
      <c r="Z2187" s="19">
        <f t="shared" si="244"/>
        <v>5.7284090909090919</v>
      </c>
      <c r="AA2187" s="19">
        <f t="shared" si="245"/>
        <v>17.185227272727278</v>
      </c>
      <c r="AB2187" s="19" t="s">
        <v>8886</v>
      </c>
    </row>
    <row r="2188" spans="1:28" x14ac:dyDescent="0.35">
      <c r="A2188" t="s">
        <v>1562</v>
      </c>
      <c r="B2188" t="s">
        <v>6698</v>
      </c>
      <c r="C2188" t="s">
        <v>1373</v>
      </c>
      <c r="D2188" s="1">
        <v>44826</v>
      </c>
      <c r="E2188">
        <f t="shared" si="242"/>
        <v>18</v>
      </c>
      <c r="F2188" t="s">
        <v>1569</v>
      </c>
      <c r="G2188">
        <v>670</v>
      </c>
      <c r="H2188">
        <f t="shared" si="239"/>
        <v>67</v>
      </c>
      <c r="I2188" t="s">
        <v>7</v>
      </c>
      <c r="J2188" t="s">
        <v>8</v>
      </c>
      <c r="L2188" t="s">
        <v>6</v>
      </c>
      <c r="M2188" t="str">
        <f t="shared" si="240"/>
        <v>M</v>
      </c>
      <c r="N2188" t="s">
        <v>1331</v>
      </c>
      <c r="O2188" t="s">
        <v>5690</v>
      </c>
      <c r="P2188" t="s">
        <v>557</v>
      </c>
      <c r="Q2188">
        <v>3</v>
      </c>
      <c r="R2188">
        <f t="shared" si="243"/>
        <v>2019</v>
      </c>
      <c r="S2188" t="s">
        <v>8</v>
      </c>
      <c r="T2188" t="s">
        <v>8</v>
      </c>
      <c r="U2188" t="s">
        <v>9090</v>
      </c>
      <c r="V2188">
        <f>VLOOKUP(P2188,'PBT Tag Rates'!$B$5:$E$34,4,FALSE)</f>
        <v>0.95971980899999998</v>
      </c>
      <c r="W2188">
        <v>1</v>
      </c>
      <c r="X2188" s="16">
        <f>IFERROR(LOOKUP(H2188,{30,43,48,53,58,63,68,73,78,83,88,93,97},{42,47,52,57,62,67,72,77,82,87,92,99,100}),999)</f>
        <v>67</v>
      </c>
      <c r="Y2188" s="19">
        <f t="shared" si="241"/>
        <v>5.6818181818181825</v>
      </c>
      <c r="Z2188" s="19">
        <f t="shared" si="244"/>
        <v>5.7284090909090919</v>
      </c>
      <c r="AA2188" s="19">
        <f t="shared" si="245"/>
        <v>17.185227272727278</v>
      </c>
      <c r="AB2188" s="19" t="s">
        <v>8887</v>
      </c>
    </row>
    <row r="2189" spans="1:28" x14ac:dyDescent="0.35">
      <c r="A2189" t="s">
        <v>1562</v>
      </c>
      <c r="B2189" t="s">
        <v>6699</v>
      </c>
      <c r="C2189" t="s">
        <v>1374</v>
      </c>
      <c r="D2189" s="1">
        <v>44826</v>
      </c>
      <c r="E2189">
        <f t="shared" si="242"/>
        <v>18</v>
      </c>
      <c r="F2189" t="s">
        <v>1569</v>
      </c>
      <c r="G2189">
        <v>420</v>
      </c>
      <c r="H2189">
        <f t="shared" si="239"/>
        <v>42</v>
      </c>
      <c r="I2189" t="s">
        <v>7</v>
      </c>
      <c r="J2189" t="s">
        <v>8</v>
      </c>
      <c r="L2189" t="s">
        <v>6</v>
      </c>
      <c r="M2189" t="str">
        <f t="shared" si="240"/>
        <v>M</v>
      </c>
      <c r="N2189" t="s">
        <v>6700</v>
      </c>
      <c r="O2189" t="s">
        <v>6701</v>
      </c>
      <c r="P2189" t="s">
        <v>2035</v>
      </c>
      <c r="Q2189">
        <v>2</v>
      </c>
      <c r="R2189">
        <f t="shared" si="243"/>
        <v>2020</v>
      </c>
      <c r="S2189" t="s">
        <v>8</v>
      </c>
      <c r="T2189" t="s">
        <v>8</v>
      </c>
      <c r="U2189" t="s">
        <v>9090</v>
      </c>
      <c r="V2189">
        <f>VLOOKUP(P2189,'PBT Tag Rates'!$B$5:$E$34,4,FALSE)</f>
        <v>0.98961045999999997</v>
      </c>
      <c r="W2189">
        <v>1</v>
      </c>
      <c r="X2189" s="16">
        <f>IFERROR(LOOKUP(H2189,{30,43,48,53,58,63,68,73,78,83,88,93,97},{42,47,52,57,62,67,72,77,82,87,92,99,100}),999)</f>
        <v>42</v>
      </c>
      <c r="Y2189" s="19">
        <f t="shared" si="241"/>
        <v>5.6818181818181825</v>
      </c>
      <c r="Z2189" s="19">
        <f t="shared" si="244"/>
        <v>5.7284090909090919</v>
      </c>
      <c r="AA2189" s="19">
        <f t="shared" si="245"/>
        <v>17.185227272727278</v>
      </c>
      <c r="AB2189" s="19" t="s">
        <v>8887</v>
      </c>
    </row>
    <row r="2190" spans="1:28" x14ac:dyDescent="0.35">
      <c r="A2190" t="s">
        <v>1562</v>
      </c>
      <c r="B2190" t="s">
        <v>6702</v>
      </c>
      <c r="C2190" t="s">
        <v>1375</v>
      </c>
      <c r="D2190" s="1">
        <v>44826</v>
      </c>
      <c r="E2190">
        <f t="shared" si="242"/>
        <v>18</v>
      </c>
      <c r="F2190" t="s">
        <v>1569</v>
      </c>
      <c r="G2190">
        <v>410</v>
      </c>
      <c r="H2190">
        <f t="shared" si="239"/>
        <v>41</v>
      </c>
      <c r="I2190" t="s">
        <v>9</v>
      </c>
      <c r="J2190">
        <v>1</v>
      </c>
      <c r="L2190" t="s">
        <v>6</v>
      </c>
      <c r="M2190" t="str">
        <f t="shared" si="240"/>
        <v>M</v>
      </c>
      <c r="N2190" t="s">
        <v>6703</v>
      </c>
      <c r="O2190" t="s">
        <v>6704</v>
      </c>
      <c r="P2190" t="s">
        <v>2035</v>
      </c>
      <c r="Q2190">
        <v>2</v>
      </c>
      <c r="R2190">
        <f t="shared" si="243"/>
        <v>2020</v>
      </c>
      <c r="S2190" t="s">
        <v>8</v>
      </c>
      <c r="T2190" t="s">
        <v>8</v>
      </c>
      <c r="U2190" t="s">
        <v>9006</v>
      </c>
      <c r="V2190">
        <f>VLOOKUP(P2190,'PBT Tag Rates'!$B$5:$E$34,4,FALSE)</f>
        <v>0.98961045999999997</v>
      </c>
      <c r="W2190">
        <v>1</v>
      </c>
      <c r="X2190" s="16">
        <f>IFERROR(LOOKUP(H2190,{30,43,48,53,58,63,68,73,78,83,88,93,97},{42,47,52,57,62,67,72,77,82,87,92,99,100}),999)</f>
        <v>42</v>
      </c>
      <c r="Y2190" s="19">
        <f t="shared" si="241"/>
        <v>5.6818181818181825</v>
      </c>
      <c r="Z2190" s="19">
        <f t="shared" si="244"/>
        <v>5.7284090909090919</v>
      </c>
      <c r="AA2190" s="19">
        <f t="shared" si="245"/>
        <v>17.185227272727278</v>
      </c>
      <c r="AB2190" s="19" t="s">
        <v>8886</v>
      </c>
    </row>
    <row r="2191" spans="1:28" x14ac:dyDescent="0.35">
      <c r="A2191" t="s">
        <v>1562</v>
      </c>
      <c r="B2191" t="s">
        <v>6705</v>
      </c>
      <c r="C2191" t="s">
        <v>1376</v>
      </c>
      <c r="D2191" s="1">
        <v>44826</v>
      </c>
      <c r="E2191">
        <f t="shared" si="242"/>
        <v>18</v>
      </c>
      <c r="F2191" t="s">
        <v>1569</v>
      </c>
      <c r="G2191">
        <v>310</v>
      </c>
      <c r="H2191">
        <f t="shared" si="239"/>
        <v>31</v>
      </c>
      <c r="I2191" t="s">
        <v>9</v>
      </c>
      <c r="J2191">
        <v>1</v>
      </c>
      <c r="L2191" t="s">
        <v>6</v>
      </c>
      <c r="M2191" t="str">
        <f t="shared" si="240"/>
        <v>M</v>
      </c>
      <c r="N2191" t="s">
        <v>6706</v>
      </c>
      <c r="O2191" t="s">
        <v>6707</v>
      </c>
      <c r="P2191" t="s">
        <v>2035</v>
      </c>
      <c r="Q2191">
        <v>2</v>
      </c>
      <c r="R2191">
        <f t="shared" si="243"/>
        <v>2020</v>
      </c>
      <c r="S2191" t="s">
        <v>8</v>
      </c>
      <c r="T2191" t="s">
        <v>8</v>
      </c>
      <c r="U2191" t="s">
        <v>9007</v>
      </c>
      <c r="V2191">
        <f>VLOOKUP(P2191,'PBT Tag Rates'!$B$5:$E$34,4,FALSE)</f>
        <v>0.98961045999999997</v>
      </c>
      <c r="W2191">
        <v>1</v>
      </c>
      <c r="X2191" s="16">
        <f>IFERROR(LOOKUP(H2191,{30,43,48,53,58,63,68,73,78,83,88,93,97},{42,47,52,57,62,67,72,77,82,87,92,99,100}),999)</f>
        <v>42</v>
      </c>
      <c r="Y2191" s="19">
        <f t="shared" si="241"/>
        <v>5.6818181818181825</v>
      </c>
      <c r="Z2191" s="19">
        <f t="shared" si="244"/>
        <v>5.7284090909090919</v>
      </c>
      <c r="AA2191" s="19">
        <f t="shared" si="245"/>
        <v>17.185227272727278</v>
      </c>
      <c r="AB2191" s="19" t="s">
        <v>8886</v>
      </c>
    </row>
    <row r="2192" spans="1:28" x14ac:dyDescent="0.35">
      <c r="A2192" t="s">
        <v>1562</v>
      </c>
      <c r="B2192" t="s">
        <v>6708</v>
      </c>
      <c r="C2192" t="s">
        <v>1377</v>
      </c>
      <c r="D2192" s="1">
        <v>44826</v>
      </c>
      <c r="E2192">
        <f t="shared" si="242"/>
        <v>18</v>
      </c>
      <c r="F2192" t="s">
        <v>1569</v>
      </c>
      <c r="G2192">
        <v>660</v>
      </c>
      <c r="H2192">
        <f t="shared" si="239"/>
        <v>66</v>
      </c>
      <c r="I2192" t="s">
        <v>7</v>
      </c>
      <c r="J2192" t="s">
        <v>8</v>
      </c>
      <c r="L2192" t="s">
        <v>6</v>
      </c>
      <c r="M2192" t="str">
        <f t="shared" si="240"/>
        <v>M</v>
      </c>
      <c r="N2192" t="s">
        <v>1385</v>
      </c>
      <c r="O2192" t="s">
        <v>1386</v>
      </c>
      <c r="P2192" t="s">
        <v>557</v>
      </c>
      <c r="Q2192">
        <v>3</v>
      </c>
      <c r="R2192">
        <f t="shared" si="243"/>
        <v>2019</v>
      </c>
      <c r="S2192" t="s">
        <v>8</v>
      </c>
      <c r="T2192" t="s">
        <v>8</v>
      </c>
      <c r="U2192" t="s">
        <v>9090</v>
      </c>
      <c r="V2192">
        <f>VLOOKUP(P2192,'PBT Tag Rates'!$B$5:$E$34,4,FALSE)</f>
        <v>0.95971980899999998</v>
      </c>
      <c r="W2192">
        <v>1</v>
      </c>
      <c r="X2192" s="16">
        <f>IFERROR(LOOKUP(H2192,{30,43,48,53,58,63,68,73,78,83,88,93,97},{42,47,52,57,62,67,72,77,82,87,92,99,100}),999)</f>
        <v>67</v>
      </c>
      <c r="Y2192" s="19">
        <f t="shared" si="241"/>
        <v>5.6818181818181825</v>
      </c>
      <c r="Z2192" s="19">
        <f t="shared" si="244"/>
        <v>5.7284090909090919</v>
      </c>
      <c r="AA2192" s="19">
        <f t="shared" si="245"/>
        <v>17.185227272727278</v>
      </c>
      <c r="AB2192" s="19" t="s">
        <v>8887</v>
      </c>
    </row>
    <row r="2193" spans="1:28" x14ac:dyDescent="0.35">
      <c r="A2193" t="s">
        <v>1562</v>
      </c>
      <c r="B2193" t="s">
        <v>6709</v>
      </c>
      <c r="C2193" t="s">
        <v>1378</v>
      </c>
      <c r="D2193" s="1">
        <v>44827</v>
      </c>
      <c r="E2193">
        <f t="shared" si="242"/>
        <v>18</v>
      </c>
      <c r="F2193" t="s">
        <v>1569</v>
      </c>
      <c r="G2193">
        <v>600</v>
      </c>
      <c r="H2193">
        <f t="shared" si="239"/>
        <v>60</v>
      </c>
      <c r="I2193" t="s">
        <v>9</v>
      </c>
      <c r="J2193">
        <v>1</v>
      </c>
      <c r="L2193" t="s">
        <v>6</v>
      </c>
      <c r="M2193" t="str">
        <f t="shared" si="240"/>
        <v>M</v>
      </c>
      <c r="N2193" t="s">
        <v>6710</v>
      </c>
      <c r="O2193" t="s">
        <v>6711</v>
      </c>
      <c r="P2193" t="s">
        <v>702</v>
      </c>
      <c r="Q2193">
        <v>3</v>
      </c>
      <c r="R2193">
        <f t="shared" si="243"/>
        <v>2019</v>
      </c>
      <c r="S2193" t="s">
        <v>8</v>
      </c>
      <c r="T2193" t="s">
        <v>8</v>
      </c>
      <c r="U2193" t="s">
        <v>8975</v>
      </c>
      <c r="V2193">
        <f>VLOOKUP(P2193,'PBT Tag Rates'!$B$5:$E$34,4,FALSE)</f>
        <v>0.99705232300000002</v>
      </c>
      <c r="W2193">
        <v>1</v>
      </c>
      <c r="X2193" s="16">
        <f>IFERROR(LOOKUP(H2193,{30,43,48,53,58,63,68,73,78,83,88,93,97},{42,47,52,57,62,67,72,77,82,87,92,99,100}),999)</f>
        <v>62</v>
      </c>
      <c r="Y2193" s="19">
        <f t="shared" si="241"/>
        <v>5.6818181818181825</v>
      </c>
      <c r="Z2193" s="19">
        <f t="shared" si="244"/>
        <v>5.7284090909090919</v>
      </c>
      <c r="AA2193" s="19">
        <f t="shared" si="245"/>
        <v>17.185227272727278</v>
      </c>
      <c r="AB2193" s="19" t="s">
        <v>8887</v>
      </c>
    </row>
    <row r="2194" spans="1:28" x14ac:dyDescent="0.35">
      <c r="A2194" t="s">
        <v>1562</v>
      </c>
      <c r="B2194" t="s">
        <v>6712</v>
      </c>
      <c r="C2194" t="s">
        <v>1379</v>
      </c>
      <c r="D2194" s="1">
        <v>44827</v>
      </c>
      <c r="E2194">
        <f t="shared" si="242"/>
        <v>18</v>
      </c>
      <c r="F2194" t="s">
        <v>1569</v>
      </c>
      <c r="G2194">
        <v>670</v>
      </c>
      <c r="H2194">
        <f t="shared" si="239"/>
        <v>67</v>
      </c>
      <c r="I2194" t="s">
        <v>7</v>
      </c>
      <c r="J2194" t="s">
        <v>8</v>
      </c>
      <c r="L2194" t="s">
        <v>6</v>
      </c>
      <c r="M2194" t="str">
        <f t="shared" si="240"/>
        <v>M</v>
      </c>
      <c r="N2194" t="s">
        <v>5013</v>
      </c>
      <c r="O2194" t="s">
        <v>5014</v>
      </c>
      <c r="P2194" t="s">
        <v>557</v>
      </c>
      <c r="Q2194">
        <v>3</v>
      </c>
      <c r="R2194">
        <f t="shared" si="243"/>
        <v>2019</v>
      </c>
      <c r="S2194" t="s">
        <v>8</v>
      </c>
      <c r="T2194" t="s">
        <v>8</v>
      </c>
      <c r="U2194" t="s">
        <v>9006</v>
      </c>
      <c r="V2194">
        <f>VLOOKUP(P2194,'PBT Tag Rates'!$B$5:$E$34,4,FALSE)</f>
        <v>0.95971980899999998</v>
      </c>
      <c r="W2194">
        <v>1</v>
      </c>
      <c r="X2194" s="16">
        <f>IFERROR(LOOKUP(H2194,{30,43,48,53,58,63,68,73,78,83,88,93,97},{42,47,52,57,62,67,72,77,82,87,92,99,100}),999)</f>
        <v>67</v>
      </c>
      <c r="Y2194" s="19">
        <f t="shared" si="241"/>
        <v>5.6818181818181825</v>
      </c>
      <c r="Z2194" s="19">
        <f t="shared" si="244"/>
        <v>5.7284090909090919</v>
      </c>
      <c r="AA2194" s="19">
        <f t="shared" si="245"/>
        <v>17.185227272727278</v>
      </c>
      <c r="AB2194" s="19" t="s">
        <v>8886</v>
      </c>
    </row>
    <row r="2195" spans="1:28" x14ac:dyDescent="0.35">
      <c r="A2195" t="s">
        <v>1562</v>
      </c>
      <c r="B2195" t="s">
        <v>6713</v>
      </c>
      <c r="C2195" t="s">
        <v>1380</v>
      </c>
      <c r="D2195" s="1">
        <v>44827</v>
      </c>
      <c r="E2195">
        <f t="shared" si="242"/>
        <v>18</v>
      </c>
      <c r="F2195" t="s">
        <v>16</v>
      </c>
      <c r="G2195">
        <v>660</v>
      </c>
      <c r="H2195">
        <f t="shared" si="239"/>
        <v>66</v>
      </c>
      <c r="I2195" t="s">
        <v>7</v>
      </c>
      <c r="J2195" t="s">
        <v>8</v>
      </c>
      <c r="L2195" t="s">
        <v>6</v>
      </c>
      <c r="M2195" t="str">
        <f t="shared" si="240"/>
        <v>M</v>
      </c>
      <c r="N2195" t="s">
        <v>6714</v>
      </c>
      <c r="O2195" t="s">
        <v>6715</v>
      </c>
      <c r="P2195" t="s">
        <v>702</v>
      </c>
      <c r="Q2195">
        <v>3</v>
      </c>
      <c r="R2195">
        <f t="shared" si="243"/>
        <v>2019</v>
      </c>
      <c r="S2195" t="s">
        <v>8</v>
      </c>
      <c r="T2195" t="s">
        <v>8</v>
      </c>
      <c r="U2195" t="s">
        <v>8977</v>
      </c>
      <c r="V2195">
        <f>VLOOKUP(P2195,'PBT Tag Rates'!$B$5:$E$34,4,FALSE)</f>
        <v>0.99705232300000002</v>
      </c>
      <c r="W2195">
        <v>1</v>
      </c>
      <c r="X2195" s="16">
        <f>IFERROR(LOOKUP(H2195,{30,43,48,53,58,63,68,73,78,83,88,93,97},{42,47,52,57,62,67,72,77,82,87,92,99,100}),999)</f>
        <v>67</v>
      </c>
      <c r="Y2195" s="19">
        <f t="shared" si="241"/>
        <v>5.6818181818181825</v>
      </c>
      <c r="Z2195" s="19">
        <f t="shared" si="244"/>
        <v>5.7284090909090919</v>
      </c>
      <c r="AA2195" s="19">
        <f t="shared" si="245"/>
        <v>17.185227272727278</v>
      </c>
      <c r="AB2195" s="19" t="s">
        <v>8887</v>
      </c>
    </row>
    <row r="2196" spans="1:28" x14ac:dyDescent="0.35">
      <c r="A2196" t="s">
        <v>1562</v>
      </c>
      <c r="B2196" t="s">
        <v>6716</v>
      </c>
      <c r="C2196" t="s">
        <v>1381</v>
      </c>
      <c r="D2196" s="1">
        <v>44827</v>
      </c>
      <c r="E2196">
        <f t="shared" si="242"/>
        <v>18</v>
      </c>
      <c r="F2196" t="s">
        <v>1569</v>
      </c>
      <c r="G2196">
        <v>670</v>
      </c>
      <c r="H2196">
        <f t="shared" si="239"/>
        <v>67</v>
      </c>
      <c r="I2196" t="s">
        <v>7</v>
      </c>
      <c r="J2196" t="s">
        <v>8</v>
      </c>
      <c r="L2196" t="s">
        <v>6</v>
      </c>
      <c r="M2196" t="str">
        <f t="shared" si="240"/>
        <v>M</v>
      </c>
      <c r="N2196" t="s">
        <v>1293</v>
      </c>
      <c r="O2196" t="s">
        <v>1294</v>
      </c>
      <c r="P2196" t="s">
        <v>557</v>
      </c>
      <c r="Q2196">
        <v>3</v>
      </c>
      <c r="R2196">
        <f t="shared" si="243"/>
        <v>2019</v>
      </c>
      <c r="S2196" t="s">
        <v>8</v>
      </c>
      <c r="T2196" t="s">
        <v>8</v>
      </c>
      <c r="U2196" t="s">
        <v>9090</v>
      </c>
      <c r="V2196">
        <f>VLOOKUP(P2196,'PBT Tag Rates'!$B$5:$E$34,4,FALSE)</f>
        <v>0.95971980899999998</v>
      </c>
      <c r="W2196">
        <v>1</v>
      </c>
      <c r="X2196" s="16">
        <f>IFERROR(LOOKUP(H2196,{30,43,48,53,58,63,68,73,78,83,88,93,97},{42,47,52,57,62,67,72,77,82,87,92,99,100}),999)</f>
        <v>67</v>
      </c>
      <c r="Y2196" s="19">
        <f t="shared" si="241"/>
        <v>5.6818181818181825</v>
      </c>
      <c r="Z2196" s="19">
        <f t="shared" si="244"/>
        <v>5.7284090909090919</v>
      </c>
      <c r="AA2196" s="19">
        <f t="shared" si="245"/>
        <v>17.185227272727278</v>
      </c>
      <c r="AB2196" s="19" t="s">
        <v>8887</v>
      </c>
    </row>
    <row r="2197" spans="1:28" x14ac:dyDescent="0.35">
      <c r="A2197" t="s">
        <v>1562</v>
      </c>
      <c r="B2197" t="s">
        <v>6717</v>
      </c>
      <c r="C2197" t="s">
        <v>1382</v>
      </c>
      <c r="D2197" s="1">
        <v>44827</v>
      </c>
      <c r="E2197">
        <f t="shared" si="242"/>
        <v>18</v>
      </c>
      <c r="F2197" t="s">
        <v>1569</v>
      </c>
      <c r="G2197">
        <v>430</v>
      </c>
      <c r="H2197">
        <f t="shared" si="239"/>
        <v>43</v>
      </c>
      <c r="I2197" t="s">
        <v>7</v>
      </c>
      <c r="J2197" t="s">
        <v>8</v>
      </c>
      <c r="L2197" t="s">
        <v>6</v>
      </c>
      <c r="M2197" t="str">
        <f t="shared" si="240"/>
        <v>M</v>
      </c>
      <c r="N2197" t="s">
        <v>8</v>
      </c>
      <c r="O2197" t="s">
        <v>8</v>
      </c>
      <c r="P2197" t="s">
        <v>11</v>
      </c>
      <c r="Q2197" t="s">
        <v>8</v>
      </c>
      <c r="R2197" t="str">
        <f t="shared" si="243"/>
        <v>U</v>
      </c>
      <c r="S2197" t="s">
        <v>12</v>
      </c>
      <c r="T2197">
        <v>0.999999999999999</v>
      </c>
      <c r="U2197" t="s">
        <v>11</v>
      </c>
      <c r="V2197" t="e">
        <f>VLOOKUP(P2197,'PBT Tag Rates'!$B$5:$E$34,4,FALSE)</f>
        <v>#N/A</v>
      </c>
      <c r="W2197">
        <v>1</v>
      </c>
      <c r="X2197" s="16">
        <f>IFERROR(LOOKUP(H2197,{30,43,48,53,58,63,68,73,78,83,88,93,97},{42,47,52,57,62,67,72,77,82,87,92,99,100}),999)</f>
        <v>47</v>
      </c>
      <c r="Y2197" s="19">
        <f t="shared" si="241"/>
        <v>5.6818181818181825</v>
      </c>
      <c r="Z2197" s="19">
        <f t="shared" si="244"/>
        <v>5.7284090909090919</v>
      </c>
      <c r="AA2197" s="19">
        <f t="shared" si="245"/>
        <v>17.185227272727278</v>
      </c>
      <c r="AB2197" s="19" t="s">
        <v>8887</v>
      </c>
    </row>
    <row r="2198" spans="1:28" x14ac:dyDescent="0.35">
      <c r="A2198" t="s">
        <v>1562</v>
      </c>
      <c r="B2198" t="s">
        <v>6718</v>
      </c>
      <c r="C2198" t="s">
        <v>1383</v>
      </c>
      <c r="D2198" s="1">
        <v>44827</v>
      </c>
      <c r="E2198">
        <f t="shared" si="242"/>
        <v>18</v>
      </c>
      <c r="F2198" t="s">
        <v>1569</v>
      </c>
      <c r="G2198">
        <v>560</v>
      </c>
      <c r="H2198">
        <f t="shared" si="239"/>
        <v>56</v>
      </c>
      <c r="I2198" t="s">
        <v>7</v>
      </c>
      <c r="J2198" t="s">
        <v>8</v>
      </c>
      <c r="L2198" t="s">
        <v>6</v>
      </c>
      <c r="M2198" t="str">
        <f t="shared" si="240"/>
        <v>M</v>
      </c>
      <c r="N2198" t="s">
        <v>6719</v>
      </c>
      <c r="O2198" t="s">
        <v>6720</v>
      </c>
      <c r="P2198" t="s">
        <v>557</v>
      </c>
      <c r="Q2198">
        <v>3</v>
      </c>
      <c r="R2198">
        <f t="shared" si="243"/>
        <v>2019</v>
      </c>
      <c r="S2198" t="s">
        <v>8</v>
      </c>
      <c r="T2198" t="s">
        <v>8</v>
      </c>
      <c r="U2198" t="s">
        <v>9090</v>
      </c>
      <c r="V2198">
        <f>VLOOKUP(P2198,'PBT Tag Rates'!$B$5:$E$34,4,FALSE)</f>
        <v>0.95971980899999998</v>
      </c>
      <c r="W2198">
        <v>1</v>
      </c>
      <c r="X2198" s="16">
        <f>IFERROR(LOOKUP(H2198,{30,43,48,53,58,63,68,73,78,83,88,93,97},{42,47,52,57,62,67,72,77,82,87,92,99,100}),999)</f>
        <v>57</v>
      </c>
      <c r="Y2198" s="19">
        <f t="shared" si="241"/>
        <v>5.6818181818181825</v>
      </c>
      <c r="Z2198" s="19">
        <f t="shared" si="244"/>
        <v>5.7284090909090919</v>
      </c>
      <c r="AA2198" s="19">
        <f t="shared" si="245"/>
        <v>17.185227272727278</v>
      </c>
      <c r="AB2198" s="19" t="s">
        <v>8887</v>
      </c>
    </row>
    <row r="2199" spans="1:28" x14ac:dyDescent="0.35">
      <c r="A2199" t="s">
        <v>1562</v>
      </c>
      <c r="B2199" t="s">
        <v>6721</v>
      </c>
      <c r="C2199" t="s">
        <v>1384</v>
      </c>
      <c r="D2199" s="1">
        <v>44827</v>
      </c>
      <c r="E2199">
        <f t="shared" si="242"/>
        <v>18</v>
      </c>
      <c r="F2199" t="s">
        <v>1569</v>
      </c>
      <c r="G2199">
        <v>550</v>
      </c>
      <c r="H2199">
        <f t="shared" si="239"/>
        <v>55</v>
      </c>
      <c r="I2199" t="s">
        <v>7</v>
      </c>
      <c r="J2199" t="s">
        <v>8</v>
      </c>
      <c r="L2199" t="s">
        <v>6</v>
      </c>
      <c r="M2199" t="str">
        <f t="shared" si="240"/>
        <v>M</v>
      </c>
      <c r="N2199" t="s">
        <v>1322</v>
      </c>
      <c r="O2199" t="s">
        <v>1323</v>
      </c>
      <c r="P2199" t="s">
        <v>557</v>
      </c>
      <c r="Q2199">
        <v>3</v>
      </c>
      <c r="R2199">
        <f t="shared" si="243"/>
        <v>2019</v>
      </c>
      <c r="S2199" t="s">
        <v>8</v>
      </c>
      <c r="T2199" t="s">
        <v>8</v>
      </c>
      <c r="U2199" t="s">
        <v>9090</v>
      </c>
      <c r="V2199">
        <f>VLOOKUP(P2199,'PBT Tag Rates'!$B$5:$E$34,4,FALSE)</f>
        <v>0.95971980899999998</v>
      </c>
      <c r="W2199">
        <v>1</v>
      </c>
      <c r="X2199" s="16">
        <f>IFERROR(LOOKUP(H2199,{30,43,48,53,58,63,68,73,78,83,88,93,97},{42,47,52,57,62,67,72,77,82,87,92,99,100}),999)</f>
        <v>57</v>
      </c>
      <c r="Y2199" s="19">
        <f t="shared" si="241"/>
        <v>5.6818181818181825</v>
      </c>
      <c r="Z2199" s="19">
        <f t="shared" si="244"/>
        <v>5.7284090909090919</v>
      </c>
      <c r="AA2199" s="19">
        <f t="shared" si="245"/>
        <v>17.185227272727278</v>
      </c>
      <c r="AB2199" s="19" t="s">
        <v>8887</v>
      </c>
    </row>
    <row r="2200" spans="1:28" x14ac:dyDescent="0.35">
      <c r="A2200" t="s">
        <v>1562</v>
      </c>
      <c r="B2200" t="s">
        <v>6722</v>
      </c>
      <c r="C2200" t="s">
        <v>1387</v>
      </c>
      <c r="D2200" s="1">
        <v>44827</v>
      </c>
      <c r="E2200">
        <f t="shared" si="242"/>
        <v>18</v>
      </c>
      <c r="F2200" t="s">
        <v>1569</v>
      </c>
      <c r="G2200">
        <v>560</v>
      </c>
      <c r="H2200">
        <f t="shared" si="239"/>
        <v>56</v>
      </c>
      <c r="I2200" t="s">
        <v>7</v>
      </c>
      <c r="J2200" t="s">
        <v>8</v>
      </c>
      <c r="L2200" t="s">
        <v>6</v>
      </c>
      <c r="M2200" t="str">
        <f t="shared" si="240"/>
        <v>M</v>
      </c>
      <c r="N2200" t="s">
        <v>8</v>
      </c>
      <c r="O2200" t="s">
        <v>8</v>
      </c>
      <c r="P2200" t="s">
        <v>11</v>
      </c>
      <c r="Q2200" t="s">
        <v>8</v>
      </c>
      <c r="R2200" t="str">
        <f t="shared" si="243"/>
        <v>U</v>
      </c>
      <c r="S2200" t="s">
        <v>12</v>
      </c>
      <c r="T2200">
        <v>1</v>
      </c>
      <c r="U2200" t="s">
        <v>11</v>
      </c>
      <c r="V2200" t="e">
        <f>VLOOKUP(P2200,'PBT Tag Rates'!$B$5:$E$34,4,FALSE)</f>
        <v>#N/A</v>
      </c>
      <c r="W2200">
        <v>1</v>
      </c>
      <c r="X2200" s="16">
        <f>IFERROR(LOOKUP(H2200,{30,43,48,53,58,63,68,73,78,83,88,93,97},{42,47,52,57,62,67,72,77,82,87,92,99,100}),999)</f>
        <v>57</v>
      </c>
      <c r="Y2200" s="19">
        <f t="shared" si="241"/>
        <v>5.6818181818181825</v>
      </c>
      <c r="Z2200" s="19">
        <f t="shared" si="244"/>
        <v>5.7284090909090919</v>
      </c>
      <c r="AA2200" s="19">
        <f t="shared" si="245"/>
        <v>17.185227272727278</v>
      </c>
      <c r="AB2200" s="19" t="s">
        <v>8887</v>
      </c>
    </row>
    <row r="2201" spans="1:28" x14ac:dyDescent="0.35">
      <c r="A2201" t="s">
        <v>1562</v>
      </c>
      <c r="B2201" t="s">
        <v>6723</v>
      </c>
      <c r="C2201" t="s">
        <v>1388</v>
      </c>
      <c r="D2201" s="1">
        <v>44827</v>
      </c>
      <c r="E2201">
        <f t="shared" si="242"/>
        <v>18</v>
      </c>
      <c r="F2201" t="s">
        <v>6</v>
      </c>
      <c r="G2201">
        <v>870</v>
      </c>
      <c r="H2201">
        <f t="shared" si="239"/>
        <v>87</v>
      </c>
      <c r="I2201" t="s">
        <v>7</v>
      </c>
      <c r="J2201" t="s">
        <v>8</v>
      </c>
      <c r="L2201" t="s">
        <v>6</v>
      </c>
      <c r="M2201" t="str">
        <f t="shared" si="240"/>
        <v>M</v>
      </c>
      <c r="N2201" t="s">
        <v>8</v>
      </c>
      <c r="O2201" t="s">
        <v>8</v>
      </c>
      <c r="P2201" t="s">
        <v>11</v>
      </c>
      <c r="Q2201" t="s">
        <v>8</v>
      </c>
      <c r="R2201" t="str">
        <f t="shared" si="243"/>
        <v>U</v>
      </c>
      <c r="S2201" t="s">
        <v>12</v>
      </c>
      <c r="T2201">
        <v>0.999999999999996</v>
      </c>
      <c r="U2201" t="s">
        <v>11</v>
      </c>
      <c r="V2201" t="e">
        <f>VLOOKUP(P2201,'PBT Tag Rates'!$B$5:$E$34,4,FALSE)</f>
        <v>#N/A</v>
      </c>
      <c r="W2201">
        <v>1</v>
      </c>
      <c r="X2201" s="16">
        <f>IFERROR(LOOKUP(H2201,{30,43,48,53,58,63,68,73,78,83,88,93,97},{42,47,52,57,62,67,72,77,82,87,92,99,100}),999)</f>
        <v>87</v>
      </c>
      <c r="Y2201" s="19">
        <f t="shared" si="241"/>
        <v>5.6818181818181825</v>
      </c>
      <c r="Z2201" s="19">
        <f t="shared" si="244"/>
        <v>5.7284090909090919</v>
      </c>
      <c r="AA2201" s="19">
        <f t="shared" si="245"/>
        <v>17.185227272727278</v>
      </c>
      <c r="AB2201" s="19" t="s">
        <v>8887</v>
      </c>
    </row>
    <row r="2202" spans="1:28" x14ac:dyDescent="0.35">
      <c r="A2202" t="s">
        <v>1562</v>
      </c>
      <c r="B2202" t="s">
        <v>6724</v>
      </c>
      <c r="C2202" t="s">
        <v>1389</v>
      </c>
      <c r="D2202" s="1">
        <v>44827</v>
      </c>
      <c r="E2202">
        <f t="shared" si="242"/>
        <v>18</v>
      </c>
      <c r="F2202" t="s">
        <v>6</v>
      </c>
      <c r="G2202">
        <v>650</v>
      </c>
      <c r="H2202">
        <f t="shared" si="239"/>
        <v>65</v>
      </c>
      <c r="I2202" t="s">
        <v>9</v>
      </c>
      <c r="J2202">
        <v>1</v>
      </c>
      <c r="L2202" t="s">
        <v>6</v>
      </c>
      <c r="M2202" t="str">
        <f t="shared" si="240"/>
        <v>M</v>
      </c>
      <c r="N2202" t="s">
        <v>4075</v>
      </c>
      <c r="O2202" t="s">
        <v>6725</v>
      </c>
      <c r="P2202" t="s">
        <v>557</v>
      </c>
      <c r="Q2202">
        <v>3</v>
      </c>
      <c r="R2202">
        <f t="shared" si="243"/>
        <v>2019</v>
      </c>
      <c r="S2202" t="s">
        <v>8</v>
      </c>
      <c r="T2202" t="s">
        <v>8</v>
      </c>
      <c r="U2202" t="s">
        <v>9090</v>
      </c>
      <c r="V2202">
        <f>VLOOKUP(P2202,'PBT Tag Rates'!$B$5:$E$34,4,FALSE)</f>
        <v>0.95971980899999998</v>
      </c>
      <c r="W2202">
        <v>1</v>
      </c>
      <c r="X2202" s="16">
        <f>IFERROR(LOOKUP(H2202,{30,43,48,53,58,63,68,73,78,83,88,93,97},{42,47,52,57,62,67,72,77,82,87,92,99,100}),999)</f>
        <v>67</v>
      </c>
      <c r="Y2202" s="19">
        <f t="shared" si="241"/>
        <v>5.6818181818181825</v>
      </c>
      <c r="Z2202" s="19">
        <f t="shared" si="244"/>
        <v>5.7284090909090919</v>
      </c>
      <c r="AA2202" s="19">
        <f t="shared" si="245"/>
        <v>17.185227272727278</v>
      </c>
      <c r="AB2202" s="19" t="s">
        <v>8887</v>
      </c>
    </row>
    <row r="2203" spans="1:28" x14ac:dyDescent="0.35">
      <c r="A2203" t="s">
        <v>1562</v>
      </c>
      <c r="B2203" t="s">
        <v>6726</v>
      </c>
      <c r="C2203" t="s">
        <v>1391</v>
      </c>
      <c r="D2203" s="1">
        <v>44827</v>
      </c>
      <c r="E2203">
        <f t="shared" si="242"/>
        <v>18</v>
      </c>
      <c r="F2203" t="s">
        <v>1569</v>
      </c>
      <c r="G2203">
        <v>590</v>
      </c>
      <c r="H2203">
        <f t="shared" si="239"/>
        <v>59</v>
      </c>
      <c r="I2203" t="s">
        <v>7</v>
      </c>
      <c r="J2203" t="s">
        <v>8</v>
      </c>
      <c r="L2203" t="s">
        <v>6</v>
      </c>
      <c r="M2203" t="str">
        <f t="shared" si="240"/>
        <v>M</v>
      </c>
      <c r="N2203" t="s">
        <v>1186</v>
      </c>
      <c r="O2203" t="s">
        <v>6327</v>
      </c>
      <c r="P2203" t="s">
        <v>557</v>
      </c>
      <c r="Q2203">
        <v>3</v>
      </c>
      <c r="R2203">
        <f t="shared" si="243"/>
        <v>2019</v>
      </c>
      <c r="S2203" t="s">
        <v>8</v>
      </c>
      <c r="T2203" t="s">
        <v>8</v>
      </c>
      <c r="U2203" t="s">
        <v>9090</v>
      </c>
      <c r="V2203">
        <f>VLOOKUP(P2203,'PBT Tag Rates'!$B$5:$E$34,4,FALSE)</f>
        <v>0.95971980899999998</v>
      </c>
      <c r="W2203">
        <v>1</v>
      </c>
      <c r="X2203" s="16">
        <f>IFERROR(LOOKUP(H2203,{30,43,48,53,58,63,68,73,78,83,88,93,97},{42,47,52,57,62,67,72,77,82,87,92,99,100}),999)</f>
        <v>62</v>
      </c>
      <c r="Y2203" s="19">
        <f t="shared" si="241"/>
        <v>5.6818181818181825</v>
      </c>
      <c r="Z2203" s="19">
        <f t="shared" si="244"/>
        <v>5.7284090909090919</v>
      </c>
      <c r="AA2203" s="19">
        <f t="shared" si="245"/>
        <v>17.185227272727278</v>
      </c>
      <c r="AB2203" s="19" t="s">
        <v>8887</v>
      </c>
    </row>
    <row r="2204" spans="1:28" x14ac:dyDescent="0.35">
      <c r="A2204" t="s">
        <v>1562</v>
      </c>
      <c r="B2204" t="s">
        <v>6727</v>
      </c>
      <c r="C2204" t="s">
        <v>1392</v>
      </c>
      <c r="D2204" s="1">
        <v>44827</v>
      </c>
      <c r="E2204">
        <f t="shared" si="242"/>
        <v>18</v>
      </c>
      <c r="F2204" t="s">
        <v>1569</v>
      </c>
      <c r="G2204">
        <v>630</v>
      </c>
      <c r="H2204">
        <f t="shared" si="239"/>
        <v>63</v>
      </c>
      <c r="I2204" t="s">
        <v>9</v>
      </c>
      <c r="J2204">
        <v>1</v>
      </c>
      <c r="L2204" t="s">
        <v>6</v>
      </c>
      <c r="M2204" t="str">
        <f t="shared" si="240"/>
        <v>M</v>
      </c>
      <c r="N2204" t="s">
        <v>5873</v>
      </c>
      <c r="O2204" t="s">
        <v>5874</v>
      </c>
      <c r="P2204" t="s">
        <v>557</v>
      </c>
      <c r="Q2204">
        <v>3</v>
      </c>
      <c r="R2204">
        <f t="shared" si="243"/>
        <v>2019</v>
      </c>
      <c r="S2204" t="s">
        <v>8</v>
      </c>
      <c r="T2204" t="s">
        <v>8</v>
      </c>
      <c r="U2204" t="s">
        <v>8974</v>
      </c>
      <c r="V2204">
        <f>VLOOKUP(P2204,'PBT Tag Rates'!$B$5:$E$34,4,FALSE)</f>
        <v>0.95971980899999998</v>
      </c>
      <c r="W2204">
        <v>1</v>
      </c>
      <c r="X2204" s="16">
        <f>IFERROR(LOOKUP(H2204,{30,43,48,53,58,63,68,73,78,83,88,93,97},{42,47,52,57,62,67,72,77,82,87,92,99,100}),999)</f>
        <v>67</v>
      </c>
      <c r="Y2204" s="19">
        <f t="shared" si="241"/>
        <v>5.6818181818181825</v>
      </c>
      <c r="Z2204" s="19">
        <f t="shared" si="244"/>
        <v>5.7284090909090919</v>
      </c>
      <c r="AA2204" s="19">
        <f t="shared" si="245"/>
        <v>17.185227272727278</v>
      </c>
      <c r="AB2204" s="19" t="s">
        <v>8887</v>
      </c>
    </row>
    <row r="2205" spans="1:28" x14ac:dyDescent="0.35">
      <c r="A2205" t="s">
        <v>1562</v>
      </c>
      <c r="B2205" t="s">
        <v>6728</v>
      </c>
      <c r="C2205" t="s">
        <v>1393</v>
      </c>
      <c r="D2205" s="1">
        <v>44827</v>
      </c>
      <c r="E2205">
        <f t="shared" si="242"/>
        <v>18</v>
      </c>
      <c r="F2205" t="s">
        <v>6</v>
      </c>
      <c r="G2205">
        <v>910</v>
      </c>
      <c r="H2205">
        <f t="shared" si="239"/>
        <v>91</v>
      </c>
      <c r="I2205" t="s">
        <v>7</v>
      </c>
      <c r="J2205" t="s">
        <v>8</v>
      </c>
      <c r="L2205" t="s">
        <v>6</v>
      </c>
      <c r="M2205" t="str">
        <f t="shared" si="240"/>
        <v>M</v>
      </c>
      <c r="N2205" t="s">
        <v>8</v>
      </c>
      <c r="O2205" t="s">
        <v>8</v>
      </c>
      <c r="P2205" t="s">
        <v>11</v>
      </c>
      <c r="Q2205" t="s">
        <v>8</v>
      </c>
      <c r="R2205" t="str">
        <f t="shared" si="243"/>
        <v>U</v>
      </c>
      <c r="S2205" t="s">
        <v>12</v>
      </c>
      <c r="T2205">
        <v>0.999999999999998</v>
      </c>
      <c r="U2205" t="s">
        <v>11</v>
      </c>
      <c r="V2205" t="e">
        <f>VLOOKUP(P2205,'PBT Tag Rates'!$B$5:$E$34,4,FALSE)</f>
        <v>#N/A</v>
      </c>
      <c r="W2205">
        <v>1</v>
      </c>
      <c r="X2205" s="16">
        <f>IFERROR(LOOKUP(H2205,{30,43,48,53,58,63,68,73,78,83,88,93,97},{42,47,52,57,62,67,72,77,82,87,92,99,100}),999)</f>
        <v>92</v>
      </c>
      <c r="Y2205" s="19">
        <f t="shared" si="241"/>
        <v>5.6818181818181825</v>
      </c>
      <c r="Z2205" s="19">
        <f t="shared" si="244"/>
        <v>5.7284090909090919</v>
      </c>
      <c r="AA2205" s="19">
        <f t="shared" si="245"/>
        <v>17.185227272727278</v>
      </c>
      <c r="AB2205" s="19" t="s">
        <v>8887</v>
      </c>
    </row>
    <row r="2206" spans="1:28" x14ac:dyDescent="0.35">
      <c r="A2206" t="s">
        <v>1562</v>
      </c>
      <c r="B2206" t="s">
        <v>6729</v>
      </c>
      <c r="C2206" t="s">
        <v>1394</v>
      </c>
      <c r="D2206" s="1">
        <v>44827</v>
      </c>
      <c r="E2206">
        <f t="shared" si="242"/>
        <v>18</v>
      </c>
      <c r="F2206" t="s">
        <v>16</v>
      </c>
      <c r="G2206">
        <v>670</v>
      </c>
      <c r="H2206">
        <f t="shared" si="239"/>
        <v>67</v>
      </c>
      <c r="I2206" t="s">
        <v>9</v>
      </c>
      <c r="J2206">
        <v>1</v>
      </c>
      <c r="K2206" t="s">
        <v>143</v>
      </c>
      <c r="L2206" t="s">
        <v>1569</v>
      </c>
      <c r="M2206" t="str">
        <f t="shared" si="240"/>
        <v>F</v>
      </c>
      <c r="N2206" t="s">
        <v>4306</v>
      </c>
      <c r="O2206" t="s">
        <v>4306</v>
      </c>
      <c r="P2206" t="s">
        <v>8891</v>
      </c>
      <c r="Q2206" t="s">
        <v>8</v>
      </c>
      <c r="R2206" t="str">
        <f t="shared" si="243"/>
        <v>U</v>
      </c>
      <c r="S2206" t="s">
        <v>8</v>
      </c>
      <c r="T2206" t="s">
        <v>8</v>
      </c>
      <c r="U2206" t="s">
        <v>4306</v>
      </c>
      <c r="V2206" t="e">
        <f>VLOOKUP(P2206,'PBT Tag Rates'!$B$5:$E$34,4,FALSE)</f>
        <v>#N/A</v>
      </c>
      <c r="W2206">
        <v>1</v>
      </c>
      <c r="X2206" s="16">
        <f>IFERROR(LOOKUP(H2206,{30,43,48,53,58,63,68,73,78,83,88,93,97},{42,47,52,57,62,67,72,77,82,87,92,99,100}),999)</f>
        <v>67</v>
      </c>
      <c r="Y2206" s="19">
        <f t="shared" si="241"/>
        <v>5.6818181818181825</v>
      </c>
      <c r="Z2206" s="19">
        <f t="shared" si="244"/>
        <v>5.7284090909090919</v>
      </c>
      <c r="AA2206" s="19">
        <f t="shared" si="245"/>
        <v>17.185227272727278</v>
      </c>
      <c r="AB2206" s="19" t="s">
        <v>8887</v>
      </c>
    </row>
    <row r="2207" spans="1:28" x14ac:dyDescent="0.35">
      <c r="A2207" t="s">
        <v>1562</v>
      </c>
      <c r="B2207" t="s">
        <v>6730</v>
      </c>
      <c r="C2207" t="s">
        <v>1395</v>
      </c>
      <c r="D2207" s="1">
        <v>44827</v>
      </c>
      <c r="E2207">
        <f t="shared" si="242"/>
        <v>18</v>
      </c>
      <c r="F2207" t="s">
        <v>6</v>
      </c>
      <c r="G2207">
        <v>800</v>
      </c>
      <c r="H2207">
        <f t="shared" si="239"/>
        <v>80</v>
      </c>
      <c r="I2207" t="s">
        <v>7</v>
      </c>
      <c r="J2207">
        <v>1</v>
      </c>
      <c r="L2207" t="s">
        <v>6</v>
      </c>
      <c r="M2207" t="str">
        <f t="shared" si="240"/>
        <v>M</v>
      </c>
      <c r="N2207" t="s">
        <v>2091</v>
      </c>
      <c r="O2207" t="s">
        <v>6731</v>
      </c>
      <c r="P2207" t="s">
        <v>15</v>
      </c>
      <c r="Q2207">
        <v>4</v>
      </c>
      <c r="R2207">
        <f t="shared" si="243"/>
        <v>2018</v>
      </c>
      <c r="S2207" t="s">
        <v>8</v>
      </c>
      <c r="T2207" t="s">
        <v>8</v>
      </c>
      <c r="U2207" t="s">
        <v>8976</v>
      </c>
      <c r="V2207">
        <f>VLOOKUP(P2207,'PBT Tag Rates'!$B$5:$E$34,4,FALSE)</f>
        <v>0.96828396500000002</v>
      </c>
      <c r="W2207">
        <v>1</v>
      </c>
      <c r="X2207" s="16">
        <f>IFERROR(LOOKUP(H2207,{30,43,48,53,58,63,68,73,78,83,88,93,97},{42,47,52,57,62,67,72,77,82,87,92,99,100}),999)</f>
        <v>82</v>
      </c>
      <c r="Y2207" s="19">
        <f t="shared" si="241"/>
        <v>5.6818181818181825</v>
      </c>
      <c r="Z2207" s="19">
        <f t="shared" si="244"/>
        <v>5.7284090909090919</v>
      </c>
      <c r="AA2207" s="19">
        <f t="shared" si="245"/>
        <v>17.185227272727278</v>
      </c>
      <c r="AB2207" s="19" t="s">
        <v>8887</v>
      </c>
    </row>
    <row r="2208" spans="1:28" x14ac:dyDescent="0.35">
      <c r="A2208" t="s">
        <v>1562</v>
      </c>
      <c r="B2208" t="s">
        <v>6732</v>
      </c>
      <c r="C2208" t="s">
        <v>1396</v>
      </c>
      <c r="D2208" s="1">
        <v>44827</v>
      </c>
      <c r="E2208">
        <f t="shared" si="242"/>
        <v>18</v>
      </c>
      <c r="F2208" t="s">
        <v>16</v>
      </c>
      <c r="G2208">
        <v>780</v>
      </c>
      <c r="H2208">
        <f t="shared" si="239"/>
        <v>78</v>
      </c>
      <c r="I2208" t="s">
        <v>7</v>
      </c>
      <c r="J2208" t="s">
        <v>8</v>
      </c>
      <c r="L2208" t="s">
        <v>16</v>
      </c>
      <c r="M2208" t="str">
        <f t="shared" si="240"/>
        <v>F</v>
      </c>
      <c r="N2208" t="s">
        <v>643</v>
      </c>
      <c r="O2208" t="s">
        <v>6733</v>
      </c>
      <c r="P2208" t="s">
        <v>15</v>
      </c>
      <c r="Q2208">
        <v>4</v>
      </c>
      <c r="R2208">
        <f t="shared" si="243"/>
        <v>2018</v>
      </c>
      <c r="S2208" t="s">
        <v>8</v>
      </c>
      <c r="T2208" t="s">
        <v>8</v>
      </c>
      <c r="U2208" t="s">
        <v>8977</v>
      </c>
      <c r="V2208">
        <f>VLOOKUP(P2208,'PBT Tag Rates'!$B$5:$E$34,4,FALSE)</f>
        <v>0.96828396500000002</v>
      </c>
      <c r="W2208">
        <v>1</v>
      </c>
      <c r="X2208" s="16">
        <f>IFERROR(LOOKUP(H2208,{30,43,48,53,58,63,68,73,78,83,88,93,97},{42,47,52,57,62,67,72,77,82,87,92,99,100}),999)</f>
        <v>82</v>
      </c>
      <c r="Y2208" s="19">
        <f t="shared" si="241"/>
        <v>5.6818181818181825</v>
      </c>
      <c r="Z2208" s="19">
        <f t="shared" si="244"/>
        <v>5.7284090909090919</v>
      </c>
      <c r="AA2208" s="19">
        <f t="shared" si="245"/>
        <v>17.185227272727278</v>
      </c>
      <c r="AB2208" s="19" t="s">
        <v>8887</v>
      </c>
    </row>
    <row r="2209" spans="1:28" x14ac:dyDescent="0.35">
      <c r="A2209" t="s">
        <v>1562</v>
      </c>
      <c r="B2209" t="s">
        <v>6734</v>
      </c>
      <c r="C2209" t="s">
        <v>1397</v>
      </c>
      <c r="D2209" s="1">
        <v>44827</v>
      </c>
      <c r="E2209">
        <f t="shared" si="242"/>
        <v>18</v>
      </c>
      <c r="F2209" t="s">
        <v>1569</v>
      </c>
      <c r="G2209">
        <v>590</v>
      </c>
      <c r="H2209">
        <f t="shared" si="239"/>
        <v>59</v>
      </c>
      <c r="I2209" t="s">
        <v>7</v>
      </c>
      <c r="J2209" t="s">
        <v>8</v>
      </c>
      <c r="L2209" t="s">
        <v>6</v>
      </c>
      <c r="M2209" t="str">
        <f t="shared" si="240"/>
        <v>M</v>
      </c>
      <c r="N2209" t="s">
        <v>4383</v>
      </c>
      <c r="O2209" t="s">
        <v>4384</v>
      </c>
      <c r="P2209" t="s">
        <v>557</v>
      </c>
      <c r="Q2209">
        <v>3</v>
      </c>
      <c r="R2209">
        <f t="shared" si="243"/>
        <v>2019</v>
      </c>
      <c r="S2209" t="s">
        <v>8</v>
      </c>
      <c r="T2209" t="s">
        <v>8</v>
      </c>
      <c r="U2209" t="s">
        <v>9090</v>
      </c>
      <c r="V2209">
        <f>VLOOKUP(P2209,'PBT Tag Rates'!$B$5:$E$34,4,FALSE)</f>
        <v>0.95971980899999998</v>
      </c>
      <c r="W2209">
        <v>1</v>
      </c>
      <c r="X2209" s="16">
        <f>IFERROR(LOOKUP(H2209,{30,43,48,53,58,63,68,73,78,83,88,93,97},{42,47,52,57,62,67,72,77,82,87,92,99,100}),999)</f>
        <v>62</v>
      </c>
      <c r="Y2209" s="19">
        <f t="shared" si="241"/>
        <v>5.6818181818181825</v>
      </c>
      <c r="Z2209" s="19">
        <f t="shared" si="244"/>
        <v>5.7284090909090919</v>
      </c>
      <c r="AA2209" s="19">
        <f t="shared" si="245"/>
        <v>17.185227272727278</v>
      </c>
      <c r="AB2209" s="19" t="s">
        <v>8887</v>
      </c>
    </row>
    <row r="2210" spans="1:28" x14ac:dyDescent="0.35">
      <c r="A2210" t="s">
        <v>1562</v>
      </c>
      <c r="B2210" t="s">
        <v>6735</v>
      </c>
      <c r="C2210" t="s">
        <v>1398</v>
      </c>
      <c r="D2210" s="1">
        <v>44827</v>
      </c>
      <c r="E2210">
        <f t="shared" si="242"/>
        <v>18</v>
      </c>
      <c r="F2210" t="s">
        <v>6</v>
      </c>
      <c r="G2210">
        <v>800</v>
      </c>
      <c r="H2210">
        <f t="shared" si="239"/>
        <v>80</v>
      </c>
      <c r="I2210" t="s">
        <v>9</v>
      </c>
      <c r="J2210">
        <v>1</v>
      </c>
      <c r="L2210" t="s">
        <v>6</v>
      </c>
      <c r="M2210" t="str">
        <f t="shared" si="240"/>
        <v>M</v>
      </c>
      <c r="N2210" t="s">
        <v>125</v>
      </c>
      <c r="O2210" t="s">
        <v>4537</v>
      </c>
      <c r="P2210" t="s">
        <v>19</v>
      </c>
      <c r="Q2210">
        <v>4</v>
      </c>
      <c r="R2210">
        <f t="shared" si="243"/>
        <v>2018</v>
      </c>
      <c r="S2210" t="s">
        <v>8</v>
      </c>
      <c r="T2210" t="s">
        <v>8</v>
      </c>
      <c r="U2210" t="s">
        <v>9089</v>
      </c>
      <c r="V2210">
        <f>VLOOKUP(P2210,'PBT Tag Rates'!$B$5:$E$34,4,FALSE)</f>
        <v>0.80551598400000002</v>
      </c>
      <c r="W2210">
        <v>1</v>
      </c>
      <c r="X2210" s="16">
        <f>IFERROR(LOOKUP(H2210,{30,43,48,53,58,63,68,73,78,83,88,93,97},{42,47,52,57,62,67,72,77,82,87,92,99,100}),999)</f>
        <v>82</v>
      </c>
      <c r="Y2210" s="19">
        <f t="shared" si="241"/>
        <v>5.6818181818181825</v>
      </c>
      <c r="Z2210" s="19">
        <f t="shared" si="244"/>
        <v>5.7284090909090919</v>
      </c>
      <c r="AA2210" s="19">
        <f t="shared" si="245"/>
        <v>17.185227272727278</v>
      </c>
      <c r="AB2210" s="19" t="s">
        <v>8887</v>
      </c>
    </row>
    <row r="2211" spans="1:28" x14ac:dyDescent="0.35">
      <c r="A2211" t="s">
        <v>1562</v>
      </c>
      <c r="B2211" t="s">
        <v>6736</v>
      </c>
      <c r="C2211" t="s">
        <v>1399</v>
      </c>
      <c r="D2211" s="1">
        <v>44827</v>
      </c>
      <c r="E2211">
        <f t="shared" si="242"/>
        <v>18</v>
      </c>
      <c r="F2211" t="s">
        <v>1569</v>
      </c>
      <c r="G2211">
        <v>670</v>
      </c>
      <c r="H2211">
        <f t="shared" si="239"/>
        <v>67</v>
      </c>
      <c r="I2211" t="s">
        <v>9</v>
      </c>
      <c r="J2211">
        <v>1</v>
      </c>
      <c r="L2211" t="s">
        <v>6</v>
      </c>
      <c r="M2211" t="str">
        <f t="shared" si="240"/>
        <v>M</v>
      </c>
      <c r="N2211" t="s">
        <v>6737</v>
      </c>
      <c r="O2211" t="s">
        <v>6738</v>
      </c>
      <c r="P2211" t="s">
        <v>557</v>
      </c>
      <c r="Q2211">
        <v>3</v>
      </c>
      <c r="R2211">
        <f t="shared" si="243"/>
        <v>2019</v>
      </c>
      <c r="S2211" t="s">
        <v>8</v>
      </c>
      <c r="T2211" t="s">
        <v>8</v>
      </c>
      <c r="U2211" t="s">
        <v>9090</v>
      </c>
      <c r="V2211">
        <f>VLOOKUP(P2211,'PBT Tag Rates'!$B$5:$E$34,4,FALSE)</f>
        <v>0.95971980899999998</v>
      </c>
      <c r="W2211">
        <v>1</v>
      </c>
      <c r="X2211" s="16">
        <f>IFERROR(LOOKUP(H2211,{30,43,48,53,58,63,68,73,78,83,88,93,97},{42,47,52,57,62,67,72,77,82,87,92,99,100}),999)</f>
        <v>67</v>
      </c>
      <c r="Y2211" s="19">
        <f t="shared" si="241"/>
        <v>5.6818181818181825</v>
      </c>
      <c r="Z2211" s="19">
        <f t="shared" si="244"/>
        <v>5.7284090909090919</v>
      </c>
      <c r="AA2211" s="19">
        <f t="shared" si="245"/>
        <v>17.185227272727278</v>
      </c>
      <c r="AB2211" s="19" t="s">
        <v>8887</v>
      </c>
    </row>
    <row r="2212" spans="1:28" x14ac:dyDescent="0.35">
      <c r="A2212" t="s">
        <v>1562</v>
      </c>
      <c r="B2212" t="s">
        <v>6739</v>
      </c>
      <c r="C2212" t="s">
        <v>1400</v>
      </c>
      <c r="D2212" s="1">
        <v>44827</v>
      </c>
      <c r="E2212">
        <f t="shared" si="242"/>
        <v>18</v>
      </c>
      <c r="F2212" t="s">
        <v>1569</v>
      </c>
      <c r="G2212">
        <v>630</v>
      </c>
      <c r="H2212">
        <f t="shared" si="239"/>
        <v>63</v>
      </c>
      <c r="I2212" t="s">
        <v>7</v>
      </c>
      <c r="J2212" t="s">
        <v>8</v>
      </c>
      <c r="L2212" t="s">
        <v>16</v>
      </c>
      <c r="M2212" t="str">
        <f t="shared" si="240"/>
        <v>F</v>
      </c>
      <c r="N2212" t="s">
        <v>4075</v>
      </c>
      <c r="O2212" t="s">
        <v>4076</v>
      </c>
      <c r="P2212" t="s">
        <v>557</v>
      </c>
      <c r="Q2212">
        <v>3</v>
      </c>
      <c r="R2212">
        <f t="shared" si="243"/>
        <v>2019</v>
      </c>
      <c r="S2212" t="s">
        <v>8</v>
      </c>
      <c r="T2212" t="s">
        <v>8</v>
      </c>
      <c r="U2212" t="s">
        <v>9090</v>
      </c>
      <c r="V2212">
        <f>VLOOKUP(P2212,'PBT Tag Rates'!$B$5:$E$34,4,FALSE)</f>
        <v>0.95971980899999998</v>
      </c>
      <c r="W2212">
        <v>1</v>
      </c>
      <c r="X2212" s="16">
        <f>IFERROR(LOOKUP(H2212,{30,43,48,53,58,63,68,73,78,83,88,93,97},{42,47,52,57,62,67,72,77,82,87,92,99,100}),999)</f>
        <v>67</v>
      </c>
      <c r="Y2212" s="19">
        <f t="shared" si="241"/>
        <v>5.6818181818181825</v>
      </c>
      <c r="Z2212" s="19">
        <f t="shared" si="244"/>
        <v>5.7284090909090919</v>
      </c>
      <c r="AA2212" s="19">
        <f t="shared" si="245"/>
        <v>17.185227272727278</v>
      </c>
      <c r="AB2212" s="19" t="s">
        <v>8887</v>
      </c>
    </row>
    <row r="2213" spans="1:28" x14ac:dyDescent="0.35">
      <c r="A2213" t="s">
        <v>1562</v>
      </c>
      <c r="B2213" t="s">
        <v>6740</v>
      </c>
      <c r="C2213" t="s">
        <v>1401</v>
      </c>
      <c r="D2213" s="1">
        <v>44827</v>
      </c>
      <c r="E2213">
        <f t="shared" si="242"/>
        <v>18</v>
      </c>
      <c r="F2213" t="s">
        <v>1569</v>
      </c>
      <c r="G2213">
        <v>410</v>
      </c>
      <c r="H2213">
        <f t="shared" si="239"/>
        <v>41</v>
      </c>
      <c r="I2213" t="s">
        <v>7</v>
      </c>
      <c r="J2213" t="s">
        <v>8</v>
      </c>
      <c r="L2213" t="s">
        <v>6</v>
      </c>
      <c r="M2213" t="str">
        <f t="shared" si="240"/>
        <v>M</v>
      </c>
      <c r="N2213" t="s">
        <v>6741</v>
      </c>
      <c r="O2213" t="s">
        <v>6742</v>
      </c>
      <c r="P2213" t="s">
        <v>2035</v>
      </c>
      <c r="Q2213">
        <v>2</v>
      </c>
      <c r="R2213">
        <f t="shared" si="243"/>
        <v>2020</v>
      </c>
      <c r="S2213" t="s">
        <v>8</v>
      </c>
      <c r="T2213" t="s">
        <v>8</v>
      </c>
      <c r="U2213" t="s">
        <v>9086</v>
      </c>
      <c r="V2213">
        <f>VLOOKUP(P2213,'PBT Tag Rates'!$B$5:$E$34,4,FALSE)</f>
        <v>0.98961045999999997</v>
      </c>
      <c r="W2213">
        <v>1</v>
      </c>
      <c r="X2213" s="16">
        <f>IFERROR(LOOKUP(H2213,{30,43,48,53,58,63,68,73,78,83,88,93,97},{42,47,52,57,62,67,72,77,82,87,92,99,100}),999)</f>
        <v>42</v>
      </c>
      <c r="Y2213" s="19">
        <f t="shared" si="241"/>
        <v>5.6818181818181825</v>
      </c>
      <c r="Z2213" s="19">
        <f t="shared" si="244"/>
        <v>5.7284090909090919</v>
      </c>
      <c r="AA2213" s="19">
        <f t="shared" si="245"/>
        <v>17.185227272727278</v>
      </c>
      <c r="AB2213" s="19" t="s">
        <v>8887</v>
      </c>
    </row>
    <row r="2214" spans="1:28" x14ac:dyDescent="0.35">
      <c r="A2214" t="s">
        <v>1562</v>
      </c>
      <c r="B2214" t="s">
        <v>6743</v>
      </c>
      <c r="C2214" t="s">
        <v>1402</v>
      </c>
      <c r="D2214" s="1">
        <v>44827</v>
      </c>
      <c r="E2214">
        <f t="shared" si="242"/>
        <v>18</v>
      </c>
      <c r="F2214" t="s">
        <v>1569</v>
      </c>
      <c r="G2214">
        <v>670</v>
      </c>
      <c r="H2214">
        <f t="shared" si="239"/>
        <v>67</v>
      </c>
      <c r="I2214" t="s">
        <v>7</v>
      </c>
      <c r="J2214" t="s">
        <v>8</v>
      </c>
      <c r="L2214" t="s">
        <v>6</v>
      </c>
      <c r="M2214" t="str">
        <f t="shared" si="240"/>
        <v>M</v>
      </c>
      <c r="N2214" t="s">
        <v>1236</v>
      </c>
      <c r="O2214" t="s">
        <v>1237</v>
      </c>
      <c r="P2214" t="s">
        <v>557</v>
      </c>
      <c r="Q2214">
        <v>3</v>
      </c>
      <c r="R2214">
        <f t="shared" si="243"/>
        <v>2019</v>
      </c>
      <c r="S2214" t="s">
        <v>8</v>
      </c>
      <c r="T2214" t="s">
        <v>8</v>
      </c>
      <c r="U2214" t="s">
        <v>9090</v>
      </c>
      <c r="V2214">
        <f>VLOOKUP(P2214,'PBT Tag Rates'!$B$5:$E$34,4,FALSE)</f>
        <v>0.95971980899999998</v>
      </c>
      <c r="W2214">
        <v>1</v>
      </c>
      <c r="X2214" s="16">
        <f>IFERROR(LOOKUP(H2214,{30,43,48,53,58,63,68,73,78,83,88,93,97},{42,47,52,57,62,67,72,77,82,87,92,99,100}),999)</f>
        <v>67</v>
      </c>
      <c r="Y2214" s="19">
        <f t="shared" si="241"/>
        <v>5.6818181818181825</v>
      </c>
      <c r="Z2214" s="19">
        <f t="shared" si="244"/>
        <v>5.7284090909090919</v>
      </c>
      <c r="AA2214" s="19">
        <f t="shared" si="245"/>
        <v>17.185227272727278</v>
      </c>
      <c r="AB2214" s="19" t="s">
        <v>8887</v>
      </c>
    </row>
    <row r="2215" spans="1:28" x14ac:dyDescent="0.35">
      <c r="A2215" t="s">
        <v>1562</v>
      </c>
      <c r="B2215" t="s">
        <v>6744</v>
      </c>
      <c r="C2215" t="s">
        <v>1403</v>
      </c>
      <c r="D2215" s="1">
        <v>44827</v>
      </c>
      <c r="E2215">
        <f t="shared" si="242"/>
        <v>18</v>
      </c>
      <c r="F2215" t="s">
        <v>1569</v>
      </c>
      <c r="G2215">
        <v>690</v>
      </c>
      <c r="H2215">
        <f t="shared" si="239"/>
        <v>69</v>
      </c>
      <c r="I2215" t="s">
        <v>7</v>
      </c>
      <c r="J2215" t="s">
        <v>8</v>
      </c>
      <c r="K2215" t="s">
        <v>143</v>
      </c>
      <c r="L2215" t="s">
        <v>1569</v>
      </c>
      <c r="M2215" s="5" t="s">
        <v>16</v>
      </c>
      <c r="N2215" t="s">
        <v>4306</v>
      </c>
      <c r="O2215" t="s">
        <v>4306</v>
      </c>
      <c r="P2215" t="s">
        <v>4306</v>
      </c>
      <c r="Q2215" t="s">
        <v>8</v>
      </c>
      <c r="R2215" t="str">
        <f t="shared" si="243"/>
        <v>U</v>
      </c>
      <c r="S2215" t="s">
        <v>8</v>
      </c>
      <c r="T2215" t="s">
        <v>8</v>
      </c>
      <c r="U2215" t="s">
        <v>4306</v>
      </c>
      <c r="V2215" t="e">
        <f>VLOOKUP(P2215,'PBT Tag Rates'!$B$5:$E$34,4,FALSE)</f>
        <v>#N/A</v>
      </c>
      <c r="W2215">
        <v>1</v>
      </c>
      <c r="X2215" s="16">
        <f>IFERROR(LOOKUP(H2215,{30,43,48,53,58,63,68,73,78,83,88,93,97},{42,47,52,57,62,67,72,77,82,87,92,99,100}),999)</f>
        <v>72</v>
      </c>
      <c r="Y2215" s="19">
        <f t="shared" si="241"/>
        <v>5.6818181818181825</v>
      </c>
      <c r="Z2215" s="19">
        <f t="shared" si="244"/>
        <v>5.7284090909090919</v>
      </c>
      <c r="AA2215" s="19">
        <f t="shared" si="245"/>
        <v>17.185227272727278</v>
      </c>
      <c r="AB2215" s="19" t="s">
        <v>8887</v>
      </c>
    </row>
    <row r="2216" spans="1:28" x14ac:dyDescent="0.35">
      <c r="A2216" t="s">
        <v>1562</v>
      </c>
      <c r="B2216" t="s">
        <v>6745</v>
      </c>
      <c r="C2216" t="s">
        <v>1404</v>
      </c>
      <c r="D2216" s="1">
        <v>44827</v>
      </c>
      <c r="E2216">
        <f t="shared" si="242"/>
        <v>18</v>
      </c>
      <c r="F2216" t="s">
        <v>1569</v>
      </c>
      <c r="G2216">
        <v>440</v>
      </c>
      <c r="H2216">
        <f t="shared" si="239"/>
        <v>44</v>
      </c>
      <c r="I2216" t="s">
        <v>7</v>
      </c>
      <c r="J2216" t="s">
        <v>8</v>
      </c>
      <c r="L2216" t="s">
        <v>6</v>
      </c>
      <c r="M2216" t="str">
        <f t="shared" si="240"/>
        <v>M</v>
      </c>
      <c r="N2216" t="s">
        <v>8</v>
      </c>
      <c r="O2216" t="s">
        <v>8</v>
      </c>
      <c r="P2216" t="s">
        <v>11</v>
      </c>
      <c r="Q2216" t="s">
        <v>8</v>
      </c>
      <c r="R2216" t="str">
        <f t="shared" si="243"/>
        <v>U</v>
      </c>
      <c r="S2216" t="s">
        <v>12</v>
      </c>
      <c r="T2216">
        <v>1</v>
      </c>
      <c r="U2216" t="s">
        <v>11</v>
      </c>
      <c r="V2216" t="e">
        <f>VLOOKUP(P2216,'PBT Tag Rates'!$B$5:$E$34,4,FALSE)</f>
        <v>#N/A</v>
      </c>
      <c r="W2216">
        <v>1</v>
      </c>
      <c r="X2216" s="16">
        <f>IFERROR(LOOKUP(H2216,{30,43,48,53,58,63,68,73,78,83,88,93,97},{42,47,52,57,62,67,72,77,82,87,92,99,100}),999)</f>
        <v>47</v>
      </c>
      <c r="Y2216" s="19">
        <f t="shared" si="241"/>
        <v>5.6818181818181825</v>
      </c>
      <c r="Z2216" s="19">
        <f t="shared" si="244"/>
        <v>5.7284090909090919</v>
      </c>
      <c r="AA2216" s="19">
        <f t="shared" si="245"/>
        <v>17.185227272727278</v>
      </c>
      <c r="AB2216" s="19" t="s">
        <v>8887</v>
      </c>
    </row>
    <row r="2217" spans="1:28" x14ac:dyDescent="0.35">
      <c r="A2217" t="s">
        <v>1562</v>
      </c>
      <c r="B2217" t="s">
        <v>6746</v>
      </c>
      <c r="C2217" t="s">
        <v>1405</v>
      </c>
      <c r="D2217" s="1">
        <v>44827</v>
      </c>
      <c r="E2217">
        <f t="shared" si="242"/>
        <v>18</v>
      </c>
      <c r="F2217" t="s">
        <v>16</v>
      </c>
      <c r="G2217">
        <v>740</v>
      </c>
      <c r="H2217">
        <f t="shared" si="239"/>
        <v>74</v>
      </c>
      <c r="I2217" t="s">
        <v>9</v>
      </c>
      <c r="J2217">
        <v>1</v>
      </c>
      <c r="L2217" t="s">
        <v>16</v>
      </c>
      <c r="M2217" t="str">
        <f t="shared" si="240"/>
        <v>F</v>
      </c>
      <c r="N2217" t="s">
        <v>1300</v>
      </c>
      <c r="O2217" t="s">
        <v>1301</v>
      </c>
      <c r="P2217" t="s">
        <v>19</v>
      </c>
      <c r="Q2217">
        <v>4</v>
      </c>
      <c r="R2217">
        <f t="shared" si="243"/>
        <v>2018</v>
      </c>
      <c r="S2217" t="s">
        <v>8</v>
      </c>
      <c r="T2217" t="s">
        <v>8</v>
      </c>
      <c r="U2217" t="s">
        <v>8875</v>
      </c>
      <c r="V2217">
        <f>VLOOKUP(P2217,'PBT Tag Rates'!$B$5:$E$34,4,FALSE)</f>
        <v>0.80551598400000002</v>
      </c>
      <c r="W2217">
        <v>1</v>
      </c>
      <c r="X2217" s="16">
        <f>IFERROR(LOOKUP(H2217,{30,43,48,53,58,63,68,73,78,83,88,93,97},{42,47,52,57,62,67,72,77,82,87,92,99,100}),999)</f>
        <v>77</v>
      </c>
      <c r="Y2217" s="19">
        <f t="shared" si="241"/>
        <v>5.6818181818181825</v>
      </c>
      <c r="Z2217" s="19">
        <f t="shared" si="244"/>
        <v>5.7284090909090919</v>
      </c>
      <c r="AA2217" s="19">
        <f t="shared" si="245"/>
        <v>17.185227272727278</v>
      </c>
      <c r="AB2217" s="19" t="s">
        <v>8886</v>
      </c>
    </row>
    <row r="2218" spans="1:28" x14ac:dyDescent="0.35">
      <c r="A2218" t="s">
        <v>1562</v>
      </c>
      <c r="B2218" t="s">
        <v>6747</v>
      </c>
      <c r="C2218" t="s">
        <v>1406</v>
      </c>
      <c r="D2218" s="1">
        <v>44827</v>
      </c>
      <c r="E2218">
        <f t="shared" si="242"/>
        <v>18</v>
      </c>
      <c r="F2218" t="s">
        <v>1569</v>
      </c>
      <c r="G2218">
        <v>540</v>
      </c>
      <c r="H2218">
        <f t="shared" si="239"/>
        <v>54</v>
      </c>
      <c r="I2218" t="s">
        <v>9</v>
      </c>
      <c r="J2218">
        <v>1</v>
      </c>
      <c r="L2218" t="s">
        <v>6</v>
      </c>
      <c r="M2218" t="str">
        <f t="shared" si="240"/>
        <v>M</v>
      </c>
      <c r="N2218" t="s">
        <v>1272</v>
      </c>
      <c r="O2218" t="s">
        <v>1273</v>
      </c>
      <c r="P2218" t="s">
        <v>557</v>
      </c>
      <c r="Q2218">
        <v>3</v>
      </c>
      <c r="R2218">
        <f t="shared" si="243"/>
        <v>2019</v>
      </c>
      <c r="S2218" t="s">
        <v>8</v>
      </c>
      <c r="T2218" t="s">
        <v>8</v>
      </c>
      <c r="U2218" t="s">
        <v>9007</v>
      </c>
      <c r="V2218">
        <f>VLOOKUP(P2218,'PBT Tag Rates'!$B$5:$E$34,4,FALSE)</f>
        <v>0.95971980899999998</v>
      </c>
      <c r="W2218">
        <v>1</v>
      </c>
      <c r="X2218" s="16">
        <f>IFERROR(LOOKUP(H2218,{30,43,48,53,58,63,68,73,78,83,88,93,97},{42,47,52,57,62,67,72,77,82,87,92,99,100}),999)</f>
        <v>57</v>
      </c>
      <c r="Y2218" s="19">
        <f t="shared" si="241"/>
        <v>5.6818181818181825</v>
      </c>
      <c r="Z2218" s="19">
        <f t="shared" si="244"/>
        <v>5.7284090909090919</v>
      </c>
      <c r="AA2218" s="19">
        <f t="shared" si="245"/>
        <v>17.185227272727278</v>
      </c>
      <c r="AB2218" s="19" t="s">
        <v>8886</v>
      </c>
    </row>
    <row r="2219" spans="1:28" x14ac:dyDescent="0.35">
      <c r="A2219" t="s">
        <v>1562</v>
      </c>
      <c r="B2219" t="s">
        <v>6748</v>
      </c>
      <c r="C2219" t="s">
        <v>1407</v>
      </c>
      <c r="D2219" s="1">
        <v>44827</v>
      </c>
      <c r="E2219">
        <f t="shared" si="242"/>
        <v>18</v>
      </c>
      <c r="F2219" t="s">
        <v>1569</v>
      </c>
      <c r="G2219">
        <v>670</v>
      </c>
      <c r="H2219">
        <f t="shared" si="239"/>
        <v>67</v>
      </c>
      <c r="I2219" t="s">
        <v>7</v>
      </c>
      <c r="J2219" t="s">
        <v>8</v>
      </c>
      <c r="L2219" t="s">
        <v>6</v>
      </c>
      <c r="M2219" t="str">
        <f t="shared" si="240"/>
        <v>M</v>
      </c>
      <c r="N2219" t="s">
        <v>682</v>
      </c>
      <c r="O2219" t="s">
        <v>683</v>
      </c>
      <c r="P2219" t="s">
        <v>557</v>
      </c>
      <c r="Q2219">
        <v>3</v>
      </c>
      <c r="R2219">
        <f t="shared" si="243"/>
        <v>2019</v>
      </c>
      <c r="S2219" t="s">
        <v>8</v>
      </c>
      <c r="T2219" t="s">
        <v>8</v>
      </c>
      <c r="U2219" t="s">
        <v>9088</v>
      </c>
      <c r="V2219">
        <f>VLOOKUP(P2219,'PBT Tag Rates'!$B$5:$E$34,4,FALSE)</f>
        <v>0.95971980899999998</v>
      </c>
      <c r="W2219">
        <v>1</v>
      </c>
      <c r="X2219" s="16">
        <f>IFERROR(LOOKUP(H2219,{30,43,48,53,58,63,68,73,78,83,88,93,97},{42,47,52,57,62,67,72,77,82,87,92,99,100}),999)</f>
        <v>67</v>
      </c>
      <c r="Y2219" s="19">
        <f t="shared" si="241"/>
        <v>5.6818181818181825</v>
      </c>
      <c r="Z2219" s="19">
        <f t="shared" si="244"/>
        <v>5.7284090909090919</v>
      </c>
      <c r="AA2219" s="19">
        <f t="shared" si="245"/>
        <v>17.185227272727278</v>
      </c>
      <c r="AB2219" s="19" t="s">
        <v>8887</v>
      </c>
    </row>
    <row r="2220" spans="1:28" x14ac:dyDescent="0.35">
      <c r="A2220" t="s">
        <v>1562</v>
      </c>
      <c r="B2220" t="s">
        <v>6749</v>
      </c>
      <c r="C2220" t="s">
        <v>1408</v>
      </c>
      <c r="D2220" s="1">
        <v>44827</v>
      </c>
      <c r="E2220">
        <f t="shared" si="242"/>
        <v>18</v>
      </c>
      <c r="F2220" t="s">
        <v>16</v>
      </c>
      <c r="G2220">
        <v>860</v>
      </c>
      <c r="H2220">
        <f t="shared" si="239"/>
        <v>86</v>
      </c>
      <c r="I2220" t="s">
        <v>7</v>
      </c>
      <c r="J2220" t="s">
        <v>8</v>
      </c>
      <c r="L2220" t="s">
        <v>16</v>
      </c>
      <c r="M2220" t="str">
        <f t="shared" si="240"/>
        <v>F</v>
      </c>
      <c r="N2220" t="s">
        <v>17</v>
      </c>
      <c r="O2220" t="s">
        <v>131</v>
      </c>
      <c r="P2220" t="s">
        <v>10</v>
      </c>
      <c r="Q2220">
        <v>5</v>
      </c>
      <c r="R2220">
        <f t="shared" si="243"/>
        <v>2017</v>
      </c>
      <c r="S2220" t="s">
        <v>8</v>
      </c>
      <c r="T2220" t="s">
        <v>8</v>
      </c>
      <c r="U2220" t="s">
        <v>8875</v>
      </c>
      <c r="V2220">
        <f>VLOOKUP(P2220,'PBT Tag Rates'!$B$5:$E$34,4,FALSE)</f>
        <v>0.76170174199999996</v>
      </c>
      <c r="W2220">
        <v>1</v>
      </c>
      <c r="X2220" s="16">
        <f>IFERROR(LOOKUP(H2220,{30,43,48,53,58,63,68,73,78,83,88,93,97},{42,47,52,57,62,67,72,77,82,87,92,99,100}),999)</f>
        <v>87</v>
      </c>
      <c r="Y2220" s="19">
        <f t="shared" si="241"/>
        <v>5.6818181818181825</v>
      </c>
      <c r="Z2220" s="19">
        <f t="shared" si="244"/>
        <v>5.7284090909090919</v>
      </c>
      <c r="AA2220" s="19">
        <f t="shared" si="245"/>
        <v>17.185227272727278</v>
      </c>
      <c r="AB2220" s="19" t="s">
        <v>8886</v>
      </c>
    </row>
    <row r="2221" spans="1:28" x14ac:dyDescent="0.35">
      <c r="A2221" t="s">
        <v>1562</v>
      </c>
      <c r="B2221" t="s">
        <v>6750</v>
      </c>
      <c r="C2221" t="s">
        <v>1409</v>
      </c>
      <c r="D2221" s="1">
        <v>44827</v>
      </c>
      <c r="E2221">
        <f t="shared" si="242"/>
        <v>18</v>
      </c>
      <c r="F2221" t="s">
        <v>6</v>
      </c>
      <c r="G2221">
        <v>750</v>
      </c>
      <c r="H2221">
        <f t="shared" si="239"/>
        <v>75</v>
      </c>
      <c r="I2221" t="s">
        <v>9</v>
      </c>
      <c r="J2221">
        <v>1</v>
      </c>
      <c r="L2221" t="s">
        <v>6</v>
      </c>
      <c r="M2221" t="str">
        <f t="shared" si="240"/>
        <v>M</v>
      </c>
      <c r="N2221" t="s">
        <v>502</v>
      </c>
      <c r="O2221" t="s">
        <v>1102</v>
      </c>
      <c r="P2221" t="s">
        <v>19</v>
      </c>
      <c r="Q2221">
        <v>4</v>
      </c>
      <c r="R2221">
        <f t="shared" si="243"/>
        <v>2018</v>
      </c>
      <c r="S2221" t="s">
        <v>8</v>
      </c>
      <c r="T2221" t="s">
        <v>8</v>
      </c>
      <c r="U2221" t="s">
        <v>9007</v>
      </c>
      <c r="V2221">
        <f>VLOOKUP(P2221,'PBT Tag Rates'!$B$5:$E$34,4,FALSE)</f>
        <v>0.80551598400000002</v>
      </c>
      <c r="W2221">
        <v>1</v>
      </c>
      <c r="X2221" s="16">
        <f>IFERROR(LOOKUP(H2221,{30,43,48,53,58,63,68,73,78,83,88,93,97},{42,47,52,57,62,67,72,77,82,87,92,99,100}),999)</f>
        <v>77</v>
      </c>
      <c r="Y2221" s="19">
        <f t="shared" si="241"/>
        <v>5.6818181818181825</v>
      </c>
      <c r="Z2221" s="19">
        <f t="shared" si="244"/>
        <v>5.7284090909090919</v>
      </c>
      <c r="AA2221" s="19">
        <f t="shared" si="245"/>
        <v>17.185227272727278</v>
      </c>
      <c r="AB2221" s="19" t="s">
        <v>8886</v>
      </c>
    </row>
    <row r="2222" spans="1:28" x14ac:dyDescent="0.35">
      <c r="A2222" t="s">
        <v>1562</v>
      </c>
      <c r="B2222" t="s">
        <v>6751</v>
      </c>
      <c r="C2222" t="s">
        <v>1411</v>
      </c>
      <c r="D2222" s="1">
        <v>44827</v>
      </c>
      <c r="E2222">
        <f t="shared" si="242"/>
        <v>18</v>
      </c>
      <c r="F2222" t="s">
        <v>1569</v>
      </c>
      <c r="G2222">
        <v>680</v>
      </c>
      <c r="H2222">
        <f t="shared" si="239"/>
        <v>68</v>
      </c>
      <c r="I2222" t="s">
        <v>7</v>
      </c>
      <c r="J2222" t="s">
        <v>8</v>
      </c>
      <c r="L2222" t="s">
        <v>6</v>
      </c>
      <c r="M2222" t="str">
        <f t="shared" si="240"/>
        <v>M</v>
      </c>
      <c r="N2222" t="s">
        <v>1297</v>
      </c>
      <c r="O2222" t="s">
        <v>1298</v>
      </c>
      <c r="P2222" t="s">
        <v>557</v>
      </c>
      <c r="Q2222">
        <v>3</v>
      </c>
      <c r="R2222">
        <f t="shared" si="243"/>
        <v>2019</v>
      </c>
      <c r="S2222" t="s">
        <v>8</v>
      </c>
      <c r="T2222" t="s">
        <v>8</v>
      </c>
      <c r="U2222" t="s">
        <v>9090</v>
      </c>
      <c r="V2222">
        <f>VLOOKUP(P2222,'PBT Tag Rates'!$B$5:$E$34,4,FALSE)</f>
        <v>0.95971980899999998</v>
      </c>
      <c r="W2222">
        <v>1</v>
      </c>
      <c r="X2222" s="16">
        <f>IFERROR(LOOKUP(H2222,{30,43,48,53,58,63,68,73,78,83,88,93,97},{42,47,52,57,62,67,72,77,82,87,92,99,100}),999)</f>
        <v>72</v>
      </c>
      <c r="Y2222" s="19">
        <f t="shared" si="241"/>
        <v>5.6818181818181825</v>
      </c>
      <c r="Z2222" s="19">
        <f t="shared" si="244"/>
        <v>5.7284090909090919</v>
      </c>
      <c r="AA2222" s="19">
        <f t="shared" si="245"/>
        <v>17.185227272727278</v>
      </c>
      <c r="AB2222" s="19" t="s">
        <v>8887</v>
      </c>
    </row>
    <row r="2223" spans="1:28" x14ac:dyDescent="0.35">
      <c r="A2223" t="s">
        <v>1562</v>
      </c>
      <c r="B2223" t="s">
        <v>6752</v>
      </c>
      <c r="C2223" t="s">
        <v>1412</v>
      </c>
      <c r="D2223" s="1">
        <v>44827</v>
      </c>
      <c r="E2223">
        <f t="shared" si="242"/>
        <v>18</v>
      </c>
      <c r="F2223" t="s">
        <v>1569</v>
      </c>
      <c r="G2223">
        <v>590</v>
      </c>
      <c r="H2223">
        <f t="shared" si="239"/>
        <v>59</v>
      </c>
      <c r="I2223" t="s">
        <v>7</v>
      </c>
      <c r="J2223" t="s">
        <v>8</v>
      </c>
      <c r="L2223" t="s">
        <v>6</v>
      </c>
      <c r="M2223" t="str">
        <f t="shared" si="240"/>
        <v>M</v>
      </c>
      <c r="N2223" t="s">
        <v>620</v>
      </c>
      <c r="O2223" t="s">
        <v>6753</v>
      </c>
      <c r="P2223" t="s">
        <v>557</v>
      </c>
      <c r="Q2223">
        <v>3</v>
      </c>
      <c r="R2223">
        <f t="shared" si="243"/>
        <v>2019</v>
      </c>
      <c r="S2223" t="s">
        <v>8</v>
      </c>
      <c r="T2223" t="s">
        <v>8</v>
      </c>
      <c r="U2223" t="s">
        <v>9086</v>
      </c>
      <c r="V2223">
        <f>VLOOKUP(P2223,'PBT Tag Rates'!$B$5:$E$34,4,FALSE)</f>
        <v>0.95971980899999998</v>
      </c>
      <c r="W2223">
        <v>1</v>
      </c>
      <c r="X2223" s="16">
        <f>IFERROR(LOOKUP(H2223,{30,43,48,53,58,63,68,73,78,83,88,93,97},{42,47,52,57,62,67,72,77,82,87,92,99,100}),999)</f>
        <v>62</v>
      </c>
      <c r="Y2223" s="19">
        <f t="shared" si="241"/>
        <v>5.6818181818181825</v>
      </c>
      <c r="Z2223" s="19">
        <f t="shared" si="244"/>
        <v>5.7284090909090919</v>
      </c>
      <c r="AA2223" s="19">
        <f t="shared" si="245"/>
        <v>17.185227272727278</v>
      </c>
      <c r="AB2223" s="19" t="s">
        <v>8887</v>
      </c>
    </row>
    <row r="2224" spans="1:28" x14ac:dyDescent="0.35">
      <c r="A2224" t="s">
        <v>1562</v>
      </c>
      <c r="B2224" t="s">
        <v>6754</v>
      </c>
      <c r="C2224" t="s">
        <v>1413</v>
      </c>
      <c r="D2224" s="1">
        <v>44827</v>
      </c>
      <c r="E2224">
        <f t="shared" si="242"/>
        <v>18</v>
      </c>
      <c r="F2224" t="s">
        <v>1569</v>
      </c>
      <c r="G2224">
        <v>680</v>
      </c>
      <c r="H2224">
        <f t="shared" si="239"/>
        <v>68</v>
      </c>
      <c r="I2224" t="s">
        <v>7</v>
      </c>
      <c r="J2224" t="s">
        <v>8</v>
      </c>
      <c r="L2224" t="s">
        <v>6</v>
      </c>
      <c r="M2224" t="str">
        <f t="shared" si="240"/>
        <v>M</v>
      </c>
      <c r="N2224" t="s">
        <v>1184</v>
      </c>
      <c r="O2224" t="s">
        <v>6755</v>
      </c>
      <c r="P2224" t="s">
        <v>557</v>
      </c>
      <c r="Q2224">
        <v>3</v>
      </c>
      <c r="R2224">
        <f t="shared" si="243"/>
        <v>2019</v>
      </c>
      <c r="S2224" t="s">
        <v>8</v>
      </c>
      <c r="T2224" t="s">
        <v>8</v>
      </c>
      <c r="U2224" t="s">
        <v>9090</v>
      </c>
      <c r="V2224">
        <f>VLOOKUP(P2224,'PBT Tag Rates'!$B$5:$E$34,4,FALSE)</f>
        <v>0.95971980899999998</v>
      </c>
      <c r="W2224">
        <v>1</v>
      </c>
      <c r="X2224" s="16">
        <f>IFERROR(LOOKUP(H2224,{30,43,48,53,58,63,68,73,78,83,88,93,97},{42,47,52,57,62,67,72,77,82,87,92,99,100}),999)</f>
        <v>72</v>
      </c>
      <c r="Y2224" s="19">
        <f t="shared" si="241"/>
        <v>5.6818181818181825</v>
      </c>
      <c r="Z2224" s="19">
        <f t="shared" si="244"/>
        <v>5.7284090909090919</v>
      </c>
      <c r="AA2224" s="19">
        <f t="shared" si="245"/>
        <v>17.185227272727278</v>
      </c>
      <c r="AB2224" s="19" t="s">
        <v>8887</v>
      </c>
    </row>
    <row r="2225" spans="1:28" x14ac:dyDescent="0.35">
      <c r="A2225" t="s">
        <v>1562</v>
      </c>
      <c r="B2225" t="s">
        <v>6756</v>
      </c>
      <c r="C2225" t="s">
        <v>1414</v>
      </c>
      <c r="D2225" s="1">
        <v>44827</v>
      </c>
      <c r="E2225">
        <f t="shared" si="242"/>
        <v>18</v>
      </c>
      <c r="F2225" t="s">
        <v>16</v>
      </c>
      <c r="G2225">
        <v>850</v>
      </c>
      <c r="H2225">
        <f t="shared" si="239"/>
        <v>85</v>
      </c>
      <c r="I2225" t="s">
        <v>7</v>
      </c>
      <c r="J2225" t="s">
        <v>8</v>
      </c>
      <c r="L2225" t="s">
        <v>16</v>
      </c>
      <c r="M2225" t="str">
        <f t="shared" si="240"/>
        <v>F</v>
      </c>
      <c r="N2225" t="s">
        <v>6757</v>
      </c>
      <c r="O2225" t="s">
        <v>6758</v>
      </c>
      <c r="P2225" t="s">
        <v>15</v>
      </c>
      <c r="Q2225">
        <v>4</v>
      </c>
      <c r="R2225">
        <f t="shared" si="243"/>
        <v>2018</v>
      </c>
      <c r="S2225" t="s">
        <v>8</v>
      </c>
      <c r="T2225" t="s">
        <v>8</v>
      </c>
      <c r="U2225" t="s">
        <v>8977</v>
      </c>
      <c r="V2225">
        <f>VLOOKUP(P2225,'PBT Tag Rates'!$B$5:$E$34,4,FALSE)</f>
        <v>0.96828396500000002</v>
      </c>
      <c r="W2225">
        <v>1</v>
      </c>
      <c r="X2225" s="16">
        <f>IFERROR(LOOKUP(H2225,{30,43,48,53,58,63,68,73,78,83,88,93,97},{42,47,52,57,62,67,72,77,82,87,92,99,100}),999)</f>
        <v>87</v>
      </c>
      <c r="Y2225" s="19">
        <f t="shared" si="241"/>
        <v>5.6818181818181825</v>
      </c>
      <c r="Z2225" s="19">
        <f t="shared" si="244"/>
        <v>5.7284090909090919</v>
      </c>
      <c r="AA2225" s="19">
        <f t="shared" si="245"/>
        <v>17.185227272727278</v>
      </c>
      <c r="AB2225" s="19" t="s">
        <v>8887</v>
      </c>
    </row>
    <row r="2226" spans="1:28" x14ac:dyDescent="0.35">
      <c r="A2226" t="s">
        <v>1562</v>
      </c>
      <c r="B2226" t="s">
        <v>6759</v>
      </c>
      <c r="C2226" t="s">
        <v>1415</v>
      </c>
      <c r="D2226" s="1">
        <v>44827</v>
      </c>
      <c r="E2226">
        <f t="shared" si="242"/>
        <v>18</v>
      </c>
      <c r="F2226" t="s">
        <v>16</v>
      </c>
      <c r="G2226">
        <v>740</v>
      </c>
      <c r="H2226">
        <f t="shared" si="239"/>
        <v>74</v>
      </c>
      <c r="I2226" t="s">
        <v>7</v>
      </c>
      <c r="J2226">
        <v>1</v>
      </c>
      <c r="L2226" t="s">
        <v>16</v>
      </c>
      <c r="M2226" t="str">
        <f t="shared" si="240"/>
        <v>F</v>
      </c>
      <c r="N2226" t="s">
        <v>8</v>
      </c>
      <c r="O2226" t="s">
        <v>8</v>
      </c>
      <c r="P2226" t="s">
        <v>11</v>
      </c>
      <c r="Q2226" t="s">
        <v>8</v>
      </c>
      <c r="R2226" t="str">
        <f t="shared" si="243"/>
        <v>U</v>
      </c>
      <c r="S2226" t="s">
        <v>12</v>
      </c>
      <c r="T2226">
        <v>1</v>
      </c>
      <c r="U2226" t="s">
        <v>11</v>
      </c>
      <c r="V2226" t="e">
        <f>VLOOKUP(P2226,'PBT Tag Rates'!$B$5:$E$34,4,FALSE)</f>
        <v>#N/A</v>
      </c>
      <c r="W2226">
        <v>1</v>
      </c>
      <c r="X2226" s="16">
        <f>IFERROR(LOOKUP(H2226,{30,43,48,53,58,63,68,73,78,83,88,93,97},{42,47,52,57,62,67,72,77,82,87,92,99,100}),999)</f>
        <v>77</v>
      </c>
      <c r="Y2226" s="19">
        <f t="shared" si="241"/>
        <v>5.6818181818181825</v>
      </c>
      <c r="Z2226" s="19">
        <f t="shared" si="244"/>
        <v>5.7284090909090919</v>
      </c>
      <c r="AA2226" s="19">
        <f t="shared" si="245"/>
        <v>17.185227272727278</v>
      </c>
      <c r="AB2226" s="19" t="s">
        <v>8887</v>
      </c>
    </row>
    <row r="2227" spans="1:28" x14ac:dyDescent="0.35">
      <c r="A2227" t="s">
        <v>1562</v>
      </c>
      <c r="B2227" t="s">
        <v>6760</v>
      </c>
      <c r="C2227" t="s">
        <v>1416</v>
      </c>
      <c r="D2227" s="1">
        <v>44827</v>
      </c>
      <c r="E2227">
        <f t="shared" si="242"/>
        <v>18</v>
      </c>
      <c r="F2227" t="s">
        <v>1569</v>
      </c>
      <c r="G2227">
        <v>520</v>
      </c>
      <c r="H2227">
        <f t="shared" si="239"/>
        <v>52</v>
      </c>
      <c r="I2227" t="s">
        <v>7</v>
      </c>
      <c r="J2227" t="s">
        <v>8</v>
      </c>
      <c r="L2227" t="s">
        <v>6</v>
      </c>
      <c r="M2227" t="str">
        <f t="shared" si="240"/>
        <v>M</v>
      </c>
      <c r="N2227" t="s">
        <v>1154</v>
      </c>
      <c r="O2227" t="s">
        <v>6761</v>
      </c>
      <c r="P2227" t="s">
        <v>557</v>
      </c>
      <c r="Q2227">
        <v>3</v>
      </c>
      <c r="R2227">
        <f t="shared" si="243"/>
        <v>2019</v>
      </c>
      <c r="S2227" t="s">
        <v>8</v>
      </c>
      <c r="T2227" t="s">
        <v>8</v>
      </c>
      <c r="U2227" t="s">
        <v>9086</v>
      </c>
      <c r="V2227">
        <f>VLOOKUP(P2227,'PBT Tag Rates'!$B$5:$E$34,4,FALSE)</f>
        <v>0.95971980899999998</v>
      </c>
      <c r="W2227">
        <v>1</v>
      </c>
      <c r="X2227" s="16">
        <f>IFERROR(LOOKUP(H2227,{30,43,48,53,58,63,68,73,78,83,88,93,97},{42,47,52,57,62,67,72,77,82,87,92,99,100}),999)</f>
        <v>52</v>
      </c>
      <c r="Y2227" s="19">
        <f t="shared" si="241"/>
        <v>5.6818181818181825</v>
      </c>
      <c r="Z2227" s="19">
        <f t="shared" si="244"/>
        <v>5.7284090909090919</v>
      </c>
      <c r="AA2227" s="19">
        <f t="shared" si="245"/>
        <v>17.185227272727278</v>
      </c>
      <c r="AB2227" s="19" t="s">
        <v>8887</v>
      </c>
    </row>
    <row r="2228" spans="1:28" x14ac:dyDescent="0.35">
      <c r="A2228" t="s">
        <v>1562</v>
      </c>
      <c r="B2228" t="s">
        <v>6762</v>
      </c>
      <c r="C2228" t="s">
        <v>1417</v>
      </c>
      <c r="D2228" s="1">
        <v>44827</v>
      </c>
      <c r="E2228">
        <f t="shared" si="242"/>
        <v>18</v>
      </c>
      <c r="F2228" t="s">
        <v>1569</v>
      </c>
      <c r="G2228">
        <v>440</v>
      </c>
      <c r="H2228">
        <f t="shared" si="239"/>
        <v>44</v>
      </c>
      <c r="I2228" t="s">
        <v>7</v>
      </c>
      <c r="J2228" t="s">
        <v>8</v>
      </c>
      <c r="L2228" t="s">
        <v>6</v>
      </c>
      <c r="M2228" t="str">
        <f t="shared" si="240"/>
        <v>M</v>
      </c>
      <c r="N2228" t="s">
        <v>6763</v>
      </c>
      <c r="O2228" t="s">
        <v>6764</v>
      </c>
      <c r="P2228" t="s">
        <v>2035</v>
      </c>
      <c r="Q2228">
        <v>2</v>
      </c>
      <c r="R2228">
        <f t="shared" si="243"/>
        <v>2020</v>
      </c>
      <c r="S2228" t="s">
        <v>8</v>
      </c>
      <c r="T2228" t="s">
        <v>8</v>
      </c>
      <c r="U2228" t="s">
        <v>9090</v>
      </c>
      <c r="V2228">
        <f>VLOOKUP(P2228,'PBT Tag Rates'!$B$5:$E$34,4,FALSE)</f>
        <v>0.98961045999999997</v>
      </c>
      <c r="W2228">
        <v>1</v>
      </c>
      <c r="X2228" s="16">
        <f>IFERROR(LOOKUP(H2228,{30,43,48,53,58,63,68,73,78,83,88,93,97},{42,47,52,57,62,67,72,77,82,87,92,99,100}),999)</f>
        <v>47</v>
      </c>
      <c r="Y2228" s="19">
        <f t="shared" si="241"/>
        <v>5.6818181818181825</v>
      </c>
      <c r="Z2228" s="19">
        <f t="shared" si="244"/>
        <v>5.7284090909090919</v>
      </c>
      <c r="AA2228" s="19">
        <f t="shared" si="245"/>
        <v>17.185227272727278</v>
      </c>
      <c r="AB2228" s="19" t="s">
        <v>8887</v>
      </c>
    </row>
    <row r="2229" spans="1:28" x14ac:dyDescent="0.35">
      <c r="A2229" t="s">
        <v>1562</v>
      </c>
      <c r="B2229" t="s">
        <v>6765</v>
      </c>
      <c r="C2229" t="s">
        <v>1418</v>
      </c>
      <c r="D2229" s="1">
        <v>44827</v>
      </c>
      <c r="E2229">
        <f t="shared" si="242"/>
        <v>18</v>
      </c>
      <c r="F2229" t="s">
        <v>16</v>
      </c>
      <c r="G2229">
        <v>680</v>
      </c>
      <c r="H2229">
        <f t="shared" si="239"/>
        <v>68</v>
      </c>
      <c r="I2229" t="s">
        <v>7</v>
      </c>
      <c r="J2229" t="s">
        <v>8</v>
      </c>
      <c r="L2229" t="s">
        <v>16</v>
      </c>
      <c r="M2229" t="str">
        <f t="shared" si="240"/>
        <v>F</v>
      </c>
      <c r="N2229" t="s">
        <v>6766</v>
      </c>
      <c r="O2229" t="s">
        <v>6767</v>
      </c>
      <c r="P2229" t="s">
        <v>557</v>
      </c>
      <c r="Q2229">
        <v>3</v>
      </c>
      <c r="R2229">
        <f t="shared" si="243"/>
        <v>2019</v>
      </c>
      <c r="S2229" t="s">
        <v>8</v>
      </c>
      <c r="T2229" t="s">
        <v>8</v>
      </c>
      <c r="U2229" t="s">
        <v>9090</v>
      </c>
      <c r="V2229">
        <f>VLOOKUP(P2229,'PBT Tag Rates'!$B$5:$E$34,4,FALSE)</f>
        <v>0.95971980899999998</v>
      </c>
      <c r="W2229">
        <v>1</v>
      </c>
      <c r="X2229" s="16">
        <f>IFERROR(LOOKUP(H2229,{30,43,48,53,58,63,68,73,78,83,88,93,97},{42,47,52,57,62,67,72,77,82,87,92,99,100}),999)</f>
        <v>72</v>
      </c>
      <c r="Y2229" s="19">
        <f t="shared" si="241"/>
        <v>5.6818181818181825</v>
      </c>
      <c r="Z2229" s="19">
        <f t="shared" si="244"/>
        <v>5.7284090909090919</v>
      </c>
      <c r="AA2229" s="19">
        <f t="shared" si="245"/>
        <v>17.185227272727278</v>
      </c>
      <c r="AB2229" s="19" t="s">
        <v>8887</v>
      </c>
    </row>
    <row r="2230" spans="1:28" x14ac:dyDescent="0.35">
      <c r="A2230" t="s">
        <v>1562</v>
      </c>
      <c r="B2230" t="s">
        <v>6768</v>
      </c>
      <c r="C2230" t="s">
        <v>1419</v>
      </c>
      <c r="D2230" s="1">
        <v>44827</v>
      </c>
      <c r="E2230">
        <f t="shared" si="242"/>
        <v>18</v>
      </c>
      <c r="F2230" t="s">
        <v>16</v>
      </c>
      <c r="G2230">
        <v>780</v>
      </c>
      <c r="H2230">
        <f t="shared" si="239"/>
        <v>78</v>
      </c>
      <c r="I2230" t="s">
        <v>7</v>
      </c>
      <c r="J2230" t="s">
        <v>8</v>
      </c>
      <c r="L2230" t="s">
        <v>16</v>
      </c>
      <c r="M2230" t="str">
        <f t="shared" si="240"/>
        <v>F</v>
      </c>
      <c r="N2230" t="s">
        <v>8</v>
      </c>
      <c r="O2230" t="s">
        <v>8</v>
      </c>
      <c r="P2230" t="s">
        <v>11</v>
      </c>
      <c r="Q2230" t="s">
        <v>8</v>
      </c>
      <c r="R2230" t="str">
        <f t="shared" si="243"/>
        <v>U</v>
      </c>
      <c r="S2230" t="s">
        <v>12</v>
      </c>
      <c r="T2230">
        <v>1</v>
      </c>
      <c r="U2230" t="s">
        <v>11</v>
      </c>
      <c r="V2230" t="e">
        <f>VLOOKUP(P2230,'PBT Tag Rates'!$B$5:$E$34,4,FALSE)</f>
        <v>#N/A</v>
      </c>
      <c r="W2230">
        <v>1</v>
      </c>
      <c r="X2230" s="16">
        <f>IFERROR(LOOKUP(H2230,{30,43,48,53,58,63,68,73,78,83,88,93,97},{42,47,52,57,62,67,72,77,82,87,92,99,100}),999)</f>
        <v>82</v>
      </c>
      <c r="Y2230" s="19">
        <f t="shared" si="241"/>
        <v>5.6818181818181825</v>
      </c>
      <c r="Z2230" s="19">
        <f t="shared" si="244"/>
        <v>5.7284090909090919</v>
      </c>
      <c r="AA2230" s="19">
        <f t="shared" si="245"/>
        <v>17.185227272727278</v>
      </c>
      <c r="AB2230" s="19" t="s">
        <v>8887</v>
      </c>
    </row>
    <row r="2231" spans="1:28" x14ac:dyDescent="0.35">
      <c r="A2231" t="s">
        <v>1562</v>
      </c>
      <c r="B2231" t="s">
        <v>6769</v>
      </c>
      <c r="C2231" t="s">
        <v>1420</v>
      </c>
      <c r="D2231" s="1">
        <v>44827</v>
      </c>
      <c r="E2231">
        <f t="shared" si="242"/>
        <v>18</v>
      </c>
      <c r="F2231" t="s">
        <v>1569</v>
      </c>
      <c r="G2231">
        <v>680</v>
      </c>
      <c r="H2231">
        <f t="shared" si="239"/>
        <v>68</v>
      </c>
      <c r="I2231" t="s">
        <v>9</v>
      </c>
      <c r="J2231">
        <v>1</v>
      </c>
      <c r="L2231" t="s">
        <v>6</v>
      </c>
      <c r="M2231" t="str">
        <f t="shared" si="240"/>
        <v>M</v>
      </c>
      <c r="N2231" t="s">
        <v>512</v>
      </c>
      <c r="O2231" t="s">
        <v>513</v>
      </c>
      <c r="P2231" t="s">
        <v>19</v>
      </c>
      <c r="Q2231">
        <v>4</v>
      </c>
      <c r="R2231">
        <f t="shared" si="243"/>
        <v>2018</v>
      </c>
      <c r="S2231" t="s">
        <v>8</v>
      </c>
      <c r="T2231" t="s">
        <v>8</v>
      </c>
      <c r="U2231" t="s">
        <v>9007</v>
      </c>
      <c r="V2231">
        <f>VLOOKUP(P2231,'PBT Tag Rates'!$B$5:$E$34,4,FALSE)</f>
        <v>0.80551598400000002</v>
      </c>
      <c r="W2231">
        <v>1</v>
      </c>
      <c r="X2231" s="16">
        <f>IFERROR(LOOKUP(H2231,{30,43,48,53,58,63,68,73,78,83,88,93,97},{42,47,52,57,62,67,72,77,82,87,92,99,100}),999)</f>
        <v>72</v>
      </c>
      <c r="Y2231" s="19">
        <f t="shared" si="241"/>
        <v>5.6818181818181825</v>
      </c>
      <c r="Z2231" s="19">
        <f t="shared" si="244"/>
        <v>5.7284090909090919</v>
      </c>
      <c r="AA2231" s="19">
        <f t="shared" si="245"/>
        <v>17.185227272727278</v>
      </c>
      <c r="AB2231" s="19" t="s">
        <v>8886</v>
      </c>
    </row>
    <row r="2232" spans="1:28" x14ac:dyDescent="0.35">
      <c r="A2232" t="s">
        <v>1562</v>
      </c>
      <c r="B2232" t="s">
        <v>6770</v>
      </c>
      <c r="C2232" t="s">
        <v>1421</v>
      </c>
      <c r="D2232" s="1">
        <v>44827</v>
      </c>
      <c r="E2232">
        <f t="shared" si="242"/>
        <v>18</v>
      </c>
      <c r="F2232" t="s">
        <v>1569</v>
      </c>
      <c r="G2232">
        <v>550</v>
      </c>
      <c r="H2232">
        <f t="shared" si="239"/>
        <v>55</v>
      </c>
      <c r="I2232" t="s">
        <v>9</v>
      </c>
      <c r="J2232">
        <v>1</v>
      </c>
      <c r="L2232" t="s">
        <v>6</v>
      </c>
      <c r="M2232" t="str">
        <f t="shared" si="240"/>
        <v>M</v>
      </c>
      <c r="N2232" t="s">
        <v>3741</v>
      </c>
      <c r="O2232" t="s">
        <v>3751</v>
      </c>
      <c r="P2232" t="s">
        <v>557</v>
      </c>
      <c r="Q2232">
        <v>3</v>
      </c>
      <c r="R2232">
        <f t="shared" si="243"/>
        <v>2019</v>
      </c>
      <c r="S2232" t="s">
        <v>8</v>
      </c>
      <c r="T2232" t="s">
        <v>8</v>
      </c>
      <c r="U2232" t="s">
        <v>9084</v>
      </c>
      <c r="V2232">
        <f>VLOOKUP(P2232,'PBT Tag Rates'!$B$5:$E$34,4,FALSE)</f>
        <v>0.95971980899999998</v>
      </c>
      <c r="W2232">
        <v>1</v>
      </c>
      <c r="X2232" s="16">
        <f>IFERROR(LOOKUP(H2232,{30,43,48,53,58,63,68,73,78,83,88,93,97},{42,47,52,57,62,67,72,77,82,87,92,99,100}),999)</f>
        <v>57</v>
      </c>
      <c r="Y2232" s="19">
        <f t="shared" si="241"/>
        <v>5.6818181818181825</v>
      </c>
      <c r="Z2232" s="19">
        <f t="shared" si="244"/>
        <v>5.7284090909090919</v>
      </c>
      <c r="AA2232" s="19">
        <f t="shared" si="245"/>
        <v>17.185227272727278</v>
      </c>
      <c r="AB2232" s="19" t="s">
        <v>8887</v>
      </c>
    </row>
    <row r="2233" spans="1:28" x14ac:dyDescent="0.35">
      <c r="A2233" t="s">
        <v>1562</v>
      </c>
      <c r="B2233" t="s">
        <v>6771</v>
      </c>
      <c r="C2233" t="s">
        <v>1422</v>
      </c>
      <c r="D2233" s="1">
        <v>44827</v>
      </c>
      <c r="E2233">
        <f t="shared" si="242"/>
        <v>18</v>
      </c>
      <c r="F2233" t="s">
        <v>1569</v>
      </c>
      <c r="G2233">
        <v>340</v>
      </c>
      <c r="H2233">
        <f t="shared" si="239"/>
        <v>34</v>
      </c>
      <c r="I2233" t="s">
        <v>9</v>
      </c>
      <c r="J2233">
        <v>1</v>
      </c>
      <c r="L2233" t="s">
        <v>6</v>
      </c>
      <c r="M2233" t="str">
        <f t="shared" si="240"/>
        <v>M</v>
      </c>
      <c r="N2233" t="s">
        <v>6772</v>
      </c>
      <c r="O2233" t="s">
        <v>6773</v>
      </c>
      <c r="P2233" t="s">
        <v>2035</v>
      </c>
      <c r="Q2233">
        <v>2</v>
      </c>
      <c r="R2233">
        <f t="shared" si="243"/>
        <v>2020</v>
      </c>
      <c r="S2233" t="s">
        <v>8</v>
      </c>
      <c r="T2233" t="s">
        <v>8</v>
      </c>
      <c r="U2233" t="s">
        <v>9007</v>
      </c>
      <c r="V2233">
        <f>VLOOKUP(P2233,'PBT Tag Rates'!$B$5:$E$34,4,FALSE)</f>
        <v>0.98961045999999997</v>
      </c>
      <c r="W2233">
        <v>1</v>
      </c>
      <c r="X2233" s="16">
        <f>IFERROR(LOOKUP(H2233,{30,43,48,53,58,63,68,73,78,83,88,93,97},{42,47,52,57,62,67,72,77,82,87,92,99,100}),999)</f>
        <v>42</v>
      </c>
      <c r="Y2233" s="19">
        <f t="shared" si="241"/>
        <v>5.6818181818181825</v>
      </c>
      <c r="Z2233" s="19">
        <f t="shared" si="244"/>
        <v>5.7284090909090919</v>
      </c>
      <c r="AA2233" s="19">
        <f t="shared" si="245"/>
        <v>17.185227272727278</v>
      </c>
      <c r="AB2233" s="19" t="s">
        <v>8886</v>
      </c>
    </row>
    <row r="2234" spans="1:28" x14ac:dyDescent="0.35">
      <c r="A2234" t="s">
        <v>1562</v>
      </c>
      <c r="B2234" t="s">
        <v>6774</v>
      </c>
      <c r="C2234" t="s">
        <v>1423</v>
      </c>
      <c r="D2234" s="1">
        <v>44827</v>
      </c>
      <c r="E2234">
        <f t="shared" si="242"/>
        <v>18</v>
      </c>
      <c r="F2234" t="s">
        <v>1569</v>
      </c>
      <c r="G2234">
        <v>670</v>
      </c>
      <c r="H2234">
        <f t="shared" si="239"/>
        <v>67</v>
      </c>
      <c r="I2234" t="s">
        <v>7</v>
      </c>
      <c r="J2234" t="s">
        <v>8</v>
      </c>
      <c r="L2234" t="s">
        <v>6</v>
      </c>
      <c r="M2234" t="str">
        <f t="shared" si="240"/>
        <v>M</v>
      </c>
      <c r="N2234" t="s">
        <v>8</v>
      </c>
      <c r="O2234" t="s">
        <v>8</v>
      </c>
      <c r="P2234" t="s">
        <v>11</v>
      </c>
      <c r="Q2234" t="s">
        <v>8</v>
      </c>
      <c r="R2234" t="str">
        <f t="shared" si="243"/>
        <v>U</v>
      </c>
      <c r="S2234" t="s">
        <v>12</v>
      </c>
      <c r="T2234">
        <v>1</v>
      </c>
      <c r="U2234" t="s">
        <v>11</v>
      </c>
      <c r="V2234" t="e">
        <f>VLOOKUP(P2234,'PBT Tag Rates'!$B$5:$E$34,4,FALSE)</f>
        <v>#N/A</v>
      </c>
      <c r="W2234">
        <v>1</v>
      </c>
      <c r="X2234" s="16">
        <f>IFERROR(LOOKUP(H2234,{30,43,48,53,58,63,68,73,78,83,88,93,97},{42,47,52,57,62,67,72,77,82,87,92,99,100}),999)</f>
        <v>67</v>
      </c>
      <c r="Y2234" s="19">
        <f t="shared" si="241"/>
        <v>5.6818181818181825</v>
      </c>
      <c r="Z2234" s="19">
        <f t="shared" si="244"/>
        <v>5.7284090909090919</v>
      </c>
      <c r="AA2234" s="19">
        <f t="shared" si="245"/>
        <v>17.185227272727278</v>
      </c>
      <c r="AB2234" s="19" t="s">
        <v>8887</v>
      </c>
    </row>
    <row r="2235" spans="1:28" x14ac:dyDescent="0.35">
      <c r="A2235" t="s">
        <v>1562</v>
      </c>
      <c r="B2235" t="s">
        <v>6775</v>
      </c>
      <c r="C2235" t="s">
        <v>1424</v>
      </c>
      <c r="D2235" s="1">
        <v>44827</v>
      </c>
      <c r="E2235">
        <f t="shared" si="242"/>
        <v>18</v>
      </c>
      <c r="F2235" t="s">
        <v>16</v>
      </c>
      <c r="G2235">
        <v>670</v>
      </c>
      <c r="H2235">
        <f t="shared" si="239"/>
        <v>67</v>
      </c>
      <c r="I2235" t="s">
        <v>9</v>
      </c>
      <c r="J2235">
        <v>1</v>
      </c>
      <c r="L2235" t="s">
        <v>16</v>
      </c>
      <c r="M2235" t="str">
        <f t="shared" si="240"/>
        <v>F</v>
      </c>
      <c r="N2235" t="s">
        <v>1125</v>
      </c>
      <c r="O2235" t="s">
        <v>2105</v>
      </c>
      <c r="P2235" t="s">
        <v>557</v>
      </c>
      <c r="Q2235">
        <v>3</v>
      </c>
      <c r="R2235">
        <f t="shared" si="243"/>
        <v>2019</v>
      </c>
      <c r="S2235" t="s">
        <v>8</v>
      </c>
      <c r="T2235" t="s">
        <v>8</v>
      </c>
      <c r="U2235" t="s">
        <v>9006</v>
      </c>
      <c r="V2235">
        <f>VLOOKUP(P2235,'PBT Tag Rates'!$B$5:$E$34,4,FALSE)</f>
        <v>0.95971980899999998</v>
      </c>
      <c r="W2235">
        <v>1</v>
      </c>
      <c r="X2235" s="16">
        <f>IFERROR(LOOKUP(H2235,{30,43,48,53,58,63,68,73,78,83,88,93,97},{42,47,52,57,62,67,72,77,82,87,92,99,100}),999)</f>
        <v>67</v>
      </c>
      <c r="Y2235" s="19">
        <f t="shared" si="241"/>
        <v>5.6818181818181825</v>
      </c>
      <c r="Z2235" s="19">
        <f t="shared" si="244"/>
        <v>5.7284090909090919</v>
      </c>
      <c r="AA2235" s="19">
        <f t="shared" si="245"/>
        <v>17.185227272727278</v>
      </c>
      <c r="AB2235" s="19" t="s">
        <v>8886</v>
      </c>
    </row>
    <row r="2236" spans="1:28" x14ac:dyDescent="0.35">
      <c r="A2236" t="s">
        <v>1562</v>
      </c>
      <c r="B2236" t="s">
        <v>6776</v>
      </c>
      <c r="C2236" t="s">
        <v>1425</v>
      </c>
      <c r="D2236" s="1">
        <v>44827</v>
      </c>
      <c r="E2236">
        <f t="shared" si="242"/>
        <v>18</v>
      </c>
      <c r="F2236" t="s">
        <v>1569</v>
      </c>
      <c r="G2236">
        <v>540</v>
      </c>
      <c r="H2236">
        <f t="shared" si="239"/>
        <v>54</v>
      </c>
      <c r="I2236" t="s">
        <v>9</v>
      </c>
      <c r="J2236">
        <v>1</v>
      </c>
      <c r="L2236" t="s">
        <v>6</v>
      </c>
      <c r="M2236" t="str">
        <f t="shared" si="240"/>
        <v>M</v>
      </c>
      <c r="N2236" t="s">
        <v>6777</v>
      </c>
      <c r="O2236" t="s">
        <v>6778</v>
      </c>
      <c r="P2236" t="s">
        <v>557</v>
      </c>
      <c r="Q2236">
        <v>3</v>
      </c>
      <c r="R2236">
        <f t="shared" si="243"/>
        <v>2019</v>
      </c>
      <c r="S2236" t="s">
        <v>8</v>
      </c>
      <c r="T2236" t="s">
        <v>8</v>
      </c>
      <c r="U2236" t="s">
        <v>9085</v>
      </c>
      <c r="V2236">
        <f>VLOOKUP(P2236,'PBT Tag Rates'!$B$5:$E$34,4,FALSE)</f>
        <v>0.95971980899999998</v>
      </c>
      <c r="W2236">
        <v>1</v>
      </c>
      <c r="X2236" s="16">
        <f>IFERROR(LOOKUP(H2236,{30,43,48,53,58,63,68,73,78,83,88,93,97},{42,47,52,57,62,67,72,77,82,87,92,99,100}),999)</f>
        <v>57</v>
      </c>
      <c r="Y2236" s="19">
        <f t="shared" si="241"/>
        <v>5.6818181818181825</v>
      </c>
      <c r="Z2236" s="19">
        <f t="shared" si="244"/>
        <v>5.7284090909090919</v>
      </c>
      <c r="AA2236" s="19">
        <f t="shared" si="245"/>
        <v>17.185227272727278</v>
      </c>
      <c r="AB2236" s="19" t="s">
        <v>8887</v>
      </c>
    </row>
    <row r="2237" spans="1:28" x14ac:dyDescent="0.35">
      <c r="A2237" t="s">
        <v>1562</v>
      </c>
      <c r="B2237" t="s">
        <v>6779</v>
      </c>
      <c r="C2237" t="s">
        <v>1426</v>
      </c>
      <c r="D2237" s="1">
        <v>44827</v>
      </c>
      <c r="E2237">
        <f t="shared" si="242"/>
        <v>18</v>
      </c>
      <c r="F2237" t="s">
        <v>1569</v>
      </c>
      <c r="G2237">
        <v>460</v>
      </c>
      <c r="H2237">
        <f t="shared" si="239"/>
        <v>46</v>
      </c>
      <c r="I2237" t="s">
        <v>7</v>
      </c>
      <c r="J2237" t="s">
        <v>8</v>
      </c>
      <c r="L2237" t="s">
        <v>6</v>
      </c>
      <c r="M2237" t="str">
        <f t="shared" si="240"/>
        <v>M</v>
      </c>
      <c r="N2237" t="s">
        <v>6780</v>
      </c>
      <c r="O2237" t="s">
        <v>6781</v>
      </c>
      <c r="P2237" t="s">
        <v>2035</v>
      </c>
      <c r="Q2237">
        <v>2</v>
      </c>
      <c r="R2237">
        <f t="shared" si="243"/>
        <v>2020</v>
      </c>
      <c r="S2237" t="s">
        <v>8</v>
      </c>
      <c r="T2237" t="s">
        <v>8</v>
      </c>
      <c r="U2237" t="s">
        <v>9086</v>
      </c>
      <c r="V2237">
        <f>VLOOKUP(P2237,'PBT Tag Rates'!$B$5:$E$34,4,FALSE)</f>
        <v>0.98961045999999997</v>
      </c>
      <c r="W2237">
        <v>1</v>
      </c>
      <c r="X2237" s="16">
        <f>IFERROR(LOOKUP(H2237,{30,43,48,53,58,63,68,73,78,83,88,93,97},{42,47,52,57,62,67,72,77,82,87,92,99,100}),999)</f>
        <v>47</v>
      </c>
      <c r="Y2237" s="19">
        <f t="shared" si="241"/>
        <v>5.6818181818181825</v>
      </c>
      <c r="Z2237" s="19">
        <f t="shared" si="244"/>
        <v>5.7284090909090919</v>
      </c>
      <c r="AA2237" s="19">
        <f t="shared" si="245"/>
        <v>17.185227272727278</v>
      </c>
      <c r="AB2237" s="19" t="s">
        <v>8887</v>
      </c>
    </row>
    <row r="2238" spans="1:28" x14ac:dyDescent="0.35">
      <c r="A2238" t="s">
        <v>1562</v>
      </c>
      <c r="B2238" t="s">
        <v>6782</v>
      </c>
      <c r="C2238" t="s">
        <v>1427</v>
      </c>
      <c r="D2238" s="1">
        <v>44827</v>
      </c>
      <c r="E2238">
        <f t="shared" si="242"/>
        <v>18</v>
      </c>
      <c r="F2238" t="s">
        <v>1569</v>
      </c>
      <c r="G2238">
        <v>690</v>
      </c>
      <c r="H2238">
        <f t="shared" si="239"/>
        <v>69</v>
      </c>
      <c r="I2238" t="s">
        <v>7</v>
      </c>
      <c r="J2238" t="s">
        <v>8</v>
      </c>
      <c r="L2238" t="s">
        <v>6</v>
      </c>
      <c r="M2238" t="str">
        <f t="shared" si="240"/>
        <v>M</v>
      </c>
      <c r="N2238" t="s">
        <v>1094</v>
      </c>
      <c r="O2238" t="s">
        <v>1095</v>
      </c>
      <c r="P2238" t="s">
        <v>557</v>
      </c>
      <c r="Q2238">
        <v>3</v>
      </c>
      <c r="R2238">
        <f t="shared" si="243"/>
        <v>2019</v>
      </c>
      <c r="S2238" t="s">
        <v>8</v>
      </c>
      <c r="T2238" t="s">
        <v>8</v>
      </c>
      <c r="U2238" t="s">
        <v>9090</v>
      </c>
      <c r="V2238">
        <f>VLOOKUP(P2238,'PBT Tag Rates'!$B$5:$E$34,4,FALSE)</f>
        <v>0.95971980899999998</v>
      </c>
      <c r="W2238">
        <v>1</v>
      </c>
      <c r="X2238" s="16">
        <f>IFERROR(LOOKUP(H2238,{30,43,48,53,58,63,68,73,78,83,88,93,97},{42,47,52,57,62,67,72,77,82,87,92,99,100}),999)</f>
        <v>72</v>
      </c>
      <c r="Y2238" s="19">
        <f t="shared" si="241"/>
        <v>5.6818181818181825</v>
      </c>
      <c r="Z2238" s="19">
        <f t="shared" si="244"/>
        <v>5.7284090909090919</v>
      </c>
      <c r="AA2238" s="19">
        <f t="shared" si="245"/>
        <v>17.185227272727278</v>
      </c>
      <c r="AB2238" s="19" t="s">
        <v>8887</v>
      </c>
    </row>
    <row r="2239" spans="1:28" x14ac:dyDescent="0.35">
      <c r="A2239" t="s">
        <v>1562</v>
      </c>
      <c r="B2239" t="s">
        <v>6783</v>
      </c>
      <c r="C2239" t="s">
        <v>1428</v>
      </c>
      <c r="D2239" s="1">
        <v>44827</v>
      </c>
      <c r="E2239">
        <f t="shared" si="242"/>
        <v>18</v>
      </c>
      <c r="F2239" t="s">
        <v>1569</v>
      </c>
      <c r="G2239">
        <v>610</v>
      </c>
      <c r="H2239">
        <f t="shared" si="239"/>
        <v>61</v>
      </c>
      <c r="I2239" t="s">
        <v>7</v>
      </c>
      <c r="J2239" t="s">
        <v>8</v>
      </c>
      <c r="L2239" t="s">
        <v>6</v>
      </c>
      <c r="M2239" t="str">
        <f t="shared" si="240"/>
        <v>M</v>
      </c>
      <c r="N2239" t="s">
        <v>1072</v>
      </c>
      <c r="O2239" t="s">
        <v>1073</v>
      </c>
      <c r="P2239" t="s">
        <v>557</v>
      </c>
      <c r="Q2239">
        <v>3</v>
      </c>
      <c r="R2239">
        <f t="shared" si="243"/>
        <v>2019</v>
      </c>
      <c r="S2239" t="s">
        <v>8</v>
      </c>
      <c r="T2239" t="s">
        <v>8</v>
      </c>
      <c r="U2239" t="s">
        <v>9090</v>
      </c>
      <c r="V2239">
        <f>VLOOKUP(P2239,'PBT Tag Rates'!$B$5:$E$34,4,FALSE)</f>
        <v>0.95971980899999998</v>
      </c>
      <c r="W2239">
        <v>1</v>
      </c>
      <c r="X2239" s="16">
        <f>IFERROR(LOOKUP(H2239,{30,43,48,53,58,63,68,73,78,83,88,93,97},{42,47,52,57,62,67,72,77,82,87,92,99,100}),999)</f>
        <v>62</v>
      </c>
      <c r="Y2239" s="19">
        <f t="shared" si="241"/>
        <v>5.6818181818181825</v>
      </c>
      <c r="Z2239" s="19">
        <f t="shared" si="244"/>
        <v>5.7284090909090919</v>
      </c>
      <c r="AA2239" s="19">
        <f t="shared" si="245"/>
        <v>17.185227272727278</v>
      </c>
      <c r="AB2239" s="19" t="s">
        <v>8887</v>
      </c>
    </row>
    <row r="2240" spans="1:28" x14ac:dyDescent="0.35">
      <c r="A2240" t="s">
        <v>1562</v>
      </c>
      <c r="B2240" t="s">
        <v>6784</v>
      </c>
      <c r="C2240" t="s">
        <v>1429</v>
      </c>
      <c r="D2240" s="1">
        <v>44827</v>
      </c>
      <c r="E2240">
        <f t="shared" si="242"/>
        <v>18</v>
      </c>
      <c r="F2240" t="s">
        <v>6</v>
      </c>
      <c r="G2240">
        <v>620</v>
      </c>
      <c r="H2240">
        <f t="shared" si="239"/>
        <v>62</v>
      </c>
      <c r="I2240" t="s">
        <v>9</v>
      </c>
      <c r="J2240" t="s">
        <v>8</v>
      </c>
      <c r="L2240" t="s">
        <v>6</v>
      </c>
      <c r="M2240" t="str">
        <f t="shared" si="240"/>
        <v>M</v>
      </c>
      <c r="N2240" t="s">
        <v>6624</v>
      </c>
      <c r="O2240" t="s">
        <v>6785</v>
      </c>
      <c r="P2240" t="s">
        <v>557</v>
      </c>
      <c r="Q2240">
        <v>3</v>
      </c>
      <c r="R2240">
        <f t="shared" si="243"/>
        <v>2019</v>
      </c>
      <c r="S2240" t="s">
        <v>8</v>
      </c>
      <c r="T2240" t="s">
        <v>8</v>
      </c>
      <c r="U2240" t="s">
        <v>9090</v>
      </c>
      <c r="V2240">
        <f>VLOOKUP(P2240,'PBT Tag Rates'!$B$5:$E$34,4,FALSE)</f>
        <v>0.95971980899999998</v>
      </c>
      <c r="W2240">
        <v>1</v>
      </c>
      <c r="X2240" s="16">
        <f>IFERROR(LOOKUP(H2240,{30,43,48,53,58,63,68,73,78,83,88,93,97},{42,47,52,57,62,67,72,77,82,87,92,99,100}),999)</f>
        <v>62</v>
      </c>
      <c r="Y2240" s="19">
        <f t="shared" si="241"/>
        <v>5.6818181818181825</v>
      </c>
      <c r="Z2240" s="19">
        <f t="shared" si="244"/>
        <v>5.7284090909090919</v>
      </c>
      <c r="AA2240" s="19">
        <f t="shared" si="245"/>
        <v>17.185227272727278</v>
      </c>
      <c r="AB2240" s="19" t="s">
        <v>8887</v>
      </c>
    </row>
    <row r="2241" spans="1:28" x14ac:dyDescent="0.35">
      <c r="A2241" t="s">
        <v>1562</v>
      </c>
      <c r="B2241" t="s">
        <v>6786</v>
      </c>
      <c r="C2241" t="s">
        <v>1430</v>
      </c>
      <c r="D2241" s="1">
        <v>44827</v>
      </c>
      <c r="E2241">
        <f t="shared" si="242"/>
        <v>18</v>
      </c>
      <c r="F2241" t="s">
        <v>1569</v>
      </c>
      <c r="G2241">
        <v>670</v>
      </c>
      <c r="H2241">
        <f t="shared" si="239"/>
        <v>67</v>
      </c>
      <c r="I2241" t="s">
        <v>7</v>
      </c>
      <c r="J2241" t="s">
        <v>8</v>
      </c>
      <c r="L2241" t="s">
        <v>6</v>
      </c>
      <c r="M2241" t="str">
        <f t="shared" si="240"/>
        <v>M</v>
      </c>
      <c r="N2241" t="s">
        <v>4724</v>
      </c>
      <c r="O2241" t="s">
        <v>4725</v>
      </c>
      <c r="P2241" t="s">
        <v>557</v>
      </c>
      <c r="Q2241">
        <v>3</v>
      </c>
      <c r="R2241">
        <f t="shared" si="243"/>
        <v>2019</v>
      </c>
      <c r="S2241" t="s">
        <v>8</v>
      </c>
      <c r="T2241" t="s">
        <v>8</v>
      </c>
      <c r="U2241" t="s">
        <v>9090</v>
      </c>
      <c r="V2241">
        <f>VLOOKUP(P2241,'PBT Tag Rates'!$B$5:$E$34,4,FALSE)</f>
        <v>0.95971980899999998</v>
      </c>
      <c r="W2241">
        <v>1</v>
      </c>
      <c r="X2241" s="16">
        <f>IFERROR(LOOKUP(H2241,{30,43,48,53,58,63,68,73,78,83,88,93,97},{42,47,52,57,62,67,72,77,82,87,92,99,100}),999)</f>
        <v>67</v>
      </c>
      <c r="Y2241" s="19">
        <f t="shared" si="241"/>
        <v>5.6818181818181825</v>
      </c>
      <c r="Z2241" s="19">
        <f t="shared" si="244"/>
        <v>5.7284090909090919</v>
      </c>
      <c r="AA2241" s="19">
        <f t="shared" si="245"/>
        <v>17.185227272727278</v>
      </c>
      <c r="AB2241" s="19" t="s">
        <v>8887</v>
      </c>
    </row>
    <row r="2242" spans="1:28" x14ac:dyDescent="0.35">
      <c r="A2242" t="s">
        <v>1562</v>
      </c>
      <c r="B2242" t="s">
        <v>6787</v>
      </c>
      <c r="C2242" t="s">
        <v>1432</v>
      </c>
      <c r="D2242" s="1">
        <v>44827</v>
      </c>
      <c r="E2242">
        <f t="shared" si="242"/>
        <v>18</v>
      </c>
      <c r="F2242" t="s">
        <v>1569</v>
      </c>
      <c r="G2242">
        <v>440</v>
      </c>
      <c r="H2242">
        <f t="shared" si="239"/>
        <v>44</v>
      </c>
      <c r="I2242" t="s">
        <v>7</v>
      </c>
      <c r="J2242" t="s">
        <v>8</v>
      </c>
      <c r="L2242" t="s">
        <v>6</v>
      </c>
      <c r="M2242" t="str">
        <f t="shared" si="240"/>
        <v>M</v>
      </c>
      <c r="N2242" t="s">
        <v>6788</v>
      </c>
      <c r="O2242" t="s">
        <v>6789</v>
      </c>
      <c r="P2242" t="s">
        <v>2035</v>
      </c>
      <c r="Q2242">
        <v>2</v>
      </c>
      <c r="R2242">
        <f t="shared" si="243"/>
        <v>2020</v>
      </c>
      <c r="S2242" t="s">
        <v>8</v>
      </c>
      <c r="T2242" t="s">
        <v>8</v>
      </c>
      <c r="U2242" t="s">
        <v>9088</v>
      </c>
      <c r="V2242">
        <f>VLOOKUP(P2242,'PBT Tag Rates'!$B$5:$E$34,4,FALSE)</f>
        <v>0.98961045999999997</v>
      </c>
      <c r="W2242">
        <v>1</v>
      </c>
      <c r="X2242" s="16">
        <f>IFERROR(LOOKUP(H2242,{30,43,48,53,58,63,68,73,78,83,88,93,97},{42,47,52,57,62,67,72,77,82,87,92,99,100}),999)</f>
        <v>47</v>
      </c>
      <c r="Y2242" s="19">
        <f t="shared" si="241"/>
        <v>5.6818181818181825</v>
      </c>
      <c r="Z2242" s="19">
        <f t="shared" si="244"/>
        <v>5.7284090909090919</v>
      </c>
      <c r="AA2242" s="19">
        <f t="shared" si="245"/>
        <v>17.185227272727278</v>
      </c>
      <c r="AB2242" s="19" t="s">
        <v>8887</v>
      </c>
    </row>
    <row r="2243" spans="1:28" x14ac:dyDescent="0.35">
      <c r="A2243" t="s">
        <v>1562</v>
      </c>
      <c r="B2243" t="s">
        <v>6790</v>
      </c>
      <c r="C2243" t="s">
        <v>1433</v>
      </c>
      <c r="D2243" s="1">
        <v>44827</v>
      </c>
      <c r="E2243">
        <f t="shared" si="242"/>
        <v>18</v>
      </c>
      <c r="F2243" t="s">
        <v>1569</v>
      </c>
      <c r="G2243">
        <v>430</v>
      </c>
      <c r="H2243">
        <f t="shared" si="239"/>
        <v>43</v>
      </c>
      <c r="I2243" t="s">
        <v>9</v>
      </c>
      <c r="J2243">
        <v>1</v>
      </c>
      <c r="L2243" t="s">
        <v>6</v>
      </c>
      <c r="M2243" t="str">
        <f t="shared" si="240"/>
        <v>M</v>
      </c>
      <c r="N2243" t="s">
        <v>6791</v>
      </c>
      <c r="O2243" t="s">
        <v>6792</v>
      </c>
      <c r="P2243" t="s">
        <v>5931</v>
      </c>
      <c r="Q2243">
        <v>2</v>
      </c>
      <c r="R2243">
        <f t="shared" si="243"/>
        <v>2020</v>
      </c>
      <c r="S2243" t="s">
        <v>8</v>
      </c>
      <c r="T2243" t="s">
        <v>8</v>
      </c>
      <c r="U2243" t="s">
        <v>8876</v>
      </c>
      <c r="V2243">
        <f>VLOOKUP(P2243,'PBT Tag Rates'!$B$5:$E$34,4,FALSE)</f>
        <v>0.98845608500000004</v>
      </c>
      <c r="W2243">
        <v>1</v>
      </c>
      <c r="X2243" s="16">
        <f>IFERROR(LOOKUP(H2243,{30,43,48,53,58,63,68,73,78,83,88,93,97},{42,47,52,57,62,67,72,77,82,87,92,99,100}),999)</f>
        <v>47</v>
      </c>
      <c r="Y2243" s="19">
        <f t="shared" si="241"/>
        <v>5.6818181818181825</v>
      </c>
      <c r="Z2243" s="19">
        <f t="shared" si="244"/>
        <v>5.7284090909090919</v>
      </c>
      <c r="AA2243" s="19">
        <f t="shared" si="245"/>
        <v>17.185227272727278</v>
      </c>
      <c r="AB2243" s="19" t="s">
        <v>8887</v>
      </c>
    </row>
    <row r="2244" spans="1:28" x14ac:dyDescent="0.35">
      <c r="A2244" t="s">
        <v>1562</v>
      </c>
      <c r="B2244" t="s">
        <v>6793</v>
      </c>
      <c r="C2244" t="s">
        <v>1434</v>
      </c>
      <c r="D2244" s="1">
        <v>44827</v>
      </c>
      <c r="E2244">
        <f t="shared" si="242"/>
        <v>18</v>
      </c>
      <c r="F2244" t="s">
        <v>16</v>
      </c>
      <c r="G2244">
        <v>750</v>
      </c>
      <c r="H2244">
        <f t="shared" si="239"/>
        <v>75</v>
      </c>
      <c r="I2244" t="s">
        <v>7</v>
      </c>
      <c r="J2244" t="s">
        <v>8</v>
      </c>
      <c r="L2244" t="s">
        <v>16</v>
      </c>
      <c r="M2244" t="str">
        <f t="shared" si="240"/>
        <v>F</v>
      </c>
      <c r="N2244" t="s">
        <v>8</v>
      </c>
      <c r="O2244" t="s">
        <v>8</v>
      </c>
      <c r="P2244" t="s">
        <v>11</v>
      </c>
      <c r="Q2244" t="s">
        <v>8</v>
      </c>
      <c r="R2244" t="str">
        <f t="shared" si="243"/>
        <v>U</v>
      </c>
      <c r="S2244" t="s">
        <v>12</v>
      </c>
      <c r="T2244">
        <v>1</v>
      </c>
      <c r="U2244" t="s">
        <v>11</v>
      </c>
      <c r="V2244" t="e">
        <f>VLOOKUP(P2244,'PBT Tag Rates'!$B$5:$E$34,4,FALSE)</f>
        <v>#N/A</v>
      </c>
      <c r="W2244">
        <v>1</v>
      </c>
      <c r="X2244" s="16">
        <f>IFERROR(LOOKUP(H2244,{30,43,48,53,58,63,68,73,78,83,88,93,97},{42,47,52,57,62,67,72,77,82,87,92,99,100}),999)</f>
        <v>77</v>
      </c>
      <c r="Y2244" s="19">
        <f t="shared" si="241"/>
        <v>5.6818181818181825</v>
      </c>
      <c r="Z2244" s="19">
        <f t="shared" si="244"/>
        <v>5.7284090909090919</v>
      </c>
      <c r="AA2244" s="19">
        <f t="shared" si="245"/>
        <v>17.185227272727278</v>
      </c>
      <c r="AB2244" s="19" t="s">
        <v>8887</v>
      </c>
    </row>
    <row r="2245" spans="1:28" x14ac:dyDescent="0.35">
      <c r="A2245" t="s">
        <v>1562</v>
      </c>
      <c r="B2245" t="s">
        <v>6794</v>
      </c>
      <c r="C2245" t="s">
        <v>1435</v>
      </c>
      <c r="D2245" s="1">
        <v>44827</v>
      </c>
      <c r="E2245">
        <f t="shared" si="242"/>
        <v>18</v>
      </c>
      <c r="F2245" t="s">
        <v>1569</v>
      </c>
      <c r="G2245">
        <v>580</v>
      </c>
      <c r="H2245">
        <f t="shared" si="239"/>
        <v>58</v>
      </c>
      <c r="I2245" t="s">
        <v>7</v>
      </c>
      <c r="J2245" t="s">
        <v>8</v>
      </c>
      <c r="L2245" t="s">
        <v>6</v>
      </c>
      <c r="M2245" t="str">
        <f t="shared" si="240"/>
        <v>M</v>
      </c>
      <c r="N2245" t="s">
        <v>8</v>
      </c>
      <c r="O2245" t="s">
        <v>8</v>
      </c>
      <c r="P2245" t="s">
        <v>11</v>
      </c>
      <c r="Q2245" t="s">
        <v>8</v>
      </c>
      <c r="R2245" t="str">
        <f t="shared" si="243"/>
        <v>U</v>
      </c>
      <c r="S2245" t="s">
        <v>12</v>
      </c>
      <c r="T2245">
        <v>1</v>
      </c>
      <c r="U2245" t="s">
        <v>11</v>
      </c>
      <c r="V2245" t="e">
        <f>VLOOKUP(P2245,'PBT Tag Rates'!$B$5:$E$34,4,FALSE)</f>
        <v>#N/A</v>
      </c>
      <c r="W2245">
        <v>1</v>
      </c>
      <c r="X2245" s="16">
        <f>IFERROR(LOOKUP(H2245,{30,43,48,53,58,63,68,73,78,83,88,93,97},{42,47,52,57,62,67,72,77,82,87,92,99,100}),999)</f>
        <v>62</v>
      </c>
      <c r="Y2245" s="19">
        <f t="shared" si="241"/>
        <v>5.6818181818181825</v>
      </c>
      <c r="Z2245" s="19">
        <f t="shared" si="244"/>
        <v>5.7284090909090919</v>
      </c>
      <c r="AA2245" s="19">
        <f t="shared" si="245"/>
        <v>17.185227272727278</v>
      </c>
      <c r="AB2245" s="19" t="s">
        <v>8887</v>
      </c>
    </row>
    <row r="2246" spans="1:28" x14ac:dyDescent="0.35">
      <c r="A2246" t="s">
        <v>1562</v>
      </c>
      <c r="B2246" t="s">
        <v>6795</v>
      </c>
      <c r="C2246" t="s">
        <v>1436</v>
      </c>
      <c r="D2246" s="1">
        <v>44827</v>
      </c>
      <c r="E2246">
        <f t="shared" si="242"/>
        <v>18</v>
      </c>
      <c r="F2246" t="s">
        <v>16</v>
      </c>
      <c r="G2246">
        <v>720</v>
      </c>
      <c r="H2246">
        <f t="shared" ref="H2246:H2309" si="246">G2246/10</f>
        <v>72</v>
      </c>
      <c r="I2246" t="s">
        <v>9</v>
      </c>
      <c r="J2246">
        <v>1</v>
      </c>
      <c r="L2246" t="s">
        <v>16</v>
      </c>
      <c r="M2246" t="str">
        <f t="shared" ref="M2246:M2309" si="247">IF(L2246="U",F2246,L2246)</f>
        <v>F</v>
      </c>
      <c r="N2246" t="s">
        <v>6796</v>
      </c>
      <c r="O2246" t="s">
        <v>6797</v>
      </c>
      <c r="P2246" t="s">
        <v>19</v>
      </c>
      <c r="Q2246">
        <v>4</v>
      </c>
      <c r="R2246">
        <f t="shared" si="243"/>
        <v>2018</v>
      </c>
      <c r="S2246" t="s">
        <v>8</v>
      </c>
      <c r="T2246" t="s">
        <v>8</v>
      </c>
      <c r="U2246" t="s">
        <v>9087</v>
      </c>
      <c r="V2246">
        <f>VLOOKUP(P2246,'PBT Tag Rates'!$B$5:$E$34,4,FALSE)</f>
        <v>0.80551598400000002</v>
      </c>
      <c r="W2246">
        <v>1</v>
      </c>
      <c r="X2246" s="16">
        <f>IFERROR(LOOKUP(H2246,{30,43,48,53,58,63,68,73,78,83,88,93,97},{42,47,52,57,62,67,72,77,82,87,92,99,100}),999)</f>
        <v>72</v>
      </c>
      <c r="Y2246" s="19">
        <f t="shared" ref="Y2246:Y2309" si="248">IF(D2246&lt;$D$3,W2246/$Y$3,W2246/$Y$4)</f>
        <v>5.6818181818181825</v>
      </c>
      <c r="Z2246" s="19">
        <f t="shared" si="244"/>
        <v>5.7284090909090919</v>
      </c>
      <c r="AA2246" s="19">
        <f t="shared" si="245"/>
        <v>17.185227272727278</v>
      </c>
      <c r="AB2246" s="19" t="s">
        <v>8887</v>
      </c>
    </row>
    <row r="2247" spans="1:28" x14ac:dyDescent="0.35">
      <c r="A2247" t="s">
        <v>1562</v>
      </c>
      <c r="B2247" t="s">
        <v>6798</v>
      </c>
      <c r="C2247" t="s">
        <v>1437</v>
      </c>
      <c r="D2247" s="1">
        <v>44827</v>
      </c>
      <c r="E2247">
        <f t="shared" ref="E2247:E2310" si="249">IF(D2247&lt;=$D$3,60,18)</f>
        <v>18</v>
      </c>
      <c r="F2247" t="s">
        <v>1569</v>
      </c>
      <c r="G2247">
        <v>460</v>
      </c>
      <c r="H2247">
        <f t="shared" si="246"/>
        <v>46</v>
      </c>
      <c r="I2247" t="s">
        <v>7</v>
      </c>
      <c r="J2247" t="s">
        <v>8</v>
      </c>
      <c r="L2247" t="s">
        <v>6</v>
      </c>
      <c r="M2247" t="str">
        <f t="shared" si="247"/>
        <v>M</v>
      </c>
      <c r="N2247" t="s">
        <v>5141</v>
      </c>
      <c r="O2247" t="s">
        <v>5142</v>
      </c>
      <c r="P2247" t="s">
        <v>2035</v>
      </c>
      <c r="Q2247">
        <v>2</v>
      </c>
      <c r="R2247">
        <f t="shared" ref="R2247:R2310" si="250">IFERROR($R$3-Q2247,"U")</f>
        <v>2020</v>
      </c>
      <c r="S2247" t="s">
        <v>8</v>
      </c>
      <c r="T2247" t="s">
        <v>8</v>
      </c>
      <c r="U2247" t="s">
        <v>9006</v>
      </c>
      <c r="V2247">
        <f>VLOOKUP(P2247,'PBT Tag Rates'!$B$5:$E$34,4,FALSE)</f>
        <v>0.98961045999999997</v>
      </c>
      <c r="W2247">
        <v>1</v>
      </c>
      <c r="X2247" s="16">
        <f>IFERROR(LOOKUP(H2247,{30,43,48,53,58,63,68,73,78,83,88,93,97},{42,47,52,57,62,67,72,77,82,87,92,99,100}),999)</f>
        <v>47</v>
      </c>
      <c r="Y2247" s="19">
        <f t="shared" si="248"/>
        <v>5.6818181818181825</v>
      </c>
      <c r="Z2247" s="19">
        <f t="shared" ref="Z2247:Z2310" si="251">Y2247*(1+$Z$4)</f>
        <v>5.7284090909090919</v>
      </c>
      <c r="AA2247" s="19">
        <f t="shared" ref="AA2247:AA2310" si="252">IF(D2247&lt;$D$3,Z2247/$AA$3,Z2247/$AA$4)</f>
        <v>17.185227272727278</v>
      </c>
      <c r="AB2247" s="19" t="s">
        <v>8886</v>
      </c>
    </row>
    <row r="2248" spans="1:28" x14ac:dyDescent="0.35">
      <c r="A2248" t="s">
        <v>1562</v>
      </c>
      <c r="B2248" t="s">
        <v>6799</v>
      </c>
      <c r="C2248" t="s">
        <v>1440</v>
      </c>
      <c r="D2248" s="1">
        <v>44827</v>
      </c>
      <c r="E2248">
        <f t="shared" si="249"/>
        <v>18</v>
      </c>
      <c r="F2248" t="s">
        <v>1569</v>
      </c>
      <c r="G2248">
        <v>600</v>
      </c>
      <c r="H2248">
        <f t="shared" si="246"/>
        <v>60</v>
      </c>
      <c r="I2248" t="s">
        <v>7</v>
      </c>
      <c r="J2248" t="s">
        <v>8</v>
      </c>
      <c r="L2248" t="s">
        <v>6</v>
      </c>
      <c r="M2248" t="str">
        <f t="shared" si="247"/>
        <v>M</v>
      </c>
      <c r="N2248" t="s">
        <v>6800</v>
      </c>
      <c r="O2248" t="s">
        <v>6801</v>
      </c>
      <c r="P2248" t="s">
        <v>557</v>
      </c>
      <c r="Q2248">
        <v>3</v>
      </c>
      <c r="R2248">
        <f t="shared" si="250"/>
        <v>2019</v>
      </c>
      <c r="S2248" t="s">
        <v>8</v>
      </c>
      <c r="T2248" t="s">
        <v>8</v>
      </c>
      <c r="U2248" t="s">
        <v>9090</v>
      </c>
      <c r="V2248">
        <f>VLOOKUP(P2248,'PBT Tag Rates'!$B$5:$E$34,4,FALSE)</f>
        <v>0.95971980899999998</v>
      </c>
      <c r="W2248">
        <v>1</v>
      </c>
      <c r="X2248" s="16">
        <f>IFERROR(LOOKUP(H2248,{30,43,48,53,58,63,68,73,78,83,88,93,97},{42,47,52,57,62,67,72,77,82,87,92,99,100}),999)</f>
        <v>62</v>
      </c>
      <c r="Y2248" s="19">
        <f t="shared" si="248"/>
        <v>5.6818181818181825</v>
      </c>
      <c r="Z2248" s="19">
        <f t="shared" si="251"/>
        <v>5.7284090909090919</v>
      </c>
      <c r="AA2248" s="19">
        <f t="shared" si="252"/>
        <v>17.185227272727278</v>
      </c>
      <c r="AB2248" s="19" t="s">
        <v>8887</v>
      </c>
    </row>
    <row r="2249" spans="1:28" x14ac:dyDescent="0.35">
      <c r="A2249" t="s">
        <v>1562</v>
      </c>
      <c r="B2249" t="s">
        <v>6802</v>
      </c>
      <c r="C2249" t="s">
        <v>1441</v>
      </c>
      <c r="D2249" s="1">
        <v>44827</v>
      </c>
      <c r="E2249">
        <f t="shared" si="249"/>
        <v>18</v>
      </c>
      <c r="F2249" t="s">
        <v>1569</v>
      </c>
      <c r="G2249">
        <v>560</v>
      </c>
      <c r="H2249">
        <f t="shared" si="246"/>
        <v>56</v>
      </c>
      <c r="I2249" t="s">
        <v>7</v>
      </c>
      <c r="J2249" t="s">
        <v>8</v>
      </c>
      <c r="K2249" t="s">
        <v>143</v>
      </c>
      <c r="L2249" t="s">
        <v>1569</v>
      </c>
      <c r="M2249" s="5" t="s">
        <v>6</v>
      </c>
      <c r="N2249" t="s">
        <v>4306</v>
      </c>
      <c r="O2249" t="s">
        <v>4306</v>
      </c>
      <c r="P2249" t="s">
        <v>4306</v>
      </c>
      <c r="Q2249" t="s">
        <v>8</v>
      </c>
      <c r="R2249" t="str">
        <f t="shared" si="250"/>
        <v>U</v>
      </c>
      <c r="S2249" t="s">
        <v>8</v>
      </c>
      <c r="T2249" t="s">
        <v>8</v>
      </c>
      <c r="U2249" t="s">
        <v>4306</v>
      </c>
      <c r="V2249" t="e">
        <f>VLOOKUP(P2249,'PBT Tag Rates'!$B$5:$E$34,4,FALSE)</f>
        <v>#N/A</v>
      </c>
      <c r="W2249">
        <v>1</v>
      </c>
      <c r="X2249" s="16">
        <f>IFERROR(LOOKUP(H2249,{30,43,48,53,58,63,68,73,78,83,88,93,97},{42,47,52,57,62,67,72,77,82,87,92,99,100}),999)</f>
        <v>57</v>
      </c>
      <c r="Y2249" s="19">
        <f t="shared" si="248"/>
        <v>5.6818181818181825</v>
      </c>
      <c r="Z2249" s="19">
        <f t="shared" si="251"/>
        <v>5.7284090909090919</v>
      </c>
      <c r="AA2249" s="19">
        <f t="shared" si="252"/>
        <v>17.185227272727278</v>
      </c>
      <c r="AB2249" s="19" t="s">
        <v>8887</v>
      </c>
    </row>
    <row r="2250" spans="1:28" x14ac:dyDescent="0.35">
      <c r="A2250" t="s">
        <v>1562</v>
      </c>
      <c r="B2250" t="s">
        <v>6803</v>
      </c>
      <c r="C2250" t="s">
        <v>1442</v>
      </c>
      <c r="D2250" s="1">
        <v>44827</v>
      </c>
      <c r="E2250">
        <f t="shared" si="249"/>
        <v>18</v>
      </c>
      <c r="F2250" t="s">
        <v>16</v>
      </c>
      <c r="G2250">
        <v>650</v>
      </c>
      <c r="H2250">
        <f t="shared" si="246"/>
        <v>65</v>
      </c>
      <c r="I2250" t="s">
        <v>9</v>
      </c>
      <c r="J2250">
        <v>1</v>
      </c>
      <c r="L2250" t="s">
        <v>16</v>
      </c>
      <c r="M2250" t="str">
        <f t="shared" si="247"/>
        <v>F</v>
      </c>
      <c r="N2250" t="s">
        <v>519</v>
      </c>
      <c r="O2250" t="s">
        <v>1131</v>
      </c>
      <c r="P2250" t="s">
        <v>19</v>
      </c>
      <c r="Q2250">
        <v>4</v>
      </c>
      <c r="R2250">
        <f t="shared" si="250"/>
        <v>2018</v>
      </c>
      <c r="S2250" t="s">
        <v>8</v>
      </c>
      <c r="T2250" t="s">
        <v>8</v>
      </c>
      <c r="U2250" t="s">
        <v>9007</v>
      </c>
      <c r="V2250">
        <f>VLOOKUP(P2250,'PBT Tag Rates'!$B$5:$E$34,4,FALSE)</f>
        <v>0.80551598400000002</v>
      </c>
      <c r="W2250">
        <v>1</v>
      </c>
      <c r="X2250" s="16">
        <f>IFERROR(LOOKUP(H2250,{30,43,48,53,58,63,68,73,78,83,88,93,97},{42,47,52,57,62,67,72,77,82,87,92,99,100}),999)</f>
        <v>67</v>
      </c>
      <c r="Y2250" s="19">
        <f t="shared" si="248"/>
        <v>5.6818181818181825</v>
      </c>
      <c r="Z2250" s="19">
        <f t="shared" si="251"/>
        <v>5.7284090909090919</v>
      </c>
      <c r="AA2250" s="19">
        <f t="shared" si="252"/>
        <v>17.185227272727278</v>
      </c>
      <c r="AB2250" s="19" t="s">
        <v>8886</v>
      </c>
    </row>
    <row r="2251" spans="1:28" x14ac:dyDescent="0.35">
      <c r="A2251" t="s">
        <v>1562</v>
      </c>
      <c r="B2251" t="s">
        <v>6804</v>
      </c>
      <c r="C2251" t="s">
        <v>1443</v>
      </c>
      <c r="D2251" s="1">
        <v>44827</v>
      </c>
      <c r="E2251">
        <f t="shared" si="249"/>
        <v>18</v>
      </c>
      <c r="F2251" t="s">
        <v>1569</v>
      </c>
      <c r="G2251">
        <v>450</v>
      </c>
      <c r="H2251">
        <f t="shared" si="246"/>
        <v>45</v>
      </c>
      <c r="I2251" t="s">
        <v>9</v>
      </c>
      <c r="J2251">
        <v>1</v>
      </c>
      <c r="L2251" t="s">
        <v>6</v>
      </c>
      <c r="M2251" t="str">
        <f t="shared" si="247"/>
        <v>M</v>
      </c>
      <c r="N2251" t="s">
        <v>6805</v>
      </c>
      <c r="O2251" t="s">
        <v>6806</v>
      </c>
      <c r="P2251" t="s">
        <v>2035</v>
      </c>
      <c r="Q2251">
        <v>2</v>
      </c>
      <c r="R2251">
        <f t="shared" si="250"/>
        <v>2020</v>
      </c>
      <c r="S2251" t="s">
        <v>8</v>
      </c>
      <c r="T2251" t="s">
        <v>8</v>
      </c>
      <c r="U2251" t="s">
        <v>9006</v>
      </c>
      <c r="V2251">
        <f>VLOOKUP(P2251,'PBT Tag Rates'!$B$5:$E$34,4,FALSE)</f>
        <v>0.98961045999999997</v>
      </c>
      <c r="W2251">
        <v>1</v>
      </c>
      <c r="X2251" s="16">
        <f>IFERROR(LOOKUP(H2251,{30,43,48,53,58,63,68,73,78,83,88,93,97},{42,47,52,57,62,67,72,77,82,87,92,99,100}),999)</f>
        <v>47</v>
      </c>
      <c r="Y2251" s="19">
        <f t="shared" si="248"/>
        <v>5.6818181818181825</v>
      </c>
      <c r="Z2251" s="19">
        <f t="shared" si="251"/>
        <v>5.7284090909090919</v>
      </c>
      <c r="AA2251" s="19">
        <f t="shared" si="252"/>
        <v>17.185227272727278</v>
      </c>
      <c r="AB2251" s="19" t="s">
        <v>8886</v>
      </c>
    </row>
    <row r="2252" spans="1:28" x14ac:dyDescent="0.35">
      <c r="A2252" t="s">
        <v>1562</v>
      </c>
      <c r="B2252" t="s">
        <v>6807</v>
      </c>
      <c r="C2252" t="s">
        <v>1444</v>
      </c>
      <c r="D2252" s="1">
        <v>44827</v>
      </c>
      <c r="E2252">
        <f t="shared" si="249"/>
        <v>18</v>
      </c>
      <c r="F2252" t="s">
        <v>16</v>
      </c>
      <c r="G2252">
        <v>660</v>
      </c>
      <c r="H2252">
        <f t="shared" si="246"/>
        <v>66</v>
      </c>
      <c r="I2252" t="s">
        <v>9</v>
      </c>
      <c r="J2252">
        <v>1</v>
      </c>
      <c r="L2252" t="s">
        <v>16</v>
      </c>
      <c r="M2252" t="str">
        <f t="shared" si="247"/>
        <v>F</v>
      </c>
      <c r="N2252" t="s">
        <v>6639</v>
      </c>
      <c r="O2252" t="s">
        <v>872</v>
      </c>
      <c r="P2252" t="s">
        <v>19</v>
      </c>
      <c r="Q2252">
        <v>4</v>
      </c>
      <c r="R2252">
        <f t="shared" si="250"/>
        <v>2018</v>
      </c>
      <c r="S2252" t="s">
        <v>8</v>
      </c>
      <c r="T2252" t="s">
        <v>8</v>
      </c>
      <c r="U2252" t="s">
        <v>9087</v>
      </c>
      <c r="V2252">
        <f>VLOOKUP(P2252,'PBT Tag Rates'!$B$5:$E$34,4,FALSE)</f>
        <v>0.80551598400000002</v>
      </c>
      <c r="W2252">
        <v>1</v>
      </c>
      <c r="X2252" s="16">
        <f>IFERROR(LOOKUP(H2252,{30,43,48,53,58,63,68,73,78,83,88,93,97},{42,47,52,57,62,67,72,77,82,87,92,99,100}),999)</f>
        <v>67</v>
      </c>
      <c r="Y2252" s="19">
        <f t="shared" si="248"/>
        <v>5.6818181818181825</v>
      </c>
      <c r="Z2252" s="19">
        <f t="shared" si="251"/>
        <v>5.7284090909090919</v>
      </c>
      <c r="AA2252" s="19">
        <f t="shared" si="252"/>
        <v>17.185227272727278</v>
      </c>
      <c r="AB2252" s="19" t="s">
        <v>8887</v>
      </c>
    </row>
    <row r="2253" spans="1:28" x14ac:dyDescent="0.35">
      <c r="A2253" t="s">
        <v>1562</v>
      </c>
      <c r="B2253" t="s">
        <v>6808</v>
      </c>
      <c r="C2253" t="s">
        <v>1445</v>
      </c>
      <c r="D2253" s="1">
        <v>44827</v>
      </c>
      <c r="E2253">
        <f t="shared" si="249"/>
        <v>18</v>
      </c>
      <c r="F2253" t="s">
        <v>1569</v>
      </c>
      <c r="G2253">
        <v>420</v>
      </c>
      <c r="H2253">
        <f t="shared" si="246"/>
        <v>42</v>
      </c>
      <c r="I2253" t="s">
        <v>9</v>
      </c>
      <c r="J2253">
        <v>1</v>
      </c>
      <c r="L2253" t="s">
        <v>6</v>
      </c>
      <c r="M2253" t="str">
        <f t="shared" si="247"/>
        <v>M</v>
      </c>
      <c r="N2253" t="s">
        <v>6489</v>
      </c>
      <c r="O2253" t="s">
        <v>6490</v>
      </c>
      <c r="P2253" t="s">
        <v>2035</v>
      </c>
      <c r="Q2253">
        <v>2</v>
      </c>
      <c r="R2253">
        <f t="shared" si="250"/>
        <v>2020</v>
      </c>
      <c r="S2253" t="s">
        <v>8</v>
      </c>
      <c r="T2253" t="s">
        <v>8</v>
      </c>
      <c r="U2253" t="s">
        <v>9087</v>
      </c>
      <c r="V2253">
        <f>VLOOKUP(P2253,'PBT Tag Rates'!$B$5:$E$34,4,FALSE)</f>
        <v>0.98961045999999997</v>
      </c>
      <c r="W2253">
        <v>1</v>
      </c>
      <c r="X2253" s="16">
        <f>IFERROR(LOOKUP(H2253,{30,43,48,53,58,63,68,73,78,83,88,93,97},{42,47,52,57,62,67,72,77,82,87,92,99,100}),999)</f>
        <v>42</v>
      </c>
      <c r="Y2253" s="19">
        <f t="shared" si="248"/>
        <v>5.6818181818181825</v>
      </c>
      <c r="Z2253" s="19">
        <f t="shared" si="251"/>
        <v>5.7284090909090919</v>
      </c>
      <c r="AA2253" s="19">
        <f t="shared" si="252"/>
        <v>17.185227272727278</v>
      </c>
      <c r="AB2253" s="19" t="s">
        <v>8887</v>
      </c>
    </row>
    <row r="2254" spans="1:28" x14ac:dyDescent="0.35">
      <c r="A2254" t="s">
        <v>1562</v>
      </c>
      <c r="B2254" t="s">
        <v>6809</v>
      </c>
      <c r="C2254" t="s">
        <v>1446</v>
      </c>
      <c r="D2254" s="1">
        <v>44827</v>
      </c>
      <c r="E2254">
        <f t="shared" si="249"/>
        <v>18</v>
      </c>
      <c r="F2254" t="s">
        <v>16</v>
      </c>
      <c r="G2254">
        <v>690</v>
      </c>
      <c r="H2254">
        <f t="shared" si="246"/>
        <v>69</v>
      </c>
      <c r="I2254" t="s">
        <v>9</v>
      </c>
      <c r="J2254">
        <v>1</v>
      </c>
      <c r="L2254" t="s">
        <v>16</v>
      </c>
      <c r="M2254" t="str">
        <f t="shared" si="247"/>
        <v>F</v>
      </c>
      <c r="N2254" t="s">
        <v>1224</v>
      </c>
      <c r="O2254" t="s">
        <v>1326</v>
      </c>
      <c r="P2254" t="s">
        <v>19</v>
      </c>
      <c r="Q2254">
        <v>4</v>
      </c>
      <c r="R2254">
        <f t="shared" si="250"/>
        <v>2018</v>
      </c>
      <c r="S2254" t="s">
        <v>8</v>
      </c>
      <c r="T2254" t="s">
        <v>8</v>
      </c>
      <c r="U2254" t="s">
        <v>9007</v>
      </c>
      <c r="V2254">
        <f>VLOOKUP(P2254,'PBT Tag Rates'!$B$5:$E$34,4,FALSE)</f>
        <v>0.80551598400000002</v>
      </c>
      <c r="W2254">
        <v>1</v>
      </c>
      <c r="X2254" s="16">
        <f>IFERROR(LOOKUP(H2254,{30,43,48,53,58,63,68,73,78,83,88,93,97},{42,47,52,57,62,67,72,77,82,87,92,99,100}),999)</f>
        <v>72</v>
      </c>
      <c r="Y2254" s="19">
        <f t="shared" si="248"/>
        <v>5.6818181818181825</v>
      </c>
      <c r="Z2254" s="19">
        <f t="shared" si="251"/>
        <v>5.7284090909090919</v>
      </c>
      <c r="AA2254" s="19">
        <f t="shared" si="252"/>
        <v>17.185227272727278</v>
      </c>
      <c r="AB2254" s="19" t="s">
        <v>8886</v>
      </c>
    </row>
    <row r="2255" spans="1:28" x14ac:dyDescent="0.35">
      <c r="A2255" t="s">
        <v>1562</v>
      </c>
      <c r="B2255" t="s">
        <v>6810</v>
      </c>
      <c r="C2255" t="s">
        <v>1447</v>
      </c>
      <c r="D2255" s="1">
        <v>44827</v>
      </c>
      <c r="E2255">
        <f t="shared" si="249"/>
        <v>18</v>
      </c>
      <c r="F2255" t="s">
        <v>1569</v>
      </c>
      <c r="G2255">
        <v>700</v>
      </c>
      <c r="H2255">
        <f t="shared" si="246"/>
        <v>70</v>
      </c>
      <c r="I2255" t="s">
        <v>7</v>
      </c>
      <c r="J2255" t="s">
        <v>8</v>
      </c>
      <c r="L2255" t="s">
        <v>6</v>
      </c>
      <c r="M2255" t="str">
        <f t="shared" si="247"/>
        <v>M</v>
      </c>
      <c r="N2255" t="s">
        <v>6632</v>
      </c>
      <c r="O2255" t="s">
        <v>6633</v>
      </c>
      <c r="P2255" t="s">
        <v>702</v>
      </c>
      <c r="Q2255">
        <v>3</v>
      </c>
      <c r="R2255">
        <f t="shared" si="250"/>
        <v>2019</v>
      </c>
      <c r="S2255" t="s">
        <v>8</v>
      </c>
      <c r="T2255" t="s">
        <v>8</v>
      </c>
      <c r="U2255" t="s">
        <v>8975</v>
      </c>
      <c r="V2255">
        <f>VLOOKUP(P2255,'PBT Tag Rates'!$B$5:$E$34,4,FALSE)</f>
        <v>0.99705232300000002</v>
      </c>
      <c r="W2255">
        <v>1</v>
      </c>
      <c r="X2255" s="16">
        <f>IFERROR(LOOKUP(H2255,{30,43,48,53,58,63,68,73,78,83,88,93,97},{42,47,52,57,62,67,72,77,82,87,92,99,100}),999)</f>
        <v>72</v>
      </c>
      <c r="Y2255" s="19">
        <f t="shared" si="248"/>
        <v>5.6818181818181825</v>
      </c>
      <c r="Z2255" s="19">
        <f t="shared" si="251"/>
        <v>5.7284090909090919</v>
      </c>
      <c r="AA2255" s="19">
        <f t="shared" si="252"/>
        <v>17.185227272727278</v>
      </c>
      <c r="AB2255" s="19" t="s">
        <v>8887</v>
      </c>
    </row>
    <row r="2256" spans="1:28" x14ac:dyDescent="0.35">
      <c r="A2256" t="s">
        <v>1562</v>
      </c>
      <c r="B2256" t="s">
        <v>6811</v>
      </c>
      <c r="C2256" t="s">
        <v>1448</v>
      </c>
      <c r="D2256" s="1">
        <v>44827</v>
      </c>
      <c r="E2256">
        <f t="shared" si="249"/>
        <v>18</v>
      </c>
      <c r="F2256" t="s">
        <v>16</v>
      </c>
      <c r="G2256">
        <v>610</v>
      </c>
      <c r="H2256">
        <f t="shared" si="246"/>
        <v>61</v>
      </c>
      <c r="I2256" t="s">
        <v>9</v>
      </c>
      <c r="J2256">
        <v>1</v>
      </c>
      <c r="L2256" t="s">
        <v>16</v>
      </c>
      <c r="M2256" t="str">
        <f t="shared" si="247"/>
        <v>F</v>
      </c>
      <c r="N2256" t="s">
        <v>1238</v>
      </c>
      <c r="O2256" t="s">
        <v>1239</v>
      </c>
      <c r="P2256" t="s">
        <v>557</v>
      </c>
      <c r="Q2256">
        <v>3</v>
      </c>
      <c r="R2256">
        <f t="shared" si="250"/>
        <v>2019</v>
      </c>
      <c r="S2256" t="s">
        <v>8</v>
      </c>
      <c r="T2256" t="s">
        <v>8</v>
      </c>
      <c r="U2256" t="s">
        <v>9085</v>
      </c>
      <c r="V2256">
        <f>VLOOKUP(P2256,'PBT Tag Rates'!$B$5:$E$34,4,FALSE)</f>
        <v>0.95971980899999998</v>
      </c>
      <c r="W2256">
        <v>1</v>
      </c>
      <c r="X2256" s="16">
        <f>IFERROR(LOOKUP(H2256,{30,43,48,53,58,63,68,73,78,83,88,93,97},{42,47,52,57,62,67,72,77,82,87,92,99,100}),999)</f>
        <v>62</v>
      </c>
      <c r="Y2256" s="19">
        <f t="shared" si="248"/>
        <v>5.6818181818181825</v>
      </c>
      <c r="Z2256" s="19">
        <f t="shared" si="251"/>
        <v>5.7284090909090919</v>
      </c>
      <c r="AA2256" s="19">
        <f t="shared" si="252"/>
        <v>17.185227272727278</v>
      </c>
      <c r="AB2256" s="19" t="s">
        <v>8887</v>
      </c>
    </row>
    <row r="2257" spans="1:28" x14ac:dyDescent="0.35">
      <c r="A2257" t="s">
        <v>1562</v>
      </c>
      <c r="B2257" t="s">
        <v>6812</v>
      </c>
      <c r="C2257" t="s">
        <v>1449</v>
      </c>
      <c r="D2257" s="1">
        <v>44827</v>
      </c>
      <c r="E2257">
        <f t="shared" si="249"/>
        <v>18</v>
      </c>
      <c r="F2257" t="s">
        <v>1569</v>
      </c>
      <c r="G2257">
        <v>460</v>
      </c>
      <c r="H2257">
        <f t="shared" si="246"/>
        <v>46</v>
      </c>
      <c r="I2257" t="s">
        <v>9</v>
      </c>
      <c r="J2257">
        <v>1</v>
      </c>
      <c r="L2257" t="s">
        <v>6</v>
      </c>
      <c r="M2257" t="str">
        <f t="shared" si="247"/>
        <v>M</v>
      </c>
      <c r="N2257" t="s">
        <v>6813</v>
      </c>
      <c r="O2257" t="s">
        <v>6814</v>
      </c>
      <c r="P2257" t="s">
        <v>2035</v>
      </c>
      <c r="Q2257">
        <v>2</v>
      </c>
      <c r="R2257">
        <f t="shared" si="250"/>
        <v>2020</v>
      </c>
      <c r="S2257" t="s">
        <v>8</v>
      </c>
      <c r="T2257" t="s">
        <v>8</v>
      </c>
      <c r="U2257" t="s">
        <v>9089</v>
      </c>
      <c r="V2257">
        <f>VLOOKUP(P2257,'PBT Tag Rates'!$B$5:$E$34,4,FALSE)</f>
        <v>0.98961045999999997</v>
      </c>
      <c r="W2257">
        <v>1</v>
      </c>
      <c r="X2257" s="16">
        <f>IFERROR(LOOKUP(H2257,{30,43,48,53,58,63,68,73,78,83,88,93,97},{42,47,52,57,62,67,72,77,82,87,92,99,100}),999)</f>
        <v>47</v>
      </c>
      <c r="Y2257" s="19">
        <f t="shared" si="248"/>
        <v>5.6818181818181825</v>
      </c>
      <c r="Z2257" s="19">
        <f t="shared" si="251"/>
        <v>5.7284090909090919</v>
      </c>
      <c r="AA2257" s="19">
        <f t="shared" si="252"/>
        <v>17.185227272727278</v>
      </c>
      <c r="AB2257" s="19" t="s">
        <v>8887</v>
      </c>
    </row>
    <row r="2258" spans="1:28" x14ac:dyDescent="0.35">
      <c r="A2258" t="s">
        <v>1562</v>
      </c>
      <c r="B2258" t="s">
        <v>6815</v>
      </c>
      <c r="C2258" t="s">
        <v>1450</v>
      </c>
      <c r="D2258" s="1">
        <v>44827</v>
      </c>
      <c r="E2258">
        <f t="shared" si="249"/>
        <v>18</v>
      </c>
      <c r="F2258" t="s">
        <v>16</v>
      </c>
      <c r="G2258">
        <v>740</v>
      </c>
      <c r="H2258">
        <f t="shared" si="246"/>
        <v>74</v>
      </c>
      <c r="I2258" t="s">
        <v>7</v>
      </c>
      <c r="J2258" t="s">
        <v>8</v>
      </c>
      <c r="L2258" t="s">
        <v>16</v>
      </c>
      <c r="M2258" t="str">
        <f t="shared" si="247"/>
        <v>F</v>
      </c>
      <c r="N2258" t="s">
        <v>39</v>
      </c>
      <c r="O2258" t="s">
        <v>670</v>
      </c>
      <c r="P2258" t="s">
        <v>19</v>
      </c>
      <c r="Q2258">
        <v>4</v>
      </c>
      <c r="R2258">
        <f t="shared" si="250"/>
        <v>2018</v>
      </c>
      <c r="S2258" t="s">
        <v>8</v>
      </c>
      <c r="T2258" t="s">
        <v>8</v>
      </c>
      <c r="U2258" t="s">
        <v>9086</v>
      </c>
      <c r="V2258">
        <f>VLOOKUP(P2258,'PBT Tag Rates'!$B$5:$E$34,4,FALSE)</f>
        <v>0.80551598400000002</v>
      </c>
      <c r="W2258">
        <v>1</v>
      </c>
      <c r="X2258" s="16">
        <f>IFERROR(LOOKUP(H2258,{30,43,48,53,58,63,68,73,78,83,88,93,97},{42,47,52,57,62,67,72,77,82,87,92,99,100}),999)</f>
        <v>77</v>
      </c>
      <c r="Y2258" s="19">
        <f t="shared" si="248"/>
        <v>5.6818181818181825</v>
      </c>
      <c r="Z2258" s="19">
        <f t="shared" si="251"/>
        <v>5.7284090909090919</v>
      </c>
      <c r="AA2258" s="19">
        <f t="shared" si="252"/>
        <v>17.185227272727278</v>
      </c>
      <c r="AB2258" s="19" t="s">
        <v>8887</v>
      </c>
    </row>
    <row r="2259" spans="1:28" x14ac:dyDescent="0.35">
      <c r="A2259" t="s">
        <v>1562</v>
      </c>
      <c r="B2259" t="s">
        <v>6816</v>
      </c>
      <c r="C2259" t="s">
        <v>1451</v>
      </c>
      <c r="D2259" s="1">
        <v>44827</v>
      </c>
      <c r="E2259">
        <f t="shared" si="249"/>
        <v>18</v>
      </c>
      <c r="F2259" t="s">
        <v>16</v>
      </c>
      <c r="G2259">
        <v>650</v>
      </c>
      <c r="H2259">
        <f t="shared" si="246"/>
        <v>65</v>
      </c>
      <c r="I2259" t="s">
        <v>7</v>
      </c>
      <c r="J2259" t="s">
        <v>8</v>
      </c>
      <c r="L2259" t="s">
        <v>16</v>
      </c>
      <c r="M2259" t="str">
        <f t="shared" si="247"/>
        <v>F</v>
      </c>
      <c r="N2259" t="s">
        <v>4406</v>
      </c>
      <c r="O2259" t="s">
        <v>5340</v>
      </c>
      <c r="P2259" t="s">
        <v>557</v>
      </c>
      <c r="Q2259">
        <v>3</v>
      </c>
      <c r="R2259">
        <f t="shared" si="250"/>
        <v>2019</v>
      </c>
      <c r="S2259" t="s">
        <v>8</v>
      </c>
      <c r="T2259" t="s">
        <v>8</v>
      </c>
      <c r="U2259" t="s">
        <v>9090</v>
      </c>
      <c r="V2259">
        <f>VLOOKUP(P2259,'PBT Tag Rates'!$B$5:$E$34,4,FALSE)</f>
        <v>0.95971980899999998</v>
      </c>
      <c r="W2259">
        <v>1</v>
      </c>
      <c r="X2259" s="16">
        <f>IFERROR(LOOKUP(H2259,{30,43,48,53,58,63,68,73,78,83,88,93,97},{42,47,52,57,62,67,72,77,82,87,92,99,100}),999)</f>
        <v>67</v>
      </c>
      <c r="Y2259" s="19">
        <f t="shared" si="248"/>
        <v>5.6818181818181825</v>
      </c>
      <c r="Z2259" s="19">
        <f t="shared" si="251"/>
        <v>5.7284090909090919</v>
      </c>
      <c r="AA2259" s="19">
        <f t="shared" si="252"/>
        <v>17.185227272727278</v>
      </c>
      <c r="AB2259" s="19" t="s">
        <v>8887</v>
      </c>
    </row>
    <row r="2260" spans="1:28" x14ac:dyDescent="0.35">
      <c r="A2260" t="s">
        <v>1562</v>
      </c>
      <c r="B2260" t="s">
        <v>6817</v>
      </c>
      <c r="C2260" t="s">
        <v>1452</v>
      </c>
      <c r="D2260" s="1">
        <v>44827</v>
      </c>
      <c r="E2260">
        <f t="shared" si="249"/>
        <v>18</v>
      </c>
      <c r="F2260" t="s">
        <v>1569</v>
      </c>
      <c r="G2260">
        <v>650</v>
      </c>
      <c r="H2260">
        <f t="shared" si="246"/>
        <v>65</v>
      </c>
      <c r="I2260" t="s">
        <v>7</v>
      </c>
      <c r="J2260" t="s">
        <v>8</v>
      </c>
      <c r="L2260" t="s">
        <v>6</v>
      </c>
      <c r="M2260" t="str">
        <f t="shared" si="247"/>
        <v>M</v>
      </c>
      <c r="N2260" t="s">
        <v>5120</v>
      </c>
      <c r="O2260" t="s">
        <v>5121</v>
      </c>
      <c r="P2260" t="s">
        <v>557</v>
      </c>
      <c r="Q2260">
        <v>3</v>
      </c>
      <c r="R2260">
        <f t="shared" si="250"/>
        <v>2019</v>
      </c>
      <c r="S2260" t="s">
        <v>8</v>
      </c>
      <c r="T2260" t="s">
        <v>8</v>
      </c>
      <c r="U2260" t="s">
        <v>9090</v>
      </c>
      <c r="V2260">
        <f>VLOOKUP(P2260,'PBT Tag Rates'!$B$5:$E$34,4,FALSE)</f>
        <v>0.95971980899999998</v>
      </c>
      <c r="W2260">
        <v>1</v>
      </c>
      <c r="X2260" s="16">
        <f>IFERROR(LOOKUP(H2260,{30,43,48,53,58,63,68,73,78,83,88,93,97},{42,47,52,57,62,67,72,77,82,87,92,99,100}),999)</f>
        <v>67</v>
      </c>
      <c r="Y2260" s="19">
        <f t="shared" si="248"/>
        <v>5.6818181818181825</v>
      </c>
      <c r="Z2260" s="19">
        <f t="shared" si="251"/>
        <v>5.7284090909090919</v>
      </c>
      <c r="AA2260" s="19">
        <f t="shared" si="252"/>
        <v>17.185227272727278</v>
      </c>
      <c r="AB2260" s="19" t="s">
        <v>8887</v>
      </c>
    </row>
    <row r="2261" spans="1:28" x14ac:dyDescent="0.35">
      <c r="A2261" t="s">
        <v>1562</v>
      </c>
      <c r="B2261" t="s">
        <v>6818</v>
      </c>
      <c r="C2261" t="s">
        <v>1453</v>
      </c>
      <c r="D2261" s="1">
        <v>44827</v>
      </c>
      <c r="E2261">
        <f t="shared" si="249"/>
        <v>18</v>
      </c>
      <c r="F2261" t="s">
        <v>1569</v>
      </c>
      <c r="G2261">
        <v>530</v>
      </c>
      <c r="H2261">
        <f t="shared" si="246"/>
        <v>53</v>
      </c>
      <c r="I2261" t="s">
        <v>7</v>
      </c>
      <c r="J2261" t="s">
        <v>8</v>
      </c>
      <c r="L2261" t="s">
        <v>6</v>
      </c>
      <c r="M2261" t="str">
        <f t="shared" si="247"/>
        <v>M</v>
      </c>
      <c r="N2261" t="s">
        <v>6399</v>
      </c>
      <c r="O2261" t="s">
        <v>6400</v>
      </c>
      <c r="P2261" t="s">
        <v>557</v>
      </c>
      <c r="Q2261">
        <v>3</v>
      </c>
      <c r="R2261">
        <f t="shared" si="250"/>
        <v>2019</v>
      </c>
      <c r="S2261" t="s">
        <v>8</v>
      </c>
      <c r="T2261" t="s">
        <v>8</v>
      </c>
      <c r="U2261" t="s">
        <v>9090</v>
      </c>
      <c r="V2261">
        <f>VLOOKUP(P2261,'PBT Tag Rates'!$B$5:$E$34,4,FALSE)</f>
        <v>0.95971980899999998</v>
      </c>
      <c r="W2261">
        <v>1</v>
      </c>
      <c r="X2261" s="16">
        <f>IFERROR(LOOKUP(H2261,{30,43,48,53,58,63,68,73,78,83,88,93,97},{42,47,52,57,62,67,72,77,82,87,92,99,100}),999)</f>
        <v>57</v>
      </c>
      <c r="Y2261" s="19">
        <f t="shared" si="248"/>
        <v>5.6818181818181825</v>
      </c>
      <c r="Z2261" s="19">
        <f t="shared" si="251"/>
        <v>5.7284090909090919</v>
      </c>
      <c r="AA2261" s="19">
        <f t="shared" si="252"/>
        <v>17.185227272727278</v>
      </c>
      <c r="AB2261" s="19" t="s">
        <v>8887</v>
      </c>
    </row>
    <row r="2262" spans="1:28" x14ac:dyDescent="0.35">
      <c r="A2262" t="s">
        <v>1562</v>
      </c>
      <c r="B2262" t="s">
        <v>6819</v>
      </c>
      <c r="C2262" t="s">
        <v>1454</v>
      </c>
      <c r="D2262" s="1">
        <v>44827</v>
      </c>
      <c r="E2262">
        <f t="shared" si="249"/>
        <v>18</v>
      </c>
      <c r="F2262" t="s">
        <v>1569</v>
      </c>
      <c r="G2262">
        <v>540</v>
      </c>
      <c r="H2262">
        <f t="shared" si="246"/>
        <v>54</v>
      </c>
      <c r="I2262" t="s">
        <v>9</v>
      </c>
      <c r="J2262">
        <v>1</v>
      </c>
      <c r="L2262" t="s">
        <v>6</v>
      </c>
      <c r="M2262" t="str">
        <f t="shared" si="247"/>
        <v>M</v>
      </c>
      <c r="N2262" t="s">
        <v>6820</v>
      </c>
      <c r="O2262" t="s">
        <v>6821</v>
      </c>
      <c r="P2262" t="s">
        <v>702</v>
      </c>
      <c r="Q2262">
        <v>3</v>
      </c>
      <c r="R2262">
        <f t="shared" si="250"/>
        <v>2019</v>
      </c>
      <c r="S2262" t="s">
        <v>8</v>
      </c>
      <c r="T2262" t="s">
        <v>8</v>
      </c>
      <c r="U2262" t="s">
        <v>8975</v>
      </c>
      <c r="V2262">
        <f>VLOOKUP(P2262,'PBT Tag Rates'!$B$5:$E$34,4,FALSE)</f>
        <v>0.99705232300000002</v>
      </c>
      <c r="W2262">
        <v>1</v>
      </c>
      <c r="X2262" s="16">
        <f>IFERROR(LOOKUP(H2262,{30,43,48,53,58,63,68,73,78,83,88,93,97},{42,47,52,57,62,67,72,77,82,87,92,99,100}),999)</f>
        <v>57</v>
      </c>
      <c r="Y2262" s="19">
        <f t="shared" si="248"/>
        <v>5.6818181818181825</v>
      </c>
      <c r="Z2262" s="19">
        <f t="shared" si="251"/>
        <v>5.7284090909090919</v>
      </c>
      <c r="AA2262" s="19">
        <f t="shared" si="252"/>
        <v>17.185227272727278</v>
      </c>
      <c r="AB2262" s="19" t="s">
        <v>8887</v>
      </c>
    </row>
    <row r="2263" spans="1:28" x14ac:dyDescent="0.35">
      <c r="A2263" t="s">
        <v>1562</v>
      </c>
      <c r="B2263" t="s">
        <v>6822</v>
      </c>
      <c r="C2263" t="s">
        <v>1455</v>
      </c>
      <c r="D2263" s="1">
        <v>44827</v>
      </c>
      <c r="E2263">
        <f t="shared" si="249"/>
        <v>18</v>
      </c>
      <c r="F2263" t="s">
        <v>1569</v>
      </c>
      <c r="G2263">
        <v>700</v>
      </c>
      <c r="H2263">
        <f t="shared" si="246"/>
        <v>70</v>
      </c>
      <c r="I2263" t="s">
        <v>9</v>
      </c>
      <c r="J2263">
        <v>1</v>
      </c>
      <c r="L2263" t="s">
        <v>6</v>
      </c>
      <c r="M2263" t="str">
        <f t="shared" si="247"/>
        <v>M</v>
      </c>
      <c r="N2263" t="s">
        <v>8</v>
      </c>
      <c r="O2263" t="s">
        <v>8</v>
      </c>
      <c r="P2263" t="s">
        <v>11</v>
      </c>
      <c r="Q2263" t="s">
        <v>8</v>
      </c>
      <c r="R2263" t="str">
        <f t="shared" si="250"/>
        <v>U</v>
      </c>
      <c r="S2263" t="s">
        <v>12</v>
      </c>
      <c r="T2263">
        <v>0.999999999999999</v>
      </c>
      <c r="U2263" t="s">
        <v>8890</v>
      </c>
      <c r="V2263" t="e">
        <f>VLOOKUP(P2263,'PBT Tag Rates'!$B$5:$E$34,4,FALSE)</f>
        <v>#N/A</v>
      </c>
      <c r="W2263">
        <v>1</v>
      </c>
      <c r="X2263" s="16">
        <f>IFERROR(LOOKUP(H2263,{30,43,48,53,58,63,68,73,78,83,88,93,97},{42,47,52,57,62,67,72,77,82,87,92,99,100}),999)</f>
        <v>72</v>
      </c>
      <c r="Y2263" s="19">
        <f t="shared" si="248"/>
        <v>5.6818181818181825</v>
      </c>
      <c r="Z2263" s="19">
        <f t="shared" si="251"/>
        <v>5.7284090909090919</v>
      </c>
      <c r="AA2263" s="19">
        <f t="shared" si="252"/>
        <v>17.185227272727278</v>
      </c>
      <c r="AB2263" s="19" t="s">
        <v>8887</v>
      </c>
    </row>
    <row r="2264" spans="1:28" x14ac:dyDescent="0.35">
      <c r="A2264" t="s">
        <v>1562</v>
      </c>
      <c r="B2264" t="s">
        <v>6823</v>
      </c>
      <c r="C2264" t="s">
        <v>1456</v>
      </c>
      <c r="D2264" s="1">
        <v>44827</v>
      </c>
      <c r="E2264">
        <f t="shared" si="249"/>
        <v>18</v>
      </c>
      <c r="F2264" t="s">
        <v>16</v>
      </c>
      <c r="G2264">
        <v>750</v>
      </c>
      <c r="H2264">
        <f t="shared" si="246"/>
        <v>75</v>
      </c>
      <c r="I2264" t="s">
        <v>9</v>
      </c>
      <c r="J2264">
        <v>1</v>
      </c>
      <c r="K2264" t="s">
        <v>143</v>
      </c>
      <c r="L2264" t="s">
        <v>1569</v>
      </c>
      <c r="M2264" t="str">
        <f t="shared" si="247"/>
        <v>F</v>
      </c>
      <c r="N2264" t="s">
        <v>4306</v>
      </c>
      <c r="O2264" t="s">
        <v>4306</v>
      </c>
      <c r="P2264" t="s">
        <v>8891</v>
      </c>
      <c r="Q2264" t="s">
        <v>8</v>
      </c>
      <c r="R2264" t="str">
        <f t="shared" si="250"/>
        <v>U</v>
      </c>
      <c r="S2264" t="s">
        <v>8</v>
      </c>
      <c r="T2264" t="s">
        <v>8</v>
      </c>
      <c r="U2264" t="s">
        <v>4306</v>
      </c>
      <c r="V2264" t="e">
        <f>VLOOKUP(P2264,'PBT Tag Rates'!$B$5:$E$34,4,FALSE)</f>
        <v>#N/A</v>
      </c>
      <c r="W2264">
        <v>1</v>
      </c>
      <c r="X2264" s="16">
        <f>IFERROR(LOOKUP(H2264,{30,43,48,53,58,63,68,73,78,83,88,93,97},{42,47,52,57,62,67,72,77,82,87,92,99,100}),999)</f>
        <v>77</v>
      </c>
      <c r="Y2264" s="19">
        <f t="shared" si="248"/>
        <v>5.6818181818181825</v>
      </c>
      <c r="Z2264" s="19">
        <f t="shared" si="251"/>
        <v>5.7284090909090919</v>
      </c>
      <c r="AA2264" s="19">
        <f t="shared" si="252"/>
        <v>17.185227272727278</v>
      </c>
      <c r="AB2264" s="19" t="s">
        <v>8887</v>
      </c>
    </row>
    <row r="2265" spans="1:28" x14ac:dyDescent="0.35">
      <c r="A2265" t="s">
        <v>1562</v>
      </c>
      <c r="B2265" t="s">
        <v>6824</v>
      </c>
      <c r="C2265" t="s">
        <v>1457</v>
      </c>
      <c r="D2265" s="1">
        <v>44827</v>
      </c>
      <c r="E2265">
        <f t="shared" si="249"/>
        <v>18</v>
      </c>
      <c r="F2265" t="s">
        <v>6</v>
      </c>
      <c r="G2265">
        <v>730</v>
      </c>
      <c r="H2265">
        <f t="shared" si="246"/>
        <v>73</v>
      </c>
      <c r="I2265" t="s">
        <v>9</v>
      </c>
      <c r="J2265">
        <v>1</v>
      </c>
      <c r="L2265" t="s">
        <v>6</v>
      </c>
      <c r="M2265" t="str">
        <f t="shared" si="247"/>
        <v>M</v>
      </c>
      <c r="N2265" t="s">
        <v>646</v>
      </c>
      <c r="O2265" t="s">
        <v>1075</v>
      </c>
      <c r="P2265" t="s">
        <v>19</v>
      </c>
      <c r="Q2265">
        <v>4</v>
      </c>
      <c r="R2265">
        <f t="shared" si="250"/>
        <v>2018</v>
      </c>
      <c r="S2265" t="s">
        <v>8</v>
      </c>
      <c r="T2265" t="s">
        <v>8</v>
      </c>
      <c r="U2265" t="s">
        <v>9086</v>
      </c>
      <c r="V2265">
        <f>VLOOKUP(P2265,'PBT Tag Rates'!$B$5:$E$34,4,FALSE)</f>
        <v>0.80551598400000002</v>
      </c>
      <c r="W2265">
        <v>1</v>
      </c>
      <c r="X2265" s="16">
        <f>IFERROR(LOOKUP(H2265,{30,43,48,53,58,63,68,73,78,83,88,93,97},{42,47,52,57,62,67,72,77,82,87,92,99,100}),999)</f>
        <v>77</v>
      </c>
      <c r="Y2265" s="19">
        <f t="shared" si="248"/>
        <v>5.6818181818181825</v>
      </c>
      <c r="Z2265" s="19">
        <f t="shared" si="251"/>
        <v>5.7284090909090919</v>
      </c>
      <c r="AA2265" s="19">
        <f t="shared" si="252"/>
        <v>17.185227272727278</v>
      </c>
      <c r="AB2265" s="19" t="s">
        <v>8887</v>
      </c>
    </row>
    <row r="2266" spans="1:28" x14ac:dyDescent="0.35">
      <c r="A2266" t="s">
        <v>1562</v>
      </c>
      <c r="B2266" t="s">
        <v>6825</v>
      </c>
      <c r="C2266" t="s">
        <v>1458</v>
      </c>
      <c r="D2266" s="1">
        <v>44827</v>
      </c>
      <c r="E2266">
        <f t="shared" si="249"/>
        <v>18</v>
      </c>
      <c r="F2266" t="s">
        <v>1569</v>
      </c>
      <c r="G2266">
        <v>640</v>
      </c>
      <c r="H2266">
        <f t="shared" si="246"/>
        <v>64</v>
      </c>
      <c r="I2266" t="s">
        <v>9</v>
      </c>
      <c r="J2266">
        <v>1</v>
      </c>
      <c r="L2266" t="s">
        <v>6</v>
      </c>
      <c r="M2266" t="str">
        <f t="shared" si="247"/>
        <v>M</v>
      </c>
      <c r="N2266" t="s">
        <v>2154</v>
      </c>
      <c r="O2266" t="s">
        <v>2155</v>
      </c>
      <c r="P2266" t="s">
        <v>702</v>
      </c>
      <c r="Q2266">
        <v>3</v>
      </c>
      <c r="R2266">
        <f t="shared" si="250"/>
        <v>2019</v>
      </c>
      <c r="S2266" t="s">
        <v>8</v>
      </c>
      <c r="T2266" t="s">
        <v>8</v>
      </c>
      <c r="U2266" t="s">
        <v>8976</v>
      </c>
      <c r="V2266">
        <f>VLOOKUP(P2266,'PBT Tag Rates'!$B$5:$E$34,4,FALSE)</f>
        <v>0.99705232300000002</v>
      </c>
      <c r="W2266">
        <v>1</v>
      </c>
      <c r="X2266" s="16">
        <f>IFERROR(LOOKUP(H2266,{30,43,48,53,58,63,68,73,78,83,88,93,97},{42,47,52,57,62,67,72,77,82,87,92,99,100}),999)</f>
        <v>67</v>
      </c>
      <c r="Y2266" s="19">
        <f t="shared" si="248"/>
        <v>5.6818181818181825</v>
      </c>
      <c r="Z2266" s="19">
        <f t="shared" si="251"/>
        <v>5.7284090909090919</v>
      </c>
      <c r="AA2266" s="19">
        <f t="shared" si="252"/>
        <v>17.185227272727278</v>
      </c>
      <c r="AB2266" s="19" t="s">
        <v>8887</v>
      </c>
    </row>
    <row r="2267" spans="1:28" x14ac:dyDescent="0.35">
      <c r="A2267" t="s">
        <v>1562</v>
      </c>
      <c r="B2267" t="s">
        <v>6826</v>
      </c>
      <c r="C2267" t="s">
        <v>1459</v>
      </c>
      <c r="D2267" s="1">
        <v>44827</v>
      </c>
      <c r="E2267">
        <f t="shared" si="249"/>
        <v>18</v>
      </c>
      <c r="F2267" t="s">
        <v>1569</v>
      </c>
      <c r="G2267">
        <v>610</v>
      </c>
      <c r="H2267">
        <f t="shared" si="246"/>
        <v>61</v>
      </c>
      <c r="I2267" t="s">
        <v>7</v>
      </c>
      <c r="J2267" t="s">
        <v>8</v>
      </c>
      <c r="L2267" t="s">
        <v>6</v>
      </c>
      <c r="M2267" t="str">
        <f t="shared" si="247"/>
        <v>M</v>
      </c>
      <c r="N2267" t="s">
        <v>4075</v>
      </c>
      <c r="O2267" t="s">
        <v>4076</v>
      </c>
      <c r="P2267" t="s">
        <v>557</v>
      </c>
      <c r="Q2267">
        <v>3</v>
      </c>
      <c r="R2267">
        <f t="shared" si="250"/>
        <v>2019</v>
      </c>
      <c r="S2267" t="s">
        <v>8</v>
      </c>
      <c r="T2267" t="s">
        <v>8</v>
      </c>
      <c r="U2267" t="s">
        <v>9090</v>
      </c>
      <c r="V2267">
        <f>VLOOKUP(P2267,'PBT Tag Rates'!$B$5:$E$34,4,FALSE)</f>
        <v>0.95971980899999998</v>
      </c>
      <c r="W2267">
        <v>1</v>
      </c>
      <c r="X2267" s="16">
        <f>IFERROR(LOOKUP(H2267,{30,43,48,53,58,63,68,73,78,83,88,93,97},{42,47,52,57,62,67,72,77,82,87,92,99,100}),999)</f>
        <v>62</v>
      </c>
      <c r="Y2267" s="19">
        <f t="shared" si="248"/>
        <v>5.6818181818181825</v>
      </c>
      <c r="Z2267" s="19">
        <f t="shared" si="251"/>
        <v>5.7284090909090919</v>
      </c>
      <c r="AA2267" s="19">
        <f t="shared" si="252"/>
        <v>17.185227272727278</v>
      </c>
      <c r="AB2267" s="19" t="s">
        <v>8887</v>
      </c>
    </row>
    <row r="2268" spans="1:28" x14ac:dyDescent="0.35">
      <c r="A2268" t="s">
        <v>1562</v>
      </c>
      <c r="B2268" t="s">
        <v>6827</v>
      </c>
      <c r="C2268" t="s">
        <v>1460</v>
      </c>
      <c r="D2268" s="1">
        <v>44827</v>
      </c>
      <c r="E2268">
        <f t="shared" si="249"/>
        <v>18</v>
      </c>
      <c r="F2268" t="s">
        <v>6</v>
      </c>
      <c r="G2268">
        <v>710</v>
      </c>
      <c r="H2268">
        <f t="shared" si="246"/>
        <v>71</v>
      </c>
      <c r="I2268" t="s">
        <v>7</v>
      </c>
      <c r="J2268" t="s">
        <v>8</v>
      </c>
      <c r="L2268" t="s">
        <v>6</v>
      </c>
      <c r="M2268" t="str">
        <f t="shared" si="247"/>
        <v>M</v>
      </c>
      <c r="N2268" t="s">
        <v>1092</v>
      </c>
      <c r="O2268" t="s">
        <v>1093</v>
      </c>
      <c r="P2268" t="s">
        <v>19</v>
      </c>
      <c r="Q2268">
        <v>4</v>
      </c>
      <c r="R2268">
        <f t="shared" si="250"/>
        <v>2018</v>
      </c>
      <c r="S2268" t="s">
        <v>8</v>
      </c>
      <c r="T2268" t="s">
        <v>8</v>
      </c>
      <c r="U2268" t="s">
        <v>8875</v>
      </c>
      <c r="V2268">
        <f>VLOOKUP(P2268,'PBT Tag Rates'!$B$5:$E$34,4,FALSE)</f>
        <v>0.80551598400000002</v>
      </c>
      <c r="W2268">
        <v>1</v>
      </c>
      <c r="X2268" s="16">
        <f>IFERROR(LOOKUP(H2268,{30,43,48,53,58,63,68,73,78,83,88,93,97},{42,47,52,57,62,67,72,77,82,87,92,99,100}),999)</f>
        <v>72</v>
      </c>
      <c r="Y2268" s="19">
        <f t="shared" si="248"/>
        <v>5.6818181818181825</v>
      </c>
      <c r="Z2268" s="19">
        <f t="shared" si="251"/>
        <v>5.7284090909090919</v>
      </c>
      <c r="AA2268" s="19">
        <f t="shared" si="252"/>
        <v>17.185227272727278</v>
      </c>
      <c r="AB2268" s="19" t="s">
        <v>8886</v>
      </c>
    </row>
    <row r="2269" spans="1:28" x14ac:dyDescent="0.35">
      <c r="A2269" t="s">
        <v>1562</v>
      </c>
      <c r="B2269" t="s">
        <v>6828</v>
      </c>
      <c r="C2269" t="s">
        <v>1461</v>
      </c>
      <c r="D2269" s="1">
        <v>44827</v>
      </c>
      <c r="E2269">
        <f t="shared" si="249"/>
        <v>18</v>
      </c>
      <c r="F2269" t="s">
        <v>1569</v>
      </c>
      <c r="G2269">
        <v>560</v>
      </c>
      <c r="H2269">
        <f t="shared" si="246"/>
        <v>56</v>
      </c>
      <c r="I2269" t="s">
        <v>7</v>
      </c>
      <c r="J2269" t="s">
        <v>8</v>
      </c>
      <c r="L2269" t="s">
        <v>6</v>
      </c>
      <c r="M2269" t="str">
        <f t="shared" si="247"/>
        <v>M</v>
      </c>
      <c r="N2269" t="s">
        <v>8</v>
      </c>
      <c r="O2269" t="s">
        <v>8</v>
      </c>
      <c r="P2269" t="s">
        <v>11</v>
      </c>
      <c r="Q2269" t="s">
        <v>8</v>
      </c>
      <c r="R2269" t="str">
        <f t="shared" si="250"/>
        <v>U</v>
      </c>
      <c r="S2269" t="s">
        <v>12</v>
      </c>
      <c r="T2269">
        <v>1</v>
      </c>
      <c r="U2269" t="s">
        <v>11</v>
      </c>
      <c r="V2269" t="e">
        <f>VLOOKUP(P2269,'PBT Tag Rates'!$B$5:$E$34,4,FALSE)</f>
        <v>#N/A</v>
      </c>
      <c r="W2269">
        <v>1</v>
      </c>
      <c r="X2269" s="16">
        <f>IFERROR(LOOKUP(H2269,{30,43,48,53,58,63,68,73,78,83,88,93,97},{42,47,52,57,62,67,72,77,82,87,92,99,100}),999)</f>
        <v>57</v>
      </c>
      <c r="Y2269" s="19">
        <f t="shared" si="248"/>
        <v>5.6818181818181825</v>
      </c>
      <c r="Z2269" s="19">
        <f t="shared" si="251"/>
        <v>5.7284090909090919</v>
      </c>
      <c r="AA2269" s="19">
        <f t="shared" si="252"/>
        <v>17.185227272727278</v>
      </c>
      <c r="AB2269" s="19" t="s">
        <v>8887</v>
      </c>
    </row>
    <row r="2270" spans="1:28" x14ac:dyDescent="0.35">
      <c r="A2270" t="s">
        <v>1562</v>
      </c>
      <c r="B2270" t="s">
        <v>6829</v>
      </c>
      <c r="C2270" t="s">
        <v>1462</v>
      </c>
      <c r="D2270" s="1">
        <v>44827</v>
      </c>
      <c r="E2270">
        <f t="shared" si="249"/>
        <v>18</v>
      </c>
      <c r="F2270" t="s">
        <v>1569</v>
      </c>
      <c r="G2270">
        <v>420</v>
      </c>
      <c r="H2270">
        <f t="shared" si="246"/>
        <v>42</v>
      </c>
      <c r="I2270" t="s">
        <v>7</v>
      </c>
      <c r="J2270" t="s">
        <v>8</v>
      </c>
      <c r="L2270" t="s">
        <v>6</v>
      </c>
      <c r="M2270" t="str">
        <f t="shared" si="247"/>
        <v>M</v>
      </c>
      <c r="N2270" t="s">
        <v>6830</v>
      </c>
      <c r="O2270" t="s">
        <v>6831</v>
      </c>
      <c r="P2270" t="s">
        <v>2035</v>
      </c>
      <c r="Q2270">
        <v>2</v>
      </c>
      <c r="R2270">
        <f t="shared" si="250"/>
        <v>2020</v>
      </c>
      <c r="S2270" t="s">
        <v>8</v>
      </c>
      <c r="T2270" t="s">
        <v>8</v>
      </c>
      <c r="U2270" t="s">
        <v>9090</v>
      </c>
      <c r="V2270">
        <f>VLOOKUP(P2270,'PBT Tag Rates'!$B$5:$E$34,4,FALSE)</f>
        <v>0.98961045999999997</v>
      </c>
      <c r="W2270">
        <v>1</v>
      </c>
      <c r="X2270" s="16">
        <f>IFERROR(LOOKUP(H2270,{30,43,48,53,58,63,68,73,78,83,88,93,97},{42,47,52,57,62,67,72,77,82,87,92,99,100}),999)</f>
        <v>42</v>
      </c>
      <c r="Y2270" s="19">
        <f t="shared" si="248"/>
        <v>5.6818181818181825</v>
      </c>
      <c r="Z2270" s="19">
        <f t="shared" si="251"/>
        <v>5.7284090909090919</v>
      </c>
      <c r="AA2270" s="19">
        <f t="shared" si="252"/>
        <v>17.185227272727278</v>
      </c>
      <c r="AB2270" s="19" t="s">
        <v>8887</v>
      </c>
    </row>
    <row r="2271" spans="1:28" x14ac:dyDescent="0.35">
      <c r="A2271" t="s">
        <v>1562</v>
      </c>
      <c r="B2271" t="s">
        <v>6832</v>
      </c>
      <c r="C2271" t="s">
        <v>1463</v>
      </c>
      <c r="D2271" s="1">
        <v>44828</v>
      </c>
      <c r="E2271">
        <f t="shared" si="249"/>
        <v>18</v>
      </c>
      <c r="F2271" t="s">
        <v>1569</v>
      </c>
      <c r="G2271">
        <v>670</v>
      </c>
      <c r="H2271">
        <f t="shared" si="246"/>
        <v>67</v>
      </c>
      <c r="I2271" t="s">
        <v>9</v>
      </c>
      <c r="J2271">
        <v>1</v>
      </c>
      <c r="L2271" t="s">
        <v>6</v>
      </c>
      <c r="M2271" t="str">
        <f t="shared" si="247"/>
        <v>M</v>
      </c>
      <c r="N2271" t="s">
        <v>2971</v>
      </c>
      <c r="O2271" t="s">
        <v>2972</v>
      </c>
      <c r="P2271" t="s">
        <v>557</v>
      </c>
      <c r="Q2271">
        <v>3</v>
      </c>
      <c r="R2271">
        <f t="shared" si="250"/>
        <v>2019</v>
      </c>
      <c r="S2271" t="s">
        <v>8</v>
      </c>
      <c r="T2271" t="s">
        <v>8</v>
      </c>
      <c r="U2271" t="s">
        <v>8974</v>
      </c>
      <c r="V2271">
        <f>VLOOKUP(P2271,'PBT Tag Rates'!$B$5:$E$34,4,FALSE)</f>
        <v>0.95971980899999998</v>
      </c>
      <c r="W2271">
        <v>1</v>
      </c>
      <c r="X2271" s="16">
        <f>IFERROR(LOOKUP(H2271,{30,43,48,53,58,63,68,73,78,83,88,93,97},{42,47,52,57,62,67,72,77,82,87,92,99,100}),999)</f>
        <v>67</v>
      </c>
      <c r="Y2271" s="19">
        <f t="shared" si="248"/>
        <v>5.6818181818181825</v>
      </c>
      <c r="Z2271" s="19">
        <f t="shared" si="251"/>
        <v>5.7284090909090919</v>
      </c>
      <c r="AA2271" s="19">
        <f t="shared" si="252"/>
        <v>17.185227272727278</v>
      </c>
      <c r="AB2271" s="19" t="s">
        <v>8887</v>
      </c>
    </row>
    <row r="2272" spans="1:28" x14ac:dyDescent="0.35">
      <c r="A2272" t="s">
        <v>1562</v>
      </c>
      <c r="B2272" t="s">
        <v>6833</v>
      </c>
      <c r="C2272" t="s">
        <v>1464</v>
      </c>
      <c r="D2272" s="1">
        <v>44828</v>
      </c>
      <c r="E2272">
        <f t="shared" si="249"/>
        <v>18</v>
      </c>
      <c r="F2272" t="s">
        <v>16</v>
      </c>
      <c r="G2272">
        <v>750</v>
      </c>
      <c r="H2272">
        <f t="shared" si="246"/>
        <v>75</v>
      </c>
      <c r="I2272" t="s">
        <v>9</v>
      </c>
      <c r="J2272">
        <v>1</v>
      </c>
      <c r="L2272" t="s">
        <v>16</v>
      </c>
      <c r="M2272" t="str">
        <f t="shared" si="247"/>
        <v>F</v>
      </c>
      <c r="N2272" t="s">
        <v>1224</v>
      </c>
      <c r="O2272" t="s">
        <v>1326</v>
      </c>
      <c r="P2272" t="s">
        <v>19</v>
      </c>
      <c r="Q2272">
        <v>4</v>
      </c>
      <c r="R2272">
        <f t="shared" si="250"/>
        <v>2018</v>
      </c>
      <c r="S2272" t="s">
        <v>8</v>
      </c>
      <c r="T2272" t="s">
        <v>8</v>
      </c>
      <c r="U2272" t="s">
        <v>9007</v>
      </c>
      <c r="V2272">
        <f>VLOOKUP(P2272,'PBT Tag Rates'!$B$5:$E$34,4,FALSE)</f>
        <v>0.80551598400000002</v>
      </c>
      <c r="W2272">
        <v>1</v>
      </c>
      <c r="X2272" s="16">
        <f>IFERROR(LOOKUP(H2272,{30,43,48,53,58,63,68,73,78,83,88,93,97},{42,47,52,57,62,67,72,77,82,87,92,99,100}),999)</f>
        <v>77</v>
      </c>
      <c r="Y2272" s="19">
        <f t="shared" si="248"/>
        <v>5.6818181818181825</v>
      </c>
      <c r="Z2272" s="19">
        <f t="shared" si="251"/>
        <v>5.7284090909090919</v>
      </c>
      <c r="AA2272" s="19">
        <f t="shared" si="252"/>
        <v>17.185227272727278</v>
      </c>
      <c r="AB2272" s="19" t="s">
        <v>8886</v>
      </c>
    </row>
    <row r="2273" spans="1:28" x14ac:dyDescent="0.35">
      <c r="A2273" t="s">
        <v>1562</v>
      </c>
      <c r="B2273" t="s">
        <v>6834</v>
      </c>
      <c r="C2273" t="s">
        <v>1465</v>
      </c>
      <c r="D2273" s="1">
        <v>44828</v>
      </c>
      <c r="E2273">
        <f t="shared" si="249"/>
        <v>18</v>
      </c>
      <c r="F2273" t="s">
        <v>1569</v>
      </c>
      <c r="G2273">
        <v>550</v>
      </c>
      <c r="H2273">
        <f t="shared" si="246"/>
        <v>55</v>
      </c>
      <c r="I2273" t="s">
        <v>7</v>
      </c>
      <c r="J2273" t="s">
        <v>8</v>
      </c>
      <c r="L2273" t="s">
        <v>6</v>
      </c>
      <c r="M2273" t="str">
        <f t="shared" si="247"/>
        <v>M</v>
      </c>
      <c r="N2273" t="s">
        <v>2534</v>
      </c>
      <c r="O2273" t="s">
        <v>3208</v>
      </c>
      <c r="P2273" t="s">
        <v>557</v>
      </c>
      <c r="Q2273">
        <v>3</v>
      </c>
      <c r="R2273">
        <f t="shared" si="250"/>
        <v>2019</v>
      </c>
      <c r="S2273" t="s">
        <v>8</v>
      </c>
      <c r="T2273" t="s">
        <v>8</v>
      </c>
      <c r="U2273" t="s">
        <v>9086</v>
      </c>
      <c r="V2273">
        <f>VLOOKUP(P2273,'PBT Tag Rates'!$B$5:$E$34,4,FALSE)</f>
        <v>0.95971980899999998</v>
      </c>
      <c r="W2273">
        <v>1</v>
      </c>
      <c r="X2273" s="16">
        <f>IFERROR(LOOKUP(H2273,{30,43,48,53,58,63,68,73,78,83,88,93,97},{42,47,52,57,62,67,72,77,82,87,92,99,100}),999)</f>
        <v>57</v>
      </c>
      <c r="Y2273" s="19">
        <f t="shared" si="248"/>
        <v>5.6818181818181825</v>
      </c>
      <c r="Z2273" s="19">
        <f t="shared" si="251"/>
        <v>5.7284090909090919</v>
      </c>
      <c r="AA2273" s="19">
        <f t="shared" si="252"/>
        <v>17.185227272727278</v>
      </c>
      <c r="AB2273" s="19" t="s">
        <v>8887</v>
      </c>
    </row>
    <row r="2274" spans="1:28" x14ac:dyDescent="0.35">
      <c r="A2274" t="s">
        <v>1562</v>
      </c>
      <c r="B2274" t="s">
        <v>6835</v>
      </c>
      <c r="C2274" t="s">
        <v>1466</v>
      </c>
      <c r="D2274" s="1">
        <v>44828</v>
      </c>
      <c r="E2274">
        <f t="shared" si="249"/>
        <v>18</v>
      </c>
      <c r="F2274" t="s">
        <v>1569</v>
      </c>
      <c r="G2274">
        <v>630</v>
      </c>
      <c r="H2274">
        <f t="shared" si="246"/>
        <v>63</v>
      </c>
      <c r="I2274" t="s">
        <v>9</v>
      </c>
      <c r="J2274">
        <v>1</v>
      </c>
      <c r="L2274" t="s">
        <v>6</v>
      </c>
      <c r="M2274" t="str">
        <f t="shared" si="247"/>
        <v>M</v>
      </c>
      <c r="N2274" t="s">
        <v>5754</v>
      </c>
      <c r="O2274" t="s">
        <v>6836</v>
      </c>
      <c r="P2274" t="s">
        <v>557</v>
      </c>
      <c r="Q2274">
        <v>3</v>
      </c>
      <c r="R2274">
        <f t="shared" si="250"/>
        <v>2019</v>
      </c>
      <c r="S2274" t="s">
        <v>8</v>
      </c>
      <c r="T2274" t="s">
        <v>8</v>
      </c>
      <c r="U2274" t="s">
        <v>9090</v>
      </c>
      <c r="V2274">
        <f>VLOOKUP(P2274,'PBT Tag Rates'!$B$5:$E$34,4,FALSE)</f>
        <v>0.95971980899999998</v>
      </c>
      <c r="W2274">
        <v>1</v>
      </c>
      <c r="X2274" s="16">
        <f>IFERROR(LOOKUP(H2274,{30,43,48,53,58,63,68,73,78,83,88,93,97},{42,47,52,57,62,67,72,77,82,87,92,99,100}),999)</f>
        <v>67</v>
      </c>
      <c r="Y2274" s="19">
        <f t="shared" si="248"/>
        <v>5.6818181818181825</v>
      </c>
      <c r="Z2274" s="19">
        <f t="shared" si="251"/>
        <v>5.7284090909090919</v>
      </c>
      <c r="AA2274" s="19">
        <f t="shared" si="252"/>
        <v>17.185227272727278</v>
      </c>
      <c r="AB2274" s="19" t="s">
        <v>8887</v>
      </c>
    </row>
    <row r="2275" spans="1:28" x14ac:dyDescent="0.35">
      <c r="A2275" t="s">
        <v>1562</v>
      </c>
      <c r="B2275" t="s">
        <v>6837</v>
      </c>
      <c r="C2275" t="s">
        <v>1467</v>
      </c>
      <c r="D2275" s="1">
        <v>44828</v>
      </c>
      <c r="E2275">
        <f t="shared" si="249"/>
        <v>18</v>
      </c>
      <c r="F2275" t="s">
        <v>1569</v>
      </c>
      <c r="G2275">
        <v>630</v>
      </c>
      <c r="H2275">
        <f t="shared" si="246"/>
        <v>63</v>
      </c>
      <c r="I2275" t="s">
        <v>7</v>
      </c>
      <c r="J2275" t="s">
        <v>8</v>
      </c>
      <c r="K2275" t="s">
        <v>143</v>
      </c>
      <c r="L2275" t="s">
        <v>1569</v>
      </c>
      <c r="M2275" s="5" t="s">
        <v>16</v>
      </c>
      <c r="N2275" t="s">
        <v>4306</v>
      </c>
      <c r="O2275" t="s">
        <v>4306</v>
      </c>
      <c r="P2275" t="s">
        <v>4306</v>
      </c>
      <c r="Q2275" t="s">
        <v>8</v>
      </c>
      <c r="R2275" t="str">
        <f t="shared" si="250"/>
        <v>U</v>
      </c>
      <c r="S2275" t="s">
        <v>8</v>
      </c>
      <c r="T2275" t="s">
        <v>8</v>
      </c>
      <c r="U2275" t="s">
        <v>4306</v>
      </c>
      <c r="V2275" t="e">
        <f>VLOOKUP(P2275,'PBT Tag Rates'!$B$5:$E$34,4,FALSE)</f>
        <v>#N/A</v>
      </c>
      <c r="W2275">
        <v>1</v>
      </c>
      <c r="X2275" s="16">
        <f>IFERROR(LOOKUP(H2275,{30,43,48,53,58,63,68,73,78,83,88,93,97},{42,47,52,57,62,67,72,77,82,87,92,99,100}),999)</f>
        <v>67</v>
      </c>
      <c r="Y2275" s="19">
        <f t="shared" si="248"/>
        <v>5.6818181818181825</v>
      </c>
      <c r="Z2275" s="19">
        <f t="shared" si="251"/>
        <v>5.7284090909090919</v>
      </c>
      <c r="AA2275" s="19">
        <f t="shared" si="252"/>
        <v>17.185227272727278</v>
      </c>
      <c r="AB2275" s="19" t="s">
        <v>8887</v>
      </c>
    </row>
    <row r="2276" spans="1:28" x14ac:dyDescent="0.35">
      <c r="A2276" t="s">
        <v>1562</v>
      </c>
      <c r="B2276" t="s">
        <v>6838</v>
      </c>
      <c r="C2276" t="s">
        <v>1468</v>
      </c>
      <c r="D2276" s="1">
        <v>44828</v>
      </c>
      <c r="E2276">
        <f t="shared" si="249"/>
        <v>18</v>
      </c>
      <c r="F2276" t="s">
        <v>1569</v>
      </c>
      <c r="G2276">
        <v>490</v>
      </c>
      <c r="H2276">
        <f t="shared" si="246"/>
        <v>49</v>
      </c>
      <c r="I2276" t="s">
        <v>9</v>
      </c>
      <c r="J2276">
        <v>1</v>
      </c>
      <c r="L2276" t="s">
        <v>6</v>
      </c>
      <c r="M2276" t="str">
        <f t="shared" si="247"/>
        <v>M</v>
      </c>
      <c r="N2276" t="s">
        <v>5264</v>
      </c>
      <c r="O2276" t="s">
        <v>5265</v>
      </c>
      <c r="P2276" t="s">
        <v>2035</v>
      </c>
      <c r="Q2276">
        <v>2</v>
      </c>
      <c r="R2276">
        <f t="shared" si="250"/>
        <v>2020</v>
      </c>
      <c r="S2276" t="s">
        <v>8</v>
      </c>
      <c r="T2276" t="s">
        <v>8</v>
      </c>
      <c r="U2276" t="s">
        <v>9090</v>
      </c>
      <c r="V2276">
        <f>VLOOKUP(P2276,'PBT Tag Rates'!$B$5:$E$34,4,FALSE)</f>
        <v>0.98961045999999997</v>
      </c>
      <c r="W2276">
        <v>1</v>
      </c>
      <c r="X2276" s="16">
        <f>IFERROR(LOOKUP(H2276,{30,43,48,53,58,63,68,73,78,83,88,93,97},{42,47,52,57,62,67,72,77,82,87,92,99,100}),999)</f>
        <v>52</v>
      </c>
      <c r="Y2276" s="19">
        <f t="shared" si="248"/>
        <v>5.6818181818181825</v>
      </c>
      <c r="Z2276" s="19">
        <f t="shared" si="251"/>
        <v>5.7284090909090919</v>
      </c>
      <c r="AA2276" s="19">
        <f t="shared" si="252"/>
        <v>17.185227272727278</v>
      </c>
      <c r="AB2276" s="19" t="s">
        <v>8887</v>
      </c>
    </row>
    <row r="2277" spans="1:28" x14ac:dyDescent="0.35">
      <c r="A2277" t="s">
        <v>1562</v>
      </c>
      <c r="B2277" t="s">
        <v>6839</v>
      </c>
      <c r="C2277" t="s">
        <v>1471</v>
      </c>
      <c r="D2277" s="1">
        <v>44828</v>
      </c>
      <c r="E2277">
        <f t="shared" si="249"/>
        <v>18</v>
      </c>
      <c r="F2277" t="s">
        <v>1569</v>
      </c>
      <c r="G2277">
        <v>570</v>
      </c>
      <c r="H2277">
        <f t="shared" si="246"/>
        <v>57</v>
      </c>
      <c r="I2277" t="s">
        <v>7</v>
      </c>
      <c r="J2277" t="s">
        <v>8</v>
      </c>
      <c r="L2277" t="s">
        <v>6</v>
      </c>
      <c r="M2277" t="str">
        <f t="shared" si="247"/>
        <v>M</v>
      </c>
      <c r="N2277" t="s">
        <v>2968</v>
      </c>
      <c r="O2277" t="s">
        <v>2969</v>
      </c>
      <c r="P2277" t="s">
        <v>702</v>
      </c>
      <c r="Q2277">
        <v>3</v>
      </c>
      <c r="R2277">
        <f t="shared" si="250"/>
        <v>2019</v>
      </c>
      <c r="S2277" t="s">
        <v>8</v>
      </c>
      <c r="T2277" t="s">
        <v>8</v>
      </c>
      <c r="U2277" t="s">
        <v>8977</v>
      </c>
      <c r="V2277">
        <f>VLOOKUP(P2277,'PBT Tag Rates'!$B$5:$E$34,4,FALSE)</f>
        <v>0.99705232300000002</v>
      </c>
      <c r="W2277">
        <v>1</v>
      </c>
      <c r="X2277" s="16">
        <f>IFERROR(LOOKUP(H2277,{30,43,48,53,58,63,68,73,78,83,88,93,97},{42,47,52,57,62,67,72,77,82,87,92,99,100}),999)</f>
        <v>57</v>
      </c>
      <c r="Y2277" s="19">
        <f t="shared" si="248"/>
        <v>5.6818181818181825</v>
      </c>
      <c r="Z2277" s="19">
        <f t="shared" si="251"/>
        <v>5.7284090909090919</v>
      </c>
      <c r="AA2277" s="19">
        <f t="shared" si="252"/>
        <v>17.185227272727278</v>
      </c>
      <c r="AB2277" s="19" t="s">
        <v>8887</v>
      </c>
    </row>
    <row r="2278" spans="1:28" x14ac:dyDescent="0.35">
      <c r="A2278" t="s">
        <v>1562</v>
      </c>
      <c r="B2278" t="s">
        <v>6840</v>
      </c>
      <c r="C2278" t="s">
        <v>1472</v>
      </c>
      <c r="D2278" s="1">
        <v>44828</v>
      </c>
      <c r="E2278">
        <f t="shared" si="249"/>
        <v>18</v>
      </c>
      <c r="F2278" t="s">
        <v>16</v>
      </c>
      <c r="G2278">
        <v>700</v>
      </c>
      <c r="H2278">
        <f t="shared" si="246"/>
        <v>70</v>
      </c>
      <c r="I2278" t="s">
        <v>7</v>
      </c>
      <c r="J2278" t="s">
        <v>8</v>
      </c>
      <c r="L2278" t="s">
        <v>16</v>
      </c>
      <c r="M2278" t="str">
        <f t="shared" si="247"/>
        <v>F</v>
      </c>
      <c r="N2278" t="s">
        <v>6841</v>
      </c>
      <c r="O2278" t="s">
        <v>6842</v>
      </c>
      <c r="P2278" t="s">
        <v>702</v>
      </c>
      <c r="Q2278">
        <v>3</v>
      </c>
      <c r="R2278">
        <f t="shared" si="250"/>
        <v>2019</v>
      </c>
      <c r="S2278" t="s">
        <v>8</v>
      </c>
      <c r="T2278" t="s">
        <v>8</v>
      </c>
      <c r="U2278" t="s">
        <v>8858</v>
      </c>
      <c r="V2278">
        <f>VLOOKUP(P2278,'PBT Tag Rates'!$B$5:$E$34,4,FALSE)</f>
        <v>0.99705232300000002</v>
      </c>
      <c r="W2278">
        <v>1</v>
      </c>
      <c r="X2278" s="16">
        <f>IFERROR(LOOKUP(H2278,{30,43,48,53,58,63,68,73,78,83,88,93,97},{42,47,52,57,62,67,72,77,82,87,92,99,100}),999)</f>
        <v>72</v>
      </c>
      <c r="Y2278" s="19">
        <f t="shared" si="248"/>
        <v>5.6818181818181825</v>
      </c>
      <c r="Z2278" s="19">
        <f t="shared" si="251"/>
        <v>5.7284090909090919</v>
      </c>
      <c r="AA2278" s="19">
        <f t="shared" si="252"/>
        <v>17.185227272727278</v>
      </c>
      <c r="AB2278" s="19" t="s">
        <v>8887</v>
      </c>
    </row>
    <row r="2279" spans="1:28" x14ac:dyDescent="0.35">
      <c r="A2279" t="s">
        <v>1562</v>
      </c>
      <c r="B2279" t="s">
        <v>6843</v>
      </c>
      <c r="C2279" t="s">
        <v>1474</v>
      </c>
      <c r="D2279" s="1">
        <v>44828</v>
      </c>
      <c r="E2279">
        <f t="shared" si="249"/>
        <v>18</v>
      </c>
      <c r="F2279" t="s">
        <v>16</v>
      </c>
      <c r="G2279">
        <v>830</v>
      </c>
      <c r="H2279">
        <f t="shared" si="246"/>
        <v>83</v>
      </c>
      <c r="I2279" t="s">
        <v>9</v>
      </c>
      <c r="J2279">
        <v>1</v>
      </c>
      <c r="L2279" t="s">
        <v>16</v>
      </c>
      <c r="M2279" t="str">
        <f t="shared" si="247"/>
        <v>F</v>
      </c>
      <c r="N2279" t="s">
        <v>1242</v>
      </c>
      <c r="O2279" t="s">
        <v>1243</v>
      </c>
      <c r="P2279" t="s">
        <v>19</v>
      </c>
      <c r="Q2279">
        <v>4</v>
      </c>
      <c r="R2279">
        <f t="shared" si="250"/>
        <v>2018</v>
      </c>
      <c r="S2279" t="s">
        <v>8</v>
      </c>
      <c r="T2279" t="s">
        <v>8</v>
      </c>
      <c r="U2279" t="s">
        <v>8875</v>
      </c>
      <c r="V2279">
        <f>VLOOKUP(P2279,'PBT Tag Rates'!$B$5:$E$34,4,FALSE)</f>
        <v>0.80551598400000002</v>
      </c>
      <c r="W2279">
        <v>1</v>
      </c>
      <c r="X2279" s="16">
        <f>IFERROR(LOOKUP(H2279,{30,43,48,53,58,63,68,73,78,83,88,93,97},{42,47,52,57,62,67,72,77,82,87,92,99,100}),999)</f>
        <v>87</v>
      </c>
      <c r="Y2279" s="19">
        <f t="shared" si="248"/>
        <v>5.6818181818181825</v>
      </c>
      <c r="Z2279" s="19">
        <f t="shared" si="251"/>
        <v>5.7284090909090919</v>
      </c>
      <c r="AA2279" s="19">
        <f t="shared" si="252"/>
        <v>17.185227272727278</v>
      </c>
      <c r="AB2279" s="19" t="s">
        <v>8886</v>
      </c>
    </row>
    <row r="2280" spans="1:28" x14ac:dyDescent="0.35">
      <c r="A2280" t="s">
        <v>1562</v>
      </c>
      <c r="B2280" t="s">
        <v>6844</v>
      </c>
      <c r="C2280" t="s">
        <v>1475</v>
      </c>
      <c r="D2280" s="1">
        <v>44828</v>
      </c>
      <c r="E2280">
        <f t="shared" si="249"/>
        <v>18</v>
      </c>
      <c r="F2280" t="s">
        <v>1569</v>
      </c>
      <c r="G2280">
        <v>660</v>
      </c>
      <c r="H2280">
        <f t="shared" si="246"/>
        <v>66</v>
      </c>
      <c r="I2280" t="s">
        <v>9</v>
      </c>
      <c r="J2280">
        <v>1</v>
      </c>
      <c r="K2280" t="s">
        <v>143</v>
      </c>
      <c r="L2280" t="s">
        <v>1569</v>
      </c>
      <c r="M2280" s="5" t="s">
        <v>6</v>
      </c>
      <c r="N2280" t="s">
        <v>4306</v>
      </c>
      <c r="O2280" t="s">
        <v>4306</v>
      </c>
      <c r="P2280" t="s">
        <v>8891</v>
      </c>
      <c r="Q2280" t="s">
        <v>8</v>
      </c>
      <c r="R2280" t="str">
        <f t="shared" si="250"/>
        <v>U</v>
      </c>
      <c r="S2280" t="s">
        <v>8</v>
      </c>
      <c r="T2280" t="s">
        <v>8</v>
      </c>
      <c r="U2280" t="s">
        <v>4306</v>
      </c>
      <c r="V2280" t="e">
        <f>VLOOKUP(P2280,'PBT Tag Rates'!$B$5:$E$34,4,FALSE)</f>
        <v>#N/A</v>
      </c>
      <c r="W2280">
        <v>1</v>
      </c>
      <c r="X2280" s="16">
        <f>IFERROR(LOOKUP(H2280,{30,43,48,53,58,63,68,73,78,83,88,93,97},{42,47,52,57,62,67,72,77,82,87,92,99,100}),999)</f>
        <v>67</v>
      </c>
      <c r="Y2280" s="19">
        <f t="shared" si="248"/>
        <v>5.6818181818181825</v>
      </c>
      <c r="Z2280" s="19">
        <f t="shared" si="251"/>
        <v>5.7284090909090919</v>
      </c>
      <c r="AA2280" s="19">
        <f t="shared" si="252"/>
        <v>17.185227272727278</v>
      </c>
      <c r="AB2280" s="19" t="s">
        <v>8887</v>
      </c>
    </row>
    <row r="2281" spans="1:28" x14ac:dyDescent="0.35">
      <c r="A2281" t="s">
        <v>1562</v>
      </c>
      <c r="B2281" t="s">
        <v>6845</v>
      </c>
      <c r="C2281" t="s">
        <v>1476</v>
      </c>
      <c r="D2281" s="1">
        <v>44828</v>
      </c>
      <c r="E2281">
        <f t="shared" si="249"/>
        <v>18</v>
      </c>
      <c r="F2281" t="s">
        <v>6</v>
      </c>
      <c r="G2281">
        <v>720</v>
      </c>
      <c r="H2281">
        <f t="shared" si="246"/>
        <v>72</v>
      </c>
      <c r="I2281" t="s">
        <v>9</v>
      </c>
      <c r="J2281">
        <v>1</v>
      </c>
      <c r="L2281" t="s">
        <v>6</v>
      </c>
      <c r="M2281" t="str">
        <f t="shared" si="247"/>
        <v>M</v>
      </c>
      <c r="N2281" t="s">
        <v>620</v>
      </c>
      <c r="O2281" t="s">
        <v>6753</v>
      </c>
      <c r="P2281" t="s">
        <v>557</v>
      </c>
      <c r="Q2281">
        <v>3</v>
      </c>
      <c r="R2281">
        <f t="shared" si="250"/>
        <v>2019</v>
      </c>
      <c r="S2281" t="s">
        <v>8</v>
      </c>
      <c r="T2281" t="s">
        <v>8</v>
      </c>
      <c r="U2281" t="s">
        <v>9086</v>
      </c>
      <c r="V2281">
        <f>VLOOKUP(P2281,'PBT Tag Rates'!$B$5:$E$34,4,FALSE)</f>
        <v>0.95971980899999998</v>
      </c>
      <c r="W2281">
        <v>1</v>
      </c>
      <c r="X2281" s="16">
        <f>IFERROR(LOOKUP(H2281,{30,43,48,53,58,63,68,73,78,83,88,93,97},{42,47,52,57,62,67,72,77,82,87,92,99,100}),999)</f>
        <v>72</v>
      </c>
      <c r="Y2281" s="19">
        <f t="shared" si="248"/>
        <v>5.6818181818181825</v>
      </c>
      <c r="Z2281" s="19">
        <f t="shared" si="251"/>
        <v>5.7284090909090919</v>
      </c>
      <c r="AA2281" s="19">
        <f t="shared" si="252"/>
        <v>17.185227272727278</v>
      </c>
      <c r="AB2281" s="19" t="s">
        <v>8887</v>
      </c>
    </row>
    <row r="2282" spans="1:28" x14ac:dyDescent="0.35">
      <c r="A2282" t="s">
        <v>1562</v>
      </c>
      <c r="B2282" t="s">
        <v>6846</v>
      </c>
      <c r="C2282" t="s">
        <v>1477</v>
      </c>
      <c r="D2282" s="1">
        <v>44828</v>
      </c>
      <c r="E2282">
        <f t="shared" si="249"/>
        <v>18</v>
      </c>
      <c r="F2282" t="s">
        <v>1569</v>
      </c>
      <c r="G2282">
        <v>660</v>
      </c>
      <c r="H2282">
        <f t="shared" si="246"/>
        <v>66</v>
      </c>
      <c r="I2282" t="s">
        <v>7</v>
      </c>
      <c r="J2282" t="s">
        <v>8</v>
      </c>
      <c r="K2282" t="s">
        <v>143</v>
      </c>
      <c r="L2282" t="s">
        <v>1569</v>
      </c>
      <c r="M2282" s="5" t="s">
        <v>6</v>
      </c>
      <c r="N2282" t="s">
        <v>4306</v>
      </c>
      <c r="O2282" t="s">
        <v>4306</v>
      </c>
      <c r="P2282" t="s">
        <v>4306</v>
      </c>
      <c r="Q2282" t="s">
        <v>8</v>
      </c>
      <c r="R2282" t="str">
        <f t="shared" si="250"/>
        <v>U</v>
      </c>
      <c r="S2282" t="s">
        <v>8</v>
      </c>
      <c r="T2282" t="s">
        <v>8</v>
      </c>
      <c r="U2282" t="s">
        <v>4306</v>
      </c>
      <c r="V2282" t="e">
        <f>VLOOKUP(P2282,'PBT Tag Rates'!$B$5:$E$34,4,FALSE)</f>
        <v>#N/A</v>
      </c>
      <c r="W2282">
        <v>1</v>
      </c>
      <c r="X2282" s="16">
        <f>IFERROR(LOOKUP(H2282,{30,43,48,53,58,63,68,73,78,83,88,93,97},{42,47,52,57,62,67,72,77,82,87,92,99,100}),999)</f>
        <v>67</v>
      </c>
      <c r="Y2282" s="19">
        <f t="shared" si="248"/>
        <v>5.6818181818181825</v>
      </c>
      <c r="Z2282" s="19">
        <f t="shared" si="251"/>
        <v>5.7284090909090919</v>
      </c>
      <c r="AA2282" s="19">
        <f t="shared" si="252"/>
        <v>17.185227272727278</v>
      </c>
      <c r="AB2282" s="19" t="s">
        <v>8887</v>
      </c>
    </row>
    <row r="2283" spans="1:28" x14ac:dyDescent="0.35">
      <c r="A2283" t="s">
        <v>1562</v>
      </c>
      <c r="B2283" t="s">
        <v>6847</v>
      </c>
      <c r="C2283" t="s">
        <v>1478</v>
      </c>
      <c r="D2283" s="1">
        <v>44828</v>
      </c>
      <c r="E2283">
        <f t="shared" si="249"/>
        <v>18</v>
      </c>
      <c r="F2283" t="s">
        <v>1569</v>
      </c>
      <c r="G2283">
        <v>650</v>
      </c>
      <c r="H2283">
        <f t="shared" si="246"/>
        <v>65</v>
      </c>
      <c r="I2283" t="s">
        <v>9</v>
      </c>
      <c r="J2283">
        <v>1</v>
      </c>
      <c r="L2283" t="s">
        <v>6</v>
      </c>
      <c r="M2283" t="str">
        <f t="shared" si="247"/>
        <v>M</v>
      </c>
      <c r="N2283" t="s">
        <v>1150</v>
      </c>
      <c r="O2283" t="s">
        <v>1151</v>
      </c>
      <c r="P2283" t="s">
        <v>557</v>
      </c>
      <c r="Q2283">
        <v>3</v>
      </c>
      <c r="R2283">
        <f t="shared" si="250"/>
        <v>2019</v>
      </c>
      <c r="S2283" t="s">
        <v>8</v>
      </c>
      <c r="T2283" t="s">
        <v>8</v>
      </c>
      <c r="U2283" t="s">
        <v>9084</v>
      </c>
      <c r="V2283">
        <f>VLOOKUP(P2283,'PBT Tag Rates'!$B$5:$E$34,4,FALSE)</f>
        <v>0.95971980899999998</v>
      </c>
      <c r="W2283">
        <v>1</v>
      </c>
      <c r="X2283" s="16">
        <f>IFERROR(LOOKUP(H2283,{30,43,48,53,58,63,68,73,78,83,88,93,97},{42,47,52,57,62,67,72,77,82,87,92,99,100}),999)</f>
        <v>67</v>
      </c>
      <c r="Y2283" s="19">
        <f t="shared" si="248"/>
        <v>5.6818181818181825</v>
      </c>
      <c r="Z2283" s="19">
        <f t="shared" si="251"/>
        <v>5.7284090909090919</v>
      </c>
      <c r="AA2283" s="19">
        <f t="shared" si="252"/>
        <v>17.185227272727278</v>
      </c>
      <c r="AB2283" s="19" t="s">
        <v>8887</v>
      </c>
    </row>
    <row r="2284" spans="1:28" x14ac:dyDescent="0.35">
      <c r="A2284" t="s">
        <v>1562</v>
      </c>
      <c r="B2284" t="s">
        <v>6848</v>
      </c>
      <c r="C2284" t="s">
        <v>1479</v>
      </c>
      <c r="D2284" s="1">
        <v>44828</v>
      </c>
      <c r="E2284">
        <f t="shared" si="249"/>
        <v>18</v>
      </c>
      <c r="F2284" t="s">
        <v>1569</v>
      </c>
      <c r="G2284">
        <v>610</v>
      </c>
      <c r="H2284">
        <f t="shared" si="246"/>
        <v>61</v>
      </c>
      <c r="I2284" t="s">
        <v>7</v>
      </c>
      <c r="J2284" t="s">
        <v>8</v>
      </c>
      <c r="L2284" t="s">
        <v>6</v>
      </c>
      <c r="M2284" t="str">
        <f t="shared" si="247"/>
        <v>M</v>
      </c>
      <c r="N2284" t="s">
        <v>8</v>
      </c>
      <c r="O2284" t="s">
        <v>8</v>
      </c>
      <c r="P2284" t="s">
        <v>11</v>
      </c>
      <c r="Q2284" t="s">
        <v>8</v>
      </c>
      <c r="R2284" t="str">
        <f t="shared" si="250"/>
        <v>U</v>
      </c>
      <c r="S2284" t="s">
        <v>12</v>
      </c>
      <c r="T2284">
        <v>0.999999999999999</v>
      </c>
      <c r="U2284" t="s">
        <v>11</v>
      </c>
      <c r="V2284" t="e">
        <f>VLOOKUP(P2284,'PBT Tag Rates'!$B$5:$E$34,4,FALSE)</f>
        <v>#N/A</v>
      </c>
      <c r="W2284">
        <v>1</v>
      </c>
      <c r="X2284" s="16">
        <f>IFERROR(LOOKUP(H2284,{30,43,48,53,58,63,68,73,78,83,88,93,97},{42,47,52,57,62,67,72,77,82,87,92,99,100}),999)</f>
        <v>62</v>
      </c>
      <c r="Y2284" s="19">
        <f t="shared" si="248"/>
        <v>5.6818181818181825</v>
      </c>
      <c r="Z2284" s="19">
        <f t="shared" si="251"/>
        <v>5.7284090909090919</v>
      </c>
      <c r="AA2284" s="19">
        <f t="shared" si="252"/>
        <v>17.185227272727278</v>
      </c>
      <c r="AB2284" s="19" t="s">
        <v>8887</v>
      </c>
    </row>
    <row r="2285" spans="1:28" x14ac:dyDescent="0.35">
      <c r="A2285" t="s">
        <v>1562</v>
      </c>
      <c r="B2285" t="s">
        <v>6849</v>
      </c>
      <c r="C2285" t="s">
        <v>1480</v>
      </c>
      <c r="D2285" s="1">
        <v>44828</v>
      </c>
      <c r="E2285">
        <f t="shared" si="249"/>
        <v>18</v>
      </c>
      <c r="F2285" t="s">
        <v>1569</v>
      </c>
      <c r="G2285">
        <v>660</v>
      </c>
      <c r="H2285">
        <f t="shared" si="246"/>
        <v>66</v>
      </c>
      <c r="I2285" t="s">
        <v>9</v>
      </c>
      <c r="J2285" t="s">
        <v>8</v>
      </c>
      <c r="L2285" t="s">
        <v>6</v>
      </c>
      <c r="M2285" t="str">
        <f t="shared" si="247"/>
        <v>M</v>
      </c>
      <c r="N2285" t="s">
        <v>6850</v>
      </c>
      <c r="O2285" t="s">
        <v>6851</v>
      </c>
      <c r="P2285" t="s">
        <v>511</v>
      </c>
      <c r="Q2285">
        <v>4</v>
      </c>
      <c r="R2285">
        <f t="shared" si="250"/>
        <v>2018</v>
      </c>
      <c r="S2285" t="s">
        <v>8</v>
      </c>
      <c r="T2285" t="s">
        <v>8</v>
      </c>
      <c r="U2285" t="s">
        <v>8880</v>
      </c>
      <c r="V2285">
        <f>VLOOKUP(P2285,'PBT Tag Rates'!$B$5:$E$34,4,FALSE)</f>
        <v>0.95730000000000004</v>
      </c>
      <c r="W2285">
        <v>1</v>
      </c>
      <c r="X2285" s="16">
        <f>IFERROR(LOOKUP(H2285,{30,43,48,53,58,63,68,73,78,83,88,93,97},{42,47,52,57,62,67,72,77,82,87,92,99,100}),999)</f>
        <v>67</v>
      </c>
      <c r="Y2285" s="19">
        <f t="shared" si="248"/>
        <v>5.6818181818181825</v>
      </c>
      <c r="Z2285" s="19">
        <f t="shared" si="251"/>
        <v>5.7284090909090919</v>
      </c>
      <c r="AA2285" s="19">
        <f t="shared" si="252"/>
        <v>17.185227272727278</v>
      </c>
      <c r="AB2285" s="19" t="s">
        <v>8886</v>
      </c>
    </row>
    <row r="2286" spans="1:28" x14ac:dyDescent="0.35">
      <c r="A2286" t="s">
        <v>1562</v>
      </c>
      <c r="B2286" t="s">
        <v>6852</v>
      </c>
      <c r="C2286" t="s">
        <v>1481</v>
      </c>
      <c r="D2286" s="1">
        <v>44828</v>
      </c>
      <c r="E2286">
        <f t="shared" si="249"/>
        <v>18</v>
      </c>
      <c r="F2286" t="s">
        <v>1569</v>
      </c>
      <c r="G2286">
        <v>640</v>
      </c>
      <c r="H2286">
        <f t="shared" si="246"/>
        <v>64</v>
      </c>
      <c r="I2286" t="s">
        <v>7</v>
      </c>
      <c r="J2286" t="s">
        <v>8</v>
      </c>
      <c r="K2286" t="s">
        <v>143</v>
      </c>
      <c r="L2286" t="s">
        <v>1569</v>
      </c>
      <c r="M2286" s="5" t="s">
        <v>16</v>
      </c>
      <c r="N2286" t="s">
        <v>4306</v>
      </c>
      <c r="O2286" t="s">
        <v>4306</v>
      </c>
      <c r="P2286" t="s">
        <v>4306</v>
      </c>
      <c r="Q2286" t="s">
        <v>8</v>
      </c>
      <c r="R2286" t="str">
        <f t="shared" si="250"/>
        <v>U</v>
      </c>
      <c r="S2286" t="s">
        <v>8</v>
      </c>
      <c r="T2286" t="s">
        <v>8</v>
      </c>
      <c r="U2286" t="s">
        <v>4306</v>
      </c>
      <c r="V2286" t="e">
        <f>VLOOKUP(P2286,'PBT Tag Rates'!$B$5:$E$34,4,FALSE)</f>
        <v>#N/A</v>
      </c>
      <c r="W2286">
        <v>1</v>
      </c>
      <c r="X2286" s="16">
        <f>IFERROR(LOOKUP(H2286,{30,43,48,53,58,63,68,73,78,83,88,93,97},{42,47,52,57,62,67,72,77,82,87,92,99,100}),999)</f>
        <v>67</v>
      </c>
      <c r="Y2286" s="19">
        <f t="shared" si="248"/>
        <v>5.6818181818181825</v>
      </c>
      <c r="Z2286" s="19">
        <f t="shared" si="251"/>
        <v>5.7284090909090919</v>
      </c>
      <c r="AA2286" s="19">
        <f t="shared" si="252"/>
        <v>17.185227272727278</v>
      </c>
      <c r="AB2286" s="19" t="s">
        <v>8887</v>
      </c>
    </row>
    <row r="2287" spans="1:28" x14ac:dyDescent="0.35">
      <c r="A2287" t="s">
        <v>1562</v>
      </c>
      <c r="B2287" t="s">
        <v>6853</v>
      </c>
      <c r="C2287" t="s">
        <v>1482</v>
      </c>
      <c r="D2287" s="1">
        <v>44828</v>
      </c>
      <c r="E2287">
        <f t="shared" si="249"/>
        <v>18</v>
      </c>
      <c r="F2287" t="s">
        <v>16</v>
      </c>
      <c r="G2287">
        <v>820</v>
      </c>
      <c r="H2287">
        <f t="shared" si="246"/>
        <v>82</v>
      </c>
      <c r="I2287" t="s">
        <v>7</v>
      </c>
      <c r="J2287" t="s">
        <v>8</v>
      </c>
      <c r="L2287" t="s">
        <v>16</v>
      </c>
      <c r="M2287" t="str">
        <f t="shared" si="247"/>
        <v>F</v>
      </c>
      <c r="N2287" t="s">
        <v>8</v>
      </c>
      <c r="O2287" t="s">
        <v>8</v>
      </c>
      <c r="P2287" t="s">
        <v>11</v>
      </c>
      <c r="Q2287" t="s">
        <v>8</v>
      </c>
      <c r="R2287" t="str">
        <f t="shared" si="250"/>
        <v>U</v>
      </c>
      <c r="S2287" t="s">
        <v>12</v>
      </c>
      <c r="T2287">
        <v>0.999999999999998</v>
      </c>
      <c r="U2287" t="s">
        <v>11</v>
      </c>
      <c r="V2287" t="e">
        <f>VLOOKUP(P2287,'PBT Tag Rates'!$B$5:$E$34,4,FALSE)</f>
        <v>#N/A</v>
      </c>
      <c r="W2287">
        <v>1</v>
      </c>
      <c r="X2287" s="16">
        <f>IFERROR(LOOKUP(H2287,{30,43,48,53,58,63,68,73,78,83,88,93,97},{42,47,52,57,62,67,72,77,82,87,92,99,100}),999)</f>
        <v>82</v>
      </c>
      <c r="Y2287" s="19">
        <f t="shared" si="248"/>
        <v>5.6818181818181825</v>
      </c>
      <c r="Z2287" s="19">
        <f t="shared" si="251"/>
        <v>5.7284090909090919</v>
      </c>
      <c r="AA2287" s="19">
        <f t="shared" si="252"/>
        <v>17.185227272727278</v>
      </c>
      <c r="AB2287" s="19" t="s">
        <v>8887</v>
      </c>
    </row>
    <row r="2288" spans="1:28" x14ac:dyDescent="0.35">
      <c r="A2288" t="s">
        <v>1562</v>
      </c>
      <c r="B2288" t="s">
        <v>6854</v>
      </c>
      <c r="C2288" t="s">
        <v>1483</v>
      </c>
      <c r="D2288" s="1">
        <v>44828</v>
      </c>
      <c r="E2288">
        <f t="shared" si="249"/>
        <v>18</v>
      </c>
      <c r="F2288" t="s">
        <v>16</v>
      </c>
      <c r="G2288">
        <v>680</v>
      </c>
      <c r="H2288">
        <f t="shared" si="246"/>
        <v>68</v>
      </c>
      <c r="I2288" t="s">
        <v>7</v>
      </c>
      <c r="J2288" t="s">
        <v>8</v>
      </c>
      <c r="L2288" t="s">
        <v>1569</v>
      </c>
      <c r="M2288" t="str">
        <f t="shared" si="247"/>
        <v>F</v>
      </c>
      <c r="N2288" t="s">
        <v>4075</v>
      </c>
      <c r="O2288" t="s">
        <v>4076</v>
      </c>
      <c r="P2288" t="s">
        <v>557</v>
      </c>
      <c r="Q2288">
        <v>3</v>
      </c>
      <c r="R2288">
        <f t="shared" si="250"/>
        <v>2019</v>
      </c>
      <c r="S2288" t="s">
        <v>8</v>
      </c>
      <c r="T2288" t="s">
        <v>8</v>
      </c>
      <c r="U2288" t="s">
        <v>9090</v>
      </c>
      <c r="V2288">
        <f>VLOOKUP(P2288,'PBT Tag Rates'!$B$5:$E$34,4,FALSE)</f>
        <v>0.95971980899999998</v>
      </c>
      <c r="W2288">
        <v>1</v>
      </c>
      <c r="X2288" s="16">
        <f>IFERROR(LOOKUP(H2288,{30,43,48,53,58,63,68,73,78,83,88,93,97},{42,47,52,57,62,67,72,77,82,87,92,99,100}),999)</f>
        <v>72</v>
      </c>
      <c r="Y2288" s="19">
        <f t="shared" si="248"/>
        <v>5.6818181818181825</v>
      </c>
      <c r="Z2288" s="19">
        <f t="shared" si="251"/>
        <v>5.7284090909090919</v>
      </c>
      <c r="AA2288" s="19">
        <f t="shared" si="252"/>
        <v>17.185227272727278</v>
      </c>
      <c r="AB2288" s="19" t="s">
        <v>8887</v>
      </c>
    </row>
    <row r="2289" spans="1:28" x14ac:dyDescent="0.35">
      <c r="A2289" t="s">
        <v>1562</v>
      </c>
      <c r="B2289" t="s">
        <v>6855</v>
      </c>
      <c r="C2289" t="s">
        <v>1484</v>
      </c>
      <c r="D2289" s="1">
        <v>44828</v>
      </c>
      <c r="E2289">
        <f t="shared" si="249"/>
        <v>18</v>
      </c>
      <c r="F2289" t="s">
        <v>6</v>
      </c>
      <c r="G2289">
        <v>710</v>
      </c>
      <c r="H2289">
        <f t="shared" si="246"/>
        <v>71</v>
      </c>
      <c r="I2289" t="s">
        <v>9</v>
      </c>
      <c r="J2289" t="s">
        <v>8</v>
      </c>
      <c r="K2289" t="s">
        <v>143</v>
      </c>
      <c r="L2289" t="s">
        <v>1569</v>
      </c>
      <c r="M2289" t="str">
        <f t="shared" si="247"/>
        <v>M</v>
      </c>
      <c r="N2289" t="s">
        <v>4306</v>
      </c>
      <c r="O2289" t="s">
        <v>4306</v>
      </c>
      <c r="P2289" t="s">
        <v>8891</v>
      </c>
      <c r="Q2289" t="s">
        <v>8</v>
      </c>
      <c r="R2289" t="str">
        <f t="shared" si="250"/>
        <v>U</v>
      </c>
      <c r="S2289" t="s">
        <v>8</v>
      </c>
      <c r="T2289" t="s">
        <v>8</v>
      </c>
      <c r="U2289" t="s">
        <v>4306</v>
      </c>
      <c r="V2289" t="e">
        <f>VLOOKUP(P2289,'PBT Tag Rates'!$B$5:$E$34,4,FALSE)</f>
        <v>#N/A</v>
      </c>
      <c r="W2289">
        <v>1</v>
      </c>
      <c r="X2289" s="16">
        <f>IFERROR(LOOKUP(H2289,{30,43,48,53,58,63,68,73,78,83,88,93,97},{42,47,52,57,62,67,72,77,82,87,92,99,100}),999)</f>
        <v>72</v>
      </c>
      <c r="Y2289" s="19">
        <f t="shared" si="248"/>
        <v>5.6818181818181825</v>
      </c>
      <c r="Z2289" s="19">
        <f t="shared" si="251"/>
        <v>5.7284090909090919</v>
      </c>
      <c r="AA2289" s="19">
        <f t="shared" si="252"/>
        <v>17.185227272727278</v>
      </c>
      <c r="AB2289" s="19" t="s">
        <v>8887</v>
      </c>
    </row>
    <row r="2290" spans="1:28" x14ac:dyDescent="0.35">
      <c r="A2290" t="s">
        <v>1562</v>
      </c>
      <c r="B2290" t="s">
        <v>6856</v>
      </c>
      <c r="C2290" t="s">
        <v>1485</v>
      </c>
      <c r="D2290" s="1">
        <v>44828</v>
      </c>
      <c r="E2290">
        <f t="shared" si="249"/>
        <v>18</v>
      </c>
      <c r="F2290" t="s">
        <v>1569</v>
      </c>
      <c r="G2290">
        <v>430</v>
      </c>
      <c r="H2290">
        <f t="shared" si="246"/>
        <v>43</v>
      </c>
      <c r="I2290" t="s">
        <v>9</v>
      </c>
      <c r="J2290">
        <v>1</v>
      </c>
      <c r="L2290" t="s">
        <v>6</v>
      </c>
      <c r="M2290" t="str">
        <f t="shared" si="247"/>
        <v>M</v>
      </c>
      <c r="N2290" t="s">
        <v>4324</v>
      </c>
      <c r="O2290" t="s">
        <v>4325</v>
      </c>
      <c r="P2290" t="s">
        <v>2035</v>
      </c>
      <c r="Q2290">
        <v>2</v>
      </c>
      <c r="R2290">
        <f t="shared" si="250"/>
        <v>2020</v>
      </c>
      <c r="S2290" t="s">
        <v>8</v>
      </c>
      <c r="T2290" t="s">
        <v>8</v>
      </c>
      <c r="U2290" t="s">
        <v>9086</v>
      </c>
      <c r="V2290">
        <f>VLOOKUP(P2290,'PBT Tag Rates'!$B$5:$E$34,4,FALSE)</f>
        <v>0.98961045999999997</v>
      </c>
      <c r="W2290">
        <v>1</v>
      </c>
      <c r="X2290" s="16">
        <f>IFERROR(LOOKUP(H2290,{30,43,48,53,58,63,68,73,78,83,88,93,97},{42,47,52,57,62,67,72,77,82,87,92,99,100}),999)</f>
        <v>47</v>
      </c>
      <c r="Y2290" s="19">
        <f t="shared" si="248"/>
        <v>5.6818181818181825</v>
      </c>
      <c r="Z2290" s="19">
        <f t="shared" si="251"/>
        <v>5.7284090909090919</v>
      </c>
      <c r="AA2290" s="19">
        <f t="shared" si="252"/>
        <v>17.185227272727278</v>
      </c>
      <c r="AB2290" s="19" t="s">
        <v>8887</v>
      </c>
    </row>
    <row r="2291" spans="1:28" x14ac:dyDescent="0.35">
      <c r="A2291" t="s">
        <v>1562</v>
      </c>
      <c r="B2291" t="s">
        <v>6857</v>
      </c>
      <c r="C2291" t="s">
        <v>1486</v>
      </c>
      <c r="D2291" s="1">
        <v>44828</v>
      </c>
      <c r="E2291">
        <f t="shared" si="249"/>
        <v>18</v>
      </c>
      <c r="F2291" t="s">
        <v>16</v>
      </c>
      <c r="G2291">
        <v>760</v>
      </c>
      <c r="H2291">
        <f t="shared" si="246"/>
        <v>76</v>
      </c>
      <c r="I2291" t="s">
        <v>7</v>
      </c>
      <c r="J2291" t="s">
        <v>8</v>
      </c>
      <c r="L2291" t="s">
        <v>16</v>
      </c>
      <c r="M2291" t="str">
        <f t="shared" si="247"/>
        <v>F</v>
      </c>
      <c r="N2291" t="s">
        <v>1860</v>
      </c>
      <c r="O2291" t="s">
        <v>6858</v>
      </c>
      <c r="P2291" t="s">
        <v>19</v>
      </c>
      <c r="Q2291">
        <v>4</v>
      </c>
      <c r="R2291">
        <f t="shared" si="250"/>
        <v>2018</v>
      </c>
      <c r="S2291" t="s">
        <v>8</v>
      </c>
      <c r="T2291" t="s">
        <v>8</v>
      </c>
      <c r="U2291" t="s">
        <v>9086</v>
      </c>
      <c r="V2291">
        <f>VLOOKUP(P2291,'PBT Tag Rates'!$B$5:$E$34,4,FALSE)</f>
        <v>0.80551598400000002</v>
      </c>
      <c r="W2291">
        <v>1</v>
      </c>
      <c r="X2291" s="16">
        <f>IFERROR(LOOKUP(H2291,{30,43,48,53,58,63,68,73,78,83,88,93,97},{42,47,52,57,62,67,72,77,82,87,92,99,100}),999)</f>
        <v>77</v>
      </c>
      <c r="Y2291" s="19">
        <f t="shared" si="248"/>
        <v>5.6818181818181825</v>
      </c>
      <c r="Z2291" s="19">
        <f t="shared" si="251"/>
        <v>5.7284090909090919</v>
      </c>
      <c r="AA2291" s="19">
        <f t="shared" si="252"/>
        <v>17.185227272727278</v>
      </c>
      <c r="AB2291" s="19" t="s">
        <v>8887</v>
      </c>
    </row>
    <row r="2292" spans="1:28" x14ac:dyDescent="0.35">
      <c r="A2292" t="s">
        <v>1562</v>
      </c>
      <c r="B2292" t="s">
        <v>6859</v>
      </c>
      <c r="C2292" t="s">
        <v>1487</v>
      </c>
      <c r="D2292" s="1">
        <v>44828</v>
      </c>
      <c r="E2292">
        <f t="shared" si="249"/>
        <v>18</v>
      </c>
      <c r="F2292" t="s">
        <v>16</v>
      </c>
      <c r="G2292">
        <v>670</v>
      </c>
      <c r="H2292">
        <f t="shared" si="246"/>
        <v>67</v>
      </c>
      <c r="I2292" t="s">
        <v>9</v>
      </c>
      <c r="J2292">
        <v>1</v>
      </c>
      <c r="L2292" t="s">
        <v>16</v>
      </c>
      <c r="M2292" t="str">
        <f t="shared" si="247"/>
        <v>F</v>
      </c>
      <c r="N2292" t="s">
        <v>3309</v>
      </c>
      <c r="O2292" t="s">
        <v>6432</v>
      </c>
      <c r="P2292" t="s">
        <v>19</v>
      </c>
      <c r="Q2292">
        <v>4</v>
      </c>
      <c r="R2292">
        <f t="shared" si="250"/>
        <v>2018</v>
      </c>
      <c r="S2292" t="s">
        <v>8</v>
      </c>
      <c r="T2292" t="s">
        <v>8</v>
      </c>
      <c r="U2292" t="s">
        <v>9007</v>
      </c>
      <c r="V2292">
        <f>VLOOKUP(P2292,'PBT Tag Rates'!$B$5:$E$34,4,FALSE)</f>
        <v>0.80551598400000002</v>
      </c>
      <c r="W2292">
        <v>1</v>
      </c>
      <c r="X2292" s="16">
        <f>IFERROR(LOOKUP(H2292,{30,43,48,53,58,63,68,73,78,83,88,93,97},{42,47,52,57,62,67,72,77,82,87,92,99,100}),999)</f>
        <v>67</v>
      </c>
      <c r="Y2292" s="19">
        <f t="shared" si="248"/>
        <v>5.6818181818181825</v>
      </c>
      <c r="Z2292" s="19">
        <f t="shared" si="251"/>
        <v>5.7284090909090919</v>
      </c>
      <c r="AA2292" s="19">
        <f t="shared" si="252"/>
        <v>17.185227272727278</v>
      </c>
      <c r="AB2292" s="19" t="s">
        <v>8886</v>
      </c>
    </row>
    <row r="2293" spans="1:28" x14ac:dyDescent="0.35">
      <c r="A2293" t="s">
        <v>1562</v>
      </c>
      <c r="B2293" t="s">
        <v>6860</v>
      </c>
      <c r="C2293" t="s">
        <v>1488</v>
      </c>
      <c r="D2293" s="1">
        <v>44828</v>
      </c>
      <c r="E2293">
        <f t="shared" si="249"/>
        <v>18</v>
      </c>
      <c r="F2293" t="s">
        <v>1569</v>
      </c>
      <c r="G2293">
        <v>620</v>
      </c>
      <c r="H2293">
        <f t="shared" si="246"/>
        <v>62</v>
      </c>
      <c r="I2293" t="s">
        <v>9</v>
      </c>
      <c r="J2293">
        <v>1</v>
      </c>
      <c r="L2293" t="s">
        <v>1569</v>
      </c>
      <c r="M2293" s="5" t="s">
        <v>6</v>
      </c>
      <c r="N2293" t="s">
        <v>1193</v>
      </c>
      <c r="O2293" t="s">
        <v>4617</v>
      </c>
      <c r="P2293" t="s">
        <v>557</v>
      </c>
      <c r="Q2293">
        <v>3</v>
      </c>
      <c r="R2293">
        <f t="shared" si="250"/>
        <v>2019</v>
      </c>
      <c r="S2293" t="s">
        <v>8</v>
      </c>
      <c r="T2293" t="s">
        <v>8</v>
      </c>
      <c r="U2293" t="s">
        <v>9084</v>
      </c>
      <c r="V2293">
        <f>VLOOKUP(P2293,'PBT Tag Rates'!$B$5:$E$34,4,FALSE)</f>
        <v>0.95971980899999998</v>
      </c>
      <c r="W2293">
        <v>1</v>
      </c>
      <c r="X2293" s="16">
        <f>IFERROR(LOOKUP(H2293,{30,43,48,53,58,63,68,73,78,83,88,93,97},{42,47,52,57,62,67,72,77,82,87,92,99,100}),999)</f>
        <v>62</v>
      </c>
      <c r="Y2293" s="19">
        <f t="shared" si="248"/>
        <v>5.6818181818181825</v>
      </c>
      <c r="Z2293" s="19">
        <f t="shared" si="251"/>
        <v>5.7284090909090919</v>
      </c>
      <c r="AA2293" s="19">
        <f t="shared" si="252"/>
        <v>17.185227272727278</v>
      </c>
      <c r="AB2293" s="19" t="s">
        <v>8887</v>
      </c>
    </row>
    <row r="2294" spans="1:28" x14ac:dyDescent="0.35">
      <c r="A2294" t="s">
        <v>1562</v>
      </c>
      <c r="B2294" t="s">
        <v>6861</v>
      </c>
      <c r="C2294" t="s">
        <v>1490</v>
      </c>
      <c r="D2294" s="1">
        <v>44828</v>
      </c>
      <c r="E2294">
        <f t="shared" si="249"/>
        <v>18</v>
      </c>
      <c r="F2294" t="s">
        <v>1569</v>
      </c>
      <c r="G2294">
        <v>460</v>
      </c>
      <c r="H2294">
        <f t="shared" si="246"/>
        <v>46</v>
      </c>
      <c r="I2294" t="s">
        <v>7</v>
      </c>
      <c r="J2294" t="s">
        <v>8</v>
      </c>
      <c r="L2294" t="s">
        <v>6</v>
      </c>
      <c r="M2294" t="str">
        <f t="shared" si="247"/>
        <v>M</v>
      </c>
      <c r="N2294" t="s">
        <v>6862</v>
      </c>
      <c r="O2294" t="s">
        <v>6863</v>
      </c>
      <c r="P2294" t="s">
        <v>2035</v>
      </c>
      <c r="Q2294">
        <v>2</v>
      </c>
      <c r="R2294">
        <f t="shared" si="250"/>
        <v>2020</v>
      </c>
      <c r="S2294" t="s">
        <v>8</v>
      </c>
      <c r="T2294" t="s">
        <v>8</v>
      </c>
      <c r="U2294" t="s">
        <v>9006</v>
      </c>
      <c r="V2294">
        <f>VLOOKUP(P2294,'PBT Tag Rates'!$B$5:$E$34,4,FALSE)</f>
        <v>0.98961045999999997</v>
      </c>
      <c r="W2294">
        <v>1</v>
      </c>
      <c r="X2294" s="16">
        <f>IFERROR(LOOKUP(H2294,{30,43,48,53,58,63,68,73,78,83,88,93,97},{42,47,52,57,62,67,72,77,82,87,92,99,100}),999)</f>
        <v>47</v>
      </c>
      <c r="Y2294" s="19">
        <f t="shared" si="248"/>
        <v>5.6818181818181825</v>
      </c>
      <c r="Z2294" s="19">
        <f t="shared" si="251"/>
        <v>5.7284090909090919</v>
      </c>
      <c r="AA2294" s="19">
        <f t="shared" si="252"/>
        <v>17.185227272727278</v>
      </c>
      <c r="AB2294" s="19" t="s">
        <v>8886</v>
      </c>
    </row>
    <row r="2295" spans="1:28" x14ac:dyDescent="0.35">
      <c r="A2295" t="s">
        <v>1562</v>
      </c>
      <c r="B2295" t="s">
        <v>6864</v>
      </c>
      <c r="C2295" t="s">
        <v>1491</v>
      </c>
      <c r="D2295" s="1">
        <v>44828</v>
      </c>
      <c r="E2295">
        <f t="shared" si="249"/>
        <v>18</v>
      </c>
      <c r="F2295" t="s">
        <v>1569</v>
      </c>
      <c r="G2295">
        <v>590</v>
      </c>
      <c r="H2295">
        <f t="shared" si="246"/>
        <v>59</v>
      </c>
      <c r="I2295" t="s">
        <v>7</v>
      </c>
      <c r="J2295" t="s">
        <v>8</v>
      </c>
      <c r="L2295" t="s">
        <v>6</v>
      </c>
      <c r="M2295" t="str">
        <f t="shared" si="247"/>
        <v>M</v>
      </c>
      <c r="N2295" t="s">
        <v>3231</v>
      </c>
      <c r="O2295" t="s">
        <v>6865</v>
      </c>
      <c r="P2295" t="s">
        <v>557</v>
      </c>
      <c r="Q2295">
        <v>3</v>
      </c>
      <c r="R2295">
        <f t="shared" si="250"/>
        <v>2019</v>
      </c>
      <c r="S2295" t="s">
        <v>8</v>
      </c>
      <c r="T2295" t="s">
        <v>8</v>
      </c>
      <c r="U2295" t="s">
        <v>9090</v>
      </c>
      <c r="V2295">
        <f>VLOOKUP(P2295,'PBT Tag Rates'!$B$5:$E$34,4,FALSE)</f>
        <v>0.95971980899999998</v>
      </c>
      <c r="W2295">
        <v>1</v>
      </c>
      <c r="X2295" s="16">
        <f>IFERROR(LOOKUP(H2295,{30,43,48,53,58,63,68,73,78,83,88,93,97},{42,47,52,57,62,67,72,77,82,87,92,99,100}),999)</f>
        <v>62</v>
      </c>
      <c r="Y2295" s="19">
        <f t="shared" si="248"/>
        <v>5.6818181818181825</v>
      </c>
      <c r="Z2295" s="19">
        <f t="shared" si="251"/>
        <v>5.7284090909090919</v>
      </c>
      <c r="AA2295" s="19">
        <f t="shared" si="252"/>
        <v>17.185227272727278</v>
      </c>
      <c r="AB2295" s="19" t="s">
        <v>8887</v>
      </c>
    </row>
    <row r="2296" spans="1:28" x14ac:dyDescent="0.35">
      <c r="A2296" t="s">
        <v>1562</v>
      </c>
      <c r="B2296" t="s">
        <v>6866</v>
      </c>
      <c r="C2296" t="s">
        <v>1492</v>
      </c>
      <c r="D2296" s="1">
        <v>44828</v>
      </c>
      <c r="E2296">
        <f t="shared" si="249"/>
        <v>18</v>
      </c>
      <c r="F2296" t="s">
        <v>16</v>
      </c>
      <c r="G2296">
        <v>630</v>
      </c>
      <c r="H2296">
        <f t="shared" si="246"/>
        <v>63</v>
      </c>
      <c r="I2296" t="s">
        <v>7</v>
      </c>
      <c r="J2296" t="s">
        <v>8</v>
      </c>
      <c r="L2296" t="s">
        <v>6</v>
      </c>
      <c r="M2296" t="str">
        <f t="shared" si="247"/>
        <v>M</v>
      </c>
      <c r="N2296" t="s">
        <v>6867</v>
      </c>
      <c r="O2296" t="s">
        <v>6868</v>
      </c>
      <c r="P2296" t="s">
        <v>6015</v>
      </c>
      <c r="Q2296">
        <v>3</v>
      </c>
      <c r="R2296">
        <f t="shared" si="250"/>
        <v>2019</v>
      </c>
      <c r="S2296" t="s">
        <v>8</v>
      </c>
      <c r="T2296" t="s">
        <v>8</v>
      </c>
      <c r="U2296" t="s">
        <v>8878</v>
      </c>
      <c r="V2296">
        <f>VLOOKUP(P2296,'PBT Tag Rates'!$B$5:$E$34,4,FALSE)</f>
        <v>0.96152300000000002</v>
      </c>
      <c r="W2296">
        <v>1</v>
      </c>
      <c r="X2296" s="16">
        <f>IFERROR(LOOKUP(H2296,{30,43,48,53,58,63,68,73,78,83,88,93,97},{42,47,52,57,62,67,72,77,82,87,92,99,100}),999)</f>
        <v>67</v>
      </c>
      <c r="Y2296" s="19">
        <f t="shared" si="248"/>
        <v>5.6818181818181825</v>
      </c>
      <c r="Z2296" s="19">
        <f t="shared" si="251"/>
        <v>5.7284090909090919</v>
      </c>
      <c r="AA2296" s="19">
        <f t="shared" si="252"/>
        <v>17.185227272727278</v>
      </c>
      <c r="AB2296" s="19" t="s">
        <v>8886</v>
      </c>
    </row>
    <row r="2297" spans="1:28" x14ac:dyDescent="0.35">
      <c r="A2297" t="s">
        <v>1562</v>
      </c>
      <c r="B2297" t="s">
        <v>6869</v>
      </c>
      <c r="C2297" t="s">
        <v>1493</v>
      </c>
      <c r="D2297" s="1">
        <v>44828</v>
      </c>
      <c r="E2297">
        <f t="shared" si="249"/>
        <v>18</v>
      </c>
      <c r="F2297" t="s">
        <v>1569</v>
      </c>
      <c r="G2297">
        <v>620</v>
      </c>
      <c r="H2297">
        <f t="shared" si="246"/>
        <v>62</v>
      </c>
      <c r="I2297" t="s">
        <v>7</v>
      </c>
      <c r="J2297" t="s">
        <v>8</v>
      </c>
      <c r="L2297" t="s">
        <v>6</v>
      </c>
      <c r="M2297" t="str">
        <f t="shared" si="247"/>
        <v>M</v>
      </c>
      <c r="N2297" t="s">
        <v>5319</v>
      </c>
      <c r="O2297" t="s">
        <v>5320</v>
      </c>
      <c r="P2297" t="s">
        <v>557</v>
      </c>
      <c r="Q2297">
        <v>3</v>
      </c>
      <c r="R2297">
        <f t="shared" si="250"/>
        <v>2019</v>
      </c>
      <c r="S2297" t="s">
        <v>8</v>
      </c>
      <c r="T2297" t="s">
        <v>8</v>
      </c>
      <c r="U2297" t="s">
        <v>9084</v>
      </c>
      <c r="V2297">
        <f>VLOOKUP(P2297,'PBT Tag Rates'!$B$5:$E$34,4,FALSE)</f>
        <v>0.95971980899999998</v>
      </c>
      <c r="W2297">
        <v>1</v>
      </c>
      <c r="X2297" s="16">
        <f>IFERROR(LOOKUP(H2297,{30,43,48,53,58,63,68,73,78,83,88,93,97},{42,47,52,57,62,67,72,77,82,87,92,99,100}),999)</f>
        <v>62</v>
      </c>
      <c r="Y2297" s="19">
        <f t="shared" si="248"/>
        <v>5.6818181818181825</v>
      </c>
      <c r="Z2297" s="19">
        <f t="shared" si="251"/>
        <v>5.7284090909090919</v>
      </c>
      <c r="AA2297" s="19">
        <f t="shared" si="252"/>
        <v>17.185227272727278</v>
      </c>
      <c r="AB2297" s="19" t="s">
        <v>8887</v>
      </c>
    </row>
    <row r="2298" spans="1:28" x14ac:dyDescent="0.35">
      <c r="A2298" t="s">
        <v>1562</v>
      </c>
      <c r="B2298" t="s">
        <v>6870</v>
      </c>
      <c r="C2298" t="s">
        <v>1494</v>
      </c>
      <c r="D2298" s="1">
        <v>44828</v>
      </c>
      <c r="E2298">
        <f t="shared" si="249"/>
        <v>18</v>
      </c>
      <c r="F2298" t="s">
        <v>1569</v>
      </c>
      <c r="G2298">
        <v>390</v>
      </c>
      <c r="H2298">
        <f t="shared" si="246"/>
        <v>39</v>
      </c>
      <c r="I2298" t="s">
        <v>7</v>
      </c>
      <c r="J2298" t="s">
        <v>8</v>
      </c>
      <c r="L2298" t="s">
        <v>6</v>
      </c>
      <c r="M2298" t="str">
        <f t="shared" si="247"/>
        <v>M</v>
      </c>
      <c r="N2298" t="s">
        <v>8</v>
      </c>
      <c r="O2298" t="s">
        <v>8</v>
      </c>
      <c r="P2298" t="s">
        <v>11</v>
      </c>
      <c r="Q2298" t="s">
        <v>8</v>
      </c>
      <c r="R2298" t="str">
        <f t="shared" si="250"/>
        <v>U</v>
      </c>
      <c r="S2298" t="s">
        <v>12</v>
      </c>
      <c r="T2298">
        <v>1</v>
      </c>
      <c r="U2298" t="s">
        <v>11</v>
      </c>
      <c r="V2298" t="e">
        <f>VLOOKUP(P2298,'PBT Tag Rates'!$B$5:$E$34,4,FALSE)</f>
        <v>#N/A</v>
      </c>
      <c r="W2298">
        <v>1</v>
      </c>
      <c r="X2298" s="16">
        <f>IFERROR(LOOKUP(H2298,{30,43,48,53,58,63,68,73,78,83,88,93,97},{42,47,52,57,62,67,72,77,82,87,92,99,100}),999)</f>
        <v>42</v>
      </c>
      <c r="Y2298" s="19">
        <f t="shared" si="248"/>
        <v>5.6818181818181825</v>
      </c>
      <c r="Z2298" s="19">
        <f t="shared" si="251"/>
        <v>5.7284090909090919</v>
      </c>
      <c r="AA2298" s="19">
        <f t="shared" si="252"/>
        <v>17.185227272727278</v>
      </c>
      <c r="AB2298" s="19" t="s">
        <v>8887</v>
      </c>
    </row>
    <row r="2299" spans="1:28" x14ac:dyDescent="0.35">
      <c r="A2299" t="s">
        <v>1562</v>
      </c>
      <c r="B2299" t="s">
        <v>6871</v>
      </c>
      <c r="C2299" t="s">
        <v>1495</v>
      </c>
      <c r="D2299" s="1">
        <v>44828</v>
      </c>
      <c r="E2299">
        <f t="shared" si="249"/>
        <v>18</v>
      </c>
      <c r="F2299" t="s">
        <v>1569</v>
      </c>
      <c r="G2299">
        <v>580</v>
      </c>
      <c r="H2299">
        <f t="shared" si="246"/>
        <v>58</v>
      </c>
      <c r="I2299" t="s">
        <v>7</v>
      </c>
      <c r="J2299" t="s">
        <v>8</v>
      </c>
      <c r="L2299" t="s">
        <v>1569</v>
      </c>
      <c r="M2299" s="5" t="s">
        <v>6</v>
      </c>
      <c r="N2299" t="s">
        <v>5768</v>
      </c>
      <c r="O2299" t="s">
        <v>5769</v>
      </c>
      <c r="P2299" t="s">
        <v>557</v>
      </c>
      <c r="Q2299">
        <v>3</v>
      </c>
      <c r="R2299">
        <f t="shared" si="250"/>
        <v>2019</v>
      </c>
      <c r="S2299" t="s">
        <v>8</v>
      </c>
      <c r="T2299" t="s">
        <v>8</v>
      </c>
      <c r="U2299" t="s">
        <v>9090</v>
      </c>
      <c r="V2299">
        <f>VLOOKUP(P2299,'PBT Tag Rates'!$B$5:$E$34,4,FALSE)</f>
        <v>0.95971980899999998</v>
      </c>
      <c r="W2299">
        <v>1</v>
      </c>
      <c r="X2299" s="16">
        <f>IFERROR(LOOKUP(H2299,{30,43,48,53,58,63,68,73,78,83,88,93,97},{42,47,52,57,62,67,72,77,82,87,92,99,100}),999)</f>
        <v>62</v>
      </c>
      <c r="Y2299" s="19">
        <f t="shared" si="248"/>
        <v>5.6818181818181825</v>
      </c>
      <c r="Z2299" s="19">
        <f t="shared" si="251"/>
        <v>5.7284090909090919</v>
      </c>
      <c r="AA2299" s="19">
        <f t="shared" si="252"/>
        <v>17.185227272727278</v>
      </c>
      <c r="AB2299" s="19" t="s">
        <v>8887</v>
      </c>
    </row>
    <row r="2300" spans="1:28" x14ac:dyDescent="0.35">
      <c r="A2300" t="s">
        <v>1562</v>
      </c>
      <c r="B2300" t="s">
        <v>6872</v>
      </c>
      <c r="C2300" t="s">
        <v>1498</v>
      </c>
      <c r="D2300" s="1">
        <v>44828</v>
      </c>
      <c r="E2300">
        <f t="shared" si="249"/>
        <v>18</v>
      </c>
      <c r="F2300" t="s">
        <v>16</v>
      </c>
      <c r="G2300">
        <v>620</v>
      </c>
      <c r="H2300">
        <f t="shared" si="246"/>
        <v>62</v>
      </c>
      <c r="I2300" t="s">
        <v>9</v>
      </c>
      <c r="J2300">
        <v>1</v>
      </c>
      <c r="L2300" t="s">
        <v>16</v>
      </c>
      <c r="M2300" t="str">
        <f t="shared" si="247"/>
        <v>F</v>
      </c>
      <c r="N2300" t="s">
        <v>6873</v>
      </c>
      <c r="O2300" t="s">
        <v>6874</v>
      </c>
      <c r="P2300" t="s">
        <v>557</v>
      </c>
      <c r="Q2300">
        <v>3</v>
      </c>
      <c r="R2300">
        <f t="shared" si="250"/>
        <v>2019</v>
      </c>
      <c r="S2300" t="s">
        <v>8</v>
      </c>
      <c r="T2300" t="s">
        <v>8</v>
      </c>
      <c r="U2300" t="s">
        <v>9089</v>
      </c>
      <c r="V2300">
        <f>VLOOKUP(P2300,'PBT Tag Rates'!$B$5:$E$34,4,FALSE)</f>
        <v>0.95971980899999998</v>
      </c>
      <c r="W2300">
        <v>1</v>
      </c>
      <c r="X2300" s="16">
        <f>IFERROR(LOOKUP(H2300,{30,43,48,53,58,63,68,73,78,83,88,93,97},{42,47,52,57,62,67,72,77,82,87,92,99,100}),999)</f>
        <v>62</v>
      </c>
      <c r="Y2300" s="19">
        <f t="shared" si="248"/>
        <v>5.6818181818181825</v>
      </c>
      <c r="Z2300" s="19">
        <f t="shared" si="251"/>
        <v>5.7284090909090919</v>
      </c>
      <c r="AA2300" s="19">
        <f t="shared" si="252"/>
        <v>17.185227272727278</v>
      </c>
      <c r="AB2300" s="19" t="s">
        <v>8887</v>
      </c>
    </row>
    <row r="2301" spans="1:28" x14ac:dyDescent="0.35">
      <c r="A2301" t="s">
        <v>1562</v>
      </c>
      <c r="B2301" t="s">
        <v>6875</v>
      </c>
      <c r="C2301" t="s">
        <v>1499</v>
      </c>
      <c r="D2301" s="1">
        <v>44828</v>
      </c>
      <c r="E2301">
        <f t="shared" si="249"/>
        <v>18</v>
      </c>
      <c r="F2301" t="s">
        <v>1569</v>
      </c>
      <c r="G2301">
        <v>440</v>
      </c>
      <c r="H2301">
        <f t="shared" si="246"/>
        <v>44</v>
      </c>
      <c r="I2301" t="s">
        <v>9</v>
      </c>
      <c r="J2301">
        <v>1</v>
      </c>
      <c r="L2301" t="s">
        <v>6</v>
      </c>
      <c r="M2301" t="str">
        <f t="shared" si="247"/>
        <v>M</v>
      </c>
      <c r="N2301" t="s">
        <v>6489</v>
      </c>
      <c r="O2301" t="s">
        <v>6490</v>
      </c>
      <c r="P2301" t="s">
        <v>2035</v>
      </c>
      <c r="Q2301">
        <v>2</v>
      </c>
      <c r="R2301">
        <f t="shared" si="250"/>
        <v>2020</v>
      </c>
      <c r="S2301" t="s">
        <v>8</v>
      </c>
      <c r="T2301" t="s">
        <v>8</v>
      </c>
      <c r="U2301" t="s">
        <v>9087</v>
      </c>
      <c r="V2301">
        <f>VLOOKUP(P2301,'PBT Tag Rates'!$B$5:$E$34,4,FALSE)</f>
        <v>0.98961045999999997</v>
      </c>
      <c r="W2301">
        <v>1</v>
      </c>
      <c r="X2301" s="16">
        <f>IFERROR(LOOKUP(H2301,{30,43,48,53,58,63,68,73,78,83,88,93,97},{42,47,52,57,62,67,72,77,82,87,92,99,100}),999)</f>
        <v>47</v>
      </c>
      <c r="Y2301" s="19">
        <f t="shared" si="248"/>
        <v>5.6818181818181825</v>
      </c>
      <c r="Z2301" s="19">
        <f t="shared" si="251"/>
        <v>5.7284090909090919</v>
      </c>
      <c r="AA2301" s="19">
        <f t="shared" si="252"/>
        <v>17.185227272727278</v>
      </c>
      <c r="AB2301" s="19" t="s">
        <v>8887</v>
      </c>
    </row>
    <row r="2302" spans="1:28" x14ac:dyDescent="0.35">
      <c r="A2302" t="s">
        <v>1562</v>
      </c>
      <c r="B2302" t="s">
        <v>6876</v>
      </c>
      <c r="C2302" t="s">
        <v>1500</v>
      </c>
      <c r="D2302" s="1">
        <v>44828</v>
      </c>
      <c r="E2302">
        <f t="shared" si="249"/>
        <v>18</v>
      </c>
      <c r="F2302" t="s">
        <v>16</v>
      </c>
      <c r="G2302">
        <v>770</v>
      </c>
      <c r="H2302">
        <f t="shared" si="246"/>
        <v>77</v>
      </c>
      <c r="I2302" t="s">
        <v>9</v>
      </c>
      <c r="J2302">
        <v>1</v>
      </c>
      <c r="L2302" t="s">
        <v>16</v>
      </c>
      <c r="M2302" t="str">
        <f t="shared" si="247"/>
        <v>F</v>
      </c>
      <c r="N2302" t="s">
        <v>1122</v>
      </c>
      <c r="O2302" t="s">
        <v>1123</v>
      </c>
      <c r="P2302" t="s">
        <v>19</v>
      </c>
      <c r="Q2302">
        <v>4</v>
      </c>
      <c r="R2302">
        <f t="shared" si="250"/>
        <v>2018</v>
      </c>
      <c r="S2302" t="s">
        <v>8</v>
      </c>
      <c r="T2302" t="s">
        <v>8</v>
      </c>
      <c r="U2302" t="s">
        <v>8875</v>
      </c>
      <c r="V2302">
        <f>VLOOKUP(P2302,'PBT Tag Rates'!$B$5:$E$34,4,FALSE)</f>
        <v>0.80551598400000002</v>
      </c>
      <c r="W2302">
        <v>1</v>
      </c>
      <c r="X2302" s="16">
        <f>IFERROR(LOOKUP(H2302,{30,43,48,53,58,63,68,73,78,83,88,93,97},{42,47,52,57,62,67,72,77,82,87,92,99,100}),999)</f>
        <v>77</v>
      </c>
      <c r="Y2302" s="19">
        <f t="shared" si="248"/>
        <v>5.6818181818181825</v>
      </c>
      <c r="Z2302" s="19">
        <f t="shared" si="251"/>
        <v>5.7284090909090919</v>
      </c>
      <c r="AA2302" s="19">
        <f t="shared" si="252"/>
        <v>17.185227272727278</v>
      </c>
      <c r="AB2302" s="19" t="s">
        <v>8886</v>
      </c>
    </row>
    <row r="2303" spans="1:28" x14ac:dyDescent="0.35">
      <c r="A2303" t="s">
        <v>1562</v>
      </c>
      <c r="B2303" t="s">
        <v>6877</v>
      </c>
      <c r="C2303" t="s">
        <v>1501</v>
      </c>
      <c r="D2303" s="1">
        <v>44828</v>
      </c>
      <c r="E2303">
        <f t="shared" si="249"/>
        <v>18</v>
      </c>
      <c r="F2303" t="s">
        <v>16</v>
      </c>
      <c r="G2303">
        <v>790</v>
      </c>
      <c r="H2303">
        <f t="shared" si="246"/>
        <v>79</v>
      </c>
      <c r="I2303" t="s">
        <v>7</v>
      </c>
      <c r="J2303" t="s">
        <v>8</v>
      </c>
      <c r="L2303" t="s">
        <v>16</v>
      </c>
      <c r="M2303" t="str">
        <f t="shared" si="247"/>
        <v>F</v>
      </c>
      <c r="N2303" t="s">
        <v>8</v>
      </c>
      <c r="O2303" t="s">
        <v>8</v>
      </c>
      <c r="P2303" t="s">
        <v>11</v>
      </c>
      <c r="Q2303" t="s">
        <v>8</v>
      </c>
      <c r="R2303" t="str">
        <f t="shared" si="250"/>
        <v>U</v>
      </c>
      <c r="S2303" t="s">
        <v>12</v>
      </c>
      <c r="T2303">
        <v>1</v>
      </c>
      <c r="U2303" t="s">
        <v>11</v>
      </c>
      <c r="V2303" t="e">
        <f>VLOOKUP(P2303,'PBT Tag Rates'!$B$5:$E$34,4,FALSE)</f>
        <v>#N/A</v>
      </c>
      <c r="W2303">
        <v>1</v>
      </c>
      <c r="X2303" s="16">
        <f>IFERROR(LOOKUP(H2303,{30,43,48,53,58,63,68,73,78,83,88,93,97},{42,47,52,57,62,67,72,77,82,87,92,99,100}),999)</f>
        <v>82</v>
      </c>
      <c r="Y2303" s="19">
        <f t="shared" si="248"/>
        <v>5.6818181818181825</v>
      </c>
      <c r="Z2303" s="19">
        <f t="shared" si="251"/>
        <v>5.7284090909090919</v>
      </c>
      <c r="AA2303" s="19">
        <f t="shared" si="252"/>
        <v>17.185227272727278</v>
      </c>
      <c r="AB2303" s="19" t="s">
        <v>8887</v>
      </c>
    </row>
    <row r="2304" spans="1:28" x14ac:dyDescent="0.35">
      <c r="A2304" t="s">
        <v>1562</v>
      </c>
      <c r="B2304" t="s">
        <v>6878</v>
      </c>
      <c r="C2304" t="s">
        <v>1502</v>
      </c>
      <c r="D2304" s="1">
        <v>44828</v>
      </c>
      <c r="E2304">
        <f t="shared" si="249"/>
        <v>18</v>
      </c>
      <c r="F2304" t="s">
        <v>1569</v>
      </c>
      <c r="G2304">
        <v>560</v>
      </c>
      <c r="H2304">
        <f t="shared" si="246"/>
        <v>56</v>
      </c>
      <c r="I2304" t="s">
        <v>7</v>
      </c>
      <c r="J2304" t="s">
        <v>8</v>
      </c>
      <c r="L2304" t="s">
        <v>6</v>
      </c>
      <c r="M2304" t="str">
        <f t="shared" si="247"/>
        <v>M</v>
      </c>
      <c r="N2304" t="s">
        <v>8</v>
      </c>
      <c r="O2304" t="s">
        <v>8</v>
      </c>
      <c r="P2304" t="s">
        <v>11</v>
      </c>
      <c r="Q2304" t="s">
        <v>8</v>
      </c>
      <c r="R2304" t="str">
        <f t="shared" si="250"/>
        <v>U</v>
      </c>
      <c r="S2304" t="s">
        <v>12</v>
      </c>
      <c r="T2304">
        <v>1</v>
      </c>
      <c r="U2304" t="s">
        <v>11</v>
      </c>
      <c r="V2304" t="e">
        <f>VLOOKUP(P2304,'PBT Tag Rates'!$B$5:$E$34,4,FALSE)</f>
        <v>#N/A</v>
      </c>
      <c r="W2304">
        <v>1</v>
      </c>
      <c r="X2304" s="16">
        <f>IFERROR(LOOKUP(H2304,{30,43,48,53,58,63,68,73,78,83,88,93,97},{42,47,52,57,62,67,72,77,82,87,92,99,100}),999)</f>
        <v>57</v>
      </c>
      <c r="Y2304" s="19">
        <f t="shared" si="248"/>
        <v>5.6818181818181825</v>
      </c>
      <c r="Z2304" s="19">
        <f t="shared" si="251"/>
        <v>5.7284090909090919</v>
      </c>
      <c r="AA2304" s="19">
        <f t="shared" si="252"/>
        <v>17.185227272727278</v>
      </c>
      <c r="AB2304" s="19" t="s">
        <v>8887</v>
      </c>
    </row>
    <row r="2305" spans="1:28" x14ac:dyDescent="0.35">
      <c r="A2305" t="s">
        <v>1562</v>
      </c>
      <c r="B2305" t="s">
        <v>6879</v>
      </c>
      <c r="C2305" t="s">
        <v>1503</v>
      </c>
      <c r="D2305" s="1">
        <v>44828</v>
      </c>
      <c r="E2305">
        <f t="shared" si="249"/>
        <v>18</v>
      </c>
      <c r="F2305" t="s">
        <v>1569</v>
      </c>
      <c r="G2305">
        <v>370</v>
      </c>
      <c r="H2305">
        <f t="shared" si="246"/>
        <v>37</v>
      </c>
      <c r="I2305" t="s">
        <v>9</v>
      </c>
      <c r="J2305">
        <v>1</v>
      </c>
      <c r="L2305" t="s">
        <v>6</v>
      </c>
      <c r="M2305" t="str">
        <f t="shared" si="247"/>
        <v>M</v>
      </c>
      <c r="N2305" t="s">
        <v>6880</v>
      </c>
      <c r="O2305" t="s">
        <v>6881</v>
      </c>
      <c r="P2305" t="s">
        <v>2035</v>
      </c>
      <c r="Q2305">
        <v>2</v>
      </c>
      <c r="R2305">
        <f t="shared" si="250"/>
        <v>2020</v>
      </c>
      <c r="S2305" t="s">
        <v>8</v>
      </c>
      <c r="T2305" t="s">
        <v>8</v>
      </c>
      <c r="U2305" t="s">
        <v>9007</v>
      </c>
      <c r="V2305">
        <f>VLOOKUP(P2305,'PBT Tag Rates'!$B$5:$E$34,4,FALSE)</f>
        <v>0.98961045999999997</v>
      </c>
      <c r="W2305">
        <v>1</v>
      </c>
      <c r="X2305" s="16">
        <f>IFERROR(LOOKUP(H2305,{30,43,48,53,58,63,68,73,78,83,88,93,97},{42,47,52,57,62,67,72,77,82,87,92,99,100}),999)</f>
        <v>42</v>
      </c>
      <c r="Y2305" s="19">
        <f t="shared" si="248"/>
        <v>5.6818181818181825</v>
      </c>
      <c r="Z2305" s="19">
        <f t="shared" si="251"/>
        <v>5.7284090909090919</v>
      </c>
      <c r="AA2305" s="19">
        <f t="shared" si="252"/>
        <v>17.185227272727278</v>
      </c>
      <c r="AB2305" s="19" t="s">
        <v>8886</v>
      </c>
    </row>
    <row r="2306" spans="1:28" x14ac:dyDescent="0.35">
      <c r="A2306" t="s">
        <v>1562</v>
      </c>
      <c r="B2306" t="s">
        <v>6882</v>
      </c>
      <c r="C2306" t="s">
        <v>1504</v>
      </c>
      <c r="D2306" s="1">
        <v>44828</v>
      </c>
      <c r="E2306">
        <f t="shared" si="249"/>
        <v>18</v>
      </c>
      <c r="F2306" t="s">
        <v>1569</v>
      </c>
      <c r="G2306">
        <v>550</v>
      </c>
      <c r="H2306">
        <f t="shared" si="246"/>
        <v>55</v>
      </c>
      <c r="I2306" t="s">
        <v>7</v>
      </c>
      <c r="J2306" t="s">
        <v>8</v>
      </c>
      <c r="L2306" t="s">
        <v>6</v>
      </c>
      <c r="M2306" t="str">
        <f t="shared" si="247"/>
        <v>M</v>
      </c>
      <c r="N2306" t="s">
        <v>8</v>
      </c>
      <c r="O2306" t="s">
        <v>8</v>
      </c>
      <c r="P2306" t="s">
        <v>11</v>
      </c>
      <c r="Q2306" t="s">
        <v>8</v>
      </c>
      <c r="R2306" t="str">
        <f t="shared" si="250"/>
        <v>U</v>
      </c>
      <c r="S2306" t="s">
        <v>12</v>
      </c>
      <c r="T2306">
        <v>1</v>
      </c>
      <c r="U2306" t="s">
        <v>11</v>
      </c>
      <c r="V2306" t="e">
        <f>VLOOKUP(P2306,'PBT Tag Rates'!$B$5:$E$34,4,FALSE)</f>
        <v>#N/A</v>
      </c>
      <c r="W2306">
        <v>1</v>
      </c>
      <c r="X2306" s="16">
        <f>IFERROR(LOOKUP(H2306,{30,43,48,53,58,63,68,73,78,83,88,93,97},{42,47,52,57,62,67,72,77,82,87,92,99,100}),999)</f>
        <v>57</v>
      </c>
      <c r="Y2306" s="19">
        <f t="shared" si="248"/>
        <v>5.6818181818181825</v>
      </c>
      <c r="Z2306" s="19">
        <f t="shared" si="251"/>
        <v>5.7284090909090919</v>
      </c>
      <c r="AA2306" s="19">
        <f t="shared" si="252"/>
        <v>17.185227272727278</v>
      </c>
      <c r="AB2306" s="19" t="s">
        <v>8887</v>
      </c>
    </row>
    <row r="2307" spans="1:28" x14ac:dyDescent="0.35">
      <c r="A2307" t="s">
        <v>1562</v>
      </c>
      <c r="B2307" t="s">
        <v>6883</v>
      </c>
      <c r="C2307" t="s">
        <v>6884</v>
      </c>
      <c r="D2307" s="1">
        <v>44828</v>
      </c>
      <c r="E2307">
        <f t="shared" si="249"/>
        <v>18</v>
      </c>
      <c r="F2307" t="s">
        <v>1569</v>
      </c>
      <c r="G2307">
        <v>600</v>
      </c>
      <c r="H2307">
        <f t="shared" si="246"/>
        <v>60</v>
      </c>
      <c r="I2307" t="s">
        <v>7</v>
      </c>
      <c r="J2307" t="s">
        <v>8</v>
      </c>
      <c r="L2307" t="s">
        <v>6</v>
      </c>
      <c r="M2307" t="str">
        <f t="shared" si="247"/>
        <v>M</v>
      </c>
      <c r="N2307" t="s">
        <v>1505</v>
      </c>
      <c r="O2307" t="s">
        <v>1506</v>
      </c>
      <c r="P2307" t="s">
        <v>557</v>
      </c>
      <c r="Q2307">
        <v>3</v>
      </c>
      <c r="R2307">
        <f t="shared" si="250"/>
        <v>2019</v>
      </c>
      <c r="S2307" t="s">
        <v>8</v>
      </c>
      <c r="T2307" t="s">
        <v>8</v>
      </c>
      <c r="U2307" t="s">
        <v>9090</v>
      </c>
      <c r="V2307">
        <f>VLOOKUP(P2307,'PBT Tag Rates'!$B$5:$E$34,4,FALSE)</f>
        <v>0.95971980899999998</v>
      </c>
      <c r="W2307">
        <v>1</v>
      </c>
      <c r="X2307" s="16">
        <f>IFERROR(LOOKUP(H2307,{30,43,48,53,58,63,68,73,78,83,88,93,97},{42,47,52,57,62,67,72,77,82,87,92,99,100}),999)</f>
        <v>62</v>
      </c>
      <c r="Y2307" s="19">
        <f t="shared" si="248"/>
        <v>5.6818181818181825</v>
      </c>
      <c r="Z2307" s="19">
        <f t="shared" si="251"/>
        <v>5.7284090909090919</v>
      </c>
      <c r="AA2307" s="19">
        <f t="shared" si="252"/>
        <v>17.185227272727278</v>
      </c>
      <c r="AB2307" s="19" t="s">
        <v>8887</v>
      </c>
    </row>
    <row r="2308" spans="1:28" x14ac:dyDescent="0.35">
      <c r="A2308" t="s">
        <v>1562</v>
      </c>
      <c r="B2308" t="s">
        <v>6885</v>
      </c>
      <c r="C2308" t="s">
        <v>1507</v>
      </c>
      <c r="D2308" s="1">
        <v>44828</v>
      </c>
      <c r="E2308">
        <f t="shared" si="249"/>
        <v>18</v>
      </c>
      <c r="F2308" t="s">
        <v>1569</v>
      </c>
      <c r="G2308">
        <v>420</v>
      </c>
      <c r="H2308">
        <f t="shared" si="246"/>
        <v>42</v>
      </c>
      <c r="I2308" t="s">
        <v>7</v>
      </c>
      <c r="J2308" t="s">
        <v>8</v>
      </c>
      <c r="L2308" t="s">
        <v>6</v>
      </c>
      <c r="M2308" t="str">
        <f t="shared" si="247"/>
        <v>M</v>
      </c>
      <c r="N2308" t="s">
        <v>5443</v>
      </c>
      <c r="O2308" t="s">
        <v>6690</v>
      </c>
      <c r="P2308" t="s">
        <v>2035</v>
      </c>
      <c r="Q2308">
        <v>2</v>
      </c>
      <c r="R2308">
        <f t="shared" si="250"/>
        <v>2020</v>
      </c>
      <c r="S2308" t="s">
        <v>8</v>
      </c>
      <c r="T2308" t="s">
        <v>8</v>
      </c>
      <c r="U2308" t="s">
        <v>9084</v>
      </c>
      <c r="V2308">
        <f>VLOOKUP(P2308,'PBT Tag Rates'!$B$5:$E$34,4,FALSE)</f>
        <v>0.98961045999999997</v>
      </c>
      <c r="W2308">
        <v>1</v>
      </c>
      <c r="X2308" s="16">
        <f>IFERROR(LOOKUP(H2308,{30,43,48,53,58,63,68,73,78,83,88,93,97},{42,47,52,57,62,67,72,77,82,87,92,99,100}),999)</f>
        <v>42</v>
      </c>
      <c r="Y2308" s="19">
        <f t="shared" si="248"/>
        <v>5.6818181818181825</v>
      </c>
      <c r="Z2308" s="19">
        <f t="shared" si="251"/>
        <v>5.7284090909090919</v>
      </c>
      <c r="AA2308" s="19">
        <f t="shared" si="252"/>
        <v>17.185227272727278</v>
      </c>
      <c r="AB2308" s="19" t="s">
        <v>8887</v>
      </c>
    </row>
    <row r="2309" spans="1:28" x14ac:dyDescent="0.35">
      <c r="A2309" t="s">
        <v>1562</v>
      </c>
      <c r="B2309" t="s">
        <v>6886</v>
      </c>
      <c r="C2309" t="s">
        <v>1508</v>
      </c>
      <c r="D2309" s="1">
        <v>44828</v>
      </c>
      <c r="E2309">
        <f t="shared" si="249"/>
        <v>18</v>
      </c>
      <c r="F2309" t="s">
        <v>1569</v>
      </c>
      <c r="G2309">
        <v>700</v>
      </c>
      <c r="H2309">
        <f t="shared" si="246"/>
        <v>70</v>
      </c>
      <c r="I2309" t="s">
        <v>7</v>
      </c>
      <c r="J2309" t="s">
        <v>8</v>
      </c>
      <c r="L2309" t="s">
        <v>6</v>
      </c>
      <c r="M2309" t="str">
        <f t="shared" si="247"/>
        <v>M</v>
      </c>
      <c r="N2309" t="s">
        <v>1496</v>
      </c>
      <c r="O2309" t="s">
        <v>6258</v>
      </c>
      <c r="P2309" t="s">
        <v>557</v>
      </c>
      <c r="Q2309">
        <v>3</v>
      </c>
      <c r="R2309">
        <f t="shared" si="250"/>
        <v>2019</v>
      </c>
      <c r="S2309" t="s">
        <v>8</v>
      </c>
      <c r="T2309" t="s">
        <v>8</v>
      </c>
      <c r="U2309" t="s">
        <v>9086</v>
      </c>
      <c r="V2309">
        <f>VLOOKUP(P2309,'PBT Tag Rates'!$B$5:$E$34,4,FALSE)</f>
        <v>0.95971980899999998</v>
      </c>
      <c r="W2309">
        <v>1</v>
      </c>
      <c r="X2309" s="16">
        <f>IFERROR(LOOKUP(H2309,{30,43,48,53,58,63,68,73,78,83,88,93,97},{42,47,52,57,62,67,72,77,82,87,92,99,100}),999)</f>
        <v>72</v>
      </c>
      <c r="Y2309" s="19">
        <f t="shared" si="248"/>
        <v>5.6818181818181825</v>
      </c>
      <c r="Z2309" s="19">
        <f t="shared" si="251"/>
        <v>5.7284090909090919</v>
      </c>
      <c r="AA2309" s="19">
        <f t="shared" si="252"/>
        <v>17.185227272727278</v>
      </c>
      <c r="AB2309" s="19" t="s">
        <v>8887</v>
      </c>
    </row>
    <row r="2310" spans="1:28" x14ac:dyDescent="0.35">
      <c r="A2310" t="s">
        <v>1562</v>
      </c>
      <c r="B2310" t="s">
        <v>6887</v>
      </c>
      <c r="C2310" t="s">
        <v>1511</v>
      </c>
      <c r="D2310" s="1">
        <v>44828</v>
      </c>
      <c r="E2310">
        <f t="shared" si="249"/>
        <v>18</v>
      </c>
      <c r="F2310" t="s">
        <v>6</v>
      </c>
      <c r="G2310">
        <v>750</v>
      </c>
      <c r="H2310">
        <f t="shared" ref="H2310:H2373" si="253">G2310/10</f>
        <v>75</v>
      </c>
      <c r="I2310" t="s">
        <v>7</v>
      </c>
      <c r="J2310" t="s">
        <v>8</v>
      </c>
      <c r="K2310" t="s">
        <v>143</v>
      </c>
      <c r="L2310" t="s">
        <v>1569</v>
      </c>
      <c r="M2310" t="str">
        <f t="shared" ref="M2310:M2373" si="254">IF(L2310="U",F2310,L2310)</f>
        <v>M</v>
      </c>
      <c r="N2310" t="s">
        <v>4306</v>
      </c>
      <c r="O2310" t="s">
        <v>4306</v>
      </c>
      <c r="P2310" t="s">
        <v>4306</v>
      </c>
      <c r="Q2310" t="s">
        <v>8</v>
      </c>
      <c r="R2310" t="str">
        <f t="shared" si="250"/>
        <v>U</v>
      </c>
      <c r="S2310" t="s">
        <v>8</v>
      </c>
      <c r="T2310" t="s">
        <v>8</v>
      </c>
      <c r="U2310" t="s">
        <v>4306</v>
      </c>
      <c r="V2310" t="e">
        <f>VLOOKUP(P2310,'PBT Tag Rates'!$B$5:$E$34,4,FALSE)</f>
        <v>#N/A</v>
      </c>
      <c r="W2310">
        <v>1</v>
      </c>
      <c r="X2310" s="16">
        <f>IFERROR(LOOKUP(H2310,{30,43,48,53,58,63,68,73,78,83,88,93,97},{42,47,52,57,62,67,72,77,82,87,92,99,100}),999)</f>
        <v>77</v>
      </c>
      <c r="Y2310" s="19">
        <f t="shared" ref="Y2310:Y2373" si="255">IF(D2310&lt;$D$3,W2310/$Y$3,W2310/$Y$4)</f>
        <v>5.6818181818181825</v>
      </c>
      <c r="Z2310" s="19">
        <f t="shared" si="251"/>
        <v>5.7284090909090919</v>
      </c>
      <c r="AA2310" s="19">
        <f t="shared" si="252"/>
        <v>17.185227272727278</v>
      </c>
      <c r="AB2310" s="19" t="s">
        <v>8887</v>
      </c>
    </row>
    <row r="2311" spans="1:28" x14ac:dyDescent="0.35">
      <c r="A2311" t="s">
        <v>1562</v>
      </c>
      <c r="B2311" t="s">
        <v>6888</v>
      </c>
      <c r="C2311" t="s">
        <v>1512</v>
      </c>
      <c r="D2311" s="1">
        <v>44828</v>
      </c>
      <c r="E2311">
        <f t="shared" ref="E2311:E2374" si="256">IF(D2311&lt;=$D$3,60,18)</f>
        <v>18</v>
      </c>
      <c r="F2311" t="s">
        <v>1569</v>
      </c>
      <c r="G2311">
        <v>620</v>
      </c>
      <c r="H2311">
        <f t="shared" si="253"/>
        <v>62</v>
      </c>
      <c r="I2311" t="s">
        <v>7</v>
      </c>
      <c r="J2311" t="s">
        <v>8</v>
      </c>
      <c r="L2311" t="s">
        <v>6</v>
      </c>
      <c r="M2311" t="str">
        <f t="shared" si="254"/>
        <v>M</v>
      </c>
      <c r="N2311" t="s">
        <v>1171</v>
      </c>
      <c r="O2311" t="s">
        <v>1288</v>
      </c>
      <c r="P2311" t="s">
        <v>557</v>
      </c>
      <c r="Q2311">
        <v>3</v>
      </c>
      <c r="R2311">
        <f t="shared" ref="R2311:R2374" si="257">IFERROR($R$3-Q2311,"U")</f>
        <v>2019</v>
      </c>
      <c r="S2311" t="s">
        <v>8</v>
      </c>
      <c r="T2311" t="s">
        <v>8</v>
      </c>
      <c r="U2311" t="s">
        <v>9006</v>
      </c>
      <c r="V2311">
        <f>VLOOKUP(P2311,'PBT Tag Rates'!$B$5:$E$34,4,FALSE)</f>
        <v>0.95971980899999998</v>
      </c>
      <c r="W2311">
        <v>1</v>
      </c>
      <c r="X2311" s="16">
        <f>IFERROR(LOOKUP(H2311,{30,43,48,53,58,63,68,73,78,83,88,93,97},{42,47,52,57,62,67,72,77,82,87,92,99,100}),999)</f>
        <v>62</v>
      </c>
      <c r="Y2311" s="19">
        <f t="shared" si="255"/>
        <v>5.6818181818181825</v>
      </c>
      <c r="Z2311" s="19">
        <f t="shared" ref="Z2311:Z2374" si="258">Y2311*(1+$Z$4)</f>
        <v>5.7284090909090919</v>
      </c>
      <c r="AA2311" s="19">
        <f t="shared" ref="AA2311:AA2374" si="259">IF(D2311&lt;$D$3,Z2311/$AA$3,Z2311/$AA$4)</f>
        <v>17.185227272727278</v>
      </c>
      <c r="AB2311" s="19" t="s">
        <v>8886</v>
      </c>
    </row>
    <row r="2312" spans="1:28" x14ac:dyDescent="0.35">
      <c r="A2312" t="s">
        <v>1562</v>
      </c>
      <c r="B2312" t="s">
        <v>6889</v>
      </c>
      <c r="C2312" t="s">
        <v>1513</v>
      </c>
      <c r="D2312" s="1">
        <v>44828</v>
      </c>
      <c r="E2312">
        <f t="shared" si="256"/>
        <v>18</v>
      </c>
      <c r="F2312" t="s">
        <v>1569</v>
      </c>
      <c r="G2312">
        <v>340</v>
      </c>
      <c r="H2312">
        <f t="shared" si="253"/>
        <v>34</v>
      </c>
      <c r="I2312" t="s">
        <v>9</v>
      </c>
      <c r="J2312">
        <v>1</v>
      </c>
      <c r="L2312" t="s">
        <v>6</v>
      </c>
      <c r="M2312" t="str">
        <f t="shared" si="254"/>
        <v>M</v>
      </c>
      <c r="N2312" t="s">
        <v>6880</v>
      </c>
      <c r="O2312" t="s">
        <v>6881</v>
      </c>
      <c r="P2312" t="s">
        <v>2035</v>
      </c>
      <c r="Q2312">
        <v>2</v>
      </c>
      <c r="R2312">
        <f t="shared" si="257"/>
        <v>2020</v>
      </c>
      <c r="S2312" t="s">
        <v>8</v>
      </c>
      <c r="T2312" t="s">
        <v>8</v>
      </c>
      <c r="U2312" t="s">
        <v>9007</v>
      </c>
      <c r="V2312">
        <f>VLOOKUP(P2312,'PBT Tag Rates'!$B$5:$E$34,4,FALSE)</f>
        <v>0.98961045999999997</v>
      </c>
      <c r="W2312">
        <v>1</v>
      </c>
      <c r="X2312" s="16">
        <f>IFERROR(LOOKUP(H2312,{30,43,48,53,58,63,68,73,78,83,88,93,97},{42,47,52,57,62,67,72,77,82,87,92,99,100}),999)</f>
        <v>42</v>
      </c>
      <c r="Y2312" s="19">
        <f t="shared" si="255"/>
        <v>5.6818181818181825</v>
      </c>
      <c r="Z2312" s="19">
        <f t="shared" si="258"/>
        <v>5.7284090909090919</v>
      </c>
      <c r="AA2312" s="19">
        <f t="shared" si="259"/>
        <v>17.185227272727278</v>
      </c>
      <c r="AB2312" s="19" t="s">
        <v>8886</v>
      </c>
    </row>
    <row r="2313" spans="1:28" x14ac:dyDescent="0.35">
      <c r="A2313" t="s">
        <v>1562</v>
      </c>
      <c r="B2313" t="s">
        <v>6890</v>
      </c>
      <c r="C2313" t="s">
        <v>1514</v>
      </c>
      <c r="D2313" s="1">
        <v>44828</v>
      </c>
      <c r="E2313">
        <f t="shared" si="256"/>
        <v>18</v>
      </c>
      <c r="F2313" t="s">
        <v>16</v>
      </c>
      <c r="G2313">
        <v>630</v>
      </c>
      <c r="H2313">
        <f t="shared" si="253"/>
        <v>63</v>
      </c>
      <c r="I2313" t="s">
        <v>9</v>
      </c>
      <c r="J2313">
        <v>1</v>
      </c>
      <c r="L2313" t="s">
        <v>6</v>
      </c>
      <c r="M2313" t="str">
        <f t="shared" si="254"/>
        <v>M</v>
      </c>
      <c r="N2313" t="s">
        <v>8</v>
      </c>
      <c r="O2313" t="s">
        <v>8</v>
      </c>
      <c r="P2313" t="s">
        <v>11</v>
      </c>
      <c r="Q2313" t="s">
        <v>8</v>
      </c>
      <c r="R2313" t="str">
        <f t="shared" si="257"/>
        <v>U</v>
      </c>
      <c r="S2313" t="s">
        <v>12</v>
      </c>
      <c r="T2313">
        <v>1</v>
      </c>
      <c r="U2313" t="s">
        <v>8890</v>
      </c>
      <c r="V2313" t="e">
        <f>VLOOKUP(P2313,'PBT Tag Rates'!$B$5:$E$34,4,FALSE)</f>
        <v>#N/A</v>
      </c>
      <c r="W2313">
        <v>1</v>
      </c>
      <c r="X2313" s="16">
        <f>IFERROR(LOOKUP(H2313,{30,43,48,53,58,63,68,73,78,83,88,93,97},{42,47,52,57,62,67,72,77,82,87,92,99,100}),999)</f>
        <v>67</v>
      </c>
      <c r="Y2313" s="19">
        <f t="shared" si="255"/>
        <v>5.6818181818181825</v>
      </c>
      <c r="Z2313" s="19">
        <f t="shared" si="258"/>
        <v>5.7284090909090919</v>
      </c>
      <c r="AA2313" s="19">
        <f t="shared" si="259"/>
        <v>17.185227272727278</v>
      </c>
      <c r="AB2313" s="19" t="s">
        <v>8887</v>
      </c>
    </row>
    <row r="2314" spans="1:28" x14ac:dyDescent="0.35">
      <c r="A2314" t="s">
        <v>1562</v>
      </c>
      <c r="B2314" t="s">
        <v>6891</v>
      </c>
      <c r="C2314" t="s">
        <v>1515</v>
      </c>
      <c r="D2314" s="1">
        <v>44828</v>
      </c>
      <c r="E2314">
        <f t="shared" si="256"/>
        <v>18</v>
      </c>
      <c r="F2314" t="s">
        <v>16</v>
      </c>
      <c r="G2314">
        <v>730</v>
      </c>
      <c r="H2314">
        <f t="shared" si="253"/>
        <v>73</v>
      </c>
      <c r="I2314" t="s">
        <v>7</v>
      </c>
      <c r="J2314" t="s">
        <v>8</v>
      </c>
      <c r="L2314" t="s">
        <v>16</v>
      </c>
      <c r="M2314" t="str">
        <f t="shared" si="254"/>
        <v>F</v>
      </c>
      <c r="N2314" t="s">
        <v>6892</v>
      </c>
      <c r="O2314" t="s">
        <v>6893</v>
      </c>
      <c r="P2314" t="s">
        <v>557</v>
      </c>
      <c r="Q2314">
        <v>3</v>
      </c>
      <c r="R2314">
        <f t="shared" si="257"/>
        <v>2019</v>
      </c>
      <c r="S2314" t="s">
        <v>8</v>
      </c>
      <c r="T2314" t="s">
        <v>8</v>
      </c>
      <c r="U2314" t="s">
        <v>9090</v>
      </c>
      <c r="V2314">
        <f>VLOOKUP(P2314,'PBT Tag Rates'!$B$5:$E$34,4,FALSE)</f>
        <v>0.95971980899999998</v>
      </c>
      <c r="W2314">
        <v>1</v>
      </c>
      <c r="X2314" s="16">
        <f>IFERROR(LOOKUP(H2314,{30,43,48,53,58,63,68,73,78,83,88,93,97},{42,47,52,57,62,67,72,77,82,87,92,99,100}),999)</f>
        <v>77</v>
      </c>
      <c r="Y2314" s="19">
        <f t="shared" si="255"/>
        <v>5.6818181818181825</v>
      </c>
      <c r="Z2314" s="19">
        <f t="shared" si="258"/>
        <v>5.7284090909090919</v>
      </c>
      <c r="AA2314" s="19">
        <f t="shared" si="259"/>
        <v>17.185227272727278</v>
      </c>
      <c r="AB2314" s="19" t="s">
        <v>8887</v>
      </c>
    </row>
    <row r="2315" spans="1:28" x14ac:dyDescent="0.35">
      <c r="A2315" t="s">
        <v>1562</v>
      </c>
      <c r="B2315" t="s">
        <v>6894</v>
      </c>
      <c r="C2315" t="s">
        <v>1516</v>
      </c>
      <c r="D2315" s="1">
        <v>44828</v>
      </c>
      <c r="E2315">
        <f t="shared" si="256"/>
        <v>18</v>
      </c>
      <c r="F2315" t="s">
        <v>6</v>
      </c>
      <c r="G2315">
        <v>790</v>
      </c>
      <c r="H2315">
        <f t="shared" si="253"/>
        <v>79</v>
      </c>
      <c r="I2315" t="s">
        <v>7</v>
      </c>
      <c r="J2315" t="s">
        <v>8</v>
      </c>
      <c r="L2315" t="s">
        <v>6</v>
      </c>
      <c r="M2315" t="str">
        <f t="shared" si="254"/>
        <v>M</v>
      </c>
      <c r="N2315" t="s">
        <v>1304</v>
      </c>
      <c r="O2315" t="s">
        <v>3865</v>
      </c>
      <c r="P2315" t="s">
        <v>19</v>
      </c>
      <c r="Q2315">
        <v>4</v>
      </c>
      <c r="R2315">
        <f t="shared" si="257"/>
        <v>2018</v>
      </c>
      <c r="S2315" t="s">
        <v>8</v>
      </c>
      <c r="T2315" t="s">
        <v>8</v>
      </c>
      <c r="U2315" t="s">
        <v>9086</v>
      </c>
      <c r="V2315">
        <f>VLOOKUP(P2315,'PBT Tag Rates'!$B$5:$E$34,4,FALSE)</f>
        <v>0.80551598400000002</v>
      </c>
      <c r="W2315">
        <v>1</v>
      </c>
      <c r="X2315" s="16">
        <f>IFERROR(LOOKUP(H2315,{30,43,48,53,58,63,68,73,78,83,88,93,97},{42,47,52,57,62,67,72,77,82,87,92,99,100}),999)</f>
        <v>82</v>
      </c>
      <c r="Y2315" s="19">
        <f t="shared" si="255"/>
        <v>5.6818181818181825</v>
      </c>
      <c r="Z2315" s="19">
        <f t="shared" si="258"/>
        <v>5.7284090909090919</v>
      </c>
      <c r="AA2315" s="19">
        <f t="shared" si="259"/>
        <v>17.185227272727278</v>
      </c>
      <c r="AB2315" s="19" t="s">
        <v>8887</v>
      </c>
    </row>
    <row r="2316" spans="1:28" x14ac:dyDescent="0.35">
      <c r="A2316" t="s">
        <v>1562</v>
      </c>
      <c r="B2316" t="s">
        <v>6895</v>
      </c>
      <c r="C2316" t="s">
        <v>1517</v>
      </c>
      <c r="D2316" s="1">
        <v>44828</v>
      </c>
      <c r="E2316">
        <f t="shared" si="256"/>
        <v>18</v>
      </c>
      <c r="F2316" t="s">
        <v>16</v>
      </c>
      <c r="G2316">
        <v>640</v>
      </c>
      <c r="H2316">
        <f t="shared" si="253"/>
        <v>64</v>
      </c>
      <c r="I2316" t="s">
        <v>7</v>
      </c>
      <c r="J2316" t="s">
        <v>8</v>
      </c>
      <c r="L2316" t="s">
        <v>16</v>
      </c>
      <c r="M2316" t="str">
        <f t="shared" si="254"/>
        <v>F</v>
      </c>
      <c r="N2316" t="s">
        <v>8</v>
      </c>
      <c r="O2316" t="s">
        <v>8</v>
      </c>
      <c r="P2316" t="s">
        <v>11</v>
      </c>
      <c r="Q2316" t="s">
        <v>8</v>
      </c>
      <c r="R2316" t="str">
        <f t="shared" si="257"/>
        <v>U</v>
      </c>
      <c r="S2316" t="s">
        <v>12</v>
      </c>
      <c r="T2316">
        <v>0.999999999999999</v>
      </c>
      <c r="U2316" t="s">
        <v>11</v>
      </c>
      <c r="V2316" t="e">
        <f>VLOOKUP(P2316,'PBT Tag Rates'!$B$5:$E$34,4,FALSE)</f>
        <v>#N/A</v>
      </c>
      <c r="W2316">
        <v>1</v>
      </c>
      <c r="X2316" s="16">
        <f>IFERROR(LOOKUP(H2316,{30,43,48,53,58,63,68,73,78,83,88,93,97},{42,47,52,57,62,67,72,77,82,87,92,99,100}),999)</f>
        <v>67</v>
      </c>
      <c r="Y2316" s="19">
        <f t="shared" si="255"/>
        <v>5.6818181818181825</v>
      </c>
      <c r="Z2316" s="19">
        <f t="shared" si="258"/>
        <v>5.7284090909090919</v>
      </c>
      <c r="AA2316" s="19">
        <f t="shared" si="259"/>
        <v>17.185227272727278</v>
      </c>
      <c r="AB2316" s="19" t="s">
        <v>8887</v>
      </c>
    </row>
    <row r="2317" spans="1:28" x14ac:dyDescent="0.35">
      <c r="A2317" t="s">
        <v>1562</v>
      </c>
      <c r="B2317" t="s">
        <v>6896</v>
      </c>
      <c r="C2317" t="s">
        <v>1518</v>
      </c>
      <c r="D2317" s="1">
        <v>44828</v>
      </c>
      <c r="E2317">
        <f t="shared" si="256"/>
        <v>18</v>
      </c>
      <c r="F2317" t="s">
        <v>16</v>
      </c>
      <c r="G2317">
        <v>540</v>
      </c>
      <c r="H2317">
        <f t="shared" si="253"/>
        <v>54</v>
      </c>
      <c r="I2317" t="s">
        <v>7</v>
      </c>
      <c r="J2317" t="s">
        <v>8</v>
      </c>
      <c r="L2317" t="s">
        <v>6</v>
      </c>
      <c r="M2317" t="str">
        <f t="shared" si="254"/>
        <v>M</v>
      </c>
      <c r="N2317" t="s">
        <v>6429</v>
      </c>
      <c r="O2317" t="s">
        <v>6430</v>
      </c>
      <c r="P2317" t="s">
        <v>702</v>
      </c>
      <c r="Q2317">
        <v>3</v>
      </c>
      <c r="R2317">
        <f t="shared" si="257"/>
        <v>2019</v>
      </c>
      <c r="S2317" t="s">
        <v>8</v>
      </c>
      <c r="T2317" t="s">
        <v>8</v>
      </c>
      <c r="U2317" t="s">
        <v>8858</v>
      </c>
      <c r="V2317">
        <f>VLOOKUP(P2317,'PBT Tag Rates'!$B$5:$E$34,4,FALSE)</f>
        <v>0.99705232300000002</v>
      </c>
      <c r="W2317">
        <v>1</v>
      </c>
      <c r="X2317" s="16">
        <f>IFERROR(LOOKUP(H2317,{30,43,48,53,58,63,68,73,78,83,88,93,97},{42,47,52,57,62,67,72,77,82,87,92,99,100}),999)</f>
        <v>57</v>
      </c>
      <c r="Y2317" s="19">
        <f t="shared" si="255"/>
        <v>5.6818181818181825</v>
      </c>
      <c r="Z2317" s="19">
        <f t="shared" si="258"/>
        <v>5.7284090909090919</v>
      </c>
      <c r="AA2317" s="19">
        <f t="shared" si="259"/>
        <v>17.185227272727278</v>
      </c>
      <c r="AB2317" s="19" t="s">
        <v>8887</v>
      </c>
    </row>
    <row r="2318" spans="1:28" x14ac:dyDescent="0.35">
      <c r="A2318" t="s">
        <v>1562</v>
      </c>
      <c r="B2318" t="s">
        <v>6897</v>
      </c>
      <c r="C2318" t="s">
        <v>1519</v>
      </c>
      <c r="D2318" s="1">
        <v>44829</v>
      </c>
      <c r="E2318">
        <f t="shared" si="256"/>
        <v>18</v>
      </c>
      <c r="F2318" t="s">
        <v>1569</v>
      </c>
      <c r="G2318">
        <v>630</v>
      </c>
      <c r="H2318">
        <f t="shared" si="253"/>
        <v>63</v>
      </c>
      <c r="I2318" t="s">
        <v>9</v>
      </c>
      <c r="J2318">
        <v>1</v>
      </c>
      <c r="K2318" t="s">
        <v>143</v>
      </c>
      <c r="L2318" t="s">
        <v>1569</v>
      </c>
      <c r="M2318" s="5" t="s">
        <v>6</v>
      </c>
      <c r="N2318" t="s">
        <v>4306</v>
      </c>
      <c r="O2318" t="s">
        <v>4306</v>
      </c>
      <c r="P2318" t="s">
        <v>8891</v>
      </c>
      <c r="Q2318" t="s">
        <v>8</v>
      </c>
      <c r="R2318" t="str">
        <f t="shared" si="257"/>
        <v>U</v>
      </c>
      <c r="S2318" t="s">
        <v>8</v>
      </c>
      <c r="T2318" t="s">
        <v>8</v>
      </c>
      <c r="U2318" t="s">
        <v>4306</v>
      </c>
      <c r="V2318" t="e">
        <f>VLOOKUP(P2318,'PBT Tag Rates'!$B$5:$E$34,4,FALSE)</f>
        <v>#N/A</v>
      </c>
      <c r="W2318">
        <v>1</v>
      </c>
      <c r="X2318" s="16">
        <f>IFERROR(LOOKUP(H2318,{30,43,48,53,58,63,68,73,78,83,88,93,97},{42,47,52,57,62,67,72,77,82,87,92,99,100}),999)</f>
        <v>67</v>
      </c>
      <c r="Y2318" s="19">
        <f t="shared" si="255"/>
        <v>5.6818181818181825</v>
      </c>
      <c r="Z2318" s="19">
        <f t="shared" si="258"/>
        <v>5.7284090909090919</v>
      </c>
      <c r="AA2318" s="19">
        <f t="shared" si="259"/>
        <v>17.185227272727278</v>
      </c>
      <c r="AB2318" s="19" t="s">
        <v>8887</v>
      </c>
    </row>
    <row r="2319" spans="1:28" x14ac:dyDescent="0.35">
      <c r="A2319" t="s">
        <v>1562</v>
      </c>
      <c r="B2319" t="s">
        <v>6898</v>
      </c>
      <c r="C2319" t="s">
        <v>1520</v>
      </c>
      <c r="D2319" s="1">
        <v>44829</v>
      </c>
      <c r="E2319">
        <f t="shared" si="256"/>
        <v>18</v>
      </c>
      <c r="F2319" t="s">
        <v>16</v>
      </c>
      <c r="G2319">
        <v>840</v>
      </c>
      <c r="H2319">
        <f t="shared" si="253"/>
        <v>84</v>
      </c>
      <c r="I2319" t="s">
        <v>9</v>
      </c>
      <c r="J2319">
        <v>1</v>
      </c>
      <c r="L2319" t="s">
        <v>16</v>
      </c>
      <c r="M2319" t="str">
        <f t="shared" si="254"/>
        <v>F</v>
      </c>
      <c r="N2319" t="s">
        <v>74</v>
      </c>
      <c r="O2319" t="s">
        <v>75</v>
      </c>
      <c r="P2319" t="s">
        <v>19</v>
      </c>
      <c r="Q2319">
        <v>4</v>
      </c>
      <c r="R2319">
        <f t="shared" si="257"/>
        <v>2018</v>
      </c>
      <c r="S2319" t="s">
        <v>8</v>
      </c>
      <c r="T2319" t="s">
        <v>8</v>
      </c>
      <c r="U2319" t="s">
        <v>9086</v>
      </c>
      <c r="V2319">
        <f>VLOOKUP(P2319,'PBT Tag Rates'!$B$5:$E$34,4,FALSE)</f>
        <v>0.80551598400000002</v>
      </c>
      <c r="W2319">
        <v>1</v>
      </c>
      <c r="X2319" s="16">
        <f>IFERROR(LOOKUP(H2319,{30,43,48,53,58,63,68,73,78,83,88,93,97},{42,47,52,57,62,67,72,77,82,87,92,99,100}),999)</f>
        <v>87</v>
      </c>
      <c r="Y2319" s="19">
        <f t="shared" si="255"/>
        <v>5.6818181818181825</v>
      </c>
      <c r="Z2319" s="19">
        <f t="shared" si="258"/>
        <v>5.7284090909090919</v>
      </c>
      <c r="AA2319" s="19">
        <f t="shared" si="259"/>
        <v>17.185227272727278</v>
      </c>
      <c r="AB2319" s="19" t="s">
        <v>8887</v>
      </c>
    </row>
    <row r="2320" spans="1:28" x14ac:dyDescent="0.35">
      <c r="A2320" t="s">
        <v>1562</v>
      </c>
      <c r="B2320" t="s">
        <v>6899</v>
      </c>
      <c r="C2320" t="s">
        <v>1521</v>
      </c>
      <c r="D2320" s="1">
        <v>44829</v>
      </c>
      <c r="E2320">
        <f t="shared" si="256"/>
        <v>18</v>
      </c>
      <c r="F2320" t="s">
        <v>1569</v>
      </c>
      <c r="G2320">
        <v>590</v>
      </c>
      <c r="H2320">
        <f t="shared" si="253"/>
        <v>59</v>
      </c>
      <c r="I2320" t="s">
        <v>7</v>
      </c>
      <c r="J2320" t="s">
        <v>8</v>
      </c>
      <c r="L2320" t="s">
        <v>6</v>
      </c>
      <c r="M2320" t="str">
        <f t="shared" si="254"/>
        <v>M</v>
      </c>
      <c r="N2320" t="s">
        <v>1240</v>
      </c>
      <c r="O2320" t="s">
        <v>1241</v>
      </c>
      <c r="P2320" t="s">
        <v>557</v>
      </c>
      <c r="Q2320">
        <v>3</v>
      </c>
      <c r="R2320">
        <f t="shared" si="257"/>
        <v>2019</v>
      </c>
      <c r="S2320" t="s">
        <v>8</v>
      </c>
      <c r="T2320" t="s">
        <v>8</v>
      </c>
      <c r="U2320" t="s">
        <v>9088</v>
      </c>
      <c r="V2320">
        <f>VLOOKUP(P2320,'PBT Tag Rates'!$B$5:$E$34,4,FALSE)</f>
        <v>0.95971980899999998</v>
      </c>
      <c r="W2320">
        <v>1</v>
      </c>
      <c r="X2320" s="16">
        <f>IFERROR(LOOKUP(H2320,{30,43,48,53,58,63,68,73,78,83,88,93,97},{42,47,52,57,62,67,72,77,82,87,92,99,100}),999)</f>
        <v>62</v>
      </c>
      <c r="Y2320" s="19">
        <f t="shared" si="255"/>
        <v>5.6818181818181825</v>
      </c>
      <c r="Z2320" s="19">
        <f t="shared" si="258"/>
        <v>5.7284090909090919</v>
      </c>
      <c r="AA2320" s="19">
        <f t="shared" si="259"/>
        <v>17.185227272727278</v>
      </c>
      <c r="AB2320" s="19" t="s">
        <v>8887</v>
      </c>
    </row>
    <row r="2321" spans="1:28" x14ac:dyDescent="0.35">
      <c r="A2321" t="s">
        <v>1562</v>
      </c>
      <c r="B2321" t="s">
        <v>6900</v>
      </c>
      <c r="C2321" t="s">
        <v>1522</v>
      </c>
      <c r="D2321" s="1">
        <v>44829</v>
      </c>
      <c r="E2321">
        <f t="shared" si="256"/>
        <v>18</v>
      </c>
      <c r="F2321" t="s">
        <v>16</v>
      </c>
      <c r="G2321">
        <v>830</v>
      </c>
      <c r="H2321">
        <f t="shared" si="253"/>
        <v>83</v>
      </c>
      <c r="I2321" t="s">
        <v>7</v>
      </c>
      <c r="J2321" t="s">
        <v>8</v>
      </c>
      <c r="L2321" t="s">
        <v>16</v>
      </c>
      <c r="M2321" t="str">
        <f t="shared" si="254"/>
        <v>F</v>
      </c>
      <c r="N2321" t="s">
        <v>572</v>
      </c>
      <c r="O2321" t="s">
        <v>573</v>
      </c>
      <c r="P2321" t="s">
        <v>23</v>
      </c>
      <c r="Q2321">
        <v>5</v>
      </c>
      <c r="R2321">
        <f t="shared" si="257"/>
        <v>2017</v>
      </c>
      <c r="S2321" t="s">
        <v>8</v>
      </c>
      <c r="T2321" t="s">
        <v>8</v>
      </c>
      <c r="U2321" t="s">
        <v>8975</v>
      </c>
      <c r="V2321">
        <f>VLOOKUP(P2321,'PBT Tag Rates'!$B$5:$E$34,4,FALSE)</f>
        <v>0.98821806999999995</v>
      </c>
      <c r="W2321">
        <v>1</v>
      </c>
      <c r="X2321" s="16">
        <f>IFERROR(LOOKUP(H2321,{30,43,48,53,58,63,68,73,78,83,88,93,97},{42,47,52,57,62,67,72,77,82,87,92,99,100}),999)</f>
        <v>87</v>
      </c>
      <c r="Y2321" s="19">
        <f t="shared" si="255"/>
        <v>5.6818181818181825</v>
      </c>
      <c r="Z2321" s="19">
        <f t="shared" si="258"/>
        <v>5.7284090909090919</v>
      </c>
      <c r="AA2321" s="19">
        <f t="shared" si="259"/>
        <v>17.185227272727278</v>
      </c>
      <c r="AB2321" s="19" t="s">
        <v>8887</v>
      </c>
    </row>
    <row r="2322" spans="1:28" x14ac:dyDescent="0.35">
      <c r="A2322" t="s">
        <v>1562</v>
      </c>
      <c r="B2322" t="s">
        <v>6901</v>
      </c>
      <c r="C2322" t="s">
        <v>1523</v>
      </c>
      <c r="D2322" s="1">
        <v>44829</v>
      </c>
      <c r="E2322">
        <f t="shared" si="256"/>
        <v>18</v>
      </c>
      <c r="F2322" t="s">
        <v>6</v>
      </c>
      <c r="G2322">
        <v>920</v>
      </c>
      <c r="H2322">
        <f t="shared" si="253"/>
        <v>92</v>
      </c>
      <c r="I2322" t="s">
        <v>7</v>
      </c>
      <c r="J2322" t="s">
        <v>8</v>
      </c>
      <c r="L2322" t="s">
        <v>6</v>
      </c>
      <c r="M2322" t="str">
        <f t="shared" si="254"/>
        <v>M</v>
      </c>
      <c r="N2322" t="s">
        <v>8</v>
      </c>
      <c r="O2322" t="s">
        <v>8</v>
      </c>
      <c r="P2322" t="s">
        <v>11</v>
      </c>
      <c r="Q2322" t="s">
        <v>8</v>
      </c>
      <c r="R2322" t="str">
        <f t="shared" si="257"/>
        <v>U</v>
      </c>
      <c r="S2322" t="s">
        <v>12</v>
      </c>
      <c r="T2322">
        <v>0.999999999999999</v>
      </c>
      <c r="U2322" t="s">
        <v>11</v>
      </c>
      <c r="V2322" t="e">
        <f>VLOOKUP(P2322,'PBT Tag Rates'!$B$5:$E$34,4,FALSE)</f>
        <v>#N/A</v>
      </c>
      <c r="W2322">
        <v>1</v>
      </c>
      <c r="X2322" s="16">
        <f>IFERROR(LOOKUP(H2322,{30,43,48,53,58,63,68,73,78,83,88,93,97},{42,47,52,57,62,67,72,77,82,87,92,99,100}),999)</f>
        <v>92</v>
      </c>
      <c r="Y2322" s="19">
        <f t="shared" si="255"/>
        <v>5.6818181818181825</v>
      </c>
      <c r="Z2322" s="19">
        <f t="shared" si="258"/>
        <v>5.7284090909090919</v>
      </c>
      <c r="AA2322" s="19">
        <f t="shared" si="259"/>
        <v>17.185227272727278</v>
      </c>
      <c r="AB2322" s="19" t="s">
        <v>8887</v>
      </c>
    </row>
    <row r="2323" spans="1:28" x14ac:dyDescent="0.35">
      <c r="A2323" t="s">
        <v>1562</v>
      </c>
      <c r="B2323" t="s">
        <v>6902</v>
      </c>
      <c r="C2323" t="s">
        <v>1524</v>
      </c>
      <c r="D2323" s="1">
        <v>44829</v>
      </c>
      <c r="E2323">
        <f t="shared" si="256"/>
        <v>18</v>
      </c>
      <c r="F2323" t="s">
        <v>16</v>
      </c>
      <c r="G2323">
        <v>680</v>
      </c>
      <c r="H2323">
        <f t="shared" si="253"/>
        <v>68</v>
      </c>
      <c r="I2323" t="s">
        <v>7</v>
      </c>
      <c r="J2323" t="s">
        <v>8</v>
      </c>
      <c r="L2323" t="s">
        <v>16</v>
      </c>
      <c r="M2323" t="str">
        <f t="shared" si="254"/>
        <v>F</v>
      </c>
      <c r="N2323" t="s">
        <v>2988</v>
      </c>
      <c r="O2323" t="s">
        <v>2989</v>
      </c>
      <c r="P2323" t="s">
        <v>557</v>
      </c>
      <c r="Q2323">
        <v>3</v>
      </c>
      <c r="R2323">
        <f t="shared" si="257"/>
        <v>2019</v>
      </c>
      <c r="S2323" t="s">
        <v>8</v>
      </c>
      <c r="T2323" t="s">
        <v>8</v>
      </c>
      <c r="U2323" t="s">
        <v>9090</v>
      </c>
      <c r="V2323">
        <f>VLOOKUP(P2323,'PBT Tag Rates'!$B$5:$E$34,4,FALSE)</f>
        <v>0.95971980899999998</v>
      </c>
      <c r="W2323">
        <v>1</v>
      </c>
      <c r="X2323" s="16">
        <f>IFERROR(LOOKUP(H2323,{30,43,48,53,58,63,68,73,78,83,88,93,97},{42,47,52,57,62,67,72,77,82,87,92,99,100}),999)</f>
        <v>72</v>
      </c>
      <c r="Y2323" s="19">
        <f t="shared" si="255"/>
        <v>5.6818181818181825</v>
      </c>
      <c r="Z2323" s="19">
        <f t="shared" si="258"/>
        <v>5.7284090909090919</v>
      </c>
      <c r="AA2323" s="19">
        <f t="shared" si="259"/>
        <v>17.185227272727278</v>
      </c>
      <c r="AB2323" s="19" t="s">
        <v>8887</v>
      </c>
    </row>
    <row r="2324" spans="1:28" x14ac:dyDescent="0.35">
      <c r="A2324" t="s">
        <v>1562</v>
      </c>
      <c r="B2324" t="s">
        <v>6903</v>
      </c>
      <c r="C2324" t="s">
        <v>1525</v>
      </c>
      <c r="D2324" s="1">
        <v>44829</v>
      </c>
      <c r="E2324">
        <f t="shared" si="256"/>
        <v>18</v>
      </c>
      <c r="F2324" t="s">
        <v>1569</v>
      </c>
      <c r="G2324">
        <v>580</v>
      </c>
      <c r="H2324">
        <f t="shared" si="253"/>
        <v>58</v>
      </c>
      <c r="I2324" t="s">
        <v>9</v>
      </c>
      <c r="J2324">
        <v>1</v>
      </c>
      <c r="L2324" t="s">
        <v>6</v>
      </c>
      <c r="M2324" t="str">
        <f t="shared" si="254"/>
        <v>M</v>
      </c>
      <c r="N2324" t="s">
        <v>280</v>
      </c>
      <c r="O2324" t="s">
        <v>281</v>
      </c>
      <c r="P2324" t="s">
        <v>19</v>
      </c>
      <c r="Q2324">
        <v>4</v>
      </c>
      <c r="R2324">
        <f t="shared" si="257"/>
        <v>2018</v>
      </c>
      <c r="S2324" t="s">
        <v>8</v>
      </c>
      <c r="T2324" t="s">
        <v>8</v>
      </c>
      <c r="U2324" t="s">
        <v>9007</v>
      </c>
      <c r="V2324">
        <f>VLOOKUP(P2324,'PBT Tag Rates'!$B$5:$E$34,4,FALSE)</f>
        <v>0.80551598400000002</v>
      </c>
      <c r="W2324">
        <v>1</v>
      </c>
      <c r="X2324" s="16">
        <f>IFERROR(LOOKUP(H2324,{30,43,48,53,58,63,68,73,78,83,88,93,97},{42,47,52,57,62,67,72,77,82,87,92,99,100}),999)</f>
        <v>62</v>
      </c>
      <c r="Y2324" s="19">
        <f t="shared" si="255"/>
        <v>5.6818181818181825</v>
      </c>
      <c r="Z2324" s="19">
        <f t="shared" si="258"/>
        <v>5.7284090909090919</v>
      </c>
      <c r="AA2324" s="19">
        <f t="shared" si="259"/>
        <v>17.185227272727278</v>
      </c>
      <c r="AB2324" s="19" t="s">
        <v>8886</v>
      </c>
    </row>
    <row r="2325" spans="1:28" x14ac:dyDescent="0.35">
      <c r="A2325" t="s">
        <v>1562</v>
      </c>
      <c r="B2325" t="s">
        <v>6904</v>
      </c>
      <c r="C2325" t="s">
        <v>1526</v>
      </c>
      <c r="D2325" s="1">
        <v>44829</v>
      </c>
      <c r="E2325">
        <f t="shared" si="256"/>
        <v>18</v>
      </c>
      <c r="F2325" t="s">
        <v>1569</v>
      </c>
      <c r="G2325">
        <v>540</v>
      </c>
      <c r="H2325">
        <f t="shared" si="253"/>
        <v>54</v>
      </c>
      <c r="I2325" t="s">
        <v>9</v>
      </c>
      <c r="J2325">
        <v>1</v>
      </c>
      <c r="L2325" t="s">
        <v>6</v>
      </c>
      <c r="M2325" t="str">
        <f t="shared" si="254"/>
        <v>M</v>
      </c>
      <c r="N2325" t="s">
        <v>384</v>
      </c>
      <c r="O2325" t="s">
        <v>5585</v>
      </c>
      <c r="P2325" t="s">
        <v>19</v>
      </c>
      <c r="Q2325">
        <v>4</v>
      </c>
      <c r="R2325">
        <f t="shared" si="257"/>
        <v>2018</v>
      </c>
      <c r="S2325" t="s">
        <v>8</v>
      </c>
      <c r="T2325" t="s">
        <v>8</v>
      </c>
      <c r="U2325" t="s">
        <v>9007</v>
      </c>
      <c r="V2325">
        <f>VLOOKUP(P2325,'PBT Tag Rates'!$B$5:$E$34,4,FALSE)</f>
        <v>0.80551598400000002</v>
      </c>
      <c r="W2325">
        <v>1</v>
      </c>
      <c r="X2325" s="16">
        <f>IFERROR(LOOKUP(H2325,{30,43,48,53,58,63,68,73,78,83,88,93,97},{42,47,52,57,62,67,72,77,82,87,92,99,100}),999)</f>
        <v>57</v>
      </c>
      <c r="Y2325" s="19">
        <f t="shared" si="255"/>
        <v>5.6818181818181825</v>
      </c>
      <c r="Z2325" s="19">
        <f t="shared" si="258"/>
        <v>5.7284090909090919</v>
      </c>
      <c r="AA2325" s="19">
        <f t="shared" si="259"/>
        <v>17.185227272727278</v>
      </c>
      <c r="AB2325" s="19" t="s">
        <v>8886</v>
      </c>
    </row>
    <row r="2326" spans="1:28" x14ac:dyDescent="0.35">
      <c r="A2326" t="s">
        <v>1562</v>
      </c>
      <c r="B2326" t="s">
        <v>6905</v>
      </c>
      <c r="C2326" t="s">
        <v>1527</v>
      </c>
      <c r="D2326" s="1">
        <v>44829</v>
      </c>
      <c r="E2326">
        <f t="shared" si="256"/>
        <v>18</v>
      </c>
      <c r="F2326" t="s">
        <v>1569</v>
      </c>
      <c r="G2326">
        <v>630</v>
      </c>
      <c r="H2326">
        <f t="shared" si="253"/>
        <v>63</v>
      </c>
      <c r="I2326" t="s">
        <v>9</v>
      </c>
      <c r="J2326">
        <v>1</v>
      </c>
      <c r="L2326" t="s">
        <v>6</v>
      </c>
      <c r="M2326" t="str">
        <f t="shared" si="254"/>
        <v>M</v>
      </c>
      <c r="N2326" t="s">
        <v>2276</v>
      </c>
      <c r="O2326" t="s">
        <v>3570</v>
      </c>
      <c r="P2326" t="s">
        <v>557</v>
      </c>
      <c r="Q2326">
        <v>3</v>
      </c>
      <c r="R2326">
        <f t="shared" si="257"/>
        <v>2019</v>
      </c>
      <c r="S2326" t="s">
        <v>8</v>
      </c>
      <c r="T2326" t="s">
        <v>8</v>
      </c>
      <c r="U2326" t="s">
        <v>9086</v>
      </c>
      <c r="V2326">
        <f>VLOOKUP(P2326,'PBT Tag Rates'!$B$5:$E$34,4,FALSE)</f>
        <v>0.95971980899999998</v>
      </c>
      <c r="W2326">
        <v>1</v>
      </c>
      <c r="X2326" s="16">
        <f>IFERROR(LOOKUP(H2326,{30,43,48,53,58,63,68,73,78,83,88,93,97},{42,47,52,57,62,67,72,77,82,87,92,99,100}),999)</f>
        <v>67</v>
      </c>
      <c r="Y2326" s="19">
        <f t="shared" si="255"/>
        <v>5.6818181818181825</v>
      </c>
      <c r="Z2326" s="19">
        <f t="shared" si="258"/>
        <v>5.7284090909090919</v>
      </c>
      <c r="AA2326" s="19">
        <f t="shared" si="259"/>
        <v>17.185227272727278</v>
      </c>
      <c r="AB2326" s="19" t="s">
        <v>8887</v>
      </c>
    </row>
    <row r="2327" spans="1:28" x14ac:dyDescent="0.35">
      <c r="A2327" t="s">
        <v>1562</v>
      </c>
      <c r="B2327" t="s">
        <v>6906</v>
      </c>
      <c r="C2327" t="s">
        <v>1528</v>
      </c>
      <c r="D2327" s="1">
        <v>44829</v>
      </c>
      <c r="E2327">
        <f t="shared" si="256"/>
        <v>18</v>
      </c>
      <c r="F2327" t="s">
        <v>16</v>
      </c>
      <c r="G2327">
        <v>770</v>
      </c>
      <c r="H2327">
        <f t="shared" si="253"/>
        <v>77</v>
      </c>
      <c r="I2327" t="s">
        <v>7</v>
      </c>
      <c r="J2327" t="s">
        <v>8</v>
      </c>
      <c r="L2327" t="s">
        <v>16</v>
      </c>
      <c r="M2327" t="str">
        <f t="shared" si="254"/>
        <v>F</v>
      </c>
      <c r="N2327" t="s">
        <v>8</v>
      </c>
      <c r="O2327" t="s">
        <v>8</v>
      </c>
      <c r="P2327" t="s">
        <v>11</v>
      </c>
      <c r="Q2327" t="s">
        <v>8</v>
      </c>
      <c r="R2327" t="str">
        <f t="shared" si="257"/>
        <v>U</v>
      </c>
      <c r="S2327" t="s">
        <v>12</v>
      </c>
      <c r="T2327">
        <v>1</v>
      </c>
      <c r="U2327" t="s">
        <v>11</v>
      </c>
      <c r="V2327" t="e">
        <f>VLOOKUP(P2327,'PBT Tag Rates'!$B$5:$E$34,4,FALSE)</f>
        <v>#N/A</v>
      </c>
      <c r="W2327">
        <v>1</v>
      </c>
      <c r="X2327" s="16">
        <f>IFERROR(LOOKUP(H2327,{30,43,48,53,58,63,68,73,78,83,88,93,97},{42,47,52,57,62,67,72,77,82,87,92,99,100}),999)</f>
        <v>77</v>
      </c>
      <c r="Y2327" s="19">
        <f t="shared" si="255"/>
        <v>5.6818181818181825</v>
      </c>
      <c r="Z2327" s="19">
        <f t="shared" si="258"/>
        <v>5.7284090909090919</v>
      </c>
      <c r="AA2327" s="19">
        <f t="shared" si="259"/>
        <v>17.185227272727278</v>
      </c>
      <c r="AB2327" s="19" t="s">
        <v>8887</v>
      </c>
    </row>
    <row r="2328" spans="1:28" x14ac:dyDescent="0.35">
      <c r="A2328" t="s">
        <v>1562</v>
      </c>
      <c r="B2328" t="s">
        <v>6907</v>
      </c>
      <c r="C2328" t="s">
        <v>1530</v>
      </c>
      <c r="D2328" s="1">
        <v>44829</v>
      </c>
      <c r="E2328">
        <f t="shared" si="256"/>
        <v>18</v>
      </c>
      <c r="F2328" t="s">
        <v>1569</v>
      </c>
      <c r="G2328">
        <v>620</v>
      </c>
      <c r="H2328">
        <f t="shared" si="253"/>
        <v>62</v>
      </c>
      <c r="I2328" t="s">
        <v>9</v>
      </c>
      <c r="J2328">
        <v>1</v>
      </c>
      <c r="L2328" t="s">
        <v>6</v>
      </c>
      <c r="M2328" t="str">
        <f t="shared" si="254"/>
        <v>M</v>
      </c>
      <c r="N2328" t="s">
        <v>8</v>
      </c>
      <c r="O2328" t="s">
        <v>8</v>
      </c>
      <c r="P2328" t="s">
        <v>11</v>
      </c>
      <c r="Q2328" t="s">
        <v>8</v>
      </c>
      <c r="R2328" t="str">
        <f t="shared" si="257"/>
        <v>U</v>
      </c>
      <c r="S2328" t="s">
        <v>12</v>
      </c>
      <c r="T2328">
        <v>1</v>
      </c>
      <c r="U2328" t="s">
        <v>8890</v>
      </c>
      <c r="V2328" t="e">
        <f>VLOOKUP(P2328,'PBT Tag Rates'!$B$5:$E$34,4,FALSE)</f>
        <v>#N/A</v>
      </c>
      <c r="W2328">
        <v>1</v>
      </c>
      <c r="X2328" s="16">
        <f>IFERROR(LOOKUP(H2328,{30,43,48,53,58,63,68,73,78,83,88,93,97},{42,47,52,57,62,67,72,77,82,87,92,99,100}),999)</f>
        <v>62</v>
      </c>
      <c r="Y2328" s="19">
        <f t="shared" si="255"/>
        <v>5.6818181818181825</v>
      </c>
      <c r="Z2328" s="19">
        <f t="shared" si="258"/>
        <v>5.7284090909090919</v>
      </c>
      <c r="AA2328" s="19">
        <f t="shared" si="259"/>
        <v>17.185227272727278</v>
      </c>
      <c r="AB2328" s="19" t="s">
        <v>8887</v>
      </c>
    </row>
    <row r="2329" spans="1:28" x14ac:dyDescent="0.35">
      <c r="A2329" t="s">
        <v>1562</v>
      </c>
      <c r="B2329" t="s">
        <v>6908</v>
      </c>
      <c r="C2329" t="s">
        <v>1531</v>
      </c>
      <c r="D2329" s="1">
        <v>44829</v>
      </c>
      <c r="E2329">
        <f t="shared" si="256"/>
        <v>18</v>
      </c>
      <c r="F2329" t="s">
        <v>16</v>
      </c>
      <c r="G2329">
        <v>780</v>
      </c>
      <c r="H2329">
        <f t="shared" si="253"/>
        <v>78</v>
      </c>
      <c r="I2329" t="s">
        <v>7</v>
      </c>
      <c r="J2329" t="s">
        <v>8</v>
      </c>
      <c r="L2329" t="s">
        <v>16</v>
      </c>
      <c r="M2329" t="str">
        <f t="shared" si="254"/>
        <v>F</v>
      </c>
      <c r="N2329" t="s">
        <v>2480</v>
      </c>
      <c r="O2329" t="s">
        <v>2481</v>
      </c>
      <c r="P2329" t="s">
        <v>15</v>
      </c>
      <c r="Q2329">
        <v>4</v>
      </c>
      <c r="R2329">
        <f t="shared" si="257"/>
        <v>2018</v>
      </c>
      <c r="S2329" t="s">
        <v>8</v>
      </c>
      <c r="T2329" t="s">
        <v>8</v>
      </c>
      <c r="U2329" t="s">
        <v>8858</v>
      </c>
      <c r="V2329">
        <f>VLOOKUP(P2329,'PBT Tag Rates'!$B$5:$E$34,4,FALSE)</f>
        <v>0.96828396500000002</v>
      </c>
      <c r="W2329">
        <v>1</v>
      </c>
      <c r="X2329" s="16">
        <f>IFERROR(LOOKUP(H2329,{30,43,48,53,58,63,68,73,78,83,88,93,97},{42,47,52,57,62,67,72,77,82,87,92,99,100}),999)</f>
        <v>82</v>
      </c>
      <c r="Y2329" s="19">
        <f t="shared" si="255"/>
        <v>5.6818181818181825</v>
      </c>
      <c r="Z2329" s="19">
        <f t="shared" si="258"/>
        <v>5.7284090909090919</v>
      </c>
      <c r="AA2329" s="19">
        <f t="shared" si="259"/>
        <v>17.185227272727278</v>
      </c>
      <c r="AB2329" s="19" t="s">
        <v>8887</v>
      </c>
    </row>
    <row r="2330" spans="1:28" x14ac:dyDescent="0.35">
      <c r="A2330" t="s">
        <v>1562</v>
      </c>
      <c r="B2330" t="s">
        <v>6909</v>
      </c>
      <c r="C2330" t="s">
        <v>1532</v>
      </c>
      <c r="D2330" s="1">
        <v>44829</v>
      </c>
      <c r="E2330">
        <f t="shared" si="256"/>
        <v>18</v>
      </c>
      <c r="F2330" t="s">
        <v>16</v>
      </c>
      <c r="G2330">
        <v>670</v>
      </c>
      <c r="H2330">
        <f t="shared" si="253"/>
        <v>67</v>
      </c>
      <c r="I2330" t="s">
        <v>7</v>
      </c>
      <c r="J2330" t="s">
        <v>8</v>
      </c>
      <c r="L2330" t="s">
        <v>16</v>
      </c>
      <c r="M2330" t="str">
        <f t="shared" si="254"/>
        <v>F</v>
      </c>
      <c r="N2330" t="s">
        <v>8</v>
      </c>
      <c r="O2330" t="s">
        <v>8</v>
      </c>
      <c r="P2330" t="s">
        <v>11</v>
      </c>
      <c r="Q2330" t="s">
        <v>8</v>
      </c>
      <c r="R2330" t="str">
        <f t="shared" si="257"/>
        <v>U</v>
      </c>
      <c r="S2330" t="s">
        <v>12</v>
      </c>
      <c r="T2330">
        <v>0.999999999999998</v>
      </c>
      <c r="U2330" t="s">
        <v>11</v>
      </c>
      <c r="V2330" t="e">
        <f>VLOOKUP(P2330,'PBT Tag Rates'!$B$5:$E$34,4,FALSE)</f>
        <v>#N/A</v>
      </c>
      <c r="W2330">
        <v>1</v>
      </c>
      <c r="X2330" s="16">
        <f>IFERROR(LOOKUP(H2330,{30,43,48,53,58,63,68,73,78,83,88,93,97},{42,47,52,57,62,67,72,77,82,87,92,99,100}),999)</f>
        <v>67</v>
      </c>
      <c r="Y2330" s="19">
        <f t="shared" si="255"/>
        <v>5.6818181818181825</v>
      </c>
      <c r="Z2330" s="19">
        <f t="shared" si="258"/>
        <v>5.7284090909090919</v>
      </c>
      <c r="AA2330" s="19">
        <f t="shared" si="259"/>
        <v>17.185227272727278</v>
      </c>
      <c r="AB2330" s="19" t="s">
        <v>8887</v>
      </c>
    </row>
    <row r="2331" spans="1:28" x14ac:dyDescent="0.35">
      <c r="A2331" t="s">
        <v>1562</v>
      </c>
      <c r="B2331" t="s">
        <v>6910</v>
      </c>
      <c r="C2331" t="s">
        <v>1533</v>
      </c>
      <c r="D2331" s="1">
        <v>44829</v>
      </c>
      <c r="E2331">
        <f t="shared" si="256"/>
        <v>18</v>
      </c>
      <c r="F2331" t="s">
        <v>6</v>
      </c>
      <c r="G2331">
        <v>810</v>
      </c>
      <c r="H2331">
        <f t="shared" si="253"/>
        <v>81</v>
      </c>
      <c r="I2331" t="s">
        <v>7</v>
      </c>
      <c r="J2331" t="s">
        <v>8</v>
      </c>
      <c r="L2331" t="s">
        <v>6</v>
      </c>
      <c r="M2331" t="str">
        <f t="shared" si="254"/>
        <v>M</v>
      </c>
      <c r="N2331" t="s">
        <v>508</v>
      </c>
      <c r="O2331" t="s">
        <v>630</v>
      </c>
      <c r="P2331" t="s">
        <v>19</v>
      </c>
      <c r="Q2331">
        <v>4</v>
      </c>
      <c r="R2331">
        <f t="shared" si="257"/>
        <v>2018</v>
      </c>
      <c r="S2331" t="s">
        <v>8</v>
      </c>
      <c r="T2331" t="s">
        <v>8</v>
      </c>
      <c r="U2331" t="s">
        <v>9006</v>
      </c>
      <c r="V2331">
        <f>VLOOKUP(P2331,'PBT Tag Rates'!$B$5:$E$34,4,FALSE)</f>
        <v>0.80551598400000002</v>
      </c>
      <c r="W2331">
        <v>1</v>
      </c>
      <c r="X2331" s="16">
        <f>IFERROR(LOOKUP(H2331,{30,43,48,53,58,63,68,73,78,83,88,93,97},{42,47,52,57,62,67,72,77,82,87,92,99,100}),999)</f>
        <v>82</v>
      </c>
      <c r="Y2331" s="19">
        <f t="shared" si="255"/>
        <v>5.6818181818181825</v>
      </c>
      <c r="Z2331" s="19">
        <f t="shared" si="258"/>
        <v>5.7284090909090919</v>
      </c>
      <c r="AA2331" s="19">
        <f t="shared" si="259"/>
        <v>17.185227272727278</v>
      </c>
      <c r="AB2331" s="19" t="s">
        <v>8886</v>
      </c>
    </row>
    <row r="2332" spans="1:28" x14ac:dyDescent="0.35">
      <c r="A2332" t="s">
        <v>1562</v>
      </c>
      <c r="B2332" t="s">
        <v>6911</v>
      </c>
      <c r="C2332" t="s">
        <v>1534</v>
      </c>
      <c r="D2332" s="1">
        <v>44829</v>
      </c>
      <c r="E2332">
        <f t="shared" si="256"/>
        <v>18</v>
      </c>
      <c r="F2332" t="s">
        <v>1569</v>
      </c>
      <c r="G2332">
        <v>520</v>
      </c>
      <c r="H2332">
        <f t="shared" si="253"/>
        <v>52</v>
      </c>
      <c r="I2332" t="s">
        <v>9</v>
      </c>
      <c r="J2332">
        <v>1</v>
      </c>
      <c r="L2332" t="s">
        <v>6</v>
      </c>
      <c r="M2332" t="str">
        <f t="shared" si="254"/>
        <v>M</v>
      </c>
      <c r="N2332" t="s">
        <v>3321</v>
      </c>
      <c r="O2332" t="s">
        <v>3322</v>
      </c>
      <c r="P2332" t="s">
        <v>19</v>
      </c>
      <c r="Q2332">
        <v>4</v>
      </c>
      <c r="R2332">
        <f t="shared" si="257"/>
        <v>2018</v>
      </c>
      <c r="S2332" t="s">
        <v>8</v>
      </c>
      <c r="T2332" t="s">
        <v>8</v>
      </c>
      <c r="U2332" t="s">
        <v>9007</v>
      </c>
      <c r="V2332">
        <f>VLOOKUP(P2332,'PBT Tag Rates'!$B$5:$E$34,4,FALSE)</f>
        <v>0.80551598400000002</v>
      </c>
      <c r="W2332">
        <v>1</v>
      </c>
      <c r="X2332" s="16">
        <f>IFERROR(LOOKUP(H2332,{30,43,48,53,58,63,68,73,78,83,88,93,97},{42,47,52,57,62,67,72,77,82,87,92,99,100}),999)</f>
        <v>52</v>
      </c>
      <c r="Y2332" s="19">
        <f t="shared" si="255"/>
        <v>5.6818181818181825</v>
      </c>
      <c r="Z2332" s="19">
        <f t="shared" si="258"/>
        <v>5.7284090909090919</v>
      </c>
      <c r="AA2332" s="19">
        <f t="shared" si="259"/>
        <v>17.185227272727278</v>
      </c>
      <c r="AB2332" s="19" t="s">
        <v>8886</v>
      </c>
    </row>
    <row r="2333" spans="1:28" x14ac:dyDescent="0.35">
      <c r="A2333" t="s">
        <v>1562</v>
      </c>
      <c r="B2333" t="s">
        <v>6912</v>
      </c>
      <c r="C2333" t="s">
        <v>1535</v>
      </c>
      <c r="D2333" s="1">
        <v>44829</v>
      </c>
      <c r="E2333">
        <f t="shared" si="256"/>
        <v>18</v>
      </c>
      <c r="F2333" t="s">
        <v>6</v>
      </c>
      <c r="G2333">
        <v>620</v>
      </c>
      <c r="H2333">
        <f t="shared" si="253"/>
        <v>62</v>
      </c>
      <c r="I2333" t="s">
        <v>9</v>
      </c>
      <c r="J2333">
        <v>1</v>
      </c>
      <c r="L2333" t="s">
        <v>1569</v>
      </c>
      <c r="M2333" t="str">
        <f t="shared" si="254"/>
        <v>M</v>
      </c>
      <c r="N2333" t="s">
        <v>6913</v>
      </c>
      <c r="O2333" t="s">
        <v>6914</v>
      </c>
      <c r="P2333" t="s">
        <v>702</v>
      </c>
      <c r="Q2333">
        <v>3</v>
      </c>
      <c r="R2333">
        <f t="shared" si="257"/>
        <v>2019</v>
      </c>
      <c r="S2333" t="s">
        <v>8</v>
      </c>
      <c r="T2333" t="s">
        <v>8</v>
      </c>
      <c r="U2333" t="s">
        <v>8858</v>
      </c>
      <c r="V2333">
        <f>VLOOKUP(P2333,'PBT Tag Rates'!$B$5:$E$34,4,FALSE)</f>
        <v>0.99705232300000002</v>
      </c>
      <c r="W2333">
        <v>1</v>
      </c>
      <c r="X2333" s="16">
        <f>IFERROR(LOOKUP(H2333,{30,43,48,53,58,63,68,73,78,83,88,93,97},{42,47,52,57,62,67,72,77,82,87,92,99,100}),999)</f>
        <v>62</v>
      </c>
      <c r="Y2333" s="19">
        <f t="shared" si="255"/>
        <v>5.6818181818181825</v>
      </c>
      <c r="Z2333" s="19">
        <f t="shared" si="258"/>
        <v>5.7284090909090919</v>
      </c>
      <c r="AA2333" s="19">
        <f t="shared" si="259"/>
        <v>17.185227272727278</v>
      </c>
      <c r="AB2333" s="19" t="s">
        <v>8887</v>
      </c>
    </row>
    <row r="2334" spans="1:28" x14ac:dyDescent="0.35">
      <c r="A2334" t="s">
        <v>1562</v>
      </c>
      <c r="B2334" t="s">
        <v>6915</v>
      </c>
      <c r="C2334" t="s">
        <v>1538</v>
      </c>
      <c r="D2334" s="1">
        <v>44829</v>
      </c>
      <c r="E2334">
        <f t="shared" si="256"/>
        <v>18</v>
      </c>
      <c r="F2334" t="s">
        <v>16</v>
      </c>
      <c r="G2334">
        <v>860</v>
      </c>
      <c r="H2334">
        <f t="shared" si="253"/>
        <v>86</v>
      </c>
      <c r="I2334" t="s">
        <v>9</v>
      </c>
      <c r="J2334">
        <v>1</v>
      </c>
      <c r="L2334" t="s">
        <v>16</v>
      </c>
      <c r="M2334" t="str">
        <f t="shared" si="254"/>
        <v>F</v>
      </c>
      <c r="N2334" t="s">
        <v>1055</v>
      </c>
      <c r="O2334" t="s">
        <v>1056</v>
      </c>
      <c r="P2334" t="s">
        <v>15</v>
      </c>
      <c r="Q2334">
        <v>4</v>
      </c>
      <c r="R2334">
        <f t="shared" si="257"/>
        <v>2018</v>
      </c>
      <c r="S2334" t="s">
        <v>8</v>
      </c>
      <c r="T2334" t="s">
        <v>8</v>
      </c>
      <c r="U2334" t="s">
        <v>8977</v>
      </c>
      <c r="V2334">
        <f>VLOOKUP(P2334,'PBT Tag Rates'!$B$5:$E$34,4,FALSE)</f>
        <v>0.96828396500000002</v>
      </c>
      <c r="W2334">
        <v>1</v>
      </c>
      <c r="X2334" s="16">
        <f>IFERROR(LOOKUP(H2334,{30,43,48,53,58,63,68,73,78,83,88,93,97},{42,47,52,57,62,67,72,77,82,87,92,99,100}),999)</f>
        <v>87</v>
      </c>
      <c r="Y2334" s="19">
        <f t="shared" si="255"/>
        <v>5.6818181818181825</v>
      </c>
      <c r="Z2334" s="19">
        <f t="shared" si="258"/>
        <v>5.7284090909090919</v>
      </c>
      <c r="AA2334" s="19">
        <f t="shared" si="259"/>
        <v>17.185227272727278</v>
      </c>
      <c r="AB2334" s="19" t="s">
        <v>8887</v>
      </c>
    </row>
    <row r="2335" spans="1:28" x14ac:dyDescent="0.35">
      <c r="A2335" t="s">
        <v>1562</v>
      </c>
      <c r="B2335" t="s">
        <v>6916</v>
      </c>
      <c r="C2335" t="s">
        <v>1539</v>
      </c>
      <c r="D2335" s="1">
        <v>44829</v>
      </c>
      <c r="E2335">
        <f t="shared" si="256"/>
        <v>18</v>
      </c>
      <c r="F2335" t="s">
        <v>16</v>
      </c>
      <c r="G2335">
        <v>620</v>
      </c>
      <c r="H2335">
        <f t="shared" si="253"/>
        <v>62</v>
      </c>
      <c r="I2335" t="s">
        <v>7</v>
      </c>
      <c r="J2335" t="s">
        <v>8</v>
      </c>
      <c r="L2335" t="s">
        <v>6</v>
      </c>
      <c r="M2335" t="str">
        <f t="shared" si="254"/>
        <v>M</v>
      </c>
      <c r="N2335" t="s">
        <v>8</v>
      </c>
      <c r="O2335" t="s">
        <v>8</v>
      </c>
      <c r="P2335" t="s">
        <v>11</v>
      </c>
      <c r="Q2335" t="s">
        <v>8</v>
      </c>
      <c r="R2335" t="str">
        <f t="shared" si="257"/>
        <v>U</v>
      </c>
      <c r="S2335" t="s">
        <v>12</v>
      </c>
      <c r="T2335">
        <v>1</v>
      </c>
      <c r="U2335" t="s">
        <v>11</v>
      </c>
      <c r="V2335" t="e">
        <f>VLOOKUP(P2335,'PBT Tag Rates'!$B$5:$E$34,4,FALSE)</f>
        <v>#N/A</v>
      </c>
      <c r="W2335">
        <v>1</v>
      </c>
      <c r="X2335" s="16">
        <f>IFERROR(LOOKUP(H2335,{30,43,48,53,58,63,68,73,78,83,88,93,97},{42,47,52,57,62,67,72,77,82,87,92,99,100}),999)</f>
        <v>62</v>
      </c>
      <c r="Y2335" s="19">
        <f t="shared" si="255"/>
        <v>5.6818181818181825</v>
      </c>
      <c r="Z2335" s="19">
        <f t="shared" si="258"/>
        <v>5.7284090909090919</v>
      </c>
      <c r="AA2335" s="19">
        <f t="shared" si="259"/>
        <v>17.185227272727278</v>
      </c>
      <c r="AB2335" s="19" t="s">
        <v>8887</v>
      </c>
    </row>
    <row r="2336" spans="1:28" x14ac:dyDescent="0.35">
      <c r="A2336" t="s">
        <v>1562</v>
      </c>
      <c r="B2336" t="s">
        <v>6917</v>
      </c>
      <c r="C2336" t="s">
        <v>1541</v>
      </c>
      <c r="D2336" s="1">
        <v>44829</v>
      </c>
      <c r="E2336">
        <f t="shared" si="256"/>
        <v>18</v>
      </c>
      <c r="F2336" t="s">
        <v>6</v>
      </c>
      <c r="G2336">
        <v>950</v>
      </c>
      <c r="H2336">
        <f t="shared" si="253"/>
        <v>95</v>
      </c>
      <c r="I2336" t="s">
        <v>7</v>
      </c>
      <c r="J2336" t="s">
        <v>8</v>
      </c>
      <c r="L2336" t="s">
        <v>6</v>
      </c>
      <c r="M2336" t="str">
        <f t="shared" si="254"/>
        <v>M</v>
      </c>
      <c r="N2336" t="s">
        <v>676</v>
      </c>
      <c r="O2336" t="s">
        <v>677</v>
      </c>
      <c r="P2336" t="s">
        <v>19</v>
      </c>
      <c r="Q2336">
        <v>4</v>
      </c>
      <c r="R2336">
        <f t="shared" si="257"/>
        <v>2018</v>
      </c>
      <c r="S2336" t="s">
        <v>8</v>
      </c>
      <c r="T2336" t="s">
        <v>8</v>
      </c>
      <c r="U2336" t="s">
        <v>8875</v>
      </c>
      <c r="V2336">
        <f>VLOOKUP(P2336,'PBT Tag Rates'!$B$5:$E$34,4,FALSE)</f>
        <v>0.80551598400000002</v>
      </c>
      <c r="W2336">
        <v>1</v>
      </c>
      <c r="X2336" s="16">
        <f>IFERROR(LOOKUP(H2336,{30,43,48,53,58,63,68,73,78,83,88,93,97},{42,47,52,57,62,67,72,77,82,87,92,99,100}),999)</f>
        <v>99</v>
      </c>
      <c r="Y2336" s="19">
        <f t="shared" si="255"/>
        <v>5.6818181818181825</v>
      </c>
      <c r="Z2336" s="19">
        <f t="shared" si="258"/>
        <v>5.7284090909090919</v>
      </c>
      <c r="AA2336" s="19">
        <f t="shared" si="259"/>
        <v>17.185227272727278</v>
      </c>
      <c r="AB2336" s="19" t="s">
        <v>8886</v>
      </c>
    </row>
    <row r="2337" spans="1:28" x14ac:dyDescent="0.35">
      <c r="A2337" t="s">
        <v>1562</v>
      </c>
      <c r="B2337" t="s">
        <v>6918</v>
      </c>
      <c r="C2337" t="s">
        <v>391</v>
      </c>
      <c r="D2337" s="1">
        <v>44829</v>
      </c>
      <c r="E2337">
        <f t="shared" si="256"/>
        <v>18</v>
      </c>
      <c r="F2337" t="s">
        <v>6</v>
      </c>
      <c r="G2337">
        <v>890</v>
      </c>
      <c r="H2337">
        <f t="shared" si="253"/>
        <v>89</v>
      </c>
      <c r="I2337" t="s">
        <v>9</v>
      </c>
      <c r="J2337">
        <v>1</v>
      </c>
      <c r="L2337" t="s">
        <v>6</v>
      </c>
      <c r="M2337" t="str">
        <f t="shared" si="254"/>
        <v>M</v>
      </c>
      <c r="N2337" t="s">
        <v>2091</v>
      </c>
      <c r="O2337" t="s">
        <v>6731</v>
      </c>
      <c r="P2337" t="s">
        <v>15</v>
      </c>
      <c r="Q2337">
        <v>4</v>
      </c>
      <c r="R2337">
        <f t="shared" si="257"/>
        <v>2018</v>
      </c>
      <c r="S2337" t="s">
        <v>8</v>
      </c>
      <c r="T2337" t="s">
        <v>8</v>
      </c>
      <c r="U2337" t="s">
        <v>8976</v>
      </c>
      <c r="V2337">
        <f>VLOOKUP(P2337,'PBT Tag Rates'!$B$5:$E$34,4,FALSE)</f>
        <v>0.96828396500000002</v>
      </c>
      <c r="W2337">
        <v>1</v>
      </c>
      <c r="X2337" s="16">
        <f>IFERROR(LOOKUP(H2337,{30,43,48,53,58,63,68,73,78,83,88,93,97},{42,47,52,57,62,67,72,77,82,87,92,99,100}),999)</f>
        <v>92</v>
      </c>
      <c r="Y2337" s="19">
        <f t="shared" si="255"/>
        <v>5.6818181818181825</v>
      </c>
      <c r="Z2337" s="19">
        <f t="shared" si="258"/>
        <v>5.7284090909090919</v>
      </c>
      <c r="AA2337" s="19">
        <f t="shared" si="259"/>
        <v>17.185227272727278</v>
      </c>
      <c r="AB2337" s="19" t="s">
        <v>8887</v>
      </c>
    </row>
    <row r="2338" spans="1:28" x14ac:dyDescent="0.35">
      <c r="A2338" t="s">
        <v>1562</v>
      </c>
      <c r="B2338" t="s">
        <v>6919</v>
      </c>
      <c r="C2338" t="s">
        <v>392</v>
      </c>
      <c r="D2338" s="1">
        <v>44829</v>
      </c>
      <c r="E2338">
        <f t="shared" si="256"/>
        <v>18</v>
      </c>
      <c r="F2338" t="s">
        <v>1569</v>
      </c>
      <c r="G2338">
        <v>500</v>
      </c>
      <c r="H2338">
        <f t="shared" si="253"/>
        <v>50</v>
      </c>
      <c r="I2338" t="s">
        <v>7</v>
      </c>
      <c r="J2338" t="s">
        <v>8</v>
      </c>
      <c r="L2338" t="s">
        <v>6</v>
      </c>
      <c r="M2338" t="str">
        <f t="shared" si="254"/>
        <v>M</v>
      </c>
      <c r="N2338" t="s">
        <v>8</v>
      </c>
      <c r="O2338" t="s">
        <v>8</v>
      </c>
      <c r="P2338" t="s">
        <v>11</v>
      </c>
      <c r="Q2338" t="s">
        <v>8</v>
      </c>
      <c r="R2338" t="str">
        <f t="shared" si="257"/>
        <v>U</v>
      </c>
      <c r="S2338" t="s">
        <v>12</v>
      </c>
      <c r="T2338">
        <v>0.999999999999999</v>
      </c>
      <c r="U2338" t="s">
        <v>11</v>
      </c>
      <c r="V2338" t="e">
        <f>VLOOKUP(P2338,'PBT Tag Rates'!$B$5:$E$34,4,FALSE)</f>
        <v>#N/A</v>
      </c>
      <c r="W2338">
        <v>1</v>
      </c>
      <c r="X2338" s="16">
        <f>IFERROR(LOOKUP(H2338,{30,43,48,53,58,63,68,73,78,83,88,93,97},{42,47,52,57,62,67,72,77,82,87,92,99,100}),999)</f>
        <v>52</v>
      </c>
      <c r="Y2338" s="19">
        <f t="shared" si="255"/>
        <v>5.6818181818181825</v>
      </c>
      <c r="Z2338" s="19">
        <f t="shared" si="258"/>
        <v>5.7284090909090919</v>
      </c>
      <c r="AA2338" s="19">
        <f t="shared" si="259"/>
        <v>17.185227272727278</v>
      </c>
      <c r="AB2338" s="19" t="s">
        <v>8887</v>
      </c>
    </row>
    <row r="2339" spans="1:28" x14ac:dyDescent="0.35">
      <c r="A2339" t="s">
        <v>1562</v>
      </c>
      <c r="B2339" t="s">
        <v>6920</v>
      </c>
      <c r="C2339" t="s">
        <v>393</v>
      </c>
      <c r="D2339" s="1">
        <v>44829</v>
      </c>
      <c r="E2339">
        <f t="shared" si="256"/>
        <v>18</v>
      </c>
      <c r="F2339" t="s">
        <v>16</v>
      </c>
      <c r="G2339">
        <v>630</v>
      </c>
      <c r="H2339">
        <f t="shared" si="253"/>
        <v>63</v>
      </c>
      <c r="I2339" t="s">
        <v>9</v>
      </c>
      <c r="J2339">
        <v>1</v>
      </c>
      <c r="L2339" t="s">
        <v>16</v>
      </c>
      <c r="M2339" t="str">
        <f t="shared" si="254"/>
        <v>F</v>
      </c>
      <c r="N2339" t="s">
        <v>5390</v>
      </c>
      <c r="O2339" t="s">
        <v>6921</v>
      </c>
      <c r="P2339" t="s">
        <v>19</v>
      </c>
      <c r="Q2339">
        <v>4</v>
      </c>
      <c r="R2339">
        <f t="shared" si="257"/>
        <v>2018</v>
      </c>
      <c r="S2339" t="s">
        <v>8</v>
      </c>
      <c r="T2339" t="s">
        <v>8</v>
      </c>
      <c r="U2339" t="s">
        <v>9007</v>
      </c>
      <c r="V2339">
        <f>VLOOKUP(P2339,'PBT Tag Rates'!$B$5:$E$34,4,FALSE)</f>
        <v>0.80551598400000002</v>
      </c>
      <c r="W2339">
        <v>1</v>
      </c>
      <c r="X2339" s="16">
        <f>IFERROR(LOOKUP(H2339,{30,43,48,53,58,63,68,73,78,83,88,93,97},{42,47,52,57,62,67,72,77,82,87,92,99,100}),999)</f>
        <v>67</v>
      </c>
      <c r="Y2339" s="19">
        <f t="shared" si="255"/>
        <v>5.6818181818181825</v>
      </c>
      <c r="Z2339" s="19">
        <f t="shared" si="258"/>
        <v>5.7284090909090919</v>
      </c>
      <c r="AA2339" s="19">
        <f t="shared" si="259"/>
        <v>17.185227272727278</v>
      </c>
      <c r="AB2339" s="19" t="s">
        <v>8886</v>
      </c>
    </row>
    <row r="2340" spans="1:28" x14ac:dyDescent="0.35">
      <c r="A2340" t="s">
        <v>1562</v>
      </c>
      <c r="B2340" t="s">
        <v>6922</v>
      </c>
      <c r="C2340" t="s">
        <v>394</v>
      </c>
      <c r="D2340" s="1">
        <v>44829</v>
      </c>
      <c r="E2340">
        <f t="shared" si="256"/>
        <v>18</v>
      </c>
      <c r="F2340" t="s">
        <v>1569</v>
      </c>
      <c r="G2340">
        <v>660</v>
      </c>
      <c r="H2340">
        <f t="shared" si="253"/>
        <v>66</v>
      </c>
      <c r="I2340" t="s">
        <v>7</v>
      </c>
      <c r="J2340" t="s">
        <v>8</v>
      </c>
      <c r="L2340" t="s">
        <v>6</v>
      </c>
      <c r="M2340" t="str">
        <f t="shared" si="254"/>
        <v>M</v>
      </c>
      <c r="N2340" t="s">
        <v>6923</v>
      </c>
      <c r="O2340" t="s">
        <v>6924</v>
      </c>
      <c r="P2340" t="s">
        <v>557</v>
      </c>
      <c r="Q2340">
        <v>3</v>
      </c>
      <c r="R2340">
        <f t="shared" si="257"/>
        <v>2019</v>
      </c>
      <c r="S2340" t="s">
        <v>8</v>
      </c>
      <c r="T2340" t="s">
        <v>8</v>
      </c>
      <c r="U2340" t="s">
        <v>9090</v>
      </c>
      <c r="V2340">
        <f>VLOOKUP(P2340,'PBT Tag Rates'!$B$5:$E$34,4,FALSE)</f>
        <v>0.95971980899999998</v>
      </c>
      <c r="W2340">
        <v>1</v>
      </c>
      <c r="X2340" s="16">
        <f>IFERROR(LOOKUP(H2340,{30,43,48,53,58,63,68,73,78,83,88,93,97},{42,47,52,57,62,67,72,77,82,87,92,99,100}),999)</f>
        <v>67</v>
      </c>
      <c r="Y2340" s="19">
        <f t="shared" si="255"/>
        <v>5.6818181818181825</v>
      </c>
      <c r="Z2340" s="19">
        <f t="shared" si="258"/>
        <v>5.7284090909090919</v>
      </c>
      <c r="AA2340" s="19">
        <f t="shared" si="259"/>
        <v>17.185227272727278</v>
      </c>
      <c r="AB2340" s="19" t="s">
        <v>8887</v>
      </c>
    </row>
    <row r="2341" spans="1:28" x14ac:dyDescent="0.35">
      <c r="A2341" t="s">
        <v>1562</v>
      </c>
      <c r="B2341" t="s">
        <v>6925</v>
      </c>
      <c r="C2341" t="s">
        <v>395</v>
      </c>
      <c r="D2341" s="1">
        <v>44829</v>
      </c>
      <c r="E2341">
        <f t="shared" si="256"/>
        <v>18</v>
      </c>
      <c r="F2341" t="s">
        <v>16</v>
      </c>
      <c r="G2341">
        <v>790</v>
      </c>
      <c r="H2341">
        <f t="shared" si="253"/>
        <v>79</v>
      </c>
      <c r="I2341" t="s">
        <v>7</v>
      </c>
      <c r="J2341" t="s">
        <v>8</v>
      </c>
      <c r="K2341" t="s">
        <v>143</v>
      </c>
      <c r="L2341" t="s">
        <v>1569</v>
      </c>
      <c r="M2341" t="str">
        <f t="shared" si="254"/>
        <v>F</v>
      </c>
      <c r="N2341" t="s">
        <v>4306</v>
      </c>
      <c r="O2341" t="s">
        <v>4306</v>
      </c>
      <c r="P2341" t="s">
        <v>4306</v>
      </c>
      <c r="Q2341" t="s">
        <v>8</v>
      </c>
      <c r="R2341" t="str">
        <f t="shared" si="257"/>
        <v>U</v>
      </c>
      <c r="S2341" t="s">
        <v>8</v>
      </c>
      <c r="T2341" t="s">
        <v>8</v>
      </c>
      <c r="U2341" t="s">
        <v>4306</v>
      </c>
      <c r="V2341" t="e">
        <f>VLOOKUP(P2341,'PBT Tag Rates'!$B$5:$E$34,4,FALSE)</f>
        <v>#N/A</v>
      </c>
      <c r="W2341">
        <v>1</v>
      </c>
      <c r="X2341" s="16">
        <f>IFERROR(LOOKUP(H2341,{30,43,48,53,58,63,68,73,78,83,88,93,97},{42,47,52,57,62,67,72,77,82,87,92,99,100}),999)</f>
        <v>82</v>
      </c>
      <c r="Y2341" s="19">
        <f t="shared" si="255"/>
        <v>5.6818181818181825</v>
      </c>
      <c r="Z2341" s="19">
        <f t="shared" si="258"/>
        <v>5.7284090909090919</v>
      </c>
      <c r="AA2341" s="19">
        <f t="shared" si="259"/>
        <v>17.185227272727278</v>
      </c>
      <c r="AB2341" s="19" t="s">
        <v>8887</v>
      </c>
    </row>
    <row r="2342" spans="1:28" x14ac:dyDescent="0.35">
      <c r="A2342" t="s">
        <v>1562</v>
      </c>
      <c r="B2342" t="s">
        <v>6926</v>
      </c>
      <c r="C2342" t="s">
        <v>396</v>
      </c>
      <c r="D2342" s="1">
        <v>44829</v>
      </c>
      <c r="E2342">
        <f t="shared" si="256"/>
        <v>18</v>
      </c>
      <c r="F2342" t="s">
        <v>1569</v>
      </c>
      <c r="G2342">
        <v>660</v>
      </c>
      <c r="H2342">
        <f t="shared" si="253"/>
        <v>66</v>
      </c>
      <c r="I2342" t="s">
        <v>9</v>
      </c>
      <c r="J2342">
        <v>1</v>
      </c>
      <c r="L2342" t="s">
        <v>6</v>
      </c>
      <c r="M2342" t="str">
        <f t="shared" si="254"/>
        <v>M</v>
      </c>
      <c r="N2342" t="s">
        <v>2971</v>
      </c>
      <c r="O2342" t="s">
        <v>2972</v>
      </c>
      <c r="P2342" t="s">
        <v>557</v>
      </c>
      <c r="Q2342">
        <v>3</v>
      </c>
      <c r="R2342">
        <f t="shared" si="257"/>
        <v>2019</v>
      </c>
      <c r="S2342" t="s">
        <v>8</v>
      </c>
      <c r="T2342" t="s">
        <v>8</v>
      </c>
      <c r="U2342" t="s">
        <v>8974</v>
      </c>
      <c r="V2342">
        <f>VLOOKUP(P2342,'PBT Tag Rates'!$B$5:$E$34,4,FALSE)</f>
        <v>0.95971980899999998</v>
      </c>
      <c r="W2342">
        <v>1</v>
      </c>
      <c r="X2342" s="16">
        <f>IFERROR(LOOKUP(H2342,{30,43,48,53,58,63,68,73,78,83,88,93,97},{42,47,52,57,62,67,72,77,82,87,92,99,100}),999)</f>
        <v>67</v>
      </c>
      <c r="Y2342" s="19">
        <f t="shared" si="255"/>
        <v>5.6818181818181825</v>
      </c>
      <c r="Z2342" s="19">
        <f t="shared" si="258"/>
        <v>5.7284090909090919</v>
      </c>
      <c r="AA2342" s="19">
        <f t="shared" si="259"/>
        <v>17.185227272727278</v>
      </c>
      <c r="AB2342" s="19" t="s">
        <v>8887</v>
      </c>
    </row>
    <row r="2343" spans="1:28" x14ac:dyDescent="0.35">
      <c r="A2343" t="s">
        <v>1562</v>
      </c>
      <c r="B2343" t="s">
        <v>6927</v>
      </c>
      <c r="C2343" t="s">
        <v>397</v>
      </c>
      <c r="D2343" s="1">
        <v>44829</v>
      </c>
      <c r="E2343">
        <f t="shared" si="256"/>
        <v>18</v>
      </c>
      <c r="F2343" t="s">
        <v>16</v>
      </c>
      <c r="G2343">
        <v>600</v>
      </c>
      <c r="H2343">
        <f t="shared" si="253"/>
        <v>60</v>
      </c>
      <c r="I2343" t="s">
        <v>9</v>
      </c>
      <c r="J2343">
        <v>1</v>
      </c>
      <c r="L2343" t="s">
        <v>6</v>
      </c>
      <c r="M2343" t="str">
        <f t="shared" si="254"/>
        <v>M</v>
      </c>
      <c r="N2343" t="s">
        <v>126</v>
      </c>
      <c r="O2343" t="s">
        <v>6928</v>
      </c>
      <c r="P2343" t="s">
        <v>19</v>
      </c>
      <c r="Q2343">
        <v>4</v>
      </c>
      <c r="R2343">
        <f t="shared" si="257"/>
        <v>2018</v>
      </c>
      <c r="S2343" t="s">
        <v>8</v>
      </c>
      <c r="T2343" t="s">
        <v>8</v>
      </c>
      <c r="U2343" t="s">
        <v>9007</v>
      </c>
      <c r="V2343">
        <f>VLOOKUP(P2343,'PBT Tag Rates'!$B$5:$E$34,4,FALSE)</f>
        <v>0.80551598400000002</v>
      </c>
      <c r="W2343">
        <v>1</v>
      </c>
      <c r="X2343" s="16">
        <f>IFERROR(LOOKUP(H2343,{30,43,48,53,58,63,68,73,78,83,88,93,97},{42,47,52,57,62,67,72,77,82,87,92,99,100}),999)</f>
        <v>62</v>
      </c>
      <c r="Y2343" s="19">
        <f t="shared" si="255"/>
        <v>5.6818181818181825</v>
      </c>
      <c r="Z2343" s="19">
        <f t="shared" si="258"/>
        <v>5.7284090909090919</v>
      </c>
      <c r="AA2343" s="19">
        <f t="shared" si="259"/>
        <v>17.185227272727278</v>
      </c>
      <c r="AB2343" s="19" t="s">
        <v>8886</v>
      </c>
    </row>
    <row r="2344" spans="1:28" x14ac:dyDescent="0.35">
      <c r="A2344" t="s">
        <v>1562</v>
      </c>
      <c r="B2344" t="s">
        <v>6929</v>
      </c>
      <c r="C2344" t="s">
        <v>398</v>
      </c>
      <c r="D2344" s="1">
        <v>44829</v>
      </c>
      <c r="E2344">
        <f t="shared" si="256"/>
        <v>18</v>
      </c>
      <c r="F2344" t="s">
        <v>16</v>
      </c>
      <c r="G2344">
        <v>780</v>
      </c>
      <c r="H2344">
        <f t="shared" si="253"/>
        <v>78</v>
      </c>
      <c r="I2344" t="s">
        <v>7</v>
      </c>
      <c r="J2344" t="s">
        <v>8</v>
      </c>
      <c r="L2344" t="s">
        <v>16</v>
      </c>
      <c r="M2344" t="str">
        <f t="shared" si="254"/>
        <v>F</v>
      </c>
      <c r="N2344" t="s">
        <v>8</v>
      </c>
      <c r="O2344" t="s">
        <v>8</v>
      </c>
      <c r="P2344" t="s">
        <v>11</v>
      </c>
      <c r="Q2344" t="s">
        <v>8</v>
      </c>
      <c r="R2344" t="str">
        <f t="shared" si="257"/>
        <v>U</v>
      </c>
      <c r="S2344" t="s">
        <v>12</v>
      </c>
      <c r="T2344">
        <v>1</v>
      </c>
      <c r="U2344" t="s">
        <v>11</v>
      </c>
      <c r="V2344" t="e">
        <f>VLOOKUP(P2344,'PBT Tag Rates'!$B$5:$E$34,4,FALSE)</f>
        <v>#N/A</v>
      </c>
      <c r="W2344">
        <v>1</v>
      </c>
      <c r="X2344" s="16">
        <f>IFERROR(LOOKUP(H2344,{30,43,48,53,58,63,68,73,78,83,88,93,97},{42,47,52,57,62,67,72,77,82,87,92,99,100}),999)</f>
        <v>82</v>
      </c>
      <c r="Y2344" s="19">
        <f t="shared" si="255"/>
        <v>5.6818181818181825</v>
      </c>
      <c r="Z2344" s="19">
        <f t="shared" si="258"/>
        <v>5.7284090909090919</v>
      </c>
      <c r="AA2344" s="19">
        <f t="shared" si="259"/>
        <v>17.185227272727278</v>
      </c>
      <c r="AB2344" s="19" t="s">
        <v>8887</v>
      </c>
    </row>
    <row r="2345" spans="1:28" x14ac:dyDescent="0.35">
      <c r="A2345" t="s">
        <v>1562</v>
      </c>
      <c r="B2345" t="s">
        <v>6930</v>
      </c>
      <c r="C2345" t="s">
        <v>399</v>
      </c>
      <c r="D2345" s="1">
        <v>44829</v>
      </c>
      <c r="E2345">
        <f t="shared" si="256"/>
        <v>18</v>
      </c>
      <c r="F2345" t="s">
        <v>16</v>
      </c>
      <c r="G2345">
        <v>690</v>
      </c>
      <c r="H2345">
        <f t="shared" si="253"/>
        <v>69</v>
      </c>
      <c r="I2345" t="s">
        <v>9</v>
      </c>
      <c r="J2345">
        <v>1</v>
      </c>
      <c r="L2345" t="s">
        <v>16</v>
      </c>
      <c r="M2345" t="str">
        <f t="shared" si="254"/>
        <v>F</v>
      </c>
      <c r="N2345" t="s">
        <v>773</v>
      </c>
      <c r="O2345" t="s">
        <v>6620</v>
      </c>
      <c r="P2345" t="s">
        <v>557</v>
      </c>
      <c r="Q2345">
        <v>3</v>
      </c>
      <c r="R2345">
        <f t="shared" si="257"/>
        <v>2019</v>
      </c>
      <c r="S2345" t="s">
        <v>8</v>
      </c>
      <c r="T2345" t="s">
        <v>8</v>
      </c>
      <c r="U2345" t="s">
        <v>9086</v>
      </c>
      <c r="V2345">
        <f>VLOOKUP(P2345,'PBT Tag Rates'!$B$5:$E$34,4,FALSE)</f>
        <v>0.95971980899999998</v>
      </c>
      <c r="W2345">
        <v>1</v>
      </c>
      <c r="X2345" s="16">
        <f>IFERROR(LOOKUP(H2345,{30,43,48,53,58,63,68,73,78,83,88,93,97},{42,47,52,57,62,67,72,77,82,87,92,99,100}),999)</f>
        <v>72</v>
      </c>
      <c r="Y2345" s="19">
        <f t="shared" si="255"/>
        <v>5.6818181818181825</v>
      </c>
      <c r="Z2345" s="19">
        <f t="shared" si="258"/>
        <v>5.7284090909090919</v>
      </c>
      <c r="AA2345" s="19">
        <f t="shared" si="259"/>
        <v>17.185227272727278</v>
      </c>
      <c r="AB2345" s="19" t="s">
        <v>8887</v>
      </c>
    </row>
    <row r="2346" spans="1:28" x14ac:dyDescent="0.35">
      <c r="A2346" t="s">
        <v>1562</v>
      </c>
      <c r="B2346" t="s">
        <v>6931</v>
      </c>
      <c r="C2346" t="s">
        <v>400</v>
      </c>
      <c r="D2346" s="1">
        <v>44829</v>
      </c>
      <c r="E2346">
        <f t="shared" si="256"/>
        <v>18</v>
      </c>
      <c r="F2346" t="s">
        <v>16</v>
      </c>
      <c r="G2346">
        <v>670</v>
      </c>
      <c r="H2346">
        <f t="shared" si="253"/>
        <v>67</v>
      </c>
      <c r="I2346" t="s">
        <v>9</v>
      </c>
      <c r="J2346">
        <v>1</v>
      </c>
      <c r="L2346" t="s">
        <v>16</v>
      </c>
      <c r="M2346" t="str">
        <f t="shared" si="254"/>
        <v>F</v>
      </c>
      <c r="N2346" t="s">
        <v>515</v>
      </c>
      <c r="O2346" t="s">
        <v>516</v>
      </c>
      <c r="P2346" t="s">
        <v>19</v>
      </c>
      <c r="Q2346">
        <v>4</v>
      </c>
      <c r="R2346">
        <f t="shared" si="257"/>
        <v>2018</v>
      </c>
      <c r="S2346" t="s">
        <v>8</v>
      </c>
      <c r="T2346" t="s">
        <v>8</v>
      </c>
      <c r="U2346" t="s">
        <v>9007</v>
      </c>
      <c r="V2346">
        <f>VLOOKUP(P2346,'PBT Tag Rates'!$B$5:$E$34,4,FALSE)</f>
        <v>0.80551598400000002</v>
      </c>
      <c r="W2346">
        <v>1</v>
      </c>
      <c r="X2346" s="16">
        <f>IFERROR(LOOKUP(H2346,{30,43,48,53,58,63,68,73,78,83,88,93,97},{42,47,52,57,62,67,72,77,82,87,92,99,100}),999)</f>
        <v>67</v>
      </c>
      <c r="Y2346" s="19">
        <f t="shared" si="255"/>
        <v>5.6818181818181825</v>
      </c>
      <c r="Z2346" s="19">
        <f t="shared" si="258"/>
        <v>5.7284090909090919</v>
      </c>
      <c r="AA2346" s="19">
        <f t="shared" si="259"/>
        <v>17.185227272727278</v>
      </c>
      <c r="AB2346" s="19" t="s">
        <v>8886</v>
      </c>
    </row>
    <row r="2347" spans="1:28" x14ac:dyDescent="0.35">
      <c r="A2347" t="s">
        <v>1562</v>
      </c>
      <c r="B2347" t="s">
        <v>6932</v>
      </c>
      <c r="C2347" t="s">
        <v>401</v>
      </c>
      <c r="D2347" s="1">
        <v>44829</v>
      </c>
      <c r="E2347">
        <f t="shared" si="256"/>
        <v>18</v>
      </c>
      <c r="F2347" t="s">
        <v>1569</v>
      </c>
      <c r="G2347">
        <v>520</v>
      </c>
      <c r="H2347">
        <f t="shared" si="253"/>
        <v>52</v>
      </c>
      <c r="I2347" t="s">
        <v>7</v>
      </c>
      <c r="J2347" t="s">
        <v>8</v>
      </c>
      <c r="L2347" t="s">
        <v>6</v>
      </c>
      <c r="M2347" t="str">
        <f t="shared" si="254"/>
        <v>M</v>
      </c>
      <c r="N2347" t="s">
        <v>2840</v>
      </c>
      <c r="O2347" t="s">
        <v>2841</v>
      </c>
      <c r="P2347" t="s">
        <v>557</v>
      </c>
      <c r="Q2347">
        <v>3</v>
      </c>
      <c r="R2347">
        <f t="shared" si="257"/>
        <v>2019</v>
      </c>
      <c r="S2347" t="s">
        <v>8</v>
      </c>
      <c r="T2347" t="s">
        <v>8</v>
      </c>
      <c r="U2347" t="s">
        <v>9006</v>
      </c>
      <c r="V2347">
        <f>VLOOKUP(P2347,'PBT Tag Rates'!$B$5:$E$34,4,FALSE)</f>
        <v>0.95971980899999998</v>
      </c>
      <c r="W2347">
        <v>1</v>
      </c>
      <c r="X2347" s="16">
        <f>IFERROR(LOOKUP(H2347,{30,43,48,53,58,63,68,73,78,83,88,93,97},{42,47,52,57,62,67,72,77,82,87,92,99,100}),999)</f>
        <v>52</v>
      </c>
      <c r="Y2347" s="19">
        <f t="shared" si="255"/>
        <v>5.6818181818181825</v>
      </c>
      <c r="Z2347" s="19">
        <f t="shared" si="258"/>
        <v>5.7284090909090919</v>
      </c>
      <c r="AA2347" s="19">
        <f t="shared" si="259"/>
        <v>17.185227272727278</v>
      </c>
      <c r="AB2347" s="19" t="s">
        <v>8886</v>
      </c>
    </row>
    <row r="2348" spans="1:28" x14ac:dyDescent="0.35">
      <c r="A2348" t="s">
        <v>1562</v>
      </c>
      <c r="B2348" t="s">
        <v>6933</v>
      </c>
      <c r="C2348" t="s">
        <v>402</v>
      </c>
      <c r="D2348" s="1">
        <v>44829</v>
      </c>
      <c r="E2348">
        <f t="shared" si="256"/>
        <v>18</v>
      </c>
      <c r="F2348" t="s">
        <v>1569</v>
      </c>
      <c r="G2348">
        <v>650</v>
      </c>
      <c r="H2348">
        <f t="shared" si="253"/>
        <v>65</v>
      </c>
      <c r="I2348" t="s">
        <v>7</v>
      </c>
      <c r="J2348" t="s">
        <v>8</v>
      </c>
      <c r="L2348" t="s">
        <v>6</v>
      </c>
      <c r="M2348" t="str">
        <f t="shared" si="254"/>
        <v>M</v>
      </c>
      <c r="N2348" t="s">
        <v>6934</v>
      </c>
      <c r="O2348" t="s">
        <v>6935</v>
      </c>
      <c r="P2348" t="s">
        <v>557</v>
      </c>
      <c r="Q2348">
        <v>3</v>
      </c>
      <c r="R2348">
        <f t="shared" si="257"/>
        <v>2019</v>
      </c>
      <c r="S2348" t="s">
        <v>8</v>
      </c>
      <c r="T2348" t="s">
        <v>8</v>
      </c>
      <c r="U2348" t="s">
        <v>9006</v>
      </c>
      <c r="V2348">
        <f>VLOOKUP(P2348,'PBT Tag Rates'!$B$5:$E$34,4,FALSE)</f>
        <v>0.95971980899999998</v>
      </c>
      <c r="W2348">
        <v>1</v>
      </c>
      <c r="X2348" s="16">
        <f>IFERROR(LOOKUP(H2348,{30,43,48,53,58,63,68,73,78,83,88,93,97},{42,47,52,57,62,67,72,77,82,87,92,99,100}),999)</f>
        <v>67</v>
      </c>
      <c r="Y2348" s="19">
        <f t="shared" si="255"/>
        <v>5.6818181818181825</v>
      </c>
      <c r="Z2348" s="19">
        <f t="shared" si="258"/>
        <v>5.7284090909090919</v>
      </c>
      <c r="AA2348" s="19">
        <f t="shared" si="259"/>
        <v>17.185227272727278</v>
      </c>
      <c r="AB2348" s="19" t="s">
        <v>8886</v>
      </c>
    </row>
    <row r="2349" spans="1:28" x14ac:dyDescent="0.35">
      <c r="A2349" t="s">
        <v>1562</v>
      </c>
      <c r="B2349" t="s">
        <v>6936</v>
      </c>
      <c r="C2349" t="s">
        <v>403</v>
      </c>
      <c r="D2349" s="1">
        <v>44829</v>
      </c>
      <c r="E2349">
        <f t="shared" si="256"/>
        <v>18</v>
      </c>
      <c r="F2349" t="s">
        <v>1569</v>
      </c>
      <c r="G2349">
        <v>640</v>
      </c>
      <c r="H2349">
        <f t="shared" si="253"/>
        <v>64</v>
      </c>
      <c r="I2349" t="s">
        <v>7</v>
      </c>
      <c r="J2349" t="s">
        <v>8</v>
      </c>
      <c r="K2349" t="s">
        <v>143</v>
      </c>
      <c r="L2349" t="s">
        <v>1569</v>
      </c>
      <c r="M2349" s="5" t="s">
        <v>6</v>
      </c>
      <c r="N2349" t="s">
        <v>4306</v>
      </c>
      <c r="O2349" t="s">
        <v>4306</v>
      </c>
      <c r="P2349" t="s">
        <v>4306</v>
      </c>
      <c r="Q2349" t="s">
        <v>8</v>
      </c>
      <c r="R2349" t="str">
        <f t="shared" si="257"/>
        <v>U</v>
      </c>
      <c r="S2349" t="s">
        <v>8</v>
      </c>
      <c r="T2349" t="s">
        <v>8</v>
      </c>
      <c r="U2349" t="s">
        <v>4306</v>
      </c>
      <c r="V2349" t="e">
        <f>VLOOKUP(P2349,'PBT Tag Rates'!$B$5:$E$34,4,FALSE)</f>
        <v>#N/A</v>
      </c>
      <c r="W2349">
        <v>1</v>
      </c>
      <c r="X2349" s="16">
        <f>IFERROR(LOOKUP(H2349,{30,43,48,53,58,63,68,73,78,83,88,93,97},{42,47,52,57,62,67,72,77,82,87,92,99,100}),999)</f>
        <v>67</v>
      </c>
      <c r="Y2349" s="19">
        <f t="shared" si="255"/>
        <v>5.6818181818181825</v>
      </c>
      <c r="Z2349" s="19">
        <f t="shared" si="258"/>
        <v>5.7284090909090919</v>
      </c>
      <c r="AA2349" s="19">
        <f t="shared" si="259"/>
        <v>17.185227272727278</v>
      </c>
      <c r="AB2349" s="19" t="s">
        <v>8887</v>
      </c>
    </row>
    <row r="2350" spans="1:28" x14ac:dyDescent="0.35">
      <c r="A2350" t="s">
        <v>1562</v>
      </c>
      <c r="B2350" t="s">
        <v>6937</v>
      </c>
      <c r="C2350" t="s">
        <v>404</v>
      </c>
      <c r="D2350" s="1">
        <v>44829</v>
      </c>
      <c r="E2350">
        <f t="shared" si="256"/>
        <v>18</v>
      </c>
      <c r="F2350" t="s">
        <v>6</v>
      </c>
      <c r="G2350">
        <v>970</v>
      </c>
      <c r="H2350">
        <f t="shared" si="253"/>
        <v>97</v>
      </c>
      <c r="I2350" t="s">
        <v>9</v>
      </c>
      <c r="J2350" t="s">
        <v>8</v>
      </c>
      <c r="L2350" t="s">
        <v>6</v>
      </c>
      <c r="M2350" t="str">
        <f t="shared" si="254"/>
        <v>M</v>
      </c>
      <c r="N2350" t="s">
        <v>3652</v>
      </c>
      <c r="O2350" t="s">
        <v>3653</v>
      </c>
      <c r="P2350" t="s">
        <v>23</v>
      </c>
      <c r="Q2350">
        <v>5</v>
      </c>
      <c r="R2350">
        <f t="shared" si="257"/>
        <v>2017</v>
      </c>
      <c r="S2350" t="s">
        <v>8</v>
      </c>
      <c r="T2350" t="s">
        <v>8</v>
      </c>
      <c r="U2350" t="s">
        <v>8976</v>
      </c>
      <c r="V2350">
        <f>VLOOKUP(P2350,'PBT Tag Rates'!$B$5:$E$34,4,FALSE)</f>
        <v>0.98821806999999995</v>
      </c>
      <c r="W2350">
        <v>1</v>
      </c>
      <c r="X2350" s="16">
        <f>IFERROR(LOOKUP(H2350,{30,43,48,53,58,63,68,73,78,83,88,93,97},{42,47,52,57,62,67,72,77,82,87,92,99,100}),999)</f>
        <v>100</v>
      </c>
      <c r="Y2350" s="19">
        <f t="shared" si="255"/>
        <v>5.6818181818181825</v>
      </c>
      <c r="Z2350" s="19">
        <f t="shared" si="258"/>
        <v>5.7284090909090919</v>
      </c>
      <c r="AA2350" s="19">
        <f t="shared" si="259"/>
        <v>17.185227272727278</v>
      </c>
      <c r="AB2350" s="19" t="s">
        <v>8887</v>
      </c>
    </row>
    <row r="2351" spans="1:28" x14ac:dyDescent="0.35">
      <c r="A2351" t="s">
        <v>1562</v>
      </c>
      <c r="B2351" t="s">
        <v>6938</v>
      </c>
      <c r="C2351" t="s">
        <v>405</v>
      </c>
      <c r="D2351" s="1">
        <v>44829</v>
      </c>
      <c r="E2351">
        <f t="shared" si="256"/>
        <v>18</v>
      </c>
      <c r="F2351" t="s">
        <v>16</v>
      </c>
      <c r="G2351">
        <v>700</v>
      </c>
      <c r="H2351">
        <f t="shared" si="253"/>
        <v>70</v>
      </c>
      <c r="I2351" t="s">
        <v>7</v>
      </c>
      <c r="J2351" t="s">
        <v>8</v>
      </c>
      <c r="L2351" t="s">
        <v>16</v>
      </c>
      <c r="M2351" t="str">
        <f t="shared" si="254"/>
        <v>F</v>
      </c>
      <c r="N2351" t="s">
        <v>567</v>
      </c>
      <c r="O2351" t="s">
        <v>568</v>
      </c>
      <c r="P2351" t="s">
        <v>557</v>
      </c>
      <c r="Q2351">
        <v>3</v>
      </c>
      <c r="R2351">
        <f t="shared" si="257"/>
        <v>2019</v>
      </c>
      <c r="S2351" t="s">
        <v>8</v>
      </c>
      <c r="T2351" t="s">
        <v>8</v>
      </c>
      <c r="U2351" t="s">
        <v>9090</v>
      </c>
      <c r="V2351">
        <f>VLOOKUP(P2351,'PBT Tag Rates'!$B$5:$E$34,4,FALSE)</f>
        <v>0.95971980899999998</v>
      </c>
      <c r="W2351">
        <v>1</v>
      </c>
      <c r="X2351" s="16">
        <f>IFERROR(LOOKUP(H2351,{30,43,48,53,58,63,68,73,78,83,88,93,97},{42,47,52,57,62,67,72,77,82,87,92,99,100}),999)</f>
        <v>72</v>
      </c>
      <c r="Y2351" s="19">
        <f t="shared" si="255"/>
        <v>5.6818181818181825</v>
      </c>
      <c r="Z2351" s="19">
        <f t="shared" si="258"/>
        <v>5.7284090909090919</v>
      </c>
      <c r="AA2351" s="19">
        <f t="shared" si="259"/>
        <v>17.185227272727278</v>
      </c>
      <c r="AB2351" s="19" t="s">
        <v>8887</v>
      </c>
    </row>
    <row r="2352" spans="1:28" x14ac:dyDescent="0.35">
      <c r="A2352" t="s">
        <v>1562</v>
      </c>
      <c r="B2352" t="s">
        <v>6939</v>
      </c>
      <c r="C2352" t="s">
        <v>406</v>
      </c>
      <c r="D2352" s="1">
        <v>44829</v>
      </c>
      <c r="E2352">
        <f t="shared" si="256"/>
        <v>18</v>
      </c>
      <c r="F2352" t="s">
        <v>16</v>
      </c>
      <c r="G2352">
        <v>600</v>
      </c>
      <c r="H2352">
        <f t="shared" si="253"/>
        <v>60</v>
      </c>
      <c r="I2352" t="s">
        <v>7</v>
      </c>
      <c r="J2352" t="s">
        <v>8</v>
      </c>
      <c r="L2352" t="s">
        <v>16</v>
      </c>
      <c r="M2352" t="str">
        <f t="shared" si="254"/>
        <v>F</v>
      </c>
      <c r="N2352" t="s">
        <v>4075</v>
      </c>
      <c r="O2352" t="s">
        <v>4076</v>
      </c>
      <c r="P2352" t="s">
        <v>557</v>
      </c>
      <c r="Q2352">
        <v>3</v>
      </c>
      <c r="R2352">
        <f t="shared" si="257"/>
        <v>2019</v>
      </c>
      <c r="S2352" t="s">
        <v>8</v>
      </c>
      <c r="T2352" t="s">
        <v>8</v>
      </c>
      <c r="U2352" t="s">
        <v>9090</v>
      </c>
      <c r="V2352">
        <f>VLOOKUP(P2352,'PBT Tag Rates'!$B$5:$E$34,4,FALSE)</f>
        <v>0.95971980899999998</v>
      </c>
      <c r="W2352">
        <v>1</v>
      </c>
      <c r="X2352" s="16">
        <f>IFERROR(LOOKUP(H2352,{30,43,48,53,58,63,68,73,78,83,88,93,97},{42,47,52,57,62,67,72,77,82,87,92,99,100}),999)</f>
        <v>62</v>
      </c>
      <c r="Y2352" s="19">
        <f t="shared" si="255"/>
        <v>5.6818181818181825</v>
      </c>
      <c r="Z2352" s="19">
        <f t="shared" si="258"/>
        <v>5.7284090909090919</v>
      </c>
      <c r="AA2352" s="19">
        <f t="shared" si="259"/>
        <v>17.185227272727278</v>
      </c>
      <c r="AB2352" s="19" t="s">
        <v>8887</v>
      </c>
    </row>
    <row r="2353" spans="1:28" x14ac:dyDescent="0.35">
      <c r="A2353" t="s">
        <v>1562</v>
      </c>
      <c r="B2353" t="s">
        <v>6940</v>
      </c>
      <c r="C2353" t="s">
        <v>407</v>
      </c>
      <c r="D2353" s="1">
        <v>44829</v>
      </c>
      <c r="E2353">
        <f t="shared" si="256"/>
        <v>18</v>
      </c>
      <c r="F2353" t="s">
        <v>1569</v>
      </c>
      <c r="G2353">
        <v>630</v>
      </c>
      <c r="H2353">
        <f t="shared" si="253"/>
        <v>63</v>
      </c>
      <c r="I2353" t="s">
        <v>7</v>
      </c>
      <c r="J2353" t="s">
        <v>8</v>
      </c>
      <c r="L2353" t="s">
        <v>6</v>
      </c>
      <c r="M2353" t="str">
        <f t="shared" si="254"/>
        <v>M</v>
      </c>
      <c r="N2353" t="s">
        <v>8</v>
      </c>
      <c r="O2353" t="s">
        <v>8</v>
      </c>
      <c r="P2353" t="s">
        <v>11</v>
      </c>
      <c r="Q2353" t="s">
        <v>8</v>
      </c>
      <c r="R2353" t="str">
        <f t="shared" si="257"/>
        <v>U</v>
      </c>
      <c r="S2353" t="s">
        <v>12</v>
      </c>
      <c r="T2353">
        <v>1</v>
      </c>
      <c r="U2353" t="s">
        <v>11</v>
      </c>
      <c r="V2353" t="e">
        <f>VLOOKUP(P2353,'PBT Tag Rates'!$B$5:$E$34,4,FALSE)</f>
        <v>#N/A</v>
      </c>
      <c r="W2353">
        <v>1</v>
      </c>
      <c r="X2353" s="16">
        <f>IFERROR(LOOKUP(H2353,{30,43,48,53,58,63,68,73,78,83,88,93,97},{42,47,52,57,62,67,72,77,82,87,92,99,100}),999)</f>
        <v>67</v>
      </c>
      <c r="Y2353" s="19">
        <f t="shared" si="255"/>
        <v>5.6818181818181825</v>
      </c>
      <c r="Z2353" s="19">
        <f t="shared" si="258"/>
        <v>5.7284090909090919</v>
      </c>
      <c r="AA2353" s="19">
        <f t="shared" si="259"/>
        <v>17.185227272727278</v>
      </c>
      <c r="AB2353" s="19" t="s">
        <v>8887</v>
      </c>
    </row>
    <row r="2354" spans="1:28" x14ac:dyDescent="0.35">
      <c r="A2354" t="s">
        <v>1562</v>
      </c>
      <c r="B2354" t="s">
        <v>6941</v>
      </c>
      <c r="C2354" t="s">
        <v>408</v>
      </c>
      <c r="D2354" s="1">
        <v>44829</v>
      </c>
      <c r="E2354">
        <f t="shared" si="256"/>
        <v>18</v>
      </c>
      <c r="F2354" t="s">
        <v>1569</v>
      </c>
      <c r="G2354">
        <v>680</v>
      </c>
      <c r="H2354">
        <f t="shared" si="253"/>
        <v>68</v>
      </c>
      <c r="I2354" t="s">
        <v>7</v>
      </c>
      <c r="J2354" t="s">
        <v>8</v>
      </c>
      <c r="K2354" t="s">
        <v>143</v>
      </c>
      <c r="L2354" t="s">
        <v>1569</v>
      </c>
      <c r="M2354" s="5" t="s">
        <v>6</v>
      </c>
      <c r="N2354" t="s">
        <v>4306</v>
      </c>
      <c r="O2354" t="s">
        <v>4306</v>
      </c>
      <c r="P2354" t="s">
        <v>4306</v>
      </c>
      <c r="Q2354" t="s">
        <v>8</v>
      </c>
      <c r="R2354" t="str">
        <f t="shared" si="257"/>
        <v>U</v>
      </c>
      <c r="S2354" t="s">
        <v>8</v>
      </c>
      <c r="T2354" t="s">
        <v>8</v>
      </c>
      <c r="U2354" t="s">
        <v>4306</v>
      </c>
      <c r="V2354" t="e">
        <f>VLOOKUP(P2354,'PBT Tag Rates'!$B$5:$E$34,4,FALSE)</f>
        <v>#N/A</v>
      </c>
      <c r="W2354">
        <v>1</v>
      </c>
      <c r="X2354" s="16">
        <f>IFERROR(LOOKUP(H2354,{30,43,48,53,58,63,68,73,78,83,88,93,97},{42,47,52,57,62,67,72,77,82,87,92,99,100}),999)</f>
        <v>72</v>
      </c>
      <c r="Y2354" s="19">
        <f t="shared" si="255"/>
        <v>5.6818181818181825</v>
      </c>
      <c r="Z2354" s="19">
        <f t="shared" si="258"/>
        <v>5.7284090909090919</v>
      </c>
      <c r="AA2354" s="19">
        <f t="shared" si="259"/>
        <v>17.185227272727278</v>
      </c>
      <c r="AB2354" s="19" t="s">
        <v>8887</v>
      </c>
    </row>
    <row r="2355" spans="1:28" x14ac:dyDescent="0.35">
      <c r="A2355" t="s">
        <v>1562</v>
      </c>
      <c r="B2355" t="s">
        <v>6942</v>
      </c>
      <c r="C2355" t="s">
        <v>409</v>
      </c>
      <c r="D2355" s="1">
        <v>44829</v>
      </c>
      <c r="E2355">
        <f t="shared" si="256"/>
        <v>18</v>
      </c>
      <c r="F2355" t="s">
        <v>1569</v>
      </c>
      <c r="G2355">
        <v>560</v>
      </c>
      <c r="H2355">
        <f t="shared" si="253"/>
        <v>56</v>
      </c>
      <c r="I2355" t="s">
        <v>9</v>
      </c>
      <c r="J2355" t="s">
        <v>8</v>
      </c>
      <c r="K2355" s="24" t="s">
        <v>6943</v>
      </c>
      <c r="L2355" t="s">
        <v>6</v>
      </c>
      <c r="M2355" t="str">
        <f t="shared" si="254"/>
        <v>M</v>
      </c>
      <c r="N2355" t="s">
        <v>5084</v>
      </c>
      <c r="O2355" t="s">
        <v>6505</v>
      </c>
      <c r="P2355" t="s">
        <v>557</v>
      </c>
      <c r="Q2355">
        <v>3</v>
      </c>
      <c r="R2355">
        <f t="shared" si="257"/>
        <v>2019</v>
      </c>
      <c r="S2355" t="s">
        <v>8</v>
      </c>
      <c r="T2355" t="s">
        <v>8</v>
      </c>
      <c r="U2355" t="s">
        <v>9089</v>
      </c>
      <c r="V2355">
        <f>VLOOKUP(P2355,'PBT Tag Rates'!$B$5:$E$34,4,FALSE)</f>
        <v>0.95971980899999998</v>
      </c>
      <c r="W2355">
        <v>1</v>
      </c>
      <c r="X2355" s="16">
        <f>IFERROR(LOOKUP(H2355,{30,43,48,53,58,63,68,73,78,83,88,93,97},{42,47,52,57,62,67,72,77,82,87,92,99,100}),999)</f>
        <v>57</v>
      </c>
      <c r="Y2355" s="19">
        <f t="shared" si="255"/>
        <v>5.6818181818181825</v>
      </c>
      <c r="Z2355" s="19">
        <f t="shared" si="258"/>
        <v>5.7284090909090919</v>
      </c>
      <c r="AA2355" s="19">
        <f t="shared" si="259"/>
        <v>17.185227272727278</v>
      </c>
      <c r="AB2355" s="19" t="s">
        <v>8887</v>
      </c>
    </row>
    <row r="2356" spans="1:28" x14ac:dyDescent="0.35">
      <c r="A2356" t="s">
        <v>1562</v>
      </c>
      <c r="B2356" t="s">
        <v>6944</v>
      </c>
      <c r="C2356" t="s">
        <v>410</v>
      </c>
      <c r="D2356" s="1">
        <v>44829</v>
      </c>
      <c r="E2356">
        <f t="shared" si="256"/>
        <v>18</v>
      </c>
      <c r="F2356" t="s">
        <v>1569</v>
      </c>
      <c r="G2356">
        <v>430</v>
      </c>
      <c r="H2356">
        <f t="shared" si="253"/>
        <v>43</v>
      </c>
      <c r="I2356" t="s">
        <v>9</v>
      </c>
      <c r="J2356">
        <v>1</v>
      </c>
      <c r="L2356" t="s">
        <v>6</v>
      </c>
      <c r="M2356" t="str">
        <f t="shared" si="254"/>
        <v>M</v>
      </c>
      <c r="N2356" t="s">
        <v>6945</v>
      </c>
      <c r="O2356" t="s">
        <v>6946</v>
      </c>
      <c r="P2356" t="s">
        <v>2035</v>
      </c>
      <c r="Q2356">
        <v>2</v>
      </c>
      <c r="R2356">
        <f t="shared" si="257"/>
        <v>2020</v>
      </c>
      <c r="S2356" t="s">
        <v>8</v>
      </c>
      <c r="T2356" t="s">
        <v>8</v>
      </c>
      <c r="U2356" t="s">
        <v>9084</v>
      </c>
      <c r="V2356">
        <f>VLOOKUP(P2356,'PBT Tag Rates'!$B$5:$E$34,4,FALSE)</f>
        <v>0.98961045999999997</v>
      </c>
      <c r="W2356">
        <v>1</v>
      </c>
      <c r="X2356" s="16">
        <f>IFERROR(LOOKUP(H2356,{30,43,48,53,58,63,68,73,78,83,88,93,97},{42,47,52,57,62,67,72,77,82,87,92,99,100}),999)</f>
        <v>47</v>
      </c>
      <c r="Y2356" s="19">
        <f t="shared" si="255"/>
        <v>5.6818181818181825</v>
      </c>
      <c r="Z2356" s="19">
        <f t="shared" si="258"/>
        <v>5.7284090909090919</v>
      </c>
      <c r="AA2356" s="19">
        <f t="shared" si="259"/>
        <v>17.185227272727278</v>
      </c>
      <c r="AB2356" s="19" t="s">
        <v>8887</v>
      </c>
    </row>
    <row r="2357" spans="1:28" x14ac:dyDescent="0.35">
      <c r="A2357" t="s">
        <v>1562</v>
      </c>
      <c r="B2357" t="s">
        <v>6947</v>
      </c>
      <c r="C2357" t="s">
        <v>411</v>
      </c>
      <c r="D2357" s="1">
        <v>44829</v>
      </c>
      <c r="E2357">
        <f t="shared" si="256"/>
        <v>18</v>
      </c>
      <c r="F2357" t="s">
        <v>16</v>
      </c>
      <c r="G2357">
        <v>710</v>
      </c>
      <c r="H2357">
        <f t="shared" si="253"/>
        <v>71</v>
      </c>
      <c r="I2357" t="s">
        <v>7</v>
      </c>
      <c r="J2357" t="s">
        <v>8</v>
      </c>
      <c r="K2357" t="s">
        <v>143</v>
      </c>
      <c r="L2357" t="s">
        <v>1569</v>
      </c>
      <c r="M2357" t="str">
        <f t="shared" si="254"/>
        <v>F</v>
      </c>
      <c r="N2357" t="s">
        <v>4306</v>
      </c>
      <c r="O2357" t="s">
        <v>4306</v>
      </c>
      <c r="P2357" t="s">
        <v>4306</v>
      </c>
      <c r="Q2357" t="s">
        <v>8</v>
      </c>
      <c r="R2357" t="str">
        <f t="shared" si="257"/>
        <v>U</v>
      </c>
      <c r="S2357" t="s">
        <v>8</v>
      </c>
      <c r="T2357" t="s">
        <v>8</v>
      </c>
      <c r="U2357" t="s">
        <v>4306</v>
      </c>
      <c r="V2357" t="e">
        <f>VLOOKUP(P2357,'PBT Tag Rates'!$B$5:$E$34,4,FALSE)</f>
        <v>#N/A</v>
      </c>
      <c r="W2357">
        <v>1</v>
      </c>
      <c r="X2357" s="16">
        <f>IFERROR(LOOKUP(H2357,{30,43,48,53,58,63,68,73,78,83,88,93,97},{42,47,52,57,62,67,72,77,82,87,92,99,100}),999)</f>
        <v>72</v>
      </c>
      <c r="Y2357" s="19">
        <f t="shared" si="255"/>
        <v>5.6818181818181825</v>
      </c>
      <c r="Z2357" s="19">
        <f t="shared" si="258"/>
        <v>5.7284090909090919</v>
      </c>
      <c r="AA2357" s="19">
        <f t="shared" si="259"/>
        <v>17.185227272727278</v>
      </c>
      <c r="AB2357" s="19" t="s">
        <v>8887</v>
      </c>
    </row>
    <row r="2358" spans="1:28" x14ac:dyDescent="0.35">
      <c r="A2358" t="s">
        <v>1562</v>
      </c>
      <c r="B2358" t="s">
        <v>6948</v>
      </c>
      <c r="C2358" t="s">
        <v>412</v>
      </c>
      <c r="D2358" s="1">
        <v>44829</v>
      </c>
      <c r="E2358">
        <f t="shared" si="256"/>
        <v>18</v>
      </c>
      <c r="F2358" t="s">
        <v>16</v>
      </c>
      <c r="G2358">
        <v>760</v>
      </c>
      <c r="H2358">
        <f t="shared" si="253"/>
        <v>76</v>
      </c>
      <c r="I2358" t="s">
        <v>7</v>
      </c>
      <c r="J2358" t="s">
        <v>8</v>
      </c>
      <c r="L2358" t="s">
        <v>16</v>
      </c>
      <c r="M2358" t="str">
        <f t="shared" si="254"/>
        <v>F</v>
      </c>
      <c r="N2358" t="s">
        <v>8</v>
      </c>
      <c r="O2358" t="s">
        <v>8</v>
      </c>
      <c r="P2358" t="s">
        <v>11</v>
      </c>
      <c r="Q2358" t="s">
        <v>8</v>
      </c>
      <c r="R2358" t="str">
        <f t="shared" si="257"/>
        <v>U</v>
      </c>
      <c r="S2358" t="s">
        <v>12</v>
      </c>
      <c r="T2358">
        <v>0.999999999999999</v>
      </c>
      <c r="U2358" t="s">
        <v>11</v>
      </c>
      <c r="V2358" t="e">
        <f>VLOOKUP(P2358,'PBT Tag Rates'!$B$5:$E$34,4,FALSE)</f>
        <v>#N/A</v>
      </c>
      <c r="W2358">
        <v>1</v>
      </c>
      <c r="X2358" s="16">
        <f>IFERROR(LOOKUP(H2358,{30,43,48,53,58,63,68,73,78,83,88,93,97},{42,47,52,57,62,67,72,77,82,87,92,99,100}),999)</f>
        <v>77</v>
      </c>
      <c r="Y2358" s="19">
        <f t="shared" si="255"/>
        <v>5.6818181818181825</v>
      </c>
      <c r="Z2358" s="19">
        <f t="shared" si="258"/>
        <v>5.7284090909090919</v>
      </c>
      <c r="AA2358" s="19">
        <f t="shared" si="259"/>
        <v>17.185227272727278</v>
      </c>
      <c r="AB2358" s="19" t="s">
        <v>8887</v>
      </c>
    </row>
    <row r="2359" spans="1:28" x14ac:dyDescent="0.35">
      <c r="A2359" t="s">
        <v>1562</v>
      </c>
      <c r="B2359" t="s">
        <v>6949</v>
      </c>
      <c r="C2359" t="s">
        <v>413</v>
      </c>
      <c r="D2359" s="1">
        <v>44829</v>
      </c>
      <c r="E2359">
        <f t="shared" si="256"/>
        <v>18</v>
      </c>
      <c r="F2359" t="s">
        <v>16</v>
      </c>
      <c r="G2359">
        <v>660</v>
      </c>
      <c r="H2359">
        <f t="shared" si="253"/>
        <v>66</v>
      </c>
      <c r="I2359" t="s">
        <v>9</v>
      </c>
      <c r="J2359">
        <v>1</v>
      </c>
      <c r="L2359" t="s">
        <v>16</v>
      </c>
      <c r="M2359" t="str">
        <f t="shared" si="254"/>
        <v>F</v>
      </c>
      <c r="N2359" t="s">
        <v>517</v>
      </c>
      <c r="O2359" t="s">
        <v>3236</v>
      </c>
      <c r="P2359" t="s">
        <v>19</v>
      </c>
      <c r="Q2359">
        <v>4</v>
      </c>
      <c r="R2359">
        <f t="shared" si="257"/>
        <v>2018</v>
      </c>
      <c r="S2359" t="s">
        <v>8</v>
      </c>
      <c r="T2359" t="s">
        <v>8</v>
      </c>
      <c r="U2359" t="s">
        <v>9007</v>
      </c>
      <c r="V2359">
        <f>VLOOKUP(P2359,'PBT Tag Rates'!$B$5:$E$34,4,FALSE)</f>
        <v>0.80551598400000002</v>
      </c>
      <c r="W2359">
        <v>1</v>
      </c>
      <c r="X2359" s="16">
        <f>IFERROR(LOOKUP(H2359,{30,43,48,53,58,63,68,73,78,83,88,93,97},{42,47,52,57,62,67,72,77,82,87,92,99,100}),999)</f>
        <v>67</v>
      </c>
      <c r="Y2359" s="19">
        <f t="shared" si="255"/>
        <v>5.6818181818181825</v>
      </c>
      <c r="Z2359" s="19">
        <f t="shared" si="258"/>
        <v>5.7284090909090919</v>
      </c>
      <c r="AA2359" s="19">
        <f t="shared" si="259"/>
        <v>17.185227272727278</v>
      </c>
      <c r="AB2359" s="19" t="s">
        <v>8886</v>
      </c>
    </row>
    <row r="2360" spans="1:28" x14ac:dyDescent="0.35">
      <c r="A2360" t="s">
        <v>1562</v>
      </c>
      <c r="B2360" t="s">
        <v>6950</v>
      </c>
      <c r="C2360" t="s">
        <v>414</v>
      </c>
      <c r="D2360" s="1">
        <v>44829</v>
      </c>
      <c r="E2360">
        <f t="shared" si="256"/>
        <v>18</v>
      </c>
      <c r="F2360" t="s">
        <v>16</v>
      </c>
      <c r="G2360">
        <v>740</v>
      </c>
      <c r="H2360">
        <f t="shared" si="253"/>
        <v>74</v>
      </c>
      <c r="I2360" t="s">
        <v>9</v>
      </c>
      <c r="J2360">
        <v>1</v>
      </c>
      <c r="L2360" t="s">
        <v>16</v>
      </c>
      <c r="M2360" t="str">
        <f t="shared" si="254"/>
        <v>F</v>
      </c>
      <c r="N2360" t="s">
        <v>141</v>
      </c>
      <c r="O2360" t="s">
        <v>142</v>
      </c>
      <c r="P2360" t="s">
        <v>19</v>
      </c>
      <c r="Q2360">
        <v>4</v>
      </c>
      <c r="R2360">
        <f t="shared" si="257"/>
        <v>2018</v>
      </c>
      <c r="S2360" t="s">
        <v>8</v>
      </c>
      <c r="T2360" t="s">
        <v>8</v>
      </c>
      <c r="U2360" t="s">
        <v>9007</v>
      </c>
      <c r="V2360">
        <f>VLOOKUP(P2360,'PBT Tag Rates'!$B$5:$E$34,4,FALSE)</f>
        <v>0.80551598400000002</v>
      </c>
      <c r="W2360">
        <v>1</v>
      </c>
      <c r="X2360" s="16">
        <f>IFERROR(LOOKUP(H2360,{30,43,48,53,58,63,68,73,78,83,88,93,97},{42,47,52,57,62,67,72,77,82,87,92,99,100}),999)</f>
        <v>77</v>
      </c>
      <c r="Y2360" s="19">
        <f t="shared" si="255"/>
        <v>5.6818181818181825</v>
      </c>
      <c r="Z2360" s="19">
        <f t="shared" si="258"/>
        <v>5.7284090909090919</v>
      </c>
      <c r="AA2360" s="19">
        <f t="shared" si="259"/>
        <v>17.185227272727278</v>
      </c>
      <c r="AB2360" s="19" t="s">
        <v>8886</v>
      </c>
    </row>
    <row r="2361" spans="1:28" x14ac:dyDescent="0.35">
      <c r="A2361" t="s">
        <v>1562</v>
      </c>
      <c r="B2361" t="s">
        <v>6951</v>
      </c>
      <c r="C2361" t="s">
        <v>415</v>
      </c>
      <c r="D2361" s="1">
        <v>44829</v>
      </c>
      <c r="E2361">
        <f t="shared" si="256"/>
        <v>18</v>
      </c>
      <c r="F2361" t="s">
        <v>16</v>
      </c>
      <c r="G2361">
        <v>770</v>
      </c>
      <c r="H2361">
        <f t="shared" si="253"/>
        <v>77</v>
      </c>
      <c r="I2361" t="s">
        <v>7</v>
      </c>
      <c r="J2361" t="s">
        <v>8</v>
      </c>
      <c r="L2361" t="s">
        <v>16</v>
      </c>
      <c r="M2361" t="str">
        <f t="shared" si="254"/>
        <v>F</v>
      </c>
      <c r="N2361" t="s">
        <v>5396</v>
      </c>
      <c r="O2361" t="s">
        <v>5397</v>
      </c>
      <c r="P2361" t="s">
        <v>19</v>
      </c>
      <c r="Q2361">
        <v>4</v>
      </c>
      <c r="R2361">
        <f t="shared" si="257"/>
        <v>2018</v>
      </c>
      <c r="S2361" t="s">
        <v>8</v>
      </c>
      <c r="T2361" t="s">
        <v>8</v>
      </c>
      <c r="U2361" t="s">
        <v>8875</v>
      </c>
      <c r="V2361">
        <f>VLOOKUP(P2361,'PBT Tag Rates'!$B$5:$E$34,4,FALSE)</f>
        <v>0.80551598400000002</v>
      </c>
      <c r="W2361">
        <v>1</v>
      </c>
      <c r="X2361" s="16">
        <f>IFERROR(LOOKUP(H2361,{30,43,48,53,58,63,68,73,78,83,88,93,97},{42,47,52,57,62,67,72,77,82,87,92,99,100}),999)</f>
        <v>77</v>
      </c>
      <c r="Y2361" s="19">
        <f t="shared" si="255"/>
        <v>5.6818181818181825</v>
      </c>
      <c r="Z2361" s="19">
        <f t="shared" si="258"/>
        <v>5.7284090909090919</v>
      </c>
      <c r="AA2361" s="19">
        <f t="shared" si="259"/>
        <v>17.185227272727278</v>
      </c>
      <c r="AB2361" s="19" t="s">
        <v>8886</v>
      </c>
    </row>
    <row r="2362" spans="1:28" x14ac:dyDescent="0.35">
      <c r="A2362" t="s">
        <v>1562</v>
      </c>
      <c r="B2362" t="s">
        <v>6952</v>
      </c>
      <c r="C2362" t="s">
        <v>416</v>
      </c>
      <c r="D2362" s="1">
        <v>44829</v>
      </c>
      <c r="E2362">
        <f t="shared" si="256"/>
        <v>18</v>
      </c>
      <c r="F2362" t="s">
        <v>1569</v>
      </c>
      <c r="G2362">
        <v>540</v>
      </c>
      <c r="H2362">
        <f t="shared" si="253"/>
        <v>54</v>
      </c>
      <c r="I2362" t="s">
        <v>7</v>
      </c>
      <c r="J2362" t="s">
        <v>8</v>
      </c>
      <c r="L2362" t="s">
        <v>6</v>
      </c>
      <c r="M2362" t="str">
        <f t="shared" si="254"/>
        <v>M</v>
      </c>
      <c r="N2362" t="s">
        <v>8</v>
      </c>
      <c r="O2362" t="s">
        <v>8</v>
      </c>
      <c r="P2362" t="s">
        <v>11</v>
      </c>
      <c r="Q2362" t="s">
        <v>8</v>
      </c>
      <c r="R2362" t="str">
        <f t="shared" si="257"/>
        <v>U</v>
      </c>
      <c r="S2362" t="s">
        <v>12</v>
      </c>
      <c r="T2362">
        <v>0.999999999999998</v>
      </c>
      <c r="U2362" t="s">
        <v>11</v>
      </c>
      <c r="V2362" t="e">
        <f>VLOOKUP(P2362,'PBT Tag Rates'!$B$5:$E$34,4,FALSE)</f>
        <v>#N/A</v>
      </c>
      <c r="W2362">
        <v>1</v>
      </c>
      <c r="X2362" s="16">
        <f>IFERROR(LOOKUP(H2362,{30,43,48,53,58,63,68,73,78,83,88,93,97},{42,47,52,57,62,67,72,77,82,87,92,99,100}),999)</f>
        <v>57</v>
      </c>
      <c r="Y2362" s="19">
        <f t="shared" si="255"/>
        <v>5.6818181818181825</v>
      </c>
      <c r="Z2362" s="19">
        <f t="shared" si="258"/>
        <v>5.7284090909090919</v>
      </c>
      <c r="AA2362" s="19">
        <f t="shared" si="259"/>
        <v>17.185227272727278</v>
      </c>
      <c r="AB2362" s="19" t="s">
        <v>8887</v>
      </c>
    </row>
    <row r="2363" spans="1:28" x14ac:dyDescent="0.35">
      <c r="A2363" t="s">
        <v>1562</v>
      </c>
      <c r="B2363" t="s">
        <v>6953</v>
      </c>
      <c r="C2363" t="s">
        <v>417</v>
      </c>
      <c r="D2363" s="1">
        <v>44829</v>
      </c>
      <c r="E2363">
        <f t="shared" si="256"/>
        <v>18</v>
      </c>
      <c r="F2363" t="s">
        <v>16</v>
      </c>
      <c r="G2363">
        <v>830</v>
      </c>
      <c r="H2363">
        <f t="shared" si="253"/>
        <v>83</v>
      </c>
      <c r="I2363" t="s">
        <v>7</v>
      </c>
      <c r="J2363" t="s">
        <v>8</v>
      </c>
      <c r="L2363" t="s">
        <v>16</v>
      </c>
      <c r="M2363" t="str">
        <f t="shared" si="254"/>
        <v>F</v>
      </c>
      <c r="N2363" t="s">
        <v>8</v>
      </c>
      <c r="O2363" t="s">
        <v>8</v>
      </c>
      <c r="P2363" t="s">
        <v>11</v>
      </c>
      <c r="Q2363" t="s">
        <v>8</v>
      </c>
      <c r="R2363" t="str">
        <f t="shared" si="257"/>
        <v>U</v>
      </c>
      <c r="S2363" t="s">
        <v>12</v>
      </c>
      <c r="T2363">
        <v>0.999999999999996</v>
      </c>
      <c r="U2363" t="s">
        <v>11</v>
      </c>
      <c r="V2363" t="e">
        <f>VLOOKUP(P2363,'PBT Tag Rates'!$B$5:$E$34,4,FALSE)</f>
        <v>#N/A</v>
      </c>
      <c r="W2363">
        <v>1</v>
      </c>
      <c r="X2363" s="16">
        <f>IFERROR(LOOKUP(H2363,{30,43,48,53,58,63,68,73,78,83,88,93,97},{42,47,52,57,62,67,72,77,82,87,92,99,100}),999)</f>
        <v>87</v>
      </c>
      <c r="Y2363" s="19">
        <f t="shared" si="255"/>
        <v>5.6818181818181825</v>
      </c>
      <c r="Z2363" s="19">
        <f t="shared" si="258"/>
        <v>5.7284090909090919</v>
      </c>
      <c r="AA2363" s="19">
        <f t="shared" si="259"/>
        <v>17.185227272727278</v>
      </c>
      <c r="AB2363" s="19" t="s">
        <v>8887</v>
      </c>
    </row>
    <row r="2364" spans="1:28" x14ac:dyDescent="0.35">
      <c r="A2364" t="s">
        <v>1562</v>
      </c>
      <c r="B2364" t="s">
        <v>6954</v>
      </c>
      <c r="C2364" t="s">
        <v>418</v>
      </c>
      <c r="D2364" s="1">
        <v>44829</v>
      </c>
      <c r="E2364">
        <f t="shared" si="256"/>
        <v>18</v>
      </c>
      <c r="F2364" t="s">
        <v>6</v>
      </c>
      <c r="G2364">
        <v>620</v>
      </c>
      <c r="H2364">
        <f t="shared" si="253"/>
        <v>62</v>
      </c>
      <c r="I2364" t="s">
        <v>9</v>
      </c>
      <c r="J2364">
        <v>1</v>
      </c>
      <c r="L2364" t="s">
        <v>6</v>
      </c>
      <c r="M2364" t="str">
        <f t="shared" si="254"/>
        <v>M</v>
      </c>
      <c r="N2364" t="s">
        <v>3868</v>
      </c>
      <c r="O2364" t="s">
        <v>3869</v>
      </c>
      <c r="P2364" t="s">
        <v>557</v>
      </c>
      <c r="Q2364">
        <v>3</v>
      </c>
      <c r="R2364">
        <f t="shared" si="257"/>
        <v>2019</v>
      </c>
      <c r="S2364" t="s">
        <v>8</v>
      </c>
      <c r="T2364" t="s">
        <v>8</v>
      </c>
      <c r="U2364" t="s">
        <v>9086</v>
      </c>
      <c r="V2364">
        <f>VLOOKUP(P2364,'PBT Tag Rates'!$B$5:$E$34,4,FALSE)</f>
        <v>0.95971980899999998</v>
      </c>
      <c r="W2364">
        <v>1</v>
      </c>
      <c r="X2364" s="16">
        <f>IFERROR(LOOKUP(H2364,{30,43,48,53,58,63,68,73,78,83,88,93,97},{42,47,52,57,62,67,72,77,82,87,92,99,100}),999)</f>
        <v>62</v>
      </c>
      <c r="Y2364" s="19">
        <f t="shared" si="255"/>
        <v>5.6818181818181825</v>
      </c>
      <c r="Z2364" s="19">
        <f t="shared" si="258"/>
        <v>5.7284090909090919</v>
      </c>
      <c r="AA2364" s="19">
        <f t="shared" si="259"/>
        <v>17.185227272727278</v>
      </c>
      <c r="AB2364" s="19" t="s">
        <v>8887</v>
      </c>
    </row>
    <row r="2365" spans="1:28" x14ac:dyDescent="0.35">
      <c r="A2365" t="s">
        <v>1562</v>
      </c>
      <c r="B2365" t="s">
        <v>6955</v>
      </c>
      <c r="C2365" t="s">
        <v>419</v>
      </c>
      <c r="D2365" s="1">
        <v>44829</v>
      </c>
      <c r="E2365">
        <f t="shared" si="256"/>
        <v>18</v>
      </c>
      <c r="F2365" t="s">
        <v>1569</v>
      </c>
      <c r="G2365">
        <v>630</v>
      </c>
      <c r="H2365">
        <f t="shared" si="253"/>
        <v>63</v>
      </c>
      <c r="I2365" t="s">
        <v>7</v>
      </c>
      <c r="J2365" t="s">
        <v>8</v>
      </c>
      <c r="K2365" t="s">
        <v>143</v>
      </c>
      <c r="L2365" t="s">
        <v>1569</v>
      </c>
      <c r="M2365" s="5" t="s">
        <v>16</v>
      </c>
      <c r="N2365" t="s">
        <v>4306</v>
      </c>
      <c r="O2365" t="s">
        <v>4306</v>
      </c>
      <c r="P2365" t="s">
        <v>4306</v>
      </c>
      <c r="Q2365" t="s">
        <v>8</v>
      </c>
      <c r="R2365" t="str">
        <f t="shared" si="257"/>
        <v>U</v>
      </c>
      <c r="S2365" t="s">
        <v>8</v>
      </c>
      <c r="T2365" t="s">
        <v>8</v>
      </c>
      <c r="U2365" t="s">
        <v>4306</v>
      </c>
      <c r="V2365" t="e">
        <f>VLOOKUP(P2365,'PBT Tag Rates'!$B$5:$E$34,4,FALSE)</f>
        <v>#N/A</v>
      </c>
      <c r="W2365">
        <v>1</v>
      </c>
      <c r="X2365" s="16">
        <f>IFERROR(LOOKUP(H2365,{30,43,48,53,58,63,68,73,78,83,88,93,97},{42,47,52,57,62,67,72,77,82,87,92,99,100}),999)</f>
        <v>67</v>
      </c>
      <c r="Y2365" s="19">
        <f t="shared" si="255"/>
        <v>5.6818181818181825</v>
      </c>
      <c r="Z2365" s="19">
        <f t="shared" si="258"/>
        <v>5.7284090909090919</v>
      </c>
      <c r="AA2365" s="19">
        <f t="shared" si="259"/>
        <v>17.185227272727278</v>
      </c>
      <c r="AB2365" s="19" t="s">
        <v>8887</v>
      </c>
    </row>
    <row r="2366" spans="1:28" x14ac:dyDescent="0.35">
      <c r="A2366" t="s">
        <v>1562</v>
      </c>
      <c r="B2366" t="s">
        <v>6956</v>
      </c>
      <c r="C2366" t="s">
        <v>420</v>
      </c>
      <c r="D2366" s="1">
        <v>44829</v>
      </c>
      <c r="E2366">
        <f t="shared" si="256"/>
        <v>18</v>
      </c>
      <c r="F2366" t="s">
        <v>16</v>
      </c>
      <c r="G2366">
        <v>610</v>
      </c>
      <c r="H2366">
        <f t="shared" si="253"/>
        <v>61</v>
      </c>
      <c r="I2366" t="s">
        <v>9</v>
      </c>
      <c r="J2366" t="s">
        <v>8</v>
      </c>
      <c r="L2366" t="s">
        <v>6</v>
      </c>
      <c r="M2366" t="str">
        <f t="shared" si="254"/>
        <v>M</v>
      </c>
      <c r="N2366" t="s">
        <v>8</v>
      </c>
      <c r="O2366" t="s">
        <v>8</v>
      </c>
      <c r="P2366" t="s">
        <v>11</v>
      </c>
      <c r="Q2366" t="s">
        <v>8</v>
      </c>
      <c r="R2366" t="str">
        <f t="shared" si="257"/>
        <v>U</v>
      </c>
      <c r="S2366" t="s">
        <v>12</v>
      </c>
      <c r="T2366">
        <v>0.999999999999998</v>
      </c>
      <c r="U2366" t="s">
        <v>8890</v>
      </c>
      <c r="V2366" t="e">
        <f>VLOOKUP(P2366,'PBT Tag Rates'!$B$5:$E$34,4,FALSE)</f>
        <v>#N/A</v>
      </c>
      <c r="W2366">
        <v>1</v>
      </c>
      <c r="X2366" s="16">
        <f>IFERROR(LOOKUP(H2366,{30,43,48,53,58,63,68,73,78,83,88,93,97},{42,47,52,57,62,67,72,77,82,87,92,99,100}),999)</f>
        <v>62</v>
      </c>
      <c r="Y2366" s="19">
        <f t="shared" si="255"/>
        <v>5.6818181818181825</v>
      </c>
      <c r="Z2366" s="19">
        <f t="shared" si="258"/>
        <v>5.7284090909090919</v>
      </c>
      <c r="AA2366" s="19">
        <f t="shared" si="259"/>
        <v>17.185227272727278</v>
      </c>
      <c r="AB2366" s="19" t="s">
        <v>8887</v>
      </c>
    </row>
    <row r="2367" spans="1:28" x14ac:dyDescent="0.35">
      <c r="A2367" t="s">
        <v>1562</v>
      </c>
      <c r="B2367" t="s">
        <v>6957</v>
      </c>
      <c r="C2367" t="s">
        <v>421</v>
      </c>
      <c r="D2367" s="1">
        <v>44829</v>
      </c>
      <c r="E2367">
        <f t="shared" si="256"/>
        <v>18</v>
      </c>
      <c r="F2367" t="s">
        <v>1569</v>
      </c>
      <c r="G2367">
        <v>620</v>
      </c>
      <c r="H2367">
        <f t="shared" si="253"/>
        <v>62</v>
      </c>
      <c r="I2367" t="s">
        <v>7</v>
      </c>
      <c r="J2367" t="s">
        <v>8</v>
      </c>
      <c r="L2367" t="s">
        <v>6</v>
      </c>
      <c r="M2367" t="str">
        <f t="shared" si="254"/>
        <v>M</v>
      </c>
      <c r="N2367" t="s">
        <v>8</v>
      </c>
      <c r="O2367" t="s">
        <v>8</v>
      </c>
      <c r="P2367" t="s">
        <v>11</v>
      </c>
      <c r="Q2367" t="s">
        <v>8</v>
      </c>
      <c r="R2367" t="str">
        <f t="shared" si="257"/>
        <v>U</v>
      </c>
      <c r="S2367" t="s">
        <v>12</v>
      </c>
      <c r="T2367">
        <v>1</v>
      </c>
      <c r="U2367" t="s">
        <v>11</v>
      </c>
      <c r="V2367" t="e">
        <f>VLOOKUP(P2367,'PBT Tag Rates'!$B$5:$E$34,4,FALSE)</f>
        <v>#N/A</v>
      </c>
      <c r="W2367">
        <v>1</v>
      </c>
      <c r="X2367" s="16">
        <f>IFERROR(LOOKUP(H2367,{30,43,48,53,58,63,68,73,78,83,88,93,97},{42,47,52,57,62,67,72,77,82,87,92,99,100}),999)</f>
        <v>62</v>
      </c>
      <c r="Y2367" s="19">
        <f t="shared" si="255"/>
        <v>5.6818181818181825</v>
      </c>
      <c r="Z2367" s="19">
        <f t="shared" si="258"/>
        <v>5.7284090909090919</v>
      </c>
      <c r="AA2367" s="19">
        <f t="shared" si="259"/>
        <v>17.185227272727278</v>
      </c>
      <c r="AB2367" s="19" t="s">
        <v>8887</v>
      </c>
    </row>
    <row r="2368" spans="1:28" x14ac:dyDescent="0.35">
      <c r="A2368" t="s">
        <v>1562</v>
      </c>
      <c r="B2368" t="s">
        <v>6958</v>
      </c>
      <c r="C2368" t="s">
        <v>422</v>
      </c>
      <c r="D2368" s="1">
        <v>44830</v>
      </c>
      <c r="E2368">
        <f t="shared" si="256"/>
        <v>18</v>
      </c>
      <c r="F2368" t="s">
        <v>1569</v>
      </c>
      <c r="G2368">
        <v>400</v>
      </c>
      <c r="H2368">
        <f t="shared" si="253"/>
        <v>40</v>
      </c>
      <c r="I2368" t="s">
        <v>7</v>
      </c>
      <c r="J2368" t="s">
        <v>8</v>
      </c>
      <c r="L2368" t="s">
        <v>6</v>
      </c>
      <c r="M2368" t="str">
        <f t="shared" si="254"/>
        <v>M</v>
      </c>
      <c r="N2368" t="s">
        <v>6959</v>
      </c>
      <c r="O2368" t="s">
        <v>6960</v>
      </c>
      <c r="P2368" t="s">
        <v>2035</v>
      </c>
      <c r="Q2368">
        <v>2</v>
      </c>
      <c r="R2368">
        <f t="shared" si="257"/>
        <v>2020</v>
      </c>
      <c r="S2368" t="s">
        <v>8</v>
      </c>
      <c r="T2368" t="s">
        <v>8</v>
      </c>
      <c r="U2368" t="s">
        <v>9006</v>
      </c>
      <c r="V2368">
        <f>VLOOKUP(P2368,'PBT Tag Rates'!$B$5:$E$34,4,FALSE)</f>
        <v>0.98961045999999997</v>
      </c>
      <c r="W2368">
        <v>1</v>
      </c>
      <c r="X2368" s="16">
        <f>IFERROR(LOOKUP(H2368,{30,43,48,53,58,63,68,73,78,83,88,93,97},{42,47,52,57,62,67,72,77,82,87,92,99,100}),999)</f>
        <v>42</v>
      </c>
      <c r="Y2368" s="19">
        <f t="shared" si="255"/>
        <v>5.6818181818181825</v>
      </c>
      <c r="Z2368" s="19">
        <f t="shared" si="258"/>
        <v>5.7284090909090919</v>
      </c>
      <c r="AA2368" s="19">
        <f t="shared" si="259"/>
        <v>17.185227272727278</v>
      </c>
      <c r="AB2368" s="19" t="s">
        <v>8886</v>
      </c>
    </row>
    <row r="2369" spans="1:28" x14ac:dyDescent="0.35">
      <c r="A2369" t="s">
        <v>1562</v>
      </c>
      <c r="B2369" t="s">
        <v>6961</v>
      </c>
      <c r="C2369" t="s">
        <v>423</v>
      </c>
      <c r="D2369" s="1">
        <v>44830</v>
      </c>
      <c r="E2369">
        <f t="shared" si="256"/>
        <v>18</v>
      </c>
      <c r="F2369" t="s">
        <v>16</v>
      </c>
      <c r="G2369">
        <v>630</v>
      </c>
      <c r="H2369">
        <f t="shared" si="253"/>
        <v>63</v>
      </c>
      <c r="I2369" t="s">
        <v>9</v>
      </c>
      <c r="J2369">
        <v>1</v>
      </c>
      <c r="L2369" t="s">
        <v>16</v>
      </c>
      <c r="M2369" t="str">
        <f t="shared" si="254"/>
        <v>F</v>
      </c>
      <c r="N2369" t="s">
        <v>3314</v>
      </c>
      <c r="O2369" t="s">
        <v>3315</v>
      </c>
      <c r="P2369" t="s">
        <v>702</v>
      </c>
      <c r="Q2369">
        <v>3</v>
      </c>
      <c r="R2369">
        <f t="shared" si="257"/>
        <v>2019</v>
      </c>
      <c r="S2369" t="s">
        <v>8</v>
      </c>
      <c r="T2369" t="s">
        <v>8</v>
      </c>
      <c r="U2369" t="s">
        <v>8976</v>
      </c>
      <c r="V2369">
        <f>VLOOKUP(P2369,'PBT Tag Rates'!$B$5:$E$34,4,FALSE)</f>
        <v>0.99705232300000002</v>
      </c>
      <c r="W2369">
        <v>1</v>
      </c>
      <c r="X2369" s="16">
        <f>IFERROR(LOOKUP(H2369,{30,43,48,53,58,63,68,73,78,83,88,93,97},{42,47,52,57,62,67,72,77,82,87,92,99,100}),999)</f>
        <v>67</v>
      </c>
      <c r="Y2369" s="19">
        <f t="shared" si="255"/>
        <v>5.6818181818181825</v>
      </c>
      <c r="Z2369" s="19">
        <f t="shared" si="258"/>
        <v>5.7284090909090919</v>
      </c>
      <c r="AA2369" s="19">
        <f t="shared" si="259"/>
        <v>17.185227272727278</v>
      </c>
      <c r="AB2369" s="19" t="s">
        <v>8887</v>
      </c>
    </row>
    <row r="2370" spans="1:28" x14ac:dyDescent="0.35">
      <c r="A2370" t="s">
        <v>1562</v>
      </c>
      <c r="B2370" t="s">
        <v>6962</v>
      </c>
      <c r="C2370" t="s">
        <v>424</v>
      </c>
      <c r="D2370" s="1">
        <v>44830</v>
      </c>
      <c r="E2370">
        <f t="shared" si="256"/>
        <v>18</v>
      </c>
      <c r="F2370" t="s">
        <v>1569</v>
      </c>
      <c r="G2370">
        <v>600</v>
      </c>
      <c r="H2370">
        <f t="shared" si="253"/>
        <v>60</v>
      </c>
      <c r="I2370" t="s">
        <v>7</v>
      </c>
      <c r="J2370" t="s">
        <v>8</v>
      </c>
      <c r="L2370" t="s">
        <v>6</v>
      </c>
      <c r="M2370" t="str">
        <f t="shared" si="254"/>
        <v>M</v>
      </c>
      <c r="N2370" t="s">
        <v>4383</v>
      </c>
      <c r="O2370" t="s">
        <v>4384</v>
      </c>
      <c r="P2370" t="s">
        <v>557</v>
      </c>
      <c r="Q2370">
        <v>3</v>
      </c>
      <c r="R2370">
        <f t="shared" si="257"/>
        <v>2019</v>
      </c>
      <c r="S2370" t="s">
        <v>8</v>
      </c>
      <c r="T2370" t="s">
        <v>8</v>
      </c>
      <c r="U2370" t="s">
        <v>9090</v>
      </c>
      <c r="V2370">
        <f>VLOOKUP(P2370,'PBT Tag Rates'!$B$5:$E$34,4,FALSE)</f>
        <v>0.95971980899999998</v>
      </c>
      <c r="W2370">
        <v>1</v>
      </c>
      <c r="X2370" s="16">
        <f>IFERROR(LOOKUP(H2370,{30,43,48,53,58,63,68,73,78,83,88,93,97},{42,47,52,57,62,67,72,77,82,87,92,99,100}),999)</f>
        <v>62</v>
      </c>
      <c r="Y2370" s="19">
        <f t="shared" si="255"/>
        <v>5.6818181818181825</v>
      </c>
      <c r="Z2370" s="19">
        <f t="shared" si="258"/>
        <v>5.7284090909090919</v>
      </c>
      <c r="AA2370" s="19">
        <f t="shared" si="259"/>
        <v>17.185227272727278</v>
      </c>
      <c r="AB2370" s="19" t="s">
        <v>8887</v>
      </c>
    </row>
    <row r="2371" spans="1:28" x14ac:dyDescent="0.35">
      <c r="A2371" t="s">
        <v>1562</v>
      </c>
      <c r="B2371" t="s">
        <v>6963</v>
      </c>
      <c r="C2371" t="s">
        <v>425</v>
      </c>
      <c r="D2371" s="1">
        <v>44830</v>
      </c>
      <c r="E2371">
        <f t="shared" si="256"/>
        <v>18</v>
      </c>
      <c r="F2371" t="s">
        <v>1569</v>
      </c>
      <c r="G2371">
        <v>460</v>
      </c>
      <c r="H2371">
        <f t="shared" si="253"/>
        <v>46</v>
      </c>
      <c r="I2371" t="s">
        <v>9</v>
      </c>
      <c r="J2371">
        <v>1</v>
      </c>
      <c r="L2371" t="s">
        <v>6</v>
      </c>
      <c r="M2371" t="str">
        <f t="shared" si="254"/>
        <v>M</v>
      </c>
      <c r="N2371" t="s">
        <v>6964</v>
      </c>
      <c r="O2371" t="s">
        <v>6965</v>
      </c>
      <c r="P2371" t="s">
        <v>5931</v>
      </c>
      <c r="Q2371">
        <v>2</v>
      </c>
      <c r="R2371">
        <f t="shared" si="257"/>
        <v>2020</v>
      </c>
      <c r="S2371" t="s">
        <v>8</v>
      </c>
      <c r="T2371" t="s">
        <v>8</v>
      </c>
      <c r="U2371" t="s">
        <v>8876</v>
      </c>
      <c r="V2371">
        <f>VLOOKUP(P2371,'PBT Tag Rates'!$B$5:$E$34,4,FALSE)</f>
        <v>0.98845608500000004</v>
      </c>
      <c r="W2371">
        <v>1</v>
      </c>
      <c r="X2371" s="16">
        <f>IFERROR(LOOKUP(H2371,{30,43,48,53,58,63,68,73,78,83,88,93,97},{42,47,52,57,62,67,72,77,82,87,92,99,100}),999)</f>
        <v>47</v>
      </c>
      <c r="Y2371" s="19">
        <f t="shared" si="255"/>
        <v>5.6818181818181825</v>
      </c>
      <c r="Z2371" s="19">
        <f t="shared" si="258"/>
        <v>5.7284090909090919</v>
      </c>
      <c r="AA2371" s="19">
        <f t="shared" si="259"/>
        <v>17.185227272727278</v>
      </c>
      <c r="AB2371" s="19" t="s">
        <v>8887</v>
      </c>
    </row>
    <row r="2372" spans="1:28" x14ac:dyDescent="0.35">
      <c r="A2372" t="s">
        <v>1562</v>
      </c>
      <c r="B2372" t="s">
        <v>6966</v>
      </c>
      <c r="C2372" t="s">
        <v>426</v>
      </c>
      <c r="D2372" s="1">
        <v>44830</v>
      </c>
      <c r="E2372">
        <f t="shared" si="256"/>
        <v>18</v>
      </c>
      <c r="F2372" t="s">
        <v>16</v>
      </c>
      <c r="G2372">
        <v>730</v>
      </c>
      <c r="H2372">
        <f t="shared" si="253"/>
        <v>73</v>
      </c>
      <c r="I2372" t="s">
        <v>7</v>
      </c>
      <c r="J2372">
        <v>1</v>
      </c>
      <c r="L2372" t="s">
        <v>16</v>
      </c>
      <c r="M2372" t="str">
        <f t="shared" si="254"/>
        <v>F</v>
      </c>
      <c r="N2372" t="s">
        <v>151</v>
      </c>
      <c r="O2372" t="s">
        <v>1019</v>
      </c>
      <c r="P2372" t="s">
        <v>10</v>
      </c>
      <c r="Q2372">
        <v>5</v>
      </c>
      <c r="R2372">
        <f t="shared" si="257"/>
        <v>2017</v>
      </c>
      <c r="S2372" t="s">
        <v>8</v>
      </c>
      <c r="T2372" t="s">
        <v>8</v>
      </c>
      <c r="U2372" t="s">
        <v>8875</v>
      </c>
      <c r="V2372">
        <f>VLOOKUP(P2372,'PBT Tag Rates'!$B$5:$E$34,4,FALSE)</f>
        <v>0.76170174199999996</v>
      </c>
      <c r="W2372">
        <v>1</v>
      </c>
      <c r="X2372" s="16">
        <f>IFERROR(LOOKUP(H2372,{30,43,48,53,58,63,68,73,78,83,88,93,97},{42,47,52,57,62,67,72,77,82,87,92,99,100}),999)</f>
        <v>77</v>
      </c>
      <c r="Y2372" s="19">
        <f t="shared" si="255"/>
        <v>5.6818181818181825</v>
      </c>
      <c r="Z2372" s="19">
        <f t="shared" si="258"/>
        <v>5.7284090909090919</v>
      </c>
      <c r="AA2372" s="19">
        <f t="shared" si="259"/>
        <v>17.185227272727278</v>
      </c>
      <c r="AB2372" s="19" t="s">
        <v>8886</v>
      </c>
    </row>
    <row r="2373" spans="1:28" x14ac:dyDescent="0.35">
      <c r="A2373" t="s">
        <v>1562</v>
      </c>
      <c r="B2373" t="s">
        <v>6967</v>
      </c>
      <c r="C2373" t="s">
        <v>427</v>
      </c>
      <c r="D2373" s="1">
        <v>44830</v>
      </c>
      <c r="E2373">
        <f t="shared" si="256"/>
        <v>18</v>
      </c>
      <c r="F2373" t="s">
        <v>6</v>
      </c>
      <c r="G2373">
        <v>750</v>
      </c>
      <c r="H2373">
        <f t="shared" si="253"/>
        <v>75</v>
      </c>
      <c r="I2373" t="s">
        <v>7</v>
      </c>
      <c r="J2373" t="s">
        <v>8</v>
      </c>
      <c r="L2373" t="s">
        <v>16</v>
      </c>
      <c r="M2373" t="str">
        <f t="shared" si="254"/>
        <v>F</v>
      </c>
      <c r="N2373" t="s">
        <v>1496</v>
      </c>
      <c r="O2373" t="s">
        <v>6258</v>
      </c>
      <c r="P2373" t="s">
        <v>557</v>
      </c>
      <c r="Q2373">
        <v>3</v>
      </c>
      <c r="R2373">
        <f t="shared" si="257"/>
        <v>2019</v>
      </c>
      <c r="S2373" t="s">
        <v>8</v>
      </c>
      <c r="T2373" t="s">
        <v>8</v>
      </c>
      <c r="U2373" t="s">
        <v>9086</v>
      </c>
      <c r="V2373">
        <f>VLOOKUP(P2373,'PBT Tag Rates'!$B$5:$E$34,4,FALSE)</f>
        <v>0.95971980899999998</v>
      </c>
      <c r="W2373">
        <v>1</v>
      </c>
      <c r="X2373" s="16">
        <f>IFERROR(LOOKUP(H2373,{30,43,48,53,58,63,68,73,78,83,88,93,97},{42,47,52,57,62,67,72,77,82,87,92,99,100}),999)</f>
        <v>77</v>
      </c>
      <c r="Y2373" s="19">
        <f t="shared" si="255"/>
        <v>5.6818181818181825</v>
      </c>
      <c r="Z2373" s="19">
        <f t="shared" si="258"/>
        <v>5.7284090909090919</v>
      </c>
      <c r="AA2373" s="19">
        <f t="shared" si="259"/>
        <v>17.185227272727278</v>
      </c>
      <c r="AB2373" s="19" t="s">
        <v>8887</v>
      </c>
    </row>
    <row r="2374" spans="1:28" x14ac:dyDescent="0.35">
      <c r="A2374" t="s">
        <v>1562</v>
      </c>
      <c r="B2374" t="s">
        <v>6968</v>
      </c>
      <c r="C2374" t="s">
        <v>428</v>
      </c>
      <c r="D2374" s="1">
        <v>44830</v>
      </c>
      <c r="E2374">
        <f t="shared" si="256"/>
        <v>18</v>
      </c>
      <c r="F2374" t="s">
        <v>1569</v>
      </c>
      <c r="G2374">
        <v>620</v>
      </c>
      <c r="H2374">
        <f t="shared" ref="H2374:H2437" si="260">G2374/10</f>
        <v>62</v>
      </c>
      <c r="I2374" t="s">
        <v>7</v>
      </c>
      <c r="J2374" t="s">
        <v>8</v>
      </c>
      <c r="L2374" t="s">
        <v>6</v>
      </c>
      <c r="M2374" t="str">
        <f t="shared" ref="M2374:M2437" si="261">IF(L2374="U",F2374,L2374)</f>
        <v>M</v>
      </c>
      <c r="N2374" t="s">
        <v>6800</v>
      </c>
      <c r="O2374" t="s">
        <v>6969</v>
      </c>
      <c r="P2374" t="s">
        <v>557</v>
      </c>
      <c r="Q2374">
        <v>3</v>
      </c>
      <c r="R2374">
        <f t="shared" si="257"/>
        <v>2019</v>
      </c>
      <c r="S2374" t="s">
        <v>8</v>
      </c>
      <c r="T2374" t="s">
        <v>8</v>
      </c>
      <c r="U2374" t="s">
        <v>9090</v>
      </c>
      <c r="V2374">
        <f>VLOOKUP(P2374,'PBT Tag Rates'!$B$5:$E$34,4,FALSE)</f>
        <v>0.95971980899999998</v>
      </c>
      <c r="W2374">
        <v>1</v>
      </c>
      <c r="X2374" s="16">
        <f>IFERROR(LOOKUP(H2374,{30,43,48,53,58,63,68,73,78,83,88,93,97},{42,47,52,57,62,67,72,77,82,87,92,99,100}),999)</f>
        <v>62</v>
      </c>
      <c r="Y2374" s="19">
        <f t="shared" ref="Y2374:Y2437" si="262">IF(D2374&lt;$D$3,W2374/$Y$3,W2374/$Y$4)</f>
        <v>5.6818181818181825</v>
      </c>
      <c r="Z2374" s="19">
        <f t="shared" si="258"/>
        <v>5.7284090909090919</v>
      </c>
      <c r="AA2374" s="19">
        <f t="shared" si="259"/>
        <v>17.185227272727278</v>
      </c>
      <c r="AB2374" s="19" t="s">
        <v>8887</v>
      </c>
    </row>
    <row r="2375" spans="1:28" x14ac:dyDescent="0.35">
      <c r="A2375" t="s">
        <v>1562</v>
      </c>
      <c r="B2375" t="s">
        <v>6970</v>
      </c>
      <c r="C2375" t="s">
        <v>429</v>
      </c>
      <c r="D2375" s="1">
        <v>44830</v>
      </c>
      <c r="E2375">
        <f t="shared" ref="E2375:E2438" si="263">IF(D2375&lt;=$D$3,60,18)</f>
        <v>18</v>
      </c>
      <c r="F2375" t="s">
        <v>1569</v>
      </c>
      <c r="G2375">
        <v>410</v>
      </c>
      <c r="H2375">
        <f t="shared" si="260"/>
        <v>41</v>
      </c>
      <c r="I2375" t="s">
        <v>7</v>
      </c>
      <c r="J2375" t="s">
        <v>8</v>
      </c>
      <c r="L2375" t="s">
        <v>6</v>
      </c>
      <c r="M2375" t="str">
        <f t="shared" si="261"/>
        <v>M</v>
      </c>
      <c r="N2375" t="s">
        <v>6565</v>
      </c>
      <c r="O2375" t="s">
        <v>6566</v>
      </c>
      <c r="P2375" t="s">
        <v>2035</v>
      </c>
      <c r="Q2375">
        <v>2</v>
      </c>
      <c r="R2375">
        <f t="shared" ref="R2375:R2438" si="264">IFERROR($R$3-Q2375,"U")</f>
        <v>2020</v>
      </c>
      <c r="S2375" t="s">
        <v>8</v>
      </c>
      <c r="T2375" t="s">
        <v>8</v>
      </c>
      <c r="U2375" t="s">
        <v>9090</v>
      </c>
      <c r="V2375">
        <f>VLOOKUP(P2375,'PBT Tag Rates'!$B$5:$E$34,4,FALSE)</f>
        <v>0.98961045999999997</v>
      </c>
      <c r="W2375">
        <v>1</v>
      </c>
      <c r="X2375" s="16">
        <f>IFERROR(LOOKUP(H2375,{30,43,48,53,58,63,68,73,78,83,88,93,97},{42,47,52,57,62,67,72,77,82,87,92,99,100}),999)</f>
        <v>42</v>
      </c>
      <c r="Y2375" s="19">
        <f t="shared" si="262"/>
        <v>5.6818181818181825</v>
      </c>
      <c r="Z2375" s="19">
        <f t="shared" ref="Z2375:Z2438" si="265">Y2375*(1+$Z$4)</f>
        <v>5.7284090909090919</v>
      </c>
      <c r="AA2375" s="19">
        <f t="shared" ref="AA2375:AA2438" si="266">IF(D2375&lt;$D$3,Z2375/$AA$3,Z2375/$AA$4)</f>
        <v>17.185227272727278</v>
      </c>
      <c r="AB2375" s="19" t="s">
        <v>8887</v>
      </c>
    </row>
    <row r="2376" spans="1:28" x14ac:dyDescent="0.35">
      <c r="A2376" t="s">
        <v>1562</v>
      </c>
      <c r="B2376" t="s">
        <v>6971</v>
      </c>
      <c r="C2376" t="s">
        <v>431</v>
      </c>
      <c r="D2376" s="1">
        <v>44830</v>
      </c>
      <c r="E2376">
        <f t="shared" si="263"/>
        <v>18</v>
      </c>
      <c r="F2376" t="s">
        <v>1569</v>
      </c>
      <c r="G2376">
        <v>600</v>
      </c>
      <c r="H2376">
        <f t="shared" si="260"/>
        <v>60</v>
      </c>
      <c r="I2376" t="s">
        <v>9</v>
      </c>
      <c r="J2376">
        <v>1</v>
      </c>
      <c r="L2376" t="s">
        <v>6</v>
      </c>
      <c r="M2376" t="str">
        <f t="shared" si="261"/>
        <v>M</v>
      </c>
      <c r="N2376" t="s">
        <v>3741</v>
      </c>
      <c r="O2376" t="s">
        <v>3751</v>
      </c>
      <c r="P2376" t="s">
        <v>557</v>
      </c>
      <c r="Q2376">
        <v>3</v>
      </c>
      <c r="R2376">
        <f t="shared" si="264"/>
        <v>2019</v>
      </c>
      <c r="S2376" t="s">
        <v>8</v>
      </c>
      <c r="T2376" t="s">
        <v>8</v>
      </c>
      <c r="U2376" t="s">
        <v>9084</v>
      </c>
      <c r="V2376">
        <f>VLOOKUP(P2376,'PBT Tag Rates'!$B$5:$E$34,4,FALSE)</f>
        <v>0.95971980899999998</v>
      </c>
      <c r="W2376">
        <v>1</v>
      </c>
      <c r="X2376" s="16">
        <f>IFERROR(LOOKUP(H2376,{30,43,48,53,58,63,68,73,78,83,88,93,97},{42,47,52,57,62,67,72,77,82,87,92,99,100}),999)</f>
        <v>62</v>
      </c>
      <c r="Y2376" s="19">
        <f t="shared" si="262"/>
        <v>5.6818181818181825</v>
      </c>
      <c r="Z2376" s="19">
        <f t="shared" si="265"/>
        <v>5.7284090909090919</v>
      </c>
      <c r="AA2376" s="19">
        <f t="shared" si="266"/>
        <v>17.185227272727278</v>
      </c>
      <c r="AB2376" s="19" t="s">
        <v>8887</v>
      </c>
    </row>
    <row r="2377" spans="1:28" x14ac:dyDescent="0.35">
      <c r="A2377" t="s">
        <v>1562</v>
      </c>
      <c r="B2377" t="s">
        <v>6972</v>
      </c>
      <c r="C2377" t="s">
        <v>432</v>
      </c>
      <c r="D2377" s="1">
        <v>44830</v>
      </c>
      <c r="E2377">
        <f t="shared" si="263"/>
        <v>18</v>
      </c>
      <c r="F2377" t="s">
        <v>1569</v>
      </c>
      <c r="G2377">
        <v>640</v>
      </c>
      <c r="H2377">
        <f t="shared" si="260"/>
        <v>64</v>
      </c>
      <c r="I2377" t="s">
        <v>7</v>
      </c>
      <c r="J2377" t="s">
        <v>8</v>
      </c>
      <c r="L2377" t="s">
        <v>6</v>
      </c>
      <c r="M2377" t="str">
        <f t="shared" si="261"/>
        <v>M</v>
      </c>
      <c r="N2377" t="s">
        <v>8</v>
      </c>
      <c r="O2377" t="s">
        <v>8</v>
      </c>
      <c r="P2377" t="s">
        <v>11</v>
      </c>
      <c r="Q2377" t="s">
        <v>8</v>
      </c>
      <c r="R2377" t="str">
        <f t="shared" si="264"/>
        <v>U</v>
      </c>
      <c r="S2377" t="s">
        <v>12</v>
      </c>
      <c r="T2377">
        <v>1</v>
      </c>
      <c r="U2377" t="s">
        <v>11</v>
      </c>
      <c r="V2377" t="e">
        <f>VLOOKUP(P2377,'PBT Tag Rates'!$B$5:$E$34,4,FALSE)</f>
        <v>#N/A</v>
      </c>
      <c r="W2377">
        <v>1</v>
      </c>
      <c r="X2377" s="16">
        <f>IFERROR(LOOKUP(H2377,{30,43,48,53,58,63,68,73,78,83,88,93,97},{42,47,52,57,62,67,72,77,82,87,92,99,100}),999)</f>
        <v>67</v>
      </c>
      <c r="Y2377" s="19">
        <f t="shared" si="262"/>
        <v>5.6818181818181825</v>
      </c>
      <c r="Z2377" s="19">
        <f t="shared" si="265"/>
        <v>5.7284090909090919</v>
      </c>
      <c r="AA2377" s="19">
        <f t="shared" si="266"/>
        <v>17.185227272727278</v>
      </c>
      <c r="AB2377" s="19" t="s">
        <v>8887</v>
      </c>
    </row>
    <row r="2378" spans="1:28" x14ac:dyDescent="0.35">
      <c r="A2378" t="s">
        <v>1562</v>
      </c>
      <c r="B2378" t="s">
        <v>6973</v>
      </c>
      <c r="C2378" t="s">
        <v>433</v>
      </c>
      <c r="D2378" s="1">
        <v>44830</v>
      </c>
      <c r="E2378">
        <f t="shared" si="263"/>
        <v>18</v>
      </c>
      <c r="F2378" t="s">
        <v>1569</v>
      </c>
      <c r="G2378">
        <v>600</v>
      </c>
      <c r="H2378">
        <f t="shared" si="260"/>
        <v>60</v>
      </c>
      <c r="I2378" t="s">
        <v>9</v>
      </c>
      <c r="J2378">
        <v>1</v>
      </c>
      <c r="L2378" t="s">
        <v>6</v>
      </c>
      <c r="M2378" t="str">
        <f t="shared" si="261"/>
        <v>M</v>
      </c>
      <c r="N2378" t="s">
        <v>4251</v>
      </c>
      <c r="O2378" t="s">
        <v>5539</v>
      </c>
      <c r="P2378" t="s">
        <v>557</v>
      </c>
      <c r="Q2378">
        <v>3</v>
      </c>
      <c r="R2378">
        <f t="shared" si="264"/>
        <v>2019</v>
      </c>
      <c r="S2378" t="s">
        <v>8</v>
      </c>
      <c r="T2378" t="s">
        <v>8</v>
      </c>
      <c r="U2378" t="s">
        <v>9090</v>
      </c>
      <c r="V2378">
        <f>VLOOKUP(P2378,'PBT Tag Rates'!$B$5:$E$34,4,FALSE)</f>
        <v>0.95971980899999998</v>
      </c>
      <c r="W2378">
        <v>1</v>
      </c>
      <c r="X2378" s="16">
        <f>IFERROR(LOOKUP(H2378,{30,43,48,53,58,63,68,73,78,83,88,93,97},{42,47,52,57,62,67,72,77,82,87,92,99,100}),999)</f>
        <v>62</v>
      </c>
      <c r="Y2378" s="19">
        <f t="shared" si="262"/>
        <v>5.6818181818181825</v>
      </c>
      <c r="Z2378" s="19">
        <f t="shared" si="265"/>
        <v>5.7284090909090919</v>
      </c>
      <c r="AA2378" s="19">
        <f t="shared" si="266"/>
        <v>17.185227272727278</v>
      </c>
      <c r="AB2378" s="19" t="s">
        <v>8887</v>
      </c>
    </row>
    <row r="2379" spans="1:28" x14ac:dyDescent="0.35">
      <c r="A2379" t="s">
        <v>1562</v>
      </c>
      <c r="B2379" t="s">
        <v>6974</v>
      </c>
      <c r="C2379" t="s">
        <v>434</v>
      </c>
      <c r="D2379" s="1">
        <v>44830</v>
      </c>
      <c r="E2379">
        <f t="shared" si="263"/>
        <v>18</v>
      </c>
      <c r="F2379" t="s">
        <v>1569</v>
      </c>
      <c r="G2379">
        <v>580</v>
      </c>
      <c r="H2379">
        <f t="shared" si="260"/>
        <v>58</v>
      </c>
      <c r="I2379" t="s">
        <v>7</v>
      </c>
      <c r="J2379" t="s">
        <v>8</v>
      </c>
      <c r="L2379" t="s">
        <v>6</v>
      </c>
      <c r="M2379" t="str">
        <f t="shared" si="261"/>
        <v>M</v>
      </c>
      <c r="N2379" t="s">
        <v>8</v>
      </c>
      <c r="O2379" t="s">
        <v>8</v>
      </c>
      <c r="P2379" t="s">
        <v>11</v>
      </c>
      <c r="Q2379" t="s">
        <v>8</v>
      </c>
      <c r="R2379" t="str">
        <f t="shared" si="264"/>
        <v>U</v>
      </c>
      <c r="S2379" t="s">
        <v>12</v>
      </c>
      <c r="T2379">
        <v>0.999999999999996</v>
      </c>
      <c r="U2379" t="s">
        <v>11</v>
      </c>
      <c r="V2379" t="e">
        <f>VLOOKUP(P2379,'PBT Tag Rates'!$B$5:$E$34,4,FALSE)</f>
        <v>#N/A</v>
      </c>
      <c r="W2379">
        <v>1</v>
      </c>
      <c r="X2379" s="16">
        <f>IFERROR(LOOKUP(H2379,{30,43,48,53,58,63,68,73,78,83,88,93,97},{42,47,52,57,62,67,72,77,82,87,92,99,100}),999)</f>
        <v>62</v>
      </c>
      <c r="Y2379" s="19">
        <f t="shared" si="262"/>
        <v>5.6818181818181825</v>
      </c>
      <c r="Z2379" s="19">
        <f t="shared" si="265"/>
        <v>5.7284090909090919</v>
      </c>
      <c r="AA2379" s="19">
        <f t="shared" si="266"/>
        <v>17.185227272727278</v>
      </c>
      <c r="AB2379" s="19" t="s">
        <v>8887</v>
      </c>
    </row>
    <row r="2380" spans="1:28" x14ac:dyDescent="0.35">
      <c r="A2380" t="s">
        <v>1562</v>
      </c>
      <c r="B2380" t="s">
        <v>6975</v>
      </c>
      <c r="C2380" t="s">
        <v>435</v>
      </c>
      <c r="D2380" s="1">
        <v>44830</v>
      </c>
      <c r="E2380">
        <f t="shared" si="263"/>
        <v>18</v>
      </c>
      <c r="F2380" t="s">
        <v>16</v>
      </c>
      <c r="G2380">
        <v>730</v>
      </c>
      <c r="H2380">
        <f t="shared" si="260"/>
        <v>73</v>
      </c>
      <c r="I2380" t="s">
        <v>7</v>
      </c>
      <c r="J2380" t="s">
        <v>8</v>
      </c>
      <c r="L2380" t="s">
        <v>16</v>
      </c>
      <c r="M2380" t="str">
        <f t="shared" si="261"/>
        <v>F</v>
      </c>
      <c r="N2380" t="s">
        <v>748</v>
      </c>
      <c r="O2380" t="s">
        <v>2549</v>
      </c>
      <c r="P2380" t="s">
        <v>19</v>
      </c>
      <c r="Q2380">
        <v>4</v>
      </c>
      <c r="R2380">
        <f t="shared" si="264"/>
        <v>2018</v>
      </c>
      <c r="S2380" t="s">
        <v>8</v>
      </c>
      <c r="T2380" t="s">
        <v>8</v>
      </c>
      <c r="U2380" t="s">
        <v>9084</v>
      </c>
      <c r="V2380">
        <f>VLOOKUP(P2380,'PBT Tag Rates'!$B$5:$E$34,4,FALSE)</f>
        <v>0.80551598400000002</v>
      </c>
      <c r="W2380">
        <v>1</v>
      </c>
      <c r="X2380" s="16">
        <f>IFERROR(LOOKUP(H2380,{30,43,48,53,58,63,68,73,78,83,88,93,97},{42,47,52,57,62,67,72,77,82,87,92,99,100}),999)</f>
        <v>77</v>
      </c>
      <c r="Y2380" s="19">
        <f t="shared" si="262"/>
        <v>5.6818181818181825</v>
      </c>
      <c r="Z2380" s="19">
        <f t="shared" si="265"/>
        <v>5.7284090909090919</v>
      </c>
      <c r="AA2380" s="19">
        <f t="shared" si="266"/>
        <v>17.185227272727278</v>
      </c>
      <c r="AB2380" s="19" t="s">
        <v>8887</v>
      </c>
    </row>
    <row r="2381" spans="1:28" x14ac:dyDescent="0.35">
      <c r="A2381" t="s">
        <v>1562</v>
      </c>
      <c r="B2381" t="s">
        <v>6976</v>
      </c>
      <c r="C2381" t="s">
        <v>436</v>
      </c>
      <c r="D2381" s="1">
        <v>44830</v>
      </c>
      <c r="E2381">
        <f t="shared" si="263"/>
        <v>18</v>
      </c>
      <c r="F2381" t="s">
        <v>1569</v>
      </c>
      <c r="G2381">
        <v>590</v>
      </c>
      <c r="H2381">
        <f t="shared" si="260"/>
        <v>59</v>
      </c>
      <c r="I2381" t="s">
        <v>7</v>
      </c>
      <c r="J2381" t="s">
        <v>8</v>
      </c>
      <c r="L2381" t="s">
        <v>6</v>
      </c>
      <c r="M2381" t="str">
        <f t="shared" si="261"/>
        <v>M</v>
      </c>
      <c r="N2381" t="s">
        <v>8</v>
      </c>
      <c r="O2381" t="s">
        <v>8</v>
      </c>
      <c r="P2381" t="s">
        <v>11</v>
      </c>
      <c r="Q2381" t="s">
        <v>8</v>
      </c>
      <c r="R2381" t="str">
        <f t="shared" si="264"/>
        <v>U</v>
      </c>
      <c r="S2381" t="s">
        <v>12</v>
      </c>
      <c r="T2381">
        <v>1</v>
      </c>
      <c r="U2381" t="s">
        <v>11</v>
      </c>
      <c r="V2381" t="e">
        <f>VLOOKUP(P2381,'PBT Tag Rates'!$B$5:$E$34,4,FALSE)</f>
        <v>#N/A</v>
      </c>
      <c r="W2381">
        <v>1</v>
      </c>
      <c r="X2381" s="16">
        <f>IFERROR(LOOKUP(H2381,{30,43,48,53,58,63,68,73,78,83,88,93,97},{42,47,52,57,62,67,72,77,82,87,92,99,100}),999)</f>
        <v>62</v>
      </c>
      <c r="Y2381" s="19">
        <f t="shared" si="262"/>
        <v>5.6818181818181825</v>
      </c>
      <c r="Z2381" s="19">
        <f t="shared" si="265"/>
        <v>5.7284090909090919</v>
      </c>
      <c r="AA2381" s="19">
        <f t="shared" si="266"/>
        <v>17.185227272727278</v>
      </c>
      <c r="AB2381" s="19" t="s">
        <v>8887</v>
      </c>
    </row>
    <row r="2382" spans="1:28" x14ac:dyDescent="0.35">
      <c r="A2382" t="s">
        <v>1562</v>
      </c>
      <c r="B2382" t="s">
        <v>6977</v>
      </c>
      <c r="C2382" t="s">
        <v>437</v>
      </c>
      <c r="D2382" s="1">
        <v>44830</v>
      </c>
      <c r="E2382">
        <f t="shared" si="263"/>
        <v>18</v>
      </c>
      <c r="F2382" t="s">
        <v>1569</v>
      </c>
      <c r="G2382">
        <v>550</v>
      </c>
      <c r="H2382">
        <f t="shared" si="260"/>
        <v>55</v>
      </c>
      <c r="I2382" t="s">
        <v>7</v>
      </c>
      <c r="J2382" t="s">
        <v>8</v>
      </c>
      <c r="L2382" t="s">
        <v>6</v>
      </c>
      <c r="M2382" t="str">
        <f t="shared" si="261"/>
        <v>M</v>
      </c>
      <c r="N2382" t="s">
        <v>6978</v>
      </c>
      <c r="O2382" t="s">
        <v>6979</v>
      </c>
      <c r="P2382" t="s">
        <v>702</v>
      </c>
      <c r="Q2382">
        <v>3</v>
      </c>
      <c r="R2382">
        <f t="shared" si="264"/>
        <v>2019</v>
      </c>
      <c r="S2382" t="s">
        <v>8</v>
      </c>
      <c r="T2382" t="s">
        <v>8</v>
      </c>
      <c r="U2382" t="s">
        <v>8858</v>
      </c>
      <c r="V2382">
        <f>VLOOKUP(P2382,'PBT Tag Rates'!$B$5:$E$34,4,FALSE)</f>
        <v>0.99705232300000002</v>
      </c>
      <c r="W2382">
        <v>1</v>
      </c>
      <c r="X2382" s="16">
        <f>IFERROR(LOOKUP(H2382,{30,43,48,53,58,63,68,73,78,83,88,93,97},{42,47,52,57,62,67,72,77,82,87,92,99,100}),999)</f>
        <v>57</v>
      </c>
      <c r="Y2382" s="19">
        <f t="shared" si="262"/>
        <v>5.6818181818181825</v>
      </c>
      <c r="Z2382" s="19">
        <f t="shared" si="265"/>
        <v>5.7284090909090919</v>
      </c>
      <c r="AA2382" s="19">
        <f t="shared" si="266"/>
        <v>17.185227272727278</v>
      </c>
      <c r="AB2382" s="19" t="s">
        <v>8887</v>
      </c>
    </row>
    <row r="2383" spans="1:28" x14ac:dyDescent="0.35">
      <c r="A2383" t="s">
        <v>1562</v>
      </c>
      <c r="B2383" t="s">
        <v>6980</v>
      </c>
      <c r="C2383" t="s">
        <v>438</v>
      </c>
      <c r="D2383" s="1">
        <v>44830</v>
      </c>
      <c r="E2383">
        <f t="shared" si="263"/>
        <v>18</v>
      </c>
      <c r="F2383" t="s">
        <v>16</v>
      </c>
      <c r="G2383">
        <v>670</v>
      </c>
      <c r="H2383">
        <f t="shared" si="260"/>
        <v>67</v>
      </c>
      <c r="I2383" t="s">
        <v>9</v>
      </c>
      <c r="J2383">
        <v>1</v>
      </c>
      <c r="L2383" t="s">
        <v>16</v>
      </c>
      <c r="M2383" t="str">
        <f t="shared" si="261"/>
        <v>F</v>
      </c>
      <c r="N2383" t="s">
        <v>224</v>
      </c>
      <c r="O2383" t="s">
        <v>3548</v>
      </c>
      <c r="P2383" t="s">
        <v>19</v>
      </c>
      <c r="Q2383">
        <v>4</v>
      </c>
      <c r="R2383">
        <f t="shared" si="264"/>
        <v>2018</v>
      </c>
      <c r="S2383" t="s">
        <v>8</v>
      </c>
      <c r="T2383" t="s">
        <v>8</v>
      </c>
      <c r="U2383" t="s">
        <v>9007</v>
      </c>
      <c r="V2383">
        <f>VLOOKUP(P2383,'PBT Tag Rates'!$B$5:$E$34,4,FALSE)</f>
        <v>0.80551598400000002</v>
      </c>
      <c r="W2383">
        <v>1</v>
      </c>
      <c r="X2383" s="16">
        <f>IFERROR(LOOKUP(H2383,{30,43,48,53,58,63,68,73,78,83,88,93,97},{42,47,52,57,62,67,72,77,82,87,92,99,100}),999)</f>
        <v>67</v>
      </c>
      <c r="Y2383" s="19">
        <f t="shared" si="262"/>
        <v>5.6818181818181825</v>
      </c>
      <c r="Z2383" s="19">
        <f t="shared" si="265"/>
        <v>5.7284090909090919</v>
      </c>
      <c r="AA2383" s="19">
        <f t="shared" si="266"/>
        <v>17.185227272727278</v>
      </c>
      <c r="AB2383" s="19" t="s">
        <v>8886</v>
      </c>
    </row>
    <row r="2384" spans="1:28" x14ac:dyDescent="0.35">
      <c r="A2384" t="s">
        <v>1562</v>
      </c>
      <c r="B2384" t="s">
        <v>6981</v>
      </c>
      <c r="C2384" t="s">
        <v>439</v>
      </c>
      <c r="D2384" s="1">
        <v>44830</v>
      </c>
      <c r="E2384">
        <f t="shared" si="263"/>
        <v>18</v>
      </c>
      <c r="F2384" t="s">
        <v>1569</v>
      </c>
      <c r="G2384">
        <v>570</v>
      </c>
      <c r="H2384">
        <f t="shared" si="260"/>
        <v>57</v>
      </c>
      <c r="I2384" t="s">
        <v>7</v>
      </c>
      <c r="J2384" t="s">
        <v>8</v>
      </c>
      <c r="L2384" t="s">
        <v>6</v>
      </c>
      <c r="M2384" t="str">
        <f t="shared" si="261"/>
        <v>M</v>
      </c>
      <c r="N2384" t="s">
        <v>1085</v>
      </c>
      <c r="O2384" t="s">
        <v>5303</v>
      </c>
      <c r="P2384" t="s">
        <v>557</v>
      </c>
      <c r="Q2384">
        <v>3</v>
      </c>
      <c r="R2384">
        <f t="shared" si="264"/>
        <v>2019</v>
      </c>
      <c r="S2384" t="s">
        <v>8</v>
      </c>
      <c r="T2384" t="s">
        <v>8</v>
      </c>
      <c r="U2384" t="s">
        <v>9006</v>
      </c>
      <c r="V2384">
        <f>VLOOKUP(P2384,'PBT Tag Rates'!$B$5:$E$34,4,FALSE)</f>
        <v>0.95971980899999998</v>
      </c>
      <c r="W2384">
        <v>1</v>
      </c>
      <c r="X2384" s="16">
        <f>IFERROR(LOOKUP(H2384,{30,43,48,53,58,63,68,73,78,83,88,93,97},{42,47,52,57,62,67,72,77,82,87,92,99,100}),999)</f>
        <v>57</v>
      </c>
      <c r="Y2384" s="19">
        <f t="shared" si="262"/>
        <v>5.6818181818181825</v>
      </c>
      <c r="Z2384" s="19">
        <f t="shared" si="265"/>
        <v>5.7284090909090919</v>
      </c>
      <c r="AA2384" s="19">
        <f t="shared" si="266"/>
        <v>17.185227272727278</v>
      </c>
      <c r="AB2384" s="19" t="s">
        <v>8886</v>
      </c>
    </row>
    <row r="2385" spans="1:28" x14ac:dyDescent="0.35">
      <c r="A2385" t="s">
        <v>1562</v>
      </c>
      <c r="B2385" t="s">
        <v>6982</v>
      </c>
      <c r="C2385" t="s">
        <v>440</v>
      </c>
      <c r="D2385" s="1">
        <v>44830</v>
      </c>
      <c r="E2385">
        <f t="shared" si="263"/>
        <v>18</v>
      </c>
      <c r="F2385" t="s">
        <v>6</v>
      </c>
      <c r="G2385">
        <v>950</v>
      </c>
      <c r="H2385">
        <f t="shared" si="260"/>
        <v>95</v>
      </c>
      <c r="I2385" t="s">
        <v>7</v>
      </c>
      <c r="J2385" t="s">
        <v>8</v>
      </c>
      <c r="L2385" t="s">
        <v>1569</v>
      </c>
      <c r="M2385" t="str">
        <f t="shared" si="261"/>
        <v>M</v>
      </c>
      <c r="N2385" t="s">
        <v>8</v>
      </c>
      <c r="O2385" t="s">
        <v>8</v>
      </c>
      <c r="P2385" t="s">
        <v>11</v>
      </c>
      <c r="Q2385" t="s">
        <v>8</v>
      </c>
      <c r="R2385" t="str">
        <f t="shared" si="264"/>
        <v>U</v>
      </c>
      <c r="S2385" t="s">
        <v>12</v>
      </c>
      <c r="T2385">
        <v>1</v>
      </c>
      <c r="U2385" t="s">
        <v>11</v>
      </c>
      <c r="V2385" t="e">
        <f>VLOOKUP(P2385,'PBT Tag Rates'!$B$5:$E$34,4,FALSE)</f>
        <v>#N/A</v>
      </c>
      <c r="W2385">
        <v>1</v>
      </c>
      <c r="X2385" s="16">
        <f>IFERROR(LOOKUP(H2385,{30,43,48,53,58,63,68,73,78,83,88,93,97},{42,47,52,57,62,67,72,77,82,87,92,99,100}),999)</f>
        <v>99</v>
      </c>
      <c r="Y2385" s="19">
        <f t="shared" si="262"/>
        <v>5.6818181818181825</v>
      </c>
      <c r="Z2385" s="19">
        <f t="shared" si="265"/>
        <v>5.7284090909090919</v>
      </c>
      <c r="AA2385" s="19">
        <f t="shared" si="266"/>
        <v>17.185227272727278</v>
      </c>
      <c r="AB2385" s="19" t="s">
        <v>8887</v>
      </c>
    </row>
    <row r="2386" spans="1:28" x14ac:dyDescent="0.35">
      <c r="A2386" t="s">
        <v>1562</v>
      </c>
      <c r="B2386" t="s">
        <v>6983</v>
      </c>
      <c r="C2386" t="s">
        <v>441</v>
      </c>
      <c r="D2386" s="1">
        <v>44830</v>
      </c>
      <c r="E2386">
        <f t="shared" si="263"/>
        <v>18</v>
      </c>
      <c r="F2386" t="s">
        <v>1569</v>
      </c>
      <c r="G2386">
        <v>650</v>
      </c>
      <c r="H2386">
        <f t="shared" si="260"/>
        <v>65</v>
      </c>
      <c r="I2386" t="s">
        <v>9</v>
      </c>
      <c r="J2386" t="s">
        <v>8</v>
      </c>
      <c r="L2386" t="s">
        <v>6</v>
      </c>
      <c r="M2386" t="str">
        <f t="shared" si="261"/>
        <v>M</v>
      </c>
      <c r="N2386" t="s">
        <v>6984</v>
      </c>
      <c r="O2386" t="s">
        <v>6985</v>
      </c>
      <c r="P2386" t="s">
        <v>511</v>
      </c>
      <c r="Q2386">
        <v>4</v>
      </c>
      <c r="R2386">
        <f t="shared" si="264"/>
        <v>2018</v>
      </c>
      <c r="S2386" t="s">
        <v>8</v>
      </c>
      <c r="T2386" t="s">
        <v>8</v>
      </c>
      <c r="U2386" t="s">
        <v>8880</v>
      </c>
      <c r="V2386">
        <f>VLOOKUP(P2386,'PBT Tag Rates'!$B$5:$E$34,4,FALSE)</f>
        <v>0.95730000000000004</v>
      </c>
      <c r="W2386">
        <v>1</v>
      </c>
      <c r="X2386" s="16">
        <f>IFERROR(LOOKUP(H2386,{30,43,48,53,58,63,68,73,78,83,88,93,97},{42,47,52,57,62,67,72,77,82,87,92,99,100}),999)</f>
        <v>67</v>
      </c>
      <c r="Y2386" s="19">
        <f t="shared" si="262"/>
        <v>5.6818181818181825</v>
      </c>
      <c r="Z2386" s="19">
        <f t="shared" si="265"/>
        <v>5.7284090909090919</v>
      </c>
      <c r="AA2386" s="19">
        <f t="shared" si="266"/>
        <v>17.185227272727278</v>
      </c>
      <c r="AB2386" s="19" t="s">
        <v>8886</v>
      </c>
    </row>
    <row r="2387" spans="1:28" x14ac:dyDescent="0.35">
      <c r="A2387" t="s">
        <v>1562</v>
      </c>
      <c r="B2387" t="s">
        <v>6986</v>
      </c>
      <c r="C2387" t="s">
        <v>442</v>
      </c>
      <c r="D2387" s="1">
        <v>44830</v>
      </c>
      <c r="E2387">
        <f t="shared" si="263"/>
        <v>18</v>
      </c>
      <c r="F2387" t="s">
        <v>6</v>
      </c>
      <c r="G2387">
        <v>860</v>
      </c>
      <c r="H2387">
        <f t="shared" si="260"/>
        <v>86</v>
      </c>
      <c r="I2387" t="s">
        <v>7</v>
      </c>
      <c r="J2387" t="s">
        <v>8</v>
      </c>
      <c r="K2387" t="s">
        <v>143</v>
      </c>
      <c r="L2387" t="s">
        <v>1569</v>
      </c>
      <c r="M2387" t="str">
        <f t="shared" si="261"/>
        <v>M</v>
      </c>
      <c r="N2387" t="s">
        <v>4306</v>
      </c>
      <c r="O2387" t="s">
        <v>4306</v>
      </c>
      <c r="P2387" t="s">
        <v>4306</v>
      </c>
      <c r="Q2387" t="s">
        <v>8</v>
      </c>
      <c r="R2387" t="str">
        <f t="shared" si="264"/>
        <v>U</v>
      </c>
      <c r="S2387" t="s">
        <v>8</v>
      </c>
      <c r="T2387" t="s">
        <v>8</v>
      </c>
      <c r="U2387" t="s">
        <v>4306</v>
      </c>
      <c r="V2387" t="e">
        <f>VLOOKUP(P2387,'PBT Tag Rates'!$B$5:$E$34,4,FALSE)</f>
        <v>#N/A</v>
      </c>
      <c r="W2387">
        <v>1</v>
      </c>
      <c r="X2387" s="16">
        <f>IFERROR(LOOKUP(H2387,{30,43,48,53,58,63,68,73,78,83,88,93,97},{42,47,52,57,62,67,72,77,82,87,92,99,100}),999)</f>
        <v>87</v>
      </c>
      <c r="Y2387" s="19">
        <f t="shared" si="262"/>
        <v>5.6818181818181825</v>
      </c>
      <c r="Z2387" s="19">
        <f t="shared" si="265"/>
        <v>5.7284090909090919</v>
      </c>
      <c r="AA2387" s="19">
        <f t="shared" si="266"/>
        <v>17.185227272727278</v>
      </c>
      <c r="AB2387" s="19" t="s">
        <v>8887</v>
      </c>
    </row>
    <row r="2388" spans="1:28" x14ac:dyDescent="0.35">
      <c r="A2388" t="s">
        <v>1562</v>
      </c>
      <c r="B2388" t="s">
        <v>6987</v>
      </c>
      <c r="C2388" t="s">
        <v>443</v>
      </c>
      <c r="D2388" s="1">
        <v>44830</v>
      </c>
      <c r="E2388">
        <f t="shared" si="263"/>
        <v>18</v>
      </c>
      <c r="F2388" t="s">
        <v>16</v>
      </c>
      <c r="G2388">
        <v>830</v>
      </c>
      <c r="H2388">
        <f t="shared" si="260"/>
        <v>83</v>
      </c>
      <c r="I2388" t="s">
        <v>7</v>
      </c>
      <c r="J2388" t="s">
        <v>8</v>
      </c>
      <c r="K2388" t="s">
        <v>143</v>
      </c>
      <c r="L2388" t="s">
        <v>1569</v>
      </c>
      <c r="M2388" t="str">
        <f t="shared" si="261"/>
        <v>F</v>
      </c>
      <c r="N2388" t="s">
        <v>4306</v>
      </c>
      <c r="O2388" t="s">
        <v>4306</v>
      </c>
      <c r="P2388" t="s">
        <v>4306</v>
      </c>
      <c r="Q2388" t="s">
        <v>8</v>
      </c>
      <c r="R2388" t="str">
        <f t="shared" si="264"/>
        <v>U</v>
      </c>
      <c r="S2388" t="s">
        <v>8</v>
      </c>
      <c r="T2388" t="s">
        <v>8</v>
      </c>
      <c r="U2388" t="s">
        <v>4306</v>
      </c>
      <c r="V2388" t="e">
        <f>VLOOKUP(P2388,'PBT Tag Rates'!$B$5:$E$34,4,FALSE)</f>
        <v>#N/A</v>
      </c>
      <c r="W2388">
        <v>1</v>
      </c>
      <c r="X2388" s="16">
        <f>IFERROR(LOOKUP(H2388,{30,43,48,53,58,63,68,73,78,83,88,93,97},{42,47,52,57,62,67,72,77,82,87,92,99,100}),999)</f>
        <v>87</v>
      </c>
      <c r="Y2388" s="19">
        <f t="shared" si="262"/>
        <v>5.6818181818181825</v>
      </c>
      <c r="Z2388" s="19">
        <f t="shared" si="265"/>
        <v>5.7284090909090919</v>
      </c>
      <c r="AA2388" s="19">
        <f t="shared" si="266"/>
        <v>17.185227272727278</v>
      </c>
      <c r="AB2388" s="19" t="s">
        <v>8887</v>
      </c>
    </row>
    <row r="2389" spans="1:28" x14ac:dyDescent="0.35">
      <c r="A2389" t="s">
        <v>1562</v>
      </c>
      <c r="B2389" t="s">
        <v>6988</v>
      </c>
      <c r="C2389" t="s">
        <v>444</v>
      </c>
      <c r="D2389" s="1">
        <v>44830</v>
      </c>
      <c r="E2389">
        <f t="shared" si="263"/>
        <v>18</v>
      </c>
      <c r="F2389" t="s">
        <v>16</v>
      </c>
      <c r="G2389">
        <v>680</v>
      </c>
      <c r="H2389">
        <f t="shared" si="260"/>
        <v>68</v>
      </c>
      <c r="I2389" t="s">
        <v>7</v>
      </c>
      <c r="J2389" t="s">
        <v>8</v>
      </c>
      <c r="L2389" t="s">
        <v>16</v>
      </c>
      <c r="M2389" t="str">
        <f t="shared" si="261"/>
        <v>F</v>
      </c>
      <c r="N2389" t="s">
        <v>6158</v>
      </c>
      <c r="O2389" t="s">
        <v>6989</v>
      </c>
      <c r="P2389" t="s">
        <v>557</v>
      </c>
      <c r="Q2389">
        <v>3</v>
      </c>
      <c r="R2389">
        <f t="shared" si="264"/>
        <v>2019</v>
      </c>
      <c r="S2389" t="s">
        <v>8</v>
      </c>
      <c r="T2389" t="s">
        <v>8</v>
      </c>
      <c r="U2389" t="s">
        <v>9090</v>
      </c>
      <c r="V2389">
        <f>VLOOKUP(P2389,'PBT Tag Rates'!$B$5:$E$34,4,FALSE)</f>
        <v>0.95971980899999998</v>
      </c>
      <c r="W2389">
        <v>1</v>
      </c>
      <c r="X2389" s="16">
        <f>IFERROR(LOOKUP(H2389,{30,43,48,53,58,63,68,73,78,83,88,93,97},{42,47,52,57,62,67,72,77,82,87,92,99,100}),999)</f>
        <v>72</v>
      </c>
      <c r="Y2389" s="19">
        <f t="shared" si="262"/>
        <v>5.6818181818181825</v>
      </c>
      <c r="Z2389" s="19">
        <f t="shared" si="265"/>
        <v>5.7284090909090919</v>
      </c>
      <c r="AA2389" s="19">
        <f t="shared" si="266"/>
        <v>17.185227272727278</v>
      </c>
      <c r="AB2389" s="19" t="s">
        <v>8887</v>
      </c>
    </row>
    <row r="2390" spans="1:28" x14ac:dyDescent="0.35">
      <c r="A2390" t="s">
        <v>1562</v>
      </c>
      <c r="B2390" t="s">
        <v>6990</v>
      </c>
      <c r="C2390" t="s">
        <v>445</v>
      </c>
      <c r="D2390" s="1">
        <v>44830</v>
      </c>
      <c r="E2390">
        <f t="shared" si="263"/>
        <v>18</v>
      </c>
      <c r="F2390" t="s">
        <v>16</v>
      </c>
      <c r="G2390">
        <v>740</v>
      </c>
      <c r="H2390">
        <f t="shared" si="260"/>
        <v>74</v>
      </c>
      <c r="I2390" t="s">
        <v>7</v>
      </c>
      <c r="J2390" t="s">
        <v>8</v>
      </c>
      <c r="L2390" t="s">
        <v>16</v>
      </c>
      <c r="M2390" t="str">
        <f t="shared" si="261"/>
        <v>F</v>
      </c>
      <c r="N2390" t="s">
        <v>1141</v>
      </c>
      <c r="O2390" t="s">
        <v>1142</v>
      </c>
      <c r="P2390" t="s">
        <v>19</v>
      </c>
      <c r="Q2390">
        <v>4</v>
      </c>
      <c r="R2390">
        <f t="shared" si="264"/>
        <v>2018</v>
      </c>
      <c r="S2390" t="s">
        <v>8</v>
      </c>
      <c r="T2390" t="s">
        <v>8</v>
      </c>
      <c r="U2390" t="s">
        <v>9006</v>
      </c>
      <c r="V2390">
        <f>VLOOKUP(P2390,'PBT Tag Rates'!$B$5:$E$34,4,FALSE)</f>
        <v>0.80551598400000002</v>
      </c>
      <c r="W2390">
        <v>1</v>
      </c>
      <c r="X2390" s="16">
        <f>IFERROR(LOOKUP(H2390,{30,43,48,53,58,63,68,73,78,83,88,93,97},{42,47,52,57,62,67,72,77,82,87,92,99,100}),999)</f>
        <v>77</v>
      </c>
      <c r="Y2390" s="19">
        <f t="shared" si="262"/>
        <v>5.6818181818181825</v>
      </c>
      <c r="Z2390" s="19">
        <f t="shared" si="265"/>
        <v>5.7284090909090919</v>
      </c>
      <c r="AA2390" s="19">
        <f t="shared" si="266"/>
        <v>17.185227272727278</v>
      </c>
      <c r="AB2390" s="19" t="s">
        <v>8886</v>
      </c>
    </row>
    <row r="2391" spans="1:28" x14ac:dyDescent="0.35">
      <c r="A2391" t="s">
        <v>1562</v>
      </c>
      <c r="B2391" t="s">
        <v>6991</v>
      </c>
      <c r="C2391" t="s">
        <v>446</v>
      </c>
      <c r="D2391" s="1">
        <v>44830</v>
      </c>
      <c r="E2391">
        <f t="shared" si="263"/>
        <v>18</v>
      </c>
      <c r="F2391" t="s">
        <v>16</v>
      </c>
      <c r="G2391">
        <v>700</v>
      </c>
      <c r="H2391">
        <f t="shared" si="260"/>
        <v>70</v>
      </c>
      <c r="I2391" t="s">
        <v>9</v>
      </c>
      <c r="J2391">
        <v>1</v>
      </c>
      <c r="L2391" t="s">
        <v>16</v>
      </c>
      <c r="M2391" t="str">
        <f t="shared" si="261"/>
        <v>F</v>
      </c>
      <c r="N2391" t="s">
        <v>3309</v>
      </c>
      <c r="O2391" t="s">
        <v>6432</v>
      </c>
      <c r="P2391" t="s">
        <v>19</v>
      </c>
      <c r="Q2391">
        <v>4</v>
      </c>
      <c r="R2391">
        <f t="shared" si="264"/>
        <v>2018</v>
      </c>
      <c r="S2391" t="s">
        <v>8</v>
      </c>
      <c r="T2391" t="s">
        <v>8</v>
      </c>
      <c r="U2391" t="s">
        <v>9007</v>
      </c>
      <c r="V2391">
        <f>VLOOKUP(P2391,'PBT Tag Rates'!$B$5:$E$34,4,FALSE)</f>
        <v>0.80551598400000002</v>
      </c>
      <c r="W2391">
        <v>1</v>
      </c>
      <c r="X2391" s="16">
        <f>IFERROR(LOOKUP(H2391,{30,43,48,53,58,63,68,73,78,83,88,93,97},{42,47,52,57,62,67,72,77,82,87,92,99,100}),999)</f>
        <v>72</v>
      </c>
      <c r="Y2391" s="19">
        <f t="shared" si="262"/>
        <v>5.6818181818181825</v>
      </c>
      <c r="Z2391" s="19">
        <f t="shared" si="265"/>
        <v>5.7284090909090919</v>
      </c>
      <c r="AA2391" s="19">
        <f t="shared" si="266"/>
        <v>17.185227272727278</v>
      </c>
      <c r="AB2391" s="19" t="s">
        <v>8886</v>
      </c>
    </row>
    <row r="2392" spans="1:28" x14ac:dyDescent="0.35">
      <c r="A2392" t="s">
        <v>1562</v>
      </c>
      <c r="B2392" t="s">
        <v>6992</v>
      </c>
      <c r="C2392" t="s">
        <v>447</v>
      </c>
      <c r="D2392" s="1">
        <v>44830</v>
      </c>
      <c r="E2392">
        <f t="shared" si="263"/>
        <v>18</v>
      </c>
      <c r="F2392" t="s">
        <v>16</v>
      </c>
      <c r="G2392">
        <v>670</v>
      </c>
      <c r="H2392">
        <f t="shared" si="260"/>
        <v>67</v>
      </c>
      <c r="I2392" t="s">
        <v>9</v>
      </c>
      <c r="J2392">
        <v>1</v>
      </c>
      <c r="L2392" t="s">
        <v>16</v>
      </c>
      <c r="M2392" t="str">
        <f t="shared" si="261"/>
        <v>F</v>
      </c>
      <c r="N2392" t="s">
        <v>5292</v>
      </c>
      <c r="O2392" t="s">
        <v>5293</v>
      </c>
      <c r="P2392" t="s">
        <v>19</v>
      </c>
      <c r="Q2392">
        <v>4</v>
      </c>
      <c r="R2392">
        <f t="shared" si="264"/>
        <v>2018</v>
      </c>
      <c r="S2392" t="s">
        <v>8</v>
      </c>
      <c r="T2392" t="s">
        <v>8</v>
      </c>
      <c r="U2392" t="s">
        <v>9007</v>
      </c>
      <c r="V2392">
        <f>VLOOKUP(P2392,'PBT Tag Rates'!$B$5:$E$34,4,FALSE)</f>
        <v>0.80551598400000002</v>
      </c>
      <c r="W2392">
        <v>1</v>
      </c>
      <c r="X2392" s="16">
        <f>IFERROR(LOOKUP(H2392,{30,43,48,53,58,63,68,73,78,83,88,93,97},{42,47,52,57,62,67,72,77,82,87,92,99,100}),999)</f>
        <v>67</v>
      </c>
      <c r="Y2392" s="19">
        <f t="shared" si="262"/>
        <v>5.6818181818181825</v>
      </c>
      <c r="Z2392" s="19">
        <f t="shared" si="265"/>
        <v>5.7284090909090919</v>
      </c>
      <c r="AA2392" s="19">
        <f t="shared" si="266"/>
        <v>17.185227272727278</v>
      </c>
      <c r="AB2392" s="19" t="s">
        <v>8886</v>
      </c>
    </row>
    <row r="2393" spans="1:28" x14ac:dyDescent="0.35">
      <c r="A2393" t="s">
        <v>1562</v>
      </c>
      <c r="B2393" t="s">
        <v>6993</v>
      </c>
      <c r="C2393" t="s">
        <v>448</v>
      </c>
      <c r="D2393" s="1">
        <v>44830</v>
      </c>
      <c r="E2393">
        <f t="shared" si="263"/>
        <v>18</v>
      </c>
      <c r="F2393" t="s">
        <v>1569</v>
      </c>
      <c r="G2393">
        <v>450</v>
      </c>
      <c r="H2393">
        <f t="shared" si="260"/>
        <v>45</v>
      </c>
      <c r="I2393" t="s">
        <v>9</v>
      </c>
      <c r="J2393">
        <v>1</v>
      </c>
      <c r="L2393" t="s">
        <v>6</v>
      </c>
      <c r="M2393" t="str">
        <f t="shared" si="261"/>
        <v>M</v>
      </c>
      <c r="N2393" t="s">
        <v>6994</v>
      </c>
      <c r="O2393" t="s">
        <v>6995</v>
      </c>
      <c r="P2393" t="s">
        <v>2035</v>
      </c>
      <c r="Q2393">
        <v>2</v>
      </c>
      <c r="R2393">
        <f t="shared" si="264"/>
        <v>2020</v>
      </c>
      <c r="S2393" t="s">
        <v>8</v>
      </c>
      <c r="T2393" t="s">
        <v>8</v>
      </c>
      <c r="U2393" t="s">
        <v>8974</v>
      </c>
      <c r="V2393">
        <f>VLOOKUP(P2393,'PBT Tag Rates'!$B$5:$E$34,4,FALSE)</f>
        <v>0.98961045999999997</v>
      </c>
      <c r="W2393">
        <v>1</v>
      </c>
      <c r="X2393" s="16">
        <f>IFERROR(LOOKUP(H2393,{30,43,48,53,58,63,68,73,78,83,88,93,97},{42,47,52,57,62,67,72,77,82,87,92,99,100}),999)</f>
        <v>47</v>
      </c>
      <c r="Y2393" s="19">
        <f t="shared" si="262"/>
        <v>5.6818181818181825</v>
      </c>
      <c r="Z2393" s="19">
        <f t="shared" si="265"/>
        <v>5.7284090909090919</v>
      </c>
      <c r="AA2393" s="19">
        <f t="shared" si="266"/>
        <v>17.185227272727278</v>
      </c>
      <c r="AB2393" s="19" t="s">
        <v>8887</v>
      </c>
    </row>
    <row r="2394" spans="1:28" x14ac:dyDescent="0.35">
      <c r="A2394" t="s">
        <v>1562</v>
      </c>
      <c r="B2394" t="s">
        <v>6996</v>
      </c>
      <c r="C2394" t="s">
        <v>451</v>
      </c>
      <c r="D2394" s="1">
        <v>44830</v>
      </c>
      <c r="E2394">
        <f t="shared" si="263"/>
        <v>18</v>
      </c>
      <c r="F2394" t="s">
        <v>1569</v>
      </c>
      <c r="G2394">
        <v>420</v>
      </c>
      <c r="H2394">
        <f t="shared" si="260"/>
        <v>42</v>
      </c>
      <c r="I2394" t="s">
        <v>9</v>
      </c>
      <c r="J2394">
        <v>1</v>
      </c>
      <c r="L2394" t="s">
        <v>6</v>
      </c>
      <c r="M2394" t="str">
        <f t="shared" si="261"/>
        <v>M</v>
      </c>
      <c r="N2394" t="s">
        <v>4324</v>
      </c>
      <c r="O2394" t="s">
        <v>6997</v>
      </c>
      <c r="P2394" t="s">
        <v>2035</v>
      </c>
      <c r="Q2394">
        <v>2</v>
      </c>
      <c r="R2394">
        <f t="shared" si="264"/>
        <v>2020</v>
      </c>
      <c r="S2394" t="s">
        <v>8</v>
      </c>
      <c r="T2394" t="s">
        <v>8</v>
      </c>
      <c r="U2394" t="s">
        <v>9086</v>
      </c>
      <c r="V2394">
        <f>VLOOKUP(P2394,'PBT Tag Rates'!$B$5:$E$34,4,FALSE)</f>
        <v>0.98961045999999997</v>
      </c>
      <c r="W2394">
        <v>1</v>
      </c>
      <c r="X2394" s="16">
        <f>IFERROR(LOOKUP(H2394,{30,43,48,53,58,63,68,73,78,83,88,93,97},{42,47,52,57,62,67,72,77,82,87,92,99,100}),999)</f>
        <v>42</v>
      </c>
      <c r="Y2394" s="19">
        <f t="shared" si="262"/>
        <v>5.6818181818181825</v>
      </c>
      <c r="Z2394" s="19">
        <f t="shared" si="265"/>
        <v>5.7284090909090919</v>
      </c>
      <c r="AA2394" s="19">
        <f t="shared" si="266"/>
        <v>17.185227272727278</v>
      </c>
      <c r="AB2394" s="19" t="s">
        <v>8887</v>
      </c>
    </row>
    <row r="2395" spans="1:28" x14ac:dyDescent="0.35">
      <c r="A2395" t="s">
        <v>1562</v>
      </c>
      <c r="B2395" t="s">
        <v>6998</v>
      </c>
      <c r="C2395" t="s">
        <v>452</v>
      </c>
      <c r="D2395" s="1">
        <v>44830</v>
      </c>
      <c r="E2395">
        <f t="shared" si="263"/>
        <v>18</v>
      </c>
      <c r="F2395" t="s">
        <v>16</v>
      </c>
      <c r="G2395">
        <v>840</v>
      </c>
      <c r="H2395">
        <f t="shared" si="260"/>
        <v>84</v>
      </c>
      <c r="I2395" t="s">
        <v>7</v>
      </c>
      <c r="J2395" t="s">
        <v>8</v>
      </c>
      <c r="L2395" t="s">
        <v>16</v>
      </c>
      <c r="M2395" t="str">
        <f t="shared" si="261"/>
        <v>F</v>
      </c>
      <c r="N2395" t="s">
        <v>8</v>
      </c>
      <c r="O2395" t="s">
        <v>8</v>
      </c>
      <c r="P2395" t="s">
        <v>11</v>
      </c>
      <c r="Q2395" t="s">
        <v>8</v>
      </c>
      <c r="R2395" t="str">
        <f t="shared" si="264"/>
        <v>U</v>
      </c>
      <c r="S2395" t="s">
        <v>12</v>
      </c>
      <c r="T2395">
        <v>1</v>
      </c>
      <c r="U2395" t="s">
        <v>11</v>
      </c>
      <c r="V2395" t="e">
        <f>VLOOKUP(P2395,'PBT Tag Rates'!$B$5:$E$34,4,FALSE)</f>
        <v>#N/A</v>
      </c>
      <c r="W2395">
        <v>1</v>
      </c>
      <c r="X2395" s="16">
        <f>IFERROR(LOOKUP(H2395,{30,43,48,53,58,63,68,73,78,83,88,93,97},{42,47,52,57,62,67,72,77,82,87,92,99,100}),999)</f>
        <v>87</v>
      </c>
      <c r="Y2395" s="19">
        <f t="shared" si="262"/>
        <v>5.6818181818181825</v>
      </c>
      <c r="Z2395" s="19">
        <f t="shared" si="265"/>
        <v>5.7284090909090919</v>
      </c>
      <c r="AA2395" s="19">
        <f t="shared" si="266"/>
        <v>17.185227272727278</v>
      </c>
      <c r="AB2395" s="19" t="s">
        <v>8887</v>
      </c>
    </row>
    <row r="2396" spans="1:28" x14ac:dyDescent="0.35">
      <c r="A2396" t="s">
        <v>1562</v>
      </c>
      <c r="B2396" t="s">
        <v>6999</v>
      </c>
      <c r="C2396" t="s">
        <v>453</v>
      </c>
      <c r="D2396" s="1">
        <v>44830</v>
      </c>
      <c r="E2396">
        <f t="shared" si="263"/>
        <v>18</v>
      </c>
      <c r="F2396" t="s">
        <v>16</v>
      </c>
      <c r="G2396">
        <v>690</v>
      </c>
      <c r="H2396">
        <f t="shared" si="260"/>
        <v>69</v>
      </c>
      <c r="I2396" t="s">
        <v>9</v>
      </c>
      <c r="J2396" t="s">
        <v>8</v>
      </c>
      <c r="L2396" t="s">
        <v>16</v>
      </c>
      <c r="M2396" t="str">
        <f t="shared" si="261"/>
        <v>F</v>
      </c>
      <c r="N2396" t="s">
        <v>7000</v>
      </c>
      <c r="O2396" t="s">
        <v>7001</v>
      </c>
      <c r="P2396" t="s">
        <v>511</v>
      </c>
      <c r="Q2396">
        <v>4</v>
      </c>
      <c r="R2396">
        <f t="shared" si="264"/>
        <v>2018</v>
      </c>
      <c r="S2396" t="s">
        <v>8</v>
      </c>
      <c r="T2396" t="s">
        <v>8</v>
      </c>
      <c r="U2396" t="s">
        <v>8880</v>
      </c>
      <c r="V2396">
        <f>VLOOKUP(P2396,'PBT Tag Rates'!$B$5:$E$34,4,FALSE)</f>
        <v>0.95730000000000004</v>
      </c>
      <c r="W2396">
        <v>1</v>
      </c>
      <c r="X2396" s="16">
        <f>IFERROR(LOOKUP(H2396,{30,43,48,53,58,63,68,73,78,83,88,93,97},{42,47,52,57,62,67,72,77,82,87,92,99,100}),999)</f>
        <v>72</v>
      </c>
      <c r="Y2396" s="19">
        <f t="shared" si="262"/>
        <v>5.6818181818181825</v>
      </c>
      <c r="Z2396" s="19">
        <f t="shared" si="265"/>
        <v>5.7284090909090919</v>
      </c>
      <c r="AA2396" s="19">
        <f t="shared" si="266"/>
        <v>17.185227272727278</v>
      </c>
      <c r="AB2396" s="19" t="s">
        <v>8886</v>
      </c>
    </row>
    <row r="2397" spans="1:28" x14ac:dyDescent="0.35">
      <c r="A2397" t="s">
        <v>1562</v>
      </c>
      <c r="B2397" t="s">
        <v>7002</v>
      </c>
      <c r="C2397" t="s">
        <v>454</v>
      </c>
      <c r="D2397" s="1">
        <v>44830</v>
      </c>
      <c r="E2397">
        <f t="shared" si="263"/>
        <v>18</v>
      </c>
      <c r="F2397" t="s">
        <v>1569</v>
      </c>
      <c r="G2397">
        <v>450</v>
      </c>
      <c r="H2397">
        <f t="shared" si="260"/>
        <v>45</v>
      </c>
      <c r="I2397" t="s">
        <v>9</v>
      </c>
      <c r="J2397">
        <v>1</v>
      </c>
      <c r="L2397" t="s">
        <v>6</v>
      </c>
      <c r="M2397" t="str">
        <f t="shared" si="261"/>
        <v>M</v>
      </c>
      <c r="N2397" t="s">
        <v>1265</v>
      </c>
      <c r="O2397" t="s">
        <v>1266</v>
      </c>
      <c r="P2397" t="s">
        <v>557</v>
      </c>
      <c r="Q2397">
        <v>3</v>
      </c>
      <c r="R2397">
        <f t="shared" si="264"/>
        <v>2019</v>
      </c>
      <c r="S2397" t="s">
        <v>8</v>
      </c>
      <c r="T2397" t="s">
        <v>8</v>
      </c>
      <c r="U2397" t="s">
        <v>9007</v>
      </c>
      <c r="V2397">
        <f>VLOOKUP(P2397,'PBT Tag Rates'!$B$5:$E$34,4,FALSE)</f>
        <v>0.95971980899999998</v>
      </c>
      <c r="W2397">
        <v>1</v>
      </c>
      <c r="X2397" s="16">
        <f>IFERROR(LOOKUP(H2397,{30,43,48,53,58,63,68,73,78,83,88,93,97},{42,47,52,57,62,67,72,77,82,87,92,99,100}),999)</f>
        <v>47</v>
      </c>
      <c r="Y2397" s="19">
        <f t="shared" si="262"/>
        <v>5.6818181818181825</v>
      </c>
      <c r="Z2397" s="19">
        <f t="shared" si="265"/>
        <v>5.7284090909090919</v>
      </c>
      <c r="AA2397" s="19">
        <f t="shared" si="266"/>
        <v>17.185227272727278</v>
      </c>
      <c r="AB2397" s="19" t="s">
        <v>8886</v>
      </c>
    </row>
    <row r="2398" spans="1:28" x14ac:dyDescent="0.35">
      <c r="A2398" t="s">
        <v>1562</v>
      </c>
      <c r="B2398" t="s">
        <v>7003</v>
      </c>
      <c r="C2398" t="s">
        <v>455</v>
      </c>
      <c r="D2398" s="1">
        <v>44830</v>
      </c>
      <c r="E2398">
        <f t="shared" si="263"/>
        <v>18</v>
      </c>
      <c r="F2398" t="s">
        <v>1569</v>
      </c>
      <c r="G2398">
        <v>690</v>
      </c>
      <c r="H2398">
        <f t="shared" si="260"/>
        <v>69</v>
      </c>
      <c r="I2398" t="s">
        <v>9</v>
      </c>
      <c r="J2398" t="s">
        <v>8</v>
      </c>
      <c r="L2398" t="s">
        <v>6</v>
      </c>
      <c r="M2398" t="str">
        <f t="shared" si="261"/>
        <v>M</v>
      </c>
      <c r="N2398" t="s">
        <v>7004</v>
      </c>
      <c r="O2398" t="s">
        <v>7005</v>
      </c>
      <c r="P2398" t="s">
        <v>3616</v>
      </c>
      <c r="Q2398">
        <v>3</v>
      </c>
      <c r="R2398">
        <f t="shared" si="264"/>
        <v>2019</v>
      </c>
      <c r="S2398" t="s">
        <v>8</v>
      </c>
      <c r="T2398" t="s">
        <v>8</v>
      </c>
      <c r="U2398" t="s">
        <v>9279</v>
      </c>
      <c r="V2398">
        <f>VLOOKUP(P2398,'PBT Tag Rates'!$B$5:$E$34,4,FALSE)</f>
        <v>0.96016800000000002</v>
      </c>
      <c r="W2398">
        <v>1</v>
      </c>
      <c r="X2398" s="16">
        <f>IFERROR(LOOKUP(H2398,{30,43,48,53,58,63,68,73,78,83,88,93,97},{42,47,52,57,62,67,72,77,82,87,92,99,100}),999)</f>
        <v>72</v>
      </c>
      <c r="Y2398" s="19">
        <f t="shared" si="262"/>
        <v>5.6818181818181825</v>
      </c>
      <c r="Z2398" s="19">
        <f t="shared" si="265"/>
        <v>5.7284090909090919</v>
      </c>
      <c r="AA2398" s="19">
        <f t="shared" si="266"/>
        <v>17.185227272727278</v>
      </c>
      <c r="AB2398" s="19" t="s">
        <v>8886</v>
      </c>
    </row>
    <row r="2399" spans="1:28" x14ac:dyDescent="0.35">
      <c r="A2399" t="s">
        <v>1562</v>
      </c>
      <c r="B2399" t="s">
        <v>7006</v>
      </c>
      <c r="C2399" t="s">
        <v>456</v>
      </c>
      <c r="D2399" s="1">
        <v>44830</v>
      </c>
      <c r="E2399">
        <f t="shared" si="263"/>
        <v>18</v>
      </c>
      <c r="F2399" t="s">
        <v>1569</v>
      </c>
      <c r="G2399">
        <v>610</v>
      </c>
      <c r="H2399">
        <f t="shared" si="260"/>
        <v>61</v>
      </c>
      <c r="I2399" t="s">
        <v>9</v>
      </c>
      <c r="J2399">
        <v>1</v>
      </c>
      <c r="L2399" t="s">
        <v>6</v>
      </c>
      <c r="M2399" t="str">
        <f t="shared" si="261"/>
        <v>M</v>
      </c>
      <c r="N2399" t="s">
        <v>779</v>
      </c>
      <c r="O2399" t="s">
        <v>2824</v>
      </c>
      <c r="P2399" t="s">
        <v>557</v>
      </c>
      <c r="Q2399">
        <v>3</v>
      </c>
      <c r="R2399">
        <f t="shared" si="264"/>
        <v>2019</v>
      </c>
      <c r="S2399" t="s">
        <v>8</v>
      </c>
      <c r="T2399" t="s">
        <v>8</v>
      </c>
      <c r="U2399" t="s">
        <v>9006</v>
      </c>
      <c r="V2399">
        <f>VLOOKUP(P2399,'PBT Tag Rates'!$B$5:$E$34,4,FALSE)</f>
        <v>0.95971980899999998</v>
      </c>
      <c r="W2399">
        <v>1</v>
      </c>
      <c r="X2399" s="16">
        <f>IFERROR(LOOKUP(H2399,{30,43,48,53,58,63,68,73,78,83,88,93,97},{42,47,52,57,62,67,72,77,82,87,92,99,100}),999)</f>
        <v>62</v>
      </c>
      <c r="Y2399" s="19">
        <f t="shared" si="262"/>
        <v>5.6818181818181825</v>
      </c>
      <c r="Z2399" s="19">
        <f t="shared" si="265"/>
        <v>5.7284090909090919</v>
      </c>
      <c r="AA2399" s="19">
        <f t="shared" si="266"/>
        <v>17.185227272727278</v>
      </c>
      <c r="AB2399" s="19" t="s">
        <v>8886</v>
      </c>
    </row>
    <row r="2400" spans="1:28" x14ac:dyDescent="0.35">
      <c r="A2400" t="s">
        <v>1562</v>
      </c>
      <c r="B2400" t="s">
        <v>7007</v>
      </c>
      <c r="C2400" t="s">
        <v>457</v>
      </c>
      <c r="D2400" s="1">
        <v>44830</v>
      </c>
      <c r="E2400">
        <f t="shared" si="263"/>
        <v>18</v>
      </c>
      <c r="F2400" t="s">
        <v>1569</v>
      </c>
      <c r="G2400">
        <v>600</v>
      </c>
      <c r="H2400">
        <f t="shared" si="260"/>
        <v>60</v>
      </c>
      <c r="I2400" t="s">
        <v>7</v>
      </c>
      <c r="J2400" t="s">
        <v>8</v>
      </c>
      <c r="L2400" t="s">
        <v>6</v>
      </c>
      <c r="M2400" t="str">
        <f t="shared" si="261"/>
        <v>M</v>
      </c>
      <c r="N2400" t="s">
        <v>3781</v>
      </c>
      <c r="O2400" t="s">
        <v>7008</v>
      </c>
      <c r="P2400" t="s">
        <v>557</v>
      </c>
      <c r="Q2400">
        <v>3</v>
      </c>
      <c r="R2400">
        <f t="shared" si="264"/>
        <v>2019</v>
      </c>
      <c r="S2400" t="s">
        <v>8</v>
      </c>
      <c r="T2400" t="s">
        <v>8</v>
      </c>
      <c r="U2400" t="s">
        <v>9086</v>
      </c>
      <c r="V2400">
        <f>VLOOKUP(P2400,'PBT Tag Rates'!$B$5:$E$34,4,FALSE)</f>
        <v>0.95971980899999998</v>
      </c>
      <c r="W2400">
        <v>1</v>
      </c>
      <c r="X2400" s="16">
        <f>IFERROR(LOOKUP(H2400,{30,43,48,53,58,63,68,73,78,83,88,93,97},{42,47,52,57,62,67,72,77,82,87,92,99,100}),999)</f>
        <v>62</v>
      </c>
      <c r="Y2400" s="19">
        <f t="shared" si="262"/>
        <v>5.6818181818181825</v>
      </c>
      <c r="Z2400" s="19">
        <f t="shared" si="265"/>
        <v>5.7284090909090919</v>
      </c>
      <c r="AA2400" s="19">
        <f t="shared" si="266"/>
        <v>17.185227272727278</v>
      </c>
      <c r="AB2400" s="19" t="s">
        <v>8887</v>
      </c>
    </row>
    <row r="2401" spans="1:28" x14ac:dyDescent="0.35">
      <c r="A2401" t="s">
        <v>1562</v>
      </c>
      <c r="B2401" t="s">
        <v>7009</v>
      </c>
      <c r="C2401" t="s">
        <v>458</v>
      </c>
      <c r="D2401" s="1">
        <v>44830</v>
      </c>
      <c r="E2401">
        <f t="shared" si="263"/>
        <v>18</v>
      </c>
      <c r="F2401" t="s">
        <v>1569</v>
      </c>
      <c r="G2401">
        <v>490</v>
      </c>
      <c r="H2401">
        <f t="shared" si="260"/>
        <v>49</v>
      </c>
      <c r="I2401" t="s">
        <v>9</v>
      </c>
      <c r="J2401">
        <v>1</v>
      </c>
      <c r="L2401" t="s">
        <v>6</v>
      </c>
      <c r="M2401" t="str">
        <f t="shared" si="261"/>
        <v>M</v>
      </c>
      <c r="N2401" t="s">
        <v>7010</v>
      </c>
      <c r="O2401" t="s">
        <v>7011</v>
      </c>
      <c r="P2401" t="s">
        <v>2035</v>
      </c>
      <c r="Q2401">
        <v>2</v>
      </c>
      <c r="R2401">
        <f t="shared" si="264"/>
        <v>2020</v>
      </c>
      <c r="S2401" t="s">
        <v>8</v>
      </c>
      <c r="T2401" t="s">
        <v>8</v>
      </c>
      <c r="U2401" t="s">
        <v>9087</v>
      </c>
      <c r="V2401">
        <f>VLOOKUP(P2401,'PBT Tag Rates'!$B$5:$E$34,4,FALSE)</f>
        <v>0.98961045999999997</v>
      </c>
      <c r="W2401">
        <v>1</v>
      </c>
      <c r="X2401" s="16">
        <f>IFERROR(LOOKUP(H2401,{30,43,48,53,58,63,68,73,78,83,88,93,97},{42,47,52,57,62,67,72,77,82,87,92,99,100}),999)</f>
        <v>52</v>
      </c>
      <c r="Y2401" s="19">
        <f t="shared" si="262"/>
        <v>5.6818181818181825</v>
      </c>
      <c r="Z2401" s="19">
        <f t="shared" si="265"/>
        <v>5.7284090909090919</v>
      </c>
      <c r="AA2401" s="19">
        <f t="shared" si="266"/>
        <v>17.185227272727278</v>
      </c>
      <c r="AB2401" s="19" t="s">
        <v>8887</v>
      </c>
    </row>
    <row r="2402" spans="1:28" x14ac:dyDescent="0.35">
      <c r="A2402" t="s">
        <v>1562</v>
      </c>
      <c r="B2402" t="s">
        <v>7012</v>
      </c>
      <c r="C2402" t="s">
        <v>459</v>
      </c>
      <c r="D2402" s="1">
        <v>44830</v>
      </c>
      <c r="E2402">
        <f t="shared" si="263"/>
        <v>18</v>
      </c>
      <c r="F2402" t="s">
        <v>16</v>
      </c>
      <c r="G2402">
        <v>660</v>
      </c>
      <c r="H2402">
        <f t="shared" si="260"/>
        <v>66</v>
      </c>
      <c r="I2402" t="s">
        <v>9</v>
      </c>
      <c r="J2402">
        <v>1</v>
      </c>
      <c r="L2402" t="s">
        <v>16</v>
      </c>
      <c r="M2402" t="str">
        <f t="shared" si="261"/>
        <v>F</v>
      </c>
      <c r="N2402" t="s">
        <v>8</v>
      </c>
      <c r="O2402" t="s">
        <v>8</v>
      </c>
      <c r="P2402" t="s">
        <v>11</v>
      </c>
      <c r="Q2402" t="s">
        <v>8</v>
      </c>
      <c r="R2402" t="str">
        <f t="shared" si="264"/>
        <v>U</v>
      </c>
      <c r="S2402" t="s">
        <v>12</v>
      </c>
      <c r="T2402">
        <v>1</v>
      </c>
      <c r="U2402" t="s">
        <v>8890</v>
      </c>
      <c r="V2402" t="e">
        <f>VLOOKUP(P2402,'PBT Tag Rates'!$B$5:$E$34,4,FALSE)</f>
        <v>#N/A</v>
      </c>
      <c r="W2402">
        <v>1</v>
      </c>
      <c r="X2402" s="16">
        <f>IFERROR(LOOKUP(H2402,{30,43,48,53,58,63,68,73,78,83,88,93,97},{42,47,52,57,62,67,72,77,82,87,92,99,100}),999)</f>
        <v>67</v>
      </c>
      <c r="Y2402" s="19">
        <f t="shared" si="262"/>
        <v>5.6818181818181825</v>
      </c>
      <c r="Z2402" s="19">
        <f t="shared" si="265"/>
        <v>5.7284090909090919</v>
      </c>
      <c r="AA2402" s="19">
        <f t="shared" si="266"/>
        <v>17.185227272727278</v>
      </c>
      <c r="AB2402" s="19" t="s">
        <v>8887</v>
      </c>
    </row>
    <row r="2403" spans="1:28" x14ac:dyDescent="0.35">
      <c r="A2403" t="s">
        <v>1562</v>
      </c>
      <c r="B2403" t="s">
        <v>7013</v>
      </c>
      <c r="C2403" t="s">
        <v>460</v>
      </c>
      <c r="D2403" s="1">
        <v>44830</v>
      </c>
      <c r="E2403">
        <f t="shared" si="263"/>
        <v>18</v>
      </c>
      <c r="F2403" t="s">
        <v>1569</v>
      </c>
      <c r="G2403">
        <v>610</v>
      </c>
      <c r="H2403">
        <f t="shared" si="260"/>
        <v>61</v>
      </c>
      <c r="I2403" t="s">
        <v>7</v>
      </c>
      <c r="J2403" t="s">
        <v>8</v>
      </c>
      <c r="L2403" t="s">
        <v>6</v>
      </c>
      <c r="M2403" t="str">
        <f t="shared" si="261"/>
        <v>M</v>
      </c>
      <c r="N2403" t="s">
        <v>8</v>
      </c>
      <c r="O2403" t="s">
        <v>8</v>
      </c>
      <c r="P2403" t="s">
        <v>11</v>
      </c>
      <c r="Q2403" t="s">
        <v>8</v>
      </c>
      <c r="R2403" t="str">
        <f t="shared" si="264"/>
        <v>U</v>
      </c>
      <c r="S2403" t="s">
        <v>12</v>
      </c>
      <c r="T2403">
        <v>0.999999999999999</v>
      </c>
      <c r="U2403" t="s">
        <v>11</v>
      </c>
      <c r="V2403" t="e">
        <f>VLOOKUP(P2403,'PBT Tag Rates'!$B$5:$E$34,4,FALSE)</f>
        <v>#N/A</v>
      </c>
      <c r="W2403">
        <v>1</v>
      </c>
      <c r="X2403" s="16">
        <f>IFERROR(LOOKUP(H2403,{30,43,48,53,58,63,68,73,78,83,88,93,97},{42,47,52,57,62,67,72,77,82,87,92,99,100}),999)</f>
        <v>62</v>
      </c>
      <c r="Y2403" s="19">
        <f t="shared" si="262"/>
        <v>5.6818181818181825</v>
      </c>
      <c r="Z2403" s="19">
        <f t="shared" si="265"/>
        <v>5.7284090909090919</v>
      </c>
      <c r="AA2403" s="19">
        <f t="shared" si="266"/>
        <v>17.185227272727278</v>
      </c>
      <c r="AB2403" s="19" t="s">
        <v>8887</v>
      </c>
    </row>
    <row r="2404" spans="1:28" x14ac:dyDescent="0.35">
      <c r="A2404" t="s">
        <v>1562</v>
      </c>
      <c r="B2404" t="s">
        <v>7014</v>
      </c>
      <c r="C2404" t="s">
        <v>461</v>
      </c>
      <c r="D2404" s="1">
        <v>44830</v>
      </c>
      <c r="E2404">
        <f t="shared" si="263"/>
        <v>18</v>
      </c>
      <c r="F2404" t="s">
        <v>1569</v>
      </c>
      <c r="G2404">
        <v>610</v>
      </c>
      <c r="H2404">
        <f t="shared" si="260"/>
        <v>61</v>
      </c>
      <c r="I2404" t="s">
        <v>7</v>
      </c>
      <c r="J2404" t="s">
        <v>8</v>
      </c>
      <c r="L2404" t="s">
        <v>6</v>
      </c>
      <c r="M2404" t="str">
        <f t="shared" si="261"/>
        <v>M</v>
      </c>
      <c r="N2404" t="s">
        <v>1550</v>
      </c>
      <c r="O2404" t="s">
        <v>7015</v>
      </c>
      <c r="P2404" t="s">
        <v>557</v>
      </c>
      <c r="Q2404">
        <v>3</v>
      </c>
      <c r="R2404">
        <f t="shared" si="264"/>
        <v>2019</v>
      </c>
      <c r="S2404" t="s">
        <v>8</v>
      </c>
      <c r="T2404" t="s">
        <v>8</v>
      </c>
      <c r="U2404" t="s">
        <v>9006</v>
      </c>
      <c r="V2404">
        <f>VLOOKUP(P2404,'PBT Tag Rates'!$B$5:$E$34,4,FALSE)</f>
        <v>0.95971980899999998</v>
      </c>
      <c r="W2404">
        <v>1</v>
      </c>
      <c r="X2404" s="16">
        <f>IFERROR(LOOKUP(H2404,{30,43,48,53,58,63,68,73,78,83,88,93,97},{42,47,52,57,62,67,72,77,82,87,92,99,100}),999)</f>
        <v>62</v>
      </c>
      <c r="Y2404" s="19">
        <f t="shared" si="262"/>
        <v>5.6818181818181825</v>
      </c>
      <c r="Z2404" s="19">
        <f t="shared" si="265"/>
        <v>5.7284090909090919</v>
      </c>
      <c r="AA2404" s="19">
        <f t="shared" si="266"/>
        <v>17.185227272727278</v>
      </c>
      <c r="AB2404" s="19" t="s">
        <v>8886</v>
      </c>
    </row>
    <row r="2405" spans="1:28" x14ac:dyDescent="0.35">
      <c r="A2405" t="s">
        <v>1562</v>
      </c>
      <c r="B2405" t="s">
        <v>7016</v>
      </c>
      <c r="C2405" t="s">
        <v>462</v>
      </c>
      <c r="D2405" s="1">
        <v>44830</v>
      </c>
      <c r="E2405">
        <f t="shared" si="263"/>
        <v>18</v>
      </c>
      <c r="F2405" t="s">
        <v>16</v>
      </c>
      <c r="G2405">
        <v>680</v>
      </c>
      <c r="H2405">
        <f t="shared" si="260"/>
        <v>68</v>
      </c>
      <c r="I2405" t="s">
        <v>7</v>
      </c>
      <c r="J2405" t="s">
        <v>8</v>
      </c>
      <c r="L2405" t="s">
        <v>16</v>
      </c>
      <c r="M2405" t="str">
        <f t="shared" si="261"/>
        <v>F</v>
      </c>
      <c r="N2405" t="s">
        <v>4782</v>
      </c>
      <c r="O2405" t="s">
        <v>7017</v>
      </c>
      <c r="P2405" t="s">
        <v>557</v>
      </c>
      <c r="Q2405">
        <v>3</v>
      </c>
      <c r="R2405">
        <f t="shared" si="264"/>
        <v>2019</v>
      </c>
      <c r="S2405" t="s">
        <v>8</v>
      </c>
      <c r="T2405" t="s">
        <v>8</v>
      </c>
      <c r="U2405" t="s">
        <v>9090</v>
      </c>
      <c r="V2405">
        <f>VLOOKUP(P2405,'PBT Tag Rates'!$B$5:$E$34,4,FALSE)</f>
        <v>0.95971980899999998</v>
      </c>
      <c r="W2405">
        <v>1</v>
      </c>
      <c r="X2405" s="16">
        <f>IFERROR(LOOKUP(H2405,{30,43,48,53,58,63,68,73,78,83,88,93,97},{42,47,52,57,62,67,72,77,82,87,92,99,100}),999)</f>
        <v>72</v>
      </c>
      <c r="Y2405" s="19">
        <f t="shared" si="262"/>
        <v>5.6818181818181825</v>
      </c>
      <c r="Z2405" s="19">
        <f t="shared" si="265"/>
        <v>5.7284090909090919</v>
      </c>
      <c r="AA2405" s="19">
        <f t="shared" si="266"/>
        <v>17.185227272727278</v>
      </c>
      <c r="AB2405" s="19" t="s">
        <v>8887</v>
      </c>
    </row>
    <row r="2406" spans="1:28" x14ac:dyDescent="0.35">
      <c r="A2406" t="s">
        <v>1562</v>
      </c>
      <c r="B2406" t="s">
        <v>7018</v>
      </c>
      <c r="C2406" t="s">
        <v>463</v>
      </c>
      <c r="D2406" s="1">
        <v>44830</v>
      </c>
      <c r="E2406">
        <f t="shared" si="263"/>
        <v>18</v>
      </c>
      <c r="F2406" t="s">
        <v>1569</v>
      </c>
      <c r="G2406">
        <v>620</v>
      </c>
      <c r="H2406">
        <f t="shared" si="260"/>
        <v>62</v>
      </c>
      <c r="I2406" t="s">
        <v>7</v>
      </c>
      <c r="J2406" t="s">
        <v>8</v>
      </c>
      <c r="L2406" t="s">
        <v>6</v>
      </c>
      <c r="M2406" t="str">
        <f t="shared" si="261"/>
        <v>M</v>
      </c>
      <c r="N2406" t="s">
        <v>6624</v>
      </c>
      <c r="O2406" t="s">
        <v>6625</v>
      </c>
      <c r="P2406" t="s">
        <v>557</v>
      </c>
      <c r="Q2406">
        <v>3</v>
      </c>
      <c r="R2406">
        <f t="shared" si="264"/>
        <v>2019</v>
      </c>
      <c r="S2406" t="s">
        <v>8</v>
      </c>
      <c r="T2406" t="s">
        <v>8</v>
      </c>
      <c r="U2406" t="s">
        <v>9090</v>
      </c>
      <c r="V2406">
        <f>VLOOKUP(P2406,'PBT Tag Rates'!$B$5:$E$34,4,FALSE)</f>
        <v>0.95971980899999998</v>
      </c>
      <c r="W2406">
        <v>1</v>
      </c>
      <c r="X2406" s="16">
        <f>IFERROR(LOOKUP(H2406,{30,43,48,53,58,63,68,73,78,83,88,93,97},{42,47,52,57,62,67,72,77,82,87,92,99,100}),999)</f>
        <v>62</v>
      </c>
      <c r="Y2406" s="19">
        <f t="shared" si="262"/>
        <v>5.6818181818181825</v>
      </c>
      <c r="Z2406" s="19">
        <f t="shared" si="265"/>
        <v>5.7284090909090919</v>
      </c>
      <c r="AA2406" s="19">
        <f t="shared" si="266"/>
        <v>17.185227272727278</v>
      </c>
      <c r="AB2406" s="19" t="s">
        <v>8887</v>
      </c>
    </row>
    <row r="2407" spans="1:28" x14ac:dyDescent="0.35">
      <c r="A2407" t="s">
        <v>1562</v>
      </c>
      <c r="B2407" t="s">
        <v>7019</v>
      </c>
      <c r="C2407" t="s">
        <v>464</v>
      </c>
      <c r="D2407" s="1">
        <v>44830</v>
      </c>
      <c r="E2407">
        <f t="shared" si="263"/>
        <v>18</v>
      </c>
      <c r="F2407" t="s">
        <v>16</v>
      </c>
      <c r="G2407">
        <v>600</v>
      </c>
      <c r="H2407">
        <f t="shared" si="260"/>
        <v>60</v>
      </c>
      <c r="I2407" t="s">
        <v>7</v>
      </c>
      <c r="J2407" t="s">
        <v>8</v>
      </c>
      <c r="L2407" t="s">
        <v>16</v>
      </c>
      <c r="M2407" t="str">
        <f t="shared" si="261"/>
        <v>F</v>
      </c>
      <c r="N2407" t="s">
        <v>7020</v>
      </c>
      <c r="O2407" t="s">
        <v>7021</v>
      </c>
      <c r="P2407" t="s">
        <v>557</v>
      </c>
      <c r="Q2407">
        <v>3</v>
      </c>
      <c r="R2407">
        <f t="shared" si="264"/>
        <v>2019</v>
      </c>
      <c r="S2407" t="s">
        <v>8</v>
      </c>
      <c r="T2407" t="s">
        <v>8</v>
      </c>
      <c r="U2407" t="s">
        <v>9090</v>
      </c>
      <c r="V2407">
        <f>VLOOKUP(P2407,'PBT Tag Rates'!$B$5:$E$34,4,FALSE)</f>
        <v>0.95971980899999998</v>
      </c>
      <c r="W2407">
        <v>1</v>
      </c>
      <c r="X2407" s="16">
        <f>IFERROR(LOOKUP(H2407,{30,43,48,53,58,63,68,73,78,83,88,93,97},{42,47,52,57,62,67,72,77,82,87,92,99,100}),999)</f>
        <v>62</v>
      </c>
      <c r="Y2407" s="19">
        <f t="shared" si="262"/>
        <v>5.6818181818181825</v>
      </c>
      <c r="Z2407" s="19">
        <f t="shared" si="265"/>
        <v>5.7284090909090919</v>
      </c>
      <c r="AA2407" s="19">
        <f t="shared" si="266"/>
        <v>17.185227272727278</v>
      </c>
      <c r="AB2407" s="19" t="s">
        <v>8887</v>
      </c>
    </row>
    <row r="2408" spans="1:28" x14ac:dyDescent="0.35">
      <c r="A2408" t="s">
        <v>1562</v>
      </c>
      <c r="B2408" t="s">
        <v>7022</v>
      </c>
      <c r="C2408" t="s">
        <v>465</v>
      </c>
      <c r="D2408" s="1">
        <v>44830</v>
      </c>
      <c r="E2408">
        <f t="shared" si="263"/>
        <v>18</v>
      </c>
      <c r="F2408" t="s">
        <v>1569</v>
      </c>
      <c r="G2408">
        <v>670</v>
      </c>
      <c r="H2408">
        <f t="shared" si="260"/>
        <v>67</v>
      </c>
      <c r="I2408" t="s">
        <v>9</v>
      </c>
      <c r="J2408" t="s">
        <v>8</v>
      </c>
      <c r="L2408" t="s">
        <v>6</v>
      </c>
      <c r="M2408" t="str">
        <f t="shared" si="261"/>
        <v>M</v>
      </c>
      <c r="N2408" t="s">
        <v>4689</v>
      </c>
      <c r="O2408" t="s">
        <v>4690</v>
      </c>
      <c r="P2408" t="s">
        <v>511</v>
      </c>
      <c r="Q2408">
        <v>4</v>
      </c>
      <c r="R2408">
        <f t="shared" si="264"/>
        <v>2018</v>
      </c>
      <c r="S2408" t="s">
        <v>8</v>
      </c>
      <c r="T2408" t="s">
        <v>8</v>
      </c>
      <c r="U2408" t="s">
        <v>8880</v>
      </c>
      <c r="V2408">
        <f>VLOOKUP(P2408,'PBT Tag Rates'!$B$5:$E$34,4,FALSE)</f>
        <v>0.95730000000000004</v>
      </c>
      <c r="W2408">
        <v>1</v>
      </c>
      <c r="X2408" s="16">
        <f>IFERROR(LOOKUP(H2408,{30,43,48,53,58,63,68,73,78,83,88,93,97},{42,47,52,57,62,67,72,77,82,87,92,99,100}),999)</f>
        <v>67</v>
      </c>
      <c r="Y2408" s="19">
        <f t="shared" si="262"/>
        <v>5.6818181818181825</v>
      </c>
      <c r="Z2408" s="19">
        <f t="shared" si="265"/>
        <v>5.7284090909090919</v>
      </c>
      <c r="AA2408" s="19">
        <f t="shared" si="266"/>
        <v>17.185227272727278</v>
      </c>
      <c r="AB2408" s="19" t="s">
        <v>8886</v>
      </c>
    </row>
    <row r="2409" spans="1:28" x14ac:dyDescent="0.35">
      <c r="A2409" t="s">
        <v>1562</v>
      </c>
      <c r="B2409" t="s">
        <v>7023</v>
      </c>
      <c r="C2409" t="s">
        <v>466</v>
      </c>
      <c r="D2409" s="1">
        <v>44830</v>
      </c>
      <c r="E2409">
        <f t="shared" si="263"/>
        <v>18</v>
      </c>
      <c r="F2409" t="s">
        <v>6</v>
      </c>
      <c r="G2409">
        <v>890</v>
      </c>
      <c r="H2409">
        <f t="shared" si="260"/>
        <v>89</v>
      </c>
      <c r="I2409" t="s">
        <v>9</v>
      </c>
      <c r="J2409">
        <v>1</v>
      </c>
      <c r="L2409" t="s">
        <v>1569</v>
      </c>
      <c r="M2409" t="str">
        <f t="shared" si="261"/>
        <v>M</v>
      </c>
      <c r="N2409" t="s">
        <v>613</v>
      </c>
      <c r="O2409" t="s">
        <v>7024</v>
      </c>
      <c r="P2409" t="s">
        <v>19</v>
      </c>
      <c r="Q2409">
        <v>4</v>
      </c>
      <c r="R2409">
        <f t="shared" si="264"/>
        <v>2018</v>
      </c>
      <c r="S2409" t="s">
        <v>8</v>
      </c>
      <c r="T2409" t="s">
        <v>8</v>
      </c>
      <c r="U2409" t="s">
        <v>9088</v>
      </c>
      <c r="V2409">
        <f>VLOOKUP(P2409,'PBT Tag Rates'!$B$5:$E$34,4,FALSE)</f>
        <v>0.80551598400000002</v>
      </c>
      <c r="W2409">
        <v>1</v>
      </c>
      <c r="X2409" s="16">
        <f>IFERROR(LOOKUP(H2409,{30,43,48,53,58,63,68,73,78,83,88,93,97},{42,47,52,57,62,67,72,77,82,87,92,99,100}),999)</f>
        <v>92</v>
      </c>
      <c r="Y2409" s="19">
        <f t="shared" si="262"/>
        <v>5.6818181818181825</v>
      </c>
      <c r="Z2409" s="19">
        <f t="shared" si="265"/>
        <v>5.7284090909090919</v>
      </c>
      <c r="AA2409" s="19">
        <f t="shared" si="266"/>
        <v>17.185227272727278</v>
      </c>
      <c r="AB2409" s="19" t="s">
        <v>8887</v>
      </c>
    </row>
    <row r="2410" spans="1:28" x14ac:dyDescent="0.35">
      <c r="A2410" t="s">
        <v>1562</v>
      </c>
      <c r="B2410" t="s">
        <v>7025</v>
      </c>
      <c r="C2410" t="s">
        <v>467</v>
      </c>
      <c r="D2410" s="1">
        <v>44830</v>
      </c>
      <c r="E2410">
        <f t="shared" si="263"/>
        <v>18</v>
      </c>
      <c r="F2410" t="s">
        <v>16</v>
      </c>
      <c r="G2410">
        <v>640</v>
      </c>
      <c r="H2410">
        <f t="shared" si="260"/>
        <v>64</v>
      </c>
      <c r="I2410" t="s">
        <v>7</v>
      </c>
      <c r="J2410" t="s">
        <v>8</v>
      </c>
      <c r="L2410" t="s">
        <v>16</v>
      </c>
      <c r="M2410" t="str">
        <f t="shared" si="261"/>
        <v>F</v>
      </c>
      <c r="N2410" t="s">
        <v>6624</v>
      </c>
      <c r="O2410" t="s">
        <v>6625</v>
      </c>
      <c r="P2410" t="s">
        <v>557</v>
      </c>
      <c r="Q2410">
        <v>3</v>
      </c>
      <c r="R2410">
        <f t="shared" si="264"/>
        <v>2019</v>
      </c>
      <c r="S2410" t="s">
        <v>8</v>
      </c>
      <c r="T2410" t="s">
        <v>8</v>
      </c>
      <c r="U2410" t="s">
        <v>9090</v>
      </c>
      <c r="V2410">
        <f>VLOOKUP(P2410,'PBT Tag Rates'!$B$5:$E$34,4,FALSE)</f>
        <v>0.95971980899999998</v>
      </c>
      <c r="W2410">
        <v>1</v>
      </c>
      <c r="X2410" s="16">
        <f>IFERROR(LOOKUP(H2410,{30,43,48,53,58,63,68,73,78,83,88,93,97},{42,47,52,57,62,67,72,77,82,87,92,99,100}),999)</f>
        <v>67</v>
      </c>
      <c r="Y2410" s="19">
        <f t="shared" si="262"/>
        <v>5.6818181818181825</v>
      </c>
      <c r="Z2410" s="19">
        <f t="shared" si="265"/>
        <v>5.7284090909090919</v>
      </c>
      <c r="AA2410" s="19">
        <f t="shared" si="266"/>
        <v>17.185227272727278</v>
      </c>
      <c r="AB2410" s="19" t="s">
        <v>8887</v>
      </c>
    </row>
    <row r="2411" spans="1:28" x14ac:dyDescent="0.35">
      <c r="A2411" t="s">
        <v>1562</v>
      </c>
      <c r="B2411" t="s">
        <v>7026</v>
      </c>
      <c r="C2411" t="s">
        <v>468</v>
      </c>
      <c r="D2411" s="1">
        <v>44830</v>
      </c>
      <c r="E2411">
        <f t="shared" si="263"/>
        <v>18</v>
      </c>
      <c r="F2411" t="s">
        <v>16</v>
      </c>
      <c r="G2411">
        <v>750</v>
      </c>
      <c r="H2411">
        <f t="shared" si="260"/>
        <v>75</v>
      </c>
      <c r="I2411" t="s">
        <v>9</v>
      </c>
      <c r="J2411">
        <v>1</v>
      </c>
      <c r="L2411" t="s">
        <v>16</v>
      </c>
      <c r="M2411" t="str">
        <f t="shared" si="261"/>
        <v>F</v>
      </c>
      <c r="N2411" t="s">
        <v>8</v>
      </c>
      <c r="O2411" t="s">
        <v>8</v>
      </c>
      <c r="P2411" t="s">
        <v>11</v>
      </c>
      <c r="Q2411" t="s">
        <v>8</v>
      </c>
      <c r="R2411" t="str">
        <f t="shared" si="264"/>
        <v>U</v>
      </c>
      <c r="S2411" t="s">
        <v>12</v>
      </c>
      <c r="T2411">
        <v>0.999999999999998</v>
      </c>
      <c r="U2411" t="s">
        <v>8890</v>
      </c>
      <c r="V2411" t="e">
        <f>VLOOKUP(P2411,'PBT Tag Rates'!$B$5:$E$34,4,FALSE)</f>
        <v>#N/A</v>
      </c>
      <c r="W2411">
        <v>1</v>
      </c>
      <c r="X2411" s="16">
        <f>IFERROR(LOOKUP(H2411,{30,43,48,53,58,63,68,73,78,83,88,93,97},{42,47,52,57,62,67,72,77,82,87,92,99,100}),999)</f>
        <v>77</v>
      </c>
      <c r="Y2411" s="19">
        <f t="shared" si="262"/>
        <v>5.6818181818181825</v>
      </c>
      <c r="Z2411" s="19">
        <f t="shared" si="265"/>
        <v>5.7284090909090919</v>
      </c>
      <c r="AA2411" s="19">
        <f t="shared" si="266"/>
        <v>17.185227272727278</v>
      </c>
      <c r="AB2411" s="19" t="s">
        <v>8887</v>
      </c>
    </row>
    <row r="2412" spans="1:28" x14ac:dyDescent="0.35">
      <c r="A2412" t="s">
        <v>1562</v>
      </c>
      <c r="B2412" t="s">
        <v>7027</v>
      </c>
      <c r="C2412" t="s">
        <v>469</v>
      </c>
      <c r="D2412" s="1">
        <v>44830</v>
      </c>
      <c r="E2412">
        <f t="shared" si="263"/>
        <v>18</v>
      </c>
      <c r="F2412" t="s">
        <v>6</v>
      </c>
      <c r="G2412">
        <v>730</v>
      </c>
      <c r="H2412">
        <f t="shared" si="260"/>
        <v>73</v>
      </c>
      <c r="I2412" t="s">
        <v>7</v>
      </c>
      <c r="J2412" t="s">
        <v>8</v>
      </c>
      <c r="L2412" t="s">
        <v>6</v>
      </c>
      <c r="M2412" t="str">
        <f t="shared" si="261"/>
        <v>M</v>
      </c>
      <c r="N2412" t="s">
        <v>2560</v>
      </c>
      <c r="O2412" t="s">
        <v>2561</v>
      </c>
      <c r="P2412" t="s">
        <v>557</v>
      </c>
      <c r="Q2412">
        <v>3</v>
      </c>
      <c r="R2412">
        <f t="shared" si="264"/>
        <v>2019</v>
      </c>
      <c r="S2412" t="s">
        <v>8</v>
      </c>
      <c r="T2412" t="s">
        <v>8</v>
      </c>
      <c r="U2412" t="s">
        <v>9090</v>
      </c>
      <c r="V2412">
        <f>VLOOKUP(P2412,'PBT Tag Rates'!$B$5:$E$34,4,FALSE)</f>
        <v>0.95971980899999998</v>
      </c>
      <c r="W2412">
        <v>1</v>
      </c>
      <c r="X2412" s="16">
        <f>IFERROR(LOOKUP(H2412,{30,43,48,53,58,63,68,73,78,83,88,93,97},{42,47,52,57,62,67,72,77,82,87,92,99,100}),999)</f>
        <v>77</v>
      </c>
      <c r="Y2412" s="19">
        <f t="shared" si="262"/>
        <v>5.6818181818181825</v>
      </c>
      <c r="Z2412" s="19">
        <f t="shared" si="265"/>
        <v>5.7284090909090919</v>
      </c>
      <c r="AA2412" s="19">
        <f t="shared" si="266"/>
        <v>17.185227272727278</v>
      </c>
      <c r="AB2412" s="19" t="s">
        <v>8887</v>
      </c>
    </row>
    <row r="2413" spans="1:28" x14ac:dyDescent="0.35">
      <c r="A2413" t="s">
        <v>1562</v>
      </c>
      <c r="B2413" t="s">
        <v>7028</v>
      </c>
      <c r="C2413" t="s">
        <v>470</v>
      </c>
      <c r="D2413" s="1">
        <v>44830</v>
      </c>
      <c r="E2413">
        <f t="shared" si="263"/>
        <v>18</v>
      </c>
      <c r="F2413" t="s">
        <v>1569</v>
      </c>
      <c r="G2413">
        <v>400</v>
      </c>
      <c r="H2413">
        <f t="shared" si="260"/>
        <v>40</v>
      </c>
      <c r="I2413" t="s">
        <v>7</v>
      </c>
      <c r="J2413" t="s">
        <v>8</v>
      </c>
      <c r="L2413" t="s">
        <v>6</v>
      </c>
      <c r="M2413" t="str">
        <f t="shared" si="261"/>
        <v>M</v>
      </c>
      <c r="N2413" t="s">
        <v>7029</v>
      </c>
      <c r="O2413" t="s">
        <v>7030</v>
      </c>
      <c r="P2413" t="s">
        <v>2035</v>
      </c>
      <c r="Q2413">
        <v>2</v>
      </c>
      <c r="R2413">
        <f t="shared" si="264"/>
        <v>2020</v>
      </c>
      <c r="S2413" t="s">
        <v>8</v>
      </c>
      <c r="T2413" t="s">
        <v>8</v>
      </c>
      <c r="U2413" t="s">
        <v>9090</v>
      </c>
      <c r="V2413">
        <f>VLOOKUP(P2413,'PBT Tag Rates'!$B$5:$E$34,4,FALSE)</f>
        <v>0.98961045999999997</v>
      </c>
      <c r="W2413">
        <v>1</v>
      </c>
      <c r="X2413" s="16">
        <f>IFERROR(LOOKUP(H2413,{30,43,48,53,58,63,68,73,78,83,88,93,97},{42,47,52,57,62,67,72,77,82,87,92,99,100}),999)</f>
        <v>42</v>
      </c>
      <c r="Y2413" s="19">
        <f t="shared" si="262"/>
        <v>5.6818181818181825</v>
      </c>
      <c r="Z2413" s="19">
        <f t="shared" si="265"/>
        <v>5.7284090909090919</v>
      </c>
      <c r="AA2413" s="19">
        <f t="shared" si="266"/>
        <v>17.185227272727278</v>
      </c>
      <c r="AB2413" s="19" t="s">
        <v>8887</v>
      </c>
    </row>
    <row r="2414" spans="1:28" x14ac:dyDescent="0.35">
      <c r="A2414" t="s">
        <v>1562</v>
      </c>
      <c r="B2414" t="s">
        <v>7031</v>
      </c>
      <c r="C2414" t="s">
        <v>471</v>
      </c>
      <c r="D2414" s="1">
        <v>44830</v>
      </c>
      <c r="E2414">
        <f t="shared" si="263"/>
        <v>18</v>
      </c>
      <c r="F2414" t="s">
        <v>1569</v>
      </c>
      <c r="G2414">
        <v>550</v>
      </c>
      <c r="H2414">
        <f t="shared" si="260"/>
        <v>55</v>
      </c>
      <c r="I2414" t="s">
        <v>7</v>
      </c>
      <c r="J2414" t="s">
        <v>8</v>
      </c>
      <c r="L2414" t="s">
        <v>6</v>
      </c>
      <c r="M2414" t="str">
        <f t="shared" si="261"/>
        <v>M</v>
      </c>
      <c r="N2414" t="s">
        <v>6714</v>
      </c>
      <c r="O2414" t="s">
        <v>7032</v>
      </c>
      <c r="P2414" t="s">
        <v>702</v>
      </c>
      <c r="Q2414">
        <v>3</v>
      </c>
      <c r="R2414">
        <f t="shared" si="264"/>
        <v>2019</v>
      </c>
      <c r="S2414" t="s">
        <v>8</v>
      </c>
      <c r="T2414" t="s">
        <v>8</v>
      </c>
      <c r="U2414" t="s">
        <v>8977</v>
      </c>
      <c r="V2414">
        <f>VLOOKUP(P2414,'PBT Tag Rates'!$B$5:$E$34,4,FALSE)</f>
        <v>0.99705232300000002</v>
      </c>
      <c r="W2414">
        <v>1</v>
      </c>
      <c r="X2414" s="16">
        <f>IFERROR(LOOKUP(H2414,{30,43,48,53,58,63,68,73,78,83,88,93,97},{42,47,52,57,62,67,72,77,82,87,92,99,100}),999)</f>
        <v>57</v>
      </c>
      <c r="Y2414" s="19">
        <f t="shared" si="262"/>
        <v>5.6818181818181825</v>
      </c>
      <c r="Z2414" s="19">
        <f t="shared" si="265"/>
        <v>5.7284090909090919</v>
      </c>
      <c r="AA2414" s="19">
        <f t="shared" si="266"/>
        <v>17.185227272727278</v>
      </c>
      <c r="AB2414" s="19" t="s">
        <v>8887</v>
      </c>
    </row>
    <row r="2415" spans="1:28" x14ac:dyDescent="0.35">
      <c r="A2415" t="s">
        <v>1562</v>
      </c>
      <c r="B2415" t="s">
        <v>7033</v>
      </c>
      <c r="C2415" t="s">
        <v>472</v>
      </c>
      <c r="D2415" s="1">
        <v>44830</v>
      </c>
      <c r="E2415">
        <f t="shared" si="263"/>
        <v>18</v>
      </c>
      <c r="F2415" t="s">
        <v>1569</v>
      </c>
      <c r="G2415">
        <v>510</v>
      </c>
      <c r="H2415">
        <f t="shared" si="260"/>
        <v>51</v>
      </c>
      <c r="I2415" t="s">
        <v>7</v>
      </c>
      <c r="J2415" t="s">
        <v>8</v>
      </c>
      <c r="L2415" t="s">
        <v>6</v>
      </c>
      <c r="M2415" t="str">
        <f t="shared" si="261"/>
        <v>M</v>
      </c>
      <c r="N2415" t="s">
        <v>5772</v>
      </c>
      <c r="O2415" t="s">
        <v>5773</v>
      </c>
      <c r="P2415" t="s">
        <v>557</v>
      </c>
      <c r="Q2415">
        <v>3</v>
      </c>
      <c r="R2415">
        <f t="shared" si="264"/>
        <v>2019</v>
      </c>
      <c r="S2415" t="s">
        <v>8</v>
      </c>
      <c r="T2415" t="s">
        <v>8</v>
      </c>
      <c r="U2415" t="s">
        <v>9086</v>
      </c>
      <c r="V2415">
        <f>VLOOKUP(P2415,'PBT Tag Rates'!$B$5:$E$34,4,FALSE)</f>
        <v>0.95971980899999998</v>
      </c>
      <c r="W2415">
        <v>1</v>
      </c>
      <c r="X2415" s="16">
        <f>IFERROR(LOOKUP(H2415,{30,43,48,53,58,63,68,73,78,83,88,93,97},{42,47,52,57,62,67,72,77,82,87,92,99,100}),999)</f>
        <v>52</v>
      </c>
      <c r="Y2415" s="19">
        <f t="shared" si="262"/>
        <v>5.6818181818181825</v>
      </c>
      <c r="Z2415" s="19">
        <f t="shared" si="265"/>
        <v>5.7284090909090919</v>
      </c>
      <c r="AA2415" s="19">
        <f t="shared" si="266"/>
        <v>17.185227272727278</v>
      </c>
      <c r="AB2415" s="19" t="s">
        <v>8887</v>
      </c>
    </row>
    <row r="2416" spans="1:28" x14ac:dyDescent="0.35">
      <c r="A2416" t="s">
        <v>1562</v>
      </c>
      <c r="B2416" t="s">
        <v>7034</v>
      </c>
      <c r="C2416" t="s">
        <v>473</v>
      </c>
      <c r="D2416" s="1">
        <v>44830</v>
      </c>
      <c r="E2416">
        <f t="shared" si="263"/>
        <v>18</v>
      </c>
      <c r="F2416" t="s">
        <v>1569</v>
      </c>
      <c r="G2416">
        <v>600</v>
      </c>
      <c r="H2416">
        <f t="shared" si="260"/>
        <v>60</v>
      </c>
      <c r="I2416" t="s">
        <v>7</v>
      </c>
      <c r="J2416" t="s">
        <v>8</v>
      </c>
      <c r="L2416" t="s">
        <v>6</v>
      </c>
      <c r="M2416" t="str">
        <f t="shared" si="261"/>
        <v>M</v>
      </c>
      <c r="N2416" t="s">
        <v>8</v>
      </c>
      <c r="O2416" t="s">
        <v>8</v>
      </c>
      <c r="P2416" t="s">
        <v>11</v>
      </c>
      <c r="Q2416" t="s">
        <v>8</v>
      </c>
      <c r="R2416" t="str">
        <f t="shared" si="264"/>
        <v>U</v>
      </c>
      <c r="S2416" t="s">
        <v>12</v>
      </c>
      <c r="T2416">
        <v>1</v>
      </c>
      <c r="U2416" t="s">
        <v>11</v>
      </c>
      <c r="V2416" t="e">
        <f>VLOOKUP(P2416,'PBT Tag Rates'!$B$5:$E$34,4,FALSE)</f>
        <v>#N/A</v>
      </c>
      <c r="W2416">
        <v>1</v>
      </c>
      <c r="X2416" s="16">
        <f>IFERROR(LOOKUP(H2416,{30,43,48,53,58,63,68,73,78,83,88,93,97},{42,47,52,57,62,67,72,77,82,87,92,99,100}),999)</f>
        <v>62</v>
      </c>
      <c r="Y2416" s="19">
        <f t="shared" si="262"/>
        <v>5.6818181818181825</v>
      </c>
      <c r="Z2416" s="19">
        <f t="shared" si="265"/>
        <v>5.7284090909090919</v>
      </c>
      <c r="AA2416" s="19">
        <f t="shared" si="266"/>
        <v>17.185227272727278</v>
      </c>
      <c r="AB2416" s="19" t="s">
        <v>8887</v>
      </c>
    </row>
    <row r="2417" spans="1:28" x14ac:dyDescent="0.35">
      <c r="A2417" t="s">
        <v>1562</v>
      </c>
      <c r="B2417" t="s">
        <v>7035</v>
      </c>
      <c r="C2417" t="s">
        <v>474</v>
      </c>
      <c r="D2417" s="1">
        <v>44830</v>
      </c>
      <c r="E2417">
        <f t="shared" si="263"/>
        <v>18</v>
      </c>
      <c r="F2417" t="s">
        <v>6</v>
      </c>
      <c r="G2417">
        <v>650</v>
      </c>
      <c r="H2417">
        <f t="shared" si="260"/>
        <v>65</v>
      </c>
      <c r="I2417" t="s">
        <v>9</v>
      </c>
      <c r="J2417">
        <v>1</v>
      </c>
      <c r="L2417" t="s">
        <v>6</v>
      </c>
      <c r="M2417" t="str">
        <f t="shared" si="261"/>
        <v>M</v>
      </c>
      <c r="N2417" t="s">
        <v>1279</v>
      </c>
      <c r="O2417" t="s">
        <v>7036</v>
      </c>
      <c r="P2417" t="s">
        <v>557</v>
      </c>
      <c r="Q2417">
        <v>3</v>
      </c>
      <c r="R2417">
        <f t="shared" si="264"/>
        <v>2019</v>
      </c>
      <c r="S2417" t="s">
        <v>8</v>
      </c>
      <c r="T2417" t="s">
        <v>8</v>
      </c>
      <c r="U2417" t="s">
        <v>9086</v>
      </c>
      <c r="V2417">
        <f>VLOOKUP(P2417,'PBT Tag Rates'!$B$5:$E$34,4,FALSE)</f>
        <v>0.95971980899999998</v>
      </c>
      <c r="W2417">
        <v>1</v>
      </c>
      <c r="X2417" s="16">
        <f>IFERROR(LOOKUP(H2417,{30,43,48,53,58,63,68,73,78,83,88,93,97},{42,47,52,57,62,67,72,77,82,87,92,99,100}),999)</f>
        <v>67</v>
      </c>
      <c r="Y2417" s="19">
        <f t="shared" si="262"/>
        <v>5.6818181818181825</v>
      </c>
      <c r="Z2417" s="19">
        <f t="shared" si="265"/>
        <v>5.7284090909090919</v>
      </c>
      <c r="AA2417" s="19">
        <f t="shared" si="266"/>
        <v>17.185227272727278</v>
      </c>
      <c r="AB2417" s="19" t="s">
        <v>8887</v>
      </c>
    </row>
    <row r="2418" spans="1:28" x14ac:dyDescent="0.35">
      <c r="A2418" t="s">
        <v>1562</v>
      </c>
      <c r="B2418" t="s">
        <v>7037</v>
      </c>
      <c r="C2418" t="s">
        <v>475</v>
      </c>
      <c r="D2418" s="1">
        <v>44830</v>
      </c>
      <c r="E2418">
        <f t="shared" si="263"/>
        <v>18</v>
      </c>
      <c r="F2418" t="s">
        <v>1569</v>
      </c>
      <c r="G2418">
        <v>320</v>
      </c>
      <c r="H2418">
        <f t="shared" si="260"/>
        <v>32</v>
      </c>
      <c r="I2418" t="s">
        <v>9</v>
      </c>
      <c r="J2418">
        <v>1</v>
      </c>
      <c r="L2418" t="s">
        <v>6</v>
      </c>
      <c r="M2418" t="str">
        <f t="shared" si="261"/>
        <v>M</v>
      </c>
      <c r="N2418" t="s">
        <v>7038</v>
      </c>
      <c r="O2418" t="s">
        <v>7039</v>
      </c>
      <c r="P2418" t="s">
        <v>2035</v>
      </c>
      <c r="Q2418">
        <v>2</v>
      </c>
      <c r="R2418">
        <f t="shared" si="264"/>
        <v>2020</v>
      </c>
      <c r="S2418" t="s">
        <v>8</v>
      </c>
      <c r="T2418" t="s">
        <v>8</v>
      </c>
      <c r="U2418" t="s">
        <v>9007</v>
      </c>
      <c r="V2418">
        <f>VLOOKUP(P2418,'PBT Tag Rates'!$B$5:$E$34,4,FALSE)</f>
        <v>0.98961045999999997</v>
      </c>
      <c r="W2418">
        <v>1</v>
      </c>
      <c r="X2418" s="16">
        <f>IFERROR(LOOKUP(H2418,{30,43,48,53,58,63,68,73,78,83,88,93,97},{42,47,52,57,62,67,72,77,82,87,92,99,100}),999)</f>
        <v>42</v>
      </c>
      <c r="Y2418" s="19">
        <f t="shared" si="262"/>
        <v>5.6818181818181825</v>
      </c>
      <c r="Z2418" s="19">
        <f t="shared" si="265"/>
        <v>5.7284090909090919</v>
      </c>
      <c r="AA2418" s="19">
        <f t="shared" si="266"/>
        <v>17.185227272727278</v>
      </c>
      <c r="AB2418" s="19" t="s">
        <v>8886</v>
      </c>
    </row>
    <row r="2419" spans="1:28" x14ac:dyDescent="0.35">
      <c r="A2419" t="s">
        <v>1562</v>
      </c>
      <c r="B2419" t="s">
        <v>7040</v>
      </c>
      <c r="C2419" t="s">
        <v>476</v>
      </c>
      <c r="D2419" s="1">
        <v>44830</v>
      </c>
      <c r="E2419">
        <f t="shared" si="263"/>
        <v>18</v>
      </c>
      <c r="F2419" t="s">
        <v>16</v>
      </c>
      <c r="G2419">
        <v>650</v>
      </c>
      <c r="H2419">
        <f t="shared" si="260"/>
        <v>65</v>
      </c>
      <c r="I2419" t="s">
        <v>7</v>
      </c>
      <c r="J2419" t="s">
        <v>8</v>
      </c>
      <c r="L2419" t="s">
        <v>16</v>
      </c>
      <c r="M2419" t="str">
        <f t="shared" si="261"/>
        <v>F</v>
      </c>
      <c r="N2419" t="s">
        <v>1385</v>
      </c>
      <c r="O2419" t="s">
        <v>1386</v>
      </c>
      <c r="P2419" t="s">
        <v>557</v>
      </c>
      <c r="Q2419">
        <v>3</v>
      </c>
      <c r="R2419">
        <f t="shared" si="264"/>
        <v>2019</v>
      </c>
      <c r="S2419" t="s">
        <v>8</v>
      </c>
      <c r="T2419" t="s">
        <v>8</v>
      </c>
      <c r="U2419" t="s">
        <v>9090</v>
      </c>
      <c r="V2419">
        <f>VLOOKUP(P2419,'PBT Tag Rates'!$B$5:$E$34,4,FALSE)</f>
        <v>0.95971980899999998</v>
      </c>
      <c r="W2419">
        <v>1</v>
      </c>
      <c r="X2419" s="16">
        <f>IFERROR(LOOKUP(H2419,{30,43,48,53,58,63,68,73,78,83,88,93,97},{42,47,52,57,62,67,72,77,82,87,92,99,100}),999)</f>
        <v>67</v>
      </c>
      <c r="Y2419" s="19">
        <f t="shared" si="262"/>
        <v>5.6818181818181825</v>
      </c>
      <c r="Z2419" s="19">
        <f t="shared" si="265"/>
        <v>5.7284090909090919</v>
      </c>
      <c r="AA2419" s="19">
        <f t="shared" si="266"/>
        <v>17.185227272727278</v>
      </c>
      <c r="AB2419" s="19" t="s">
        <v>8887</v>
      </c>
    </row>
    <row r="2420" spans="1:28" x14ac:dyDescent="0.35">
      <c r="A2420" t="s">
        <v>1562</v>
      </c>
      <c r="B2420" t="s">
        <v>7041</v>
      </c>
      <c r="C2420" t="s">
        <v>477</v>
      </c>
      <c r="D2420" s="1">
        <v>44830</v>
      </c>
      <c r="E2420">
        <f t="shared" si="263"/>
        <v>18</v>
      </c>
      <c r="F2420" t="s">
        <v>16</v>
      </c>
      <c r="G2420">
        <v>680</v>
      </c>
      <c r="H2420">
        <f t="shared" si="260"/>
        <v>68</v>
      </c>
      <c r="I2420" t="s">
        <v>7</v>
      </c>
      <c r="J2420" t="s">
        <v>8</v>
      </c>
      <c r="L2420" t="s">
        <v>16</v>
      </c>
      <c r="M2420" t="str">
        <f t="shared" si="261"/>
        <v>F</v>
      </c>
      <c r="N2420" t="s">
        <v>8</v>
      </c>
      <c r="O2420" t="s">
        <v>8</v>
      </c>
      <c r="P2420" t="s">
        <v>11</v>
      </c>
      <c r="Q2420" t="s">
        <v>8</v>
      </c>
      <c r="R2420" t="str">
        <f t="shared" si="264"/>
        <v>U</v>
      </c>
      <c r="S2420" t="s">
        <v>12</v>
      </c>
      <c r="T2420">
        <v>1</v>
      </c>
      <c r="U2420" t="s">
        <v>11</v>
      </c>
      <c r="V2420" t="e">
        <f>VLOOKUP(P2420,'PBT Tag Rates'!$B$5:$E$34,4,FALSE)</f>
        <v>#N/A</v>
      </c>
      <c r="W2420">
        <v>1</v>
      </c>
      <c r="X2420" s="16">
        <f>IFERROR(LOOKUP(H2420,{30,43,48,53,58,63,68,73,78,83,88,93,97},{42,47,52,57,62,67,72,77,82,87,92,99,100}),999)</f>
        <v>72</v>
      </c>
      <c r="Y2420" s="19">
        <f t="shared" si="262"/>
        <v>5.6818181818181825</v>
      </c>
      <c r="Z2420" s="19">
        <f t="shared" si="265"/>
        <v>5.7284090909090919</v>
      </c>
      <c r="AA2420" s="19">
        <f t="shared" si="266"/>
        <v>17.185227272727278</v>
      </c>
      <c r="AB2420" s="19" t="s">
        <v>8887</v>
      </c>
    </row>
    <row r="2421" spans="1:28" x14ac:dyDescent="0.35">
      <c r="A2421" t="s">
        <v>1562</v>
      </c>
      <c r="B2421" t="s">
        <v>7042</v>
      </c>
      <c r="C2421" t="s">
        <v>478</v>
      </c>
      <c r="D2421" s="1">
        <v>44830</v>
      </c>
      <c r="E2421">
        <f t="shared" si="263"/>
        <v>18</v>
      </c>
      <c r="F2421" t="s">
        <v>1569</v>
      </c>
      <c r="G2421">
        <v>430</v>
      </c>
      <c r="H2421">
        <f t="shared" si="260"/>
        <v>43</v>
      </c>
      <c r="I2421" t="s">
        <v>9</v>
      </c>
      <c r="J2421">
        <v>1</v>
      </c>
      <c r="L2421" t="s">
        <v>6</v>
      </c>
      <c r="M2421" t="str">
        <f t="shared" si="261"/>
        <v>M</v>
      </c>
      <c r="N2421" t="s">
        <v>7043</v>
      </c>
      <c r="O2421" t="s">
        <v>7044</v>
      </c>
      <c r="P2421" t="s">
        <v>2035</v>
      </c>
      <c r="Q2421">
        <v>2</v>
      </c>
      <c r="R2421">
        <f t="shared" si="264"/>
        <v>2020</v>
      </c>
      <c r="S2421" t="s">
        <v>8</v>
      </c>
      <c r="T2421" t="s">
        <v>8</v>
      </c>
      <c r="U2421" t="s">
        <v>9086</v>
      </c>
      <c r="V2421">
        <f>VLOOKUP(P2421,'PBT Tag Rates'!$B$5:$E$34,4,FALSE)</f>
        <v>0.98961045999999997</v>
      </c>
      <c r="W2421">
        <v>1</v>
      </c>
      <c r="X2421" s="16">
        <f>IFERROR(LOOKUP(H2421,{30,43,48,53,58,63,68,73,78,83,88,93,97},{42,47,52,57,62,67,72,77,82,87,92,99,100}),999)</f>
        <v>47</v>
      </c>
      <c r="Y2421" s="19">
        <f t="shared" si="262"/>
        <v>5.6818181818181825</v>
      </c>
      <c r="Z2421" s="19">
        <f t="shared" si="265"/>
        <v>5.7284090909090919</v>
      </c>
      <c r="AA2421" s="19">
        <f t="shared" si="266"/>
        <v>17.185227272727278</v>
      </c>
      <c r="AB2421" s="19" t="s">
        <v>8887</v>
      </c>
    </row>
    <row r="2422" spans="1:28" x14ac:dyDescent="0.35">
      <c r="A2422" t="s">
        <v>1562</v>
      </c>
      <c r="B2422" t="s">
        <v>7045</v>
      </c>
      <c r="C2422" t="s">
        <v>479</v>
      </c>
      <c r="D2422" s="1">
        <v>44831</v>
      </c>
      <c r="E2422">
        <f t="shared" si="263"/>
        <v>18</v>
      </c>
      <c r="F2422" t="s">
        <v>16</v>
      </c>
      <c r="G2422">
        <v>640</v>
      </c>
      <c r="H2422">
        <f t="shared" si="260"/>
        <v>64</v>
      </c>
      <c r="I2422" t="s">
        <v>7</v>
      </c>
      <c r="J2422" t="s">
        <v>8</v>
      </c>
      <c r="L2422" t="s">
        <v>16</v>
      </c>
      <c r="M2422" t="str">
        <f t="shared" si="261"/>
        <v>F</v>
      </c>
      <c r="N2422" t="s">
        <v>1315</v>
      </c>
      <c r="O2422" t="s">
        <v>1316</v>
      </c>
      <c r="P2422" t="s">
        <v>557</v>
      </c>
      <c r="Q2422">
        <v>3</v>
      </c>
      <c r="R2422">
        <f t="shared" si="264"/>
        <v>2019</v>
      </c>
      <c r="S2422" t="s">
        <v>8</v>
      </c>
      <c r="T2422" t="s">
        <v>8</v>
      </c>
      <c r="U2422" t="s">
        <v>9006</v>
      </c>
      <c r="V2422">
        <f>VLOOKUP(P2422,'PBT Tag Rates'!$B$5:$E$34,4,FALSE)</f>
        <v>0.95971980899999998</v>
      </c>
      <c r="W2422">
        <v>1</v>
      </c>
      <c r="X2422" s="16">
        <f>IFERROR(LOOKUP(H2422,{30,43,48,53,58,63,68,73,78,83,88,93,97},{42,47,52,57,62,67,72,77,82,87,92,99,100}),999)</f>
        <v>67</v>
      </c>
      <c r="Y2422" s="19">
        <f t="shared" si="262"/>
        <v>5.6818181818181825</v>
      </c>
      <c r="Z2422" s="19">
        <f t="shared" si="265"/>
        <v>5.7284090909090919</v>
      </c>
      <c r="AA2422" s="19">
        <f t="shared" si="266"/>
        <v>17.185227272727278</v>
      </c>
      <c r="AB2422" s="19" t="s">
        <v>8886</v>
      </c>
    </row>
    <row r="2423" spans="1:28" x14ac:dyDescent="0.35">
      <c r="A2423" t="s">
        <v>1562</v>
      </c>
      <c r="B2423" t="s">
        <v>7046</v>
      </c>
      <c r="C2423" t="s">
        <v>480</v>
      </c>
      <c r="D2423" s="1">
        <v>44831</v>
      </c>
      <c r="E2423">
        <f t="shared" si="263"/>
        <v>18</v>
      </c>
      <c r="F2423" t="s">
        <v>16</v>
      </c>
      <c r="G2423">
        <v>640</v>
      </c>
      <c r="H2423">
        <f t="shared" si="260"/>
        <v>64</v>
      </c>
      <c r="I2423" t="s">
        <v>9</v>
      </c>
      <c r="J2423">
        <v>1</v>
      </c>
      <c r="L2423" t="s">
        <v>16</v>
      </c>
      <c r="M2423" t="str">
        <f t="shared" si="261"/>
        <v>F</v>
      </c>
      <c r="N2423" t="s">
        <v>1027</v>
      </c>
      <c r="O2423" t="s">
        <v>7047</v>
      </c>
      <c r="P2423" t="s">
        <v>557</v>
      </c>
      <c r="Q2423">
        <v>3</v>
      </c>
      <c r="R2423">
        <f t="shared" si="264"/>
        <v>2019</v>
      </c>
      <c r="S2423" t="s">
        <v>8</v>
      </c>
      <c r="T2423" t="s">
        <v>8</v>
      </c>
      <c r="U2423" t="s">
        <v>9006</v>
      </c>
      <c r="V2423">
        <f>VLOOKUP(P2423,'PBT Tag Rates'!$B$5:$E$34,4,FALSE)</f>
        <v>0.95971980899999998</v>
      </c>
      <c r="W2423">
        <v>1</v>
      </c>
      <c r="X2423" s="16">
        <f>IFERROR(LOOKUP(H2423,{30,43,48,53,58,63,68,73,78,83,88,93,97},{42,47,52,57,62,67,72,77,82,87,92,99,100}),999)</f>
        <v>67</v>
      </c>
      <c r="Y2423" s="19">
        <f t="shared" si="262"/>
        <v>5.6818181818181825</v>
      </c>
      <c r="Z2423" s="19">
        <f t="shared" si="265"/>
        <v>5.7284090909090919</v>
      </c>
      <c r="AA2423" s="19">
        <f t="shared" si="266"/>
        <v>17.185227272727278</v>
      </c>
      <c r="AB2423" s="19" t="s">
        <v>8886</v>
      </c>
    </row>
    <row r="2424" spans="1:28" x14ac:dyDescent="0.35">
      <c r="A2424" t="s">
        <v>1562</v>
      </c>
      <c r="B2424" t="s">
        <v>7048</v>
      </c>
      <c r="C2424" t="s">
        <v>481</v>
      </c>
      <c r="D2424" s="1">
        <v>44831</v>
      </c>
      <c r="E2424">
        <f t="shared" si="263"/>
        <v>18</v>
      </c>
      <c r="F2424" t="s">
        <v>1569</v>
      </c>
      <c r="G2424">
        <v>630</v>
      </c>
      <c r="H2424">
        <f t="shared" si="260"/>
        <v>63</v>
      </c>
      <c r="I2424" t="s">
        <v>7</v>
      </c>
      <c r="J2424" t="s">
        <v>8</v>
      </c>
      <c r="L2424" t="s">
        <v>6</v>
      </c>
      <c r="M2424" t="str">
        <f t="shared" si="261"/>
        <v>M</v>
      </c>
      <c r="N2424" t="s">
        <v>7049</v>
      </c>
      <c r="O2424" t="s">
        <v>7050</v>
      </c>
      <c r="P2424" t="s">
        <v>702</v>
      </c>
      <c r="Q2424">
        <v>3</v>
      </c>
      <c r="R2424">
        <f t="shared" si="264"/>
        <v>2019</v>
      </c>
      <c r="S2424" t="s">
        <v>8</v>
      </c>
      <c r="T2424" t="s">
        <v>8</v>
      </c>
      <c r="U2424" t="s">
        <v>8977</v>
      </c>
      <c r="V2424">
        <f>VLOOKUP(P2424,'PBT Tag Rates'!$B$5:$E$34,4,FALSE)</f>
        <v>0.99705232300000002</v>
      </c>
      <c r="W2424">
        <v>1</v>
      </c>
      <c r="X2424" s="16">
        <f>IFERROR(LOOKUP(H2424,{30,43,48,53,58,63,68,73,78,83,88,93,97},{42,47,52,57,62,67,72,77,82,87,92,99,100}),999)</f>
        <v>67</v>
      </c>
      <c r="Y2424" s="19">
        <f t="shared" si="262"/>
        <v>5.6818181818181825</v>
      </c>
      <c r="Z2424" s="19">
        <f t="shared" si="265"/>
        <v>5.7284090909090919</v>
      </c>
      <c r="AA2424" s="19">
        <f t="shared" si="266"/>
        <v>17.185227272727278</v>
      </c>
      <c r="AB2424" s="19" t="s">
        <v>8887</v>
      </c>
    </row>
    <row r="2425" spans="1:28" x14ac:dyDescent="0.35">
      <c r="A2425" t="s">
        <v>1562</v>
      </c>
      <c r="B2425" t="s">
        <v>7051</v>
      </c>
      <c r="C2425" t="s">
        <v>482</v>
      </c>
      <c r="D2425" s="1">
        <v>44831</v>
      </c>
      <c r="E2425">
        <f t="shared" si="263"/>
        <v>18</v>
      </c>
      <c r="F2425" t="s">
        <v>1569</v>
      </c>
      <c r="G2425">
        <v>380</v>
      </c>
      <c r="H2425">
        <f t="shared" si="260"/>
        <v>38</v>
      </c>
      <c r="I2425" t="s">
        <v>9</v>
      </c>
      <c r="J2425">
        <v>1</v>
      </c>
      <c r="L2425" t="s">
        <v>6</v>
      </c>
      <c r="M2425" t="str">
        <f t="shared" si="261"/>
        <v>M</v>
      </c>
      <c r="N2425" t="s">
        <v>7052</v>
      </c>
      <c r="O2425" t="s">
        <v>7053</v>
      </c>
      <c r="P2425" t="s">
        <v>2035</v>
      </c>
      <c r="Q2425">
        <v>2</v>
      </c>
      <c r="R2425">
        <f t="shared" si="264"/>
        <v>2020</v>
      </c>
      <c r="S2425" t="s">
        <v>8</v>
      </c>
      <c r="T2425" t="s">
        <v>8</v>
      </c>
      <c r="U2425" t="s">
        <v>9087</v>
      </c>
      <c r="V2425">
        <f>VLOOKUP(P2425,'PBT Tag Rates'!$B$5:$E$34,4,FALSE)</f>
        <v>0.98961045999999997</v>
      </c>
      <c r="W2425">
        <v>1</v>
      </c>
      <c r="X2425" s="16">
        <f>IFERROR(LOOKUP(H2425,{30,43,48,53,58,63,68,73,78,83,88,93,97},{42,47,52,57,62,67,72,77,82,87,92,99,100}),999)</f>
        <v>42</v>
      </c>
      <c r="Y2425" s="19">
        <f t="shared" si="262"/>
        <v>5.6818181818181825</v>
      </c>
      <c r="Z2425" s="19">
        <f t="shared" si="265"/>
        <v>5.7284090909090919</v>
      </c>
      <c r="AA2425" s="19">
        <f t="shared" si="266"/>
        <v>17.185227272727278</v>
      </c>
      <c r="AB2425" s="19" t="s">
        <v>8887</v>
      </c>
    </row>
    <row r="2426" spans="1:28" x14ac:dyDescent="0.35">
      <c r="A2426" t="s">
        <v>1562</v>
      </c>
      <c r="B2426" t="s">
        <v>7054</v>
      </c>
      <c r="C2426" t="s">
        <v>483</v>
      </c>
      <c r="D2426" s="1">
        <v>44831</v>
      </c>
      <c r="E2426">
        <f t="shared" si="263"/>
        <v>18</v>
      </c>
      <c r="F2426" t="s">
        <v>1569</v>
      </c>
      <c r="G2426">
        <v>580</v>
      </c>
      <c r="H2426">
        <f t="shared" si="260"/>
        <v>58</v>
      </c>
      <c r="I2426" t="s">
        <v>9</v>
      </c>
      <c r="J2426">
        <v>1</v>
      </c>
      <c r="L2426" t="s">
        <v>16</v>
      </c>
      <c r="M2426" t="str">
        <f t="shared" si="261"/>
        <v>F</v>
      </c>
      <c r="N2426" t="s">
        <v>7055</v>
      </c>
      <c r="O2426" t="s">
        <v>7056</v>
      </c>
      <c r="P2426" t="s">
        <v>557</v>
      </c>
      <c r="Q2426">
        <v>3</v>
      </c>
      <c r="R2426">
        <f t="shared" si="264"/>
        <v>2019</v>
      </c>
      <c r="S2426" t="s">
        <v>8</v>
      </c>
      <c r="T2426" t="s">
        <v>8</v>
      </c>
      <c r="U2426" t="s">
        <v>9087</v>
      </c>
      <c r="V2426">
        <f>VLOOKUP(P2426,'PBT Tag Rates'!$B$5:$E$34,4,FALSE)</f>
        <v>0.95971980899999998</v>
      </c>
      <c r="W2426">
        <v>1</v>
      </c>
      <c r="X2426" s="16">
        <f>IFERROR(LOOKUP(H2426,{30,43,48,53,58,63,68,73,78,83,88,93,97},{42,47,52,57,62,67,72,77,82,87,92,99,100}),999)</f>
        <v>62</v>
      </c>
      <c r="Y2426" s="19">
        <f t="shared" si="262"/>
        <v>5.6818181818181825</v>
      </c>
      <c r="Z2426" s="19">
        <f t="shared" si="265"/>
        <v>5.7284090909090919</v>
      </c>
      <c r="AA2426" s="19">
        <f t="shared" si="266"/>
        <v>17.185227272727278</v>
      </c>
      <c r="AB2426" s="19" t="s">
        <v>8887</v>
      </c>
    </row>
    <row r="2427" spans="1:28" x14ac:dyDescent="0.35">
      <c r="A2427" t="s">
        <v>1562</v>
      </c>
      <c r="B2427" t="s">
        <v>7057</v>
      </c>
      <c r="C2427" t="s">
        <v>486</v>
      </c>
      <c r="D2427" s="1">
        <v>44831</v>
      </c>
      <c r="E2427">
        <f t="shared" si="263"/>
        <v>18</v>
      </c>
      <c r="F2427" t="s">
        <v>1569</v>
      </c>
      <c r="G2427">
        <v>570</v>
      </c>
      <c r="H2427">
        <f t="shared" si="260"/>
        <v>57</v>
      </c>
      <c r="I2427" t="s">
        <v>9</v>
      </c>
      <c r="J2427">
        <v>1</v>
      </c>
      <c r="L2427" t="s">
        <v>6</v>
      </c>
      <c r="M2427" t="str">
        <f t="shared" si="261"/>
        <v>M</v>
      </c>
      <c r="N2427" t="s">
        <v>7058</v>
      </c>
      <c r="O2427" t="s">
        <v>7059</v>
      </c>
      <c r="P2427" t="s">
        <v>702</v>
      </c>
      <c r="Q2427">
        <v>3</v>
      </c>
      <c r="R2427">
        <f t="shared" si="264"/>
        <v>2019</v>
      </c>
      <c r="S2427" t="s">
        <v>8</v>
      </c>
      <c r="T2427" t="s">
        <v>8</v>
      </c>
      <c r="U2427" t="s">
        <v>8975</v>
      </c>
      <c r="V2427">
        <f>VLOOKUP(P2427,'PBT Tag Rates'!$B$5:$E$34,4,FALSE)</f>
        <v>0.99705232300000002</v>
      </c>
      <c r="W2427">
        <v>1</v>
      </c>
      <c r="X2427" s="16">
        <f>IFERROR(LOOKUP(H2427,{30,43,48,53,58,63,68,73,78,83,88,93,97},{42,47,52,57,62,67,72,77,82,87,92,99,100}),999)</f>
        <v>57</v>
      </c>
      <c r="Y2427" s="19">
        <f t="shared" si="262"/>
        <v>5.6818181818181825</v>
      </c>
      <c r="Z2427" s="19">
        <f t="shared" si="265"/>
        <v>5.7284090909090919</v>
      </c>
      <c r="AA2427" s="19">
        <f t="shared" si="266"/>
        <v>17.185227272727278</v>
      </c>
      <c r="AB2427" s="19" t="s">
        <v>8887</v>
      </c>
    </row>
    <row r="2428" spans="1:28" x14ac:dyDescent="0.35">
      <c r="A2428" t="s">
        <v>1562</v>
      </c>
      <c r="B2428" t="s">
        <v>7060</v>
      </c>
      <c r="C2428" t="s">
        <v>487</v>
      </c>
      <c r="D2428" s="1">
        <v>44831</v>
      </c>
      <c r="E2428">
        <f t="shared" si="263"/>
        <v>18</v>
      </c>
      <c r="F2428" t="s">
        <v>1569</v>
      </c>
      <c r="G2428">
        <v>370</v>
      </c>
      <c r="H2428">
        <f t="shared" si="260"/>
        <v>37</v>
      </c>
      <c r="I2428" t="s">
        <v>9</v>
      </c>
      <c r="J2428">
        <v>1</v>
      </c>
      <c r="L2428" t="s">
        <v>6</v>
      </c>
      <c r="M2428" t="str">
        <f t="shared" si="261"/>
        <v>M</v>
      </c>
      <c r="N2428" t="s">
        <v>7061</v>
      </c>
      <c r="O2428" t="s">
        <v>7062</v>
      </c>
      <c r="P2428" t="s">
        <v>2035</v>
      </c>
      <c r="Q2428">
        <v>2</v>
      </c>
      <c r="R2428">
        <f t="shared" si="264"/>
        <v>2020</v>
      </c>
      <c r="S2428" t="s">
        <v>8</v>
      </c>
      <c r="T2428" t="s">
        <v>8</v>
      </c>
      <c r="U2428" t="s">
        <v>9007</v>
      </c>
      <c r="V2428">
        <f>VLOOKUP(P2428,'PBT Tag Rates'!$B$5:$E$34,4,FALSE)</f>
        <v>0.98961045999999997</v>
      </c>
      <c r="W2428">
        <v>1</v>
      </c>
      <c r="X2428" s="16">
        <f>IFERROR(LOOKUP(H2428,{30,43,48,53,58,63,68,73,78,83,88,93,97},{42,47,52,57,62,67,72,77,82,87,92,99,100}),999)</f>
        <v>42</v>
      </c>
      <c r="Y2428" s="19">
        <f t="shared" si="262"/>
        <v>5.6818181818181825</v>
      </c>
      <c r="Z2428" s="19">
        <f t="shared" si="265"/>
        <v>5.7284090909090919</v>
      </c>
      <c r="AA2428" s="19">
        <f t="shared" si="266"/>
        <v>17.185227272727278</v>
      </c>
      <c r="AB2428" s="19" t="s">
        <v>8886</v>
      </c>
    </row>
    <row r="2429" spans="1:28" x14ac:dyDescent="0.35">
      <c r="A2429" t="s">
        <v>1562</v>
      </c>
      <c r="B2429" t="s">
        <v>7063</v>
      </c>
      <c r="C2429" t="s">
        <v>488</v>
      </c>
      <c r="D2429" s="1">
        <v>44831</v>
      </c>
      <c r="E2429">
        <f t="shared" si="263"/>
        <v>18</v>
      </c>
      <c r="F2429" t="s">
        <v>16</v>
      </c>
      <c r="G2429">
        <v>700</v>
      </c>
      <c r="H2429">
        <f t="shared" si="260"/>
        <v>70</v>
      </c>
      <c r="I2429" t="s">
        <v>7</v>
      </c>
      <c r="J2429" t="s">
        <v>8</v>
      </c>
      <c r="L2429" t="s">
        <v>16</v>
      </c>
      <c r="M2429" t="str">
        <f t="shared" si="261"/>
        <v>F</v>
      </c>
      <c r="N2429" t="s">
        <v>6892</v>
      </c>
      <c r="O2429" t="s">
        <v>6893</v>
      </c>
      <c r="P2429" t="s">
        <v>557</v>
      </c>
      <c r="Q2429">
        <v>3</v>
      </c>
      <c r="R2429">
        <f t="shared" si="264"/>
        <v>2019</v>
      </c>
      <c r="S2429" t="s">
        <v>8</v>
      </c>
      <c r="T2429" t="s">
        <v>8</v>
      </c>
      <c r="U2429" t="s">
        <v>9090</v>
      </c>
      <c r="V2429">
        <f>VLOOKUP(P2429,'PBT Tag Rates'!$B$5:$E$34,4,FALSE)</f>
        <v>0.95971980899999998</v>
      </c>
      <c r="W2429">
        <v>1</v>
      </c>
      <c r="X2429" s="16">
        <f>IFERROR(LOOKUP(H2429,{30,43,48,53,58,63,68,73,78,83,88,93,97},{42,47,52,57,62,67,72,77,82,87,92,99,100}),999)</f>
        <v>72</v>
      </c>
      <c r="Y2429" s="19">
        <f t="shared" si="262"/>
        <v>5.6818181818181825</v>
      </c>
      <c r="Z2429" s="19">
        <f t="shared" si="265"/>
        <v>5.7284090909090919</v>
      </c>
      <c r="AA2429" s="19">
        <f t="shared" si="266"/>
        <v>17.185227272727278</v>
      </c>
      <c r="AB2429" s="19" t="s">
        <v>8887</v>
      </c>
    </row>
    <row r="2430" spans="1:28" x14ac:dyDescent="0.35">
      <c r="A2430" t="s">
        <v>1562</v>
      </c>
      <c r="B2430" t="s">
        <v>7064</v>
      </c>
      <c r="C2430" t="s">
        <v>489</v>
      </c>
      <c r="D2430" s="1">
        <v>44831</v>
      </c>
      <c r="E2430">
        <f t="shared" si="263"/>
        <v>18</v>
      </c>
      <c r="F2430" t="s">
        <v>16</v>
      </c>
      <c r="G2430">
        <v>660</v>
      </c>
      <c r="H2430">
        <f t="shared" si="260"/>
        <v>66</v>
      </c>
      <c r="I2430" t="s">
        <v>7</v>
      </c>
      <c r="J2430" t="s">
        <v>8</v>
      </c>
      <c r="L2430" t="s">
        <v>16</v>
      </c>
      <c r="M2430" t="str">
        <f t="shared" si="261"/>
        <v>F</v>
      </c>
      <c r="N2430" t="s">
        <v>5120</v>
      </c>
      <c r="O2430" t="s">
        <v>7065</v>
      </c>
      <c r="P2430" t="s">
        <v>557</v>
      </c>
      <c r="Q2430">
        <v>3</v>
      </c>
      <c r="R2430">
        <f t="shared" si="264"/>
        <v>2019</v>
      </c>
      <c r="S2430" t="s">
        <v>8</v>
      </c>
      <c r="T2430" t="s">
        <v>8</v>
      </c>
      <c r="U2430" t="s">
        <v>9090</v>
      </c>
      <c r="V2430">
        <f>VLOOKUP(P2430,'PBT Tag Rates'!$B$5:$E$34,4,FALSE)</f>
        <v>0.95971980899999998</v>
      </c>
      <c r="W2430">
        <v>1</v>
      </c>
      <c r="X2430" s="16">
        <f>IFERROR(LOOKUP(H2430,{30,43,48,53,58,63,68,73,78,83,88,93,97},{42,47,52,57,62,67,72,77,82,87,92,99,100}),999)</f>
        <v>67</v>
      </c>
      <c r="Y2430" s="19">
        <f t="shared" si="262"/>
        <v>5.6818181818181825</v>
      </c>
      <c r="Z2430" s="19">
        <f t="shared" si="265"/>
        <v>5.7284090909090919</v>
      </c>
      <c r="AA2430" s="19">
        <f t="shared" si="266"/>
        <v>17.185227272727278</v>
      </c>
      <c r="AB2430" s="19" t="s">
        <v>8887</v>
      </c>
    </row>
    <row r="2431" spans="1:28" x14ac:dyDescent="0.35">
      <c r="A2431" t="s">
        <v>1562</v>
      </c>
      <c r="B2431" t="s">
        <v>7066</v>
      </c>
      <c r="C2431" t="s">
        <v>490</v>
      </c>
      <c r="D2431" s="1">
        <v>44831</v>
      </c>
      <c r="E2431">
        <f t="shared" si="263"/>
        <v>18</v>
      </c>
      <c r="F2431" t="s">
        <v>1569</v>
      </c>
      <c r="G2431">
        <v>440</v>
      </c>
      <c r="H2431">
        <f t="shared" si="260"/>
        <v>44</v>
      </c>
      <c r="I2431" t="s">
        <v>7</v>
      </c>
      <c r="J2431" t="s">
        <v>8</v>
      </c>
      <c r="L2431" t="s">
        <v>6</v>
      </c>
      <c r="M2431" t="str">
        <f t="shared" si="261"/>
        <v>M</v>
      </c>
      <c r="N2431" t="s">
        <v>7067</v>
      </c>
      <c r="O2431" t="s">
        <v>7068</v>
      </c>
      <c r="P2431" t="s">
        <v>2035</v>
      </c>
      <c r="Q2431">
        <v>2</v>
      </c>
      <c r="R2431">
        <f t="shared" si="264"/>
        <v>2020</v>
      </c>
      <c r="S2431" t="s">
        <v>8</v>
      </c>
      <c r="T2431" t="s">
        <v>8</v>
      </c>
      <c r="U2431" t="s">
        <v>9090</v>
      </c>
      <c r="V2431">
        <f>VLOOKUP(P2431,'PBT Tag Rates'!$B$5:$E$34,4,FALSE)</f>
        <v>0.98961045999999997</v>
      </c>
      <c r="W2431">
        <v>1</v>
      </c>
      <c r="X2431" s="16">
        <f>IFERROR(LOOKUP(H2431,{30,43,48,53,58,63,68,73,78,83,88,93,97},{42,47,52,57,62,67,72,77,82,87,92,99,100}),999)</f>
        <v>47</v>
      </c>
      <c r="Y2431" s="19">
        <f t="shared" si="262"/>
        <v>5.6818181818181825</v>
      </c>
      <c r="Z2431" s="19">
        <f t="shared" si="265"/>
        <v>5.7284090909090919</v>
      </c>
      <c r="AA2431" s="19">
        <f t="shared" si="266"/>
        <v>17.185227272727278</v>
      </c>
      <c r="AB2431" s="19" t="s">
        <v>8887</v>
      </c>
    </row>
    <row r="2432" spans="1:28" x14ac:dyDescent="0.35">
      <c r="A2432" t="s">
        <v>1562</v>
      </c>
      <c r="B2432" t="s">
        <v>7069</v>
      </c>
      <c r="C2432" t="s">
        <v>491</v>
      </c>
      <c r="D2432" s="1">
        <v>44831</v>
      </c>
      <c r="E2432">
        <f t="shared" si="263"/>
        <v>18</v>
      </c>
      <c r="F2432" t="s">
        <v>16</v>
      </c>
      <c r="G2432">
        <v>670</v>
      </c>
      <c r="H2432">
        <f t="shared" si="260"/>
        <v>67</v>
      </c>
      <c r="I2432" t="s">
        <v>7</v>
      </c>
      <c r="J2432" t="s">
        <v>8</v>
      </c>
      <c r="L2432" t="s">
        <v>16</v>
      </c>
      <c r="M2432" t="str">
        <f t="shared" si="261"/>
        <v>F</v>
      </c>
      <c r="N2432" t="s">
        <v>905</v>
      </c>
      <c r="O2432" t="s">
        <v>1183</v>
      </c>
      <c r="P2432" t="s">
        <v>557</v>
      </c>
      <c r="Q2432">
        <v>3</v>
      </c>
      <c r="R2432">
        <f t="shared" si="264"/>
        <v>2019</v>
      </c>
      <c r="S2432" t="s">
        <v>8</v>
      </c>
      <c r="T2432" t="s">
        <v>8</v>
      </c>
      <c r="U2432" t="s">
        <v>9090</v>
      </c>
      <c r="V2432">
        <f>VLOOKUP(P2432,'PBT Tag Rates'!$B$5:$E$34,4,FALSE)</f>
        <v>0.95971980899999998</v>
      </c>
      <c r="W2432">
        <v>1</v>
      </c>
      <c r="X2432" s="16">
        <f>IFERROR(LOOKUP(H2432,{30,43,48,53,58,63,68,73,78,83,88,93,97},{42,47,52,57,62,67,72,77,82,87,92,99,100}),999)</f>
        <v>67</v>
      </c>
      <c r="Y2432" s="19">
        <f t="shared" si="262"/>
        <v>5.6818181818181825</v>
      </c>
      <c r="Z2432" s="19">
        <f t="shared" si="265"/>
        <v>5.7284090909090919</v>
      </c>
      <c r="AA2432" s="19">
        <f t="shared" si="266"/>
        <v>17.185227272727278</v>
      </c>
      <c r="AB2432" s="19" t="s">
        <v>8887</v>
      </c>
    </row>
    <row r="2433" spans="1:28" x14ac:dyDescent="0.35">
      <c r="A2433" t="s">
        <v>1562</v>
      </c>
      <c r="B2433" t="s">
        <v>7070</v>
      </c>
      <c r="C2433" t="s">
        <v>492</v>
      </c>
      <c r="D2433" s="1">
        <v>44831</v>
      </c>
      <c r="E2433">
        <f t="shared" si="263"/>
        <v>18</v>
      </c>
      <c r="F2433" t="s">
        <v>1569</v>
      </c>
      <c r="G2433">
        <v>660</v>
      </c>
      <c r="H2433">
        <f t="shared" si="260"/>
        <v>66</v>
      </c>
      <c r="I2433" t="s">
        <v>7</v>
      </c>
      <c r="J2433" t="s">
        <v>8</v>
      </c>
      <c r="L2433" t="s">
        <v>6</v>
      </c>
      <c r="M2433" t="str">
        <f t="shared" si="261"/>
        <v>M</v>
      </c>
      <c r="N2433" t="s">
        <v>8</v>
      </c>
      <c r="O2433" t="s">
        <v>8</v>
      </c>
      <c r="P2433" t="s">
        <v>11</v>
      </c>
      <c r="Q2433" t="s">
        <v>8</v>
      </c>
      <c r="R2433" t="str">
        <f t="shared" si="264"/>
        <v>U</v>
      </c>
      <c r="S2433" t="s">
        <v>12</v>
      </c>
      <c r="T2433">
        <v>1</v>
      </c>
      <c r="U2433" t="s">
        <v>11</v>
      </c>
      <c r="V2433" t="e">
        <f>VLOOKUP(P2433,'PBT Tag Rates'!$B$5:$E$34,4,FALSE)</f>
        <v>#N/A</v>
      </c>
      <c r="W2433">
        <v>1</v>
      </c>
      <c r="X2433" s="16">
        <f>IFERROR(LOOKUP(H2433,{30,43,48,53,58,63,68,73,78,83,88,93,97},{42,47,52,57,62,67,72,77,82,87,92,99,100}),999)</f>
        <v>67</v>
      </c>
      <c r="Y2433" s="19">
        <f t="shared" si="262"/>
        <v>5.6818181818181825</v>
      </c>
      <c r="Z2433" s="19">
        <f t="shared" si="265"/>
        <v>5.7284090909090919</v>
      </c>
      <c r="AA2433" s="19">
        <f t="shared" si="266"/>
        <v>17.185227272727278</v>
      </c>
      <c r="AB2433" s="19" t="s">
        <v>8887</v>
      </c>
    </row>
    <row r="2434" spans="1:28" x14ac:dyDescent="0.35">
      <c r="A2434" t="s">
        <v>1562</v>
      </c>
      <c r="B2434" t="s">
        <v>7071</v>
      </c>
      <c r="C2434" t="s">
        <v>493</v>
      </c>
      <c r="D2434" s="1">
        <v>44831</v>
      </c>
      <c r="E2434">
        <f t="shared" si="263"/>
        <v>18</v>
      </c>
      <c r="F2434" t="s">
        <v>6</v>
      </c>
      <c r="G2434">
        <v>780</v>
      </c>
      <c r="H2434">
        <f t="shared" si="260"/>
        <v>78</v>
      </c>
      <c r="I2434" t="s">
        <v>7</v>
      </c>
      <c r="J2434" t="s">
        <v>8</v>
      </c>
      <c r="L2434" t="s">
        <v>6</v>
      </c>
      <c r="M2434" t="str">
        <f t="shared" si="261"/>
        <v>M</v>
      </c>
      <c r="N2434" t="s">
        <v>1051</v>
      </c>
      <c r="O2434" t="s">
        <v>1052</v>
      </c>
      <c r="P2434" t="s">
        <v>19</v>
      </c>
      <c r="Q2434">
        <v>4</v>
      </c>
      <c r="R2434">
        <f t="shared" si="264"/>
        <v>2018</v>
      </c>
      <c r="S2434" t="s">
        <v>8</v>
      </c>
      <c r="T2434" t="s">
        <v>8</v>
      </c>
      <c r="U2434" t="s">
        <v>8875</v>
      </c>
      <c r="V2434">
        <f>VLOOKUP(P2434,'PBT Tag Rates'!$B$5:$E$34,4,FALSE)</f>
        <v>0.80551598400000002</v>
      </c>
      <c r="W2434">
        <v>1</v>
      </c>
      <c r="X2434" s="16">
        <f>IFERROR(LOOKUP(H2434,{30,43,48,53,58,63,68,73,78,83,88,93,97},{42,47,52,57,62,67,72,77,82,87,92,99,100}),999)</f>
        <v>82</v>
      </c>
      <c r="Y2434" s="19">
        <f t="shared" si="262"/>
        <v>5.6818181818181825</v>
      </c>
      <c r="Z2434" s="19">
        <f t="shared" si="265"/>
        <v>5.7284090909090919</v>
      </c>
      <c r="AA2434" s="19">
        <f t="shared" si="266"/>
        <v>17.185227272727278</v>
      </c>
      <c r="AB2434" s="19" t="s">
        <v>8886</v>
      </c>
    </row>
    <row r="2435" spans="1:28" x14ac:dyDescent="0.35">
      <c r="A2435" t="s">
        <v>1562</v>
      </c>
      <c r="B2435" t="s">
        <v>7072</v>
      </c>
      <c r="C2435" t="s">
        <v>494</v>
      </c>
      <c r="D2435" s="1">
        <v>44831</v>
      </c>
      <c r="E2435">
        <f t="shared" si="263"/>
        <v>18</v>
      </c>
      <c r="F2435" t="s">
        <v>16</v>
      </c>
      <c r="G2435">
        <v>720</v>
      </c>
      <c r="H2435">
        <f t="shared" si="260"/>
        <v>72</v>
      </c>
      <c r="I2435" t="s">
        <v>7</v>
      </c>
      <c r="J2435" t="s">
        <v>8</v>
      </c>
      <c r="L2435" t="s">
        <v>16</v>
      </c>
      <c r="M2435" t="str">
        <f t="shared" si="261"/>
        <v>F</v>
      </c>
      <c r="N2435" t="s">
        <v>8</v>
      </c>
      <c r="O2435" t="s">
        <v>8</v>
      </c>
      <c r="P2435" t="s">
        <v>11</v>
      </c>
      <c r="Q2435" t="s">
        <v>8</v>
      </c>
      <c r="R2435" t="str">
        <f t="shared" si="264"/>
        <v>U</v>
      </c>
      <c r="S2435" t="s">
        <v>12</v>
      </c>
      <c r="T2435">
        <v>1.00000000000001</v>
      </c>
      <c r="U2435" t="s">
        <v>11</v>
      </c>
      <c r="V2435" t="e">
        <f>VLOOKUP(P2435,'PBT Tag Rates'!$B$5:$E$34,4,FALSE)</f>
        <v>#N/A</v>
      </c>
      <c r="W2435">
        <v>1</v>
      </c>
      <c r="X2435" s="16">
        <f>IFERROR(LOOKUP(H2435,{30,43,48,53,58,63,68,73,78,83,88,93,97},{42,47,52,57,62,67,72,77,82,87,92,99,100}),999)</f>
        <v>72</v>
      </c>
      <c r="Y2435" s="19">
        <f t="shared" si="262"/>
        <v>5.6818181818181825</v>
      </c>
      <c r="Z2435" s="19">
        <f t="shared" si="265"/>
        <v>5.7284090909090919</v>
      </c>
      <c r="AA2435" s="19">
        <f t="shared" si="266"/>
        <v>17.185227272727278</v>
      </c>
      <c r="AB2435" s="19" t="s">
        <v>8887</v>
      </c>
    </row>
    <row r="2436" spans="1:28" x14ac:dyDescent="0.35">
      <c r="A2436" t="s">
        <v>1562</v>
      </c>
      <c r="B2436" t="s">
        <v>7073</v>
      </c>
      <c r="C2436" t="s">
        <v>495</v>
      </c>
      <c r="D2436" s="1">
        <v>44831</v>
      </c>
      <c r="E2436">
        <f t="shared" si="263"/>
        <v>18</v>
      </c>
      <c r="F2436" t="s">
        <v>1569</v>
      </c>
      <c r="G2436">
        <v>610</v>
      </c>
      <c r="H2436">
        <f t="shared" si="260"/>
        <v>61</v>
      </c>
      <c r="I2436" t="s">
        <v>7</v>
      </c>
      <c r="J2436" t="s">
        <v>8</v>
      </c>
      <c r="L2436" t="s">
        <v>6</v>
      </c>
      <c r="M2436" t="str">
        <f t="shared" si="261"/>
        <v>M</v>
      </c>
      <c r="N2436" t="s">
        <v>835</v>
      </c>
      <c r="O2436" t="s">
        <v>836</v>
      </c>
      <c r="P2436" t="s">
        <v>702</v>
      </c>
      <c r="Q2436">
        <v>3</v>
      </c>
      <c r="R2436">
        <f t="shared" si="264"/>
        <v>2019</v>
      </c>
      <c r="S2436" t="s">
        <v>8</v>
      </c>
      <c r="T2436" t="s">
        <v>8</v>
      </c>
      <c r="U2436" t="s">
        <v>8858</v>
      </c>
      <c r="V2436">
        <f>VLOOKUP(P2436,'PBT Tag Rates'!$B$5:$E$34,4,FALSE)</f>
        <v>0.99705232300000002</v>
      </c>
      <c r="W2436">
        <v>1</v>
      </c>
      <c r="X2436" s="16">
        <f>IFERROR(LOOKUP(H2436,{30,43,48,53,58,63,68,73,78,83,88,93,97},{42,47,52,57,62,67,72,77,82,87,92,99,100}),999)</f>
        <v>62</v>
      </c>
      <c r="Y2436" s="19">
        <f t="shared" si="262"/>
        <v>5.6818181818181825</v>
      </c>
      <c r="Z2436" s="19">
        <f t="shared" si="265"/>
        <v>5.7284090909090919</v>
      </c>
      <c r="AA2436" s="19">
        <f t="shared" si="266"/>
        <v>17.185227272727278</v>
      </c>
      <c r="AB2436" s="19" t="s">
        <v>8887</v>
      </c>
    </row>
    <row r="2437" spans="1:28" x14ac:dyDescent="0.35">
      <c r="A2437" t="s">
        <v>1562</v>
      </c>
      <c r="B2437" t="s">
        <v>7074</v>
      </c>
      <c r="C2437" t="s">
        <v>496</v>
      </c>
      <c r="D2437" s="1">
        <v>44831</v>
      </c>
      <c r="E2437">
        <f t="shared" si="263"/>
        <v>18</v>
      </c>
      <c r="F2437" t="s">
        <v>16</v>
      </c>
      <c r="G2437">
        <v>660</v>
      </c>
      <c r="H2437">
        <f t="shared" si="260"/>
        <v>66</v>
      </c>
      <c r="I2437" t="s">
        <v>9</v>
      </c>
      <c r="J2437">
        <v>1</v>
      </c>
      <c r="L2437" t="s">
        <v>16</v>
      </c>
      <c r="M2437" t="str">
        <f t="shared" si="261"/>
        <v>F</v>
      </c>
      <c r="N2437" t="s">
        <v>509</v>
      </c>
      <c r="O2437" t="s">
        <v>510</v>
      </c>
      <c r="P2437" t="s">
        <v>19</v>
      </c>
      <c r="Q2437">
        <v>4</v>
      </c>
      <c r="R2437">
        <f t="shared" si="264"/>
        <v>2018</v>
      </c>
      <c r="S2437" t="s">
        <v>8</v>
      </c>
      <c r="T2437" t="s">
        <v>8</v>
      </c>
      <c r="U2437" t="s">
        <v>9007</v>
      </c>
      <c r="V2437">
        <f>VLOOKUP(P2437,'PBT Tag Rates'!$B$5:$E$34,4,FALSE)</f>
        <v>0.80551598400000002</v>
      </c>
      <c r="W2437">
        <v>1</v>
      </c>
      <c r="X2437" s="16">
        <f>IFERROR(LOOKUP(H2437,{30,43,48,53,58,63,68,73,78,83,88,93,97},{42,47,52,57,62,67,72,77,82,87,92,99,100}),999)</f>
        <v>67</v>
      </c>
      <c r="Y2437" s="19">
        <f t="shared" si="262"/>
        <v>5.6818181818181825</v>
      </c>
      <c r="Z2437" s="19">
        <f t="shared" si="265"/>
        <v>5.7284090909090919</v>
      </c>
      <c r="AA2437" s="19">
        <f t="shared" si="266"/>
        <v>17.185227272727278</v>
      </c>
      <c r="AB2437" s="19" t="s">
        <v>8886</v>
      </c>
    </row>
    <row r="2438" spans="1:28" x14ac:dyDescent="0.35">
      <c r="A2438" t="s">
        <v>1562</v>
      </c>
      <c r="B2438" t="s">
        <v>7075</v>
      </c>
      <c r="C2438" t="s">
        <v>498</v>
      </c>
      <c r="D2438" s="1">
        <v>44831</v>
      </c>
      <c r="E2438">
        <f t="shared" si="263"/>
        <v>18</v>
      </c>
      <c r="F2438" t="s">
        <v>16</v>
      </c>
      <c r="G2438">
        <v>770</v>
      </c>
      <c r="H2438">
        <f t="shared" ref="H2438:H2501" si="267">G2438/10</f>
        <v>77</v>
      </c>
      <c r="I2438" t="s">
        <v>9</v>
      </c>
      <c r="J2438">
        <v>1</v>
      </c>
      <c r="L2438" t="s">
        <v>16</v>
      </c>
      <c r="M2438" t="str">
        <f t="shared" ref="M2438:M2501" si="268">IF(L2438="U",F2438,L2438)</f>
        <v>F</v>
      </c>
      <c r="N2438" t="s">
        <v>7076</v>
      </c>
      <c r="O2438" t="s">
        <v>7077</v>
      </c>
      <c r="P2438" t="s">
        <v>19</v>
      </c>
      <c r="Q2438">
        <v>4</v>
      </c>
      <c r="R2438">
        <f t="shared" si="264"/>
        <v>2018</v>
      </c>
      <c r="S2438" t="s">
        <v>8</v>
      </c>
      <c r="T2438" t="s">
        <v>8</v>
      </c>
      <c r="U2438" t="s">
        <v>9087</v>
      </c>
      <c r="V2438">
        <f>VLOOKUP(P2438,'PBT Tag Rates'!$B$5:$E$34,4,FALSE)</f>
        <v>0.80551598400000002</v>
      </c>
      <c r="W2438">
        <v>1</v>
      </c>
      <c r="X2438" s="16">
        <f>IFERROR(LOOKUP(H2438,{30,43,48,53,58,63,68,73,78,83,88,93,97},{42,47,52,57,62,67,72,77,82,87,92,99,100}),999)</f>
        <v>77</v>
      </c>
      <c r="Y2438" s="19">
        <f t="shared" ref="Y2438:Y2501" si="269">IF(D2438&lt;$D$3,W2438/$Y$3,W2438/$Y$4)</f>
        <v>5.6818181818181825</v>
      </c>
      <c r="Z2438" s="19">
        <f t="shared" si="265"/>
        <v>5.7284090909090919</v>
      </c>
      <c r="AA2438" s="19">
        <f t="shared" si="266"/>
        <v>17.185227272727278</v>
      </c>
      <c r="AB2438" s="19" t="s">
        <v>8887</v>
      </c>
    </row>
    <row r="2439" spans="1:28" x14ac:dyDescent="0.35">
      <c r="A2439" t="s">
        <v>1562</v>
      </c>
      <c r="B2439" t="s">
        <v>7078</v>
      </c>
      <c r="C2439" t="s">
        <v>499</v>
      </c>
      <c r="D2439" s="1">
        <v>44831</v>
      </c>
      <c r="E2439">
        <f t="shared" ref="E2439:E2502" si="270">IF(D2439&lt;=$D$3,60,18)</f>
        <v>18</v>
      </c>
      <c r="F2439" t="s">
        <v>16</v>
      </c>
      <c r="G2439">
        <v>800</v>
      </c>
      <c r="H2439">
        <f t="shared" si="267"/>
        <v>80</v>
      </c>
      <c r="I2439" t="s">
        <v>7</v>
      </c>
      <c r="J2439" t="s">
        <v>8</v>
      </c>
      <c r="L2439" t="s">
        <v>16</v>
      </c>
      <c r="M2439" t="str">
        <f t="shared" si="268"/>
        <v>F</v>
      </c>
      <c r="N2439" t="s">
        <v>1037</v>
      </c>
      <c r="O2439" t="s">
        <v>1038</v>
      </c>
      <c r="P2439" t="s">
        <v>19</v>
      </c>
      <c r="Q2439">
        <v>4</v>
      </c>
      <c r="R2439">
        <f t="shared" ref="R2439:R2502" si="271">IFERROR($R$3-Q2439,"U")</f>
        <v>2018</v>
      </c>
      <c r="S2439" t="s">
        <v>8</v>
      </c>
      <c r="T2439" t="s">
        <v>8</v>
      </c>
      <c r="U2439" t="s">
        <v>8875</v>
      </c>
      <c r="V2439">
        <f>VLOOKUP(P2439,'PBT Tag Rates'!$B$5:$E$34,4,FALSE)</f>
        <v>0.80551598400000002</v>
      </c>
      <c r="W2439">
        <v>1</v>
      </c>
      <c r="X2439" s="16">
        <f>IFERROR(LOOKUP(H2439,{30,43,48,53,58,63,68,73,78,83,88,93,97},{42,47,52,57,62,67,72,77,82,87,92,99,100}),999)</f>
        <v>82</v>
      </c>
      <c r="Y2439" s="19">
        <f t="shared" si="269"/>
        <v>5.6818181818181825</v>
      </c>
      <c r="Z2439" s="19">
        <f t="shared" ref="Z2439:Z2502" si="272">Y2439*(1+$Z$4)</f>
        <v>5.7284090909090919</v>
      </c>
      <c r="AA2439" s="19">
        <f t="shared" ref="AA2439:AA2502" si="273">IF(D2439&lt;$D$3,Z2439/$AA$3,Z2439/$AA$4)</f>
        <v>17.185227272727278</v>
      </c>
      <c r="AB2439" s="19" t="s">
        <v>8886</v>
      </c>
    </row>
    <row r="2440" spans="1:28" x14ac:dyDescent="0.35">
      <c r="A2440" t="s">
        <v>1562</v>
      </c>
      <c r="B2440" t="s">
        <v>7079</v>
      </c>
      <c r="C2440" t="s">
        <v>500</v>
      </c>
      <c r="D2440" s="1">
        <v>44831</v>
      </c>
      <c r="E2440">
        <f t="shared" si="270"/>
        <v>18</v>
      </c>
      <c r="F2440" t="s">
        <v>6</v>
      </c>
      <c r="G2440">
        <v>730</v>
      </c>
      <c r="H2440">
        <f t="shared" si="267"/>
        <v>73</v>
      </c>
      <c r="I2440" t="s">
        <v>7</v>
      </c>
      <c r="J2440" t="s">
        <v>8</v>
      </c>
      <c r="L2440" t="s">
        <v>6</v>
      </c>
      <c r="M2440" t="str">
        <f t="shared" si="268"/>
        <v>M</v>
      </c>
      <c r="N2440" t="s">
        <v>1297</v>
      </c>
      <c r="O2440" t="s">
        <v>5028</v>
      </c>
      <c r="P2440" t="s">
        <v>557</v>
      </c>
      <c r="Q2440">
        <v>3</v>
      </c>
      <c r="R2440">
        <f t="shared" si="271"/>
        <v>2019</v>
      </c>
      <c r="S2440" t="s">
        <v>8</v>
      </c>
      <c r="T2440" t="s">
        <v>8</v>
      </c>
      <c r="U2440" t="s">
        <v>9090</v>
      </c>
      <c r="V2440">
        <f>VLOOKUP(P2440,'PBT Tag Rates'!$B$5:$E$34,4,FALSE)</f>
        <v>0.95971980899999998</v>
      </c>
      <c r="W2440">
        <v>1</v>
      </c>
      <c r="X2440" s="16">
        <f>IFERROR(LOOKUP(H2440,{30,43,48,53,58,63,68,73,78,83,88,93,97},{42,47,52,57,62,67,72,77,82,87,92,99,100}),999)</f>
        <v>77</v>
      </c>
      <c r="Y2440" s="19">
        <f t="shared" si="269"/>
        <v>5.6818181818181825</v>
      </c>
      <c r="Z2440" s="19">
        <f t="shared" si="272"/>
        <v>5.7284090909090919</v>
      </c>
      <c r="AA2440" s="19">
        <f t="shared" si="273"/>
        <v>17.185227272727278</v>
      </c>
      <c r="AB2440" s="19" t="s">
        <v>8887</v>
      </c>
    </row>
    <row r="2441" spans="1:28" x14ac:dyDescent="0.35">
      <c r="A2441" t="s">
        <v>1562</v>
      </c>
      <c r="B2441" t="s">
        <v>7080</v>
      </c>
      <c r="C2441" t="s">
        <v>501</v>
      </c>
      <c r="D2441" s="1">
        <v>44831</v>
      </c>
      <c r="E2441">
        <f t="shared" si="270"/>
        <v>18</v>
      </c>
      <c r="F2441" t="s">
        <v>1569</v>
      </c>
      <c r="G2441">
        <v>640</v>
      </c>
      <c r="H2441">
        <f t="shared" si="267"/>
        <v>64</v>
      </c>
      <c r="I2441" t="s">
        <v>7</v>
      </c>
      <c r="J2441" t="s">
        <v>8</v>
      </c>
      <c r="K2441" t="s">
        <v>143</v>
      </c>
      <c r="L2441" t="s">
        <v>1569</v>
      </c>
      <c r="M2441" s="5" t="s">
        <v>6</v>
      </c>
      <c r="N2441" t="s">
        <v>4306</v>
      </c>
      <c r="O2441" t="s">
        <v>4306</v>
      </c>
      <c r="P2441" t="s">
        <v>4306</v>
      </c>
      <c r="Q2441" t="s">
        <v>8</v>
      </c>
      <c r="R2441" t="str">
        <f t="shared" si="271"/>
        <v>U</v>
      </c>
      <c r="S2441" t="s">
        <v>8</v>
      </c>
      <c r="T2441" t="s">
        <v>8</v>
      </c>
      <c r="U2441" t="s">
        <v>4306</v>
      </c>
      <c r="V2441" t="e">
        <f>VLOOKUP(P2441,'PBT Tag Rates'!$B$5:$E$34,4,FALSE)</f>
        <v>#N/A</v>
      </c>
      <c r="W2441">
        <v>1</v>
      </c>
      <c r="X2441" s="16">
        <f>IFERROR(LOOKUP(H2441,{30,43,48,53,58,63,68,73,78,83,88,93,97},{42,47,52,57,62,67,72,77,82,87,92,99,100}),999)</f>
        <v>67</v>
      </c>
      <c r="Y2441" s="19">
        <f t="shared" si="269"/>
        <v>5.6818181818181825</v>
      </c>
      <c r="Z2441" s="19">
        <f t="shared" si="272"/>
        <v>5.7284090909090919</v>
      </c>
      <c r="AA2441" s="19">
        <f t="shared" si="273"/>
        <v>17.185227272727278</v>
      </c>
      <c r="AB2441" s="19" t="s">
        <v>8887</v>
      </c>
    </row>
    <row r="2442" spans="1:28" x14ac:dyDescent="0.35">
      <c r="A2442" t="s">
        <v>1562</v>
      </c>
      <c r="B2442" t="s">
        <v>7081</v>
      </c>
      <c r="C2442" t="s">
        <v>7082</v>
      </c>
      <c r="D2442" s="1">
        <v>44831</v>
      </c>
      <c r="E2442">
        <f t="shared" si="270"/>
        <v>18</v>
      </c>
      <c r="F2442" t="s">
        <v>1569</v>
      </c>
      <c r="G2442">
        <v>670</v>
      </c>
      <c r="H2442">
        <f t="shared" si="267"/>
        <v>67</v>
      </c>
      <c r="I2442" t="s">
        <v>7</v>
      </c>
      <c r="J2442" t="s">
        <v>8</v>
      </c>
      <c r="L2442" t="s">
        <v>6</v>
      </c>
      <c r="M2442" t="str">
        <f t="shared" si="268"/>
        <v>M</v>
      </c>
      <c r="N2442" t="s">
        <v>1297</v>
      </c>
      <c r="O2442" t="s">
        <v>5028</v>
      </c>
      <c r="P2442" t="s">
        <v>557</v>
      </c>
      <c r="Q2442">
        <v>3</v>
      </c>
      <c r="R2442">
        <f t="shared" si="271"/>
        <v>2019</v>
      </c>
      <c r="S2442" t="s">
        <v>8</v>
      </c>
      <c r="T2442" t="s">
        <v>8</v>
      </c>
      <c r="U2442" t="s">
        <v>9090</v>
      </c>
      <c r="V2442">
        <f>VLOOKUP(P2442,'PBT Tag Rates'!$B$5:$E$34,4,FALSE)</f>
        <v>0.95971980899999998</v>
      </c>
      <c r="W2442">
        <v>1</v>
      </c>
      <c r="X2442" s="16">
        <f>IFERROR(LOOKUP(H2442,{30,43,48,53,58,63,68,73,78,83,88,93,97},{42,47,52,57,62,67,72,77,82,87,92,99,100}),999)</f>
        <v>67</v>
      </c>
      <c r="Y2442" s="19">
        <f t="shared" si="269"/>
        <v>5.6818181818181825</v>
      </c>
      <c r="Z2442" s="19">
        <f t="shared" si="272"/>
        <v>5.7284090909090919</v>
      </c>
      <c r="AA2442" s="19">
        <f t="shared" si="273"/>
        <v>17.185227272727278</v>
      </c>
      <c r="AB2442" s="19" t="s">
        <v>8887</v>
      </c>
    </row>
    <row r="2443" spans="1:28" x14ac:dyDescent="0.35">
      <c r="A2443" t="s">
        <v>1562</v>
      </c>
      <c r="B2443" t="s">
        <v>7083</v>
      </c>
      <c r="C2443" t="s">
        <v>7084</v>
      </c>
      <c r="D2443" s="1">
        <v>44831</v>
      </c>
      <c r="E2443">
        <f t="shared" si="270"/>
        <v>18</v>
      </c>
      <c r="F2443" t="s">
        <v>1569</v>
      </c>
      <c r="G2443">
        <v>650</v>
      </c>
      <c r="H2443">
        <f t="shared" si="267"/>
        <v>65</v>
      </c>
      <c r="I2443" t="s">
        <v>9</v>
      </c>
      <c r="J2443">
        <v>1</v>
      </c>
      <c r="L2443" t="s">
        <v>6</v>
      </c>
      <c r="M2443" t="str">
        <f t="shared" si="268"/>
        <v>M</v>
      </c>
      <c r="N2443" t="s">
        <v>96</v>
      </c>
      <c r="O2443" t="s">
        <v>1248</v>
      </c>
      <c r="P2443" t="s">
        <v>19</v>
      </c>
      <c r="Q2443">
        <v>4</v>
      </c>
      <c r="R2443">
        <f t="shared" si="271"/>
        <v>2018</v>
      </c>
      <c r="S2443" t="s">
        <v>8</v>
      </c>
      <c r="T2443" t="s">
        <v>8</v>
      </c>
      <c r="U2443" t="s">
        <v>9007</v>
      </c>
      <c r="V2443">
        <f>VLOOKUP(P2443,'PBT Tag Rates'!$B$5:$E$34,4,FALSE)</f>
        <v>0.80551598400000002</v>
      </c>
      <c r="W2443">
        <v>1</v>
      </c>
      <c r="X2443" s="16">
        <f>IFERROR(LOOKUP(H2443,{30,43,48,53,58,63,68,73,78,83,88,93,97},{42,47,52,57,62,67,72,77,82,87,92,99,100}),999)</f>
        <v>67</v>
      </c>
      <c r="Y2443" s="19">
        <f t="shared" si="269"/>
        <v>5.6818181818181825</v>
      </c>
      <c r="Z2443" s="19">
        <f t="shared" si="272"/>
        <v>5.7284090909090919</v>
      </c>
      <c r="AA2443" s="19">
        <f t="shared" si="273"/>
        <v>17.185227272727278</v>
      </c>
      <c r="AB2443" s="19" t="s">
        <v>8886</v>
      </c>
    </row>
    <row r="2444" spans="1:28" x14ac:dyDescent="0.35">
      <c r="A2444" t="s">
        <v>1562</v>
      </c>
      <c r="B2444" t="s">
        <v>7085</v>
      </c>
      <c r="C2444" t="s">
        <v>7086</v>
      </c>
      <c r="D2444" s="1">
        <v>44831</v>
      </c>
      <c r="E2444">
        <f t="shared" si="270"/>
        <v>18</v>
      </c>
      <c r="F2444" t="s">
        <v>1569</v>
      </c>
      <c r="G2444">
        <v>460</v>
      </c>
      <c r="H2444">
        <f t="shared" si="267"/>
        <v>46</v>
      </c>
      <c r="I2444" t="s">
        <v>7</v>
      </c>
      <c r="J2444" t="s">
        <v>8</v>
      </c>
      <c r="L2444" t="s">
        <v>6</v>
      </c>
      <c r="M2444" t="str">
        <f t="shared" si="268"/>
        <v>M</v>
      </c>
      <c r="N2444" t="s">
        <v>6369</v>
      </c>
      <c r="O2444" t="s">
        <v>6370</v>
      </c>
      <c r="P2444" t="s">
        <v>2035</v>
      </c>
      <c r="Q2444">
        <v>2</v>
      </c>
      <c r="R2444">
        <f t="shared" si="271"/>
        <v>2020</v>
      </c>
      <c r="S2444" t="s">
        <v>8</v>
      </c>
      <c r="T2444" t="s">
        <v>8</v>
      </c>
      <c r="U2444" t="s">
        <v>9090</v>
      </c>
      <c r="V2444">
        <f>VLOOKUP(P2444,'PBT Tag Rates'!$B$5:$E$34,4,FALSE)</f>
        <v>0.98961045999999997</v>
      </c>
      <c r="W2444">
        <v>1</v>
      </c>
      <c r="X2444" s="16">
        <f>IFERROR(LOOKUP(H2444,{30,43,48,53,58,63,68,73,78,83,88,93,97},{42,47,52,57,62,67,72,77,82,87,92,99,100}),999)</f>
        <v>47</v>
      </c>
      <c r="Y2444" s="19">
        <f t="shared" si="269"/>
        <v>5.6818181818181825</v>
      </c>
      <c r="Z2444" s="19">
        <f t="shared" si="272"/>
        <v>5.7284090909090919</v>
      </c>
      <c r="AA2444" s="19">
        <f t="shared" si="273"/>
        <v>17.185227272727278</v>
      </c>
      <c r="AB2444" s="19" t="s">
        <v>8887</v>
      </c>
    </row>
    <row r="2445" spans="1:28" x14ac:dyDescent="0.35">
      <c r="A2445" t="s">
        <v>1562</v>
      </c>
      <c r="B2445" t="s">
        <v>7087</v>
      </c>
      <c r="C2445" t="s">
        <v>7088</v>
      </c>
      <c r="D2445" s="1">
        <v>44831</v>
      </c>
      <c r="E2445">
        <f t="shared" si="270"/>
        <v>18</v>
      </c>
      <c r="F2445" t="s">
        <v>1569</v>
      </c>
      <c r="G2445">
        <v>560</v>
      </c>
      <c r="H2445">
        <f t="shared" si="267"/>
        <v>56</v>
      </c>
      <c r="I2445" t="s">
        <v>9</v>
      </c>
      <c r="J2445">
        <v>1</v>
      </c>
      <c r="L2445" t="s">
        <v>6</v>
      </c>
      <c r="M2445" t="str">
        <f t="shared" si="268"/>
        <v>M</v>
      </c>
      <c r="N2445" t="s">
        <v>7089</v>
      </c>
      <c r="O2445" t="s">
        <v>7090</v>
      </c>
      <c r="P2445" t="s">
        <v>557</v>
      </c>
      <c r="Q2445">
        <v>3</v>
      </c>
      <c r="R2445">
        <f t="shared" si="271"/>
        <v>2019</v>
      </c>
      <c r="S2445" t="s">
        <v>8</v>
      </c>
      <c r="T2445" t="s">
        <v>8</v>
      </c>
      <c r="U2445" t="s">
        <v>9089</v>
      </c>
      <c r="V2445">
        <f>VLOOKUP(P2445,'PBT Tag Rates'!$B$5:$E$34,4,FALSE)</f>
        <v>0.95971980899999998</v>
      </c>
      <c r="W2445">
        <v>1</v>
      </c>
      <c r="X2445" s="16">
        <f>IFERROR(LOOKUP(H2445,{30,43,48,53,58,63,68,73,78,83,88,93,97},{42,47,52,57,62,67,72,77,82,87,92,99,100}),999)</f>
        <v>57</v>
      </c>
      <c r="Y2445" s="19">
        <f t="shared" si="269"/>
        <v>5.6818181818181825</v>
      </c>
      <c r="Z2445" s="19">
        <f t="shared" si="272"/>
        <v>5.7284090909090919</v>
      </c>
      <c r="AA2445" s="19">
        <f t="shared" si="273"/>
        <v>17.185227272727278</v>
      </c>
      <c r="AB2445" s="19" t="s">
        <v>8887</v>
      </c>
    </row>
    <row r="2446" spans="1:28" x14ac:dyDescent="0.35">
      <c r="A2446" t="s">
        <v>1562</v>
      </c>
      <c r="B2446" t="s">
        <v>7091</v>
      </c>
      <c r="C2446" t="s">
        <v>7092</v>
      </c>
      <c r="D2446" s="1">
        <v>44831</v>
      </c>
      <c r="E2446">
        <f t="shared" si="270"/>
        <v>18</v>
      </c>
      <c r="F2446" t="s">
        <v>1569</v>
      </c>
      <c r="G2446">
        <v>620</v>
      </c>
      <c r="H2446">
        <f t="shared" si="267"/>
        <v>62</v>
      </c>
      <c r="I2446" t="s">
        <v>7</v>
      </c>
      <c r="J2446" t="s">
        <v>8</v>
      </c>
      <c r="K2446" t="s">
        <v>143</v>
      </c>
      <c r="L2446" t="s">
        <v>1569</v>
      </c>
      <c r="M2446" s="5" t="s">
        <v>6</v>
      </c>
      <c r="N2446" t="s">
        <v>4306</v>
      </c>
      <c r="O2446" t="s">
        <v>4306</v>
      </c>
      <c r="P2446" t="s">
        <v>4306</v>
      </c>
      <c r="Q2446" t="s">
        <v>8</v>
      </c>
      <c r="R2446" t="str">
        <f t="shared" si="271"/>
        <v>U</v>
      </c>
      <c r="S2446" t="s">
        <v>8</v>
      </c>
      <c r="T2446" t="s">
        <v>8</v>
      </c>
      <c r="U2446" t="s">
        <v>4306</v>
      </c>
      <c r="V2446" t="e">
        <f>VLOOKUP(P2446,'PBT Tag Rates'!$B$5:$E$34,4,FALSE)</f>
        <v>#N/A</v>
      </c>
      <c r="W2446">
        <v>1</v>
      </c>
      <c r="X2446" s="16">
        <f>IFERROR(LOOKUP(H2446,{30,43,48,53,58,63,68,73,78,83,88,93,97},{42,47,52,57,62,67,72,77,82,87,92,99,100}),999)</f>
        <v>62</v>
      </c>
      <c r="Y2446" s="19">
        <f t="shared" si="269"/>
        <v>5.6818181818181825</v>
      </c>
      <c r="Z2446" s="19">
        <f t="shared" si="272"/>
        <v>5.7284090909090919</v>
      </c>
      <c r="AA2446" s="19">
        <f t="shared" si="273"/>
        <v>17.185227272727278</v>
      </c>
      <c r="AB2446" s="19" t="s">
        <v>8887</v>
      </c>
    </row>
    <row r="2447" spans="1:28" x14ac:dyDescent="0.35">
      <c r="A2447" t="s">
        <v>1562</v>
      </c>
      <c r="B2447" t="s">
        <v>7093</v>
      </c>
      <c r="C2447" t="s">
        <v>7094</v>
      </c>
      <c r="D2447" s="1">
        <v>44831</v>
      </c>
      <c r="E2447">
        <f t="shared" si="270"/>
        <v>18</v>
      </c>
      <c r="F2447" t="s">
        <v>16</v>
      </c>
      <c r="G2447">
        <v>700</v>
      </c>
      <c r="H2447">
        <f t="shared" si="267"/>
        <v>70</v>
      </c>
      <c r="I2447" t="s">
        <v>9</v>
      </c>
      <c r="J2447">
        <v>1</v>
      </c>
      <c r="L2447" t="s">
        <v>16</v>
      </c>
      <c r="M2447" t="str">
        <f t="shared" si="268"/>
        <v>F</v>
      </c>
      <c r="N2447" t="s">
        <v>5472</v>
      </c>
      <c r="O2447" t="s">
        <v>5473</v>
      </c>
      <c r="P2447" t="s">
        <v>19</v>
      </c>
      <c r="Q2447">
        <v>4</v>
      </c>
      <c r="R2447">
        <f t="shared" si="271"/>
        <v>2018</v>
      </c>
      <c r="S2447" t="s">
        <v>8</v>
      </c>
      <c r="T2447" t="s">
        <v>8</v>
      </c>
      <c r="U2447" t="s">
        <v>9087</v>
      </c>
      <c r="V2447">
        <f>VLOOKUP(P2447,'PBT Tag Rates'!$B$5:$E$34,4,FALSE)</f>
        <v>0.80551598400000002</v>
      </c>
      <c r="W2447">
        <v>1</v>
      </c>
      <c r="X2447" s="16">
        <f>IFERROR(LOOKUP(H2447,{30,43,48,53,58,63,68,73,78,83,88,93,97},{42,47,52,57,62,67,72,77,82,87,92,99,100}),999)</f>
        <v>72</v>
      </c>
      <c r="Y2447" s="19">
        <f t="shared" si="269"/>
        <v>5.6818181818181825</v>
      </c>
      <c r="Z2447" s="19">
        <f t="shared" si="272"/>
        <v>5.7284090909090919</v>
      </c>
      <c r="AA2447" s="19">
        <f t="shared" si="273"/>
        <v>17.185227272727278</v>
      </c>
      <c r="AB2447" s="19" t="s">
        <v>8887</v>
      </c>
    </row>
    <row r="2448" spans="1:28" x14ac:dyDescent="0.35">
      <c r="A2448" t="s">
        <v>1562</v>
      </c>
      <c r="B2448" t="s">
        <v>7095</v>
      </c>
      <c r="C2448" t="s">
        <v>7096</v>
      </c>
      <c r="D2448" s="1">
        <v>44831</v>
      </c>
      <c r="E2448">
        <f t="shared" si="270"/>
        <v>18</v>
      </c>
      <c r="F2448" t="s">
        <v>6</v>
      </c>
      <c r="G2448">
        <v>610</v>
      </c>
      <c r="H2448">
        <f t="shared" si="267"/>
        <v>61</v>
      </c>
      <c r="I2448" t="s">
        <v>9</v>
      </c>
      <c r="J2448">
        <v>1</v>
      </c>
      <c r="L2448" t="s">
        <v>6</v>
      </c>
      <c r="M2448" t="str">
        <f t="shared" si="268"/>
        <v>M</v>
      </c>
      <c r="N2448" t="s">
        <v>2801</v>
      </c>
      <c r="O2448" t="s">
        <v>4166</v>
      </c>
      <c r="P2448" t="s">
        <v>557</v>
      </c>
      <c r="Q2448">
        <v>3</v>
      </c>
      <c r="R2448">
        <f t="shared" si="271"/>
        <v>2019</v>
      </c>
      <c r="S2448" t="s">
        <v>8</v>
      </c>
      <c r="T2448" t="s">
        <v>8</v>
      </c>
      <c r="U2448" t="s">
        <v>9089</v>
      </c>
      <c r="V2448">
        <f>VLOOKUP(P2448,'PBT Tag Rates'!$B$5:$E$34,4,FALSE)</f>
        <v>0.95971980899999998</v>
      </c>
      <c r="W2448">
        <v>1</v>
      </c>
      <c r="X2448" s="16">
        <f>IFERROR(LOOKUP(H2448,{30,43,48,53,58,63,68,73,78,83,88,93,97},{42,47,52,57,62,67,72,77,82,87,92,99,100}),999)</f>
        <v>62</v>
      </c>
      <c r="Y2448" s="19">
        <f t="shared" si="269"/>
        <v>5.6818181818181825</v>
      </c>
      <c r="Z2448" s="19">
        <f t="shared" si="272"/>
        <v>5.7284090909090919</v>
      </c>
      <c r="AA2448" s="19">
        <f t="shared" si="273"/>
        <v>17.185227272727278</v>
      </c>
      <c r="AB2448" s="19" t="s">
        <v>8887</v>
      </c>
    </row>
    <row r="2449" spans="1:28" x14ac:dyDescent="0.35">
      <c r="A2449" t="s">
        <v>1562</v>
      </c>
      <c r="B2449" t="s">
        <v>7097</v>
      </c>
      <c r="C2449" t="s">
        <v>7098</v>
      </c>
      <c r="D2449" s="1">
        <v>44831</v>
      </c>
      <c r="E2449">
        <f t="shared" si="270"/>
        <v>18</v>
      </c>
      <c r="F2449" t="s">
        <v>1569</v>
      </c>
      <c r="G2449">
        <v>460</v>
      </c>
      <c r="H2449">
        <f t="shared" si="267"/>
        <v>46</v>
      </c>
      <c r="I2449" t="s">
        <v>9</v>
      </c>
      <c r="J2449">
        <v>1</v>
      </c>
      <c r="L2449" t="s">
        <v>6</v>
      </c>
      <c r="M2449" t="str">
        <f t="shared" si="268"/>
        <v>M</v>
      </c>
      <c r="N2449" t="s">
        <v>7099</v>
      </c>
      <c r="O2449" t="s">
        <v>7100</v>
      </c>
      <c r="P2449" t="s">
        <v>2035</v>
      </c>
      <c r="Q2449">
        <v>2</v>
      </c>
      <c r="R2449">
        <f t="shared" si="271"/>
        <v>2020</v>
      </c>
      <c r="S2449" t="s">
        <v>8</v>
      </c>
      <c r="T2449" t="s">
        <v>8</v>
      </c>
      <c r="U2449" t="s">
        <v>8974</v>
      </c>
      <c r="V2449">
        <f>VLOOKUP(P2449,'PBT Tag Rates'!$B$5:$E$34,4,FALSE)</f>
        <v>0.98961045999999997</v>
      </c>
      <c r="W2449">
        <v>1</v>
      </c>
      <c r="X2449" s="16">
        <f>IFERROR(LOOKUP(H2449,{30,43,48,53,58,63,68,73,78,83,88,93,97},{42,47,52,57,62,67,72,77,82,87,92,99,100}),999)</f>
        <v>47</v>
      </c>
      <c r="Y2449" s="19">
        <f t="shared" si="269"/>
        <v>5.6818181818181825</v>
      </c>
      <c r="Z2449" s="19">
        <f t="shared" si="272"/>
        <v>5.7284090909090919</v>
      </c>
      <c r="AA2449" s="19">
        <f t="shared" si="273"/>
        <v>17.185227272727278</v>
      </c>
      <c r="AB2449" s="19" t="s">
        <v>8887</v>
      </c>
    </row>
    <row r="2450" spans="1:28" x14ac:dyDescent="0.35">
      <c r="A2450" t="s">
        <v>1562</v>
      </c>
      <c r="B2450" t="s">
        <v>7101</v>
      </c>
      <c r="C2450" t="s">
        <v>7102</v>
      </c>
      <c r="D2450" s="1">
        <v>44831</v>
      </c>
      <c r="E2450">
        <f t="shared" si="270"/>
        <v>18</v>
      </c>
      <c r="F2450" t="s">
        <v>1569</v>
      </c>
      <c r="G2450">
        <v>540</v>
      </c>
      <c r="H2450">
        <f t="shared" si="267"/>
        <v>54</v>
      </c>
      <c r="I2450" t="s">
        <v>7</v>
      </c>
      <c r="J2450" t="s">
        <v>8</v>
      </c>
      <c r="L2450" t="s">
        <v>6</v>
      </c>
      <c r="M2450" t="str">
        <f t="shared" si="268"/>
        <v>M</v>
      </c>
      <c r="N2450" t="s">
        <v>5970</v>
      </c>
      <c r="O2450" t="s">
        <v>5971</v>
      </c>
      <c r="P2450" t="s">
        <v>702</v>
      </c>
      <c r="Q2450">
        <v>3</v>
      </c>
      <c r="R2450">
        <f t="shared" si="271"/>
        <v>2019</v>
      </c>
      <c r="S2450" t="s">
        <v>8</v>
      </c>
      <c r="T2450" t="s">
        <v>8</v>
      </c>
      <c r="U2450" t="s">
        <v>8858</v>
      </c>
      <c r="V2450">
        <f>VLOOKUP(P2450,'PBT Tag Rates'!$B$5:$E$34,4,FALSE)</f>
        <v>0.99705232300000002</v>
      </c>
      <c r="W2450">
        <v>1</v>
      </c>
      <c r="X2450" s="16">
        <f>IFERROR(LOOKUP(H2450,{30,43,48,53,58,63,68,73,78,83,88,93,97},{42,47,52,57,62,67,72,77,82,87,92,99,100}),999)</f>
        <v>57</v>
      </c>
      <c r="Y2450" s="19">
        <f t="shared" si="269"/>
        <v>5.6818181818181825</v>
      </c>
      <c r="Z2450" s="19">
        <f t="shared" si="272"/>
        <v>5.7284090909090919</v>
      </c>
      <c r="AA2450" s="19">
        <f t="shared" si="273"/>
        <v>17.185227272727278</v>
      </c>
      <c r="AB2450" s="19" t="s">
        <v>8887</v>
      </c>
    </row>
    <row r="2451" spans="1:28" x14ac:dyDescent="0.35">
      <c r="A2451" t="s">
        <v>1562</v>
      </c>
      <c r="B2451" t="s">
        <v>7103</v>
      </c>
      <c r="C2451" t="s">
        <v>7104</v>
      </c>
      <c r="D2451" s="1">
        <v>44831</v>
      </c>
      <c r="E2451">
        <f t="shared" si="270"/>
        <v>18</v>
      </c>
      <c r="F2451" t="s">
        <v>1569</v>
      </c>
      <c r="G2451">
        <v>480</v>
      </c>
      <c r="H2451">
        <f t="shared" si="267"/>
        <v>48</v>
      </c>
      <c r="I2451" t="s">
        <v>7</v>
      </c>
      <c r="J2451" t="s">
        <v>8</v>
      </c>
      <c r="L2451" t="s">
        <v>6</v>
      </c>
      <c r="M2451" t="str">
        <f t="shared" si="268"/>
        <v>M</v>
      </c>
      <c r="N2451" t="s">
        <v>6565</v>
      </c>
      <c r="O2451" t="s">
        <v>7105</v>
      </c>
      <c r="P2451" t="s">
        <v>2035</v>
      </c>
      <c r="Q2451">
        <v>2</v>
      </c>
      <c r="R2451">
        <f t="shared" si="271"/>
        <v>2020</v>
      </c>
      <c r="S2451" t="s">
        <v>8</v>
      </c>
      <c r="T2451" t="s">
        <v>8</v>
      </c>
      <c r="U2451" t="s">
        <v>9090</v>
      </c>
      <c r="V2451">
        <f>VLOOKUP(P2451,'PBT Tag Rates'!$B$5:$E$34,4,FALSE)</f>
        <v>0.98961045999999997</v>
      </c>
      <c r="W2451">
        <v>1</v>
      </c>
      <c r="X2451" s="16">
        <f>IFERROR(LOOKUP(H2451,{30,43,48,53,58,63,68,73,78,83,88,93,97},{42,47,52,57,62,67,72,77,82,87,92,99,100}),999)</f>
        <v>52</v>
      </c>
      <c r="Y2451" s="19">
        <f t="shared" si="269"/>
        <v>5.6818181818181825</v>
      </c>
      <c r="Z2451" s="19">
        <f t="shared" si="272"/>
        <v>5.7284090909090919</v>
      </c>
      <c r="AA2451" s="19">
        <f t="shared" si="273"/>
        <v>17.185227272727278</v>
      </c>
      <c r="AB2451" s="19" t="s">
        <v>8887</v>
      </c>
    </row>
    <row r="2452" spans="1:28" x14ac:dyDescent="0.35">
      <c r="A2452" t="s">
        <v>1562</v>
      </c>
      <c r="B2452" t="s">
        <v>7106</v>
      </c>
      <c r="C2452" t="s">
        <v>7107</v>
      </c>
      <c r="D2452" s="1">
        <v>44831</v>
      </c>
      <c r="E2452">
        <f t="shared" si="270"/>
        <v>18</v>
      </c>
      <c r="F2452" t="s">
        <v>1569</v>
      </c>
      <c r="G2452">
        <v>350</v>
      </c>
      <c r="H2452">
        <f t="shared" si="267"/>
        <v>35</v>
      </c>
      <c r="I2452" t="s">
        <v>9</v>
      </c>
      <c r="J2452">
        <v>1</v>
      </c>
      <c r="L2452" t="s">
        <v>6</v>
      </c>
      <c r="M2452" t="str">
        <f t="shared" si="268"/>
        <v>M</v>
      </c>
      <c r="N2452" t="s">
        <v>7108</v>
      </c>
      <c r="O2452" t="s">
        <v>7109</v>
      </c>
      <c r="P2452" t="s">
        <v>2035</v>
      </c>
      <c r="Q2452">
        <v>2</v>
      </c>
      <c r="R2452">
        <f t="shared" si="271"/>
        <v>2020</v>
      </c>
      <c r="S2452" t="s">
        <v>8</v>
      </c>
      <c r="T2452" t="s">
        <v>8</v>
      </c>
      <c r="U2452" t="s">
        <v>9007</v>
      </c>
      <c r="V2452">
        <f>VLOOKUP(P2452,'PBT Tag Rates'!$B$5:$E$34,4,FALSE)</f>
        <v>0.98961045999999997</v>
      </c>
      <c r="W2452">
        <v>1</v>
      </c>
      <c r="X2452" s="16">
        <f>IFERROR(LOOKUP(H2452,{30,43,48,53,58,63,68,73,78,83,88,93,97},{42,47,52,57,62,67,72,77,82,87,92,99,100}),999)</f>
        <v>42</v>
      </c>
      <c r="Y2452" s="19">
        <f t="shared" si="269"/>
        <v>5.6818181818181825</v>
      </c>
      <c r="Z2452" s="19">
        <f t="shared" si="272"/>
        <v>5.7284090909090919</v>
      </c>
      <c r="AA2452" s="19">
        <f t="shared" si="273"/>
        <v>17.185227272727278</v>
      </c>
      <c r="AB2452" s="19" t="s">
        <v>8886</v>
      </c>
    </row>
    <row r="2453" spans="1:28" x14ac:dyDescent="0.35">
      <c r="A2453" t="s">
        <v>1562</v>
      </c>
      <c r="B2453" t="s">
        <v>7110</v>
      </c>
      <c r="C2453" t="s">
        <v>7111</v>
      </c>
      <c r="D2453" s="1">
        <v>44831</v>
      </c>
      <c r="E2453">
        <f t="shared" si="270"/>
        <v>18</v>
      </c>
      <c r="F2453" t="s">
        <v>1569</v>
      </c>
      <c r="G2453">
        <v>660</v>
      </c>
      <c r="H2453">
        <f t="shared" si="267"/>
        <v>66</v>
      </c>
      <c r="I2453" t="s">
        <v>7</v>
      </c>
      <c r="J2453" t="s">
        <v>8</v>
      </c>
      <c r="L2453" t="s">
        <v>6</v>
      </c>
      <c r="M2453" t="str">
        <f t="shared" si="268"/>
        <v>M</v>
      </c>
      <c r="N2453" t="s">
        <v>869</v>
      </c>
      <c r="O2453" t="s">
        <v>7112</v>
      </c>
      <c r="P2453" t="s">
        <v>557</v>
      </c>
      <c r="Q2453">
        <v>3</v>
      </c>
      <c r="R2453">
        <f t="shared" si="271"/>
        <v>2019</v>
      </c>
      <c r="S2453" t="s">
        <v>8</v>
      </c>
      <c r="T2453" t="s">
        <v>8</v>
      </c>
      <c r="U2453" t="s">
        <v>9090</v>
      </c>
      <c r="V2453">
        <f>VLOOKUP(P2453,'PBT Tag Rates'!$B$5:$E$34,4,FALSE)</f>
        <v>0.95971980899999998</v>
      </c>
      <c r="W2453">
        <v>1</v>
      </c>
      <c r="X2453" s="16">
        <f>IFERROR(LOOKUP(H2453,{30,43,48,53,58,63,68,73,78,83,88,93,97},{42,47,52,57,62,67,72,77,82,87,92,99,100}),999)</f>
        <v>67</v>
      </c>
      <c r="Y2453" s="19">
        <f t="shared" si="269"/>
        <v>5.6818181818181825</v>
      </c>
      <c r="Z2453" s="19">
        <f t="shared" si="272"/>
        <v>5.7284090909090919</v>
      </c>
      <c r="AA2453" s="19">
        <f t="shared" si="273"/>
        <v>17.185227272727278</v>
      </c>
      <c r="AB2453" s="19" t="s">
        <v>8887</v>
      </c>
    </row>
    <row r="2454" spans="1:28" x14ac:dyDescent="0.35">
      <c r="A2454" t="s">
        <v>1562</v>
      </c>
      <c r="B2454" t="s">
        <v>7113</v>
      </c>
      <c r="C2454" t="s">
        <v>7114</v>
      </c>
      <c r="D2454" s="1">
        <v>44831</v>
      </c>
      <c r="E2454">
        <f t="shared" si="270"/>
        <v>18</v>
      </c>
      <c r="F2454" t="s">
        <v>1569</v>
      </c>
      <c r="G2454">
        <v>340</v>
      </c>
      <c r="H2454">
        <f t="shared" si="267"/>
        <v>34</v>
      </c>
      <c r="I2454" t="s">
        <v>9</v>
      </c>
      <c r="J2454">
        <v>1</v>
      </c>
      <c r="L2454" t="s">
        <v>6</v>
      </c>
      <c r="M2454" t="str">
        <f t="shared" si="268"/>
        <v>M</v>
      </c>
      <c r="N2454" t="s">
        <v>7115</v>
      </c>
      <c r="O2454" t="s">
        <v>7116</v>
      </c>
      <c r="P2454" t="s">
        <v>2035</v>
      </c>
      <c r="Q2454">
        <v>2</v>
      </c>
      <c r="R2454">
        <f t="shared" si="271"/>
        <v>2020</v>
      </c>
      <c r="S2454" t="s">
        <v>8</v>
      </c>
      <c r="T2454" t="s">
        <v>8</v>
      </c>
      <c r="U2454" t="s">
        <v>9007</v>
      </c>
      <c r="V2454">
        <f>VLOOKUP(P2454,'PBT Tag Rates'!$B$5:$E$34,4,FALSE)</f>
        <v>0.98961045999999997</v>
      </c>
      <c r="W2454">
        <v>1</v>
      </c>
      <c r="X2454" s="16">
        <f>IFERROR(LOOKUP(H2454,{30,43,48,53,58,63,68,73,78,83,88,93,97},{42,47,52,57,62,67,72,77,82,87,92,99,100}),999)</f>
        <v>42</v>
      </c>
      <c r="Y2454" s="19">
        <f t="shared" si="269"/>
        <v>5.6818181818181825</v>
      </c>
      <c r="Z2454" s="19">
        <f t="shared" si="272"/>
        <v>5.7284090909090919</v>
      </c>
      <c r="AA2454" s="19">
        <f t="shared" si="273"/>
        <v>17.185227272727278</v>
      </c>
      <c r="AB2454" s="19" t="s">
        <v>8886</v>
      </c>
    </row>
    <row r="2455" spans="1:28" x14ac:dyDescent="0.35">
      <c r="A2455" t="s">
        <v>1562</v>
      </c>
      <c r="B2455" t="s">
        <v>7117</v>
      </c>
      <c r="C2455" t="s">
        <v>7118</v>
      </c>
      <c r="D2455" s="1">
        <v>44831</v>
      </c>
      <c r="E2455">
        <f t="shared" si="270"/>
        <v>18</v>
      </c>
      <c r="F2455" t="s">
        <v>1569</v>
      </c>
      <c r="G2455">
        <v>640</v>
      </c>
      <c r="H2455">
        <f t="shared" si="267"/>
        <v>64</v>
      </c>
      <c r="I2455" t="s">
        <v>7</v>
      </c>
      <c r="J2455" t="s">
        <v>8</v>
      </c>
      <c r="L2455" t="s">
        <v>6</v>
      </c>
      <c r="M2455" t="str">
        <f t="shared" si="268"/>
        <v>M</v>
      </c>
      <c r="N2455" t="s">
        <v>8</v>
      </c>
      <c r="O2455" t="s">
        <v>8</v>
      </c>
      <c r="P2455" t="s">
        <v>11</v>
      </c>
      <c r="Q2455" t="s">
        <v>8</v>
      </c>
      <c r="R2455" t="str">
        <f t="shared" si="271"/>
        <v>U</v>
      </c>
      <c r="S2455" t="s">
        <v>12</v>
      </c>
      <c r="T2455">
        <v>0.999999999999997</v>
      </c>
      <c r="U2455" t="s">
        <v>11</v>
      </c>
      <c r="V2455" t="e">
        <f>VLOOKUP(P2455,'PBT Tag Rates'!$B$5:$E$34,4,FALSE)</f>
        <v>#N/A</v>
      </c>
      <c r="W2455">
        <v>1</v>
      </c>
      <c r="X2455" s="16">
        <f>IFERROR(LOOKUP(H2455,{30,43,48,53,58,63,68,73,78,83,88,93,97},{42,47,52,57,62,67,72,77,82,87,92,99,100}),999)</f>
        <v>67</v>
      </c>
      <c r="Y2455" s="19">
        <f t="shared" si="269"/>
        <v>5.6818181818181825</v>
      </c>
      <c r="Z2455" s="19">
        <f t="shared" si="272"/>
        <v>5.7284090909090919</v>
      </c>
      <c r="AA2455" s="19">
        <f t="shared" si="273"/>
        <v>17.185227272727278</v>
      </c>
      <c r="AB2455" s="19" t="s">
        <v>8887</v>
      </c>
    </row>
    <row r="2456" spans="1:28" x14ac:dyDescent="0.35">
      <c r="A2456" t="s">
        <v>1562</v>
      </c>
      <c r="B2456" t="s">
        <v>7119</v>
      </c>
      <c r="C2456" t="s">
        <v>7120</v>
      </c>
      <c r="D2456" s="1">
        <v>44831</v>
      </c>
      <c r="E2456">
        <f t="shared" si="270"/>
        <v>18</v>
      </c>
      <c r="F2456" t="s">
        <v>1569</v>
      </c>
      <c r="G2456">
        <v>560</v>
      </c>
      <c r="H2456">
        <f t="shared" si="267"/>
        <v>56</v>
      </c>
      <c r="I2456" t="s">
        <v>9</v>
      </c>
      <c r="J2456">
        <v>1</v>
      </c>
      <c r="K2456" t="s">
        <v>143</v>
      </c>
      <c r="L2456" t="s">
        <v>1569</v>
      </c>
      <c r="M2456" s="5" t="s">
        <v>6</v>
      </c>
      <c r="N2456" t="s">
        <v>4306</v>
      </c>
      <c r="O2456" t="s">
        <v>4306</v>
      </c>
      <c r="P2456" t="s">
        <v>8891</v>
      </c>
      <c r="Q2456" t="s">
        <v>8</v>
      </c>
      <c r="R2456" t="str">
        <f t="shared" si="271"/>
        <v>U</v>
      </c>
      <c r="S2456" t="s">
        <v>8</v>
      </c>
      <c r="T2456" t="s">
        <v>8</v>
      </c>
      <c r="U2456" t="s">
        <v>4306</v>
      </c>
      <c r="V2456" t="e">
        <f>VLOOKUP(P2456,'PBT Tag Rates'!$B$5:$E$34,4,FALSE)</f>
        <v>#N/A</v>
      </c>
      <c r="W2456">
        <v>1</v>
      </c>
      <c r="X2456" s="16">
        <f>IFERROR(LOOKUP(H2456,{30,43,48,53,58,63,68,73,78,83,88,93,97},{42,47,52,57,62,67,72,77,82,87,92,99,100}),999)</f>
        <v>57</v>
      </c>
      <c r="Y2456" s="19">
        <f t="shared" si="269"/>
        <v>5.6818181818181825</v>
      </c>
      <c r="Z2456" s="19">
        <f t="shared" si="272"/>
        <v>5.7284090909090919</v>
      </c>
      <c r="AA2456" s="19">
        <f t="shared" si="273"/>
        <v>17.185227272727278</v>
      </c>
      <c r="AB2456" s="19" t="s">
        <v>8887</v>
      </c>
    </row>
    <row r="2457" spans="1:28" x14ac:dyDescent="0.35">
      <c r="A2457" t="s">
        <v>1562</v>
      </c>
      <c r="B2457" t="s">
        <v>7121</v>
      </c>
      <c r="C2457" t="s">
        <v>7122</v>
      </c>
      <c r="D2457" s="1">
        <v>44831</v>
      </c>
      <c r="E2457">
        <f t="shared" si="270"/>
        <v>18</v>
      </c>
      <c r="F2457" t="s">
        <v>6</v>
      </c>
      <c r="G2457">
        <v>610</v>
      </c>
      <c r="H2457">
        <f t="shared" si="267"/>
        <v>61</v>
      </c>
      <c r="I2457" t="s">
        <v>9</v>
      </c>
      <c r="J2457">
        <v>1</v>
      </c>
      <c r="L2457" t="s">
        <v>6</v>
      </c>
      <c r="M2457" t="str">
        <f t="shared" si="268"/>
        <v>M</v>
      </c>
      <c r="N2457" t="s">
        <v>5124</v>
      </c>
      <c r="O2457" t="s">
        <v>6097</v>
      </c>
      <c r="P2457" t="s">
        <v>557</v>
      </c>
      <c r="Q2457">
        <v>3</v>
      </c>
      <c r="R2457">
        <f t="shared" si="271"/>
        <v>2019</v>
      </c>
      <c r="S2457" t="s">
        <v>8</v>
      </c>
      <c r="T2457" t="s">
        <v>8</v>
      </c>
      <c r="U2457" t="s">
        <v>9089</v>
      </c>
      <c r="V2457">
        <f>VLOOKUP(P2457,'PBT Tag Rates'!$B$5:$E$34,4,FALSE)</f>
        <v>0.95971980899999998</v>
      </c>
      <c r="W2457">
        <v>1</v>
      </c>
      <c r="X2457" s="16">
        <f>IFERROR(LOOKUP(H2457,{30,43,48,53,58,63,68,73,78,83,88,93,97},{42,47,52,57,62,67,72,77,82,87,92,99,100}),999)</f>
        <v>62</v>
      </c>
      <c r="Y2457" s="19">
        <f t="shared" si="269"/>
        <v>5.6818181818181825</v>
      </c>
      <c r="Z2457" s="19">
        <f t="shared" si="272"/>
        <v>5.7284090909090919</v>
      </c>
      <c r="AA2457" s="19">
        <f t="shared" si="273"/>
        <v>17.185227272727278</v>
      </c>
      <c r="AB2457" s="19" t="s">
        <v>8887</v>
      </c>
    </row>
    <row r="2458" spans="1:28" x14ac:dyDescent="0.35">
      <c r="A2458" t="s">
        <v>1562</v>
      </c>
      <c r="B2458" t="s">
        <v>7123</v>
      </c>
      <c r="C2458" t="s">
        <v>7124</v>
      </c>
      <c r="D2458" s="1">
        <v>44831</v>
      </c>
      <c r="E2458">
        <f t="shared" si="270"/>
        <v>18</v>
      </c>
      <c r="F2458" t="s">
        <v>1569</v>
      </c>
      <c r="G2458">
        <v>620</v>
      </c>
      <c r="H2458">
        <f t="shared" si="267"/>
        <v>62</v>
      </c>
      <c r="I2458" t="s">
        <v>7</v>
      </c>
      <c r="J2458" t="s">
        <v>8</v>
      </c>
      <c r="L2458" t="s">
        <v>6</v>
      </c>
      <c r="M2458" t="str">
        <f t="shared" si="268"/>
        <v>M</v>
      </c>
      <c r="N2458" t="s">
        <v>1188</v>
      </c>
      <c r="O2458" t="s">
        <v>1228</v>
      </c>
      <c r="P2458" t="s">
        <v>557</v>
      </c>
      <c r="Q2458">
        <v>3</v>
      </c>
      <c r="R2458">
        <f t="shared" si="271"/>
        <v>2019</v>
      </c>
      <c r="S2458" t="s">
        <v>8</v>
      </c>
      <c r="T2458" t="s">
        <v>8</v>
      </c>
      <c r="U2458" t="s">
        <v>9090</v>
      </c>
      <c r="V2458">
        <f>VLOOKUP(P2458,'PBT Tag Rates'!$B$5:$E$34,4,FALSE)</f>
        <v>0.95971980899999998</v>
      </c>
      <c r="W2458">
        <v>1</v>
      </c>
      <c r="X2458" s="16">
        <f>IFERROR(LOOKUP(H2458,{30,43,48,53,58,63,68,73,78,83,88,93,97},{42,47,52,57,62,67,72,77,82,87,92,99,100}),999)</f>
        <v>62</v>
      </c>
      <c r="Y2458" s="19">
        <f t="shared" si="269"/>
        <v>5.6818181818181825</v>
      </c>
      <c r="Z2458" s="19">
        <f t="shared" si="272"/>
        <v>5.7284090909090919</v>
      </c>
      <c r="AA2458" s="19">
        <f t="shared" si="273"/>
        <v>17.185227272727278</v>
      </c>
      <c r="AB2458" s="19" t="s">
        <v>8887</v>
      </c>
    </row>
    <row r="2459" spans="1:28" x14ac:dyDescent="0.35">
      <c r="A2459" t="s">
        <v>1562</v>
      </c>
      <c r="B2459" t="s">
        <v>7125</v>
      </c>
      <c r="C2459" t="s">
        <v>7126</v>
      </c>
      <c r="D2459" s="1">
        <v>44831</v>
      </c>
      <c r="E2459">
        <f t="shared" si="270"/>
        <v>18</v>
      </c>
      <c r="F2459" t="s">
        <v>1569</v>
      </c>
      <c r="G2459">
        <v>640</v>
      </c>
      <c r="H2459">
        <f t="shared" si="267"/>
        <v>64</v>
      </c>
      <c r="I2459" t="s">
        <v>7</v>
      </c>
      <c r="J2459" t="s">
        <v>8</v>
      </c>
      <c r="L2459" t="s">
        <v>1569</v>
      </c>
      <c r="M2459" s="5" t="s">
        <v>6</v>
      </c>
      <c r="N2459" t="s">
        <v>7127</v>
      </c>
      <c r="O2459" t="s">
        <v>7128</v>
      </c>
      <c r="P2459" t="s">
        <v>702</v>
      </c>
      <c r="Q2459">
        <v>3</v>
      </c>
      <c r="R2459">
        <f t="shared" si="271"/>
        <v>2019</v>
      </c>
      <c r="S2459" t="s">
        <v>8</v>
      </c>
      <c r="T2459" t="s">
        <v>8</v>
      </c>
      <c r="U2459" t="s">
        <v>8858</v>
      </c>
      <c r="V2459">
        <f>VLOOKUP(P2459,'PBT Tag Rates'!$B$5:$E$34,4,FALSE)</f>
        <v>0.99705232300000002</v>
      </c>
      <c r="W2459">
        <v>1</v>
      </c>
      <c r="X2459" s="16">
        <f>IFERROR(LOOKUP(H2459,{30,43,48,53,58,63,68,73,78,83,88,93,97},{42,47,52,57,62,67,72,77,82,87,92,99,100}),999)</f>
        <v>67</v>
      </c>
      <c r="Y2459" s="19">
        <f t="shared" si="269"/>
        <v>5.6818181818181825</v>
      </c>
      <c r="Z2459" s="19">
        <f t="shared" si="272"/>
        <v>5.7284090909090919</v>
      </c>
      <c r="AA2459" s="19">
        <f t="shared" si="273"/>
        <v>17.185227272727278</v>
      </c>
      <c r="AB2459" s="19" t="s">
        <v>8887</v>
      </c>
    </row>
    <row r="2460" spans="1:28" x14ac:dyDescent="0.35">
      <c r="A2460" t="s">
        <v>1562</v>
      </c>
      <c r="B2460" t="s">
        <v>7129</v>
      </c>
      <c r="C2460" t="s">
        <v>7130</v>
      </c>
      <c r="D2460" s="1">
        <v>44831</v>
      </c>
      <c r="E2460">
        <f t="shared" si="270"/>
        <v>18</v>
      </c>
      <c r="F2460" t="s">
        <v>1569</v>
      </c>
      <c r="G2460">
        <v>670</v>
      </c>
      <c r="H2460">
        <f t="shared" si="267"/>
        <v>67</v>
      </c>
      <c r="I2460" t="s">
        <v>9</v>
      </c>
      <c r="J2460">
        <v>1</v>
      </c>
      <c r="K2460" t="s">
        <v>143</v>
      </c>
      <c r="L2460" t="s">
        <v>1569</v>
      </c>
      <c r="M2460" s="5" t="s">
        <v>16</v>
      </c>
      <c r="N2460" t="s">
        <v>4306</v>
      </c>
      <c r="O2460" t="s">
        <v>4306</v>
      </c>
      <c r="P2460" t="s">
        <v>8891</v>
      </c>
      <c r="Q2460" t="s">
        <v>8</v>
      </c>
      <c r="R2460" t="str">
        <f t="shared" si="271"/>
        <v>U</v>
      </c>
      <c r="S2460" t="s">
        <v>8</v>
      </c>
      <c r="T2460" t="s">
        <v>8</v>
      </c>
      <c r="U2460" t="s">
        <v>4306</v>
      </c>
      <c r="V2460" t="e">
        <f>VLOOKUP(P2460,'PBT Tag Rates'!$B$5:$E$34,4,FALSE)</f>
        <v>#N/A</v>
      </c>
      <c r="W2460">
        <v>1</v>
      </c>
      <c r="X2460" s="16">
        <f>IFERROR(LOOKUP(H2460,{30,43,48,53,58,63,68,73,78,83,88,93,97},{42,47,52,57,62,67,72,77,82,87,92,99,100}),999)</f>
        <v>67</v>
      </c>
      <c r="Y2460" s="19">
        <f t="shared" si="269"/>
        <v>5.6818181818181825</v>
      </c>
      <c r="Z2460" s="19">
        <f t="shared" si="272"/>
        <v>5.7284090909090919</v>
      </c>
      <c r="AA2460" s="19">
        <f t="shared" si="273"/>
        <v>17.185227272727278</v>
      </c>
      <c r="AB2460" s="19" t="s">
        <v>8887</v>
      </c>
    </row>
    <row r="2461" spans="1:28" x14ac:dyDescent="0.35">
      <c r="A2461" t="s">
        <v>1562</v>
      </c>
      <c r="B2461" t="s">
        <v>7131</v>
      </c>
      <c r="C2461" t="s">
        <v>7132</v>
      </c>
      <c r="D2461" s="1">
        <v>44831</v>
      </c>
      <c r="E2461">
        <f t="shared" si="270"/>
        <v>18</v>
      </c>
      <c r="F2461" t="s">
        <v>1569</v>
      </c>
      <c r="G2461">
        <v>540</v>
      </c>
      <c r="H2461">
        <f t="shared" si="267"/>
        <v>54</v>
      </c>
      <c r="I2461" t="s">
        <v>7</v>
      </c>
      <c r="J2461" t="s">
        <v>8</v>
      </c>
      <c r="K2461" t="s">
        <v>143</v>
      </c>
      <c r="L2461" t="s">
        <v>1569</v>
      </c>
      <c r="M2461" s="5" t="s">
        <v>6</v>
      </c>
      <c r="N2461" t="s">
        <v>4306</v>
      </c>
      <c r="O2461" t="s">
        <v>4306</v>
      </c>
      <c r="P2461" t="s">
        <v>4306</v>
      </c>
      <c r="Q2461" t="s">
        <v>8</v>
      </c>
      <c r="R2461" t="str">
        <f t="shared" si="271"/>
        <v>U</v>
      </c>
      <c r="S2461" t="s">
        <v>8</v>
      </c>
      <c r="T2461" t="s">
        <v>8</v>
      </c>
      <c r="U2461" t="s">
        <v>4306</v>
      </c>
      <c r="V2461" t="e">
        <f>VLOOKUP(P2461,'PBT Tag Rates'!$B$5:$E$34,4,FALSE)</f>
        <v>#N/A</v>
      </c>
      <c r="W2461">
        <v>1</v>
      </c>
      <c r="X2461" s="16">
        <f>IFERROR(LOOKUP(H2461,{30,43,48,53,58,63,68,73,78,83,88,93,97},{42,47,52,57,62,67,72,77,82,87,92,99,100}),999)</f>
        <v>57</v>
      </c>
      <c r="Y2461" s="19">
        <f t="shared" si="269"/>
        <v>5.6818181818181825</v>
      </c>
      <c r="Z2461" s="19">
        <f t="shared" si="272"/>
        <v>5.7284090909090919</v>
      </c>
      <c r="AA2461" s="19">
        <f t="shared" si="273"/>
        <v>17.185227272727278</v>
      </c>
      <c r="AB2461" s="19" t="s">
        <v>8887</v>
      </c>
    </row>
    <row r="2462" spans="1:28" x14ac:dyDescent="0.35">
      <c r="A2462" t="s">
        <v>1562</v>
      </c>
      <c r="B2462" t="s">
        <v>7133</v>
      </c>
      <c r="C2462" t="s">
        <v>7134</v>
      </c>
      <c r="D2462" s="1">
        <v>44831</v>
      </c>
      <c r="E2462">
        <f t="shared" si="270"/>
        <v>18</v>
      </c>
      <c r="F2462" t="s">
        <v>6</v>
      </c>
      <c r="G2462">
        <v>710</v>
      </c>
      <c r="H2462">
        <f t="shared" si="267"/>
        <v>71</v>
      </c>
      <c r="I2462" t="s">
        <v>7</v>
      </c>
      <c r="J2462" t="s">
        <v>8</v>
      </c>
      <c r="K2462" t="s">
        <v>143</v>
      </c>
      <c r="L2462" t="s">
        <v>1569</v>
      </c>
      <c r="M2462" t="str">
        <f t="shared" si="268"/>
        <v>M</v>
      </c>
      <c r="N2462" t="s">
        <v>4306</v>
      </c>
      <c r="O2462" t="s">
        <v>4306</v>
      </c>
      <c r="P2462" t="s">
        <v>4306</v>
      </c>
      <c r="Q2462" t="s">
        <v>8</v>
      </c>
      <c r="R2462" t="str">
        <f t="shared" si="271"/>
        <v>U</v>
      </c>
      <c r="S2462" t="s">
        <v>8</v>
      </c>
      <c r="T2462" t="s">
        <v>8</v>
      </c>
      <c r="U2462" t="s">
        <v>4306</v>
      </c>
      <c r="V2462" t="e">
        <f>VLOOKUP(P2462,'PBT Tag Rates'!$B$5:$E$34,4,FALSE)</f>
        <v>#N/A</v>
      </c>
      <c r="W2462">
        <v>1</v>
      </c>
      <c r="X2462" s="16">
        <f>IFERROR(LOOKUP(H2462,{30,43,48,53,58,63,68,73,78,83,88,93,97},{42,47,52,57,62,67,72,77,82,87,92,99,100}),999)</f>
        <v>72</v>
      </c>
      <c r="Y2462" s="19">
        <f t="shared" si="269"/>
        <v>5.6818181818181825</v>
      </c>
      <c r="Z2462" s="19">
        <f t="shared" si="272"/>
        <v>5.7284090909090919</v>
      </c>
      <c r="AA2462" s="19">
        <f t="shared" si="273"/>
        <v>17.185227272727278</v>
      </c>
      <c r="AB2462" s="19" t="s">
        <v>8887</v>
      </c>
    </row>
    <row r="2463" spans="1:28" x14ac:dyDescent="0.35">
      <c r="A2463" t="s">
        <v>1562</v>
      </c>
      <c r="B2463" t="s">
        <v>7135</v>
      </c>
      <c r="C2463" t="s">
        <v>7136</v>
      </c>
      <c r="D2463" s="1">
        <v>44831</v>
      </c>
      <c r="E2463">
        <f t="shared" si="270"/>
        <v>18</v>
      </c>
      <c r="F2463" t="s">
        <v>1569</v>
      </c>
      <c r="G2463">
        <v>540</v>
      </c>
      <c r="H2463">
        <f t="shared" si="267"/>
        <v>54</v>
      </c>
      <c r="I2463" t="s">
        <v>7</v>
      </c>
      <c r="J2463" t="s">
        <v>8</v>
      </c>
      <c r="L2463" t="s">
        <v>6</v>
      </c>
      <c r="M2463" t="str">
        <f t="shared" si="268"/>
        <v>M</v>
      </c>
      <c r="N2463" t="s">
        <v>8</v>
      </c>
      <c r="O2463" t="s">
        <v>8</v>
      </c>
      <c r="P2463" t="s">
        <v>11</v>
      </c>
      <c r="Q2463" t="s">
        <v>8</v>
      </c>
      <c r="R2463" t="str">
        <f t="shared" si="271"/>
        <v>U</v>
      </c>
      <c r="S2463" t="s">
        <v>12</v>
      </c>
      <c r="T2463">
        <v>1</v>
      </c>
      <c r="U2463" t="s">
        <v>11</v>
      </c>
      <c r="V2463" t="e">
        <f>VLOOKUP(P2463,'PBT Tag Rates'!$B$5:$E$34,4,FALSE)</f>
        <v>#N/A</v>
      </c>
      <c r="W2463">
        <v>1</v>
      </c>
      <c r="X2463" s="16">
        <f>IFERROR(LOOKUP(H2463,{30,43,48,53,58,63,68,73,78,83,88,93,97},{42,47,52,57,62,67,72,77,82,87,92,99,100}),999)</f>
        <v>57</v>
      </c>
      <c r="Y2463" s="19">
        <f t="shared" si="269"/>
        <v>5.6818181818181825</v>
      </c>
      <c r="Z2463" s="19">
        <f t="shared" si="272"/>
        <v>5.7284090909090919</v>
      </c>
      <c r="AA2463" s="19">
        <f t="shared" si="273"/>
        <v>17.185227272727278</v>
      </c>
      <c r="AB2463" s="19" t="s">
        <v>8887</v>
      </c>
    </row>
    <row r="2464" spans="1:28" x14ac:dyDescent="0.35">
      <c r="A2464" t="s">
        <v>1562</v>
      </c>
      <c r="B2464" t="s">
        <v>7137</v>
      </c>
      <c r="C2464" t="s">
        <v>7138</v>
      </c>
      <c r="D2464" s="1">
        <v>44831</v>
      </c>
      <c r="E2464">
        <f t="shared" si="270"/>
        <v>18</v>
      </c>
      <c r="F2464" t="s">
        <v>1569</v>
      </c>
      <c r="G2464">
        <v>390</v>
      </c>
      <c r="H2464">
        <f t="shared" si="267"/>
        <v>39</v>
      </c>
      <c r="I2464" t="s">
        <v>7</v>
      </c>
      <c r="J2464" t="s">
        <v>8</v>
      </c>
      <c r="L2464" t="s">
        <v>6</v>
      </c>
      <c r="M2464" t="str">
        <f t="shared" si="268"/>
        <v>M</v>
      </c>
      <c r="N2464" t="s">
        <v>7139</v>
      </c>
      <c r="O2464" t="s">
        <v>7140</v>
      </c>
      <c r="P2464" t="s">
        <v>2035</v>
      </c>
      <c r="Q2464">
        <v>2</v>
      </c>
      <c r="R2464">
        <f t="shared" si="271"/>
        <v>2020</v>
      </c>
      <c r="S2464" t="s">
        <v>8</v>
      </c>
      <c r="T2464" t="s">
        <v>8</v>
      </c>
      <c r="U2464" t="s">
        <v>9084</v>
      </c>
      <c r="V2464">
        <f>VLOOKUP(P2464,'PBT Tag Rates'!$B$5:$E$34,4,FALSE)</f>
        <v>0.98961045999999997</v>
      </c>
      <c r="W2464">
        <v>1</v>
      </c>
      <c r="X2464" s="16">
        <f>IFERROR(LOOKUP(H2464,{30,43,48,53,58,63,68,73,78,83,88,93,97},{42,47,52,57,62,67,72,77,82,87,92,99,100}),999)</f>
        <v>42</v>
      </c>
      <c r="Y2464" s="19">
        <f t="shared" si="269"/>
        <v>5.6818181818181825</v>
      </c>
      <c r="Z2464" s="19">
        <f t="shared" si="272"/>
        <v>5.7284090909090919</v>
      </c>
      <c r="AA2464" s="19">
        <f t="shared" si="273"/>
        <v>17.185227272727278</v>
      </c>
      <c r="AB2464" s="19" t="s">
        <v>8887</v>
      </c>
    </row>
    <row r="2465" spans="1:28" x14ac:dyDescent="0.35">
      <c r="A2465" t="s">
        <v>1562</v>
      </c>
      <c r="B2465" t="s">
        <v>7141</v>
      </c>
      <c r="C2465" t="s">
        <v>7142</v>
      </c>
      <c r="D2465" s="1">
        <v>44831</v>
      </c>
      <c r="E2465">
        <f t="shared" si="270"/>
        <v>18</v>
      </c>
      <c r="F2465" t="s">
        <v>16</v>
      </c>
      <c r="G2465">
        <v>840</v>
      </c>
      <c r="H2465">
        <f t="shared" si="267"/>
        <v>84</v>
      </c>
      <c r="I2465" t="s">
        <v>7</v>
      </c>
      <c r="J2465" t="s">
        <v>8</v>
      </c>
      <c r="L2465" t="s">
        <v>16</v>
      </c>
      <c r="M2465" t="str">
        <f t="shared" si="268"/>
        <v>F</v>
      </c>
      <c r="N2465" t="s">
        <v>1313</v>
      </c>
      <c r="O2465" t="s">
        <v>1314</v>
      </c>
      <c r="P2465" t="s">
        <v>19</v>
      </c>
      <c r="Q2465">
        <v>4</v>
      </c>
      <c r="R2465">
        <f t="shared" si="271"/>
        <v>2018</v>
      </c>
      <c r="S2465" t="s">
        <v>8</v>
      </c>
      <c r="T2465" t="s">
        <v>8</v>
      </c>
      <c r="U2465" t="s">
        <v>8875</v>
      </c>
      <c r="V2465">
        <f>VLOOKUP(P2465,'PBT Tag Rates'!$B$5:$E$34,4,FALSE)</f>
        <v>0.80551598400000002</v>
      </c>
      <c r="W2465">
        <v>1</v>
      </c>
      <c r="X2465" s="16">
        <f>IFERROR(LOOKUP(H2465,{30,43,48,53,58,63,68,73,78,83,88,93,97},{42,47,52,57,62,67,72,77,82,87,92,99,100}),999)</f>
        <v>87</v>
      </c>
      <c r="Y2465" s="19">
        <f t="shared" si="269"/>
        <v>5.6818181818181825</v>
      </c>
      <c r="Z2465" s="19">
        <f t="shared" si="272"/>
        <v>5.7284090909090919</v>
      </c>
      <c r="AA2465" s="19">
        <f t="shared" si="273"/>
        <v>17.185227272727278</v>
      </c>
      <c r="AB2465" s="19" t="s">
        <v>8886</v>
      </c>
    </row>
    <row r="2466" spans="1:28" x14ac:dyDescent="0.35">
      <c r="A2466" t="s">
        <v>1562</v>
      </c>
      <c r="B2466" t="s">
        <v>7143</v>
      </c>
      <c r="C2466" t="s">
        <v>7144</v>
      </c>
      <c r="D2466" s="1">
        <v>44831</v>
      </c>
      <c r="E2466">
        <f t="shared" si="270"/>
        <v>18</v>
      </c>
      <c r="F2466" t="s">
        <v>6</v>
      </c>
      <c r="G2466">
        <v>740</v>
      </c>
      <c r="H2466">
        <f t="shared" si="267"/>
        <v>74</v>
      </c>
      <c r="I2466" t="s">
        <v>7</v>
      </c>
      <c r="J2466" t="s">
        <v>8</v>
      </c>
      <c r="L2466" t="s">
        <v>6</v>
      </c>
      <c r="M2466" t="str">
        <f t="shared" si="268"/>
        <v>M</v>
      </c>
      <c r="N2466" t="s">
        <v>8</v>
      </c>
      <c r="O2466" t="s">
        <v>8</v>
      </c>
      <c r="P2466" t="s">
        <v>11</v>
      </c>
      <c r="Q2466" t="s">
        <v>8</v>
      </c>
      <c r="R2466" t="str">
        <f t="shared" si="271"/>
        <v>U</v>
      </c>
      <c r="S2466" t="s">
        <v>12</v>
      </c>
      <c r="T2466">
        <v>0.99999999999999301</v>
      </c>
      <c r="U2466" t="s">
        <v>11</v>
      </c>
      <c r="V2466" t="e">
        <f>VLOOKUP(P2466,'PBT Tag Rates'!$B$5:$E$34,4,FALSE)</f>
        <v>#N/A</v>
      </c>
      <c r="W2466">
        <v>1</v>
      </c>
      <c r="X2466" s="16">
        <f>IFERROR(LOOKUP(H2466,{30,43,48,53,58,63,68,73,78,83,88,93,97},{42,47,52,57,62,67,72,77,82,87,92,99,100}),999)</f>
        <v>77</v>
      </c>
      <c r="Y2466" s="19">
        <f t="shared" si="269"/>
        <v>5.6818181818181825</v>
      </c>
      <c r="Z2466" s="19">
        <f t="shared" si="272"/>
        <v>5.7284090909090919</v>
      </c>
      <c r="AA2466" s="19">
        <f t="shared" si="273"/>
        <v>17.185227272727278</v>
      </c>
      <c r="AB2466" s="19" t="s">
        <v>8887</v>
      </c>
    </row>
    <row r="2467" spans="1:28" x14ac:dyDescent="0.35">
      <c r="A2467" t="s">
        <v>1562</v>
      </c>
      <c r="B2467" t="s">
        <v>7145</v>
      </c>
      <c r="C2467" t="s">
        <v>7146</v>
      </c>
      <c r="D2467" s="1">
        <v>44831</v>
      </c>
      <c r="E2467">
        <f t="shared" si="270"/>
        <v>18</v>
      </c>
      <c r="F2467" t="s">
        <v>1569</v>
      </c>
      <c r="G2467">
        <v>520</v>
      </c>
      <c r="H2467">
        <f t="shared" si="267"/>
        <v>52</v>
      </c>
      <c r="I2467" t="s">
        <v>7</v>
      </c>
      <c r="J2467" t="s">
        <v>8</v>
      </c>
      <c r="L2467" t="s">
        <v>6</v>
      </c>
      <c r="M2467" t="str">
        <f t="shared" si="268"/>
        <v>M</v>
      </c>
      <c r="N2467" t="s">
        <v>5171</v>
      </c>
      <c r="O2467" t="s">
        <v>5172</v>
      </c>
      <c r="P2467" t="s">
        <v>557</v>
      </c>
      <c r="Q2467">
        <v>3</v>
      </c>
      <c r="R2467">
        <f t="shared" si="271"/>
        <v>2019</v>
      </c>
      <c r="S2467" t="s">
        <v>8</v>
      </c>
      <c r="T2467" t="s">
        <v>8</v>
      </c>
      <c r="U2467" t="s">
        <v>9006</v>
      </c>
      <c r="V2467">
        <f>VLOOKUP(P2467,'PBT Tag Rates'!$B$5:$E$34,4,FALSE)</f>
        <v>0.95971980899999998</v>
      </c>
      <c r="W2467">
        <v>1</v>
      </c>
      <c r="X2467" s="16">
        <f>IFERROR(LOOKUP(H2467,{30,43,48,53,58,63,68,73,78,83,88,93,97},{42,47,52,57,62,67,72,77,82,87,92,99,100}),999)</f>
        <v>52</v>
      </c>
      <c r="Y2467" s="19">
        <f t="shared" si="269"/>
        <v>5.6818181818181825</v>
      </c>
      <c r="Z2467" s="19">
        <f t="shared" si="272"/>
        <v>5.7284090909090919</v>
      </c>
      <c r="AA2467" s="19">
        <f t="shared" si="273"/>
        <v>17.185227272727278</v>
      </c>
      <c r="AB2467" s="19" t="s">
        <v>8886</v>
      </c>
    </row>
    <row r="2468" spans="1:28" x14ac:dyDescent="0.35">
      <c r="A2468" t="s">
        <v>1562</v>
      </c>
      <c r="B2468" t="s">
        <v>7147</v>
      </c>
      <c r="C2468" t="s">
        <v>7148</v>
      </c>
      <c r="D2468" s="1">
        <v>44831</v>
      </c>
      <c r="E2468">
        <f t="shared" si="270"/>
        <v>18</v>
      </c>
      <c r="F2468" t="s">
        <v>1569</v>
      </c>
      <c r="G2468">
        <v>410</v>
      </c>
      <c r="H2468">
        <f t="shared" si="267"/>
        <v>41</v>
      </c>
      <c r="I2468" t="s">
        <v>7</v>
      </c>
      <c r="J2468" t="s">
        <v>8</v>
      </c>
      <c r="L2468" t="s">
        <v>6</v>
      </c>
      <c r="M2468" t="str">
        <f t="shared" si="268"/>
        <v>M</v>
      </c>
      <c r="N2468" t="s">
        <v>7149</v>
      </c>
      <c r="O2468" t="s">
        <v>7150</v>
      </c>
      <c r="P2468" t="s">
        <v>2035</v>
      </c>
      <c r="Q2468">
        <v>2</v>
      </c>
      <c r="R2468">
        <f t="shared" si="271"/>
        <v>2020</v>
      </c>
      <c r="S2468" t="s">
        <v>8</v>
      </c>
      <c r="T2468" t="s">
        <v>8</v>
      </c>
      <c r="U2468" t="s">
        <v>9086</v>
      </c>
      <c r="V2468">
        <f>VLOOKUP(P2468,'PBT Tag Rates'!$B$5:$E$34,4,FALSE)</f>
        <v>0.98961045999999997</v>
      </c>
      <c r="W2468">
        <v>1</v>
      </c>
      <c r="X2468" s="16">
        <f>IFERROR(LOOKUP(H2468,{30,43,48,53,58,63,68,73,78,83,88,93,97},{42,47,52,57,62,67,72,77,82,87,92,99,100}),999)</f>
        <v>42</v>
      </c>
      <c r="Y2468" s="19">
        <f t="shared" si="269"/>
        <v>5.6818181818181825</v>
      </c>
      <c r="Z2468" s="19">
        <f t="shared" si="272"/>
        <v>5.7284090909090919</v>
      </c>
      <c r="AA2468" s="19">
        <f t="shared" si="273"/>
        <v>17.185227272727278</v>
      </c>
      <c r="AB2468" s="19" t="s">
        <v>8887</v>
      </c>
    </row>
    <row r="2469" spans="1:28" x14ac:dyDescent="0.35">
      <c r="A2469" t="s">
        <v>1562</v>
      </c>
      <c r="B2469" t="s">
        <v>7151</v>
      </c>
      <c r="C2469" t="s">
        <v>7152</v>
      </c>
      <c r="D2469" s="1">
        <v>44831</v>
      </c>
      <c r="E2469">
        <f t="shared" si="270"/>
        <v>18</v>
      </c>
      <c r="F2469" t="s">
        <v>1569</v>
      </c>
      <c r="G2469">
        <v>660</v>
      </c>
      <c r="H2469">
        <f t="shared" si="267"/>
        <v>66</v>
      </c>
      <c r="I2469" t="s">
        <v>7</v>
      </c>
      <c r="J2469" t="s">
        <v>8</v>
      </c>
      <c r="L2469" t="s">
        <v>6</v>
      </c>
      <c r="M2469" t="str">
        <f t="shared" si="268"/>
        <v>M</v>
      </c>
      <c r="N2469" t="s">
        <v>1184</v>
      </c>
      <c r="O2469" t="s">
        <v>1185</v>
      </c>
      <c r="P2469" t="s">
        <v>557</v>
      </c>
      <c r="Q2469">
        <v>3</v>
      </c>
      <c r="R2469">
        <f t="shared" si="271"/>
        <v>2019</v>
      </c>
      <c r="S2469" t="s">
        <v>8</v>
      </c>
      <c r="T2469" t="s">
        <v>8</v>
      </c>
      <c r="U2469" t="s">
        <v>9090</v>
      </c>
      <c r="V2469">
        <f>VLOOKUP(P2469,'PBT Tag Rates'!$B$5:$E$34,4,FALSE)</f>
        <v>0.95971980899999998</v>
      </c>
      <c r="W2469">
        <v>1</v>
      </c>
      <c r="X2469" s="16">
        <f>IFERROR(LOOKUP(H2469,{30,43,48,53,58,63,68,73,78,83,88,93,97},{42,47,52,57,62,67,72,77,82,87,92,99,100}),999)</f>
        <v>67</v>
      </c>
      <c r="Y2469" s="19">
        <f t="shared" si="269"/>
        <v>5.6818181818181825</v>
      </c>
      <c r="Z2469" s="19">
        <f t="shared" si="272"/>
        <v>5.7284090909090919</v>
      </c>
      <c r="AA2469" s="19">
        <f t="shared" si="273"/>
        <v>17.185227272727278</v>
      </c>
      <c r="AB2469" s="19" t="s">
        <v>8887</v>
      </c>
    </row>
    <row r="2470" spans="1:28" x14ac:dyDescent="0.35">
      <c r="A2470" t="s">
        <v>1562</v>
      </c>
      <c r="B2470" t="s">
        <v>7153</v>
      </c>
      <c r="C2470" t="s">
        <v>7154</v>
      </c>
      <c r="D2470" s="1">
        <v>44831</v>
      </c>
      <c r="E2470">
        <f t="shared" si="270"/>
        <v>18</v>
      </c>
      <c r="F2470" t="s">
        <v>1569</v>
      </c>
      <c r="G2470">
        <v>590</v>
      </c>
      <c r="H2470">
        <f t="shared" si="267"/>
        <v>59</v>
      </c>
      <c r="I2470" t="s">
        <v>7</v>
      </c>
      <c r="J2470" t="s">
        <v>8</v>
      </c>
      <c r="L2470" t="s">
        <v>6</v>
      </c>
      <c r="M2470" t="str">
        <f t="shared" si="268"/>
        <v>M</v>
      </c>
      <c r="N2470" t="s">
        <v>3460</v>
      </c>
      <c r="O2470" t="s">
        <v>7155</v>
      </c>
      <c r="P2470" t="s">
        <v>557</v>
      </c>
      <c r="Q2470">
        <v>3</v>
      </c>
      <c r="R2470">
        <f t="shared" si="271"/>
        <v>2019</v>
      </c>
      <c r="S2470" t="s">
        <v>8</v>
      </c>
      <c r="T2470" t="s">
        <v>8</v>
      </c>
      <c r="U2470" t="s">
        <v>9086</v>
      </c>
      <c r="V2470">
        <f>VLOOKUP(P2470,'PBT Tag Rates'!$B$5:$E$34,4,FALSE)</f>
        <v>0.95971980899999998</v>
      </c>
      <c r="W2470">
        <v>1</v>
      </c>
      <c r="X2470" s="16">
        <f>IFERROR(LOOKUP(H2470,{30,43,48,53,58,63,68,73,78,83,88,93,97},{42,47,52,57,62,67,72,77,82,87,92,99,100}),999)</f>
        <v>62</v>
      </c>
      <c r="Y2470" s="19">
        <f t="shared" si="269"/>
        <v>5.6818181818181825</v>
      </c>
      <c r="Z2470" s="19">
        <f t="shared" si="272"/>
        <v>5.7284090909090919</v>
      </c>
      <c r="AA2470" s="19">
        <f t="shared" si="273"/>
        <v>17.185227272727278</v>
      </c>
      <c r="AB2470" s="19" t="s">
        <v>8887</v>
      </c>
    </row>
    <row r="2471" spans="1:28" x14ac:dyDescent="0.35">
      <c r="A2471" t="s">
        <v>1562</v>
      </c>
      <c r="B2471" t="s">
        <v>7156</v>
      </c>
      <c r="C2471" t="s">
        <v>7157</v>
      </c>
      <c r="D2471" s="1">
        <v>44831</v>
      </c>
      <c r="E2471">
        <f t="shared" si="270"/>
        <v>18</v>
      </c>
      <c r="F2471" t="s">
        <v>1569</v>
      </c>
      <c r="G2471">
        <v>410</v>
      </c>
      <c r="H2471">
        <f t="shared" si="267"/>
        <v>41</v>
      </c>
      <c r="I2471" t="s">
        <v>7</v>
      </c>
      <c r="J2471" t="s">
        <v>8</v>
      </c>
      <c r="L2471" t="s">
        <v>6</v>
      </c>
      <c r="M2471" t="str">
        <f t="shared" si="268"/>
        <v>M</v>
      </c>
      <c r="N2471" t="s">
        <v>2952</v>
      </c>
      <c r="O2471" t="s">
        <v>2953</v>
      </c>
      <c r="P2471" t="s">
        <v>2035</v>
      </c>
      <c r="Q2471">
        <v>2</v>
      </c>
      <c r="R2471">
        <f t="shared" si="271"/>
        <v>2020</v>
      </c>
      <c r="S2471" t="s">
        <v>8</v>
      </c>
      <c r="T2471" t="s">
        <v>8</v>
      </c>
      <c r="U2471" t="s">
        <v>9006</v>
      </c>
      <c r="V2471">
        <f>VLOOKUP(P2471,'PBT Tag Rates'!$B$5:$E$34,4,FALSE)</f>
        <v>0.98961045999999997</v>
      </c>
      <c r="W2471">
        <v>1</v>
      </c>
      <c r="X2471" s="16">
        <f>IFERROR(LOOKUP(H2471,{30,43,48,53,58,63,68,73,78,83,88,93,97},{42,47,52,57,62,67,72,77,82,87,92,99,100}),999)</f>
        <v>42</v>
      </c>
      <c r="Y2471" s="19">
        <f t="shared" si="269"/>
        <v>5.6818181818181825</v>
      </c>
      <c r="Z2471" s="19">
        <f t="shared" si="272"/>
        <v>5.7284090909090919</v>
      </c>
      <c r="AA2471" s="19">
        <f t="shared" si="273"/>
        <v>17.185227272727278</v>
      </c>
      <c r="AB2471" s="19" t="s">
        <v>8886</v>
      </c>
    </row>
    <row r="2472" spans="1:28" x14ac:dyDescent="0.35">
      <c r="A2472" t="s">
        <v>1562</v>
      </c>
      <c r="B2472" t="s">
        <v>7158</v>
      </c>
      <c r="C2472" t="s">
        <v>7159</v>
      </c>
      <c r="D2472" s="1">
        <v>44831</v>
      </c>
      <c r="E2472">
        <f t="shared" si="270"/>
        <v>18</v>
      </c>
      <c r="F2472" t="s">
        <v>16</v>
      </c>
      <c r="G2472">
        <v>690</v>
      </c>
      <c r="H2472">
        <f t="shared" si="267"/>
        <v>69</v>
      </c>
      <c r="I2472" t="s">
        <v>9</v>
      </c>
      <c r="J2472">
        <v>1</v>
      </c>
      <c r="L2472" t="s">
        <v>16</v>
      </c>
      <c r="M2472" t="str">
        <f t="shared" si="268"/>
        <v>F</v>
      </c>
      <c r="N2472" t="s">
        <v>8</v>
      </c>
      <c r="O2472" t="s">
        <v>8</v>
      </c>
      <c r="P2472" t="s">
        <v>11</v>
      </c>
      <c r="Q2472" t="s">
        <v>8</v>
      </c>
      <c r="R2472" t="str">
        <f t="shared" si="271"/>
        <v>U</v>
      </c>
      <c r="S2472" t="s">
        <v>12</v>
      </c>
      <c r="T2472">
        <v>0.999999999999998</v>
      </c>
      <c r="U2472" t="s">
        <v>8890</v>
      </c>
      <c r="V2472" t="e">
        <f>VLOOKUP(P2472,'PBT Tag Rates'!$B$5:$E$34,4,FALSE)</f>
        <v>#N/A</v>
      </c>
      <c r="W2472">
        <v>1</v>
      </c>
      <c r="X2472" s="16">
        <f>IFERROR(LOOKUP(H2472,{30,43,48,53,58,63,68,73,78,83,88,93,97},{42,47,52,57,62,67,72,77,82,87,92,99,100}),999)</f>
        <v>72</v>
      </c>
      <c r="Y2472" s="19">
        <f t="shared" si="269"/>
        <v>5.6818181818181825</v>
      </c>
      <c r="Z2472" s="19">
        <f t="shared" si="272"/>
        <v>5.7284090909090919</v>
      </c>
      <c r="AA2472" s="19">
        <f t="shared" si="273"/>
        <v>17.185227272727278</v>
      </c>
      <c r="AB2472" s="19" t="s">
        <v>8887</v>
      </c>
    </row>
    <row r="2473" spans="1:28" x14ac:dyDescent="0.35">
      <c r="A2473" t="s">
        <v>1562</v>
      </c>
      <c r="B2473" t="s">
        <v>7160</v>
      </c>
      <c r="C2473" t="s">
        <v>7161</v>
      </c>
      <c r="D2473" s="1">
        <v>44831</v>
      </c>
      <c r="E2473">
        <f t="shared" si="270"/>
        <v>18</v>
      </c>
      <c r="F2473" t="s">
        <v>16</v>
      </c>
      <c r="G2473">
        <v>720</v>
      </c>
      <c r="H2473">
        <f t="shared" si="267"/>
        <v>72</v>
      </c>
      <c r="I2473" t="s">
        <v>7</v>
      </c>
      <c r="J2473" t="s">
        <v>8</v>
      </c>
      <c r="L2473" t="s">
        <v>16</v>
      </c>
      <c r="M2473" t="str">
        <f t="shared" si="268"/>
        <v>F</v>
      </c>
      <c r="N2473" t="s">
        <v>6540</v>
      </c>
      <c r="O2473" t="s">
        <v>6541</v>
      </c>
      <c r="P2473" t="s">
        <v>19</v>
      </c>
      <c r="Q2473">
        <v>4</v>
      </c>
      <c r="R2473">
        <f t="shared" si="271"/>
        <v>2018</v>
      </c>
      <c r="S2473" t="s">
        <v>8</v>
      </c>
      <c r="T2473" t="s">
        <v>8</v>
      </c>
      <c r="U2473" t="s">
        <v>8875</v>
      </c>
      <c r="V2473">
        <f>VLOOKUP(P2473,'PBT Tag Rates'!$B$5:$E$34,4,FALSE)</f>
        <v>0.80551598400000002</v>
      </c>
      <c r="W2473">
        <v>1</v>
      </c>
      <c r="X2473" s="16">
        <f>IFERROR(LOOKUP(H2473,{30,43,48,53,58,63,68,73,78,83,88,93,97},{42,47,52,57,62,67,72,77,82,87,92,99,100}),999)</f>
        <v>72</v>
      </c>
      <c r="Y2473" s="19">
        <f t="shared" si="269"/>
        <v>5.6818181818181825</v>
      </c>
      <c r="Z2473" s="19">
        <f t="shared" si="272"/>
        <v>5.7284090909090919</v>
      </c>
      <c r="AA2473" s="19">
        <f t="shared" si="273"/>
        <v>17.185227272727278</v>
      </c>
      <c r="AB2473" s="19" t="s">
        <v>8886</v>
      </c>
    </row>
    <row r="2474" spans="1:28" x14ac:dyDescent="0.35">
      <c r="A2474" t="s">
        <v>1562</v>
      </c>
      <c r="B2474" t="s">
        <v>7162</v>
      </c>
      <c r="C2474" t="s">
        <v>7163</v>
      </c>
      <c r="D2474" s="1">
        <v>44831</v>
      </c>
      <c r="E2474">
        <f t="shared" si="270"/>
        <v>18</v>
      </c>
      <c r="F2474" t="s">
        <v>16</v>
      </c>
      <c r="G2474">
        <v>570</v>
      </c>
      <c r="H2474">
        <f t="shared" si="267"/>
        <v>57</v>
      </c>
      <c r="I2474" t="s">
        <v>7</v>
      </c>
      <c r="J2474" t="s">
        <v>8</v>
      </c>
      <c r="L2474" t="s">
        <v>16</v>
      </c>
      <c r="M2474" t="str">
        <f t="shared" si="268"/>
        <v>F</v>
      </c>
      <c r="N2474" t="s">
        <v>6188</v>
      </c>
      <c r="O2474" t="s">
        <v>6189</v>
      </c>
      <c r="P2474" t="s">
        <v>15</v>
      </c>
      <c r="Q2474">
        <v>4</v>
      </c>
      <c r="R2474">
        <f t="shared" si="271"/>
        <v>2018</v>
      </c>
      <c r="S2474" t="s">
        <v>8</v>
      </c>
      <c r="T2474" t="s">
        <v>8</v>
      </c>
      <c r="U2474" t="s">
        <v>8977</v>
      </c>
      <c r="V2474">
        <f>VLOOKUP(P2474,'PBT Tag Rates'!$B$5:$E$34,4,FALSE)</f>
        <v>0.96828396500000002</v>
      </c>
      <c r="W2474">
        <v>1</v>
      </c>
      <c r="X2474" s="16">
        <f>IFERROR(LOOKUP(H2474,{30,43,48,53,58,63,68,73,78,83,88,93,97},{42,47,52,57,62,67,72,77,82,87,92,99,100}),999)</f>
        <v>57</v>
      </c>
      <c r="Y2474" s="19">
        <f t="shared" si="269"/>
        <v>5.6818181818181825</v>
      </c>
      <c r="Z2474" s="19">
        <f t="shared" si="272"/>
        <v>5.7284090909090919</v>
      </c>
      <c r="AA2474" s="19">
        <f t="shared" si="273"/>
        <v>17.185227272727278</v>
      </c>
      <c r="AB2474" s="19" t="s">
        <v>8887</v>
      </c>
    </row>
    <row r="2475" spans="1:28" x14ac:dyDescent="0.35">
      <c r="A2475" t="s">
        <v>1562</v>
      </c>
      <c r="B2475" t="s">
        <v>7164</v>
      </c>
      <c r="C2475" t="s">
        <v>7165</v>
      </c>
      <c r="D2475" s="1">
        <v>44831</v>
      </c>
      <c r="E2475">
        <f t="shared" si="270"/>
        <v>18</v>
      </c>
      <c r="F2475" t="s">
        <v>1569</v>
      </c>
      <c r="G2475">
        <v>690</v>
      </c>
      <c r="H2475">
        <f t="shared" si="267"/>
        <v>69</v>
      </c>
      <c r="I2475" t="s">
        <v>7</v>
      </c>
      <c r="J2475" t="s">
        <v>8</v>
      </c>
      <c r="L2475" t="s">
        <v>6</v>
      </c>
      <c r="M2475" t="str">
        <f t="shared" si="268"/>
        <v>M</v>
      </c>
      <c r="N2475" t="s">
        <v>1120</v>
      </c>
      <c r="O2475" t="s">
        <v>1121</v>
      </c>
      <c r="P2475" t="s">
        <v>557</v>
      </c>
      <c r="Q2475">
        <v>3</v>
      </c>
      <c r="R2475">
        <f t="shared" si="271"/>
        <v>2019</v>
      </c>
      <c r="S2475" t="s">
        <v>8</v>
      </c>
      <c r="T2475" t="s">
        <v>8</v>
      </c>
      <c r="U2475" t="s">
        <v>9090</v>
      </c>
      <c r="V2475">
        <f>VLOOKUP(P2475,'PBT Tag Rates'!$B$5:$E$34,4,FALSE)</f>
        <v>0.95971980899999998</v>
      </c>
      <c r="W2475">
        <v>1</v>
      </c>
      <c r="X2475" s="16">
        <f>IFERROR(LOOKUP(H2475,{30,43,48,53,58,63,68,73,78,83,88,93,97},{42,47,52,57,62,67,72,77,82,87,92,99,100}),999)</f>
        <v>72</v>
      </c>
      <c r="Y2475" s="19">
        <f t="shared" si="269"/>
        <v>5.6818181818181825</v>
      </c>
      <c r="Z2475" s="19">
        <f t="shared" si="272"/>
        <v>5.7284090909090919</v>
      </c>
      <c r="AA2475" s="19">
        <f t="shared" si="273"/>
        <v>17.185227272727278</v>
      </c>
      <c r="AB2475" s="19" t="s">
        <v>8887</v>
      </c>
    </row>
    <row r="2476" spans="1:28" x14ac:dyDescent="0.35">
      <c r="A2476" t="s">
        <v>1562</v>
      </c>
      <c r="B2476" t="s">
        <v>7166</v>
      </c>
      <c r="C2476" t="s">
        <v>7167</v>
      </c>
      <c r="D2476" s="1">
        <v>44832</v>
      </c>
      <c r="E2476">
        <f t="shared" si="270"/>
        <v>18</v>
      </c>
      <c r="F2476" t="s">
        <v>1569</v>
      </c>
      <c r="G2476">
        <v>640</v>
      </c>
      <c r="H2476">
        <f t="shared" si="267"/>
        <v>64</v>
      </c>
      <c r="I2476" t="s">
        <v>7</v>
      </c>
      <c r="J2476" t="s">
        <v>8</v>
      </c>
      <c r="L2476" t="s">
        <v>6</v>
      </c>
      <c r="M2476" t="str">
        <f t="shared" si="268"/>
        <v>M</v>
      </c>
      <c r="N2476" t="s">
        <v>8</v>
      </c>
      <c r="O2476" t="s">
        <v>8</v>
      </c>
      <c r="P2476" t="s">
        <v>11</v>
      </c>
      <c r="Q2476" t="s">
        <v>8</v>
      </c>
      <c r="R2476" t="str">
        <f t="shared" si="271"/>
        <v>U</v>
      </c>
      <c r="S2476" t="s">
        <v>12</v>
      </c>
      <c r="T2476">
        <v>1</v>
      </c>
      <c r="U2476" t="s">
        <v>11</v>
      </c>
      <c r="V2476" t="e">
        <f>VLOOKUP(P2476,'PBT Tag Rates'!$B$5:$E$34,4,FALSE)</f>
        <v>#N/A</v>
      </c>
      <c r="W2476">
        <v>1</v>
      </c>
      <c r="X2476" s="16">
        <f>IFERROR(LOOKUP(H2476,{30,43,48,53,58,63,68,73,78,83,88,93,97},{42,47,52,57,62,67,72,77,82,87,92,99,100}),999)</f>
        <v>67</v>
      </c>
      <c r="Y2476" s="19">
        <f t="shared" si="269"/>
        <v>5.6818181818181825</v>
      </c>
      <c r="Z2476" s="19">
        <f t="shared" si="272"/>
        <v>5.7284090909090919</v>
      </c>
      <c r="AA2476" s="19">
        <f t="shared" si="273"/>
        <v>17.185227272727278</v>
      </c>
      <c r="AB2476" s="19" t="s">
        <v>8887</v>
      </c>
    </row>
    <row r="2477" spans="1:28" x14ac:dyDescent="0.35">
      <c r="A2477" t="s">
        <v>1562</v>
      </c>
      <c r="B2477" t="s">
        <v>7168</v>
      </c>
      <c r="C2477" t="s">
        <v>7169</v>
      </c>
      <c r="D2477" s="1">
        <v>44832</v>
      </c>
      <c r="E2477">
        <f t="shared" si="270"/>
        <v>18</v>
      </c>
      <c r="F2477" t="s">
        <v>1569</v>
      </c>
      <c r="G2477">
        <v>430</v>
      </c>
      <c r="H2477">
        <f t="shared" si="267"/>
        <v>43</v>
      </c>
      <c r="I2477" t="s">
        <v>7</v>
      </c>
      <c r="J2477" t="s">
        <v>8</v>
      </c>
      <c r="L2477" t="s">
        <v>6</v>
      </c>
      <c r="M2477" t="str">
        <f t="shared" si="268"/>
        <v>M</v>
      </c>
      <c r="N2477" t="s">
        <v>5443</v>
      </c>
      <c r="O2477" t="s">
        <v>6214</v>
      </c>
      <c r="P2477" t="s">
        <v>2035</v>
      </c>
      <c r="Q2477">
        <v>2</v>
      </c>
      <c r="R2477">
        <f t="shared" si="271"/>
        <v>2020</v>
      </c>
      <c r="S2477" t="s">
        <v>8</v>
      </c>
      <c r="T2477" t="s">
        <v>8</v>
      </c>
      <c r="U2477" t="s">
        <v>9084</v>
      </c>
      <c r="V2477">
        <f>VLOOKUP(P2477,'PBT Tag Rates'!$B$5:$E$34,4,FALSE)</f>
        <v>0.98961045999999997</v>
      </c>
      <c r="W2477">
        <v>1</v>
      </c>
      <c r="X2477" s="16">
        <f>IFERROR(LOOKUP(H2477,{30,43,48,53,58,63,68,73,78,83,88,93,97},{42,47,52,57,62,67,72,77,82,87,92,99,100}),999)</f>
        <v>47</v>
      </c>
      <c r="Y2477" s="19">
        <f t="shared" si="269"/>
        <v>5.6818181818181825</v>
      </c>
      <c r="Z2477" s="19">
        <f t="shared" si="272"/>
        <v>5.7284090909090919</v>
      </c>
      <c r="AA2477" s="19">
        <f t="shared" si="273"/>
        <v>17.185227272727278</v>
      </c>
      <c r="AB2477" s="19" t="s">
        <v>8887</v>
      </c>
    </row>
    <row r="2478" spans="1:28" x14ac:dyDescent="0.35">
      <c r="A2478" t="s">
        <v>1562</v>
      </c>
      <c r="B2478" t="s">
        <v>7170</v>
      </c>
      <c r="C2478" t="s">
        <v>7171</v>
      </c>
      <c r="D2478" s="1">
        <v>44832</v>
      </c>
      <c r="E2478">
        <f t="shared" si="270"/>
        <v>18</v>
      </c>
      <c r="F2478" t="s">
        <v>1569</v>
      </c>
      <c r="G2478">
        <v>610</v>
      </c>
      <c r="H2478">
        <f t="shared" si="267"/>
        <v>61</v>
      </c>
      <c r="I2478" t="s">
        <v>9</v>
      </c>
      <c r="J2478">
        <v>1</v>
      </c>
      <c r="L2478" t="s">
        <v>6</v>
      </c>
      <c r="M2478" t="str">
        <f t="shared" si="268"/>
        <v>M</v>
      </c>
      <c r="N2478" t="s">
        <v>7172</v>
      </c>
      <c r="O2478" t="s">
        <v>7173</v>
      </c>
      <c r="P2478" t="s">
        <v>557</v>
      </c>
      <c r="Q2478">
        <v>3</v>
      </c>
      <c r="R2478">
        <f t="shared" si="271"/>
        <v>2019</v>
      </c>
      <c r="S2478" t="s">
        <v>8</v>
      </c>
      <c r="T2478" t="s">
        <v>8</v>
      </c>
      <c r="U2478" t="s">
        <v>9085</v>
      </c>
      <c r="V2478">
        <f>VLOOKUP(P2478,'PBT Tag Rates'!$B$5:$E$34,4,FALSE)</f>
        <v>0.95971980899999998</v>
      </c>
      <c r="W2478">
        <v>1</v>
      </c>
      <c r="X2478" s="16">
        <f>IFERROR(LOOKUP(H2478,{30,43,48,53,58,63,68,73,78,83,88,93,97},{42,47,52,57,62,67,72,77,82,87,92,99,100}),999)</f>
        <v>62</v>
      </c>
      <c r="Y2478" s="19">
        <f t="shared" si="269"/>
        <v>5.6818181818181825</v>
      </c>
      <c r="Z2478" s="19">
        <f t="shared" si="272"/>
        <v>5.7284090909090919</v>
      </c>
      <c r="AA2478" s="19">
        <f t="shared" si="273"/>
        <v>17.185227272727278</v>
      </c>
      <c r="AB2478" s="19" t="s">
        <v>8887</v>
      </c>
    </row>
    <row r="2479" spans="1:28" x14ac:dyDescent="0.35">
      <c r="A2479" t="s">
        <v>1562</v>
      </c>
      <c r="B2479" t="s">
        <v>7174</v>
      </c>
      <c r="C2479" t="s">
        <v>7175</v>
      </c>
      <c r="D2479" s="1">
        <v>44832</v>
      </c>
      <c r="E2479">
        <f t="shared" si="270"/>
        <v>18</v>
      </c>
      <c r="F2479" t="s">
        <v>1569</v>
      </c>
      <c r="G2479">
        <v>700</v>
      </c>
      <c r="H2479">
        <f t="shared" si="267"/>
        <v>70</v>
      </c>
      <c r="I2479" t="s">
        <v>7</v>
      </c>
      <c r="J2479" t="s">
        <v>8</v>
      </c>
      <c r="L2479" t="s">
        <v>6</v>
      </c>
      <c r="M2479" t="str">
        <f t="shared" si="268"/>
        <v>M</v>
      </c>
      <c r="N2479" t="s">
        <v>2645</v>
      </c>
      <c r="O2479" t="s">
        <v>4281</v>
      </c>
      <c r="P2479" t="s">
        <v>557</v>
      </c>
      <c r="Q2479">
        <v>3</v>
      </c>
      <c r="R2479">
        <f t="shared" si="271"/>
        <v>2019</v>
      </c>
      <c r="S2479" t="s">
        <v>8</v>
      </c>
      <c r="T2479" t="s">
        <v>8</v>
      </c>
      <c r="U2479" t="s">
        <v>9088</v>
      </c>
      <c r="V2479">
        <f>VLOOKUP(P2479,'PBT Tag Rates'!$B$5:$E$34,4,FALSE)</f>
        <v>0.95971980899999998</v>
      </c>
      <c r="W2479">
        <v>1</v>
      </c>
      <c r="X2479" s="16">
        <f>IFERROR(LOOKUP(H2479,{30,43,48,53,58,63,68,73,78,83,88,93,97},{42,47,52,57,62,67,72,77,82,87,92,99,100}),999)</f>
        <v>72</v>
      </c>
      <c r="Y2479" s="19">
        <f t="shared" si="269"/>
        <v>5.6818181818181825</v>
      </c>
      <c r="Z2479" s="19">
        <f t="shared" si="272"/>
        <v>5.7284090909090919</v>
      </c>
      <c r="AA2479" s="19">
        <f t="shared" si="273"/>
        <v>17.185227272727278</v>
      </c>
      <c r="AB2479" s="19" t="s">
        <v>8887</v>
      </c>
    </row>
    <row r="2480" spans="1:28" x14ac:dyDescent="0.35">
      <c r="A2480" t="s">
        <v>1562</v>
      </c>
      <c r="B2480" t="s">
        <v>7176</v>
      </c>
      <c r="C2480" t="s">
        <v>7177</v>
      </c>
      <c r="D2480" s="1">
        <v>44832</v>
      </c>
      <c r="E2480">
        <f t="shared" si="270"/>
        <v>18</v>
      </c>
      <c r="F2480" t="s">
        <v>16</v>
      </c>
      <c r="G2480">
        <v>720</v>
      </c>
      <c r="H2480">
        <f t="shared" si="267"/>
        <v>72</v>
      </c>
      <c r="I2480" t="s">
        <v>7</v>
      </c>
      <c r="J2480" t="s">
        <v>8</v>
      </c>
      <c r="L2480" t="s">
        <v>16</v>
      </c>
      <c r="M2480" t="str">
        <f t="shared" si="268"/>
        <v>F</v>
      </c>
      <c r="N2480" t="s">
        <v>8</v>
      </c>
      <c r="O2480" t="s">
        <v>8</v>
      </c>
      <c r="P2480" t="s">
        <v>11</v>
      </c>
      <c r="Q2480" t="s">
        <v>8</v>
      </c>
      <c r="R2480" t="str">
        <f t="shared" si="271"/>
        <v>U</v>
      </c>
      <c r="S2480" t="s">
        <v>12</v>
      </c>
      <c r="T2480">
        <v>1</v>
      </c>
      <c r="U2480" t="s">
        <v>11</v>
      </c>
      <c r="V2480" t="e">
        <f>VLOOKUP(P2480,'PBT Tag Rates'!$B$5:$E$34,4,FALSE)</f>
        <v>#N/A</v>
      </c>
      <c r="W2480">
        <v>1</v>
      </c>
      <c r="X2480" s="16">
        <f>IFERROR(LOOKUP(H2480,{30,43,48,53,58,63,68,73,78,83,88,93,97},{42,47,52,57,62,67,72,77,82,87,92,99,100}),999)</f>
        <v>72</v>
      </c>
      <c r="Y2480" s="19">
        <f t="shared" si="269"/>
        <v>5.6818181818181825</v>
      </c>
      <c r="Z2480" s="19">
        <f t="shared" si="272"/>
        <v>5.7284090909090919</v>
      </c>
      <c r="AA2480" s="19">
        <f t="shared" si="273"/>
        <v>17.185227272727278</v>
      </c>
      <c r="AB2480" s="19" t="s">
        <v>8887</v>
      </c>
    </row>
    <row r="2481" spans="1:28" x14ac:dyDescent="0.35">
      <c r="A2481" t="s">
        <v>1562</v>
      </c>
      <c r="B2481" t="s">
        <v>7178</v>
      </c>
      <c r="C2481" t="s">
        <v>7179</v>
      </c>
      <c r="D2481" s="1">
        <v>44832</v>
      </c>
      <c r="E2481">
        <f t="shared" si="270"/>
        <v>18</v>
      </c>
      <c r="F2481" t="s">
        <v>16</v>
      </c>
      <c r="G2481">
        <v>790</v>
      </c>
      <c r="H2481">
        <f t="shared" si="267"/>
        <v>79</v>
      </c>
      <c r="I2481" t="s">
        <v>7</v>
      </c>
      <c r="J2481" t="s">
        <v>8</v>
      </c>
      <c r="L2481" t="s">
        <v>16</v>
      </c>
      <c r="M2481" t="str">
        <f t="shared" si="268"/>
        <v>F</v>
      </c>
      <c r="N2481" t="s">
        <v>8</v>
      </c>
      <c r="O2481" t="s">
        <v>8</v>
      </c>
      <c r="P2481" t="s">
        <v>11</v>
      </c>
      <c r="Q2481" t="s">
        <v>8</v>
      </c>
      <c r="R2481" t="str">
        <f t="shared" si="271"/>
        <v>U</v>
      </c>
      <c r="S2481" t="s">
        <v>12</v>
      </c>
      <c r="T2481">
        <v>1</v>
      </c>
      <c r="U2481" t="s">
        <v>11</v>
      </c>
      <c r="V2481" t="e">
        <f>VLOOKUP(P2481,'PBT Tag Rates'!$B$5:$E$34,4,FALSE)</f>
        <v>#N/A</v>
      </c>
      <c r="W2481">
        <v>1</v>
      </c>
      <c r="X2481" s="16">
        <f>IFERROR(LOOKUP(H2481,{30,43,48,53,58,63,68,73,78,83,88,93,97},{42,47,52,57,62,67,72,77,82,87,92,99,100}),999)</f>
        <v>82</v>
      </c>
      <c r="Y2481" s="19">
        <f t="shared" si="269"/>
        <v>5.6818181818181825</v>
      </c>
      <c r="Z2481" s="19">
        <f t="shared" si="272"/>
        <v>5.7284090909090919</v>
      </c>
      <c r="AA2481" s="19">
        <f t="shared" si="273"/>
        <v>17.185227272727278</v>
      </c>
      <c r="AB2481" s="19" t="s">
        <v>8887</v>
      </c>
    </row>
    <row r="2482" spans="1:28" x14ac:dyDescent="0.35">
      <c r="A2482" t="s">
        <v>1562</v>
      </c>
      <c r="B2482" t="s">
        <v>7180</v>
      </c>
      <c r="C2482" t="s">
        <v>7181</v>
      </c>
      <c r="D2482" s="1">
        <v>44832</v>
      </c>
      <c r="E2482">
        <f t="shared" si="270"/>
        <v>18</v>
      </c>
      <c r="F2482" t="s">
        <v>1569</v>
      </c>
      <c r="G2482">
        <v>560</v>
      </c>
      <c r="H2482">
        <f t="shared" si="267"/>
        <v>56</v>
      </c>
      <c r="I2482" t="s">
        <v>9</v>
      </c>
      <c r="J2482">
        <v>1</v>
      </c>
      <c r="L2482" t="s">
        <v>6</v>
      </c>
      <c r="M2482" t="str">
        <f t="shared" si="268"/>
        <v>M</v>
      </c>
      <c r="N2482" t="s">
        <v>6119</v>
      </c>
      <c r="O2482" t="s">
        <v>6120</v>
      </c>
      <c r="P2482" t="s">
        <v>557</v>
      </c>
      <c r="Q2482">
        <v>3</v>
      </c>
      <c r="R2482">
        <f t="shared" si="271"/>
        <v>2019</v>
      </c>
      <c r="S2482" t="s">
        <v>8</v>
      </c>
      <c r="T2482" t="s">
        <v>8</v>
      </c>
      <c r="U2482" t="s">
        <v>9089</v>
      </c>
      <c r="V2482">
        <f>VLOOKUP(P2482,'PBT Tag Rates'!$B$5:$E$34,4,FALSE)</f>
        <v>0.95971980899999998</v>
      </c>
      <c r="W2482">
        <v>1</v>
      </c>
      <c r="X2482" s="16">
        <f>IFERROR(LOOKUP(H2482,{30,43,48,53,58,63,68,73,78,83,88,93,97},{42,47,52,57,62,67,72,77,82,87,92,99,100}),999)</f>
        <v>57</v>
      </c>
      <c r="Y2482" s="19">
        <f t="shared" si="269"/>
        <v>5.6818181818181825</v>
      </c>
      <c r="Z2482" s="19">
        <f t="shared" si="272"/>
        <v>5.7284090909090919</v>
      </c>
      <c r="AA2482" s="19">
        <f t="shared" si="273"/>
        <v>17.185227272727278</v>
      </c>
      <c r="AB2482" s="19" t="s">
        <v>8887</v>
      </c>
    </row>
    <row r="2483" spans="1:28" x14ac:dyDescent="0.35">
      <c r="A2483" t="s">
        <v>1562</v>
      </c>
      <c r="B2483" t="s">
        <v>7182</v>
      </c>
      <c r="C2483" t="s">
        <v>7183</v>
      </c>
      <c r="D2483" s="1">
        <v>44832</v>
      </c>
      <c r="E2483">
        <f t="shared" si="270"/>
        <v>18</v>
      </c>
      <c r="F2483" t="s">
        <v>16</v>
      </c>
      <c r="G2483">
        <v>660</v>
      </c>
      <c r="H2483">
        <f t="shared" si="267"/>
        <v>66</v>
      </c>
      <c r="I2483" t="s">
        <v>9</v>
      </c>
      <c r="J2483">
        <v>1</v>
      </c>
      <c r="L2483" t="s">
        <v>16</v>
      </c>
      <c r="M2483" t="str">
        <f t="shared" si="268"/>
        <v>F</v>
      </c>
      <c r="N2483" t="s">
        <v>138</v>
      </c>
      <c r="O2483" t="s">
        <v>507</v>
      </c>
      <c r="P2483" t="s">
        <v>19</v>
      </c>
      <c r="Q2483">
        <v>4</v>
      </c>
      <c r="R2483">
        <f t="shared" si="271"/>
        <v>2018</v>
      </c>
      <c r="S2483" t="s">
        <v>8</v>
      </c>
      <c r="T2483" t="s">
        <v>8</v>
      </c>
      <c r="U2483" t="s">
        <v>9007</v>
      </c>
      <c r="V2483">
        <f>VLOOKUP(P2483,'PBT Tag Rates'!$B$5:$E$34,4,FALSE)</f>
        <v>0.80551598400000002</v>
      </c>
      <c r="W2483">
        <v>1</v>
      </c>
      <c r="X2483" s="16">
        <f>IFERROR(LOOKUP(H2483,{30,43,48,53,58,63,68,73,78,83,88,93,97},{42,47,52,57,62,67,72,77,82,87,92,99,100}),999)</f>
        <v>67</v>
      </c>
      <c r="Y2483" s="19">
        <f t="shared" si="269"/>
        <v>5.6818181818181825</v>
      </c>
      <c r="Z2483" s="19">
        <f t="shared" si="272"/>
        <v>5.7284090909090919</v>
      </c>
      <c r="AA2483" s="19">
        <f t="shared" si="273"/>
        <v>17.185227272727278</v>
      </c>
      <c r="AB2483" s="19" t="s">
        <v>8886</v>
      </c>
    </row>
    <row r="2484" spans="1:28" x14ac:dyDescent="0.35">
      <c r="A2484" t="s">
        <v>1562</v>
      </c>
      <c r="B2484" t="s">
        <v>7184</v>
      </c>
      <c r="C2484" t="s">
        <v>7185</v>
      </c>
      <c r="D2484" s="1">
        <v>44832</v>
      </c>
      <c r="E2484">
        <f t="shared" si="270"/>
        <v>18</v>
      </c>
      <c r="F2484" t="s">
        <v>1569</v>
      </c>
      <c r="G2484">
        <v>420</v>
      </c>
      <c r="H2484">
        <f t="shared" si="267"/>
        <v>42</v>
      </c>
      <c r="I2484" t="s">
        <v>9</v>
      </c>
      <c r="J2484">
        <v>1</v>
      </c>
      <c r="L2484" t="s">
        <v>6</v>
      </c>
      <c r="M2484" t="str">
        <f t="shared" si="268"/>
        <v>M</v>
      </c>
      <c r="N2484" t="s">
        <v>6173</v>
      </c>
      <c r="O2484" t="s">
        <v>7186</v>
      </c>
      <c r="P2484" t="s">
        <v>2035</v>
      </c>
      <c r="Q2484">
        <v>2</v>
      </c>
      <c r="R2484">
        <f t="shared" si="271"/>
        <v>2020</v>
      </c>
      <c r="S2484" t="s">
        <v>8</v>
      </c>
      <c r="T2484" t="s">
        <v>8</v>
      </c>
      <c r="U2484" t="s">
        <v>9084</v>
      </c>
      <c r="V2484">
        <f>VLOOKUP(P2484,'PBT Tag Rates'!$B$5:$E$34,4,FALSE)</f>
        <v>0.98961045999999997</v>
      </c>
      <c r="W2484">
        <v>1</v>
      </c>
      <c r="X2484" s="16">
        <f>IFERROR(LOOKUP(H2484,{30,43,48,53,58,63,68,73,78,83,88,93,97},{42,47,52,57,62,67,72,77,82,87,92,99,100}),999)</f>
        <v>42</v>
      </c>
      <c r="Y2484" s="19">
        <f t="shared" si="269"/>
        <v>5.6818181818181825</v>
      </c>
      <c r="Z2484" s="19">
        <f t="shared" si="272"/>
        <v>5.7284090909090919</v>
      </c>
      <c r="AA2484" s="19">
        <f t="shared" si="273"/>
        <v>17.185227272727278</v>
      </c>
      <c r="AB2484" s="19" t="s">
        <v>8887</v>
      </c>
    </row>
    <row r="2485" spans="1:28" x14ac:dyDescent="0.35">
      <c r="A2485" t="s">
        <v>1562</v>
      </c>
      <c r="B2485" t="s">
        <v>7187</v>
      </c>
      <c r="C2485" t="s">
        <v>7188</v>
      </c>
      <c r="D2485" s="1">
        <v>44832</v>
      </c>
      <c r="E2485">
        <f t="shared" si="270"/>
        <v>18</v>
      </c>
      <c r="F2485" t="s">
        <v>1569</v>
      </c>
      <c r="G2485">
        <v>590</v>
      </c>
      <c r="H2485">
        <f t="shared" si="267"/>
        <v>59</v>
      </c>
      <c r="I2485" t="s">
        <v>7</v>
      </c>
      <c r="J2485" t="s">
        <v>8</v>
      </c>
      <c r="L2485" t="s">
        <v>6</v>
      </c>
      <c r="M2485" t="str">
        <f t="shared" si="268"/>
        <v>M</v>
      </c>
      <c r="N2485" t="s">
        <v>7189</v>
      </c>
      <c r="O2485" t="s">
        <v>7190</v>
      </c>
      <c r="P2485" t="s">
        <v>557</v>
      </c>
      <c r="Q2485">
        <v>3</v>
      </c>
      <c r="R2485">
        <f t="shared" si="271"/>
        <v>2019</v>
      </c>
      <c r="S2485" t="s">
        <v>8</v>
      </c>
      <c r="T2485" t="s">
        <v>8</v>
      </c>
      <c r="U2485" t="s">
        <v>9090</v>
      </c>
      <c r="V2485">
        <f>VLOOKUP(P2485,'PBT Tag Rates'!$B$5:$E$34,4,FALSE)</f>
        <v>0.95971980899999998</v>
      </c>
      <c r="W2485">
        <v>1</v>
      </c>
      <c r="X2485" s="16">
        <f>IFERROR(LOOKUP(H2485,{30,43,48,53,58,63,68,73,78,83,88,93,97},{42,47,52,57,62,67,72,77,82,87,92,99,100}),999)</f>
        <v>62</v>
      </c>
      <c r="Y2485" s="19">
        <f t="shared" si="269"/>
        <v>5.6818181818181825</v>
      </c>
      <c r="Z2485" s="19">
        <f t="shared" si="272"/>
        <v>5.7284090909090919</v>
      </c>
      <c r="AA2485" s="19">
        <f t="shared" si="273"/>
        <v>17.185227272727278</v>
      </c>
      <c r="AB2485" s="19" t="s">
        <v>8887</v>
      </c>
    </row>
    <row r="2486" spans="1:28" x14ac:dyDescent="0.35">
      <c r="A2486" t="s">
        <v>1562</v>
      </c>
      <c r="B2486" t="s">
        <v>7191</v>
      </c>
      <c r="C2486" t="s">
        <v>7192</v>
      </c>
      <c r="D2486" s="1">
        <v>44832</v>
      </c>
      <c r="E2486">
        <f t="shared" si="270"/>
        <v>18</v>
      </c>
      <c r="F2486" t="s">
        <v>1569</v>
      </c>
      <c r="G2486">
        <v>400</v>
      </c>
      <c r="H2486">
        <f t="shared" si="267"/>
        <v>40</v>
      </c>
      <c r="I2486" t="s">
        <v>7</v>
      </c>
      <c r="J2486" t="s">
        <v>8</v>
      </c>
      <c r="L2486" t="s">
        <v>6</v>
      </c>
      <c r="M2486" t="str">
        <f t="shared" si="268"/>
        <v>M</v>
      </c>
      <c r="N2486" t="s">
        <v>7193</v>
      </c>
      <c r="O2486" t="s">
        <v>7194</v>
      </c>
      <c r="P2486" t="s">
        <v>2035</v>
      </c>
      <c r="Q2486">
        <v>2</v>
      </c>
      <c r="R2486">
        <f t="shared" si="271"/>
        <v>2020</v>
      </c>
      <c r="S2486" t="s">
        <v>8</v>
      </c>
      <c r="T2486" t="s">
        <v>8</v>
      </c>
      <c r="U2486" t="s">
        <v>9090</v>
      </c>
      <c r="V2486">
        <f>VLOOKUP(P2486,'PBT Tag Rates'!$B$5:$E$34,4,FALSE)</f>
        <v>0.98961045999999997</v>
      </c>
      <c r="W2486">
        <v>1</v>
      </c>
      <c r="X2486" s="16">
        <f>IFERROR(LOOKUP(H2486,{30,43,48,53,58,63,68,73,78,83,88,93,97},{42,47,52,57,62,67,72,77,82,87,92,99,100}),999)</f>
        <v>42</v>
      </c>
      <c r="Y2486" s="19">
        <f t="shared" si="269"/>
        <v>5.6818181818181825</v>
      </c>
      <c r="Z2486" s="19">
        <f t="shared" si="272"/>
        <v>5.7284090909090919</v>
      </c>
      <c r="AA2486" s="19">
        <f t="shared" si="273"/>
        <v>17.185227272727278</v>
      </c>
      <c r="AB2486" s="19" t="s">
        <v>8887</v>
      </c>
    </row>
    <row r="2487" spans="1:28" x14ac:dyDescent="0.35">
      <c r="A2487" t="s">
        <v>1562</v>
      </c>
      <c r="B2487" t="s">
        <v>7195</v>
      </c>
      <c r="C2487" t="s">
        <v>7196</v>
      </c>
      <c r="D2487" s="1">
        <v>44832</v>
      </c>
      <c r="E2487">
        <f t="shared" si="270"/>
        <v>18</v>
      </c>
      <c r="F2487" t="s">
        <v>1569</v>
      </c>
      <c r="G2487">
        <v>470</v>
      </c>
      <c r="H2487">
        <f t="shared" si="267"/>
        <v>47</v>
      </c>
      <c r="I2487" t="s">
        <v>7</v>
      </c>
      <c r="J2487" t="s">
        <v>8</v>
      </c>
      <c r="K2487" s="24" t="s">
        <v>7197</v>
      </c>
      <c r="L2487" t="s">
        <v>6</v>
      </c>
      <c r="M2487" t="str">
        <f t="shared" si="268"/>
        <v>M</v>
      </c>
      <c r="N2487" t="s">
        <v>7198</v>
      </c>
      <c r="O2487" t="s">
        <v>7199</v>
      </c>
      <c r="P2487" t="s">
        <v>2035</v>
      </c>
      <c r="Q2487">
        <v>2</v>
      </c>
      <c r="R2487">
        <f t="shared" si="271"/>
        <v>2020</v>
      </c>
      <c r="S2487" t="s">
        <v>8</v>
      </c>
      <c r="T2487" t="s">
        <v>8</v>
      </c>
      <c r="U2487" t="s">
        <v>9006</v>
      </c>
      <c r="V2487">
        <f>VLOOKUP(P2487,'PBT Tag Rates'!$B$5:$E$34,4,FALSE)</f>
        <v>0.98961045999999997</v>
      </c>
      <c r="W2487">
        <v>1</v>
      </c>
      <c r="X2487" s="16">
        <f>IFERROR(LOOKUP(H2487,{30,43,48,53,58,63,68,73,78,83,88,93,97},{42,47,52,57,62,67,72,77,82,87,92,99,100}),999)</f>
        <v>47</v>
      </c>
      <c r="Y2487" s="19">
        <f t="shared" si="269"/>
        <v>5.6818181818181825</v>
      </c>
      <c r="Z2487" s="19">
        <f t="shared" si="272"/>
        <v>5.7284090909090919</v>
      </c>
      <c r="AA2487" s="19">
        <f t="shared" si="273"/>
        <v>17.185227272727278</v>
      </c>
      <c r="AB2487" s="19" t="s">
        <v>8886</v>
      </c>
    </row>
    <row r="2488" spans="1:28" x14ac:dyDescent="0.35">
      <c r="A2488" t="s">
        <v>1562</v>
      </c>
      <c r="B2488" t="s">
        <v>7200</v>
      </c>
      <c r="C2488" t="s">
        <v>7201</v>
      </c>
      <c r="D2488" s="1">
        <v>44832</v>
      </c>
      <c r="E2488">
        <f t="shared" si="270"/>
        <v>18</v>
      </c>
      <c r="F2488" t="s">
        <v>1569</v>
      </c>
      <c r="G2488">
        <v>430</v>
      </c>
      <c r="H2488">
        <f t="shared" si="267"/>
        <v>43</v>
      </c>
      <c r="I2488" t="s">
        <v>7</v>
      </c>
      <c r="J2488" t="s">
        <v>8</v>
      </c>
      <c r="L2488" t="s">
        <v>6</v>
      </c>
      <c r="M2488" t="str">
        <f t="shared" si="268"/>
        <v>M</v>
      </c>
      <c r="N2488" t="s">
        <v>5280</v>
      </c>
      <c r="O2488" t="s">
        <v>5281</v>
      </c>
      <c r="P2488" t="s">
        <v>2035</v>
      </c>
      <c r="Q2488">
        <v>2</v>
      </c>
      <c r="R2488">
        <f t="shared" si="271"/>
        <v>2020</v>
      </c>
      <c r="S2488" t="s">
        <v>8</v>
      </c>
      <c r="T2488" t="s">
        <v>8</v>
      </c>
      <c r="U2488" t="s">
        <v>9086</v>
      </c>
      <c r="V2488">
        <f>VLOOKUP(P2488,'PBT Tag Rates'!$B$5:$E$34,4,FALSE)</f>
        <v>0.98961045999999997</v>
      </c>
      <c r="W2488">
        <v>1</v>
      </c>
      <c r="X2488" s="16">
        <f>IFERROR(LOOKUP(H2488,{30,43,48,53,58,63,68,73,78,83,88,93,97},{42,47,52,57,62,67,72,77,82,87,92,99,100}),999)</f>
        <v>47</v>
      </c>
      <c r="Y2488" s="19">
        <f t="shared" si="269"/>
        <v>5.6818181818181825</v>
      </c>
      <c r="Z2488" s="19">
        <f t="shared" si="272"/>
        <v>5.7284090909090919</v>
      </c>
      <c r="AA2488" s="19">
        <f t="shared" si="273"/>
        <v>17.185227272727278</v>
      </c>
      <c r="AB2488" s="19" t="s">
        <v>8887</v>
      </c>
    </row>
    <row r="2489" spans="1:28" x14ac:dyDescent="0.35">
      <c r="A2489" t="s">
        <v>1562</v>
      </c>
      <c r="B2489" t="s">
        <v>7202</v>
      </c>
      <c r="C2489" t="s">
        <v>7203</v>
      </c>
      <c r="D2489" s="1">
        <v>44832</v>
      </c>
      <c r="E2489">
        <f t="shared" si="270"/>
        <v>18</v>
      </c>
      <c r="F2489" t="s">
        <v>16</v>
      </c>
      <c r="G2489">
        <v>680</v>
      </c>
      <c r="H2489">
        <f t="shared" si="267"/>
        <v>68</v>
      </c>
      <c r="I2489" t="s">
        <v>9</v>
      </c>
      <c r="J2489">
        <v>1</v>
      </c>
      <c r="L2489" t="s">
        <v>16</v>
      </c>
      <c r="M2489" t="str">
        <f t="shared" si="268"/>
        <v>F</v>
      </c>
      <c r="N2489" t="s">
        <v>7204</v>
      </c>
      <c r="O2489" t="s">
        <v>7205</v>
      </c>
      <c r="P2489" t="s">
        <v>557</v>
      </c>
      <c r="Q2489">
        <v>3</v>
      </c>
      <c r="R2489">
        <f t="shared" si="271"/>
        <v>2019</v>
      </c>
      <c r="S2489" t="s">
        <v>8</v>
      </c>
      <c r="T2489" t="s">
        <v>8</v>
      </c>
      <c r="U2489" t="s">
        <v>9006</v>
      </c>
      <c r="V2489">
        <f>VLOOKUP(P2489,'PBT Tag Rates'!$B$5:$E$34,4,FALSE)</f>
        <v>0.95971980899999998</v>
      </c>
      <c r="W2489">
        <v>1</v>
      </c>
      <c r="X2489" s="16">
        <f>IFERROR(LOOKUP(H2489,{30,43,48,53,58,63,68,73,78,83,88,93,97},{42,47,52,57,62,67,72,77,82,87,92,99,100}),999)</f>
        <v>72</v>
      </c>
      <c r="Y2489" s="19">
        <f t="shared" si="269"/>
        <v>5.6818181818181825</v>
      </c>
      <c r="Z2489" s="19">
        <f t="shared" si="272"/>
        <v>5.7284090909090919</v>
      </c>
      <c r="AA2489" s="19">
        <f t="shared" si="273"/>
        <v>17.185227272727278</v>
      </c>
      <c r="AB2489" s="19" t="s">
        <v>8886</v>
      </c>
    </row>
    <row r="2490" spans="1:28" x14ac:dyDescent="0.35">
      <c r="A2490" t="s">
        <v>1562</v>
      </c>
      <c r="B2490" t="s">
        <v>7206</v>
      </c>
      <c r="C2490" t="s">
        <v>7207</v>
      </c>
      <c r="D2490" s="1">
        <v>44832</v>
      </c>
      <c r="E2490">
        <f t="shared" si="270"/>
        <v>18</v>
      </c>
      <c r="F2490" t="s">
        <v>1569</v>
      </c>
      <c r="G2490">
        <v>560</v>
      </c>
      <c r="H2490">
        <f t="shared" si="267"/>
        <v>56</v>
      </c>
      <c r="I2490" t="s">
        <v>9</v>
      </c>
      <c r="J2490">
        <v>1</v>
      </c>
      <c r="L2490" t="s">
        <v>6</v>
      </c>
      <c r="M2490" t="str">
        <f t="shared" si="268"/>
        <v>M</v>
      </c>
      <c r="N2490" t="s">
        <v>3532</v>
      </c>
      <c r="O2490" t="s">
        <v>3533</v>
      </c>
      <c r="P2490" t="s">
        <v>557</v>
      </c>
      <c r="Q2490">
        <v>3</v>
      </c>
      <c r="R2490">
        <f t="shared" si="271"/>
        <v>2019</v>
      </c>
      <c r="S2490" t="s">
        <v>8</v>
      </c>
      <c r="T2490" t="s">
        <v>8</v>
      </c>
      <c r="U2490" t="s">
        <v>8974</v>
      </c>
      <c r="V2490">
        <f>VLOOKUP(P2490,'PBT Tag Rates'!$B$5:$E$34,4,FALSE)</f>
        <v>0.95971980899999998</v>
      </c>
      <c r="W2490">
        <v>1</v>
      </c>
      <c r="X2490" s="16">
        <f>IFERROR(LOOKUP(H2490,{30,43,48,53,58,63,68,73,78,83,88,93,97},{42,47,52,57,62,67,72,77,82,87,92,99,100}),999)</f>
        <v>57</v>
      </c>
      <c r="Y2490" s="19">
        <f t="shared" si="269"/>
        <v>5.6818181818181825</v>
      </c>
      <c r="Z2490" s="19">
        <f t="shared" si="272"/>
        <v>5.7284090909090919</v>
      </c>
      <c r="AA2490" s="19">
        <f t="shared" si="273"/>
        <v>17.185227272727278</v>
      </c>
      <c r="AB2490" s="19" t="s">
        <v>8887</v>
      </c>
    </row>
    <row r="2491" spans="1:28" x14ac:dyDescent="0.35">
      <c r="A2491" t="s">
        <v>1562</v>
      </c>
      <c r="B2491" t="s">
        <v>7208</v>
      </c>
      <c r="C2491" t="s">
        <v>7209</v>
      </c>
      <c r="D2491" s="1">
        <v>44832</v>
      </c>
      <c r="E2491">
        <f t="shared" si="270"/>
        <v>18</v>
      </c>
      <c r="F2491" t="s">
        <v>16</v>
      </c>
      <c r="G2491">
        <v>610</v>
      </c>
      <c r="H2491">
        <f t="shared" si="267"/>
        <v>61</v>
      </c>
      <c r="I2491" t="s">
        <v>7</v>
      </c>
      <c r="J2491" t="s">
        <v>8</v>
      </c>
      <c r="K2491" t="s">
        <v>143</v>
      </c>
      <c r="L2491" t="s">
        <v>1569</v>
      </c>
      <c r="M2491" t="str">
        <f t="shared" si="268"/>
        <v>F</v>
      </c>
      <c r="N2491" t="s">
        <v>4306</v>
      </c>
      <c r="O2491" t="s">
        <v>4306</v>
      </c>
      <c r="P2491" t="s">
        <v>4306</v>
      </c>
      <c r="Q2491" t="s">
        <v>8</v>
      </c>
      <c r="R2491" t="str">
        <f t="shared" si="271"/>
        <v>U</v>
      </c>
      <c r="S2491" t="s">
        <v>8</v>
      </c>
      <c r="T2491" t="s">
        <v>8</v>
      </c>
      <c r="U2491" t="s">
        <v>4306</v>
      </c>
      <c r="V2491" t="e">
        <f>VLOOKUP(P2491,'PBT Tag Rates'!$B$5:$E$34,4,FALSE)</f>
        <v>#N/A</v>
      </c>
      <c r="W2491">
        <v>1</v>
      </c>
      <c r="X2491" s="16">
        <f>IFERROR(LOOKUP(H2491,{30,43,48,53,58,63,68,73,78,83,88,93,97},{42,47,52,57,62,67,72,77,82,87,92,99,100}),999)</f>
        <v>62</v>
      </c>
      <c r="Y2491" s="19">
        <f t="shared" si="269"/>
        <v>5.6818181818181825</v>
      </c>
      <c r="Z2491" s="19">
        <f t="shared" si="272"/>
        <v>5.7284090909090919</v>
      </c>
      <c r="AA2491" s="19">
        <f t="shared" si="273"/>
        <v>17.185227272727278</v>
      </c>
      <c r="AB2491" s="19" t="s">
        <v>8887</v>
      </c>
    </row>
    <row r="2492" spans="1:28" x14ac:dyDescent="0.35">
      <c r="A2492" t="s">
        <v>1562</v>
      </c>
      <c r="B2492" t="s">
        <v>7210</v>
      </c>
      <c r="C2492" t="s">
        <v>7211</v>
      </c>
      <c r="D2492" s="1">
        <v>44832</v>
      </c>
      <c r="E2492">
        <f t="shared" si="270"/>
        <v>18</v>
      </c>
      <c r="F2492" t="s">
        <v>6</v>
      </c>
      <c r="G2492">
        <v>720</v>
      </c>
      <c r="H2492">
        <f t="shared" si="267"/>
        <v>72</v>
      </c>
      <c r="I2492" t="s">
        <v>9</v>
      </c>
      <c r="J2492" t="s">
        <v>8</v>
      </c>
      <c r="L2492" t="s">
        <v>6</v>
      </c>
      <c r="M2492" t="str">
        <f t="shared" si="268"/>
        <v>M</v>
      </c>
      <c r="N2492" t="s">
        <v>7212</v>
      </c>
      <c r="O2492" t="s">
        <v>7213</v>
      </c>
      <c r="P2492" t="s">
        <v>3616</v>
      </c>
      <c r="Q2492">
        <v>3</v>
      </c>
      <c r="R2492">
        <f t="shared" si="271"/>
        <v>2019</v>
      </c>
      <c r="S2492" t="s">
        <v>8</v>
      </c>
      <c r="T2492" t="s">
        <v>8</v>
      </c>
      <c r="U2492" t="s">
        <v>9279</v>
      </c>
      <c r="V2492">
        <f>VLOOKUP(P2492,'PBT Tag Rates'!$B$5:$E$34,4,FALSE)</f>
        <v>0.96016800000000002</v>
      </c>
      <c r="W2492">
        <v>1</v>
      </c>
      <c r="X2492" s="16">
        <f>IFERROR(LOOKUP(H2492,{30,43,48,53,58,63,68,73,78,83,88,93,97},{42,47,52,57,62,67,72,77,82,87,92,99,100}),999)</f>
        <v>72</v>
      </c>
      <c r="Y2492" s="19">
        <f t="shared" si="269"/>
        <v>5.6818181818181825</v>
      </c>
      <c r="Z2492" s="19">
        <f t="shared" si="272"/>
        <v>5.7284090909090919</v>
      </c>
      <c r="AA2492" s="19">
        <f t="shared" si="273"/>
        <v>17.185227272727278</v>
      </c>
      <c r="AB2492" s="19" t="s">
        <v>8886</v>
      </c>
    </row>
    <row r="2493" spans="1:28" x14ac:dyDescent="0.35">
      <c r="A2493" t="s">
        <v>1562</v>
      </c>
      <c r="B2493" t="s">
        <v>7214</v>
      </c>
      <c r="C2493" t="s">
        <v>7215</v>
      </c>
      <c r="D2493" s="1">
        <v>44832</v>
      </c>
      <c r="E2493">
        <f t="shared" si="270"/>
        <v>18</v>
      </c>
      <c r="F2493" t="s">
        <v>16</v>
      </c>
      <c r="G2493">
        <v>730</v>
      </c>
      <c r="H2493">
        <f t="shared" si="267"/>
        <v>73</v>
      </c>
      <c r="I2493" t="s">
        <v>7</v>
      </c>
      <c r="J2493" t="s">
        <v>8</v>
      </c>
      <c r="L2493" t="s">
        <v>16</v>
      </c>
      <c r="M2493" t="str">
        <f t="shared" si="268"/>
        <v>F</v>
      </c>
      <c r="N2493" t="s">
        <v>6892</v>
      </c>
      <c r="O2493" t="s">
        <v>6893</v>
      </c>
      <c r="P2493" t="s">
        <v>557</v>
      </c>
      <c r="Q2493">
        <v>3</v>
      </c>
      <c r="R2493">
        <f t="shared" si="271"/>
        <v>2019</v>
      </c>
      <c r="S2493" t="s">
        <v>8</v>
      </c>
      <c r="T2493" t="s">
        <v>8</v>
      </c>
      <c r="U2493" t="s">
        <v>9090</v>
      </c>
      <c r="V2493">
        <f>VLOOKUP(P2493,'PBT Tag Rates'!$B$5:$E$34,4,FALSE)</f>
        <v>0.95971980899999998</v>
      </c>
      <c r="W2493">
        <v>1</v>
      </c>
      <c r="X2493" s="16">
        <f>IFERROR(LOOKUP(H2493,{30,43,48,53,58,63,68,73,78,83,88,93,97},{42,47,52,57,62,67,72,77,82,87,92,99,100}),999)</f>
        <v>77</v>
      </c>
      <c r="Y2493" s="19">
        <f t="shared" si="269"/>
        <v>5.6818181818181825</v>
      </c>
      <c r="Z2493" s="19">
        <f t="shared" si="272"/>
        <v>5.7284090909090919</v>
      </c>
      <c r="AA2493" s="19">
        <f t="shared" si="273"/>
        <v>17.185227272727278</v>
      </c>
      <c r="AB2493" s="19" t="s">
        <v>8887</v>
      </c>
    </row>
    <row r="2494" spans="1:28" x14ac:dyDescent="0.35">
      <c r="A2494" t="s">
        <v>1562</v>
      </c>
      <c r="B2494" t="s">
        <v>7216</v>
      </c>
      <c r="C2494" t="s">
        <v>7217</v>
      </c>
      <c r="D2494" s="1">
        <v>44832</v>
      </c>
      <c r="E2494">
        <f t="shared" si="270"/>
        <v>18</v>
      </c>
      <c r="F2494" t="s">
        <v>1569</v>
      </c>
      <c r="G2494">
        <v>680</v>
      </c>
      <c r="H2494">
        <f t="shared" si="267"/>
        <v>68</v>
      </c>
      <c r="I2494" t="s">
        <v>9</v>
      </c>
      <c r="J2494">
        <v>1</v>
      </c>
      <c r="L2494" t="s">
        <v>6</v>
      </c>
      <c r="M2494" t="str">
        <f t="shared" si="268"/>
        <v>M</v>
      </c>
      <c r="N2494" t="s">
        <v>6624</v>
      </c>
      <c r="O2494" t="s">
        <v>6625</v>
      </c>
      <c r="P2494" t="s">
        <v>557</v>
      </c>
      <c r="Q2494">
        <v>3</v>
      </c>
      <c r="R2494">
        <f t="shared" si="271"/>
        <v>2019</v>
      </c>
      <c r="S2494" t="s">
        <v>8</v>
      </c>
      <c r="T2494" t="s">
        <v>8</v>
      </c>
      <c r="U2494" t="s">
        <v>9090</v>
      </c>
      <c r="V2494">
        <f>VLOOKUP(P2494,'PBT Tag Rates'!$B$5:$E$34,4,FALSE)</f>
        <v>0.95971980899999998</v>
      </c>
      <c r="W2494">
        <v>1</v>
      </c>
      <c r="X2494" s="16">
        <f>IFERROR(LOOKUP(H2494,{30,43,48,53,58,63,68,73,78,83,88,93,97},{42,47,52,57,62,67,72,77,82,87,92,99,100}),999)</f>
        <v>72</v>
      </c>
      <c r="Y2494" s="19">
        <f t="shared" si="269"/>
        <v>5.6818181818181825</v>
      </c>
      <c r="Z2494" s="19">
        <f t="shared" si="272"/>
        <v>5.7284090909090919</v>
      </c>
      <c r="AA2494" s="19">
        <f t="shared" si="273"/>
        <v>17.185227272727278</v>
      </c>
      <c r="AB2494" s="19" t="s">
        <v>8887</v>
      </c>
    </row>
    <row r="2495" spans="1:28" x14ac:dyDescent="0.35">
      <c r="A2495" t="s">
        <v>1562</v>
      </c>
      <c r="B2495" t="s">
        <v>7218</v>
      </c>
      <c r="C2495" t="s">
        <v>7219</v>
      </c>
      <c r="D2495" s="1">
        <v>44832</v>
      </c>
      <c r="E2495">
        <f t="shared" si="270"/>
        <v>18</v>
      </c>
      <c r="F2495" t="s">
        <v>1569</v>
      </c>
      <c r="G2495">
        <v>690</v>
      </c>
      <c r="H2495">
        <f t="shared" si="267"/>
        <v>69</v>
      </c>
      <c r="I2495" t="s">
        <v>7</v>
      </c>
      <c r="J2495" t="s">
        <v>8</v>
      </c>
      <c r="L2495" t="s">
        <v>6</v>
      </c>
      <c r="M2495" t="str">
        <f t="shared" si="268"/>
        <v>M</v>
      </c>
      <c r="N2495" t="s">
        <v>4885</v>
      </c>
      <c r="O2495" t="s">
        <v>4886</v>
      </c>
      <c r="P2495" t="s">
        <v>702</v>
      </c>
      <c r="Q2495">
        <v>3</v>
      </c>
      <c r="R2495">
        <f t="shared" si="271"/>
        <v>2019</v>
      </c>
      <c r="S2495" t="s">
        <v>8</v>
      </c>
      <c r="T2495" t="s">
        <v>8</v>
      </c>
      <c r="U2495" t="s">
        <v>8975</v>
      </c>
      <c r="V2495">
        <f>VLOOKUP(P2495,'PBT Tag Rates'!$B$5:$E$34,4,FALSE)</f>
        <v>0.99705232300000002</v>
      </c>
      <c r="W2495">
        <v>1</v>
      </c>
      <c r="X2495" s="16">
        <f>IFERROR(LOOKUP(H2495,{30,43,48,53,58,63,68,73,78,83,88,93,97},{42,47,52,57,62,67,72,77,82,87,92,99,100}),999)</f>
        <v>72</v>
      </c>
      <c r="Y2495" s="19">
        <f t="shared" si="269"/>
        <v>5.6818181818181825</v>
      </c>
      <c r="Z2495" s="19">
        <f t="shared" si="272"/>
        <v>5.7284090909090919</v>
      </c>
      <c r="AA2495" s="19">
        <f t="shared" si="273"/>
        <v>17.185227272727278</v>
      </c>
      <c r="AB2495" s="19" t="s">
        <v>8887</v>
      </c>
    </row>
    <row r="2496" spans="1:28" x14ac:dyDescent="0.35">
      <c r="A2496" t="s">
        <v>1562</v>
      </c>
      <c r="B2496" t="s">
        <v>7220</v>
      </c>
      <c r="C2496" t="s">
        <v>7221</v>
      </c>
      <c r="D2496" s="1">
        <v>44832</v>
      </c>
      <c r="E2496">
        <f t="shared" si="270"/>
        <v>18</v>
      </c>
      <c r="F2496" t="s">
        <v>1569</v>
      </c>
      <c r="G2496">
        <v>580</v>
      </c>
      <c r="H2496">
        <f t="shared" si="267"/>
        <v>58</v>
      </c>
      <c r="I2496" t="s">
        <v>7</v>
      </c>
      <c r="J2496" t="s">
        <v>8</v>
      </c>
      <c r="L2496" t="s">
        <v>6</v>
      </c>
      <c r="M2496" t="str">
        <f t="shared" si="268"/>
        <v>M</v>
      </c>
      <c r="N2496" t="s">
        <v>8</v>
      </c>
      <c r="O2496" t="s">
        <v>8</v>
      </c>
      <c r="P2496" t="s">
        <v>11</v>
      </c>
      <c r="Q2496" t="s">
        <v>8</v>
      </c>
      <c r="R2496" t="str">
        <f t="shared" si="271"/>
        <v>U</v>
      </c>
      <c r="S2496" t="s">
        <v>12</v>
      </c>
      <c r="T2496">
        <v>0.999999999999999</v>
      </c>
      <c r="U2496" t="s">
        <v>11</v>
      </c>
      <c r="V2496" t="e">
        <f>VLOOKUP(P2496,'PBT Tag Rates'!$B$5:$E$34,4,FALSE)</f>
        <v>#N/A</v>
      </c>
      <c r="W2496">
        <v>1</v>
      </c>
      <c r="X2496" s="16">
        <f>IFERROR(LOOKUP(H2496,{30,43,48,53,58,63,68,73,78,83,88,93,97},{42,47,52,57,62,67,72,77,82,87,92,99,100}),999)</f>
        <v>62</v>
      </c>
      <c r="Y2496" s="19">
        <f t="shared" si="269"/>
        <v>5.6818181818181825</v>
      </c>
      <c r="Z2496" s="19">
        <f t="shared" si="272"/>
        <v>5.7284090909090919</v>
      </c>
      <c r="AA2496" s="19">
        <f t="shared" si="273"/>
        <v>17.185227272727278</v>
      </c>
      <c r="AB2496" s="19" t="s">
        <v>8887</v>
      </c>
    </row>
    <row r="2497" spans="1:28" x14ac:dyDescent="0.35">
      <c r="A2497" t="s">
        <v>1562</v>
      </c>
      <c r="B2497" t="s">
        <v>7222</v>
      </c>
      <c r="C2497" t="s">
        <v>7223</v>
      </c>
      <c r="D2497" s="1">
        <v>44832</v>
      </c>
      <c r="E2497">
        <f t="shared" si="270"/>
        <v>18</v>
      </c>
      <c r="F2497" t="s">
        <v>16</v>
      </c>
      <c r="G2497">
        <v>610</v>
      </c>
      <c r="H2497">
        <f t="shared" si="267"/>
        <v>61</v>
      </c>
      <c r="I2497" t="s">
        <v>7</v>
      </c>
      <c r="J2497">
        <v>1</v>
      </c>
      <c r="L2497" t="s">
        <v>16</v>
      </c>
      <c r="M2497" t="str">
        <f t="shared" si="268"/>
        <v>F</v>
      </c>
      <c r="N2497" t="s">
        <v>1072</v>
      </c>
      <c r="O2497" t="s">
        <v>1073</v>
      </c>
      <c r="P2497" t="s">
        <v>557</v>
      </c>
      <c r="Q2497">
        <v>3</v>
      </c>
      <c r="R2497">
        <f t="shared" si="271"/>
        <v>2019</v>
      </c>
      <c r="S2497" t="s">
        <v>8</v>
      </c>
      <c r="T2497" t="s">
        <v>8</v>
      </c>
      <c r="U2497" t="s">
        <v>9090</v>
      </c>
      <c r="V2497">
        <f>VLOOKUP(P2497,'PBT Tag Rates'!$B$5:$E$34,4,FALSE)</f>
        <v>0.95971980899999998</v>
      </c>
      <c r="W2497">
        <v>1</v>
      </c>
      <c r="X2497" s="16">
        <f>IFERROR(LOOKUP(H2497,{30,43,48,53,58,63,68,73,78,83,88,93,97},{42,47,52,57,62,67,72,77,82,87,92,99,100}),999)</f>
        <v>62</v>
      </c>
      <c r="Y2497" s="19">
        <f t="shared" si="269"/>
        <v>5.6818181818181825</v>
      </c>
      <c r="Z2497" s="19">
        <f t="shared" si="272"/>
        <v>5.7284090909090919</v>
      </c>
      <c r="AA2497" s="19">
        <f t="shared" si="273"/>
        <v>17.185227272727278</v>
      </c>
      <c r="AB2497" s="19" t="s">
        <v>8887</v>
      </c>
    </row>
    <row r="2498" spans="1:28" x14ac:dyDescent="0.35">
      <c r="A2498" t="s">
        <v>1562</v>
      </c>
      <c r="B2498" t="s">
        <v>7224</v>
      </c>
      <c r="C2498" t="s">
        <v>7225</v>
      </c>
      <c r="D2498" s="1">
        <v>44832</v>
      </c>
      <c r="E2498">
        <f t="shared" si="270"/>
        <v>18</v>
      </c>
      <c r="F2498" t="s">
        <v>16</v>
      </c>
      <c r="G2498">
        <v>770</v>
      </c>
      <c r="H2498">
        <f t="shared" si="267"/>
        <v>77</v>
      </c>
      <c r="I2498" t="s">
        <v>7</v>
      </c>
      <c r="J2498" t="s">
        <v>8</v>
      </c>
      <c r="L2498" t="s">
        <v>16</v>
      </c>
      <c r="M2498" t="str">
        <f t="shared" si="268"/>
        <v>F</v>
      </c>
      <c r="N2498" t="s">
        <v>8</v>
      </c>
      <c r="O2498" t="s">
        <v>8</v>
      </c>
      <c r="P2498" t="s">
        <v>11</v>
      </c>
      <c r="Q2498" t="s">
        <v>8</v>
      </c>
      <c r="R2498" t="str">
        <f t="shared" si="271"/>
        <v>U</v>
      </c>
      <c r="S2498" t="s">
        <v>12</v>
      </c>
      <c r="T2498">
        <v>0.999999999999999</v>
      </c>
      <c r="U2498" t="s">
        <v>11</v>
      </c>
      <c r="V2498" t="e">
        <f>VLOOKUP(P2498,'PBT Tag Rates'!$B$5:$E$34,4,FALSE)</f>
        <v>#N/A</v>
      </c>
      <c r="W2498">
        <v>1</v>
      </c>
      <c r="X2498" s="16">
        <f>IFERROR(LOOKUP(H2498,{30,43,48,53,58,63,68,73,78,83,88,93,97},{42,47,52,57,62,67,72,77,82,87,92,99,100}),999)</f>
        <v>77</v>
      </c>
      <c r="Y2498" s="19">
        <f t="shared" si="269"/>
        <v>5.6818181818181825</v>
      </c>
      <c r="Z2498" s="19">
        <f t="shared" si="272"/>
        <v>5.7284090909090919</v>
      </c>
      <c r="AA2498" s="19">
        <f t="shared" si="273"/>
        <v>17.185227272727278</v>
      </c>
      <c r="AB2498" s="19" t="s">
        <v>8887</v>
      </c>
    </row>
    <row r="2499" spans="1:28" x14ac:dyDescent="0.35">
      <c r="A2499" t="s">
        <v>1562</v>
      </c>
      <c r="B2499" t="s">
        <v>7226</v>
      </c>
      <c r="C2499" t="s">
        <v>7227</v>
      </c>
      <c r="D2499" s="1">
        <v>44832</v>
      </c>
      <c r="E2499">
        <f t="shared" si="270"/>
        <v>18</v>
      </c>
      <c r="F2499" t="s">
        <v>1569</v>
      </c>
      <c r="G2499">
        <v>580</v>
      </c>
      <c r="H2499">
        <f t="shared" si="267"/>
        <v>58</v>
      </c>
      <c r="I2499" t="s">
        <v>7</v>
      </c>
      <c r="J2499" t="s">
        <v>8</v>
      </c>
      <c r="L2499" t="s">
        <v>6</v>
      </c>
      <c r="M2499" t="str">
        <f t="shared" si="268"/>
        <v>M</v>
      </c>
      <c r="N2499" t="s">
        <v>1079</v>
      </c>
      <c r="O2499" t="s">
        <v>1080</v>
      </c>
      <c r="P2499" t="s">
        <v>702</v>
      </c>
      <c r="Q2499">
        <v>3</v>
      </c>
      <c r="R2499">
        <f t="shared" si="271"/>
        <v>2019</v>
      </c>
      <c r="S2499" t="s">
        <v>8</v>
      </c>
      <c r="T2499" t="s">
        <v>8</v>
      </c>
      <c r="U2499" t="s">
        <v>8858</v>
      </c>
      <c r="V2499">
        <f>VLOOKUP(P2499,'PBT Tag Rates'!$B$5:$E$34,4,FALSE)</f>
        <v>0.99705232300000002</v>
      </c>
      <c r="W2499">
        <v>1</v>
      </c>
      <c r="X2499" s="16">
        <f>IFERROR(LOOKUP(H2499,{30,43,48,53,58,63,68,73,78,83,88,93,97},{42,47,52,57,62,67,72,77,82,87,92,99,100}),999)</f>
        <v>62</v>
      </c>
      <c r="Y2499" s="19">
        <f t="shared" si="269"/>
        <v>5.6818181818181825</v>
      </c>
      <c r="Z2499" s="19">
        <f t="shared" si="272"/>
        <v>5.7284090909090919</v>
      </c>
      <c r="AA2499" s="19">
        <f t="shared" si="273"/>
        <v>17.185227272727278</v>
      </c>
      <c r="AB2499" s="19" t="s">
        <v>8887</v>
      </c>
    </row>
    <row r="2500" spans="1:28" x14ac:dyDescent="0.35">
      <c r="A2500" t="s">
        <v>1562</v>
      </c>
      <c r="B2500" t="s">
        <v>7228</v>
      </c>
      <c r="C2500" t="s">
        <v>7229</v>
      </c>
      <c r="D2500" s="1">
        <v>44832</v>
      </c>
      <c r="E2500">
        <f t="shared" si="270"/>
        <v>18</v>
      </c>
      <c r="F2500" t="s">
        <v>6</v>
      </c>
      <c r="G2500">
        <v>780</v>
      </c>
      <c r="H2500">
        <f t="shared" si="267"/>
        <v>78</v>
      </c>
      <c r="I2500" t="s">
        <v>7</v>
      </c>
      <c r="J2500" t="s">
        <v>8</v>
      </c>
      <c r="L2500" t="s">
        <v>6</v>
      </c>
      <c r="M2500" t="str">
        <f t="shared" si="268"/>
        <v>M</v>
      </c>
      <c r="N2500" t="s">
        <v>746</v>
      </c>
      <c r="O2500" t="s">
        <v>827</v>
      </c>
      <c r="P2500" t="s">
        <v>557</v>
      </c>
      <c r="Q2500">
        <v>3</v>
      </c>
      <c r="R2500">
        <f t="shared" si="271"/>
        <v>2019</v>
      </c>
      <c r="S2500" t="s">
        <v>8</v>
      </c>
      <c r="T2500" t="s">
        <v>8</v>
      </c>
      <c r="U2500" t="s">
        <v>9090</v>
      </c>
      <c r="V2500">
        <f>VLOOKUP(P2500,'PBT Tag Rates'!$B$5:$E$34,4,FALSE)</f>
        <v>0.95971980899999998</v>
      </c>
      <c r="W2500">
        <v>1</v>
      </c>
      <c r="X2500" s="16">
        <f>IFERROR(LOOKUP(H2500,{30,43,48,53,58,63,68,73,78,83,88,93,97},{42,47,52,57,62,67,72,77,82,87,92,99,100}),999)</f>
        <v>82</v>
      </c>
      <c r="Y2500" s="19">
        <f t="shared" si="269"/>
        <v>5.6818181818181825</v>
      </c>
      <c r="Z2500" s="19">
        <f t="shared" si="272"/>
        <v>5.7284090909090919</v>
      </c>
      <c r="AA2500" s="19">
        <f t="shared" si="273"/>
        <v>17.185227272727278</v>
      </c>
      <c r="AB2500" s="19" t="s">
        <v>8887</v>
      </c>
    </row>
    <row r="2501" spans="1:28" x14ac:dyDescent="0.35">
      <c r="A2501" t="s">
        <v>1562</v>
      </c>
      <c r="B2501" t="s">
        <v>7230</v>
      </c>
      <c r="C2501" t="s">
        <v>7231</v>
      </c>
      <c r="D2501" s="1">
        <v>44832</v>
      </c>
      <c r="E2501">
        <f t="shared" si="270"/>
        <v>18</v>
      </c>
      <c r="F2501" t="s">
        <v>16</v>
      </c>
      <c r="G2501">
        <v>710</v>
      </c>
      <c r="H2501">
        <f t="shared" si="267"/>
        <v>71</v>
      </c>
      <c r="I2501" t="s">
        <v>9</v>
      </c>
      <c r="J2501" t="s">
        <v>8</v>
      </c>
      <c r="K2501" t="s">
        <v>143</v>
      </c>
      <c r="L2501" t="s">
        <v>1569</v>
      </c>
      <c r="M2501" t="str">
        <f t="shared" si="268"/>
        <v>F</v>
      </c>
      <c r="N2501" t="s">
        <v>4306</v>
      </c>
      <c r="O2501" t="s">
        <v>4306</v>
      </c>
      <c r="P2501" t="s">
        <v>8891</v>
      </c>
      <c r="Q2501" t="s">
        <v>8</v>
      </c>
      <c r="R2501" t="str">
        <f t="shared" si="271"/>
        <v>U</v>
      </c>
      <c r="S2501" t="s">
        <v>8</v>
      </c>
      <c r="T2501" t="s">
        <v>8</v>
      </c>
      <c r="U2501" t="s">
        <v>4306</v>
      </c>
      <c r="V2501" t="e">
        <f>VLOOKUP(P2501,'PBT Tag Rates'!$B$5:$E$34,4,FALSE)</f>
        <v>#N/A</v>
      </c>
      <c r="W2501">
        <v>1</v>
      </c>
      <c r="X2501" s="16">
        <f>IFERROR(LOOKUP(H2501,{30,43,48,53,58,63,68,73,78,83,88,93,97},{42,47,52,57,62,67,72,77,82,87,92,99,100}),999)</f>
        <v>72</v>
      </c>
      <c r="Y2501" s="19">
        <f t="shared" si="269"/>
        <v>5.6818181818181825</v>
      </c>
      <c r="Z2501" s="19">
        <f t="shared" si="272"/>
        <v>5.7284090909090919</v>
      </c>
      <c r="AA2501" s="19">
        <f t="shared" si="273"/>
        <v>17.185227272727278</v>
      </c>
      <c r="AB2501" s="19" t="s">
        <v>8887</v>
      </c>
    </row>
    <row r="2502" spans="1:28" x14ac:dyDescent="0.35">
      <c r="A2502" t="s">
        <v>1562</v>
      </c>
      <c r="B2502" t="s">
        <v>7232</v>
      </c>
      <c r="C2502" t="s">
        <v>7233</v>
      </c>
      <c r="D2502" s="1">
        <v>44832</v>
      </c>
      <c r="E2502">
        <f t="shared" si="270"/>
        <v>18</v>
      </c>
      <c r="F2502" t="s">
        <v>6</v>
      </c>
      <c r="G2502">
        <v>800</v>
      </c>
      <c r="H2502">
        <f t="shared" ref="H2502:H2565" si="274">G2502/10</f>
        <v>80</v>
      </c>
      <c r="I2502" t="s">
        <v>7</v>
      </c>
      <c r="J2502" t="s">
        <v>8</v>
      </c>
      <c r="K2502" t="s">
        <v>143</v>
      </c>
      <c r="L2502" t="s">
        <v>1569</v>
      </c>
      <c r="M2502" t="str">
        <f t="shared" ref="M2502:M2565" si="275">IF(L2502="U",F2502,L2502)</f>
        <v>M</v>
      </c>
      <c r="N2502" t="s">
        <v>4306</v>
      </c>
      <c r="O2502" t="s">
        <v>4306</v>
      </c>
      <c r="P2502" t="s">
        <v>4306</v>
      </c>
      <c r="Q2502" t="s">
        <v>8</v>
      </c>
      <c r="R2502" t="str">
        <f t="shared" si="271"/>
        <v>U</v>
      </c>
      <c r="S2502" t="s">
        <v>8</v>
      </c>
      <c r="T2502" t="s">
        <v>8</v>
      </c>
      <c r="U2502" t="s">
        <v>4306</v>
      </c>
      <c r="V2502" t="e">
        <f>VLOOKUP(P2502,'PBT Tag Rates'!$B$5:$E$34,4,FALSE)</f>
        <v>#N/A</v>
      </c>
      <c r="W2502">
        <v>1</v>
      </c>
      <c r="X2502" s="16">
        <f>IFERROR(LOOKUP(H2502,{30,43,48,53,58,63,68,73,78,83,88,93,97},{42,47,52,57,62,67,72,77,82,87,92,99,100}),999)</f>
        <v>82</v>
      </c>
      <c r="Y2502" s="19">
        <f t="shared" ref="Y2502:Y2565" si="276">IF(D2502&lt;$D$3,W2502/$Y$3,W2502/$Y$4)</f>
        <v>5.6818181818181825</v>
      </c>
      <c r="Z2502" s="19">
        <f t="shared" si="272"/>
        <v>5.7284090909090919</v>
      </c>
      <c r="AA2502" s="19">
        <f t="shared" si="273"/>
        <v>17.185227272727278</v>
      </c>
      <c r="AB2502" s="19" t="s">
        <v>8887</v>
      </c>
    </row>
    <row r="2503" spans="1:28" x14ac:dyDescent="0.35">
      <c r="A2503" t="s">
        <v>1562</v>
      </c>
      <c r="B2503" t="s">
        <v>7234</v>
      </c>
      <c r="C2503" t="s">
        <v>7235</v>
      </c>
      <c r="D2503" s="1">
        <v>44832</v>
      </c>
      <c r="E2503">
        <f t="shared" ref="E2503:E2566" si="277">IF(D2503&lt;=$D$3,60,18)</f>
        <v>18</v>
      </c>
      <c r="F2503" t="s">
        <v>16</v>
      </c>
      <c r="G2503">
        <v>700</v>
      </c>
      <c r="H2503">
        <f t="shared" si="274"/>
        <v>70</v>
      </c>
      <c r="I2503" t="s">
        <v>7</v>
      </c>
      <c r="J2503" t="s">
        <v>8</v>
      </c>
      <c r="L2503" t="s">
        <v>16</v>
      </c>
      <c r="M2503" t="str">
        <f t="shared" si="275"/>
        <v>F</v>
      </c>
      <c r="N2503" t="s">
        <v>8</v>
      </c>
      <c r="O2503" t="s">
        <v>8</v>
      </c>
      <c r="P2503" t="s">
        <v>11</v>
      </c>
      <c r="Q2503" t="s">
        <v>8</v>
      </c>
      <c r="R2503" t="str">
        <f t="shared" ref="R2503:R2566" si="278">IFERROR($R$3-Q2503,"U")</f>
        <v>U</v>
      </c>
      <c r="S2503" t="s">
        <v>12</v>
      </c>
      <c r="T2503">
        <v>0.999999999999996</v>
      </c>
      <c r="U2503" t="s">
        <v>11</v>
      </c>
      <c r="V2503" t="e">
        <f>VLOOKUP(P2503,'PBT Tag Rates'!$B$5:$E$34,4,FALSE)</f>
        <v>#N/A</v>
      </c>
      <c r="W2503">
        <v>1</v>
      </c>
      <c r="X2503" s="16">
        <f>IFERROR(LOOKUP(H2503,{30,43,48,53,58,63,68,73,78,83,88,93,97},{42,47,52,57,62,67,72,77,82,87,92,99,100}),999)</f>
        <v>72</v>
      </c>
      <c r="Y2503" s="19">
        <f t="shared" si="276"/>
        <v>5.6818181818181825</v>
      </c>
      <c r="Z2503" s="19">
        <f t="shared" ref="Z2503:Z2566" si="279">Y2503*(1+$Z$4)</f>
        <v>5.7284090909090919</v>
      </c>
      <c r="AA2503" s="19">
        <f t="shared" ref="AA2503:AA2566" si="280">IF(D2503&lt;$D$3,Z2503/$AA$3,Z2503/$AA$4)</f>
        <v>17.185227272727278</v>
      </c>
      <c r="AB2503" s="19" t="s">
        <v>8887</v>
      </c>
    </row>
    <row r="2504" spans="1:28" x14ac:dyDescent="0.35">
      <c r="A2504" t="s">
        <v>1562</v>
      </c>
      <c r="B2504" t="s">
        <v>7236</v>
      </c>
      <c r="C2504" t="s">
        <v>7237</v>
      </c>
      <c r="D2504" s="1">
        <v>44832</v>
      </c>
      <c r="E2504">
        <f t="shared" si="277"/>
        <v>18</v>
      </c>
      <c r="F2504" t="s">
        <v>6</v>
      </c>
      <c r="G2504">
        <v>750</v>
      </c>
      <c r="H2504">
        <f t="shared" si="274"/>
        <v>75</v>
      </c>
      <c r="I2504" t="s">
        <v>9</v>
      </c>
      <c r="J2504">
        <v>1</v>
      </c>
      <c r="L2504" t="s">
        <v>6</v>
      </c>
      <c r="M2504" t="str">
        <f t="shared" si="275"/>
        <v>M</v>
      </c>
      <c r="N2504" t="s">
        <v>7238</v>
      </c>
      <c r="O2504" t="s">
        <v>7239</v>
      </c>
      <c r="P2504" t="s">
        <v>863</v>
      </c>
      <c r="Q2504">
        <v>5</v>
      </c>
      <c r="R2504">
        <f t="shared" si="278"/>
        <v>2017</v>
      </c>
      <c r="S2504" t="s">
        <v>8</v>
      </c>
      <c r="T2504" t="s">
        <v>8</v>
      </c>
      <c r="U2504" t="s">
        <v>9279</v>
      </c>
      <c r="V2504">
        <f>VLOOKUP(P2504,'PBT Tag Rates'!$B$5:$E$34,4,FALSE)</f>
        <v>0.93397200000000002</v>
      </c>
      <c r="W2504">
        <v>1</v>
      </c>
      <c r="X2504" s="16">
        <f>IFERROR(LOOKUP(H2504,{30,43,48,53,58,63,68,73,78,83,88,93,97},{42,47,52,57,62,67,72,77,82,87,92,99,100}),999)</f>
        <v>77</v>
      </c>
      <c r="Y2504" s="19">
        <f t="shared" si="276"/>
        <v>5.6818181818181825</v>
      </c>
      <c r="Z2504" s="19">
        <f t="shared" si="279"/>
        <v>5.7284090909090919</v>
      </c>
      <c r="AA2504" s="19">
        <f t="shared" si="280"/>
        <v>17.185227272727278</v>
      </c>
      <c r="AB2504" s="19" t="s">
        <v>8886</v>
      </c>
    </row>
    <row r="2505" spans="1:28" x14ac:dyDescent="0.35">
      <c r="A2505" t="s">
        <v>1562</v>
      </c>
      <c r="B2505" t="s">
        <v>7240</v>
      </c>
      <c r="C2505" t="s">
        <v>7241</v>
      </c>
      <c r="D2505" s="1">
        <v>44832</v>
      </c>
      <c r="E2505">
        <f t="shared" si="277"/>
        <v>18</v>
      </c>
      <c r="F2505" t="s">
        <v>1569</v>
      </c>
      <c r="G2505">
        <v>340</v>
      </c>
      <c r="H2505">
        <f t="shared" si="274"/>
        <v>34</v>
      </c>
      <c r="I2505" t="s">
        <v>9</v>
      </c>
      <c r="J2505">
        <v>1</v>
      </c>
      <c r="K2505" s="24" t="s">
        <v>7242</v>
      </c>
      <c r="L2505" t="s">
        <v>6</v>
      </c>
      <c r="M2505" t="str">
        <f t="shared" si="275"/>
        <v>M</v>
      </c>
      <c r="N2505" t="s">
        <v>7243</v>
      </c>
      <c r="O2505" t="s">
        <v>7244</v>
      </c>
      <c r="P2505" t="s">
        <v>2035</v>
      </c>
      <c r="Q2505">
        <v>2</v>
      </c>
      <c r="R2505">
        <f t="shared" si="278"/>
        <v>2020</v>
      </c>
      <c r="S2505" t="s">
        <v>8</v>
      </c>
      <c r="T2505" t="s">
        <v>8</v>
      </c>
      <c r="U2505" t="s">
        <v>9007</v>
      </c>
      <c r="V2505">
        <f>VLOOKUP(P2505,'PBT Tag Rates'!$B$5:$E$34,4,FALSE)</f>
        <v>0.98961045999999997</v>
      </c>
      <c r="W2505">
        <v>1</v>
      </c>
      <c r="X2505" s="16">
        <f>IFERROR(LOOKUP(H2505,{30,43,48,53,58,63,68,73,78,83,88,93,97},{42,47,52,57,62,67,72,77,82,87,92,99,100}),999)</f>
        <v>42</v>
      </c>
      <c r="Y2505" s="19">
        <f t="shared" si="276"/>
        <v>5.6818181818181825</v>
      </c>
      <c r="Z2505" s="19">
        <f t="shared" si="279"/>
        <v>5.7284090909090919</v>
      </c>
      <c r="AA2505" s="19">
        <f t="shared" si="280"/>
        <v>17.185227272727278</v>
      </c>
      <c r="AB2505" s="19" t="s">
        <v>8886</v>
      </c>
    </row>
    <row r="2506" spans="1:28" x14ac:dyDescent="0.35">
      <c r="A2506" t="s">
        <v>1562</v>
      </c>
      <c r="B2506" t="s">
        <v>7245</v>
      </c>
      <c r="C2506" t="s">
        <v>7246</v>
      </c>
      <c r="D2506" s="1">
        <v>44832</v>
      </c>
      <c r="E2506">
        <f t="shared" si="277"/>
        <v>18</v>
      </c>
      <c r="F2506" t="s">
        <v>1569</v>
      </c>
      <c r="G2506">
        <v>620</v>
      </c>
      <c r="H2506">
        <f t="shared" si="274"/>
        <v>62</v>
      </c>
      <c r="I2506" t="s">
        <v>9</v>
      </c>
      <c r="J2506">
        <v>1</v>
      </c>
      <c r="L2506" t="s">
        <v>6</v>
      </c>
      <c r="M2506" t="str">
        <f t="shared" si="275"/>
        <v>M</v>
      </c>
      <c r="N2506" t="s">
        <v>7089</v>
      </c>
      <c r="O2506" t="s">
        <v>7090</v>
      </c>
      <c r="P2506" t="s">
        <v>557</v>
      </c>
      <c r="Q2506">
        <v>3</v>
      </c>
      <c r="R2506">
        <f t="shared" si="278"/>
        <v>2019</v>
      </c>
      <c r="S2506" t="s">
        <v>8</v>
      </c>
      <c r="T2506" t="s">
        <v>8</v>
      </c>
      <c r="U2506" t="s">
        <v>9089</v>
      </c>
      <c r="V2506">
        <f>VLOOKUP(P2506,'PBT Tag Rates'!$B$5:$E$34,4,FALSE)</f>
        <v>0.95971980899999998</v>
      </c>
      <c r="W2506">
        <v>1</v>
      </c>
      <c r="X2506" s="16">
        <f>IFERROR(LOOKUP(H2506,{30,43,48,53,58,63,68,73,78,83,88,93,97},{42,47,52,57,62,67,72,77,82,87,92,99,100}),999)</f>
        <v>62</v>
      </c>
      <c r="Y2506" s="19">
        <f t="shared" si="276"/>
        <v>5.6818181818181825</v>
      </c>
      <c r="Z2506" s="19">
        <f t="shared" si="279"/>
        <v>5.7284090909090919</v>
      </c>
      <c r="AA2506" s="19">
        <f t="shared" si="280"/>
        <v>17.185227272727278</v>
      </c>
      <c r="AB2506" s="19" t="s">
        <v>8887</v>
      </c>
    </row>
    <row r="2507" spans="1:28" x14ac:dyDescent="0.35">
      <c r="A2507" t="s">
        <v>1562</v>
      </c>
      <c r="B2507" t="s">
        <v>7247</v>
      </c>
      <c r="C2507" t="s">
        <v>7248</v>
      </c>
      <c r="D2507" s="1">
        <v>44832</v>
      </c>
      <c r="E2507">
        <f t="shared" si="277"/>
        <v>18</v>
      </c>
      <c r="F2507" t="s">
        <v>16</v>
      </c>
      <c r="G2507">
        <v>670</v>
      </c>
      <c r="H2507">
        <f t="shared" si="274"/>
        <v>67</v>
      </c>
      <c r="I2507" t="s">
        <v>7</v>
      </c>
      <c r="J2507" t="s">
        <v>8</v>
      </c>
      <c r="L2507" t="s">
        <v>16</v>
      </c>
      <c r="M2507" t="str">
        <f t="shared" si="275"/>
        <v>F</v>
      </c>
      <c r="N2507" t="s">
        <v>6517</v>
      </c>
      <c r="O2507" t="s">
        <v>7249</v>
      </c>
      <c r="P2507" t="s">
        <v>557</v>
      </c>
      <c r="Q2507">
        <v>3</v>
      </c>
      <c r="R2507">
        <f t="shared" si="278"/>
        <v>2019</v>
      </c>
      <c r="S2507" t="s">
        <v>8</v>
      </c>
      <c r="T2507" t="s">
        <v>8</v>
      </c>
      <c r="U2507" t="s">
        <v>9090</v>
      </c>
      <c r="V2507">
        <f>VLOOKUP(P2507,'PBT Tag Rates'!$B$5:$E$34,4,FALSE)</f>
        <v>0.95971980899999998</v>
      </c>
      <c r="W2507">
        <v>1</v>
      </c>
      <c r="X2507" s="16">
        <f>IFERROR(LOOKUP(H2507,{30,43,48,53,58,63,68,73,78,83,88,93,97},{42,47,52,57,62,67,72,77,82,87,92,99,100}),999)</f>
        <v>67</v>
      </c>
      <c r="Y2507" s="19">
        <f t="shared" si="276"/>
        <v>5.6818181818181825</v>
      </c>
      <c r="Z2507" s="19">
        <f t="shared" si="279"/>
        <v>5.7284090909090919</v>
      </c>
      <c r="AA2507" s="19">
        <f t="shared" si="280"/>
        <v>17.185227272727278</v>
      </c>
      <c r="AB2507" s="19" t="s">
        <v>8887</v>
      </c>
    </row>
    <row r="2508" spans="1:28" x14ac:dyDescent="0.35">
      <c r="A2508" t="s">
        <v>1562</v>
      </c>
      <c r="B2508" t="s">
        <v>7250</v>
      </c>
      <c r="C2508" t="s">
        <v>7251</v>
      </c>
      <c r="D2508" s="1">
        <v>44832</v>
      </c>
      <c r="E2508">
        <f t="shared" si="277"/>
        <v>18</v>
      </c>
      <c r="F2508" t="s">
        <v>16</v>
      </c>
      <c r="G2508">
        <v>630</v>
      </c>
      <c r="H2508">
        <f t="shared" si="274"/>
        <v>63</v>
      </c>
      <c r="I2508" t="s">
        <v>9</v>
      </c>
      <c r="J2508">
        <v>1</v>
      </c>
      <c r="L2508" t="s">
        <v>16</v>
      </c>
      <c r="M2508" t="str">
        <f t="shared" si="275"/>
        <v>F</v>
      </c>
      <c r="N2508" t="s">
        <v>1090</v>
      </c>
      <c r="O2508" t="s">
        <v>1091</v>
      </c>
      <c r="P2508" t="s">
        <v>19</v>
      </c>
      <c r="Q2508">
        <v>4</v>
      </c>
      <c r="R2508">
        <f t="shared" si="278"/>
        <v>2018</v>
      </c>
      <c r="S2508" t="s">
        <v>8</v>
      </c>
      <c r="T2508" t="s">
        <v>8</v>
      </c>
      <c r="U2508" t="s">
        <v>9007</v>
      </c>
      <c r="V2508">
        <f>VLOOKUP(P2508,'PBT Tag Rates'!$B$5:$E$34,4,FALSE)</f>
        <v>0.80551598400000002</v>
      </c>
      <c r="W2508">
        <v>1</v>
      </c>
      <c r="X2508" s="16">
        <f>IFERROR(LOOKUP(H2508,{30,43,48,53,58,63,68,73,78,83,88,93,97},{42,47,52,57,62,67,72,77,82,87,92,99,100}),999)</f>
        <v>67</v>
      </c>
      <c r="Y2508" s="19">
        <f t="shared" si="276"/>
        <v>5.6818181818181825</v>
      </c>
      <c r="Z2508" s="19">
        <f t="shared" si="279"/>
        <v>5.7284090909090919</v>
      </c>
      <c r="AA2508" s="19">
        <f t="shared" si="280"/>
        <v>17.185227272727278</v>
      </c>
      <c r="AB2508" s="19" t="s">
        <v>8886</v>
      </c>
    </row>
    <row r="2509" spans="1:28" x14ac:dyDescent="0.35">
      <c r="A2509" t="s">
        <v>1562</v>
      </c>
      <c r="B2509" t="s">
        <v>7252</v>
      </c>
      <c r="C2509" t="s">
        <v>7253</v>
      </c>
      <c r="D2509" s="1">
        <v>44832</v>
      </c>
      <c r="E2509">
        <f t="shared" si="277"/>
        <v>18</v>
      </c>
      <c r="F2509" t="s">
        <v>1569</v>
      </c>
      <c r="G2509">
        <v>570</v>
      </c>
      <c r="H2509">
        <f t="shared" si="274"/>
        <v>57</v>
      </c>
      <c r="I2509" t="s">
        <v>7</v>
      </c>
      <c r="J2509" t="s">
        <v>8</v>
      </c>
      <c r="K2509" t="s">
        <v>143</v>
      </c>
      <c r="L2509" t="s">
        <v>1569</v>
      </c>
      <c r="M2509" s="5" t="s">
        <v>6</v>
      </c>
      <c r="N2509" t="s">
        <v>4306</v>
      </c>
      <c r="O2509" t="s">
        <v>4306</v>
      </c>
      <c r="P2509" t="s">
        <v>4306</v>
      </c>
      <c r="Q2509" t="s">
        <v>8</v>
      </c>
      <c r="R2509" t="str">
        <f t="shared" si="278"/>
        <v>U</v>
      </c>
      <c r="S2509" t="s">
        <v>8</v>
      </c>
      <c r="T2509" t="s">
        <v>8</v>
      </c>
      <c r="U2509" t="s">
        <v>4306</v>
      </c>
      <c r="V2509" t="e">
        <f>VLOOKUP(P2509,'PBT Tag Rates'!$B$5:$E$34,4,FALSE)</f>
        <v>#N/A</v>
      </c>
      <c r="W2509">
        <v>1</v>
      </c>
      <c r="X2509" s="16">
        <f>IFERROR(LOOKUP(H2509,{30,43,48,53,58,63,68,73,78,83,88,93,97},{42,47,52,57,62,67,72,77,82,87,92,99,100}),999)</f>
        <v>57</v>
      </c>
      <c r="Y2509" s="19">
        <f t="shared" si="276"/>
        <v>5.6818181818181825</v>
      </c>
      <c r="Z2509" s="19">
        <f t="shared" si="279"/>
        <v>5.7284090909090919</v>
      </c>
      <c r="AA2509" s="19">
        <f t="shared" si="280"/>
        <v>17.185227272727278</v>
      </c>
      <c r="AB2509" s="19" t="s">
        <v>8887</v>
      </c>
    </row>
    <row r="2510" spans="1:28" x14ac:dyDescent="0.35">
      <c r="A2510" t="s">
        <v>1562</v>
      </c>
      <c r="B2510" t="s">
        <v>7254</v>
      </c>
      <c r="C2510" t="s">
        <v>7255</v>
      </c>
      <c r="D2510" s="1">
        <v>44832</v>
      </c>
      <c r="E2510">
        <f t="shared" si="277"/>
        <v>18</v>
      </c>
      <c r="F2510" t="s">
        <v>1569</v>
      </c>
      <c r="G2510">
        <v>510</v>
      </c>
      <c r="H2510">
        <f t="shared" si="274"/>
        <v>51</v>
      </c>
      <c r="I2510" t="s">
        <v>9</v>
      </c>
      <c r="J2510">
        <v>1</v>
      </c>
      <c r="L2510" t="s">
        <v>6</v>
      </c>
      <c r="M2510" t="str">
        <f t="shared" si="275"/>
        <v>M</v>
      </c>
      <c r="N2510" t="s">
        <v>7256</v>
      </c>
      <c r="O2510" t="s">
        <v>7257</v>
      </c>
      <c r="P2510" t="s">
        <v>557</v>
      </c>
      <c r="Q2510">
        <v>3</v>
      </c>
      <c r="R2510">
        <f t="shared" si="278"/>
        <v>2019</v>
      </c>
      <c r="S2510" t="s">
        <v>8</v>
      </c>
      <c r="T2510" t="s">
        <v>8</v>
      </c>
      <c r="U2510" t="s">
        <v>9086</v>
      </c>
      <c r="V2510">
        <f>VLOOKUP(P2510,'PBT Tag Rates'!$B$5:$E$34,4,FALSE)</f>
        <v>0.95971980899999998</v>
      </c>
      <c r="W2510">
        <v>1</v>
      </c>
      <c r="X2510" s="16">
        <f>IFERROR(LOOKUP(H2510,{30,43,48,53,58,63,68,73,78,83,88,93,97},{42,47,52,57,62,67,72,77,82,87,92,99,100}),999)</f>
        <v>52</v>
      </c>
      <c r="Y2510" s="19">
        <f t="shared" si="276"/>
        <v>5.6818181818181825</v>
      </c>
      <c r="Z2510" s="19">
        <f t="shared" si="279"/>
        <v>5.7284090909090919</v>
      </c>
      <c r="AA2510" s="19">
        <f t="shared" si="280"/>
        <v>17.185227272727278</v>
      </c>
      <c r="AB2510" s="19" t="s">
        <v>8887</v>
      </c>
    </row>
    <row r="2511" spans="1:28" x14ac:dyDescent="0.35">
      <c r="A2511" t="s">
        <v>1562</v>
      </c>
      <c r="B2511" t="s">
        <v>7258</v>
      </c>
      <c r="C2511" t="s">
        <v>7259</v>
      </c>
      <c r="D2511" s="1">
        <v>44832</v>
      </c>
      <c r="E2511">
        <f t="shared" si="277"/>
        <v>18</v>
      </c>
      <c r="F2511" t="s">
        <v>16</v>
      </c>
      <c r="G2511">
        <v>620</v>
      </c>
      <c r="H2511">
        <f t="shared" si="274"/>
        <v>62</v>
      </c>
      <c r="I2511" t="s">
        <v>9</v>
      </c>
      <c r="J2511">
        <v>1</v>
      </c>
      <c r="L2511" t="s">
        <v>16</v>
      </c>
      <c r="M2511" t="str">
        <f t="shared" si="275"/>
        <v>F</v>
      </c>
      <c r="N2511" t="s">
        <v>136</v>
      </c>
      <c r="O2511" t="s">
        <v>137</v>
      </c>
      <c r="P2511" t="s">
        <v>19</v>
      </c>
      <c r="Q2511">
        <v>4</v>
      </c>
      <c r="R2511">
        <f t="shared" si="278"/>
        <v>2018</v>
      </c>
      <c r="S2511" t="s">
        <v>8</v>
      </c>
      <c r="T2511" t="s">
        <v>8</v>
      </c>
      <c r="U2511" t="s">
        <v>9007</v>
      </c>
      <c r="V2511">
        <f>VLOOKUP(P2511,'PBT Tag Rates'!$B$5:$E$34,4,FALSE)</f>
        <v>0.80551598400000002</v>
      </c>
      <c r="W2511">
        <v>1</v>
      </c>
      <c r="X2511" s="16">
        <f>IFERROR(LOOKUP(H2511,{30,43,48,53,58,63,68,73,78,83,88,93,97},{42,47,52,57,62,67,72,77,82,87,92,99,100}),999)</f>
        <v>62</v>
      </c>
      <c r="Y2511" s="19">
        <f t="shared" si="276"/>
        <v>5.6818181818181825</v>
      </c>
      <c r="Z2511" s="19">
        <f t="shared" si="279"/>
        <v>5.7284090909090919</v>
      </c>
      <c r="AA2511" s="19">
        <f t="shared" si="280"/>
        <v>17.185227272727278</v>
      </c>
      <c r="AB2511" s="19" t="s">
        <v>8886</v>
      </c>
    </row>
    <row r="2512" spans="1:28" x14ac:dyDescent="0.35">
      <c r="A2512" t="s">
        <v>1562</v>
      </c>
      <c r="B2512" t="s">
        <v>7260</v>
      </c>
      <c r="C2512" t="s">
        <v>7261</v>
      </c>
      <c r="D2512" s="1">
        <v>44832</v>
      </c>
      <c r="E2512">
        <f t="shared" si="277"/>
        <v>18</v>
      </c>
      <c r="F2512" t="s">
        <v>1569</v>
      </c>
      <c r="G2512">
        <v>570</v>
      </c>
      <c r="H2512">
        <f t="shared" si="274"/>
        <v>57</v>
      </c>
      <c r="I2512" t="s">
        <v>7</v>
      </c>
      <c r="J2512" t="s">
        <v>8</v>
      </c>
      <c r="L2512" t="s">
        <v>6</v>
      </c>
      <c r="M2512" t="str">
        <f t="shared" si="275"/>
        <v>M</v>
      </c>
      <c r="N2512" t="s">
        <v>2440</v>
      </c>
      <c r="O2512" t="s">
        <v>4899</v>
      </c>
      <c r="P2512" t="s">
        <v>557</v>
      </c>
      <c r="Q2512">
        <v>3</v>
      </c>
      <c r="R2512">
        <f t="shared" si="278"/>
        <v>2019</v>
      </c>
      <c r="S2512" t="s">
        <v>8</v>
      </c>
      <c r="T2512" t="s">
        <v>8</v>
      </c>
      <c r="U2512" t="s">
        <v>9006</v>
      </c>
      <c r="V2512">
        <f>VLOOKUP(P2512,'PBT Tag Rates'!$B$5:$E$34,4,FALSE)</f>
        <v>0.95971980899999998</v>
      </c>
      <c r="W2512">
        <v>1</v>
      </c>
      <c r="X2512" s="16">
        <f>IFERROR(LOOKUP(H2512,{30,43,48,53,58,63,68,73,78,83,88,93,97},{42,47,52,57,62,67,72,77,82,87,92,99,100}),999)</f>
        <v>57</v>
      </c>
      <c r="Y2512" s="19">
        <f t="shared" si="276"/>
        <v>5.6818181818181825</v>
      </c>
      <c r="Z2512" s="19">
        <f t="shared" si="279"/>
        <v>5.7284090909090919</v>
      </c>
      <c r="AA2512" s="19">
        <f t="shared" si="280"/>
        <v>17.185227272727278</v>
      </c>
      <c r="AB2512" s="19" t="s">
        <v>8886</v>
      </c>
    </row>
    <row r="2513" spans="1:28" x14ac:dyDescent="0.35">
      <c r="A2513" t="s">
        <v>1562</v>
      </c>
      <c r="B2513" t="s">
        <v>7262</v>
      </c>
      <c r="C2513" t="s">
        <v>7263</v>
      </c>
      <c r="D2513" s="1">
        <v>44832</v>
      </c>
      <c r="E2513">
        <f t="shared" si="277"/>
        <v>18</v>
      </c>
      <c r="F2513" t="s">
        <v>1569</v>
      </c>
      <c r="G2513">
        <v>590</v>
      </c>
      <c r="H2513">
        <f t="shared" si="274"/>
        <v>59</v>
      </c>
      <c r="I2513" t="s">
        <v>7</v>
      </c>
      <c r="J2513" t="s">
        <v>8</v>
      </c>
      <c r="L2513" t="s">
        <v>6</v>
      </c>
      <c r="M2513" t="str">
        <f t="shared" si="275"/>
        <v>M</v>
      </c>
      <c r="N2513" t="s">
        <v>8</v>
      </c>
      <c r="O2513" t="s">
        <v>8</v>
      </c>
      <c r="P2513" t="s">
        <v>11</v>
      </c>
      <c r="Q2513" t="s">
        <v>8</v>
      </c>
      <c r="R2513" t="str">
        <f t="shared" si="278"/>
        <v>U</v>
      </c>
      <c r="S2513" t="s">
        <v>12</v>
      </c>
      <c r="T2513">
        <v>1</v>
      </c>
      <c r="U2513" t="s">
        <v>11</v>
      </c>
      <c r="V2513" t="e">
        <f>VLOOKUP(P2513,'PBT Tag Rates'!$B$5:$E$34,4,FALSE)</f>
        <v>#N/A</v>
      </c>
      <c r="W2513">
        <v>1</v>
      </c>
      <c r="X2513" s="16">
        <f>IFERROR(LOOKUP(H2513,{30,43,48,53,58,63,68,73,78,83,88,93,97},{42,47,52,57,62,67,72,77,82,87,92,99,100}),999)</f>
        <v>62</v>
      </c>
      <c r="Y2513" s="19">
        <f t="shared" si="276"/>
        <v>5.6818181818181825</v>
      </c>
      <c r="Z2513" s="19">
        <f t="shared" si="279"/>
        <v>5.7284090909090919</v>
      </c>
      <c r="AA2513" s="19">
        <f t="shared" si="280"/>
        <v>17.185227272727278</v>
      </c>
      <c r="AB2513" s="19" t="s">
        <v>8887</v>
      </c>
    </row>
    <row r="2514" spans="1:28" x14ac:dyDescent="0.35">
      <c r="A2514" t="s">
        <v>1562</v>
      </c>
      <c r="B2514" t="s">
        <v>7264</v>
      </c>
      <c r="C2514" t="s">
        <v>7265</v>
      </c>
      <c r="D2514" s="1">
        <v>44832</v>
      </c>
      <c r="E2514">
        <f t="shared" si="277"/>
        <v>18</v>
      </c>
      <c r="F2514" t="s">
        <v>1569</v>
      </c>
      <c r="G2514">
        <v>580</v>
      </c>
      <c r="H2514">
        <f t="shared" si="274"/>
        <v>58</v>
      </c>
      <c r="I2514" t="s">
        <v>7</v>
      </c>
      <c r="J2514" t="s">
        <v>8</v>
      </c>
      <c r="L2514" t="s">
        <v>6</v>
      </c>
      <c r="M2514" t="str">
        <f t="shared" si="275"/>
        <v>M</v>
      </c>
      <c r="N2514" t="s">
        <v>4871</v>
      </c>
      <c r="O2514" t="s">
        <v>4872</v>
      </c>
      <c r="P2514" t="s">
        <v>557</v>
      </c>
      <c r="Q2514">
        <v>3</v>
      </c>
      <c r="R2514">
        <f t="shared" si="278"/>
        <v>2019</v>
      </c>
      <c r="S2514" t="s">
        <v>8</v>
      </c>
      <c r="T2514" t="s">
        <v>8</v>
      </c>
      <c r="U2514" t="s">
        <v>9006</v>
      </c>
      <c r="V2514">
        <f>VLOOKUP(P2514,'PBT Tag Rates'!$B$5:$E$34,4,FALSE)</f>
        <v>0.95971980899999998</v>
      </c>
      <c r="W2514">
        <v>1</v>
      </c>
      <c r="X2514" s="16">
        <f>IFERROR(LOOKUP(H2514,{30,43,48,53,58,63,68,73,78,83,88,93,97},{42,47,52,57,62,67,72,77,82,87,92,99,100}),999)</f>
        <v>62</v>
      </c>
      <c r="Y2514" s="19">
        <f t="shared" si="276"/>
        <v>5.6818181818181825</v>
      </c>
      <c r="Z2514" s="19">
        <f t="shared" si="279"/>
        <v>5.7284090909090919</v>
      </c>
      <c r="AA2514" s="19">
        <f t="shared" si="280"/>
        <v>17.185227272727278</v>
      </c>
      <c r="AB2514" s="19" t="s">
        <v>8886</v>
      </c>
    </row>
    <row r="2515" spans="1:28" x14ac:dyDescent="0.35">
      <c r="A2515" t="s">
        <v>1562</v>
      </c>
      <c r="B2515" t="s">
        <v>7266</v>
      </c>
      <c r="C2515" t="s">
        <v>7267</v>
      </c>
      <c r="D2515" s="1">
        <v>44832</v>
      </c>
      <c r="E2515">
        <f t="shared" si="277"/>
        <v>18</v>
      </c>
      <c r="F2515" t="s">
        <v>16</v>
      </c>
      <c r="G2515">
        <v>710</v>
      </c>
      <c r="H2515">
        <f t="shared" si="274"/>
        <v>71</v>
      </c>
      <c r="I2515" t="s">
        <v>7</v>
      </c>
      <c r="J2515" t="s">
        <v>8</v>
      </c>
      <c r="L2515" t="s">
        <v>16</v>
      </c>
      <c r="M2515" t="str">
        <f t="shared" si="275"/>
        <v>F</v>
      </c>
      <c r="N2515" t="s">
        <v>2787</v>
      </c>
      <c r="O2515" t="s">
        <v>2788</v>
      </c>
      <c r="P2515" t="s">
        <v>557</v>
      </c>
      <c r="Q2515">
        <v>3</v>
      </c>
      <c r="R2515">
        <f t="shared" si="278"/>
        <v>2019</v>
      </c>
      <c r="S2515" t="s">
        <v>8</v>
      </c>
      <c r="T2515" t="s">
        <v>8</v>
      </c>
      <c r="U2515" t="s">
        <v>9090</v>
      </c>
      <c r="V2515">
        <f>VLOOKUP(P2515,'PBT Tag Rates'!$B$5:$E$34,4,FALSE)</f>
        <v>0.95971980899999998</v>
      </c>
      <c r="W2515">
        <v>1</v>
      </c>
      <c r="X2515" s="16">
        <f>IFERROR(LOOKUP(H2515,{30,43,48,53,58,63,68,73,78,83,88,93,97},{42,47,52,57,62,67,72,77,82,87,92,99,100}),999)</f>
        <v>72</v>
      </c>
      <c r="Y2515" s="19">
        <f t="shared" si="276"/>
        <v>5.6818181818181825</v>
      </c>
      <c r="Z2515" s="19">
        <f t="shared" si="279"/>
        <v>5.7284090909090919</v>
      </c>
      <c r="AA2515" s="19">
        <f t="shared" si="280"/>
        <v>17.185227272727278</v>
      </c>
      <c r="AB2515" s="19" t="s">
        <v>8887</v>
      </c>
    </row>
    <row r="2516" spans="1:28" x14ac:dyDescent="0.35">
      <c r="A2516" t="s">
        <v>1562</v>
      </c>
      <c r="B2516" t="s">
        <v>7268</v>
      </c>
      <c r="C2516" t="s">
        <v>7269</v>
      </c>
      <c r="D2516" s="1">
        <v>44832</v>
      </c>
      <c r="E2516">
        <f t="shared" si="277"/>
        <v>18</v>
      </c>
      <c r="F2516" t="s">
        <v>1569</v>
      </c>
      <c r="G2516">
        <v>560</v>
      </c>
      <c r="H2516">
        <f t="shared" si="274"/>
        <v>56</v>
      </c>
      <c r="I2516" t="s">
        <v>7</v>
      </c>
      <c r="J2516" t="s">
        <v>8</v>
      </c>
      <c r="L2516" t="s">
        <v>6</v>
      </c>
      <c r="M2516" t="str">
        <f t="shared" si="275"/>
        <v>M</v>
      </c>
      <c r="N2516" t="s">
        <v>1188</v>
      </c>
      <c r="O2516" t="s">
        <v>1228</v>
      </c>
      <c r="P2516" t="s">
        <v>557</v>
      </c>
      <c r="Q2516">
        <v>3</v>
      </c>
      <c r="R2516">
        <f t="shared" si="278"/>
        <v>2019</v>
      </c>
      <c r="S2516" t="s">
        <v>8</v>
      </c>
      <c r="T2516" t="s">
        <v>8</v>
      </c>
      <c r="U2516" t="s">
        <v>9090</v>
      </c>
      <c r="V2516">
        <f>VLOOKUP(P2516,'PBT Tag Rates'!$B$5:$E$34,4,FALSE)</f>
        <v>0.95971980899999998</v>
      </c>
      <c r="W2516">
        <v>1</v>
      </c>
      <c r="X2516" s="16">
        <f>IFERROR(LOOKUP(H2516,{30,43,48,53,58,63,68,73,78,83,88,93,97},{42,47,52,57,62,67,72,77,82,87,92,99,100}),999)</f>
        <v>57</v>
      </c>
      <c r="Y2516" s="19">
        <f t="shared" si="276"/>
        <v>5.6818181818181825</v>
      </c>
      <c r="Z2516" s="19">
        <f t="shared" si="279"/>
        <v>5.7284090909090919</v>
      </c>
      <c r="AA2516" s="19">
        <f t="shared" si="280"/>
        <v>17.185227272727278</v>
      </c>
      <c r="AB2516" s="19" t="s">
        <v>8887</v>
      </c>
    </row>
    <row r="2517" spans="1:28" x14ac:dyDescent="0.35">
      <c r="A2517" t="s">
        <v>1562</v>
      </c>
      <c r="B2517" t="s">
        <v>7270</v>
      </c>
      <c r="C2517" t="s">
        <v>7271</v>
      </c>
      <c r="D2517" s="1">
        <v>44832</v>
      </c>
      <c r="E2517">
        <f t="shared" si="277"/>
        <v>18</v>
      </c>
      <c r="F2517" t="s">
        <v>1569</v>
      </c>
      <c r="G2517">
        <v>700</v>
      </c>
      <c r="H2517">
        <f t="shared" si="274"/>
        <v>70</v>
      </c>
      <c r="I2517" t="s">
        <v>9</v>
      </c>
      <c r="J2517">
        <v>1</v>
      </c>
      <c r="L2517" t="s">
        <v>1569</v>
      </c>
      <c r="M2517" s="5" t="s">
        <v>16</v>
      </c>
      <c r="N2517" t="s">
        <v>7272</v>
      </c>
      <c r="O2517" t="s">
        <v>7273</v>
      </c>
      <c r="P2517" t="s">
        <v>557</v>
      </c>
      <c r="Q2517">
        <v>3</v>
      </c>
      <c r="R2517">
        <f t="shared" si="278"/>
        <v>2019</v>
      </c>
      <c r="S2517" t="s">
        <v>8</v>
      </c>
      <c r="T2517" t="s">
        <v>8</v>
      </c>
      <c r="U2517" t="s">
        <v>9089</v>
      </c>
      <c r="V2517">
        <f>VLOOKUP(P2517,'PBT Tag Rates'!$B$5:$E$34,4,FALSE)</f>
        <v>0.95971980899999998</v>
      </c>
      <c r="W2517">
        <v>1</v>
      </c>
      <c r="X2517" s="16">
        <f>IFERROR(LOOKUP(H2517,{30,43,48,53,58,63,68,73,78,83,88,93,97},{42,47,52,57,62,67,72,77,82,87,92,99,100}),999)</f>
        <v>72</v>
      </c>
      <c r="Y2517" s="19">
        <f t="shared" si="276"/>
        <v>5.6818181818181825</v>
      </c>
      <c r="Z2517" s="19">
        <f t="shared" si="279"/>
        <v>5.7284090909090919</v>
      </c>
      <c r="AA2517" s="19">
        <f t="shared" si="280"/>
        <v>17.185227272727278</v>
      </c>
      <c r="AB2517" s="19" t="s">
        <v>8887</v>
      </c>
    </row>
    <row r="2518" spans="1:28" x14ac:dyDescent="0.35">
      <c r="A2518" t="s">
        <v>1562</v>
      </c>
      <c r="B2518" t="s">
        <v>7274</v>
      </c>
      <c r="C2518" t="s">
        <v>7275</v>
      </c>
      <c r="D2518" s="1">
        <v>44832</v>
      </c>
      <c r="E2518">
        <f t="shared" si="277"/>
        <v>18</v>
      </c>
      <c r="F2518" t="s">
        <v>1569</v>
      </c>
      <c r="G2518">
        <v>700</v>
      </c>
      <c r="H2518">
        <f t="shared" si="274"/>
        <v>70</v>
      </c>
      <c r="I2518" t="s">
        <v>9</v>
      </c>
      <c r="J2518">
        <v>1</v>
      </c>
      <c r="L2518" t="s">
        <v>6</v>
      </c>
      <c r="M2518" t="str">
        <f t="shared" si="275"/>
        <v>M</v>
      </c>
      <c r="N2518" t="s">
        <v>8</v>
      </c>
      <c r="O2518" t="s">
        <v>8</v>
      </c>
      <c r="P2518" t="s">
        <v>11</v>
      </c>
      <c r="Q2518" t="s">
        <v>8</v>
      </c>
      <c r="R2518" t="str">
        <f t="shared" si="278"/>
        <v>U</v>
      </c>
      <c r="S2518" t="s">
        <v>12</v>
      </c>
      <c r="T2518">
        <v>1</v>
      </c>
      <c r="U2518" t="s">
        <v>8890</v>
      </c>
      <c r="V2518" t="e">
        <f>VLOOKUP(P2518,'PBT Tag Rates'!$B$5:$E$34,4,FALSE)</f>
        <v>#N/A</v>
      </c>
      <c r="W2518">
        <v>1</v>
      </c>
      <c r="X2518" s="16">
        <f>IFERROR(LOOKUP(H2518,{30,43,48,53,58,63,68,73,78,83,88,93,97},{42,47,52,57,62,67,72,77,82,87,92,99,100}),999)</f>
        <v>72</v>
      </c>
      <c r="Y2518" s="19">
        <f t="shared" si="276"/>
        <v>5.6818181818181825</v>
      </c>
      <c r="Z2518" s="19">
        <f t="shared" si="279"/>
        <v>5.7284090909090919</v>
      </c>
      <c r="AA2518" s="19">
        <f t="shared" si="280"/>
        <v>17.185227272727278</v>
      </c>
      <c r="AB2518" s="19" t="s">
        <v>8887</v>
      </c>
    </row>
    <row r="2519" spans="1:28" x14ac:dyDescent="0.35">
      <c r="A2519" t="s">
        <v>1562</v>
      </c>
      <c r="B2519" t="s">
        <v>7276</v>
      </c>
      <c r="C2519" t="s">
        <v>7277</v>
      </c>
      <c r="D2519" s="1">
        <v>44832</v>
      </c>
      <c r="E2519">
        <f t="shared" si="277"/>
        <v>18</v>
      </c>
      <c r="F2519" t="s">
        <v>1569</v>
      </c>
      <c r="G2519">
        <v>480</v>
      </c>
      <c r="H2519">
        <f t="shared" si="274"/>
        <v>48</v>
      </c>
      <c r="I2519" t="s">
        <v>9</v>
      </c>
      <c r="J2519">
        <v>1</v>
      </c>
      <c r="K2519" t="s">
        <v>143</v>
      </c>
      <c r="L2519" t="s">
        <v>1569</v>
      </c>
      <c r="M2519" s="5" t="s">
        <v>6</v>
      </c>
      <c r="N2519" t="s">
        <v>4306</v>
      </c>
      <c r="O2519" t="s">
        <v>4306</v>
      </c>
      <c r="P2519" t="s">
        <v>8891</v>
      </c>
      <c r="Q2519" t="s">
        <v>8</v>
      </c>
      <c r="R2519" t="str">
        <f t="shared" si="278"/>
        <v>U</v>
      </c>
      <c r="S2519" t="s">
        <v>8</v>
      </c>
      <c r="T2519" t="s">
        <v>8</v>
      </c>
      <c r="U2519" t="s">
        <v>4306</v>
      </c>
      <c r="V2519" t="e">
        <f>VLOOKUP(P2519,'PBT Tag Rates'!$B$5:$E$34,4,FALSE)</f>
        <v>#N/A</v>
      </c>
      <c r="W2519">
        <v>1</v>
      </c>
      <c r="X2519" s="16">
        <f>IFERROR(LOOKUP(H2519,{30,43,48,53,58,63,68,73,78,83,88,93,97},{42,47,52,57,62,67,72,77,82,87,92,99,100}),999)</f>
        <v>52</v>
      </c>
      <c r="Y2519" s="19">
        <f t="shared" si="276"/>
        <v>5.6818181818181825</v>
      </c>
      <c r="Z2519" s="19">
        <f t="shared" si="279"/>
        <v>5.7284090909090919</v>
      </c>
      <c r="AA2519" s="19">
        <f t="shared" si="280"/>
        <v>17.185227272727278</v>
      </c>
      <c r="AB2519" s="19" t="s">
        <v>8887</v>
      </c>
    </row>
    <row r="2520" spans="1:28" x14ac:dyDescent="0.35">
      <c r="A2520" t="s">
        <v>1562</v>
      </c>
      <c r="B2520" t="s">
        <v>7278</v>
      </c>
      <c r="C2520" t="s">
        <v>7279</v>
      </c>
      <c r="D2520" s="1">
        <v>44832</v>
      </c>
      <c r="E2520">
        <f t="shared" si="277"/>
        <v>18</v>
      </c>
      <c r="F2520" t="s">
        <v>1569</v>
      </c>
      <c r="G2520">
        <v>690</v>
      </c>
      <c r="H2520">
        <f t="shared" si="274"/>
        <v>69</v>
      </c>
      <c r="I2520" t="s">
        <v>9</v>
      </c>
      <c r="J2520" t="s">
        <v>8</v>
      </c>
      <c r="L2520" t="s">
        <v>6</v>
      </c>
      <c r="M2520" t="str">
        <f t="shared" si="275"/>
        <v>M</v>
      </c>
      <c r="N2520" t="s">
        <v>7280</v>
      </c>
      <c r="O2520" t="s">
        <v>7281</v>
      </c>
      <c r="P2520" t="s">
        <v>6015</v>
      </c>
      <c r="Q2520">
        <v>3</v>
      </c>
      <c r="R2520">
        <f t="shared" si="278"/>
        <v>2019</v>
      </c>
      <c r="S2520" t="s">
        <v>8</v>
      </c>
      <c r="T2520" t="s">
        <v>8</v>
      </c>
      <c r="U2520" t="s">
        <v>8878</v>
      </c>
      <c r="V2520">
        <f>VLOOKUP(P2520,'PBT Tag Rates'!$B$5:$E$34,4,FALSE)</f>
        <v>0.96152300000000002</v>
      </c>
      <c r="W2520">
        <v>1</v>
      </c>
      <c r="X2520" s="16">
        <f>IFERROR(LOOKUP(H2520,{30,43,48,53,58,63,68,73,78,83,88,93,97},{42,47,52,57,62,67,72,77,82,87,92,99,100}),999)</f>
        <v>72</v>
      </c>
      <c r="Y2520" s="19">
        <f t="shared" si="276"/>
        <v>5.6818181818181825</v>
      </c>
      <c r="Z2520" s="19">
        <f t="shared" si="279"/>
        <v>5.7284090909090919</v>
      </c>
      <c r="AA2520" s="19">
        <f t="shared" si="280"/>
        <v>17.185227272727278</v>
      </c>
      <c r="AB2520" s="19" t="s">
        <v>8886</v>
      </c>
    </row>
    <row r="2521" spans="1:28" x14ac:dyDescent="0.35">
      <c r="A2521" t="s">
        <v>1562</v>
      </c>
      <c r="B2521" t="s">
        <v>7282</v>
      </c>
      <c r="C2521" t="s">
        <v>7283</v>
      </c>
      <c r="D2521" s="1">
        <v>44832</v>
      </c>
      <c r="E2521">
        <f t="shared" si="277"/>
        <v>18</v>
      </c>
      <c r="F2521" t="s">
        <v>16</v>
      </c>
      <c r="G2521">
        <v>700</v>
      </c>
      <c r="H2521">
        <f t="shared" si="274"/>
        <v>70</v>
      </c>
      <c r="I2521" t="s">
        <v>9</v>
      </c>
      <c r="J2521">
        <v>1</v>
      </c>
      <c r="L2521" t="s">
        <v>16</v>
      </c>
      <c r="M2521" t="str">
        <f t="shared" si="275"/>
        <v>F</v>
      </c>
      <c r="N2521" t="s">
        <v>646</v>
      </c>
      <c r="O2521" t="s">
        <v>7284</v>
      </c>
      <c r="P2521" t="s">
        <v>19</v>
      </c>
      <c r="Q2521">
        <v>4</v>
      </c>
      <c r="R2521">
        <f t="shared" si="278"/>
        <v>2018</v>
      </c>
      <c r="S2521" t="s">
        <v>8</v>
      </c>
      <c r="T2521" t="s">
        <v>8</v>
      </c>
      <c r="U2521" t="s">
        <v>9086</v>
      </c>
      <c r="V2521">
        <f>VLOOKUP(P2521,'PBT Tag Rates'!$B$5:$E$34,4,FALSE)</f>
        <v>0.80551598400000002</v>
      </c>
      <c r="W2521">
        <v>1</v>
      </c>
      <c r="X2521" s="16">
        <f>IFERROR(LOOKUP(H2521,{30,43,48,53,58,63,68,73,78,83,88,93,97},{42,47,52,57,62,67,72,77,82,87,92,99,100}),999)</f>
        <v>72</v>
      </c>
      <c r="Y2521" s="19">
        <f t="shared" si="276"/>
        <v>5.6818181818181825</v>
      </c>
      <c r="Z2521" s="19">
        <f t="shared" si="279"/>
        <v>5.7284090909090919</v>
      </c>
      <c r="AA2521" s="19">
        <f t="shared" si="280"/>
        <v>17.185227272727278</v>
      </c>
      <c r="AB2521" s="19" t="s">
        <v>8887</v>
      </c>
    </row>
    <row r="2522" spans="1:28" x14ac:dyDescent="0.35">
      <c r="A2522" t="s">
        <v>1562</v>
      </c>
      <c r="B2522" t="s">
        <v>7285</v>
      </c>
      <c r="C2522" t="s">
        <v>7286</v>
      </c>
      <c r="D2522" s="1">
        <v>44832</v>
      </c>
      <c r="E2522">
        <f t="shared" si="277"/>
        <v>18</v>
      </c>
      <c r="F2522" t="s">
        <v>1569</v>
      </c>
      <c r="G2522">
        <v>690</v>
      </c>
      <c r="H2522">
        <f t="shared" si="274"/>
        <v>69</v>
      </c>
      <c r="I2522" t="s">
        <v>9</v>
      </c>
      <c r="J2522">
        <v>1</v>
      </c>
      <c r="L2522" t="s">
        <v>6</v>
      </c>
      <c r="M2522" t="str">
        <f t="shared" si="275"/>
        <v>M</v>
      </c>
      <c r="N2522" t="s">
        <v>620</v>
      </c>
      <c r="O2522" t="s">
        <v>6753</v>
      </c>
      <c r="P2522" t="s">
        <v>557</v>
      </c>
      <c r="Q2522">
        <v>3</v>
      </c>
      <c r="R2522">
        <f t="shared" si="278"/>
        <v>2019</v>
      </c>
      <c r="S2522" t="s">
        <v>8</v>
      </c>
      <c r="T2522" t="s">
        <v>8</v>
      </c>
      <c r="U2522" t="s">
        <v>9086</v>
      </c>
      <c r="V2522">
        <f>VLOOKUP(P2522,'PBT Tag Rates'!$B$5:$E$34,4,FALSE)</f>
        <v>0.95971980899999998</v>
      </c>
      <c r="W2522">
        <v>1</v>
      </c>
      <c r="X2522" s="16">
        <f>IFERROR(LOOKUP(H2522,{30,43,48,53,58,63,68,73,78,83,88,93,97},{42,47,52,57,62,67,72,77,82,87,92,99,100}),999)</f>
        <v>72</v>
      </c>
      <c r="Y2522" s="19">
        <f t="shared" si="276"/>
        <v>5.6818181818181825</v>
      </c>
      <c r="Z2522" s="19">
        <f t="shared" si="279"/>
        <v>5.7284090909090919</v>
      </c>
      <c r="AA2522" s="19">
        <f t="shared" si="280"/>
        <v>17.185227272727278</v>
      </c>
      <c r="AB2522" s="19" t="s">
        <v>8887</v>
      </c>
    </row>
    <row r="2523" spans="1:28" x14ac:dyDescent="0.35">
      <c r="A2523" t="s">
        <v>1562</v>
      </c>
      <c r="B2523" t="s">
        <v>7287</v>
      </c>
      <c r="C2523" t="s">
        <v>7288</v>
      </c>
      <c r="D2523" s="1">
        <v>44832</v>
      </c>
      <c r="E2523">
        <f t="shared" si="277"/>
        <v>18</v>
      </c>
      <c r="F2523" t="s">
        <v>1569</v>
      </c>
      <c r="G2523">
        <v>660</v>
      </c>
      <c r="H2523">
        <f t="shared" si="274"/>
        <v>66</v>
      </c>
      <c r="I2523" t="s">
        <v>7</v>
      </c>
      <c r="J2523" t="s">
        <v>8</v>
      </c>
      <c r="K2523" t="s">
        <v>143</v>
      </c>
      <c r="L2523" t="s">
        <v>1569</v>
      </c>
      <c r="M2523" s="5" t="s">
        <v>6</v>
      </c>
      <c r="N2523" t="s">
        <v>4306</v>
      </c>
      <c r="O2523" t="s">
        <v>4306</v>
      </c>
      <c r="P2523" t="s">
        <v>4306</v>
      </c>
      <c r="Q2523" t="s">
        <v>8</v>
      </c>
      <c r="R2523" t="str">
        <f t="shared" si="278"/>
        <v>U</v>
      </c>
      <c r="S2523" t="s">
        <v>8</v>
      </c>
      <c r="T2523" t="s">
        <v>8</v>
      </c>
      <c r="U2523" t="s">
        <v>4306</v>
      </c>
      <c r="V2523" t="e">
        <f>VLOOKUP(P2523,'PBT Tag Rates'!$B$5:$E$34,4,FALSE)</f>
        <v>#N/A</v>
      </c>
      <c r="W2523">
        <v>1</v>
      </c>
      <c r="X2523" s="16">
        <f>IFERROR(LOOKUP(H2523,{30,43,48,53,58,63,68,73,78,83,88,93,97},{42,47,52,57,62,67,72,77,82,87,92,99,100}),999)</f>
        <v>67</v>
      </c>
      <c r="Y2523" s="19">
        <f t="shared" si="276"/>
        <v>5.6818181818181825</v>
      </c>
      <c r="Z2523" s="19">
        <f t="shared" si="279"/>
        <v>5.7284090909090919</v>
      </c>
      <c r="AA2523" s="19">
        <f t="shared" si="280"/>
        <v>17.185227272727278</v>
      </c>
      <c r="AB2523" s="19" t="s">
        <v>8887</v>
      </c>
    </row>
    <row r="2524" spans="1:28" x14ac:dyDescent="0.35">
      <c r="A2524" t="s">
        <v>1562</v>
      </c>
      <c r="B2524" t="s">
        <v>7289</v>
      </c>
      <c r="C2524" t="s">
        <v>7290</v>
      </c>
      <c r="D2524" s="1">
        <v>44832</v>
      </c>
      <c r="E2524">
        <f t="shared" si="277"/>
        <v>18</v>
      </c>
      <c r="F2524" t="s">
        <v>1569</v>
      </c>
      <c r="G2524">
        <v>570</v>
      </c>
      <c r="H2524">
        <f t="shared" si="274"/>
        <v>57</v>
      </c>
      <c r="I2524" t="s">
        <v>7</v>
      </c>
      <c r="J2524" t="s">
        <v>8</v>
      </c>
      <c r="L2524" t="s">
        <v>6</v>
      </c>
      <c r="M2524" t="str">
        <f t="shared" si="275"/>
        <v>M</v>
      </c>
      <c r="N2524" t="s">
        <v>5824</v>
      </c>
      <c r="O2524" t="s">
        <v>7291</v>
      </c>
      <c r="P2524" t="s">
        <v>557</v>
      </c>
      <c r="Q2524">
        <v>3</v>
      </c>
      <c r="R2524">
        <f t="shared" si="278"/>
        <v>2019</v>
      </c>
      <c r="S2524" t="s">
        <v>8</v>
      </c>
      <c r="T2524" t="s">
        <v>8</v>
      </c>
      <c r="U2524" t="s">
        <v>9090</v>
      </c>
      <c r="V2524">
        <f>VLOOKUP(P2524,'PBT Tag Rates'!$B$5:$E$34,4,FALSE)</f>
        <v>0.95971980899999998</v>
      </c>
      <c r="W2524">
        <v>1</v>
      </c>
      <c r="X2524" s="16">
        <f>IFERROR(LOOKUP(H2524,{30,43,48,53,58,63,68,73,78,83,88,93,97},{42,47,52,57,62,67,72,77,82,87,92,99,100}),999)</f>
        <v>57</v>
      </c>
      <c r="Y2524" s="19">
        <f t="shared" si="276"/>
        <v>5.6818181818181825</v>
      </c>
      <c r="Z2524" s="19">
        <f t="shared" si="279"/>
        <v>5.7284090909090919</v>
      </c>
      <c r="AA2524" s="19">
        <f t="shared" si="280"/>
        <v>17.185227272727278</v>
      </c>
      <c r="AB2524" s="19" t="s">
        <v>8887</v>
      </c>
    </row>
    <row r="2525" spans="1:28" x14ac:dyDescent="0.35">
      <c r="A2525" t="s">
        <v>1562</v>
      </c>
      <c r="B2525" t="s">
        <v>7292</v>
      </c>
      <c r="C2525" t="s">
        <v>7293</v>
      </c>
      <c r="D2525" s="1">
        <v>44832</v>
      </c>
      <c r="E2525">
        <f t="shared" si="277"/>
        <v>18</v>
      </c>
      <c r="F2525" t="s">
        <v>6</v>
      </c>
      <c r="G2525">
        <v>720</v>
      </c>
      <c r="H2525">
        <f t="shared" si="274"/>
        <v>72</v>
      </c>
      <c r="I2525" t="s">
        <v>9</v>
      </c>
      <c r="J2525">
        <v>1</v>
      </c>
      <c r="L2525" t="s">
        <v>6</v>
      </c>
      <c r="M2525" t="str">
        <f t="shared" si="275"/>
        <v>M</v>
      </c>
      <c r="N2525" t="s">
        <v>129</v>
      </c>
      <c r="O2525" t="s">
        <v>130</v>
      </c>
      <c r="P2525" t="s">
        <v>19</v>
      </c>
      <c r="Q2525">
        <v>4</v>
      </c>
      <c r="R2525">
        <f t="shared" si="278"/>
        <v>2018</v>
      </c>
      <c r="S2525" t="s">
        <v>8</v>
      </c>
      <c r="T2525" t="s">
        <v>8</v>
      </c>
      <c r="U2525" t="s">
        <v>9007</v>
      </c>
      <c r="V2525">
        <f>VLOOKUP(P2525,'PBT Tag Rates'!$B$5:$E$34,4,FALSE)</f>
        <v>0.80551598400000002</v>
      </c>
      <c r="W2525">
        <v>1</v>
      </c>
      <c r="X2525" s="16">
        <f>IFERROR(LOOKUP(H2525,{30,43,48,53,58,63,68,73,78,83,88,93,97},{42,47,52,57,62,67,72,77,82,87,92,99,100}),999)</f>
        <v>72</v>
      </c>
      <c r="Y2525" s="19">
        <f t="shared" si="276"/>
        <v>5.6818181818181825</v>
      </c>
      <c r="Z2525" s="19">
        <f t="shared" si="279"/>
        <v>5.7284090909090919</v>
      </c>
      <c r="AA2525" s="19">
        <f t="shared" si="280"/>
        <v>17.185227272727278</v>
      </c>
      <c r="AB2525" s="19" t="s">
        <v>8886</v>
      </c>
    </row>
    <row r="2526" spans="1:28" x14ac:dyDescent="0.35">
      <c r="A2526" t="s">
        <v>1562</v>
      </c>
      <c r="B2526" t="s">
        <v>7294</v>
      </c>
      <c r="C2526" t="s">
        <v>7295</v>
      </c>
      <c r="D2526" s="1">
        <v>44832</v>
      </c>
      <c r="E2526">
        <f t="shared" si="277"/>
        <v>18</v>
      </c>
      <c r="F2526" t="s">
        <v>1569</v>
      </c>
      <c r="G2526">
        <v>330</v>
      </c>
      <c r="H2526">
        <f t="shared" si="274"/>
        <v>33</v>
      </c>
      <c r="I2526" t="s">
        <v>9</v>
      </c>
      <c r="J2526">
        <v>1</v>
      </c>
      <c r="L2526" t="s">
        <v>6</v>
      </c>
      <c r="M2526" t="str">
        <f t="shared" si="275"/>
        <v>M</v>
      </c>
      <c r="N2526" t="s">
        <v>7296</v>
      </c>
      <c r="O2526" t="s">
        <v>7297</v>
      </c>
      <c r="P2526" t="s">
        <v>2035</v>
      </c>
      <c r="Q2526">
        <v>2</v>
      </c>
      <c r="R2526">
        <f t="shared" si="278"/>
        <v>2020</v>
      </c>
      <c r="S2526" t="s">
        <v>8</v>
      </c>
      <c r="T2526" t="s">
        <v>8</v>
      </c>
      <c r="U2526" t="s">
        <v>9007</v>
      </c>
      <c r="V2526">
        <f>VLOOKUP(P2526,'PBT Tag Rates'!$B$5:$E$34,4,FALSE)</f>
        <v>0.98961045999999997</v>
      </c>
      <c r="W2526">
        <v>1</v>
      </c>
      <c r="X2526" s="16">
        <f>IFERROR(LOOKUP(H2526,{30,43,48,53,58,63,68,73,78,83,88,93,97},{42,47,52,57,62,67,72,77,82,87,92,99,100}),999)</f>
        <v>42</v>
      </c>
      <c r="Y2526" s="19">
        <f t="shared" si="276"/>
        <v>5.6818181818181825</v>
      </c>
      <c r="Z2526" s="19">
        <f t="shared" si="279"/>
        <v>5.7284090909090919</v>
      </c>
      <c r="AA2526" s="19">
        <f t="shared" si="280"/>
        <v>17.185227272727278</v>
      </c>
      <c r="AB2526" s="19" t="s">
        <v>8886</v>
      </c>
    </row>
    <row r="2527" spans="1:28" x14ac:dyDescent="0.35">
      <c r="A2527" t="s">
        <v>1562</v>
      </c>
      <c r="B2527" t="s">
        <v>7298</v>
      </c>
      <c r="C2527" t="s">
        <v>7299</v>
      </c>
      <c r="D2527" s="1">
        <v>44832</v>
      </c>
      <c r="E2527">
        <f t="shared" si="277"/>
        <v>18</v>
      </c>
      <c r="F2527" t="s">
        <v>6</v>
      </c>
      <c r="G2527">
        <v>720</v>
      </c>
      <c r="H2527">
        <f t="shared" si="274"/>
        <v>72</v>
      </c>
      <c r="I2527" t="s">
        <v>7</v>
      </c>
      <c r="J2527" t="s">
        <v>8</v>
      </c>
      <c r="L2527" t="s">
        <v>6</v>
      </c>
      <c r="M2527" t="str">
        <f t="shared" si="275"/>
        <v>M</v>
      </c>
      <c r="N2527" t="s">
        <v>7300</v>
      </c>
      <c r="O2527" t="s">
        <v>7301</v>
      </c>
      <c r="P2527" t="s">
        <v>557</v>
      </c>
      <c r="Q2527">
        <v>3</v>
      </c>
      <c r="R2527">
        <f t="shared" si="278"/>
        <v>2019</v>
      </c>
      <c r="S2527" t="s">
        <v>8</v>
      </c>
      <c r="T2527" t="s">
        <v>8</v>
      </c>
      <c r="U2527" t="s">
        <v>9084</v>
      </c>
      <c r="V2527">
        <f>VLOOKUP(P2527,'PBT Tag Rates'!$B$5:$E$34,4,FALSE)</f>
        <v>0.95971980899999998</v>
      </c>
      <c r="W2527">
        <v>1</v>
      </c>
      <c r="X2527" s="16">
        <f>IFERROR(LOOKUP(H2527,{30,43,48,53,58,63,68,73,78,83,88,93,97},{42,47,52,57,62,67,72,77,82,87,92,99,100}),999)</f>
        <v>72</v>
      </c>
      <c r="Y2527" s="19">
        <f t="shared" si="276"/>
        <v>5.6818181818181825</v>
      </c>
      <c r="Z2527" s="19">
        <f t="shared" si="279"/>
        <v>5.7284090909090919</v>
      </c>
      <c r="AA2527" s="19">
        <f t="shared" si="280"/>
        <v>17.185227272727278</v>
      </c>
      <c r="AB2527" s="19" t="s">
        <v>8887</v>
      </c>
    </row>
    <row r="2528" spans="1:28" x14ac:dyDescent="0.35">
      <c r="A2528" t="s">
        <v>1562</v>
      </c>
      <c r="B2528" t="s">
        <v>7302</v>
      </c>
      <c r="C2528" t="s">
        <v>7303</v>
      </c>
      <c r="D2528" s="1">
        <v>44832</v>
      </c>
      <c r="E2528">
        <f t="shared" si="277"/>
        <v>18</v>
      </c>
      <c r="F2528" t="s">
        <v>1569</v>
      </c>
      <c r="G2528">
        <v>530</v>
      </c>
      <c r="H2528">
        <f t="shared" si="274"/>
        <v>53</v>
      </c>
      <c r="I2528" t="s">
        <v>9</v>
      </c>
      <c r="J2528">
        <v>1</v>
      </c>
      <c r="L2528" t="s">
        <v>6</v>
      </c>
      <c r="M2528" t="str">
        <f t="shared" si="275"/>
        <v>M</v>
      </c>
      <c r="N2528" t="s">
        <v>2949</v>
      </c>
      <c r="O2528" t="s">
        <v>7304</v>
      </c>
      <c r="P2528" t="s">
        <v>702</v>
      </c>
      <c r="Q2528">
        <v>3</v>
      </c>
      <c r="R2528">
        <f t="shared" si="278"/>
        <v>2019</v>
      </c>
      <c r="S2528" t="s">
        <v>8</v>
      </c>
      <c r="T2528" t="s">
        <v>8</v>
      </c>
      <c r="U2528" t="s">
        <v>8976</v>
      </c>
      <c r="V2528">
        <f>VLOOKUP(P2528,'PBT Tag Rates'!$B$5:$E$34,4,FALSE)</f>
        <v>0.99705232300000002</v>
      </c>
      <c r="W2528">
        <v>1</v>
      </c>
      <c r="X2528" s="16">
        <f>IFERROR(LOOKUP(H2528,{30,43,48,53,58,63,68,73,78,83,88,93,97},{42,47,52,57,62,67,72,77,82,87,92,99,100}),999)</f>
        <v>57</v>
      </c>
      <c r="Y2528" s="19">
        <f t="shared" si="276"/>
        <v>5.6818181818181825</v>
      </c>
      <c r="Z2528" s="19">
        <f t="shared" si="279"/>
        <v>5.7284090909090919</v>
      </c>
      <c r="AA2528" s="19">
        <f t="shared" si="280"/>
        <v>17.185227272727278</v>
      </c>
      <c r="AB2528" s="19" t="s">
        <v>8887</v>
      </c>
    </row>
    <row r="2529" spans="1:28" x14ac:dyDescent="0.35">
      <c r="A2529" t="s">
        <v>1562</v>
      </c>
      <c r="B2529" t="s">
        <v>7305</v>
      </c>
      <c r="C2529" t="s">
        <v>7306</v>
      </c>
      <c r="D2529" s="1">
        <v>44832</v>
      </c>
      <c r="E2529">
        <f t="shared" si="277"/>
        <v>18</v>
      </c>
      <c r="F2529" t="s">
        <v>16</v>
      </c>
      <c r="G2529">
        <v>680</v>
      </c>
      <c r="H2529">
        <f t="shared" si="274"/>
        <v>68</v>
      </c>
      <c r="I2529" t="s">
        <v>7</v>
      </c>
      <c r="J2529" t="s">
        <v>8</v>
      </c>
      <c r="L2529" t="s">
        <v>16</v>
      </c>
      <c r="M2529" t="str">
        <f t="shared" si="275"/>
        <v>F</v>
      </c>
      <c r="N2529" t="s">
        <v>7307</v>
      </c>
      <c r="O2529" t="s">
        <v>7308</v>
      </c>
      <c r="P2529" t="s">
        <v>702</v>
      </c>
      <c r="Q2529">
        <v>3</v>
      </c>
      <c r="R2529">
        <f t="shared" si="278"/>
        <v>2019</v>
      </c>
      <c r="S2529" t="s">
        <v>8</v>
      </c>
      <c r="T2529" t="s">
        <v>8</v>
      </c>
      <c r="U2529" t="s">
        <v>8858</v>
      </c>
      <c r="V2529">
        <f>VLOOKUP(P2529,'PBT Tag Rates'!$B$5:$E$34,4,FALSE)</f>
        <v>0.99705232300000002</v>
      </c>
      <c r="W2529">
        <v>1</v>
      </c>
      <c r="X2529" s="16">
        <f>IFERROR(LOOKUP(H2529,{30,43,48,53,58,63,68,73,78,83,88,93,97},{42,47,52,57,62,67,72,77,82,87,92,99,100}),999)</f>
        <v>72</v>
      </c>
      <c r="Y2529" s="19">
        <f t="shared" si="276"/>
        <v>5.6818181818181825</v>
      </c>
      <c r="Z2529" s="19">
        <f t="shared" si="279"/>
        <v>5.7284090909090919</v>
      </c>
      <c r="AA2529" s="19">
        <f t="shared" si="280"/>
        <v>17.185227272727278</v>
      </c>
      <c r="AB2529" s="19" t="s">
        <v>8887</v>
      </c>
    </row>
    <row r="2530" spans="1:28" x14ac:dyDescent="0.35">
      <c r="A2530" t="s">
        <v>1562</v>
      </c>
      <c r="B2530" t="s">
        <v>7309</v>
      </c>
      <c r="C2530" t="s">
        <v>7310</v>
      </c>
      <c r="D2530" s="1">
        <v>44833</v>
      </c>
      <c r="E2530">
        <f t="shared" si="277"/>
        <v>18</v>
      </c>
      <c r="F2530" t="s">
        <v>16</v>
      </c>
      <c r="G2530">
        <v>680</v>
      </c>
      <c r="H2530">
        <f t="shared" si="274"/>
        <v>68</v>
      </c>
      <c r="I2530" t="s">
        <v>7</v>
      </c>
      <c r="J2530" t="s">
        <v>8</v>
      </c>
      <c r="L2530" t="s">
        <v>16</v>
      </c>
      <c r="M2530" t="str">
        <f t="shared" si="275"/>
        <v>F</v>
      </c>
      <c r="N2530" t="s">
        <v>6150</v>
      </c>
      <c r="O2530" t="s">
        <v>6151</v>
      </c>
      <c r="P2530" t="s">
        <v>557</v>
      </c>
      <c r="Q2530">
        <v>3</v>
      </c>
      <c r="R2530">
        <f t="shared" si="278"/>
        <v>2019</v>
      </c>
      <c r="S2530" t="s">
        <v>8</v>
      </c>
      <c r="T2530" t="s">
        <v>8</v>
      </c>
      <c r="U2530" t="s">
        <v>9090</v>
      </c>
      <c r="V2530">
        <f>VLOOKUP(P2530,'PBT Tag Rates'!$B$5:$E$34,4,FALSE)</f>
        <v>0.95971980899999998</v>
      </c>
      <c r="W2530">
        <v>1</v>
      </c>
      <c r="X2530" s="16">
        <f>IFERROR(LOOKUP(H2530,{30,43,48,53,58,63,68,73,78,83,88,93,97},{42,47,52,57,62,67,72,77,82,87,92,99,100}),999)</f>
        <v>72</v>
      </c>
      <c r="Y2530" s="19">
        <f t="shared" si="276"/>
        <v>5.6818181818181825</v>
      </c>
      <c r="Z2530" s="19">
        <f t="shared" si="279"/>
        <v>5.7284090909090919</v>
      </c>
      <c r="AA2530" s="19">
        <f t="shared" si="280"/>
        <v>17.185227272727278</v>
      </c>
      <c r="AB2530" s="19" t="s">
        <v>8887</v>
      </c>
    </row>
    <row r="2531" spans="1:28" x14ac:dyDescent="0.35">
      <c r="A2531" t="s">
        <v>1562</v>
      </c>
      <c r="B2531" t="s">
        <v>7311</v>
      </c>
      <c r="C2531" t="s">
        <v>7312</v>
      </c>
      <c r="D2531" s="1">
        <v>44833</v>
      </c>
      <c r="E2531">
        <f t="shared" si="277"/>
        <v>18</v>
      </c>
      <c r="F2531" t="s">
        <v>16</v>
      </c>
      <c r="G2531">
        <v>790</v>
      </c>
      <c r="H2531">
        <f t="shared" si="274"/>
        <v>79</v>
      </c>
      <c r="I2531" t="s">
        <v>7</v>
      </c>
      <c r="J2531" t="s">
        <v>8</v>
      </c>
      <c r="L2531" t="s">
        <v>16</v>
      </c>
      <c r="M2531" t="str">
        <f t="shared" si="275"/>
        <v>F</v>
      </c>
      <c r="N2531" t="s">
        <v>8</v>
      </c>
      <c r="O2531" t="s">
        <v>8</v>
      </c>
      <c r="P2531" t="s">
        <v>11</v>
      </c>
      <c r="Q2531" t="s">
        <v>8</v>
      </c>
      <c r="R2531" t="str">
        <f t="shared" si="278"/>
        <v>U</v>
      </c>
      <c r="S2531" t="s">
        <v>12</v>
      </c>
      <c r="T2531">
        <v>0.999999999999994</v>
      </c>
      <c r="U2531" t="s">
        <v>11</v>
      </c>
      <c r="V2531" t="e">
        <f>VLOOKUP(P2531,'PBT Tag Rates'!$B$5:$E$34,4,FALSE)</f>
        <v>#N/A</v>
      </c>
      <c r="W2531">
        <v>1</v>
      </c>
      <c r="X2531" s="16">
        <f>IFERROR(LOOKUP(H2531,{30,43,48,53,58,63,68,73,78,83,88,93,97},{42,47,52,57,62,67,72,77,82,87,92,99,100}),999)</f>
        <v>82</v>
      </c>
      <c r="Y2531" s="19">
        <f t="shared" si="276"/>
        <v>5.6818181818181825</v>
      </c>
      <c r="Z2531" s="19">
        <f t="shared" si="279"/>
        <v>5.7284090909090919</v>
      </c>
      <c r="AA2531" s="19">
        <f t="shared" si="280"/>
        <v>17.185227272727278</v>
      </c>
      <c r="AB2531" s="19" t="s">
        <v>8887</v>
      </c>
    </row>
    <row r="2532" spans="1:28" x14ac:dyDescent="0.35">
      <c r="A2532" t="s">
        <v>1562</v>
      </c>
      <c r="B2532" t="s">
        <v>7313</v>
      </c>
      <c r="C2532" t="s">
        <v>7314</v>
      </c>
      <c r="D2532" s="1">
        <v>44833</v>
      </c>
      <c r="E2532">
        <f t="shared" si="277"/>
        <v>18</v>
      </c>
      <c r="F2532" t="s">
        <v>6</v>
      </c>
      <c r="G2532">
        <v>810</v>
      </c>
      <c r="H2532">
        <f t="shared" si="274"/>
        <v>81</v>
      </c>
      <c r="I2532" t="s">
        <v>7</v>
      </c>
      <c r="J2532" t="s">
        <v>8</v>
      </c>
      <c r="L2532" t="s">
        <v>6</v>
      </c>
      <c r="M2532" t="str">
        <f t="shared" si="275"/>
        <v>M</v>
      </c>
      <c r="N2532" t="s">
        <v>3343</v>
      </c>
      <c r="O2532" t="s">
        <v>7315</v>
      </c>
      <c r="P2532" t="s">
        <v>15</v>
      </c>
      <c r="Q2532">
        <v>4</v>
      </c>
      <c r="R2532">
        <f t="shared" si="278"/>
        <v>2018</v>
      </c>
      <c r="S2532" t="s">
        <v>8</v>
      </c>
      <c r="T2532" t="s">
        <v>8</v>
      </c>
      <c r="U2532" t="s">
        <v>8858</v>
      </c>
      <c r="V2532">
        <f>VLOOKUP(P2532,'PBT Tag Rates'!$B$5:$E$34,4,FALSE)</f>
        <v>0.96828396500000002</v>
      </c>
      <c r="W2532">
        <v>1</v>
      </c>
      <c r="X2532" s="16">
        <f>IFERROR(LOOKUP(H2532,{30,43,48,53,58,63,68,73,78,83,88,93,97},{42,47,52,57,62,67,72,77,82,87,92,99,100}),999)</f>
        <v>82</v>
      </c>
      <c r="Y2532" s="19">
        <f t="shared" si="276"/>
        <v>5.6818181818181825</v>
      </c>
      <c r="Z2532" s="19">
        <f t="shared" si="279"/>
        <v>5.7284090909090919</v>
      </c>
      <c r="AA2532" s="19">
        <f t="shared" si="280"/>
        <v>17.185227272727278</v>
      </c>
      <c r="AB2532" s="19" t="s">
        <v>8887</v>
      </c>
    </row>
    <row r="2533" spans="1:28" x14ac:dyDescent="0.35">
      <c r="A2533" t="s">
        <v>1562</v>
      </c>
      <c r="B2533" t="s">
        <v>7316</v>
      </c>
      <c r="C2533" t="s">
        <v>7317</v>
      </c>
      <c r="D2533" s="1">
        <v>44833</v>
      </c>
      <c r="E2533">
        <f t="shared" si="277"/>
        <v>18</v>
      </c>
      <c r="F2533" t="s">
        <v>16</v>
      </c>
      <c r="G2533">
        <v>700</v>
      </c>
      <c r="H2533">
        <f t="shared" si="274"/>
        <v>70</v>
      </c>
      <c r="I2533" t="s">
        <v>7</v>
      </c>
      <c r="J2533" t="s">
        <v>8</v>
      </c>
      <c r="L2533" t="s">
        <v>16</v>
      </c>
      <c r="M2533" t="str">
        <f t="shared" si="275"/>
        <v>F</v>
      </c>
      <c r="N2533" t="s">
        <v>1438</v>
      </c>
      <c r="O2533" t="s">
        <v>1439</v>
      </c>
      <c r="P2533" t="s">
        <v>557</v>
      </c>
      <c r="Q2533">
        <v>3</v>
      </c>
      <c r="R2533">
        <f t="shared" si="278"/>
        <v>2019</v>
      </c>
      <c r="S2533" t="s">
        <v>8</v>
      </c>
      <c r="T2533" t="s">
        <v>8</v>
      </c>
      <c r="U2533" t="s">
        <v>9090</v>
      </c>
      <c r="V2533">
        <f>VLOOKUP(P2533,'PBT Tag Rates'!$B$5:$E$34,4,FALSE)</f>
        <v>0.95971980899999998</v>
      </c>
      <c r="W2533">
        <v>1</v>
      </c>
      <c r="X2533" s="16">
        <f>IFERROR(LOOKUP(H2533,{30,43,48,53,58,63,68,73,78,83,88,93,97},{42,47,52,57,62,67,72,77,82,87,92,99,100}),999)</f>
        <v>72</v>
      </c>
      <c r="Y2533" s="19">
        <f t="shared" si="276"/>
        <v>5.6818181818181825</v>
      </c>
      <c r="Z2533" s="19">
        <f t="shared" si="279"/>
        <v>5.7284090909090919</v>
      </c>
      <c r="AA2533" s="19">
        <f t="shared" si="280"/>
        <v>17.185227272727278</v>
      </c>
      <c r="AB2533" s="19" t="s">
        <v>8887</v>
      </c>
    </row>
    <row r="2534" spans="1:28" x14ac:dyDescent="0.35">
      <c r="A2534" t="s">
        <v>1562</v>
      </c>
      <c r="B2534" t="s">
        <v>7318</v>
      </c>
      <c r="C2534" t="s">
        <v>7319</v>
      </c>
      <c r="D2534" s="1">
        <v>44833</v>
      </c>
      <c r="E2534">
        <f t="shared" si="277"/>
        <v>18</v>
      </c>
      <c r="F2534" t="s">
        <v>16</v>
      </c>
      <c r="G2534">
        <v>650</v>
      </c>
      <c r="H2534">
        <f t="shared" si="274"/>
        <v>65</v>
      </c>
      <c r="I2534" t="s">
        <v>9</v>
      </c>
      <c r="J2534">
        <v>1</v>
      </c>
      <c r="L2534" t="s">
        <v>16</v>
      </c>
      <c r="M2534" t="str">
        <f t="shared" si="275"/>
        <v>F</v>
      </c>
      <c r="N2534" t="s">
        <v>7320</v>
      </c>
      <c r="O2534" t="s">
        <v>7321</v>
      </c>
      <c r="P2534" t="s">
        <v>557</v>
      </c>
      <c r="Q2534">
        <v>3</v>
      </c>
      <c r="R2534">
        <f t="shared" si="278"/>
        <v>2019</v>
      </c>
      <c r="S2534" t="s">
        <v>8</v>
      </c>
      <c r="T2534" t="s">
        <v>8</v>
      </c>
      <c r="U2534" t="s">
        <v>8974</v>
      </c>
      <c r="V2534">
        <f>VLOOKUP(P2534,'PBT Tag Rates'!$B$5:$E$34,4,FALSE)</f>
        <v>0.95971980899999998</v>
      </c>
      <c r="W2534">
        <v>1</v>
      </c>
      <c r="X2534" s="16">
        <f>IFERROR(LOOKUP(H2534,{30,43,48,53,58,63,68,73,78,83,88,93,97},{42,47,52,57,62,67,72,77,82,87,92,99,100}),999)</f>
        <v>67</v>
      </c>
      <c r="Y2534" s="19">
        <f t="shared" si="276"/>
        <v>5.6818181818181825</v>
      </c>
      <c r="Z2534" s="19">
        <f t="shared" si="279"/>
        <v>5.7284090909090919</v>
      </c>
      <c r="AA2534" s="19">
        <f t="shared" si="280"/>
        <v>17.185227272727278</v>
      </c>
      <c r="AB2534" s="19" t="s">
        <v>8887</v>
      </c>
    </row>
    <row r="2535" spans="1:28" x14ac:dyDescent="0.35">
      <c r="A2535" t="s">
        <v>1562</v>
      </c>
      <c r="B2535" t="s">
        <v>7322</v>
      </c>
      <c r="C2535" t="s">
        <v>7323</v>
      </c>
      <c r="D2535" s="1">
        <v>44833</v>
      </c>
      <c r="E2535">
        <f t="shared" si="277"/>
        <v>18</v>
      </c>
      <c r="F2535" t="s">
        <v>1569</v>
      </c>
      <c r="G2535">
        <v>650</v>
      </c>
      <c r="H2535">
        <f t="shared" si="274"/>
        <v>65</v>
      </c>
      <c r="I2535" t="s">
        <v>7</v>
      </c>
      <c r="J2535" t="s">
        <v>8</v>
      </c>
      <c r="L2535" t="s">
        <v>6</v>
      </c>
      <c r="M2535" t="str">
        <f t="shared" si="275"/>
        <v>M</v>
      </c>
      <c r="N2535" t="s">
        <v>8</v>
      </c>
      <c r="O2535" t="s">
        <v>8</v>
      </c>
      <c r="P2535" t="s">
        <v>11</v>
      </c>
      <c r="Q2535" t="s">
        <v>8</v>
      </c>
      <c r="R2535" t="str">
        <f t="shared" si="278"/>
        <v>U</v>
      </c>
      <c r="S2535" t="s">
        <v>12</v>
      </c>
      <c r="T2535">
        <v>1</v>
      </c>
      <c r="U2535" t="s">
        <v>11</v>
      </c>
      <c r="V2535" t="e">
        <f>VLOOKUP(P2535,'PBT Tag Rates'!$B$5:$E$34,4,FALSE)</f>
        <v>#N/A</v>
      </c>
      <c r="W2535">
        <v>1</v>
      </c>
      <c r="X2535" s="16">
        <f>IFERROR(LOOKUP(H2535,{30,43,48,53,58,63,68,73,78,83,88,93,97},{42,47,52,57,62,67,72,77,82,87,92,99,100}),999)</f>
        <v>67</v>
      </c>
      <c r="Y2535" s="19">
        <f t="shared" si="276"/>
        <v>5.6818181818181825</v>
      </c>
      <c r="Z2535" s="19">
        <f t="shared" si="279"/>
        <v>5.7284090909090919</v>
      </c>
      <c r="AA2535" s="19">
        <f t="shared" si="280"/>
        <v>17.185227272727278</v>
      </c>
      <c r="AB2535" s="19" t="s">
        <v>8887</v>
      </c>
    </row>
    <row r="2536" spans="1:28" x14ac:dyDescent="0.35">
      <c r="A2536" t="s">
        <v>1562</v>
      </c>
      <c r="B2536" t="s">
        <v>7324</v>
      </c>
      <c r="C2536" t="s">
        <v>7325</v>
      </c>
      <c r="D2536" s="1">
        <v>44833</v>
      </c>
      <c r="E2536">
        <f t="shared" si="277"/>
        <v>18</v>
      </c>
      <c r="F2536" t="s">
        <v>1569</v>
      </c>
      <c r="G2536">
        <v>630</v>
      </c>
      <c r="H2536">
        <f t="shared" si="274"/>
        <v>63</v>
      </c>
      <c r="I2536" t="s">
        <v>7</v>
      </c>
      <c r="J2536" t="s">
        <v>8</v>
      </c>
      <c r="L2536" t="s">
        <v>6</v>
      </c>
      <c r="M2536" t="str">
        <f t="shared" si="275"/>
        <v>M</v>
      </c>
      <c r="N2536" t="s">
        <v>5274</v>
      </c>
      <c r="O2536" t="s">
        <v>5275</v>
      </c>
      <c r="P2536" t="s">
        <v>702</v>
      </c>
      <c r="Q2536">
        <v>3</v>
      </c>
      <c r="R2536">
        <f t="shared" si="278"/>
        <v>2019</v>
      </c>
      <c r="S2536" t="s">
        <v>8</v>
      </c>
      <c r="T2536" t="s">
        <v>8</v>
      </c>
      <c r="U2536" t="s">
        <v>8975</v>
      </c>
      <c r="V2536">
        <f>VLOOKUP(P2536,'PBT Tag Rates'!$B$5:$E$34,4,FALSE)</f>
        <v>0.99705232300000002</v>
      </c>
      <c r="W2536">
        <v>1</v>
      </c>
      <c r="X2536" s="16">
        <f>IFERROR(LOOKUP(H2536,{30,43,48,53,58,63,68,73,78,83,88,93,97},{42,47,52,57,62,67,72,77,82,87,92,99,100}),999)</f>
        <v>67</v>
      </c>
      <c r="Y2536" s="19">
        <f t="shared" si="276"/>
        <v>5.6818181818181825</v>
      </c>
      <c r="Z2536" s="19">
        <f t="shared" si="279"/>
        <v>5.7284090909090919</v>
      </c>
      <c r="AA2536" s="19">
        <f t="shared" si="280"/>
        <v>17.185227272727278</v>
      </c>
      <c r="AB2536" s="19" t="s">
        <v>8887</v>
      </c>
    </row>
    <row r="2537" spans="1:28" x14ac:dyDescent="0.35">
      <c r="A2537" t="s">
        <v>1562</v>
      </c>
      <c r="B2537" t="s">
        <v>7326</v>
      </c>
      <c r="C2537" t="s">
        <v>7327</v>
      </c>
      <c r="D2537" s="1">
        <v>44833</v>
      </c>
      <c r="E2537">
        <f t="shared" si="277"/>
        <v>18</v>
      </c>
      <c r="F2537" t="s">
        <v>1569</v>
      </c>
      <c r="G2537">
        <v>580</v>
      </c>
      <c r="H2537">
        <f t="shared" si="274"/>
        <v>58</v>
      </c>
      <c r="I2537" t="s">
        <v>7</v>
      </c>
      <c r="J2537" t="s">
        <v>8</v>
      </c>
      <c r="L2537" t="s">
        <v>6</v>
      </c>
      <c r="M2537" t="str">
        <f t="shared" si="275"/>
        <v>M</v>
      </c>
      <c r="N2537" t="s">
        <v>1060</v>
      </c>
      <c r="O2537" t="s">
        <v>2102</v>
      </c>
      <c r="P2537" t="s">
        <v>557</v>
      </c>
      <c r="Q2537">
        <v>3</v>
      </c>
      <c r="R2537">
        <f t="shared" si="278"/>
        <v>2019</v>
      </c>
      <c r="S2537" t="s">
        <v>8</v>
      </c>
      <c r="T2537" t="s">
        <v>8</v>
      </c>
      <c r="U2537" t="s">
        <v>9006</v>
      </c>
      <c r="V2537">
        <f>VLOOKUP(P2537,'PBT Tag Rates'!$B$5:$E$34,4,FALSE)</f>
        <v>0.95971980899999998</v>
      </c>
      <c r="W2537">
        <v>1</v>
      </c>
      <c r="X2537" s="16">
        <f>IFERROR(LOOKUP(H2537,{30,43,48,53,58,63,68,73,78,83,88,93,97},{42,47,52,57,62,67,72,77,82,87,92,99,100}),999)</f>
        <v>62</v>
      </c>
      <c r="Y2537" s="19">
        <f t="shared" si="276"/>
        <v>5.6818181818181825</v>
      </c>
      <c r="Z2537" s="19">
        <f t="shared" si="279"/>
        <v>5.7284090909090919</v>
      </c>
      <c r="AA2537" s="19">
        <f t="shared" si="280"/>
        <v>17.185227272727278</v>
      </c>
      <c r="AB2537" s="19" t="s">
        <v>8886</v>
      </c>
    </row>
    <row r="2538" spans="1:28" x14ac:dyDescent="0.35">
      <c r="A2538" t="s">
        <v>1562</v>
      </c>
      <c r="B2538" t="s">
        <v>7328</v>
      </c>
      <c r="C2538" t="s">
        <v>7329</v>
      </c>
      <c r="D2538" s="1">
        <v>44833</v>
      </c>
      <c r="E2538">
        <f t="shared" si="277"/>
        <v>18</v>
      </c>
      <c r="F2538" t="s">
        <v>1569</v>
      </c>
      <c r="G2538">
        <v>630</v>
      </c>
      <c r="H2538">
        <f t="shared" si="274"/>
        <v>63</v>
      </c>
      <c r="I2538" t="s">
        <v>9</v>
      </c>
      <c r="J2538">
        <v>1</v>
      </c>
      <c r="K2538" t="s">
        <v>143</v>
      </c>
      <c r="L2538" t="s">
        <v>1569</v>
      </c>
      <c r="M2538" s="5" t="s">
        <v>6</v>
      </c>
      <c r="N2538" t="s">
        <v>4306</v>
      </c>
      <c r="O2538" t="s">
        <v>4306</v>
      </c>
      <c r="P2538" t="s">
        <v>8891</v>
      </c>
      <c r="Q2538" t="s">
        <v>8</v>
      </c>
      <c r="R2538" t="str">
        <f t="shared" si="278"/>
        <v>U</v>
      </c>
      <c r="S2538" t="s">
        <v>8</v>
      </c>
      <c r="T2538" t="s">
        <v>8</v>
      </c>
      <c r="U2538" t="s">
        <v>4306</v>
      </c>
      <c r="V2538" t="e">
        <f>VLOOKUP(P2538,'PBT Tag Rates'!$B$5:$E$34,4,FALSE)</f>
        <v>#N/A</v>
      </c>
      <c r="W2538">
        <v>1</v>
      </c>
      <c r="X2538" s="16">
        <f>IFERROR(LOOKUP(H2538,{30,43,48,53,58,63,68,73,78,83,88,93,97},{42,47,52,57,62,67,72,77,82,87,92,99,100}),999)</f>
        <v>67</v>
      </c>
      <c r="Y2538" s="19">
        <f t="shared" si="276"/>
        <v>5.6818181818181825</v>
      </c>
      <c r="Z2538" s="19">
        <f t="shared" si="279"/>
        <v>5.7284090909090919</v>
      </c>
      <c r="AA2538" s="19">
        <f t="shared" si="280"/>
        <v>17.185227272727278</v>
      </c>
      <c r="AB2538" s="19" t="s">
        <v>8887</v>
      </c>
    </row>
    <row r="2539" spans="1:28" x14ac:dyDescent="0.35">
      <c r="A2539" t="s">
        <v>1562</v>
      </c>
      <c r="B2539" t="s">
        <v>7330</v>
      </c>
      <c r="C2539" t="s">
        <v>7331</v>
      </c>
      <c r="D2539" s="1">
        <v>44833</v>
      </c>
      <c r="E2539">
        <f t="shared" si="277"/>
        <v>18</v>
      </c>
      <c r="F2539" t="s">
        <v>1569</v>
      </c>
      <c r="G2539">
        <v>620</v>
      </c>
      <c r="H2539">
        <f t="shared" si="274"/>
        <v>62</v>
      </c>
      <c r="I2539" t="s">
        <v>9</v>
      </c>
      <c r="J2539">
        <v>1</v>
      </c>
      <c r="L2539" t="s">
        <v>6</v>
      </c>
      <c r="M2539" t="str">
        <f t="shared" si="275"/>
        <v>M</v>
      </c>
      <c r="N2539" t="s">
        <v>2431</v>
      </c>
      <c r="O2539" t="s">
        <v>2432</v>
      </c>
      <c r="P2539" t="s">
        <v>557</v>
      </c>
      <c r="Q2539">
        <v>3</v>
      </c>
      <c r="R2539">
        <f t="shared" si="278"/>
        <v>2019</v>
      </c>
      <c r="S2539" t="s">
        <v>8</v>
      </c>
      <c r="T2539" t="s">
        <v>8</v>
      </c>
      <c r="U2539" t="s">
        <v>9090</v>
      </c>
      <c r="V2539">
        <f>VLOOKUP(P2539,'PBT Tag Rates'!$B$5:$E$34,4,FALSE)</f>
        <v>0.95971980899999998</v>
      </c>
      <c r="W2539">
        <v>1</v>
      </c>
      <c r="X2539" s="16">
        <f>IFERROR(LOOKUP(H2539,{30,43,48,53,58,63,68,73,78,83,88,93,97},{42,47,52,57,62,67,72,77,82,87,92,99,100}),999)</f>
        <v>62</v>
      </c>
      <c r="Y2539" s="19">
        <f t="shared" si="276"/>
        <v>5.6818181818181825</v>
      </c>
      <c r="Z2539" s="19">
        <f t="shared" si="279"/>
        <v>5.7284090909090919</v>
      </c>
      <c r="AA2539" s="19">
        <f t="shared" si="280"/>
        <v>17.185227272727278</v>
      </c>
      <c r="AB2539" s="19" t="s">
        <v>8887</v>
      </c>
    </row>
    <row r="2540" spans="1:28" x14ac:dyDescent="0.35">
      <c r="A2540" t="s">
        <v>1562</v>
      </c>
      <c r="B2540" t="s">
        <v>7332</v>
      </c>
      <c r="C2540" t="s">
        <v>7333</v>
      </c>
      <c r="D2540" s="1">
        <v>44833</v>
      </c>
      <c r="E2540">
        <f t="shared" si="277"/>
        <v>18</v>
      </c>
      <c r="F2540" t="s">
        <v>16</v>
      </c>
      <c r="G2540">
        <v>740</v>
      </c>
      <c r="H2540">
        <f t="shared" si="274"/>
        <v>74</v>
      </c>
      <c r="I2540" t="s">
        <v>7</v>
      </c>
      <c r="J2540" t="s">
        <v>8</v>
      </c>
      <c r="L2540" t="s">
        <v>16</v>
      </c>
      <c r="M2540" t="str">
        <f t="shared" si="275"/>
        <v>F</v>
      </c>
      <c r="N2540" t="s">
        <v>1364</v>
      </c>
      <c r="O2540" t="s">
        <v>1365</v>
      </c>
      <c r="P2540" t="s">
        <v>15</v>
      </c>
      <c r="Q2540">
        <v>4</v>
      </c>
      <c r="R2540">
        <f t="shared" si="278"/>
        <v>2018</v>
      </c>
      <c r="S2540" t="s">
        <v>8</v>
      </c>
      <c r="T2540" t="s">
        <v>8</v>
      </c>
      <c r="U2540" t="s">
        <v>8977</v>
      </c>
      <c r="V2540">
        <f>VLOOKUP(P2540,'PBT Tag Rates'!$B$5:$E$34,4,FALSE)</f>
        <v>0.96828396500000002</v>
      </c>
      <c r="W2540">
        <v>1</v>
      </c>
      <c r="X2540" s="16">
        <f>IFERROR(LOOKUP(H2540,{30,43,48,53,58,63,68,73,78,83,88,93,97},{42,47,52,57,62,67,72,77,82,87,92,99,100}),999)</f>
        <v>77</v>
      </c>
      <c r="Y2540" s="19">
        <f t="shared" si="276"/>
        <v>5.6818181818181825</v>
      </c>
      <c r="Z2540" s="19">
        <f t="shared" si="279"/>
        <v>5.7284090909090919</v>
      </c>
      <c r="AA2540" s="19">
        <f t="shared" si="280"/>
        <v>17.185227272727278</v>
      </c>
      <c r="AB2540" s="19" t="s">
        <v>8887</v>
      </c>
    </row>
    <row r="2541" spans="1:28" x14ac:dyDescent="0.35">
      <c r="A2541" t="s">
        <v>1562</v>
      </c>
      <c r="B2541" t="s">
        <v>7334</v>
      </c>
      <c r="C2541" t="s">
        <v>7335</v>
      </c>
      <c r="D2541" s="1">
        <v>44833</v>
      </c>
      <c r="E2541">
        <f t="shared" si="277"/>
        <v>18</v>
      </c>
      <c r="F2541" t="s">
        <v>16</v>
      </c>
      <c r="G2541">
        <v>650</v>
      </c>
      <c r="H2541">
        <f t="shared" si="274"/>
        <v>65</v>
      </c>
      <c r="I2541" t="s">
        <v>9</v>
      </c>
      <c r="J2541">
        <v>1</v>
      </c>
      <c r="L2541" t="s">
        <v>16</v>
      </c>
      <c r="M2541" t="str">
        <f t="shared" si="275"/>
        <v>F</v>
      </c>
      <c r="N2541" t="s">
        <v>2944</v>
      </c>
      <c r="O2541" t="s">
        <v>3960</v>
      </c>
      <c r="P2541" t="s">
        <v>557</v>
      </c>
      <c r="Q2541">
        <v>3</v>
      </c>
      <c r="R2541">
        <f t="shared" si="278"/>
        <v>2019</v>
      </c>
      <c r="S2541" t="s">
        <v>8</v>
      </c>
      <c r="T2541" t="s">
        <v>8</v>
      </c>
      <c r="U2541" t="s">
        <v>9089</v>
      </c>
      <c r="V2541">
        <f>VLOOKUP(P2541,'PBT Tag Rates'!$B$5:$E$34,4,FALSE)</f>
        <v>0.95971980899999998</v>
      </c>
      <c r="W2541">
        <v>1</v>
      </c>
      <c r="X2541" s="16">
        <f>IFERROR(LOOKUP(H2541,{30,43,48,53,58,63,68,73,78,83,88,93,97},{42,47,52,57,62,67,72,77,82,87,92,99,100}),999)</f>
        <v>67</v>
      </c>
      <c r="Y2541" s="19">
        <f t="shared" si="276"/>
        <v>5.6818181818181825</v>
      </c>
      <c r="Z2541" s="19">
        <f t="shared" si="279"/>
        <v>5.7284090909090919</v>
      </c>
      <c r="AA2541" s="19">
        <f t="shared" si="280"/>
        <v>17.185227272727278</v>
      </c>
      <c r="AB2541" s="19" t="s">
        <v>8887</v>
      </c>
    </row>
    <row r="2542" spans="1:28" x14ac:dyDescent="0.35">
      <c r="A2542" t="s">
        <v>1562</v>
      </c>
      <c r="B2542" t="s">
        <v>7336</v>
      </c>
      <c r="C2542" t="s">
        <v>7337</v>
      </c>
      <c r="D2542" s="1">
        <v>44833</v>
      </c>
      <c r="E2542">
        <f t="shared" si="277"/>
        <v>18</v>
      </c>
      <c r="F2542" t="s">
        <v>1569</v>
      </c>
      <c r="G2542">
        <v>620</v>
      </c>
      <c r="H2542">
        <f t="shared" si="274"/>
        <v>62</v>
      </c>
      <c r="I2542" t="s">
        <v>9</v>
      </c>
      <c r="J2542">
        <v>1</v>
      </c>
      <c r="L2542" t="s">
        <v>6</v>
      </c>
      <c r="M2542" t="str">
        <f t="shared" si="275"/>
        <v>M</v>
      </c>
      <c r="N2542" t="s">
        <v>5772</v>
      </c>
      <c r="O2542" t="s">
        <v>5773</v>
      </c>
      <c r="P2542" t="s">
        <v>557</v>
      </c>
      <c r="Q2542">
        <v>3</v>
      </c>
      <c r="R2542">
        <f t="shared" si="278"/>
        <v>2019</v>
      </c>
      <c r="S2542" t="s">
        <v>8</v>
      </c>
      <c r="T2542" t="s">
        <v>8</v>
      </c>
      <c r="U2542" t="s">
        <v>9086</v>
      </c>
      <c r="V2542">
        <f>VLOOKUP(P2542,'PBT Tag Rates'!$B$5:$E$34,4,FALSE)</f>
        <v>0.95971980899999998</v>
      </c>
      <c r="W2542">
        <v>1</v>
      </c>
      <c r="X2542" s="16">
        <f>IFERROR(LOOKUP(H2542,{30,43,48,53,58,63,68,73,78,83,88,93,97},{42,47,52,57,62,67,72,77,82,87,92,99,100}),999)</f>
        <v>62</v>
      </c>
      <c r="Y2542" s="19">
        <f t="shared" si="276"/>
        <v>5.6818181818181825</v>
      </c>
      <c r="Z2542" s="19">
        <f t="shared" si="279"/>
        <v>5.7284090909090919</v>
      </c>
      <c r="AA2542" s="19">
        <f t="shared" si="280"/>
        <v>17.185227272727278</v>
      </c>
      <c r="AB2542" s="19" t="s">
        <v>8887</v>
      </c>
    </row>
    <row r="2543" spans="1:28" x14ac:dyDescent="0.35">
      <c r="A2543" t="s">
        <v>1562</v>
      </c>
      <c r="B2543" t="s">
        <v>7338</v>
      </c>
      <c r="C2543" t="s">
        <v>7339</v>
      </c>
      <c r="D2543" s="1">
        <v>44833</v>
      </c>
      <c r="E2543">
        <f t="shared" si="277"/>
        <v>18</v>
      </c>
      <c r="F2543" t="s">
        <v>1569</v>
      </c>
      <c r="G2543">
        <v>300</v>
      </c>
      <c r="H2543">
        <f t="shared" si="274"/>
        <v>30</v>
      </c>
      <c r="I2543" t="s">
        <v>9</v>
      </c>
      <c r="J2543">
        <v>1</v>
      </c>
      <c r="L2543" t="s">
        <v>6</v>
      </c>
      <c r="M2543" t="str">
        <f t="shared" si="275"/>
        <v>M</v>
      </c>
      <c r="N2543" t="s">
        <v>7340</v>
      </c>
      <c r="O2543" t="s">
        <v>7341</v>
      </c>
      <c r="P2543" t="s">
        <v>2035</v>
      </c>
      <c r="Q2543">
        <v>2</v>
      </c>
      <c r="R2543">
        <f t="shared" si="278"/>
        <v>2020</v>
      </c>
      <c r="S2543" t="s">
        <v>8</v>
      </c>
      <c r="T2543" t="s">
        <v>8</v>
      </c>
      <c r="U2543" t="s">
        <v>9007</v>
      </c>
      <c r="V2543">
        <f>VLOOKUP(P2543,'PBT Tag Rates'!$B$5:$E$34,4,FALSE)</f>
        <v>0.98961045999999997</v>
      </c>
      <c r="W2543">
        <v>1</v>
      </c>
      <c r="X2543" s="16">
        <f>IFERROR(LOOKUP(H2543,{30,43,48,53,58,63,68,73,78,83,88,93,97},{42,47,52,57,62,67,72,77,82,87,92,99,100}),999)</f>
        <v>42</v>
      </c>
      <c r="Y2543" s="19">
        <f t="shared" si="276"/>
        <v>5.6818181818181825</v>
      </c>
      <c r="Z2543" s="19">
        <f t="shared" si="279"/>
        <v>5.7284090909090919</v>
      </c>
      <c r="AA2543" s="19">
        <f t="shared" si="280"/>
        <v>17.185227272727278</v>
      </c>
      <c r="AB2543" s="19" t="s">
        <v>8886</v>
      </c>
    </row>
    <row r="2544" spans="1:28" x14ac:dyDescent="0.35">
      <c r="A2544" t="s">
        <v>1562</v>
      </c>
      <c r="B2544" t="s">
        <v>7342</v>
      </c>
      <c r="C2544" t="s">
        <v>7343</v>
      </c>
      <c r="D2544" s="1">
        <v>44833</v>
      </c>
      <c r="E2544">
        <f t="shared" si="277"/>
        <v>18</v>
      </c>
      <c r="F2544" t="s">
        <v>1569</v>
      </c>
      <c r="G2544">
        <v>570</v>
      </c>
      <c r="H2544">
        <f t="shared" si="274"/>
        <v>57</v>
      </c>
      <c r="I2544" t="s">
        <v>7</v>
      </c>
      <c r="J2544" t="s">
        <v>8</v>
      </c>
      <c r="L2544" t="s">
        <v>6</v>
      </c>
      <c r="M2544" t="str">
        <f t="shared" si="275"/>
        <v>M</v>
      </c>
      <c r="N2544" t="s">
        <v>8</v>
      </c>
      <c r="O2544" t="s">
        <v>8</v>
      </c>
      <c r="P2544" t="s">
        <v>11</v>
      </c>
      <c r="Q2544" t="s">
        <v>8</v>
      </c>
      <c r="R2544" t="str">
        <f t="shared" si="278"/>
        <v>U</v>
      </c>
      <c r="S2544" t="s">
        <v>12</v>
      </c>
      <c r="T2544">
        <v>0.999999999999995</v>
      </c>
      <c r="U2544" t="s">
        <v>11</v>
      </c>
      <c r="V2544" t="e">
        <f>VLOOKUP(P2544,'PBT Tag Rates'!$B$5:$E$34,4,FALSE)</f>
        <v>#N/A</v>
      </c>
      <c r="W2544">
        <v>1</v>
      </c>
      <c r="X2544" s="16">
        <f>IFERROR(LOOKUP(H2544,{30,43,48,53,58,63,68,73,78,83,88,93,97},{42,47,52,57,62,67,72,77,82,87,92,99,100}),999)</f>
        <v>57</v>
      </c>
      <c r="Y2544" s="19">
        <f t="shared" si="276"/>
        <v>5.6818181818181825</v>
      </c>
      <c r="Z2544" s="19">
        <f t="shared" si="279"/>
        <v>5.7284090909090919</v>
      </c>
      <c r="AA2544" s="19">
        <f t="shared" si="280"/>
        <v>17.185227272727278</v>
      </c>
      <c r="AB2544" s="19" t="s">
        <v>8887</v>
      </c>
    </row>
    <row r="2545" spans="1:28" x14ac:dyDescent="0.35">
      <c r="A2545" t="s">
        <v>1562</v>
      </c>
      <c r="B2545" t="s">
        <v>7344</v>
      </c>
      <c r="C2545" t="s">
        <v>7345</v>
      </c>
      <c r="D2545" s="1">
        <v>44833</v>
      </c>
      <c r="E2545">
        <f t="shared" si="277"/>
        <v>18</v>
      </c>
      <c r="F2545" t="s">
        <v>1569</v>
      </c>
      <c r="G2545">
        <v>660</v>
      </c>
      <c r="H2545">
        <f t="shared" si="274"/>
        <v>66</v>
      </c>
      <c r="I2545" t="s">
        <v>7</v>
      </c>
      <c r="J2545" t="s">
        <v>8</v>
      </c>
      <c r="L2545" t="s">
        <v>6</v>
      </c>
      <c r="M2545" t="str">
        <f t="shared" si="275"/>
        <v>M</v>
      </c>
      <c r="N2545" t="s">
        <v>8</v>
      </c>
      <c r="O2545" t="s">
        <v>8</v>
      </c>
      <c r="P2545" t="s">
        <v>11</v>
      </c>
      <c r="Q2545" t="s">
        <v>8</v>
      </c>
      <c r="R2545" t="str">
        <f t="shared" si="278"/>
        <v>U</v>
      </c>
      <c r="S2545" t="s">
        <v>12</v>
      </c>
      <c r="T2545">
        <v>0.999999999999999</v>
      </c>
      <c r="U2545" t="s">
        <v>11</v>
      </c>
      <c r="V2545" t="e">
        <f>VLOOKUP(P2545,'PBT Tag Rates'!$B$5:$E$34,4,FALSE)</f>
        <v>#N/A</v>
      </c>
      <c r="W2545">
        <v>1</v>
      </c>
      <c r="X2545" s="16">
        <f>IFERROR(LOOKUP(H2545,{30,43,48,53,58,63,68,73,78,83,88,93,97},{42,47,52,57,62,67,72,77,82,87,92,99,100}),999)</f>
        <v>67</v>
      </c>
      <c r="Y2545" s="19">
        <f t="shared" si="276"/>
        <v>5.6818181818181825</v>
      </c>
      <c r="Z2545" s="19">
        <f t="shared" si="279"/>
        <v>5.7284090909090919</v>
      </c>
      <c r="AA2545" s="19">
        <f t="shared" si="280"/>
        <v>17.185227272727278</v>
      </c>
      <c r="AB2545" s="19" t="s">
        <v>8887</v>
      </c>
    </row>
    <row r="2546" spans="1:28" x14ac:dyDescent="0.35">
      <c r="A2546" t="s">
        <v>1562</v>
      </c>
      <c r="B2546" t="s">
        <v>7346</v>
      </c>
      <c r="C2546" t="s">
        <v>7347</v>
      </c>
      <c r="D2546" s="1">
        <v>44833</v>
      </c>
      <c r="E2546">
        <f t="shared" si="277"/>
        <v>18</v>
      </c>
      <c r="F2546" t="s">
        <v>16</v>
      </c>
      <c r="G2546">
        <v>710</v>
      </c>
      <c r="H2546">
        <f t="shared" si="274"/>
        <v>71</v>
      </c>
      <c r="I2546" t="s">
        <v>9</v>
      </c>
      <c r="J2546">
        <v>1</v>
      </c>
      <c r="L2546" t="s">
        <v>16</v>
      </c>
      <c r="M2546" t="str">
        <f t="shared" si="275"/>
        <v>F</v>
      </c>
      <c r="N2546" t="s">
        <v>6639</v>
      </c>
      <c r="O2546" t="s">
        <v>6640</v>
      </c>
      <c r="P2546" t="s">
        <v>19</v>
      </c>
      <c r="Q2546">
        <v>4</v>
      </c>
      <c r="R2546">
        <f t="shared" si="278"/>
        <v>2018</v>
      </c>
      <c r="S2546" t="s">
        <v>8</v>
      </c>
      <c r="T2546" t="s">
        <v>8</v>
      </c>
      <c r="U2546" t="s">
        <v>9007</v>
      </c>
      <c r="V2546">
        <f>VLOOKUP(P2546,'PBT Tag Rates'!$B$5:$E$34,4,FALSE)</f>
        <v>0.80551598400000002</v>
      </c>
      <c r="W2546">
        <v>1</v>
      </c>
      <c r="X2546" s="16">
        <f>IFERROR(LOOKUP(H2546,{30,43,48,53,58,63,68,73,78,83,88,93,97},{42,47,52,57,62,67,72,77,82,87,92,99,100}),999)</f>
        <v>72</v>
      </c>
      <c r="Y2546" s="19">
        <f t="shared" si="276"/>
        <v>5.6818181818181825</v>
      </c>
      <c r="Z2546" s="19">
        <f t="shared" si="279"/>
        <v>5.7284090909090919</v>
      </c>
      <c r="AA2546" s="19">
        <f t="shared" si="280"/>
        <v>17.185227272727278</v>
      </c>
      <c r="AB2546" s="19" t="s">
        <v>8886</v>
      </c>
    </row>
    <row r="2547" spans="1:28" x14ac:dyDescent="0.35">
      <c r="A2547" t="s">
        <v>1562</v>
      </c>
      <c r="B2547" t="s">
        <v>7348</v>
      </c>
      <c r="C2547" t="s">
        <v>7349</v>
      </c>
      <c r="D2547" s="1">
        <v>44833</v>
      </c>
      <c r="E2547">
        <f t="shared" si="277"/>
        <v>18</v>
      </c>
      <c r="F2547" t="s">
        <v>1569</v>
      </c>
      <c r="G2547">
        <v>550</v>
      </c>
      <c r="H2547">
        <f t="shared" si="274"/>
        <v>55</v>
      </c>
      <c r="I2547" t="s">
        <v>7</v>
      </c>
      <c r="J2547" t="s">
        <v>8</v>
      </c>
      <c r="L2547" t="s">
        <v>6</v>
      </c>
      <c r="M2547" t="str">
        <f t="shared" si="275"/>
        <v>M</v>
      </c>
      <c r="N2547" t="s">
        <v>8</v>
      </c>
      <c r="O2547" t="s">
        <v>8</v>
      </c>
      <c r="P2547" t="s">
        <v>11</v>
      </c>
      <c r="Q2547" t="s">
        <v>8</v>
      </c>
      <c r="R2547" t="str">
        <f t="shared" si="278"/>
        <v>U</v>
      </c>
      <c r="S2547" t="s">
        <v>12</v>
      </c>
      <c r="T2547">
        <v>1</v>
      </c>
      <c r="U2547" t="s">
        <v>11</v>
      </c>
      <c r="V2547" t="e">
        <f>VLOOKUP(P2547,'PBT Tag Rates'!$B$5:$E$34,4,FALSE)</f>
        <v>#N/A</v>
      </c>
      <c r="W2547">
        <v>1</v>
      </c>
      <c r="X2547" s="16">
        <f>IFERROR(LOOKUP(H2547,{30,43,48,53,58,63,68,73,78,83,88,93,97},{42,47,52,57,62,67,72,77,82,87,92,99,100}),999)</f>
        <v>57</v>
      </c>
      <c r="Y2547" s="19">
        <f t="shared" si="276"/>
        <v>5.6818181818181825</v>
      </c>
      <c r="Z2547" s="19">
        <f t="shared" si="279"/>
        <v>5.7284090909090919</v>
      </c>
      <c r="AA2547" s="19">
        <f t="shared" si="280"/>
        <v>17.185227272727278</v>
      </c>
      <c r="AB2547" s="19" t="s">
        <v>8887</v>
      </c>
    </row>
    <row r="2548" spans="1:28" x14ac:dyDescent="0.35">
      <c r="A2548" t="s">
        <v>1562</v>
      </c>
      <c r="B2548" t="s">
        <v>7350</v>
      </c>
      <c r="C2548" t="s">
        <v>7351</v>
      </c>
      <c r="D2548" s="1">
        <v>44833</v>
      </c>
      <c r="E2548">
        <f t="shared" si="277"/>
        <v>18</v>
      </c>
      <c r="F2548" t="s">
        <v>1569</v>
      </c>
      <c r="G2548">
        <v>580</v>
      </c>
      <c r="H2548">
        <f t="shared" si="274"/>
        <v>58</v>
      </c>
      <c r="I2548" t="s">
        <v>9</v>
      </c>
      <c r="J2548">
        <v>1</v>
      </c>
      <c r="L2548" t="s">
        <v>6</v>
      </c>
      <c r="M2548" t="str">
        <f t="shared" si="275"/>
        <v>M</v>
      </c>
      <c r="N2548" t="s">
        <v>5124</v>
      </c>
      <c r="O2548" t="s">
        <v>7352</v>
      </c>
      <c r="P2548" t="s">
        <v>557</v>
      </c>
      <c r="Q2548">
        <v>3</v>
      </c>
      <c r="R2548">
        <f t="shared" si="278"/>
        <v>2019</v>
      </c>
      <c r="S2548" t="s">
        <v>8</v>
      </c>
      <c r="T2548" t="s">
        <v>8</v>
      </c>
      <c r="U2548" t="s">
        <v>9089</v>
      </c>
      <c r="V2548">
        <f>VLOOKUP(P2548,'PBT Tag Rates'!$B$5:$E$34,4,FALSE)</f>
        <v>0.95971980899999998</v>
      </c>
      <c r="W2548">
        <v>1</v>
      </c>
      <c r="X2548" s="16">
        <f>IFERROR(LOOKUP(H2548,{30,43,48,53,58,63,68,73,78,83,88,93,97},{42,47,52,57,62,67,72,77,82,87,92,99,100}),999)</f>
        <v>62</v>
      </c>
      <c r="Y2548" s="19">
        <f t="shared" si="276"/>
        <v>5.6818181818181825</v>
      </c>
      <c r="Z2548" s="19">
        <f t="shared" si="279"/>
        <v>5.7284090909090919</v>
      </c>
      <c r="AA2548" s="19">
        <f t="shared" si="280"/>
        <v>17.185227272727278</v>
      </c>
      <c r="AB2548" s="19" t="s">
        <v>8887</v>
      </c>
    </row>
    <row r="2549" spans="1:28" x14ac:dyDescent="0.35">
      <c r="A2549" t="s">
        <v>1562</v>
      </c>
      <c r="B2549" t="s">
        <v>7353</v>
      </c>
      <c r="C2549" t="s">
        <v>7354</v>
      </c>
      <c r="D2549" s="1">
        <v>44833</v>
      </c>
      <c r="E2549">
        <f t="shared" si="277"/>
        <v>18</v>
      </c>
      <c r="F2549" t="s">
        <v>16</v>
      </c>
      <c r="G2549">
        <v>790</v>
      </c>
      <c r="H2549">
        <f t="shared" si="274"/>
        <v>79</v>
      </c>
      <c r="I2549" t="s">
        <v>9</v>
      </c>
      <c r="J2549">
        <v>1</v>
      </c>
      <c r="L2549" t="s">
        <v>16</v>
      </c>
      <c r="M2549" t="str">
        <f t="shared" si="275"/>
        <v>F</v>
      </c>
      <c r="N2549" t="s">
        <v>7355</v>
      </c>
      <c r="O2549" t="s">
        <v>7356</v>
      </c>
      <c r="P2549" t="s">
        <v>231</v>
      </c>
      <c r="Q2549">
        <v>5</v>
      </c>
      <c r="R2549">
        <f t="shared" si="278"/>
        <v>2017</v>
      </c>
      <c r="S2549" t="s">
        <v>8</v>
      </c>
      <c r="T2549" t="s">
        <v>8</v>
      </c>
      <c r="U2549" t="s">
        <v>8877</v>
      </c>
      <c r="V2549">
        <f>VLOOKUP(P2549,'PBT Tag Rates'!$B$5:$E$34,4,FALSE)</f>
        <v>0.95951299999999995</v>
      </c>
      <c r="W2549">
        <v>1</v>
      </c>
      <c r="X2549" s="16">
        <f>IFERROR(LOOKUP(H2549,{30,43,48,53,58,63,68,73,78,83,88,93,97},{42,47,52,57,62,67,72,77,82,87,92,99,100}),999)</f>
        <v>82</v>
      </c>
      <c r="Y2549" s="19">
        <f t="shared" si="276"/>
        <v>5.6818181818181825</v>
      </c>
      <c r="Z2549" s="19">
        <f t="shared" si="279"/>
        <v>5.7284090909090919</v>
      </c>
      <c r="AA2549" s="19">
        <f t="shared" si="280"/>
        <v>17.185227272727278</v>
      </c>
      <c r="AB2549" s="19" t="s">
        <v>8886</v>
      </c>
    </row>
    <row r="2550" spans="1:28" x14ac:dyDescent="0.35">
      <c r="A2550" t="s">
        <v>1562</v>
      </c>
      <c r="B2550" t="s">
        <v>7357</v>
      </c>
      <c r="C2550" t="s">
        <v>7358</v>
      </c>
      <c r="D2550" s="1">
        <v>44833</v>
      </c>
      <c r="E2550">
        <f t="shared" si="277"/>
        <v>18</v>
      </c>
      <c r="F2550" t="s">
        <v>1569</v>
      </c>
      <c r="G2550">
        <v>640</v>
      </c>
      <c r="H2550">
        <f t="shared" si="274"/>
        <v>64</v>
      </c>
      <c r="I2550" t="s">
        <v>7</v>
      </c>
      <c r="J2550" t="s">
        <v>8</v>
      </c>
      <c r="L2550" t="s">
        <v>6</v>
      </c>
      <c r="M2550" t="str">
        <f t="shared" si="275"/>
        <v>M</v>
      </c>
      <c r="N2550" t="s">
        <v>7359</v>
      </c>
      <c r="O2550" t="s">
        <v>7360</v>
      </c>
      <c r="P2550" t="s">
        <v>702</v>
      </c>
      <c r="Q2550">
        <v>3</v>
      </c>
      <c r="R2550">
        <f t="shared" si="278"/>
        <v>2019</v>
      </c>
      <c r="S2550" t="s">
        <v>8</v>
      </c>
      <c r="T2550" t="s">
        <v>8</v>
      </c>
      <c r="U2550" t="s">
        <v>8977</v>
      </c>
      <c r="V2550">
        <f>VLOOKUP(P2550,'PBT Tag Rates'!$B$5:$E$34,4,FALSE)</f>
        <v>0.99705232300000002</v>
      </c>
      <c r="W2550">
        <v>1</v>
      </c>
      <c r="X2550" s="16">
        <f>IFERROR(LOOKUP(H2550,{30,43,48,53,58,63,68,73,78,83,88,93,97},{42,47,52,57,62,67,72,77,82,87,92,99,100}),999)</f>
        <v>67</v>
      </c>
      <c r="Y2550" s="19">
        <f t="shared" si="276"/>
        <v>5.6818181818181825</v>
      </c>
      <c r="Z2550" s="19">
        <f t="shared" si="279"/>
        <v>5.7284090909090919</v>
      </c>
      <c r="AA2550" s="19">
        <f t="shared" si="280"/>
        <v>17.185227272727278</v>
      </c>
      <c r="AB2550" s="19" t="s">
        <v>8887</v>
      </c>
    </row>
    <row r="2551" spans="1:28" x14ac:dyDescent="0.35">
      <c r="A2551" t="s">
        <v>1562</v>
      </c>
      <c r="B2551" t="s">
        <v>7361</v>
      </c>
      <c r="C2551" t="s">
        <v>7362</v>
      </c>
      <c r="D2551" s="1">
        <v>44833</v>
      </c>
      <c r="E2551">
        <f t="shared" si="277"/>
        <v>18</v>
      </c>
      <c r="F2551" t="s">
        <v>1569</v>
      </c>
      <c r="G2551">
        <v>390</v>
      </c>
      <c r="H2551">
        <f t="shared" si="274"/>
        <v>39</v>
      </c>
      <c r="I2551" t="s">
        <v>7</v>
      </c>
      <c r="J2551" t="s">
        <v>8</v>
      </c>
      <c r="L2551" t="s">
        <v>6</v>
      </c>
      <c r="M2551" t="str">
        <f t="shared" si="275"/>
        <v>M</v>
      </c>
      <c r="N2551" t="s">
        <v>7363</v>
      </c>
      <c r="O2551" t="s">
        <v>7364</v>
      </c>
      <c r="P2551" t="s">
        <v>5931</v>
      </c>
      <c r="Q2551">
        <v>2</v>
      </c>
      <c r="R2551">
        <f t="shared" si="278"/>
        <v>2020</v>
      </c>
      <c r="S2551" t="s">
        <v>8</v>
      </c>
      <c r="T2551" t="s">
        <v>8</v>
      </c>
      <c r="U2551" t="s">
        <v>8876</v>
      </c>
      <c r="V2551">
        <f>VLOOKUP(P2551,'PBT Tag Rates'!$B$5:$E$34,4,FALSE)</f>
        <v>0.98845608500000004</v>
      </c>
      <c r="W2551">
        <v>1</v>
      </c>
      <c r="X2551" s="16">
        <f>IFERROR(LOOKUP(H2551,{30,43,48,53,58,63,68,73,78,83,88,93,97},{42,47,52,57,62,67,72,77,82,87,92,99,100}),999)</f>
        <v>42</v>
      </c>
      <c r="Y2551" s="19">
        <f t="shared" si="276"/>
        <v>5.6818181818181825</v>
      </c>
      <c r="Z2551" s="19">
        <f t="shared" si="279"/>
        <v>5.7284090909090919</v>
      </c>
      <c r="AA2551" s="19">
        <f t="shared" si="280"/>
        <v>17.185227272727278</v>
      </c>
      <c r="AB2551" s="19" t="s">
        <v>8887</v>
      </c>
    </row>
    <row r="2552" spans="1:28" x14ac:dyDescent="0.35">
      <c r="A2552" t="s">
        <v>1562</v>
      </c>
      <c r="B2552" t="s">
        <v>7365</v>
      </c>
      <c r="C2552" t="s">
        <v>7366</v>
      </c>
      <c r="D2552" s="1">
        <v>44833</v>
      </c>
      <c r="E2552">
        <f t="shared" si="277"/>
        <v>18</v>
      </c>
      <c r="F2552" t="s">
        <v>16</v>
      </c>
      <c r="G2552">
        <v>760</v>
      </c>
      <c r="H2552">
        <f t="shared" si="274"/>
        <v>76</v>
      </c>
      <c r="I2552" t="s">
        <v>9</v>
      </c>
      <c r="J2552">
        <v>1</v>
      </c>
      <c r="L2552" t="s">
        <v>16</v>
      </c>
      <c r="M2552" t="str">
        <f t="shared" si="275"/>
        <v>F</v>
      </c>
      <c r="N2552" t="s">
        <v>141</v>
      </c>
      <c r="O2552" t="s">
        <v>524</v>
      </c>
      <c r="P2552" t="s">
        <v>19</v>
      </c>
      <c r="Q2552">
        <v>4</v>
      </c>
      <c r="R2552">
        <f t="shared" si="278"/>
        <v>2018</v>
      </c>
      <c r="S2552" t="s">
        <v>8</v>
      </c>
      <c r="T2552" t="s">
        <v>8</v>
      </c>
      <c r="U2552" t="s">
        <v>9007</v>
      </c>
      <c r="V2552">
        <f>VLOOKUP(P2552,'PBT Tag Rates'!$B$5:$E$34,4,FALSE)</f>
        <v>0.80551598400000002</v>
      </c>
      <c r="W2552">
        <v>1</v>
      </c>
      <c r="X2552" s="16">
        <f>IFERROR(LOOKUP(H2552,{30,43,48,53,58,63,68,73,78,83,88,93,97},{42,47,52,57,62,67,72,77,82,87,92,99,100}),999)</f>
        <v>77</v>
      </c>
      <c r="Y2552" s="19">
        <f t="shared" si="276"/>
        <v>5.6818181818181825</v>
      </c>
      <c r="Z2552" s="19">
        <f t="shared" si="279"/>
        <v>5.7284090909090919</v>
      </c>
      <c r="AA2552" s="19">
        <f t="shared" si="280"/>
        <v>17.185227272727278</v>
      </c>
      <c r="AB2552" s="19" t="s">
        <v>8886</v>
      </c>
    </row>
    <row r="2553" spans="1:28" x14ac:dyDescent="0.35">
      <c r="A2553" t="s">
        <v>1562</v>
      </c>
      <c r="B2553" t="s">
        <v>7367</v>
      </c>
      <c r="C2553" t="s">
        <v>7368</v>
      </c>
      <c r="D2553" s="1">
        <v>44833</v>
      </c>
      <c r="E2553">
        <f t="shared" si="277"/>
        <v>18</v>
      </c>
      <c r="F2553" t="s">
        <v>1569</v>
      </c>
      <c r="G2553">
        <v>610</v>
      </c>
      <c r="H2553">
        <f t="shared" si="274"/>
        <v>61</v>
      </c>
      <c r="I2553" t="s">
        <v>9</v>
      </c>
      <c r="J2553">
        <v>1</v>
      </c>
      <c r="L2553" t="s">
        <v>6</v>
      </c>
      <c r="M2553" t="str">
        <f t="shared" si="275"/>
        <v>M</v>
      </c>
      <c r="N2553" t="s">
        <v>4460</v>
      </c>
      <c r="O2553" t="s">
        <v>7369</v>
      </c>
      <c r="P2553" t="s">
        <v>557</v>
      </c>
      <c r="Q2553">
        <v>3</v>
      </c>
      <c r="R2553">
        <f t="shared" si="278"/>
        <v>2019</v>
      </c>
      <c r="S2553" t="s">
        <v>8</v>
      </c>
      <c r="T2553" t="s">
        <v>8</v>
      </c>
      <c r="U2553" t="s">
        <v>9089</v>
      </c>
      <c r="V2553">
        <f>VLOOKUP(P2553,'PBT Tag Rates'!$B$5:$E$34,4,FALSE)</f>
        <v>0.95971980899999998</v>
      </c>
      <c r="W2553">
        <v>1</v>
      </c>
      <c r="X2553" s="16">
        <f>IFERROR(LOOKUP(H2553,{30,43,48,53,58,63,68,73,78,83,88,93,97},{42,47,52,57,62,67,72,77,82,87,92,99,100}),999)</f>
        <v>62</v>
      </c>
      <c r="Y2553" s="19">
        <f t="shared" si="276"/>
        <v>5.6818181818181825</v>
      </c>
      <c r="Z2553" s="19">
        <f t="shared" si="279"/>
        <v>5.7284090909090919</v>
      </c>
      <c r="AA2553" s="19">
        <f t="shared" si="280"/>
        <v>17.185227272727278</v>
      </c>
      <c r="AB2553" s="19" t="s">
        <v>8887</v>
      </c>
    </row>
    <row r="2554" spans="1:28" x14ac:dyDescent="0.35">
      <c r="A2554" t="s">
        <v>1562</v>
      </c>
      <c r="B2554" t="s">
        <v>7370</v>
      </c>
      <c r="C2554" t="s">
        <v>7371</v>
      </c>
      <c r="D2554" s="1">
        <v>44833</v>
      </c>
      <c r="E2554">
        <f t="shared" si="277"/>
        <v>18</v>
      </c>
      <c r="F2554" t="s">
        <v>1569</v>
      </c>
      <c r="G2554">
        <v>360</v>
      </c>
      <c r="H2554">
        <f t="shared" si="274"/>
        <v>36</v>
      </c>
      <c r="I2554" t="s">
        <v>9</v>
      </c>
      <c r="J2554">
        <v>1</v>
      </c>
      <c r="L2554" t="s">
        <v>6</v>
      </c>
      <c r="M2554" t="str">
        <f t="shared" si="275"/>
        <v>M</v>
      </c>
      <c r="N2554" t="s">
        <v>7108</v>
      </c>
      <c r="O2554" t="s">
        <v>7109</v>
      </c>
      <c r="P2554" t="s">
        <v>2035</v>
      </c>
      <c r="Q2554">
        <v>2</v>
      </c>
      <c r="R2554">
        <f t="shared" si="278"/>
        <v>2020</v>
      </c>
      <c r="S2554" t="s">
        <v>8</v>
      </c>
      <c r="T2554" t="s">
        <v>8</v>
      </c>
      <c r="U2554" t="s">
        <v>9007</v>
      </c>
      <c r="V2554">
        <f>VLOOKUP(P2554,'PBT Tag Rates'!$B$5:$E$34,4,FALSE)</f>
        <v>0.98961045999999997</v>
      </c>
      <c r="W2554">
        <v>1</v>
      </c>
      <c r="X2554" s="16">
        <f>IFERROR(LOOKUP(H2554,{30,43,48,53,58,63,68,73,78,83,88,93,97},{42,47,52,57,62,67,72,77,82,87,92,99,100}),999)</f>
        <v>42</v>
      </c>
      <c r="Y2554" s="19">
        <f t="shared" si="276"/>
        <v>5.6818181818181825</v>
      </c>
      <c r="Z2554" s="19">
        <f t="shared" si="279"/>
        <v>5.7284090909090919</v>
      </c>
      <c r="AA2554" s="19">
        <f t="shared" si="280"/>
        <v>17.185227272727278</v>
      </c>
      <c r="AB2554" s="19" t="s">
        <v>8886</v>
      </c>
    </row>
    <row r="2555" spans="1:28" x14ac:dyDescent="0.35">
      <c r="A2555" t="s">
        <v>1562</v>
      </c>
      <c r="B2555" t="s">
        <v>7372</v>
      </c>
      <c r="C2555" t="s">
        <v>7373</v>
      </c>
      <c r="D2555" s="1">
        <v>44833</v>
      </c>
      <c r="E2555">
        <f t="shared" si="277"/>
        <v>18</v>
      </c>
      <c r="F2555" t="s">
        <v>1569</v>
      </c>
      <c r="G2555">
        <v>530</v>
      </c>
      <c r="H2555">
        <f t="shared" si="274"/>
        <v>53</v>
      </c>
      <c r="I2555" t="s">
        <v>7</v>
      </c>
      <c r="J2555" t="s">
        <v>8</v>
      </c>
      <c r="L2555" t="s">
        <v>6</v>
      </c>
      <c r="M2555" t="str">
        <f t="shared" si="275"/>
        <v>M</v>
      </c>
      <c r="N2555" t="s">
        <v>809</v>
      </c>
      <c r="O2555" t="s">
        <v>810</v>
      </c>
      <c r="P2555" t="s">
        <v>557</v>
      </c>
      <c r="Q2555">
        <v>3</v>
      </c>
      <c r="R2555">
        <f t="shared" si="278"/>
        <v>2019</v>
      </c>
      <c r="S2555" t="s">
        <v>8</v>
      </c>
      <c r="T2555" t="s">
        <v>8</v>
      </c>
      <c r="U2555" t="s">
        <v>9090</v>
      </c>
      <c r="V2555">
        <f>VLOOKUP(P2555,'PBT Tag Rates'!$B$5:$E$34,4,FALSE)</f>
        <v>0.95971980899999998</v>
      </c>
      <c r="W2555">
        <v>1</v>
      </c>
      <c r="X2555" s="16">
        <f>IFERROR(LOOKUP(H2555,{30,43,48,53,58,63,68,73,78,83,88,93,97},{42,47,52,57,62,67,72,77,82,87,92,99,100}),999)</f>
        <v>57</v>
      </c>
      <c r="Y2555" s="19">
        <f t="shared" si="276"/>
        <v>5.6818181818181825</v>
      </c>
      <c r="Z2555" s="19">
        <f t="shared" si="279"/>
        <v>5.7284090909090919</v>
      </c>
      <c r="AA2555" s="19">
        <f t="shared" si="280"/>
        <v>17.185227272727278</v>
      </c>
      <c r="AB2555" s="19" t="s">
        <v>8887</v>
      </c>
    </row>
    <row r="2556" spans="1:28" x14ac:dyDescent="0.35">
      <c r="A2556" t="s">
        <v>1562</v>
      </c>
      <c r="B2556" t="s">
        <v>7374</v>
      </c>
      <c r="C2556" t="s">
        <v>7375</v>
      </c>
      <c r="D2556" s="1">
        <v>44833</v>
      </c>
      <c r="E2556">
        <f t="shared" si="277"/>
        <v>18</v>
      </c>
      <c r="F2556" t="s">
        <v>6</v>
      </c>
      <c r="G2556">
        <v>850</v>
      </c>
      <c r="H2556">
        <f t="shared" si="274"/>
        <v>85</v>
      </c>
      <c r="I2556" t="s">
        <v>7</v>
      </c>
      <c r="J2556" t="s">
        <v>8</v>
      </c>
      <c r="L2556" t="s">
        <v>6</v>
      </c>
      <c r="M2556" t="str">
        <f t="shared" si="275"/>
        <v>M</v>
      </c>
      <c r="N2556" t="s">
        <v>8</v>
      </c>
      <c r="O2556" t="s">
        <v>8</v>
      </c>
      <c r="P2556" t="s">
        <v>11</v>
      </c>
      <c r="Q2556" t="s">
        <v>8</v>
      </c>
      <c r="R2556" t="str">
        <f t="shared" si="278"/>
        <v>U</v>
      </c>
      <c r="S2556" t="s">
        <v>12</v>
      </c>
      <c r="T2556">
        <v>0.999999999999999</v>
      </c>
      <c r="U2556" t="s">
        <v>11</v>
      </c>
      <c r="V2556" t="e">
        <f>VLOOKUP(P2556,'PBT Tag Rates'!$B$5:$E$34,4,FALSE)</f>
        <v>#N/A</v>
      </c>
      <c r="W2556">
        <v>1</v>
      </c>
      <c r="X2556" s="16">
        <f>IFERROR(LOOKUP(H2556,{30,43,48,53,58,63,68,73,78,83,88,93,97},{42,47,52,57,62,67,72,77,82,87,92,99,100}),999)</f>
        <v>87</v>
      </c>
      <c r="Y2556" s="19">
        <f t="shared" si="276"/>
        <v>5.6818181818181825</v>
      </c>
      <c r="Z2556" s="19">
        <f t="shared" si="279"/>
        <v>5.7284090909090919</v>
      </c>
      <c r="AA2556" s="19">
        <f t="shared" si="280"/>
        <v>17.185227272727278</v>
      </c>
      <c r="AB2556" s="19" t="s">
        <v>8887</v>
      </c>
    </row>
    <row r="2557" spans="1:28" x14ac:dyDescent="0.35">
      <c r="A2557" t="s">
        <v>1562</v>
      </c>
      <c r="B2557" t="s">
        <v>7376</v>
      </c>
      <c r="C2557" t="s">
        <v>7377</v>
      </c>
      <c r="D2557" s="1">
        <v>44833</v>
      </c>
      <c r="E2557">
        <f t="shared" si="277"/>
        <v>18</v>
      </c>
      <c r="F2557" t="s">
        <v>1569</v>
      </c>
      <c r="G2557">
        <v>680</v>
      </c>
      <c r="H2557">
        <f t="shared" si="274"/>
        <v>68</v>
      </c>
      <c r="I2557" t="s">
        <v>7</v>
      </c>
      <c r="J2557" t="s">
        <v>8</v>
      </c>
      <c r="L2557" t="s">
        <v>6</v>
      </c>
      <c r="M2557" t="str">
        <f t="shared" si="275"/>
        <v>M</v>
      </c>
      <c r="N2557" t="s">
        <v>1106</v>
      </c>
      <c r="O2557" t="s">
        <v>7378</v>
      </c>
      <c r="P2557" t="s">
        <v>557</v>
      </c>
      <c r="Q2557">
        <v>3</v>
      </c>
      <c r="R2557">
        <f t="shared" si="278"/>
        <v>2019</v>
      </c>
      <c r="S2557" t="s">
        <v>8</v>
      </c>
      <c r="T2557" t="s">
        <v>8</v>
      </c>
      <c r="U2557" t="s">
        <v>9006</v>
      </c>
      <c r="V2557">
        <f>VLOOKUP(P2557,'PBT Tag Rates'!$B$5:$E$34,4,FALSE)</f>
        <v>0.95971980899999998</v>
      </c>
      <c r="W2557">
        <v>1</v>
      </c>
      <c r="X2557" s="16">
        <f>IFERROR(LOOKUP(H2557,{30,43,48,53,58,63,68,73,78,83,88,93,97},{42,47,52,57,62,67,72,77,82,87,92,99,100}),999)</f>
        <v>72</v>
      </c>
      <c r="Y2557" s="19">
        <f t="shared" si="276"/>
        <v>5.6818181818181825</v>
      </c>
      <c r="Z2557" s="19">
        <f t="shared" si="279"/>
        <v>5.7284090909090919</v>
      </c>
      <c r="AA2557" s="19">
        <f t="shared" si="280"/>
        <v>17.185227272727278</v>
      </c>
      <c r="AB2557" s="19" t="s">
        <v>8886</v>
      </c>
    </row>
    <row r="2558" spans="1:28" x14ac:dyDescent="0.35">
      <c r="A2558" t="s">
        <v>1562</v>
      </c>
      <c r="B2558" t="s">
        <v>7379</v>
      </c>
      <c r="C2558" t="s">
        <v>7380</v>
      </c>
      <c r="D2558" s="1">
        <v>44833</v>
      </c>
      <c r="E2558">
        <f t="shared" si="277"/>
        <v>18</v>
      </c>
      <c r="F2558" t="s">
        <v>16</v>
      </c>
      <c r="G2558">
        <v>690</v>
      </c>
      <c r="H2558">
        <f t="shared" si="274"/>
        <v>69</v>
      </c>
      <c r="I2558" t="s">
        <v>9</v>
      </c>
      <c r="J2558">
        <v>1</v>
      </c>
      <c r="L2558" t="s">
        <v>16</v>
      </c>
      <c r="M2558" t="str">
        <f t="shared" si="275"/>
        <v>F</v>
      </c>
      <c r="N2558" t="s">
        <v>7381</v>
      </c>
      <c r="O2558" t="s">
        <v>7382</v>
      </c>
      <c r="P2558" t="s">
        <v>557</v>
      </c>
      <c r="Q2558">
        <v>3</v>
      </c>
      <c r="R2558">
        <f t="shared" si="278"/>
        <v>2019</v>
      </c>
      <c r="S2558" t="s">
        <v>8</v>
      </c>
      <c r="T2558" t="s">
        <v>8</v>
      </c>
      <c r="U2558" t="s">
        <v>9006</v>
      </c>
      <c r="V2558">
        <f>VLOOKUP(P2558,'PBT Tag Rates'!$B$5:$E$34,4,FALSE)</f>
        <v>0.95971980899999998</v>
      </c>
      <c r="W2558">
        <v>1</v>
      </c>
      <c r="X2558" s="16">
        <f>IFERROR(LOOKUP(H2558,{30,43,48,53,58,63,68,73,78,83,88,93,97},{42,47,52,57,62,67,72,77,82,87,92,99,100}),999)</f>
        <v>72</v>
      </c>
      <c r="Y2558" s="19">
        <f t="shared" si="276"/>
        <v>5.6818181818181825</v>
      </c>
      <c r="Z2558" s="19">
        <f t="shared" si="279"/>
        <v>5.7284090909090919</v>
      </c>
      <c r="AA2558" s="19">
        <f t="shared" si="280"/>
        <v>17.185227272727278</v>
      </c>
      <c r="AB2558" s="19" t="s">
        <v>8886</v>
      </c>
    </row>
    <row r="2559" spans="1:28" x14ac:dyDescent="0.35">
      <c r="A2559" t="s">
        <v>1562</v>
      </c>
      <c r="B2559" t="s">
        <v>7383</v>
      </c>
      <c r="C2559" t="s">
        <v>7384</v>
      </c>
      <c r="D2559" s="1">
        <v>44833</v>
      </c>
      <c r="E2559">
        <f t="shared" si="277"/>
        <v>18</v>
      </c>
      <c r="F2559" t="s">
        <v>16</v>
      </c>
      <c r="G2559">
        <v>630</v>
      </c>
      <c r="H2559">
        <f t="shared" si="274"/>
        <v>63</v>
      </c>
      <c r="I2559" t="s">
        <v>9</v>
      </c>
      <c r="J2559">
        <v>1</v>
      </c>
      <c r="L2559" t="s">
        <v>16</v>
      </c>
      <c r="M2559" t="str">
        <f t="shared" si="275"/>
        <v>F</v>
      </c>
      <c r="N2559" t="s">
        <v>517</v>
      </c>
      <c r="O2559" t="s">
        <v>518</v>
      </c>
      <c r="P2559" t="s">
        <v>19</v>
      </c>
      <c r="Q2559">
        <v>4</v>
      </c>
      <c r="R2559">
        <f t="shared" si="278"/>
        <v>2018</v>
      </c>
      <c r="S2559" t="s">
        <v>8</v>
      </c>
      <c r="T2559" t="s">
        <v>8</v>
      </c>
      <c r="U2559" t="s">
        <v>9007</v>
      </c>
      <c r="V2559">
        <f>VLOOKUP(P2559,'PBT Tag Rates'!$B$5:$E$34,4,FALSE)</f>
        <v>0.80551598400000002</v>
      </c>
      <c r="W2559">
        <v>1</v>
      </c>
      <c r="X2559" s="16">
        <f>IFERROR(LOOKUP(H2559,{30,43,48,53,58,63,68,73,78,83,88,93,97},{42,47,52,57,62,67,72,77,82,87,92,99,100}),999)</f>
        <v>67</v>
      </c>
      <c r="Y2559" s="19">
        <f t="shared" si="276"/>
        <v>5.6818181818181825</v>
      </c>
      <c r="Z2559" s="19">
        <f t="shared" si="279"/>
        <v>5.7284090909090919</v>
      </c>
      <c r="AA2559" s="19">
        <f t="shared" si="280"/>
        <v>17.185227272727278</v>
      </c>
      <c r="AB2559" s="19" t="s">
        <v>8886</v>
      </c>
    </row>
    <row r="2560" spans="1:28" x14ac:dyDescent="0.35">
      <c r="A2560" t="s">
        <v>1562</v>
      </c>
      <c r="B2560" t="s">
        <v>7385</v>
      </c>
      <c r="C2560" t="s">
        <v>7386</v>
      </c>
      <c r="D2560" s="1">
        <v>44833</v>
      </c>
      <c r="E2560">
        <f t="shared" si="277"/>
        <v>18</v>
      </c>
      <c r="F2560" t="s">
        <v>1569</v>
      </c>
      <c r="G2560">
        <v>440</v>
      </c>
      <c r="H2560">
        <f t="shared" si="274"/>
        <v>44</v>
      </c>
      <c r="I2560" t="s">
        <v>9</v>
      </c>
      <c r="J2560">
        <v>1</v>
      </c>
      <c r="L2560" t="s">
        <v>6</v>
      </c>
      <c r="M2560" t="str">
        <f t="shared" si="275"/>
        <v>M</v>
      </c>
      <c r="N2560" t="s">
        <v>1103</v>
      </c>
      <c r="O2560" t="s">
        <v>1489</v>
      </c>
      <c r="P2560" t="s">
        <v>557</v>
      </c>
      <c r="Q2560">
        <v>3</v>
      </c>
      <c r="R2560">
        <f t="shared" si="278"/>
        <v>2019</v>
      </c>
      <c r="S2560" t="s">
        <v>8</v>
      </c>
      <c r="T2560" t="s">
        <v>8</v>
      </c>
      <c r="U2560" t="s">
        <v>9007</v>
      </c>
      <c r="V2560">
        <f>VLOOKUP(P2560,'PBT Tag Rates'!$B$5:$E$34,4,FALSE)</f>
        <v>0.95971980899999998</v>
      </c>
      <c r="W2560">
        <v>1</v>
      </c>
      <c r="X2560" s="16">
        <f>IFERROR(LOOKUP(H2560,{30,43,48,53,58,63,68,73,78,83,88,93,97},{42,47,52,57,62,67,72,77,82,87,92,99,100}),999)</f>
        <v>47</v>
      </c>
      <c r="Y2560" s="19">
        <f t="shared" si="276"/>
        <v>5.6818181818181825</v>
      </c>
      <c r="Z2560" s="19">
        <f t="shared" si="279"/>
        <v>5.7284090909090919</v>
      </c>
      <c r="AA2560" s="19">
        <f t="shared" si="280"/>
        <v>17.185227272727278</v>
      </c>
      <c r="AB2560" s="19" t="s">
        <v>8886</v>
      </c>
    </row>
    <row r="2561" spans="1:28" x14ac:dyDescent="0.35">
      <c r="A2561" t="s">
        <v>1562</v>
      </c>
      <c r="B2561" t="s">
        <v>7387</v>
      </c>
      <c r="C2561" t="s">
        <v>7388</v>
      </c>
      <c r="D2561" s="1">
        <v>44833</v>
      </c>
      <c r="E2561">
        <f t="shared" si="277"/>
        <v>18</v>
      </c>
      <c r="F2561" t="s">
        <v>1569</v>
      </c>
      <c r="G2561">
        <v>470</v>
      </c>
      <c r="H2561">
        <f t="shared" si="274"/>
        <v>47</v>
      </c>
      <c r="I2561" t="s">
        <v>9</v>
      </c>
      <c r="J2561">
        <v>1</v>
      </c>
      <c r="L2561" t="s">
        <v>6</v>
      </c>
      <c r="M2561" t="str">
        <f t="shared" si="275"/>
        <v>M</v>
      </c>
      <c r="N2561" t="s">
        <v>8</v>
      </c>
      <c r="O2561" t="s">
        <v>8</v>
      </c>
      <c r="P2561" t="s">
        <v>11</v>
      </c>
      <c r="Q2561" t="s">
        <v>8</v>
      </c>
      <c r="R2561" t="str">
        <f t="shared" si="278"/>
        <v>U</v>
      </c>
      <c r="S2561" t="s">
        <v>12</v>
      </c>
      <c r="T2561">
        <v>0.999999999999994</v>
      </c>
      <c r="U2561" t="s">
        <v>8890</v>
      </c>
      <c r="V2561" t="e">
        <f>VLOOKUP(P2561,'PBT Tag Rates'!$B$5:$E$34,4,FALSE)</f>
        <v>#N/A</v>
      </c>
      <c r="W2561">
        <v>1</v>
      </c>
      <c r="X2561" s="16">
        <f>IFERROR(LOOKUP(H2561,{30,43,48,53,58,63,68,73,78,83,88,93,97},{42,47,52,57,62,67,72,77,82,87,92,99,100}),999)</f>
        <v>47</v>
      </c>
      <c r="Y2561" s="19">
        <f t="shared" si="276"/>
        <v>5.6818181818181825</v>
      </c>
      <c r="Z2561" s="19">
        <f t="shared" si="279"/>
        <v>5.7284090909090919</v>
      </c>
      <c r="AA2561" s="19">
        <f t="shared" si="280"/>
        <v>17.185227272727278</v>
      </c>
      <c r="AB2561" s="19" t="s">
        <v>8887</v>
      </c>
    </row>
    <row r="2562" spans="1:28" x14ac:dyDescent="0.35">
      <c r="A2562" t="s">
        <v>1562</v>
      </c>
      <c r="B2562" t="s">
        <v>7389</v>
      </c>
      <c r="C2562" t="s">
        <v>7390</v>
      </c>
      <c r="D2562" s="1">
        <v>44833</v>
      </c>
      <c r="E2562">
        <f t="shared" si="277"/>
        <v>18</v>
      </c>
      <c r="F2562" t="s">
        <v>1569</v>
      </c>
      <c r="G2562">
        <v>620</v>
      </c>
      <c r="H2562">
        <f t="shared" si="274"/>
        <v>62</v>
      </c>
      <c r="I2562" t="s">
        <v>7</v>
      </c>
      <c r="J2562" t="s">
        <v>8</v>
      </c>
      <c r="L2562" t="s">
        <v>6</v>
      </c>
      <c r="M2562" t="str">
        <f t="shared" si="275"/>
        <v>M</v>
      </c>
      <c r="N2562" t="s">
        <v>4454</v>
      </c>
      <c r="O2562" t="s">
        <v>6682</v>
      </c>
      <c r="P2562" t="s">
        <v>557</v>
      </c>
      <c r="Q2562">
        <v>3</v>
      </c>
      <c r="R2562">
        <f t="shared" si="278"/>
        <v>2019</v>
      </c>
      <c r="S2562" t="s">
        <v>8</v>
      </c>
      <c r="T2562" t="s">
        <v>8</v>
      </c>
      <c r="U2562" t="s">
        <v>9090</v>
      </c>
      <c r="V2562">
        <f>VLOOKUP(P2562,'PBT Tag Rates'!$B$5:$E$34,4,FALSE)</f>
        <v>0.95971980899999998</v>
      </c>
      <c r="W2562">
        <v>1</v>
      </c>
      <c r="X2562" s="16">
        <f>IFERROR(LOOKUP(H2562,{30,43,48,53,58,63,68,73,78,83,88,93,97},{42,47,52,57,62,67,72,77,82,87,92,99,100}),999)</f>
        <v>62</v>
      </c>
      <c r="Y2562" s="19">
        <f t="shared" si="276"/>
        <v>5.6818181818181825</v>
      </c>
      <c r="Z2562" s="19">
        <f t="shared" si="279"/>
        <v>5.7284090909090919</v>
      </c>
      <c r="AA2562" s="19">
        <f t="shared" si="280"/>
        <v>17.185227272727278</v>
      </c>
      <c r="AB2562" s="19" t="s">
        <v>8887</v>
      </c>
    </row>
    <row r="2563" spans="1:28" x14ac:dyDescent="0.35">
      <c r="A2563" t="s">
        <v>1562</v>
      </c>
      <c r="B2563" t="s">
        <v>7391</v>
      </c>
      <c r="C2563" t="s">
        <v>7392</v>
      </c>
      <c r="D2563" s="1">
        <v>44833</v>
      </c>
      <c r="E2563">
        <f t="shared" si="277"/>
        <v>18</v>
      </c>
      <c r="F2563" t="s">
        <v>1569</v>
      </c>
      <c r="G2563">
        <v>670</v>
      </c>
      <c r="H2563">
        <f t="shared" si="274"/>
        <v>67</v>
      </c>
      <c r="I2563" t="s">
        <v>9</v>
      </c>
      <c r="J2563">
        <v>1</v>
      </c>
      <c r="L2563" t="s">
        <v>6</v>
      </c>
      <c r="M2563" t="str">
        <f t="shared" si="275"/>
        <v>M</v>
      </c>
      <c r="N2563" t="s">
        <v>1329</v>
      </c>
      <c r="O2563" t="s">
        <v>1330</v>
      </c>
      <c r="P2563" t="s">
        <v>557</v>
      </c>
      <c r="Q2563">
        <v>3</v>
      </c>
      <c r="R2563">
        <f t="shared" si="278"/>
        <v>2019</v>
      </c>
      <c r="S2563" t="s">
        <v>8</v>
      </c>
      <c r="T2563" t="s">
        <v>8</v>
      </c>
      <c r="U2563" t="s">
        <v>9089</v>
      </c>
      <c r="V2563">
        <f>VLOOKUP(P2563,'PBT Tag Rates'!$B$5:$E$34,4,FALSE)</f>
        <v>0.95971980899999998</v>
      </c>
      <c r="W2563">
        <v>1</v>
      </c>
      <c r="X2563" s="16">
        <f>IFERROR(LOOKUP(H2563,{30,43,48,53,58,63,68,73,78,83,88,93,97},{42,47,52,57,62,67,72,77,82,87,92,99,100}),999)</f>
        <v>67</v>
      </c>
      <c r="Y2563" s="19">
        <f t="shared" si="276"/>
        <v>5.6818181818181825</v>
      </c>
      <c r="Z2563" s="19">
        <f t="shared" si="279"/>
        <v>5.7284090909090919</v>
      </c>
      <c r="AA2563" s="19">
        <f t="shared" si="280"/>
        <v>17.185227272727278</v>
      </c>
      <c r="AB2563" s="19" t="s">
        <v>8887</v>
      </c>
    </row>
    <row r="2564" spans="1:28" x14ac:dyDescent="0.35">
      <c r="A2564" t="s">
        <v>1562</v>
      </c>
      <c r="B2564" t="s">
        <v>7393</v>
      </c>
      <c r="C2564" t="s">
        <v>7394</v>
      </c>
      <c r="D2564" s="1">
        <v>44833</v>
      </c>
      <c r="E2564">
        <f t="shared" si="277"/>
        <v>18</v>
      </c>
      <c r="F2564" t="s">
        <v>1569</v>
      </c>
      <c r="G2564">
        <v>560</v>
      </c>
      <c r="H2564">
        <f t="shared" si="274"/>
        <v>56</v>
      </c>
      <c r="I2564" t="s">
        <v>7</v>
      </c>
      <c r="J2564" t="s">
        <v>8</v>
      </c>
      <c r="L2564" t="s">
        <v>6</v>
      </c>
      <c r="M2564" t="str">
        <f t="shared" si="275"/>
        <v>M</v>
      </c>
      <c r="N2564" t="s">
        <v>8</v>
      </c>
      <c r="O2564" t="s">
        <v>8</v>
      </c>
      <c r="P2564" t="s">
        <v>11</v>
      </c>
      <c r="Q2564" t="s">
        <v>8</v>
      </c>
      <c r="R2564" t="str">
        <f t="shared" si="278"/>
        <v>U</v>
      </c>
      <c r="S2564" t="s">
        <v>12</v>
      </c>
      <c r="T2564">
        <v>0.999999999999998</v>
      </c>
      <c r="U2564" t="s">
        <v>11</v>
      </c>
      <c r="V2564" t="e">
        <f>VLOOKUP(P2564,'PBT Tag Rates'!$B$5:$E$34,4,FALSE)</f>
        <v>#N/A</v>
      </c>
      <c r="W2564">
        <v>1</v>
      </c>
      <c r="X2564" s="16">
        <f>IFERROR(LOOKUP(H2564,{30,43,48,53,58,63,68,73,78,83,88,93,97},{42,47,52,57,62,67,72,77,82,87,92,99,100}),999)</f>
        <v>57</v>
      </c>
      <c r="Y2564" s="19">
        <f t="shared" si="276"/>
        <v>5.6818181818181825</v>
      </c>
      <c r="Z2564" s="19">
        <f t="shared" si="279"/>
        <v>5.7284090909090919</v>
      </c>
      <c r="AA2564" s="19">
        <f t="shared" si="280"/>
        <v>17.185227272727278</v>
      </c>
      <c r="AB2564" s="19" t="s">
        <v>8887</v>
      </c>
    </row>
    <row r="2565" spans="1:28" x14ac:dyDescent="0.35">
      <c r="A2565" t="s">
        <v>1562</v>
      </c>
      <c r="B2565" t="s">
        <v>7395</v>
      </c>
      <c r="C2565" t="s">
        <v>7396</v>
      </c>
      <c r="D2565" s="1">
        <v>44833</v>
      </c>
      <c r="E2565">
        <f t="shared" si="277"/>
        <v>18</v>
      </c>
      <c r="F2565" t="s">
        <v>16</v>
      </c>
      <c r="G2565">
        <v>680</v>
      </c>
      <c r="H2565">
        <f t="shared" si="274"/>
        <v>68</v>
      </c>
      <c r="I2565" t="s">
        <v>9</v>
      </c>
      <c r="J2565">
        <v>1</v>
      </c>
      <c r="L2565" t="s">
        <v>16</v>
      </c>
      <c r="M2565" t="str">
        <f t="shared" si="275"/>
        <v>F</v>
      </c>
      <c r="N2565" t="s">
        <v>1270</v>
      </c>
      <c r="O2565" t="s">
        <v>1546</v>
      </c>
      <c r="P2565" t="s">
        <v>19</v>
      </c>
      <c r="Q2565">
        <v>4</v>
      </c>
      <c r="R2565">
        <f t="shared" si="278"/>
        <v>2018</v>
      </c>
      <c r="S2565" t="s">
        <v>8</v>
      </c>
      <c r="T2565" t="s">
        <v>8</v>
      </c>
      <c r="U2565" t="s">
        <v>9007</v>
      </c>
      <c r="V2565">
        <f>VLOOKUP(P2565,'PBT Tag Rates'!$B$5:$E$34,4,FALSE)</f>
        <v>0.80551598400000002</v>
      </c>
      <c r="W2565">
        <v>1</v>
      </c>
      <c r="X2565" s="16">
        <f>IFERROR(LOOKUP(H2565,{30,43,48,53,58,63,68,73,78,83,88,93,97},{42,47,52,57,62,67,72,77,82,87,92,99,100}),999)</f>
        <v>72</v>
      </c>
      <c r="Y2565" s="19">
        <f t="shared" si="276"/>
        <v>5.6818181818181825</v>
      </c>
      <c r="Z2565" s="19">
        <f t="shared" si="279"/>
        <v>5.7284090909090919</v>
      </c>
      <c r="AA2565" s="19">
        <f t="shared" si="280"/>
        <v>17.185227272727278</v>
      </c>
      <c r="AB2565" s="19" t="s">
        <v>8886</v>
      </c>
    </row>
    <row r="2566" spans="1:28" x14ac:dyDescent="0.35">
      <c r="A2566" t="s">
        <v>1562</v>
      </c>
      <c r="B2566" t="s">
        <v>7397</v>
      </c>
      <c r="C2566" t="s">
        <v>7398</v>
      </c>
      <c r="D2566" s="1">
        <v>44833</v>
      </c>
      <c r="E2566">
        <f t="shared" si="277"/>
        <v>18</v>
      </c>
      <c r="F2566" t="s">
        <v>1569</v>
      </c>
      <c r="G2566">
        <v>610</v>
      </c>
      <c r="H2566">
        <f t="shared" ref="H2566:H2629" si="281">G2566/10</f>
        <v>61</v>
      </c>
      <c r="I2566" t="s">
        <v>7</v>
      </c>
      <c r="J2566" t="s">
        <v>8</v>
      </c>
      <c r="L2566" t="s">
        <v>6</v>
      </c>
      <c r="M2566" t="str">
        <f t="shared" ref="M2566:M2628" si="282">IF(L2566="U",F2566,L2566)</f>
        <v>M</v>
      </c>
      <c r="N2566" t="s">
        <v>8</v>
      </c>
      <c r="O2566" t="s">
        <v>8</v>
      </c>
      <c r="P2566" t="s">
        <v>11</v>
      </c>
      <c r="Q2566" t="s">
        <v>8</v>
      </c>
      <c r="R2566" t="str">
        <f t="shared" si="278"/>
        <v>U</v>
      </c>
      <c r="S2566" t="s">
        <v>12</v>
      </c>
      <c r="T2566">
        <v>1</v>
      </c>
      <c r="U2566" t="s">
        <v>11</v>
      </c>
      <c r="V2566" t="e">
        <f>VLOOKUP(P2566,'PBT Tag Rates'!$B$5:$E$34,4,FALSE)</f>
        <v>#N/A</v>
      </c>
      <c r="W2566">
        <v>1</v>
      </c>
      <c r="X2566" s="16">
        <f>IFERROR(LOOKUP(H2566,{30,43,48,53,58,63,68,73,78,83,88,93,97},{42,47,52,57,62,67,72,77,82,87,92,99,100}),999)</f>
        <v>62</v>
      </c>
      <c r="Y2566" s="19">
        <f t="shared" ref="Y2566:Y2629" si="283">IF(D2566&lt;$D$3,W2566/$Y$3,W2566/$Y$4)</f>
        <v>5.6818181818181825</v>
      </c>
      <c r="Z2566" s="19">
        <f t="shared" si="279"/>
        <v>5.7284090909090919</v>
      </c>
      <c r="AA2566" s="19">
        <f t="shared" si="280"/>
        <v>17.185227272727278</v>
      </c>
      <c r="AB2566" s="19" t="s">
        <v>8887</v>
      </c>
    </row>
    <row r="2567" spans="1:28" x14ac:dyDescent="0.35">
      <c r="A2567" t="s">
        <v>1562</v>
      </c>
      <c r="B2567" t="s">
        <v>7399</v>
      </c>
      <c r="C2567" t="s">
        <v>7400</v>
      </c>
      <c r="D2567" s="1">
        <v>44833</v>
      </c>
      <c r="E2567">
        <f t="shared" ref="E2567:E2630" si="284">IF(D2567&lt;=$D$3,60,18)</f>
        <v>18</v>
      </c>
      <c r="F2567" t="s">
        <v>16</v>
      </c>
      <c r="G2567">
        <v>860</v>
      </c>
      <c r="H2567">
        <f t="shared" si="281"/>
        <v>86</v>
      </c>
      <c r="I2567" t="s">
        <v>7</v>
      </c>
      <c r="J2567" t="s">
        <v>8</v>
      </c>
      <c r="K2567" t="s">
        <v>143</v>
      </c>
      <c r="L2567" t="s">
        <v>1569</v>
      </c>
      <c r="M2567" t="str">
        <f t="shared" si="282"/>
        <v>F</v>
      </c>
      <c r="N2567" t="s">
        <v>4306</v>
      </c>
      <c r="O2567" t="s">
        <v>4306</v>
      </c>
      <c r="P2567" t="s">
        <v>4306</v>
      </c>
      <c r="Q2567" t="s">
        <v>8</v>
      </c>
      <c r="R2567" t="str">
        <f t="shared" ref="R2567:R2630" si="285">IFERROR($R$3-Q2567,"U")</f>
        <v>U</v>
      </c>
      <c r="S2567" t="s">
        <v>8</v>
      </c>
      <c r="T2567" t="s">
        <v>8</v>
      </c>
      <c r="U2567" t="s">
        <v>4306</v>
      </c>
      <c r="V2567" t="e">
        <f>VLOOKUP(P2567,'PBT Tag Rates'!$B$5:$E$34,4,FALSE)</f>
        <v>#N/A</v>
      </c>
      <c r="W2567">
        <v>1</v>
      </c>
      <c r="X2567" s="16">
        <f>IFERROR(LOOKUP(H2567,{30,43,48,53,58,63,68,73,78,83,88,93,97},{42,47,52,57,62,67,72,77,82,87,92,99,100}),999)</f>
        <v>87</v>
      </c>
      <c r="Y2567" s="19">
        <f t="shared" si="283"/>
        <v>5.6818181818181825</v>
      </c>
      <c r="Z2567" s="19">
        <f t="shared" ref="Z2567:Z2630" si="286">Y2567*(1+$Z$4)</f>
        <v>5.7284090909090919</v>
      </c>
      <c r="AA2567" s="19">
        <f t="shared" ref="AA2567:AA2630" si="287">IF(D2567&lt;$D$3,Z2567/$AA$3,Z2567/$AA$4)</f>
        <v>17.185227272727278</v>
      </c>
      <c r="AB2567" s="19" t="s">
        <v>8887</v>
      </c>
    </row>
    <row r="2568" spans="1:28" x14ac:dyDescent="0.35">
      <c r="A2568" t="s">
        <v>1562</v>
      </c>
      <c r="B2568" t="s">
        <v>7401</v>
      </c>
      <c r="C2568" t="s">
        <v>7402</v>
      </c>
      <c r="D2568" s="1">
        <v>44833</v>
      </c>
      <c r="E2568">
        <f t="shared" si="284"/>
        <v>18</v>
      </c>
      <c r="F2568" t="s">
        <v>1569</v>
      </c>
      <c r="G2568">
        <v>670</v>
      </c>
      <c r="H2568">
        <f t="shared" si="281"/>
        <v>67</v>
      </c>
      <c r="I2568" t="s">
        <v>7</v>
      </c>
      <c r="J2568" t="s">
        <v>8</v>
      </c>
      <c r="L2568" t="s">
        <v>6</v>
      </c>
      <c r="M2568" t="str">
        <f t="shared" si="282"/>
        <v>M</v>
      </c>
      <c r="N2568" t="s">
        <v>4476</v>
      </c>
      <c r="O2568" t="s">
        <v>7403</v>
      </c>
      <c r="P2568" t="s">
        <v>557</v>
      </c>
      <c r="Q2568">
        <v>3</v>
      </c>
      <c r="R2568">
        <f t="shared" si="285"/>
        <v>2019</v>
      </c>
      <c r="S2568" t="s">
        <v>8</v>
      </c>
      <c r="T2568" t="s">
        <v>8</v>
      </c>
      <c r="U2568" t="s">
        <v>9090</v>
      </c>
      <c r="V2568">
        <f>VLOOKUP(P2568,'PBT Tag Rates'!$B$5:$E$34,4,FALSE)</f>
        <v>0.95971980899999998</v>
      </c>
      <c r="W2568">
        <v>1</v>
      </c>
      <c r="X2568" s="16">
        <f>IFERROR(LOOKUP(H2568,{30,43,48,53,58,63,68,73,78,83,88,93,97},{42,47,52,57,62,67,72,77,82,87,92,99,100}),999)</f>
        <v>67</v>
      </c>
      <c r="Y2568" s="19">
        <f t="shared" si="283"/>
        <v>5.6818181818181825</v>
      </c>
      <c r="Z2568" s="19">
        <f t="shared" si="286"/>
        <v>5.7284090909090919</v>
      </c>
      <c r="AA2568" s="19">
        <f t="shared" si="287"/>
        <v>17.185227272727278</v>
      </c>
      <c r="AB2568" s="19" t="s">
        <v>8887</v>
      </c>
    </row>
    <row r="2569" spans="1:28" x14ac:dyDescent="0.35">
      <c r="A2569" t="s">
        <v>1562</v>
      </c>
      <c r="B2569" t="s">
        <v>7404</v>
      </c>
      <c r="C2569" t="s">
        <v>7405</v>
      </c>
      <c r="D2569" s="1">
        <v>44833</v>
      </c>
      <c r="E2569">
        <f t="shared" si="284"/>
        <v>18</v>
      </c>
      <c r="F2569" t="s">
        <v>1569</v>
      </c>
      <c r="G2569">
        <v>580</v>
      </c>
      <c r="H2569">
        <f t="shared" si="281"/>
        <v>58</v>
      </c>
      <c r="I2569" t="s">
        <v>9</v>
      </c>
      <c r="J2569">
        <v>1</v>
      </c>
      <c r="L2569" t="s">
        <v>6</v>
      </c>
      <c r="M2569" t="str">
        <f t="shared" si="282"/>
        <v>M</v>
      </c>
      <c r="N2569" t="s">
        <v>7406</v>
      </c>
      <c r="O2569" t="s">
        <v>7407</v>
      </c>
      <c r="P2569" t="s">
        <v>557</v>
      </c>
      <c r="Q2569">
        <v>3</v>
      </c>
      <c r="R2569">
        <f t="shared" si="285"/>
        <v>2019</v>
      </c>
      <c r="S2569" t="s">
        <v>8</v>
      </c>
      <c r="T2569" t="s">
        <v>8</v>
      </c>
      <c r="U2569" t="s">
        <v>9085</v>
      </c>
      <c r="V2569">
        <f>VLOOKUP(P2569,'PBT Tag Rates'!$B$5:$E$34,4,FALSE)</f>
        <v>0.95971980899999998</v>
      </c>
      <c r="W2569">
        <v>1</v>
      </c>
      <c r="X2569" s="16">
        <f>IFERROR(LOOKUP(H2569,{30,43,48,53,58,63,68,73,78,83,88,93,97},{42,47,52,57,62,67,72,77,82,87,92,99,100}),999)</f>
        <v>62</v>
      </c>
      <c r="Y2569" s="19">
        <f t="shared" si="283"/>
        <v>5.6818181818181825</v>
      </c>
      <c r="Z2569" s="19">
        <f t="shared" si="286"/>
        <v>5.7284090909090919</v>
      </c>
      <c r="AA2569" s="19">
        <f t="shared" si="287"/>
        <v>17.185227272727278</v>
      </c>
      <c r="AB2569" s="19" t="s">
        <v>8887</v>
      </c>
    </row>
    <row r="2570" spans="1:28" x14ac:dyDescent="0.35">
      <c r="A2570" t="s">
        <v>1562</v>
      </c>
      <c r="B2570" t="s">
        <v>7408</v>
      </c>
      <c r="C2570" t="s">
        <v>7409</v>
      </c>
      <c r="D2570" s="1">
        <v>44833</v>
      </c>
      <c r="E2570">
        <f t="shared" si="284"/>
        <v>18</v>
      </c>
      <c r="F2570" t="s">
        <v>16</v>
      </c>
      <c r="G2570">
        <v>690</v>
      </c>
      <c r="H2570">
        <f t="shared" si="281"/>
        <v>69</v>
      </c>
      <c r="I2570" t="s">
        <v>9</v>
      </c>
      <c r="J2570">
        <v>1</v>
      </c>
      <c r="L2570" t="s">
        <v>16</v>
      </c>
      <c r="M2570" t="str">
        <f t="shared" si="282"/>
        <v>F</v>
      </c>
      <c r="N2570" t="s">
        <v>504</v>
      </c>
      <c r="O2570" t="s">
        <v>505</v>
      </c>
      <c r="P2570" t="s">
        <v>19</v>
      </c>
      <c r="Q2570">
        <v>4</v>
      </c>
      <c r="R2570">
        <f t="shared" si="285"/>
        <v>2018</v>
      </c>
      <c r="S2570" t="s">
        <v>8</v>
      </c>
      <c r="T2570" t="s">
        <v>8</v>
      </c>
      <c r="U2570" t="s">
        <v>9007</v>
      </c>
      <c r="V2570">
        <f>VLOOKUP(P2570,'PBT Tag Rates'!$B$5:$E$34,4,FALSE)</f>
        <v>0.80551598400000002</v>
      </c>
      <c r="W2570">
        <v>1</v>
      </c>
      <c r="X2570" s="16">
        <f>IFERROR(LOOKUP(H2570,{30,43,48,53,58,63,68,73,78,83,88,93,97},{42,47,52,57,62,67,72,77,82,87,92,99,100}),999)</f>
        <v>72</v>
      </c>
      <c r="Y2570" s="19">
        <f t="shared" si="283"/>
        <v>5.6818181818181825</v>
      </c>
      <c r="Z2570" s="19">
        <f t="shared" si="286"/>
        <v>5.7284090909090919</v>
      </c>
      <c r="AA2570" s="19">
        <f t="shared" si="287"/>
        <v>17.185227272727278</v>
      </c>
      <c r="AB2570" s="19" t="s">
        <v>8886</v>
      </c>
    </row>
    <row r="2571" spans="1:28" x14ac:dyDescent="0.35">
      <c r="A2571" t="s">
        <v>1562</v>
      </c>
      <c r="B2571" t="s">
        <v>7410</v>
      </c>
      <c r="C2571" t="s">
        <v>7411</v>
      </c>
      <c r="D2571" s="1">
        <v>44833</v>
      </c>
      <c r="E2571">
        <f t="shared" si="284"/>
        <v>18</v>
      </c>
      <c r="F2571" t="s">
        <v>16</v>
      </c>
      <c r="G2571">
        <v>760</v>
      </c>
      <c r="H2571">
        <f t="shared" si="281"/>
        <v>76</v>
      </c>
      <c r="I2571" t="s">
        <v>9</v>
      </c>
      <c r="J2571" t="s">
        <v>8</v>
      </c>
      <c r="L2571" t="s">
        <v>16</v>
      </c>
      <c r="M2571" t="str">
        <f t="shared" si="282"/>
        <v>F</v>
      </c>
      <c r="N2571" t="s">
        <v>7412</v>
      </c>
      <c r="O2571" t="s">
        <v>7413</v>
      </c>
      <c r="P2571" t="s">
        <v>10</v>
      </c>
      <c r="Q2571">
        <v>5</v>
      </c>
      <c r="R2571">
        <f t="shared" si="285"/>
        <v>2017</v>
      </c>
      <c r="S2571" t="s">
        <v>8</v>
      </c>
      <c r="T2571" t="s">
        <v>8</v>
      </c>
      <c r="U2571" t="s">
        <v>8875</v>
      </c>
      <c r="V2571">
        <f>VLOOKUP(P2571,'PBT Tag Rates'!$B$5:$E$34,4,FALSE)</f>
        <v>0.76170174199999996</v>
      </c>
      <c r="W2571">
        <v>1</v>
      </c>
      <c r="X2571" s="16">
        <f>IFERROR(LOOKUP(H2571,{30,43,48,53,58,63,68,73,78,83,88,93,97},{42,47,52,57,62,67,72,77,82,87,92,99,100}),999)</f>
        <v>77</v>
      </c>
      <c r="Y2571" s="19">
        <f t="shared" si="283"/>
        <v>5.6818181818181825</v>
      </c>
      <c r="Z2571" s="19">
        <f t="shared" si="286"/>
        <v>5.7284090909090919</v>
      </c>
      <c r="AA2571" s="19">
        <f t="shared" si="287"/>
        <v>17.185227272727278</v>
      </c>
      <c r="AB2571" s="19" t="s">
        <v>8886</v>
      </c>
    </row>
    <row r="2572" spans="1:28" x14ac:dyDescent="0.35">
      <c r="A2572" t="s">
        <v>1562</v>
      </c>
      <c r="B2572" t="s">
        <v>7414</v>
      </c>
      <c r="C2572" t="s">
        <v>7415</v>
      </c>
      <c r="D2572" s="1">
        <v>44833</v>
      </c>
      <c r="E2572">
        <f t="shared" si="284"/>
        <v>18</v>
      </c>
      <c r="F2572" t="s">
        <v>1569</v>
      </c>
      <c r="G2572">
        <v>430</v>
      </c>
      <c r="H2572">
        <f t="shared" si="281"/>
        <v>43</v>
      </c>
      <c r="I2572" t="s">
        <v>7</v>
      </c>
      <c r="J2572" t="s">
        <v>8</v>
      </c>
      <c r="L2572" t="s">
        <v>6</v>
      </c>
      <c r="M2572" t="str">
        <f t="shared" si="282"/>
        <v>M</v>
      </c>
      <c r="N2572" t="s">
        <v>6700</v>
      </c>
      <c r="O2572" t="s">
        <v>7416</v>
      </c>
      <c r="P2572" t="s">
        <v>2035</v>
      </c>
      <c r="Q2572">
        <v>2</v>
      </c>
      <c r="R2572">
        <f t="shared" si="285"/>
        <v>2020</v>
      </c>
      <c r="S2572" t="s">
        <v>8</v>
      </c>
      <c r="T2572" t="s">
        <v>8</v>
      </c>
      <c r="U2572" t="s">
        <v>9090</v>
      </c>
      <c r="V2572">
        <f>VLOOKUP(P2572,'PBT Tag Rates'!$B$5:$E$34,4,FALSE)</f>
        <v>0.98961045999999997</v>
      </c>
      <c r="W2572">
        <v>1</v>
      </c>
      <c r="X2572" s="16">
        <f>IFERROR(LOOKUP(H2572,{30,43,48,53,58,63,68,73,78,83,88,93,97},{42,47,52,57,62,67,72,77,82,87,92,99,100}),999)</f>
        <v>47</v>
      </c>
      <c r="Y2572" s="19">
        <f t="shared" si="283"/>
        <v>5.6818181818181825</v>
      </c>
      <c r="Z2572" s="19">
        <f t="shared" si="286"/>
        <v>5.7284090909090919</v>
      </c>
      <c r="AA2572" s="19">
        <f t="shared" si="287"/>
        <v>17.185227272727278</v>
      </c>
      <c r="AB2572" s="19" t="s">
        <v>8887</v>
      </c>
    </row>
    <row r="2573" spans="1:28" x14ac:dyDescent="0.35">
      <c r="A2573" t="s">
        <v>1562</v>
      </c>
      <c r="B2573" t="s">
        <v>7417</v>
      </c>
      <c r="C2573" t="s">
        <v>7418</v>
      </c>
      <c r="D2573" s="1">
        <v>44833</v>
      </c>
      <c r="E2573">
        <f t="shared" si="284"/>
        <v>18</v>
      </c>
      <c r="F2573" t="s">
        <v>1569</v>
      </c>
      <c r="G2573">
        <v>580</v>
      </c>
      <c r="H2573">
        <f t="shared" si="281"/>
        <v>58</v>
      </c>
      <c r="I2573" t="s">
        <v>9</v>
      </c>
      <c r="J2573">
        <v>1</v>
      </c>
      <c r="L2573" t="s">
        <v>6</v>
      </c>
      <c r="M2573" t="str">
        <f t="shared" si="282"/>
        <v>M</v>
      </c>
      <c r="N2573" t="s">
        <v>779</v>
      </c>
      <c r="O2573" t="s">
        <v>7419</v>
      </c>
      <c r="P2573" t="s">
        <v>557</v>
      </c>
      <c r="Q2573">
        <v>3</v>
      </c>
      <c r="R2573">
        <f t="shared" si="285"/>
        <v>2019</v>
      </c>
      <c r="S2573" t="s">
        <v>8</v>
      </c>
      <c r="T2573" t="s">
        <v>8</v>
      </c>
      <c r="U2573" t="s">
        <v>9006</v>
      </c>
      <c r="V2573">
        <f>VLOOKUP(P2573,'PBT Tag Rates'!$B$5:$E$34,4,FALSE)</f>
        <v>0.95971980899999998</v>
      </c>
      <c r="W2573">
        <v>1</v>
      </c>
      <c r="X2573" s="16">
        <f>IFERROR(LOOKUP(H2573,{30,43,48,53,58,63,68,73,78,83,88,93,97},{42,47,52,57,62,67,72,77,82,87,92,99,100}),999)</f>
        <v>62</v>
      </c>
      <c r="Y2573" s="19">
        <f t="shared" si="283"/>
        <v>5.6818181818181825</v>
      </c>
      <c r="Z2573" s="19">
        <f t="shared" si="286"/>
        <v>5.7284090909090919</v>
      </c>
      <c r="AA2573" s="19">
        <f t="shared" si="287"/>
        <v>17.185227272727278</v>
      </c>
      <c r="AB2573" s="19" t="s">
        <v>8886</v>
      </c>
    </row>
    <row r="2574" spans="1:28" x14ac:dyDescent="0.35">
      <c r="A2574" t="s">
        <v>1562</v>
      </c>
      <c r="B2574" t="s">
        <v>7420</v>
      </c>
      <c r="C2574" t="s">
        <v>7421</v>
      </c>
      <c r="D2574" s="1">
        <v>44833</v>
      </c>
      <c r="E2574">
        <f t="shared" si="284"/>
        <v>18</v>
      </c>
      <c r="F2574" t="s">
        <v>1569</v>
      </c>
      <c r="G2574">
        <v>630</v>
      </c>
      <c r="H2574">
        <f t="shared" si="281"/>
        <v>63</v>
      </c>
      <c r="I2574" t="s">
        <v>9</v>
      </c>
      <c r="J2574" t="s">
        <v>8</v>
      </c>
      <c r="L2574" t="s">
        <v>6</v>
      </c>
      <c r="M2574" t="str">
        <f t="shared" si="282"/>
        <v>M</v>
      </c>
      <c r="N2574" t="s">
        <v>1188</v>
      </c>
      <c r="O2574" t="s">
        <v>1189</v>
      </c>
      <c r="P2574" t="s">
        <v>557</v>
      </c>
      <c r="Q2574">
        <v>3</v>
      </c>
      <c r="R2574">
        <f t="shared" si="285"/>
        <v>2019</v>
      </c>
      <c r="S2574" t="s">
        <v>8</v>
      </c>
      <c r="T2574" t="s">
        <v>8</v>
      </c>
      <c r="U2574" t="s">
        <v>9090</v>
      </c>
      <c r="V2574">
        <f>VLOOKUP(P2574,'PBT Tag Rates'!$B$5:$E$34,4,FALSE)</f>
        <v>0.95971980899999998</v>
      </c>
      <c r="W2574">
        <v>1</v>
      </c>
      <c r="X2574" s="16">
        <f>IFERROR(LOOKUP(H2574,{30,43,48,53,58,63,68,73,78,83,88,93,97},{42,47,52,57,62,67,72,77,82,87,92,99,100}),999)</f>
        <v>67</v>
      </c>
      <c r="Y2574" s="19">
        <f t="shared" si="283"/>
        <v>5.6818181818181825</v>
      </c>
      <c r="Z2574" s="19">
        <f t="shared" si="286"/>
        <v>5.7284090909090919</v>
      </c>
      <c r="AA2574" s="19">
        <f t="shared" si="287"/>
        <v>17.185227272727278</v>
      </c>
      <c r="AB2574" s="19" t="s">
        <v>8887</v>
      </c>
    </row>
    <row r="2575" spans="1:28" x14ac:dyDescent="0.35">
      <c r="A2575" t="s">
        <v>1562</v>
      </c>
      <c r="B2575" t="s">
        <v>7422</v>
      </c>
      <c r="C2575" t="s">
        <v>7423</v>
      </c>
      <c r="D2575" s="1">
        <v>44833</v>
      </c>
      <c r="E2575">
        <f t="shared" si="284"/>
        <v>18</v>
      </c>
      <c r="F2575" t="s">
        <v>16</v>
      </c>
      <c r="G2575">
        <v>730</v>
      </c>
      <c r="H2575">
        <f t="shared" si="281"/>
        <v>73</v>
      </c>
      <c r="I2575" t="s">
        <v>7</v>
      </c>
      <c r="J2575" t="s">
        <v>8</v>
      </c>
      <c r="L2575" t="s">
        <v>16</v>
      </c>
      <c r="M2575" t="str">
        <f t="shared" si="282"/>
        <v>F</v>
      </c>
      <c r="N2575" t="s">
        <v>1320</v>
      </c>
      <c r="O2575" t="s">
        <v>1321</v>
      </c>
      <c r="P2575" t="s">
        <v>19</v>
      </c>
      <c r="Q2575">
        <v>4</v>
      </c>
      <c r="R2575">
        <f t="shared" si="285"/>
        <v>2018</v>
      </c>
      <c r="S2575" t="s">
        <v>8</v>
      </c>
      <c r="T2575" t="s">
        <v>8</v>
      </c>
      <c r="U2575" t="s">
        <v>9086</v>
      </c>
      <c r="V2575">
        <f>VLOOKUP(P2575,'PBT Tag Rates'!$B$5:$E$34,4,FALSE)</f>
        <v>0.80551598400000002</v>
      </c>
      <c r="W2575">
        <v>1</v>
      </c>
      <c r="X2575" s="16">
        <f>IFERROR(LOOKUP(H2575,{30,43,48,53,58,63,68,73,78,83,88,93,97},{42,47,52,57,62,67,72,77,82,87,92,99,100}),999)</f>
        <v>77</v>
      </c>
      <c r="Y2575" s="19">
        <f t="shared" si="283"/>
        <v>5.6818181818181825</v>
      </c>
      <c r="Z2575" s="19">
        <f t="shared" si="286"/>
        <v>5.7284090909090919</v>
      </c>
      <c r="AA2575" s="19">
        <f t="shared" si="287"/>
        <v>17.185227272727278</v>
      </c>
      <c r="AB2575" s="19" t="s">
        <v>8887</v>
      </c>
    </row>
    <row r="2576" spans="1:28" x14ac:dyDescent="0.35">
      <c r="A2576" t="s">
        <v>1562</v>
      </c>
      <c r="B2576" t="s">
        <v>7424</v>
      </c>
      <c r="C2576" t="s">
        <v>7425</v>
      </c>
      <c r="D2576" s="1">
        <v>44833</v>
      </c>
      <c r="E2576">
        <f t="shared" si="284"/>
        <v>18</v>
      </c>
      <c r="F2576" t="s">
        <v>16</v>
      </c>
      <c r="G2576">
        <v>750</v>
      </c>
      <c r="H2576">
        <f t="shared" si="281"/>
        <v>75</v>
      </c>
      <c r="I2576" t="s">
        <v>7</v>
      </c>
      <c r="J2576" t="s">
        <v>8</v>
      </c>
      <c r="L2576" t="s">
        <v>16</v>
      </c>
      <c r="M2576" t="str">
        <f t="shared" si="282"/>
        <v>F</v>
      </c>
      <c r="N2576" t="s">
        <v>4394</v>
      </c>
      <c r="O2576" t="s">
        <v>4395</v>
      </c>
      <c r="P2576" t="s">
        <v>557</v>
      </c>
      <c r="Q2576">
        <v>3</v>
      </c>
      <c r="R2576">
        <f t="shared" si="285"/>
        <v>2019</v>
      </c>
      <c r="S2576" t="s">
        <v>8</v>
      </c>
      <c r="T2576" t="s">
        <v>8</v>
      </c>
      <c r="U2576" t="s">
        <v>9090</v>
      </c>
      <c r="V2576">
        <f>VLOOKUP(P2576,'PBT Tag Rates'!$B$5:$E$34,4,FALSE)</f>
        <v>0.95971980899999998</v>
      </c>
      <c r="W2576">
        <v>1</v>
      </c>
      <c r="X2576" s="16">
        <f>IFERROR(LOOKUP(H2576,{30,43,48,53,58,63,68,73,78,83,88,93,97},{42,47,52,57,62,67,72,77,82,87,92,99,100}),999)</f>
        <v>77</v>
      </c>
      <c r="Y2576" s="19">
        <f t="shared" si="283"/>
        <v>5.6818181818181825</v>
      </c>
      <c r="Z2576" s="19">
        <f t="shared" si="286"/>
        <v>5.7284090909090919</v>
      </c>
      <c r="AA2576" s="19">
        <f t="shared" si="287"/>
        <v>17.185227272727278</v>
      </c>
      <c r="AB2576" s="19" t="s">
        <v>8887</v>
      </c>
    </row>
    <row r="2577" spans="1:28" x14ac:dyDescent="0.35">
      <c r="A2577" t="s">
        <v>1562</v>
      </c>
      <c r="B2577" t="s">
        <v>7426</v>
      </c>
      <c r="C2577" t="s">
        <v>7427</v>
      </c>
      <c r="D2577" s="1">
        <v>44833</v>
      </c>
      <c r="E2577">
        <f t="shared" si="284"/>
        <v>18</v>
      </c>
      <c r="F2577" t="s">
        <v>1569</v>
      </c>
      <c r="G2577">
        <v>610</v>
      </c>
      <c r="H2577">
        <f t="shared" si="281"/>
        <v>61</v>
      </c>
      <c r="I2577" t="s">
        <v>7</v>
      </c>
      <c r="J2577" t="s">
        <v>8</v>
      </c>
      <c r="L2577" t="s">
        <v>6</v>
      </c>
      <c r="M2577" t="str">
        <f t="shared" si="282"/>
        <v>M</v>
      </c>
      <c r="N2577" t="s">
        <v>8</v>
      </c>
      <c r="O2577" t="s">
        <v>8</v>
      </c>
      <c r="P2577" t="s">
        <v>11</v>
      </c>
      <c r="Q2577" t="s">
        <v>8</v>
      </c>
      <c r="R2577" t="str">
        <f t="shared" si="285"/>
        <v>U</v>
      </c>
      <c r="S2577" t="s">
        <v>12</v>
      </c>
      <c r="T2577">
        <v>0.999999999999998</v>
      </c>
      <c r="U2577" t="s">
        <v>11</v>
      </c>
      <c r="V2577" t="e">
        <f>VLOOKUP(P2577,'PBT Tag Rates'!$B$5:$E$34,4,FALSE)</f>
        <v>#N/A</v>
      </c>
      <c r="W2577">
        <v>1</v>
      </c>
      <c r="X2577" s="16">
        <f>IFERROR(LOOKUP(H2577,{30,43,48,53,58,63,68,73,78,83,88,93,97},{42,47,52,57,62,67,72,77,82,87,92,99,100}),999)</f>
        <v>62</v>
      </c>
      <c r="Y2577" s="19">
        <f t="shared" si="283"/>
        <v>5.6818181818181825</v>
      </c>
      <c r="Z2577" s="19">
        <f t="shared" si="286"/>
        <v>5.7284090909090919</v>
      </c>
      <c r="AA2577" s="19">
        <f t="shared" si="287"/>
        <v>17.185227272727278</v>
      </c>
      <c r="AB2577" s="19" t="s">
        <v>8887</v>
      </c>
    </row>
    <row r="2578" spans="1:28" x14ac:dyDescent="0.35">
      <c r="A2578" t="s">
        <v>1562</v>
      </c>
      <c r="B2578" t="s">
        <v>7428</v>
      </c>
      <c r="C2578" t="s">
        <v>7429</v>
      </c>
      <c r="D2578" s="1">
        <v>44833</v>
      </c>
      <c r="E2578">
        <f t="shared" si="284"/>
        <v>18</v>
      </c>
      <c r="F2578" t="s">
        <v>1569</v>
      </c>
      <c r="G2578">
        <v>420</v>
      </c>
      <c r="H2578">
        <f t="shared" si="281"/>
        <v>42</v>
      </c>
      <c r="I2578" t="s">
        <v>7</v>
      </c>
      <c r="J2578" t="s">
        <v>8</v>
      </c>
      <c r="L2578" t="s">
        <v>6</v>
      </c>
      <c r="M2578" t="str">
        <f t="shared" si="282"/>
        <v>M</v>
      </c>
      <c r="N2578" t="s">
        <v>7430</v>
      </c>
      <c r="O2578" t="s">
        <v>7431</v>
      </c>
      <c r="P2578" t="s">
        <v>2035</v>
      </c>
      <c r="Q2578">
        <v>2</v>
      </c>
      <c r="R2578">
        <f t="shared" si="285"/>
        <v>2020</v>
      </c>
      <c r="S2578" t="s">
        <v>8</v>
      </c>
      <c r="T2578" t="s">
        <v>8</v>
      </c>
      <c r="U2578" t="s">
        <v>9086</v>
      </c>
      <c r="V2578">
        <f>VLOOKUP(P2578,'PBT Tag Rates'!$B$5:$E$34,4,FALSE)</f>
        <v>0.98961045999999997</v>
      </c>
      <c r="W2578">
        <v>1</v>
      </c>
      <c r="X2578" s="16">
        <f>IFERROR(LOOKUP(H2578,{30,43,48,53,58,63,68,73,78,83,88,93,97},{42,47,52,57,62,67,72,77,82,87,92,99,100}),999)</f>
        <v>42</v>
      </c>
      <c r="Y2578" s="19">
        <f t="shared" si="283"/>
        <v>5.6818181818181825</v>
      </c>
      <c r="Z2578" s="19">
        <f t="shared" si="286"/>
        <v>5.7284090909090919</v>
      </c>
      <c r="AA2578" s="19">
        <f t="shared" si="287"/>
        <v>17.185227272727278</v>
      </c>
      <c r="AB2578" s="19" t="s">
        <v>8887</v>
      </c>
    </row>
    <row r="2579" spans="1:28" x14ac:dyDescent="0.35">
      <c r="A2579" t="s">
        <v>1562</v>
      </c>
      <c r="B2579" t="s">
        <v>7432</v>
      </c>
      <c r="C2579" t="s">
        <v>7433</v>
      </c>
      <c r="D2579" s="1">
        <v>44833</v>
      </c>
      <c r="E2579">
        <f t="shared" si="284"/>
        <v>18</v>
      </c>
      <c r="F2579" t="s">
        <v>1569</v>
      </c>
      <c r="G2579">
        <v>540</v>
      </c>
      <c r="H2579">
        <f t="shared" si="281"/>
        <v>54</v>
      </c>
      <c r="I2579" t="s">
        <v>9</v>
      </c>
      <c r="J2579">
        <v>1</v>
      </c>
      <c r="L2579" t="s">
        <v>6</v>
      </c>
      <c r="M2579" t="str">
        <f t="shared" si="282"/>
        <v>M</v>
      </c>
      <c r="N2579" t="s">
        <v>1280</v>
      </c>
      <c r="O2579" t="s">
        <v>1281</v>
      </c>
      <c r="P2579" t="s">
        <v>557</v>
      </c>
      <c r="Q2579">
        <v>3</v>
      </c>
      <c r="R2579">
        <f t="shared" si="285"/>
        <v>2019</v>
      </c>
      <c r="S2579" t="s">
        <v>8</v>
      </c>
      <c r="T2579" t="s">
        <v>8</v>
      </c>
      <c r="U2579" t="s">
        <v>9089</v>
      </c>
      <c r="V2579">
        <f>VLOOKUP(P2579,'PBT Tag Rates'!$B$5:$E$34,4,FALSE)</f>
        <v>0.95971980899999998</v>
      </c>
      <c r="W2579">
        <v>1</v>
      </c>
      <c r="X2579" s="16">
        <f>IFERROR(LOOKUP(H2579,{30,43,48,53,58,63,68,73,78,83,88,93,97},{42,47,52,57,62,67,72,77,82,87,92,99,100}),999)</f>
        <v>57</v>
      </c>
      <c r="Y2579" s="19">
        <f t="shared" si="283"/>
        <v>5.6818181818181825</v>
      </c>
      <c r="Z2579" s="19">
        <f t="shared" si="286"/>
        <v>5.7284090909090919</v>
      </c>
      <c r="AA2579" s="19">
        <f t="shared" si="287"/>
        <v>17.185227272727278</v>
      </c>
      <c r="AB2579" s="19" t="s">
        <v>8887</v>
      </c>
    </row>
    <row r="2580" spans="1:28" x14ac:dyDescent="0.35">
      <c r="A2580" t="s">
        <v>1562</v>
      </c>
      <c r="B2580" t="s">
        <v>7434</v>
      </c>
      <c r="C2580" t="s">
        <v>7435</v>
      </c>
      <c r="D2580" s="1">
        <v>44834</v>
      </c>
      <c r="E2580">
        <f t="shared" si="284"/>
        <v>18</v>
      </c>
      <c r="F2580" t="s">
        <v>16</v>
      </c>
      <c r="G2580">
        <v>720</v>
      </c>
      <c r="H2580">
        <f t="shared" si="281"/>
        <v>72</v>
      </c>
      <c r="I2580" t="s">
        <v>9</v>
      </c>
      <c r="J2580">
        <v>1</v>
      </c>
      <c r="L2580" t="s">
        <v>16</v>
      </c>
      <c r="M2580" t="str">
        <f t="shared" si="282"/>
        <v>F</v>
      </c>
      <c r="N2580" t="s">
        <v>388</v>
      </c>
      <c r="O2580" t="s">
        <v>1540</v>
      </c>
      <c r="P2580" t="s">
        <v>19</v>
      </c>
      <c r="Q2580">
        <v>4</v>
      </c>
      <c r="R2580">
        <f t="shared" si="285"/>
        <v>2018</v>
      </c>
      <c r="S2580" t="s">
        <v>8</v>
      </c>
      <c r="T2580" t="s">
        <v>8</v>
      </c>
      <c r="U2580" t="s">
        <v>9089</v>
      </c>
      <c r="V2580">
        <f>VLOOKUP(P2580,'PBT Tag Rates'!$B$5:$E$34,4,FALSE)</f>
        <v>0.80551598400000002</v>
      </c>
      <c r="W2580">
        <v>1</v>
      </c>
      <c r="X2580" s="16">
        <f>IFERROR(LOOKUP(H2580,{30,43,48,53,58,63,68,73,78,83,88,93,97},{42,47,52,57,62,67,72,77,82,87,92,99,100}),999)</f>
        <v>72</v>
      </c>
      <c r="Y2580" s="19">
        <f t="shared" si="283"/>
        <v>5.6818181818181825</v>
      </c>
      <c r="Z2580" s="19">
        <f t="shared" si="286"/>
        <v>5.7284090909090919</v>
      </c>
      <c r="AA2580" s="19">
        <f t="shared" si="287"/>
        <v>17.185227272727278</v>
      </c>
      <c r="AB2580" s="19" t="s">
        <v>8887</v>
      </c>
    </row>
    <row r="2581" spans="1:28" x14ac:dyDescent="0.35">
      <c r="A2581" t="s">
        <v>1562</v>
      </c>
      <c r="B2581" t="s">
        <v>7436</v>
      </c>
      <c r="C2581" t="s">
        <v>7437</v>
      </c>
      <c r="D2581" s="1">
        <v>44834</v>
      </c>
      <c r="E2581">
        <f t="shared" si="284"/>
        <v>18</v>
      </c>
      <c r="F2581" t="s">
        <v>1569</v>
      </c>
      <c r="G2581">
        <v>590</v>
      </c>
      <c r="H2581">
        <f t="shared" si="281"/>
        <v>59</v>
      </c>
      <c r="I2581" t="s">
        <v>9</v>
      </c>
      <c r="J2581">
        <v>1</v>
      </c>
      <c r="L2581" t="s">
        <v>6</v>
      </c>
      <c r="M2581" t="str">
        <f t="shared" si="282"/>
        <v>M</v>
      </c>
      <c r="N2581" t="s">
        <v>6913</v>
      </c>
      <c r="O2581" t="s">
        <v>6914</v>
      </c>
      <c r="P2581" t="s">
        <v>702</v>
      </c>
      <c r="Q2581">
        <v>3</v>
      </c>
      <c r="R2581">
        <f t="shared" si="285"/>
        <v>2019</v>
      </c>
      <c r="S2581" t="s">
        <v>8</v>
      </c>
      <c r="T2581" t="s">
        <v>8</v>
      </c>
      <c r="U2581" t="s">
        <v>8858</v>
      </c>
      <c r="V2581">
        <f>VLOOKUP(P2581,'PBT Tag Rates'!$B$5:$E$34,4,FALSE)</f>
        <v>0.99705232300000002</v>
      </c>
      <c r="W2581">
        <v>1</v>
      </c>
      <c r="X2581" s="16">
        <f>IFERROR(LOOKUP(H2581,{30,43,48,53,58,63,68,73,78,83,88,93,97},{42,47,52,57,62,67,72,77,82,87,92,99,100}),999)</f>
        <v>62</v>
      </c>
      <c r="Y2581" s="19">
        <f t="shared" si="283"/>
        <v>5.6818181818181825</v>
      </c>
      <c r="Z2581" s="19">
        <f t="shared" si="286"/>
        <v>5.7284090909090919</v>
      </c>
      <c r="AA2581" s="19">
        <f t="shared" si="287"/>
        <v>17.185227272727278</v>
      </c>
      <c r="AB2581" s="19" t="s">
        <v>8887</v>
      </c>
    </row>
    <row r="2582" spans="1:28" x14ac:dyDescent="0.35">
      <c r="A2582" t="s">
        <v>1562</v>
      </c>
      <c r="B2582" t="s">
        <v>7438</v>
      </c>
      <c r="C2582" t="s">
        <v>7439</v>
      </c>
      <c r="D2582" s="1">
        <v>44834</v>
      </c>
      <c r="E2582">
        <f t="shared" si="284"/>
        <v>18</v>
      </c>
      <c r="F2582" t="s">
        <v>16</v>
      </c>
      <c r="G2582">
        <v>660</v>
      </c>
      <c r="H2582">
        <f t="shared" si="281"/>
        <v>66</v>
      </c>
      <c r="I2582" t="s">
        <v>7</v>
      </c>
      <c r="J2582" t="s">
        <v>8</v>
      </c>
      <c r="L2582" t="s">
        <v>16</v>
      </c>
      <c r="M2582" t="str">
        <f t="shared" si="282"/>
        <v>F</v>
      </c>
      <c r="N2582" t="s">
        <v>1331</v>
      </c>
      <c r="O2582" t="s">
        <v>5690</v>
      </c>
      <c r="P2582" t="s">
        <v>557</v>
      </c>
      <c r="Q2582">
        <v>3</v>
      </c>
      <c r="R2582">
        <f t="shared" si="285"/>
        <v>2019</v>
      </c>
      <c r="S2582" t="s">
        <v>8</v>
      </c>
      <c r="T2582" t="s">
        <v>8</v>
      </c>
      <c r="U2582" t="s">
        <v>9090</v>
      </c>
      <c r="V2582">
        <f>VLOOKUP(P2582,'PBT Tag Rates'!$B$5:$E$34,4,FALSE)</f>
        <v>0.95971980899999998</v>
      </c>
      <c r="W2582">
        <v>1</v>
      </c>
      <c r="X2582" s="16">
        <f>IFERROR(LOOKUP(H2582,{30,43,48,53,58,63,68,73,78,83,88,93,97},{42,47,52,57,62,67,72,77,82,87,92,99,100}),999)</f>
        <v>67</v>
      </c>
      <c r="Y2582" s="19">
        <f t="shared" si="283"/>
        <v>5.6818181818181825</v>
      </c>
      <c r="Z2582" s="19">
        <f t="shared" si="286"/>
        <v>5.7284090909090919</v>
      </c>
      <c r="AA2582" s="19">
        <f t="shared" si="287"/>
        <v>17.185227272727278</v>
      </c>
      <c r="AB2582" s="19" t="s">
        <v>8887</v>
      </c>
    </row>
    <row r="2583" spans="1:28" x14ac:dyDescent="0.35">
      <c r="A2583" t="s">
        <v>1562</v>
      </c>
      <c r="B2583" t="s">
        <v>7440</v>
      </c>
      <c r="C2583" t="s">
        <v>7441</v>
      </c>
      <c r="D2583" s="1">
        <v>44834</v>
      </c>
      <c r="E2583">
        <f t="shared" si="284"/>
        <v>18</v>
      </c>
      <c r="F2583" t="s">
        <v>1569</v>
      </c>
      <c r="G2583">
        <v>630</v>
      </c>
      <c r="H2583">
        <f t="shared" si="281"/>
        <v>63</v>
      </c>
      <c r="I2583" t="s">
        <v>9</v>
      </c>
      <c r="J2583">
        <v>1</v>
      </c>
      <c r="L2583" t="s">
        <v>6</v>
      </c>
      <c r="M2583" t="str">
        <f t="shared" si="282"/>
        <v>M</v>
      </c>
      <c r="N2583" t="s">
        <v>1124</v>
      </c>
      <c r="O2583" t="s">
        <v>7442</v>
      </c>
      <c r="P2583" t="s">
        <v>557</v>
      </c>
      <c r="Q2583">
        <v>3</v>
      </c>
      <c r="R2583">
        <f t="shared" si="285"/>
        <v>2019</v>
      </c>
      <c r="S2583" t="s">
        <v>8</v>
      </c>
      <c r="T2583" t="s">
        <v>8</v>
      </c>
      <c r="U2583" t="s">
        <v>9090</v>
      </c>
      <c r="V2583">
        <f>VLOOKUP(P2583,'PBT Tag Rates'!$B$5:$E$34,4,FALSE)</f>
        <v>0.95971980899999998</v>
      </c>
      <c r="W2583">
        <v>1</v>
      </c>
      <c r="X2583" s="16">
        <f>IFERROR(LOOKUP(H2583,{30,43,48,53,58,63,68,73,78,83,88,93,97},{42,47,52,57,62,67,72,77,82,87,92,99,100}),999)</f>
        <v>67</v>
      </c>
      <c r="Y2583" s="19">
        <f t="shared" si="283"/>
        <v>5.6818181818181825</v>
      </c>
      <c r="Z2583" s="19">
        <f t="shared" si="286"/>
        <v>5.7284090909090919</v>
      </c>
      <c r="AA2583" s="19">
        <f t="shared" si="287"/>
        <v>17.185227272727278</v>
      </c>
      <c r="AB2583" s="19" t="s">
        <v>8887</v>
      </c>
    </row>
    <row r="2584" spans="1:28" x14ac:dyDescent="0.35">
      <c r="A2584" t="s">
        <v>1562</v>
      </c>
      <c r="B2584" t="s">
        <v>7443</v>
      </c>
      <c r="C2584" t="s">
        <v>7444</v>
      </c>
      <c r="D2584" s="1">
        <v>44834</v>
      </c>
      <c r="E2584">
        <f t="shared" si="284"/>
        <v>18</v>
      </c>
      <c r="F2584" t="s">
        <v>1569</v>
      </c>
      <c r="G2584">
        <v>470</v>
      </c>
      <c r="H2584">
        <f t="shared" si="281"/>
        <v>47</v>
      </c>
      <c r="I2584" t="s">
        <v>7</v>
      </c>
      <c r="J2584" t="s">
        <v>8</v>
      </c>
      <c r="L2584" t="s">
        <v>6</v>
      </c>
      <c r="M2584" t="str">
        <f t="shared" si="282"/>
        <v>M</v>
      </c>
      <c r="N2584" t="s">
        <v>7445</v>
      </c>
      <c r="O2584" t="s">
        <v>7446</v>
      </c>
      <c r="P2584" t="s">
        <v>2035</v>
      </c>
      <c r="Q2584">
        <v>2</v>
      </c>
      <c r="R2584">
        <f t="shared" si="285"/>
        <v>2020</v>
      </c>
      <c r="S2584" t="s">
        <v>8</v>
      </c>
      <c r="T2584" t="s">
        <v>8</v>
      </c>
      <c r="U2584" t="s">
        <v>9090</v>
      </c>
      <c r="V2584">
        <f>VLOOKUP(P2584,'PBT Tag Rates'!$B$5:$E$34,4,FALSE)</f>
        <v>0.98961045999999997</v>
      </c>
      <c r="W2584">
        <v>1</v>
      </c>
      <c r="X2584" s="16">
        <f>IFERROR(LOOKUP(H2584,{30,43,48,53,58,63,68,73,78,83,88,93,97},{42,47,52,57,62,67,72,77,82,87,92,99,100}),999)</f>
        <v>47</v>
      </c>
      <c r="Y2584" s="19">
        <f t="shared" si="283"/>
        <v>5.6818181818181825</v>
      </c>
      <c r="Z2584" s="19">
        <f t="shared" si="286"/>
        <v>5.7284090909090919</v>
      </c>
      <c r="AA2584" s="19">
        <f t="shared" si="287"/>
        <v>17.185227272727278</v>
      </c>
      <c r="AB2584" s="19" t="s">
        <v>8887</v>
      </c>
    </row>
    <row r="2585" spans="1:28" x14ac:dyDescent="0.35">
      <c r="A2585" t="s">
        <v>1562</v>
      </c>
      <c r="B2585" t="s">
        <v>7447</v>
      </c>
      <c r="C2585" t="s">
        <v>7448</v>
      </c>
      <c r="D2585" s="1">
        <v>44834</v>
      </c>
      <c r="E2585">
        <f t="shared" si="284"/>
        <v>18</v>
      </c>
      <c r="F2585" t="s">
        <v>1569</v>
      </c>
      <c r="G2585">
        <v>460</v>
      </c>
      <c r="H2585">
        <f t="shared" si="281"/>
        <v>46</v>
      </c>
      <c r="I2585" t="s">
        <v>7</v>
      </c>
      <c r="J2585" t="s">
        <v>8</v>
      </c>
      <c r="L2585" t="s">
        <v>6</v>
      </c>
      <c r="M2585" t="str">
        <f t="shared" si="282"/>
        <v>M</v>
      </c>
      <c r="N2585" t="s">
        <v>5443</v>
      </c>
      <c r="O2585" t="s">
        <v>5444</v>
      </c>
      <c r="P2585" t="s">
        <v>2035</v>
      </c>
      <c r="Q2585">
        <v>2</v>
      </c>
      <c r="R2585">
        <f t="shared" si="285"/>
        <v>2020</v>
      </c>
      <c r="S2585" t="s">
        <v>8</v>
      </c>
      <c r="T2585" t="s">
        <v>8</v>
      </c>
      <c r="U2585" t="s">
        <v>9084</v>
      </c>
      <c r="V2585">
        <f>VLOOKUP(P2585,'PBT Tag Rates'!$B$5:$E$34,4,FALSE)</f>
        <v>0.98961045999999997</v>
      </c>
      <c r="W2585">
        <v>1</v>
      </c>
      <c r="X2585" s="16">
        <f>IFERROR(LOOKUP(H2585,{30,43,48,53,58,63,68,73,78,83,88,93,97},{42,47,52,57,62,67,72,77,82,87,92,99,100}),999)</f>
        <v>47</v>
      </c>
      <c r="Y2585" s="19">
        <f t="shared" si="283"/>
        <v>5.6818181818181825</v>
      </c>
      <c r="Z2585" s="19">
        <f t="shared" si="286"/>
        <v>5.7284090909090919</v>
      </c>
      <c r="AA2585" s="19">
        <f t="shared" si="287"/>
        <v>17.185227272727278</v>
      </c>
      <c r="AB2585" s="19" t="s">
        <v>8887</v>
      </c>
    </row>
    <row r="2586" spans="1:28" x14ac:dyDescent="0.35">
      <c r="A2586" t="s">
        <v>1562</v>
      </c>
      <c r="B2586" t="s">
        <v>7449</v>
      </c>
      <c r="C2586" t="s">
        <v>7450</v>
      </c>
      <c r="D2586" s="1">
        <v>44834</v>
      </c>
      <c r="E2586">
        <f t="shared" si="284"/>
        <v>18</v>
      </c>
      <c r="F2586" t="s">
        <v>16</v>
      </c>
      <c r="G2586">
        <v>830</v>
      </c>
      <c r="H2586">
        <f t="shared" si="281"/>
        <v>83</v>
      </c>
      <c r="I2586" t="s">
        <v>7</v>
      </c>
      <c r="J2586" t="s">
        <v>8</v>
      </c>
      <c r="L2586" t="s">
        <v>16</v>
      </c>
      <c r="M2586" t="str">
        <f t="shared" si="282"/>
        <v>F</v>
      </c>
      <c r="N2586" t="s">
        <v>8</v>
      </c>
      <c r="O2586" t="s">
        <v>8</v>
      </c>
      <c r="P2586" t="s">
        <v>11</v>
      </c>
      <c r="Q2586" t="s">
        <v>8</v>
      </c>
      <c r="R2586" t="str">
        <f t="shared" si="285"/>
        <v>U</v>
      </c>
      <c r="S2586" t="s">
        <v>12</v>
      </c>
      <c r="T2586">
        <v>0.999999999999999</v>
      </c>
      <c r="U2586" t="s">
        <v>11</v>
      </c>
      <c r="V2586" t="e">
        <f>VLOOKUP(P2586,'PBT Tag Rates'!$B$5:$E$34,4,FALSE)</f>
        <v>#N/A</v>
      </c>
      <c r="W2586">
        <v>1</v>
      </c>
      <c r="X2586" s="16">
        <f>IFERROR(LOOKUP(H2586,{30,43,48,53,58,63,68,73,78,83,88,93,97},{42,47,52,57,62,67,72,77,82,87,92,99,100}),999)</f>
        <v>87</v>
      </c>
      <c r="Y2586" s="19">
        <f t="shared" si="283"/>
        <v>5.6818181818181825</v>
      </c>
      <c r="Z2586" s="19">
        <f t="shared" si="286"/>
        <v>5.7284090909090919</v>
      </c>
      <c r="AA2586" s="19">
        <f t="shared" si="287"/>
        <v>17.185227272727278</v>
      </c>
      <c r="AB2586" s="19" t="s">
        <v>8887</v>
      </c>
    </row>
    <row r="2587" spans="1:28" x14ac:dyDescent="0.35">
      <c r="A2587" t="s">
        <v>1562</v>
      </c>
      <c r="B2587" t="s">
        <v>7451</v>
      </c>
      <c r="C2587" t="s">
        <v>7452</v>
      </c>
      <c r="D2587" s="1">
        <v>44834</v>
      </c>
      <c r="E2587">
        <f t="shared" si="284"/>
        <v>18</v>
      </c>
      <c r="F2587" t="s">
        <v>16</v>
      </c>
      <c r="G2587">
        <v>660</v>
      </c>
      <c r="H2587">
        <f t="shared" si="281"/>
        <v>66</v>
      </c>
      <c r="I2587" t="s">
        <v>7</v>
      </c>
      <c r="J2587" t="s">
        <v>8</v>
      </c>
      <c r="L2587" t="s">
        <v>16</v>
      </c>
      <c r="M2587" t="str">
        <f t="shared" si="282"/>
        <v>F</v>
      </c>
      <c r="N2587" t="s">
        <v>1542</v>
      </c>
      <c r="O2587" t="s">
        <v>6379</v>
      </c>
      <c r="P2587" t="s">
        <v>557</v>
      </c>
      <c r="Q2587">
        <v>3</v>
      </c>
      <c r="R2587">
        <f t="shared" si="285"/>
        <v>2019</v>
      </c>
      <c r="S2587" t="s">
        <v>8</v>
      </c>
      <c r="T2587" t="s">
        <v>8</v>
      </c>
      <c r="U2587" t="s">
        <v>9006</v>
      </c>
      <c r="V2587">
        <f>VLOOKUP(P2587,'PBT Tag Rates'!$B$5:$E$34,4,FALSE)</f>
        <v>0.95971980899999998</v>
      </c>
      <c r="W2587">
        <v>1</v>
      </c>
      <c r="X2587" s="16">
        <f>IFERROR(LOOKUP(H2587,{30,43,48,53,58,63,68,73,78,83,88,93,97},{42,47,52,57,62,67,72,77,82,87,92,99,100}),999)</f>
        <v>67</v>
      </c>
      <c r="Y2587" s="19">
        <f t="shared" si="283"/>
        <v>5.6818181818181825</v>
      </c>
      <c r="Z2587" s="19">
        <f t="shared" si="286"/>
        <v>5.7284090909090919</v>
      </c>
      <c r="AA2587" s="19">
        <f t="shared" si="287"/>
        <v>17.185227272727278</v>
      </c>
      <c r="AB2587" s="19" t="s">
        <v>8886</v>
      </c>
    </row>
    <row r="2588" spans="1:28" x14ac:dyDescent="0.35">
      <c r="A2588" t="s">
        <v>1562</v>
      </c>
      <c r="B2588" t="s">
        <v>7453</v>
      </c>
      <c r="C2588" t="s">
        <v>7454</v>
      </c>
      <c r="D2588" s="1">
        <v>44834</v>
      </c>
      <c r="E2588">
        <f t="shared" si="284"/>
        <v>18</v>
      </c>
      <c r="F2588" t="s">
        <v>16</v>
      </c>
      <c r="G2588">
        <v>740</v>
      </c>
      <c r="H2588">
        <f t="shared" si="281"/>
        <v>74</v>
      </c>
      <c r="I2588" t="s">
        <v>9</v>
      </c>
      <c r="J2588" t="s">
        <v>8</v>
      </c>
      <c r="L2588" t="s">
        <v>16</v>
      </c>
      <c r="M2588" t="str">
        <f t="shared" si="282"/>
        <v>F</v>
      </c>
      <c r="N2588" t="s">
        <v>7455</v>
      </c>
      <c r="O2588" t="s">
        <v>7456</v>
      </c>
      <c r="P2588" t="s">
        <v>511</v>
      </c>
      <c r="Q2588">
        <v>4</v>
      </c>
      <c r="R2588">
        <f t="shared" si="285"/>
        <v>2018</v>
      </c>
      <c r="S2588" t="s">
        <v>8</v>
      </c>
      <c r="T2588" t="s">
        <v>8</v>
      </c>
      <c r="U2588" t="s">
        <v>8880</v>
      </c>
      <c r="V2588">
        <f>VLOOKUP(P2588,'PBT Tag Rates'!$B$5:$E$34,4,FALSE)</f>
        <v>0.95730000000000004</v>
      </c>
      <c r="W2588">
        <v>1</v>
      </c>
      <c r="X2588" s="16">
        <f>IFERROR(LOOKUP(H2588,{30,43,48,53,58,63,68,73,78,83,88,93,97},{42,47,52,57,62,67,72,77,82,87,92,99,100}),999)</f>
        <v>77</v>
      </c>
      <c r="Y2588" s="19">
        <f t="shared" si="283"/>
        <v>5.6818181818181825</v>
      </c>
      <c r="Z2588" s="19">
        <f t="shared" si="286"/>
        <v>5.7284090909090919</v>
      </c>
      <c r="AA2588" s="19">
        <f t="shared" si="287"/>
        <v>17.185227272727278</v>
      </c>
      <c r="AB2588" s="19" t="s">
        <v>8886</v>
      </c>
    </row>
    <row r="2589" spans="1:28" x14ac:dyDescent="0.35">
      <c r="A2589" t="s">
        <v>1562</v>
      </c>
      <c r="B2589" t="s">
        <v>7457</v>
      </c>
      <c r="C2589" t="s">
        <v>7458</v>
      </c>
      <c r="D2589" s="1">
        <v>44834</v>
      </c>
      <c r="E2589">
        <f t="shared" si="284"/>
        <v>18</v>
      </c>
      <c r="F2589" t="s">
        <v>1569</v>
      </c>
      <c r="G2589">
        <v>680</v>
      </c>
      <c r="H2589">
        <f t="shared" si="281"/>
        <v>68</v>
      </c>
      <c r="I2589" t="s">
        <v>7</v>
      </c>
      <c r="J2589" t="s">
        <v>8</v>
      </c>
      <c r="L2589" t="s">
        <v>6</v>
      </c>
      <c r="M2589" t="str">
        <f t="shared" si="282"/>
        <v>M</v>
      </c>
      <c r="N2589" t="s">
        <v>7459</v>
      </c>
      <c r="O2589" t="s">
        <v>7460</v>
      </c>
      <c r="P2589" t="s">
        <v>511</v>
      </c>
      <c r="Q2589">
        <v>4</v>
      </c>
      <c r="R2589">
        <f t="shared" si="285"/>
        <v>2018</v>
      </c>
      <c r="S2589" t="s">
        <v>8</v>
      </c>
      <c r="T2589" t="s">
        <v>8</v>
      </c>
      <c r="U2589" t="s">
        <v>8880</v>
      </c>
      <c r="V2589">
        <f>VLOOKUP(P2589,'PBT Tag Rates'!$B$5:$E$34,4,FALSE)</f>
        <v>0.95730000000000004</v>
      </c>
      <c r="W2589">
        <v>1</v>
      </c>
      <c r="X2589" s="16">
        <f>IFERROR(LOOKUP(H2589,{30,43,48,53,58,63,68,73,78,83,88,93,97},{42,47,52,57,62,67,72,77,82,87,92,99,100}),999)</f>
        <v>72</v>
      </c>
      <c r="Y2589" s="19">
        <f t="shared" si="283"/>
        <v>5.6818181818181825</v>
      </c>
      <c r="Z2589" s="19">
        <f t="shared" si="286"/>
        <v>5.7284090909090919</v>
      </c>
      <c r="AA2589" s="19">
        <f t="shared" si="287"/>
        <v>17.185227272727278</v>
      </c>
      <c r="AB2589" s="19" t="s">
        <v>8886</v>
      </c>
    </row>
    <row r="2590" spans="1:28" x14ac:dyDescent="0.35">
      <c r="A2590" t="s">
        <v>1562</v>
      </c>
      <c r="B2590" t="s">
        <v>7461</v>
      </c>
      <c r="C2590" t="s">
        <v>7462</v>
      </c>
      <c r="D2590" s="1">
        <v>44834</v>
      </c>
      <c r="E2590">
        <f t="shared" si="284"/>
        <v>18</v>
      </c>
      <c r="F2590" t="s">
        <v>1569</v>
      </c>
      <c r="G2590">
        <v>570</v>
      </c>
      <c r="H2590">
        <f t="shared" si="281"/>
        <v>57</v>
      </c>
      <c r="I2590" t="s">
        <v>7</v>
      </c>
      <c r="J2590" t="s">
        <v>8</v>
      </c>
      <c r="L2590" t="s">
        <v>6</v>
      </c>
      <c r="M2590" t="str">
        <f t="shared" si="282"/>
        <v>M</v>
      </c>
      <c r="N2590" t="s">
        <v>5013</v>
      </c>
      <c r="O2590" t="s">
        <v>5014</v>
      </c>
      <c r="P2590" t="s">
        <v>557</v>
      </c>
      <c r="Q2590">
        <v>3</v>
      </c>
      <c r="R2590">
        <f t="shared" si="285"/>
        <v>2019</v>
      </c>
      <c r="S2590" t="s">
        <v>8</v>
      </c>
      <c r="T2590" t="s">
        <v>8</v>
      </c>
      <c r="U2590" t="s">
        <v>9006</v>
      </c>
      <c r="V2590">
        <f>VLOOKUP(P2590,'PBT Tag Rates'!$B$5:$E$34,4,FALSE)</f>
        <v>0.95971980899999998</v>
      </c>
      <c r="W2590">
        <v>1</v>
      </c>
      <c r="X2590" s="16">
        <f>IFERROR(LOOKUP(H2590,{30,43,48,53,58,63,68,73,78,83,88,93,97},{42,47,52,57,62,67,72,77,82,87,92,99,100}),999)</f>
        <v>57</v>
      </c>
      <c r="Y2590" s="19">
        <f t="shared" si="283"/>
        <v>5.6818181818181825</v>
      </c>
      <c r="Z2590" s="19">
        <f t="shared" si="286"/>
        <v>5.7284090909090919</v>
      </c>
      <c r="AA2590" s="19">
        <f t="shared" si="287"/>
        <v>17.185227272727278</v>
      </c>
      <c r="AB2590" s="19" t="s">
        <v>8886</v>
      </c>
    </row>
    <row r="2591" spans="1:28" x14ac:dyDescent="0.35">
      <c r="A2591" t="s">
        <v>1562</v>
      </c>
      <c r="B2591" t="s">
        <v>7463</v>
      </c>
      <c r="C2591" t="s">
        <v>7464</v>
      </c>
      <c r="D2591" s="1">
        <v>44834</v>
      </c>
      <c r="E2591">
        <f t="shared" si="284"/>
        <v>18</v>
      </c>
      <c r="F2591" t="s">
        <v>1569</v>
      </c>
      <c r="G2591">
        <v>580</v>
      </c>
      <c r="H2591">
        <f t="shared" si="281"/>
        <v>58</v>
      </c>
      <c r="I2591" t="s">
        <v>7</v>
      </c>
      <c r="J2591" t="s">
        <v>8</v>
      </c>
      <c r="L2591" t="s">
        <v>6</v>
      </c>
      <c r="M2591" t="str">
        <f t="shared" si="282"/>
        <v>M</v>
      </c>
      <c r="N2591" t="s">
        <v>3584</v>
      </c>
      <c r="O2591" t="s">
        <v>3585</v>
      </c>
      <c r="P2591" t="s">
        <v>557</v>
      </c>
      <c r="Q2591">
        <v>3</v>
      </c>
      <c r="R2591">
        <f t="shared" si="285"/>
        <v>2019</v>
      </c>
      <c r="S2591" t="s">
        <v>8</v>
      </c>
      <c r="T2591" t="s">
        <v>8</v>
      </c>
      <c r="U2591" t="s">
        <v>9084</v>
      </c>
      <c r="V2591">
        <f>VLOOKUP(P2591,'PBT Tag Rates'!$B$5:$E$34,4,FALSE)</f>
        <v>0.95971980899999998</v>
      </c>
      <c r="W2591">
        <v>1</v>
      </c>
      <c r="X2591" s="16">
        <f>IFERROR(LOOKUP(H2591,{30,43,48,53,58,63,68,73,78,83,88,93,97},{42,47,52,57,62,67,72,77,82,87,92,99,100}),999)</f>
        <v>62</v>
      </c>
      <c r="Y2591" s="19">
        <f t="shared" si="283"/>
        <v>5.6818181818181825</v>
      </c>
      <c r="Z2591" s="19">
        <f t="shared" si="286"/>
        <v>5.7284090909090919</v>
      </c>
      <c r="AA2591" s="19">
        <f t="shared" si="287"/>
        <v>17.185227272727278</v>
      </c>
      <c r="AB2591" s="19" t="s">
        <v>8887</v>
      </c>
    </row>
    <row r="2592" spans="1:28" x14ac:dyDescent="0.35">
      <c r="A2592" t="s">
        <v>1562</v>
      </c>
      <c r="B2592" t="s">
        <v>7465</v>
      </c>
      <c r="C2592" t="s">
        <v>7466</v>
      </c>
      <c r="D2592" s="1">
        <v>44834</v>
      </c>
      <c r="E2592">
        <f t="shared" si="284"/>
        <v>18</v>
      </c>
      <c r="F2592" t="s">
        <v>16</v>
      </c>
      <c r="G2592">
        <v>660</v>
      </c>
      <c r="H2592">
        <f t="shared" si="281"/>
        <v>66</v>
      </c>
      <c r="I2592" t="s">
        <v>9</v>
      </c>
      <c r="J2592">
        <v>1</v>
      </c>
      <c r="L2592" t="s">
        <v>6</v>
      </c>
      <c r="M2592" t="str">
        <f t="shared" si="282"/>
        <v>M</v>
      </c>
      <c r="N2592" t="s">
        <v>6514</v>
      </c>
      <c r="O2592" t="s">
        <v>6515</v>
      </c>
      <c r="P2592" t="s">
        <v>557</v>
      </c>
      <c r="Q2592">
        <v>3</v>
      </c>
      <c r="R2592">
        <f t="shared" si="285"/>
        <v>2019</v>
      </c>
      <c r="S2592" t="s">
        <v>8</v>
      </c>
      <c r="T2592" t="s">
        <v>8</v>
      </c>
      <c r="U2592" t="s">
        <v>9087</v>
      </c>
      <c r="V2592">
        <f>VLOOKUP(P2592,'PBT Tag Rates'!$B$5:$E$34,4,FALSE)</f>
        <v>0.95971980899999998</v>
      </c>
      <c r="W2592">
        <v>1</v>
      </c>
      <c r="X2592" s="16">
        <f>IFERROR(LOOKUP(H2592,{30,43,48,53,58,63,68,73,78,83,88,93,97},{42,47,52,57,62,67,72,77,82,87,92,99,100}),999)</f>
        <v>67</v>
      </c>
      <c r="Y2592" s="19">
        <f t="shared" si="283"/>
        <v>5.6818181818181825</v>
      </c>
      <c r="Z2592" s="19">
        <f t="shared" si="286"/>
        <v>5.7284090909090919</v>
      </c>
      <c r="AA2592" s="19">
        <f t="shared" si="287"/>
        <v>17.185227272727278</v>
      </c>
      <c r="AB2592" s="19" t="s">
        <v>8887</v>
      </c>
    </row>
    <row r="2593" spans="1:28" x14ac:dyDescent="0.35">
      <c r="A2593" t="s">
        <v>1562</v>
      </c>
      <c r="B2593" t="s">
        <v>7467</v>
      </c>
      <c r="C2593" t="s">
        <v>7468</v>
      </c>
      <c r="D2593" s="1">
        <v>44834</v>
      </c>
      <c r="E2593">
        <f t="shared" si="284"/>
        <v>18</v>
      </c>
      <c r="F2593" t="s">
        <v>16</v>
      </c>
      <c r="G2593">
        <v>580</v>
      </c>
      <c r="H2593">
        <f t="shared" si="281"/>
        <v>58</v>
      </c>
      <c r="I2593" t="s">
        <v>9</v>
      </c>
      <c r="J2593">
        <v>1</v>
      </c>
      <c r="L2593" t="s">
        <v>16</v>
      </c>
      <c r="M2593" t="str">
        <f t="shared" si="282"/>
        <v>F</v>
      </c>
      <c r="N2593" t="s">
        <v>1295</v>
      </c>
      <c r="O2593" t="s">
        <v>1296</v>
      </c>
      <c r="P2593" t="s">
        <v>557</v>
      </c>
      <c r="Q2593">
        <v>3</v>
      </c>
      <c r="R2593">
        <f t="shared" si="285"/>
        <v>2019</v>
      </c>
      <c r="S2593" t="s">
        <v>8</v>
      </c>
      <c r="T2593" t="s">
        <v>8</v>
      </c>
      <c r="U2593" t="s">
        <v>9007</v>
      </c>
      <c r="V2593">
        <f>VLOOKUP(P2593,'PBT Tag Rates'!$B$5:$E$34,4,FALSE)</f>
        <v>0.95971980899999998</v>
      </c>
      <c r="W2593">
        <v>1</v>
      </c>
      <c r="X2593" s="16">
        <f>IFERROR(LOOKUP(H2593,{30,43,48,53,58,63,68,73,78,83,88,93,97},{42,47,52,57,62,67,72,77,82,87,92,99,100}),999)</f>
        <v>62</v>
      </c>
      <c r="Y2593" s="19">
        <f t="shared" si="283"/>
        <v>5.6818181818181825</v>
      </c>
      <c r="Z2593" s="19">
        <f t="shared" si="286"/>
        <v>5.7284090909090919</v>
      </c>
      <c r="AA2593" s="19">
        <f t="shared" si="287"/>
        <v>17.185227272727278</v>
      </c>
      <c r="AB2593" s="19" t="s">
        <v>8886</v>
      </c>
    </row>
    <row r="2594" spans="1:28" x14ac:dyDescent="0.35">
      <c r="A2594" t="s">
        <v>1562</v>
      </c>
      <c r="B2594" t="s">
        <v>7469</v>
      </c>
      <c r="C2594" t="s">
        <v>7470</v>
      </c>
      <c r="D2594" s="1">
        <v>44834</v>
      </c>
      <c r="E2594">
        <f t="shared" si="284"/>
        <v>18</v>
      </c>
      <c r="F2594" t="s">
        <v>1569</v>
      </c>
      <c r="G2594">
        <v>410</v>
      </c>
      <c r="H2594">
        <f t="shared" si="281"/>
        <v>41</v>
      </c>
      <c r="I2594" t="s">
        <v>7</v>
      </c>
      <c r="J2594" t="s">
        <v>8</v>
      </c>
      <c r="L2594" t="s">
        <v>6</v>
      </c>
      <c r="M2594" t="str">
        <f t="shared" si="282"/>
        <v>M</v>
      </c>
      <c r="N2594" t="s">
        <v>8</v>
      </c>
      <c r="O2594" t="s">
        <v>8</v>
      </c>
      <c r="P2594" t="s">
        <v>11</v>
      </c>
      <c r="Q2594" t="s">
        <v>8</v>
      </c>
      <c r="R2594" t="str">
        <f t="shared" si="285"/>
        <v>U</v>
      </c>
      <c r="S2594" t="s">
        <v>12</v>
      </c>
      <c r="T2594">
        <v>1</v>
      </c>
      <c r="U2594" t="s">
        <v>11</v>
      </c>
      <c r="V2594" t="e">
        <f>VLOOKUP(P2594,'PBT Tag Rates'!$B$5:$E$34,4,FALSE)</f>
        <v>#N/A</v>
      </c>
      <c r="W2594">
        <v>1</v>
      </c>
      <c r="X2594" s="16">
        <f>IFERROR(LOOKUP(H2594,{30,43,48,53,58,63,68,73,78,83,88,93,97},{42,47,52,57,62,67,72,77,82,87,92,99,100}),999)</f>
        <v>42</v>
      </c>
      <c r="Y2594" s="19">
        <f t="shared" si="283"/>
        <v>5.6818181818181825</v>
      </c>
      <c r="Z2594" s="19">
        <f t="shared" si="286"/>
        <v>5.7284090909090919</v>
      </c>
      <c r="AA2594" s="19">
        <f t="shared" si="287"/>
        <v>17.185227272727278</v>
      </c>
      <c r="AB2594" s="19" t="s">
        <v>8887</v>
      </c>
    </row>
    <row r="2595" spans="1:28" x14ac:dyDescent="0.35">
      <c r="A2595" t="s">
        <v>1562</v>
      </c>
      <c r="B2595" t="s">
        <v>7471</v>
      </c>
      <c r="C2595" t="s">
        <v>7472</v>
      </c>
      <c r="D2595" s="1">
        <v>44834</v>
      </c>
      <c r="E2595">
        <f t="shared" si="284"/>
        <v>18</v>
      </c>
      <c r="F2595" t="s">
        <v>1569</v>
      </c>
      <c r="G2595">
        <v>340</v>
      </c>
      <c r="H2595">
        <f t="shared" si="281"/>
        <v>34</v>
      </c>
      <c r="I2595" t="s">
        <v>9</v>
      </c>
      <c r="J2595">
        <v>1</v>
      </c>
      <c r="L2595" t="s">
        <v>6</v>
      </c>
      <c r="M2595" t="str">
        <f t="shared" si="282"/>
        <v>M</v>
      </c>
      <c r="N2595" t="s">
        <v>7473</v>
      </c>
      <c r="O2595" t="s">
        <v>7474</v>
      </c>
      <c r="P2595" t="s">
        <v>2035</v>
      </c>
      <c r="Q2595">
        <v>2</v>
      </c>
      <c r="R2595">
        <f t="shared" si="285"/>
        <v>2020</v>
      </c>
      <c r="S2595" t="s">
        <v>8</v>
      </c>
      <c r="T2595" t="s">
        <v>8</v>
      </c>
      <c r="U2595" t="s">
        <v>9007</v>
      </c>
      <c r="V2595">
        <f>VLOOKUP(P2595,'PBT Tag Rates'!$B$5:$E$34,4,FALSE)</f>
        <v>0.98961045999999997</v>
      </c>
      <c r="W2595">
        <v>1</v>
      </c>
      <c r="X2595" s="16">
        <f>IFERROR(LOOKUP(H2595,{30,43,48,53,58,63,68,73,78,83,88,93,97},{42,47,52,57,62,67,72,77,82,87,92,99,100}),999)</f>
        <v>42</v>
      </c>
      <c r="Y2595" s="19">
        <f t="shared" si="283"/>
        <v>5.6818181818181825</v>
      </c>
      <c r="Z2595" s="19">
        <f t="shared" si="286"/>
        <v>5.7284090909090919</v>
      </c>
      <c r="AA2595" s="19">
        <f t="shared" si="287"/>
        <v>17.185227272727278</v>
      </c>
      <c r="AB2595" s="19" t="s">
        <v>8886</v>
      </c>
    </row>
    <row r="2596" spans="1:28" x14ac:dyDescent="0.35">
      <c r="A2596" t="s">
        <v>1562</v>
      </c>
      <c r="B2596" t="s">
        <v>7475</v>
      </c>
      <c r="C2596" t="s">
        <v>7476</v>
      </c>
      <c r="D2596" s="1">
        <v>44834</v>
      </c>
      <c r="E2596">
        <f t="shared" si="284"/>
        <v>18</v>
      </c>
      <c r="F2596" t="s">
        <v>1569</v>
      </c>
      <c r="G2596">
        <v>690</v>
      </c>
      <c r="H2596">
        <f t="shared" si="281"/>
        <v>69</v>
      </c>
      <c r="I2596" t="s">
        <v>7</v>
      </c>
      <c r="J2596" t="s">
        <v>8</v>
      </c>
      <c r="L2596" t="s">
        <v>6</v>
      </c>
      <c r="M2596" t="str">
        <f t="shared" si="282"/>
        <v>M</v>
      </c>
      <c r="N2596" t="s">
        <v>5120</v>
      </c>
      <c r="O2596" t="s">
        <v>5121</v>
      </c>
      <c r="P2596" t="s">
        <v>557</v>
      </c>
      <c r="Q2596">
        <v>3</v>
      </c>
      <c r="R2596">
        <f t="shared" si="285"/>
        <v>2019</v>
      </c>
      <c r="S2596" t="s">
        <v>8</v>
      </c>
      <c r="T2596" t="s">
        <v>8</v>
      </c>
      <c r="U2596" t="s">
        <v>9090</v>
      </c>
      <c r="V2596">
        <f>VLOOKUP(P2596,'PBT Tag Rates'!$B$5:$E$34,4,FALSE)</f>
        <v>0.95971980899999998</v>
      </c>
      <c r="W2596">
        <v>1</v>
      </c>
      <c r="X2596" s="16">
        <f>IFERROR(LOOKUP(H2596,{30,43,48,53,58,63,68,73,78,83,88,93,97},{42,47,52,57,62,67,72,77,82,87,92,99,100}),999)</f>
        <v>72</v>
      </c>
      <c r="Y2596" s="19">
        <f t="shared" si="283"/>
        <v>5.6818181818181825</v>
      </c>
      <c r="Z2596" s="19">
        <f t="shared" si="286"/>
        <v>5.7284090909090919</v>
      </c>
      <c r="AA2596" s="19">
        <f t="shared" si="287"/>
        <v>17.185227272727278</v>
      </c>
      <c r="AB2596" s="19" t="s">
        <v>8887</v>
      </c>
    </row>
    <row r="2597" spans="1:28" x14ac:dyDescent="0.35">
      <c r="A2597" t="s">
        <v>1562</v>
      </c>
      <c r="B2597" t="s">
        <v>7477</v>
      </c>
      <c r="C2597" t="s">
        <v>7478</v>
      </c>
      <c r="D2597" s="1">
        <v>44834</v>
      </c>
      <c r="E2597">
        <f t="shared" si="284"/>
        <v>18</v>
      </c>
      <c r="F2597" t="s">
        <v>16</v>
      </c>
      <c r="G2597">
        <v>650</v>
      </c>
      <c r="H2597">
        <f t="shared" si="281"/>
        <v>65</v>
      </c>
      <c r="I2597" t="s">
        <v>7</v>
      </c>
      <c r="J2597" t="s">
        <v>8</v>
      </c>
      <c r="L2597" t="s">
        <v>6</v>
      </c>
      <c r="M2597" t="str">
        <f t="shared" si="282"/>
        <v>M</v>
      </c>
      <c r="N2597" t="s">
        <v>1088</v>
      </c>
      <c r="O2597" t="s">
        <v>1089</v>
      </c>
      <c r="P2597" t="s">
        <v>19</v>
      </c>
      <c r="Q2597">
        <v>4</v>
      </c>
      <c r="R2597">
        <f t="shared" si="285"/>
        <v>2018</v>
      </c>
      <c r="S2597" t="s">
        <v>8</v>
      </c>
      <c r="T2597" t="s">
        <v>8</v>
      </c>
      <c r="U2597" t="s">
        <v>8875</v>
      </c>
      <c r="V2597">
        <f>VLOOKUP(P2597,'PBT Tag Rates'!$B$5:$E$34,4,FALSE)</f>
        <v>0.80551598400000002</v>
      </c>
      <c r="W2597">
        <v>1</v>
      </c>
      <c r="X2597" s="16">
        <f>IFERROR(LOOKUP(H2597,{30,43,48,53,58,63,68,73,78,83,88,93,97},{42,47,52,57,62,67,72,77,82,87,92,99,100}),999)</f>
        <v>67</v>
      </c>
      <c r="Y2597" s="19">
        <f t="shared" si="283"/>
        <v>5.6818181818181825</v>
      </c>
      <c r="Z2597" s="19">
        <f t="shared" si="286"/>
        <v>5.7284090909090919</v>
      </c>
      <c r="AA2597" s="19">
        <f t="shared" si="287"/>
        <v>17.185227272727278</v>
      </c>
      <c r="AB2597" s="19" t="s">
        <v>8886</v>
      </c>
    </row>
    <row r="2598" spans="1:28" x14ac:dyDescent="0.35">
      <c r="A2598" t="s">
        <v>1562</v>
      </c>
      <c r="B2598" t="s">
        <v>7479</v>
      </c>
      <c r="C2598" t="s">
        <v>7480</v>
      </c>
      <c r="D2598" s="1">
        <v>44834</v>
      </c>
      <c r="E2598">
        <f t="shared" si="284"/>
        <v>18</v>
      </c>
      <c r="F2598" t="s">
        <v>16</v>
      </c>
      <c r="G2598">
        <v>640</v>
      </c>
      <c r="H2598">
        <f t="shared" si="281"/>
        <v>64</v>
      </c>
      <c r="I2598" t="s">
        <v>9</v>
      </c>
      <c r="J2598">
        <v>1</v>
      </c>
      <c r="L2598" t="s">
        <v>16</v>
      </c>
      <c r="M2598" t="str">
        <f t="shared" si="282"/>
        <v>F</v>
      </c>
      <c r="N2598" t="s">
        <v>7481</v>
      </c>
      <c r="O2598" t="s">
        <v>7482</v>
      </c>
      <c r="P2598" t="s">
        <v>557</v>
      </c>
      <c r="Q2598">
        <v>3</v>
      </c>
      <c r="R2598">
        <f t="shared" si="285"/>
        <v>2019</v>
      </c>
      <c r="S2598" t="s">
        <v>8</v>
      </c>
      <c r="T2598" t="s">
        <v>8</v>
      </c>
      <c r="U2598" t="s">
        <v>9006</v>
      </c>
      <c r="V2598">
        <f>VLOOKUP(P2598,'PBT Tag Rates'!$B$5:$E$34,4,FALSE)</f>
        <v>0.95971980899999998</v>
      </c>
      <c r="W2598">
        <v>1</v>
      </c>
      <c r="X2598" s="16">
        <f>IFERROR(LOOKUP(H2598,{30,43,48,53,58,63,68,73,78,83,88,93,97},{42,47,52,57,62,67,72,77,82,87,92,99,100}),999)</f>
        <v>67</v>
      </c>
      <c r="Y2598" s="19">
        <f t="shared" si="283"/>
        <v>5.6818181818181825</v>
      </c>
      <c r="Z2598" s="19">
        <f t="shared" si="286"/>
        <v>5.7284090909090919</v>
      </c>
      <c r="AA2598" s="19">
        <f t="shared" si="287"/>
        <v>17.185227272727278</v>
      </c>
      <c r="AB2598" s="19" t="s">
        <v>8886</v>
      </c>
    </row>
    <row r="2599" spans="1:28" x14ac:dyDescent="0.35">
      <c r="A2599" t="s">
        <v>1562</v>
      </c>
      <c r="B2599" t="s">
        <v>7483</v>
      </c>
      <c r="C2599" t="s">
        <v>7484</v>
      </c>
      <c r="D2599" s="1">
        <v>44834</v>
      </c>
      <c r="E2599">
        <f t="shared" si="284"/>
        <v>18</v>
      </c>
      <c r="F2599" t="s">
        <v>1569</v>
      </c>
      <c r="G2599">
        <v>350</v>
      </c>
      <c r="H2599">
        <f t="shared" si="281"/>
        <v>35</v>
      </c>
      <c r="I2599" t="s">
        <v>9</v>
      </c>
      <c r="J2599">
        <v>1</v>
      </c>
      <c r="L2599" t="s">
        <v>6</v>
      </c>
      <c r="M2599" t="str">
        <f t="shared" si="282"/>
        <v>M</v>
      </c>
      <c r="N2599" t="s">
        <v>7485</v>
      </c>
      <c r="O2599" t="s">
        <v>7486</v>
      </c>
      <c r="P2599" t="s">
        <v>2035</v>
      </c>
      <c r="Q2599">
        <v>2</v>
      </c>
      <c r="R2599">
        <f t="shared" si="285"/>
        <v>2020</v>
      </c>
      <c r="S2599" t="s">
        <v>8</v>
      </c>
      <c r="T2599" t="s">
        <v>8</v>
      </c>
      <c r="U2599" t="s">
        <v>9007</v>
      </c>
      <c r="V2599">
        <f>VLOOKUP(P2599,'PBT Tag Rates'!$B$5:$E$34,4,FALSE)</f>
        <v>0.98961045999999997</v>
      </c>
      <c r="W2599">
        <v>1</v>
      </c>
      <c r="X2599" s="16">
        <f>IFERROR(LOOKUP(H2599,{30,43,48,53,58,63,68,73,78,83,88,93,97},{42,47,52,57,62,67,72,77,82,87,92,99,100}),999)</f>
        <v>42</v>
      </c>
      <c r="Y2599" s="19">
        <f t="shared" si="283"/>
        <v>5.6818181818181825</v>
      </c>
      <c r="Z2599" s="19">
        <f t="shared" si="286"/>
        <v>5.7284090909090919</v>
      </c>
      <c r="AA2599" s="19">
        <f t="shared" si="287"/>
        <v>17.185227272727278</v>
      </c>
      <c r="AB2599" s="19" t="s">
        <v>8886</v>
      </c>
    </row>
    <row r="2600" spans="1:28" x14ac:dyDescent="0.35">
      <c r="A2600" t="s">
        <v>1562</v>
      </c>
      <c r="B2600" t="s">
        <v>7487</v>
      </c>
      <c r="C2600" t="s">
        <v>7488</v>
      </c>
      <c r="D2600" s="1">
        <v>44834</v>
      </c>
      <c r="E2600">
        <f t="shared" si="284"/>
        <v>18</v>
      </c>
      <c r="F2600" t="s">
        <v>1569</v>
      </c>
      <c r="G2600">
        <v>650</v>
      </c>
      <c r="H2600">
        <f t="shared" si="281"/>
        <v>65</v>
      </c>
      <c r="I2600" t="s">
        <v>7</v>
      </c>
      <c r="J2600" t="s">
        <v>8</v>
      </c>
      <c r="L2600" t="s">
        <v>6</v>
      </c>
      <c r="M2600" t="str">
        <f t="shared" si="282"/>
        <v>M</v>
      </c>
      <c r="N2600" t="s">
        <v>7489</v>
      </c>
      <c r="O2600" t="s">
        <v>7490</v>
      </c>
      <c r="P2600" t="s">
        <v>702</v>
      </c>
      <c r="Q2600">
        <v>3</v>
      </c>
      <c r="R2600">
        <f t="shared" si="285"/>
        <v>2019</v>
      </c>
      <c r="S2600" t="s">
        <v>8</v>
      </c>
      <c r="T2600" t="s">
        <v>8</v>
      </c>
      <c r="U2600" t="s">
        <v>8975</v>
      </c>
      <c r="V2600">
        <f>VLOOKUP(P2600,'PBT Tag Rates'!$B$5:$E$34,4,FALSE)</f>
        <v>0.99705232300000002</v>
      </c>
      <c r="W2600">
        <v>1</v>
      </c>
      <c r="X2600" s="16">
        <f>IFERROR(LOOKUP(H2600,{30,43,48,53,58,63,68,73,78,83,88,93,97},{42,47,52,57,62,67,72,77,82,87,92,99,100}),999)</f>
        <v>67</v>
      </c>
      <c r="Y2600" s="19">
        <f t="shared" si="283"/>
        <v>5.6818181818181825</v>
      </c>
      <c r="Z2600" s="19">
        <f t="shared" si="286"/>
        <v>5.7284090909090919</v>
      </c>
      <c r="AA2600" s="19">
        <f t="shared" si="287"/>
        <v>17.185227272727278</v>
      </c>
      <c r="AB2600" s="19" t="s">
        <v>8887</v>
      </c>
    </row>
    <row r="2601" spans="1:28" x14ac:dyDescent="0.35">
      <c r="A2601" t="s">
        <v>1562</v>
      </c>
      <c r="B2601" t="s">
        <v>7491</v>
      </c>
      <c r="C2601" t="s">
        <v>7492</v>
      </c>
      <c r="D2601" s="1">
        <v>44834</v>
      </c>
      <c r="E2601">
        <f t="shared" si="284"/>
        <v>18</v>
      </c>
      <c r="F2601" t="s">
        <v>16</v>
      </c>
      <c r="G2601">
        <v>710</v>
      </c>
      <c r="H2601">
        <f t="shared" si="281"/>
        <v>71</v>
      </c>
      <c r="I2601" t="s">
        <v>7</v>
      </c>
      <c r="J2601" t="s">
        <v>8</v>
      </c>
      <c r="L2601" t="s">
        <v>16</v>
      </c>
      <c r="M2601" t="str">
        <f t="shared" si="282"/>
        <v>F</v>
      </c>
      <c r="N2601" t="s">
        <v>8</v>
      </c>
      <c r="O2601" t="s">
        <v>8</v>
      </c>
      <c r="P2601" t="s">
        <v>11</v>
      </c>
      <c r="Q2601" t="s">
        <v>8</v>
      </c>
      <c r="R2601" t="str">
        <f t="shared" si="285"/>
        <v>U</v>
      </c>
      <c r="S2601" t="s">
        <v>12</v>
      </c>
      <c r="T2601">
        <v>1</v>
      </c>
      <c r="U2601" t="s">
        <v>11</v>
      </c>
      <c r="V2601" t="e">
        <f>VLOOKUP(P2601,'PBT Tag Rates'!$B$5:$E$34,4,FALSE)</f>
        <v>#N/A</v>
      </c>
      <c r="W2601">
        <v>1</v>
      </c>
      <c r="X2601" s="16">
        <f>IFERROR(LOOKUP(H2601,{30,43,48,53,58,63,68,73,78,83,88,93,97},{42,47,52,57,62,67,72,77,82,87,92,99,100}),999)</f>
        <v>72</v>
      </c>
      <c r="Y2601" s="19">
        <f t="shared" si="283"/>
        <v>5.6818181818181825</v>
      </c>
      <c r="Z2601" s="19">
        <f t="shared" si="286"/>
        <v>5.7284090909090919</v>
      </c>
      <c r="AA2601" s="19">
        <f t="shared" si="287"/>
        <v>17.185227272727278</v>
      </c>
      <c r="AB2601" s="19" t="s">
        <v>8887</v>
      </c>
    </row>
    <row r="2602" spans="1:28" x14ac:dyDescent="0.35">
      <c r="A2602" t="s">
        <v>1562</v>
      </c>
      <c r="B2602" t="s">
        <v>7493</v>
      </c>
      <c r="C2602" t="s">
        <v>7494</v>
      </c>
      <c r="D2602" s="1">
        <v>44834</v>
      </c>
      <c r="E2602">
        <f t="shared" si="284"/>
        <v>18</v>
      </c>
      <c r="F2602" t="s">
        <v>1569</v>
      </c>
      <c r="G2602">
        <v>320</v>
      </c>
      <c r="H2602">
        <f t="shared" si="281"/>
        <v>32</v>
      </c>
      <c r="I2602" t="s">
        <v>9</v>
      </c>
      <c r="J2602">
        <v>1</v>
      </c>
      <c r="L2602" t="s">
        <v>6</v>
      </c>
      <c r="M2602" t="str">
        <f t="shared" si="282"/>
        <v>M</v>
      </c>
      <c r="N2602" t="s">
        <v>6880</v>
      </c>
      <c r="O2602" t="s">
        <v>6881</v>
      </c>
      <c r="P2602" t="s">
        <v>2035</v>
      </c>
      <c r="Q2602">
        <v>2</v>
      </c>
      <c r="R2602">
        <f t="shared" si="285"/>
        <v>2020</v>
      </c>
      <c r="S2602" t="s">
        <v>8</v>
      </c>
      <c r="T2602" t="s">
        <v>8</v>
      </c>
      <c r="U2602" t="s">
        <v>9007</v>
      </c>
      <c r="V2602">
        <f>VLOOKUP(P2602,'PBT Tag Rates'!$B$5:$E$34,4,FALSE)</f>
        <v>0.98961045999999997</v>
      </c>
      <c r="W2602">
        <v>1</v>
      </c>
      <c r="X2602" s="16">
        <f>IFERROR(LOOKUP(H2602,{30,43,48,53,58,63,68,73,78,83,88,93,97},{42,47,52,57,62,67,72,77,82,87,92,99,100}),999)</f>
        <v>42</v>
      </c>
      <c r="Y2602" s="19">
        <f t="shared" si="283"/>
        <v>5.6818181818181825</v>
      </c>
      <c r="Z2602" s="19">
        <f t="shared" si="286"/>
        <v>5.7284090909090919</v>
      </c>
      <c r="AA2602" s="19">
        <f t="shared" si="287"/>
        <v>17.185227272727278</v>
      </c>
      <c r="AB2602" s="19" t="s">
        <v>8886</v>
      </c>
    </row>
    <row r="2603" spans="1:28" x14ac:dyDescent="0.35">
      <c r="A2603" t="s">
        <v>1562</v>
      </c>
      <c r="B2603" t="s">
        <v>7495</v>
      </c>
      <c r="C2603" t="s">
        <v>7496</v>
      </c>
      <c r="D2603" s="1">
        <v>44835</v>
      </c>
      <c r="E2603">
        <f t="shared" si="284"/>
        <v>18</v>
      </c>
      <c r="F2603" t="s">
        <v>1569</v>
      </c>
      <c r="G2603">
        <v>470</v>
      </c>
      <c r="H2603">
        <f t="shared" si="281"/>
        <v>47</v>
      </c>
      <c r="I2603" t="s">
        <v>9</v>
      </c>
      <c r="J2603">
        <v>1</v>
      </c>
      <c r="L2603" t="s">
        <v>6</v>
      </c>
      <c r="M2603" t="str">
        <f t="shared" si="282"/>
        <v>M</v>
      </c>
      <c r="N2603" t="s">
        <v>1086</v>
      </c>
      <c r="O2603" t="s">
        <v>1087</v>
      </c>
      <c r="P2603" t="s">
        <v>557</v>
      </c>
      <c r="Q2603">
        <v>3</v>
      </c>
      <c r="R2603">
        <f t="shared" si="285"/>
        <v>2019</v>
      </c>
      <c r="S2603" t="s">
        <v>8</v>
      </c>
      <c r="T2603" t="s">
        <v>8</v>
      </c>
      <c r="U2603" t="s">
        <v>9007</v>
      </c>
      <c r="V2603">
        <f>VLOOKUP(P2603,'PBT Tag Rates'!$B$5:$E$34,4,FALSE)</f>
        <v>0.95971980899999998</v>
      </c>
      <c r="W2603">
        <v>1</v>
      </c>
      <c r="X2603" s="16">
        <f>IFERROR(LOOKUP(H2603,{30,43,48,53,58,63,68,73,78,83,88,93,97},{42,47,52,57,62,67,72,77,82,87,92,99,100}),999)</f>
        <v>47</v>
      </c>
      <c r="Y2603" s="19">
        <f t="shared" si="283"/>
        <v>5.6818181818181825</v>
      </c>
      <c r="Z2603" s="19">
        <f t="shared" si="286"/>
        <v>5.7284090909090919</v>
      </c>
      <c r="AA2603" s="19">
        <f t="shared" si="287"/>
        <v>17.185227272727278</v>
      </c>
      <c r="AB2603" s="19" t="s">
        <v>8886</v>
      </c>
    </row>
    <row r="2604" spans="1:28" x14ac:dyDescent="0.35">
      <c r="A2604" t="s">
        <v>1562</v>
      </c>
      <c r="B2604" t="s">
        <v>7497</v>
      </c>
      <c r="C2604" t="s">
        <v>7498</v>
      </c>
      <c r="D2604" s="1">
        <v>44835</v>
      </c>
      <c r="E2604">
        <f t="shared" si="284"/>
        <v>18</v>
      </c>
      <c r="F2604" t="s">
        <v>16</v>
      </c>
      <c r="G2604">
        <v>640</v>
      </c>
      <c r="H2604">
        <f t="shared" si="281"/>
        <v>64</v>
      </c>
      <c r="I2604" t="s">
        <v>7</v>
      </c>
      <c r="J2604" t="s">
        <v>8</v>
      </c>
      <c r="L2604" t="s">
        <v>16</v>
      </c>
      <c r="M2604" t="str">
        <f t="shared" si="282"/>
        <v>F</v>
      </c>
      <c r="N2604" t="s">
        <v>779</v>
      </c>
      <c r="O2604" t="s">
        <v>780</v>
      </c>
      <c r="P2604" t="s">
        <v>557</v>
      </c>
      <c r="Q2604">
        <v>3</v>
      </c>
      <c r="R2604">
        <f t="shared" si="285"/>
        <v>2019</v>
      </c>
      <c r="S2604" t="s">
        <v>8</v>
      </c>
      <c r="T2604" t="s">
        <v>8</v>
      </c>
      <c r="U2604" t="s">
        <v>9006</v>
      </c>
      <c r="V2604">
        <f>VLOOKUP(P2604,'PBT Tag Rates'!$B$5:$E$34,4,FALSE)</f>
        <v>0.95971980899999998</v>
      </c>
      <c r="W2604">
        <v>1</v>
      </c>
      <c r="X2604" s="16">
        <f>IFERROR(LOOKUP(H2604,{30,43,48,53,58,63,68,73,78,83,88,93,97},{42,47,52,57,62,67,72,77,82,87,92,99,100}),999)</f>
        <v>67</v>
      </c>
      <c r="Y2604" s="19">
        <f t="shared" si="283"/>
        <v>5.6818181818181825</v>
      </c>
      <c r="Z2604" s="19">
        <f t="shared" si="286"/>
        <v>5.7284090909090919</v>
      </c>
      <c r="AA2604" s="19">
        <f t="shared" si="287"/>
        <v>17.185227272727278</v>
      </c>
      <c r="AB2604" s="19" t="s">
        <v>8886</v>
      </c>
    </row>
    <row r="2605" spans="1:28" x14ac:dyDescent="0.35">
      <c r="A2605" t="s">
        <v>1562</v>
      </c>
      <c r="B2605" t="s">
        <v>7499</v>
      </c>
      <c r="C2605" t="s">
        <v>7500</v>
      </c>
      <c r="D2605" s="1">
        <v>44835</v>
      </c>
      <c r="E2605">
        <f t="shared" si="284"/>
        <v>18</v>
      </c>
      <c r="F2605" t="s">
        <v>16</v>
      </c>
      <c r="G2605">
        <v>700</v>
      </c>
      <c r="H2605">
        <f t="shared" si="281"/>
        <v>70</v>
      </c>
      <c r="I2605" t="s">
        <v>9</v>
      </c>
      <c r="J2605">
        <v>1</v>
      </c>
      <c r="L2605" t="s">
        <v>16</v>
      </c>
      <c r="M2605" t="str">
        <f t="shared" si="282"/>
        <v>F</v>
      </c>
      <c r="N2605" t="s">
        <v>384</v>
      </c>
      <c r="O2605" t="s">
        <v>385</v>
      </c>
      <c r="P2605" t="s">
        <v>19</v>
      </c>
      <c r="Q2605">
        <v>4</v>
      </c>
      <c r="R2605">
        <f t="shared" si="285"/>
        <v>2018</v>
      </c>
      <c r="S2605" t="s">
        <v>8</v>
      </c>
      <c r="T2605" t="s">
        <v>8</v>
      </c>
      <c r="U2605" t="s">
        <v>9007</v>
      </c>
      <c r="V2605">
        <f>VLOOKUP(P2605,'PBT Tag Rates'!$B$5:$E$34,4,FALSE)</f>
        <v>0.80551598400000002</v>
      </c>
      <c r="W2605">
        <v>1</v>
      </c>
      <c r="X2605" s="16">
        <f>IFERROR(LOOKUP(H2605,{30,43,48,53,58,63,68,73,78,83,88,93,97},{42,47,52,57,62,67,72,77,82,87,92,99,100}),999)</f>
        <v>72</v>
      </c>
      <c r="Y2605" s="19">
        <f t="shared" si="283"/>
        <v>5.6818181818181825</v>
      </c>
      <c r="Z2605" s="19">
        <f t="shared" si="286"/>
        <v>5.7284090909090919</v>
      </c>
      <c r="AA2605" s="19">
        <f t="shared" si="287"/>
        <v>17.185227272727278</v>
      </c>
      <c r="AB2605" s="19" t="s">
        <v>8886</v>
      </c>
    </row>
    <row r="2606" spans="1:28" x14ac:dyDescent="0.35">
      <c r="A2606" t="s">
        <v>1562</v>
      </c>
      <c r="B2606" t="s">
        <v>7501</v>
      </c>
      <c r="C2606" t="s">
        <v>7502</v>
      </c>
      <c r="D2606" s="1">
        <v>44835</v>
      </c>
      <c r="E2606">
        <f t="shared" si="284"/>
        <v>18</v>
      </c>
      <c r="F2606" t="s">
        <v>16</v>
      </c>
      <c r="G2606">
        <v>730</v>
      </c>
      <c r="H2606">
        <f t="shared" si="281"/>
        <v>73</v>
      </c>
      <c r="I2606" t="s">
        <v>9</v>
      </c>
      <c r="J2606">
        <v>1</v>
      </c>
      <c r="K2606" t="s">
        <v>143</v>
      </c>
      <c r="L2606" t="s">
        <v>1569</v>
      </c>
      <c r="M2606" t="str">
        <f t="shared" si="282"/>
        <v>F</v>
      </c>
      <c r="N2606" t="s">
        <v>4306</v>
      </c>
      <c r="O2606" t="s">
        <v>4306</v>
      </c>
      <c r="P2606" t="s">
        <v>8891</v>
      </c>
      <c r="Q2606" t="s">
        <v>8</v>
      </c>
      <c r="R2606" t="str">
        <f t="shared" si="285"/>
        <v>U</v>
      </c>
      <c r="S2606" t="s">
        <v>8</v>
      </c>
      <c r="T2606" t="s">
        <v>8</v>
      </c>
      <c r="U2606" t="s">
        <v>4306</v>
      </c>
      <c r="V2606" t="e">
        <f>VLOOKUP(P2606,'PBT Tag Rates'!$B$5:$E$34,4,FALSE)</f>
        <v>#N/A</v>
      </c>
      <c r="W2606">
        <v>1</v>
      </c>
      <c r="X2606" s="16">
        <f>IFERROR(LOOKUP(H2606,{30,43,48,53,58,63,68,73,78,83,88,93,97},{42,47,52,57,62,67,72,77,82,87,92,99,100}),999)</f>
        <v>77</v>
      </c>
      <c r="Y2606" s="19">
        <f t="shared" si="283"/>
        <v>5.6818181818181825</v>
      </c>
      <c r="Z2606" s="19">
        <f t="shared" si="286"/>
        <v>5.7284090909090919</v>
      </c>
      <c r="AA2606" s="19">
        <f t="shared" si="287"/>
        <v>17.185227272727278</v>
      </c>
      <c r="AB2606" s="19" t="s">
        <v>8887</v>
      </c>
    </row>
    <row r="2607" spans="1:28" x14ac:dyDescent="0.35">
      <c r="A2607" t="s">
        <v>1562</v>
      </c>
      <c r="B2607" t="s">
        <v>7503</v>
      </c>
      <c r="C2607" t="s">
        <v>7504</v>
      </c>
      <c r="D2607" s="1">
        <v>44835</v>
      </c>
      <c r="E2607">
        <f t="shared" si="284"/>
        <v>18</v>
      </c>
      <c r="F2607" t="s">
        <v>1569</v>
      </c>
      <c r="G2607">
        <v>540</v>
      </c>
      <c r="H2607">
        <f t="shared" si="281"/>
        <v>54</v>
      </c>
      <c r="I2607" t="s">
        <v>7</v>
      </c>
      <c r="J2607" t="s">
        <v>8</v>
      </c>
      <c r="L2607" t="s">
        <v>6</v>
      </c>
      <c r="M2607" t="str">
        <f t="shared" si="282"/>
        <v>M</v>
      </c>
      <c r="N2607" t="s">
        <v>1188</v>
      </c>
      <c r="O2607" t="s">
        <v>1228</v>
      </c>
      <c r="P2607" t="s">
        <v>557</v>
      </c>
      <c r="Q2607">
        <v>3</v>
      </c>
      <c r="R2607">
        <f t="shared" si="285"/>
        <v>2019</v>
      </c>
      <c r="S2607" t="s">
        <v>8</v>
      </c>
      <c r="T2607" t="s">
        <v>8</v>
      </c>
      <c r="U2607" t="s">
        <v>9090</v>
      </c>
      <c r="V2607">
        <f>VLOOKUP(P2607,'PBT Tag Rates'!$B$5:$E$34,4,FALSE)</f>
        <v>0.95971980899999998</v>
      </c>
      <c r="W2607">
        <v>1</v>
      </c>
      <c r="X2607" s="16">
        <f>IFERROR(LOOKUP(H2607,{30,43,48,53,58,63,68,73,78,83,88,93,97},{42,47,52,57,62,67,72,77,82,87,92,99,100}),999)</f>
        <v>57</v>
      </c>
      <c r="Y2607" s="19">
        <f t="shared" si="283"/>
        <v>5.6818181818181825</v>
      </c>
      <c r="Z2607" s="19">
        <f t="shared" si="286"/>
        <v>5.7284090909090919</v>
      </c>
      <c r="AA2607" s="19">
        <f t="shared" si="287"/>
        <v>17.185227272727278</v>
      </c>
      <c r="AB2607" s="19" t="s">
        <v>8887</v>
      </c>
    </row>
    <row r="2608" spans="1:28" x14ac:dyDescent="0.35">
      <c r="A2608" t="s">
        <v>1562</v>
      </c>
      <c r="B2608" t="s">
        <v>7505</v>
      </c>
      <c r="C2608" t="s">
        <v>7506</v>
      </c>
      <c r="D2608" s="1">
        <v>44835</v>
      </c>
      <c r="E2608">
        <f t="shared" si="284"/>
        <v>18</v>
      </c>
      <c r="F2608" t="s">
        <v>1569</v>
      </c>
      <c r="G2608">
        <v>620</v>
      </c>
      <c r="H2608">
        <f t="shared" si="281"/>
        <v>62</v>
      </c>
      <c r="I2608" t="s">
        <v>9</v>
      </c>
      <c r="J2608">
        <v>1</v>
      </c>
      <c r="L2608" t="s">
        <v>6</v>
      </c>
      <c r="M2608" t="str">
        <f t="shared" si="282"/>
        <v>M</v>
      </c>
      <c r="N2608" t="s">
        <v>94</v>
      </c>
      <c r="O2608" t="s">
        <v>6292</v>
      </c>
      <c r="P2608" t="s">
        <v>19</v>
      </c>
      <c r="Q2608">
        <v>4</v>
      </c>
      <c r="R2608">
        <f t="shared" si="285"/>
        <v>2018</v>
      </c>
      <c r="S2608" t="s">
        <v>8</v>
      </c>
      <c r="T2608" t="s">
        <v>8</v>
      </c>
      <c r="U2608" t="s">
        <v>9007</v>
      </c>
      <c r="V2608">
        <f>VLOOKUP(P2608,'PBT Tag Rates'!$B$5:$E$34,4,FALSE)</f>
        <v>0.80551598400000002</v>
      </c>
      <c r="W2608">
        <v>1</v>
      </c>
      <c r="X2608" s="16">
        <f>IFERROR(LOOKUP(H2608,{30,43,48,53,58,63,68,73,78,83,88,93,97},{42,47,52,57,62,67,72,77,82,87,92,99,100}),999)</f>
        <v>62</v>
      </c>
      <c r="Y2608" s="19">
        <f t="shared" si="283"/>
        <v>5.6818181818181825</v>
      </c>
      <c r="Z2608" s="19">
        <f t="shared" si="286"/>
        <v>5.7284090909090919</v>
      </c>
      <c r="AA2608" s="19">
        <f t="shared" si="287"/>
        <v>17.185227272727278</v>
      </c>
      <c r="AB2608" s="19" t="s">
        <v>8886</v>
      </c>
    </row>
    <row r="2609" spans="1:28" x14ac:dyDescent="0.35">
      <c r="A2609" t="s">
        <v>1562</v>
      </c>
      <c r="B2609" t="s">
        <v>7507</v>
      </c>
      <c r="C2609" t="s">
        <v>7508</v>
      </c>
      <c r="D2609" s="1">
        <v>44835</v>
      </c>
      <c r="E2609">
        <f t="shared" si="284"/>
        <v>18</v>
      </c>
      <c r="F2609" t="s">
        <v>1569</v>
      </c>
      <c r="G2609">
        <v>420</v>
      </c>
      <c r="H2609">
        <f t="shared" si="281"/>
        <v>42</v>
      </c>
      <c r="I2609" t="s">
        <v>7</v>
      </c>
      <c r="J2609" t="s">
        <v>8</v>
      </c>
      <c r="L2609" t="s">
        <v>6</v>
      </c>
      <c r="M2609" t="str">
        <f t="shared" si="282"/>
        <v>M</v>
      </c>
      <c r="N2609" t="s">
        <v>7509</v>
      </c>
      <c r="O2609" t="s">
        <v>7510</v>
      </c>
      <c r="P2609" t="s">
        <v>2035</v>
      </c>
      <c r="Q2609">
        <v>2</v>
      </c>
      <c r="R2609">
        <f t="shared" si="285"/>
        <v>2020</v>
      </c>
      <c r="S2609" t="s">
        <v>8</v>
      </c>
      <c r="T2609" t="s">
        <v>8</v>
      </c>
      <c r="U2609" t="s">
        <v>9090</v>
      </c>
      <c r="V2609">
        <f>VLOOKUP(P2609,'PBT Tag Rates'!$B$5:$E$34,4,FALSE)</f>
        <v>0.98961045999999997</v>
      </c>
      <c r="W2609">
        <v>1</v>
      </c>
      <c r="X2609" s="16">
        <f>IFERROR(LOOKUP(H2609,{30,43,48,53,58,63,68,73,78,83,88,93,97},{42,47,52,57,62,67,72,77,82,87,92,99,100}),999)</f>
        <v>42</v>
      </c>
      <c r="Y2609" s="19">
        <f t="shared" si="283"/>
        <v>5.6818181818181825</v>
      </c>
      <c r="Z2609" s="19">
        <f t="shared" si="286"/>
        <v>5.7284090909090919</v>
      </c>
      <c r="AA2609" s="19">
        <f t="shared" si="287"/>
        <v>17.185227272727278</v>
      </c>
      <c r="AB2609" s="19" t="s">
        <v>8887</v>
      </c>
    </row>
    <row r="2610" spans="1:28" x14ac:dyDescent="0.35">
      <c r="A2610" t="s">
        <v>1562</v>
      </c>
      <c r="B2610" t="s">
        <v>7511</v>
      </c>
      <c r="C2610" t="s">
        <v>7512</v>
      </c>
      <c r="D2610" s="1">
        <v>44835</v>
      </c>
      <c r="E2610">
        <f t="shared" si="284"/>
        <v>18</v>
      </c>
      <c r="F2610" t="s">
        <v>1569</v>
      </c>
      <c r="G2610">
        <v>480</v>
      </c>
      <c r="H2610">
        <f t="shared" si="281"/>
        <v>48</v>
      </c>
      <c r="I2610" t="s">
        <v>9</v>
      </c>
      <c r="J2610">
        <v>1</v>
      </c>
      <c r="L2610" t="s">
        <v>6</v>
      </c>
      <c r="M2610" t="str">
        <f t="shared" si="282"/>
        <v>M</v>
      </c>
      <c r="N2610" t="s">
        <v>5260</v>
      </c>
      <c r="O2610" t="s">
        <v>7513</v>
      </c>
      <c r="P2610" t="s">
        <v>2035</v>
      </c>
      <c r="Q2610">
        <v>2</v>
      </c>
      <c r="R2610">
        <f t="shared" si="285"/>
        <v>2020</v>
      </c>
      <c r="S2610" t="s">
        <v>8</v>
      </c>
      <c r="T2610" t="s">
        <v>8</v>
      </c>
      <c r="U2610" t="s">
        <v>9086</v>
      </c>
      <c r="V2610">
        <f>VLOOKUP(P2610,'PBT Tag Rates'!$B$5:$E$34,4,FALSE)</f>
        <v>0.98961045999999997</v>
      </c>
      <c r="W2610">
        <v>1</v>
      </c>
      <c r="X2610" s="16">
        <f>IFERROR(LOOKUP(H2610,{30,43,48,53,58,63,68,73,78,83,88,93,97},{42,47,52,57,62,67,72,77,82,87,92,99,100}),999)</f>
        <v>52</v>
      </c>
      <c r="Y2610" s="19">
        <f t="shared" si="283"/>
        <v>5.6818181818181825</v>
      </c>
      <c r="Z2610" s="19">
        <f t="shared" si="286"/>
        <v>5.7284090909090919</v>
      </c>
      <c r="AA2610" s="19">
        <f t="shared" si="287"/>
        <v>17.185227272727278</v>
      </c>
      <c r="AB2610" s="19" t="s">
        <v>8887</v>
      </c>
    </row>
    <row r="2611" spans="1:28" x14ac:dyDescent="0.35">
      <c r="A2611" t="s">
        <v>1562</v>
      </c>
      <c r="B2611" t="s">
        <v>7514</v>
      </c>
      <c r="C2611" t="s">
        <v>7515</v>
      </c>
      <c r="D2611" s="1">
        <v>44835</v>
      </c>
      <c r="E2611">
        <f t="shared" si="284"/>
        <v>18</v>
      </c>
      <c r="F2611" t="s">
        <v>16</v>
      </c>
      <c r="G2611">
        <v>700</v>
      </c>
      <c r="H2611">
        <f t="shared" si="281"/>
        <v>70</v>
      </c>
      <c r="I2611" t="s">
        <v>9</v>
      </c>
      <c r="J2611">
        <v>1</v>
      </c>
      <c r="L2611" t="s">
        <v>16</v>
      </c>
      <c r="M2611" t="str">
        <f t="shared" si="282"/>
        <v>F</v>
      </c>
      <c r="N2611" t="s">
        <v>6150</v>
      </c>
      <c r="O2611" t="s">
        <v>6151</v>
      </c>
      <c r="P2611" t="s">
        <v>557</v>
      </c>
      <c r="Q2611">
        <v>3</v>
      </c>
      <c r="R2611">
        <f t="shared" si="285"/>
        <v>2019</v>
      </c>
      <c r="S2611" t="s">
        <v>8</v>
      </c>
      <c r="T2611" t="s">
        <v>8</v>
      </c>
      <c r="U2611" t="s">
        <v>9090</v>
      </c>
      <c r="V2611">
        <f>VLOOKUP(P2611,'PBT Tag Rates'!$B$5:$E$34,4,FALSE)</f>
        <v>0.95971980899999998</v>
      </c>
      <c r="W2611">
        <v>1</v>
      </c>
      <c r="X2611" s="16">
        <f>IFERROR(LOOKUP(H2611,{30,43,48,53,58,63,68,73,78,83,88,93,97},{42,47,52,57,62,67,72,77,82,87,92,99,100}),999)</f>
        <v>72</v>
      </c>
      <c r="Y2611" s="19">
        <f t="shared" si="283"/>
        <v>5.6818181818181825</v>
      </c>
      <c r="Z2611" s="19">
        <f t="shared" si="286"/>
        <v>5.7284090909090919</v>
      </c>
      <c r="AA2611" s="19">
        <f t="shared" si="287"/>
        <v>17.185227272727278</v>
      </c>
      <c r="AB2611" s="19" t="s">
        <v>8887</v>
      </c>
    </row>
    <row r="2612" spans="1:28" x14ac:dyDescent="0.35">
      <c r="A2612" t="s">
        <v>1562</v>
      </c>
      <c r="B2612" t="s">
        <v>7516</v>
      </c>
      <c r="C2612" t="s">
        <v>7517</v>
      </c>
      <c r="D2612" s="1">
        <v>44835</v>
      </c>
      <c r="E2612">
        <f t="shared" si="284"/>
        <v>18</v>
      </c>
      <c r="F2612" t="s">
        <v>1569</v>
      </c>
      <c r="G2612">
        <v>610</v>
      </c>
      <c r="H2612">
        <f t="shared" si="281"/>
        <v>61</v>
      </c>
      <c r="I2612" t="s">
        <v>7</v>
      </c>
      <c r="J2612" t="s">
        <v>8</v>
      </c>
      <c r="L2612" t="s">
        <v>6</v>
      </c>
      <c r="M2612" t="str">
        <f t="shared" si="282"/>
        <v>M</v>
      </c>
      <c r="N2612" t="s">
        <v>8</v>
      </c>
      <c r="O2612" t="s">
        <v>8</v>
      </c>
      <c r="P2612" t="s">
        <v>11</v>
      </c>
      <c r="Q2612" t="s">
        <v>8</v>
      </c>
      <c r="R2612" t="str">
        <f t="shared" si="285"/>
        <v>U</v>
      </c>
      <c r="S2612" t="s">
        <v>12</v>
      </c>
      <c r="T2612">
        <v>0.999999999999997</v>
      </c>
      <c r="U2612" t="s">
        <v>11</v>
      </c>
      <c r="V2612" t="e">
        <f>VLOOKUP(P2612,'PBT Tag Rates'!$B$5:$E$34,4,FALSE)</f>
        <v>#N/A</v>
      </c>
      <c r="W2612">
        <v>1</v>
      </c>
      <c r="X2612" s="16">
        <f>IFERROR(LOOKUP(H2612,{30,43,48,53,58,63,68,73,78,83,88,93,97},{42,47,52,57,62,67,72,77,82,87,92,99,100}),999)</f>
        <v>62</v>
      </c>
      <c r="Y2612" s="19">
        <f t="shared" si="283"/>
        <v>5.6818181818181825</v>
      </c>
      <c r="Z2612" s="19">
        <f t="shared" si="286"/>
        <v>5.7284090909090919</v>
      </c>
      <c r="AA2612" s="19">
        <f t="shared" si="287"/>
        <v>17.185227272727278</v>
      </c>
      <c r="AB2612" s="19" t="s">
        <v>8887</v>
      </c>
    </row>
    <row r="2613" spans="1:28" x14ac:dyDescent="0.35">
      <c r="A2613" t="s">
        <v>1562</v>
      </c>
      <c r="B2613" t="s">
        <v>7518</v>
      </c>
      <c r="C2613" t="s">
        <v>7519</v>
      </c>
      <c r="D2613" s="1">
        <v>44835</v>
      </c>
      <c r="E2613">
        <f t="shared" si="284"/>
        <v>18</v>
      </c>
      <c r="F2613" t="s">
        <v>16</v>
      </c>
      <c r="G2613">
        <v>750</v>
      </c>
      <c r="H2613">
        <f t="shared" si="281"/>
        <v>75</v>
      </c>
      <c r="I2613" t="s">
        <v>7</v>
      </c>
      <c r="J2613" t="s">
        <v>8</v>
      </c>
      <c r="L2613" t="s">
        <v>16</v>
      </c>
      <c r="M2613" t="str">
        <f t="shared" si="282"/>
        <v>F</v>
      </c>
      <c r="N2613" t="s">
        <v>8</v>
      </c>
      <c r="O2613" t="s">
        <v>8</v>
      </c>
      <c r="P2613" t="s">
        <v>11</v>
      </c>
      <c r="Q2613" t="s">
        <v>8</v>
      </c>
      <c r="R2613" t="str">
        <f t="shared" si="285"/>
        <v>U</v>
      </c>
      <c r="S2613" t="s">
        <v>12</v>
      </c>
      <c r="T2613">
        <v>1</v>
      </c>
      <c r="U2613" t="s">
        <v>11</v>
      </c>
      <c r="V2613" t="e">
        <f>VLOOKUP(P2613,'PBT Tag Rates'!$B$5:$E$34,4,FALSE)</f>
        <v>#N/A</v>
      </c>
      <c r="W2613">
        <v>1</v>
      </c>
      <c r="X2613" s="16">
        <f>IFERROR(LOOKUP(H2613,{30,43,48,53,58,63,68,73,78,83,88,93,97},{42,47,52,57,62,67,72,77,82,87,92,99,100}),999)</f>
        <v>77</v>
      </c>
      <c r="Y2613" s="19">
        <f t="shared" si="283"/>
        <v>5.6818181818181825</v>
      </c>
      <c r="Z2613" s="19">
        <f t="shared" si="286"/>
        <v>5.7284090909090919</v>
      </c>
      <c r="AA2613" s="19">
        <f t="shared" si="287"/>
        <v>17.185227272727278</v>
      </c>
      <c r="AB2613" s="19" t="s">
        <v>8887</v>
      </c>
    </row>
    <row r="2614" spans="1:28" x14ac:dyDescent="0.35">
      <c r="A2614" t="s">
        <v>1562</v>
      </c>
      <c r="B2614" t="s">
        <v>7520</v>
      </c>
      <c r="C2614" t="s">
        <v>7521</v>
      </c>
      <c r="D2614" s="1">
        <v>44835</v>
      </c>
      <c r="E2614">
        <f t="shared" si="284"/>
        <v>18</v>
      </c>
      <c r="F2614" t="s">
        <v>6</v>
      </c>
      <c r="G2614">
        <v>730</v>
      </c>
      <c r="H2614">
        <f t="shared" si="281"/>
        <v>73</v>
      </c>
      <c r="I2614" t="s">
        <v>9</v>
      </c>
      <c r="J2614">
        <v>1</v>
      </c>
      <c r="L2614" t="s">
        <v>6</v>
      </c>
      <c r="M2614" t="str">
        <f t="shared" si="282"/>
        <v>M</v>
      </c>
      <c r="N2614" t="s">
        <v>7522</v>
      </c>
      <c r="O2614" t="s">
        <v>7523</v>
      </c>
      <c r="P2614" t="s">
        <v>511</v>
      </c>
      <c r="Q2614">
        <v>4</v>
      </c>
      <c r="R2614">
        <f t="shared" si="285"/>
        <v>2018</v>
      </c>
      <c r="S2614" t="s">
        <v>8</v>
      </c>
      <c r="T2614" t="s">
        <v>8</v>
      </c>
      <c r="U2614" t="s">
        <v>8880</v>
      </c>
      <c r="V2614">
        <f>VLOOKUP(P2614,'PBT Tag Rates'!$B$5:$E$34,4,FALSE)</f>
        <v>0.95730000000000004</v>
      </c>
      <c r="W2614">
        <v>1</v>
      </c>
      <c r="X2614" s="16">
        <f>IFERROR(LOOKUP(H2614,{30,43,48,53,58,63,68,73,78,83,88,93,97},{42,47,52,57,62,67,72,77,82,87,92,99,100}),999)</f>
        <v>77</v>
      </c>
      <c r="Y2614" s="19">
        <f t="shared" si="283"/>
        <v>5.6818181818181825</v>
      </c>
      <c r="Z2614" s="19">
        <f t="shared" si="286"/>
        <v>5.7284090909090919</v>
      </c>
      <c r="AA2614" s="19">
        <f t="shared" si="287"/>
        <v>17.185227272727278</v>
      </c>
      <c r="AB2614" s="19" t="s">
        <v>8886</v>
      </c>
    </row>
    <row r="2615" spans="1:28" x14ac:dyDescent="0.35">
      <c r="A2615" t="s">
        <v>1562</v>
      </c>
      <c r="B2615" t="s">
        <v>7524</v>
      </c>
      <c r="C2615" t="s">
        <v>7525</v>
      </c>
      <c r="D2615" s="1">
        <v>44835</v>
      </c>
      <c r="E2615">
        <f t="shared" si="284"/>
        <v>18</v>
      </c>
      <c r="F2615" t="s">
        <v>16</v>
      </c>
      <c r="G2615">
        <v>680</v>
      </c>
      <c r="H2615">
        <f t="shared" si="281"/>
        <v>68</v>
      </c>
      <c r="I2615" t="s">
        <v>9</v>
      </c>
      <c r="J2615">
        <v>1</v>
      </c>
      <c r="L2615" t="s">
        <v>16</v>
      </c>
      <c r="M2615" t="str">
        <f t="shared" si="282"/>
        <v>F</v>
      </c>
      <c r="N2615" t="s">
        <v>5390</v>
      </c>
      <c r="O2615" t="s">
        <v>6921</v>
      </c>
      <c r="P2615" t="s">
        <v>19</v>
      </c>
      <c r="Q2615">
        <v>4</v>
      </c>
      <c r="R2615">
        <f t="shared" si="285"/>
        <v>2018</v>
      </c>
      <c r="S2615" t="s">
        <v>8</v>
      </c>
      <c r="T2615" t="s">
        <v>8</v>
      </c>
      <c r="U2615" t="s">
        <v>9007</v>
      </c>
      <c r="V2615">
        <f>VLOOKUP(P2615,'PBT Tag Rates'!$B$5:$E$34,4,FALSE)</f>
        <v>0.80551598400000002</v>
      </c>
      <c r="W2615">
        <v>1</v>
      </c>
      <c r="X2615" s="16">
        <f>IFERROR(LOOKUP(H2615,{30,43,48,53,58,63,68,73,78,83,88,93,97},{42,47,52,57,62,67,72,77,82,87,92,99,100}),999)</f>
        <v>72</v>
      </c>
      <c r="Y2615" s="19">
        <f t="shared" si="283"/>
        <v>5.6818181818181825</v>
      </c>
      <c r="Z2615" s="19">
        <f t="shared" si="286"/>
        <v>5.7284090909090919</v>
      </c>
      <c r="AA2615" s="19">
        <f t="shared" si="287"/>
        <v>17.185227272727278</v>
      </c>
      <c r="AB2615" s="19" t="s">
        <v>8886</v>
      </c>
    </row>
    <row r="2616" spans="1:28" x14ac:dyDescent="0.35">
      <c r="A2616" t="s">
        <v>1562</v>
      </c>
      <c r="B2616" t="s">
        <v>7526</v>
      </c>
      <c r="C2616" t="s">
        <v>7527</v>
      </c>
      <c r="D2616" s="1">
        <v>44835</v>
      </c>
      <c r="E2616">
        <f t="shared" si="284"/>
        <v>18</v>
      </c>
      <c r="F2616" t="s">
        <v>16</v>
      </c>
      <c r="G2616">
        <v>660</v>
      </c>
      <c r="H2616">
        <f t="shared" si="281"/>
        <v>66</v>
      </c>
      <c r="I2616" t="s">
        <v>9</v>
      </c>
      <c r="J2616">
        <v>1</v>
      </c>
      <c r="K2616" t="s">
        <v>143</v>
      </c>
      <c r="L2616" t="s">
        <v>1569</v>
      </c>
      <c r="M2616" t="str">
        <f t="shared" si="282"/>
        <v>F</v>
      </c>
      <c r="N2616" t="s">
        <v>4306</v>
      </c>
      <c r="O2616" t="s">
        <v>4306</v>
      </c>
      <c r="P2616" t="s">
        <v>8891</v>
      </c>
      <c r="Q2616" t="s">
        <v>8</v>
      </c>
      <c r="R2616" t="str">
        <f t="shared" si="285"/>
        <v>U</v>
      </c>
      <c r="S2616" t="s">
        <v>8</v>
      </c>
      <c r="T2616" t="s">
        <v>8</v>
      </c>
      <c r="U2616" t="s">
        <v>4306</v>
      </c>
      <c r="V2616" t="e">
        <f>VLOOKUP(P2616,'PBT Tag Rates'!$B$5:$E$34,4,FALSE)</f>
        <v>#N/A</v>
      </c>
      <c r="W2616">
        <v>1</v>
      </c>
      <c r="X2616" s="16">
        <f>IFERROR(LOOKUP(H2616,{30,43,48,53,58,63,68,73,78,83,88,93,97},{42,47,52,57,62,67,72,77,82,87,92,99,100}),999)</f>
        <v>67</v>
      </c>
      <c r="Y2616" s="19">
        <f t="shared" si="283"/>
        <v>5.6818181818181825</v>
      </c>
      <c r="Z2616" s="19">
        <f t="shared" si="286"/>
        <v>5.7284090909090919</v>
      </c>
      <c r="AA2616" s="19">
        <f t="shared" si="287"/>
        <v>17.185227272727278</v>
      </c>
      <c r="AB2616" s="19" t="s">
        <v>8887</v>
      </c>
    </row>
    <row r="2617" spans="1:28" x14ac:dyDescent="0.35">
      <c r="A2617" t="s">
        <v>1562</v>
      </c>
      <c r="B2617" t="s">
        <v>7528</v>
      </c>
      <c r="C2617" t="s">
        <v>7529</v>
      </c>
      <c r="D2617" s="1">
        <v>44835</v>
      </c>
      <c r="E2617">
        <f t="shared" si="284"/>
        <v>18</v>
      </c>
      <c r="F2617" t="s">
        <v>1569</v>
      </c>
      <c r="G2617">
        <v>630</v>
      </c>
      <c r="H2617">
        <f t="shared" si="281"/>
        <v>63</v>
      </c>
      <c r="I2617" t="s">
        <v>9</v>
      </c>
      <c r="J2617" t="s">
        <v>8</v>
      </c>
      <c r="L2617" t="s">
        <v>6</v>
      </c>
      <c r="M2617" t="str">
        <f t="shared" si="282"/>
        <v>M</v>
      </c>
      <c r="N2617" t="s">
        <v>3733</v>
      </c>
      <c r="O2617" t="s">
        <v>3734</v>
      </c>
      <c r="P2617" t="s">
        <v>557</v>
      </c>
      <c r="Q2617">
        <v>3</v>
      </c>
      <c r="R2617">
        <f t="shared" si="285"/>
        <v>2019</v>
      </c>
      <c r="S2617" t="s">
        <v>8</v>
      </c>
      <c r="T2617" t="s">
        <v>8</v>
      </c>
      <c r="U2617" t="s">
        <v>8974</v>
      </c>
      <c r="V2617">
        <f>VLOOKUP(P2617,'PBT Tag Rates'!$B$5:$E$34,4,FALSE)</f>
        <v>0.95971980899999998</v>
      </c>
      <c r="W2617">
        <v>1</v>
      </c>
      <c r="X2617" s="16">
        <f>IFERROR(LOOKUP(H2617,{30,43,48,53,58,63,68,73,78,83,88,93,97},{42,47,52,57,62,67,72,77,82,87,92,99,100}),999)</f>
        <v>67</v>
      </c>
      <c r="Y2617" s="19">
        <f t="shared" si="283"/>
        <v>5.6818181818181825</v>
      </c>
      <c r="Z2617" s="19">
        <f t="shared" si="286"/>
        <v>5.7284090909090919</v>
      </c>
      <c r="AA2617" s="19">
        <f t="shared" si="287"/>
        <v>17.185227272727278</v>
      </c>
      <c r="AB2617" s="19" t="s">
        <v>8887</v>
      </c>
    </row>
    <row r="2618" spans="1:28" x14ac:dyDescent="0.35">
      <c r="A2618" t="s">
        <v>1562</v>
      </c>
      <c r="B2618" t="s">
        <v>7530</v>
      </c>
      <c r="C2618" t="s">
        <v>7531</v>
      </c>
      <c r="D2618" s="1">
        <v>44835</v>
      </c>
      <c r="E2618">
        <f t="shared" si="284"/>
        <v>18</v>
      </c>
      <c r="F2618" t="s">
        <v>1569</v>
      </c>
      <c r="G2618">
        <v>450</v>
      </c>
      <c r="H2618">
        <f t="shared" si="281"/>
        <v>45</v>
      </c>
      <c r="I2618" t="s">
        <v>7</v>
      </c>
      <c r="J2618" t="s">
        <v>8</v>
      </c>
      <c r="L2618" t="s">
        <v>6</v>
      </c>
      <c r="M2618" t="str">
        <f t="shared" si="282"/>
        <v>M</v>
      </c>
      <c r="N2618" t="s">
        <v>7532</v>
      </c>
      <c r="O2618" t="s">
        <v>7533</v>
      </c>
      <c r="P2618" t="s">
        <v>2035</v>
      </c>
      <c r="Q2618">
        <v>2</v>
      </c>
      <c r="R2618">
        <f t="shared" si="285"/>
        <v>2020</v>
      </c>
      <c r="S2618" t="s">
        <v>8</v>
      </c>
      <c r="T2618" t="s">
        <v>8</v>
      </c>
      <c r="U2618" t="s">
        <v>9088</v>
      </c>
      <c r="V2618">
        <f>VLOOKUP(P2618,'PBT Tag Rates'!$B$5:$E$34,4,FALSE)</f>
        <v>0.98961045999999997</v>
      </c>
      <c r="W2618">
        <v>1</v>
      </c>
      <c r="X2618" s="16">
        <f>IFERROR(LOOKUP(H2618,{30,43,48,53,58,63,68,73,78,83,88,93,97},{42,47,52,57,62,67,72,77,82,87,92,99,100}),999)</f>
        <v>47</v>
      </c>
      <c r="Y2618" s="19">
        <f t="shared" si="283"/>
        <v>5.6818181818181825</v>
      </c>
      <c r="Z2618" s="19">
        <f t="shared" si="286"/>
        <v>5.7284090909090919</v>
      </c>
      <c r="AA2618" s="19">
        <f t="shared" si="287"/>
        <v>17.185227272727278</v>
      </c>
      <c r="AB2618" s="19" t="s">
        <v>8887</v>
      </c>
    </row>
    <row r="2619" spans="1:28" x14ac:dyDescent="0.35">
      <c r="A2619" t="s">
        <v>1562</v>
      </c>
      <c r="B2619" t="s">
        <v>7534</v>
      </c>
      <c r="C2619" t="s">
        <v>7535</v>
      </c>
      <c r="D2619" s="1">
        <v>44835</v>
      </c>
      <c r="E2619">
        <f t="shared" si="284"/>
        <v>18</v>
      </c>
      <c r="F2619" t="s">
        <v>1569</v>
      </c>
      <c r="G2619">
        <v>480</v>
      </c>
      <c r="H2619">
        <f t="shared" si="281"/>
        <v>48</v>
      </c>
      <c r="I2619" t="s">
        <v>9</v>
      </c>
      <c r="J2619" t="s">
        <v>8</v>
      </c>
      <c r="L2619" t="s">
        <v>6</v>
      </c>
      <c r="M2619" t="str">
        <f t="shared" si="282"/>
        <v>M</v>
      </c>
      <c r="N2619" t="s">
        <v>8</v>
      </c>
      <c r="O2619" t="s">
        <v>8</v>
      </c>
      <c r="P2619" t="s">
        <v>11</v>
      </c>
      <c r="Q2619" t="s">
        <v>8</v>
      </c>
      <c r="R2619" t="str">
        <f t="shared" si="285"/>
        <v>U</v>
      </c>
      <c r="S2619" t="s">
        <v>12</v>
      </c>
      <c r="T2619">
        <v>1</v>
      </c>
      <c r="U2619" t="s">
        <v>8890</v>
      </c>
      <c r="V2619" t="e">
        <f>VLOOKUP(P2619,'PBT Tag Rates'!$B$5:$E$34,4,FALSE)</f>
        <v>#N/A</v>
      </c>
      <c r="W2619">
        <v>1</v>
      </c>
      <c r="X2619" s="16">
        <f>IFERROR(LOOKUP(H2619,{30,43,48,53,58,63,68,73,78,83,88,93,97},{42,47,52,57,62,67,72,77,82,87,92,99,100}),999)</f>
        <v>52</v>
      </c>
      <c r="Y2619" s="19">
        <f t="shared" si="283"/>
        <v>5.6818181818181825</v>
      </c>
      <c r="Z2619" s="19">
        <f t="shared" si="286"/>
        <v>5.7284090909090919</v>
      </c>
      <c r="AA2619" s="19">
        <f t="shared" si="287"/>
        <v>17.185227272727278</v>
      </c>
      <c r="AB2619" s="19" t="s">
        <v>8887</v>
      </c>
    </row>
    <row r="2620" spans="1:28" x14ac:dyDescent="0.35">
      <c r="A2620" t="s">
        <v>1562</v>
      </c>
      <c r="B2620" t="s">
        <v>7536</v>
      </c>
      <c r="C2620" t="s">
        <v>7537</v>
      </c>
      <c r="D2620" s="1">
        <v>44836</v>
      </c>
      <c r="E2620">
        <f t="shared" si="284"/>
        <v>18</v>
      </c>
      <c r="F2620" t="s">
        <v>1569</v>
      </c>
      <c r="G2620">
        <v>690</v>
      </c>
      <c r="H2620">
        <f t="shared" si="281"/>
        <v>69</v>
      </c>
      <c r="I2620" t="s">
        <v>9</v>
      </c>
      <c r="J2620">
        <v>1</v>
      </c>
      <c r="L2620" t="s">
        <v>6</v>
      </c>
      <c r="M2620" t="str">
        <f t="shared" si="282"/>
        <v>M</v>
      </c>
      <c r="N2620" t="s">
        <v>504</v>
      </c>
      <c r="O2620" t="s">
        <v>505</v>
      </c>
      <c r="P2620" t="s">
        <v>19</v>
      </c>
      <c r="Q2620">
        <v>4</v>
      </c>
      <c r="R2620">
        <f t="shared" si="285"/>
        <v>2018</v>
      </c>
      <c r="S2620" t="s">
        <v>8</v>
      </c>
      <c r="T2620" t="s">
        <v>8</v>
      </c>
      <c r="U2620" t="s">
        <v>9007</v>
      </c>
      <c r="V2620">
        <f>VLOOKUP(P2620,'PBT Tag Rates'!$B$5:$E$34,4,FALSE)</f>
        <v>0.80551598400000002</v>
      </c>
      <c r="W2620">
        <v>1</v>
      </c>
      <c r="X2620" s="16">
        <f>IFERROR(LOOKUP(H2620,{30,43,48,53,58,63,68,73,78,83,88,93,97},{42,47,52,57,62,67,72,77,82,87,92,99,100}),999)</f>
        <v>72</v>
      </c>
      <c r="Y2620" s="19">
        <f t="shared" si="283"/>
        <v>5.6818181818181825</v>
      </c>
      <c r="Z2620" s="19">
        <f t="shared" si="286"/>
        <v>5.7284090909090919</v>
      </c>
      <c r="AA2620" s="19">
        <f t="shared" si="287"/>
        <v>17.185227272727278</v>
      </c>
      <c r="AB2620" s="19" t="s">
        <v>8886</v>
      </c>
    </row>
    <row r="2621" spans="1:28" x14ac:dyDescent="0.35">
      <c r="A2621" t="s">
        <v>1562</v>
      </c>
      <c r="B2621" t="s">
        <v>7538</v>
      </c>
      <c r="C2621" t="s">
        <v>7539</v>
      </c>
      <c r="D2621" s="1">
        <v>44836</v>
      </c>
      <c r="E2621">
        <f t="shared" si="284"/>
        <v>18</v>
      </c>
      <c r="F2621" t="s">
        <v>6</v>
      </c>
      <c r="G2621">
        <v>710</v>
      </c>
      <c r="H2621">
        <f t="shared" si="281"/>
        <v>71</v>
      </c>
      <c r="I2621" t="s">
        <v>7</v>
      </c>
      <c r="J2621" t="s">
        <v>8</v>
      </c>
      <c r="K2621" t="s">
        <v>143</v>
      </c>
      <c r="L2621" t="s">
        <v>1569</v>
      </c>
      <c r="M2621" t="str">
        <f t="shared" si="282"/>
        <v>M</v>
      </c>
      <c r="N2621" t="s">
        <v>4306</v>
      </c>
      <c r="O2621" t="s">
        <v>4306</v>
      </c>
      <c r="P2621" t="s">
        <v>4306</v>
      </c>
      <c r="Q2621" t="s">
        <v>8</v>
      </c>
      <c r="R2621" t="str">
        <f t="shared" si="285"/>
        <v>U</v>
      </c>
      <c r="S2621" t="s">
        <v>8</v>
      </c>
      <c r="T2621" t="s">
        <v>8</v>
      </c>
      <c r="U2621" t="s">
        <v>4306</v>
      </c>
      <c r="V2621" t="e">
        <f>VLOOKUP(P2621,'PBT Tag Rates'!$B$5:$E$34,4,FALSE)</f>
        <v>#N/A</v>
      </c>
      <c r="W2621">
        <v>1</v>
      </c>
      <c r="X2621" s="16">
        <f>IFERROR(LOOKUP(H2621,{30,43,48,53,58,63,68,73,78,83,88,93,97},{42,47,52,57,62,67,72,77,82,87,92,99,100}),999)</f>
        <v>72</v>
      </c>
      <c r="Y2621" s="19">
        <f t="shared" si="283"/>
        <v>5.6818181818181825</v>
      </c>
      <c r="Z2621" s="19">
        <f t="shared" si="286"/>
        <v>5.7284090909090919</v>
      </c>
      <c r="AA2621" s="19">
        <f t="shared" si="287"/>
        <v>17.185227272727278</v>
      </c>
      <c r="AB2621" s="19" t="s">
        <v>8887</v>
      </c>
    </row>
    <row r="2622" spans="1:28" x14ac:dyDescent="0.35">
      <c r="A2622" t="s">
        <v>1562</v>
      </c>
      <c r="B2622" t="s">
        <v>7540</v>
      </c>
      <c r="C2622" t="s">
        <v>7541</v>
      </c>
      <c r="D2622" s="1">
        <v>44836</v>
      </c>
      <c r="E2622">
        <f t="shared" si="284"/>
        <v>18</v>
      </c>
      <c r="F2622" t="s">
        <v>6</v>
      </c>
      <c r="G2622">
        <v>730</v>
      </c>
      <c r="H2622">
        <f t="shared" si="281"/>
        <v>73</v>
      </c>
      <c r="I2622" t="s">
        <v>9</v>
      </c>
      <c r="J2622">
        <v>1</v>
      </c>
      <c r="L2622" t="s">
        <v>6</v>
      </c>
      <c r="M2622" t="str">
        <f t="shared" si="282"/>
        <v>M</v>
      </c>
      <c r="N2622" t="s">
        <v>515</v>
      </c>
      <c r="O2622" t="s">
        <v>516</v>
      </c>
      <c r="P2622" t="s">
        <v>19</v>
      </c>
      <c r="Q2622">
        <v>4</v>
      </c>
      <c r="R2622">
        <f t="shared" si="285"/>
        <v>2018</v>
      </c>
      <c r="S2622" t="s">
        <v>8</v>
      </c>
      <c r="T2622" t="s">
        <v>8</v>
      </c>
      <c r="U2622" t="s">
        <v>9007</v>
      </c>
      <c r="V2622">
        <f>VLOOKUP(P2622,'PBT Tag Rates'!$B$5:$E$34,4,FALSE)</f>
        <v>0.80551598400000002</v>
      </c>
      <c r="W2622">
        <v>1</v>
      </c>
      <c r="X2622" s="16">
        <f>IFERROR(LOOKUP(H2622,{30,43,48,53,58,63,68,73,78,83,88,93,97},{42,47,52,57,62,67,72,77,82,87,92,99,100}),999)</f>
        <v>77</v>
      </c>
      <c r="Y2622" s="19">
        <f t="shared" si="283"/>
        <v>5.6818181818181825</v>
      </c>
      <c r="Z2622" s="19">
        <f t="shared" si="286"/>
        <v>5.7284090909090919</v>
      </c>
      <c r="AA2622" s="19">
        <f t="shared" si="287"/>
        <v>17.185227272727278</v>
      </c>
      <c r="AB2622" s="19" t="s">
        <v>8886</v>
      </c>
    </row>
    <row r="2623" spans="1:28" x14ac:dyDescent="0.35">
      <c r="A2623" t="s">
        <v>1562</v>
      </c>
      <c r="B2623" t="s">
        <v>7542</v>
      </c>
      <c r="C2623" t="s">
        <v>7543</v>
      </c>
      <c r="D2623" s="1">
        <v>44836</v>
      </c>
      <c r="E2623">
        <f t="shared" si="284"/>
        <v>18</v>
      </c>
      <c r="F2623" t="s">
        <v>16</v>
      </c>
      <c r="G2623">
        <v>610</v>
      </c>
      <c r="H2623">
        <f t="shared" si="281"/>
        <v>61</v>
      </c>
      <c r="I2623" t="s">
        <v>7</v>
      </c>
      <c r="J2623" t="s">
        <v>8</v>
      </c>
      <c r="L2623" t="s">
        <v>16</v>
      </c>
      <c r="M2623" t="str">
        <f t="shared" si="282"/>
        <v>F</v>
      </c>
      <c r="N2623" t="s">
        <v>4251</v>
      </c>
      <c r="O2623" t="s">
        <v>4252</v>
      </c>
      <c r="P2623" t="s">
        <v>557</v>
      </c>
      <c r="Q2623">
        <v>3</v>
      </c>
      <c r="R2623">
        <f t="shared" si="285"/>
        <v>2019</v>
      </c>
      <c r="S2623" t="s">
        <v>8</v>
      </c>
      <c r="T2623" t="s">
        <v>8</v>
      </c>
      <c r="U2623" t="s">
        <v>9090</v>
      </c>
      <c r="V2623">
        <f>VLOOKUP(P2623,'PBT Tag Rates'!$B$5:$E$34,4,FALSE)</f>
        <v>0.95971980899999998</v>
      </c>
      <c r="W2623">
        <v>1</v>
      </c>
      <c r="X2623" s="16">
        <f>IFERROR(LOOKUP(H2623,{30,43,48,53,58,63,68,73,78,83,88,93,97},{42,47,52,57,62,67,72,77,82,87,92,99,100}),999)</f>
        <v>62</v>
      </c>
      <c r="Y2623" s="19">
        <f t="shared" si="283"/>
        <v>5.6818181818181825</v>
      </c>
      <c r="Z2623" s="19">
        <f t="shared" si="286"/>
        <v>5.7284090909090919</v>
      </c>
      <c r="AA2623" s="19">
        <f t="shared" si="287"/>
        <v>17.185227272727278</v>
      </c>
      <c r="AB2623" s="19" t="s">
        <v>8887</v>
      </c>
    </row>
    <row r="2624" spans="1:28" x14ac:dyDescent="0.35">
      <c r="A2624" t="s">
        <v>1562</v>
      </c>
      <c r="B2624" t="s">
        <v>7544</v>
      </c>
      <c r="C2624" t="s">
        <v>7545</v>
      </c>
      <c r="D2624" s="1">
        <v>44836</v>
      </c>
      <c r="E2624">
        <f t="shared" si="284"/>
        <v>18</v>
      </c>
      <c r="F2624" t="s">
        <v>16</v>
      </c>
      <c r="G2624">
        <v>670</v>
      </c>
      <c r="H2624">
        <f t="shared" si="281"/>
        <v>67</v>
      </c>
      <c r="I2624" t="s">
        <v>7</v>
      </c>
      <c r="J2624" t="s">
        <v>8</v>
      </c>
      <c r="L2624" t="s">
        <v>16</v>
      </c>
      <c r="M2624" t="str">
        <f t="shared" si="282"/>
        <v>F</v>
      </c>
      <c r="N2624" t="s">
        <v>1013</v>
      </c>
      <c r="O2624" t="s">
        <v>1560</v>
      </c>
      <c r="P2624" t="s">
        <v>557</v>
      </c>
      <c r="Q2624">
        <v>3</v>
      </c>
      <c r="R2624">
        <f t="shared" si="285"/>
        <v>2019</v>
      </c>
      <c r="S2624" t="s">
        <v>8</v>
      </c>
      <c r="T2624" t="s">
        <v>8</v>
      </c>
      <c r="U2624" t="s">
        <v>9006</v>
      </c>
      <c r="V2624">
        <f>VLOOKUP(P2624,'PBT Tag Rates'!$B$5:$E$34,4,FALSE)</f>
        <v>0.95971980899999998</v>
      </c>
      <c r="W2624">
        <v>1</v>
      </c>
      <c r="X2624" s="16">
        <f>IFERROR(LOOKUP(H2624,{30,43,48,53,58,63,68,73,78,83,88,93,97},{42,47,52,57,62,67,72,77,82,87,92,99,100}),999)</f>
        <v>67</v>
      </c>
      <c r="Y2624" s="19">
        <f t="shared" si="283"/>
        <v>5.6818181818181825</v>
      </c>
      <c r="Z2624" s="19">
        <f t="shared" si="286"/>
        <v>5.7284090909090919</v>
      </c>
      <c r="AA2624" s="19">
        <f t="shared" si="287"/>
        <v>17.185227272727278</v>
      </c>
      <c r="AB2624" s="19" t="s">
        <v>8886</v>
      </c>
    </row>
    <row r="2625" spans="1:28" x14ac:dyDescent="0.35">
      <c r="A2625" t="s">
        <v>1562</v>
      </c>
      <c r="B2625" t="s">
        <v>7546</v>
      </c>
      <c r="C2625" t="s">
        <v>7547</v>
      </c>
      <c r="D2625" s="1">
        <v>44836</v>
      </c>
      <c r="E2625">
        <f t="shared" si="284"/>
        <v>18</v>
      </c>
      <c r="F2625" t="s">
        <v>1569</v>
      </c>
      <c r="G2625">
        <v>670</v>
      </c>
      <c r="H2625">
        <f t="shared" si="281"/>
        <v>67</v>
      </c>
      <c r="I2625" t="s">
        <v>7</v>
      </c>
      <c r="J2625" t="s">
        <v>8</v>
      </c>
      <c r="K2625" t="s">
        <v>143</v>
      </c>
      <c r="L2625" t="s">
        <v>1569</v>
      </c>
      <c r="M2625" s="5" t="s">
        <v>6</v>
      </c>
      <c r="N2625" t="s">
        <v>4306</v>
      </c>
      <c r="O2625" t="s">
        <v>4306</v>
      </c>
      <c r="P2625" t="s">
        <v>4306</v>
      </c>
      <c r="Q2625" t="s">
        <v>8</v>
      </c>
      <c r="R2625" t="str">
        <f t="shared" si="285"/>
        <v>U</v>
      </c>
      <c r="S2625" t="s">
        <v>8</v>
      </c>
      <c r="T2625" t="s">
        <v>8</v>
      </c>
      <c r="U2625" t="s">
        <v>4306</v>
      </c>
      <c r="V2625" t="e">
        <f>VLOOKUP(P2625,'PBT Tag Rates'!$B$5:$E$34,4,FALSE)</f>
        <v>#N/A</v>
      </c>
      <c r="W2625">
        <v>1</v>
      </c>
      <c r="X2625" s="16">
        <f>IFERROR(LOOKUP(H2625,{30,43,48,53,58,63,68,73,78,83,88,93,97},{42,47,52,57,62,67,72,77,82,87,92,99,100}),999)</f>
        <v>67</v>
      </c>
      <c r="Y2625" s="19">
        <f t="shared" si="283"/>
        <v>5.6818181818181825</v>
      </c>
      <c r="Z2625" s="19">
        <f t="shared" si="286"/>
        <v>5.7284090909090919</v>
      </c>
      <c r="AA2625" s="19">
        <f t="shared" si="287"/>
        <v>17.185227272727278</v>
      </c>
      <c r="AB2625" s="19" t="s">
        <v>8887</v>
      </c>
    </row>
    <row r="2626" spans="1:28" x14ac:dyDescent="0.35">
      <c r="A2626" t="s">
        <v>1562</v>
      </c>
      <c r="B2626" t="s">
        <v>7548</v>
      </c>
      <c r="C2626" t="s">
        <v>7549</v>
      </c>
      <c r="D2626" s="1">
        <v>44836</v>
      </c>
      <c r="E2626">
        <f t="shared" si="284"/>
        <v>18</v>
      </c>
      <c r="F2626" t="s">
        <v>16</v>
      </c>
      <c r="G2626">
        <v>660</v>
      </c>
      <c r="H2626">
        <f t="shared" si="281"/>
        <v>66</v>
      </c>
      <c r="I2626" t="s">
        <v>7</v>
      </c>
      <c r="J2626" t="s">
        <v>8</v>
      </c>
      <c r="L2626" t="s">
        <v>6</v>
      </c>
      <c r="M2626" t="str">
        <f t="shared" si="282"/>
        <v>M</v>
      </c>
      <c r="N2626" t="s">
        <v>8</v>
      </c>
      <c r="O2626" t="s">
        <v>8</v>
      </c>
      <c r="P2626" t="s">
        <v>11</v>
      </c>
      <c r="Q2626" t="s">
        <v>8</v>
      </c>
      <c r="R2626" t="str">
        <f t="shared" si="285"/>
        <v>U</v>
      </c>
      <c r="S2626" t="s">
        <v>12</v>
      </c>
      <c r="T2626">
        <v>0.999999999999999</v>
      </c>
      <c r="U2626" t="s">
        <v>11</v>
      </c>
      <c r="V2626" t="e">
        <f>VLOOKUP(P2626,'PBT Tag Rates'!$B$5:$E$34,4,FALSE)</f>
        <v>#N/A</v>
      </c>
      <c r="W2626">
        <v>1</v>
      </c>
      <c r="X2626" s="16">
        <f>IFERROR(LOOKUP(H2626,{30,43,48,53,58,63,68,73,78,83,88,93,97},{42,47,52,57,62,67,72,77,82,87,92,99,100}),999)</f>
        <v>67</v>
      </c>
      <c r="Y2626" s="19">
        <f t="shared" si="283"/>
        <v>5.6818181818181825</v>
      </c>
      <c r="Z2626" s="19">
        <f t="shared" si="286"/>
        <v>5.7284090909090919</v>
      </c>
      <c r="AA2626" s="19">
        <f t="shared" si="287"/>
        <v>17.185227272727278</v>
      </c>
      <c r="AB2626" s="19" t="s">
        <v>8887</v>
      </c>
    </row>
    <row r="2627" spans="1:28" x14ac:dyDescent="0.35">
      <c r="A2627" t="s">
        <v>1562</v>
      </c>
      <c r="B2627" t="s">
        <v>7550</v>
      </c>
      <c r="C2627" t="s">
        <v>7551</v>
      </c>
      <c r="D2627" s="1">
        <v>44836</v>
      </c>
      <c r="E2627">
        <f t="shared" si="284"/>
        <v>18</v>
      </c>
      <c r="F2627" t="s">
        <v>1569</v>
      </c>
      <c r="G2627">
        <v>520</v>
      </c>
      <c r="H2627">
        <f t="shared" si="281"/>
        <v>52</v>
      </c>
      <c r="I2627" t="s">
        <v>7</v>
      </c>
      <c r="J2627" t="s">
        <v>8</v>
      </c>
      <c r="L2627" t="s">
        <v>6</v>
      </c>
      <c r="M2627" t="str">
        <f t="shared" si="282"/>
        <v>M</v>
      </c>
      <c r="N2627" t="s">
        <v>8</v>
      </c>
      <c r="O2627" t="s">
        <v>8</v>
      </c>
      <c r="P2627" t="s">
        <v>11</v>
      </c>
      <c r="Q2627" t="s">
        <v>8</v>
      </c>
      <c r="R2627" t="str">
        <f t="shared" si="285"/>
        <v>U</v>
      </c>
      <c r="S2627" t="s">
        <v>12</v>
      </c>
      <c r="T2627">
        <v>0.999999999999995</v>
      </c>
      <c r="U2627" t="s">
        <v>11</v>
      </c>
      <c r="V2627" t="e">
        <f>VLOOKUP(P2627,'PBT Tag Rates'!$B$5:$E$34,4,FALSE)</f>
        <v>#N/A</v>
      </c>
      <c r="W2627">
        <v>1</v>
      </c>
      <c r="X2627" s="16">
        <f>IFERROR(LOOKUP(H2627,{30,43,48,53,58,63,68,73,78,83,88,93,97},{42,47,52,57,62,67,72,77,82,87,92,99,100}),999)</f>
        <v>52</v>
      </c>
      <c r="Y2627" s="19">
        <f t="shared" si="283"/>
        <v>5.6818181818181825</v>
      </c>
      <c r="Z2627" s="19">
        <f t="shared" si="286"/>
        <v>5.7284090909090919</v>
      </c>
      <c r="AA2627" s="19">
        <f t="shared" si="287"/>
        <v>17.185227272727278</v>
      </c>
      <c r="AB2627" s="19" t="s">
        <v>8887</v>
      </c>
    </row>
    <row r="2628" spans="1:28" x14ac:dyDescent="0.35">
      <c r="A2628" t="s">
        <v>1562</v>
      </c>
      <c r="B2628" t="s">
        <v>7552</v>
      </c>
      <c r="C2628" t="s">
        <v>7553</v>
      </c>
      <c r="D2628" s="1">
        <v>44836</v>
      </c>
      <c r="E2628">
        <f t="shared" si="284"/>
        <v>18</v>
      </c>
      <c r="F2628" t="s">
        <v>16</v>
      </c>
      <c r="G2628">
        <v>610</v>
      </c>
      <c r="H2628">
        <f t="shared" si="281"/>
        <v>61</v>
      </c>
      <c r="I2628" t="s">
        <v>9</v>
      </c>
      <c r="J2628">
        <v>1</v>
      </c>
      <c r="L2628" t="s">
        <v>16</v>
      </c>
      <c r="M2628" t="str">
        <f t="shared" si="282"/>
        <v>F</v>
      </c>
      <c r="N2628" t="s">
        <v>8</v>
      </c>
      <c r="O2628" t="s">
        <v>8</v>
      </c>
      <c r="P2628" t="s">
        <v>11</v>
      </c>
      <c r="Q2628" t="s">
        <v>8</v>
      </c>
      <c r="R2628" t="str">
        <f t="shared" si="285"/>
        <v>U</v>
      </c>
      <c r="S2628" t="s">
        <v>12</v>
      </c>
      <c r="T2628">
        <v>0.999999999999997</v>
      </c>
      <c r="U2628" t="s">
        <v>8890</v>
      </c>
      <c r="V2628" t="e">
        <f>VLOOKUP(P2628,'PBT Tag Rates'!$B$5:$E$34,4,FALSE)</f>
        <v>#N/A</v>
      </c>
      <c r="W2628">
        <v>1</v>
      </c>
      <c r="X2628" s="16">
        <f>IFERROR(LOOKUP(H2628,{30,43,48,53,58,63,68,73,78,83,88,93,97},{42,47,52,57,62,67,72,77,82,87,92,99,100}),999)</f>
        <v>62</v>
      </c>
      <c r="Y2628" s="19">
        <f t="shared" si="283"/>
        <v>5.6818181818181825</v>
      </c>
      <c r="Z2628" s="19">
        <f t="shared" si="286"/>
        <v>5.7284090909090919</v>
      </c>
      <c r="AA2628" s="19">
        <f t="shared" si="287"/>
        <v>17.185227272727278</v>
      </c>
      <c r="AB2628" s="19" t="s">
        <v>8887</v>
      </c>
    </row>
    <row r="2629" spans="1:28" x14ac:dyDescent="0.35">
      <c r="A2629" t="s">
        <v>1562</v>
      </c>
      <c r="B2629" t="s">
        <v>7554</v>
      </c>
      <c r="C2629" t="s">
        <v>7555</v>
      </c>
      <c r="D2629" s="1">
        <v>44836</v>
      </c>
      <c r="E2629">
        <f t="shared" si="284"/>
        <v>18</v>
      </c>
      <c r="F2629" t="s">
        <v>1569</v>
      </c>
      <c r="G2629">
        <v>670</v>
      </c>
      <c r="H2629">
        <f t="shared" si="281"/>
        <v>67</v>
      </c>
      <c r="I2629" t="s">
        <v>7</v>
      </c>
      <c r="J2629" t="s">
        <v>8</v>
      </c>
      <c r="K2629" t="s">
        <v>143</v>
      </c>
      <c r="L2629" t="s">
        <v>1569</v>
      </c>
      <c r="M2629" s="5" t="s">
        <v>6</v>
      </c>
      <c r="N2629" t="s">
        <v>4306</v>
      </c>
      <c r="O2629" t="s">
        <v>4306</v>
      </c>
      <c r="P2629" t="s">
        <v>4306</v>
      </c>
      <c r="Q2629" t="s">
        <v>8</v>
      </c>
      <c r="R2629" t="str">
        <f t="shared" si="285"/>
        <v>U</v>
      </c>
      <c r="S2629" t="s">
        <v>8</v>
      </c>
      <c r="T2629" t="s">
        <v>8</v>
      </c>
      <c r="U2629" t="s">
        <v>4306</v>
      </c>
      <c r="V2629" t="e">
        <f>VLOOKUP(P2629,'PBT Tag Rates'!$B$5:$E$34,4,FALSE)</f>
        <v>#N/A</v>
      </c>
      <c r="W2629">
        <v>1</v>
      </c>
      <c r="X2629" s="16">
        <f>IFERROR(LOOKUP(H2629,{30,43,48,53,58,63,68,73,78,83,88,93,97},{42,47,52,57,62,67,72,77,82,87,92,99,100}),999)</f>
        <v>67</v>
      </c>
      <c r="Y2629" s="19">
        <f t="shared" si="283"/>
        <v>5.6818181818181825</v>
      </c>
      <c r="Z2629" s="19">
        <f t="shared" si="286"/>
        <v>5.7284090909090919</v>
      </c>
      <c r="AA2629" s="19">
        <f t="shared" si="287"/>
        <v>17.185227272727278</v>
      </c>
      <c r="AB2629" s="19" t="s">
        <v>8887</v>
      </c>
    </row>
    <row r="2630" spans="1:28" x14ac:dyDescent="0.35">
      <c r="A2630" t="s">
        <v>1562</v>
      </c>
      <c r="B2630" t="s">
        <v>7556</v>
      </c>
      <c r="C2630" t="s">
        <v>7557</v>
      </c>
      <c r="D2630" s="1">
        <v>44836</v>
      </c>
      <c r="E2630">
        <f t="shared" si="284"/>
        <v>18</v>
      </c>
      <c r="F2630" t="s">
        <v>1569</v>
      </c>
      <c r="G2630">
        <v>530</v>
      </c>
      <c r="H2630">
        <f t="shared" ref="H2630:H2693" si="288">G2630/10</f>
        <v>53</v>
      </c>
      <c r="I2630" t="s">
        <v>7</v>
      </c>
      <c r="J2630" t="s">
        <v>8</v>
      </c>
      <c r="L2630" t="s">
        <v>6</v>
      </c>
      <c r="M2630" t="str">
        <f t="shared" ref="M2630:M2692" si="289">IF(L2630="U",F2630,L2630)</f>
        <v>M</v>
      </c>
      <c r="N2630" t="s">
        <v>8</v>
      </c>
      <c r="O2630" t="s">
        <v>8</v>
      </c>
      <c r="P2630" t="s">
        <v>11</v>
      </c>
      <c r="Q2630" t="s">
        <v>8</v>
      </c>
      <c r="R2630" t="str">
        <f t="shared" si="285"/>
        <v>U</v>
      </c>
      <c r="S2630" t="s">
        <v>12</v>
      </c>
      <c r="T2630">
        <v>1</v>
      </c>
      <c r="U2630" t="s">
        <v>11</v>
      </c>
      <c r="V2630" t="e">
        <f>VLOOKUP(P2630,'PBT Tag Rates'!$B$5:$E$34,4,FALSE)</f>
        <v>#N/A</v>
      </c>
      <c r="W2630">
        <v>1</v>
      </c>
      <c r="X2630" s="16">
        <f>IFERROR(LOOKUP(H2630,{30,43,48,53,58,63,68,73,78,83,88,93,97},{42,47,52,57,62,67,72,77,82,87,92,99,100}),999)</f>
        <v>57</v>
      </c>
      <c r="Y2630" s="19">
        <f t="shared" ref="Y2630:Y2693" si="290">IF(D2630&lt;$D$3,W2630/$Y$3,W2630/$Y$4)</f>
        <v>5.6818181818181825</v>
      </c>
      <c r="Z2630" s="19">
        <f t="shared" si="286"/>
        <v>5.7284090909090919</v>
      </c>
      <c r="AA2630" s="19">
        <f t="shared" si="287"/>
        <v>17.185227272727278</v>
      </c>
      <c r="AB2630" s="19" t="s">
        <v>8887</v>
      </c>
    </row>
    <row r="2631" spans="1:28" x14ac:dyDescent="0.35">
      <c r="A2631" t="s">
        <v>1562</v>
      </c>
      <c r="B2631" t="s">
        <v>7558</v>
      </c>
      <c r="C2631" t="s">
        <v>7559</v>
      </c>
      <c r="D2631" s="1">
        <v>44836</v>
      </c>
      <c r="E2631">
        <f t="shared" ref="E2631:E2694" si="291">IF(D2631&lt;=$D$3,60,18)</f>
        <v>18</v>
      </c>
      <c r="F2631" t="s">
        <v>16</v>
      </c>
      <c r="G2631">
        <v>820</v>
      </c>
      <c r="H2631">
        <f t="shared" si="288"/>
        <v>82</v>
      </c>
      <c r="I2631" t="s">
        <v>7</v>
      </c>
      <c r="J2631" t="s">
        <v>8</v>
      </c>
      <c r="L2631" t="s">
        <v>16</v>
      </c>
      <c r="M2631" t="str">
        <f t="shared" si="289"/>
        <v>F</v>
      </c>
      <c r="N2631" t="s">
        <v>8</v>
      </c>
      <c r="O2631" t="s">
        <v>8</v>
      </c>
      <c r="P2631" t="s">
        <v>11</v>
      </c>
      <c r="Q2631" t="s">
        <v>8</v>
      </c>
      <c r="R2631" t="str">
        <f t="shared" ref="R2631:R2694" si="292">IFERROR($R$3-Q2631,"U")</f>
        <v>U</v>
      </c>
      <c r="S2631" t="s">
        <v>12</v>
      </c>
      <c r="T2631">
        <v>0.999999999999997</v>
      </c>
      <c r="U2631" t="s">
        <v>11</v>
      </c>
      <c r="V2631" t="e">
        <f>VLOOKUP(P2631,'PBT Tag Rates'!$B$5:$E$34,4,FALSE)</f>
        <v>#N/A</v>
      </c>
      <c r="W2631">
        <v>1</v>
      </c>
      <c r="X2631" s="16">
        <f>IFERROR(LOOKUP(H2631,{30,43,48,53,58,63,68,73,78,83,88,93,97},{42,47,52,57,62,67,72,77,82,87,92,99,100}),999)</f>
        <v>82</v>
      </c>
      <c r="Y2631" s="19">
        <f t="shared" si="290"/>
        <v>5.6818181818181825</v>
      </c>
      <c r="Z2631" s="19">
        <f t="shared" ref="Z2631:Z2694" si="293">Y2631*(1+$Z$4)</f>
        <v>5.7284090909090919</v>
      </c>
      <c r="AA2631" s="19">
        <f t="shared" ref="AA2631:AA2694" si="294">IF(D2631&lt;$D$3,Z2631/$AA$3,Z2631/$AA$4)</f>
        <v>17.185227272727278</v>
      </c>
      <c r="AB2631" s="19" t="s">
        <v>8887</v>
      </c>
    </row>
    <row r="2632" spans="1:28" x14ac:dyDescent="0.35">
      <c r="A2632" t="s">
        <v>1562</v>
      </c>
      <c r="B2632" t="s">
        <v>7560</v>
      </c>
      <c r="C2632" t="s">
        <v>7561</v>
      </c>
      <c r="D2632" s="1">
        <v>44836</v>
      </c>
      <c r="E2632">
        <f t="shared" si="291"/>
        <v>18</v>
      </c>
      <c r="F2632" t="s">
        <v>16</v>
      </c>
      <c r="G2632">
        <v>740</v>
      </c>
      <c r="H2632">
        <f t="shared" si="288"/>
        <v>74</v>
      </c>
      <c r="I2632" t="s">
        <v>9</v>
      </c>
      <c r="J2632">
        <v>1</v>
      </c>
      <c r="L2632" t="s">
        <v>16</v>
      </c>
      <c r="M2632" t="str">
        <f t="shared" si="289"/>
        <v>F</v>
      </c>
      <c r="N2632" t="s">
        <v>134</v>
      </c>
      <c r="O2632" t="s">
        <v>135</v>
      </c>
      <c r="P2632" t="s">
        <v>19</v>
      </c>
      <c r="Q2632">
        <v>4</v>
      </c>
      <c r="R2632">
        <f t="shared" si="292"/>
        <v>2018</v>
      </c>
      <c r="S2632" t="s">
        <v>8</v>
      </c>
      <c r="T2632" t="s">
        <v>8</v>
      </c>
      <c r="U2632" t="s">
        <v>9007</v>
      </c>
      <c r="V2632">
        <f>VLOOKUP(P2632,'PBT Tag Rates'!$B$5:$E$34,4,FALSE)</f>
        <v>0.80551598400000002</v>
      </c>
      <c r="W2632">
        <v>1</v>
      </c>
      <c r="X2632" s="16">
        <f>IFERROR(LOOKUP(H2632,{30,43,48,53,58,63,68,73,78,83,88,93,97},{42,47,52,57,62,67,72,77,82,87,92,99,100}),999)</f>
        <v>77</v>
      </c>
      <c r="Y2632" s="19">
        <f t="shared" si="290"/>
        <v>5.6818181818181825</v>
      </c>
      <c r="Z2632" s="19">
        <f t="shared" si="293"/>
        <v>5.7284090909090919</v>
      </c>
      <c r="AA2632" s="19">
        <f t="shared" si="294"/>
        <v>17.185227272727278</v>
      </c>
      <c r="AB2632" s="19" t="s">
        <v>8886</v>
      </c>
    </row>
    <row r="2633" spans="1:28" x14ac:dyDescent="0.35">
      <c r="A2633" t="s">
        <v>1562</v>
      </c>
      <c r="B2633" t="s">
        <v>7562</v>
      </c>
      <c r="C2633" t="s">
        <v>7563</v>
      </c>
      <c r="D2633" s="1">
        <v>44836</v>
      </c>
      <c r="E2633">
        <f t="shared" si="291"/>
        <v>18</v>
      </c>
      <c r="F2633" t="s">
        <v>16</v>
      </c>
      <c r="G2633">
        <v>600</v>
      </c>
      <c r="H2633">
        <f t="shared" si="288"/>
        <v>60</v>
      </c>
      <c r="I2633" t="s">
        <v>9</v>
      </c>
      <c r="J2633">
        <v>1</v>
      </c>
      <c r="L2633" t="s">
        <v>6</v>
      </c>
      <c r="M2633" t="str">
        <f t="shared" si="289"/>
        <v>M</v>
      </c>
      <c r="N2633" t="s">
        <v>4813</v>
      </c>
      <c r="O2633" t="s">
        <v>5331</v>
      </c>
      <c r="P2633" t="s">
        <v>557</v>
      </c>
      <c r="Q2633">
        <v>3</v>
      </c>
      <c r="R2633">
        <f t="shared" si="292"/>
        <v>2019</v>
      </c>
      <c r="S2633" t="s">
        <v>8</v>
      </c>
      <c r="T2633" t="s">
        <v>8</v>
      </c>
      <c r="U2633" t="s">
        <v>9090</v>
      </c>
      <c r="V2633">
        <f>VLOOKUP(P2633,'PBT Tag Rates'!$B$5:$E$34,4,FALSE)</f>
        <v>0.95971980899999998</v>
      </c>
      <c r="W2633">
        <v>1</v>
      </c>
      <c r="X2633" s="16">
        <f>IFERROR(LOOKUP(H2633,{30,43,48,53,58,63,68,73,78,83,88,93,97},{42,47,52,57,62,67,72,77,82,87,92,99,100}),999)</f>
        <v>62</v>
      </c>
      <c r="Y2633" s="19">
        <f t="shared" si="290"/>
        <v>5.6818181818181825</v>
      </c>
      <c r="Z2633" s="19">
        <f t="shared" si="293"/>
        <v>5.7284090909090919</v>
      </c>
      <c r="AA2633" s="19">
        <f t="shared" si="294"/>
        <v>17.185227272727278</v>
      </c>
      <c r="AB2633" s="19" t="s">
        <v>8887</v>
      </c>
    </row>
    <row r="2634" spans="1:28" x14ac:dyDescent="0.35">
      <c r="A2634" t="s">
        <v>1562</v>
      </c>
      <c r="B2634" t="s">
        <v>7564</v>
      </c>
      <c r="C2634" t="s">
        <v>7565</v>
      </c>
      <c r="D2634" s="1">
        <v>44836</v>
      </c>
      <c r="E2634">
        <f t="shared" si="291"/>
        <v>18</v>
      </c>
      <c r="F2634" t="s">
        <v>1569</v>
      </c>
      <c r="G2634">
        <v>650</v>
      </c>
      <c r="H2634">
        <f t="shared" si="288"/>
        <v>65</v>
      </c>
      <c r="I2634" t="s">
        <v>7</v>
      </c>
      <c r="J2634" t="s">
        <v>8</v>
      </c>
      <c r="L2634" t="s">
        <v>6</v>
      </c>
      <c r="M2634" t="str">
        <f t="shared" si="289"/>
        <v>M</v>
      </c>
      <c r="N2634" t="s">
        <v>7566</v>
      </c>
      <c r="O2634" t="s">
        <v>7567</v>
      </c>
      <c r="P2634" t="s">
        <v>557</v>
      </c>
      <c r="Q2634">
        <v>3</v>
      </c>
      <c r="R2634">
        <f t="shared" si="292"/>
        <v>2019</v>
      </c>
      <c r="S2634" t="s">
        <v>8</v>
      </c>
      <c r="T2634" t="s">
        <v>8</v>
      </c>
      <c r="U2634" t="s">
        <v>9090</v>
      </c>
      <c r="V2634">
        <f>VLOOKUP(P2634,'PBT Tag Rates'!$B$5:$E$34,4,FALSE)</f>
        <v>0.95971980899999998</v>
      </c>
      <c r="W2634">
        <v>1</v>
      </c>
      <c r="X2634" s="16">
        <f>IFERROR(LOOKUP(H2634,{30,43,48,53,58,63,68,73,78,83,88,93,97},{42,47,52,57,62,67,72,77,82,87,92,99,100}),999)</f>
        <v>67</v>
      </c>
      <c r="Y2634" s="19">
        <f t="shared" si="290"/>
        <v>5.6818181818181825</v>
      </c>
      <c r="Z2634" s="19">
        <f t="shared" si="293"/>
        <v>5.7284090909090919</v>
      </c>
      <c r="AA2634" s="19">
        <f t="shared" si="294"/>
        <v>17.185227272727278</v>
      </c>
      <c r="AB2634" s="19" t="s">
        <v>8887</v>
      </c>
    </row>
    <row r="2635" spans="1:28" x14ac:dyDescent="0.35">
      <c r="A2635" t="s">
        <v>1562</v>
      </c>
      <c r="B2635" t="s">
        <v>7568</v>
      </c>
      <c r="C2635" t="s">
        <v>7569</v>
      </c>
      <c r="D2635" s="1">
        <v>44836</v>
      </c>
      <c r="E2635">
        <f t="shared" si="291"/>
        <v>18</v>
      </c>
      <c r="F2635" t="s">
        <v>1569</v>
      </c>
      <c r="G2635">
        <v>680</v>
      </c>
      <c r="H2635">
        <f t="shared" si="288"/>
        <v>68</v>
      </c>
      <c r="I2635" t="s">
        <v>7</v>
      </c>
      <c r="J2635" t="s">
        <v>8</v>
      </c>
      <c r="L2635" t="s">
        <v>6</v>
      </c>
      <c r="M2635" t="str">
        <f t="shared" si="289"/>
        <v>M</v>
      </c>
      <c r="N2635" t="s">
        <v>5768</v>
      </c>
      <c r="O2635" t="s">
        <v>5769</v>
      </c>
      <c r="P2635" t="s">
        <v>557</v>
      </c>
      <c r="Q2635">
        <v>3</v>
      </c>
      <c r="R2635">
        <f t="shared" si="292"/>
        <v>2019</v>
      </c>
      <c r="S2635" t="s">
        <v>8</v>
      </c>
      <c r="T2635" t="s">
        <v>8</v>
      </c>
      <c r="U2635" t="s">
        <v>9090</v>
      </c>
      <c r="V2635">
        <f>VLOOKUP(P2635,'PBT Tag Rates'!$B$5:$E$34,4,FALSE)</f>
        <v>0.95971980899999998</v>
      </c>
      <c r="W2635">
        <v>1</v>
      </c>
      <c r="X2635" s="16">
        <f>IFERROR(LOOKUP(H2635,{30,43,48,53,58,63,68,73,78,83,88,93,97},{42,47,52,57,62,67,72,77,82,87,92,99,100}),999)</f>
        <v>72</v>
      </c>
      <c r="Y2635" s="19">
        <f t="shared" si="290"/>
        <v>5.6818181818181825</v>
      </c>
      <c r="Z2635" s="19">
        <f t="shared" si="293"/>
        <v>5.7284090909090919</v>
      </c>
      <c r="AA2635" s="19">
        <f t="shared" si="294"/>
        <v>17.185227272727278</v>
      </c>
      <c r="AB2635" s="19" t="s">
        <v>8887</v>
      </c>
    </row>
    <row r="2636" spans="1:28" x14ac:dyDescent="0.35">
      <c r="A2636" t="s">
        <v>1562</v>
      </c>
      <c r="B2636" t="s">
        <v>7570</v>
      </c>
      <c r="C2636" t="s">
        <v>7571</v>
      </c>
      <c r="D2636" s="1">
        <v>44836</v>
      </c>
      <c r="E2636">
        <f t="shared" si="291"/>
        <v>18</v>
      </c>
      <c r="F2636" t="s">
        <v>6</v>
      </c>
      <c r="G2636">
        <v>630</v>
      </c>
      <c r="H2636">
        <f t="shared" si="288"/>
        <v>63</v>
      </c>
      <c r="I2636" t="s">
        <v>9</v>
      </c>
      <c r="J2636">
        <v>1</v>
      </c>
      <c r="L2636" t="s">
        <v>6</v>
      </c>
      <c r="M2636" t="str">
        <f t="shared" si="289"/>
        <v>M</v>
      </c>
      <c r="N2636" t="s">
        <v>7572</v>
      </c>
      <c r="O2636" t="s">
        <v>7573</v>
      </c>
      <c r="P2636" t="s">
        <v>557</v>
      </c>
      <c r="Q2636">
        <v>3</v>
      </c>
      <c r="R2636">
        <f t="shared" si="292"/>
        <v>2019</v>
      </c>
      <c r="S2636" t="s">
        <v>8</v>
      </c>
      <c r="T2636" t="s">
        <v>8</v>
      </c>
      <c r="U2636" t="s">
        <v>9085</v>
      </c>
      <c r="V2636">
        <f>VLOOKUP(P2636,'PBT Tag Rates'!$B$5:$E$34,4,FALSE)</f>
        <v>0.95971980899999998</v>
      </c>
      <c r="W2636">
        <v>1</v>
      </c>
      <c r="X2636" s="16">
        <f>IFERROR(LOOKUP(H2636,{30,43,48,53,58,63,68,73,78,83,88,93,97},{42,47,52,57,62,67,72,77,82,87,92,99,100}),999)</f>
        <v>67</v>
      </c>
      <c r="Y2636" s="19">
        <f t="shared" si="290"/>
        <v>5.6818181818181825</v>
      </c>
      <c r="Z2636" s="19">
        <f t="shared" si="293"/>
        <v>5.7284090909090919</v>
      </c>
      <c r="AA2636" s="19">
        <f t="shared" si="294"/>
        <v>17.185227272727278</v>
      </c>
      <c r="AB2636" s="19" t="s">
        <v>8887</v>
      </c>
    </row>
    <row r="2637" spans="1:28" x14ac:dyDescent="0.35">
      <c r="A2637" t="s">
        <v>1562</v>
      </c>
      <c r="B2637" t="s">
        <v>7574</v>
      </c>
      <c r="C2637" t="s">
        <v>7575</v>
      </c>
      <c r="D2637" s="1">
        <v>44836</v>
      </c>
      <c r="E2637">
        <f t="shared" si="291"/>
        <v>18</v>
      </c>
      <c r="F2637" t="s">
        <v>16</v>
      </c>
      <c r="G2637">
        <v>760</v>
      </c>
      <c r="H2637">
        <f t="shared" si="288"/>
        <v>76</v>
      </c>
      <c r="I2637" t="s">
        <v>7</v>
      </c>
      <c r="J2637" t="s">
        <v>8</v>
      </c>
      <c r="L2637" t="s">
        <v>16</v>
      </c>
      <c r="M2637" t="str">
        <f t="shared" si="289"/>
        <v>F</v>
      </c>
      <c r="N2637" t="s">
        <v>109</v>
      </c>
      <c r="O2637" t="s">
        <v>5188</v>
      </c>
      <c r="P2637" t="s">
        <v>19</v>
      </c>
      <c r="Q2637">
        <v>4</v>
      </c>
      <c r="R2637">
        <f t="shared" si="292"/>
        <v>2018</v>
      </c>
      <c r="S2637" t="s">
        <v>8</v>
      </c>
      <c r="T2637" t="s">
        <v>8</v>
      </c>
      <c r="U2637" t="s">
        <v>9006</v>
      </c>
      <c r="V2637">
        <f>VLOOKUP(P2637,'PBT Tag Rates'!$B$5:$E$34,4,FALSE)</f>
        <v>0.80551598400000002</v>
      </c>
      <c r="W2637">
        <v>1</v>
      </c>
      <c r="X2637" s="16">
        <f>IFERROR(LOOKUP(H2637,{30,43,48,53,58,63,68,73,78,83,88,93,97},{42,47,52,57,62,67,72,77,82,87,92,99,100}),999)</f>
        <v>77</v>
      </c>
      <c r="Y2637" s="19">
        <f t="shared" si="290"/>
        <v>5.6818181818181825</v>
      </c>
      <c r="Z2637" s="19">
        <f t="shared" si="293"/>
        <v>5.7284090909090919</v>
      </c>
      <c r="AA2637" s="19">
        <f t="shared" si="294"/>
        <v>17.185227272727278</v>
      </c>
      <c r="AB2637" s="19" t="s">
        <v>8886</v>
      </c>
    </row>
    <row r="2638" spans="1:28" x14ac:dyDescent="0.35">
      <c r="A2638" t="s">
        <v>1562</v>
      </c>
      <c r="B2638" t="s">
        <v>7576</v>
      </c>
      <c r="C2638" t="s">
        <v>7577</v>
      </c>
      <c r="D2638" s="1">
        <v>44836</v>
      </c>
      <c r="E2638">
        <f t="shared" si="291"/>
        <v>18</v>
      </c>
      <c r="F2638" t="s">
        <v>1569</v>
      </c>
      <c r="G2638">
        <v>650</v>
      </c>
      <c r="H2638">
        <f t="shared" si="288"/>
        <v>65</v>
      </c>
      <c r="I2638" t="s">
        <v>9</v>
      </c>
      <c r="J2638">
        <v>1</v>
      </c>
      <c r="L2638" t="s">
        <v>6</v>
      </c>
      <c r="M2638" t="str">
        <f t="shared" si="289"/>
        <v>M</v>
      </c>
      <c r="N2638" t="s">
        <v>6624</v>
      </c>
      <c r="O2638" t="s">
        <v>6625</v>
      </c>
      <c r="P2638" t="s">
        <v>557</v>
      </c>
      <c r="Q2638">
        <v>3</v>
      </c>
      <c r="R2638">
        <f t="shared" si="292"/>
        <v>2019</v>
      </c>
      <c r="S2638" t="s">
        <v>8</v>
      </c>
      <c r="T2638" t="s">
        <v>8</v>
      </c>
      <c r="U2638" t="s">
        <v>9090</v>
      </c>
      <c r="V2638">
        <f>VLOOKUP(P2638,'PBT Tag Rates'!$B$5:$E$34,4,FALSE)</f>
        <v>0.95971980899999998</v>
      </c>
      <c r="W2638">
        <v>1</v>
      </c>
      <c r="X2638" s="16">
        <f>IFERROR(LOOKUP(H2638,{30,43,48,53,58,63,68,73,78,83,88,93,97},{42,47,52,57,62,67,72,77,82,87,92,99,100}),999)</f>
        <v>67</v>
      </c>
      <c r="Y2638" s="19">
        <f t="shared" si="290"/>
        <v>5.6818181818181825</v>
      </c>
      <c r="Z2638" s="19">
        <f t="shared" si="293"/>
        <v>5.7284090909090919</v>
      </c>
      <c r="AA2638" s="19">
        <f t="shared" si="294"/>
        <v>17.185227272727278</v>
      </c>
      <c r="AB2638" s="19" t="s">
        <v>8887</v>
      </c>
    </row>
    <row r="2639" spans="1:28" x14ac:dyDescent="0.35">
      <c r="A2639" t="s">
        <v>1562</v>
      </c>
      <c r="B2639" t="s">
        <v>7578</v>
      </c>
      <c r="C2639" t="s">
        <v>7579</v>
      </c>
      <c r="D2639" s="1">
        <v>44836</v>
      </c>
      <c r="E2639">
        <f t="shared" si="291"/>
        <v>18</v>
      </c>
      <c r="F2639" t="s">
        <v>1569</v>
      </c>
      <c r="G2639">
        <v>570</v>
      </c>
      <c r="H2639">
        <f t="shared" si="288"/>
        <v>57</v>
      </c>
      <c r="I2639" t="s">
        <v>7</v>
      </c>
      <c r="J2639" t="s">
        <v>8</v>
      </c>
      <c r="L2639" t="s">
        <v>6</v>
      </c>
      <c r="M2639" t="str">
        <f t="shared" si="289"/>
        <v>M</v>
      </c>
      <c r="N2639" t="s">
        <v>1317</v>
      </c>
      <c r="O2639" t="s">
        <v>1318</v>
      </c>
      <c r="P2639" t="s">
        <v>557</v>
      </c>
      <c r="Q2639">
        <v>3</v>
      </c>
      <c r="R2639">
        <f t="shared" si="292"/>
        <v>2019</v>
      </c>
      <c r="S2639" t="s">
        <v>8</v>
      </c>
      <c r="T2639" t="s">
        <v>8</v>
      </c>
      <c r="U2639" t="s">
        <v>9086</v>
      </c>
      <c r="V2639">
        <f>VLOOKUP(P2639,'PBT Tag Rates'!$B$5:$E$34,4,FALSE)</f>
        <v>0.95971980899999998</v>
      </c>
      <c r="W2639">
        <v>1</v>
      </c>
      <c r="X2639" s="16">
        <f>IFERROR(LOOKUP(H2639,{30,43,48,53,58,63,68,73,78,83,88,93,97},{42,47,52,57,62,67,72,77,82,87,92,99,100}),999)</f>
        <v>57</v>
      </c>
      <c r="Y2639" s="19">
        <f t="shared" si="290"/>
        <v>5.6818181818181825</v>
      </c>
      <c r="Z2639" s="19">
        <f t="shared" si="293"/>
        <v>5.7284090909090919</v>
      </c>
      <c r="AA2639" s="19">
        <f t="shared" si="294"/>
        <v>17.185227272727278</v>
      </c>
      <c r="AB2639" s="19" t="s">
        <v>8887</v>
      </c>
    </row>
    <row r="2640" spans="1:28" x14ac:dyDescent="0.35">
      <c r="A2640" t="s">
        <v>1562</v>
      </c>
      <c r="B2640" t="s">
        <v>7580</v>
      </c>
      <c r="C2640" t="s">
        <v>7581</v>
      </c>
      <c r="D2640" s="1">
        <v>44836</v>
      </c>
      <c r="E2640">
        <f t="shared" si="291"/>
        <v>18</v>
      </c>
      <c r="F2640" t="s">
        <v>1569</v>
      </c>
      <c r="G2640">
        <v>630</v>
      </c>
      <c r="H2640">
        <f t="shared" si="288"/>
        <v>63</v>
      </c>
      <c r="I2640" t="s">
        <v>7</v>
      </c>
      <c r="J2640" t="s">
        <v>8</v>
      </c>
      <c r="L2640" t="s">
        <v>6</v>
      </c>
      <c r="M2640" t="str">
        <f t="shared" si="289"/>
        <v>M</v>
      </c>
      <c r="N2640" t="s">
        <v>1047</v>
      </c>
      <c r="O2640" t="s">
        <v>1292</v>
      </c>
      <c r="P2640" t="s">
        <v>557</v>
      </c>
      <c r="Q2640">
        <v>3</v>
      </c>
      <c r="R2640">
        <f t="shared" si="292"/>
        <v>2019</v>
      </c>
      <c r="S2640" t="s">
        <v>8</v>
      </c>
      <c r="T2640" t="s">
        <v>8</v>
      </c>
      <c r="U2640" t="s">
        <v>9090</v>
      </c>
      <c r="V2640">
        <f>VLOOKUP(P2640,'PBT Tag Rates'!$B$5:$E$34,4,FALSE)</f>
        <v>0.95971980899999998</v>
      </c>
      <c r="W2640">
        <v>1</v>
      </c>
      <c r="X2640" s="16">
        <f>IFERROR(LOOKUP(H2640,{30,43,48,53,58,63,68,73,78,83,88,93,97},{42,47,52,57,62,67,72,77,82,87,92,99,100}),999)</f>
        <v>67</v>
      </c>
      <c r="Y2640" s="19">
        <f t="shared" si="290"/>
        <v>5.6818181818181825</v>
      </c>
      <c r="Z2640" s="19">
        <f t="shared" si="293"/>
        <v>5.7284090909090919</v>
      </c>
      <c r="AA2640" s="19">
        <f t="shared" si="294"/>
        <v>17.185227272727278</v>
      </c>
      <c r="AB2640" s="19" t="s">
        <v>8887</v>
      </c>
    </row>
    <row r="2641" spans="1:28" x14ac:dyDescent="0.35">
      <c r="A2641" t="s">
        <v>1562</v>
      </c>
      <c r="B2641" t="s">
        <v>7582</v>
      </c>
      <c r="C2641" t="s">
        <v>7583</v>
      </c>
      <c r="D2641" s="1">
        <v>44836</v>
      </c>
      <c r="E2641">
        <f t="shared" si="291"/>
        <v>18</v>
      </c>
      <c r="F2641" t="s">
        <v>16</v>
      </c>
      <c r="G2641">
        <v>680</v>
      </c>
      <c r="H2641">
        <f t="shared" si="288"/>
        <v>68</v>
      </c>
      <c r="I2641" t="s">
        <v>7</v>
      </c>
      <c r="J2641" t="s">
        <v>8</v>
      </c>
      <c r="K2641" t="s">
        <v>143</v>
      </c>
      <c r="L2641" t="s">
        <v>1569</v>
      </c>
      <c r="M2641" t="str">
        <f t="shared" si="289"/>
        <v>F</v>
      </c>
      <c r="N2641" t="s">
        <v>4306</v>
      </c>
      <c r="O2641" t="s">
        <v>4306</v>
      </c>
      <c r="P2641" t="s">
        <v>4306</v>
      </c>
      <c r="Q2641" t="s">
        <v>8</v>
      </c>
      <c r="R2641" t="str">
        <f t="shared" si="292"/>
        <v>U</v>
      </c>
      <c r="S2641" t="s">
        <v>8</v>
      </c>
      <c r="T2641" t="s">
        <v>8</v>
      </c>
      <c r="U2641" t="s">
        <v>4306</v>
      </c>
      <c r="V2641" t="e">
        <f>VLOOKUP(P2641,'PBT Tag Rates'!$B$5:$E$34,4,FALSE)</f>
        <v>#N/A</v>
      </c>
      <c r="W2641">
        <v>1</v>
      </c>
      <c r="X2641" s="16">
        <f>IFERROR(LOOKUP(H2641,{30,43,48,53,58,63,68,73,78,83,88,93,97},{42,47,52,57,62,67,72,77,82,87,92,99,100}),999)</f>
        <v>72</v>
      </c>
      <c r="Y2641" s="19">
        <f t="shared" si="290"/>
        <v>5.6818181818181825</v>
      </c>
      <c r="Z2641" s="19">
        <f t="shared" si="293"/>
        <v>5.7284090909090919</v>
      </c>
      <c r="AA2641" s="19">
        <f t="shared" si="294"/>
        <v>17.185227272727278</v>
      </c>
      <c r="AB2641" s="19" t="s">
        <v>8887</v>
      </c>
    </row>
    <row r="2642" spans="1:28" x14ac:dyDescent="0.35">
      <c r="A2642" t="s">
        <v>1562</v>
      </c>
      <c r="B2642" t="s">
        <v>7584</v>
      </c>
      <c r="C2642" t="s">
        <v>7585</v>
      </c>
      <c r="D2642" s="1">
        <v>44836</v>
      </c>
      <c r="E2642">
        <f t="shared" si="291"/>
        <v>18</v>
      </c>
      <c r="F2642" t="s">
        <v>16</v>
      </c>
      <c r="G2642">
        <v>750</v>
      </c>
      <c r="H2642">
        <f t="shared" si="288"/>
        <v>75</v>
      </c>
      <c r="I2642" t="s">
        <v>9</v>
      </c>
      <c r="J2642">
        <v>1</v>
      </c>
      <c r="L2642" t="s">
        <v>16</v>
      </c>
      <c r="M2642" t="str">
        <f t="shared" si="289"/>
        <v>F</v>
      </c>
      <c r="N2642" t="s">
        <v>115</v>
      </c>
      <c r="O2642" t="s">
        <v>1286</v>
      </c>
      <c r="P2642" t="s">
        <v>15</v>
      </c>
      <c r="Q2642">
        <v>4</v>
      </c>
      <c r="R2642">
        <f t="shared" si="292"/>
        <v>2018</v>
      </c>
      <c r="S2642" t="s">
        <v>8</v>
      </c>
      <c r="T2642" t="s">
        <v>8</v>
      </c>
      <c r="U2642" t="s">
        <v>8976</v>
      </c>
      <c r="V2642">
        <f>VLOOKUP(P2642,'PBT Tag Rates'!$B$5:$E$34,4,FALSE)</f>
        <v>0.96828396500000002</v>
      </c>
      <c r="W2642">
        <v>1</v>
      </c>
      <c r="X2642" s="16">
        <f>IFERROR(LOOKUP(H2642,{30,43,48,53,58,63,68,73,78,83,88,93,97},{42,47,52,57,62,67,72,77,82,87,92,99,100}),999)</f>
        <v>77</v>
      </c>
      <c r="Y2642" s="19">
        <f t="shared" si="290"/>
        <v>5.6818181818181825</v>
      </c>
      <c r="Z2642" s="19">
        <f t="shared" si="293"/>
        <v>5.7284090909090919</v>
      </c>
      <c r="AA2642" s="19">
        <f t="shared" si="294"/>
        <v>17.185227272727278</v>
      </c>
      <c r="AB2642" s="19" t="s">
        <v>8887</v>
      </c>
    </row>
    <row r="2643" spans="1:28" x14ac:dyDescent="0.35">
      <c r="A2643" t="s">
        <v>1562</v>
      </c>
      <c r="B2643" t="s">
        <v>7586</v>
      </c>
      <c r="C2643" t="s">
        <v>7587</v>
      </c>
      <c r="D2643" s="1">
        <v>44836</v>
      </c>
      <c r="E2643">
        <f t="shared" si="291"/>
        <v>18</v>
      </c>
      <c r="F2643" t="s">
        <v>6</v>
      </c>
      <c r="G2643">
        <v>750</v>
      </c>
      <c r="H2643">
        <f t="shared" si="288"/>
        <v>75</v>
      </c>
      <c r="I2643" t="s">
        <v>7</v>
      </c>
      <c r="J2643" t="s">
        <v>8</v>
      </c>
      <c r="L2643" t="s">
        <v>6</v>
      </c>
      <c r="M2643" t="str">
        <f t="shared" si="289"/>
        <v>M</v>
      </c>
      <c r="N2643" t="s">
        <v>2285</v>
      </c>
      <c r="O2643" t="s">
        <v>2286</v>
      </c>
      <c r="P2643" t="s">
        <v>557</v>
      </c>
      <c r="Q2643">
        <v>3</v>
      </c>
      <c r="R2643">
        <f t="shared" si="292"/>
        <v>2019</v>
      </c>
      <c r="S2643" t="s">
        <v>8</v>
      </c>
      <c r="T2643" t="s">
        <v>8</v>
      </c>
      <c r="U2643" t="s">
        <v>9090</v>
      </c>
      <c r="V2643">
        <f>VLOOKUP(P2643,'PBT Tag Rates'!$B$5:$E$34,4,FALSE)</f>
        <v>0.95971980899999998</v>
      </c>
      <c r="W2643">
        <v>1</v>
      </c>
      <c r="X2643" s="16">
        <f>IFERROR(LOOKUP(H2643,{30,43,48,53,58,63,68,73,78,83,88,93,97},{42,47,52,57,62,67,72,77,82,87,92,99,100}),999)</f>
        <v>77</v>
      </c>
      <c r="Y2643" s="19">
        <f t="shared" si="290"/>
        <v>5.6818181818181825</v>
      </c>
      <c r="Z2643" s="19">
        <f t="shared" si="293"/>
        <v>5.7284090909090919</v>
      </c>
      <c r="AA2643" s="19">
        <f t="shared" si="294"/>
        <v>17.185227272727278</v>
      </c>
      <c r="AB2643" s="19" t="s">
        <v>8887</v>
      </c>
    </row>
    <row r="2644" spans="1:28" x14ac:dyDescent="0.35">
      <c r="A2644" t="s">
        <v>1562</v>
      </c>
      <c r="B2644" t="s">
        <v>7588</v>
      </c>
      <c r="C2644" t="s">
        <v>7589</v>
      </c>
      <c r="D2644" s="1">
        <v>44836</v>
      </c>
      <c r="E2644">
        <f t="shared" si="291"/>
        <v>18</v>
      </c>
      <c r="F2644" t="s">
        <v>1569</v>
      </c>
      <c r="G2644">
        <v>430</v>
      </c>
      <c r="H2644">
        <f t="shared" si="288"/>
        <v>43</v>
      </c>
      <c r="I2644" t="s">
        <v>9</v>
      </c>
      <c r="J2644">
        <v>1</v>
      </c>
      <c r="L2644" t="s">
        <v>6</v>
      </c>
      <c r="M2644" t="str">
        <f t="shared" si="289"/>
        <v>M</v>
      </c>
      <c r="N2644" t="s">
        <v>7590</v>
      </c>
      <c r="O2644" t="s">
        <v>7591</v>
      </c>
      <c r="P2644" t="s">
        <v>2035</v>
      </c>
      <c r="Q2644">
        <v>2</v>
      </c>
      <c r="R2644">
        <f t="shared" si="292"/>
        <v>2020</v>
      </c>
      <c r="S2644" t="s">
        <v>8</v>
      </c>
      <c r="T2644" t="s">
        <v>8</v>
      </c>
      <c r="U2644" t="s">
        <v>9085</v>
      </c>
      <c r="V2644">
        <f>VLOOKUP(P2644,'PBT Tag Rates'!$B$5:$E$34,4,FALSE)</f>
        <v>0.98961045999999997</v>
      </c>
      <c r="W2644">
        <v>1</v>
      </c>
      <c r="X2644" s="16">
        <f>IFERROR(LOOKUP(H2644,{30,43,48,53,58,63,68,73,78,83,88,93,97},{42,47,52,57,62,67,72,77,82,87,92,99,100}),999)</f>
        <v>47</v>
      </c>
      <c r="Y2644" s="19">
        <f t="shared" si="290"/>
        <v>5.6818181818181825</v>
      </c>
      <c r="Z2644" s="19">
        <f t="shared" si="293"/>
        <v>5.7284090909090919</v>
      </c>
      <c r="AA2644" s="19">
        <f t="shared" si="294"/>
        <v>17.185227272727278</v>
      </c>
      <c r="AB2644" s="19" t="s">
        <v>8887</v>
      </c>
    </row>
    <row r="2645" spans="1:28" x14ac:dyDescent="0.35">
      <c r="A2645" t="s">
        <v>1562</v>
      </c>
      <c r="B2645" t="s">
        <v>7592</v>
      </c>
      <c r="C2645" t="s">
        <v>7593</v>
      </c>
      <c r="D2645" s="1">
        <v>44836</v>
      </c>
      <c r="E2645">
        <f t="shared" si="291"/>
        <v>18</v>
      </c>
      <c r="F2645" t="s">
        <v>6</v>
      </c>
      <c r="G2645">
        <v>840</v>
      </c>
      <c r="H2645">
        <f t="shared" si="288"/>
        <v>84</v>
      </c>
      <c r="I2645" t="s">
        <v>7</v>
      </c>
      <c r="J2645" t="s">
        <v>8</v>
      </c>
      <c r="L2645" t="s">
        <v>1569</v>
      </c>
      <c r="M2645" t="str">
        <f t="shared" si="289"/>
        <v>M</v>
      </c>
      <c r="N2645" t="s">
        <v>1014</v>
      </c>
      <c r="O2645" t="s">
        <v>7594</v>
      </c>
      <c r="P2645" t="s">
        <v>19</v>
      </c>
      <c r="Q2645">
        <v>4</v>
      </c>
      <c r="R2645">
        <f t="shared" si="292"/>
        <v>2018</v>
      </c>
      <c r="S2645" t="s">
        <v>8</v>
      </c>
      <c r="T2645" t="s">
        <v>8</v>
      </c>
      <c r="U2645" t="s">
        <v>9006</v>
      </c>
      <c r="V2645">
        <f>VLOOKUP(P2645,'PBT Tag Rates'!$B$5:$E$34,4,FALSE)</f>
        <v>0.80551598400000002</v>
      </c>
      <c r="W2645">
        <v>1</v>
      </c>
      <c r="X2645" s="16">
        <f>IFERROR(LOOKUP(H2645,{30,43,48,53,58,63,68,73,78,83,88,93,97},{42,47,52,57,62,67,72,77,82,87,92,99,100}),999)</f>
        <v>87</v>
      </c>
      <c r="Y2645" s="19">
        <f t="shared" si="290"/>
        <v>5.6818181818181825</v>
      </c>
      <c r="Z2645" s="19">
        <f t="shared" si="293"/>
        <v>5.7284090909090919</v>
      </c>
      <c r="AA2645" s="19">
        <f t="shared" si="294"/>
        <v>17.185227272727278</v>
      </c>
      <c r="AB2645" s="19" t="s">
        <v>8886</v>
      </c>
    </row>
    <row r="2646" spans="1:28" x14ac:dyDescent="0.35">
      <c r="A2646" t="s">
        <v>1562</v>
      </c>
      <c r="B2646" t="s">
        <v>7595</v>
      </c>
      <c r="C2646" t="s">
        <v>7596</v>
      </c>
      <c r="D2646" s="1">
        <v>44836</v>
      </c>
      <c r="E2646">
        <f t="shared" si="291"/>
        <v>18</v>
      </c>
      <c r="F2646" t="s">
        <v>16</v>
      </c>
      <c r="G2646">
        <v>710</v>
      </c>
      <c r="H2646">
        <f t="shared" si="288"/>
        <v>71</v>
      </c>
      <c r="I2646" t="s">
        <v>9</v>
      </c>
      <c r="J2646">
        <v>1</v>
      </c>
      <c r="L2646" t="s">
        <v>16</v>
      </c>
      <c r="M2646" t="str">
        <f t="shared" si="289"/>
        <v>F</v>
      </c>
      <c r="N2646" t="s">
        <v>754</v>
      </c>
      <c r="O2646" t="s">
        <v>1668</v>
      </c>
      <c r="P2646" t="s">
        <v>19</v>
      </c>
      <c r="Q2646">
        <v>4</v>
      </c>
      <c r="R2646">
        <f t="shared" si="292"/>
        <v>2018</v>
      </c>
      <c r="S2646" t="s">
        <v>8</v>
      </c>
      <c r="T2646" t="s">
        <v>8</v>
      </c>
      <c r="U2646" t="s">
        <v>9007</v>
      </c>
      <c r="V2646">
        <f>VLOOKUP(P2646,'PBT Tag Rates'!$B$5:$E$34,4,FALSE)</f>
        <v>0.80551598400000002</v>
      </c>
      <c r="W2646">
        <v>1</v>
      </c>
      <c r="X2646" s="16">
        <f>IFERROR(LOOKUP(H2646,{30,43,48,53,58,63,68,73,78,83,88,93,97},{42,47,52,57,62,67,72,77,82,87,92,99,100}),999)</f>
        <v>72</v>
      </c>
      <c r="Y2646" s="19">
        <f t="shared" si="290"/>
        <v>5.6818181818181825</v>
      </c>
      <c r="Z2646" s="19">
        <f t="shared" si="293"/>
        <v>5.7284090909090919</v>
      </c>
      <c r="AA2646" s="19">
        <f t="shared" si="294"/>
        <v>17.185227272727278</v>
      </c>
      <c r="AB2646" s="19" t="s">
        <v>8886</v>
      </c>
    </row>
    <row r="2647" spans="1:28" x14ac:dyDescent="0.35">
      <c r="A2647" t="s">
        <v>1562</v>
      </c>
      <c r="B2647" t="s">
        <v>7597</v>
      </c>
      <c r="C2647" t="s">
        <v>7598</v>
      </c>
      <c r="D2647" s="1">
        <v>44836</v>
      </c>
      <c r="E2647">
        <f t="shared" si="291"/>
        <v>18</v>
      </c>
      <c r="F2647" t="s">
        <v>1569</v>
      </c>
      <c r="G2647">
        <v>490</v>
      </c>
      <c r="H2647">
        <f t="shared" si="288"/>
        <v>49</v>
      </c>
      <c r="I2647" t="s">
        <v>7</v>
      </c>
      <c r="J2647" t="s">
        <v>8</v>
      </c>
      <c r="L2647" t="s">
        <v>6</v>
      </c>
      <c r="M2647" t="str">
        <f t="shared" si="289"/>
        <v>M</v>
      </c>
      <c r="N2647" t="s">
        <v>8</v>
      </c>
      <c r="O2647" t="s">
        <v>8</v>
      </c>
      <c r="P2647" t="s">
        <v>11</v>
      </c>
      <c r="Q2647" t="s">
        <v>8</v>
      </c>
      <c r="R2647" t="str">
        <f t="shared" si="292"/>
        <v>U</v>
      </c>
      <c r="S2647" t="s">
        <v>12</v>
      </c>
      <c r="T2647">
        <v>0.999999999999999</v>
      </c>
      <c r="U2647" t="s">
        <v>11</v>
      </c>
      <c r="V2647" t="e">
        <f>VLOOKUP(P2647,'PBT Tag Rates'!$B$5:$E$34,4,FALSE)</f>
        <v>#N/A</v>
      </c>
      <c r="W2647">
        <v>1</v>
      </c>
      <c r="X2647" s="16">
        <f>IFERROR(LOOKUP(H2647,{30,43,48,53,58,63,68,73,78,83,88,93,97},{42,47,52,57,62,67,72,77,82,87,92,99,100}),999)</f>
        <v>52</v>
      </c>
      <c r="Y2647" s="19">
        <f t="shared" si="290"/>
        <v>5.6818181818181825</v>
      </c>
      <c r="Z2647" s="19">
        <f t="shared" si="293"/>
        <v>5.7284090909090919</v>
      </c>
      <c r="AA2647" s="19">
        <f t="shared" si="294"/>
        <v>17.185227272727278</v>
      </c>
      <c r="AB2647" s="19" t="s">
        <v>8887</v>
      </c>
    </row>
    <row r="2648" spans="1:28" x14ac:dyDescent="0.35">
      <c r="A2648" t="s">
        <v>1562</v>
      </c>
      <c r="B2648" t="s">
        <v>7599</v>
      </c>
      <c r="C2648" t="s">
        <v>7600</v>
      </c>
      <c r="D2648" s="1">
        <v>44836</v>
      </c>
      <c r="E2648">
        <f t="shared" si="291"/>
        <v>18</v>
      </c>
      <c r="F2648" t="s">
        <v>1569</v>
      </c>
      <c r="G2648">
        <v>640</v>
      </c>
      <c r="H2648">
        <f t="shared" si="288"/>
        <v>64</v>
      </c>
      <c r="I2648" t="s">
        <v>7</v>
      </c>
      <c r="J2648" t="s">
        <v>8</v>
      </c>
      <c r="L2648" t="s">
        <v>6</v>
      </c>
      <c r="M2648" t="str">
        <f t="shared" si="289"/>
        <v>M</v>
      </c>
      <c r="N2648" t="s">
        <v>4454</v>
      </c>
      <c r="O2648" t="s">
        <v>6682</v>
      </c>
      <c r="P2648" t="s">
        <v>557</v>
      </c>
      <c r="Q2648">
        <v>3</v>
      </c>
      <c r="R2648">
        <f t="shared" si="292"/>
        <v>2019</v>
      </c>
      <c r="S2648" t="s">
        <v>8</v>
      </c>
      <c r="T2648" t="s">
        <v>8</v>
      </c>
      <c r="U2648" t="s">
        <v>9090</v>
      </c>
      <c r="V2648">
        <f>VLOOKUP(P2648,'PBT Tag Rates'!$B$5:$E$34,4,FALSE)</f>
        <v>0.95971980899999998</v>
      </c>
      <c r="W2648">
        <v>1</v>
      </c>
      <c r="X2648" s="16">
        <f>IFERROR(LOOKUP(H2648,{30,43,48,53,58,63,68,73,78,83,88,93,97},{42,47,52,57,62,67,72,77,82,87,92,99,100}),999)</f>
        <v>67</v>
      </c>
      <c r="Y2648" s="19">
        <f t="shared" si="290"/>
        <v>5.6818181818181825</v>
      </c>
      <c r="Z2648" s="19">
        <f t="shared" si="293"/>
        <v>5.7284090909090919</v>
      </c>
      <c r="AA2648" s="19">
        <f t="shared" si="294"/>
        <v>17.185227272727278</v>
      </c>
      <c r="AB2648" s="19" t="s">
        <v>8887</v>
      </c>
    </row>
    <row r="2649" spans="1:28" x14ac:dyDescent="0.35">
      <c r="A2649" t="s">
        <v>1562</v>
      </c>
      <c r="B2649" t="s">
        <v>7601</v>
      </c>
      <c r="C2649" t="s">
        <v>7602</v>
      </c>
      <c r="D2649" s="1">
        <v>44836</v>
      </c>
      <c r="E2649">
        <f t="shared" si="291"/>
        <v>18</v>
      </c>
      <c r="F2649" t="s">
        <v>16</v>
      </c>
      <c r="G2649">
        <v>850</v>
      </c>
      <c r="H2649">
        <f t="shared" si="288"/>
        <v>85</v>
      </c>
      <c r="I2649" t="s">
        <v>7</v>
      </c>
      <c r="J2649" t="s">
        <v>8</v>
      </c>
      <c r="L2649" t="s">
        <v>16</v>
      </c>
      <c r="M2649" t="str">
        <f t="shared" si="289"/>
        <v>F</v>
      </c>
      <c r="N2649" t="s">
        <v>8</v>
      </c>
      <c r="O2649" t="s">
        <v>8</v>
      </c>
      <c r="P2649" t="s">
        <v>11</v>
      </c>
      <c r="Q2649" t="s">
        <v>8</v>
      </c>
      <c r="R2649" t="str">
        <f t="shared" si="292"/>
        <v>U</v>
      </c>
      <c r="S2649" t="s">
        <v>12</v>
      </c>
      <c r="T2649">
        <v>1</v>
      </c>
      <c r="U2649" t="s">
        <v>11</v>
      </c>
      <c r="V2649" t="e">
        <f>VLOOKUP(P2649,'PBT Tag Rates'!$B$5:$E$34,4,FALSE)</f>
        <v>#N/A</v>
      </c>
      <c r="W2649">
        <v>1</v>
      </c>
      <c r="X2649" s="16">
        <f>IFERROR(LOOKUP(H2649,{30,43,48,53,58,63,68,73,78,83,88,93,97},{42,47,52,57,62,67,72,77,82,87,92,99,100}),999)</f>
        <v>87</v>
      </c>
      <c r="Y2649" s="19">
        <f t="shared" si="290"/>
        <v>5.6818181818181825</v>
      </c>
      <c r="Z2649" s="19">
        <f t="shared" si="293"/>
        <v>5.7284090909090919</v>
      </c>
      <c r="AA2649" s="19">
        <f t="shared" si="294"/>
        <v>17.185227272727278</v>
      </c>
      <c r="AB2649" s="19" t="s">
        <v>8887</v>
      </c>
    </row>
    <row r="2650" spans="1:28" x14ac:dyDescent="0.35">
      <c r="A2650" t="s">
        <v>1562</v>
      </c>
      <c r="B2650" t="s">
        <v>7603</v>
      </c>
      <c r="C2650" t="s">
        <v>7604</v>
      </c>
      <c r="D2650" s="1">
        <v>44836</v>
      </c>
      <c r="E2650">
        <f t="shared" si="291"/>
        <v>18</v>
      </c>
      <c r="F2650" t="s">
        <v>1569</v>
      </c>
      <c r="G2650">
        <v>680</v>
      </c>
      <c r="H2650">
        <f t="shared" si="288"/>
        <v>68</v>
      </c>
      <c r="I2650" t="s">
        <v>7</v>
      </c>
      <c r="J2650" t="s">
        <v>8</v>
      </c>
      <c r="L2650" t="s">
        <v>6</v>
      </c>
      <c r="M2650" t="str">
        <f t="shared" si="289"/>
        <v>M</v>
      </c>
      <c r="N2650" t="s">
        <v>4454</v>
      </c>
      <c r="O2650" t="s">
        <v>4455</v>
      </c>
      <c r="P2650" t="s">
        <v>557</v>
      </c>
      <c r="Q2650">
        <v>3</v>
      </c>
      <c r="R2650">
        <f t="shared" si="292"/>
        <v>2019</v>
      </c>
      <c r="S2650" t="s">
        <v>8</v>
      </c>
      <c r="T2650" t="s">
        <v>8</v>
      </c>
      <c r="U2650" t="s">
        <v>9090</v>
      </c>
      <c r="V2650">
        <f>VLOOKUP(P2650,'PBT Tag Rates'!$B$5:$E$34,4,FALSE)</f>
        <v>0.95971980899999998</v>
      </c>
      <c r="W2650">
        <v>1</v>
      </c>
      <c r="X2650" s="16">
        <f>IFERROR(LOOKUP(H2650,{30,43,48,53,58,63,68,73,78,83,88,93,97},{42,47,52,57,62,67,72,77,82,87,92,99,100}),999)</f>
        <v>72</v>
      </c>
      <c r="Y2650" s="19">
        <f t="shared" si="290"/>
        <v>5.6818181818181825</v>
      </c>
      <c r="Z2650" s="19">
        <f t="shared" si="293"/>
        <v>5.7284090909090919</v>
      </c>
      <c r="AA2650" s="19">
        <f t="shared" si="294"/>
        <v>17.185227272727278</v>
      </c>
      <c r="AB2650" s="19" t="s">
        <v>8887</v>
      </c>
    </row>
    <row r="2651" spans="1:28" x14ac:dyDescent="0.35">
      <c r="A2651" t="s">
        <v>1562</v>
      </c>
      <c r="B2651" t="s">
        <v>7605</v>
      </c>
      <c r="C2651" t="s">
        <v>7606</v>
      </c>
      <c r="D2651" s="1">
        <v>44836</v>
      </c>
      <c r="E2651">
        <f t="shared" si="291"/>
        <v>18</v>
      </c>
      <c r="F2651" t="s">
        <v>16</v>
      </c>
      <c r="G2651">
        <v>770</v>
      </c>
      <c r="H2651">
        <f t="shared" si="288"/>
        <v>77</v>
      </c>
      <c r="I2651" t="s">
        <v>9</v>
      </c>
      <c r="J2651">
        <v>1</v>
      </c>
      <c r="L2651" t="s">
        <v>16</v>
      </c>
      <c r="M2651" t="str">
        <f t="shared" si="289"/>
        <v>F</v>
      </c>
      <c r="N2651" t="s">
        <v>517</v>
      </c>
      <c r="O2651" t="s">
        <v>518</v>
      </c>
      <c r="P2651" t="s">
        <v>19</v>
      </c>
      <c r="Q2651">
        <v>4</v>
      </c>
      <c r="R2651">
        <f t="shared" si="292"/>
        <v>2018</v>
      </c>
      <c r="S2651" t="s">
        <v>8</v>
      </c>
      <c r="T2651" t="s">
        <v>8</v>
      </c>
      <c r="U2651" t="s">
        <v>9007</v>
      </c>
      <c r="V2651">
        <f>VLOOKUP(P2651,'PBT Tag Rates'!$B$5:$E$34,4,FALSE)</f>
        <v>0.80551598400000002</v>
      </c>
      <c r="W2651">
        <v>1</v>
      </c>
      <c r="X2651" s="16">
        <f>IFERROR(LOOKUP(H2651,{30,43,48,53,58,63,68,73,78,83,88,93,97},{42,47,52,57,62,67,72,77,82,87,92,99,100}),999)</f>
        <v>77</v>
      </c>
      <c r="Y2651" s="19">
        <f t="shared" si="290"/>
        <v>5.6818181818181825</v>
      </c>
      <c r="Z2651" s="19">
        <f t="shared" si="293"/>
        <v>5.7284090909090919</v>
      </c>
      <c r="AA2651" s="19">
        <f t="shared" si="294"/>
        <v>17.185227272727278</v>
      </c>
      <c r="AB2651" s="19" t="s">
        <v>8886</v>
      </c>
    </row>
    <row r="2652" spans="1:28" x14ac:dyDescent="0.35">
      <c r="A2652" t="s">
        <v>1562</v>
      </c>
      <c r="B2652" t="s">
        <v>7607</v>
      </c>
      <c r="C2652" t="s">
        <v>7608</v>
      </c>
      <c r="D2652" s="1">
        <v>44836</v>
      </c>
      <c r="E2652">
        <f t="shared" si="291"/>
        <v>18</v>
      </c>
      <c r="F2652" t="s">
        <v>1569</v>
      </c>
      <c r="G2652">
        <v>680</v>
      </c>
      <c r="H2652">
        <f t="shared" si="288"/>
        <v>68</v>
      </c>
      <c r="I2652" t="s">
        <v>7</v>
      </c>
      <c r="J2652" t="s">
        <v>8</v>
      </c>
      <c r="L2652" t="s">
        <v>6</v>
      </c>
      <c r="M2652" t="str">
        <f t="shared" si="289"/>
        <v>M</v>
      </c>
      <c r="N2652" t="s">
        <v>2431</v>
      </c>
      <c r="O2652" t="s">
        <v>2432</v>
      </c>
      <c r="P2652" t="s">
        <v>557</v>
      </c>
      <c r="Q2652">
        <v>3</v>
      </c>
      <c r="R2652">
        <f t="shared" si="292"/>
        <v>2019</v>
      </c>
      <c r="S2652" t="s">
        <v>8</v>
      </c>
      <c r="T2652" t="s">
        <v>8</v>
      </c>
      <c r="U2652" t="s">
        <v>9090</v>
      </c>
      <c r="V2652">
        <f>VLOOKUP(P2652,'PBT Tag Rates'!$B$5:$E$34,4,FALSE)</f>
        <v>0.95971980899999998</v>
      </c>
      <c r="W2652">
        <v>1</v>
      </c>
      <c r="X2652" s="16">
        <f>IFERROR(LOOKUP(H2652,{30,43,48,53,58,63,68,73,78,83,88,93,97},{42,47,52,57,62,67,72,77,82,87,92,99,100}),999)</f>
        <v>72</v>
      </c>
      <c r="Y2652" s="19">
        <f t="shared" si="290"/>
        <v>5.6818181818181825</v>
      </c>
      <c r="Z2652" s="19">
        <f t="shared" si="293"/>
        <v>5.7284090909090919</v>
      </c>
      <c r="AA2652" s="19">
        <f t="shared" si="294"/>
        <v>17.185227272727278</v>
      </c>
      <c r="AB2652" s="19" t="s">
        <v>8887</v>
      </c>
    </row>
    <row r="2653" spans="1:28" x14ac:dyDescent="0.35">
      <c r="A2653" t="s">
        <v>1562</v>
      </c>
      <c r="B2653" t="s">
        <v>7609</v>
      </c>
      <c r="C2653" t="s">
        <v>7610</v>
      </c>
      <c r="D2653" s="1">
        <v>44836</v>
      </c>
      <c r="E2653">
        <f t="shared" si="291"/>
        <v>18</v>
      </c>
      <c r="F2653" t="s">
        <v>1569</v>
      </c>
      <c r="G2653">
        <v>520</v>
      </c>
      <c r="H2653">
        <f t="shared" si="288"/>
        <v>52</v>
      </c>
      <c r="I2653" t="s">
        <v>7</v>
      </c>
      <c r="J2653" t="s">
        <v>8</v>
      </c>
      <c r="L2653" t="s">
        <v>6</v>
      </c>
      <c r="M2653" t="str">
        <f t="shared" si="289"/>
        <v>M</v>
      </c>
      <c r="N2653" t="s">
        <v>7611</v>
      </c>
      <c r="O2653" t="s">
        <v>7612</v>
      </c>
      <c r="P2653" t="s">
        <v>2035</v>
      </c>
      <c r="Q2653">
        <v>2</v>
      </c>
      <c r="R2653">
        <f t="shared" si="292"/>
        <v>2020</v>
      </c>
      <c r="S2653" t="s">
        <v>8</v>
      </c>
      <c r="T2653" t="s">
        <v>8</v>
      </c>
      <c r="U2653" t="s">
        <v>9090</v>
      </c>
      <c r="V2653">
        <f>VLOOKUP(P2653,'PBT Tag Rates'!$B$5:$E$34,4,FALSE)</f>
        <v>0.98961045999999997</v>
      </c>
      <c r="W2653">
        <v>1</v>
      </c>
      <c r="X2653" s="16">
        <f>IFERROR(LOOKUP(H2653,{30,43,48,53,58,63,68,73,78,83,88,93,97},{42,47,52,57,62,67,72,77,82,87,92,99,100}),999)</f>
        <v>52</v>
      </c>
      <c r="Y2653" s="19">
        <f t="shared" si="290"/>
        <v>5.6818181818181825</v>
      </c>
      <c r="Z2653" s="19">
        <f t="shared" si="293"/>
        <v>5.7284090909090919</v>
      </c>
      <c r="AA2653" s="19">
        <f t="shared" si="294"/>
        <v>17.185227272727278</v>
      </c>
      <c r="AB2653" s="19" t="s">
        <v>8887</v>
      </c>
    </row>
    <row r="2654" spans="1:28" x14ac:dyDescent="0.35">
      <c r="A2654" t="s">
        <v>1562</v>
      </c>
      <c r="B2654" t="s">
        <v>7613</v>
      </c>
      <c r="C2654" t="s">
        <v>7614</v>
      </c>
      <c r="D2654" s="1">
        <v>44836</v>
      </c>
      <c r="E2654">
        <f t="shared" si="291"/>
        <v>18</v>
      </c>
      <c r="F2654" t="s">
        <v>1569</v>
      </c>
      <c r="G2654">
        <v>580</v>
      </c>
      <c r="H2654">
        <f t="shared" si="288"/>
        <v>58</v>
      </c>
      <c r="I2654" t="s">
        <v>7</v>
      </c>
      <c r="J2654" t="s">
        <v>8</v>
      </c>
      <c r="L2654" t="s">
        <v>6</v>
      </c>
      <c r="M2654" t="str">
        <f t="shared" si="289"/>
        <v>M</v>
      </c>
      <c r="N2654" t="s">
        <v>1211</v>
      </c>
      <c r="O2654" t="s">
        <v>1212</v>
      </c>
      <c r="P2654" t="s">
        <v>557</v>
      </c>
      <c r="Q2654">
        <v>3</v>
      </c>
      <c r="R2654">
        <f t="shared" si="292"/>
        <v>2019</v>
      </c>
      <c r="S2654" t="s">
        <v>8</v>
      </c>
      <c r="T2654" t="s">
        <v>8</v>
      </c>
      <c r="U2654" t="s">
        <v>9090</v>
      </c>
      <c r="V2654">
        <f>VLOOKUP(P2654,'PBT Tag Rates'!$B$5:$E$34,4,FALSE)</f>
        <v>0.95971980899999998</v>
      </c>
      <c r="W2654">
        <v>1</v>
      </c>
      <c r="X2654" s="16">
        <f>IFERROR(LOOKUP(H2654,{30,43,48,53,58,63,68,73,78,83,88,93,97},{42,47,52,57,62,67,72,77,82,87,92,99,100}),999)</f>
        <v>62</v>
      </c>
      <c r="Y2654" s="19">
        <f t="shared" si="290"/>
        <v>5.6818181818181825</v>
      </c>
      <c r="Z2654" s="19">
        <f t="shared" si="293"/>
        <v>5.7284090909090919</v>
      </c>
      <c r="AA2654" s="19">
        <f t="shared" si="294"/>
        <v>17.185227272727278</v>
      </c>
      <c r="AB2654" s="19" t="s">
        <v>8887</v>
      </c>
    </row>
    <row r="2655" spans="1:28" x14ac:dyDescent="0.35">
      <c r="A2655" t="s">
        <v>1562</v>
      </c>
      <c r="B2655" t="s">
        <v>7615</v>
      </c>
      <c r="C2655" t="s">
        <v>7616</v>
      </c>
      <c r="D2655" s="1">
        <v>44836</v>
      </c>
      <c r="E2655">
        <f t="shared" si="291"/>
        <v>18</v>
      </c>
      <c r="F2655" t="s">
        <v>6</v>
      </c>
      <c r="G2655">
        <v>580</v>
      </c>
      <c r="H2655">
        <f t="shared" si="288"/>
        <v>58</v>
      </c>
      <c r="I2655" t="s">
        <v>9</v>
      </c>
      <c r="J2655">
        <v>1</v>
      </c>
      <c r="L2655" t="s">
        <v>6</v>
      </c>
      <c r="M2655" t="str">
        <f t="shared" si="289"/>
        <v>M</v>
      </c>
      <c r="N2655" t="s">
        <v>6777</v>
      </c>
      <c r="O2655" t="s">
        <v>7617</v>
      </c>
      <c r="P2655" t="s">
        <v>557</v>
      </c>
      <c r="Q2655">
        <v>3</v>
      </c>
      <c r="R2655">
        <f t="shared" si="292"/>
        <v>2019</v>
      </c>
      <c r="S2655" t="s">
        <v>8</v>
      </c>
      <c r="T2655" t="s">
        <v>8</v>
      </c>
      <c r="U2655" t="s">
        <v>9085</v>
      </c>
      <c r="V2655">
        <f>VLOOKUP(P2655,'PBT Tag Rates'!$B$5:$E$34,4,FALSE)</f>
        <v>0.95971980899999998</v>
      </c>
      <c r="W2655">
        <v>1</v>
      </c>
      <c r="X2655" s="16">
        <f>IFERROR(LOOKUP(H2655,{30,43,48,53,58,63,68,73,78,83,88,93,97},{42,47,52,57,62,67,72,77,82,87,92,99,100}),999)</f>
        <v>62</v>
      </c>
      <c r="Y2655" s="19">
        <f t="shared" si="290"/>
        <v>5.6818181818181825</v>
      </c>
      <c r="Z2655" s="19">
        <f t="shared" si="293"/>
        <v>5.7284090909090919</v>
      </c>
      <c r="AA2655" s="19">
        <f t="shared" si="294"/>
        <v>17.185227272727278</v>
      </c>
      <c r="AB2655" s="19" t="s">
        <v>8887</v>
      </c>
    </row>
    <row r="2656" spans="1:28" x14ac:dyDescent="0.35">
      <c r="A2656" t="s">
        <v>1562</v>
      </c>
      <c r="B2656" t="s">
        <v>7618</v>
      </c>
      <c r="C2656" t="s">
        <v>7619</v>
      </c>
      <c r="D2656" s="1">
        <v>44836</v>
      </c>
      <c r="E2656">
        <f t="shared" si="291"/>
        <v>18</v>
      </c>
      <c r="F2656" t="s">
        <v>1569</v>
      </c>
      <c r="G2656">
        <v>570</v>
      </c>
      <c r="H2656">
        <f t="shared" si="288"/>
        <v>57</v>
      </c>
      <c r="I2656" t="s">
        <v>9</v>
      </c>
      <c r="J2656">
        <v>1</v>
      </c>
      <c r="L2656" t="s">
        <v>6</v>
      </c>
      <c r="M2656" t="str">
        <f t="shared" si="289"/>
        <v>M</v>
      </c>
      <c r="N2656" t="s">
        <v>2768</v>
      </c>
      <c r="O2656" t="s">
        <v>2769</v>
      </c>
      <c r="P2656" t="s">
        <v>557</v>
      </c>
      <c r="Q2656">
        <v>3</v>
      </c>
      <c r="R2656">
        <f t="shared" si="292"/>
        <v>2019</v>
      </c>
      <c r="S2656" t="s">
        <v>8</v>
      </c>
      <c r="T2656" t="s">
        <v>8</v>
      </c>
      <c r="U2656" t="s">
        <v>9006</v>
      </c>
      <c r="V2656">
        <f>VLOOKUP(P2656,'PBT Tag Rates'!$B$5:$E$34,4,FALSE)</f>
        <v>0.95971980899999998</v>
      </c>
      <c r="W2656">
        <v>1</v>
      </c>
      <c r="X2656" s="16">
        <f>IFERROR(LOOKUP(H2656,{30,43,48,53,58,63,68,73,78,83,88,93,97},{42,47,52,57,62,67,72,77,82,87,92,99,100}),999)</f>
        <v>57</v>
      </c>
      <c r="Y2656" s="19">
        <f t="shared" si="290"/>
        <v>5.6818181818181825</v>
      </c>
      <c r="Z2656" s="19">
        <f t="shared" si="293"/>
        <v>5.7284090909090919</v>
      </c>
      <c r="AA2656" s="19">
        <f t="shared" si="294"/>
        <v>17.185227272727278</v>
      </c>
      <c r="AB2656" s="19" t="s">
        <v>8886</v>
      </c>
    </row>
    <row r="2657" spans="1:28" x14ac:dyDescent="0.35">
      <c r="A2657" t="s">
        <v>1562</v>
      </c>
      <c r="B2657" t="s">
        <v>7620</v>
      </c>
      <c r="C2657" t="s">
        <v>7621</v>
      </c>
      <c r="D2657" s="1">
        <v>44836</v>
      </c>
      <c r="E2657">
        <f t="shared" si="291"/>
        <v>18</v>
      </c>
      <c r="F2657" t="s">
        <v>1569</v>
      </c>
      <c r="G2657">
        <v>660</v>
      </c>
      <c r="H2657">
        <f t="shared" si="288"/>
        <v>66</v>
      </c>
      <c r="I2657" t="s">
        <v>7</v>
      </c>
      <c r="J2657" t="s">
        <v>8</v>
      </c>
      <c r="L2657" t="s">
        <v>6</v>
      </c>
      <c r="M2657" t="str">
        <f t="shared" si="289"/>
        <v>M</v>
      </c>
      <c r="N2657" t="s">
        <v>1171</v>
      </c>
      <c r="O2657" t="s">
        <v>1547</v>
      </c>
      <c r="P2657" t="s">
        <v>557</v>
      </c>
      <c r="Q2657">
        <v>3</v>
      </c>
      <c r="R2657">
        <f t="shared" si="292"/>
        <v>2019</v>
      </c>
      <c r="S2657" t="s">
        <v>8</v>
      </c>
      <c r="T2657" t="s">
        <v>8</v>
      </c>
      <c r="U2657" t="s">
        <v>9006</v>
      </c>
      <c r="V2657">
        <f>VLOOKUP(P2657,'PBT Tag Rates'!$B$5:$E$34,4,FALSE)</f>
        <v>0.95971980899999998</v>
      </c>
      <c r="W2657">
        <v>1</v>
      </c>
      <c r="X2657" s="16">
        <f>IFERROR(LOOKUP(H2657,{30,43,48,53,58,63,68,73,78,83,88,93,97},{42,47,52,57,62,67,72,77,82,87,92,99,100}),999)</f>
        <v>67</v>
      </c>
      <c r="Y2657" s="19">
        <f t="shared" si="290"/>
        <v>5.6818181818181825</v>
      </c>
      <c r="Z2657" s="19">
        <f t="shared" si="293"/>
        <v>5.7284090909090919</v>
      </c>
      <c r="AA2657" s="19">
        <f t="shared" si="294"/>
        <v>17.185227272727278</v>
      </c>
      <c r="AB2657" s="19" t="s">
        <v>8886</v>
      </c>
    </row>
    <row r="2658" spans="1:28" x14ac:dyDescent="0.35">
      <c r="A2658" t="s">
        <v>1562</v>
      </c>
      <c r="B2658" t="s">
        <v>7622</v>
      </c>
      <c r="C2658" t="s">
        <v>7623</v>
      </c>
      <c r="D2658" s="1">
        <v>44836</v>
      </c>
      <c r="E2658">
        <f t="shared" si="291"/>
        <v>18</v>
      </c>
      <c r="F2658" t="s">
        <v>1569</v>
      </c>
      <c r="G2658">
        <v>490</v>
      </c>
      <c r="H2658">
        <f t="shared" si="288"/>
        <v>49</v>
      </c>
      <c r="I2658" t="s">
        <v>9</v>
      </c>
      <c r="J2658">
        <v>1</v>
      </c>
      <c r="L2658" t="s">
        <v>6</v>
      </c>
      <c r="M2658" t="str">
        <f t="shared" si="289"/>
        <v>M</v>
      </c>
      <c r="N2658" t="s">
        <v>1509</v>
      </c>
      <c r="O2658" t="s">
        <v>1510</v>
      </c>
      <c r="P2658" t="s">
        <v>557</v>
      </c>
      <c r="Q2658">
        <v>3</v>
      </c>
      <c r="R2658">
        <f t="shared" si="292"/>
        <v>2019</v>
      </c>
      <c r="S2658" t="s">
        <v>8</v>
      </c>
      <c r="T2658" t="s">
        <v>8</v>
      </c>
      <c r="U2658" t="s">
        <v>9007</v>
      </c>
      <c r="V2658">
        <f>VLOOKUP(P2658,'PBT Tag Rates'!$B$5:$E$34,4,FALSE)</f>
        <v>0.95971980899999998</v>
      </c>
      <c r="W2658">
        <v>1</v>
      </c>
      <c r="X2658" s="16">
        <f>IFERROR(LOOKUP(H2658,{30,43,48,53,58,63,68,73,78,83,88,93,97},{42,47,52,57,62,67,72,77,82,87,92,99,100}),999)</f>
        <v>52</v>
      </c>
      <c r="Y2658" s="19">
        <f t="shared" si="290"/>
        <v>5.6818181818181825</v>
      </c>
      <c r="Z2658" s="19">
        <f t="shared" si="293"/>
        <v>5.7284090909090919</v>
      </c>
      <c r="AA2658" s="19">
        <f t="shared" si="294"/>
        <v>17.185227272727278</v>
      </c>
      <c r="AB2658" s="19" t="s">
        <v>8886</v>
      </c>
    </row>
    <row r="2659" spans="1:28" x14ac:dyDescent="0.35">
      <c r="A2659" t="s">
        <v>1562</v>
      </c>
      <c r="B2659" t="s">
        <v>7624</v>
      </c>
      <c r="C2659" t="s">
        <v>7625</v>
      </c>
      <c r="D2659" s="1">
        <v>44836</v>
      </c>
      <c r="E2659">
        <f t="shared" si="291"/>
        <v>18</v>
      </c>
      <c r="F2659" t="s">
        <v>1569</v>
      </c>
      <c r="G2659">
        <v>670</v>
      </c>
      <c r="H2659">
        <f t="shared" si="288"/>
        <v>67</v>
      </c>
      <c r="I2659" t="s">
        <v>7</v>
      </c>
      <c r="J2659" t="s">
        <v>8</v>
      </c>
      <c r="K2659" t="s">
        <v>143</v>
      </c>
      <c r="L2659" t="s">
        <v>1569</v>
      </c>
      <c r="M2659" s="5" t="s">
        <v>6</v>
      </c>
      <c r="N2659" t="s">
        <v>4306</v>
      </c>
      <c r="O2659" t="s">
        <v>4306</v>
      </c>
      <c r="P2659" t="s">
        <v>4306</v>
      </c>
      <c r="Q2659" t="s">
        <v>8</v>
      </c>
      <c r="R2659" t="str">
        <f t="shared" si="292"/>
        <v>U</v>
      </c>
      <c r="S2659" t="s">
        <v>8</v>
      </c>
      <c r="T2659" t="s">
        <v>8</v>
      </c>
      <c r="U2659" t="s">
        <v>4306</v>
      </c>
      <c r="V2659" t="e">
        <f>VLOOKUP(P2659,'PBT Tag Rates'!$B$5:$E$34,4,FALSE)</f>
        <v>#N/A</v>
      </c>
      <c r="W2659">
        <v>1</v>
      </c>
      <c r="X2659" s="16">
        <f>IFERROR(LOOKUP(H2659,{30,43,48,53,58,63,68,73,78,83,88,93,97},{42,47,52,57,62,67,72,77,82,87,92,99,100}),999)</f>
        <v>67</v>
      </c>
      <c r="Y2659" s="19">
        <f t="shared" si="290"/>
        <v>5.6818181818181825</v>
      </c>
      <c r="Z2659" s="19">
        <f t="shared" si="293"/>
        <v>5.7284090909090919</v>
      </c>
      <c r="AA2659" s="19">
        <f t="shared" si="294"/>
        <v>17.185227272727278</v>
      </c>
      <c r="AB2659" s="19" t="s">
        <v>8887</v>
      </c>
    </row>
    <row r="2660" spans="1:28" x14ac:dyDescent="0.35">
      <c r="A2660" t="s">
        <v>1562</v>
      </c>
      <c r="B2660" t="s">
        <v>7626</v>
      </c>
      <c r="C2660" t="s">
        <v>7627</v>
      </c>
      <c r="D2660" s="1">
        <v>44836</v>
      </c>
      <c r="E2660">
        <f t="shared" si="291"/>
        <v>18</v>
      </c>
      <c r="F2660" t="s">
        <v>1569</v>
      </c>
      <c r="G2660">
        <v>670</v>
      </c>
      <c r="H2660">
        <f t="shared" si="288"/>
        <v>67</v>
      </c>
      <c r="I2660" t="s">
        <v>9</v>
      </c>
      <c r="J2660">
        <v>1</v>
      </c>
      <c r="L2660" t="s">
        <v>6</v>
      </c>
      <c r="M2660" t="str">
        <f t="shared" si="289"/>
        <v>M</v>
      </c>
      <c r="N2660" t="s">
        <v>515</v>
      </c>
      <c r="O2660" t="s">
        <v>516</v>
      </c>
      <c r="P2660" t="s">
        <v>19</v>
      </c>
      <c r="Q2660">
        <v>4</v>
      </c>
      <c r="R2660">
        <f t="shared" si="292"/>
        <v>2018</v>
      </c>
      <c r="S2660" t="s">
        <v>8</v>
      </c>
      <c r="T2660" t="s">
        <v>8</v>
      </c>
      <c r="U2660" t="s">
        <v>9007</v>
      </c>
      <c r="V2660">
        <f>VLOOKUP(P2660,'PBT Tag Rates'!$B$5:$E$34,4,FALSE)</f>
        <v>0.80551598400000002</v>
      </c>
      <c r="W2660">
        <v>1</v>
      </c>
      <c r="X2660" s="16">
        <f>IFERROR(LOOKUP(H2660,{30,43,48,53,58,63,68,73,78,83,88,93,97},{42,47,52,57,62,67,72,77,82,87,92,99,100}),999)</f>
        <v>67</v>
      </c>
      <c r="Y2660" s="19">
        <f t="shared" si="290"/>
        <v>5.6818181818181825</v>
      </c>
      <c r="Z2660" s="19">
        <f t="shared" si="293"/>
        <v>5.7284090909090919</v>
      </c>
      <c r="AA2660" s="19">
        <f t="shared" si="294"/>
        <v>17.185227272727278</v>
      </c>
      <c r="AB2660" s="19" t="s">
        <v>8886</v>
      </c>
    </row>
    <row r="2661" spans="1:28" x14ac:dyDescent="0.35">
      <c r="A2661" t="s">
        <v>1562</v>
      </c>
      <c r="B2661" t="s">
        <v>7628</v>
      </c>
      <c r="C2661" t="s">
        <v>7629</v>
      </c>
      <c r="D2661" s="1">
        <v>44836</v>
      </c>
      <c r="E2661">
        <f t="shared" si="291"/>
        <v>18</v>
      </c>
      <c r="F2661" t="s">
        <v>16</v>
      </c>
      <c r="G2661">
        <v>830</v>
      </c>
      <c r="H2661">
        <f t="shared" si="288"/>
        <v>83</v>
      </c>
      <c r="I2661" t="s">
        <v>9</v>
      </c>
      <c r="J2661" t="s">
        <v>8</v>
      </c>
      <c r="L2661" t="s">
        <v>16</v>
      </c>
      <c r="M2661" t="str">
        <f t="shared" si="289"/>
        <v>F</v>
      </c>
      <c r="N2661" t="s">
        <v>18</v>
      </c>
      <c r="O2661" t="s">
        <v>2745</v>
      </c>
      <c r="P2661" t="s">
        <v>19</v>
      </c>
      <c r="Q2661">
        <v>4</v>
      </c>
      <c r="R2661">
        <f t="shared" si="292"/>
        <v>2018</v>
      </c>
      <c r="S2661" t="s">
        <v>8</v>
      </c>
      <c r="T2661" t="s">
        <v>8</v>
      </c>
      <c r="U2661" t="s">
        <v>9088</v>
      </c>
      <c r="V2661">
        <f>VLOOKUP(P2661,'PBT Tag Rates'!$B$5:$E$34,4,FALSE)</f>
        <v>0.80551598400000002</v>
      </c>
      <c r="W2661">
        <v>1</v>
      </c>
      <c r="X2661" s="16">
        <f>IFERROR(LOOKUP(H2661,{30,43,48,53,58,63,68,73,78,83,88,93,97},{42,47,52,57,62,67,72,77,82,87,92,99,100}),999)</f>
        <v>87</v>
      </c>
      <c r="Y2661" s="19">
        <f t="shared" si="290"/>
        <v>5.6818181818181825</v>
      </c>
      <c r="Z2661" s="19">
        <f t="shared" si="293"/>
        <v>5.7284090909090919</v>
      </c>
      <c r="AA2661" s="19">
        <f t="shared" si="294"/>
        <v>17.185227272727278</v>
      </c>
      <c r="AB2661" s="19" t="s">
        <v>8887</v>
      </c>
    </row>
    <row r="2662" spans="1:28" x14ac:dyDescent="0.35">
      <c r="A2662" t="s">
        <v>1562</v>
      </c>
      <c r="B2662" t="s">
        <v>7630</v>
      </c>
      <c r="C2662" t="s">
        <v>7631</v>
      </c>
      <c r="D2662" s="1">
        <v>44836</v>
      </c>
      <c r="E2662">
        <f t="shared" si="291"/>
        <v>18</v>
      </c>
      <c r="F2662" t="s">
        <v>16</v>
      </c>
      <c r="G2662">
        <v>700</v>
      </c>
      <c r="H2662">
        <f t="shared" si="288"/>
        <v>70</v>
      </c>
      <c r="I2662" t="s">
        <v>9</v>
      </c>
      <c r="J2662">
        <v>1</v>
      </c>
      <c r="L2662" t="s">
        <v>16</v>
      </c>
      <c r="M2662" t="str">
        <f t="shared" si="289"/>
        <v>F</v>
      </c>
      <c r="N2662" t="s">
        <v>80</v>
      </c>
      <c r="O2662" t="s">
        <v>104</v>
      </c>
      <c r="P2662" t="s">
        <v>19</v>
      </c>
      <c r="Q2662">
        <v>4</v>
      </c>
      <c r="R2662">
        <f t="shared" si="292"/>
        <v>2018</v>
      </c>
      <c r="S2662" t="s">
        <v>8</v>
      </c>
      <c r="T2662" t="s">
        <v>8</v>
      </c>
      <c r="U2662" t="s">
        <v>9007</v>
      </c>
      <c r="V2662">
        <f>VLOOKUP(P2662,'PBT Tag Rates'!$B$5:$E$34,4,FALSE)</f>
        <v>0.80551598400000002</v>
      </c>
      <c r="W2662">
        <v>1</v>
      </c>
      <c r="X2662" s="16">
        <f>IFERROR(LOOKUP(H2662,{30,43,48,53,58,63,68,73,78,83,88,93,97},{42,47,52,57,62,67,72,77,82,87,92,99,100}),999)</f>
        <v>72</v>
      </c>
      <c r="Y2662" s="19">
        <f t="shared" si="290"/>
        <v>5.6818181818181825</v>
      </c>
      <c r="Z2662" s="19">
        <f t="shared" si="293"/>
        <v>5.7284090909090919</v>
      </c>
      <c r="AA2662" s="19">
        <f t="shared" si="294"/>
        <v>17.185227272727278</v>
      </c>
      <c r="AB2662" s="19" t="s">
        <v>8886</v>
      </c>
    </row>
    <row r="2663" spans="1:28" x14ac:dyDescent="0.35">
      <c r="A2663" t="s">
        <v>1562</v>
      </c>
      <c r="B2663" t="s">
        <v>7632</v>
      </c>
      <c r="C2663" t="s">
        <v>7633</v>
      </c>
      <c r="D2663" s="1">
        <v>44836</v>
      </c>
      <c r="E2663">
        <f t="shared" si="291"/>
        <v>18</v>
      </c>
      <c r="F2663" t="s">
        <v>6</v>
      </c>
      <c r="G2663">
        <v>460</v>
      </c>
      <c r="H2663">
        <f t="shared" si="288"/>
        <v>46</v>
      </c>
      <c r="I2663" t="s">
        <v>7</v>
      </c>
      <c r="J2663" t="s">
        <v>8</v>
      </c>
      <c r="L2663" t="s">
        <v>1569</v>
      </c>
      <c r="M2663" t="str">
        <f t="shared" si="289"/>
        <v>M</v>
      </c>
      <c r="N2663" t="s">
        <v>7634</v>
      </c>
      <c r="O2663" t="s">
        <v>7635</v>
      </c>
      <c r="P2663" t="s">
        <v>5931</v>
      </c>
      <c r="Q2663">
        <v>2</v>
      </c>
      <c r="R2663">
        <f t="shared" si="292"/>
        <v>2020</v>
      </c>
      <c r="S2663" t="s">
        <v>8</v>
      </c>
      <c r="T2663" t="s">
        <v>8</v>
      </c>
      <c r="U2663" t="s">
        <v>8876</v>
      </c>
      <c r="V2663">
        <f>VLOOKUP(P2663,'PBT Tag Rates'!$B$5:$E$34,4,FALSE)</f>
        <v>0.98845608500000004</v>
      </c>
      <c r="W2663">
        <v>1</v>
      </c>
      <c r="X2663" s="16">
        <f>IFERROR(LOOKUP(H2663,{30,43,48,53,58,63,68,73,78,83,88,93,97},{42,47,52,57,62,67,72,77,82,87,92,99,100}),999)</f>
        <v>47</v>
      </c>
      <c r="Y2663" s="19">
        <f t="shared" si="290"/>
        <v>5.6818181818181825</v>
      </c>
      <c r="Z2663" s="19">
        <f t="shared" si="293"/>
        <v>5.7284090909090919</v>
      </c>
      <c r="AA2663" s="19">
        <f t="shared" si="294"/>
        <v>17.185227272727278</v>
      </c>
      <c r="AB2663" s="19" t="s">
        <v>8887</v>
      </c>
    </row>
    <row r="2664" spans="1:28" x14ac:dyDescent="0.35">
      <c r="A2664" t="s">
        <v>1562</v>
      </c>
      <c r="B2664" t="s">
        <v>7636</v>
      </c>
      <c r="C2664" t="s">
        <v>7637</v>
      </c>
      <c r="D2664" s="1">
        <v>44836</v>
      </c>
      <c r="E2664">
        <f t="shared" si="291"/>
        <v>18</v>
      </c>
      <c r="F2664" t="s">
        <v>1569</v>
      </c>
      <c r="G2664">
        <v>690</v>
      </c>
      <c r="H2664">
        <f t="shared" si="288"/>
        <v>69</v>
      </c>
      <c r="I2664" t="s">
        <v>9</v>
      </c>
      <c r="J2664">
        <v>1</v>
      </c>
      <c r="L2664" t="s">
        <v>6</v>
      </c>
      <c r="M2664" t="str">
        <f t="shared" si="289"/>
        <v>M</v>
      </c>
      <c r="N2664" t="s">
        <v>504</v>
      </c>
      <c r="O2664" t="s">
        <v>505</v>
      </c>
      <c r="P2664" t="s">
        <v>19</v>
      </c>
      <c r="Q2664">
        <v>4</v>
      </c>
      <c r="R2664">
        <f t="shared" si="292"/>
        <v>2018</v>
      </c>
      <c r="S2664" t="s">
        <v>8</v>
      </c>
      <c r="T2664" t="s">
        <v>8</v>
      </c>
      <c r="U2664" t="s">
        <v>9007</v>
      </c>
      <c r="V2664">
        <f>VLOOKUP(P2664,'PBT Tag Rates'!$B$5:$E$34,4,FALSE)</f>
        <v>0.80551598400000002</v>
      </c>
      <c r="W2664">
        <v>1</v>
      </c>
      <c r="X2664" s="16">
        <f>IFERROR(LOOKUP(H2664,{30,43,48,53,58,63,68,73,78,83,88,93,97},{42,47,52,57,62,67,72,77,82,87,92,99,100}),999)</f>
        <v>72</v>
      </c>
      <c r="Y2664" s="19">
        <f t="shared" si="290"/>
        <v>5.6818181818181825</v>
      </c>
      <c r="Z2664" s="19">
        <f t="shared" si="293"/>
        <v>5.7284090909090919</v>
      </c>
      <c r="AA2664" s="19">
        <f t="shared" si="294"/>
        <v>17.185227272727278</v>
      </c>
      <c r="AB2664" s="19" t="s">
        <v>8886</v>
      </c>
    </row>
    <row r="2665" spans="1:28" x14ac:dyDescent="0.35">
      <c r="A2665" t="s">
        <v>1562</v>
      </c>
      <c r="B2665" t="s">
        <v>7638</v>
      </c>
      <c r="C2665" t="s">
        <v>7639</v>
      </c>
      <c r="D2665" s="1">
        <v>44836</v>
      </c>
      <c r="E2665">
        <f t="shared" si="291"/>
        <v>18</v>
      </c>
      <c r="F2665" t="s">
        <v>16</v>
      </c>
      <c r="G2665">
        <v>610</v>
      </c>
      <c r="H2665">
        <f t="shared" si="288"/>
        <v>61</v>
      </c>
      <c r="I2665" t="s">
        <v>9</v>
      </c>
      <c r="J2665">
        <v>1</v>
      </c>
      <c r="L2665" t="s">
        <v>16</v>
      </c>
      <c r="M2665" t="str">
        <f t="shared" si="289"/>
        <v>F</v>
      </c>
      <c r="N2665" t="s">
        <v>842</v>
      </c>
      <c r="O2665" t="s">
        <v>843</v>
      </c>
      <c r="P2665" t="s">
        <v>557</v>
      </c>
      <c r="Q2665">
        <v>3</v>
      </c>
      <c r="R2665">
        <f t="shared" si="292"/>
        <v>2019</v>
      </c>
      <c r="S2665" t="s">
        <v>8</v>
      </c>
      <c r="T2665" t="s">
        <v>8</v>
      </c>
      <c r="U2665" t="s">
        <v>9086</v>
      </c>
      <c r="V2665">
        <f>VLOOKUP(P2665,'PBT Tag Rates'!$B$5:$E$34,4,FALSE)</f>
        <v>0.95971980899999998</v>
      </c>
      <c r="W2665">
        <v>1</v>
      </c>
      <c r="X2665" s="16">
        <f>IFERROR(LOOKUP(H2665,{30,43,48,53,58,63,68,73,78,83,88,93,97},{42,47,52,57,62,67,72,77,82,87,92,99,100}),999)</f>
        <v>62</v>
      </c>
      <c r="Y2665" s="19">
        <f t="shared" si="290"/>
        <v>5.6818181818181825</v>
      </c>
      <c r="Z2665" s="19">
        <f t="shared" si="293"/>
        <v>5.7284090909090919</v>
      </c>
      <c r="AA2665" s="19">
        <f t="shared" si="294"/>
        <v>17.185227272727278</v>
      </c>
      <c r="AB2665" s="19" t="s">
        <v>8887</v>
      </c>
    </row>
    <row r="2666" spans="1:28" x14ac:dyDescent="0.35">
      <c r="A2666" t="s">
        <v>1562</v>
      </c>
      <c r="B2666" t="s">
        <v>7640</v>
      </c>
      <c r="C2666" t="s">
        <v>7641</v>
      </c>
      <c r="D2666" s="1">
        <v>44836</v>
      </c>
      <c r="E2666">
        <f t="shared" si="291"/>
        <v>18</v>
      </c>
      <c r="F2666" t="s">
        <v>6</v>
      </c>
      <c r="G2666">
        <v>710</v>
      </c>
      <c r="H2666">
        <f t="shared" si="288"/>
        <v>71</v>
      </c>
      <c r="I2666" t="s">
        <v>7</v>
      </c>
      <c r="J2666" t="s">
        <v>8</v>
      </c>
      <c r="L2666" t="s">
        <v>6</v>
      </c>
      <c r="M2666" t="str">
        <f t="shared" si="289"/>
        <v>M</v>
      </c>
      <c r="N2666" t="s">
        <v>8</v>
      </c>
      <c r="O2666" t="s">
        <v>8</v>
      </c>
      <c r="P2666" t="s">
        <v>11</v>
      </c>
      <c r="Q2666" t="s">
        <v>8</v>
      </c>
      <c r="R2666" t="str">
        <f t="shared" si="292"/>
        <v>U</v>
      </c>
      <c r="S2666" t="s">
        <v>12</v>
      </c>
      <c r="T2666">
        <v>1</v>
      </c>
      <c r="U2666" t="s">
        <v>11</v>
      </c>
      <c r="V2666" t="e">
        <f>VLOOKUP(P2666,'PBT Tag Rates'!$B$5:$E$34,4,FALSE)</f>
        <v>#N/A</v>
      </c>
      <c r="W2666">
        <v>1</v>
      </c>
      <c r="X2666" s="16">
        <f>IFERROR(LOOKUP(H2666,{30,43,48,53,58,63,68,73,78,83,88,93,97},{42,47,52,57,62,67,72,77,82,87,92,99,100}),999)</f>
        <v>72</v>
      </c>
      <c r="Y2666" s="19">
        <f t="shared" si="290"/>
        <v>5.6818181818181825</v>
      </c>
      <c r="Z2666" s="19">
        <f t="shared" si="293"/>
        <v>5.7284090909090919</v>
      </c>
      <c r="AA2666" s="19">
        <f t="shared" si="294"/>
        <v>17.185227272727278</v>
      </c>
      <c r="AB2666" s="19" t="s">
        <v>8887</v>
      </c>
    </row>
    <row r="2667" spans="1:28" x14ac:dyDescent="0.35">
      <c r="A2667" t="s">
        <v>1562</v>
      </c>
      <c r="B2667" t="s">
        <v>7642</v>
      </c>
      <c r="C2667" t="s">
        <v>7643</v>
      </c>
      <c r="D2667" s="1">
        <v>44837</v>
      </c>
      <c r="E2667">
        <f t="shared" si="291"/>
        <v>18</v>
      </c>
      <c r="F2667" t="s">
        <v>16</v>
      </c>
      <c r="G2667">
        <v>700</v>
      </c>
      <c r="H2667">
        <f t="shared" si="288"/>
        <v>70</v>
      </c>
      <c r="I2667" t="s">
        <v>9</v>
      </c>
      <c r="J2667">
        <v>1</v>
      </c>
      <c r="L2667" t="s">
        <v>16</v>
      </c>
      <c r="M2667" t="str">
        <f t="shared" si="289"/>
        <v>F</v>
      </c>
      <c r="N2667" t="s">
        <v>7644</v>
      </c>
      <c r="O2667" t="s">
        <v>7645</v>
      </c>
      <c r="P2667" t="s">
        <v>19</v>
      </c>
      <c r="Q2667">
        <v>4</v>
      </c>
      <c r="R2667">
        <f t="shared" si="292"/>
        <v>2018</v>
      </c>
      <c r="S2667" t="s">
        <v>8</v>
      </c>
      <c r="T2667" t="s">
        <v>8</v>
      </c>
      <c r="U2667" t="s">
        <v>9007</v>
      </c>
      <c r="V2667">
        <f>VLOOKUP(P2667,'PBT Tag Rates'!$B$5:$E$34,4,FALSE)</f>
        <v>0.80551598400000002</v>
      </c>
      <c r="W2667">
        <v>1</v>
      </c>
      <c r="X2667" s="16">
        <f>IFERROR(LOOKUP(H2667,{30,43,48,53,58,63,68,73,78,83,88,93,97},{42,47,52,57,62,67,72,77,82,87,92,99,100}),999)</f>
        <v>72</v>
      </c>
      <c r="Y2667" s="19">
        <f t="shared" si="290"/>
        <v>5.6818181818181825</v>
      </c>
      <c r="Z2667" s="19">
        <f t="shared" si="293"/>
        <v>5.7284090909090919</v>
      </c>
      <c r="AA2667" s="19">
        <f t="shared" si="294"/>
        <v>17.185227272727278</v>
      </c>
      <c r="AB2667" s="19" t="s">
        <v>8886</v>
      </c>
    </row>
    <row r="2668" spans="1:28" x14ac:dyDescent="0.35">
      <c r="A2668" t="s">
        <v>1562</v>
      </c>
      <c r="B2668" t="s">
        <v>7646</v>
      </c>
      <c r="C2668" t="s">
        <v>7647</v>
      </c>
      <c r="D2668" s="1">
        <v>44837</v>
      </c>
      <c r="E2668">
        <f t="shared" si="291"/>
        <v>18</v>
      </c>
      <c r="F2668" t="s">
        <v>1569</v>
      </c>
      <c r="G2668">
        <v>680</v>
      </c>
      <c r="H2668">
        <f t="shared" si="288"/>
        <v>68</v>
      </c>
      <c r="I2668" t="s">
        <v>7</v>
      </c>
      <c r="J2668" t="s">
        <v>8</v>
      </c>
      <c r="L2668" t="s">
        <v>6</v>
      </c>
      <c r="M2668" t="str">
        <f t="shared" si="289"/>
        <v>M</v>
      </c>
      <c r="N2668" t="s">
        <v>754</v>
      </c>
      <c r="O2668" t="s">
        <v>755</v>
      </c>
      <c r="P2668" t="s">
        <v>19</v>
      </c>
      <c r="Q2668">
        <v>4</v>
      </c>
      <c r="R2668">
        <f t="shared" si="292"/>
        <v>2018</v>
      </c>
      <c r="S2668" t="s">
        <v>8</v>
      </c>
      <c r="T2668" t="s">
        <v>8</v>
      </c>
      <c r="U2668" t="s">
        <v>9006</v>
      </c>
      <c r="V2668">
        <f>VLOOKUP(P2668,'PBT Tag Rates'!$B$5:$E$34,4,FALSE)</f>
        <v>0.80551598400000002</v>
      </c>
      <c r="W2668">
        <v>1</v>
      </c>
      <c r="X2668" s="16">
        <f>IFERROR(LOOKUP(H2668,{30,43,48,53,58,63,68,73,78,83,88,93,97},{42,47,52,57,62,67,72,77,82,87,92,99,100}),999)</f>
        <v>72</v>
      </c>
      <c r="Y2668" s="19">
        <f t="shared" si="290"/>
        <v>5.6818181818181825</v>
      </c>
      <c r="Z2668" s="19">
        <f t="shared" si="293"/>
        <v>5.7284090909090919</v>
      </c>
      <c r="AA2668" s="19">
        <f t="shared" si="294"/>
        <v>17.185227272727278</v>
      </c>
      <c r="AB2668" s="19" t="s">
        <v>8886</v>
      </c>
    </row>
    <row r="2669" spans="1:28" x14ac:dyDescent="0.35">
      <c r="A2669" t="s">
        <v>1562</v>
      </c>
      <c r="B2669" t="s">
        <v>7648</v>
      </c>
      <c r="C2669" t="s">
        <v>7649</v>
      </c>
      <c r="D2669" s="1">
        <v>44837</v>
      </c>
      <c r="E2669">
        <f t="shared" si="291"/>
        <v>18</v>
      </c>
      <c r="F2669" t="s">
        <v>16</v>
      </c>
      <c r="G2669">
        <v>750</v>
      </c>
      <c r="H2669">
        <f t="shared" si="288"/>
        <v>75</v>
      </c>
      <c r="I2669" t="s">
        <v>7</v>
      </c>
      <c r="J2669" t="s">
        <v>8</v>
      </c>
      <c r="L2669" t="s">
        <v>16</v>
      </c>
      <c r="M2669" t="str">
        <f t="shared" si="289"/>
        <v>F</v>
      </c>
      <c r="N2669" t="s">
        <v>8</v>
      </c>
      <c r="O2669" t="s">
        <v>8</v>
      </c>
      <c r="P2669" t="s">
        <v>11</v>
      </c>
      <c r="Q2669" t="s">
        <v>8</v>
      </c>
      <c r="R2669" t="str">
        <f t="shared" si="292"/>
        <v>U</v>
      </c>
      <c r="S2669" t="s">
        <v>12</v>
      </c>
      <c r="T2669">
        <v>0.999999999999998</v>
      </c>
      <c r="U2669" t="s">
        <v>11</v>
      </c>
      <c r="V2669" t="e">
        <f>VLOOKUP(P2669,'PBT Tag Rates'!$B$5:$E$34,4,FALSE)</f>
        <v>#N/A</v>
      </c>
      <c r="W2669">
        <v>1</v>
      </c>
      <c r="X2669" s="16">
        <f>IFERROR(LOOKUP(H2669,{30,43,48,53,58,63,68,73,78,83,88,93,97},{42,47,52,57,62,67,72,77,82,87,92,99,100}),999)</f>
        <v>77</v>
      </c>
      <c r="Y2669" s="19">
        <f t="shared" si="290"/>
        <v>5.6818181818181825</v>
      </c>
      <c r="Z2669" s="19">
        <f t="shared" si="293"/>
        <v>5.7284090909090919</v>
      </c>
      <c r="AA2669" s="19">
        <f t="shared" si="294"/>
        <v>17.185227272727278</v>
      </c>
      <c r="AB2669" s="19" t="s">
        <v>8887</v>
      </c>
    </row>
    <row r="2670" spans="1:28" x14ac:dyDescent="0.35">
      <c r="A2670" t="s">
        <v>1562</v>
      </c>
      <c r="B2670" t="s">
        <v>7650</v>
      </c>
      <c r="C2670" t="s">
        <v>7651</v>
      </c>
      <c r="D2670" s="1">
        <v>44837</v>
      </c>
      <c r="E2670">
        <f t="shared" si="291"/>
        <v>18</v>
      </c>
      <c r="F2670" t="s">
        <v>16</v>
      </c>
      <c r="G2670">
        <v>700</v>
      </c>
      <c r="H2670">
        <f t="shared" si="288"/>
        <v>70</v>
      </c>
      <c r="I2670" t="s">
        <v>7</v>
      </c>
      <c r="J2670" t="s">
        <v>8</v>
      </c>
      <c r="L2670" t="s">
        <v>16</v>
      </c>
      <c r="M2670" t="str">
        <f t="shared" si="289"/>
        <v>F</v>
      </c>
      <c r="N2670" t="s">
        <v>7652</v>
      </c>
      <c r="O2670" t="s">
        <v>7653</v>
      </c>
      <c r="P2670" t="s">
        <v>19</v>
      </c>
      <c r="Q2670">
        <v>4</v>
      </c>
      <c r="R2670">
        <f t="shared" si="292"/>
        <v>2018</v>
      </c>
      <c r="S2670" t="s">
        <v>8</v>
      </c>
      <c r="T2670" t="s">
        <v>8</v>
      </c>
      <c r="U2670" t="s">
        <v>9006</v>
      </c>
      <c r="V2670">
        <f>VLOOKUP(P2670,'PBT Tag Rates'!$B$5:$E$34,4,FALSE)</f>
        <v>0.80551598400000002</v>
      </c>
      <c r="W2670">
        <v>1</v>
      </c>
      <c r="X2670" s="16">
        <f>IFERROR(LOOKUP(H2670,{30,43,48,53,58,63,68,73,78,83,88,93,97},{42,47,52,57,62,67,72,77,82,87,92,99,100}),999)</f>
        <v>72</v>
      </c>
      <c r="Y2670" s="19">
        <f t="shared" si="290"/>
        <v>5.6818181818181825</v>
      </c>
      <c r="Z2670" s="19">
        <f t="shared" si="293"/>
        <v>5.7284090909090919</v>
      </c>
      <c r="AA2670" s="19">
        <f t="shared" si="294"/>
        <v>17.185227272727278</v>
      </c>
      <c r="AB2670" s="19" t="s">
        <v>8886</v>
      </c>
    </row>
    <row r="2671" spans="1:28" x14ac:dyDescent="0.35">
      <c r="A2671" t="s">
        <v>1562</v>
      </c>
      <c r="B2671" t="s">
        <v>7654</v>
      </c>
      <c r="C2671" t="s">
        <v>7655</v>
      </c>
      <c r="D2671" s="1">
        <v>44837</v>
      </c>
      <c r="E2671">
        <f t="shared" si="291"/>
        <v>18</v>
      </c>
      <c r="F2671" t="s">
        <v>1569</v>
      </c>
      <c r="G2671">
        <v>630</v>
      </c>
      <c r="H2671">
        <f t="shared" si="288"/>
        <v>63</v>
      </c>
      <c r="I2671" t="s">
        <v>7</v>
      </c>
      <c r="J2671" t="s">
        <v>8</v>
      </c>
      <c r="L2671" t="s">
        <v>6</v>
      </c>
      <c r="M2671" t="str">
        <f t="shared" si="289"/>
        <v>M</v>
      </c>
      <c r="N2671" t="s">
        <v>1186</v>
      </c>
      <c r="O2671" t="s">
        <v>6327</v>
      </c>
      <c r="P2671" t="s">
        <v>557</v>
      </c>
      <c r="Q2671">
        <v>3</v>
      </c>
      <c r="R2671">
        <f t="shared" si="292"/>
        <v>2019</v>
      </c>
      <c r="S2671" t="s">
        <v>8</v>
      </c>
      <c r="T2671" t="s">
        <v>8</v>
      </c>
      <c r="U2671" t="s">
        <v>9090</v>
      </c>
      <c r="V2671">
        <f>VLOOKUP(P2671,'PBT Tag Rates'!$B$5:$E$34,4,FALSE)</f>
        <v>0.95971980899999998</v>
      </c>
      <c r="W2671">
        <v>1</v>
      </c>
      <c r="X2671" s="16">
        <f>IFERROR(LOOKUP(H2671,{30,43,48,53,58,63,68,73,78,83,88,93,97},{42,47,52,57,62,67,72,77,82,87,92,99,100}),999)</f>
        <v>67</v>
      </c>
      <c r="Y2671" s="19">
        <f t="shared" si="290"/>
        <v>5.6818181818181825</v>
      </c>
      <c r="Z2671" s="19">
        <f t="shared" si="293"/>
        <v>5.7284090909090919</v>
      </c>
      <c r="AA2671" s="19">
        <f t="shared" si="294"/>
        <v>17.185227272727278</v>
      </c>
      <c r="AB2671" s="19" t="s">
        <v>8887</v>
      </c>
    </row>
    <row r="2672" spans="1:28" x14ac:dyDescent="0.35">
      <c r="A2672" t="s">
        <v>1562</v>
      </c>
      <c r="B2672" t="s">
        <v>7656</v>
      </c>
      <c r="C2672" t="s">
        <v>7657</v>
      </c>
      <c r="D2672" s="1">
        <v>44837</v>
      </c>
      <c r="E2672">
        <f t="shared" si="291"/>
        <v>18</v>
      </c>
      <c r="F2672" t="s">
        <v>1569</v>
      </c>
      <c r="G2672">
        <v>570</v>
      </c>
      <c r="H2672">
        <f t="shared" si="288"/>
        <v>57</v>
      </c>
      <c r="I2672" t="s">
        <v>7</v>
      </c>
      <c r="J2672" t="s">
        <v>8</v>
      </c>
      <c r="L2672" t="s">
        <v>6</v>
      </c>
      <c r="M2672" t="str">
        <f t="shared" si="289"/>
        <v>M</v>
      </c>
      <c r="N2672" t="s">
        <v>6390</v>
      </c>
      <c r="O2672" t="s">
        <v>6391</v>
      </c>
      <c r="P2672" t="s">
        <v>702</v>
      </c>
      <c r="Q2672">
        <v>3</v>
      </c>
      <c r="R2672">
        <f t="shared" si="292"/>
        <v>2019</v>
      </c>
      <c r="S2672" t="s">
        <v>8</v>
      </c>
      <c r="T2672" t="s">
        <v>8</v>
      </c>
      <c r="U2672" t="s">
        <v>8977</v>
      </c>
      <c r="V2672">
        <f>VLOOKUP(P2672,'PBT Tag Rates'!$B$5:$E$34,4,FALSE)</f>
        <v>0.99705232300000002</v>
      </c>
      <c r="W2672">
        <v>1</v>
      </c>
      <c r="X2672" s="16">
        <f>IFERROR(LOOKUP(H2672,{30,43,48,53,58,63,68,73,78,83,88,93,97},{42,47,52,57,62,67,72,77,82,87,92,99,100}),999)</f>
        <v>57</v>
      </c>
      <c r="Y2672" s="19">
        <f t="shared" si="290"/>
        <v>5.6818181818181825</v>
      </c>
      <c r="Z2672" s="19">
        <f t="shared" si="293"/>
        <v>5.7284090909090919</v>
      </c>
      <c r="AA2672" s="19">
        <f t="shared" si="294"/>
        <v>17.185227272727278</v>
      </c>
      <c r="AB2672" s="19" t="s">
        <v>8887</v>
      </c>
    </row>
    <row r="2673" spans="1:28" x14ac:dyDescent="0.35">
      <c r="A2673" t="s">
        <v>1562</v>
      </c>
      <c r="B2673" t="s">
        <v>7658</v>
      </c>
      <c r="C2673" t="s">
        <v>7659</v>
      </c>
      <c r="D2673" s="1">
        <v>44837</v>
      </c>
      <c r="E2673">
        <f t="shared" si="291"/>
        <v>18</v>
      </c>
      <c r="F2673" t="s">
        <v>1569</v>
      </c>
      <c r="G2673">
        <v>660</v>
      </c>
      <c r="H2673">
        <f t="shared" si="288"/>
        <v>66</v>
      </c>
      <c r="I2673" t="s">
        <v>9</v>
      </c>
      <c r="J2673">
        <v>1</v>
      </c>
      <c r="L2673" t="s">
        <v>6</v>
      </c>
      <c r="M2673" t="str">
        <f t="shared" si="289"/>
        <v>M</v>
      </c>
      <c r="N2673" t="s">
        <v>8</v>
      </c>
      <c r="O2673" t="s">
        <v>8</v>
      </c>
      <c r="P2673" t="s">
        <v>11</v>
      </c>
      <c r="Q2673" t="s">
        <v>8</v>
      </c>
      <c r="R2673" t="str">
        <f t="shared" si="292"/>
        <v>U</v>
      </c>
      <c r="S2673" t="s">
        <v>12</v>
      </c>
      <c r="T2673">
        <v>0.999999999999999</v>
      </c>
      <c r="U2673" t="s">
        <v>8890</v>
      </c>
      <c r="V2673" t="e">
        <f>VLOOKUP(P2673,'PBT Tag Rates'!$B$5:$E$34,4,FALSE)</f>
        <v>#N/A</v>
      </c>
      <c r="W2673">
        <v>1</v>
      </c>
      <c r="X2673" s="16">
        <f>IFERROR(LOOKUP(H2673,{30,43,48,53,58,63,68,73,78,83,88,93,97},{42,47,52,57,62,67,72,77,82,87,92,99,100}),999)</f>
        <v>67</v>
      </c>
      <c r="Y2673" s="19">
        <f t="shared" si="290"/>
        <v>5.6818181818181825</v>
      </c>
      <c r="Z2673" s="19">
        <f t="shared" si="293"/>
        <v>5.7284090909090919</v>
      </c>
      <c r="AA2673" s="19">
        <f t="shared" si="294"/>
        <v>17.185227272727278</v>
      </c>
      <c r="AB2673" s="19" t="s">
        <v>8887</v>
      </c>
    </row>
    <row r="2674" spans="1:28" x14ac:dyDescent="0.35">
      <c r="A2674" t="s">
        <v>1562</v>
      </c>
      <c r="B2674" t="s">
        <v>7660</v>
      </c>
      <c r="C2674" t="s">
        <v>7661</v>
      </c>
      <c r="D2674" s="1">
        <v>44837</v>
      </c>
      <c r="E2674">
        <f t="shared" si="291"/>
        <v>18</v>
      </c>
      <c r="F2674" t="s">
        <v>1569</v>
      </c>
      <c r="G2674">
        <v>660</v>
      </c>
      <c r="H2674">
        <f t="shared" si="288"/>
        <v>66</v>
      </c>
      <c r="I2674" t="s">
        <v>7</v>
      </c>
      <c r="J2674" t="s">
        <v>8</v>
      </c>
      <c r="L2674" t="s">
        <v>6</v>
      </c>
      <c r="M2674" t="str">
        <f t="shared" si="289"/>
        <v>M</v>
      </c>
      <c r="N2674" t="s">
        <v>4454</v>
      </c>
      <c r="O2674" t="s">
        <v>6682</v>
      </c>
      <c r="P2674" t="s">
        <v>557</v>
      </c>
      <c r="Q2674">
        <v>3</v>
      </c>
      <c r="R2674">
        <f t="shared" si="292"/>
        <v>2019</v>
      </c>
      <c r="S2674" t="s">
        <v>8</v>
      </c>
      <c r="T2674" t="s">
        <v>8</v>
      </c>
      <c r="U2674" t="s">
        <v>9090</v>
      </c>
      <c r="V2674">
        <f>VLOOKUP(P2674,'PBT Tag Rates'!$B$5:$E$34,4,FALSE)</f>
        <v>0.95971980899999998</v>
      </c>
      <c r="W2674">
        <v>1</v>
      </c>
      <c r="X2674" s="16">
        <f>IFERROR(LOOKUP(H2674,{30,43,48,53,58,63,68,73,78,83,88,93,97},{42,47,52,57,62,67,72,77,82,87,92,99,100}),999)</f>
        <v>67</v>
      </c>
      <c r="Y2674" s="19">
        <f t="shared" si="290"/>
        <v>5.6818181818181825</v>
      </c>
      <c r="Z2674" s="19">
        <f t="shared" si="293"/>
        <v>5.7284090909090919</v>
      </c>
      <c r="AA2674" s="19">
        <f t="shared" si="294"/>
        <v>17.185227272727278</v>
      </c>
      <c r="AB2674" s="19" t="s">
        <v>8887</v>
      </c>
    </row>
    <row r="2675" spans="1:28" x14ac:dyDescent="0.35">
      <c r="A2675" t="s">
        <v>1562</v>
      </c>
      <c r="B2675" t="s">
        <v>7662</v>
      </c>
      <c r="C2675" t="s">
        <v>7663</v>
      </c>
      <c r="D2675" s="1">
        <v>44837</v>
      </c>
      <c r="E2675">
        <f t="shared" si="291"/>
        <v>18</v>
      </c>
      <c r="F2675" t="s">
        <v>16</v>
      </c>
      <c r="G2675">
        <v>590</v>
      </c>
      <c r="H2675">
        <f t="shared" si="288"/>
        <v>59</v>
      </c>
      <c r="I2675" t="s">
        <v>7</v>
      </c>
      <c r="J2675" t="s">
        <v>8</v>
      </c>
      <c r="L2675" t="s">
        <v>6</v>
      </c>
      <c r="M2675" t="str">
        <f t="shared" si="289"/>
        <v>M</v>
      </c>
      <c r="N2675" t="s">
        <v>4871</v>
      </c>
      <c r="O2675" t="s">
        <v>4872</v>
      </c>
      <c r="P2675" t="s">
        <v>557</v>
      </c>
      <c r="Q2675">
        <v>3</v>
      </c>
      <c r="R2675">
        <f t="shared" si="292"/>
        <v>2019</v>
      </c>
      <c r="S2675" t="s">
        <v>8</v>
      </c>
      <c r="T2675" t="s">
        <v>8</v>
      </c>
      <c r="U2675" t="s">
        <v>9006</v>
      </c>
      <c r="V2675">
        <f>VLOOKUP(P2675,'PBT Tag Rates'!$B$5:$E$34,4,FALSE)</f>
        <v>0.95971980899999998</v>
      </c>
      <c r="W2675">
        <v>1</v>
      </c>
      <c r="X2675" s="16">
        <f>IFERROR(LOOKUP(H2675,{30,43,48,53,58,63,68,73,78,83,88,93,97},{42,47,52,57,62,67,72,77,82,87,92,99,100}),999)</f>
        <v>62</v>
      </c>
      <c r="Y2675" s="19">
        <f t="shared" si="290"/>
        <v>5.6818181818181825</v>
      </c>
      <c r="Z2675" s="19">
        <f t="shared" si="293"/>
        <v>5.7284090909090919</v>
      </c>
      <c r="AA2675" s="19">
        <f t="shared" si="294"/>
        <v>17.185227272727278</v>
      </c>
      <c r="AB2675" s="19" t="s">
        <v>8886</v>
      </c>
    </row>
    <row r="2676" spans="1:28" x14ac:dyDescent="0.35">
      <c r="A2676" t="s">
        <v>1562</v>
      </c>
      <c r="B2676" t="s">
        <v>7664</v>
      </c>
      <c r="C2676" t="s">
        <v>7665</v>
      </c>
      <c r="D2676" s="1">
        <v>44837</v>
      </c>
      <c r="E2676">
        <f t="shared" si="291"/>
        <v>18</v>
      </c>
      <c r="F2676" t="s">
        <v>6</v>
      </c>
      <c r="G2676">
        <v>640</v>
      </c>
      <c r="H2676">
        <f t="shared" si="288"/>
        <v>64</v>
      </c>
      <c r="I2676" t="s">
        <v>9</v>
      </c>
      <c r="J2676">
        <v>1</v>
      </c>
      <c r="L2676" t="s">
        <v>6</v>
      </c>
      <c r="M2676" t="str">
        <f t="shared" si="289"/>
        <v>M</v>
      </c>
      <c r="N2676" t="s">
        <v>7020</v>
      </c>
      <c r="O2676" t="s">
        <v>7021</v>
      </c>
      <c r="P2676" t="s">
        <v>557</v>
      </c>
      <c r="Q2676">
        <v>3</v>
      </c>
      <c r="R2676">
        <f t="shared" si="292"/>
        <v>2019</v>
      </c>
      <c r="S2676" t="s">
        <v>8</v>
      </c>
      <c r="T2676" t="s">
        <v>8</v>
      </c>
      <c r="U2676" t="s">
        <v>9090</v>
      </c>
      <c r="V2676">
        <f>VLOOKUP(P2676,'PBT Tag Rates'!$B$5:$E$34,4,FALSE)</f>
        <v>0.95971980899999998</v>
      </c>
      <c r="W2676">
        <v>1</v>
      </c>
      <c r="X2676" s="16">
        <f>IFERROR(LOOKUP(H2676,{30,43,48,53,58,63,68,73,78,83,88,93,97},{42,47,52,57,62,67,72,77,82,87,92,99,100}),999)</f>
        <v>67</v>
      </c>
      <c r="Y2676" s="19">
        <f t="shared" si="290"/>
        <v>5.6818181818181825</v>
      </c>
      <c r="Z2676" s="19">
        <f t="shared" si="293"/>
        <v>5.7284090909090919</v>
      </c>
      <c r="AA2676" s="19">
        <f t="shared" si="294"/>
        <v>17.185227272727278</v>
      </c>
      <c r="AB2676" s="19" t="s">
        <v>8887</v>
      </c>
    </row>
    <row r="2677" spans="1:28" x14ac:dyDescent="0.35">
      <c r="A2677" t="s">
        <v>1562</v>
      </c>
      <c r="B2677" t="s">
        <v>7666</v>
      </c>
      <c r="C2677" t="s">
        <v>7667</v>
      </c>
      <c r="D2677" s="1">
        <v>44837</v>
      </c>
      <c r="E2677">
        <f t="shared" si="291"/>
        <v>18</v>
      </c>
      <c r="F2677" t="s">
        <v>16</v>
      </c>
      <c r="G2677">
        <v>670</v>
      </c>
      <c r="H2677">
        <f t="shared" si="288"/>
        <v>67</v>
      </c>
      <c r="I2677" t="s">
        <v>9</v>
      </c>
      <c r="J2677">
        <v>1</v>
      </c>
      <c r="L2677" t="s">
        <v>16</v>
      </c>
      <c r="M2677" t="str">
        <f t="shared" si="289"/>
        <v>F</v>
      </c>
      <c r="N2677" t="s">
        <v>1270</v>
      </c>
      <c r="O2677" t="s">
        <v>1546</v>
      </c>
      <c r="P2677" t="s">
        <v>19</v>
      </c>
      <c r="Q2677">
        <v>4</v>
      </c>
      <c r="R2677">
        <f t="shared" si="292"/>
        <v>2018</v>
      </c>
      <c r="S2677" t="s">
        <v>8</v>
      </c>
      <c r="T2677" t="s">
        <v>8</v>
      </c>
      <c r="U2677" t="s">
        <v>9007</v>
      </c>
      <c r="V2677">
        <f>VLOOKUP(P2677,'PBT Tag Rates'!$B$5:$E$34,4,FALSE)</f>
        <v>0.80551598400000002</v>
      </c>
      <c r="W2677">
        <v>1</v>
      </c>
      <c r="X2677" s="16">
        <f>IFERROR(LOOKUP(H2677,{30,43,48,53,58,63,68,73,78,83,88,93,97},{42,47,52,57,62,67,72,77,82,87,92,99,100}),999)</f>
        <v>67</v>
      </c>
      <c r="Y2677" s="19">
        <f t="shared" si="290"/>
        <v>5.6818181818181825</v>
      </c>
      <c r="Z2677" s="19">
        <f t="shared" si="293"/>
        <v>5.7284090909090919</v>
      </c>
      <c r="AA2677" s="19">
        <f t="shared" si="294"/>
        <v>17.185227272727278</v>
      </c>
      <c r="AB2677" s="19" t="s">
        <v>8886</v>
      </c>
    </row>
    <row r="2678" spans="1:28" x14ac:dyDescent="0.35">
      <c r="A2678" t="s">
        <v>1562</v>
      </c>
      <c r="B2678" t="s">
        <v>7668</v>
      </c>
      <c r="C2678" t="s">
        <v>7669</v>
      </c>
      <c r="D2678" s="1">
        <v>44837</v>
      </c>
      <c r="E2678">
        <f t="shared" si="291"/>
        <v>18</v>
      </c>
      <c r="F2678" t="s">
        <v>16</v>
      </c>
      <c r="G2678">
        <v>610</v>
      </c>
      <c r="H2678">
        <f t="shared" si="288"/>
        <v>61</v>
      </c>
      <c r="I2678" t="s">
        <v>7</v>
      </c>
      <c r="J2678" t="s">
        <v>8</v>
      </c>
      <c r="L2678" t="s">
        <v>16</v>
      </c>
      <c r="M2678" t="str">
        <f t="shared" si="289"/>
        <v>F</v>
      </c>
      <c r="N2678" t="s">
        <v>6766</v>
      </c>
      <c r="O2678" t="s">
        <v>7670</v>
      </c>
      <c r="P2678" t="s">
        <v>557</v>
      </c>
      <c r="Q2678">
        <v>3</v>
      </c>
      <c r="R2678">
        <f t="shared" si="292"/>
        <v>2019</v>
      </c>
      <c r="S2678" t="s">
        <v>8</v>
      </c>
      <c r="T2678" t="s">
        <v>8</v>
      </c>
      <c r="U2678" t="s">
        <v>9090</v>
      </c>
      <c r="V2678">
        <f>VLOOKUP(P2678,'PBT Tag Rates'!$B$5:$E$34,4,FALSE)</f>
        <v>0.95971980899999998</v>
      </c>
      <c r="W2678">
        <v>1</v>
      </c>
      <c r="X2678" s="16">
        <f>IFERROR(LOOKUP(H2678,{30,43,48,53,58,63,68,73,78,83,88,93,97},{42,47,52,57,62,67,72,77,82,87,92,99,100}),999)</f>
        <v>62</v>
      </c>
      <c r="Y2678" s="19">
        <f t="shared" si="290"/>
        <v>5.6818181818181825</v>
      </c>
      <c r="Z2678" s="19">
        <f t="shared" si="293"/>
        <v>5.7284090909090919</v>
      </c>
      <c r="AA2678" s="19">
        <f t="shared" si="294"/>
        <v>17.185227272727278</v>
      </c>
      <c r="AB2678" s="19" t="s">
        <v>8887</v>
      </c>
    </row>
    <row r="2679" spans="1:28" x14ac:dyDescent="0.35">
      <c r="A2679" t="s">
        <v>1562</v>
      </c>
      <c r="B2679" t="s">
        <v>7671</v>
      </c>
      <c r="C2679" t="s">
        <v>7672</v>
      </c>
      <c r="D2679" s="1">
        <v>44837</v>
      </c>
      <c r="E2679">
        <f t="shared" si="291"/>
        <v>18</v>
      </c>
      <c r="F2679" t="s">
        <v>6</v>
      </c>
      <c r="G2679">
        <v>730</v>
      </c>
      <c r="H2679">
        <f t="shared" si="288"/>
        <v>73</v>
      </c>
      <c r="I2679" t="s">
        <v>7</v>
      </c>
      <c r="J2679" t="s">
        <v>8</v>
      </c>
      <c r="L2679" t="s">
        <v>6</v>
      </c>
      <c r="M2679" t="str">
        <f t="shared" si="289"/>
        <v>M</v>
      </c>
      <c r="N2679" t="s">
        <v>8</v>
      </c>
      <c r="O2679" t="s">
        <v>8</v>
      </c>
      <c r="P2679" t="s">
        <v>11</v>
      </c>
      <c r="Q2679" t="s">
        <v>8</v>
      </c>
      <c r="R2679" t="str">
        <f t="shared" si="292"/>
        <v>U</v>
      </c>
      <c r="S2679" t="s">
        <v>12</v>
      </c>
      <c r="T2679">
        <v>1</v>
      </c>
      <c r="U2679" t="s">
        <v>11</v>
      </c>
      <c r="V2679" t="e">
        <f>VLOOKUP(P2679,'PBT Tag Rates'!$B$5:$E$34,4,FALSE)</f>
        <v>#N/A</v>
      </c>
      <c r="W2679">
        <v>1</v>
      </c>
      <c r="X2679" s="16">
        <f>IFERROR(LOOKUP(H2679,{30,43,48,53,58,63,68,73,78,83,88,93,97},{42,47,52,57,62,67,72,77,82,87,92,99,100}),999)</f>
        <v>77</v>
      </c>
      <c r="Y2679" s="19">
        <f t="shared" si="290"/>
        <v>5.6818181818181825</v>
      </c>
      <c r="Z2679" s="19">
        <f t="shared" si="293"/>
        <v>5.7284090909090919</v>
      </c>
      <c r="AA2679" s="19">
        <f t="shared" si="294"/>
        <v>17.185227272727278</v>
      </c>
      <c r="AB2679" s="19" t="s">
        <v>8887</v>
      </c>
    </row>
    <row r="2680" spans="1:28" x14ac:dyDescent="0.35">
      <c r="A2680" t="s">
        <v>1562</v>
      </c>
      <c r="B2680" t="s">
        <v>7673</v>
      </c>
      <c r="C2680" t="s">
        <v>7674</v>
      </c>
      <c r="D2680" s="1">
        <v>44837</v>
      </c>
      <c r="E2680">
        <f t="shared" si="291"/>
        <v>18</v>
      </c>
      <c r="F2680" t="s">
        <v>1569</v>
      </c>
      <c r="G2680">
        <v>340</v>
      </c>
      <c r="H2680">
        <f t="shared" si="288"/>
        <v>34</v>
      </c>
      <c r="I2680" t="s">
        <v>9</v>
      </c>
      <c r="J2680">
        <v>1</v>
      </c>
      <c r="K2680" t="s">
        <v>143</v>
      </c>
      <c r="L2680" t="s">
        <v>1569</v>
      </c>
      <c r="M2680" s="5" t="s">
        <v>6</v>
      </c>
      <c r="N2680" t="s">
        <v>4306</v>
      </c>
      <c r="O2680" t="s">
        <v>4306</v>
      </c>
      <c r="P2680" t="s">
        <v>8891</v>
      </c>
      <c r="Q2680" t="s">
        <v>8</v>
      </c>
      <c r="R2680" t="str">
        <f t="shared" si="292"/>
        <v>U</v>
      </c>
      <c r="S2680" t="s">
        <v>8</v>
      </c>
      <c r="T2680" t="s">
        <v>8</v>
      </c>
      <c r="U2680" t="s">
        <v>4306</v>
      </c>
      <c r="V2680" t="e">
        <f>VLOOKUP(P2680,'PBT Tag Rates'!$B$5:$E$34,4,FALSE)</f>
        <v>#N/A</v>
      </c>
      <c r="W2680">
        <v>1</v>
      </c>
      <c r="X2680" s="16">
        <f>IFERROR(LOOKUP(H2680,{30,43,48,53,58,63,68,73,78,83,88,93,97},{42,47,52,57,62,67,72,77,82,87,92,99,100}),999)</f>
        <v>42</v>
      </c>
      <c r="Y2680" s="19">
        <f t="shared" si="290"/>
        <v>5.6818181818181825</v>
      </c>
      <c r="Z2680" s="19">
        <f t="shared" si="293"/>
        <v>5.7284090909090919</v>
      </c>
      <c r="AA2680" s="19">
        <f t="shared" si="294"/>
        <v>17.185227272727278</v>
      </c>
      <c r="AB2680" s="19" t="s">
        <v>8887</v>
      </c>
    </row>
    <row r="2681" spans="1:28" x14ac:dyDescent="0.35">
      <c r="A2681" t="s">
        <v>1562</v>
      </c>
      <c r="B2681" t="s">
        <v>7675</v>
      </c>
      <c r="C2681" t="s">
        <v>7676</v>
      </c>
      <c r="D2681" s="1">
        <v>44837</v>
      </c>
      <c r="E2681">
        <f t="shared" si="291"/>
        <v>18</v>
      </c>
      <c r="F2681" t="s">
        <v>1569</v>
      </c>
      <c r="G2681">
        <v>650</v>
      </c>
      <c r="H2681">
        <f t="shared" si="288"/>
        <v>65</v>
      </c>
      <c r="I2681" t="s">
        <v>9</v>
      </c>
      <c r="J2681">
        <v>1</v>
      </c>
      <c r="L2681" t="s">
        <v>6</v>
      </c>
      <c r="M2681" t="str">
        <f t="shared" si="289"/>
        <v>M</v>
      </c>
      <c r="N2681" t="s">
        <v>512</v>
      </c>
      <c r="O2681" t="s">
        <v>6424</v>
      </c>
      <c r="P2681" t="s">
        <v>19</v>
      </c>
      <c r="Q2681">
        <v>4</v>
      </c>
      <c r="R2681">
        <f t="shared" si="292"/>
        <v>2018</v>
      </c>
      <c r="S2681" t="s">
        <v>8</v>
      </c>
      <c r="T2681" t="s">
        <v>8</v>
      </c>
      <c r="U2681" t="s">
        <v>9007</v>
      </c>
      <c r="V2681">
        <f>VLOOKUP(P2681,'PBT Tag Rates'!$B$5:$E$34,4,FALSE)</f>
        <v>0.80551598400000002</v>
      </c>
      <c r="W2681">
        <v>1</v>
      </c>
      <c r="X2681" s="16">
        <f>IFERROR(LOOKUP(H2681,{30,43,48,53,58,63,68,73,78,83,88,93,97},{42,47,52,57,62,67,72,77,82,87,92,99,100}),999)</f>
        <v>67</v>
      </c>
      <c r="Y2681" s="19">
        <f t="shared" si="290"/>
        <v>5.6818181818181825</v>
      </c>
      <c r="Z2681" s="19">
        <f t="shared" si="293"/>
        <v>5.7284090909090919</v>
      </c>
      <c r="AA2681" s="19">
        <f t="shared" si="294"/>
        <v>17.185227272727278</v>
      </c>
      <c r="AB2681" s="19" t="s">
        <v>8886</v>
      </c>
    </row>
    <row r="2682" spans="1:28" x14ac:dyDescent="0.35">
      <c r="A2682" t="s">
        <v>1562</v>
      </c>
      <c r="B2682" t="s">
        <v>7677</v>
      </c>
      <c r="C2682" t="s">
        <v>7678</v>
      </c>
      <c r="D2682" s="1">
        <v>44837</v>
      </c>
      <c r="E2682">
        <f t="shared" si="291"/>
        <v>18</v>
      </c>
      <c r="F2682" t="s">
        <v>16</v>
      </c>
      <c r="G2682">
        <v>700</v>
      </c>
      <c r="H2682">
        <f t="shared" si="288"/>
        <v>70</v>
      </c>
      <c r="I2682" t="s">
        <v>7</v>
      </c>
      <c r="J2682" t="s">
        <v>8</v>
      </c>
      <c r="L2682" t="s">
        <v>16</v>
      </c>
      <c r="M2682" t="str">
        <f t="shared" si="289"/>
        <v>F</v>
      </c>
      <c r="N2682" t="s">
        <v>6067</v>
      </c>
      <c r="O2682" t="s">
        <v>6068</v>
      </c>
      <c r="P2682" t="s">
        <v>557</v>
      </c>
      <c r="Q2682">
        <v>3</v>
      </c>
      <c r="R2682">
        <f t="shared" si="292"/>
        <v>2019</v>
      </c>
      <c r="S2682" t="s">
        <v>8</v>
      </c>
      <c r="T2682" t="s">
        <v>8</v>
      </c>
      <c r="U2682" t="s">
        <v>9090</v>
      </c>
      <c r="V2682">
        <f>VLOOKUP(P2682,'PBT Tag Rates'!$B$5:$E$34,4,FALSE)</f>
        <v>0.95971980899999998</v>
      </c>
      <c r="W2682">
        <v>1</v>
      </c>
      <c r="X2682" s="16">
        <f>IFERROR(LOOKUP(H2682,{30,43,48,53,58,63,68,73,78,83,88,93,97},{42,47,52,57,62,67,72,77,82,87,92,99,100}),999)</f>
        <v>72</v>
      </c>
      <c r="Y2682" s="19">
        <f t="shared" si="290"/>
        <v>5.6818181818181825</v>
      </c>
      <c r="Z2682" s="19">
        <f t="shared" si="293"/>
        <v>5.7284090909090919</v>
      </c>
      <c r="AA2682" s="19">
        <f t="shared" si="294"/>
        <v>17.185227272727278</v>
      </c>
      <c r="AB2682" s="19" t="s">
        <v>8887</v>
      </c>
    </row>
    <row r="2683" spans="1:28" x14ac:dyDescent="0.35">
      <c r="A2683" t="s">
        <v>1562</v>
      </c>
      <c r="B2683" t="s">
        <v>7679</v>
      </c>
      <c r="C2683" t="s">
        <v>7680</v>
      </c>
      <c r="D2683" s="1">
        <v>44837</v>
      </c>
      <c r="E2683">
        <f t="shared" si="291"/>
        <v>18</v>
      </c>
      <c r="F2683" t="s">
        <v>1569</v>
      </c>
      <c r="G2683">
        <v>690</v>
      </c>
      <c r="H2683">
        <f t="shared" si="288"/>
        <v>69</v>
      </c>
      <c r="I2683" t="s">
        <v>7</v>
      </c>
      <c r="J2683" t="s">
        <v>8</v>
      </c>
      <c r="K2683" t="s">
        <v>143</v>
      </c>
      <c r="L2683" t="s">
        <v>1569</v>
      </c>
      <c r="M2683" s="5" t="s">
        <v>6</v>
      </c>
      <c r="N2683" t="s">
        <v>4306</v>
      </c>
      <c r="O2683" t="s">
        <v>4306</v>
      </c>
      <c r="P2683" t="s">
        <v>4306</v>
      </c>
      <c r="Q2683" t="s">
        <v>8</v>
      </c>
      <c r="R2683" t="str">
        <f t="shared" si="292"/>
        <v>U</v>
      </c>
      <c r="S2683" t="s">
        <v>8</v>
      </c>
      <c r="T2683" t="s">
        <v>8</v>
      </c>
      <c r="U2683" t="s">
        <v>4306</v>
      </c>
      <c r="V2683" t="e">
        <f>VLOOKUP(P2683,'PBT Tag Rates'!$B$5:$E$34,4,FALSE)</f>
        <v>#N/A</v>
      </c>
      <c r="W2683">
        <v>1</v>
      </c>
      <c r="X2683" s="16">
        <f>IFERROR(LOOKUP(H2683,{30,43,48,53,58,63,68,73,78,83,88,93,97},{42,47,52,57,62,67,72,77,82,87,92,99,100}),999)</f>
        <v>72</v>
      </c>
      <c r="Y2683" s="19">
        <f t="shared" si="290"/>
        <v>5.6818181818181825</v>
      </c>
      <c r="Z2683" s="19">
        <f t="shared" si="293"/>
        <v>5.7284090909090919</v>
      </c>
      <c r="AA2683" s="19">
        <f t="shared" si="294"/>
        <v>17.185227272727278</v>
      </c>
      <c r="AB2683" s="19" t="s">
        <v>8887</v>
      </c>
    </row>
    <row r="2684" spans="1:28" x14ac:dyDescent="0.35">
      <c r="A2684" t="s">
        <v>1562</v>
      </c>
      <c r="B2684" t="s">
        <v>7681</v>
      </c>
      <c r="C2684" t="s">
        <v>7682</v>
      </c>
      <c r="D2684" s="1">
        <v>44837</v>
      </c>
      <c r="E2684">
        <f t="shared" si="291"/>
        <v>18</v>
      </c>
      <c r="F2684" t="s">
        <v>1569</v>
      </c>
      <c r="G2684">
        <v>340</v>
      </c>
      <c r="H2684">
        <f t="shared" si="288"/>
        <v>34</v>
      </c>
      <c r="I2684" t="s">
        <v>9</v>
      </c>
      <c r="J2684">
        <v>1</v>
      </c>
      <c r="L2684" t="s">
        <v>6</v>
      </c>
      <c r="M2684" t="str">
        <f t="shared" si="289"/>
        <v>M</v>
      </c>
      <c r="N2684" t="s">
        <v>6880</v>
      </c>
      <c r="O2684" t="s">
        <v>6881</v>
      </c>
      <c r="P2684" t="s">
        <v>2035</v>
      </c>
      <c r="Q2684">
        <v>2</v>
      </c>
      <c r="R2684">
        <f t="shared" si="292"/>
        <v>2020</v>
      </c>
      <c r="S2684" t="s">
        <v>8</v>
      </c>
      <c r="T2684" t="s">
        <v>8</v>
      </c>
      <c r="U2684" t="s">
        <v>9007</v>
      </c>
      <c r="V2684">
        <f>VLOOKUP(P2684,'PBT Tag Rates'!$B$5:$E$34,4,FALSE)</f>
        <v>0.98961045999999997</v>
      </c>
      <c r="W2684">
        <v>1</v>
      </c>
      <c r="X2684" s="16">
        <f>IFERROR(LOOKUP(H2684,{30,43,48,53,58,63,68,73,78,83,88,93,97},{42,47,52,57,62,67,72,77,82,87,92,99,100}),999)</f>
        <v>42</v>
      </c>
      <c r="Y2684" s="19">
        <f t="shared" si="290"/>
        <v>5.6818181818181825</v>
      </c>
      <c r="Z2684" s="19">
        <f t="shared" si="293"/>
        <v>5.7284090909090919</v>
      </c>
      <c r="AA2684" s="19">
        <f t="shared" si="294"/>
        <v>17.185227272727278</v>
      </c>
      <c r="AB2684" s="19" t="s">
        <v>8886</v>
      </c>
    </row>
    <row r="2685" spans="1:28" x14ac:dyDescent="0.35">
      <c r="A2685" t="s">
        <v>1562</v>
      </c>
      <c r="B2685" t="s">
        <v>7683</v>
      </c>
      <c r="C2685" t="s">
        <v>7684</v>
      </c>
      <c r="D2685" s="1">
        <v>44837</v>
      </c>
      <c r="E2685">
        <f t="shared" si="291"/>
        <v>18</v>
      </c>
      <c r="F2685" t="s">
        <v>1569</v>
      </c>
      <c r="G2685">
        <v>580</v>
      </c>
      <c r="H2685">
        <f t="shared" si="288"/>
        <v>58</v>
      </c>
      <c r="I2685" t="s">
        <v>7</v>
      </c>
      <c r="J2685" t="s">
        <v>8</v>
      </c>
      <c r="L2685" t="s">
        <v>6</v>
      </c>
      <c r="M2685" t="str">
        <f t="shared" si="289"/>
        <v>M</v>
      </c>
      <c r="N2685" t="s">
        <v>8</v>
      </c>
      <c r="O2685" t="s">
        <v>8</v>
      </c>
      <c r="P2685" t="s">
        <v>11</v>
      </c>
      <c r="Q2685" t="s">
        <v>8</v>
      </c>
      <c r="R2685" t="str">
        <f t="shared" si="292"/>
        <v>U</v>
      </c>
      <c r="S2685" t="s">
        <v>12</v>
      </c>
      <c r="T2685">
        <v>0.999999999999997</v>
      </c>
      <c r="U2685" t="s">
        <v>11</v>
      </c>
      <c r="V2685" t="e">
        <f>VLOOKUP(P2685,'PBT Tag Rates'!$B$5:$E$34,4,FALSE)</f>
        <v>#N/A</v>
      </c>
      <c r="W2685">
        <v>1</v>
      </c>
      <c r="X2685" s="16">
        <f>IFERROR(LOOKUP(H2685,{30,43,48,53,58,63,68,73,78,83,88,93,97},{42,47,52,57,62,67,72,77,82,87,92,99,100}),999)</f>
        <v>62</v>
      </c>
      <c r="Y2685" s="19">
        <f t="shared" si="290"/>
        <v>5.6818181818181825</v>
      </c>
      <c r="Z2685" s="19">
        <f t="shared" si="293"/>
        <v>5.7284090909090919</v>
      </c>
      <c r="AA2685" s="19">
        <f t="shared" si="294"/>
        <v>17.185227272727278</v>
      </c>
      <c r="AB2685" s="19" t="s">
        <v>8887</v>
      </c>
    </row>
    <row r="2686" spans="1:28" x14ac:dyDescent="0.35">
      <c r="A2686" t="s">
        <v>1562</v>
      </c>
      <c r="B2686" t="s">
        <v>7685</v>
      </c>
      <c r="C2686" t="s">
        <v>7686</v>
      </c>
      <c r="D2686" s="1">
        <v>44837</v>
      </c>
      <c r="E2686">
        <f t="shared" si="291"/>
        <v>18</v>
      </c>
      <c r="F2686" t="s">
        <v>1569</v>
      </c>
      <c r="G2686">
        <v>490</v>
      </c>
      <c r="H2686">
        <f t="shared" si="288"/>
        <v>49</v>
      </c>
      <c r="I2686" t="s">
        <v>7</v>
      </c>
      <c r="J2686" t="s">
        <v>8</v>
      </c>
      <c r="L2686" t="s">
        <v>6</v>
      </c>
      <c r="M2686" t="str">
        <f t="shared" si="289"/>
        <v>M</v>
      </c>
      <c r="N2686" t="s">
        <v>7687</v>
      </c>
      <c r="O2686" t="s">
        <v>7688</v>
      </c>
      <c r="P2686" t="s">
        <v>5931</v>
      </c>
      <c r="Q2686">
        <v>2</v>
      </c>
      <c r="R2686">
        <f t="shared" si="292"/>
        <v>2020</v>
      </c>
      <c r="S2686" t="s">
        <v>8</v>
      </c>
      <c r="T2686" t="s">
        <v>8</v>
      </c>
      <c r="U2686" t="s">
        <v>8876</v>
      </c>
      <c r="V2686">
        <f>VLOOKUP(P2686,'PBT Tag Rates'!$B$5:$E$34,4,FALSE)</f>
        <v>0.98845608500000004</v>
      </c>
      <c r="W2686">
        <v>1</v>
      </c>
      <c r="X2686" s="16">
        <f>IFERROR(LOOKUP(H2686,{30,43,48,53,58,63,68,73,78,83,88,93,97},{42,47,52,57,62,67,72,77,82,87,92,99,100}),999)</f>
        <v>52</v>
      </c>
      <c r="Y2686" s="19">
        <f t="shared" si="290"/>
        <v>5.6818181818181825</v>
      </c>
      <c r="Z2686" s="19">
        <f t="shared" si="293"/>
        <v>5.7284090909090919</v>
      </c>
      <c r="AA2686" s="19">
        <f t="shared" si="294"/>
        <v>17.185227272727278</v>
      </c>
      <c r="AB2686" s="19" t="s">
        <v>8887</v>
      </c>
    </row>
    <row r="2687" spans="1:28" x14ac:dyDescent="0.35">
      <c r="A2687" t="s">
        <v>1562</v>
      </c>
      <c r="B2687" t="s">
        <v>7689</v>
      </c>
      <c r="C2687" t="s">
        <v>7690</v>
      </c>
      <c r="D2687" s="1">
        <v>44837</v>
      </c>
      <c r="E2687">
        <f t="shared" si="291"/>
        <v>18</v>
      </c>
      <c r="F2687" t="s">
        <v>1569</v>
      </c>
      <c r="G2687">
        <v>580</v>
      </c>
      <c r="H2687">
        <f t="shared" si="288"/>
        <v>58</v>
      </c>
      <c r="I2687" t="s">
        <v>9</v>
      </c>
      <c r="J2687">
        <v>1</v>
      </c>
      <c r="L2687" t="s">
        <v>6</v>
      </c>
      <c r="M2687" t="str">
        <f t="shared" si="289"/>
        <v>M</v>
      </c>
      <c r="N2687" t="s">
        <v>7256</v>
      </c>
      <c r="O2687" t="s">
        <v>7691</v>
      </c>
      <c r="P2687" t="s">
        <v>557</v>
      </c>
      <c r="Q2687">
        <v>3</v>
      </c>
      <c r="R2687">
        <f t="shared" si="292"/>
        <v>2019</v>
      </c>
      <c r="S2687" t="s">
        <v>8</v>
      </c>
      <c r="T2687" t="s">
        <v>8</v>
      </c>
      <c r="U2687" t="s">
        <v>9086</v>
      </c>
      <c r="V2687">
        <f>VLOOKUP(P2687,'PBT Tag Rates'!$B$5:$E$34,4,FALSE)</f>
        <v>0.95971980899999998</v>
      </c>
      <c r="W2687">
        <v>1</v>
      </c>
      <c r="X2687" s="16">
        <f>IFERROR(LOOKUP(H2687,{30,43,48,53,58,63,68,73,78,83,88,93,97},{42,47,52,57,62,67,72,77,82,87,92,99,100}),999)</f>
        <v>62</v>
      </c>
      <c r="Y2687" s="19">
        <f t="shared" si="290"/>
        <v>5.6818181818181825</v>
      </c>
      <c r="Z2687" s="19">
        <f t="shared" si="293"/>
        <v>5.7284090909090919</v>
      </c>
      <c r="AA2687" s="19">
        <f t="shared" si="294"/>
        <v>17.185227272727278</v>
      </c>
      <c r="AB2687" s="19" t="s">
        <v>8887</v>
      </c>
    </row>
    <row r="2688" spans="1:28" x14ac:dyDescent="0.35">
      <c r="A2688" t="s">
        <v>1562</v>
      </c>
      <c r="B2688" t="s">
        <v>7692</v>
      </c>
      <c r="C2688" t="s">
        <v>7693</v>
      </c>
      <c r="D2688" s="1">
        <v>44837</v>
      </c>
      <c r="E2688">
        <f t="shared" si="291"/>
        <v>18</v>
      </c>
      <c r="F2688" t="s">
        <v>16</v>
      </c>
      <c r="G2688">
        <v>670</v>
      </c>
      <c r="H2688">
        <f t="shared" si="288"/>
        <v>67</v>
      </c>
      <c r="I2688" t="s">
        <v>7</v>
      </c>
      <c r="J2688" t="s">
        <v>8</v>
      </c>
      <c r="L2688" t="s">
        <v>16</v>
      </c>
      <c r="M2688" t="str">
        <f t="shared" si="289"/>
        <v>F</v>
      </c>
      <c r="N2688" t="s">
        <v>1186</v>
      </c>
      <c r="O2688" t="s">
        <v>6327</v>
      </c>
      <c r="P2688" t="s">
        <v>557</v>
      </c>
      <c r="Q2688">
        <v>3</v>
      </c>
      <c r="R2688">
        <f t="shared" si="292"/>
        <v>2019</v>
      </c>
      <c r="S2688" t="s">
        <v>8</v>
      </c>
      <c r="T2688" t="s">
        <v>8</v>
      </c>
      <c r="U2688" t="s">
        <v>9090</v>
      </c>
      <c r="V2688">
        <f>VLOOKUP(P2688,'PBT Tag Rates'!$B$5:$E$34,4,FALSE)</f>
        <v>0.95971980899999998</v>
      </c>
      <c r="W2688">
        <v>1</v>
      </c>
      <c r="X2688" s="16">
        <f>IFERROR(LOOKUP(H2688,{30,43,48,53,58,63,68,73,78,83,88,93,97},{42,47,52,57,62,67,72,77,82,87,92,99,100}),999)</f>
        <v>67</v>
      </c>
      <c r="Y2688" s="19">
        <f t="shared" si="290"/>
        <v>5.6818181818181825</v>
      </c>
      <c r="Z2688" s="19">
        <f t="shared" si="293"/>
        <v>5.7284090909090919</v>
      </c>
      <c r="AA2688" s="19">
        <f t="shared" si="294"/>
        <v>17.185227272727278</v>
      </c>
      <c r="AB2688" s="19" t="s">
        <v>8887</v>
      </c>
    </row>
    <row r="2689" spans="1:28" x14ac:dyDescent="0.35">
      <c r="A2689" t="s">
        <v>1562</v>
      </c>
      <c r="B2689" t="s">
        <v>7694</v>
      </c>
      <c r="C2689" t="s">
        <v>7695</v>
      </c>
      <c r="D2689" s="1">
        <v>44837</v>
      </c>
      <c r="E2689">
        <f t="shared" si="291"/>
        <v>18</v>
      </c>
      <c r="F2689" t="s">
        <v>6</v>
      </c>
      <c r="G2689">
        <v>760</v>
      </c>
      <c r="H2689">
        <f t="shared" si="288"/>
        <v>76</v>
      </c>
      <c r="I2689" t="s">
        <v>7</v>
      </c>
      <c r="J2689" t="s">
        <v>8</v>
      </c>
      <c r="L2689" t="s">
        <v>6</v>
      </c>
      <c r="M2689" t="str">
        <f t="shared" si="289"/>
        <v>M</v>
      </c>
      <c r="N2689" t="s">
        <v>1327</v>
      </c>
      <c r="O2689" t="s">
        <v>1328</v>
      </c>
      <c r="P2689" t="s">
        <v>19</v>
      </c>
      <c r="Q2689">
        <v>4</v>
      </c>
      <c r="R2689">
        <f t="shared" si="292"/>
        <v>2018</v>
      </c>
      <c r="S2689" t="s">
        <v>8</v>
      </c>
      <c r="T2689" t="s">
        <v>8</v>
      </c>
      <c r="U2689" t="s">
        <v>9006</v>
      </c>
      <c r="V2689">
        <f>VLOOKUP(P2689,'PBT Tag Rates'!$B$5:$E$34,4,FALSE)</f>
        <v>0.80551598400000002</v>
      </c>
      <c r="W2689">
        <v>1</v>
      </c>
      <c r="X2689" s="16">
        <f>IFERROR(LOOKUP(H2689,{30,43,48,53,58,63,68,73,78,83,88,93,97},{42,47,52,57,62,67,72,77,82,87,92,99,100}),999)</f>
        <v>77</v>
      </c>
      <c r="Y2689" s="19">
        <f t="shared" si="290"/>
        <v>5.6818181818181825</v>
      </c>
      <c r="Z2689" s="19">
        <f t="shared" si="293"/>
        <v>5.7284090909090919</v>
      </c>
      <c r="AA2689" s="19">
        <f t="shared" si="294"/>
        <v>17.185227272727278</v>
      </c>
      <c r="AB2689" s="19" t="s">
        <v>8886</v>
      </c>
    </row>
    <row r="2690" spans="1:28" x14ac:dyDescent="0.35">
      <c r="A2690" t="s">
        <v>1562</v>
      </c>
      <c r="B2690" t="s">
        <v>7696</v>
      </c>
      <c r="C2690" t="s">
        <v>7697</v>
      </c>
      <c r="D2690" s="1">
        <v>44837</v>
      </c>
      <c r="E2690">
        <f t="shared" si="291"/>
        <v>18</v>
      </c>
      <c r="F2690" t="s">
        <v>16</v>
      </c>
      <c r="G2690">
        <v>750</v>
      </c>
      <c r="H2690">
        <f t="shared" si="288"/>
        <v>75</v>
      </c>
      <c r="I2690" t="s">
        <v>7</v>
      </c>
      <c r="J2690" t="s">
        <v>8</v>
      </c>
      <c r="L2690" t="s">
        <v>16</v>
      </c>
      <c r="M2690" t="str">
        <f t="shared" si="289"/>
        <v>F</v>
      </c>
      <c r="N2690" t="s">
        <v>8</v>
      </c>
      <c r="O2690" t="s">
        <v>8</v>
      </c>
      <c r="P2690" t="s">
        <v>11</v>
      </c>
      <c r="Q2690" t="s">
        <v>8</v>
      </c>
      <c r="R2690" t="str">
        <f t="shared" si="292"/>
        <v>U</v>
      </c>
      <c r="S2690" t="s">
        <v>12</v>
      </c>
      <c r="T2690">
        <v>1</v>
      </c>
      <c r="U2690" t="s">
        <v>11</v>
      </c>
      <c r="V2690" t="e">
        <f>VLOOKUP(P2690,'PBT Tag Rates'!$B$5:$E$34,4,FALSE)</f>
        <v>#N/A</v>
      </c>
      <c r="W2690">
        <v>1</v>
      </c>
      <c r="X2690" s="16">
        <f>IFERROR(LOOKUP(H2690,{30,43,48,53,58,63,68,73,78,83,88,93,97},{42,47,52,57,62,67,72,77,82,87,92,99,100}),999)</f>
        <v>77</v>
      </c>
      <c r="Y2690" s="19">
        <f t="shared" si="290"/>
        <v>5.6818181818181825</v>
      </c>
      <c r="Z2690" s="19">
        <f t="shared" si="293"/>
        <v>5.7284090909090919</v>
      </c>
      <c r="AA2690" s="19">
        <f t="shared" si="294"/>
        <v>17.185227272727278</v>
      </c>
      <c r="AB2690" s="19" t="s">
        <v>8887</v>
      </c>
    </row>
    <row r="2691" spans="1:28" x14ac:dyDescent="0.35">
      <c r="A2691" t="s">
        <v>1562</v>
      </c>
      <c r="B2691" t="s">
        <v>7698</v>
      </c>
      <c r="C2691" t="s">
        <v>7699</v>
      </c>
      <c r="D2691" s="1">
        <v>44837</v>
      </c>
      <c r="E2691">
        <f t="shared" si="291"/>
        <v>18</v>
      </c>
      <c r="F2691" t="s">
        <v>6</v>
      </c>
      <c r="G2691">
        <v>670</v>
      </c>
      <c r="H2691">
        <f t="shared" si="288"/>
        <v>67</v>
      </c>
      <c r="I2691" t="s">
        <v>9</v>
      </c>
      <c r="J2691">
        <v>1</v>
      </c>
      <c r="L2691" t="s">
        <v>6</v>
      </c>
      <c r="M2691" t="str">
        <f t="shared" si="289"/>
        <v>M</v>
      </c>
      <c r="N2691" t="s">
        <v>134</v>
      </c>
      <c r="O2691" t="s">
        <v>7700</v>
      </c>
      <c r="P2691" t="s">
        <v>19</v>
      </c>
      <c r="Q2691">
        <v>4</v>
      </c>
      <c r="R2691">
        <f t="shared" si="292"/>
        <v>2018</v>
      </c>
      <c r="S2691" t="s">
        <v>8</v>
      </c>
      <c r="T2691" t="s">
        <v>8</v>
      </c>
      <c r="U2691" t="s">
        <v>9007</v>
      </c>
      <c r="V2691">
        <f>VLOOKUP(P2691,'PBT Tag Rates'!$B$5:$E$34,4,FALSE)</f>
        <v>0.80551598400000002</v>
      </c>
      <c r="W2691">
        <v>1</v>
      </c>
      <c r="X2691" s="16">
        <f>IFERROR(LOOKUP(H2691,{30,43,48,53,58,63,68,73,78,83,88,93,97},{42,47,52,57,62,67,72,77,82,87,92,99,100}),999)</f>
        <v>67</v>
      </c>
      <c r="Y2691" s="19">
        <f t="shared" si="290"/>
        <v>5.6818181818181825</v>
      </c>
      <c r="Z2691" s="19">
        <f t="shared" si="293"/>
        <v>5.7284090909090919</v>
      </c>
      <c r="AA2691" s="19">
        <f t="shared" si="294"/>
        <v>17.185227272727278</v>
      </c>
      <c r="AB2691" s="19" t="s">
        <v>8886</v>
      </c>
    </row>
    <row r="2692" spans="1:28" x14ac:dyDescent="0.35">
      <c r="A2692" t="s">
        <v>1562</v>
      </c>
      <c r="B2692" t="s">
        <v>7701</v>
      </c>
      <c r="C2692" t="s">
        <v>7702</v>
      </c>
      <c r="D2692" s="1">
        <v>44837</v>
      </c>
      <c r="E2692">
        <f t="shared" si="291"/>
        <v>18</v>
      </c>
      <c r="F2692" t="s">
        <v>1569</v>
      </c>
      <c r="G2692">
        <v>540</v>
      </c>
      <c r="H2692">
        <f t="shared" si="288"/>
        <v>54</v>
      </c>
      <c r="I2692" t="s">
        <v>9</v>
      </c>
      <c r="J2692">
        <v>1</v>
      </c>
      <c r="L2692" t="s">
        <v>6</v>
      </c>
      <c r="M2692" t="str">
        <f t="shared" si="289"/>
        <v>M</v>
      </c>
      <c r="N2692" t="s">
        <v>1164</v>
      </c>
      <c r="O2692" t="s">
        <v>1165</v>
      </c>
      <c r="P2692" t="s">
        <v>557</v>
      </c>
      <c r="Q2692">
        <v>3</v>
      </c>
      <c r="R2692">
        <f t="shared" si="292"/>
        <v>2019</v>
      </c>
      <c r="S2692" t="s">
        <v>8</v>
      </c>
      <c r="T2692" t="s">
        <v>8</v>
      </c>
      <c r="U2692" t="s">
        <v>9007</v>
      </c>
      <c r="V2692">
        <f>VLOOKUP(P2692,'PBT Tag Rates'!$B$5:$E$34,4,FALSE)</f>
        <v>0.95971980899999998</v>
      </c>
      <c r="W2692">
        <v>1</v>
      </c>
      <c r="X2692" s="16">
        <f>IFERROR(LOOKUP(H2692,{30,43,48,53,58,63,68,73,78,83,88,93,97},{42,47,52,57,62,67,72,77,82,87,92,99,100}),999)</f>
        <v>57</v>
      </c>
      <c r="Y2692" s="19">
        <f t="shared" si="290"/>
        <v>5.6818181818181825</v>
      </c>
      <c r="Z2692" s="19">
        <f t="shared" si="293"/>
        <v>5.7284090909090919</v>
      </c>
      <c r="AA2692" s="19">
        <f t="shared" si="294"/>
        <v>17.185227272727278</v>
      </c>
      <c r="AB2692" s="19" t="s">
        <v>8886</v>
      </c>
    </row>
    <row r="2693" spans="1:28" x14ac:dyDescent="0.35">
      <c r="A2693" t="s">
        <v>1562</v>
      </c>
      <c r="B2693" t="s">
        <v>7703</v>
      </c>
      <c r="C2693" t="s">
        <v>7704</v>
      </c>
      <c r="D2693" s="1">
        <v>44837</v>
      </c>
      <c r="E2693">
        <f t="shared" si="291"/>
        <v>18</v>
      </c>
      <c r="F2693" t="s">
        <v>1569</v>
      </c>
      <c r="G2693">
        <v>330</v>
      </c>
      <c r="H2693">
        <f t="shared" si="288"/>
        <v>33</v>
      </c>
      <c r="I2693" t="s">
        <v>9</v>
      </c>
      <c r="J2693">
        <v>1</v>
      </c>
      <c r="K2693" t="s">
        <v>143</v>
      </c>
      <c r="L2693" t="s">
        <v>1569</v>
      </c>
      <c r="M2693" s="5" t="s">
        <v>6</v>
      </c>
      <c r="N2693" t="s">
        <v>4306</v>
      </c>
      <c r="O2693" t="s">
        <v>4306</v>
      </c>
      <c r="P2693" t="s">
        <v>8891</v>
      </c>
      <c r="Q2693" t="s">
        <v>8</v>
      </c>
      <c r="R2693" t="str">
        <f t="shared" si="292"/>
        <v>U</v>
      </c>
      <c r="S2693" t="s">
        <v>8</v>
      </c>
      <c r="T2693" t="s">
        <v>8</v>
      </c>
      <c r="U2693" t="s">
        <v>4306</v>
      </c>
      <c r="V2693" t="e">
        <f>VLOOKUP(P2693,'PBT Tag Rates'!$B$5:$E$34,4,FALSE)</f>
        <v>#N/A</v>
      </c>
      <c r="W2693">
        <v>1</v>
      </c>
      <c r="X2693" s="16">
        <f>IFERROR(LOOKUP(H2693,{30,43,48,53,58,63,68,73,78,83,88,93,97},{42,47,52,57,62,67,72,77,82,87,92,99,100}),999)</f>
        <v>42</v>
      </c>
      <c r="Y2693" s="19">
        <f t="shared" si="290"/>
        <v>5.6818181818181825</v>
      </c>
      <c r="Z2693" s="19">
        <f t="shared" si="293"/>
        <v>5.7284090909090919</v>
      </c>
      <c r="AA2693" s="19">
        <f t="shared" si="294"/>
        <v>17.185227272727278</v>
      </c>
      <c r="AB2693" s="19" t="s">
        <v>8887</v>
      </c>
    </row>
    <row r="2694" spans="1:28" x14ac:dyDescent="0.35">
      <c r="A2694" t="s">
        <v>1562</v>
      </c>
      <c r="B2694" t="s">
        <v>7705</v>
      </c>
      <c r="C2694" t="s">
        <v>7706</v>
      </c>
      <c r="D2694" s="1">
        <v>44837</v>
      </c>
      <c r="E2694">
        <f t="shared" si="291"/>
        <v>18</v>
      </c>
      <c r="F2694" t="s">
        <v>16</v>
      </c>
      <c r="G2694">
        <v>700</v>
      </c>
      <c r="H2694">
        <f t="shared" ref="H2694:H2757" si="295">G2694/10</f>
        <v>70</v>
      </c>
      <c r="I2694" t="s">
        <v>9</v>
      </c>
      <c r="J2694">
        <v>1</v>
      </c>
      <c r="L2694" t="s">
        <v>16</v>
      </c>
      <c r="M2694" t="str">
        <f t="shared" ref="M2694:M2757" si="296">IF(L2694="U",F2694,L2694)</f>
        <v>F</v>
      </c>
      <c r="N2694" t="s">
        <v>8</v>
      </c>
      <c r="O2694" t="s">
        <v>8</v>
      </c>
      <c r="P2694" t="s">
        <v>11</v>
      </c>
      <c r="Q2694" t="s">
        <v>8</v>
      </c>
      <c r="R2694" t="str">
        <f t="shared" si="292"/>
        <v>U</v>
      </c>
      <c r="S2694" t="s">
        <v>12</v>
      </c>
      <c r="T2694">
        <v>1</v>
      </c>
      <c r="U2694" t="s">
        <v>8890</v>
      </c>
      <c r="V2694" t="e">
        <f>VLOOKUP(P2694,'PBT Tag Rates'!$B$5:$E$34,4,FALSE)</f>
        <v>#N/A</v>
      </c>
      <c r="W2694">
        <v>1</v>
      </c>
      <c r="X2694" s="16">
        <f>IFERROR(LOOKUP(H2694,{30,43,48,53,58,63,68,73,78,83,88,93,97},{42,47,52,57,62,67,72,77,82,87,92,99,100}),999)</f>
        <v>72</v>
      </c>
      <c r="Y2694" s="19">
        <f t="shared" ref="Y2694:Y2757" si="297">IF(D2694&lt;$D$3,W2694/$Y$3,W2694/$Y$4)</f>
        <v>5.6818181818181825</v>
      </c>
      <c r="Z2694" s="19">
        <f t="shared" si="293"/>
        <v>5.7284090909090919</v>
      </c>
      <c r="AA2694" s="19">
        <f t="shared" si="294"/>
        <v>17.185227272727278</v>
      </c>
      <c r="AB2694" s="19" t="s">
        <v>8887</v>
      </c>
    </row>
    <row r="2695" spans="1:28" x14ac:dyDescent="0.35">
      <c r="A2695" t="s">
        <v>1562</v>
      </c>
      <c r="B2695" t="s">
        <v>7707</v>
      </c>
      <c r="C2695" t="s">
        <v>7708</v>
      </c>
      <c r="D2695" s="1">
        <v>44837</v>
      </c>
      <c r="E2695">
        <f t="shared" ref="E2695:E2758" si="298">IF(D2695&lt;=$D$3,60,18)</f>
        <v>18</v>
      </c>
      <c r="F2695" t="s">
        <v>16</v>
      </c>
      <c r="G2695">
        <v>660</v>
      </c>
      <c r="H2695">
        <f t="shared" si="295"/>
        <v>66</v>
      </c>
      <c r="I2695" t="s">
        <v>9</v>
      </c>
      <c r="J2695">
        <v>1</v>
      </c>
      <c r="L2695" t="s">
        <v>16</v>
      </c>
      <c r="M2695" t="str">
        <f t="shared" si="296"/>
        <v>F</v>
      </c>
      <c r="N2695" t="s">
        <v>105</v>
      </c>
      <c r="O2695" t="s">
        <v>106</v>
      </c>
      <c r="P2695" t="s">
        <v>19</v>
      </c>
      <c r="Q2695">
        <v>4</v>
      </c>
      <c r="R2695">
        <f t="shared" ref="R2695:R2758" si="299">IFERROR($R$3-Q2695,"U")</f>
        <v>2018</v>
      </c>
      <c r="S2695" t="s">
        <v>8</v>
      </c>
      <c r="T2695" t="s">
        <v>8</v>
      </c>
      <c r="U2695" t="s">
        <v>9007</v>
      </c>
      <c r="V2695">
        <f>VLOOKUP(P2695,'PBT Tag Rates'!$B$5:$E$34,4,FALSE)</f>
        <v>0.80551598400000002</v>
      </c>
      <c r="W2695">
        <v>1</v>
      </c>
      <c r="X2695" s="16">
        <f>IFERROR(LOOKUP(H2695,{30,43,48,53,58,63,68,73,78,83,88,93,97},{42,47,52,57,62,67,72,77,82,87,92,99,100}),999)</f>
        <v>67</v>
      </c>
      <c r="Y2695" s="19">
        <f t="shared" si="297"/>
        <v>5.6818181818181825</v>
      </c>
      <c r="Z2695" s="19">
        <f t="shared" ref="Z2695:Z2758" si="300">Y2695*(1+$Z$4)</f>
        <v>5.7284090909090919</v>
      </c>
      <c r="AA2695" s="19">
        <f t="shared" ref="AA2695:AA2758" si="301">IF(D2695&lt;$D$3,Z2695/$AA$3,Z2695/$AA$4)</f>
        <v>17.185227272727278</v>
      </c>
      <c r="AB2695" s="19" t="s">
        <v>8886</v>
      </c>
    </row>
    <row r="2696" spans="1:28" x14ac:dyDescent="0.35">
      <c r="A2696" t="s">
        <v>1562</v>
      </c>
      <c r="B2696" t="s">
        <v>7709</v>
      </c>
      <c r="C2696" t="s">
        <v>7710</v>
      </c>
      <c r="D2696" s="1">
        <v>44837</v>
      </c>
      <c r="E2696">
        <f t="shared" si="298"/>
        <v>18</v>
      </c>
      <c r="F2696" t="s">
        <v>1569</v>
      </c>
      <c r="G2696">
        <v>650</v>
      </c>
      <c r="H2696">
        <f t="shared" si="295"/>
        <v>65</v>
      </c>
      <c r="I2696" t="s">
        <v>7</v>
      </c>
      <c r="J2696" t="s">
        <v>8</v>
      </c>
      <c r="L2696" t="s">
        <v>6</v>
      </c>
      <c r="M2696" t="str">
        <f t="shared" si="296"/>
        <v>M</v>
      </c>
      <c r="N2696" t="s">
        <v>1336</v>
      </c>
      <c r="O2696" t="s">
        <v>7711</v>
      </c>
      <c r="P2696" t="s">
        <v>557</v>
      </c>
      <c r="Q2696">
        <v>3</v>
      </c>
      <c r="R2696">
        <f t="shared" si="299"/>
        <v>2019</v>
      </c>
      <c r="S2696" t="s">
        <v>8</v>
      </c>
      <c r="T2696" t="s">
        <v>8</v>
      </c>
      <c r="U2696" t="s">
        <v>9090</v>
      </c>
      <c r="V2696">
        <f>VLOOKUP(P2696,'PBT Tag Rates'!$B$5:$E$34,4,FALSE)</f>
        <v>0.95971980899999998</v>
      </c>
      <c r="W2696">
        <v>1</v>
      </c>
      <c r="X2696" s="16">
        <f>IFERROR(LOOKUP(H2696,{30,43,48,53,58,63,68,73,78,83,88,93,97},{42,47,52,57,62,67,72,77,82,87,92,99,100}),999)</f>
        <v>67</v>
      </c>
      <c r="Y2696" s="19">
        <f t="shared" si="297"/>
        <v>5.6818181818181825</v>
      </c>
      <c r="Z2696" s="19">
        <f t="shared" si="300"/>
        <v>5.7284090909090919</v>
      </c>
      <c r="AA2696" s="19">
        <f t="shared" si="301"/>
        <v>17.185227272727278</v>
      </c>
      <c r="AB2696" s="19" t="s">
        <v>8887</v>
      </c>
    </row>
    <row r="2697" spans="1:28" x14ac:dyDescent="0.35">
      <c r="A2697" t="s">
        <v>1562</v>
      </c>
      <c r="B2697" t="s">
        <v>7712</v>
      </c>
      <c r="C2697" t="s">
        <v>7713</v>
      </c>
      <c r="D2697" s="1">
        <v>44837</v>
      </c>
      <c r="E2697">
        <f t="shared" si="298"/>
        <v>18</v>
      </c>
      <c r="F2697" t="s">
        <v>1569</v>
      </c>
      <c r="G2697">
        <v>630</v>
      </c>
      <c r="H2697">
        <f t="shared" si="295"/>
        <v>63</v>
      </c>
      <c r="I2697" t="s">
        <v>7</v>
      </c>
      <c r="J2697" t="s">
        <v>8</v>
      </c>
      <c r="L2697" t="s">
        <v>6</v>
      </c>
      <c r="M2697" t="str">
        <f t="shared" si="296"/>
        <v>M</v>
      </c>
      <c r="N2697" t="s">
        <v>2045</v>
      </c>
      <c r="O2697" t="s">
        <v>2930</v>
      </c>
      <c r="P2697" t="s">
        <v>557</v>
      </c>
      <c r="Q2697">
        <v>3</v>
      </c>
      <c r="R2697">
        <f t="shared" si="299"/>
        <v>2019</v>
      </c>
      <c r="S2697" t="s">
        <v>8</v>
      </c>
      <c r="T2697" t="s">
        <v>8</v>
      </c>
      <c r="U2697" t="s">
        <v>9006</v>
      </c>
      <c r="V2697">
        <f>VLOOKUP(P2697,'PBT Tag Rates'!$B$5:$E$34,4,FALSE)</f>
        <v>0.95971980899999998</v>
      </c>
      <c r="W2697">
        <v>1</v>
      </c>
      <c r="X2697" s="16">
        <f>IFERROR(LOOKUP(H2697,{30,43,48,53,58,63,68,73,78,83,88,93,97},{42,47,52,57,62,67,72,77,82,87,92,99,100}),999)</f>
        <v>67</v>
      </c>
      <c r="Y2697" s="19">
        <f t="shared" si="297"/>
        <v>5.6818181818181825</v>
      </c>
      <c r="Z2697" s="19">
        <f t="shared" si="300"/>
        <v>5.7284090909090919</v>
      </c>
      <c r="AA2697" s="19">
        <f t="shared" si="301"/>
        <v>17.185227272727278</v>
      </c>
      <c r="AB2697" s="19" t="s">
        <v>8886</v>
      </c>
    </row>
    <row r="2698" spans="1:28" x14ac:dyDescent="0.35">
      <c r="A2698" t="s">
        <v>1562</v>
      </c>
      <c r="B2698" t="s">
        <v>7714</v>
      </c>
      <c r="C2698" t="s">
        <v>7715</v>
      </c>
      <c r="D2698" s="1">
        <v>44837</v>
      </c>
      <c r="E2698">
        <f t="shared" si="298"/>
        <v>18</v>
      </c>
      <c r="F2698" t="s">
        <v>16</v>
      </c>
      <c r="G2698">
        <v>690</v>
      </c>
      <c r="H2698">
        <f t="shared" si="295"/>
        <v>69</v>
      </c>
      <c r="I2698" t="s">
        <v>9</v>
      </c>
      <c r="J2698">
        <v>1</v>
      </c>
      <c r="L2698" t="s">
        <v>16</v>
      </c>
      <c r="M2698" t="str">
        <f t="shared" si="296"/>
        <v>F</v>
      </c>
      <c r="N2698" t="s">
        <v>8</v>
      </c>
      <c r="O2698" t="s">
        <v>8</v>
      </c>
      <c r="P2698" t="s">
        <v>11</v>
      </c>
      <c r="Q2698" t="s">
        <v>8</v>
      </c>
      <c r="R2698" t="str">
        <f t="shared" si="299"/>
        <v>U</v>
      </c>
      <c r="S2698" t="s">
        <v>12</v>
      </c>
      <c r="T2698">
        <v>0.999999999999999</v>
      </c>
      <c r="U2698" t="s">
        <v>8890</v>
      </c>
      <c r="V2698" t="e">
        <f>VLOOKUP(P2698,'PBT Tag Rates'!$B$5:$E$34,4,FALSE)</f>
        <v>#N/A</v>
      </c>
      <c r="W2698">
        <v>1</v>
      </c>
      <c r="X2698" s="16">
        <f>IFERROR(LOOKUP(H2698,{30,43,48,53,58,63,68,73,78,83,88,93,97},{42,47,52,57,62,67,72,77,82,87,92,99,100}),999)</f>
        <v>72</v>
      </c>
      <c r="Y2698" s="19">
        <f t="shared" si="297"/>
        <v>5.6818181818181825</v>
      </c>
      <c r="Z2698" s="19">
        <f t="shared" si="300"/>
        <v>5.7284090909090919</v>
      </c>
      <c r="AA2698" s="19">
        <f t="shared" si="301"/>
        <v>17.185227272727278</v>
      </c>
      <c r="AB2698" s="19" t="s">
        <v>8887</v>
      </c>
    </row>
    <row r="2699" spans="1:28" x14ac:dyDescent="0.35">
      <c r="A2699" t="s">
        <v>1562</v>
      </c>
      <c r="B2699" t="s">
        <v>7716</v>
      </c>
      <c r="C2699" t="s">
        <v>7717</v>
      </c>
      <c r="D2699" s="1">
        <v>44837</v>
      </c>
      <c r="E2699">
        <f t="shared" si="298"/>
        <v>18</v>
      </c>
      <c r="F2699" t="s">
        <v>1569</v>
      </c>
      <c r="G2699">
        <v>530</v>
      </c>
      <c r="H2699">
        <f t="shared" si="295"/>
        <v>53</v>
      </c>
      <c r="I2699" t="s">
        <v>7</v>
      </c>
      <c r="J2699" t="s">
        <v>8</v>
      </c>
      <c r="L2699" t="s">
        <v>6</v>
      </c>
      <c r="M2699" t="str">
        <f t="shared" si="296"/>
        <v>M</v>
      </c>
      <c r="N2699" t="s">
        <v>1211</v>
      </c>
      <c r="O2699" t="s">
        <v>1212</v>
      </c>
      <c r="P2699" t="s">
        <v>557</v>
      </c>
      <c r="Q2699">
        <v>3</v>
      </c>
      <c r="R2699">
        <f t="shared" si="299"/>
        <v>2019</v>
      </c>
      <c r="S2699" t="s">
        <v>8</v>
      </c>
      <c r="T2699" t="s">
        <v>8</v>
      </c>
      <c r="U2699" t="s">
        <v>9090</v>
      </c>
      <c r="V2699">
        <f>VLOOKUP(P2699,'PBT Tag Rates'!$B$5:$E$34,4,FALSE)</f>
        <v>0.95971980899999998</v>
      </c>
      <c r="W2699">
        <v>1</v>
      </c>
      <c r="X2699" s="16">
        <f>IFERROR(LOOKUP(H2699,{30,43,48,53,58,63,68,73,78,83,88,93,97},{42,47,52,57,62,67,72,77,82,87,92,99,100}),999)</f>
        <v>57</v>
      </c>
      <c r="Y2699" s="19">
        <f t="shared" si="297"/>
        <v>5.6818181818181825</v>
      </c>
      <c r="Z2699" s="19">
        <f t="shared" si="300"/>
        <v>5.7284090909090919</v>
      </c>
      <c r="AA2699" s="19">
        <f t="shared" si="301"/>
        <v>17.185227272727278</v>
      </c>
      <c r="AB2699" s="19" t="s">
        <v>8887</v>
      </c>
    </row>
    <row r="2700" spans="1:28" x14ac:dyDescent="0.35">
      <c r="A2700" t="s">
        <v>1562</v>
      </c>
      <c r="B2700" t="s">
        <v>7718</v>
      </c>
      <c r="C2700" t="s">
        <v>7719</v>
      </c>
      <c r="D2700" s="1">
        <v>44837</v>
      </c>
      <c r="E2700">
        <f t="shared" si="298"/>
        <v>18</v>
      </c>
      <c r="F2700" t="s">
        <v>6</v>
      </c>
      <c r="G2700">
        <v>850</v>
      </c>
      <c r="H2700">
        <f t="shared" si="295"/>
        <v>85</v>
      </c>
      <c r="I2700" t="s">
        <v>9</v>
      </c>
      <c r="J2700" t="s">
        <v>8</v>
      </c>
      <c r="L2700" t="s">
        <v>16</v>
      </c>
      <c r="M2700" t="str">
        <f t="shared" si="296"/>
        <v>F</v>
      </c>
      <c r="N2700" t="s">
        <v>8</v>
      </c>
      <c r="O2700" t="s">
        <v>8</v>
      </c>
      <c r="P2700" t="s">
        <v>11</v>
      </c>
      <c r="Q2700" t="s">
        <v>8</v>
      </c>
      <c r="R2700" t="str">
        <f t="shared" si="299"/>
        <v>U</v>
      </c>
      <c r="S2700" t="s">
        <v>12</v>
      </c>
      <c r="T2700">
        <v>1</v>
      </c>
      <c r="U2700" t="s">
        <v>8890</v>
      </c>
      <c r="V2700" t="e">
        <f>VLOOKUP(P2700,'PBT Tag Rates'!$B$5:$E$34,4,FALSE)</f>
        <v>#N/A</v>
      </c>
      <c r="W2700">
        <v>1</v>
      </c>
      <c r="X2700" s="16">
        <f>IFERROR(LOOKUP(H2700,{30,43,48,53,58,63,68,73,78,83,88,93,97},{42,47,52,57,62,67,72,77,82,87,92,99,100}),999)</f>
        <v>87</v>
      </c>
      <c r="Y2700" s="19">
        <f t="shared" si="297"/>
        <v>5.6818181818181825</v>
      </c>
      <c r="Z2700" s="19">
        <f t="shared" si="300"/>
        <v>5.7284090909090919</v>
      </c>
      <c r="AA2700" s="19">
        <f t="shared" si="301"/>
        <v>17.185227272727278</v>
      </c>
      <c r="AB2700" s="19" t="s">
        <v>8887</v>
      </c>
    </row>
    <row r="2701" spans="1:28" x14ac:dyDescent="0.35">
      <c r="A2701" t="s">
        <v>1562</v>
      </c>
      <c r="B2701" t="s">
        <v>7720</v>
      </c>
      <c r="C2701" t="s">
        <v>7721</v>
      </c>
      <c r="D2701" s="1">
        <v>44837</v>
      </c>
      <c r="E2701">
        <f t="shared" si="298"/>
        <v>18</v>
      </c>
      <c r="F2701" t="s">
        <v>1569</v>
      </c>
      <c r="G2701">
        <v>430</v>
      </c>
      <c r="H2701">
        <f t="shared" si="295"/>
        <v>43</v>
      </c>
      <c r="I2701" t="s">
        <v>7</v>
      </c>
      <c r="J2701" t="s">
        <v>8</v>
      </c>
      <c r="L2701" t="s">
        <v>6</v>
      </c>
      <c r="M2701" t="str">
        <f t="shared" si="296"/>
        <v>M</v>
      </c>
      <c r="N2701" t="s">
        <v>8</v>
      </c>
      <c r="O2701" t="s">
        <v>8</v>
      </c>
      <c r="P2701" t="s">
        <v>11</v>
      </c>
      <c r="Q2701" t="s">
        <v>8</v>
      </c>
      <c r="R2701" t="str">
        <f t="shared" si="299"/>
        <v>U</v>
      </c>
      <c r="S2701" t="s">
        <v>12</v>
      </c>
      <c r="T2701">
        <v>1</v>
      </c>
      <c r="U2701" t="s">
        <v>11</v>
      </c>
      <c r="V2701" t="e">
        <f>VLOOKUP(P2701,'PBT Tag Rates'!$B$5:$E$34,4,FALSE)</f>
        <v>#N/A</v>
      </c>
      <c r="W2701">
        <v>1</v>
      </c>
      <c r="X2701" s="16">
        <f>IFERROR(LOOKUP(H2701,{30,43,48,53,58,63,68,73,78,83,88,93,97},{42,47,52,57,62,67,72,77,82,87,92,99,100}),999)</f>
        <v>47</v>
      </c>
      <c r="Y2701" s="19">
        <f t="shared" si="297"/>
        <v>5.6818181818181825</v>
      </c>
      <c r="Z2701" s="19">
        <f t="shared" si="300"/>
        <v>5.7284090909090919</v>
      </c>
      <c r="AA2701" s="19">
        <f t="shared" si="301"/>
        <v>17.185227272727278</v>
      </c>
      <c r="AB2701" s="19" t="s">
        <v>8887</v>
      </c>
    </row>
    <row r="2702" spans="1:28" x14ac:dyDescent="0.35">
      <c r="A2702" t="s">
        <v>1562</v>
      </c>
      <c r="B2702" t="s">
        <v>7722</v>
      </c>
      <c r="C2702" t="s">
        <v>7723</v>
      </c>
      <c r="D2702" s="1">
        <v>44837</v>
      </c>
      <c r="E2702">
        <f t="shared" si="298"/>
        <v>18</v>
      </c>
      <c r="F2702" t="s">
        <v>1569</v>
      </c>
      <c r="G2702">
        <v>620</v>
      </c>
      <c r="H2702">
        <f t="shared" si="295"/>
        <v>62</v>
      </c>
      <c r="I2702" t="s">
        <v>9</v>
      </c>
      <c r="J2702">
        <v>1</v>
      </c>
      <c r="L2702" t="s">
        <v>6</v>
      </c>
      <c r="M2702" t="str">
        <f t="shared" si="296"/>
        <v>M</v>
      </c>
      <c r="N2702" t="s">
        <v>7724</v>
      </c>
      <c r="O2702" t="s">
        <v>7725</v>
      </c>
      <c r="P2702" t="s">
        <v>557</v>
      </c>
      <c r="Q2702">
        <v>3</v>
      </c>
      <c r="R2702">
        <f t="shared" si="299"/>
        <v>2019</v>
      </c>
      <c r="S2702" t="s">
        <v>8</v>
      </c>
      <c r="T2702" t="s">
        <v>8</v>
      </c>
      <c r="U2702" t="s">
        <v>9086</v>
      </c>
      <c r="V2702">
        <f>VLOOKUP(P2702,'PBT Tag Rates'!$B$5:$E$34,4,FALSE)</f>
        <v>0.95971980899999998</v>
      </c>
      <c r="W2702">
        <v>1</v>
      </c>
      <c r="X2702" s="16">
        <f>IFERROR(LOOKUP(H2702,{30,43,48,53,58,63,68,73,78,83,88,93,97},{42,47,52,57,62,67,72,77,82,87,92,99,100}),999)</f>
        <v>62</v>
      </c>
      <c r="Y2702" s="19">
        <f t="shared" si="297"/>
        <v>5.6818181818181825</v>
      </c>
      <c r="Z2702" s="19">
        <f t="shared" si="300"/>
        <v>5.7284090909090919</v>
      </c>
      <c r="AA2702" s="19">
        <f t="shared" si="301"/>
        <v>17.185227272727278</v>
      </c>
      <c r="AB2702" s="19" t="s">
        <v>8887</v>
      </c>
    </row>
    <row r="2703" spans="1:28" x14ac:dyDescent="0.35">
      <c r="A2703" t="s">
        <v>1562</v>
      </c>
      <c r="B2703" t="s">
        <v>7726</v>
      </c>
      <c r="C2703" t="s">
        <v>7727</v>
      </c>
      <c r="D2703" s="1">
        <v>44837</v>
      </c>
      <c r="E2703">
        <f t="shared" si="298"/>
        <v>18</v>
      </c>
      <c r="F2703" t="s">
        <v>1569</v>
      </c>
      <c r="G2703">
        <v>620</v>
      </c>
      <c r="H2703">
        <f t="shared" si="295"/>
        <v>62</v>
      </c>
      <c r="I2703" t="s">
        <v>7</v>
      </c>
      <c r="J2703" t="s">
        <v>8</v>
      </c>
      <c r="L2703" t="s">
        <v>6</v>
      </c>
      <c r="M2703" t="str">
        <f t="shared" si="296"/>
        <v>M</v>
      </c>
      <c r="N2703" t="s">
        <v>1154</v>
      </c>
      <c r="O2703" t="s">
        <v>1155</v>
      </c>
      <c r="P2703" t="s">
        <v>557</v>
      </c>
      <c r="Q2703">
        <v>3</v>
      </c>
      <c r="R2703">
        <f t="shared" si="299"/>
        <v>2019</v>
      </c>
      <c r="S2703" t="s">
        <v>8</v>
      </c>
      <c r="T2703" t="s">
        <v>8</v>
      </c>
      <c r="U2703" t="s">
        <v>9086</v>
      </c>
      <c r="V2703">
        <f>VLOOKUP(P2703,'PBT Tag Rates'!$B$5:$E$34,4,FALSE)</f>
        <v>0.95971980899999998</v>
      </c>
      <c r="W2703">
        <v>1</v>
      </c>
      <c r="X2703" s="16">
        <f>IFERROR(LOOKUP(H2703,{30,43,48,53,58,63,68,73,78,83,88,93,97},{42,47,52,57,62,67,72,77,82,87,92,99,100}),999)</f>
        <v>62</v>
      </c>
      <c r="Y2703" s="19">
        <f t="shared" si="297"/>
        <v>5.6818181818181825</v>
      </c>
      <c r="Z2703" s="19">
        <f t="shared" si="300"/>
        <v>5.7284090909090919</v>
      </c>
      <c r="AA2703" s="19">
        <f t="shared" si="301"/>
        <v>17.185227272727278</v>
      </c>
      <c r="AB2703" s="19" t="s">
        <v>8887</v>
      </c>
    </row>
    <row r="2704" spans="1:28" x14ac:dyDescent="0.35">
      <c r="A2704" t="s">
        <v>1562</v>
      </c>
      <c r="B2704" t="s">
        <v>7728</v>
      </c>
      <c r="C2704" t="s">
        <v>7729</v>
      </c>
      <c r="D2704" s="1">
        <v>44837</v>
      </c>
      <c r="E2704">
        <f t="shared" si="298"/>
        <v>18</v>
      </c>
      <c r="F2704" t="s">
        <v>1569</v>
      </c>
      <c r="G2704">
        <v>350</v>
      </c>
      <c r="H2704">
        <f t="shared" si="295"/>
        <v>35</v>
      </c>
      <c r="I2704" t="s">
        <v>7</v>
      </c>
      <c r="J2704">
        <v>1</v>
      </c>
      <c r="L2704" t="s">
        <v>6</v>
      </c>
      <c r="M2704" t="str">
        <f t="shared" si="296"/>
        <v>M</v>
      </c>
      <c r="N2704" t="s">
        <v>7485</v>
      </c>
      <c r="O2704" t="s">
        <v>7486</v>
      </c>
      <c r="P2704" t="s">
        <v>2035</v>
      </c>
      <c r="Q2704">
        <v>2</v>
      </c>
      <c r="R2704">
        <f t="shared" si="299"/>
        <v>2020</v>
      </c>
      <c r="S2704" t="s">
        <v>8</v>
      </c>
      <c r="T2704" t="s">
        <v>8</v>
      </c>
      <c r="U2704" t="s">
        <v>9007</v>
      </c>
      <c r="V2704">
        <f>VLOOKUP(P2704,'PBT Tag Rates'!$B$5:$E$34,4,FALSE)</f>
        <v>0.98961045999999997</v>
      </c>
      <c r="W2704">
        <v>1</v>
      </c>
      <c r="X2704" s="16">
        <f>IFERROR(LOOKUP(H2704,{30,43,48,53,58,63,68,73,78,83,88,93,97},{42,47,52,57,62,67,72,77,82,87,92,99,100}),999)</f>
        <v>42</v>
      </c>
      <c r="Y2704" s="19">
        <f t="shared" si="297"/>
        <v>5.6818181818181825</v>
      </c>
      <c r="Z2704" s="19">
        <f t="shared" si="300"/>
        <v>5.7284090909090919</v>
      </c>
      <c r="AA2704" s="19">
        <f t="shared" si="301"/>
        <v>17.185227272727278</v>
      </c>
      <c r="AB2704" s="19" t="s">
        <v>8886</v>
      </c>
    </row>
    <row r="2705" spans="1:28" x14ac:dyDescent="0.35">
      <c r="A2705" t="s">
        <v>1562</v>
      </c>
      <c r="B2705" t="s">
        <v>7730</v>
      </c>
      <c r="C2705" t="s">
        <v>7731</v>
      </c>
      <c r="D2705" s="1">
        <v>44837</v>
      </c>
      <c r="E2705">
        <f t="shared" si="298"/>
        <v>18</v>
      </c>
      <c r="F2705" t="s">
        <v>16</v>
      </c>
      <c r="G2705">
        <v>710</v>
      </c>
      <c r="H2705">
        <f t="shared" si="295"/>
        <v>71</v>
      </c>
      <c r="I2705" t="s">
        <v>9</v>
      </c>
      <c r="J2705">
        <v>1</v>
      </c>
      <c r="K2705" t="s">
        <v>143</v>
      </c>
      <c r="L2705" t="s">
        <v>1569</v>
      </c>
      <c r="M2705" t="str">
        <f t="shared" si="296"/>
        <v>F</v>
      </c>
      <c r="N2705" t="s">
        <v>4306</v>
      </c>
      <c r="O2705" t="s">
        <v>4306</v>
      </c>
      <c r="P2705" t="s">
        <v>8891</v>
      </c>
      <c r="Q2705" t="s">
        <v>8</v>
      </c>
      <c r="R2705" t="str">
        <f t="shared" si="299"/>
        <v>U</v>
      </c>
      <c r="S2705" t="s">
        <v>8</v>
      </c>
      <c r="T2705" t="s">
        <v>8</v>
      </c>
      <c r="U2705" t="s">
        <v>4306</v>
      </c>
      <c r="V2705" t="e">
        <f>VLOOKUP(P2705,'PBT Tag Rates'!$B$5:$E$34,4,FALSE)</f>
        <v>#N/A</v>
      </c>
      <c r="W2705">
        <v>1</v>
      </c>
      <c r="X2705" s="16">
        <f>IFERROR(LOOKUP(H2705,{30,43,48,53,58,63,68,73,78,83,88,93,97},{42,47,52,57,62,67,72,77,82,87,92,99,100}),999)</f>
        <v>72</v>
      </c>
      <c r="Y2705" s="19">
        <f t="shared" si="297"/>
        <v>5.6818181818181825</v>
      </c>
      <c r="Z2705" s="19">
        <f t="shared" si="300"/>
        <v>5.7284090909090919</v>
      </c>
      <c r="AA2705" s="19">
        <f t="shared" si="301"/>
        <v>17.185227272727278</v>
      </c>
      <c r="AB2705" s="19" t="s">
        <v>8887</v>
      </c>
    </row>
    <row r="2706" spans="1:28" x14ac:dyDescent="0.35">
      <c r="A2706" t="s">
        <v>1562</v>
      </c>
      <c r="B2706" t="s">
        <v>7732</v>
      </c>
      <c r="C2706" t="s">
        <v>7733</v>
      </c>
      <c r="D2706" s="1">
        <v>44838</v>
      </c>
      <c r="E2706">
        <f t="shared" si="298"/>
        <v>18</v>
      </c>
      <c r="F2706" t="s">
        <v>16</v>
      </c>
      <c r="G2706">
        <v>750</v>
      </c>
      <c r="H2706">
        <f t="shared" si="295"/>
        <v>75</v>
      </c>
      <c r="I2706" t="s">
        <v>7</v>
      </c>
      <c r="J2706" t="s">
        <v>8</v>
      </c>
      <c r="L2706" t="s">
        <v>16</v>
      </c>
      <c r="M2706" t="str">
        <f t="shared" si="296"/>
        <v>F</v>
      </c>
      <c r="N2706" t="s">
        <v>8</v>
      </c>
      <c r="O2706" t="s">
        <v>8</v>
      </c>
      <c r="P2706" t="s">
        <v>11</v>
      </c>
      <c r="Q2706" t="s">
        <v>8</v>
      </c>
      <c r="R2706" t="str">
        <f t="shared" si="299"/>
        <v>U</v>
      </c>
      <c r="S2706" t="s">
        <v>12</v>
      </c>
      <c r="T2706">
        <v>0.999999999999997</v>
      </c>
      <c r="U2706" t="s">
        <v>11</v>
      </c>
      <c r="V2706" t="e">
        <f>VLOOKUP(P2706,'PBT Tag Rates'!$B$5:$E$34,4,FALSE)</f>
        <v>#N/A</v>
      </c>
      <c r="W2706">
        <v>1</v>
      </c>
      <c r="X2706" s="16">
        <f>IFERROR(LOOKUP(H2706,{30,43,48,53,58,63,68,73,78,83,88,93,97},{42,47,52,57,62,67,72,77,82,87,92,99,100}),999)</f>
        <v>77</v>
      </c>
      <c r="Y2706" s="19">
        <f t="shared" si="297"/>
        <v>5.6818181818181825</v>
      </c>
      <c r="Z2706" s="19">
        <f t="shared" si="300"/>
        <v>5.7284090909090919</v>
      </c>
      <c r="AA2706" s="19">
        <f t="shared" si="301"/>
        <v>17.185227272727278</v>
      </c>
      <c r="AB2706" s="19" t="s">
        <v>8887</v>
      </c>
    </row>
    <row r="2707" spans="1:28" x14ac:dyDescent="0.35">
      <c r="A2707" t="s">
        <v>1562</v>
      </c>
      <c r="B2707" t="s">
        <v>7734</v>
      </c>
      <c r="C2707" t="s">
        <v>7735</v>
      </c>
      <c r="D2707" s="1">
        <v>44838</v>
      </c>
      <c r="E2707">
        <f t="shared" si="298"/>
        <v>18</v>
      </c>
      <c r="F2707" t="s">
        <v>16</v>
      </c>
      <c r="G2707">
        <v>650</v>
      </c>
      <c r="H2707">
        <f t="shared" si="295"/>
        <v>65</v>
      </c>
      <c r="I2707" t="s">
        <v>7</v>
      </c>
      <c r="J2707" t="s">
        <v>8</v>
      </c>
      <c r="L2707" t="s">
        <v>16</v>
      </c>
      <c r="M2707" t="str">
        <f t="shared" si="296"/>
        <v>F</v>
      </c>
      <c r="N2707" t="s">
        <v>5518</v>
      </c>
      <c r="O2707" t="s">
        <v>5519</v>
      </c>
      <c r="P2707" t="s">
        <v>557</v>
      </c>
      <c r="Q2707">
        <v>3</v>
      </c>
      <c r="R2707">
        <f t="shared" si="299"/>
        <v>2019</v>
      </c>
      <c r="S2707" t="s">
        <v>8</v>
      </c>
      <c r="T2707" t="s">
        <v>8</v>
      </c>
      <c r="U2707" t="s">
        <v>9090</v>
      </c>
      <c r="V2707">
        <f>VLOOKUP(P2707,'PBT Tag Rates'!$B$5:$E$34,4,FALSE)</f>
        <v>0.95971980899999998</v>
      </c>
      <c r="W2707">
        <v>1</v>
      </c>
      <c r="X2707" s="16">
        <f>IFERROR(LOOKUP(H2707,{30,43,48,53,58,63,68,73,78,83,88,93,97},{42,47,52,57,62,67,72,77,82,87,92,99,100}),999)</f>
        <v>67</v>
      </c>
      <c r="Y2707" s="19">
        <f t="shared" si="297"/>
        <v>5.6818181818181825</v>
      </c>
      <c r="Z2707" s="19">
        <f t="shared" si="300"/>
        <v>5.7284090909090919</v>
      </c>
      <c r="AA2707" s="19">
        <f t="shared" si="301"/>
        <v>17.185227272727278</v>
      </c>
      <c r="AB2707" s="19" t="s">
        <v>8887</v>
      </c>
    </row>
    <row r="2708" spans="1:28" x14ac:dyDescent="0.35">
      <c r="A2708" t="s">
        <v>1562</v>
      </c>
      <c r="B2708" t="s">
        <v>7736</v>
      </c>
      <c r="C2708" t="s">
        <v>7737</v>
      </c>
      <c r="D2708" s="1">
        <v>44838</v>
      </c>
      <c r="E2708">
        <f t="shared" si="298"/>
        <v>18</v>
      </c>
      <c r="F2708" t="s">
        <v>6</v>
      </c>
      <c r="G2708">
        <v>750</v>
      </c>
      <c r="H2708">
        <f t="shared" si="295"/>
        <v>75</v>
      </c>
      <c r="I2708" t="s">
        <v>9</v>
      </c>
      <c r="J2708">
        <v>1</v>
      </c>
      <c r="L2708" t="s">
        <v>1569</v>
      </c>
      <c r="M2708" t="str">
        <f t="shared" si="296"/>
        <v>M</v>
      </c>
      <c r="N2708" t="s">
        <v>3309</v>
      </c>
      <c r="O2708" t="s">
        <v>6432</v>
      </c>
      <c r="P2708" t="s">
        <v>19</v>
      </c>
      <c r="Q2708">
        <v>4</v>
      </c>
      <c r="R2708">
        <f t="shared" si="299"/>
        <v>2018</v>
      </c>
      <c r="S2708" t="s">
        <v>8</v>
      </c>
      <c r="T2708" t="s">
        <v>8</v>
      </c>
      <c r="U2708" t="s">
        <v>9007</v>
      </c>
      <c r="V2708">
        <f>VLOOKUP(P2708,'PBT Tag Rates'!$B$5:$E$34,4,FALSE)</f>
        <v>0.80551598400000002</v>
      </c>
      <c r="W2708">
        <v>1</v>
      </c>
      <c r="X2708" s="16">
        <f>IFERROR(LOOKUP(H2708,{30,43,48,53,58,63,68,73,78,83,88,93,97},{42,47,52,57,62,67,72,77,82,87,92,99,100}),999)</f>
        <v>77</v>
      </c>
      <c r="Y2708" s="19">
        <f t="shared" si="297"/>
        <v>5.6818181818181825</v>
      </c>
      <c r="Z2708" s="19">
        <f t="shared" si="300"/>
        <v>5.7284090909090919</v>
      </c>
      <c r="AA2708" s="19">
        <f t="shared" si="301"/>
        <v>17.185227272727278</v>
      </c>
      <c r="AB2708" s="19" t="s">
        <v>8886</v>
      </c>
    </row>
    <row r="2709" spans="1:28" x14ac:dyDescent="0.35">
      <c r="A2709" t="s">
        <v>1562</v>
      </c>
      <c r="B2709" t="s">
        <v>7738</v>
      </c>
      <c r="C2709" t="s">
        <v>7739</v>
      </c>
      <c r="D2709" s="1">
        <v>44838</v>
      </c>
      <c r="E2709">
        <f t="shared" si="298"/>
        <v>18</v>
      </c>
      <c r="F2709" t="s">
        <v>16</v>
      </c>
      <c r="G2709">
        <v>650</v>
      </c>
      <c r="H2709">
        <f t="shared" si="295"/>
        <v>65</v>
      </c>
      <c r="I2709" t="s">
        <v>7</v>
      </c>
      <c r="J2709" t="s">
        <v>8</v>
      </c>
      <c r="L2709" t="s">
        <v>16</v>
      </c>
      <c r="M2709" t="str">
        <f t="shared" si="296"/>
        <v>F</v>
      </c>
      <c r="N2709" t="s">
        <v>2994</v>
      </c>
      <c r="O2709" t="s">
        <v>7740</v>
      </c>
      <c r="P2709" t="s">
        <v>557</v>
      </c>
      <c r="Q2709">
        <v>3</v>
      </c>
      <c r="R2709">
        <f t="shared" si="299"/>
        <v>2019</v>
      </c>
      <c r="S2709" t="s">
        <v>8</v>
      </c>
      <c r="T2709" t="s">
        <v>8</v>
      </c>
      <c r="U2709" t="s">
        <v>9006</v>
      </c>
      <c r="V2709">
        <f>VLOOKUP(P2709,'PBT Tag Rates'!$B$5:$E$34,4,FALSE)</f>
        <v>0.95971980899999998</v>
      </c>
      <c r="W2709">
        <v>1</v>
      </c>
      <c r="X2709" s="16">
        <f>IFERROR(LOOKUP(H2709,{30,43,48,53,58,63,68,73,78,83,88,93,97},{42,47,52,57,62,67,72,77,82,87,92,99,100}),999)</f>
        <v>67</v>
      </c>
      <c r="Y2709" s="19">
        <f t="shared" si="297"/>
        <v>5.6818181818181825</v>
      </c>
      <c r="Z2709" s="19">
        <f t="shared" si="300"/>
        <v>5.7284090909090919</v>
      </c>
      <c r="AA2709" s="19">
        <f t="shared" si="301"/>
        <v>17.185227272727278</v>
      </c>
      <c r="AB2709" s="19" t="s">
        <v>8886</v>
      </c>
    </row>
    <row r="2710" spans="1:28" x14ac:dyDescent="0.35">
      <c r="A2710" t="s">
        <v>1562</v>
      </c>
      <c r="B2710" t="s">
        <v>7741</v>
      </c>
      <c r="C2710" t="s">
        <v>7742</v>
      </c>
      <c r="D2710" s="1">
        <v>44838</v>
      </c>
      <c r="E2710">
        <f t="shared" si="298"/>
        <v>18</v>
      </c>
      <c r="F2710" t="s">
        <v>1569</v>
      </c>
      <c r="G2710">
        <v>320</v>
      </c>
      <c r="H2710">
        <f t="shared" si="295"/>
        <v>32</v>
      </c>
      <c r="I2710" t="s">
        <v>9</v>
      </c>
      <c r="J2710">
        <v>1</v>
      </c>
      <c r="L2710" t="s">
        <v>6</v>
      </c>
      <c r="M2710" t="str">
        <f t="shared" si="296"/>
        <v>M</v>
      </c>
      <c r="N2710" t="s">
        <v>7743</v>
      </c>
      <c r="O2710" t="s">
        <v>7744</v>
      </c>
      <c r="P2710" t="s">
        <v>2035</v>
      </c>
      <c r="Q2710">
        <v>2</v>
      </c>
      <c r="R2710">
        <f t="shared" si="299"/>
        <v>2020</v>
      </c>
      <c r="S2710" t="s">
        <v>8</v>
      </c>
      <c r="T2710" t="s">
        <v>8</v>
      </c>
      <c r="U2710" t="s">
        <v>9007</v>
      </c>
      <c r="V2710">
        <f>VLOOKUP(P2710,'PBT Tag Rates'!$B$5:$E$34,4,FALSE)</f>
        <v>0.98961045999999997</v>
      </c>
      <c r="W2710">
        <v>1</v>
      </c>
      <c r="X2710" s="16">
        <f>IFERROR(LOOKUP(H2710,{30,43,48,53,58,63,68,73,78,83,88,93,97},{42,47,52,57,62,67,72,77,82,87,92,99,100}),999)</f>
        <v>42</v>
      </c>
      <c r="Y2710" s="19">
        <f t="shared" si="297"/>
        <v>5.6818181818181825</v>
      </c>
      <c r="Z2710" s="19">
        <f t="shared" si="300"/>
        <v>5.7284090909090919</v>
      </c>
      <c r="AA2710" s="19">
        <f t="shared" si="301"/>
        <v>17.185227272727278</v>
      </c>
      <c r="AB2710" s="19" t="s">
        <v>8886</v>
      </c>
    </row>
    <row r="2711" spans="1:28" x14ac:dyDescent="0.35">
      <c r="A2711" t="s">
        <v>1562</v>
      </c>
      <c r="B2711" t="s">
        <v>7745</v>
      </c>
      <c r="C2711" t="s">
        <v>7746</v>
      </c>
      <c r="D2711" s="1">
        <v>44838</v>
      </c>
      <c r="E2711">
        <f t="shared" si="298"/>
        <v>18</v>
      </c>
      <c r="F2711" t="s">
        <v>16</v>
      </c>
      <c r="G2711">
        <v>730</v>
      </c>
      <c r="H2711">
        <f t="shared" si="295"/>
        <v>73</v>
      </c>
      <c r="I2711" t="s">
        <v>7</v>
      </c>
      <c r="J2711" t="s">
        <v>8</v>
      </c>
      <c r="L2711" t="s">
        <v>16</v>
      </c>
      <c r="M2711" t="str">
        <f t="shared" si="296"/>
        <v>F</v>
      </c>
      <c r="N2711" t="s">
        <v>5518</v>
      </c>
      <c r="O2711" t="s">
        <v>5519</v>
      </c>
      <c r="P2711" t="s">
        <v>557</v>
      </c>
      <c r="Q2711">
        <v>3</v>
      </c>
      <c r="R2711">
        <f t="shared" si="299"/>
        <v>2019</v>
      </c>
      <c r="S2711" t="s">
        <v>8</v>
      </c>
      <c r="T2711" t="s">
        <v>8</v>
      </c>
      <c r="U2711" t="s">
        <v>9090</v>
      </c>
      <c r="V2711">
        <f>VLOOKUP(P2711,'PBT Tag Rates'!$B$5:$E$34,4,FALSE)</f>
        <v>0.95971980899999998</v>
      </c>
      <c r="W2711">
        <v>1</v>
      </c>
      <c r="X2711" s="16">
        <f>IFERROR(LOOKUP(H2711,{30,43,48,53,58,63,68,73,78,83,88,93,97},{42,47,52,57,62,67,72,77,82,87,92,99,100}),999)</f>
        <v>77</v>
      </c>
      <c r="Y2711" s="19">
        <f t="shared" si="297"/>
        <v>5.6818181818181825</v>
      </c>
      <c r="Z2711" s="19">
        <f t="shared" si="300"/>
        <v>5.7284090909090919</v>
      </c>
      <c r="AA2711" s="19">
        <f t="shared" si="301"/>
        <v>17.185227272727278</v>
      </c>
      <c r="AB2711" s="19" t="s">
        <v>8887</v>
      </c>
    </row>
    <row r="2712" spans="1:28" x14ac:dyDescent="0.35">
      <c r="A2712" t="s">
        <v>1562</v>
      </c>
      <c r="B2712" t="s">
        <v>7747</v>
      </c>
      <c r="C2712" t="s">
        <v>7748</v>
      </c>
      <c r="D2712" s="1">
        <v>44838</v>
      </c>
      <c r="E2712">
        <f t="shared" si="298"/>
        <v>18</v>
      </c>
      <c r="F2712" t="s">
        <v>16</v>
      </c>
      <c r="G2712">
        <v>660</v>
      </c>
      <c r="H2712">
        <f t="shared" si="295"/>
        <v>66</v>
      </c>
      <c r="I2712" t="s">
        <v>7</v>
      </c>
      <c r="J2712" t="s">
        <v>8</v>
      </c>
      <c r="L2712" t="s">
        <v>16</v>
      </c>
      <c r="M2712" t="str">
        <f t="shared" si="296"/>
        <v>F</v>
      </c>
      <c r="N2712" t="s">
        <v>1188</v>
      </c>
      <c r="O2712" t="s">
        <v>1228</v>
      </c>
      <c r="P2712" t="s">
        <v>557</v>
      </c>
      <c r="Q2712">
        <v>3</v>
      </c>
      <c r="R2712">
        <f t="shared" si="299"/>
        <v>2019</v>
      </c>
      <c r="S2712" t="s">
        <v>8</v>
      </c>
      <c r="T2712" t="s">
        <v>8</v>
      </c>
      <c r="U2712" t="s">
        <v>9090</v>
      </c>
      <c r="V2712">
        <f>VLOOKUP(P2712,'PBT Tag Rates'!$B$5:$E$34,4,FALSE)</f>
        <v>0.95971980899999998</v>
      </c>
      <c r="W2712">
        <v>1</v>
      </c>
      <c r="X2712" s="16">
        <f>IFERROR(LOOKUP(H2712,{30,43,48,53,58,63,68,73,78,83,88,93,97},{42,47,52,57,62,67,72,77,82,87,92,99,100}),999)</f>
        <v>67</v>
      </c>
      <c r="Y2712" s="19">
        <f t="shared" si="297"/>
        <v>5.6818181818181825</v>
      </c>
      <c r="Z2712" s="19">
        <f t="shared" si="300"/>
        <v>5.7284090909090919</v>
      </c>
      <c r="AA2712" s="19">
        <f t="shared" si="301"/>
        <v>17.185227272727278</v>
      </c>
      <c r="AB2712" s="19" t="s">
        <v>8887</v>
      </c>
    </row>
    <row r="2713" spans="1:28" x14ac:dyDescent="0.35">
      <c r="A2713" t="s">
        <v>1562</v>
      </c>
      <c r="B2713" t="s">
        <v>7749</v>
      </c>
      <c r="C2713" t="s">
        <v>7750</v>
      </c>
      <c r="D2713" s="1">
        <v>44838</v>
      </c>
      <c r="E2713">
        <f t="shared" si="298"/>
        <v>18</v>
      </c>
      <c r="F2713" t="s">
        <v>1569</v>
      </c>
      <c r="G2713">
        <v>430</v>
      </c>
      <c r="H2713">
        <f t="shared" si="295"/>
        <v>43</v>
      </c>
      <c r="I2713" t="s">
        <v>7</v>
      </c>
      <c r="J2713" t="s">
        <v>8</v>
      </c>
      <c r="L2713" t="s">
        <v>6</v>
      </c>
      <c r="M2713" t="str">
        <f t="shared" si="296"/>
        <v>M</v>
      </c>
      <c r="N2713" t="s">
        <v>7445</v>
      </c>
      <c r="O2713" t="s">
        <v>7446</v>
      </c>
      <c r="P2713" t="s">
        <v>2035</v>
      </c>
      <c r="Q2713">
        <v>2</v>
      </c>
      <c r="R2713">
        <f t="shared" si="299"/>
        <v>2020</v>
      </c>
      <c r="S2713" t="s">
        <v>8</v>
      </c>
      <c r="T2713" t="s">
        <v>8</v>
      </c>
      <c r="U2713" t="s">
        <v>9090</v>
      </c>
      <c r="V2713">
        <f>VLOOKUP(P2713,'PBT Tag Rates'!$B$5:$E$34,4,FALSE)</f>
        <v>0.98961045999999997</v>
      </c>
      <c r="W2713">
        <v>1</v>
      </c>
      <c r="X2713" s="16">
        <f>IFERROR(LOOKUP(H2713,{30,43,48,53,58,63,68,73,78,83,88,93,97},{42,47,52,57,62,67,72,77,82,87,92,99,100}),999)</f>
        <v>47</v>
      </c>
      <c r="Y2713" s="19">
        <f t="shared" si="297"/>
        <v>5.6818181818181825</v>
      </c>
      <c r="Z2713" s="19">
        <f t="shared" si="300"/>
        <v>5.7284090909090919</v>
      </c>
      <c r="AA2713" s="19">
        <f t="shared" si="301"/>
        <v>17.185227272727278</v>
      </c>
      <c r="AB2713" s="19" t="s">
        <v>8887</v>
      </c>
    </row>
    <row r="2714" spans="1:28" x14ac:dyDescent="0.35">
      <c r="A2714" t="s">
        <v>1562</v>
      </c>
      <c r="B2714" t="s">
        <v>7751</v>
      </c>
      <c r="C2714" t="s">
        <v>7752</v>
      </c>
      <c r="D2714" s="1">
        <v>44838</v>
      </c>
      <c r="E2714">
        <f t="shared" si="298"/>
        <v>18</v>
      </c>
      <c r="F2714" t="s">
        <v>6</v>
      </c>
      <c r="G2714">
        <v>720</v>
      </c>
      <c r="H2714">
        <f t="shared" si="295"/>
        <v>72</v>
      </c>
      <c r="I2714" t="s">
        <v>7</v>
      </c>
      <c r="J2714" t="s">
        <v>8</v>
      </c>
      <c r="L2714" t="s">
        <v>6</v>
      </c>
      <c r="M2714" t="str">
        <f t="shared" si="296"/>
        <v>M</v>
      </c>
      <c r="N2714" t="s">
        <v>8</v>
      </c>
      <c r="O2714" t="s">
        <v>8</v>
      </c>
      <c r="P2714" t="s">
        <v>11</v>
      </c>
      <c r="Q2714" t="s">
        <v>8</v>
      </c>
      <c r="R2714" t="str">
        <f t="shared" si="299"/>
        <v>U</v>
      </c>
      <c r="S2714" t="s">
        <v>12</v>
      </c>
      <c r="T2714">
        <v>1</v>
      </c>
      <c r="U2714" t="s">
        <v>11</v>
      </c>
      <c r="V2714" t="e">
        <f>VLOOKUP(P2714,'PBT Tag Rates'!$B$5:$E$34,4,FALSE)</f>
        <v>#N/A</v>
      </c>
      <c r="W2714">
        <v>1</v>
      </c>
      <c r="X2714" s="16">
        <f>IFERROR(LOOKUP(H2714,{30,43,48,53,58,63,68,73,78,83,88,93,97},{42,47,52,57,62,67,72,77,82,87,92,99,100}),999)</f>
        <v>72</v>
      </c>
      <c r="Y2714" s="19">
        <f t="shared" si="297"/>
        <v>5.6818181818181825</v>
      </c>
      <c r="Z2714" s="19">
        <f t="shared" si="300"/>
        <v>5.7284090909090919</v>
      </c>
      <c r="AA2714" s="19">
        <f t="shared" si="301"/>
        <v>17.185227272727278</v>
      </c>
      <c r="AB2714" s="19" t="s">
        <v>8887</v>
      </c>
    </row>
    <row r="2715" spans="1:28" x14ac:dyDescent="0.35">
      <c r="A2715" t="s">
        <v>1562</v>
      </c>
      <c r="B2715" t="s">
        <v>7753</v>
      </c>
      <c r="C2715" t="s">
        <v>7754</v>
      </c>
      <c r="D2715" s="1">
        <v>44838</v>
      </c>
      <c r="E2715">
        <f t="shared" si="298"/>
        <v>18</v>
      </c>
      <c r="F2715" t="s">
        <v>1569</v>
      </c>
      <c r="G2715">
        <v>330</v>
      </c>
      <c r="H2715">
        <f t="shared" si="295"/>
        <v>33</v>
      </c>
      <c r="I2715" t="s">
        <v>9</v>
      </c>
      <c r="J2715">
        <v>1</v>
      </c>
      <c r="K2715" t="s">
        <v>143</v>
      </c>
      <c r="L2715" t="s">
        <v>1569</v>
      </c>
      <c r="M2715" s="5" t="s">
        <v>6</v>
      </c>
      <c r="N2715" t="s">
        <v>4306</v>
      </c>
      <c r="O2715" t="s">
        <v>4306</v>
      </c>
      <c r="P2715" t="s">
        <v>8891</v>
      </c>
      <c r="Q2715" t="s">
        <v>8</v>
      </c>
      <c r="R2715" t="str">
        <f t="shared" si="299"/>
        <v>U</v>
      </c>
      <c r="S2715" t="s">
        <v>8</v>
      </c>
      <c r="T2715" t="s">
        <v>8</v>
      </c>
      <c r="U2715" t="s">
        <v>4306</v>
      </c>
      <c r="V2715" t="e">
        <f>VLOOKUP(P2715,'PBT Tag Rates'!$B$5:$E$34,4,FALSE)</f>
        <v>#N/A</v>
      </c>
      <c r="W2715">
        <v>1</v>
      </c>
      <c r="X2715" s="16">
        <f>IFERROR(LOOKUP(H2715,{30,43,48,53,58,63,68,73,78,83,88,93,97},{42,47,52,57,62,67,72,77,82,87,92,99,100}),999)</f>
        <v>42</v>
      </c>
      <c r="Y2715" s="19">
        <f t="shared" si="297"/>
        <v>5.6818181818181825</v>
      </c>
      <c r="Z2715" s="19">
        <f t="shared" si="300"/>
        <v>5.7284090909090919</v>
      </c>
      <c r="AA2715" s="19">
        <f t="shared" si="301"/>
        <v>17.185227272727278</v>
      </c>
      <c r="AB2715" s="19" t="s">
        <v>8887</v>
      </c>
    </row>
    <row r="2716" spans="1:28" x14ac:dyDescent="0.35">
      <c r="A2716" t="s">
        <v>1562</v>
      </c>
      <c r="B2716" t="s">
        <v>7755</v>
      </c>
      <c r="C2716" t="s">
        <v>7756</v>
      </c>
      <c r="D2716" s="1">
        <v>44838</v>
      </c>
      <c r="E2716">
        <f t="shared" si="298"/>
        <v>18</v>
      </c>
      <c r="F2716" t="s">
        <v>16</v>
      </c>
      <c r="G2716">
        <v>730</v>
      </c>
      <c r="H2716">
        <f t="shared" si="295"/>
        <v>73</v>
      </c>
      <c r="I2716" t="s">
        <v>9</v>
      </c>
      <c r="J2716" t="s">
        <v>8</v>
      </c>
      <c r="L2716" t="s">
        <v>16</v>
      </c>
      <c r="M2716" t="str">
        <f t="shared" si="296"/>
        <v>F</v>
      </c>
      <c r="N2716" t="s">
        <v>7757</v>
      </c>
      <c r="O2716" t="s">
        <v>7758</v>
      </c>
      <c r="P2716" t="s">
        <v>7759</v>
      </c>
      <c r="Q2716">
        <v>4</v>
      </c>
      <c r="R2716">
        <f t="shared" si="299"/>
        <v>2018</v>
      </c>
      <c r="S2716" t="s">
        <v>8</v>
      </c>
      <c r="T2716" t="s">
        <v>8</v>
      </c>
      <c r="U2716" t="s">
        <v>9279</v>
      </c>
      <c r="V2716">
        <f>VLOOKUP(P2716,'PBT Tag Rates'!$B$5:$E$34,4,FALSE)</f>
        <v>0.83198799999999995</v>
      </c>
      <c r="W2716">
        <v>1</v>
      </c>
      <c r="X2716" s="16">
        <f>IFERROR(LOOKUP(H2716,{30,43,48,53,58,63,68,73,78,83,88,93,97},{42,47,52,57,62,67,72,77,82,87,92,99,100}),999)</f>
        <v>77</v>
      </c>
      <c r="Y2716" s="19">
        <f t="shared" si="297"/>
        <v>5.6818181818181825</v>
      </c>
      <c r="Z2716" s="19">
        <f t="shared" si="300"/>
        <v>5.7284090909090919</v>
      </c>
      <c r="AA2716" s="19">
        <f t="shared" si="301"/>
        <v>17.185227272727278</v>
      </c>
      <c r="AB2716" s="19" t="s">
        <v>8886</v>
      </c>
    </row>
    <row r="2717" spans="1:28" x14ac:dyDescent="0.35">
      <c r="A2717" t="s">
        <v>1562</v>
      </c>
      <c r="B2717" t="s">
        <v>7760</v>
      </c>
      <c r="C2717" t="s">
        <v>7761</v>
      </c>
      <c r="D2717" s="1">
        <v>44838</v>
      </c>
      <c r="E2717">
        <f t="shared" si="298"/>
        <v>18</v>
      </c>
      <c r="F2717" t="s">
        <v>16</v>
      </c>
      <c r="G2717">
        <v>660</v>
      </c>
      <c r="H2717">
        <f t="shared" si="295"/>
        <v>66</v>
      </c>
      <c r="I2717" t="s">
        <v>9</v>
      </c>
      <c r="J2717">
        <v>1</v>
      </c>
      <c r="L2717" t="s">
        <v>16</v>
      </c>
      <c r="M2717" t="str">
        <f t="shared" si="296"/>
        <v>F</v>
      </c>
      <c r="N2717" t="s">
        <v>773</v>
      </c>
      <c r="O2717" t="s">
        <v>774</v>
      </c>
      <c r="P2717" t="s">
        <v>557</v>
      </c>
      <c r="Q2717">
        <v>3</v>
      </c>
      <c r="R2717">
        <f t="shared" si="299"/>
        <v>2019</v>
      </c>
      <c r="S2717" t="s">
        <v>8</v>
      </c>
      <c r="T2717" t="s">
        <v>8</v>
      </c>
      <c r="U2717" t="s">
        <v>9086</v>
      </c>
      <c r="V2717">
        <f>VLOOKUP(P2717,'PBT Tag Rates'!$B$5:$E$34,4,FALSE)</f>
        <v>0.95971980899999998</v>
      </c>
      <c r="W2717">
        <v>1</v>
      </c>
      <c r="X2717" s="16">
        <f>IFERROR(LOOKUP(H2717,{30,43,48,53,58,63,68,73,78,83,88,93,97},{42,47,52,57,62,67,72,77,82,87,92,99,100}),999)</f>
        <v>67</v>
      </c>
      <c r="Y2717" s="19">
        <f t="shared" si="297"/>
        <v>5.6818181818181825</v>
      </c>
      <c r="Z2717" s="19">
        <f t="shared" si="300"/>
        <v>5.7284090909090919</v>
      </c>
      <c r="AA2717" s="19">
        <f t="shared" si="301"/>
        <v>17.185227272727278</v>
      </c>
      <c r="AB2717" s="19" t="s">
        <v>8887</v>
      </c>
    </row>
    <row r="2718" spans="1:28" x14ac:dyDescent="0.35">
      <c r="A2718" t="s">
        <v>1562</v>
      </c>
      <c r="B2718" t="s">
        <v>7762</v>
      </c>
      <c r="C2718" t="s">
        <v>7763</v>
      </c>
      <c r="D2718" s="1">
        <v>44838</v>
      </c>
      <c r="E2718">
        <f t="shared" si="298"/>
        <v>18</v>
      </c>
      <c r="F2718" t="s">
        <v>6</v>
      </c>
      <c r="G2718">
        <v>740</v>
      </c>
      <c r="H2718">
        <f t="shared" si="295"/>
        <v>74</v>
      </c>
      <c r="I2718" t="s">
        <v>7</v>
      </c>
      <c r="J2718" t="s">
        <v>8</v>
      </c>
      <c r="K2718" t="s">
        <v>143</v>
      </c>
      <c r="L2718" t="s">
        <v>1569</v>
      </c>
      <c r="M2718" t="str">
        <f t="shared" si="296"/>
        <v>M</v>
      </c>
      <c r="N2718" t="s">
        <v>4306</v>
      </c>
      <c r="O2718" t="s">
        <v>4306</v>
      </c>
      <c r="P2718" t="s">
        <v>4306</v>
      </c>
      <c r="Q2718" t="s">
        <v>8</v>
      </c>
      <c r="R2718" t="str">
        <f t="shared" si="299"/>
        <v>U</v>
      </c>
      <c r="S2718" t="s">
        <v>8</v>
      </c>
      <c r="T2718" t="s">
        <v>8</v>
      </c>
      <c r="U2718" t="s">
        <v>4306</v>
      </c>
      <c r="V2718" t="e">
        <f>VLOOKUP(P2718,'PBT Tag Rates'!$B$5:$E$34,4,FALSE)</f>
        <v>#N/A</v>
      </c>
      <c r="W2718">
        <v>1</v>
      </c>
      <c r="X2718" s="16">
        <f>IFERROR(LOOKUP(H2718,{30,43,48,53,58,63,68,73,78,83,88,93,97},{42,47,52,57,62,67,72,77,82,87,92,99,100}),999)</f>
        <v>77</v>
      </c>
      <c r="Y2718" s="19">
        <f t="shared" si="297"/>
        <v>5.6818181818181825</v>
      </c>
      <c r="Z2718" s="19">
        <f t="shared" si="300"/>
        <v>5.7284090909090919</v>
      </c>
      <c r="AA2718" s="19">
        <f t="shared" si="301"/>
        <v>17.185227272727278</v>
      </c>
      <c r="AB2718" s="19" t="s">
        <v>8887</v>
      </c>
    </row>
    <row r="2719" spans="1:28" x14ac:dyDescent="0.35">
      <c r="A2719" t="s">
        <v>1562</v>
      </c>
      <c r="B2719" t="s">
        <v>7764</v>
      </c>
      <c r="C2719" t="s">
        <v>7765</v>
      </c>
      <c r="D2719" s="1">
        <v>44838</v>
      </c>
      <c r="E2719">
        <f t="shared" si="298"/>
        <v>18</v>
      </c>
      <c r="F2719" t="s">
        <v>1569</v>
      </c>
      <c r="G2719">
        <v>550</v>
      </c>
      <c r="H2719">
        <f t="shared" si="295"/>
        <v>55</v>
      </c>
      <c r="I2719" t="s">
        <v>9</v>
      </c>
      <c r="J2719">
        <v>1</v>
      </c>
      <c r="L2719" t="s">
        <v>6</v>
      </c>
      <c r="M2719" t="str">
        <f t="shared" si="296"/>
        <v>M</v>
      </c>
      <c r="N2719" t="s">
        <v>691</v>
      </c>
      <c r="O2719" t="s">
        <v>5136</v>
      </c>
      <c r="P2719" t="s">
        <v>557</v>
      </c>
      <c r="Q2719">
        <v>3</v>
      </c>
      <c r="R2719">
        <f t="shared" si="299"/>
        <v>2019</v>
      </c>
      <c r="S2719" t="s">
        <v>8</v>
      </c>
      <c r="T2719" t="s">
        <v>8</v>
      </c>
      <c r="U2719" t="s">
        <v>9006</v>
      </c>
      <c r="V2719">
        <f>VLOOKUP(P2719,'PBT Tag Rates'!$B$5:$E$34,4,FALSE)</f>
        <v>0.95971980899999998</v>
      </c>
      <c r="W2719">
        <v>1</v>
      </c>
      <c r="X2719" s="16">
        <f>IFERROR(LOOKUP(H2719,{30,43,48,53,58,63,68,73,78,83,88,93,97},{42,47,52,57,62,67,72,77,82,87,92,99,100}),999)</f>
        <v>57</v>
      </c>
      <c r="Y2719" s="19">
        <f t="shared" si="297"/>
        <v>5.6818181818181825</v>
      </c>
      <c r="Z2719" s="19">
        <f t="shared" si="300"/>
        <v>5.7284090909090919</v>
      </c>
      <c r="AA2719" s="19">
        <f t="shared" si="301"/>
        <v>17.185227272727278</v>
      </c>
      <c r="AB2719" s="19" t="s">
        <v>8886</v>
      </c>
    </row>
    <row r="2720" spans="1:28" x14ac:dyDescent="0.35">
      <c r="A2720" t="s">
        <v>1562</v>
      </c>
      <c r="B2720" t="s">
        <v>7766</v>
      </c>
      <c r="C2720" t="s">
        <v>7767</v>
      </c>
      <c r="D2720" s="1">
        <v>44838</v>
      </c>
      <c r="E2720">
        <f t="shared" si="298"/>
        <v>18</v>
      </c>
      <c r="F2720" t="s">
        <v>16</v>
      </c>
      <c r="G2720">
        <v>620</v>
      </c>
      <c r="H2720">
        <f t="shared" si="295"/>
        <v>62</v>
      </c>
      <c r="I2720" t="s">
        <v>7</v>
      </c>
      <c r="J2720" t="s">
        <v>8</v>
      </c>
      <c r="L2720" t="s">
        <v>16</v>
      </c>
      <c r="M2720" t="str">
        <f t="shared" si="296"/>
        <v>F</v>
      </c>
      <c r="N2720" t="s">
        <v>567</v>
      </c>
      <c r="O2720" t="s">
        <v>5159</v>
      </c>
      <c r="P2720" t="s">
        <v>557</v>
      </c>
      <c r="Q2720">
        <v>3</v>
      </c>
      <c r="R2720">
        <f t="shared" si="299"/>
        <v>2019</v>
      </c>
      <c r="S2720" t="s">
        <v>8</v>
      </c>
      <c r="T2720" t="s">
        <v>8</v>
      </c>
      <c r="U2720" t="s">
        <v>9090</v>
      </c>
      <c r="V2720">
        <f>VLOOKUP(P2720,'PBT Tag Rates'!$B$5:$E$34,4,FALSE)</f>
        <v>0.95971980899999998</v>
      </c>
      <c r="W2720">
        <v>1</v>
      </c>
      <c r="X2720" s="16">
        <f>IFERROR(LOOKUP(H2720,{30,43,48,53,58,63,68,73,78,83,88,93,97},{42,47,52,57,62,67,72,77,82,87,92,99,100}),999)</f>
        <v>62</v>
      </c>
      <c r="Y2720" s="19">
        <f t="shared" si="297"/>
        <v>5.6818181818181825</v>
      </c>
      <c r="Z2720" s="19">
        <f t="shared" si="300"/>
        <v>5.7284090909090919</v>
      </c>
      <c r="AA2720" s="19">
        <f t="shared" si="301"/>
        <v>17.185227272727278</v>
      </c>
      <c r="AB2720" s="19" t="s">
        <v>8887</v>
      </c>
    </row>
    <row r="2721" spans="1:28" x14ac:dyDescent="0.35">
      <c r="A2721" t="s">
        <v>1562</v>
      </c>
      <c r="B2721" t="s">
        <v>7768</v>
      </c>
      <c r="C2721" t="s">
        <v>7769</v>
      </c>
      <c r="D2721" s="1">
        <v>44838</v>
      </c>
      <c r="E2721">
        <f t="shared" si="298"/>
        <v>18</v>
      </c>
      <c r="F2721" t="s">
        <v>1569</v>
      </c>
      <c r="G2721">
        <v>660</v>
      </c>
      <c r="H2721">
        <f t="shared" si="295"/>
        <v>66</v>
      </c>
      <c r="I2721" t="s">
        <v>7</v>
      </c>
      <c r="J2721" t="s">
        <v>8</v>
      </c>
      <c r="L2721" t="s">
        <v>6</v>
      </c>
      <c r="M2721" t="str">
        <f t="shared" si="296"/>
        <v>M</v>
      </c>
      <c r="N2721" t="s">
        <v>8</v>
      </c>
      <c r="O2721" t="s">
        <v>8</v>
      </c>
      <c r="P2721" t="s">
        <v>11</v>
      </c>
      <c r="Q2721" t="s">
        <v>8</v>
      </c>
      <c r="R2721" t="str">
        <f t="shared" si="299"/>
        <v>U</v>
      </c>
      <c r="S2721" t="s">
        <v>12</v>
      </c>
      <c r="T2721">
        <v>1</v>
      </c>
      <c r="U2721" t="s">
        <v>11</v>
      </c>
      <c r="V2721" t="e">
        <f>VLOOKUP(P2721,'PBT Tag Rates'!$B$5:$E$34,4,FALSE)</f>
        <v>#N/A</v>
      </c>
      <c r="W2721">
        <v>1</v>
      </c>
      <c r="X2721" s="16">
        <f>IFERROR(LOOKUP(H2721,{30,43,48,53,58,63,68,73,78,83,88,93,97},{42,47,52,57,62,67,72,77,82,87,92,99,100}),999)</f>
        <v>67</v>
      </c>
      <c r="Y2721" s="19">
        <f t="shared" si="297"/>
        <v>5.6818181818181825</v>
      </c>
      <c r="Z2721" s="19">
        <f t="shared" si="300"/>
        <v>5.7284090909090919</v>
      </c>
      <c r="AA2721" s="19">
        <f t="shared" si="301"/>
        <v>17.185227272727278</v>
      </c>
      <c r="AB2721" s="19" t="s">
        <v>8887</v>
      </c>
    </row>
    <row r="2722" spans="1:28" x14ac:dyDescent="0.35">
      <c r="A2722" t="s">
        <v>1562</v>
      </c>
      <c r="B2722" t="s">
        <v>7770</v>
      </c>
      <c r="C2722" t="s">
        <v>7771</v>
      </c>
      <c r="D2722" s="1">
        <v>44838</v>
      </c>
      <c r="E2722">
        <f t="shared" si="298"/>
        <v>18</v>
      </c>
      <c r="F2722" t="s">
        <v>1569</v>
      </c>
      <c r="G2722">
        <v>390</v>
      </c>
      <c r="H2722">
        <f t="shared" si="295"/>
        <v>39</v>
      </c>
      <c r="I2722" t="s">
        <v>7</v>
      </c>
      <c r="J2722" t="s">
        <v>8</v>
      </c>
      <c r="L2722" t="s">
        <v>6</v>
      </c>
      <c r="M2722" t="str">
        <f t="shared" si="296"/>
        <v>M</v>
      </c>
      <c r="N2722" t="s">
        <v>2952</v>
      </c>
      <c r="O2722" t="s">
        <v>2953</v>
      </c>
      <c r="P2722" t="s">
        <v>2035</v>
      </c>
      <c r="Q2722">
        <v>2</v>
      </c>
      <c r="R2722">
        <f t="shared" si="299"/>
        <v>2020</v>
      </c>
      <c r="S2722" t="s">
        <v>8</v>
      </c>
      <c r="T2722" t="s">
        <v>8</v>
      </c>
      <c r="U2722" t="s">
        <v>9006</v>
      </c>
      <c r="V2722">
        <f>VLOOKUP(P2722,'PBT Tag Rates'!$B$5:$E$34,4,FALSE)</f>
        <v>0.98961045999999997</v>
      </c>
      <c r="W2722">
        <v>1</v>
      </c>
      <c r="X2722" s="16">
        <f>IFERROR(LOOKUP(H2722,{30,43,48,53,58,63,68,73,78,83,88,93,97},{42,47,52,57,62,67,72,77,82,87,92,99,100}),999)</f>
        <v>42</v>
      </c>
      <c r="Y2722" s="19">
        <f t="shared" si="297"/>
        <v>5.6818181818181825</v>
      </c>
      <c r="Z2722" s="19">
        <f t="shared" si="300"/>
        <v>5.7284090909090919</v>
      </c>
      <c r="AA2722" s="19">
        <f t="shared" si="301"/>
        <v>17.185227272727278</v>
      </c>
      <c r="AB2722" s="19" t="s">
        <v>8886</v>
      </c>
    </row>
    <row r="2723" spans="1:28" x14ac:dyDescent="0.35">
      <c r="A2723" t="s">
        <v>1562</v>
      </c>
      <c r="B2723" t="s">
        <v>7772</v>
      </c>
      <c r="C2723" t="s">
        <v>7773</v>
      </c>
      <c r="D2723" s="1">
        <v>44838</v>
      </c>
      <c r="E2723">
        <f t="shared" si="298"/>
        <v>18</v>
      </c>
      <c r="F2723" t="s">
        <v>1569</v>
      </c>
      <c r="G2723">
        <v>400</v>
      </c>
      <c r="H2723">
        <f t="shared" si="295"/>
        <v>40</v>
      </c>
      <c r="I2723" t="s">
        <v>7</v>
      </c>
      <c r="J2723" t="s">
        <v>8</v>
      </c>
      <c r="L2723" t="s">
        <v>6</v>
      </c>
      <c r="M2723" t="str">
        <f t="shared" si="296"/>
        <v>M</v>
      </c>
      <c r="N2723" t="s">
        <v>8</v>
      </c>
      <c r="O2723" t="s">
        <v>8</v>
      </c>
      <c r="P2723" t="s">
        <v>11</v>
      </c>
      <c r="Q2723" t="s">
        <v>8</v>
      </c>
      <c r="R2723" t="str">
        <f t="shared" si="299"/>
        <v>U</v>
      </c>
      <c r="S2723" t="s">
        <v>12</v>
      </c>
      <c r="T2723">
        <v>1</v>
      </c>
      <c r="U2723" t="s">
        <v>11</v>
      </c>
      <c r="V2723" t="e">
        <f>VLOOKUP(P2723,'PBT Tag Rates'!$B$5:$E$34,4,FALSE)</f>
        <v>#N/A</v>
      </c>
      <c r="W2723">
        <v>1</v>
      </c>
      <c r="X2723" s="16">
        <f>IFERROR(LOOKUP(H2723,{30,43,48,53,58,63,68,73,78,83,88,93,97},{42,47,52,57,62,67,72,77,82,87,92,99,100}),999)</f>
        <v>42</v>
      </c>
      <c r="Y2723" s="19">
        <f t="shared" si="297"/>
        <v>5.6818181818181825</v>
      </c>
      <c r="Z2723" s="19">
        <f t="shared" si="300"/>
        <v>5.7284090909090919</v>
      </c>
      <c r="AA2723" s="19">
        <f t="shared" si="301"/>
        <v>17.185227272727278</v>
      </c>
      <c r="AB2723" s="19" t="s">
        <v>8887</v>
      </c>
    </row>
    <row r="2724" spans="1:28" x14ac:dyDescent="0.35">
      <c r="A2724" t="s">
        <v>1562</v>
      </c>
      <c r="B2724" t="s">
        <v>7774</v>
      </c>
      <c r="C2724" t="s">
        <v>7775</v>
      </c>
      <c r="D2724" s="1">
        <v>44838</v>
      </c>
      <c r="E2724">
        <f t="shared" si="298"/>
        <v>18</v>
      </c>
      <c r="F2724" t="s">
        <v>16</v>
      </c>
      <c r="G2724">
        <v>680</v>
      </c>
      <c r="H2724">
        <f t="shared" si="295"/>
        <v>68</v>
      </c>
      <c r="I2724" t="s">
        <v>7</v>
      </c>
      <c r="J2724" t="s">
        <v>8</v>
      </c>
      <c r="L2724" t="s">
        <v>16</v>
      </c>
      <c r="M2724" t="str">
        <f t="shared" si="296"/>
        <v>F</v>
      </c>
      <c r="N2724" t="s">
        <v>7776</v>
      </c>
      <c r="O2724" t="s">
        <v>7777</v>
      </c>
      <c r="P2724" t="s">
        <v>557</v>
      </c>
      <c r="Q2724">
        <v>3</v>
      </c>
      <c r="R2724">
        <f t="shared" si="299"/>
        <v>2019</v>
      </c>
      <c r="S2724" t="s">
        <v>8</v>
      </c>
      <c r="T2724" t="s">
        <v>8</v>
      </c>
      <c r="U2724" t="s">
        <v>9090</v>
      </c>
      <c r="V2724">
        <f>VLOOKUP(P2724,'PBT Tag Rates'!$B$5:$E$34,4,FALSE)</f>
        <v>0.95971980899999998</v>
      </c>
      <c r="W2724">
        <v>1</v>
      </c>
      <c r="X2724" s="16">
        <f>IFERROR(LOOKUP(H2724,{30,43,48,53,58,63,68,73,78,83,88,93,97},{42,47,52,57,62,67,72,77,82,87,92,99,100}),999)</f>
        <v>72</v>
      </c>
      <c r="Y2724" s="19">
        <f t="shared" si="297"/>
        <v>5.6818181818181825</v>
      </c>
      <c r="Z2724" s="19">
        <f t="shared" si="300"/>
        <v>5.7284090909090919</v>
      </c>
      <c r="AA2724" s="19">
        <f t="shared" si="301"/>
        <v>17.185227272727278</v>
      </c>
      <c r="AB2724" s="19" t="s">
        <v>8887</v>
      </c>
    </row>
    <row r="2725" spans="1:28" x14ac:dyDescent="0.35">
      <c r="A2725" t="s">
        <v>1562</v>
      </c>
      <c r="B2725" t="s">
        <v>7778</v>
      </c>
      <c r="C2725" t="s">
        <v>7779</v>
      </c>
      <c r="D2725" s="1">
        <v>44838</v>
      </c>
      <c r="E2725">
        <f t="shared" si="298"/>
        <v>18</v>
      </c>
      <c r="F2725" t="s">
        <v>1569</v>
      </c>
      <c r="G2725">
        <v>500</v>
      </c>
      <c r="H2725">
        <f t="shared" si="295"/>
        <v>50</v>
      </c>
      <c r="I2725" t="s">
        <v>7</v>
      </c>
      <c r="J2725" t="s">
        <v>8</v>
      </c>
      <c r="L2725" t="s">
        <v>6</v>
      </c>
      <c r="M2725" t="str">
        <f t="shared" si="296"/>
        <v>M</v>
      </c>
      <c r="N2725" t="s">
        <v>8</v>
      </c>
      <c r="O2725" t="s">
        <v>8</v>
      </c>
      <c r="P2725" t="s">
        <v>11</v>
      </c>
      <c r="Q2725" t="s">
        <v>8</v>
      </c>
      <c r="R2725" t="str">
        <f t="shared" si="299"/>
        <v>U</v>
      </c>
      <c r="S2725" t="s">
        <v>12</v>
      </c>
      <c r="T2725">
        <v>1</v>
      </c>
      <c r="U2725" t="s">
        <v>11</v>
      </c>
      <c r="V2725" t="e">
        <f>VLOOKUP(P2725,'PBT Tag Rates'!$B$5:$E$34,4,FALSE)</f>
        <v>#N/A</v>
      </c>
      <c r="W2725">
        <v>1</v>
      </c>
      <c r="X2725" s="16">
        <f>IFERROR(LOOKUP(H2725,{30,43,48,53,58,63,68,73,78,83,88,93,97},{42,47,52,57,62,67,72,77,82,87,92,99,100}),999)</f>
        <v>52</v>
      </c>
      <c r="Y2725" s="19">
        <f t="shared" si="297"/>
        <v>5.6818181818181825</v>
      </c>
      <c r="Z2725" s="19">
        <f t="shared" si="300"/>
        <v>5.7284090909090919</v>
      </c>
      <c r="AA2725" s="19">
        <f t="shared" si="301"/>
        <v>17.185227272727278</v>
      </c>
      <c r="AB2725" s="19" t="s">
        <v>8887</v>
      </c>
    </row>
    <row r="2726" spans="1:28" x14ac:dyDescent="0.35">
      <c r="A2726" t="s">
        <v>1562</v>
      </c>
      <c r="B2726" t="s">
        <v>7780</v>
      </c>
      <c r="C2726" t="s">
        <v>7781</v>
      </c>
      <c r="D2726" s="1">
        <v>44838</v>
      </c>
      <c r="E2726">
        <f t="shared" si="298"/>
        <v>18</v>
      </c>
      <c r="F2726" t="s">
        <v>16</v>
      </c>
      <c r="G2726">
        <v>770</v>
      </c>
      <c r="H2726">
        <f t="shared" si="295"/>
        <v>77</v>
      </c>
      <c r="I2726" t="s">
        <v>7</v>
      </c>
      <c r="J2726" t="s">
        <v>8</v>
      </c>
      <c r="L2726" t="s">
        <v>16</v>
      </c>
      <c r="M2726" t="str">
        <f t="shared" si="296"/>
        <v>F</v>
      </c>
      <c r="N2726" t="s">
        <v>8</v>
      </c>
      <c r="O2726" t="s">
        <v>8</v>
      </c>
      <c r="P2726" t="s">
        <v>11</v>
      </c>
      <c r="Q2726" t="s">
        <v>8</v>
      </c>
      <c r="R2726" t="str">
        <f t="shared" si="299"/>
        <v>U</v>
      </c>
      <c r="S2726" t="s">
        <v>12</v>
      </c>
      <c r="T2726">
        <v>0.999999999999997</v>
      </c>
      <c r="U2726" t="s">
        <v>11</v>
      </c>
      <c r="V2726" t="e">
        <f>VLOOKUP(P2726,'PBT Tag Rates'!$B$5:$E$34,4,FALSE)</f>
        <v>#N/A</v>
      </c>
      <c r="W2726">
        <v>1</v>
      </c>
      <c r="X2726" s="16">
        <f>IFERROR(LOOKUP(H2726,{30,43,48,53,58,63,68,73,78,83,88,93,97},{42,47,52,57,62,67,72,77,82,87,92,99,100}),999)</f>
        <v>77</v>
      </c>
      <c r="Y2726" s="19">
        <f t="shared" si="297"/>
        <v>5.6818181818181825</v>
      </c>
      <c r="Z2726" s="19">
        <f t="shared" si="300"/>
        <v>5.7284090909090919</v>
      </c>
      <c r="AA2726" s="19">
        <f t="shared" si="301"/>
        <v>17.185227272727278</v>
      </c>
      <c r="AB2726" s="19" t="s">
        <v>8887</v>
      </c>
    </row>
    <row r="2727" spans="1:28" x14ac:dyDescent="0.35">
      <c r="A2727" t="s">
        <v>1562</v>
      </c>
      <c r="B2727" t="s">
        <v>7782</v>
      </c>
      <c r="C2727" t="s">
        <v>7783</v>
      </c>
      <c r="D2727" s="1">
        <v>44838</v>
      </c>
      <c r="E2727">
        <f t="shared" si="298"/>
        <v>18</v>
      </c>
      <c r="F2727" t="s">
        <v>6</v>
      </c>
      <c r="G2727">
        <v>600</v>
      </c>
      <c r="H2727">
        <f t="shared" si="295"/>
        <v>60</v>
      </c>
      <c r="I2727" t="s">
        <v>9</v>
      </c>
      <c r="J2727">
        <v>1</v>
      </c>
      <c r="L2727" t="s">
        <v>6</v>
      </c>
      <c r="M2727" t="str">
        <f t="shared" si="296"/>
        <v>M</v>
      </c>
      <c r="N2727" t="s">
        <v>1169</v>
      </c>
      <c r="O2727" t="s">
        <v>6341</v>
      </c>
      <c r="P2727" t="s">
        <v>557</v>
      </c>
      <c r="Q2727">
        <v>3</v>
      </c>
      <c r="R2727">
        <f t="shared" si="299"/>
        <v>2019</v>
      </c>
      <c r="S2727" t="s">
        <v>8</v>
      </c>
      <c r="T2727" t="s">
        <v>8</v>
      </c>
      <c r="U2727" t="s">
        <v>9090</v>
      </c>
      <c r="V2727">
        <f>VLOOKUP(P2727,'PBT Tag Rates'!$B$5:$E$34,4,FALSE)</f>
        <v>0.95971980899999998</v>
      </c>
      <c r="W2727">
        <v>1</v>
      </c>
      <c r="X2727" s="16">
        <f>IFERROR(LOOKUP(H2727,{30,43,48,53,58,63,68,73,78,83,88,93,97},{42,47,52,57,62,67,72,77,82,87,92,99,100}),999)</f>
        <v>62</v>
      </c>
      <c r="Y2727" s="19">
        <f t="shared" si="297"/>
        <v>5.6818181818181825</v>
      </c>
      <c r="Z2727" s="19">
        <f t="shared" si="300"/>
        <v>5.7284090909090919</v>
      </c>
      <c r="AA2727" s="19">
        <f t="shared" si="301"/>
        <v>17.185227272727278</v>
      </c>
      <c r="AB2727" s="19" t="s">
        <v>8887</v>
      </c>
    </row>
    <row r="2728" spans="1:28" x14ac:dyDescent="0.35">
      <c r="A2728" t="s">
        <v>1562</v>
      </c>
      <c r="B2728" t="s">
        <v>7784</v>
      </c>
      <c r="C2728" t="s">
        <v>7785</v>
      </c>
      <c r="D2728" s="1">
        <v>44838</v>
      </c>
      <c r="E2728">
        <f t="shared" si="298"/>
        <v>18</v>
      </c>
      <c r="F2728" t="s">
        <v>1569</v>
      </c>
      <c r="G2728">
        <v>660</v>
      </c>
      <c r="H2728">
        <f t="shared" si="295"/>
        <v>66</v>
      </c>
      <c r="I2728" t="s">
        <v>7</v>
      </c>
      <c r="J2728" t="s">
        <v>8</v>
      </c>
      <c r="L2728" t="s">
        <v>6</v>
      </c>
      <c r="M2728" t="str">
        <f t="shared" si="296"/>
        <v>M</v>
      </c>
      <c r="N2728" t="s">
        <v>2045</v>
      </c>
      <c r="O2728" t="s">
        <v>2930</v>
      </c>
      <c r="P2728" t="s">
        <v>557</v>
      </c>
      <c r="Q2728">
        <v>3</v>
      </c>
      <c r="R2728">
        <f t="shared" si="299"/>
        <v>2019</v>
      </c>
      <c r="S2728" t="s">
        <v>8</v>
      </c>
      <c r="T2728" t="s">
        <v>8</v>
      </c>
      <c r="U2728" t="s">
        <v>9006</v>
      </c>
      <c r="V2728">
        <f>VLOOKUP(P2728,'PBT Tag Rates'!$B$5:$E$34,4,FALSE)</f>
        <v>0.95971980899999998</v>
      </c>
      <c r="W2728">
        <v>1</v>
      </c>
      <c r="X2728" s="16">
        <f>IFERROR(LOOKUP(H2728,{30,43,48,53,58,63,68,73,78,83,88,93,97},{42,47,52,57,62,67,72,77,82,87,92,99,100}),999)</f>
        <v>67</v>
      </c>
      <c r="Y2728" s="19">
        <f t="shared" si="297"/>
        <v>5.6818181818181825</v>
      </c>
      <c r="Z2728" s="19">
        <f t="shared" si="300"/>
        <v>5.7284090909090919</v>
      </c>
      <c r="AA2728" s="19">
        <f t="shared" si="301"/>
        <v>17.185227272727278</v>
      </c>
      <c r="AB2728" s="19" t="s">
        <v>8886</v>
      </c>
    </row>
    <row r="2729" spans="1:28" x14ac:dyDescent="0.35">
      <c r="A2729" t="s">
        <v>1562</v>
      </c>
      <c r="B2729" t="s">
        <v>7786</v>
      </c>
      <c r="C2729" t="s">
        <v>7787</v>
      </c>
      <c r="D2729" s="1">
        <v>44838</v>
      </c>
      <c r="E2729">
        <f t="shared" si="298"/>
        <v>18</v>
      </c>
      <c r="F2729" t="s">
        <v>6</v>
      </c>
      <c r="G2729">
        <v>650</v>
      </c>
      <c r="H2729">
        <f t="shared" si="295"/>
        <v>65</v>
      </c>
      <c r="I2729" t="s">
        <v>9</v>
      </c>
      <c r="J2729">
        <v>1</v>
      </c>
      <c r="L2729" t="s">
        <v>6</v>
      </c>
      <c r="M2729" t="str">
        <f t="shared" si="296"/>
        <v>M</v>
      </c>
      <c r="N2729" t="s">
        <v>3956</v>
      </c>
      <c r="O2729" t="s">
        <v>3957</v>
      </c>
      <c r="P2729" t="s">
        <v>19</v>
      </c>
      <c r="Q2729">
        <v>4</v>
      </c>
      <c r="R2729">
        <f t="shared" si="299"/>
        <v>2018</v>
      </c>
      <c r="S2729" t="s">
        <v>8</v>
      </c>
      <c r="T2729" t="s">
        <v>8</v>
      </c>
      <c r="U2729" t="s">
        <v>9007</v>
      </c>
      <c r="V2729">
        <f>VLOOKUP(P2729,'PBT Tag Rates'!$B$5:$E$34,4,FALSE)</f>
        <v>0.80551598400000002</v>
      </c>
      <c r="W2729">
        <v>1</v>
      </c>
      <c r="X2729" s="16">
        <f>IFERROR(LOOKUP(H2729,{30,43,48,53,58,63,68,73,78,83,88,93,97},{42,47,52,57,62,67,72,77,82,87,92,99,100}),999)</f>
        <v>67</v>
      </c>
      <c r="Y2729" s="19">
        <f t="shared" si="297"/>
        <v>5.6818181818181825</v>
      </c>
      <c r="Z2729" s="19">
        <f t="shared" si="300"/>
        <v>5.7284090909090919</v>
      </c>
      <c r="AA2729" s="19">
        <f t="shared" si="301"/>
        <v>17.185227272727278</v>
      </c>
      <c r="AB2729" s="19" t="s">
        <v>8886</v>
      </c>
    </row>
    <row r="2730" spans="1:28" x14ac:dyDescent="0.35">
      <c r="A2730" t="s">
        <v>1562</v>
      </c>
      <c r="B2730" t="s">
        <v>7788</v>
      </c>
      <c r="C2730" t="s">
        <v>7789</v>
      </c>
      <c r="D2730" s="1">
        <v>44838</v>
      </c>
      <c r="E2730">
        <f t="shared" si="298"/>
        <v>18</v>
      </c>
      <c r="F2730" t="s">
        <v>16</v>
      </c>
      <c r="G2730">
        <v>680</v>
      </c>
      <c r="H2730">
        <f t="shared" si="295"/>
        <v>68</v>
      </c>
      <c r="I2730" t="s">
        <v>9</v>
      </c>
      <c r="J2730">
        <v>1</v>
      </c>
      <c r="L2730" t="s">
        <v>16</v>
      </c>
      <c r="M2730" t="str">
        <f t="shared" si="296"/>
        <v>F</v>
      </c>
      <c r="N2730" t="s">
        <v>4016</v>
      </c>
      <c r="O2730" t="s">
        <v>4429</v>
      </c>
      <c r="P2730" t="s">
        <v>557</v>
      </c>
      <c r="Q2730">
        <v>3</v>
      </c>
      <c r="R2730">
        <f t="shared" si="299"/>
        <v>2019</v>
      </c>
      <c r="S2730" t="s">
        <v>8</v>
      </c>
      <c r="T2730" t="s">
        <v>8</v>
      </c>
      <c r="U2730" t="s">
        <v>9006</v>
      </c>
      <c r="V2730">
        <f>VLOOKUP(P2730,'PBT Tag Rates'!$B$5:$E$34,4,FALSE)</f>
        <v>0.95971980899999998</v>
      </c>
      <c r="W2730">
        <v>1</v>
      </c>
      <c r="X2730" s="16">
        <f>IFERROR(LOOKUP(H2730,{30,43,48,53,58,63,68,73,78,83,88,93,97},{42,47,52,57,62,67,72,77,82,87,92,99,100}),999)</f>
        <v>72</v>
      </c>
      <c r="Y2730" s="19">
        <f t="shared" si="297"/>
        <v>5.6818181818181825</v>
      </c>
      <c r="Z2730" s="19">
        <f t="shared" si="300"/>
        <v>5.7284090909090919</v>
      </c>
      <c r="AA2730" s="19">
        <f t="shared" si="301"/>
        <v>17.185227272727278</v>
      </c>
      <c r="AB2730" s="19" t="s">
        <v>8886</v>
      </c>
    </row>
    <row r="2731" spans="1:28" x14ac:dyDescent="0.35">
      <c r="A2731" t="s">
        <v>1562</v>
      </c>
      <c r="B2731" t="s">
        <v>7790</v>
      </c>
      <c r="C2731" t="s">
        <v>7791</v>
      </c>
      <c r="D2731" s="1">
        <v>44838</v>
      </c>
      <c r="E2731">
        <f t="shared" si="298"/>
        <v>18</v>
      </c>
      <c r="F2731" t="s">
        <v>1569</v>
      </c>
      <c r="G2731">
        <v>460</v>
      </c>
      <c r="H2731">
        <f t="shared" si="295"/>
        <v>46</v>
      </c>
      <c r="I2731" t="s">
        <v>9</v>
      </c>
      <c r="J2731">
        <v>1</v>
      </c>
      <c r="K2731" s="24" t="s">
        <v>7792</v>
      </c>
      <c r="L2731" t="s">
        <v>6</v>
      </c>
      <c r="M2731" t="str">
        <f t="shared" si="296"/>
        <v>M</v>
      </c>
      <c r="N2731" t="s">
        <v>1164</v>
      </c>
      <c r="O2731" t="s">
        <v>1165</v>
      </c>
      <c r="P2731" t="s">
        <v>557</v>
      </c>
      <c r="Q2731">
        <v>3</v>
      </c>
      <c r="R2731">
        <f t="shared" si="299"/>
        <v>2019</v>
      </c>
      <c r="S2731" t="s">
        <v>8</v>
      </c>
      <c r="T2731" t="s">
        <v>8</v>
      </c>
      <c r="U2731" t="s">
        <v>9007</v>
      </c>
      <c r="V2731">
        <f>VLOOKUP(P2731,'PBT Tag Rates'!$B$5:$E$34,4,FALSE)</f>
        <v>0.95971980899999998</v>
      </c>
      <c r="W2731">
        <v>1</v>
      </c>
      <c r="X2731" s="16">
        <f>IFERROR(LOOKUP(H2731,{30,43,48,53,58,63,68,73,78,83,88,93,97},{42,47,52,57,62,67,72,77,82,87,92,99,100}),999)</f>
        <v>47</v>
      </c>
      <c r="Y2731" s="19">
        <f t="shared" si="297"/>
        <v>5.6818181818181825</v>
      </c>
      <c r="Z2731" s="19">
        <f t="shared" si="300"/>
        <v>5.7284090909090919</v>
      </c>
      <c r="AA2731" s="19">
        <f t="shared" si="301"/>
        <v>17.185227272727278</v>
      </c>
      <c r="AB2731" s="19" t="s">
        <v>8886</v>
      </c>
    </row>
    <row r="2732" spans="1:28" x14ac:dyDescent="0.35">
      <c r="A2732" t="s">
        <v>1562</v>
      </c>
      <c r="B2732" t="s">
        <v>7793</v>
      </c>
      <c r="C2732" t="s">
        <v>7794</v>
      </c>
      <c r="D2732" s="1">
        <v>44838</v>
      </c>
      <c r="E2732">
        <f t="shared" si="298"/>
        <v>18</v>
      </c>
      <c r="F2732" t="s">
        <v>1569</v>
      </c>
      <c r="G2732">
        <v>340</v>
      </c>
      <c r="H2732">
        <f t="shared" si="295"/>
        <v>34</v>
      </c>
      <c r="I2732" t="s">
        <v>9</v>
      </c>
      <c r="J2732">
        <v>1</v>
      </c>
      <c r="L2732" t="s">
        <v>6</v>
      </c>
      <c r="M2732" t="str">
        <f t="shared" si="296"/>
        <v>M</v>
      </c>
      <c r="N2732" t="s">
        <v>7795</v>
      </c>
      <c r="O2732" t="s">
        <v>7796</v>
      </c>
      <c r="P2732" t="s">
        <v>2035</v>
      </c>
      <c r="Q2732">
        <v>2</v>
      </c>
      <c r="R2732">
        <f t="shared" si="299"/>
        <v>2020</v>
      </c>
      <c r="S2732" t="s">
        <v>8</v>
      </c>
      <c r="T2732" t="s">
        <v>8</v>
      </c>
      <c r="U2732" t="s">
        <v>9007</v>
      </c>
      <c r="V2732">
        <f>VLOOKUP(P2732,'PBT Tag Rates'!$B$5:$E$34,4,FALSE)</f>
        <v>0.98961045999999997</v>
      </c>
      <c r="W2732">
        <v>1</v>
      </c>
      <c r="X2732" s="16">
        <f>IFERROR(LOOKUP(H2732,{30,43,48,53,58,63,68,73,78,83,88,93,97},{42,47,52,57,62,67,72,77,82,87,92,99,100}),999)</f>
        <v>42</v>
      </c>
      <c r="Y2732" s="19">
        <f t="shared" si="297"/>
        <v>5.6818181818181825</v>
      </c>
      <c r="Z2732" s="19">
        <f t="shared" si="300"/>
        <v>5.7284090909090919</v>
      </c>
      <c r="AA2732" s="19">
        <f t="shared" si="301"/>
        <v>17.185227272727278</v>
      </c>
      <c r="AB2732" s="19" t="s">
        <v>8886</v>
      </c>
    </row>
    <row r="2733" spans="1:28" x14ac:dyDescent="0.35">
      <c r="A2733" t="s">
        <v>1562</v>
      </c>
      <c r="B2733" t="s">
        <v>7797</v>
      </c>
      <c r="C2733" t="s">
        <v>7798</v>
      </c>
      <c r="D2733" s="1">
        <v>44838</v>
      </c>
      <c r="E2733">
        <f t="shared" si="298"/>
        <v>18</v>
      </c>
      <c r="F2733" t="s">
        <v>1569</v>
      </c>
      <c r="G2733">
        <v>460</v>
      </c>
      <c r="H2733">
        <f t="shared" si="295"/>
        <v>46</v>
      </c>
      <c r="I2733" t="s">
        <v>7</v>
      </c>
      <c r="J2733" t="s">
        <v>8</v>
      </c>
      <c r="L2733" t="s">
        <v>6</v>
      </c>
      <c r="M2733" t="str">
        <f t="shared" si="296"/>
        <v>M</v>
      </c>
      <c r="N2733" t="s">
        <v>7799</v>
      </c>
      <c r="O2733" t="s">
        <v>7800</v>
      </c>
      <c r="P2733" t="s">
        <v>2035</v>
      </c>
      <c r="Q2733">
        <v>2</v>
      </c>
      <c r="R2733">
        <f t="shared" si="299"/>
        <v>2020</v>
      </c>
      <c r="S2733" t="s">
        <v>8</v>
      </c>
      <c r="T2733" t="s">
        <v>8</v>
      </c>
      <c r="U2733" t="s">
        <v>9006</v>
      </c>
      <c r="V2733">
        <f>VLOOKUP(P2733,'PBT Tag Rates'!$B$5:$E$34,4,FALSE)</f>
        <v>0.98961045999999997</v>
      </c>
      <c r="W2733">
        <v>1</v>
      </c>
      <c r="X2733" s="16">
        <f>IFERROR(LOOKUP(H2733,{30,43,48,53,58,63,68,73,78,83,88,93,97},{42,47,52,57,62,67,72,77,82,87,92,99,100}),999)</f>
        <v>47</v>
      </c>
      <c r="Y2733" s="19">
        <f t="shared" si="297"/>
        <v>5.6818181818181825</v>
      </c>
      <c r="Z2733" s="19">
        <f t="shared" si="300"/>
        <v>5.7284090909090919</v>
      </c>
      <c r="AA2733" s="19">
        <f t="shared" si="301"/>
        <v>17.185227272727278</v>
      </c>
      <c r="AB2733" s="19" t="s">
        <v>8886</v>
      </c>
    </row>
    <row r="2734" spans="1:28" x14ac:dyDescent="0.35">
      <c r="A2734" t="s">
        <v>1562</v>
      </c>
      <c r="B2734" t="s">
        <v>7801</v>
      </c>
      <c r="C2734" t="s">
        <v>7802</v>
      </c>
      <c r="D2734" s="1">
        <v>44838</v>
      </c>
      <c r="E2734">
        <f t="shared" si="298"/>
        <v>18</v>
      </c>
      <c r="F2734" t="s">
        <v>1569</v>
      </c>
      <c r="G2734">
        <v>670</v>
      </c>
      <c r="H2734">
        <f t="shared" si="295"/>
        <v>67</v>
      </c>
      <c r="I2734" t="s">
        <v>7</v>
      </c>
      <c r="J2734" t="s">
        <v>8</v>
      </c>
      <c r="L2734" t="s">
        <v>6</v>
      </c>
      <c r="M2734" t="str">
        <f t="shared" si="296"/>
        <v>M</v>
      </c>
      <c r="N2734" t="s">
        <v>7803</v>
      </c>
      <c r="O2734" t="s">
        <v>7804</v>
      </c>
      <c r="P2734" t="s">
        <v>19</v>
      </c>
      <c r="Q2734">
        <v>4</v>
      </c>
      <c r="R2734">
        <f t="shared" si="299"/>
        <v>2018</v>
      </c>
      <c r="S2734" t="s">
        <v>8</v>
      </c>
      <c r="T2734" t="s">
        <v>8</v>
      </c>
      <c r="U2734" t="s">
        <v>9006</v>
      </c>
      <c r="V2734">
        <f>VLOOKUP(P2734,'PBT Tag Rates'!$B$5:$E$34,4,FALSE)</f>
        <v>0.80551598400000002</v>
      </c>
      <c r="W2734">
        <v>1</v>
      </c>
      <c r="X2734" s="16">
        <f>IFERROR(LOOKUP(H2734,{30,43,48,53,58,63,68,73,78,83,88,93,97},{42,47,52,57,62,67,72,77,82,87,92,99,100}),999)</f>
        <v>67</v>
      </c>
      <c r="Y2734" s="19">
        <f t="shared" si="297"/>
        <v>5.6818181818181825</v>
      </c>
      <c r="Z2734" s="19">
        <f t="shared" si="300"/>
        <v>5.7284090909090919</v>
      </c>
      <c r="AA2734" s="19">
        <f t="shared" si="301"/>
        <v>17.185227272727278</v>
      </c>
      <c r="AB2734" s="19" t="s">
        <v>8886</v>
      </c>
    </row>
    <row r="2735" spans="1:28" x14ac:dyDescent="0.35">
      <c r="A2735" t="s">
        <v>1562</v>
      </c>
      <c r="B2735" t="s">
        <v>7805</v>
      </c>
      <c r="C2735" t="s">
        <v>7806</v>
      </c>
      <c r="D2735" s="1">
        <v>44838</v>
      </c>
      <c r="E2735">
        <f t="shared" si="298"/>
        <v>18</v>
      </c>
      <c r="F2735" t="s">
        <v>6</v>
      </c>
      <c r="G2735">
        <v>920</v>
      </c>
      <c r="H2735">
        <f t="shared" si="295"/>
        <v>92</v>
      </c>
      <c r="I2735" t="s">
        <v>7</v>
      </c>
      <c r="J2735" t="s">
        <v>8</v>
      </c>
      <c r="L2735" t="s">
        <v>6</v>
      </c>
      <c r="M2735" t="str">
        <f t="shared" si="296"/>
        <v>M</v>
      </c>
      <c r="N2735" t="s">
        <v>8</v>
      </c>
      <c r="O2735" t="s">
        <v>8</v>
      </c>
      <c r="P2735" t="s">
        <v>11</v>
      </c>
      <c r="Q2735" t="s">
        <v>8</v>
      </c>
      <c r="R2735" t="str">
        <f t="shared" si="299"/>
        <v>U</v>
      </c>
      <c r="S2735" t="s">
        <v>12</v>
      </c>
      <c r="T2735">
        <v>1</v>
      </c>
      <c r="U2735" t="s">
        <v>11</v>
      </c>
      <c r="V2735" t="e">
        <f>VLOOKUP(P2735,'PBT Tag Rates'!$B$5:$E$34,4,FALSE)</f>
        <v>#N/A</v>
      </c>
      <c r="W2735">
        <v>1</v>
      </c>
      <c r="X2735" s="16">
        <f>IFERROR(LOOKUP(H2735,{30,43,48,53,58,63,68,73,78,83,88,93,97},{42,47,52,57,62,67,72,77,82,87,92,99,100}),999)</f>
        <v>92</v>
      </c>
      <c r="Y2735" s="19">
        <f t="shared" si="297"/>
        <v>5.6818181818181825</v>
      </c>
      <c r="Z2735" s="19">
        <f t="shared" si="300"/>
        <v>5.7284090909090919</v>
      </c>
      <c r="AA2735" s="19">
        <f t="shared" si="301"/>
        <v>17.185227272727278</v>
      </c>
      <c r="AB2735" s="19" t="s">
        <v>8887</v>
      </c>
    </row>
    <row r="2736" spans="1:28" x14ac:dyDescent="0.35">
      <c r="A2736" t="s">
        <v>1562</v>
      </c>
      <c r="B2736" t="s">
        <v>7807</v>
      </c>
      <c r="C2736" t="s">
        <v>7808</v>
      </c>
      <c r="D2736" s="1">
        <v>44838</v>
      </c>
      <c r="E2736">
        <f t="shared" si="298"/>
        <v>18</v>
      </c>
      <c r="F2736" t="s">
        <v>16</v>
      </c>
      <c r="G2736">
        <v>710</v>
      </c>
      <c r="H2736">
        <f t="shared" si="295"/>
        <v>71</v>
      </c>
      <c r="I2736" t="s">
        <v>9</v>
      </c>
      <c r="J2736">
        <v>1</v>
      </c>
      <c r="L2736" t="s">
        <v>16</v>
      </c>
      <c r="M2736" t="str">
        <f t="shared" si="296"/>
        <v>F</v>
      </c>
      <c r="N2736" t="s">
        <v>1287</v>
      </c>
      <c r="O2736" t="s">
        <v>7809</v>
      </c>
      <c r="P2736" t="s">
        <v>19</v>
      </c>
      <c r="Q2736">
        <v>4</v>
      </c>
      <c r="R2736">
        <f t="shared" si="299"/>
        <v>2018</v>
      </c>
      <c r="S2736" t="s">
        <v>8</v>
      </c>
      <c r="T2736" t="s">
        <v>8</v>
      </c>
      <c r="U2736" t="s">
        <v>9089</v>
      </c>
      <c r="V2736">
        <f>VLOOKUP(P2736,'PBT Tag Rates'!$B$5:$E$34,4,FALSE)</f>
        <v>0.80551598400000002</v>
      </c>
      <c r="W2736">
        <v>1</v>
      </c>
      <c r="X2736" s="16">
        <f>IFERROR(LOOKUP(H2736,{30,43,48,53,58,63,68,73,78,83,88,93,97},{42,47,52,57,62,67,72,77,82,87,92,99,100}),999)</f>
        <v>72</v>
      </c>
      <c r="Y2736" s="19">
        <f t="shared" si="297"/>
        <v>5.6818181818181825</v>
      </c>
      <c r="Z2736" s="19">
        <f t="shared" si="300"/>
        <v>5.7284090909090919</v>
      </c>
      <c r="AA2736" s="19">
        <f t="shared" si="301"/>
        <v>17.185227272727278</v>
      </c>
      <c r="AB2736" s="19" t="s">
        <v>8887</v>
      </c>
    </row>
    <row r="2737" spans="1:28" x14ac:dyDescent="0.35">
      <c r="A2737" t="s">
        <v>1562</v>
      </c>
      <c r="B2737" t="s">
        <v>7810</v>
      </c>
      <c r="C2737" t="s">
        <v>7811</v>
      </c>
      <c r="D2737" s="1">
        <v>44839</v>
      </c>
      <c r="E2737">
        <f t="shared" si="298"/>
        <v>18</v>
      </c>
      <c r="F2737" t="s">
        <v>6</v>
      </c>
      <c r="G2737">
        <v>580</v>
      </c>
      <c r="H2737">
        <f t="shared" si="295"/>
        <v>58</v>
      </c>
      <c r="I2737" t="s">
        <v>9</v>
      </c>
      <c r="J2737">
        <v>1</v>
      </c>
      <c r="L2737" t="s">
        <v>6</v>
      </c>
      <c r="M2737" t="str">
        <f t="shared" si="296"/>
        <v>M</v>
      </c>
      <c r="N2737" t="s">
        <v>517</v>
      </c>
      <c r="O2737" t="s">
        <v>3236</v>
      </c>
      <c r="P2737" t="s">
        <v>19</v>
      </c>
      <c r="Q2737">
        <v>4</v>
      </c>
      <c r="R2737">
        <f t="shared" si="299"/>
        <v>2018</v>
      </c>
      <c r="S2737" t="s">
        <v>8</v>
      </c>
      <c r="T2737" t="s">
        <v>8</v>
      </c>
      <c r="U2737" t="s">
        <v>9007</v>
      </c>
      <c r="V2737">
        <f>VLOOKUP(P2737,'PBT Tag Rates'!$B$5:$E$34,4,FALSE)</f>
        <v>0.80551598400000002</v>
      </c>
      <c r="W2737">
        <v>1</v>
      </c>
      <c r="X2737" s="16">
        <f>IFERROR(LOOKUP(H2737,{30,43,48,53,58,63,68,73,78,83,88,93,97},{42,47,52,57,62,67,72,77,82,87,92,99,100}),999)</f>
        <v>62</v>
      </c>
      <c r="Y2737" s="19">
        <f t="shared" si="297"/>
        <v>5.6818181818181825</v>
      </c>
      <c r="Z2737" s="19">
        <f t="shared" si="300"/>
        <v>5.7284090909090919</v>
      </c>
      <c r="AA2737" s="19">
        <f t="shared" si="301"/>
        <v>17.185227272727278</v>
      </c>
      <c r="AB2737" s="19" t="s">
        <v>8886</v>
      </c>
    </row>
    <row r="2738" spans="1:28" x14ac:dyDescent="0.35">
      <c r="A2738" t="s">
        <v>1562</v>
      </c>
      <c r="B2738" t="s">
        <v>7812</v>
      </c>
      <c r="C2738" t="s">
        <v>7813</v>
      </c>
      <c r="D2738" s="1">
        <v>44839</v>
      </c>
      <c r="E2738">
        <f t="shared" si="298"/>
        <v>18</v>
      </c>
      <c r="F2738" t="s">
        <v>1569</v>
      </c>
      <c r="G2738">
        <v>430</v>
      </c>
      <c r="H2738">
        <f t="shared" si="295"/>
        <v>43</v>
      </c>
      <c r="I2738" t="s">
        <v>7</v>
      </c>
      <c r="J2738" t="s">
        <v>8</v>
      </c>
      <c r="L2738" t="s">
        <v>6</v>
      </c>
      <c r="M2738" t="str">
        <f t="shared" si="296"/>
        <v>M</v>
      </c>
      <c r="N2738" t="s">
        <v>4909</v>
      </c>
      <c r="O2738" t="s">
        <v>4910</v>
      </c>
      <c r="P2738" t="s">
        <v>2035</v>
      </c>
      <c r="Q2738">
        <v>2</v>
      </c>
      <c r="R2738">
        <f t="shared" si="299"/>
        <v>2020</v>
      </c>
      <c r="S2738" t="s">
        <v>8</v>
      </c>
      <c r="T2738" t="s">
        <v>8</v>
      </c>
      <c r="U2738" t="s">
        <v>9088</v>
      </c>
      <c r="V2738">
        <f>VLOOKUP(P2738,'PBT Tag Rates'!$B$5:$E$34,4,FALSE)</f>
        <v>0.98961045999999997</v>
      </c>
      <c r="W2738">
        <v>1</v>
      </c>
      <c r="X2738" s="16">
        <f>IFERROR(LOOKUP(H2738,{30,43,48,53,58,63,68,73,78,83,88,93,97},{42,47,52,57,62,67,72,77,82,87,92,99,100}),999)</f>
        <v>47</v>
      </c>
      <c r="Y2738" s="19">
        <f t="shared" si="297"/>
        <v>5.6818181818181825</v>
      </c>
      <c r="Z2738" s="19">
        <f t="shared" si="300"/>
        <v>5.7284090909090919</v>
      </c>
      <c r="AA2738" s="19">
        <f t="shared" si="301"/>
        <v>17.185227272727278</v>
      </c>
      <c r="AB2738" s="19" t="s">
        <v>8887</v>
      </c>
    </row>
    <row r="2739" spans="1:28" x14ac:dyDescent="0.35">
      <c r="A2739" t="s">
        <v>1562</v>
      </c>
      <c r="B2739" t="s">
        <v>7814</v>
      </c>
      <c r="C2739" t="s">
        <v>7815</v>
      </c>
      <c r="D2739" s="1">
        <v>44839</v>
      </c>
      <c r="E2739">
        <f t="shared" si="298"/>
        <v>18</v>
      </c>
      <c r="F2739" t="s">
        <v>1569</v>
      </c>
      <c r="G2739">
        <v>600</v>
      </c>
      <c r="H2739">
        <f t="shared" si="295"/>
        <v>60</v>
      </c>
      <c r="I2739" t="s">
        <v>7</v>
      </c>
      <c r="J2739" t="s">
        <v>8</v>
      </c>
      <c r="L2739" t="s">
        <v>6</v>
      </c>
      <c r="M2739" t="str">
        <f t="shared" si="296"/>
        <v>M</v>
      </c>
      <c r="N2739" t="s">
        <v>8</v>
      </c>
      <c r="O2739" t="s">
        <v>8</v>
      </c>
      <c r="P2739" t="s">
        <v>11</v>
      </c>
      <c r="Q2739" t="s">
        <v>8</v>
      </c>
      <c r="R2739" t="str">
        <f t="shared" si="299"/>
        <v>U</v>
      </c>
      <c r="S2739" t="s">
        <v>12</v>
      </c>
      <c r="T2739">
        <v>1</v>
      </c>
      <c r="U2739" t="s">
        <v>11</v>
      </c>
      <c r="V2739" t="e">
        <f>VLOOKUP(P2739,'PBT Tag Rates'!$B$5:$E$34,4,FALSE)</f>
        <v>#N/A</v>
      </c>
      <c r="W2739">
        <v>1</v>
      </c>
      <c r="X2739" s="16">
        <f>IFERROR(LOOKUP(H2739,{30,43,48,53,58,63,68,73,78,83,88,93,97},{42,47,52,57,62,67,72,77,82,87,92,99,100}),999)</f>
        <v>62</v>
      </c>
      <c r="Y2739" s="19">
        <f t="shared" si="297"/>
        <v>5.6818181818181825</v>
      </c>
      <c r="Z2739" s="19">
        <f t="shared" si="300"/>
        <v>5.7284090909090919</v>
      </c>
      <c r="AA2739" s="19">
        <f t="shared" si="301"/>
        <v>17.185227272727278</v>
      </c>
      <c r="AB2739" s="19" t="s">
        <v>8887</v>
      </c>
    </row>
    <row r="2740" spans="1:28" x14ac:dyDescent="0.35">
      <c r="A2740" t="s">
        <v>1562</v>
      </c>
      <c r="B2740" t="s">
        <v>7816</v>
      </c>
      <c r="C2740" t="s">
        <v>7817</v>
      </c>
      <c r="D2740" s="1">
        <v>44839</v>
      </c>
      <c r="E2740">
        <f t="shared" si="298"/>
        <v>18</v>
      </c>
      <c r="F2740" t="s">
        <v>6</v>
      </c>
      <c r="G2740">
        <v>600</v>
      </c>
      <c r="H2740">
        <f t="shared" si="295"/>
        <v>60</v>
      </c>
      <c r="I2740" t="s">
        <v>9</v>
      </c>
      <c r="J2740">
        <v>1</v>
      </c>
      <c r="L2740" t="s">
        <v>6</v>
      </c>
      <c r="M2740" t="str">
        <f t="shared" si="296"/>
        <v>M</v>
      </c>
      <c r="N2740" t="s">
        <v>1307</v>
      </c>
      <c r="O2740" t="s">
        <v>1308</v>
      </c>
      <c r="P2740" t="s">
        <v>19</v>
      </c>
      <c r="Q2740">
        <v>4</v>
      </c>
      <c r="R2740">
        <f t="shared" si="299"/>
        <v>2018</v>
      </c>
      <c r="S2740" t="s">
        <v>8</v>
      </c>
      <c r="T2740" t="s">
        <v>8</v>
      </c>
      <c r="U2740" t="s">
        <v>9085</v>
      </c>
      <c r="V2740">
        <f>VLOOKUP(P2740,'PBT Tag Rates'!$B$5:$E$34,4,FALSE)</f>
        <v>0.80551598400000002</v>
      </c>
      <c r="W2740">
        <v>1</v>
      </c>
      <c r="X2740" s="16">
        <f>IFERROR(LOOKUP(H2740,{30,43,48,53,58,63,68,73,78,83,88,93,97},{42,47,52,57,62,67,72,77,82,87,92,99,100}),999)</f>
        <v>62</v>
      </c>
      <c r="Y2740" s="19">
        <f t="shared" si="297"/>
        <v>5.6818181818181825</v>
      </c>
      <c r="Z2740" s="19">
        <f t="shared" si="300"/>
        <v>5.7284090909090919</v>
      </c>
      <c r="AA2740" s="19">
        <f t="shared" si="301"/>
        <v>17.185227272727278</v>
      </c>
      <c r="AB2740" s="19" t="s">
        <v>8887</v>
      </c>
    </row>
    <row r="2741" spans="1:28" x14ac:dyDescent="0.35">
      <c r="A2741" t="s">
        <v>1562</v>
      </c>
      <c r="B2741" t="s">
        <v>7818</v>
      </c>
      <c r="C2741" t="s">
        <v>7819</v>
      </c>
      <c r="D2741" s="1">
        <v>44839</v>
      </c>
      <c r="E2741">
        <f t="shared" si="298"/>
        <v>18</v>
      </c>
      <c r="F2741" t="s">
        <v>1569</v>
      </c>
      <c r="G2741">
        <v>330</v>
      </c>
      <c r="H2741">
        <f t="shared" si="295"/>
        <v>33</v>
      </c>
      <c r="I2741" t="s">
        <v>9</v>
      </c>
      <c r="J2741">
        <v>1</v>
      </c>
      <c r="K2741" s="24" t="s">
        <v>7820</v>
      </c>
      <c r="L2741" t="s">
        <v>6</v>
      </c>
      <c r="M2741" t="str">
        <f t="shared" si="296"/>
        <v>M</v>
      </c>
      <c r="N2741" t="s">
        <v>7243</v>
      </c>
      <c r="O2741" t="s">
        <v>7244</v>
      </c>
      <c r="P2741" t="s">
        <v>2035</v>
      </c>
      <c r="Q2741">
        <v>2</v>
      </c>
      <c r="R2741">
        <f t="shared" si="299"/>
        <v>2020</v>
      </c>
      <c r="S2741" t="s">
        <v>8</v>
      </c>
      <c r="T2741" t="s">
        <v>8</v>
      </c>
      <c r="U2741" t="s">
        <v>9007</v>
      </c>
      <c r="V2741">
        <f>VLOOKUP(P2741,'PBT Tag Rates'!$B$5:$E$34,4,FALSE)</f>
        <v>0.98961045999999997</v>
      </c>
      <c r="W2741">
        <v>1</v>
      </c>
      <c r="X2741" s="16">
        <f>IFERROR(LOOKUP(H2741,{30,43,48,53,58,63,68,73,78,83,88,93,97},{42,47,52,57,62,67,72,77,82,87,92,99,100}),999)</f>
        <v>42</v>
      </c>
      <c r="Y2741" s="19">
        <f t="shared" si="297"/>
        <v>5.6818181818181825</v>
      </c>
      <c r="Z2741" s="19">
        <f t="shared" si="300"/>
        <v>5.7284090909090919</v>
      </c>
      <c r="AA2741" s="19">
        <f t="shared" si="301"/>
        <v>17.185227272727278</v>
      </c>
      <c r="AB2741" s="19" t="s">
        <v>8886</v>
      </c>
    </row>
    <row r="2742" spans="1:28" x14ac:dyDescent="0.35">
      <c r="A2742" t="s">
        <v>1562</v>
      </c>
      <c r="B2742" t="s">
        <v>7821</v>
      </c>
      <c r="C2742" t="s">
        <v>7822</v>
      </c>
      <c r="D2742" s="1">
        <v>44839</v>
      </c>
      <c r="E2742">
        <f t="shared" si="298"/>
        <v>18</v>
      </c>
      <c r="F2742" t="s">
        <v>1569</v>
      </c>
      <c r="G2742">
        <v>410</v>
      </c>
      <c r="H2742">
        <f t="shared" si="295"/>
        <v>41</v>
      </c>
      <c r="I2742" t="s">
        <v>7</v>
      </c>
      <c r="J2742" t="s">
        <v>8</v>
      </c>
      <c r="L2742" t="s">
        <v>6</v>
      </c>
      <c r="M2742" t="str">
        <f t="shared" si="296"/>
        <v>M</v>
      </c>
      <c r="N2742" t="s">
        <v>8</v>
      </c>
      <c r="O2742" t="s">
        <v>8</v>
      </c>
      <c r="P2742" t="s">
        <v>11</v>
      </c>
      <c r="Q2742" t="s">
        <v>8</v>
      </c>
      <c r="R2742" t="str">
        <f t="shared" si="299"/>
        <v>U</v>
      </c>
      <c r="S2742" t="s">
        <v>12</v>
      </c>
      <c r="T2742">
        <v>1</v>
      </c>
      <c r="U2742" t="s">
        <v>11</v>
      </c>
      <c r="V2742" t="e">
        <f>VLOOKUP(P2742,'PBT Tag Rates'!$B$5:$E$34,4,FALSE)</f>
        <v>#N/A</v>
      </c>
      <c r="W2742">
        <v>1</v>
      </c>
      <c r="X2742" s="16">
        <f>IFERROR(LOOKUP(H2742,{30,43,48,53,58,63,68,73,78,83,88,93,97},{42,47,52,57,62,67,72,77,82,87,92,99,100}),999)</f>
        <v>42</v>
      </c>
      <c r="Y2742" s="19">
        <f t="shared" si="297"/>
        <v>5.6818181818181825</v>
      </c>
      <c r="Z2742" s="19">
        <f t="shared" si="300"/>
        <v>5.7284090909090919</v>
      </c>
      <c r="AA2742" s="19">
        <f t="shared" si="301"/>
        <v>17.185227272727278</v>
      </c>
      <c r="AB2742" s="19" t="s">
        <v>8887</v>
      </c>
    </row>
    <row r="2743" spans="1:28" x14ac:dyDescent="0.35">
      <c r="A2743" t="s">
        <v>1562</v>
      </c>
      <c r="B2743" t="s">
        <v>7823</v>
      </c>
      <c r="C2743" t="s">
        <v>7824</v>
      </c>
      <c r="D2743" s="1">
        <v>44839</v>
      </c>
      <c r="E2743">
        <f t="shared" si="298"/>
        <v>18</v>
      </c>
      <c r="F2743" t="s">
        <v>16</v>
      </c>
      <c r="G2743">
        <v>640</v>
      </c>
      <c r="H2743">
        <f t="shared" si="295"/>
        <v>64</v>
      </c>
      <c r="I2743" t="s">
        <v>9</v>
      </c>
      <c r="J2743">
        <v>1</v>
      </c>
      <c r="L2743" t="s">
        <v>16</v>
      </c>
      <c r="M2743" t="str">
        <f t="shared" si="296"/>
        <v>F</v>
      </c>
      <c r="N2743" t="s">
        <v>509</v>
      </c>
      <c r="O2743" t="s">
        <v>510</v>
      </c>
      <c r="P2743" t="s">
        <v>19</v>
      </c>
      <c r="Q2743">
        <v>4</v>
      </c>
      <c r="R2743">
        <f t="shared" si="299"/>
        <v>2018</v>
      </c>
      <c r="S2743" t="s">
        <v>8</v>
      </c>
      <c r="T2743" t="s">
        <v>8</v>
      </c>
      <c r="U2743" t="s">
        <v>9007</v>
      </c>
      <c r="V2743">
        <f>VLOOKUP(P2743,'PBT Tag Rates'!$B$5:$E$34,4,FALSE)</f>
        <v>0.80551598400000002</v>
      </c>
      <c r="W2743">
        <v>1</v>
      </c>
      <c r="X2743" s="16">
        <f>IFERROR(LOOKUP(H2743,{30,43,48,53,58,63,68,73,78,83,88,93,97},{42,47,52,57,62,67,72,77,82,87,92,99,100}),999)</f>
        <v>67</v>
      </c>
      <c r="Y2743" s="19">
        <f t="shared" si="297"/>
        <v>5.6818181818181825</v>
      </c>
      <c r="Z2743" s="19">
        <f t="shared" si="300"/>
        <v>5.7284090909090919</v>
      </c>
      <c r="AA2743" s="19">
        <f t="shared" si="301"/>
        <v>17.185227272727278</v>
      </c>
      <c r="AB2743" s="19" t="s">
        <v>8886</v>
      </c>
    </row>
    <row r="2744" spans="1:28" x14ac:dyDescent="0.35">
      <c r="A2744" t="s">
        <v>1562</v>
      </c>
      <c r="B2744" t="s">
        <v>7825</v>
      </c>
      <c r="C2744" t="s">
        <v>7826</v>
      </c>
      <c r="D2744" s="1">
        <v>44839</v>
      </c>
      <c r="E2744">
        <f t="shared" si="298"/>
        <v>18</v>
      </c>
      <c r="F2744" t="s">
        <v>6</v>
      </c>
      <c r="G2744">
        <v>660</v>
      </c>
      <c r="H2744">
        <f t="shared" si="295"/>
        <v>66</v>
      </c>
      <c r="I2744" t="s">
        <v>9</v>
      </c>
      <c r="J2744">
        <v>1</v>
      </c>
      <c r="L2744" t="s">
        <v>6</v>
      </c>
      <c r="M2744" t="str">
        <f t="shared" si="296"/>
        <v>M</v>
      </c>
      <c r="N2744" t="s">
        <v>7204</v>
      </c>
      <c r="O2744" t="s">
        <v>7205</v>
      </c>
      <c r="P2744" t="s">
        <v>557</v>
      </c>
      <c r="Q2744">
        <v>3</v>
      </c>
      <c r="R2744">
        <f t="shared" si="299"/>
        <v>2019</v>
      </c>
      <c r="S2744" t="s">
        <v>8</v>
      </c>
      <c r="T2744" t="s">
        <v>8</v>
      </c>
      <c r="U2744" t="s">
        <v>9006</v>
      </c>
      <c r="V2744">
        <f>VLOOKUP(P2744,'PBT Tag Rates'!$B$5:$E$34,4,FALSE)</f>
        <v>0.95971980899999998</v>
      </c>
      <c r="W2744">
        <v>1</v>
      </c>
      <c r="X2744" s="16">
        <f>IFERROR(LOOKUP(H2744,{30,43,48,53,58,63,68,73,78,83,88,93,97},{42,47,52,57,62,67,72,77,82,87,92,99,100}),999)</f>
        <v>67</v>
      </c>
      <c r="Y2744" s="19">
        <f t="shared" si="297"/>
        <v>5.6818181818181825</v>
      </c>
      <c r="Z2744" s="19">
        <f t="shared" si="300"/>
        <v>5.7284090909090919</v>
      </c>
      <c r="AA2744" s="19">
        <f t="shared" si="301"/>
        <v>17.185227272727278</v>
      </c>
      <c r="AB2744" s="19" t="s">
        <v>8886</v>
      </c>
    </row>
    <row r="2745" spans="1:28" x14ac:dyDescent="0.35">
      <c r="A2745" t="s">
        <v>1562</v>
      </c>
      <c r="B2745" t="s">
        <v>7827</v>
      </c>
      <c r="C2745" t="s">
        <v>7828</v>
      </c>
      <c r="D2745" s="1">
        <v>44839</v>
      </c>
      <c r="E2745">
        <f t="shared" si="298"/>
        <v>18</v>
      </c>
      <c r="F2745" t="s">
        <v>1569</v>
      </c>
      <c r="G2745">
        <v>680</v>
      </c>
      <c r="H2745">
        <f t="shared" si="295"/>
        <v>68</v>
      </c>
      <c r="I2745" t="s">
        <v>7</v>
      </c>
      <c r="J2745" t="s">
        <v>8</v>
      </c>
      <c r="L2745" t="s">
        <v>6</v>
      </c>
      <c r="M2745" t="str">
        <f t="shared" si="296"/>
        <v>M</v>
      </c>
      <c r="N2745" t="s">
        <v>752</v>
      </c>
      <c r="O2745" t="s">
        <v>753</v>
      </c>
      <c r="P2745" t="s">
        <v>19</v>
      </c>
      <c r="Q2745">
        <v>4</v>
      </c>
      <c r="R2745">
        <f t="shared" si="299"/>
        <v>2018</v>
      </c>
      <c r="S2745" t="s">
        <v>8</v>
      </c>
      <c r="T2745" t="s">
        <v>8</v>
      </c>
      <c r="U2745" t="s">
        <v>9006</v>
      </c>
      <c r="V2745">
        <f>VLOOKUP(P2745,'PBT Tag Rates'!$B$5:$E$34,4,FALSE)</f>
        <v>0.80551598400000002</v>
      </c>
      <c r="W2745">
        <v>1</v>
      </c>
      <c r="X2745" s="16">
        <f>IFERROR(LOOKUP(H2745,{30,43,48,53,58,63,68,73,78,83,88,93,97},{42,47,52,57,62,67,72,77,82,87,92,99,100}),999)</f>
        <v>72</v>
      </c>
      <c r="Y2745" s="19">
        <f t="shared" si="297"/>
        <v>5.6818181818181825</v>
      </c>
      <c r="Z2745" s="19">
        <f t="shared" si="300"/>
        <v>5.7284090909090919</v>
      </c>
      <c r="AA2745" s="19">
        <f t="shared" si="301"/>
        <v>17.185227272727278</v>
      </c>
      <c r="AB2745" s="19" t="s">
        <v>8886</v>
      </c>
    </row>
    <row r="2746" spans="1:28" x14ac:dyDescent="0.35">
      <c r="A2746" t="s">
        <v>1562</v>
      </c>
      <c r="B2746" t="s">
        <v>7829</v>
      </c>
      <c r="C2746" t="s">
        <v>7830</v>
      </c>
      <c r="D2746" s="1">
        <v>44839</v>
      </c>
      <c r="E2746">
        <f t="shared" si="298"/>
        <v>18</v>
      </c>
      <c r="F2746" t="s">
        <v>1569</v>
      </c>
      <c r="G2746">
        <v>500</v>
      </c>
      <c r="H2746">
        <f t="shared" si="295"/>
        <v>50</v>
      </c>
      <c r="I2746" t="s">
        <v>9</v>
      </c>
      <c r="J2746">
        <v>1</v>
      </c>
      <c r="K2746" s="24" t="s">
        <v>7831</v>
      </c>
      <c r="L2746" t="s">
        <v>6</v>
      </c>
      <c r="M2746" t="str">
        <f t="shared" si="296"/>
        <v>M</v>
      </c>
      <c r="N2746" t="s">
        <v>1156</v>
      </c>
      <c r="O2746" t="s">
        <v>1157</v>
      </c>
      <c r="P2746" t="s">
        <v>557</v>
      </c>
      <c r="Q2746">
        <v>3</v>
      </c>
      <c r="R2746">
        <f t="shared" si="299"/>
        <v>2019</v>
      </c>
      <c r="S2746" t="s">
        <v>8</v>
      </c>
      <c r="T2746" t="s">
        <v>8</v>
      </c>
      <c r="U2746" t="s">
        <v>9007</v>
      </c>
      <c r="V2746">
        <f>VLOOKUP(P2746,'PBT Tag Rates'!$B$5:$E$34,4,FALSE)</f>
        <v>0.95971980899999998</v>
      </c>
      <c r="W2746">
        <v>1</v>
      </c>
      <c r="X2746" s="16">
        <f>IFERROR(LOOKUP(H2746,{30,43,48,53,58,63,68,73,78,83,88,93,97},{42,47,52,57,62,67,72,77,82,87,92,99,100}),999)</f>
        <v>52</v>
      </c>
      <c r="Y2746" s="19">
        <f t="shared" si="297"/>
        <v>5.6818181818181825</v>
      </c>
      <c r="Z2746" s="19">
        <f t="shared" si="300"/>
        <v>5.7284090909090919</v>
      </c>
      <c r="AA2746" s="19">
        <f t="shared" si="301"/>
        <v>17.185227272727278</v>
      </c>
      <c r="AB2746" s="19" t="s">
        <v>8886</v>
      </c>
    </row>
    <row r="2747" spans="1:28" x14ac:dyDescent="0.35">
      <c r="A2747" t="s">
        <v>1562</v>
      </c>
      <c r="B2747" t="s">
        <v>7832</v>
      </c>
      <c r="C2747" t="s">
        <v>7833</v>
      </c>
      <c r="D2747" s="1">
        <v>44839</v>
      </c>
      <c r="E2747">
        <f t="shared" si="298"/>
        <v>18</v>
      </c>
      <c r="F2747" t="s">
        <v>6</v>
      </c>
      <c r="G2747">
        <v>710</v>
      </c>
      <c r="H2747">
        <f t="shared" si="295"/>
        <v>71</v>
      </c>
      <c r="I2747" t="s">
        <v>9</v>
      </c>
      <c r="J2747">
        <v>1</v>
      </c>
      <c r="L2747" t="s">
        <v>6</v>
      </c>
      <c r="M2747" t="str">
        <f t="shared" si="296"/>
        <v>M</v>
      </c>
      <c r="N2747" t="s">
        <v>8</v>
      </c>
      <c r="O2747" t="s">
        <v>8</v>
      </c>
      <c r="P2747" t="s">
        <v>11</v>
      </c>
      <c r="Q2747" t="s">
        <v>8</v>
      </c>
      <c r="R2747" t="str">
        <f t="shared" si="299"/>
        <v>U</v>
      </c>
      <c r="S2747" t="s">
        <v>12</v>
      </c>
      <c r="T2747">
        <v>1</v>
      </c>
      <c r="U2747" t="s">
        <v>8890</v>
      </c>
      <c r="V2747" t="e">
        <f>VLOOKUP(P2747,'PBT Tag Rates'!$B$5:$E$34,4,FALSE)</f>
        <v>#N/A</v>
      </c>
      <c r="W2747">
        <v>1</v>
      </c>
      <c r="X2747" s="16">
        <f>IFERROR(LOOKUP(H2747,{30,43,48,53,58,63,68,73,78,83,88,93,97},{42,47,52,57,62,67,72,77,82,87,92,99,100}),999)</f>
        <v>72</v>
      </c>
      <c r="Y2747" s="19">
        <f t="shared" si="297"/>
        <v>5.6818181818181825</v>
      </c>
      <c r="Z2747" s="19">
        <f t="shared" si="300"/>
        <v>5.7284090909090919</v>
      </c>
      <c r="AA2747" s="19">
        <f t="shared" si="301"/>
        <v>17.185227272727278</v>
      </c>
      <c r="AB2747" s="19" t="s">
        <v>8887</v>
      </c>
    </row>
    <row r="2748" spans="1:28" x14ac:dyDescent="0.35">
      <c r="A2748" t="s">
        <v>1562</v>
      </c>
      <c r="B2748" t="s">
        <v>7834</v>
      </c>
      <c r="C2748" t="s">
        <v>7835</v>
      </c>
      <c r="D2748" s="1">
        <v>44839</v>
      </c>
      <c r="E2748">
        <f t="shared" si="298"/>
        <v>18</v>
      </c>
      <c r="F2748" t="s">
        <v>1569</v>
      </c>
      <c r="G2748">
        <v>690</v>
      </c>
      <c r="H2748">
        <f t="shared" si="295"/>
        <v>69</v>
      </c>
      <c r="I2748" t="s">
        <v>7</v>
      </c>
      <c r="J2748" t="s">
        <v>8</v>
      </c>
      <c r="L2748" t="s">
        <v>6</v>
      </c>
      <c r="M2748" t="str">
        <f t="shared" si="296"/>
        <v>M</v>
      </c>
      <c r="N2748" t="s">
        <v>1023</v>
      </c>
      <c r="O2748" t="s">
        <v>1024</v>
      </c>
      <c r="P2748" t="s">
        <v>557</v>
      </c>
      <c r="Q2748">
        <v>3</v>
      </c>
      <c r="R2748">
        <f t="shared" si="299"/>
        <v>2019</v>
      </c>
      <c r="S2748" t="s">
        <v>8</v>
      </c>
      <c r="T2748" t="s">
        <v>8</v>
      </c>
      <c r="U2748" t="s">
        <v>8875</v>
      </c>
      <c r="V2748">
        <f>VLOOKUP(P2748,'PBT Tag Rates'!$B$5:$E$34,4,FALSE)</f>
        <v>0.95971980899999998</v>
      </c>
      <c r="W2748">
        <v>1</v>
      </c>
      <c r="X2748" s="16">
        <f>IFERROR(LOOKUP(H2748,{30,43,48,53,58,63,68,73,78,83,88,93,97},{42,47,52,57,62,67,72,77,82,87,92,99,100}),999)</f>
        <v>72</v>
      </c>
      <c r="Y2748" s="19">
        <f t="shared" si="297"/>
        <v>5.6818181818181825</v>
      </c>
      <c r="Z2748" s="19">
        <f t="shared" si="300"/>
        <v>5.7284090909090919</v>
      </c>
      <c r="AA2748" s="19">
        <f t="shared" si="301"/>
        <v>17.185227272727278</v>
      </c>
      <c r="AB2748" s="19" t="s">
        <v>8886</v>
      </c>
    </row>
    <row r="2749" spans="1:28" x14ac:dyDescent="0.35">
      <c r="A2749" t="s">
        <v>1562</v>
      </c>
      <c r="B2749" t="s">
        <v>7836</v>
      </c>
      <c r="C2749" t="s">
        <v>7837</v>
      </c>
      <c r="D2749" s="1">
        <v>44839</v>
      </c>
      <c r="E2749">
        <f t="shared" si="298"/>
        <v>18</v>
      </c>
      <c r="F2749" t="s">
        <v>1569</v>
      </c>
      <c r="G2749">
        <v>440</v>
      </c>
      <c r="H2749">
        <f t="shared" si="295"/>
        <v>44</v>
      </c>
      <c r="I2749" t="s">
        <v>7</v>
      </c>
      <c r="J2749" t="s">
        <v>8</v>
      </c>
      <c r="L2749" t="s">
        <v>6</v>
      </c>
      <c r="M2749" t="str">
        <f t="shared" si="296"/>
        <v>M</v>
      </c>
      <c r="N2749" t="s">
        <v>8</v>
      </c>
      <c r="O2749" t="s">
        <v>8</v>
      </c>
      <c r="P2749" t="s">
        <v>11</v>
      </c>
      <c r="Q2749" t="s">
        <v>8</v>
      </c>
      <c r="R2749" t="str">
        <f t="shared" si="299"/>
        <v>U</v>
      </c>
      <c r="S2749" t="s">
        <v>12</v>
      </c>
      <c r="T2749">
        <v>0.999999999999999</v>
      </c>
      <c r="U2749" t="s">
        <v>11</v>
      </c>
      <c r="V2749" t="e">
        <f>VLOOKUP(P2749,'PBT Tag Rates'!$B$5:$E$34,4,FALSE)</f>
        <v>#N/A</v>
      </c>
      <c r="W2749">
        <v>1</v>
      </c>
      <c r="X2749" s="16">
        <f>IFERROR(LOOKUP(H2749,{30,43,48,53,58,63,68,73,78,83,88,93,97},{42,47,52,57,62,67,72,77,82,87,92,99,100}),999)</f>
        <v>47</v>
      </c>
      <c r="Y2749" s="19">
        <f t="shared" si="297"/>
        <v>5.6818181818181825</v>
      </c>
      <c r="Z2749" s="19">
        <f t="shared" si="300"/>
        <v>5.7284090909090919</v>
      </c>
      <c r="AA2749" s="19">
        <f t="shared" si="301"/>
        <v>17.185227272727278</v>
      </c>
      <c r="AB2749" s="19" t="s">
        <v>8887</v>
      </c>
    </row>
    <row r="2750" spans="1:28" x14ac:dyDescent="0.35">
      <c r="A2750" t="s">
        <v>1562</v>
      </c>
      <c r="B2750" t="s">
        <v>7838</v>
      </c>
      <c r="C2750" t="s">
        <v>7839</v>
      </c>
      <c r="D2750" s="1">
        <v>44839</v>
      </c>
      <c r="E2750">
        <f t="shared" si="298"/>
        <v>18</v>
      </c>
      <c r="F2750" t="s">
        <v>6</v>
      </c>
      <c r="G2750">
        <v>610</v>
      </c>
      <c r="H2750">
        <f t="shared" si="295"/>
        <v>61</v>
      </c>
      <c r="I2750" t="s">
        <v>9</v>
      </c>
      <c r="J2750">
        <v>1</v>
      </c>
      <c r="L2750" t="s">
        <v>6</v>
      </c>
      <c r="M2750" t="str">
        <f t="shared" si="296"/>
        <v>M</v>
      </c>
      <c r="N2750" t="s">
        <v>515</v>
      </c>
      <c r="O2750" t="s">
        <v>516</v>
      </c>
      <c r="P2750" t="s">
        <v>19</v>
      </c>
      <c r="Q2750">
        <v>4</v>
      </c>
      <c r="R2750">
        <f t="shared" si="299"/>
        <v>2018</v>
      </c>
      <c r="S2750" t="s">
        <v>8</v>
      </c>
      <c r="T2750" t="s">
        <v>8</v>
      </c>
      <c r="U2750" t="s">
        <v>9007</v>
      </c>
      <c r="V2750">
        <f>VLOOKUP(P2750,'PBT Tag Rates'!$B$5:$E$34,4,FALSE)</f>
        <v>0.80551598400000002</v>
      </c>
      <c r="W2750">
        <v>1</v>
      </c>
      <c r="X2750" s="16">
        <f>IFERROR(LOOKUP(H2750,{30,43,48,53,58,63,68,73,78,83,88,93,97},{42,47,52,57,62,67,72,77,82,87,92,99,100}),999)</f>
        <v>62</v>
      </c>
      <c r="Y2750" s="19">
        <f t="shared" si="297"/>
        <v>5.6818181818181825</v>
      </c>
      <c r="Z2750" s="19">
        <f t="shared" si="300"/>
        <v>5.7284090909090919</v>
      </c>
      <c r="AA2750" s="19">
        <f t="shared" si="301"/>
        <v>17.185227272727278</v>
      </c>
      <c r="AB2750" s="19" t="s">
        <v>8886</v>
      </c>
    </row>
    <row r="2751" spans="1:28" x14ac:dyDescent="0.35">
      <c r="A2751" t="s">
        <v>1562</v>
      </c>
      <c r="B2751" t="s">
        <v>7840</v>
      </c>
      <c r="C2751" t="s">
        <v>7841</v>
      </c>
      <c r="D2751" s="1">
        <v>44839</v>
      </c>
      <c r="E2751">
        <f t="shared" si="298"/>
        <v>18</v>
      </c>
      <c r="F2751" t="s">
        <v>16</v>
      </c>
      <c r="G2751">
        <v>690</v>
      </c>
      <c r="H2751">
        <f t="shared" si="295"/>
        <v>69</v>
      </c>
      <c r="I2751" t="s">
        <v>9</v>
      </c>
      <c r="J2751">
        <v>1</v>
      </c>
      <c r="L2751" t="s">
        <v>16</v>
      </c>
      <c r="M2751" t="str">
        <f t="shared" si="296"/>
        <v>F</v>
      </c>
      <c r="N2751" t="s">
        <v>7842</v>
      </c>
      <c r="O2751" t="s">
        <v>7843</v>
      </c>
      <c r="P2751" t="s">
        <v>557</v>
      </c>
      <c r="Q2751">
        <v>3</v>
      </c>
      <c r="R2751">
        <f t="shared" si="299"/>
        <v>2019</v>
      </c>
      <c r="S2751" t="s">
        <v>8</v>
      </c>
      <c r="T2751" t="s">
        <v>8</v>
      </c>
      <c r="U2751" t="s">
        <v>8974</v>
      </c>
      <c r="V2751">
        <f>VLOOKUP(P2751,'PBT Tag Rates'!$B$5:$E$34,4,FALSE)</f>
        <v>0.95971980899999998</v>
      </c>
      <c r="W2751">
        <v>1</v>
      </c>
      <c r="X2751" s="16">
        <f>IFERROR(LOOKUP(H2751,{30,43,48,53,58,63,68,73,78,83,88,93,97},{42,47,52,57,62,67,72,77,82,87,92,99,100}),999)</f>
        <v>72</v>
      </c>
      <c r="Y2751" s="19">
        <f t="shared" si="297"/>
        <v>5.6818181818181825</v>
      </c>
      <c r="Z2751" s="19">
        <f t="shared" si="300"/>
        <v>5.7284090909090919</v>
      </c>
      <c r="AA2751" s="19">
        <f t="shared" si="301"/>
        <v>17.185227272727278</v>
      </c>
      <c r="AB2751" s="19" t="s">
        <v>8887</v>
      </c>
    </row>
    <row r="2752" spans="1:28" x14ac:dyDescent="0.35">
      <c r="A2752" t="s">
        <v>1562</v>
      </c>
      <c r="B2752" t="s">
        <v>7844</v>
      </c>
      <c r="C2752" t="s">
        <v>7845</v>
      </c>
      <c r="D2752" s="1">
        <v>44839</v>
      </c>
      <c r="E2752">
        <f t="shared" si="298"/>
        <v>18</v>
      </c>
      <c r="F2752" t="s">
        <v>1569</v>
      </c>
      <c r="G2752">
        <v>430</v>
      </c>
      <c r="H2752">
        <f t="shared" si="295"/>
        <v>43</v>
      </c>
      <c r="I2752" t="s">
        <v>9</v>
      </c>
      <c r="J2752">
        <v>1</v>
      </c>
      <c r="L2752" t="s">
        <v>6</v>
      </c>
      <c r="M2752" t="str">
        <f t="shared" si="296"/>
        <v>M</v>
      </c>
      <c r="N2752" t="s">
        <v>4324</v>
      </c>
      <c r="O2752" t="s">
        <v>6997</v>
      </c>
      <c r="P2752" t="s">
        <v>2035</v>
      </c>
      <c r="Q2752">
        <v>2</v>
      </c>
      <c r="R2752">
        <f t="shared" si="299"/>
        <v>2020</v>
      </c>
      <c r="S2752" t="s">
        <v>8</v>
      </c>
      <c r="T2752" t="s">
        <v>8</v>
      </c>
      <c r="U2752" t="s">
        <v>9086</v>
      </c>
      <c r="V2752">
        <f>VLOOKUP(P2752,'PBT Tag Rates'!$B$5:$E$34,4,FALSE)</f>
        <v>0.98961045999999997</v>
      </c>
      <c r="W2752">
        <v>1</v>
      </c>
      <c r="X2752" s="16">
        <f>IFERROR(LOOKUP(H2752,{30,43,48,53,58,63,68,73,78,83,88,93,97},{42,47,52,57,62,67,72,77,82,87,92,99,100}),999)</f>
        <v>47</v>
      </c>
      <c r="Y2752" s="19">
        <f t="shared" si="297"/>
        <v>5.6818181818181825</v>
      </c>
      <c r="Z2752" s="19">
        <f t="shared" si="300"/>
        <v>5.7284090909090919</v>
      </c>
      <c r="AA2752" s="19">
        <f t="shared" si="301"/>
        <v>17.185227272727278</v>
      </c>
      <c r="AB2752" s="19" t="s">
        <v>8887</v>
      </c>
    </row>
    <row r="2753" spans="1:28" x14ac:dyDescent="0.35">
      <c r="A2753" t="s">
        <v>1562</v>
      </c>
      <c r="B2753" t="s">
        <v>7846</v>
      </c>
      <c r="C2753" t="s">
        <v>7847</v>
      </c>
      <c r="D2753" s="1">
        <v>44839</v>
      </c>
      <c r="E2753">
        <f t="shared" si="298"/>
        <v>18</v>
      </c>
      <c r="F2753" t="s">
        <v>1569</v>
      </c>
      <c r="G2753">
        <v>520</v>
      </c>
      <c r="H2753">
        <f t="shared" si="295"/>
        <v>52</v>
      </c>
      <c r="I2753" t="s">
        <v>9</v>
      </c>
      <c r="J2753">
        <v>1</v>
      </c>
      <c r="L2753" t="s">
        <v>6</v>
      </c>
      <c r="M2753" t="str">
        <f t="shared" si="296"/>
        <v>M</v>
      </c>
      <c r="N2753" t="s">
        <v>7848</v>
      </c>
      <c r="O2753" t="s">
        <v>7849</v>
      </c>
      <c r="P2753" t="s">
        <v>2035</v>
      </c>
      <c r="Q2753">
        <v>2</v>
      </c>
      <c r="R2753">
        <f t="shared" si="299"/>
        <v>2020</v>
      </c>
      <c r="S2753" t="s">
        <v>8</v>
      </c>
      <c r="T2753" t="s">
        <v>8</v>
      </c>
      <c r="U2753" t="s">
        <v>9006</v>
      </c>
      <c r="V2753">
        <f>VLOOKUP(P2753,'PBT Tag Rates'!$B$5:$E$34,4,FALSE)</f>
        <v>0.98961045999999997</v>
      </c>
      <c r="W2753">
        <v>1</v>
      </c>
      <c r="X2753" s="16">
        <f>IFERROR(LOOKUP(H2753,{30,43,48,53,58,63,68,73,78,83,88,93,97},{42,47,52,57,62,67,72,77,82,87,92,99,100}),999)</f>
        <v>52</v>
      </c>
      <c r="Y2753" s="19">
        <f t="shared" si="297"/>
        <v>5.6818181818181825</v>
      </c>
      <c r="Z2753" s="19">
        <f t="shared" si="300"/>
        <v>5.7284090909090919</v>
      </c>
      <c r="AA2753" s="19">
        <f t="shared" si="301"/>
        <v>17.185227272727278</v>
      </c>
      <c r="AB2753" s="19" t="s">
        <v>8886</v>
      </c>
    </row>
    <row r="2754" spans="1:28" x14ac:dyDescent="0.35">
      <c r="A2754" t="s">
        <v>1562</v>
      </c>
      <c r="B2754" t="s">
        <v>7850</v>
      </c>
      <c r="C2754" t="s">
        <v>7851</v>
      </c>
      <c r="D2754" s="1">
        <v>44839</v>
      </c>
      <c r="E2754">
        <f t="shared" si="298"/>
        <v>18</v>
      </c>
      <c r="F2754" t="s">
        <v>6</v>
      </c>
      <c r="G2754">
        <v>680</v>
      </c>
      <c r="H2754">
        <f t="shared" si="295"/>
        <v>68</v>
      </c>
      <c r="I2754" t="s">
        <v>9</v>
      </c>
      <c r="J2754">
        <v>1</v>
      </c>
      <c r="L2754" t="s">
        <v>6</v>
      </c>
      <c r="M2754" t="str">
        <f t="shared" si="296"/>
        <v>M</v>
      </c>
      <c r="N2754" t="s">
        <v>7852</v>
      </c>
      <c r="O2754" t="s">
        <v>7853</v>
      </c>
      <c r="P2754" t="s">
        <v>19</v>
      </c>
      <c r="Q2754">
        <v>4</v>
      </c>
      <c r="R2754">
        <f t="shared" si="299"/>
        <v>2018</v>
      </c>
      <c r="S2754" t="s">
        <v>8</v>
      </c>
      <c r="T2754" t="s">
        <v>8</v>
      </c>
      <c r="U2754" t="s">
        <v>9087</v>
      </c>
      <c r="V2754">
        <f>VLOOKUP(P2754,'PBT Tag Rates'!$B$5:$E$34,4,FALSE)</f>
        <v>0.80551598400000002</v>
      </c>
      <c r="W2754">
        <v>1</v>
      </c>
      <c r="X2754" s="16">
        <f>IFERROR(LOOKUP(H2754,{30,43,48,53,58,63,68,73,78,83,88,93,97},{42,47,52,57,62,67,72,77,82,87,92,99,100}),999)</f>
        <v>72</v>
      </c>
      <c r="Y2754" s="19">
        <f t="shared" si="297"/>
        <v>5.6818181818181825</v>
      </c>
      <c r="Z2754" s="19">
        <f t="shared" si="300"/>
        <v>5.7284090909090919</v>
      </c>
      <c r="AA2754" s="19">
        <f t="shared" si="301"/>
        <v>17.185227272727278</v>
      </c>
      <c r="AB2754" s="19" t="s">
        <v>8887</v>
      </c>
    </row>
    <row r="2755" spans="1:28" x14ac:dyDescent="0.35">
      <c r="A2755" t="s">
        <v>1562</v>
      </c>
      <c r="B2755" t="s">
        <v>7854</v>
      </c>
      <c r="C2755" t="s">
        <v>7855</v>
      </c>
      <c r="D2755" s="1">
        <v>44839</v>
      </c>
      <c r="E2755">
        <f t="shared" si="298"/>
        <v>18</v>
      </c>
      <c r="F2755" t="s">
        <v>1569</v>
      </c>
      <c r="G2755">
        <v>380</v>
      </c>
      <c r="H2755">
        <f t="shared" si="295"/>
        <v>38</v>
      </c>
      <c r="I2755" t="s">
        <v>9</v>
      </c>
      <c r="J2755">
        <v>1</v>
      </c>
      <c r="L2755" t="s">
        <v>6</v>
      </c>
      <c r="M2755" t="str">
        <f t="shared" si="296"/>
        <v>M</v>
      </c>
      <c r="N2755" t="s">
        <v>7856</v>
      </c>
      <c r="O2755" t="s">
        <v>7857</v>
      </c>
      <c r="P2755" t="s">
        <v>5931</v>
      </c>
      <c r="Q2755">
        <v>2</v>
      </c>
      <c r="R2755">
        <f t="shared" si="299"/>
        <v>2020</v>
      </c>
      <c r="S2755" t="s">
        <v>8</v>
      </c>
      <c r="T2755" t="s">
        <v>8</v>
      </c>
      <c r="U2755" t="s">
        <v>8876</v>
      </c>
      <c r="V2755">
        <f>VLOOKUP(P2755,'PBT Tag Rates'!$B$5:$E$34,4,FALSE)</f>
        <v>0.98845608500000004</v>
      </c>
      <c r="W2755">
        <v>1</v>
      </c>
      <c r="X2755" s="16">
        <f>IFERROR(LOOKUP(H2755,{30,43,48,53,58,63,68,73,78,83,88,93,97},{42,47,52,57,62,67,72,77,82,87,92,99,100}),999)</f>
        <v>42</v>
      </c>
      <c r="Y2755" s="19">
        <f t="shared" si="297"/>
        <v>5.6818181818181825</v>
      </c>
      <c r="Z2755" s="19">
        <f t="shared" si="300"/>
        <v>5.7284090909090919</v>
      </c>
      <c r="AA2755" s="19">
        <f t="shared" si="301"/>
        <v>17.185227272727278</v>
      </c>
      <c r="AB2755" s="19" t="s">
        <v>8887</v>
      </c>
    </row>
    <row r="2756" spans="1:28" x14ac:dyDescent="0.35">
      <c r="A2756" t="s">
        <v>1562</v>
      </c>
      <c r="B2756" t="s">
        <v>7858</v>
      </c>
      <c r="C2756" t="s">
        <v>7859</v>
      </c>
      <c r="D2756" s="1">
        <v>44839</v>
      </c>
      <c r="E2756">
        <f t="shared" si="298"/>
        <v>18</v>
      </c>
      <c r="F2756" t="s">
        <v>1569</v>
      </c>
      <c r="G2756">
        <v>600</v>
      </c>
      <c r="H2756">
        <f t="shared" si="295"/>
        <v>60</v>
      </c>
      <c r="I2756" t="s">
        <v>7</v>
      </c>
      <c r="J2756" t="s">
        <v>8</v>
      </c>
      <c r="L2756" t="s">
        <v>6</v>
      </c>
      <c r="M2756" t="str">
        <f t="shared" si="296"/>
        <v>M</v>
      </c>
      <c r="N2756" t="s">
        <v>2768</v>
      </c>
      <c r="O2756" t="s">
        <v>2769</v>
      </c>
      <c r="P2756" t="s">
        <v>557</v>
      </c>
      <c r="Q2756">
        <v>3</v>
      </c>
      <c r="R2756">
        <f t="shared" si="299"/>
        <v>2019</v>
      </c>
      <c r="S2756" t="s">
        <v>8</v>
      </c>
      <c r="T2756" t="s">
        <v>8</v>
      </c>
      <c r="U2756" t="s">
        <v>9006</v>
      </c>
      <c r="V2756">
        <f>VLOOKUP(P2756,'PBT Tag Rates'!$B$5:$E$34,4,FALSE)</f>
        <v>0.95971980899999998</v>
      </c>
      <c r="W2756">
        <v>1</v>
      </c>
      <c r="X2756" s="16">
        <f>IFERROR(LOOKUP(H2756,{30,43,48,53,58,63,68,73,78,83,88,93,97},{42,47,52,57,62,67,72,77,82,87,92,99,100}),999)</f>
        <v>62</v>
      </c>
      <c r="Y2756" s="19">
        <f t="shared" si="297"/>
        <v>5.6818181818181825</v>
      </c>
      <c r="Z2756" s="19">
        <f t="shared" si="300"/>
        <v>5.7284090909090919</v>
      </c>
      <c r="AA2756" s="19">
        <f t="shared" si="301"/>
        <v>17.185227272727278</v>
      </c>
      <c r="AB2756" s="19" t="s">
        <v>8886</v>
      </c>
    </row>
    <row r="2757" spans="1:28" x14ac:dyDescent="0.35">
      <c r="A2757" t="s">
        <v>1562</v>
      </c>
      <c r="B2757" t="s">
        <v>7860</v>
      </c>
      <c r="C2757" t="s">
        <v>7861</v>
      </c>
      <c r="D2757" s="1">
        <v>44839</v>
      </c>
      <c r="E2757">
        <f t="shared" si="298"/>
        <v>18</v>
      </c>
      <c r="F2757" t="s">
        <v>1569</v>
      </c>
      <c r="G2757">
        <v>340</v>
      </c>
      <c r="H2757">
        <f t="shared" si="295"/>
        <v>34</v>
      </c>
      <c r="I2757" t="s">
        <v>9</v>
      </c>
      <c r="J2757">
        <v>1</v>
      </c>
      <c r="L2757" t="s">
        <v>6</v>
      </c>
      <c r="M2757" t="str">
        <f t="shared" si="296"/>
        <v>M</v>
      </c>
      <c r="N2757" t="s">
        <v>7115</v>
      </c>
      <c r="O2757" t="s">
        <v>7116</v>
      </c>
      <c r="P2757" t="s">
        <v>2035</v>
      </c>
      <c r="Q2757">
        <v>2</v>
      </c>
      <c r="R2757">
        <f t="shared" si="299"/>
        <v>2020</v>
      </c>
      <c r="S2757" t="s">
        <v>8</v>
      </c>
      <c r="T2757" t="s">
        <v>8</v>
      </c>
      <c r="U2757" t="s">
        <v>9007</v>
      </c>
      <c r="V2757">
        <f>VLOOKUP(P2757,'PBT Tag Rates'!$B$5:$E$34,4,FALSE)</f>
        <v>0.98961045999999997</v>
      </c>
      <c r="W2757">
        <v>1</v>
      </c>
      <c r="X2757" s="16">
        <f>IFERROR(LOOKUP(H2757,{30,43,48,53,58,63,68,73,78,83,88,93,97},{42,47,52,57,62,67,72,77,82,87,92,99,100}),999)</f>
        <v>42</v>
      </c>
      <c r="Y2757" s="19">
        <f t="shared" si="297"/>
        <v>5.6818181818181825</v>
      </c>
      <c r="Z2757" s="19">
        <f t="shared" si="300"/>
        <v>5.7284090909090919</v>
      </c>
      <c r="AA2757" s="19">
        <f t="shared" si="301"/>
        <v>17.185227272727278</v>
      </c>
      <c r="AB2757" s="19" t="s">
        <v>8886</v>
      </c>
    </row>
    <row r="2758" spans="1:28" x14ac:dyDescent="0.35">
      <c r="A2758" t="s">
        <v>1562</v>
      </c>
      <c r="B2758" t="s">
        <v>7862</v>
      </c>
      <c r="C2758" t="s">
        <v>7863</v>
      </c>
      <c r="D2758" s="1">
        <v>44839</v>
      </c>
      <c r="E2758">
        <f t="shared" si="298"/>
        <v>18</v>
      </c>
      <c r="F2758" t="s">
        <v>1569</v>
      </c>
      <c r="G2758">
        <v>590</v>
      </c>
      <c r="H2758">
        <f t="shared" ref="H2758:H2821" si="302">G2758/10</f>
        <v>59</v>
      </c>
      <c r="I2758" t="s">
        <v>9</v>
      </c>
      <c r="J2758">
        <v>1</v>
      </c>
      <c r="L2758" t="s">
        <v>6</v>
      </c>
      <c r="M2758" t="str">
        <f t="shared" ref="M2758:M2821" si="303">IF(L2758="U",F2758,L2758)</f>
        <v>M</v>
      </c>
      <c r="N2758" t="s">
        <v>7864</v>
      </c>
      <c r="O2758" t="s">
        <v>7865</v>
      </c>
      <c r="P2758" t="s">
        <v>702</v>
      </c>
      <c r="Q2758">
        <v>3</v>
      </c>
      <c r="R2758">
        <f t="shared" si="299"/>
        <v>2019</v>
      </c>
      <c r="S2758" t="s">
        <v>8</v>
      </c>
      <c r="T2758" t="s">
        <v>8</v>
      </c>
      <c r="U2758" t="s">
        <v>8858</v>
      </c>
      <c r="V2758">
        <f>VLOOKUP(P2758,'PBT Tag Rates'!$B$5:$E$34,4,FALSE)</f>
        <v>0.99705232300000002</v>
      </c>
      <c r="W2758">
        <v>1</v>
      </c>
      <c r="X2758" s="16">
        <f>IFERROR(LOOKUP(H2758,{30,43,48,53,58,63,68,73,78,83,88,93,97},{42,47,52,57,62,67,72,77,82,87,92,99,100}),999)</f>
        <v>62</v>
      </c>
      <c r="Y2758" s="19">
        <f t="shared" ref="Y2758:Y2821" si="304">IF(D2758&lt;$D$3,W2758/$Y$3,W2758/$Y$4)</f>
        <v>5.6818181818181825</v>
      </c>
      <c r="Z2758" s="19">
        <f t="shared" si="300"/>
        <v>5.7284090909090919</v>
      </c>
      <c r="AA2758" s="19">
        <f t="shared" si="301"/>
        <v>17.185227272727278</v>
      </c>
      <c r="AB2758" s="19" t="s">
        <v>8887</v>
      </c>
    </row>
    <row r="2759" spans="1:28" x14ac:dyDescent="0.35">
      <c r="A2759" t="s">
        <v>1562</v>
      </c>
      <c r="B2759" t="s">
        <v>7866</v>
      </c>
      <c r="C2759" t="s">
        <v>7867</v>
      </c>
      <c r="D2759" s="1">
        <v>44839</v>
      </c>
      <c r="E2759">
        <f t="shared" ref="E2759:E2822" si="305">IF(D2759&lt;=$D$3,60,18)</f>
        <v>18</v>
      </c>
      <c r="F2759" t="s">
        <v>16</v>
      </c>
      <c r="G2759">
        <v>900</v>
      </c>
      <c r="H2759">
        <f t="shared" si="302"/>
        <v>90</v>
      </c>
      <c r="I2759" t="s">
        <v>9</v>
      </c>
      <c r="J2759">
        <v>1</v>
      </c>
      <c r="L2759" t="s">
        <v>16</v>
      </c>
      <c r="M2759" t="str">
        <f t="shared" si="303"/>
        <v>F</v>
      </c>
      <c r="N2759" t="s">
        <v>7868</v>
      </c>
      <c r="O2759" t="s">
        <v>7869</v>
      </c>
      <c r="P2759" t="s">
        <v>23</v>
      </c>
      <c r="Q2759">
        <v>5</v>
      </c>
      <c r="R2759">
        <f t="shared" ref="R2759:R2822" si="306">IFERROR($R$3-Q2759,"U")</f>
        <v>2017</v>
      </c>
      <c r="S2759" t="s">
        <v>8</v>
      </c>
      <c r="T2759" t="s">
        <v>8</v>
      </c>
      <c r="U2759" t="s">
        <v>8977</v>
      </c>
      <c r="V2759">
        <f>VLOOKUP(P2759,'PBT Tag Rates'!$B$5:$E$34,4,FALSE)</f>
        <v>0.98821806999999995</v>
      </c>
      <c r="W2759">
        <v>1</v>
      </c>
      <c r="X2759" s="16">
        <f>IFERROR(LOOKUP(H2759,{30,43,48,53,58,63,68,73,78,83,88,93,97},{42,47,52,57,62,67,72,77,82,87,92,99,100}),999)</f>
        <v>92</v>
      </c>
      <c r="Y2759" s="19">
        <f t="shared" si="304"/>
        <v>5.6818181818181825</v>
      </c>
      <c r="Z2759" s="19">
        <f t="shared" ref="Z2759:Z2822" si="307">Y2759*(1+$Z$4)</f>
        <v>5.7284090909090919</v>
      </c>
      <c r="AA2759" s="19">
        <f t="shared" ref="AA2759:AA2822" si="308">IF(D2759&lt;$D$3,Z2759/$AA$3,Z2759/$AA$4)</f>
        <v>17.185227272727278</v>
      </c>
      <c r="AB2759" s="19" t="s">
        <v>8887</v>
      </c>
    </row>
    <row r="2760" spans="1:28" x14ac:dyDescent="0.35">
      <c r="A2760" t="s">
        <v>1562</v>
      </c>
      <c r="B2760" t="s">
        <v>7870</v>
      </c>
      <c r="C2760" t="s">
        <v>7871</v>
      </c>
      <c r="D2760" s="1">
        <v>44839</v>
      </c>
      <c r="E2760">
        <f t="shared" si="305"/>
        <v>18</v>
      </c>
      <c r="F2760" t="s">
        <v>6</v>
      </c>
      <c r="G2760">
        <v>770</v>
      </c>
      <c r="H2760">
        <f t="shared" si="302"/>
        <v>77</v>
      </c>
      <c r="I2760" t="s">
        <v>7</v>
      </c>
      <c r="J2760" t="s">
        <v>8</v>
      </c>
      <c r="L2760" t="s">
        <v>6</v>
      </c>
      <c r="M2760" t="str">
        <f t="shared" si="303"/>
        <v>M</v>
      </c>
      <c r="N2760" t="s">
        <v>8</v>
      </c>
      <c r="O2760" t="s">
        <v>8</v>
      </c>
      <c r="P2760" t="s">
        <v>11</v>
      </c>
      <c r="Q2760" t="s">
        <v>8</v>
      </c>
      <c r="R2760" t="str">
        <f t="shared" si="306"/>
        <v>U</v>
      </c>
      <c r="S2760" t="s">
        <v>12</v>
      </c>
      <c r="T2760">
        <v>0.999999999999997</v>
      </c>
      <c r="U2760" t="s">
        <v>11</v>
      </c>
      <c r="V2760" t="e">
        <f>VLOOKUP(P2760,'PBT Tag Rates'!$B$5:$E$34,4,FALSE)</f>
        <v>#N/A</v>
      </c>
      <c r="W2760">
        <v>1</v>
      </c>
      <c r="X2760" s="16">
        <f>IFERROR(LOOKUP(H2760,{30,43,48,53,58,63,68,73,78,83,88,93,97},{42,47,52,57,62,67,72,77,82,87,92,99,100}),999)</f>
        <v>77</v>
      </c>
      <c r="Y2760" s="19">
        <f t="shared" si="304"/>
        <v>5.6818181818181825</v>
      </c>
      <c r="Z2760" s="19">
        <f t="shared" si="307"/>
        <v>5.7284090909090919</v>
      </c>
      <c r="AA2760" s="19">
        <f t="shared" si="308"/>
        <v>17.185227272727278</v>
      </c>
      <c r="AB2760" s="19" t="s">
        <v>8887</v>
      </c>
    </row>
    <row r="2761" spans="1:28" x14ac:dyDescent="0.35">
      <c r="A2761" t="s">
        <v>1562</v>
      </c>
      <c r="B2761" t="s">
        <v>7872</v>
      </c>
      <c r="C2761" t="s">
        <v>7873</v>
      </c>
      <c r="D2761" s="1">
        <v>44839</v>
      </c>
      <c r="E2761">
        <f t="shared" si="305"/>
        <v>18</v>
      </c>
      <c r="F2761" t="s">
        <v>16</v>
      </c>
      <c r="G2761">
        <v>740</v>
      </c>
      <c r="H2761">
        <f t="shared" si="302"/>
        <v>74</v>
      </c>
      <c r="I2761" t="s">
        <v>9</v>
      </c>
      <c r="J2761">
        <v>1</v>
      </c>
      <c r="L2761" t="s">
        <v>16</v>
      </c>
      <c r="M2761" t="str">
        <f t="shared" si="303"/>
        <v>F</v>
      </c>
      <c r="N2761" t="s">
        <v>8</v>
      </c>
      <c r="O2761" t="s">
        <v>8</v>
      </c>
      <c r="P2761" t="s">
        <v>11</v>
      </c>
      <c r="Q2761" t="s">
        <v>8</v>
      </c>
      <c r="R2761" t="str">
        <f t="shared" si="306"/>
        <v>U</v>
      </c>
      <c r="S2761" t="s">
        <v>12</v>
      </c>
      <c r="T2761">
        <v>1</v>
      </c>
      <c r="U2761" t="s">
        <v>8890</v>
      </c>
      <c r="V2761" t="e">
        <f>VLOOKUP(P2761,'PBT Tag Rates'!$B$5:$E$34,4,FALSE)</f>
        <v>#N/A</v>
      </c>
      <c r="W2761">
        <v>1</v>
      </c>
      <c r="X2761" s="16">
        <f>IFERROR(LOOKUP(H2761,{30,43,48,53,58,63,68,73,78,83,88,93,97},{42,47,52,57,62,67,72,77,82,87,92,99,100}),999)</f>
        <v>77</v>
      </c>
      <c r="Y2761" s="19">
        <f t="shared" si="304"/>
        <v>5.6818181818181825</v>
      </c>
      <c r="Z2761" s="19">
        <f t="shared" si="307"/>
        <v>5.7284090909090919</v>
      </c>
      <c r="AA2761" s="19">
        <f t="shared" si="308"/>
        <v>17.185227272727278</v>
      </c>
      <c r="AB2761" s="19" t="s">
        <v>8887</v>
      </c>
    </row>
    <row r="2762" spans="1:28" x14ac:dyDescent="0.35">
      <c r="A2762" t="s">
        <v>1562</v>
      </c>
      <c r="B2762" t="s">
        <v>7874</v>
      </c>
      <c r="C2762" t="s">
        <v>7875</v>
      </c>
      <c r="D2762" s="1">
        <v>44839</v>
      </c>
      <c r="E2762">
        <f t="shared" si="305"/>
        <v>18</v>
      </c>
      <c r="F2762" t="s">
        <v>16</v>
      </c>
      <c r="G2762">
        <v>690</v>
      </c>
      <c r="H2762">
        <f t="shared" si="302"/>
        <v>69</v>
      </c>
      <c r="I2762" t="s">
        <v>7</v>
      </c>
      <c r="J2762" t="s">
        <v>8</v>
      </c>
      <c r="L2762" t="s">
        <v>16</v>
      </c>
      <c r="M2762" t="str">
        <f t="shared" si="303"/>
        <v>F</v>
      </c>
      <c r="N2762" t="s">
        <v>7876</v>
      </c>
      <c r="O2762" t="s">
        <v>7877</v>
      </c>
      <c r="P2762" t="s">
        <v>557</v>
      </c>
      <c r="Q2762">
        <v>3</v>
      </c>
      <c r="R2762">
        <f t="shared" si="306"/>
        <v>2019</v>
      </c>
      <c r="S2762" t="s">
        <v>8</v>
      </c>
      <c r="T2762" t="s">
        <v>8</v>
      </c>
      <c r="U2762" t="s">
        <v>9006</v>
      </c>
      <c r="V2762">
        <f>VLOOKUP(P2762,'PBT Tag Rates'!$B$5:$E$34,4,FALSE)</f>
        <v>0.95971980899999998</v>
      </c>
      <c r="W2762">
        <v>1</v>
      </c>
      <c r="X2762" s="16">
        <f>IFERROR(LOOKUP(H2762,{30,43,48,53,58,63,68,73,78,83,88,93,97},{42,47,52,57,62,67,72,77,82,87,92,99,100}),999)</f>
        <v>72</v>
      </c>
      <c r="Y2762" s="19">
        <f t="shared" si="304"/>
        <v>5.6818181818181825</v>
      </c>
      <c r="Z2762" s="19">
        <f t="shared" si="307"/>
        <v>5.7284090909090919</v>
      </c>
      <c r="AA2762" s="19">
        <f t="shared" si="308"/>
        <v>17.185227272727278</v>
      </c>
      <c r="AB2762" s="19" t="s">
        <v>8886</v>
      </c>
    </row>
    <row r="2763" spans="1:28" x14ac:dyDescent="0.35">
      <c r="A2763" t="s">
        <v>1562</v>
      </c>
      <c r="B2763" t="s">
        <v>7878</v>
      </c>
      <c r="C2763" t="s">
        <v>7879</v>
      </c>
      <c r="D2763" s="1">
        <v>44840</v>
      </c>
      <c r="E2763">
        <f t="shared" si="305"/>
        <v>18</v>
      </c>
      <c r="F2763" t="s">
        <v>1569</v>
      </c>
      <c r="G2763">
        <v>590</v>
      </c>
      <c r="H2763">
        <f t="shared" si="302"/>
        <v>59</v>
      </c>
      <c r="I2763" t="s">
        <v>7</v>
      </c>
      <c r="J2763" t="s">
        <v>8</v>
      </c>
      <c r="L2763" t="s">
        <v>6</v>
      </c>
      <c r="M2763" t="str">
        <f t="shared" si="303"/>
        <v>M</v>
      </c>
      <c r="N2763" t="s">
        <v>1188</v>
      </c>
      <c r="O2763" t="s">
        <v>1189</v>
      </c>
      <c r="P2763" t="s">
        <v>557</v>
      </c>
      <c r="Q2763">
        <v>3</v>
      </c>
      <c r="R2763">
        <f t="shared" si="306"/>
        <v>2019</v>
      </c>
      <c r="S2763" t="s">
        <v>8</v>
      </c>
      <c r="T2763" t="s">
        <v>8</v>
      </c>
      <c r="U2763" t="s">
        <v>9090</v>
      </c>
      <c r="V2763">
        <f>VLOOKUP(P2763,'PBT Tag Rates'!$B$5:$E$34,4,FALSE)</f>
        <v>0.95971980899999998</v>
      </c>
      <c r="W2763">
        <v>1</v>
      </c>
      <c r="X2763" s="16">
        <f>IFERROR(LOOKUP(H2763,{30,43,48,53,58,63,68,73,78,83,88,93,97},{42,47,52,57,62,67,72,77,82,87,92,99,100}),999)</f>
        <v>62</v>
      </c>
      <c r="Y2763" s="19">
        <f t="shared" si="304"/>
        <v>5.6818181818181825</v>
      </c>
      <c r="Z2763" s="19">
        <f t="shared" si="307"/>
        <v>5.7284090909090919</v>
      </c>
      <c r="AA2763" s="19">
        <f t="shared" si="308"/>
        <v>17.185227272727278</v>
      </c>
      <c r="AB2763" s="19" t="s">
        <v>8887</v>
      </c>
    </row>
    <row r="2764" spans="1:28" x14ac:dyDescent="0.35">
      <c r="A2764" t="s">
        <v>1562</v>
      </c>
      <c r="B2764" t="s">
        <v>7880</v>
      </c>
      <c r="C2764" t="s">
        <v>7881</v>
      </c>
      <c r="D2764" s="1">
        <v>44840</v>
      </c>
      <c r="E2764">
        <f t="shared" si="305"/>
        <v>18</v>
      </c>
      <c r="F2764" t="s">
        <v>1569</v>
      </c>
      <c r="G2764">
        <v>560</v>
      </c>
      <c r="H2764">
        <f t="shared" si="302"/>
        <v>56</v>
      </c>
      <c r="I2764" t="s">
        <v>7</v>
      </c>
      <c r="J2764" t="s">
        <v>8</v>
      </c>
      <c r="L2764" t="s">
        <v>6</v>
      </c>
      <c r="M2764" t="str">
        <f t="shared" si="303"/>
        <v>M</v>
      </c>
      <c r="N2764" t="s">
        <v>8</v>
      </c>
      <c r="O2764" t="s">
        <v>8</v>
      </c>
      <c r="P2764" t="s">
        <v>11</v>
      </c>
      <c r="Q2764" t="s">
        <v>8</v>
      </c>
      <c r="R2764" t="str">
        <f t="shared" si="306"/>
        <v>U</v>
      </c>
      <c r="S2764" t="s">
        <v>12</v>
      </c>
      <c r="T2764">
        <v>1</v>
      </c>
      <c r="U2764" t="s">
        <v>11</v>
      </c>
      <c r="V2764" t="e">
        <f>VLOOKUP(P2764,'PBT Tag Rates'!$B$5:$E$34,4,FALSE)</f>
        <v>#N/A</v>
      </c>
      <c r="W2764">
        <v>1</v>
      </c>
      <c r="X2764" s="16">
        <f>IFERROR(LOOKUP(H2764,{30,43,48,53,58,63,68,73,78,83,88,93,97},{42,47,52,57,62,67,72,77,82,87,92,99,100}),999)</f>
        <v>57</v>
      </c>
      <c r="Y2764" s="19">
        <f t="shared" si="304"/>
        <v>5.6818181818181825</v>
      </c>
      <c r="Z2764" s="19">
        <f t="shared" si="307"/>
        <v>5.7284090909090919</v>
      </c>
      <c r="AA2764" s="19">
        <f t="shared" si="308"/>
        <v>17.185227272727278</v>
      </c>
      <c r="AB2764" s="19" t="s">
        <v>8887</v>
      </c>
    </row>
    <row r="2765" spans="1:28" x14ac:dyDescent="0.35">
      <c r="A2765" t="s">
        <v>1562</v>
      </c>
      <c r="B2765" t="s">
        <v>7882</v>
      </c>
      <c r="C2765" t="s">
        <v>7883</v>
      </c>
      <c r="D2765" s="1">
        <v>44840</v>
      </c>
      <c r="E2765">
        <f t="shared" si="305"/>
        <v>18</v>
      </c>
      <c r="F2765" t="s">
        <v>6</v>
      </c>
      <c r="G2765">
        <v>730</v>
      </c>
      <c r="H2765">
        <f t="shared" si="302"/>
        <v>73</v>
      </c>
      <c r="I2765" t="s">
        <v>7</v>
      </c>
      <c r="J2765" t="s">
        <v>8</v>
      </c>
      <c r="L2765" t="s">
        <v>1569</v>
      </c>
      <c r="M2765" t="str">
        <f t="shared" si="303"/>
        <v>M</v>
      </c>
      <c r="N2765" t="s">
        <v>8</v>
      </c>
      <c r="O2765" t="s">
        <v>8</v>
      </c>
      <c r="P2765" t="s">
        <v>11</v>
      </c>
      <c r="Q2765" t="s">
        <v>8</v>
      </c>
      <c r="R2765" t="str">
        <f t="shared" si="306"/>
        <v>U</v>
      </c>
      <c r="S2765" t="s">
        <v>12</v>
      </c>
      <c r="T2765">
        <v>1</v>
      </c>
      <c r="U2765" t="s">
        <v>11</v>
      </c>
      <c r="V2765" t="e">
        <f>VLOOKUP(P2765,'PBT Tag Rates'!$B$5:$E$34,4,FALSE)</f>
        <v>#N/A</v>
      </c>
      <c r="W2765">
        <v>1</v>
      </c>
      <c r="X2765" s="16">
        <f>IFERROR(LOOKUP(H2765,{30,43,48,53,58,63,68,73,78,83,88,93,97},{42,47,52,57,62,67,72,77,82,87,92,99,100}),999)</f>
        <v>77</v>
      </c>
      <c r="Y2765" s="19">
        <f t="shared" si="304"/>
        <v>5.6818181818181825</v>
      </c>
      <c r="Z2765" s="19">
        <f t="shared" si="307"/>
        <v>5.7284090909090919</v>
      </c>
      <c r="AA2765" s="19">
        <f t="shared" si="308"/>
        <v>17.185227272727278</v>
      </c>
      <c r="AB2765" s="19" t="s">
        <v>8887</v>
      </c>
    </row>
    <row r="2766" spans="1:28" x14ac:dyDescent="0.35">
      <c r="A2766" t="s">
        <v>1562</v>
      </c>
      <c r="B2766" t="s">
        <v>7884</v>
      </c>
      <c r="C2766" t="s">
        <v>7885</v>
      </c>
      <c r="D2766" s="1">
        <v>44840</v>
      </c>
      <c r="E2766">
        <f t="shared" si="305"/>
        <v>18</v>
      </c>
      <c r="F2766" t="s">
        <v>1569</v>
      </c>
      <c r="G2766">
        <v>540</v>
      </c>
      <c r="H2766">
        <f t="shared" si="302"/>
        <v>54</v>
      </c>
      <c r="I2766" t="s">
        <v>9</v>
      </c>
      <c r="J2766">
        <v>1</v>
      </c>
      <c r="L2766" t="s">
        <v>6</v>
      </c>
      <c r="M2766" t="str">
        <f t="shared" si="303"/>
        <v>M</v>
      </c>
      <c r="N2766" t="s">
        <v>1086</v>
      </c>
      <c r="O2766" t="s">
        <v>1130</v>
      </c>
      <c r="P2766" t="s">
        <v>557</v>
      </c>
      <c r="Q2766">
        <v>3</v>
      </c>
      <c r="R2766">
        <f t="shared" si="306"/>
        <v>2019</v>
      </c>
      <c r="S2766" t="s">
        <v>8</v>
      </c>
      <c r="T2766" t="s">
        <v>8</v>
      </c>
      <c r="U2766" t="s">
        <v>9007</v>
      </c>
      <c r="V2766">
        <f>VLOOKUP(P2766,'PBT Tag Rates'!$B$5:$E$34,4,FALSE)</f>
        <v>0.95971980899999998</v>
      </c>
      <c r="W2766">
        <v>1</v>
      </c>
      <c r="X2766" s="16">
        <f>IFERROR(LOOKUP(H2766,{30,43,48,53,58,63,68,73,78,83,88,93,97},{42,47,52,57,62,67,72,77,82,87,92,99,100}),999)</f>
        <v>57</v>
      </c>
      <c r="Y2766" s="19">
        <f t="shared" si="304"/>
        <v>5.6818181818181825</v>
      </c>
      <c r="Z2766" s="19">
        <f t="shared" si="307"/>
        <v>5.7284090909090919</v>
      </c>
      <c r="AA2766" s="19">
        <f t="shared" si="308"/>
        <v>17.185227272727278</v>
      </c>
      <c r="AB2766" s="19" t="s">
        <v>8886</v>
      </c>
    </row>
    <row r="2767" spans="1:28" x14ac:dyDescent="0.35">
      <c r="A2767" t="s">
        <v>1562</v>
      </c>
      <c r="B2767" t="s">
        <v>7886</v>
      </c>
      <c r="C2767" t="s">
        <v>7887</v>
      </c>
      <c r="D2767" s="1">
        <v>44840</v>
      </c>
      <c r="E2767">
        <f t="shared" si="305"/>
        <v>18</v>
      </c>
      <c r="F2767" t="s">
        <v>1569</v>
      </c>
      <c r="G2767">
        <v>580</v>
      </c>
      <c r="H2767">
        <f t="shared" si="302"/>
        <v>58</v>
      </c>
      <c r="I2767" t="s">
        <v>7</v>
      </c>
      <c r="J2767" t="s">
        <v>8</v>
      </c>
      <c r="L2767" t="s">
        <v>6</v>
      </c>
      <c r="M2767" t="str">
        <f t="shared" si="303"/>
        <v>M</v>
      </c>
      <c r="N2767" t="s">
        <v>1085</v>
      </c>
      <c r="O2767" t="s">
        <v>5303</v>
      </c>
      <c r="P2767" t="s">
        <v>557</v>
      </c>
      <c r="Q2767">
        <v>3</v>
      </c>
      <c r="R2767">
        <f t="shared" si="306"/>
        <v>2019</v>
      </c>
      <c r="S2767" t="s">
        <v>8</v>
      </c>
      <c r="T2767" t="s">
        <v>8</v>
      </c>
      <c r="U2767" t="s">
        <v>9006</v>
      </c>
      <c r="V2767">
        <f>VLOOKUP(P2767,'PBT Tag Rates'!$B$5:$E$34,4,FALSE)</f>
        <v>0.95971980899999998</v>
      </c>
      <c r="W2767">
        <v>1</v>
      </c>
      <c r="X2767" s="16">
        <f>IFERROR(LOOKUP(H2767,{30,43,48,53,58,63,68,73,78,83,88,93,97},{42,47,52,57,62,67,72,77,82,87,92,99,100}),999)</f>
        <v>62</v>
      </c>
      <c r="Y2767" s="19">
        <f t="shared" si="304"/>
        <v>5.6818181818181825</v>
      </c>
      <c r="Z2767" s="19">
        <f t="shared" si="307"/>
        <v>5.7284090909090919</v>
      </c>
      <c r="AA2767" s="19">
        <f t="shared" si="308"/>
        <v>17.185227272727278</v>
      </c>
      <c r="AB2767" s="19" t="s">
        <v>8886</v>
      </c>
    </row>
    <row r="2768" spans="1:28" x14ac:dyDescent="0.35">
      <c r="A2768" t="s">
        <v>1562</v>
      </c>
      <c r="B2768" t="s">
        <v>7888</v>
      </c>
      <c r="C2768" t="s">
        <v>7889</v>
      </c>
      <c r="D2768" s="1">
        <v>44840</v>
      </c>
      <c r="E2768">
        <f t="shared" si="305"/>
        <v>18</v>
      </c>
      <c r="F2768" t="s">
        <v>1569</v>
      </c>
      <c r="G2768">
        <v>600</v>
      </c>
      <c r="H2768">
        <f t="shared" si="302"/>
        <v>60</v>
      </c>
      <c r="I2768" t="s">
        <v>9</v>
      </c>
      <c r="J2768" t="s">
        <v>8</v>
      </c>
      <c r="L2768" t="s">
        <v>6</v>
      </c>
      <c r="M2768" t="str">
        <f t="shared" si="303"/>
        <v>M</v>
      </c>
      <c r="N2768" t="s">
        <v>7890</v>
      </c>
      <c r="O2768" t="s">
        <v>7891</v>
      </c>
      <c r="P2768" t="s">
        <v>3616</v>
      </c>
      <c r="Q2768">
        <v>3</v>
      </c>
      <c r="R2768">
        <f t="shared" si="306"/>
        <v>2019</v>
      </c>
      <c r="S2768" t="s">
        <v>8</v>
      </c>
      <c r="T2768" t="s">
        <v>8</v>
      </c>
      <c r="U2768" t="s">
        <v>9279</v>
      </c>
      <c r="V2768">
        <f>VLOOKUP(P2768,'PBT Tag Rates'!$B$5:$E$34,4,FALSE)</f>
        <v>0.96016800000000002</v>
      </c>
      <c r="W2768">
        <v>1</v>
      </c>
      <c r="X2768" s="16">
        <f>IFERROR(LOOKUP(H2768,{30,43,48,53,58,63,68,73,78,83,88,93,97},{42,47,52,57,62,67,72,77,82,87,92,99,100}),999)</f>
        <v>62</v>
      </c>
      <c r="Y2768" s="19">
        <f t="shared" si="304"/>
        <v>5.6818181818181825</v>
      </c>
      <c r="Z2768" s="19">
        <f t="shared" si="307"/>
        <v>5.7284090909090919</v>
      </c>
      <c r="AA2768" s="19">
        <f t="shared" si="308"/>
        <v>17.185227272727278</v>
      </c>
      <c r="AB2768" s="19" t="s">
        <v>8886</v>
      </c>
    </row>
    <row r="2769" spans="1:28" x14ac:dyDescent="0.35">
      <c r="A2769" t="s">
        <v>1562</v>
      </c>
      <c r="B2769" t="s">
        <v>7892</v>
      </c>
      <c r="C2769" t="s">
        <v>7893</v>
      </c>
      <c r="D2769" s="1">
        <v>44840</v>
      </c>
      <c r="E2769">
        <f t="shared" si="305"/>
        <v>18</v>
      </c>
      <c r="F2769" t="s">
        <v>1569</v>
      </c>
      <c r="G2769">
        <v>670</v>
      </c>
      <c r="H2769">
        <f t="shared" si="302"/>
        <v>67</v>
      </c>
      <c r="I2769" t="s">
        <v>7</v>
      </c>
      <c r="J2769" t="s">
        <v>8</v>
      </c>
      <c r="L2769" t="s">
        <v>6</v>
      </c>
      <c r="M2769" t="str">
        <f t="shared" si="303"/>
        <v>M</v>
      </c>
      <c r="N2769" t="s">
        <v>8</v>
      </c>
      <c r="O2769" t="s">
        <v>8</v>
      </c>
      <c r="P2769" t="s">
        <v>11</v>
      </c>
      <c r="Q2769" t="s">
        <v>8</v>
      </c>
      <c r="R2769" t="str">
        <f t="shared" si="306"/>
        <v>U</v>
      </c>
      <c r="S2769" t="s">
        <v>12</v>
      </c>
      <c r="T2769">
        <v>0.999999999999997</v>
      </c>
      <c r="U2769" t="s">
        <v>11</v>
      </c>
      <c r="V2769" t="e">
        <f>VLOOKUP(P2769,'PBT Tag Rates'!$B$5:$E$34,4,FALSE)</f>
        <v>#N/A</v>
      </c>
      <c r="W2769">
        <v>1</v>
      </c>
      <c r="X2769" s="16">
        <f>IFERROR(LOOKUP(H2769,{30,43,48,53,58,63,68,73,78,83,88,93,97},{42,47,52,57,62,67,72,77,82,87,92,99,100}),999)</f>
        <v>67</v>
      </c>
      <c r="Y2769" s="19">
        <f t="shared" si="304"/>
        <v>5.6818181818181825</v>
      </c>
      <c r="Z2769" s="19">
        <f t="shared" si="307"/>
        <v>5.7284090909090919</v>
      </c>
      <c r="AA2769" s="19">
        <f t="shared" si="308"/>
        <v>17.185227272727278</v>
      </c>
      <c r="AB2769" s="19" t="s">
        <v>8887</v>
      </c>
    </row>
    <row r="2770" spans="1:28" x14ac:dyDescent="0.35">
      <c r="A2770" t="s">
        <v>1562</v>
      </c>
      <c r="B2770" t="s">
        <v>7894</v>
      </c>
      <c r="C2770" t="s">
        <v>7895</v>
      </c>
      <c r="D2770" s="1">
        <v>44840</v>
      </c>
      <c r="E2770">
        <f t="shared" si="305"/>
        <v>18</v>
      </c>
      <c r="F2770" t="s">
        <v>16</v>
      </c>
      <c r="G2770">
        <v>630</v>
      </c>
      <c r="H2770">
        <f t="shared" si="302"/>
        <v>63</v>
      </c>
      <c r="I2770" t="s">
        <v>7</v>
      </c>
      <c r="J2770" t="s">
        <v>8</v>
      </c>
      <c r="L2770" t="s">
        <v>16</v>
      </c>
      <c r="M2770" t="str">
        <f t="shared" si="303"/>
        <v>F</v>
      </c>
      <c r="N2770" t="s">
        <v>2994</v>
      </c>
      <c r="O2770" t="s">
        <v>7896</v>
      </c>
      <c r="P2770" t="s">
        <v>557</v>
      </c>
      <c r="Q2770">
        <v>3</v>
      </c>
      <c r="R2770">
        <f t="shared" si="306"/>
        <v>2019</v>
      </c>
      <c r="S2770" t="s">
        <v>8</v>
      </c>
      <c r="T2770" t="s">
        <v>8</v>
      </c>
      <c r="U2770" t="s">
        <v>9006</v>
      </c>
      <c r="V2770">
        <f>VLOOKUP(P2770,'PBT Tag Rates'!$B$5:$E$34,4,FALSE)</f>
        <v>0.95971980899999998</v>
      </c>
      <c r="W2770">
        <v>1</v>
      </c>
      <c r="X2770" s="16">
        <f>IFERROR(LOOKUP(H2770,{30,43,48,53,58,63,68,73,78,83,88,93,97},{42,47,52,57,62,67,72,77,82,87,92,99,100}),999)</f>
        <v>67</v>
      </c>
      <c r="Y2770" s="19">
        <f t="shared" si="304"/>
        <v>5.6818181818181825</v>
      </c>
      <c r="Z2770" s="19">
        <f t="shared" si="307"/>
        <v>5.7284090909090919</v>
      </c>
      <c r="AA2770" s="19">
        <f t="shared" si="308"/>
        <v>17.185227272727278</v>
      </c>
      <c r="AB2770" s="19" t="s">
        <v>8886</v>
      </c>
    </row>
    <row r="2771" spans="1:28" x14ac:dyDescent="0.35">
      <c r="A2771" t="s">
        <v>1562</v>
      </c>
      <c r="B2771" t="s">
        <v>7897</v>
      </c>
      <c r="C2771" t="s">
        <v>7898</v>
      </c>
      <c r="D2771" s="1">
        <v>44840</v>
      </c>
      <c r="E2771">
        <f t="shared" si="305"/>
        <v>18</v>
      </c>
      <c r="F2771" t="s">
        <v>1569</v>
      </c>
      <c r="G2771">
        <v>330</v>
      </c>
      <c r="H2771">
        <f t="shared" si="302"/>
        <v>33</v>
      </c>
      <c r="I2771" t="s">
        <v>9</v>
      </c>
      <c r="J2771">
        <v>1</v>
      </c>
      <c r="L2771" t="s">
        <v>6</v>
      </c>
      <c r="M2771" t="str">
        <f t="shared" si="303"/>
        <v>M</v>
      </c>
      <c r="N2771" t="s">
        <v>7243</v>
      </c>
      <c r="O2771" t="s">
        <v>7899</v>
      </c>
      <c r="P2771" t="s">
        <v>2035</v>
      </c>
      <c r="Q2771">
        <v>2</v>
      </c>
      <c r="R2771">
        <f t="shared" si="306"/>
        <v>2020</v>
      </c>
      <c r="S2771" t="s">
        <v>8</v>
      </c>
      <c r="T2771" t="s">
        <v>8</v>
      </c>
      <c r="U2771" t="s">
        <v>9007</v>
      </c>
      <c r="V2771">
        <f>VLOOKUP(P2771,'PBT Tag Rates'!$B$5:$E$34,4,FALSE)</f>
        <v>0.98961045999999997</v>
      </c>
      <c r="W2771">
        <v>1</v>
      </c>
      <c r="X2771" s="16">
        <f>IFERROR(LOOKUP(H2771,{30,43,48,53,58,63,68,73,78,83,88,93,97},{42,47,52,57,62,67,72,77,82,87,92,99,100}),999)</f>
        <v>42</v>
      </c>
      <c r="Y2771" s="19">
        <f t="shared" si="304"/>
        <v>5.6818181818181825</v>
      </c>
      <c r="Z2771" s="19">
        <f t="shared" si="307"/>
        <v>5.7284090909090919</v>
      </c>
      <c r="AA2771" s="19">
        <f t="shared" si="308"/>
        <v>17.185227272727278</v>
      </c>
      <c r="AB2771" s="19" t="s">
        <v>8886</v>
      </c>
    </row>
    <row r="2772" spans="1:28" x14ac:dyDescent="0.35">
      <c r="A2772" t="s">
        <v>1562</v>
      </c>
      <c r="B2772" t="s">
        <v>7900</v>
      </c>
      <c r="C2772" t="s">
        <v>7901</v>
      </c>
      <c r="D2772" s="1">
        <v>44840</v>
      </c>
      <c r="E2772">
        <f t="shared" si="305"/>
        <v>18</v>
      </c>
      <c r="F2772" t="s">
        <v>1569</v>
      </c>
      <c r="G2772">
        <v>610</v>
      </c>
      <c r="H2772">
        <f t="shared" si="302"/>
        <v>61</v>
      </c>
      <c r="I2772" t="s">
        <v>9</v>
      </c>
      <c r="J2772">
        <v>1</v>
      </c>
      <c r="K2772" s="24" t="s">
        <v>7902</v>
      </c>
      <c r="L2772" t="s">
        <v>6</v>
      </c>
      <c r="M2772" t="str">
        <f t="shared" si="303"/>
        <v>M</v>
      </c>
      <c r="N2772" t="s">
        <v>1125</v>
      </c>
      <c r="O2772" t="s">
        <v>2139</v>
      </c>
      <c r="P2772" t="s">
        <v>557</v>
      </c>
      <c r="Q2772">
        <v>3</v>
      </c>
      <c r="R2772">
        <f t="shared" si="306"/>
        <v>2019</v>
      </c>
      <c r="S2772" t="s">
        <v>8</v>
      </c>
      <c r="T2772" t="s">
        <v>8</v>
      </c>
      <c r="U2772" t="s">
        <v>9006</v>
      </c>
      <c r="V2772">
        <f>VLOOKUP(P2772,'PBT Tag Rates'!$B$5:$E$34,4,FALSE)</f>
        <v>0.95971980899999998</v>
      </c>
      <c r="W2772">
        <v>1</v>
      </c>
      <c r="X2772" s="16">
        <f>IFERROR(LOOKUP(H2772,{30,43,48,53,58,63,68,73,78,83,88,93,97},{42,47,52,57,62,67,72,77,82,87,92,99,100}),999)</f>
        <v>62</v>
      </c>
      <c r="Y2772" s="19">
        <f t="shared" si="304"/>
        <v>5.6818181818181825</v>
      </c>
      <c r="Z2772" s="19">
        <f t="shared" si="307"/>
        <v>5.7284090909090919</v>
      </c>
      <c r="AA2772" s="19">
        <f t="shared" si="308"/>
        <v>17.185227272727278</v>
      </c>
      <c r="AB2772" s="19" t="s">
        <v>8886</v>
      </c>
    </row>
    <row r="2773" spans="1:28" x14ac:dyDescent="0.35">
      <c r="A2773" t="s">
        <v>1562</v>
      </c>
      <c r="B2773" t="s">
        <v>7903</v>
      </c>
      <c r="C2773" t="s">
        <v>7904</v>
      </c>
      <c r="D2773" s="1">
        <v>44840</v>
      </c>
      <c r="E2773">
        <f t="shared" si="305"/>
        <v>18</v>
      </c>
      <c r="F2773" t="s">
        <v>16</v>
      </c>
      <c r="G2773">
        <v>680</v>
      </c>
      <c r="H2773">
        <f t="shared" si="302"/>
        <v>68</v>
      </c>
      <c r="I2773" t="s">
        <v>7</v>
      </c>
      <c r="J2773" t="s">
        <v>8</v>
      </c>
      <c r="L2773" t="s">
        <v>16</v>
      </c>
      <c r="M2773" t="str">
        <f t="shared" si="303"/>
        <v>F</v>
      </c>
      <c r="N2773" t="s">
        <v>5120</v>
      </c>
      <c r="O2773" t="s">
        <v>7065</v>
      </c>
      <c r="P2773" t="s">
        <v>557</v>
      </c>
      <c r="Q2773">
        <v>3</v>
      </c>
      <c r="R2773">
        <f t="shared" si="306"/>
        <v>2019</v>
      </c>
      <c r="S2773" t="s">
        <v>8</v>
      </c>
      <c r="T2773" t="s">
        <v>8</v>
      </c>
      <c r="U2773" t="s">
        <v>9090</v>
      </c>
      <c r="V2773">
        <f>VLOOKUP(P2773,'PBT Tag Rates'!$B$5:$E$34,4,FALSE)</f>
        <v>0.95971980899999998</v>
      </c>
      <c r="W2773">
        <v>1</v>
      </c>
      <c r="X2773" s="16">
        <f>IFERROR(LOOKUP(H2773,{30,43,48,53,58,63,68,73,78,83,88,93,97},{42,47,52,57,62,67,72,77,82,87,92,99,100}),999)</f>
        <v>72</v>
      </c>
      <c r="Y2773" s="19">
        <f t="shared" si="304"/>
        <v>5.6818181818181825</v>
      </c>
      <c r="Z2773" s="19">
        <f t="shared" si="307"/>
        <v>5.7284090909090919</v>
      </c>
      <c r="AA2773" s="19">
        <f t="shared" si="308"/>
        <v>17.185227272727278</v>
      </c>
      <c r="AB2773" s="19" t="s">
        <v>8887</v>
      </c>
    </row>
    <row r="2774" spans="1:28" x14ac:dyDescent="0.35">
      <c r="A2774" t="s">
        <v>1562</v>
      </c>
      <c r="B2774" t="s">
        <v>7905</v>
      </c>
      <c r="C2774" t="s">
        <v>7906</v>
      </c>
      <c r="D2774" s="1">
        <v>44840</v>
      </c>
      <c r="E2774">
        <f t="shared" si="305"/>
        <v>18</v>
      </c>
      <c r="F2774" t="s">
        <v>1569</v>
      </c>
      <c r="G2774">
        <v>630</v>
      </c>
      <c r="H2774">
        <f t="shared" si="302"/>
        <v>63</v>
      </c>
      <c r="I2774" t="s">
        <v>7</v>
      </c>
      <c r="J2774" t="s">
        <v>8</v>
      </c>
      <c r="L2774" t="s">
        <v>6</v>
      </c>
      <c r="M2774" t="str">
        <f t="shared" si="303"/>
        <v>M</v>
      </c>
      <c r="N2774" t="s">
        <v>7907</v>
      </c>
      <c r="O2774" t="s">
        <v>7908</v>
      </c>
      <c r="P2774" t="s">
        <v>6015</v>
      </c>
      <c r="Q2774">
        <v>3</v>
      </c>
      <c r="R2774">
        <f t="shared" si="306"/>
        <v>2019</v>
      </c>
      <c r="S2774" t="s">
        <v>8</v>
      </c>
      <c r="T2774" t="s">
        <v>8</v>
      </c>
      <c r="U2774" t="s">
        <v>8878</v>
      </c>
      <c r="V2774">
        <f>VLOOKUP(P2774,'PBT Tag Rates'!$B$5:$E$34,4,FALSE)</f>
        <v>0.96152300000000002</v>
      </c>
      <c r="W2774">
        <v>1</v>
      </c>
      <c r="X2774" s="16">
        <f>IFERROR(LOOKUP(H2774,{30,43,48,53,58,63,68,73,78,83,88,93,97},{42,47,52,57,62,67,72,77,82,87,92,99,100}),999)</f>
        <v>67</v>
      </c>
      <c r="Y2774" s="19">
        <f t="shared" si="304"/>
        <v>5.6818181818181825</v>
      </c>
      <c r="Z2774" s="19">
        <f t="shared" si="307"/>
        <v>5.7284090909090919</v>
      </c>
      <c r="AA2774" s="19">
        <f t="shared" si="308"/>
        <v>17.185227272727278</v>
      </c>
      <c r="AB2774" s="19" t="s">
        <v>8886</v>
      </c>
    </row>
    <row r="2775" spans="1:28" x14ac:dyDescent="0.35">
      <c r="A2775" t="s">
        <v>1562</v>
      </c>
      <c r="B2775" t="s">
        <v>7909</v>
      </c>
      <c r="C2775" t="s">
        <v>7910</v>
      </c>
      <c r="D2775" s="1">
        <v>44840</v>
      </c>
      <c r="E2775">
        <f t="shared" si="305"/>
        <v>18</v>
      </c>
      <c r="F2775" t="s">
        <v>1569</v>
      </c>
      <c r="G2775">
        <v>540</v>
      </c>
      <c r="H2775">
        <f t="shared" si="302"/>
        <v>54</v>
      </c>
      <c r="I2775" t="s">
        <v>9</v>
      </c>
      <c r="J2775">
        <v>1</v>
      </c>
      <c r="L2775" t="s">
        <v>6</v>
      </c>
      <c r="M2775" t="str">
        <f t="shared" si="303"/>
        <v>M</v>
      </c>
      <c r="N2775" t="s">
        <v>1159</v>
      </c>
      <c r="O2775" t="s">
        <v>7911</v>
      </c>
      <c r="P2775" t="s">
        <v>557</v>
      </c>
      <c r="Q2775">
        <v>3</v>
      </c>
      <c r="R2775">
        <f t="shared" si="306"/>
        <v>2019</v>
      </c>
      <c r="S2775" t="s">
        <v>8</v>
      </c>
      <c r="T2775" t="s">
        <v>8</v>
      </c>
      <c r="U2775" t="s">
        <v>9085</v>
      </c>
      <c r="V2775">
        <f>VLOOKUP(P2775,'PBT Tag Rates'!$B$5:$E$34,4,FALSE)</f>
        <v>0.95971980899999998</v>
      </c>
      <c r="W2775">
        <v>1</v>
      </c>
      <c r="X2775" s="16">
        <f>IFERROR(LOOKUP(H2775,{30,43,48,53,58,63,68,73,78,83,88,93,97},{42,47,52,57,62,67,72,77,82,87,92,99,100}),999)</f>
        <v>57</v>
      </c>
      <c r="Y2775" s="19">
        <f t="shared" si="304"/>
        <v>5.6818181818181825</v>
      </c>
      <c r="Z2775" s="19">
        <f t="shared" si="307"/>
        <v>5.7284090909090919</v>
      </c>
      <c r="AA2775" s="19">
        <f t="shared" si="308"/>
        <v>17.185227272727278</v>
      </c>
      <c r="AB2775" s="19" t="s">
        <v>8887</v>
      </c>
    </row>
    <row r="2776" spans="1:28" x14ac:dyDescent="0.35">
      <c r="A2776" t="s">
        <v>1562</v>
      </c>
      <c r="B2776" t="s">
        <v>7912</v>
      </c>
      <c r="C2776" t="s">
        <v>7913</v>
      </c>
      <c r="D2776" s="1">
        <v>44840</v>
      </c>
      <c r="E2776">
        <f t="shared" si="305"/>
        <v>18</v>
      </c>
      <c r="F2776" t="s">
        <v>1569</v>
      </c>
      <c r="G2776">
        <v>660</v>
      </c>
      <c r="H2776">
        <f t="shared" si="302"/>
        <v>66</v>
      </c>
      <c r="I2776" t="s">
        <v>7</v>
      </c>
      <c r="J2776" t="s">
        <v>8</v>
      </c>
      <c r="L2776" t="s">
        <v>1569</v>
      </c>
      <c r="M2776" s="5" t="s">
        <v>6</v>
      </c>
      <c r="N2776" t="s">
        <v>7914</v>
      </c>
      <c r="O2776" t="s">
        <v>7915</v>
      </c>
      <c r="P2776" t="s">
        <v>557</v>
      </c>
      <c r="Q2776">
        <v>3</v>
      </c>
      <c r="R2776">
        <f t="shared" si="306"/>
        <v>2019</v>
      </c>
      <c r="S2776" t="s">
        <v>8</v>
      </c>
      <c r="T2776" t="s">
        <v>8</v>
      </c>
      <c r="U2776" t="s">
        <v>9006</v>
      </c>
      <c r="V2776">
        <f>VLOOKUP(P2776,'PBT Tag Rates'!$B$5:$E$34,4,FALSE)</f>
        <v>0.95971980899999998</v>
      </c>
      <c r="W2776">
        <v>1</v>
      </c>
      <c r="X2776" s="16">
        <f>IFERROR(LOOKUP(H2776,{30,43,48,53,58,63,68,73,78,83,88,93,97},{42,47,52,57,62,67,72,77,82,87,92,99,100}),999)</f>
        <v>67</v>
      </c>
      <c r="Y2776" s="19">
        <f t="shared" si="304"/>
        <v>5.6818181818181825</v>
      </c>
      <c r="Z2776" s="19">
        <f t="shared" si="307"/>
        <v>5.7284090909090919</v>
      </c>
      <c r="AA2776" s="19">
        <f t="shared" si="308"/>
        <v>17.185227272727278</v>
      </c>
      <c r="AB2776" s="19" t="s">
        <v>8886</v>
      </c>
    </row>
    <row r="2777" spans="1:28" x14ac:dyDescent="0.35">
      <c r="A2777" t="s">
        <v>1562</v>
      </c>
      <c r="B2777" t="s">
        <v>7916</v>
      </c>
      <c r="C2777" t="s">
        <v>7917</v>
      </c>
      <c r="D2777" s="1">
        <v>44840</v>
      </c>
      <c r="E2777">
        <f t="shared" si="305"/>
        <v>18</v>
      </c>
      <c r="F2777" t="s">
        <v>1569</v>
      </c>
      <c r="G2777">
        <v>550</v>
      </c>
      <c r="H2777">
        <f t="shared" si="302"/>
        <v>55</v>
      </c>
      <c r="I2777" t="s">
        <v>9</v>
      </c>
      <c r="J2777">
        <v>1</v>
      </c>
      <c r="L2777" t="s">
        <v>16</v>
      </c>
      <c r="M2777" t="str">
        <f t="shared" si="303"/>
        <v>F</v>
      </c>
      <c r="N2777" t="s">
        <v>5289</v>
      </c>
      <c r="O2777" t="s">
        <v>7918</v>
      </c>
      <c r="P2777" t="s">
        <v>557</v>
      </c>
      <c r="Q2777">
        <v>3</v>
      </c>
      <c r="R2777">
        <f t="shared" si="306"/>
        <v>2019</v>
      </c>
      <c r="S2777" t="s">
        <v>8</v>
      </c>
      <c r="T2777" t="s">
        <v>8</v>
      </c>
      <c r="U2777" t="s">
        <v>9090</v>
      </c>
      <c r="V2777">
        <f>VLOOKUP(P2777,'PBT Tag Rates'!$B$5:$E$34,4,FALSE)</f>
        <v>0.95971980899999998</v>
      </c>
      <c r="W2777">
        <v>1</v>
      </c>
      <c r="X2777" s="16">
        <f>IFERROR(LOOKUP(H2777,{30,43,48,53,58,63,68,73,78,83,88,93,97},{42,47,52,57,62,67,72,77,82,87,92,99,100}),999)</f>
        <v>57</v>
      </c>
      <c r="Y2777" s="19">
        <f t="shared" si="304"/>
        <v>5.6818181818181825</v>
      </c>
      <c r="Z2777" s="19">
        <f t="shared" si="307"/>
        <v>5.7284090909090919</v>
      </c>
      <c r="AA2777" s="19">
        <f t="shared" si="308"/>
        <v>17.185227272727278</v>
      </c>
      <c r="AB2777" s="19" t="s">
        <v>8887</v>
      </c>
    </row>
    <row r="2778" spans="1:28" x14ac:dyDescent="0.35">
      <c r="A2778" t="s">
        <v>1562</v>
      </c>
      <c r="B2778" t="s">
        <v>7919</v>
      </c>
      <c r="C2778" t="s">
        <v>7920</v>
      </c>
      <c r="D2778" s="1">
        <v>44840</v>
      </c>
      <c r="E2778">
        <f t="shared" si="305"/>
        <v>18</v>
      </c>
      <c r="F2778" t="s">
        <v>6</v>
      </c>
      <c r="G2778">
        <v>780</v>
      </c>
      <c r="H2778">
        <f t="shared" si="302"/>
        <v>78</v>
      </c>
      <c r="I2778" t="s">
        <v>9</v>
      </c>
      <c r="J2778">
        <v>1</v>
      </c>
      <c r="L2778" t="s">
        <v>6</v>
      </c>
      <c r="M2778" t="str">
        <f t="shared" si="303"/>
        <v>M</v>
      </c>
      <c r="N2778" t="s">
        <v>8</v>
      </c>
      <c r="O2778" t="s">
        <v>8</v>
      </c>
      <c r="P2778" t="s">
        <v>11</v>
      </c>
      <c r="Q2778" t="s">
        <v>8</v>
      </c>
      <c r="R2778" t="str">
        <f t="shared" si="306"/>
        <v>U</v>
      </c>
      <c r="S2778" t="s">
        <v>12</v>
      </c>
      <c r="T2778">
        <v>1</v>
      </c>
      <c r="U2778" t="s">
        <v>8890</v>
      </c>
      <c r="V2778" t="e">
        <f>VLOOKUP(P2778,'PBT Tag Rates'!$B$5:$E$34,4,FALSE)</f>
        <v>#N/A</v>
      </c>
      <c r="W2778">
        <v>1</v>
      </c>
      <c r="X2778" s="16">
        <f>IFERROR(LOOKUP(H2778,{30,43,48,53,58,63,68,73,78,83,88,93,97},{42,47,52,57,62,67,72,77,82,87,92,99,100}),999)</f>
        <v>82</v>
      </c>
      <c r="Y2778" s="19">
        <f t="shared" si="304"/>
        <v>5.6818181818181825</v>
      </c>
      <c r="Z2778" s="19">
        <f t="shared" si="307"/>
        <v>5.7284090909090919</v>
      </c>
      <c r="AA2778" s="19">
        <f t="shared" si="308"/>
        <v>17.185227272727278</v>
      </c>
      <c r="AB2778" s="19" t="s">
        <v>8887</v>
      </c>
    </row>
    <row r="2779" spans="1:28" x14ac:dyDescent="0.35">
      <c r="A2779" t="s">
        <v>1562</v>
      </c>
      <c r="B2779" t="s">
        <v>7921</v>
      </c>
      <c r="C2779" t="s">
        <v>7922</v>
      </c>
      <c r="D2779" s="1">
        <v>44840</v>
      </c>
      <c r="E2779">
        <f t="shared" si="305"/>
        <v>18</v>
      </c>
      <c r="F2779" t="s">
        <v>16</v>
      </c>
      <c r="G2779">
        <v>610</v>
      </c>
      <c r="H2779">
        <f t="shared" si="302"/>
        <v>61</v>
      </c>
      <c r="I2779" t="s">
        <v>7</v>
      </c>
      <c r="J2779" t="s">
        <v>8</v>
      </c>
      <c r="L2779" t="s">
        <v>16</v>
      </c>
      <c r="M2779" t="str">
        <f t="shared" si="303"/>
        <v>F</v>
      </c>
      <c r="N2779" t="s">
        <v>7481</v>
      </c>
      <c r="O2779" t="s">
        <v>7923</v>
      </c>
      <c r="P2779" t="s">
        <v>557</v>
      </c>
      <c r="Q2779">
        <v>3</v>
      </c>
      <c r="R2779">
        <f t="shared" si="306"/>
        <v>2019</v>
      </c>
      <c r="S2779" t="s">
        <v>8</v>
      </c>
      <c r="T2779" t="s">
        <v>8</v>
      </c>
      <c r="U2779" t="s">
        <v>9006</v>
      </c>
      <c r="V2779">
        <f>VLOOKUP(P2779,'PBT Tag Rates'!$B$5:$E$34,4,FALSE)</f>
        <v>0.95971980899999998</v>
      </c>
      <c r="W2779">
        <v>1</v>
      </c>
      <c r="X2779" s="16">
        <f>IFERROR(LOOKUP(H2779,{30,43,48,53,58,63,68,73,78,83,88,93,97},{42,47,52,57,62,67,72,77,82,87,92,99,100}),999)</f>
        <v>62</v>
      </c>
      <c r="Y2779" s="19">
        <f t="shared" si="304"/>
        <v>5.6818181818181825</v>
      </c>
      <c r="Z2779" s="19">
        <f t="shared" si="307"/>
        <v>5.7284090909090919</v>
      </c>
      <c r="AA2779" s="19">
        <f t="shared" si="308"/>
        <v>17.185227272727278</v>
      </c>
      <c r="AB2779" s="19" t="s">
        <v>8886</v>
      </c>
    </row>
    <row r="2780" spans="1:28" x14ac:dyDescent="0.35">
      <c r="A2780" t="s">
        <v>1562</v>
      </c>
      <c r="B2780" t="s">
        <v>7924</v>
      </c>
      <c r="C2780" t="s">
        <v>7925</v>
      </c>
      <c r="D2780" s="1">
        <v>44840</v>
      </c>
      <c r="E2780">
        <f t="shared" si="305"/>
        <v>18</v>
      </c>
      <c r="F2780" t="s">
        <v>16</v>
      </c>
      <c r="G2780">
        <v>740</v>
      </c>
      <c r="H2780">
        <f t="shared" si="302"/>
        <v>74</v>
      </c>
      <c r="I2780" t="s">
        <v>9</v>
      </c>
      <c r="J2780">
        <v>1</v>
      </c>
      <c r="L2780" t="s">
        <v>16</v>
      </c>
      <c r="M2780" t="str">
        <f t="shared" si="303"/>
        <v>F</v>
      </c>
      <c r="N2780" t="s">
        <v>6639</v>
      </c>
      <c r="O2780" t="s">
        <v>6640</v>
      </c>
      <c r="P2780" t="s">
        <v>19</v>
      </c>
      <c r="Q2780">
        <v>4</v>
      </c>
      <c r="R2780">
        <f t="shared" si="306"/>
        <v>2018</v>
      </c>
      <c r="S2780" t="s">
        <v>8</v>
      </c>
      <c r="T2780" t="s">
        <v>8</v>
      </c>
      <c r="U2780" t="s">
        <v>9007</v>
      </c>
      <c r="V2780">
        <f>VLOOKUP(P2780,'PBT Tag Rates'!$B$5:$E$34,4,FALSE)</f>
        <v>0.80551598400000002</v>
      </c>
      <c r="W2780">
        <v>1</v>
      </c>
      <c r="X2780" s="16">
        <f>IFERROR(LOOKUP(H2780,{30,43,48,53,58,63,68,73,78,83,88,93,97},{42,47,52,57,62,67,72,77,82,87,92,99,100}),999)</f>
        <v>77</v>
      </c>
      <c r="Y2780" s="19">
        <f t="shared" si="304"/>
        <v>5.6818181818181825</v>
      </c>
      <c r="Z2780" s="19">
        <f t="shared" si="307"/>
        <v>5.7284090909090919</v>
      </c>
      <c r="AA2780" s="19">
        <f t="shared" si="308"/>
        <v>17.185227272727278</v>
      </c>
      <c r="AB2780" s="19" t="s">
        <v>8886</v>
      </c>
    </row>
    <row r="2781" spans="1:28" x14ac:dyDescent="0.35">
      <c r="A2781" t="s">
        <v>1562</v>
      </c>
      <c r="B2781" t="s">
        <v>7926</v>
      </c>
      <c r="C2781" t="s">
        <v>7927</v>
      </c>
      <c r="D2781" s="1">
        <v>44840</v>
      </c>
      <c r="E2781">
        <f t="shared" si="305"/>
        <v>18</v>
      </c>
      <c r="F2781" t="s">
        <v>1569</v>
      </c>
      <c r="G2781">
        <v>580</v>
      </c>
      <c r="H2781">
        <f t="shared" si="302"/>
        <v>58</v>
      </c>
      <c r="I2781" t="s">
        <v>9</v>
      </c>
      <c r="J2781">
        <v>1</v>
      </c>
      <c r="L2781" t="s">
        <v>6</v>
      </c>
      <c r="M2781" t="str">
        <f t="shared" si="303"/>
        <v>M</v>
      </c>
      <c r="N2781" t="s">
        <v>5750</v>
      </c>
      <c r="O2781" t="s">
        <v>7928</v>
      </c>
      <c r="P2781" t="s">
        <v>557</v>
      </c>
      <c r="Q2781">
        <v>3</v>
      </c>
      <c r="R2781">
        <f t="shared" si="306"/>
        <v>2019</v>
      </c>
      <c r="S2781" t="s">
        <v>8</v>
      </c>
      <c r="T2781" t="s">
        <v>8</v>
      </c>
      <c r="U2781" t="s">
        <v>9006</v>
      </c>
      <c r="V2781">
        <f>VLOOKUP(P2781,'PBT Tag Rates'!$B$5:$E$34,4,FALSE)</f>
        <v>0.95971980899999998</v>
      </c>
      <c r="W2781">
        <v>1</v>
      </c>
      <c r="X2781" s="16">
        <f>IFERROR(LOOKUP(H2781,{30,43,48,53,58,63,68,73,78,83,88,93,97},{42,47,52,57,62,67,72,77,82,87,92,99,100}),999)</f>
        <v>62</v>
      </c>
      <c r="Y2781" s="19">
        <f t="shared" si="304"/>
        <v>5.6818181818181825</v>
      </c>
      <c r="Z2781" s="19">
        <f t="shared" si="307"/>
        <v>5.7284090909090919</v>
      </c>
      <c r="AA2781" s="19">
        <f t="shared" si="308"/>
        <v>17.185227272727278</v>
      </c>
      <c r="AB2781" s="19" t="s">
        <v>8886</v>
      </c>
    </row>
    <row r="2782" spans="1:28" x14ac:dyDescent="0.35">
      <c r="A2782" t="s">
        <v>1562</v>
      </c>
      <c r="B2782" t="s">
        <v>7929</v>
      </c>
      <c r="C2782" t="s">
        <v>7930</v>
      </c>
      <c r="D2782" s="1">
        <v>44840</v>
      </c>
      <c r="E2782">
        <f t="shared" si="305"/>
        <v>18</v>
      </c>
      <c r="F2782" t="s">
        <v>1569</v>
      </c>
      <c r="G2782">
        <v>420</v>
      </c>
      <c r="H2782">
        <f t="shared" si="302"/>
        <v>42</v>
      </c>
      <c r="I2782" t="s">
        <v>9</v>
      </c>
      <c r="J2782">
        <v>1</v>
      </c>
      <c r="L2782" t="s">
        <v>6</v>
      </c>
      <c r="M2782" t="str">
        <f t="shared" si="303"/>
        <v>M</v>
      </c>
      <c r="N2782" t="s">
        <v>6261</v>
      </c>
      <c r="O2782" t="s">
        <v>6262</v>
      </c>
      <c r="P2782" t="s">
        <v>2035</v>
      </c>
      <c r="Q2782">
        <v>2</v>
      </c>
      <c r="R2782">
        <f t="shared" si="306"/>
        <v>2020</v>
      </c>
      <c r="S2782" t="s">
        <v>8</v>
      </c>
      <c r="T2782" t="s">
        <v>8</v>
      </c>
      <c r="U2782" t="s">
        <v>9089</v>
      </c>
      <c r="V2782">
        <f>VLOOKUP(P2782,'PBT Tag Rates'!$B$5:$E$34,4,FALSE)</f>
        <v>0.98961045999999997</v>
      </c>
      <c r="W2782">
        <v>1</v>
      </c>
      <c r="X2782" s="16">
        <f>IFERROR(LOOKUP(H2782,{30,43,48,53,58,63,68,73,78,83,88,93,97},{42,47,52,57,62,67,72,77,82,87,92,99,100}),999)</f>
        <v>42</v>
      </c>
      <c r="Y2782" s="19">
        <f t="shared" si="304"/>
        <v>5.6818181818181825</v>
      </c>
      <c r="Z2782" s="19">
        <f t="shared" si="307"/>
        <v>5.7284090909090919</v>
      </c>
      <c r="AA2782" s="19">
        <f t="shared" si="308"/>
        <v>17.185227272727278</v>
      </c>
      <c r="AB2782" s="19" t="s">
        <v>8887</v>
      </c>
    </row>
    <row r="2783" spans="1:28" x14ac:dyDescent="0.35">
      <c r="A2783" t="s">
        <v>1562</v>
      </c>
      <c r="B2783" t="s">
        <v>7931</v>
      </c>
      <c r="C2783" t="s">
        <v>7932</v>
      </c>
      <c r="D2783" s="1">
        <v>44840</v>
      </c>
      <c r="E2783">
        <f t="shared" si="305"/>
        <v>18</v>
      </c>
      <c r="F2783" t="s">
        <v>1569</v>
      </c>
      <c r="G2783">
        <v>610</v>
      </c>
      <c r="H2783">
        <f t="shared" si="302"/>
        <v>61</v>
      </c>
      <c r="I2783" t="s">
        <v>7</v>
      </c>
      <c r="J2783" t="s">
        <v>8</v>
      </c>
      <c r="L2783" t="s">
        <v>6</v>
      </c>
      <c r="M2783" t="str">
        <f t="shared" si="303"/>
        <v>M</v>
      </c>
      <c r="N2783" t="s">
        <v>8</v>
      </c>
      <c r="O2783" t="s">
        <v>8</v>
      </c>
      <c r="P2783" t="s">
        <v>11</v>
      </c>
      <c r="Q2783" t="s">
        <v>8</v>
      </c>
      <c r="R2783" t="str">
        <f t="shared" si="306"/>
        <v>U</v>
      </c>
      <c r="S2783" t="s">
        <v>12</v>
      </c>
      <c r="T2783">
        <v>0.999999999999997</v>
      </c>
      <c r="U2783" t="s">
        <v>11</v>
      </c>
      <c r="V2783" t="e">
        <f>VLOOKUP(P2783,'PBT Tag Rates'!$B$5:$E$34,4,FALSE)</f>
        <v>#N/A</v>
      </c>
      <c r="W2783">
        <v>1</v>
      </c>
      <c r="X2783" s="16">
        <f>IFERROR(LOOKUP(H2783,{30,43,48,53,58,63,68,73,78,83,88,93,97},{42,47,52,57,62,67,72,77,82,87,92,99,100}),999)</f>
        <v>62</v>
      </c>
      <c r="Y2783" s="19">
        <f t="shared" si="304"/>
        <v>5.6818181818181825</v>
      </c>
      <c r="Z2783" s="19">
        <f t="shared" si="307"/>
        <v>5.7284090909090919</v>
      </c>
      <c r="AA2783" s="19">
        <f t="shared" si="308"/>
        <v>17.185227272727278</v>
      </c>
      <c r="AB2783" s="19" t="s">
        <v>8887</v>
      </c>
    </row>
    <row r="2784" spans="1:28" x14ac:dyDescent="0.35">
      <c r="A2784" t="s">
        <v>1562</v>
      </c>
      <c r="B2784" t="s">
        <v>7933</v>
      </c>
      <c r="C2784" t="s">
        <v>7934</v>
      </c>
      <c r="D2784" s="1">
        <v>44840</v>
      </c>
      <c r="E2784">
        <f t="shared" si="305"/>
        <v>18</v>
      </c>
      <c r="F2784" t="s">
        <v>16</v>
      </c>
      <c r="G2784">
        <v>690</v>
      </c>
      <c r="H2784">
        <f t="shared" si="302"/>
        <v>69</v>
      </c>
      <c r="I2784" t="s">
        <v>9</v>
      </c>
      <c r="J2784">
        <v>1</v>
      </c>
      <c r="L2784" t="s">
        <v>16</v>
      </c>
      <c r="M2784" t="str">
        <f t="shared" si="303"/>
        <v>F</v>
      </c>
      <c r="N2784" t="s">
        <v>107</v>
      </c>
      <c r="O2784" t="s">
        <v>7935</v>
      </c>
      <c r="P2784" t="s">
        <v>19</v>
      </c>
      <c r="Q2784">
        <v>4</v>
      </c>
      <c r="R2784">
        <f t="shared" si="306"/>
        <v>2018</v>
      </c>
      <c r="S2784" t="s">
        <v>8</v>
      </c>
      <c r="T2784" t="s">
        <v>8</v>
      </c>
      <c r="U2784" t="s">
        <v>9007</v>
      </c>
      <c r="V2784">
        <f>VLOOKUP(P2784,'PBT Tag Rates'!$B$5:$E$34,4,FALSE)</f>
        <v>0.80551598400000002</v>
      </c>
      <c r="W2784">
        <v>1</v>
      </c>
      <c r="X2784" s="16">
        <f>IFERROR(LOOKUP(H2784,{30,43,48,53,58,63,68,73,78,83,88,93,97},{42,47,52,57,62,67,72,77,82,87,92,99,100}),999)</f>
        <v>72</v>
      </c>
      <c r="Y2784" s="19">
        <f t="shared" si="304"/>
        <v>5.6818181818181825</v>
      </c>
      <c r="Z2784" s="19">
        <f t="shared" si="307"/>
        <v>5.7284090909090919</v>
      </c>
      <c r="AA2784" s="19">
        <f t="shared" si="308"/>
        <v>17.185227272727278</v>
      </c>
      <c r="AB2784" s="19" t="s">
        <v>8886</v>
      </c>
    </row>
    <row r="2785" spans="1:28" x14ac:dyDescent="0.35">
      <c r="A2785" t="s">
        <v>1562</v>
      </c>
      <c r="B2785" t="s">
        <v>7936</v>
      </c>
      <c r="C2785" t="s">
        <v>7937</v>
      </c>
      <c r="D2785" s="1">
        <v>44840</v>
      </c>
      <c r="E2785">
        <f t="shared" si="305"/>
        <v>18</v>
      </c>
      <c r="F2785" t="s">
        <v>16</v>
      </c>
      <c r="G2785">
        <v>660</v>
      </c>
      <c r="H2785">
        <f t="shared" si="302"/>
        <v>66</v>
      </c>
      <c r="I2785" t="s">
        <v>9</v>
      </c>
      <c r="J2785">
        <v>1</v>
      </c>
      <c r="L2785" t="s">
        <v>16</v>
      </c>
      <c r="M2785" t="str">
        <f t="shared" si="303"/>
        <v>F</v>
      </c>
      <c r="N2785" t="s">
        <v>2787</v>
      </c>
      <c r="O2785" t="s">
        <v>2788</v>
      </c>
      <c r="P2785" t="s">
        <v>557</v>
      </c>
      <c r="Q2785">
        <v>3</v>
      </c>
      <c r="R2785">
        <f t="shared" si="306"/>
        <v>2019</v>
      </c>
      <c r="S2785" t="s">
        <v>8</v>
      </c>
      <c r="T2785" t="s">
        <v>8</v>
      </c>
      <c r="U2785" t="s">
        <v>9090</v>
      </c>
      <c r="V2785">
        <f>VLOOKUP(P2785,'PBT Tag Rates'!$B$5:$E$34,4,FALSE)</f>
        <v>0.95971980899999998</v>
      </c>
      <c r="W2785">
        <v>1</v>
      </c>
      <c r="X2785" s="16">
        <f>IFERROR(LOOKUP(H2785,{30,43,48,53,58,63,68,73,78,83,88,93,97},{42,47,52,57,62,67,72,77,82,87,92,99,100}),999)</f>
        <v>67</v>
      </c>
      <c r="Y2785" s="19">
        <f t="shared" si="304"/>
        <v>5.6818181818181825</v>
      </c>
      <c r="Z2785" s="19">
        <f t="shared" si="307"/>
        <v>5.7284090909090919</v>
      </c>
      <c r="AA2785" s="19">
        <f t="shared" si="308"/>
        <v>17.185227272727278</v>
      </c>
      <c r="AB2785" s="19" t="s">
        <v>8887</v>
      </c>
    </row>
    <row r="2786" spans="1:28" x14ac:dyDescent="0.35">
      <c r="A2786" t="s">
        <v>1562</v>
      </c>
      <c r="B2786" t="s">
        <v>7938</v>
      </c>
      <c r="C2786" t="s">
        <v>7939</v>
      </c>
      <c r="D2786" s="1">
        <v>44841</v>
      </c>
      <c r="E2786">
        <f t="shared" si="305"/>
        <v>18</v>
      </c>
      <c r="F2786" t="s">
        <v>16</v>
      </c>
      <c r="G2786">
        <v>660</v>
      </c>
      <c r="H2786">
        <f t="shared" si="302"/>
        <v>66</v>
      </c>
      <c r="I2786" t="s">
        <v>9</v>
      </c>
      <c r="J2786">
        <v>1</v>
      </c>
      <c r="L2786" t="s">
        <v>6</v>
      </c>
      <c r="M2786" t="str">
        <f t="shared" si="303"/>
        <v>M</v>
      </c>
      <c r="N2786" t="s">
        <v>2045</v>
      </c>
      <c r="O2786" t="s">
        <v>2930</v>
      </c>
      <c r="P2786" t="s">
        <v>557</v>
      </c>
      <c r="Q2786">
        <v>3</v>
      </c>
      <c r="R2786">
        <f t="shared" si="306"/>
        <v>2019</v>
      </c>
      <c r="S2786" t="s">
        <v>8</v>
      </c>
      <c r="T2786" t="s">
        <v>8</v>
      </c>
      <c r="U2786" t="s">
        <v>9006</v>
      </c>
      <c r="V2786">
        <f>VLOOKUP(P2786,'PBT Tag Rates'!$B$5:$E$34,4,FALSE)</f>
        <v>0.95971980899999998</v>
      </c>
      <c r="W2786">
        <v>1</v>
      </c>
      <c r="X2786" s="16">
        <f>IFERROR(LOOKUP(H2786,{30,43,48,53,58,63,68,73,78,83,88,93,97},{42,47,52,57,62,67,72,77,82,87,92,99,100}),999)</f>
        <v>67</v>
      </c>
      <c r="Y2786" s="19">
        <f t="shared" si="304"/>
        <v>5.6818181818181825</v>
      </c>
      <c r="Z2786" s="19">
        <f t="shared" si="307"/>
        <v>5.7284090909090919</v>
      </c>
      <c r="AA2786" s="19">
        <f t="shared" si="308"/>
        <v>17.185227272727278</v>
      </c>
      <c r="AB2786" s="19" t="s">
        <v>8886</v>
      </c>
    </row>
    <row r="2787" spans="1:28" x14ac:dyDescent="0.35">
      <c r="A2787" t="s">
        <v>1562</v>
      </c>
      <c r="B2787" t="s">
        <v>7940</v>
      </c>
      <c r="C2787" t="s">
        <v>7941</v>
      </c>
      <c r="D2787" s="1">
        <v>44841</v>
      </c>
      <c r="E2787">
        <f t="shared" si="305"/>
        <v>18</v>
      </c>
      <c r="F2787" t="s">
        <v>16</v>
      </c>
      <c r="G2787">
        <v>640</v>
      </c>
      <c r="H2787">
        <f t="shared" si="302"/>
        <v>64</v>
      </c>
      <c r="I2787" t="s">
        <v>7</v>
      </c>
      <c r="J2787" t="s">
        <v>8</v>
      </c>
      <c r="L2787" t="s">
        <v>6</v>
      </c>
      <c r="M2787" t="str">
        <f t="shared" si="303"/>
        <v>M</v>
      </c>
      <c r="N2787" t="s">
        <v>4871</v>
      </c>
      <c r="O2787" t="s">
        <v>4872</v>
      </c>
      <c r="P2787" t="s">
        <v>557</v>
      </c>
      <c r="Q2787">
        <v>3</v>
      </c>
      <c r="R2787">
        <f t="shared" si="306"/>
        <v>2019</v>
      </c>
      <c r="S2787" t="s">
        <v>8</v>
      </c>
      <c r="T2787" t="s">
        <v>8</v>
      </c>
      <c r="U2787" t="s">
        <v>9006</v>
      </c>
      <c r="V2787">
        <f>VLOOKUP(P2787,'PBT Tag Rates'!$B$5:$E$34,4,FALSE)</f>
        <v>0.95971980899999998</v>
      </c>
      <c r="W2787">
        <v>1</v>
      </c>
      <c r="X2787" s="16">
        <f>IFERROR(LOOKUP(H2787,{30,43,48,53,58,63,68,73,78,83,88,93,97},{42,47,52,57,62,67,72,77,82,87,92,99,100}),999)</f>
        <v>67</v>
      </c>
      <c r="Y2787" s="19">
        <f t="shared" si="304"/>
        <v>5.6818181818181825</v>
      </c>
      <c r="Z2787" s="19">
        <f t="shared" si="307"/>
        <v>5.7284090909090919</v>
      </c>
      <c r="AA2787" s="19">
        <f t="shared" si="308"/>
        <v>17.185227272727278</v>
      </c>
      <c r="AB2787" s="19" t="s">
        <v>8886</v>
      </c>
    </row>
    <row r="2788" spans="1:28" x14ac:dyDescent="0.35">
      <c r="A2788" t="s">
        <v>1562</v>
      </c>
      <c r="B2788" t="s">
        <v>7942</v>
      </c>
      <c r="C2788" t="s">
        <v>7943</v>
      </c>
      <c r="D2788" s="1">
        <v>44841</v>
      </c>
      <c r="E2788">
        <f t="shared" si="305"/>
        <v>18</v>
      </c>
      <c r="F2788" t="s">
        <v>1569</v>
      </c>
      <c r="G2788">
        <v>650</v>
      </c>
      <c r="H2788">
        <f t="shared" si="302"/>
        <v>65</v>
      </c>
      <c r="I2788" t="s">
        <v>7</v>
      </c>
      <c r="J2788" t="s">
        <v>8</v>
      </c>
      <c r="L2788" t="s">
        <v>6</v>
      </c>
      <c r="M2788" t="str">
        <f t="shared" si="303"/>
        <v>M</v>
      </c>
      <c r="N2788" t="s">
        <v>7944</v>
      </c>
      <c r="O2788" t="s">
        <v>7945</v>
      </c>
      <c r="P2788" t="s">
        <v>702</v>
      </c>
      <c r="Q2788">
        <v>3</v>
      </c>
      <c r="R2788">
        <f t="shared" si="306"/>
        <v>2019</v>
      </c>
      <c r="S2788" t="s">
        <v>8</v>
      </c>
      <c r="T2788" t="s">
        <v>8</v>
      </c>
      <c r="U2788" t="s">
        <v>8858</v>
      </c>
      <c r="V2788">
        <f>VLOOKUP(P2788,'PBT Tag Rates'!$B$5:$E$34,4,FALSE)</f>
        <v>0.99705232300000002</v>
      </c>
      <c r="W2788">
        <v>1</v>
      </c>
      <c r="X2788" s="16">
        <f>IFERROR(LOOKUP(H2788,{30,43,48,53,58,63,68,73,78,83,88,93,97},{42,47,52,57,62,67,72,77,82,87,92,99,100}),999)</f>
        <v>67</v>
      </c>
      <c r="Y2788" s="19">
        <f t="shared" si="304"/>
        <v>5.6818181818181825</v>
      </c>
      <c r="Z2788" s="19">
        <f t="shared" si="307"/>
        <v>5.7284090909090919</v>
      </c>
      <c r="AA2788" s="19">
        <f t="shared" si="308"/>
        <v>17.185227272727278</v>
      </c>
      <c r="AB2788" s="19" t="s">
        <v>8887</v>
      </c>
    </row>
    <row r="2789" spans="1:28" x14ac:dyDescent="0.35">
      <c r="A2789" t="s">
        <v>1562</v>
      </c>
      <c r="B2789" t="s">
        <v>7946</v>
      </c>
      <c r="C2789" t="s">
        <v>7947</v>
      </c>
      <c r="D2789" s="1">
        <v>44841</v>
      </c>
      <c r="E2789">
        <f t="shared" si="305"/>
        <v>18</v>
      </c>
      <c r="F2789" t="s">
        <v>16</v>
      </c>
      <c r="G2789">
        <v>680</v>
      </c>
      <c r="H2789">
        <f t="shared" si="302"/>
        <v>68</v>
      </c>
      <c r="I2789" t="s">
        <v>7</v>
      </c>
      <c r="J2789">
        <v>1</v>
      </c>
      <c r="L2789" t="s">
        <v>16</v>
      </c>
      <c r="M2789" t="str">
        <f t="shared" si="303"/>
        <v>F</v>
      </c>
      <c r="N2789" t="s">
        <v>7948</v>
      </c>
      <c r="O2789" t="s">
        <v>7949</v>
      </c>
      <c r="P2789" t="s">
        <v>10</v>
      </c>
      <c r="Q2789">
        <v>5</v>
      </c>
      <c r="R2789">
        <f t="shared" si="306"/>
        <v>2017</v>
      </c>
      <c r="S2789" t="s">
        <v>8</v>
      </c>
      <c r="T2789" t="s">
        <v>8</v>
      </c>
      <c r="U2789" t="s">
        <v>8875</v>
      </c>
      <c r="V2789">
        <f>VLOOKUP(P2789,'PBT Tag Rates'!$B$5:$E$34,4,FALSE)</f>
        <v>0.76170174199999996</v>
      </c>
      <c r="W2789">
        <v>1</v>
      </c>
      <c r="X2789" s="16">
        <f>IFERROR(LOOKUP(H2789,{30,43,48,53,58,63,68,73,78,83,88,93,97},{42,47,52,57,62,67,72,77,82,87,92,99,100}),999)</f>
        <v>72</v>
      </c>
      <c r="Y2789" s="19">
        <f t="shared" si="304"/>
        <v>5.6818181818181825</v>
      </c>
      <c r="Z2789" s="19">
        <f t="shared" si="307"/>
        <v>5.7284090909090919</v>
      </c>
      <c r="AA2789" s="19">
        <f t="shared" si="308"/>
        <v>17.185227272727278</v>
      </c>
      <c r="AB2789" s="19" t="s">
        <v>8886</v>
      </c>
    </row>
    <row r="2790" spans="1:28" x14ac:dyDescent="0.35">
      <c r="A2790" t="s">
        <v>1562</v>
      </c>
      <c r="B2790" t="s">
        <v>7950</v>
      </c>
      <c r="C2790" t="s">
        <v>7951</v>
      </c>
      <c r="D2790" s="1">
        <v>44841</v>
      </c>
      <c r="E2790">
        <f t="shared" si="305"/>
        <v>18</v>
      </c>
      <c r="F2790" t="s">
        <v>16</v>
      </c>
      <c r="G2790">
        <v>630</v>
      </c>
      <c r="H2790">
        <f t="shared" si="302"/>
        <v>63</v>
      </c>
      <c r="I2790" t="s">
        <v>7</v>
      </c>
      <c r="J2790" t="s">
        <v>8</v>
      </c>
      <c r="L2790" t="s">
        <v>16</v>
      </c>
      <c r="M2790" t="str">
        <f t="shared" si="303"/>
        <v>F</v>
      </c>
      <c r="N2790" t="s">
        <v>7381</v>
      </c>
      <c r="O2790" t="s">
        <v>7952</v>
      </c>
      <c r="P2790" t="s">
        <v>557</v>
      </c>
      <c r="Q2790">
        <v>3</v>
      </c>
      <c r="R2790">
        <f t="shared" si="306"/>
        <v>2019</v>
      </c>
      <c r="S2790" t="s">
        <v>8</v>
      </c>
      <c r="T2790" t="s">
        <v>8</v>
      </c>
      <c r="U2790" t="s">
        <v>9006</v>
      </c>
      <c r="V2790">
        <f>VLOOKUP(P2790,'PBT Tag Rates'!$B$5:$E$34,4,FALSE)</f>
        <v>0.95971980899999998</v>
      </c>
      <c r="W2790">
        <v>1</v>
      </c>
      <c r="X2790" s="16">
        <f>IFERROR(LOOKUP(H2790,{30,43,48,53,58,63,68,73,78,83,88,93,97},{42,47,52,57,62,67,72,77,82,87,92,99,100}),999)</f>
        <v>67</v>
      </c>
      <c r="Y2790" s="19">
        <f t="shared" si="304"/>
        <v>5.6818181818181825</v>
      </c>
      <c r="Z2790" s="19">
        <f t="shared" si="307"/>
        <v>5.7284090909090919</v>
      </c>
      <c r="AA2790" s="19">
        <f t="shared" si="308"/>
        <v>17.185227272727278</v>
      </c>
      <c r="AB2790" s="19" t="s">
        <v>8886</v>
      </c>
    </row>
    <row r="2791" spans="1:28" x14ac:dyDescent="0.35">
      <c r="A2791" t="s">
        <v>1562</v>
      </c>
      <c r="B2791" t="s">
        <v>7953</v>
      </c>
      <c r="C2791" t="s">
        <v>7954</v>
      </c>
      <c r="D2791" s="1">
        <v>44841</v>
      </c>
      <c r="E2791">
        <f t="shared" si="305"/>
        <v>18</v>
      </c>
      <c r="F2791" t="s">
        <v>1569</v>
      </c>
      <c r="G2791">
        <v>630</v>
      </c>
      <c r="H2791">
        <f t="shared" si="302"/>
        <v>63</v>
      </c>
      <c r="I2791" t="s">
        <v>7</v>
      </c>
      <c r="J2791" t="s">
        <v>8</v>
      </c>
      <c r="L2791" t="s">
        <v>6</v>
      </c>
      <c r="M2791" t="str">
        <f t="shared" si="303"/>
        <v>M</v>
      </c>
      <c r="N2791" t="s">
        <v>7955</v>
      </c>
      <c r="O2791" t="s">
        <v>7956</v>
      </c>
      <c r="P2791" t="s">
        <v>557</v>
      </c>
      <c r="Q2791">
        <v>3</v>
      </c>
      <c r="R2791">
        <f t="shared" si="306"/>
        <v>2019</v>
      </c>
      <c r="S2791" t="s">
        <v>8</v>
      </c>
      <c r="T2791" t="s">
        <v>8</v>
      </c>
      <c r="U2791" t="s">
        <v>9090</v>
      </c>
      <c r="V2791">
        <f>VLOOKUP(P2791,'PBT Tag Rates'!$B$5:$E$34,4,FALSE)</f>
        <v>0.95971980899999998</v>
      </c>
      <c r="W2791">
        <v>1</v>
      </c>
      <c r="X2791" s="16">
        <f>IFERROR(LOOKUP(H2791,{30,43,48,53,58,63,68,73,78,83,88,93,97},{42,47,52,57,62,67,72,77,82,87,92,99,100}),999)</f>
        <v>67</v>
      </c>
      <c r="Y2791" s="19">
        <f t="shared" si="304"/>
        <v>5.6818181818181825</v>
      </c>
      <c r="Z2791" s="19">
        <f t="shared" si="307"/>
        <v>5.7284090909090919</v>
      </c>
      <c r="AA2791" s="19">
        <f t="shared" si="308"/>
        <v>17.185227272727278</v>
      </c>
      <c r="AB2791" s="19" t="s">
        <v>8887</v>
      </c>
    </row>
    <row r="2792" spans="1:28" x14ac:dyDescent="0.35">
      <c r="A2792" t="s">
        <v>1562</v>
      </c>
      <c r="B2792" t="s">
        <v>7957</v>
      </c>
      <c r="C2792" t="s">
        <v>7958</v>
      </c>
      <c r="D2792" s="1">
        <v>44841</v>
      </c>
      <c r="E2792">
        <f t="shared" si="305"/>
        <v>18</v>
      </c>
      <c r="F2792" t="s">
        <v>16</v>
      </c>
      <c r="G2792">
        <v>810</v>
      </c>
      <c r="H2792">
        <f t="shared" si="302"/>
        <v>81</v>
      </c>
      <c r="I2792" t="s">
        <v>7</v>
      </c>
      <c r="J2792" t="s">
        <v>8</v>
      </c>
      <c r="L2792" t="s">
        <v>16</v>
      </c>
      <c r="M2792" t="str">
        <f t="shared" si="303"/>
        <v>F</v>
      </c>
      <c r="N2792" t="s">
        <v>8</v>
      </c>
      <c r="O2792" t="s">
        <v>8</v>
      </c>
      <c r="P2792" t="s">
        <v>11</v>
      </c>
      <c r="Q2792" t="s">
        <v>8</v>
      </c>
      <c r="R2792" t="str">
        <f t="shared" si="306"/>
        <v>U</v>
      </c>
      <c r="S2792" t="s">
        <v>12</v>
      </c>
      <c r="T2792">
        <v>1</v>
      </c>
      <c r="U2792" t="s">
        <v>11</v>
      </c>
      <c r="V2792" t="e">
        <f>VLOOKUP(P2792,'PBT Tag Rates'!$B$5:$E$34,4,FALSE)</f>
        <v>#N/A</v>
      </c>
      <c r="W2792">
        <v>1</v>
      </c>
      <c r="X2792" s="16">
        <f>IFERROR(LOOKUP(H2792,{30,43,48,53,58,63,68,73,78,83,88,93,97},{42,47,52,57,62,67,72,77,82,87,92,99,100}),999)</f>
        <v>82</v>
      </c>
      <c r="Y2792" s="19">
        <f t="shared" si="304"/>
        <v>5.6818181818181825</v>
      </c>
      <c r="Z2792" s="19">
        <f t="shared" si="307"/>
        <v>5.7284090909090919</v>
      </c>
      <c r="AA2792" s="19">
        <f t="shared" si="308"/>
        <v>17.185227272727278</v>
      </c>
      <c r="AB2792" s="19" t="s">
        <v>8887</v>
      </c>
    </row>
    <row r="2793" spans="1:28" x14ac:dyDescent="0.35">
      <c r="A2793" t="s">
        <v>1562</v>
      </c>
      <c r="B2793" t="s">
        <v>7959</v>
      </c>
      <c r="C2793" t="s">
        <v>7960</v>
      </c>
      <c r="D2793" s="1">
        <v>44841</v>
      </c>
      <c r="E2793">
        <f t="shared" si="305"/>
        <v>18</v>
      </c>
      <c r="F2793" t="s">
        <v>1569</v>
      </c>
      <c r="G2793">
        <v>670</v>
      </c>
      <c r="H2793">
        <f t="shared" si="302"/>
        <v>67</v>
      </c>
      <c r="I2793" t="s">
        <v>9</v>
      </c>
      <c r="J2793">
        <v>1</v>
      </c>
      <c r="L2793" t="s">
        <v>6</v>
      </c>
      <c r="M2793" t="str">
        <f t="shared" si="303"/>
        <v>M</v>
      </c>
      <c r="N2793" t="s">
        <v>94</v>
      </c>
      <c r="O2793" t="s">
        <v>1346</v>
      </c>
      <c r="P2793" t="s">
        <v>19</v>
      </c>
      <c r="Q2793">
        <v>4</v>
      </c>
      <c r="R2793">
        <f t="shared" si="306"/>
        <v>2018</v>
      </c>
      <c r="S2793" t="s">
        <v>8</v>
      </c>
      <c r="T2793" t="s">
        <v>8</v>
      </c>
      <c r="U2793" t="s">
        <v>9007</v>
      </c>
      <c r="V2793">
        <f>VLOOKUP(P2793,'PBT Tag Rates'!$B$5:$E$34,4,FALSE)</f>
        <v>0.80551598400000002</v>
      </c>
      <c r="W2793">
        <v>1</v>
      </c>
      <c r="X2793" s="16">
        <f>IFERROR(LOOKUP(H2793,{30,43,48,53,58,63,68,73,78,83,88,93,97},{42,47,52,57,62,67,72,77,82,87,92,99,100}),999)</f>
        <v>67</v>
      </c>
      <c r="Y2793" s="19">
        <f t="shared" si="304"/>
        <v>5.6818181818181825</v>
      </c>
      <c r="Z2793" s="19">
        <f t="shared" si="307"/>
        <v>5.7284090909090919</v>
      </c>
      <c r="AA2793" s="19">
        <f t="shared" si="308"/>
        <v>17.185227272727278</v>
      </c>
      <c r="AB2793" s="19" t="s">
        <v>8886</v>
      </c>
    </row>
    <row r="2794" spans="1:28" x14ac:dyDescent="0.35">
      <c r="A2794" t="s">
        <v>1562</v>
      </c>
      <c r="B2794" t="s">
        <v>7961</v>
      </c>
      <c r="C2794" t="s">
        <v>7962</v>
      </c>
      <c r="D2794" s="1">
        <v>44841</v>
      </c>
      <c r="E2794">
        <f t="shared" si="305"/>
        <v>18</v>
      </c>
      <c r="F2794" t="s">
        <v>1569</v>
      </c>
      <c r="G2794">
        <v>600</v>
      </c>
      <c r="H2794">
        <f t="shared" si="302"/>
        <v>60</v>
      </c>
      <c r="I2794" t="s">
        <v>7</v>
      </c>
      <c r="J2794" t="s">
        <v>8</v>
      </c>
      <c r="L2794" t="s">
        <v>6</v>
      </c>
      <c r="M2794" t="str">
        <f t="shared" si="303"/>
        <v>M</v>
      </c>
      <c r="N2794" t="s">
        <v>7963</v>
      </c>
      <c r="O2794" t="s">
        <v>7964</v>
      </c>
      <c r="P2794" t="s">
        <v>6015</v>
      </c>
      <c r="Q2794">
        <v>3</v>
      </c>
      <c r="R2794">
        <f t="shared" si="306"/>
        <v>2019</v>
      </c>
      <c r="S2794" t="s">
        <v>8</v>
      </c>
      <c r="T2794" t="s">
        <v>8</v>
      </c>
      <c r="U2794" t="s">
        <v>8878</v>
      </c>
      <c r="V2794">
        <f>VLOOKUP(P2794,'PBT Tag Rates'!$B$5:$E$34,4,FALSE)</f>
        <v>0.96152300000000002</v>
      </c>
      <c r="W2794">
        <v>1</v>
      </c>
      <c r="X2794" s="16">
        <f>IFERROR(LOOKUP(H2794,{30,43,48,53,58,63,68,73,78,83,88,93,97},{42,47,52,57,62,67,72,77,82,87,92,99,100}),999)</f>
        <v>62</v>
      </c>
      <c r="Y2794" s="19">
        <f t="shared" si="304"/>
        <v>5.6818181818181825</v>
      </c>
      <c r="Z2794" s="19">
        <f t="shared" si="307"/>
        <v>5.7284090909090919</v>
      </c>
      <c r="AA2794" s="19">
        <f t="shared" si="308"/>
        <v>17.185227272727278</v>
      </c>
      <c r="AB2794" s="19" t="s">
        <v>8886</v>
      </c>
    </row>
    <row r="2795" spans="1:28" x14ac:dyDescent="0.35">
      <c r="A2795" t="s">
        <v>1562</v>
      </c>
      <c r="B2795" t="s">
        <v>7965</v>
      </c>
      <c r="C2795" t="s">
        <v>7966</v>
      </c>
      <c r="D2795" s="1">
        <v>44841</v>
      </c>
      <c r="E2795">
        <f t="shared" si="305"/>
        <v>18</v>
      </c>
      <c r="F2795" t="s">
        <v>1569</v>
      </c>
      <c r="G2795">
        <v>650</v>
      </c>
      <c r="H2795">
        <f t="shared" si="302"/>
        <v>65</v>
      </c>
      <c r="I2795" t="s">
        <v>9</v>
      </c>
      <c r="J2795">
        <v>1</v>
      </c>
      <c r="L2795" t="s">
        <v>6</v>
      </c>
      <c r="M2795" t="str">
        <f t="shared" si="303"/>
        <v>M</v>
      </c>
      <c r="N2795" t="s">
        <v>515</v>
      </c>
      <c r="O2795" t="s">
        <v>516</v>
      </c>
      <c r="P2795" t="s">
        <v>19</v>
      </c>
      <c r="Q2795">
        <v>4</v>
      </c>
      <c r="R2795">
        <f t="shared" si="306"/>
        <v>2018</v>
      </c>
      <c r="S2795" t="s">
        <v>8</v>
      </c>
      <c r="T2795" t="s">
        <v>8</v>
      </c>
      <c r="U2795" t="s">
        <v>9007</v>
      </c>
      <c r="V2795">
        <f>VLOOKUP(P2795,'PBT Tag Rates'!$B$5:$E$34,4,FALSE)</f>
        <v>0.80551598400000002</v>
      </c>
      <c r="W2795">
        <v>1</v>
      </c>
      <c r="X2795" s="16">
        <f>IFERROR(LOOKUP(H2795,{30,43,48,53,58,63,68,73,78,83,88,93,97},{42,47,52,57,62,67,72,77,82,87,92,99,100}),999)</f>
        <v>67</v>
      </c>
      <c r="Y2795" s="19">
        <f t="shared" si="304"/>
        <v>5.6818181818181825</v>
      </c>
      <c r="Z2795" s="19">
        <f t="shared" si="307"/>
        <v>5.7284090909090919</v>
      </c>
      <c r="AA2795" s="19">
        <f t="shared" si="308"/>
        <v>17.185227272727278</v>
      </c>
      <c r="AB2795" s="19" t="s">
        <v>8886</v>
      </c>
    </row>
    <row r="2796" spans="1:28" x14ac:dyDescent="0.35">
      <c r="A2796" t="s">
        <v>1562</v>
      </c>
      <c r="B2796" t="s">
        <v>7967</v>
      </c>
      <c r="C2796" t="s">
        <v>7968</v>
      </c>
      <c r="D2796" s="1">
        <v>44841</v>
      </c>
      <c r="E2796">
        <f t="shared" si="305"/>
        <v>18</v>
      </c>
      <c r="F2796" t="s">
        <v>1569</v>
      </c>
      <c r="G2796">
        <v>340</v>
      </c>
      <c r="H2796">
        <f t="shared" si="302"/>
        <v>34</v>
      </c>
      <c r="I2796" t="s">
        <v>9</v>
      </c>
      <c r="J2796">
        <v>1</v>
      </c>
      <c r="L2796" t="s">
        <v>6</v>
      </c>
      <c r="M2796" t="str">
        <f t="shared" si="303"/>
        <v>M</v>
      </c>
      <c r="N2796" t="s">
        <v>7969</v>
      </c>
      <c r="O2796" t="s">
        <v>7970</v>
      </c>
      <c r="P2796" t="s">
        <v>2035</v>
      </c>
      <c r="Q2796">
        <v>2</v>
      </c>
      <c r="R2796">
        <f t="shared" si="306"/>
        <v>2020</v>
      </c>
      <c r="S2796" t="s">
        <v>8</v>
      </c>
      <c r="T2796" t="s">
        <v>8</v>
      </c>
      <c r="U2796" t="s">
        <v>9007</v>
      </c>
      <c r="V2796">
        <f>VLOOKUP(P2796,'PBT Tag Rates'!$B$5:$E$34,4,FALSE)</f>
        <v>0.98961045999999997</v>
      </c>
      <c r="W2796">
        <v>1</v>
      </c>
      <c r="X2796" s="16">
        <f>IFERROR(LOOKUP(H2796,{30,43,48,53,58,63,68,73,78,83,88,93,97},{42,47,52,57,62,67,72,77,82,87,92,99,100}),999)</f>
        <v>42</v>
      </c>
      <c r="Y2796" s="19">
        <f t="shared" si="304"/>
        <v>5.6818181818181825</v>
      </c>
      <c r="Z2796" s="19">
        <f t="shared" si="307"/>
        <v>5.7284090909090919</v>
      </c>
      <c r="AA2796" s="19">
        <f t="shared" si="308"/>
        <v>17.185227272727278</v>
      </c>
      <c r="AB2796" s="19" t="s">
        <v>8886</v>
      </c>
    </row>
    <row r="2797" spans="1:28" x14ac:dyDescent="0.35">
      <c r="A2797" t="s">
        <v>1562</v>
      </c>
      <c r="B2797" t="s">
        <v>7971</v>
      </c>
      <c r="C2797" t="s">
        <v>7972</v>
      </c>
      <c r="D2797" s="1">
        <v>44841</v>
      </c>
      <c r="E2797">
        <f t="shared" si="305"/>
        <v>18</v>
      </c>
      <c r="F2797" t="s">
        <v>16</v>
      </c>
      <c r="G2797">
        <v>630</v>
      </c>
      <c r="H2797">
        <f t="shared" si="302"/>
        <v>63</v>
      </c>
      <c r="I2797" t="s">
        <v>9</v>
      </c>
      <c r="J2797">
        <v>1</v>
      </c>
      <c r="L2797" t="s">
        <v>16</v>
      </c>
      <c r="M2797" t="str">
        <f t="shared" si="303"/>
        <v>F</v>
      </c>
      <c r="N2797" t="s">
        <v>689</v>
      </c>
      <c r="O2797" t="s">
        <v>7973</v>
      </c>
      <c r="P2797" t="s">
        <v>557</v>
      </c>
      <c r="Q2797">
        <v>3</v>
      </c>
      <c r="R2797">
        <f t="shared" si="306"/>
        <v>2019</v>
      </c>
      <c r="S2797" t="s">
        <v>8</v>
      </c>
      <c r="T2797" t="s">
        <v>8</v>
      </c>
      <c r="U2797" t="s">
        <v>9006</v>
      </c>
      <c r="V2797">
        <f>VLOOKUP(P2797,'PBT Tag Rates'!$B$5:$E$34,4,FALSE)</f>
        <v>0.95971980899999998</v>
      </c>
      <c r="W2797">
        <v>1</v>
      </c>
      <c r="X2797" s="16">
        <f>IFERROR(LOOKUP(H2797,{30,43,48,53,58,63,68,73,78,83,88,93,97},{42,47,52,57,62,67,72,77,82,87,92,99,100}),999)</f>
        <v>67</v>
      </c>
      <c r="Y2797" s="19">
        <f t="shared" si="304"/>
        <v>5.6818181818181825</v>
      </c>
      <c r="Z2797" s="19">
        <f t="shared" si="307"/>
        <v>5.7284090909090919</v>
      </c>
      <c r="AA2797" s="19">
        <f t="shared" si="308"/>
        <v>17.185227272727278</v>
      </c>
      <c r="AB2797" s="19" t="s">
        <v>8886</v>
      </c>
    </row>
    <row r="2798" spans="1:28" x14ac:dyDescent="0.35">
      <c r="A2798" t="s">
        <v>1562</v>
      </c>
      <c r="B2798" t="s">
        <v>7974</v>
      </c>
      <c r="C2798" t="s">
        <v>7975</v>
      </c>
      <c r="D2798" s="1">
        <v>44841</v>
      </c>
      <c r="E2798">
        <f t="shared" si="305"/>
        <v>18</v>
      </c>
      <c r="F2798" t="s">
        <v>16</v>
      </c>
      <c r="G2798">
        <v>630</v>
      </c>
      <c r="H2798">
        <f t="shared" si="302"/>
        <v>63</v>
      </c>
      <c r="I2798" t="s">
        <v>7</v>
      </c>
      <c r="J2798" t="s">
        <v>8</v>
      </c>
      <c r="L2798" t="s">
        <v>16</v>
      </c>
      <c r="M2798" t="str">
        <f t="shared" si="303"/>
        <v>F</v>
      </c>
      <c r="N2798" t="s">
        <v>8</v>
      </c>
      <c r="O2798" t="s">
        <v>8</v>
      </c>
      <c r="P2798" t="s">
        <v>11</v>
      </c>
      <c r="Q2798" t="s">
        <v>8</v>
      </c>
      <c r="R2798" t="str">
        <f t="shared" si="306"/>
        <v>U</v>
      </c>
      <c r="S2798" t="s">
        <v>12</v>
      </c>
      <c r="T2798">
        <v>1.00000000000001</v>
      </c>
      <c r="U2798" t="s">
        <v>11</v>
      </c>
      <c r="V2798" t="e">
        <f>VLOOKUP(P2798,'PBT Tag Rates'!$B$5:$E$34,4,FALSE)</f>
        <v>#N/A</v>
      </c>
      <c r="W2798">
        <v>1</v>
      </c>
      <c r="X2798" s="16">
        <f>IFERROR(LOOKUP(H2798,{30,43,48,53,58,63,68,73,78,83,88,93,97},{42,47,52,57,62,67,72,77,82,87,92,99,100}),999)</f>
        <v>67</v>
      </c>
      <c r="Y2798" s="19">
        <f t="shared" si="304"/>
        <v>5.6818181818181825</v>
      </c>
      <c r="Z2798" s="19">
        <f t="shared" si="307"/>
        <v>5.7284090909090919</v>
      </c>
      <c r="AA2798" s="19">
        <f t="shared" si="308"/>
        <v>17.185227272727278</v>
      </c>
      <c r="AB2798" s="19" t="s">
        <v>8887</v>
      </c>
    </row>
    <row r="2799" spans="1:28" x14ac:dyDescent="0.35">
      <c r="A2799" t="s">
        <v>1562</v>
      </c>
      <c r="B2799" t="s">
        <v>7976</v>
      </c>
      <c r="C2799" t="s">
        <v>7977</v>
      </c>
      <c r="D2799" s="1">
        <v>44841</v>
      </c>
      <c r="E2799">
        <f t="shared" si="305"/>
        <v>18</v>
      </c>
      <c r="F2799" t="s">
        <v>1569</v>
      </c>
      <c r="G2799">
        <v>390</v>
      </c>
      <c r="H2799">
        <f t="shared" si="302"/>
        <v>39</v>
      </c>
      <c r="I2799" t="s">
        <v>7</v>
      </c>
      <c r="J2799" t="s">
        <v>8</v>
      </c>
      <c r="L2799" t="s">
        <v>6</v>
      </c>
      <c r="M2799" t="str">
        <f t="shared" si="303"/>
        <v>M</v>
      </c>
      <c r="N2799" t="s">
        <v>8</v>
      </c>
      <c r="O2799" t="s">
        <v>8</v>
      </c>
      <c r="P2799" t="s">
        <v>11</v>
      </c>
      <c r="Q2799" t="s">
        <v>8</v>
      </c>
      <c r="R2799" t="str">
        <f t="shared" si="306"/>
        <v>U</v>
      </c>
      <c r="S2799" t="s">
        <v>12</v>
      </c>
      <c r="T2799">
        <v>1</v>
      </c>
      <c r="U2799" t="s">
        <v>11</v>
      </c>
      <c r="V2799" t="e">
        <f>VLOOKUP(P2799,'PBT Tag Rates'!$B$5:$E$34,4,FALSE)</f>
        <v>#N/A</v>
      </c>
      <c r="W2799">
        <v>1</v>
      </c>
      <c r="X2799" s="16">
        <f>IFERROR(LOOKUP(H2799,{30,43,48,53,58,63,68,73,78,83,88,93,97},{42,47,52,57,62,67,72,77,82,87,92,99,100}),999)</f>
        <v>42</v>
      </c>
      <c r="Y2799" s="19">
        <f t="shared" si="304"/>
        <v>5.6818181818181825</v>
      </c>
      <c r="Z2799" s="19">
        <f t="shared" si="307"/>
        <v>5.7284090909090919</v>
      </c>
      <c r="AA2799" s="19">
        <f t="shared" si="308"/>
        <v>17.185227272727278</v>
      </c>
      <c r="AB2799" s="19" t="s">
        <v>8887</v>
      </c>
    </row>
    <row r="2800" spans="1:28" x14ac:dyDescent="0.35">
      <c r="A2800" t="s">
        <v>1562</v>
      </c>
      <c r="B2800" t="s">
        <v>7978</v>
      </c>
      <c r="C2800" t="s">
        <v>7979</v>
      </c>
      <c r="D2800" s="1">
        <v>44841</v>
      </c>
      <c r="E2800">
        <f t="shared" si="305"/>
        <v>18</v>
      </c>
      <c r="F2800" t="s">
        <v>16</v>
      </c>
      <c r="G2800">
        <v>660</v>
      </c>
      <c r="H2800">
        <f t="shared" si="302"/>
        <v>66</v>
      </c>
      <c r="I2800" t="s">
        <v>7</v>
      </c>
      <c r="J2800" t="s">
        <v>8</v>
      </c>
      <c r="L2800" t="s">
        <v>16</v>
      </c>
      <c r="M2800" t="str">
        <f t="shared" si="303"/>
        <v>F</v>
      </c>
      <c r="N2800" t="s">
        <v>5350</v>
      </c>
      <c r="O2800" t="s">
        <v>5351</v>
      </c>
      <c r="P2800" t="s">
        <v>557</v>
      </c>
      <c r="Q2800">
        <v>3</v>
      </c>
      <c r="R2800">
        <f t="shared" si="306"/>
        <v>2019</v>
      </c>
      <c r="S2800" t="s">
        <v>8</v>
      </c>
      <c r="T2800" t="s">
        <v>8</v>
      </c>
      <c r="U2800" t="s">
        <v>9086</v>
      </c>
      <c r="V2800">
        <f>VLOOKUP(P2800,'PBT Tag Rates'!$B$5:$E$34,4,FALSE)</f>
        <v>0.95971980899999998</v>
      </c>
      <c r="W2800">
        <v>1</v>
      </c>
      <c r="X2800" s="16">
        <f>IFERROR(LOOKUP(H2800,{30,43,48,53,58,63,68,73,78,83,88,93,97},{42,47,52,57,62,67,72,77,82,87,92,99,100}),999)</f>
        <v>67</v>
      </c>
      <c r="Y2800" s="19">
        <f t="shared" si="304"/>
        <v>5.6818181818181825</v>
      </c>
      <c r="Z2800" s="19">
        <f t="shared" si="307"/>
        <v>5.7284090909090919</v>
      </c>
      <c r="AA2800" s="19">
        <f t="shared" si="308"/>
        <v>17.185227272727278</v>
      </c>
      <c r="AB2800" s="19" t="s">
        <v>8887</v>
      </c>
    </row>
    <row r="2801" spans="1:28" x14ac:dyDescent="0.35">
      <c r="A2801" t="s">
        <v>1562</v>
      </c>
      <c r="B2801" t="s">
        <v>7980</v>
      </c>
      <c r="C2801" t="s">
        <v>7981</v>
      </c>
      <c r="D2801" s="1">
        <v>44841</v>
      </c>
      <c r="E2801">
        <f t="shared" si="305"/>
        <v>18</v>
      </c>
      <c r="F2801" t="s">
        <v>1569</v>
      </c>
      <c r="G2801">
        <v>610</v>
      </c>
      <c r="H2801">
        <f t="shared" si="302"/>
        <v>61</v>
      </c>
      <c r="I2801" t="s">
        <v>7</v>
      </c>
      <c r="J2801" t="s">
        <v>8</v>
      </c>
      <c r="L2801" t="s">
        <v>6</v>
      </c>
      <c r="M2801" t="str">
        <f t="shared" si="303"/>
        <v>M</v>
      </c>
      <c r="N2801" t="s">
        <v>1171</v>
      </c>
      <c r="O2801" t="s">
        <v>1172</v>
      </c>
      <c r="P2801" t="s">
        <v>557</v>
      </c>
      <c r="Q2801">
        <v>3</v>
      </c>
      <c r="R2801">
        <f t="shared" si="306"/>
        <v>2019</v>
      </c>
      <c r="S2801" t="s">
        <v>8</v>
      </c>
      <c r="T2801" t="s">
        <v>8</v>
      </c>
      <c r="U2801" t="s">
        <v>9006</v>
      </c>
      <c r="V2801">
        <f>VLOOKUP(P2801,'PBT Tag Rates'!$B$5:$E$34,4,FALSE)</f>
        <v>0.95971980899999998</v>
      </c>
      <c r="W2801">
        <v>1</v>
      </c>
      <c r="X2801" s="16">
        <f>IFERROR(LOOKUP(H2801,{30,43,48,53,58,63,68,73,78,83,88,93,97},{42,47,52,57,62,67,72,77,82,87,92,99,100}),999)</f>
        <v>62</v>
      </c>
      <c r="Y2801" s="19">
        <f t="shared" si="304"/>
        <v>5.6818181818181825</v>
      </c>
      <c r="Z2801" s="19">
        <f t="shared" si="307"/>
        <v>5.7284090909090919</v>
      </c>
      <c r="AA2801" s="19">
        <f t="shared" si="308"/>
        <v>17.185227272727278</v>
      </c>
      <c r="AB2801" s="19" t="s">
        <v>8886</v>
      </c>
    </row>
    <row r="2802" spans="1:28" x14ac:dyDescent="0.35">
      <c r="A2802" t="s">
        <v>1562</v>
      </c>
      <c r="B2802" t="s">
        <v>7982</v>
      </c>
      <c r="C2802" t="s">
        <v>7983</v>
      </c>
      <c r="D2802" s="1">
        <v>44841</v>
      </c>
      <c r="E2802">
        <f t="shared" si="305"/>
        <v>18</v>
      </c>
      <c r="F2802" t="s">
        <v>1569</v>
      </c>
      <c r="G2802">
        <v>600</v>
      </c>
      <c r="H2802">
        <f t="shared" si="302"/>
        <v>60</v>
      </c>
      <c r="I2802" t="s">
        <v>7</v>
      </c>
      <c r="J2802" t="s">
        <v>8</v>
      </c>
      <c r="L2802" t="s">
        <v>6</v>
      </c>
      <c r="M2802" t="str">
        <f t="shared" si="303"/>
        <v>M</v>
      </c>
      <c r="N2802" t="s">
        <v>5350</v>
      </c>
      <c r="O2802" t="s">
        <v>7984</v>
      </c>
      <c r="P2802" t="s">
        <v>557</v>
      </c>
      <c r="Q2802">
        <v>3</v>
      </c>
      <c r="R2802">
        <f t="shared" si="306"/>
        <v>2019</v>
      </c>
      <c r="S2802" t="s">
        <v>8</v>
      </c>
      <c r="T2802" t="s">
        <v>8</v>
      </c>
      <c r="U2802" t="s">
        <v>9086</v>
      </c>
      <c r="V2802">
        <f>VLOOKUP(P2802,'PBT Tag Rates'!$B$5:$E$34,4,FALSE)</f>
        <v>0.95971980899999998</v>
      </c>
      <c r="W2802">
        <v>1</v>
      </c>
      <c r="X2802" s="16">
        <f>IFERROR(LOOKUP(H2802,{30,43,48,53,58,63,68,73,78,83,88,93,97},{42,47,52,57,62,67,72,77,82,87,92,99,100}),999)</f>
        <v>62</v>
      </c>
      <c r="Y2802" s="19">
        <f t="shared" si="304"/>
        <v>5.6818181818181825</v>
      </c>
      <c r="Z2802" s="19">
        <f t="shared" si="307"/>
        <v>5.7284090909090919</v>
      </c>
      <c r="AA2802" s="19">
        <f t="shared" si="308"/>
        <v>17.185227272727278</v>
      </c>
      <c r="AB2802" s="19" t="s">
        <v>8887</v>
      </c>
    </row>
    <row r="2803" spans="1:28" x14ac:dyDescent="0.35">
      <c r="A2803" t="s">
        <v>1562</v>
      </c>
      <c r="B2803" t="s">
        <v>7985</v>
      </c>
      <c r="C2803" t="s">
        <v>7986</v>
      </c>
      <c r="D2803" s="1">
        <v>44841</v>
      </c>
      <c r="E2803">
        <f t="shared" si="305"/>
        <v>18</v>
      </c>
      <c r="F2803" t="s">
        <v>16</v>
      </c>
      <c r="G2803">
        <v>690</v>
      </c>
      <c r="H2803">
        <f t="shared" si="302"/>
        <v>69</v>
      </c>
      <c r="I2803" t="s">
        <v>9</v>
      </c>
      <c r="J2803">
        <v>1</v>
      </c>
      <c r="L2803" t="s">
        <v>16</v>
      </c>
      <c r="M2803" t="str">
        <f t="shared" si="303"/>
        <v>F</v>
      </c>
      <c r="N2803" t="s">
        <v>7987</v>
      </c>
      <c r="O2803" t="s">
        <v>7988</v>
      </c>
      <c r="P2803" t="s">
        <v>557</v>
      </c>
      <c r="Q2803">
        <v>3</v>
      </c>
      <c r="R2803">
        <f t="shared" si="306"/>
        <v>2019</v>
      </c>
      <c r="S2803" t="s">
        <v>8</v>
      </c>
      <c r="T2803" t="s">
        <v>8</v>
      </c>
      <c r="U2803" t="s">
        <v>8974</v>
      </c>
      <c r="V2803">
        <f>VLOOKUP(P2803,'PBT Tag Rates'!$B$5:$E$34,4,FALSE)</f>
        <v>0.95971980899999998</v>
      </c>
      <c r="W2803">
        <v>1</v>
      </c>
      <c r="X2803" s="16">
        <f>IFERROR(LOOKUP(H2803,{30,43,48,53,58,63,68,73,78,83,88,93,97},{42,47,52,57,62,67,72,77,82,87,92,99,100}),999)</f>
        <v>72</v>
      </c>
      <c r="Y2803" s="19">
        <f t="shared" si="304"/>
        <v>5.6818181818181825</v>
      </c>
      <c r="Z2803" s="19">
        <f t="shared" si="307"/>
        <v>5.7284090909090919</v>
      </c>
      <c r="AA2803" s="19">
        <f t="shared" si="308"/>
        <v>17.185227272727278</v>
      </c>
      <c r="AB2803" s="19" t="s">
        <v>8887</v>
      </c>
    </row>
    <row r="2804" spans="1:28" x14ac:dyDescent="0.35">
      <c r="A2804" t="s">
        <v>1562</v>
      </c>
      <c r="B2804" t="s">
        <v>7989</v>
      </c>
      <c r="C2804" t="s">
        <v>7990</v>
      </c>
      <c r="D2804" s="1">
        <v>44841</v>
      </c>
      <c r="E2804">
        <f t="shared" si="305"/>
        <v>18</v>
      </c>
      <c r="F2804" t="s">
        <v>16</v>
      </c>
      <c r="G2804">
        <v>810</v>
      </c>
      <c r="H2804">
        <f t="shared" si="302"/>
        <v>81</v>
      </c>
      <c r="I2804" t="s">
        <v>7</v>
      </c>
      <c r="J2804" t="s">
        <v>8</v>
      </c>
      <c r="K2804" t="s">
        <v>143</v>
      </c>
      <c r="L2804" t="s">
        <v>1569</v>
      </c>
      <c r="M2804" t="str">
        <f t="shared" si="303"/>
        <v>F</v>
      </c>
      <c r="N2804" t="s">
        <v>4306</v>
      </c>
      <c r="O2804" t="s">
        <v>4306</v>
      </c>
      <c r="P2804" t="s">
        <v>4306</v>
      </c>
      <c r="Q2804" t="s">
        <v>8</v>
      </c>
      <c r="R2804" t="str">
        <f t="shared" si="306"/>
        <v>U</v>
      </c>
      <c r="S2804" t="s">
        <v>8</v>
      </c>
      <c r="T2804" t="s">
        <v>8</v>
      </c>
      <c r="U2804" t="s">
        <v>4306</v>
      </c>
      <c r="V2804" t="e">
        <f>VLOOKUP(P2804,'PBT Tag Rates'!$B$5:$E$34,4,FALSE)</f>
        <v>#N/A</v>
      </c>
      <c r="W2804">
        <v>1</v>
      </c>
      <c r="X2804" s="16">
        <f>IFERROR(LOOKUP(H2804,{30,43,48,53,58,63,68,73,78,83,88,93,97},{42,47,52,57,62,67,72,77,82,87,92,99,100}),999)</f>
        <v>82</v>
      </c>
      <c r="Y2804" s="19">
        <f t="shared" si="304"/>
        <v>5.6818181818181825</v>
      </c>
      <c r="Z2804" s="19">
        <f t="shared" si="307"/>
        <v>5.7284090909090919</v>
      </c>
      <c r="AA2804" s="19">
        <f t="shared" si="308"/>
        <v>17.185227272727278</v>
      </c>
      <c r="AB2804" s="19" t="s">
        <v>8887</v>
      </c>
    </row>
    <row r="2805" spans="1:28" x14ac:dyDescent="0.35">
      <c r="A2805" t="s">
        <v>1562</v>
      </c>
      <c r="B2805" t="s">
        <v>7991</v>
      </c>
      <c r="C2805" t="s">
        <v>7992</v>
      </c>
      <c r="D2805" s="1">
        <v>44841</v>
      </c>
      <c r="E2805">
        <f t="shared" si="305"/>
        <v>18</v>
      </c>
      <c r="F2805" t="s">
        <v>6</v>
      </c>
      <c r="G2805">
        <v>760</v>
      </c>
      <c r="H2805">
        <f t="shared" si="302"/>
        <v>76</v>
      </c>
      <c r="I2805" t="s">
        <v>7</v>
      </c>
      <c r="J2805">
        <v>1</v>
      </c>
      <c r="L2805" t="s">
        <v>6</v>
      </c>
      <c r="M2805" t="str">
        <f t="shared" si="303"/>
        <v>M</v>
      </c>
      <c r="N2805" t="s">
        <v>8</v>
      </c>
      <c r="O2805" t="s">
        <v>8</v>
      </c>
      <c r="P2805" t="s">
        <v>11</v>
      </c>
      <c r="Q2805" t="s">
        <v>8</v>
      </c>
      <c r="R2805" t="str">
        <f t="shared" si="306"/>
        <v>U</v>
      </c>
      <c r="S2805" t="s">
        <v>12</v>
      </c>
      <c r="T2805">
        <v>0.999999999999998</v>
      </c>
      <c r="U2805" t="s">
        <v>11</v>
      </c>
      <c r="V2805" t="e">
        <f>VLOOKUP(P2805,'PBT Tag Rates'!$B$5:$E$34,4,FALSE)</f>
        <v>#N/A</v>
      </c>
      <c r="W2805">
        <v>1</v>
      </c>
      <c r="X2805" s="16">
        <f>IFERROR(LOOKUP(H2805,{30,43,48,53,58,63,68,73,78,83,88,93,97},{42,47,52,57,62,67,72,77,82,87,92,99,100}),999)</f>
        <v>77</v>
      </c>
      <c r="Y2805" s="19">
        <f t="shared" si="304"/>
        <v>5.6818181818181825</v>
      </c>
      <c r="Z2805" s="19">
        <f t="shared" si="307"/>
        <v>5.7284090909090919</v>
      </c>
      <c r="AA2805" s="19">
        <f t="shared" si="308"/>
        <v>17.185227272727278</v>
      </c>
      <c r="AB2805" s="19" t="s">
        <v>8887</v>
      </c>
    </row>
    <row r="2806" spans="1:28" x14ac:dyDescent="0.35">
      <c r="A2806" t="s">
        <v>1562</v>
      </c>
      <c r="B2806" t="s">
        <v>7993</v>
      </c>
      <c r="C2806" t="s">
        <v>7994</v>
      </c>
      <c r="D2806" s="1">
        <v>44841</v>
      </c>
      <c r="E2806">
        <f t="shared" si="305"/>
        <v>18</v>
      </c>
      <c r="F2806" t="s">
        <v>1569</v>
      </c>
      <c r="G2806">
        <v>670</v>
      </c>
      <c r="H2806">
        <f t="shared" si="302"/>
        <v>67</v>
      </c>
      <c r="I2806" t="s">
        <v>7</v>
      </c>
      <c r="J2806" t="s">
        <v>8</v>
      </c>
      <c r="L2806" t="s">
        <v>6</v>
      </c>
      <c r="M2806" t="str">
        <f t="shared" si="303"/>
        <v>M</v>
      </c>
      <c r="N2806" t="s">
        <v>5506</v>
      </c>
      <c r="O2806" t="s">
        <v>5507</v>
      </c>
      <c r="P2806" t="s">
        <v>557</v>
      </c>
      <c r="Q2806">
        <v>3</v>
      </c>
      <c r="R2806">
        <f t="shared" si="306"/>
        <v>2019</v>
      </c>
      <c r="S2806" t="s">
        <v>8</v>
      </c>
      <c r="T2806" t="s">
        <v>8</v>
      </c>
      <c r="U2806" t="s">
        <v>9006</v>
      </c>
      <c r="V2806">
        <f>VLOOKUP(P2806,'PBT Tag Rates'!$B$5:$E$34,4,FALSE)</f>
        <v>0.95971980899999998</v>
      </c>
      <c r="W2806">
        <v>1</v>
      </c>
      <c r="X2806" s="16">
        <f>IFERROR(LOOKUP(H2806,{30,43,48,53,58,63,68,73,78,83,88,93,97},{42,47,52,57,62,67,72,77,82,87,92,99,100}),999)</f>
        <v>67</v>
      </c>
      <c r="Y2806" s="19">
        <f t="shared" si="304"/>
        <v>5.6818181818181825</v>
      </c>
      <c r="Z2806" s="19">
        <f t="shared" si="307"/>
        <v>5.7284090909090919</v>
      </c>
      <c r="AA2806" s="19">
        <f t="shared" si="308"/>
        <v>17.185227272727278</v>
      </c>
      <c r="AB2806" s="19" t="s">
        <v>8886</v>
      </c>
    </row>
    <row r="2807" spans="1:28" x14ac:dyDescent="0.35">
      <c r="A2807" t="s">
        <v>1562</v>
      </c>
      <c r="B2807" t="s">
        <v>7995</v>
      </c>
      <c r="C2807" t="s">
        <v>7996</v>
      </c>
      <c r="D2807" s="1">
        <v>44842</v>
      </c>
      <c r="E2807">
        <f t="shared" si="305"/>
        <v>18</v>
      </c>
      <c r="F2807" t="s">
        <v>16</v>
      </c>
      <c r="G2807">
        <v>660</v>
      </c>
      <c r="H2807">
        <f t="shared" si="302"/>
        <v>66</v>
      </c>
      <c r="I2807" t="s">
        <v>9</v>
      </c>
      <c r="J2807">
        <v>1</v>
      </c>
      <c r="L2807" t="s">
        <v>16</v>
      </c>
      <c r="M2807" t="str">
        <f t="shared" si="303"/>
        <v>F</v>
      </c>
      <c r="N2807" t="s">
        <v>2988</v>
      </c>
      <c r="O2807" t="s">
        <v>6599</v>
      </c>
      <c r="P2807" t="s">
        <v>557</v>
      </c>
      <c r="Q2807">
        <v>3</v>
      </c>
      <c r="R2807">
        <f t="shared" si="306"/>
        <v>2019</v>
      </c>
      <c r="S2807" t="s">
        <v>8</v>
      </c>
      <c r="T2807" t="s">
        <v>8</v>
      </c>
      <c r="U2807" t="s">
        <v>9090</v>
      </c>
      <c r="V2807">
        <f>VLOOKUP(P2807,'PBT Tag Rates'!$B$5:$E$34,4,FALSE)</f>
        <v>0.95971980899999998</v>
      </c>
      <c r="W2807">
        <v>1</v>
      </c>
      <c r="X2807" s="16">
        <f>IFERROR(LOOKUP(H2807,{30,43,48,53,58,63,68,73,78,83,88,93,97},{42,47,52,57,62,67,72,77,82,87,92,99,100}),999)</f>
        <v>67</v>
      </c>
      <c r="Y2807" s="19">
        <f t="shared" si="304"/>
        <v>5.6818181818181825</v>
      </c>
      <c r="Z2807" s="19">
        <f t="shared" si="307"/>
        <v>5.7284090909090919</v>
      </c>
      <c r="AA2807" s="19">
        <f t="shared" si="308"/>
        <v>17.185227272727278</v>
      </c>
      <c r="AB2807" s="19" t="s">
        <v>8887</v>
      </c>
    </row>
    <row r="2808" spans="1:28" x14ac:dyDescent="0.35">
      <c r="A2808" t="s">
        <v>1562</v>
      </c>
      <c r="B2808" t="s">
        <v>7997</v>
      </c>
      <c r="C2808" t="s">
        <v>7998</v>
      </c>
      <c r="D2808" s="1">
        <v>44842</v>
      </c>
      <c r="E2808">
        <f t="shared" si="305"/>
        <v>18</v>
      </c>
      <c r="F2808" t="s">
        <v>1569</v>
      </c>
      <c r="G2808">
        <v>670</v>
      </c>
      <c r="H2808">
        <f t="shared" si="302"/>
        <v>67</v>
      </c>
      <c r="I2808" t="s">
        <v>7</v>
      </c>
      <c r="J2808" t="s">
        <v>8</v>
      </c>
      <c r="L2808" t="s">
        <v>6</v>
      </c>
      <c r="M2808" t="str">
        <f t="shared" si="303"/>
        <v>M</v>
      </c>
      <c r="N2808" t="s">
        <v>6800</v>
      </c>
      <c r="O2808" t="s">
        <v>6801</v>
      </c>
      <c r="P2808" t="s">
        <v>557</v>
      </c>
      <c r="Q2808">
        <v>3</v>
      </c>
      <c r="R2808">
        <f t="shared" si="306"/>
        <v>2019</v>
      </c>
      <c r="S2808" t="s">
        <v>8</v>
      </c>
      <c r="T2808" t="s">
        <v>8</v>
      </c>
      <c r="U2808" t="s">
        <v>9090</v>
      </c>
      <c r="V2808">
        <f>VLOOKUP(P2808,'PBT Tag Rates'!$B$5:$E$34,4,FALSE)</f>
        <v>0.95971980899999998</v>
      </c>
      <c r="W2808">
        <v>1</v>
      </c>
      <c r="X2808" s="16">
        <f>IFERROR(LOOKUP(H2808,{30,43,48,53,58,63,68,73,78,83,88,93,97},{42,47,52,57,62,67,72,77,82,87,92,99,100}),999)</f>
        <v>67</v>
      </c>
      <c r="Y2808" s="19">
        <f t="shared" si="304"/>
        <v>5.6818181818181825</v>
      </c>
      <c r="Z2808" s="19">
        <f t="shared" si="307"/>
        <v>5.7284090909090919</v>
      </c>
      <c r="AA2808" s="19">
        <f t="shared" si="308"/>
        <v>17.185227272727278</v>
      </c>
      <c r="AB2808" s="19" t="s">
        <v>8887</v>
      </c>
    </row>
    <row r="2809" spans="1:28" x14ac:dyDescent="0.35">
      <c r="A2809" t="s">
        <v>1562</v>
      </c>
      <c r="B2809" t="s">
        <v>7999</v>
      </c>
      <c r="C2809" t="s">
        <v>8000</v>
      </c>
      <c r="D2809" s="1">
        <v>44842</v>
      </c>
      <c r="E2809">
        <f t="shared" si="305"/>
        <v>18</v>
      </c>
      <c r="F2809" t="s">
        <v>1569</v>
      </c>
      <c r="G2809">
        <v>680</v>
      </c>
      <c r="H2809">
        <f t="shared" si="302"/>
        <v>68</v>
      </c>
      <c r="I2809" t="s">
        <v>7</v>
      </c>
      <c r="J2809" t="s">
        <v>8</v>
      </c>
      <c r="L2809" t="s">
        <v>6</v>
      </c>
      <c r="M2809" t="str">
        <f t="shared" si="303"/>
        <v>M</v>
      </c>
      <c r="N2809" t="s">
        <v>4871</v>
      </c>
      <c r="O2809" t="s">
        <v>8001</v>
      </c>
      <c r="P2809" t="s">
        <v>557</v>
      </c>
      <c r="Q2809">
        <v>3</v>
      </c>
      <c r="R2809">
        <f t="shared" si="306"/>
        <v>2019</v>
      </c>
      <c r="S2809" t="s">
        <v>8</v>
      </c>
      <c r="T2809" t="s">
        <v>8</v>
      </c>
      <c r="U2809" t="s">
        <v>9006</v>
      </c>
      <c r="V2809">
        <f>VLOOKUP(P2809,'PBT Tag Rates'!$B$5:$E$34,4,FALSE)</f>
        <v>0.95971980899999998</v>
      </c>
      <c r="W2809">
        <v>1</v>
      </c>
      <c r="X2809" s="16">
        <f>IFERROR(LOOKUP(H2809,{30,43,48,53,58,63,68,73,78,83,88,93,97},{42,47,52,57,62,67,72,77,82,87,92,99,100}),999)</f>
        <v>72</v>
      </c>
      <c r="Y2809" s="19">
        <f t="shared" si="304"/>
        <v>5.6818181818181825</v>
      </c>
      <c r="Z2809" s="19">
        <f t="shared" si="307"/>
        <v>5.7284090909090919</v>
      </c>
      <c r="AA2809" s="19">
        <f t="shared" si="308"/>
        <v>17.185227272727278</v>
      </c>
      <c r="AB2809" s="19" t="s">
        <v>8886</v>
      </c>
    </row>
    <row r="2810" spans="1:28" x14ac:dyDescent="0.35">
      <c r="A2810" t="s">
        <v>1562</v>
      </c>
      <c r="B2810" t="s">
        <v>8002</v>
      </c>
      <c r="C2810" t="s">
        <v>8003</v>
      </c>
      <c r="D2810" s="1">
        <v>44842</v>
      </c>
      <c r="E2810">
        <f t="shared" si="305"/>
        <v>18</v>
      </c>
      <c r="F2810" t="s">
        <v>1569</v>
      </c>
      <c r="G2810">
        <v>450</v>
      </c>
      <c r="H2810">
        <f t="shared" si="302"/>
        <v>45</v>
      </c>
      <c r="I2810" t="s">
        <v>9</v>
      </c>
      <c r="J2810" t="s">
        <v>8</v>
      </c>
      <c r="L2810" t="s">
        <v>6</v>
      </c>
      <c r="M2810" t="str">
        <f t="shared" si="303"/>
        <v>M</v>
      </c>
      <c r="N2810" t="s">
        <v>6994</v>
      </c>
      <c r="O2810" t="s">
        <v>6995</v>
      </c>
      <c r="P2810" t="s">
        <v>2035</v>
      </c>
      <c r="Q2810">
        <v>2</v>
      </c>
      <c r="R2810">
        <f t="shared" si="306"/>
        <v>2020</v>
      </c>
      <c r="S2810" t="s">
        <v>8</v>
      </c>
      <c r="T2810" t="s">
        <v>8</v>
      </c>
      <c r="U2810" t="s">
        <v>8974</v>
      </c>
      <c r="V2810">
        <f>VLOOKUP(P2810,'PBT Tag Rates'!$B$5:$E$34,4,FALSE)</f>
        <v>0.98961045999999997</v>
      </c>
      <c r="W2810">
        <v>1</v>
      </c>
      <c r="X2810" s="16">
        <f>IFERROR(LOOKUP(H2810,{30,43,48,53,58,63,68,73,78,83,88,93,97},{42,47,52,57,62,67,72,77,82,87,92,99,100}),999)</f>
        <v>47</v>
      </c>
      <c r="Y2810" s="19">
        <f t="shared" si="304"/>
        <v>5.6818181818181825</v>
      </c>
      <c r="Z2810" s="19">
        <f t="shared" si="307"/>
        <v>5.7284090909090919</v>
      </c>
      <c r="AA2810" s="19">
        <f t="shared" si="308"/>
        <v>17.185227272727278</v>
      </c>
      <c r="AB2810" s="19" t="s">
        <v>8887</v>
      </c>
    </row>
    <row r="2811" spans="1:28" x14ac:dyDescent="0.35">
      <c r="A2811" t="s">
        <v>1562</v>
      </c>
      <c r="B2811" t="s">
        <v>8004</v>
      </c>
      <c r="C2811" t="s">
        <v>8005</v>
      </c>
      <c r="D2811" s="1">
        <v>44842</v>
      </c>
      <c r="E2811">
        <f t="shared" si="305"/>
        <v>18</v>
      </c>
      <c r="F2811" t="s">
        <v>1569</v>
      </c>
      <c r="G2811">
        <v>380</v>
      </c>
      <c r="H2811">
        <f t="shared" si="302"/>
        <v>38</v>
      </c>
      <c r="I2811" t="s">
        <v>9</v>
      </c>
      <c r="J2811" t="s">
        <v>8</v>
      </c>
      <c r="L2811" t="s">
        <v>1569</v>
      </c>
      <c r="M2811" s="5" t="s">
        <v>6</v>
      </c>
      <c r="N2811" t="s">
        <v>7108</v>
      </c>
      <c r="O2811" t="s">
        <v>8006</v>
      </c>
      <c r="P2811" t="s">
        <v>2035</v>
      </c>
      <c r="Q2811">
        <v>2</v>
      </c>
      <c r="R2811">
        <f t="shared" si="306"/>
        <v>2020</v>
      </c>
      <c r="S2811" t="s">
        <v>8</v>
      </c>
      <c r="T2811" t="s">
        <v>8</v>
      </c>
      <c r="U2811" t="s">
        <v>9007</v>
      </c>
      <c r="V2811">
        <f>VLOOKUP(P2811,'PBT Tag Rates'!$B$5:$E$34,4,FALSE)</f>
        <v>0.98961045999999997</v>
      </c>
      <c r="W2811">
        <v>1</v>
      </c>
      <c r="X2811" s="16">
        <f>IFERROR(LOOKUP(H2811,{30,43,48,53,58,63,68,73,78,83,88,93,97},{42,47,52,57,62,67,72,77,82,87,92,99,100}),999)</f>
        <v>42</v>
      </c>
      <c r="Y2811" s="19">
        <f t="shared" si="304"/>
        <v>5.6818181818181825</v>
      </c>
      <c r="Z2811" s="19">
        <f t="shared" si="307"/>
        <v>5.7284090909090919</v>
      </c>
      <c r="AA2811" s="19">
        <f t="shared" si="308"/>
        <v>17.185227272727278</v>
      </c>
      <c r="AB2811" s="19" t="s">
        <v>8886</v>
      </c>
    </row>
    <row r="2812" spans="1:28" x14ac:dyDescent="0.35">
      <c r="A2812" t="s">
        <v>1562</v>
      </c>
      <c r="B2812" t="s">
        <v>8007</v>
      </c>
      <c r="C2812" t="s">
        <v>8008</v>
      </c>
      <c r="D2812" s="1">
        <v>44842</v>
      </c>
      <c r="E2812">
        <f t="shared" si="305"/>
        <v>18</v>
      </c>
      <c r="F2812" t="s">
        <v>1569</v>
      </c>
      <c r="G2812">
        <v>690</v>
      </c>
      <c r="H2812">
        <f t="shared" si="302"/>
        <v>69</v>
      </c>
      <c r="I2812" t="s">
        <v>7</v>
      </c>
      <c r="J2812" t="s">
        <v>8</v>
      </c>
      <c r="L2812" t="s">
        <v>6</v>
      </c>
      <c r="M2812" t="str">
        <f t="shared" si="303"/>
        <v>M</v>
      </c>
      <c r="N2812" t="s">
        <v>8</v>
      </c>
      <c r="O2812" t="s">
        <v>8</v>
      </c>
      <c r="P2812" t="s">
        <v>11</v>
      </c>
      <c r="Q2812" t="s">
        <v>8</v>
      </c>
      <c r="R2812" t="str">
        <f t="shared" si="306"/>
        <v>U</v>
      </c>
      <c r="S2812" t="s">
        <v>12</v>
      </c>
      <c r="T2812">
        <v>0.999999999999996</v>
      </c>
      <c r="U2812" t="s">
        <v>11</v>
      </c>
      <c r="V2812" t="e">
        <f>VLOOKUP(P2812,'PBT Tag Rates'!$B$5:$E$34,4,FALSE)</f>
        <v>#N/A</v>
      </c>
      <c r="W2812">
        <v>1</v>
      </c>
      <c r="X2812" s="16">
        <f>IFERROR(LOOKUP(H2812,{30,43,48,53,58,63,68,73,78,83,88,93,97},{42,47,52,57,62,67,72,77,82,87,92,99,100}),999)</f>
        <v>72</v>
      </c>
      <c r="Y2812" s="19">
        <f t="shared" si="304"/>
        <v>5.6818181818181825</v>
      </c>
      <c r="Z2812" s="19">
        <f t="shared" si="307"/>
        <v>5.7284090909090919</v>
      </c>
      <c r="AA2812" s="19">
        <f t="shared" si="308"/>
        <v>17.185227272727278</v>
      </c>
      <c r="AB2812" s="19" t="s">
        <v>8887</v>
      </c>
    </row>
    <row r="2813" spans="1:28" x14ac:dyDescent="0.35">
      <c r="A2813" t="s">
        <v>1562</v>
      </c>
      <c r="B2813" t="s">
        <v>8009</v>
      </c>
      <c r="C2813" t="s">
        <v>8010</v>
      </c>
      <c r="D2813" s="1">
        <v>44842</v>
      </c>
      <c r="E2813">
        <f t="shared" si="305"/>
        <v>18</v>
      </c>
      <c r="F2813" t="s">
        <v>6</v>
      </c>
      <c r="G2813">
        <v>730</v>
      </c>
      <c r="H2813">
        <f t="shared" si="302"/>
        <v>73</v>
      </c>
      <c r="I2813" t="s">
        <v>7</v>
      </c>
      <c r="J2813" t="s">
        <v>8</v>
      </c>
      <c r="L2813" t="s">
        <v>6</v>
      </c>
      <c r="M2813" t="str">
        <f t="shared" si="303"/>
        <v>M</v>
      </c>
      <c r="N2813" t="s">
        <v>1338</v>
      </c>
      <c r="O2813" t="s">
        <v>8011</v>
      </c>
      <c r="P2813" t="s">
        <v>557</v>
      </c>
      <c r="Q2813">
        <v>3</v>
      </c>
      <c r="R2813">
        <f t="shared" si="306"/>
        <v>2019</v>
      </c>
      <c r="S2813" t="s">
        <v>8</v>
      </c>
      <c r="T2813" t="s">
        <v>8</v>
      </c>
      <c r="U2813" t="s">
        <v>9090</v>
      </c>
      <c r="V2813">
        <f>VLOOKUP(P2813,'PBT Tag Rates'!$B$5:$E$34,4,FALSE)</f>
        <v>0.95971980899999998</v>
      </c>
      <c r="W2813">
        <v>1</v>
      </c>
      <c r="X2813" s="16">
        <f>IFERROR(LOOKUP(H2813,{30,43,48,53,58,63,68,73,78,83,88,93,97},{42,47,52,57,62,67,72,77,82,87,92,99,100}),999)</f>
        <v>77</v>
      </c>
      <c r="Y2813" s="19">
        <f t="shared" si="304"/>
        <v>5.6818181818181825</v>
      </c>
      <c r="Z2813" s="19">
        <f t="shared" si="307"/>
        <v>5.7284090909090919</v>
      </c>
      <c r="AA2813" s="19">
        <f t="shared" si="308"/>
        <v>17.185227272727278</v>
      </c>
      <c r="AB2813" s="19" t="s">
        <v>8887</v>
      </c>
    </row>
    <row r="2814" spans="1:28" x14ac:dyDescent="0.35">
      <c r="A2814" t="s">
        <v>1562</v>
      </c>
      <c r="B2814" t="s">
        <v>8012</v>
      </c>
      <c r="C2814" t="s">
        <v>8013</v>
      </c>
      <c r="D2814" s="1">
        <v>44842</v>
      </c>
      <c r="E2814">
        <f t="shared" si="305"/>
        <v>18</v>
      </c>
      <c r="F2814" t="s">
        <v>1569</v>
      </c>
      <c r="G2814">
        <v>430</v>
      </c>
      <c r="H2814">
        <f t="shared" si="302"/>
        <v>43</v>
      </c>
      <c r="I2814" t="s">
        <v>7</v>
      </c>
      <c r="J2814" t="s">
        <v>8</v>
      </c>
      <c r="L2814" t="s">
        <v>6</v>
      </c>
      <c r="M2814" t="str">
        <f t="shared" si="303"/>
        <v>M</v>
      </c>
      <c r="N2814" t="s">
        <v>8</v>
      </c>
      <c r="O2814" t="s">
        <v>8</v>
      </c>
      <c r="P2814" t="s">
        <v>11</v>
      </c>
      <c r="Q2814" t="s">
        <v>8</v>
      </c>
      <c r="R2814" t="str">
        <f t="shared" si="306"/>
        <v>U</v>
      </c>
      <c r="S2814" t="s">
        <v>12</v>
      </c>
      <c r="T2814">
        <v>1</v>
      </c>
      <c r="U2814" t="s">
        <v>11</v>
      </c>
      <c r="V2814" t="e">
        <f>VLOOKUP(P2814,'PBT Tag Rates'!$B$5:$E$34,4,FALSE)</f>
        <v>#N/A</v>
      </c>
      <c r="W2814">
        <v>1</v>
      </c>
      <c r="X2814" s="16">
        <f>IFERROR(LOOKUP(H2814,{30,43,48,53,58,63,68,73,78,83,88,93,97},{42,47,52,57,62,67,72,77,82,87,92,99,100}),999)</f>
        <v>47</v>
      </c>
      <c r="Y2814" s="19">
        <f t="shared" si="304"/>
        <v>5.6818181818181825</v>
      </c>
      <c r="Z2814" s="19">
        <f t="shared" si="307"/>
        <v>5.7284090909090919</v>
      </c>
      <c r="AA2814" s="19">
        <f t="shared" si="308"/>
        <v>17.185227272727278</v>
      </c>
      <c r="AB2814" s="19" t="s">
        <v>8887</v>
      </c>
    </row>
    <row r="2815" spans="1:28" x14ac:dyDescent="0.35">
      <c r="A2815" t="s">
        <v>1562</v>
      </c>
      <c r="B2815" t="s">
        <v>8014</v>
      </c>
      <c r="C2815" t="s">
        <v>8015</v>
      </c>
      <c r="D2815" s="1">
        <v>44842</v>
      </c>
      <c r="E2815">
        <f t="shared" si="305"/>
        <v>18</v>
      </c>
      <c r="F2815" t="s">
        <v>16</v>
      </c>
      <c r="G2815">
        <v>670</v>
      </c>
      <c r="H2815">
        <f t="shared" si="302"/>
        <v>67</v>
      </c>
      <c r="I2815" t="s">
        <v>9</v>
      </c>
      <c r="J2815">
        <v>1</v>
      </c>
      <c r="L2815" t="s">
        <v>16</v>
      </c>
      <c r="M2815" t="str">
        <f t="shared" si="303"/>
        <v>F</v>
      </c>
      <c r="N2815" t="s">
        <v>1270</v>
      </c>
      <c r="O2815" t="s">
        <v>1271</v>
      </c>
      <c r="P2815" t="s">
        <v>19</v>
      </c>
      <c r="Q2815">
        <v>4</v>
      </c>
      <c r="R2815">
        <f t="shared" si="306"/>
        <v>2018</v>
      </c>
      <c r="S2815" t="s">
        <v>8</v>
      </c>
      <c r="T2815" t="s">
        <v>8</v>
      </c>
      <c r="U2815" t="s">
        <v>9007</v>
      </c>
      <c r="V2815">
        <f>VLOOKUP(P2815,'PBT Tag Rates'!$B$5:$E$34,4,FALSE)</f>
        <v>0.80551598400000002</v>
      </c>
      <c r="W2815">
        <v>1</v>
      </c>
      <c r="X2815" s="16">
        <f>IFERROR(LOOKUP(H2815,{30,43,48,53,58,63,68,73,78,83,88,93,97},{42,47,52,57,62,67,72,77,82,87,92,99,100}),999)</f>
        <v>67</v>
      </c>
      <c r="Y2815" s="19">
        <f t="shared" si="304"/>
        <v>5.6818181818181825</v>
      </c>
      <c r="Z2815" s="19">
        <f t="shared" si="307"/>
        <v>5.7284090909090919</v>
      </c>
      <c r="AA2815" s="19">
        <f t="shared" si="308"/>
        <v>17.185227272727278</v>
      </c>
      <c r="AB2815" s="19" t="s">
        <v>8886</v>
      </c>
    </row>
    <row r="2816" spans="1:28" x14ac:dyDescent="0.35">
      <c r="A2816" t="s">
        <v>1562</v>
      </c>
      <c r="B2816" t="s">
        <v>8016</v>
      </c>
      <c r="C2816" t="s">
        <v>8017</v>
      </c>
      <c r="D2816" s="1">
        <v>44842</v>
      </c>
      <c r="E2816">
        <f t="shared" si="305"/>
        <v>18</v>
      </c>
      <c r="F2816" t="s">
        <v>6</v>
      </c>
      <c r="G2816">
        <v>720</v>
      </c>
      <c r="H2816">
        <f t="shared" si="302"/>
        <v>72</v>
      </c>
      <c r="I2816" t="s">
        <v>9</v>
      </c>
      <c r="J2816">
        <v>1</v>
      </c>
      <c r="L2816" t="s">
        <v>6</v>
      </c>
      <c r="M2816" t="str">
        <f t="shared" si="303"/>
        <v>M</v>
      </c>
      <c r="N2816" t="s">
        <v>286</v>
      </c>
      <c r="O2816" t="s">
        <v>287</v>
      </c>
      <c r="P2816" t="s">
        <v>19</v>
      </c>
      <c r="Q2816">
        <v>4</v>
      </c>
      <c r="R2816">
        <f t="shared" si="306"/>
        <v>2018</v>
      </c>
      <c r="S2816" t="s">
        <v>8</v>
      </c>
      <c r="T2816" t="s">
        <v>8</v>
      </c>
      <c r="U2816" t="s">
        <v>9007</v>
      </c>
      <c r="V2816">
        <f>VLOOKUP(P2816,'PBT Tag Rates'!$B$5:$E$34,4,FALSE)</f>
        <v>0.80551598400000002</v>
      </c>
      <c r="W2816">
        <v>1</v>
      </c>
      <c r="X2816" s="16">
        <f>IFERROR(LOOKUP(H2816,{30,43,48,53,58,63,68,73,78,83,88,93,97},{42,47,52,57,62,67,72,77,82,87,92,99,100}),999)</f>
        <v>72</v>
      </c>
      <c r="Y2816" s="19">
        <f t="shared" si="304"/>
        <v>5.6818181818181825</v>
      </c>
      <c r="Z2816" s="19">
        <f t="shared" si="307"/>
        <v>5.7284090909090919</v>
      </c>
      <c r="AA2816" s="19">
        <f t="shared" si="308"/>
        <v>17.185227272727278</v>
      </c>
      <c r="AB2816" s="19" t="s">
        <v>8886</v>
      </c>
    </row>
    <row r="2817" spans="1:28" x14ac:dyDescent="0.35">
      <c r="A2817" t="s">
        <v>1562</v>
      </c>
      <c r="B2817" t="s">
        <v>8018</v>
      </c>
      <c r="C2817" t="s">
        <v>8019</v>
      </c>
      <c r="D2817" s="1">
        <v>44842</v>
      </c>
      <c r="E2817">
        <f t="shared" si="305"/>
        <v>18</v>
      </c>
      <c r="F2817" t="s">
        <v>1569</v>
      </c>
      <c r="G2817">
        <v>580</v>
      </c>
      <c r="H2817">
        <f t="shared" si="302"/>
        <v>58</v>
      </c>
      <c r="I2817" t="s">
        <v>9</v>
      </c>
      <c r="J2817">
        <v>1</v>
      </c>
      <c r="K2817" s="24" t="s">
        <v>8020</v>
      </c>
      <c r="L2817" t="s">
        <v>6</v>
      </c>
      <c r="M2817" t="str">
        <f t="shared" si="303"/>
        <v>M</v>
      </c>
      <c r="N2817" t="s">
        <v>512</v>
      </c>
      <c r="O2817" t="s">
        <v>6424</v>
      </c>
      <c r="P2817" t="s">
        <v>19</v>
      </c>
      <c r="Q2817">
        <v>4</v>
      </c>
      <c r="R2817">
        <f t="shared" si="306"/>
        <v>2018</v>
      </c>
      <c r="S2817" t="s">
        <v>8</v>
      </c>
      <c r="T2817" t="s">
        <v>8</v>
      </c>
      <c r="U2817" t="s">
        <v>9007</v>
      </c>
      <c r="V2817">
        <f>VLOOKUP(P2817,'PBT Tag Rates'!$B$5:$E$34,4,FALSE)</f>
        <v>0.80551598400000002</v>
      </c>
      <c r="W2817">
        <v>1</v>
      </c>
      <c r="X2817" s="16">
        <f>IFERROR(LOOKUP(H2817,{30,43,48,53,58,63,68,73,78,83,88,93,97},{42,47,52,57,62,67,72,77,82,87,92,99,100}),999)</f>
        <v>62</v>
      </c>
      <c r="Y2817" s="19">
        <f t="shared" si="304"/>
        <v>5.6818181818181825</v>
      </c>
      <c r="Z2817" s="19">
        <f t="shared" si="307"/>
        <v>5.7284090909090919</v>
      </c>
      <c r="AA2817" s="19">
        <f t="shared" si="308"/>
        <v>17.185227272727278</v>
      </c>
      <c r="AB2817" s="19" t="s">
        <v>8886</v>
      </c>
    </row>
    <row r="2818" spans="1:28" x14ac:dyDescent="0.35">
      <c r="A2818" t="s">
        <v>1562</v>
      </c>
      <c r="B2818" t="s">
        <v>8021</v>
      </c>
      <c r="C2818" t="s">
        <v>8022</v>
      </c>
      <c r="D2818" s="1">
        <v>44842</v>
      </c>
      <c r="E2818">
        <f t="shared" si="305"/>
        <v>18</v>
      </c>
      <c r="F2818" t="s">
        <v>1569</v>
      </c>
      <c r="G2818">
        <v>370</v>
      </c>
      <c r="H2818">
        <f t="shared" si="302"/>
        <v>37</v>
      </c>
      <c r="I2818" t="s">
        <v>9</v>
      </c>
      <c r="J2818">
        <v>1</v>
      </c>
      <c r="L2818" t="s">
        <v>16</v>
      </c>
      <c r="M2818" t="str">
        <f t="shared" si="303"/>
        <v>F</v>
      </c>
      <c r="N2818" t="s">
        <v>8023</v>
      </c>
      <c r="O2818" t="s">
        <v>8024</v>
      </c>
      <c r="P2818" t="s">
        <v>2035</v>
      </c>
      <c r="Q2818">
        <v>2</v>
      </c>
      <c r="R2818">
        <f t="shared" si="306"/>
        <v>2020</v>
      </c>
      <c r="S2818" t="s">
        <v>8</v>
      </c>
      <c r="T2818" t="s">
        <v>8</v>
      </c>
      <c r="U2818" t="s">
        <v>9007</v>
      </c>
      <c r="V2818">
        <f>VLOOKUP(P2818,'PBT Tag Rates'!$B$5:$E$34,4,FALSE)</f>
        <v>0.98961045999999997</v>
      </c>
      <c r="W2818">
        <v>1</v>
      </c>
      <c r="X2818" s="16">
        <f>IFERROR(LOOKUP(H2818,{30,43,48,53,58,63,68,73,78,83,88,93,97},{42,47,52,57,62,67,72,77,82,87,92,99,100}),999)</f>
        <v>42</v>
      </c>
      <c r="Y2818" s="19">
        <f t="shared" si="304"/>
        <v>5.6818181818181825</v>
      </c>
      <c r="Z2818" s="19">
        <f t="shared" si="307"/>
        <v>5.7284090909090919</v>
      </c>
      <c r="AA2818" s="19">
        <f t="shared" si="308"/>
        <v>17.185227272727278</v>
      </c>
      <c r="AB2818" s="19" t="s">
        <v>8886</v>
      </c>
    </row>
    <row r="2819" spans="1:28" x14ac:dyDescent="0.35">
      <c r="A2819" t="s">
        <v>1562</v>
      </c>
      <c r="B2819" t="s">
        <v>8025</v>
      </c>
      <c r="C2819" t="s">
        <v>8026</v>
      </c>
      <c r="D2819" s="1">
        <v>44842</v>
      </c>
      <c r="E2819">
        <f t="shared" si="305"/>
        <v>18</v>
      </c>
      <c r="F2819" t="s">
        <v>16</v>
      </c>
      <c r="G2819">
        <v>760</v>
      </c>
      <c r="H2819">
        <f t="shared" si="302"/>
        <v>76</v>
      </c>
      <c r="I2819" t="s">
        <v>9</v>
      </c>
      <c r="J2819">
        <v>1</v>
      </c>
      <c r="L2819" t="s">
        <v>16</v>
      </c>
      <c r="M2819" t="str">
        <f t="shared" si="303"/>
        <v>F</v>
      </c>
      <c r="N2819" t="s">
        <v>8027</v>
      </c>
      <c r="O2819" t="s">
        <v>8028</v>
      </c>
      <c r="P2819" t="s">
        <v>863</v>
      </c>
      <c r="Q2819">
        <v>5</v>
      </c>
      <c r="R2819">
        <f t="shared" si="306"/>
        <v>2017</v>
      </c>
      <c r="S2819" t="s">
        <v>8</v>
      </c>
      <c r="T2819" t="s">
        <v>8</v>
      </c>
      <c r="U2819" t="s">
        <v>9279</v>
      </c>
      <c r="V2819">
        <f>VLOOKUP(P2819,'PBT Tag Rates'!$B$5:$E$34,4,FALSE)</f>
        <v>0.93397200000000002</v>
      </c>
      <c r="W2819">
        <v>1</v>
      </c>
      <c r="X2819" s="16">
        <f>IFERROR(LOOKUP(H2819,{30,43,48,53,58,63,68,73,78,83,88,93,97},{42,47,52,57,62,67,72,77,82,87,92,99,100}),999)</f>
        <v>77</v>
      </c>
      <c r="Y2819" s="19">
        <f t="shared" si="304"/>
        <v>5.6818181818181825</v>
      </c>
      <c r="Z2819" s="19">
        <f t="shared" si="307"/>
        <v>5.7284090909090919</v>
      </c>
      <c r="AA2819" s="19">
        <f t="shared" si="308"/>
        <v>17.185227272727278</v>
      </c>
      <c r="AB2819" s="19" t="s">
        <v>8886</v>
      </c>
    </row>
    <row r="2820" spans="1:28" x14ac:dyDescent="0.35">
      <c r="A2820" t="s">
        <v>1562</v>
      </c>
      <c r="B2820" t="s">
        <v>8029</v>
      </c>
      <c r="C2820" t="s">
        <v>8030</v>
      </c>
      <c r="D2820" s="1">
        <v>44842</v>
      </c>
      <c r="E2820">
        <f t="shared" si="305"/>
        <v>18</v>
      </c>
      <c r="F2820" t="s">
        <v>6</v>
      </c>
      <c r="G2820">
        <v>720</v>
      </c>
      <c r="H2820">
        <f t="shared" si="302"/>
        <v>72</v>
      </c>
      <c r="I2820" t="s">
        <v>9</v>
      </c>
      <c r="J2820">
        <v>1</v>
      </c>
      <c r="L2820" t="s">
        <v>6</v>
      </c>
      <c r="M2820" t="str">
        <f t="shared" si="303"/>
        <v>M</v>
      </c>
      <c r="N2820" t="s">
        <v>50</v>
      </c>
      <c r="O2820" t="s">
        <v>51</v>
      </c>
      <c r="P2820" t="s">
        <v>19</v>
      </c>
      <c r="Q2820">
        <v>4</v>
      </c>
      <c r="R2820">
        <f t="shared" si="306"/>
        <v>2018</v>
      </c>
      <c r="S2820" t="s">
        <v>8</v>
      </c>
      <c r="T2820" t="s">
        <v>8</v>
      </c>
      <c r="U2820" t="s">
        <v>8875</v>
      </c>
      <c r="V2820">
        <f>VLOOKUP(P2820,'PBT Tag Rates'!$B$5:$E$34,4,FALSE)</f>
        <v>0.80551598400000002</v>
      </c>
      <c r="W2820">
        <v>1</v>
      </c>
      <c r="X2820" s="16">
        <f>IFERROR(LOOKUP(H2820,{30,43,48,53,58,63,68,73,78,83,88,93,97},{42,47,52,57,62,67,72,77,82,87,92,99,100}),999)</f>
        <v>72</v>
      </c>
      <c r="Y2820" s="19">
        <f t="shared" si="304"/>
        <v>5.6818181818181825</v>
      </c>
      <c r="Z2820" s="19">
        <f t="shared" si="307"/>
        <v>5.7284090909090919</v>
      </c>
      <c r="AA2820" s="19">
        <f t="shared" si="308"/>
        <v>17.185227272727278</v>
      </c>
      <c r="AB2820" s="19" t="s">
        <v>8886</v>
      </c>
    </row>
    <row r="2821" spans="1:28" x14ac:dyDescent="0.35">
      <c r="A2821" t="s">
        <v>1562</v>
      </c>
      <c r="B2821" t="s">
        <v>8031</v>
      </c>
      <c r="C2821" t="s">
        <v>8032</v>
      </c>
      <c r="D2821" s="1">
        <v>44842</v>
      </c>
      <c r="E2821">
        <f t="shared" si="305"/>
        <v>18</v>
      </c>
      <c r="F2821" t="s">
        <v>1569</v>
      </c>
      <c r="G2821">
        <v>470</v>
      </c>
      <c r="H2821">
        <f t="shared" si="302"/>
        <v>47</v>
      </c>
      <c r="I2821" t="s">
        <v>7</v>
      </c>
      <c r="J2821" t="s">
        <v>8</v>
      </c>
      <c r="L2821" t="s">
        <v>6</v>
      </c>
      <c r="M2821" t="str">
        <f t="shared" si="303"/>
        <v>M</v>
      </c>
      <c r="N2821" t="s">
        <v>6565</v>
      </c>
      <c r="O2821" t="s">
        <v>7105</v>
      </c>
      <c r="P2821" t="s">
        <v>2035</v>
      </c>
      <c r="Q2821">
        <v>2</v>
      </c>
      <c r="R2821">
        <f t="shared" si="306"/>
        <v>2020</v>
      </c>
      <c r="S2821" t="s">
        <v>8</v>
      </c>
      <c r="T2821" t="s">
        <v>8</v>
      </c>
      <c r="U2821" t="s">
        <v>9090</v>
      </c>
      <c r="V2821">
        <f>VLOOKUP(P2821,'PBT Tag Rates'!$B$5:$E$34,4,FALSE)</f>
        <v>0.98961045999999997</v>
      </c>
      <c r="W2821">
        <v>1</v>
      </c>
      <c r="X2821" s="16">
        <f>IFERROR(LOOKUP(H2821,{30,43,48,53,58,63,68,73,78,83,88,93,97},{42,47,52,57,62,67,72,77,82,87,92,99,100}),999)</f>
        <v>47</v>
      </c>
      <c r="Y2821" s="19">
        <f t="shared" si="304"/>
        <v>5.6818181818181825</v>
      </c>
      <c r="Z2821" s="19">
        <f t="shared" si="307"/>
        <v>5.7284090909090919</v>
      </c>
      <c r="AA2821" s="19">
        <f t="shared" si="308"/>
        <v>17.185227272727278</v>
      </c>
      <c r="AB2821" s="19" t="s">
        <v>8887</v>
      </c>
    </row>
    <row r="2822" spans="1:28" x14ac:dyDescent="0.35">
      <c r="A2822" t="s">
        <v>1562</v>
      </c>
      <c r="B2822" t="s">
        <v>8033</v>
      </c>
      <c r="C2822" t="s">
        <v>8034</v>
      </c>
      <c r="D2822" s="1">
        <v>44842</v>
      </c>
      <c r="E2822">
        <f t="shared" si="305"/>
        <v>18</v>
      </c>
      <c r="F2822" t="s">
        <v>1569</v>
      </c>
      <c r="G2822">
        <v>340</v>
      </c>
      <c r="H2822">
        <f t="shared" ref="H2822:H2885" si="309">G2822/10</f>
        <v>34</v>
      </c>
      <c r="I2822" t="s">
        <v>9</v>
      </c>
      <c r="J2822" t="s">
        <v>8</v>
      </c>
      <c r="L2822" t="s">
        <v>6</v>
      </c>
      <c r="M2822" t="str">
        <f t="shared" ref="M2822:M2885" si="310">IF(L2822="U",F2822,L2822)</f>
        <v>M</v>
      </c>
      <c r="N2822" t="s">
        <v>7795</v>
      </c>
      <c r="O2822" t="s">
        <v>7796</v>
      </c>
      <c r="P2822" t="s">
        <v>2035</v>
      </c>
      <c r="Q2822">
        <v>2</v>
      </c>
      <c r="R2822">
        <f t="shared" si="306"/>
        <v>2020</v>
      </c>
      <c r="S2822" t="s">
        <v>8</v>
      </c>
      <c r="T2822" t="s">
        <v>8</v>
      </c>
      <c r="U2822" t="s">
        <v>9007</v>
      </c>
      <c r="V2822">
        <f>VLOOKUP(P2822,'PBT Tag Rates'!$B$5:$E$34,4,FALSE)</f>
        <v>0.98961045999999997</v>
      </c>
      <c r="W2822">
        <v>1</v>
      </c>
      <c r="X2822" s="16">
        <f>IFERROR(LOOKUP(H2822,{30,43,48,53,58,63,68,73,78,83,88,93,97},{42,47,52,57,62,67,72,77,82,87,92,99,100}),999)</f>
        <v>42</v>
      </c>
      <c r="Y2822" s="19">
        <f t="shared" ref="Y2822:Y2885" si="311">IF(D2822&lt;$D$3,W2822/$Y$3,W2822/$Y$4)</f>
        <v>5.6818181818181825</v>
      </c>
      <c r="Z2822" s="19">
        <f t="shared" si="307"/>
        <v>5.7284090909090919</v>
      </c>
      <c r="AA2822" s="19">
        <f t="shared" si="308"/>
        <v>17.185227272727278</v>
      </c>
      <c r="AB2822" s="19" t="s">
        <v>8886</v>
      </c>
    </row>
    <row r="2823" spans="1:28" x14ac:dyDescent="0.35">
      <c r="A2823" t="s">
        <v>1562</v>
      </c>
      <c r="B2823" t="s">
        <v>8035</v>
      </c>
      <c r="C2823" t="s">
        <v>8036</v>
      </c>
      <c r="D2823" s="1">
        <v>44842</v>
      </c>
      <c r="E2823">
        <f t="shared" ref="E2823:E2886" si="312">IF(D2823&lt;=$D$3,60,18)</f>
        <v>18</v>
      </c>
      <c r="F2823" t="s">
        <v>16</v>
      </c>
      <c r="G2823">
        <v>680</v>
      </c>
      <c r="H2823">
        <f t="shared" si="309"/>
        <v>68</v>
      </c>
      <c r="I2823" t="s">
        <v>9</v>
      </c>
      <c r="J2823">
        <v>1</v>
      </c>
      <c r="L2823" t="s">
        <v>16</v>
      </c>
      <c r="M2823" t="str">
        <f t="shared" si="310"/>
        <v>F</v>
      </c>
      <c r="N2823" t="s">
        <v>515</v>
      </c>
      <c r="O2823" t="s">
        <v>516</v>
      </c>
      <c r="P2823" t="s">
        <v>19</v>
      </c>
      <c r="Q2823">
        <v>4</v>
      </c>
      <c r="R2823">
        <f t="shared" ref="R2823:R2886" si="313">IFERROR($R$3-Q2823,"U")</f>
        <v>2018</v>
      </c>
      <c r="S2823" t="s">
        <v>8</v>
      </c>
      <c r="T2823" t="s">
        <v>8</v>
      </c>
      <c r="U2823" t="s">
        <v>9007</v>
      </c>
      <c r="V2823">
        <f>VLOOKUP(P2823,'PBT Tag Rates'!$B$5:$E$34,4,FALSE)</f>
        <v>0.80551598400000002</v>
      </c>
      <c r="W2823">
        <v>1</v>
      </c>
      <c r="X2823" s="16">
        <f>IFERROR(LOOKUP(H2823,{30,43,48,53,58,63,68,73,78,83,88,93,97},{42,47,52,57,62,67,72,77,82,87,92,99,100}),999)</f>
        <v>72</v>
      </c>
      <c r="Y2823" s="19">
        <f t="shared" si="311"/>
        <v>5.6818181818181825</v>
      </c>
      <c r="Z2823" s="19">
        <f t="shared" ref="Z2823:Z2886" si="314">Y2823*(1+$Z$4)</f>
        <v>5.7284090909090919</v>
      </c>
      <c r="AA2823" s="19">
        <f t="shared" ref="AA2823:AA2886" si="315">IF(D2823&lt;$D$3,Z2823/$AA$3,Z2823/$AA$4)</f>
        <v>17.185227272727278</v>
      </c>
      <c r="AB2823" s="19" t="s">
        <v>8886</v>
      </c>
    </row>
    <row r="2824" spans="1:28" x14ac:dyDescent="0.35">
      <c r="A2824" t="s">
        <v>1562</v>
      </c>
      <c r="B2824" t="s">
        <v>8037</v>
      </c>
      <c r="C2824" t="s">
        <v>8038</v>
      </c>
      <c r="D2824" s="1">
        <v>44842</v>
      </c>
      <c r="E2824">
        <f t="shared" si="312"/>
        <v>18</v>
      </c>
      <c r="F2824" t="s">
        <v>1569</v>
      </c>
      <c r="G2824">
        <v>550</v>
      </c>
      <c r="H2824">
        <f t="shared" si="309"/>
        <v>55</v>
      </c>
      <c r="I2824" t="s">
        <v>7</v>
      </c>
      <c r="J2824" t="s">
        <v>8</v>
      </c>
      <c r="L2824" t="s">
        <v>6</v>
      </c>
      <c r="M2824" t="str">
        <f t="shared" si="310"/>
        <v>M</v>
      </c>
      <c r="N2824" t="s">
        <v>1347</v>
      </c>
      <c r="O2824" t="s">
        <v>1348</v>
      </c>
      <c r="P2824" t="s">
        <v>557</v>
      </c>
      <c r="Q2824">
        <v>3</v>
      </c>
      <c r="R2824">
        <f t="shared" si="313"/>
        <v>2019</v>
      </c>
      <c r="S2824" t="s">
        <v>8</v>
      </c>
      <c r="T2824" t="s">
        <v>8</v>
      </c>
      <c r="U2824" t="s">
        <v>9006</v>
      </c>
      <c r="V2824">
        <f>VLOOKUP(P2824,'PBT Tag Rates'!$B$5:$E$34,4,FALSE)</f>
        <v>0.95971980899999998</v>
      </c>
      <c r="W2824">
        <v>1</v>
      </c>
      <c r="X2824" s="16">
        <f>IFERROR(LOOKUP(H2824,{30,43,48,53,58,63,68,73,78,83,88,93,97},{42,47,52,57,62,67,72,77,82,87,92,99,100}),999)</f>
        <v>57</v>
      </c>
      <c r="Y2824" s="19">
        <f t="shared" si="311"/>
        <v>5.6818181818181825</v>
      </c>
      <c r="Z2824" s="19">
        <f t="shared" si="314"/>
        <v>5.7284090909090919</v>
      </c>
      <c r="AA2824" s="19">
        <f t="shared" si="315"/>
        <v>17.185227272727278</v>
      </c>
      <c r="AB2824" s="19" t="s">
        <v>8886</v>
      </c>
    </row>
    <row r="2825" spans="1:28" x14ac:dyDescent="0.35">
      <c r="A2825" t="s">
        <v>1562</v>
      </c>
      <c r="B2825" t="s">
        <v>8039</v>
      </c>
      <c r="C2825" t="s">
        <v>8040</v>
      </c>
      <c r="D2825" s="1">
        <v>44842</v>
      </c>
      <c r="E2825">
        <f t="shared" si="312"/>
        <v>18</v>
      </c>
      <c r="F2825" t="s">
        <v>16</v>
      </c>
      <c r="G2825">
        <v>720</v>
      </c>
      <c r="H2825">
        <f t="shared" si="309"/>
        <v>72</v>
      </c>
      <c r="I2825" t="s">
        <v>9</v>
      </c>
      <c r="J2825">
        <v>1</v>
      </c>
      <c r="L2825" t="s">
        <v>16</v>
      </c>
      <c r="M2825" t="str">
        <f t="shared" si="310"/>
        <v>F</v>
      </c>
      <c r="N2825" t="s">
        <v>384</v>
      </c>
      <c r="O2825" t="s">
        <v>6467</v>
      </c>
      <c r="P2825" t="s">
        <v>19</v>
      </c>
      <c r="Q2825">
        <v>4</v>
      </c>
      <c r="R2825">
        <f t="shared" si="313"/>
        <v>2018</v>
      </c>
      <c r="S2825" t="s">
        <v>8</v>
      </c>
      <c r="T2825" t="s">
        <v>8</v>
      </c>
      <c r="U2825" t="s">
        <v>9007</v>
      </c>
      <c r="V2825">
        <f>VLOOKUP(P2825,'PBT Tag Rates'!$B$5:$E$34,4,FALSE)</f>
        <v>0.80551598400000002</v>
      </c>
      <c r="W2825">
        <v>1</v>
      </c>
      <c r="X2825" s="16">
        <f>IFERROR(LOOKUP(H2825,{30,43,48,53,58,63,68,73,78,83,88,93,97},{42,47,52,57,62,67,72,77,82,87,92,99,100}),999)</f>
        <v>72</v>
      </c>
      <c r="Y2825" s="19">
        <f t="shared" si="311"/>
        <v>5.6818181818181825</v>
      </c>
      <c r="Z2825" s="19">
        <f t="shared" si="314"/>
        <v>5.7284090909090919</v>
      </c>
      <c r="AA2825" s="19">
        <f t="shared" si="315"/>
        <v>17.185227272727278</v>
      </c>
      <c r="AB2825" s="19" t="s">
        <v>8886</v>
      </c>
    </row>
    <row r="2826" spans="1:28" x14ac:dyDescent="0.35">
      <c r="A2826" t="s">
        <v>1562</v>
      </c>
      <c r="B2826" t="s">
        <v>8041</v>
      </c>
      <c r="C2826" t="s">
        <v>8042</v>
      </c>
      <c r="D2826" s="1">
        <v>44842</v>
      </c>
      <c r="E2826">
        <f t="shared" si="312"/>
        <v>18</v>
      </c>
      <c r="F2826" t="s">
        <v>1569</v>
      </c>
      <c r="G2826">
        <v>410</v>
      </c>
      <c r="H2826">
        <f t="shared" si="309"/>
        <v>41</v>
      </c>
      <c r="I2826" t="s">
        <v>7</v>
      </c>
      <c r="J2826" t="s">
        <v>8</v>
      </c>
      <c r="L2826" t="s">
        <v>6</v>
      </c>
      <c r="M2826" t="str">
        <f t="shared" si="310"/>
        <v>M</v>
      </c>
      <c r="N2826" t="s">
        <v>8</v>
      </c>
      <c r="O2826" t="s">
        <v>8</v>
      </c>
      <c r="P2826" t="s">
        <v>11</v>
      </c>
      <c r="Q2826" t="s">
        <v>8</v>
      </c>
      <c r="R2826" t="str">
        <f t="shared" si="313"/>
        <v>U</v>
      </c>
      <c r="S2826" t="s">
        <v>12</v>
      </c>
      <c r="T2826">
        <v>1</v>
      </c>
      <c r="U2826" t="s">
        <v>11</v>
      </c>
      <c r="V2826" t="e">
        <f>VLOOKUP(P2826,'PBT Tag Rates'!$B$5:$E$34,4,FALSE)</f>
        <v>#N/A</v>
      </c>
      <c r="W2826">
        <v>1</v>
      </c>
      <c r="X2826" s="16">
        <f>IFERROR(LOOKUP(H2826,{30,43,48,53,58,63,68,73,78,83,88,93,97},{42,47,52,57,62,67,72,77,82,87,92,99,100}),999)</f>
        <v>42</v>
      </c>
      <c r="Y2826" s="19">
        <f t="shared" si="311"/>
        <v>5.6818181818181825</v>
      </c>
      <c r="Z2826" s="19">
        <f t="shared" si="314"/>
        <v>5.7284090909090919</v>
      </c>
      <c r="AA2826" s="19">
        <f t="shared" si="315"/>
        <v>17.185227272727278</v>
      </c>
      <c r="AB2826" s="19" t="s">
        <v>8887</v>
      </c>
    </row>
    <row r="2827" spans="1:28" x14ac:dyDescent="0.35">
      <c r="A2827" t="s">
        <v>1562</v>
      </c>
      <c r="B2827" t="s">
        <v>8043</v>
      </c>
      <c r="C2827" t="s">
        <v>8044</v>
      </c>
      <c r="D2827" s="1">
        <v>44842</v>
      </c>
      <c r="E2827">
        <f t="shared" si="312"/>
        <v>18</v>
      </c>
      <c r="F2827" t="s">
        <v>1569</v>
      </c>
      <c r="G2827">
        <v>550</v>
      </c>
      <c r="H2827">
        <f t="shared" si="309"/>
        <v>55</v>
      </c>
      <c r="I2827" t="s">
        <v>7</v>
      </c>
      <c r="J2827" t="s">
        <v>8</v>
      </c>
      <c r="L2827" t="s">
        <v>6</v>
      </c>
      <c r="M2827" t="str">
        <f t="shared" si="310"/>
        <v>M</v>
      </c>
      <c r="N2827" t="s">
        <v>8</v>
      </c>
      <c r="O2827" t="s">
        <v>8</v>
      </c>
      <c r="P2827" t="s">
        <v>11</v>
      </c>
      <c r="Q2827" t="s">
        <v>8</v>
      </c>
      <c r="R2827" t="str">
        <f t="shared" si="313"/>
        <v>U</v>
      </c>
      <c r="S2827" t="s">
        <v>12</v>
      </c>
      <c r="T2827">
        <v>1</v>
      </c>
      <c r="U2827" t="s">
        <v>11</v>
      </c>
      <c r="V2827" t="e">
        <f>VLOOKUP(P2827,'PBT Tag Rates'!$B$5:$E$34,4,FALSE)</f>
        <v>#N/A</v>
      </c>
      <c r="W2827">
        <v>1</v>
      </c>
      <c r="X2827" s="16">
        <f>IFERROR(LOOKUP(H2827,{30,43,48,53,58,63,68,73,78,83,88,93,97},{42,47,52,57,62,67,72,77,82,87,92,99,100}),999)</f>
        <v>57</v>
      </c>
      <c r="Y2827" s="19">
        <f t="shared" si="311"/>
        <v>5.6818181818181825</v>
      </c>
      <c r="Z2827" s="19">
        <f t="shared" si="314"/>
        <v>5.7284090909090919</v>
      </c>
      <c r="AA2827" s="19">
        <f t="shared" si="315"/>
        <v>17.185227272727278</v>
      </c>
      <c r="AB2827" s="19" t="s">
        <v>8887</v>
      </c>
    </row>
    <row r="2828" spans="1:28" x14ac:dyDescent="0.35">
      <c r="A2828" t="s">
        <v>1562</v>
      </c>
      <c r="B2828" t="s">
        <v>8045</v>
      </c>
      <c r="C2828" t="s">
        <v>8046</v>
      </c>
      <c r="D2828" s="1">
        <v>44842</v>
      </c>
      <c r="E2828">
        <f t="shared" si="312"/>
        <v>18</v>
      </c>
      <c r="F2828" t="s">
        <v>16</v>
      </c>
      <c r="G2828">
        <v>690</v>
      </c>
      <c r="H2828">
        <f t="shared" si="309"/>
        <v>69</v>
      </c>
      <c r="I2828" t="s">
        <v>7</v>
      </c>
      <c r="J2828" t="s">
        <v>8</v>
      </c>
      <c r="L2828" t="s">
        <v>16</v>
      </c>
      <c r="M2828" t="str">
        <f t="shared" si="310"/>
        <v>F</v>
      </c>
      <c r="N2828" t="s">
        <v>4454</v>
      </c>
      <c r="O2828" t="s">
        <v>4455</v>
      </c>
      <c r="P2828" t="s">
        <v>557</v>
      </c>
      <c r="Q2828">
        <v>3</v>
      </c>
      <c r="R2828">
        <f t="shared" si="313"/>
        <v>2019</v>
      </c>
      <c r="S2828" t="s">
        <v>8</v>
      </c>
      <c r="T2828" t="s">
        <v>8</v>
      </c>
      <c r="U2828" t="s">
        <v>9090</v>
      </c>
      <c r="V2828">
        <f>VLOOKUP(P2828,'PBT Tag Rates'!$B$5:$E$34,4,FALSE)</f>
        <v>0.95971980899999998</v>
      </c>
      <c r="W2828">
        <v>1</v>
      </c>
      <c r="X2828" s="16">
        <f>IFERROR(LOOKUP(H2828,{30,43,48,53,58,63,68,73,78,83,88,93,97},{42,47,52,57,62,67,72,77,82,87,92,99,100}),999)</f>
        <v>72</v>
      </c>
      <c r="Y2828" s="19">
        <f t="shared" si="311"/>
        <v>5.6818181818181825</v>
      </c>
      <c r="Z2828" s="19">
        <f t="shared" si="314"/>
        <v>5.7284090909090919</v>
      </c>
      <c r="AA2828" s="19">
        <f t="shared" si="315"/>
        <v>17.185227272727278</v>
      </c>
      <c r="AB2828" s="19" t="s">
        <v>8887</v>
      </c>
    </row>
    <row r="2829" spans="1:28" x14ac:dyDescent="0.35">
      <c r="A2829" t="s">
        <v>1562</v>
      </c>
      <c r="B2829" t="s">
        <v>8047</v>
      </c>
      <c r="C2829" t="s">
        <v>8048</v>
      </c>
      <c r="D2829" s="1">
        <v>44842</v>
      </c>
      <c r="E2829">
        <f t="shared" si="312"/>
        <v>18</v>
      </c>
      <c r="F2829" t="s">
        <v>1569</v>
      </c>
      <c r="G2829">
        <v>470</v>
      </c>
      <c r="H2829">
        <f t="shared" si="309"/>
        <v>47</v>
      </c>
      <c r="I2829" t="s">
        <v>7</v>
      </c>
      <c r="J2829" t="s">
        <v>8</v>
      </c>
      <c r="K2829" s="24" t="s">
        <v>8049</v>
      </c>
      <c r="L2829" t="s">
        <v>6</v>
      </c>
      <c r="M2829" t="str">
        <f t="shared" si="310"/>
        <v>M</v>
      </c>
      <c r="N2829" t="s">
        <v>7198</v>
      </c>
      <c r="O2829" t="s">
        <v>7199</v>
      </c>
      <c r="P2829" t="s">
        <v>2035</v>
      </c>
      <c r="Q2829">
        <v>2</v>
      </c>
      <c r="R2829">
        <f t="shared" si="313"/>
        <v>2020</v>
      </c>
      <c r="S2829" t="s">
        <v>8</v>
      </c>
      <c r="T2829" t="s">
        <v>8</v>
      </c>
      <c r="U2829" t="s">
        <v>9006</v>
      </c>
      <c r="V2829">
        <f>VLOOKUP(P2829,'PBT Tag Rates'!$B$5:$E$34,4,FALSE)</f>
        <v>0.98961045999999997</v>
      </c>
      <c r="W2829">
        <v>1</v>
      </c>
      <c r="X2829" s="16">
        <f>IFERROR(LOOKUP(H2829,{30,43,48,53,58,63,68,73,78,83,88,93,97},{42,47,52,57,62,67,72,77,82,87,92,99,100}),999)</f>
        <v>47</v>
      </c>
      <c r="Y2829" s="19">
        <f t="shared" si="311"/>
        <v>5.6818181818181825</v>
      </c>
      <c r="Z2829" s="19">
        <f t="shared" si="314"/>
        <v>5.7284090909090919</v>
      </c>
      <c r="AA2829" s="19">
        <f t="shared" si="315"/>
        <v>17.185227272727278</v>
      </c>
      <c r="AB2829" s="19" t="s">
        <v>8886</v>
      </c>
    </row>
    <row r="2830" spans="1:28" x14ac:dyDescent="0.35">
      <c r="A2830" t="s">
        <v>1562</v>
      </c>
      <c r="B2830" t="s">
        <v>8050</v>
      </c>
      <c r="C2830" t="s">
        <v>8051</v>
      </c>
      <c r="D2830" s="1">
        <v>44842</v>
      </c>
      <c r="E2830">
        <f t="shared" si="312"/>
        <v>18</v>
      </c>
      <c r="F2830" t="s">
        <v>16</v>
      </c>
      <c r="G2830">
        <v>730</v>
      </c>
      <c r="H2830">
        <f t="shared" si="309"/>
        <v>73</v>
      </c>
      <c r="I2830" t="s">
        <v>9</v>
      </c>
      <c r="J2830">
        <v>1</v>
      </c>
      <c r="L2830" t="s">
        <v>16</v>
      </c>
      <c r="M2830" t="str">
        <f t="shared" si="310"/>
        <v>F</v>
      </c>
      <c r="N2830" t="s">
        <v>5390</v>
      </c>
      <c r="O2830" t="s">
        <v>6921</v>
      </c>
      <c r="P2830" t="s">
        <v>19</v>
      </c>
      <c r="Q2830">
        <v>4</v>
      </c>
      <c r="R2830">
        <f t="shared" si="313"/>
        <v>2018</v>
      </c>
      <c r="S2830" t="s">
        <v>8</v>
      </c>
      <c r="T2830" t="s">
        <v>8</v>
      </c>
      <c r="U2830" t="s">
        <v>9007</v>
      </c>
      <c r="V2830">
        <f>VLOOKUP(P2830,'PBT Tag Rates'!$B$5:$E$34,4,FALSE)</f>
        <v>0.80551598400000002</v>
      </c>
      <c r="W2830">
        <v>1</v>
      </c>
      <c r="X2830" s="16">
        <f>IFERROR(LOOKUP(H2830,{30,43,48,53,58,63,68,73,78,83,88,93,97},{42,47,52,57,62,67,72,77,82,87,92,99,100}),999)</f>
        <v>77</v>
      </c>
      <c r="Y2830" s="19">
        <f t="shared" si="311"/>
        <v>5.6818181818181825</v>
      </c>
      <c r="Z2830" s="19">
        <f t="shared" si="314"/>
        <v>5.7284090909090919</v>
      </c>
      <c r="AA2830" s="19">
        <f t="shared" si="315"/>
        <v>17.185227272727278</v>
      </c>
      <c r="AB2830" s="19" t="s">
        <v>8886</v>
      </c>
    </row>
    <row r="2831" spans="1:28" x14ac:dyDescent="0.35">
      <c r="A2831" t="s">
        <v>1562</v>
      </c>
      <c r="B2831" t="s">
        <v>8052</v>
      </c>
      <c r="C2831" t="s">
        <v>8053</v>
      </c>
      <c r="D2831" s="1">
        <v>44843</v>
      </c>
      <c r="E2831">
        <f t="shared" si="312"/>
        <v>18</v>
      </c>
      <c r="F2831" t="s">
        <v>1569</v>
      </c>
      <c r="G2831">
        <v>470</v>
      </c>
      <c r="H2831">
        <f t="shared" si="309"/>
        <v>47</v>
      </c>
      <c r="I2831" t="s">
        <v>9</v>
      </c>
      <c r="J2831">
        <v>1</v>
      </c>
      <c r="L2831" t="s">
        <v>6</v>
      </c>
      <c r="M2831" t="str">
        <f t="shared" si="310"/>
        <v>M</v>
      </c>
      <c r="N2831" t="s">
        <v>8054</v>
      </c>
      <c r="O2831" t="s">
        <v>8055</v>
      </c>
      <c r="P2831" t="s">
        <v>2035</v>
      </c>
      <c r="Q2831">
        <v>2</v>
      </c>
      <c r="R2831">
        <f t="shared" si="313"/>
        <v>2020</v>
      </c>
      <c r="S2831" t="s">
        <v>8</v>
      </c>
      <c r="T2831" t="s">
        <v>8</v>
      </c>
      <c r="U2831" t="s">
        <v>9006</v>
      </c>
      <c r="V2831">
        <f>VLOOKUP(P2831,'PBT Tag Rates'!$B$5:$E$34,4,FALSE)</f>
        <v>0.98961045999999997</v>
      </c>
      <c r="W2831">
        <v>1</v>
      </c>
      <c r="X2831" s="16">
        <f>IFERROR(LOOKUP(H2831,{30,43,48,53,58,63,68,73,78,83,88,93,97},{42,47,52,57,62,67,72,77,82,87,92,99,100}),999)</f>
        <v>47</v>
      </c>
      <c r="Y2831" s="19">
        <f t="shared" si="311"/>
        <v>5.6818181818181825</v>
      </c>
      <c r="Z2831" s="19">
        <f t="shared" si="314"/>
        <v>5.7284090909090919</v>
      </c>
      <c r="AA2831" s="19">
        <f t="shared" si="315"/>
        <v>17.185227272727278</v>
      </c>
      <c r="AB2831" s="19" t="s">
        <v>8886</v>
      </c>
    </row>
    <row r="2832" spans="1:28" x14ac:dyDescent="0.35">
      <c r="A2832" t="s">
        <v>1562</v>
      </c>
      <c r="B2832" t="s">
        <v>8056</v>
      </c>
      <c r="C2832" t="s">
        <v>8057</v>
      </c>
      <c r="D2832" s="1">
        <v>44843</v>
      </c>
      <c r="E2832">
        <f t="shared" si="312"/>
        <v>18</v>
      </c>
      <c r="F2832" t="s">
        <v>1569</v>
      </c>
      <c r="G2832">
        <v>590</v>
      </c>
      <c r="H2832">
        <f t="shared" si="309"/>
        <v>59</v>
      </c>
      <c r="I2832" t="s">
        <v>9</v>
      </c>
      <c r="J2832">
        <v>1</v>
      </c>
      <c r="L2832" t="s">
        <v>6</v>
      </c>
      <c r="M2832" t="str">
        <f t="shared" si="310"/>
        <v>M</v>
      </c>
      <c r="N2832" t="s">
        <v>8058</v>
      </c>
      <c r="O2832" t="s">
        <v>8059</v>
      </c>
      <c r="P2832" t="s">
        <v>702</v>
      </c>
      <c r="Q2832">
        <v>3</v>
      </c>
      <c r="R2832">
        <f t="shared" si="313"/>
        <v>2019</v>
      </c>
      <c r="S2832" t="s">
        <v>8</v>
      </c>
      <c r="T2832" t="s">
        <v>8</v>
      </c>
      <c r="U2832" t="s">
        <v>8975</v>
      </c>
      <c r="V2832">
        <f>VLOOKUP(P2832,'PBT Tag Rates'!$B$5:$E$34,4,FALSE)</f>
        <v>0.99705232300000002</v>
      </c>
      <c r="W2832">
        <v>1</v>
      </c>
      <c r="X2832" s="16">
        <f>IFERROR(LOOKUP(H2832,{30,43,48,53,58,63,68,73,78,83,88,93,97},{42,47,52,57,62,67,72,77,82,87,92,99,100}),999)</f>
        <v>62</v>
      </c>
      <c r="Y2832" s="19">
        <f t="shared" si="311"/>
        <v>5.6818181818181825</v>
      </c>
      <c r="Z2832" s="19">
        <f t="shared" si="314"/>
        <v>5.7284090909090919</v>
      </c>
      <c r="AA2832" s="19">
        <f t="shared" si="315"/>
        <v>17.185227272727278</v>
      </c>
      <c r="AB2832" s="19" t="s">
        <v>8887</v>
      </c>
    </row>
    <row r="2833" spans="1:28" x14ac:dyDescent="0.35">
      <c r="A2833" t="s">
        <v>1562</v>
      </c>
      <c r="B2833" t="s">
        <v>8060</v>
      </c>
      <c r="C2833" t="s">
        <v>8061</v>
      </c>
      <c r="D2833" s="1">
        <v>44843</v>
      </c>
      <c r="E2833">
        <f t="shared" si="312"/>
        <v>18</v>
      </c>
      <c r="F2833" t="s">
        <v>1569</v>
      </c>
      <c r="G2833">
        <v>600</v>
      </c>
      <c r="H2833">
        <f t="shared" si="309"/>
        <v>60</v>
      </c>
      <c r="I2833" t="s">
        <v>9</v>
      </c>
      <c r="J2833">
        <v>1</v>
      </c>
      <c r="L2833" t="s">
        <v>6</v>
      </c>
      <c r="M2833" t="str">
        <f t="shared" si="310"/>
        <v>M</v>
      </c>
      <c r="N2833" t="s">
        <v>1124</v>
      </c>
      <c r="O2833" t="s">
        <v>7442</v>
      </c>
      <c r="P2833" t="s">
        <v>557</v>
      </c>
      <c r="Q2833">
        <v>3</v>
      </c>
      <c r="R2833">
        <f t="shared" si="313"/>
        <v>2019</v>
      </c>
      <c r="S2833" t="s">
        <v>8</v>
      </c>
      <c r="T2833" t="s">
        <v>8</v>
      </c>
      <c r="U2833" t="s">
        <v>9090</v>
      </c>
      <c r="V2833">
        <f>VLOOKUP(P2833,'PBT Tag Rates'!$B$5:$E$34,4,FALSE)</f>
        <v>0.95971980899999998</v>
      </c>
      <c r="W2833">
        <v>1</v>
      </c>
      <c r="X2833" s="16">
        <f>IFERROR(LOOKUP(H2833,{30,43,48,53,58,63,68,73,78,83,88,93,97},{42,47,52,57,62,67,72,77,82,87,92,99,100}),999)</f>
        <v>62</v>
      </c>
      <c r="Y2833" s="19">
        <f t="shared" si="311"/>
        <v>5.6818181818181825</v>
      </c>
      <c r="Z2833" s="19">
        <f t="shared" si="314"/>
        <v>5.7284090909090919</v>
      </c>
      <c r="AA2833" s="19">
        <f t="shared" si="315"/>
        <v>17.185227272727278</v>
      </c>
      <c r="AB2833" s="19" t="s">
        <v>8887</v>
      </c>
    </row>
    <row r="2834" spans="1:28" x14ac:dyDescent="0.35">
      <c r="A2834" t="s">
        <v>1562</v>
      </c>
      <c r="B2834" t="s">
        <v>8062</v>
      </c>
      <c r="C2834" t="s">
        <v>8063</v>
      </c>
      <c r="D2834" s="1">
        <v>44843</v>
      </c>
      <c r="E2834">
        <f t="shared" si="312"/>
        <v>18</v>
      </c>
      <c r="F2834" t="s">
        <v>1569</v>
      </c>
      <c r="G2834">
        <v>550</v>
      </c>
      <c r="H2834">
        <f t="shared" si="309"/>
        <v>55</v>
      </c>
      <c r="I2834" t="s">
        <v>7</v>
      </c>
      <c r="J2834" t="s">
        <v>8</v>
      </c>
      <c r="L2834" t="s">
        <v>6</v>
      </c>
      <c r="M2834" t="str">
        <f t="shared" si="310"/>
        <v>M</v>
      </c>
      <c r="N2834" t="s">
        <v>8</v>
      </c>
      <c r="O2834" t="s">
        <v>8</v>
      </c>
      <c r="P2834" t="s">
        <v>11</v>
      </c>
      <c r="Q2834" t="s">
        <v>8</v>
      </c>
      <c r="R2834" t="str">
        <f t="shared" si="313"/>
        <v>U</v>
      </c>
      <c r="S2834" t="s">
        <v>12</v>
      </c>
      <c r="T2834">
        <v>1</v>
      </c>
      <c r="U2834" t="s">
        <v>11</v>
      </c>
      <c r="V2834" t="e">
        <f>VLOOKUP(P2834,'PBT Tag Rates'!$B$5:$E$34,4,FALSE)</f>
        <v>#N/A</v>
      </c>
      <c r="W2834">
        <v>1</v>
      </c>
      <c r="X2834" s="16">
        <f>IFERROR(LOOKUP(H2834,{30,43,48,53,58,63,68,73,78,83,88,93,97},{42,47,52,57,62,67,72,77,82,87,92,99,100}),999)</f>
        <v>57</v>
      </c>
      <c r="Y2834" s="19">
        <f t="shared" si="311"/>
        <v>5.6818181818181825</v>
      </c>
      <c r="Z2834" s="19">
        <f t="shared" si="314"/>
        <v>5.7284090909090919</v>
      </c>
      <c r="AA2834" s="19">
        <f t="shared" si="315"/>
        <v>17.185227272727278</v>
      </c>
      <c r="AB2834" s="19" t="s">
        <v>8887</v>
      </c>
    </row>
    <row r="2835" spans="1:28" x14ac:dyDescent="0.35">
      <c r="A2835" t="s">
        <v>1562</v>
      </c>
      <c r="B2835" t="s">
        <v>8064</v>
      </c>
      <c r="C2835" t="s">
        <v>8065</v>
      </c>
      <c r="D2835" s="1">
        <v>44843</v>
      </c>
      <c r="E2835">
        <f t="shared" si="312"/>
        <v>18</v>
      </c>
      <c r="F2835" t="s">
        <v>1569</v>
      </c>
      <c r="G2835">
        <v>430</v>
      </c>
      <c r="H2835">
        <f t="shared" si="309"/>
        <v>43</v>
      </c>
      <c r="I2835" t="s">
        <v>7</v>
      </c>
      <c r="J2835" t="s">
        <v>8</v>
      </c>
      <c r="L2835" t="s">
        <v>6</v>
      </c>
      <c r="M2835" t="str">
        <f t="shared" si="310"/>
        <v>M</v>
      </c>
      <c r="N2835" t="s">
        <v>8</v>
      </c>
      <c r="O2835" t="s">
        <v>8</v>
      </c>
      <c r="P2835" t="s">
        <v>11</v>
      </c>
      <c r="Q2835" t="s">
        <v>8</v>
      </c>
      <c r="R2835" t="str">
        <f t="shared" si="313"/>
        <v>U</v>
      </c>
      <c r="S2835" t="s">
        <v>12</v>
      </c>
      <c r="T2835">
        <v>1</v>
      </c>
      <c r="U2835" t="s">
        <v>11</v>
      </c>
      <c r="V2835" t="e">
        <f>VLOOKUP(P2835,'PBT Tag Rates'!$B$5:$E$34,4,FALSE)</f>
        <v>#N/A</v>
      </c>
      <c r="W2835">
        <v>1</v>
      </c>
      <c r="X2835" s="16">
        <f>IFERROR(LOOKUP(H2835,{30,43,48,53,58,63,68,73,78,83,88,93,97},{42,47,52,57,62,67,72,77,82,87,92,99,100}),999)</f>
        <v>47</v>
      </c>
      <c r="Y2835" s="19">
        <f t="shared" si="311"/>
        <v>5.6818181818181825</v>
      </c>
      <c r="Z2835" s="19">
        <f t="shared" si="314"/>
        <v>5.7284090909090919</v>
      </c>
      <c r="AA2835" s="19">
        <f t="shared" si="315"/>
        <v>17.185227272727278</v>
      </c>
      <c r="AB2835" s="19" t="s">
        <v>8887</v>
      </c>
    </row>
    <row r="2836" spans="1:28" x14ac:dyDescent="0.35">
      <c r="A2836" t="s">
        <v>1562</v>
      </c>
      <c r="B2836" t="s">
        <v>8066</v>
      </c>
      <c r="C2836" t="s">
        <v>8067</v>
      </c>
      <c r="D2836" s="1">
        <v>44843</v>
      </c>
      <c r="E2836">
        <f t="shared" si="312"/>
        <v>18</v>
      </c>
      <c r="F2836" t="s">
        <v>16</v>
      </c>
      <c r="G2836">
        <v>740</v>
      </c>
      <c r="H2836">
        <f t="shared" si="309"/>
        <v>74</v>
      </c>
      <c r="I2836" t="s">
        <v>9</v>
      </c>
      <c r="J2836">
        <v>1</v>
      </c>
      <c r="L2836" t="s">
        <v>16</v>
      </c>
      <c r="M2836" t="str">
        <f t="shared" si="310"/>
        <v>F</v>
      </c>
      <c r="N2836" t="s">
        <v>5390</v>
      </c>
      <c r="O2836" t="s">
        <v>6921</v>
      </c>
      <c r="P2836" t="s">
        <v>19</v>
      </c>
      <c r="Q2836">
        <v>4</v>
      </c>
      <c r="R2836">
        <f t="shared" si="313"/>
        <v>2018</v>
      </c>
      <c r="S2836" t="s">
        <v>8</v>
      </c>
      <c r="T2836" t="s">
        <v>8</v>
      </c>
      <c r="U2836" t="s">
        <v>9007</v>
      </c>
      <c r="V2836">
        <f>VLOOKUP(P2836,'PBT Tag Rates'!$B$5:$E$34,4,FALSE)</f>
        <v>0.80551598400000002</v>
      </c>
      <c r="W2836">
        <v>1</v>
      </c>
      <c r="X2836" s="16">
        <f>IFERROR(LOOKUP(H2836,{30,43,48,53,58,63,68,73,78,83,88,93,97},{42,47,52,57,62,67,72,77,82,87,92,99,100}),999)</f>
        <v>77</v>
      </c>
      <c r="Y2836" s="19">
        <f t="shared" si="311"/>
        <v>5.6818181818181825</v>
      </c>
      <c r="Z2836" s="19">
        <f t="shared" si="314"/>
        <v>5.7284090909090919</v>
      </c>
      <c r="AA2836" s="19">
        <f t="shared" si="315"/>
        <v>17.185227272727278</v>
      </c>
      <c r="AB2836" s="19" t="s">
        <v>8886</v>
      </c>
    </row>
    <row r="2837" spans="1:28" x14ac:dyDescent="0.35">
      <c r="A2837" t="s">
        <v>1562</v>
      </c>
      <c r="B2837" t="s">
        <v>8068</v>
      </c>
      <c r="C2837" t="s">
        <v>8069</v>
      </c>
      <c r="D2837" s="1">
        <v>44843</v>
      </c>
      <c r="E2837">
        <f t="shared" si="312"/>
        <v>18</v>
      </c>
      <c r="F2837" t="s">
        <v>1569</v>
      </c>
      <c r="G2837">
        <v>550</v>
      </c>
      <c r="H2837">
        <f t="shared" si="309"/>
        <v>55</v>
      </c>
      <c r="I2837" t="s">
        <v>9</v>
      </c>
      <c r="J2837">
        <v>1</v>
      </c>
      <c r="L2837" t="s">
        <v>6</v>
      </c>
      <c r="M2837" t="str">
        <f t="shared" si="310"/>
        <v>M</v>
      </c>
      <c r="N2837" t="s">
        <v>512</v>
      </c>
      <c r="O2837" t="s">
        <v>6424</v>
      </c>
      <c r="P2837" t="s">
        <v>19</v>
      </c>
      <c r="Q2837">
        <v>4</v>
      </c>
      <c r="R2837">
        <f t="shared" si="313"/>
        <v>2018</v>
      </c>
      <c r="S2837" t="s">
        <v>8</v>
      </c>
      <c r="T2837" t="s">
        <v>8</v>
      </c>
      <c r="U2837" t="s">
        <v>9007</v>
      </c>
      <c r="V2837">
        <f>VLOOKUP(P2837,'PBT Tag Rates'!$B$5:$E$34,4,FALSE)</f>
        <v>0.80551598400000002</v>
      </c>
      <c r="W2837">
        <v>1</v>
      </c>
      <c r="X2837" s="16">
        <f>IFERROR(LOOKUP(H2837,{30,43,48,53,58,63,68,73,78,83,88,93,97},{42,47,52,57,62,67,72,77,82,87,92,99,100}),999)</f>
        <v>57</v>
      </c>
      <c r="Y2837" s="19">
        <f t="shared" si="311"/>
        <v>5.6818181818181825</v>
      </c>
      <c r="Z2837" s="19">
        <f t="shared" si="314"/>
        <v>5.7284090909090919</v>
      </c>
      <c r="AA2837" s="19">
        <f t="shared" si="315"/>
        <v>17.185227272727278</v>
      </c>
      <c r="AB2837" s="19" t="s">
        <v>8886</v>
      </c>
    </row>
    <row r="2838" spans="1:28" x14ac:dyDescent="0.35">
      <c r="A2838" t="s">
        <v>1562</v>
      </c>
      <c r="B2838" t="s">
        <v>8070</v>
      </c>
      <c r="C2838" t="s">
        <v>8071</v>
      </c>
      <c r="D2838" s="1">
        <v>44843</v>
      </c>
      <c r="E2838">
        <f t="shared" si="312"/>
        <v>18</v>
      </c>
      <c r="F2838" t="s">
        <v>1569</v>
      </c>
      <c r="G2838">
        <v>600</v>
      </c>
      <c r="H2838">
        <f t="shared" si="309"/>
        <v>60</v>
      </c>
      <c r="I2838" t="s">
        <v>9</v>
      </c>
      <c r="J2838">
        <v>1</v>
      </c>
      <c r="L2838" t="s">
        <v>6</v>
      </c>
      <c r="M2838" t="str">
        <f t="shared" si="310"/>
        <v>M</v>
      </c>
      <c r="N2838" t="s">
        <v>8</v>
      </c>
      <c r="O2838" t="s">
        <v>8</v>
      </c>
      <c r="P2838" t="s">
        <v>11</v>
      </c>
      <c r="Q2838" t="s">
        <v>8</v>
      </c>
      <c r="R2838" t="str">
        <f t="shared" si="313"/>
        <v>U</v>
      </c>
      <c r="S2838" t="s">
        <v>12</v>
      </c>
      <c r="T2838">
        <v>1</v>
      </c>
      <c r="U2838" t="s">
        <v>8890</v>
      </c>
      <c r="V2838" t="e">
        <f>VLOOKUP(P2838,'PBT Tag Rates'!$B$5:$E$34,4,FALSE)</f>
        <v>#N/A</v>
      </c>
      <c r="W2838">
        <v>1</v>
      </c>
      <c r="X2838" s="16">
        <f>IFERROR(LOOKUP(H2838,{30,43,48,53,58,63,68,73,78,83,88,93,97},{42,47,52,57,62,67,72,77,82,87,92,99,100}),999)</f>
        <v>62</v>
      </c>
      <c r="Y2838" s="19">
        <f t="shared" si="311"/>
        <v>5.6818181818181825</v>
      </c>
      <c r="Z2838" s="19">
        <f t="shared" si="314"/>
        <v>5.7284090909090919</v>
      </c>
      <c r="AA2838" s="19">
        <f t="shared" si="315"/>
        <v>17.185227272727278</v>
      </c>
      <c r="AB2838" s="19" t="s">
        <v>8887</v>
      </c>
    </row>
    <row r="2839" spans="1:28" x14ac:dyDescent="0.35">
      <c r="A2839" t="s">
        <v>1562</v>
      </c>
      <c r="B2839" t="s">
        <v>8072</v>
      </c>
      <c r="C2839" t="s">
        <v>8073</v>
      </c>
      <c r="D2839" s="1">
        <v>44843</v>
      </c>
      <c r="E2839">
        <f t="shared" si="312"/>
        <v>18</v>
      </c>
      <c r="F2839" t="s">
        <v>16</v>
      </c>
      <c r="G2839">
        <v>650</v>
      </c>
      <c r="H2839">
        <f t="shared" si="309"/>
        <v>65</v>
      </c>
      <c r="I2839" t="s">
        <v>7</v>
      </c>
      <c r="J2839" t="s">
        <v>8</v>
      </c>
      <c r="L2839" t="s">
        <v>16</v>
      </c>
      <c r="M2839" t="str">
        <f t="shared" si="310"/>
        <v>F</v>
      </c>
      <c r="N2839" t="s">
        <v>567</v>
      </c>
      <c r="O2839" t="s">
        <v>568</v>
      </c>
      <c r="P2839" t="s">
        <v>557</v>
      </c>
      <c r="Q2839">
        <v>3</v>
      </c>
      <c r="R2839">
        <f t="shared" si="313"/>
        <v>2019</v>
      </c>
      <c r="S2839" t="s">
        <v>8</v>
      </c>
      <c r="T2839" t="s">
        <v>8</v>
      </c>
      <c r="U2839" t="s">
        <v>9090</v>
      </c>
      <c r="V2839">
        <f>VLOOKUP(P2839,'PBT Tag Rates'!$B$5:$E$34,4,FALSE)</f>
        <v>0.95971980899999998</v>
      </c>
      <c r="W2839">
        <v>1</v>
      </c>
      <c r="X2839" s="16">
        <f>IFERROR(LOOKUP(H2839,{30,43,48,53,58,63,68,73,78,83,88,93,97},{42,47,52,57,62,67,72,77,82,87,92,99,100}),999)</f>
        <v>67</v>
      </c>
      <c r="Y2839" s="19">
        <f t="shared" si="311"/>
        <v>5.6818181818181825</v>
      </c>
      <c r="Z2839" s="19">
        <f t="shared" si="314"/>
        <v>5.7284090909090919</v>
      </c>
      <c r="AA2839" s="19">
        <f t="shared" si="315"/>
        <v>17.185227272727278</v>
      </c>
      <c r="AB2839" s="19" t="s">
        <v>8887</v>
      </c>
    </row>
    <row r="2840" spans="1:28" x14ac:dyDescent="0.35">
      <c r="A2840" t="s">
        <v>1562</v>
      </c>
      <c r="B2840" t="s">
        <v>8074</v>
      </c>
      <c r="C2840" t="s">
        <v>8075</v>
      </c>
      <c r="D2840" s="1">
        <v>44843</v>
      </c>
      <c r="E2840">
        <f t="shared" si="312"/>
        <v>18</v>
      </c>
      <c r="F2840" t="s">
        <v>1569</v>
      </c>
      <c r="G2840">
        <v>680</v>
      </c>
      <c r="H2840">
        <f t="shared" si="309"/>
        <v>68</v>
      </c>
      <c r="I2840" t="s">
        <v>7</v>
      </c>
      <c r="J2840" t="s">
        <v>8</v>
      </c>
      <c r="L2840" t="s">
        <v>6</v>
      </c>
      <c r="M2840" t="str">
        <f t="shared" si="310"/>
        <v>M</v>
      </c>
      <c r="N2840" t="s">
        <v>1332</v>
      </c>
      <c r="O2840" t="s">
        <v>1333</v>
      </c>
      <c r="P2840" t="s">
        <v>557</v>
      </c>
      <c r="Q2840">
        <v>3</v>
      </c>
      <c r="R2840">
        <f t="shared" si="313"/>
        <v>2019</v>
      </c>
      <c r="S2840" t="s">
        <v>8</v>
      </c>
      <c r="T2840" t="s">
        <v>8</v>
      </c>
      <c r="U2840" t="s">
        <v>9006</v>
      </c>
      <c r="V2840">
        <f>VLOOKUP(P2840,'PBT Tag Rates'!$B$5:$E$34,4,FALSE)</f>
        <v>0.95971980899999998</v>
      </c>
      <c r="W2840">
        <v>1</v>
      </c>
      <c r="X2840" s="16">
        <f>IFERROR(LOOKUP(H2840,{30,43,48,53,58,63,68,73,78,83,88,93,97},{42,47,52,57,62,67,72,77,82,87,92,99,100}),999)</f>
        <v>72</v>
      </c>
      <c r="Y2840" s="19">
        <f t="shared" si="311"/>
        <v>5.6818181818181825</v>
      </c>
      <c r="Z2840" s="19">
        <f t="shared" si="314"/>
        <v>5.7284090909090919</v>
      </c>
      <c r="AA2840" s="19">
        <f t="shared" si="315"/>
        <v>17.185227272727278</v>
      </c>
      <c r="AB2840" s="19" t="s">
        <v>8886</v>
      </c>
    </row>
    <row r="2841" spans="1:28" x14ac:dyDescent="0.35">
      <c r="A2841" t="s">
        <v>1562</v>
      </c>
      <c r="B2841" t="s">
        <v>8076</v>
      </c>
      <c r="C2841" t="s">
        <v>8077</v>
      </c>
      <c r="D2841" s="1">
        <v>44843</v>
      </c>
      <c r="E2841">
        <f t="shared" si="312"/>
        <v>18</v>
      </c>
      <c r="F2841" t="s">
        <v>1569</v>
      </c>
      <c r="G2841">
        <v>680</v>
      </c>
      <c r="H2841">
        <f t="shared" si="309"/>
        <v>68</v>
      </c>
      <c r="I2841" t="s">
        <v>9</v>
      </c>
      <c r="J2841">
        <v>1</v>
      </c>
      <c r="L2841" t="s">
        <v>6</v>
      </c>
      <c r="M2841" t="str">
        <f t="shared" si="310"/>
        <v>M</v>
      </c>
      <c r="N2841" t="s">
        <v>1125</v>
      </c>
      <c r="O2841" t="s">
        <v>2105</v>
      </c>
      <c r="P2841" t="s">
        <v>557</v>
      </c>
      <c r="Q2841">
        <v>3</v>
      </c>
      <c r="R2841">
        <f t="shared" si="313"/>
        <v>2019</v>
      </c>
      <c r="S2841" t="s">
        <v>8</v>
      </c>
      <c r="T2841" t="s">
        <v>8</v>
      </c>
      <c r="U2841" t="s">
        <v>9006</v>
      </c>
      <c r="V2841">
        <f>VLOOKUP(P2841,'PBT Tag Rates'!$B$5:$E$34,4,FALSE)</f>
        <v>0.95971980899999998</v>
      </c>
      <c r="W2841">
        <v>1</v>
      </c>
      <c r="X2841" s="16">
        <f>IFERROR(LOOKUP(H2841,{30,43,48,53,58,63,68,73,78,83,88,93,97},{42,47,52,57,62,67,72,77,82,87,92,99,100}),999)</f>
        <v>72</v>
      </c>
      <c r="Y2841" s="19">
        <f t="shared" si="311"/>
        <v>5.6818181818181825</v>
      </c>
      <c r="Z2841" s="19">
        <f t="shared" si="314"/>
        <v>5.7284090909090919</v>
      </c>
      <c r="AA2841" s="19">
        <f t="shared" si="315"/>
        <v>17.185227272727278</v>
      </c>
      <c r="AB2841" s="19" t="s">
        <v>8886</v>
      </c>
    </row>
    <row r="2842" spans="1:28" x14ac:dyDescent="0.35">
      <c r="A2842" t="s">
        <v>1562</v>
      </c>
      <c r="B2842" t="s">
        <v>8078</v>
      </c>
      <c r="C2842" t="s">
        <v>8079</v>
      </c>
      <c r="D2842" s="1">
        <v>44843</v>
      </c>
      <c r="E2842">
        <f t="shared" si="312"/>
        <v>18</v>
      </c>
      <c r="F2842" t="s">
        <v>1569</v>
      </c>
      <c r="G2842">
        <v>620</v>
      </c>
      <c r="H2842">
        <f t="shared" si="309"/>
        <v>62</v>
      </c>
      <c r="I2842" t="s">
        <v>9</v>
      </c>
      <c r="J2842">
        <v>1</v>
      </c>
      <c r="L2842" t="s">
        <v>6</v>
      </c>
      <c r="M2842" t="str">
        <f t="shared" si="310"/>
        <v>M</v>
      </c>
      <c r="N2842" t="s">
        <v>512</v>
      </c>
      <c r="O2842" t="s">
        <v>6424</v>
      </c>
      <c r="P2842" t="s">
        <v>19</v>
      </c>
      <c r="Q2842">
        <v>4</v>
      </c>
      <c r="R2842">
        <f t="shared" si="313"/>
        <v>2018</v>
      </c>
      <c r="S2842" t="s">
        <v>8</v>
      </c>
      <c r="T2842" t="s">
        <v>8</v>
      </c>
      <c r="U2842" t="s">
        <v>9007</v>
      </c>
      <c r="V2842">
        <f>VLOOKUP(P2842,'PBT Tag Rates'!$B$5:$E$34,4,FALSE)</f>
        <v>0.80551598400000002</v>
      </c>
      <c r="W2842">
        <v>1</v>
      </c>
      <c r="X2842" s="16">
        <f>IFERROR(LOOKUP(H2842,{30,43,48,53,58,63,68,73,78,83,88,93,97},{42,47,52,57,62,67,72,77,82,87,92,99,100}),999)</f>
        <v>62</v>
      </c>
      <c r="Y2842" s="19">
        <f t="shared" si="311"/>
        <v>5.6818181818181825</v>
      </c>
      <c r="Z2842" s="19">
        <f t="shared" si="314"/>
        <v>5.7284090909090919</v>
      </c>
      <c r="AA2842" s="19">
        <f t="shared" si="315"/>
        <v>17.185227272727278</v>
      </c>
      <c r="AB2842" s="19" t="s">
        <v>8886</v>
      </c>
    </row>
    <row r="2843" spans="1:28" x14ac:dyDescent="0.35">
      <c r="A2843" t="s">
        <v>1562</v>
      </c>
      <c r="B2843" t="s">
        <v>8080</v>
      </c>
      <c r="C2843" t="s">
        <v>8081</v>
      </c>
      <c r="D2843" s="1">
        <v>44843</v>
      </c>
      <c r="E2843">
        <f t="shared" si="312"/>
        <v>18</v>
      </c>
      <c r="F2843" t="s">
        <v>1569</v>
      </c>
      <c r="G2843">
        <v>590</v>
      </c>
      <c r="H2843">
        <f t="shared" si="309"/>
        <v>59</v>
      </c>
      <c r="I2843" t="s">
        <v>9</v>
      </c>
      <c r="J2843">
        <v>1</v>
      </c>
      <c r="K2843" t="s">
        <v>143</v>
      </c>
      <c r="L2843" t="s">
        <v>1569</v>
      </c>
      <c r="M2843" s="5" t="s">
        <v>6</v>
      </c>
      <c r="N2843" t="s">
        <v>4306</v>
      </c>
      <c r="O2843" t="s">
        <v>4306</v>
      </c>
      <c r="P2843" t="s">
        <v>8891</v>
      </c>
      <c r="Q2843" t="s">
        <v>8</v>
      </c>
      <c r="R2843" t="str">
        <f t="shared" si="313"/>
        <v>U</v>
      </c>
      <c r="S2843" t="s">
        <v>8</v>
      </c>
      <c r="T2843" t="s">
        <v>8</v>
      </c>
      <c r="U2843" t="s">
        <v>4306</v>
      </c>
      <c r="V2843" t="e">
        <f>VLOOKUP(P2843,'PBT Tag Rates'!$B$5:$E$34,4,FALSE)</f>
        <v>#N/A</v>
      </c>
      <c r="W2843">
        <v>1</v>
      </c>
      <c r="X2843" s="16">
        <f>IFERROR(LOOKUP(H2843,{30,43,48,53,58,63,68,73,78,83,88,93,97},{42,47,52,57,62,67,72,77,82,87,92,99,100}),999)</f>
        <v>62</v>
      </c>
      <c r="Y2843" s="19">
        <f t="shared" si="311"/>
        <v>5.6818181818181825</v>
      </c>
      <c r="Z2843" s="19">
        <f t="shared" si="314"/>
        <v>5.7284090909090919</v>
      </c>
      <c r="AA2843" s="19">
        <f t="shared" si="315"/>
        <v>17.185227272727278</v>
      </c>
      <c r="AB2843" s="19" t="s">
        <v>8887</v>
      </c>
    </row>
    <row r="2844" spans="1:28" x14ac:dyDescent="0.35">
      <c r="A2844" t="s">
        <v>1562</v>
      </c>
      <c r="B2844" t="s">
        <v>8082</v>
      </c>
      <c r="C2844" t="s">
        <v>8083</v>
      </c>
      <c r="D2844" s="1">
        <v>44843</v>
      </c>
      <c r="E2844">
        <f t="shared" si="312"/>
        <v>18</v>
      </c>
      <c r="F2844" t="s">
        <v>1569</v>
      </c>
      <c r="G2844">
        <v>610</v>
      </c>
      <c r="H2844">
        <f t="shared" si="309"/>
        <v>61</v>
      </c>
      <c r="I2844" t="s">
        <v>9</v>
      </c>
      <c r="J2844">
        <v>1</v>
      </c>
      <c r="L2844" t="s">
        <v>6</v>
      </c>
      <c r="M2844" t="str">
        <f t="shared" si="310"/>
        <v>M</v>
      </c>
      <c r="N2844" t="s">
        <v>1211</v>
      </c>
      <c r="O2844" t="s">
        <v>1212</v>
      </c>
      <c r="P2844" t="s">
        <v>557</v>
      </c>
      <c r="Q2844">
        <v>3</v>
      </c>
      <c r="R2844">
        <f t="shared" si="313"/>
        <v>2019</v>
      </c>
      <c r="S2844" t="s">
        <v>8</v>
      </c>
      <c r="T2844" t="s">
        <v>8</v>
      </c>
      <c r="U2844" t="s">
        <v>9090</v>
      </c>
      <c r="V2844">
        <f>VLOOKUP(P2844,'PBT Tag Rates'!$B$5:$E$34,4,FALSE)</f>
        <v>0.95971980899999998</v>
      </c>
      <c r="W2844">
        <v>1</v>
      </c>
      <c r="X2844" s="16">
        <f>IFERROR(LOOKUP(H2844,{30,43,48,53,58,63,68,73,78,83,88,93,97},{42,47,52,57,62,67,72,77,82,87,92,99,100}),999)</f>
        <v>62</v>
      </c>
      <c r="Y2844" s="19">
        <f t="shared" si="311"/>
        <v>5.6818181818181825</v>
      </c>
      <c r="Z2844" s="19">
        <f t="shared" si="314"/>
        <v>5.7284090909090919</v>
      </c>
      <c r="AA2844" s="19">
        <f t="shared" si="315"/>
        <v>17.185227272727278</v>
      </c>
      <c r="AB2844" s="19" t="s">
        <v>8887</v>
      </c>
    </row>
    <row r="2845" spans="1:28" x14ac:dyDescent="0.35">
      <c r="A2845" t="s">
        <v>1562</v>
      </c>
      <c r="B2845" t="s">
        <v>8084</v>
      </c>
      <c r="C2845" t="s">
        <v>8085</v>
      </c>
      <c r="D2845" s="1">
        <v>44843</v>
      </c>
      <c r="E2845">
        <f t="shared" si="312"/>
        <v>18</v>
      </c>
      <c r="F2845" t="s">
        <v>16</v>
      </c>
      <c r="G2845">
        <v>750</v>
      </c>
      <c r="H2845">
        <f t="shared" si="309"/>
        <v>75</v>
      </c>
      <c r="I2845" t="s">
        <v>7</v>
      </c>
      <c r="J2845" t="s">
        <v>8</v>
      </c>
      <c r="K2845" t="s">
        <v>143</v>
      </c>
      <c r="L2845" t="s">
        <v>1569</v>
      </c>
      <c r="M2845" t="str">
        <f t="shared" si="310"/>
        <v>F</v>
      </c>
      <c r="N2845" t="s">
        <v>4306</v>
      </c>
      <c r="O2845" t="s">
        <v>4306</v>
      </c>
      <c r="P2845" t="s">
        <v>4306</v>
      </c>
      <c r="Q2845" t="s">
        <v>8</v>
      </c>
      <c r="R2845" t="str">
        <f t="shared" si="313"/>
        <v>U</v>
      </c>
      <c r="S2845" t="s">
        <v>8</v>
      </c>
      <c r="T2845" t="s">
        <v>8</v>
      </c>
      <c r="U2845" t="s">
        <v>4306</v>
      </c>
      <c r="V2845" t="e">
        <f>VLOOKUP(P2845,'PBT Tag Rates'!$B$5:$E$34,4,FALSE)</f>
        <v>#N/A</v>
      </c>
      <c r="W2845">
        <v>1</v>
      </c>
      <c r="X2845" s="16">
        <f>IFERROR(LOOKUP(H2845,{30,43,48,53,58,63,68,73,78,83,88,93,97},{42,47,52,57,62,67,72,77,82,87,92,99,100}),999)</f>
        <v>77</v>
      </c>
      <c r="Y2845" s="19">
        <f t="shared" si="311"/>
        <v>5.6818181818181825</v>
      </c>
      <c r="Z2845" s="19">
        <f t="shared" si="314"/>
        <v>5.7284090909090919</v>
      </c>
      <c r="AA2845" s="19">
        <f t="shared" si="315"/>
        <v>17.185227272727278</v>
      </c>
      <c r="AB2845" s="19" t="s">
        <v>8887</v>
      </c>
    </row>
    <row r="2846" spans="1:28" x14ac:dyDescent="0.35">
      <c r="A2846" t="s">
        <v>1562</v>
      </c>
      <c r="B2846" t="s">
        <v>8086</v>
      </c>
      <c r="C2846" t="s">
        <v>8087</v>
      </c>
      <c r="D2846" s="1">
        <v>44843</v>
      </c>
      <c r="E2846">
        <f t="shared" si="312"/>
        <v>18</v>
      </c>
      <c r="F2846" t="s">
        <v>1569</v>
      </c>
      <c r="G2846">
        <v>380</v>
      </c>
      <c r="H2846">
        <f t="shared" si="309"/>
        <v>38</v>
      </c>
      <c r="I2846" t="s">
        <v>9</v>
      </c>
      <c r="J2846">
        <v>1</v>
      </c>
      <c r="L2846" t="s">
        <v>6</v>
      </c>
      <c r="M2846" t="str">
        <f t="shared" si="310"/>
        <v>M</v>
      </c>
      <c r="N2846" t="s">
        <v>8088</v>
      </c>
      <c r="O2846" t="s">
        <v>8089</v>
      </c>
      <c r="P2846" t="s">
        <v>2035</v>
      </c>
      <c r="Q2846">
        <v>2</v>
      </c>
      <c r="R2846">
        <f t="shared" si="313"/>
        <v>2020</v>
      </c>
      <c r="S2846" t="s">
        <v>8</v>
      </c>
      <c r="T2846" t="s">
        <v>8</v>
      </c>
      <c r="U2846" t="s">
        <v>9007</v>
      </c>
      <c r="V2846">
        <f>VLOOKUP(P2846,'PBT Tag Rates'!$B$5:$E$34,4,FALSE)</f>
        <v>0.98961045999999997</v>
      </c>
      <c r="W2846">
        <v>1</v>
      </c>
      <c r="X2846" s="16">
        <f>IFERROR(LOOKUP(H2846,{30,43,48,53,58,63,68,73,78,83,88,93,97},{42,47,52,57,62,67,72,77,82,87,92,99,100}),999)</f>
        <v>42</v>
      </c>
      <c r="Y2846" s="19">
        <f t="shared" si="311"/>
        <v>5.6818181818181825</v>
      </c>
      <c r="Z2846" s="19">
        <f t="shared" si="314"/>
        <v>5.7284090909090919</v>
      </c>
      <c r="AA2846" s="19">
        <f t="shared" si="315"/>
        <v>17.185227272727278</v>
      </c>
      <c r="AB2846" s="19" t="s">
        <v>8886</v>
      </c>
    </row>
    <row r="2847" spans="1:28" x14ac:dyDescent="0.35">
      <c r="A2847" t="s">
        <v>1562</v>
      </c>
      <c r="B2847" t="s">
        <v>8090</v>
      </c>
      <c r="C2847" t="s">
        <v>8091</v>
      </c>
      <c r="D2847" s="1">
        <v>44843</v>
      </c>
      <c r="E2847">
        <f t="shared" si="312"/>
        <v>18</v>
      </c>
      <c r="F2847" t="s">
        <v>1569</v>
      </c>
      <c r="G2847">
        <v>690</v>
      </c>
      <c r="H2847">
        <f t="shared" si="309"/>
        <v>69</v>
      </c>
      <c r="I2847" t="s">
        <v>9</v>
      </c>
      <c r="J2847">
        <v>1</v>
      </c>
      <c r="L2847" t="s">
        <v>6</v>
      </c>
      <c r="M2847" t="str">
        <f t="shared" si="310"/>
        <v>M</v>
      </c>
      <c r="N2847" t="s">
        <v>136</v>
      </c>
      <c r="O2847" t="s">
        <v>137</v>
      </c>
      <c r="P2847" t="s">
        <v>19</v>
      </c>
      <c r="Q2847">
        <v>4</v>
      </c>
      <c r="R2847">
        <f t="shared" si="313"/>
        <v>2018</v>
      </c>
      <c r="S2847" t="s">
        <v>8</v>
      </c>
      <c r="T2847" t="s">
        <v>8</v>
      </c>
      <c r="U2847" t="s">
        <v>9007</v>
      </c>
      <c r="V2847">
        <f>VLOOKUP(P2847,'PBT Tag Rates'!$B$5:$E$34,4,FALSE)</f>
        <v>0.80551598400000002</v>
      </c>
      <c r="W2847">
        <v>1</v>
      </c>
      <c r="X2847" s="16">
        <f>IFERROR(LOOKUP(H2847,{30,43,48,53,58,63,68,73,78,83,88,93,97},{42,47,52,57,62,67,72,77,82,87,92,99,100}),999)</f>
        <v>72</v>
      </c>
      <c r="Y2847" s="19">
        <f t="shared" si="311"/>
        <v>5.6818181818181825</v>
      </c>
      <c r="Z2847" s="19">
        <f t="shared" si="314"/>
        <v>5.7284090909090919</v>
      </c>
      <c r="AA2847" s="19">
        <f t="shared" si="315"/>
        <v>17.185227272727278</v>
      </c>
      <c r="AB2847" s="19" t="s">
        <v>8886</v>
      </c>
    </row>
    <row r="2848" spans="1:28" x14ac:dyDescent="0.35">
      <c r="A2848" t="s">
        <v>1562</v>
      </c>
      <c r="B2848" t="s">
        <v>8092</v>
      </c>
      <c r="C2848" t="s">
        <v>8093</v>
      </c>
      <c r="D2848" s="1">
        <v>44843</v>
      </c>
      <c r="E2848">
        <f t="shared" si="312"/>
        <v>18</v>
      </c>
      <c r="F2848" t="s">
        <v>6</v>
      </c>
      <c r="G2848">
        <v>740</v>
      </c>
      <c r="H2848">
        <f t="shared" si="309"/>
        <v>74</v>
      </c>
      <c r="I2848" t="s">
        <v>7</v>
      </c>
      <c r="J2848" t="s">
        <v>8</v>
      </c>
      <c r="L2848" t="s">
        <v>6</v>
      </c>
      <c r="M2848" t="str">
        <f t="shared" si="310"/>
        <v>M</v>
      </c>
      <c r="N2848" t="s">
        <v>4871</v>
      </c>
      <c r="O2848" t="s">
        <v>4872</v>
      </c>
      <c r="P2848" t="s">
        <v>557</v>
      </c>
      <c r="Q2848">
        <v>3</v>
      </c>
      <c r="R2848">
        <f t="shared" si="313"/>
        <v>2019</v>
      </c>
      <c r="S2848" t="s">
        <v>8</v>
      </c>
      <c r="T2848" t="s">
        <v>8</v>
      </c>
      <c r="U2848" t="s">
        <v>9006</v>
      </c>
      <c r="V2848">
        <f>VLOOKUP(P2848,'PBT Tag Rates'!$B$5:$E$34,4,FALSE)</f>
        <v>0.95971980899999998</v>
      </c>
      <c r="W2848">
        <v>1</v>
      </c>
      <c r="X2848" s="16">
        <f>IFERROR(LOOKUP(H2848,{30,43,48,53,58,63,68,73,78,83,88,93,97},{42,47,52,57,62,67,72,77,82,87,92,99,100}),999)</f>
        <v>77</v>
      </c>
      <c r="Y2848" s="19">
        <f t="shared" si="311"/>
        <v>5.6818181818181825</v>
      </c>
      <c r="Z2848" s="19">
        <f t="shared" si="314"/>
        <v>5.7284090909090919</v>
      </c>
      <c r="AA2848" s="19">
        <f t="shared" si="315"/>
        <v>17.185227272727278</v>
      </c>
      <c r="AB2848" s="19" t="s">
        <v>8886</v>
      </c>
    </row>
    <row r="2849" spans="1:28" x14ac:dyDescent="0.35">
      <c r="A2849" t="s">
        <v>1562</v>
      </c>
      <c r="B2849" t="s">
        <v>8094</v>
      </c>
      <c r="C2849" t="s">
        <v>8095</v>
      </c>
      <c r="D2849" s="1">
        <v>44843</v>
      </c>
      <c r="E2849">
        <f t="shared" si="312"/>
        <v>18</v>
      </c>
      <c r="F2849" t="s">
        <v>6</v>
      </c>
      <c r="G2849">
        <v>740</v>
      </c>
      <c r="H2849">
        <f t="shared" si="309"/>
        <v>74</v>
      </c>
      <c r="I2849" t="s">
        <v>9</v>
      </c>
      <c r="J2849">
        <v>1</v>
      </c>
      <c r="L2849" t="s">
        <v>6</v>
      </c>
      <c r="M2849" t="str">
        <f t="shared" si="310"/>
        <v>M</v>
      </c>
      <c r="N2849" t="s">
        <v>1027</v>
      </c>
      <c r="O2849" t="s">
        <v>1312</v>
      </c>
      <c r="P2849" t="s">
        <v>557</v>
      </c>
      <c r="Q2849">
        <v>3</v>
      </c>
      <c r="R2849">
        <f t="shared" si="313"/>
        <v>2019</v>
      </c>
      <c r="S2849" t="s">
        <v>8</v>
      </c>
      <c r="T2849" t="s">
        <v>8</v>
      </c>
      <c r="U2849" t="s">
        <v>9006</v>
      </c>
      <c r="V2849">
        <f>VLOOKUP(P2849,'PBT Tag Rates'!$B$5:$E$34,4,FALSE)</f>
        <v>0.95971980899999998</v>
      </c>
      <c r="W2849">
        <v>1</v>
      </c>
      <c r="X2849" s="16">
        <f>IFERROR(LOOKUP(H2849,{30,43,48,53,58,63,68,73,78,83,88,93,97},{42,47,52,57,62,67,72,77,82,87,92,99,100}),999)</f>
        <v>77</v>
      </c>
      <c r="Y2849" s="19">
        <f t="shared" si="311"/>
        <v>5.6818181818181825</v>
      </c>
      <c r="Z2849" s="19">
        <f t="shared" si="314"/>
        <v>5.7284090909090919</v>
      </c>
      <c r="AA2849" s="19">
        <f t="shared" si="315"/>
        <v>17.185227272727278</v>
      </c>
      <c r="AB2849" s="19" t="s">
        <v>8886</v>
      </c>
    </row>
    <row r="2850" spans="1:28" x14ac:dyDescent="0.35">
      <c r="A2850" t="s">
        <v>1562</v>
      </c>
      <c r="B2850" t="s">
        <v>8096</v>
      </c>
      <c r="C2850" t="s">
        <v>8097</v>
      </c>
      <c r="D2850" s="1">
        <v>44843</v>
      </c>
      <c r="E2850">
        <f t="shared" si="312"/>
        <v>18</v>
      </c>
      <c r="F2850" t="s">
        <v>1569</v>
      </c>
      <c r="G2850">
        <v>570</v>
      </c>
      <c r="H2850">
        <f t="shared" si="309"/>
        <v>57</v>
      </c>
      <c r="I2850" t="s">
        <v>7</v>
      </c>
      <c r="J2850" t="s">
        <v>8</v>
      </c>
      <c r="L2850" t="s">
        <v>6</v>
      </c>
      <c r="M2850" t="str">
        <f t="shared" si="310"/>
        <v>M</v>
      </c>
      <c r="N2850" t="s">
        <v>8</v>
      </c>
      <c r="O2850" t="s">
        <v>8</v>
      </c>
      <c r="P2850" t="s">
        <v>11</v>
      </c>
      <c r="Q2850" t="s">
        <v>8</v>
      </c>
      <c r="R2850" t="str">
        <f t="shared" si="313"/>
        <v>U</v>
      </c>
      <c r="S2850" t="s">
        <v>12</v>
      </c>
      <c r="T2850">
        <v>1</v>
      </c>
      <c r="U2850" t="s">
        <v>11</v>
      </c>
      <c r="V2850" t="e">
        <f>VLOOKUP(P2850,'PBT Tag Rates'!$B$5:$E$34,4,FALSE)</f>
        <v>#N/A</v>
      </c>
      <c r="W2850">
        <v>1</v>
      </c>
      <c r="X2850" s="16">
        <f>IFERROR(LOOKUP(H2850,{30,43,48,53,58,63,68,73,78,83,88,93,97},{42,47,52,57,62,67,72,77,82,87,92,99,100}),999)</f>
        <v>57</v>
      </c>
      <c r="Y2850" s="19">
        <f t="shared" si="311"/>
        <v>5.6818181818181825</v>
      </c>
      <c r="Z2850" s="19">
        <f t="shared" si="314"/>
        <v>5.7284090909090919</v>
      </c>
      <c r="AA2850" s="19">
        <f t="shared" si="315"/>
        <v>17.185227272727278</v>
      </c>
      <c r="AB2850" s="19" t="s">
        <v>8887</v>
      </c>
    </row>
    <row r="2851" spans="1:28" x14ac:dyDescent="0.35">
      <c r="A2851" t="s">
        <v>1562</v>
      </c>
      <c r="B2851" t="s">
        <v>8098</v>
      </c>
      <c r="C2851" t="s">
        <v>8099</v>
      </c>
      <c r="D2851" s="1">
        <v>44843</v>
      </c>
      <c r="E2851">
        <f t="shared" si="312"/>
        <v>18</v>
      </c>
      <c r="F2851" t="s">
        <v>1569</v>
      </c>
      <c r="G2851">
        <v>580</v>
      </c>
      <c r="H2851">
        <f t="shared" si="309"/>
        <v>58</v>
      </c>
      <c r="I2851" t="s">
        <v>7</v>
      </c>
      <c r="J2851" t="s">
        <v>8</v>
      </c>
      <c r="L2851" t="s">
        <v>6</v>
      </c>
      <c r="M2851" t="str">
        <f t="shared" si="310"/>
        <v>M</v>
      </c>
      <c r="N2851" t="s">
        <v>2840</v>
      </c>
      <c r="O2851" t="s">
        <v>4511</v>
      </c>
      <c r="P2851" t="s">
        <v>557</v>
      </c>
      <c r="Q2851">
        <v>3</v>
      </c>
      <c r="R2851">
        <f t="shared" si="313"/>
        <v>2019</v>
      </c>
      <c r="S2851" t="s">
        <v>8</v>
      </c>
      <c r="T2851" t="s">
        <v>8</v>
      </c>
      <c r="U2851" t="s">
        <v>9006</v>
      </c>
      <c r="V2851">
        <f>VLOOKUP(P2851,'PBT Tag Rates'!$B$5:$E$34,4,FALSE)</f>
        <v>0.95971980899999998</v>
      </c>
      <c r="W2851">
        <v>1</v>
      </c>
      <c r="X2851" s="16">
        <f>IFERROR(LOOKUP(H2851,{30,43,48,53,58,63,68,73,78,83,88,93,97},{42,47,52,57,62,67,72,77,82,87,92,99,100}),999)</f>
        <v>62</v>
      </c>
      <c r="Y2851" s="19">
        <f t="shared" si="311"/>
        <v>5.6818181818181825</v>
      </c>
      <c r="Z2851" s="19">
        <f t="shared" si="314"/>
        <v>5.7284090909090919</v>
      </c>
      <c r="AA2851" s="19">
        <f t="shared" si="315"/>
        <v>17.185227272727278</v>
      </c>
      <c r="AB2851" s="19" t="s">
        <v>8886</v>
      </c>
    </row>
    <row r="2852" spans="1:28" x14ac:dyDescent="0.35">
      <c r="A2852" t="s">
        <v>1562</v>
      </c>
      <c r="B2852" t="s">
        <v>8100</v>
      </c>
      <c r="C2852" t="s">
        <v>8101</v>
      </c>
      <c r="D2852" s="1">
        <v>44843</v>
      </c>
      <c r="E2852">
        <f t="shared" si="312"/>
        <v>18</v>
      </c>
      <c r="F2852" t="s">
        <v>1569</v>
      </c>
      <c r="G2852">
        <v>350</v>
      </c>
      <c r="H2852">
        <f t="shared" si="309"/>
        <v>35</v>
      </c>
      <c r="I2852" t="s">
        <v>9</v>
      </c>
      <c r="J2852">
        <v>1</v>
      </c>
      <c r="L2852" t="s">
        <v>6</v>
      </c>
      <c r="M2852" t="str">
        <f t="shared" si="310"/>
        <v>M</v>
      </c>
      <c r="N2852" t="s">
        <v>7115</v>
      </c>
      <c r="O2852" t="s">
        <v>7116</v>
      </c>
      <c r="P2852" t="s">
        <v>2035</v>
      </c>
      <c r="Q2852">
        <v>2</v>
      </c>
      <c r="R2852">
        <f t="shared" si="313"/>
        <v>2020</v>
      </c>
      <c r="S2852" t="s">
        <v>8</v>
      </c>
      <c r="T2852" t="s">
        <v>8</v>
      </c>
      <c r="U2852" t="s">
        <v>9007</v>
      </c>
      <c r="V2852">
        <f>VLOOKUP(P2852,'PBT Tag Rates'!$B$5:$E$34,4,FALSE)</f>
        <v>0.98961045999999997</v>
      </c>
      <c r="W2852">
        <v>1</v>
      </c>
      <c r="X2852" s="16">
        <f>IFERROR(LOOKUP(H2852,{30,43,48,53,58,63,68,73,78,83,88,93,97},{42,47,52,57,62,67,72,77,82,87,92,99,100}),999)</f>
        <v>42</v>
      </c>
      <c r="Y2852" s="19">
        <f t="shared" si="311"/>
        <v>5.6818181818181825</v>
      </c>
      <c r="Z2852" s="19">
        <f t="shared" si="314"/>
        <v>5.7284090909090919</v>
      </c>
      <c r="AA2852" s="19">
        <f t="shared" si="315"/>
        <v>17.185227272727278</v>
      </c>
      <c r="AB2852" s="19" t="s">
        <v>8886</v>
      </c>
    </row>
    <row r="2853" spans="1:28" x14ac:dyDescent="0.35">
      <c r="A2853" t="s">
        <v>1562</v>
      </c>
      <c r="B2853" t="s">
        <v>8102</v>
      </c>
      <c r="C2853" t="s">
        <v>8103</v>
      </c>
      <c r="D2853" s="1">
        <v>44843</v>
      </c>
      <c r="E2853">
        <f t="shared" si="312"/>
        <v>18</v>
      </c>
      <c r="F2853" t="s">
        <v>1569</v>
      </c>
      <c r="G2853">
        <v>680</v>
      </c>
      <c r="H2853">
        <f t="shared" si="309"/>
        <v>68</v>
      </c>
      <c r="I2853" t="s">
        <v>7</v>
      </c>
      <c r="J2853" t="s">
        <v>8</v>
      </c>
      <c r="L2853" t="s">
        <v>6</v>
      </c>
      <c r="M2853" t="str">
        <f t="shared" si="310"/>
        <v>M</v>
      </c>
      <c r="N2853" t="s">
        <v>8</v>
      </c>
      <c r="O2853" t="s">
        <v>8</v>
      </c>
      <c r="P2853" t="s">
        <v>11</v>
      </c>
      <c r="Q2853" t="s">
        <v>8</v>
      </c>
      <c r="R2853" t="str">
        <f t="shared" si="313"/>
        <v>U</v>
      </c>
      <c r="S2853" t="s">
        <v>12</v>
      </c>
      <c r="T2853">
        <v>0.999999999999997</v>
      </c>
      <c r="U2853" t="s">
        <v>11</v>
      </c>
      <c r="V2853" t="e">
        <f>VLOOKUP(P2853,'PBT Tag Rates'!$B$5:$E$34,4,FALSE)</f>
        <v>#N/A</v>
      </c>
      <c r="W2853">
        <v>1</v>
      </c>
      <c r="X2853" s="16">
        <f>IFERROR(LOOKUP(H2853,{30,43,48,53,58,63,68,73,78,83,88,93,97},{42,47,52,57,62,67,72,77,82,87,92,99,100}),999)</f>
        <v>72</v>
      </c>
      <c r="Y2853" s="19">
        <f t="shared" si="311"/>
        <v>5.6818181818181825</v>
      </c>
      <c r="Z2853" s="19">
        <f t="shared" si="314"/>
        <v>5.7284090909090919</v>
      </c>
      <c r="AA2853" s="19">
        <f t="shared" si="315"/>
        <v>17.185227272727278</v>
      </c>
      <c r="AB2853" s="19" t="s">
        <v>8887</v>
      </c>
    </row>
    <row r="2854" spans="1:28" x14ac:dyDescent="0.35">
      <c r="A2854" t="s">
        <v>1562</v>
      </c>
      <c r="B2854" t="s">
        <v>8104</v>
      </c>
      <c r="C2854" t="s">
        <v>8105</v>
      </c>
      <c r="D2854" s="1">
        <v>44843</v>
      </c>
      <c r="E2854">
        <f t="shared" si="312"/>
        <v>18</v>
      </c>
      <c r="F2854" t="s">
        <v>1569</v>
      </c>
      <c r="G2854">
        <v>560</v>
      </c>
      <c r="H2854">
        <f t="shared" si="309"/>
        <v>56</v>
      </c>
      <c r="I2854" t="s">
        <v>9</v>
      </c>
      <c r="J2854">
        <v>1</v>
      </c>
      <c r="L2854" t="s">
        <v>6</v>
      </c>
      <c r="M2854" t="str">
        <f t="shared" si="310"/>
        <v>M</v>
      </c>
      <c r="N2854" t="s">
        <v>1268</v>
      </c>
      <c r="O2854" t="s">
        <v>1269</v>
      </c>
      <c r="P2854" t="s">
        <v>557</v>
      </c>
      <c r="Q2854">
        <v>3</v>
      </c>
      <c r="R2854">
        <f t="shared" si="313"/>
        <v>2019</v>
      </c>
      <c r="S2854" t="s">
        <v>8</v>
      </c>
      <c r="T2854" t="s">
        <v>8</v>
      </c>
      <c r="U2854" t="s">
        <v>9007</v>
      </c>
      <c r="V2854">
        <f>VLOOKUP(P2854,'PBT Tag Rates'!$B$5:$E$34,4,FALSE)</f>
        <v>0.95971980899999998</v>
      </c>
      <c r="W2854">
        <v>1</v>
      </c>
      <c r="X2854" s="16">
        <f>IFERROR(LOOKUP(H2854,{30,43,48,53,58,63,68,73,78,83,88,93,97},{42,47,52,57,62,67,72,77,82,87,92,99,100}),999)</f>
        <v>57</v>
      </c>
      <c r="Y2854" s="19">
        <f t="shared" si="311"/>
        <v>5.6818181818181825</v>
      </c>
      <c r="Z2854" s="19">
        <f t="shared" si="314"/>
        <v>5.7284090909090919</v>
      </c>
      <c r="AA2854" s="19">
        <f t="shared" si="315"/>
        <v>17.185227272727278</v>
      </c>
      <c r="AB2854" s="19" t="s">
        <v>8886</v>
      </c>
    </row>
    <row r="2855" spans="1:28" x14ac:dyDescent="0.35">
      <c r="A2855" t="s">
        <v>1562</v>
      </c>
      <c r="B2855" t="s">
        <v>8106</v>
      </c>
      <c r="C2855" t="s">
        <v>8107</v>
      </c>
      <c r="D2855" s="1">
        <v>44843</v>
      </c>
      <c r="E2855">
        <f t="shared" si="312"/>
        <v>18</v>
      </c>
      <c r="F2855" t="s">
        <v>16</v>
      </c>
      <c r="G2855">
        <v>780</v>
      </c>
      <c r="H2855">
        <f t="shared" si="309"/>
        <v>78</v>
      </c>
      <c r="I2855" t="s">
        <v>9</v>
      </c>
      <c r="J2855">
        <v>1</v>
      </c>
      <c r="L2855" t="s">
        <v>16</v>
      </c>
      <c r="M2855" t="str">
        <f t="shared" si="310"/>
        <v>F</v>
      </c>
      <c r="N2855" t="s">
        <v>8108</v>
      </c>
      <c r="O2855" t="s">
        <v>8109</v>
      </c>
      <c r="P2855" t="s">
        <v>19</v>
      </c>
      <c r="Q2855">
        <v>4</v>
      </c>
      <c r="R2855">
        <f t="shared" si="313"/>
        <v>2018</v>
      </c>
      <c r="S2855" t="s">
        <v>8</v>
      </c>
      <c r="T2855" t="s">
        <v>8</v>
      </c>
      <c r="U2855" t="s">
        <v>9089</v>
      </c>
      <c r="V2855">
        <f>VLOOKUP(P2855,'PBT Tag Rates'!$B$5:$E$34,4,FALSE)</f>
        <v>0.80551598400000002</v>
      </c>
      <c r="W2855">
        <v>1</v>
      </c>
      <c r="X2855" s="16">
        <f>IFERROR(LOOKUP(H2855,{30,43,48,53,58,63,68,73,78,83,88,93,97},{42,47,52,57,62,67,72,77,82,87,92,99,100}),999)</f>
        <v>82</v>
      </c>
      <c r="Y2855" s="19">
        <f t="shared" si="311"/>
        <v>5.6818181818181825</v>
      </c>
      <c r="Z2855" s="19">
        <f t="shared" si="314"/>
        <v>5.7284090909090919</v>
      </c>
      <c r="AA2855" s="19">
        <f t="shared" si="315"/>
        <v>17.185227272727278</v>
      </c>
      <c r="AB2855" s="19" t="s">
        <v>8887</v>
      </c>
    </row>
    <row r="2856" spans="1:28" x14ac:dyDescent="0.35">
      <c r="A2856" t="s">
        <v>1562</v>
      </c>
      <c r="B2856" t="s">
        <v>8110</v>
      </c>
      <c r="C2856" t="s">
        <v>8111</v>
      </c>
      <c r="D2856" s="1">
        <v>44844</v>
      </c>
      <c r="E2856">
        <f t="shared" si="312"/>
        <v>18</v>
      </c>
      <c r="F2856" t="s">
        <v>1569</v>
      </c>
      <c r="G2856">
        <v>600</v>
      </c>
      <c r="H2856">
        <f t="shared" si="309"/>
        <v>60</v>
      </c>
      <c r="I2856" t="s">
        <v>7</v>
      </c>
      <c r="J2856" t="s">
        <v>8</v>
      </c>
      <c r="L2856" t="s">
        <v>6</v>
      </c>
      <c r="M2856" t="str">
        <f t="shared" si="310"/>
        <v>M</v>
      </c>
      <c r="N2856" t="s">
        <v>1113</v>
      </c>
      <c r="O2856" t="s">
        <v>1114</v>
      </c>
      <c r="P2856" t="s">
        <v>557</v>
      </c>
      <c r="Q2856">
        <v>3</v>
      </c>
      <c r="R2856">
        <f t="shared" si="313"/>
        <v>2019</v>
      </c>
      <c r="S2856" t="s">
        <v>8</v>
      </c>
      <c r="T2856" t="s">
        <v>8</v>
      </c>
      <c r="U2856" t="s">
        <v>9006</v>
      </c>
      <c r="V2856">
        <f>VLOOKUP(P2856,'PBT Tag Rates'!$B$5:$E$34,4,FALSE)</f>
        <v>0.95971980899999998</v>
      </c>
      <c r="W2856">
        <v>1</v>
      </c>
      <c r="X2856" s="16">
        <f>IFERROR(LOOKUP(H2856,{30,43,48,53,58,63,68,73,78,83,88,93,97},{42,47,52,57,62,67,72,77,82,87,92,99,100}),999)</f>
        <v>62</v>
      </c>
      <c r="Y2856" s="19">
        <f t="shared" si="311"/>
        <v>5.6818181818181825</v>
      </c>
      <c r="Z2856" s="19">
        <f t="shared" si="314"/>
        <v>5.7284090909090919</v>
      </c>
      <c r="AA2856" s="19">
        <f t="shared" si="315"/>
        <v>17.185227272727278</v>
      </c>
      <c r="AB2856" s="19" t="s">
        <v>8886</v>
      </c>
    </row>
    <row r="2857" spans="1:28" x14ac:dyDescent="0.35">
      <c r="A2857" t="s">
        <v>1562</v>
      </c>
      <c r="B2857" t="s">
        <v>8112</v>
      </c>
      <c r="C2857" t="s">
        <v>8113</v>
      </c>
      <c r="D2857" s="1">
        <v>44844</v>
      </c>
      <c r="E2857">
        <f t="shared" si="312"/>
        <v>18</v>
      </c>
      <c r="F2857" t="s">
        <v>1569</v>
      </c>
      <c r="G2857">
        <v>580</v>
      </c>
      <c r="H2857">
        <f t="shared" si="309"/>
        <v>58</v>
      </c>
      <c r="I2857" t="s">
        <v>7</v>
      </c>
      <c r="J2857" t="s">
        <v>8</v>
      </c>
      <c r="L2857" t="s">
        <v>6</v>
      </c>
      <c r="M2857" t="str">
        <f t="shared" si="310"/>
        <v>M</v>
      </c>
      <c r="N2857" t="s">
        <v>878</v>
      </c>
      <c r="O2857" t="s">
        <v>1303</v>
      </c>
      <c r="P2857" t="s">
        <v>557</v>
      </c>
      <c r="Q2857">
        <v>3</v>
      </c>
      <c r="R2857">
        <f t="shared" si="313"/>
        <v>2019</v>
      </c>
      <c r="S2857" t="s">
        <v>8</v>
      </c>
      <c r="T2857" t="s">
        <v>8</v>
      </c>
      <c r="U2857" t="s">
        <v>9090</v>
      </c>
      <c r="V2857">
        <f>VLOOKUP(P2857,'PBT Tag Rates'!$B$5:$E$34,4,FALSE)</f>
        <v>0.95971980899999998</v>
      </c>
      <c r="W2857">
        <v>1</v>
      </c>
      <c r="X2857" s="16">
        <f>IFERROR(LOOKUP(H2857,{30,43,48,53,58,63,68,73,78,83,88,93,97},{42,47,52,57,62,67,72,77,82,87,92,99,100}),999)</f>
        <v>62</v>
      </c>
      <c r="Y2857" s="19">
        <f t="shared" si="311"/>
        <v>5.6818181818181825</v>
      </c>
      <c r="Z2857" s="19">
        <f t="shared" si="314"/>
        <v>5.7284090909090919</v>
      </c>
      <c r="AA2857" s="19">
        <f t="shared" si="315"/>
        <v>17.185227272727278</v>
      </c>
      <c r="AB2857" s="19" t="s">
        <v>8887</v>
      </c>
    </row>
    <row r="2858" spans="1:28" x14ac:dyDescent="0.35">
      <c r="A2858" t="s">
        <v>1562</v>
      </c>
      <c r="B2858" t="s">
        <v>8114</v>
      </c>
      <c r="C2858" t="s">
        <v>8115</v>
      </c>
      <c r="D2858" s="1">
        <v>44844</v>
      </c>
      <c r="E2858">
        <f t="shared" si="312"/>
        <v>18</v>
      </c>
      <c r="F2858" t="s">
        <v>1569</v>
      </c>
      <c r="G2858">
        <v>530</v>
      </c>
      <c r="H2858">
        <f t="shared" si="309"/>
        <v>53</v>
      </c>
      <c r="I2858" t="s">
        <v>9</v>
      </c>
      <c r="J2858">
        <v>1</v>
      </c>
      <c r="L2858" t="s">
        <v>6</v>
      </c>
      <c r="M2858" t="str">
        <f t="shared" si="310"/>
        <v>M</v>
      </c>
      <c r="N2858" t="s">
        <v>8</v>
      </c>
      <c r="O2858" t="s">
        <v>8</v>
      </c>
      <c r="P2858" t="s">
        <v>11</v>
      </c>
      <c r="Q2858" t="s">
        <v>8</v>
      </c>
      <c r="R2858" t="str">
        <f t="shared" si="313"/>
        <v>U</v>
      </c>
      <c r="S2858" t="s">
        <v>12</v>
      </c>
      <c r="T2858">
        <v>1</v>
      </c>
      <c r="U2858" t="s">
        <v>8890</v>
      </c>
      <c r="V2858" t="e">
        <f>VLOOKUP(P2858,'PBT Tag Rates'!$B$5:$E$34,4,FALSE)</f>
        <v>#N/A</v>
      </c>
      <c r="W2858">
        <v>1</v>
      </c>
      <c r="X2858" s="16">
        <f>IFERROR(LOOKUP(H2858,{30,43,48,53,58,63,68,73,78,83,88,93,97},{42,47,52,57,62,67,72,77,82,87,92,99,100}),999)</f>
        <v>57</v>
      </c>
      <c r="Y2858" s="19">
        <f t="shared" si="311"/>
        <v>5.6818181818181825</v>
      </c>
      <c r="Z2858" s="19">
        <f t="shared" si="314"/>
        <v>5.7284090909090919</v>
      </c>
      <c r="AA2858" s="19">
        <f t="shared" si="315"/>
        <v>17.185227272727278</v>
      </c>
      <c r="AB2858" s="19" t="s">
        <v>8887</v>
      </c>
    </row>
    <row r="2859" spans="1:28" x14ac:dyDescent="0.35">
      <c r="A2859" t="s">
        <v>1562</v>
      </c>
      <c r="B2859" t="s">
        <v>8116</v>
      </c>
      <c r="C2859" t="s">
        <v>8117</v>
      </c>
      <c r="D2859" s="1">
        <v>44844</v>
      </c>
      <c r="E2859">
        <f t="shared" si="312"/>
        <v>18</v>
      </c>
      <c r="F2859" t="s">
        <v>6</v>
      </c>
      <c r="G2859">
        <v>710</v>
      </c>
      <c r="H2859">
        <f t="shared" si="309"/>
        <v>71</v>
      </c>
      <c r="I2859" t="s">
        <v>7</v>
      </c>
      <c r="J2859" t="s">
        <v>8</v>
      </c>
      <c r="K2859" t="s">
        <v>143</v>
      </c>
      <c r="L2859" t="s">
        <v>1569</v>
      </c>
      <c r="M2859" t="str">
        <f t="shared" si="310"/>
        <v>M</v>
      </c>
      <c r="N2859" t="s">
        <v>4306</v>
      </c>
      <c r="O2859" t="s">
        <v>4306</v>
      </c>
      <c r="P2859" t="s">
        <v>4306</v>
      </c>
      <c r="Q2859" t="s">
        <v>8</v>
      </c>
      <c r="R2859" t="str">
        <f t="shared" si="313"/>
        <v>U</v>
      </c>
      <c r="S2859" t="s">
        <v>8</v>
      </c>
      <c r="T2859" t="s">
        <v>8</v>
      </c>
      <c r="U2859" t="s">
        <v>4306</v>
      </c>
      <c r="V2859" t="e">
        <f>VLOOKUP(P2859,'PBT Tag Rates'!$B$5:$E$34,4,FALSE)</f>
        <v>#N/A</v>
      </c>
      <c r="W2859">
        <v>1</v>
      </c>
      <c r="X2859" s="16">
        <f>IFERROR(LOOKUP(H2859,{30,43,48,53,58,63,68,73,78,83,88,93,97},{42,47,52,57,62,67,72,77,82,87,92,99,100}),999)</f>
        <v>72</v>
      </c>
      <c r="Y2859" s="19">
        <f t="shared" si="311"/>
        <v>5.6818181818181825</v>
      </c>
      <c r="Z2859" s="19">
        <f t="shared" si="314"/>
        <v>5.7284090909090919</v>
      </c>
      <c r="AA2859" s="19">
        <f t="shared" si="315"/>
        <v>17.185227272727278</v>
      </c>
      <c r="AB2859" s="19" t="s">
        <v>8887</v>
      </c>
    </row>
    <row r="2860" spans="1:28" x14ac:dyDescent="0.35">
      <c r="A2860" t="s">
        <v>1562</v>
      </c>
      <c r="B2860" t="s">
        <v>8118</v>
      </c>
      <c r="C2860" t="s">
        <v>8119</v>
      </c>
      <c r="D2860" s="1">
        <v>44844</v>
      </c>
      <c r="E2860">
        <f t="shared" si="312"/>
        <v>18</v>
      </c>
      <c r="F2860" t="s">
        <v>1569</v>
      </c>
      <c r="G2860">
        <v>390</v>
      </c>
      <c r="H2860">
        <f t="shared" si="309"/>
        <v>39</v>
      </c>
      <c r="I2860" t="s">
        <v>9</v>
      </c>
      <c r="J2860">
        <v>1</v>
      </c>
      <c r="L2860" t="s">
        <v>6</v>
      </c>
      <c r="M2860" t="str">
        <f t="shared" si="310"/>
        <v>M</v>
      </c>
      <c r="N2860" t="s">
        <v>8120</v>
      </c>
      <c r="O2860" t="s">
        <v>8121</v>
      </c>
      <c r="P2860" t="s">
        <v>2035</v>
      </c>
      <c r="Q2860">
        <v>2</v>
      </c>
      <c r="R2860">
        <f t="shared" si="313"/>
        <v>2020</v>
      </c>
      <c r="S2860" t="s">
        <v>8</v>
      </c>
      <c r="T2860" t="s">
        <v>8</v>
      </c>
      <c r="U2860" t="s">
        <v>9007</v>
      </c>
      <c r="V2860">
        <f>VLOOKUP(P2860,'PBT Tag Rates'!$B$5:$E$34,4,FALSE)</f>
        <v>0.98961045999999997</v>
      </c>
      <c r="W2860">
        <v>1</v>
      </c>
      <c r="X2860" s="16">
        <f>IFERROR(LOOKUP(H2860,{30,43,48,53,58,63,68,73,78,83,88,93,97},{42,47,52,57,62,67,72,77,82,87,92,99,100}),999)</f>
        <v>42</v>
      </c>
      <c r="Y2860" s="19">
        <f t="shared" si="311"/>
        <v>5.6818181818181825</v>
      </c>
      <c r="Z2860" s="19">
        <f t="shared" si="314"/>
        <v>5.7284090909090919</v>
      </c>
      <c r="AA2860" s="19">
        <f t="shared" si="315"/>
        <v>17.185227272727278</v>
      </c>
      <c r="AB2860" s="19" t="s">
        <v>8886</v>
      </c>
    </row>
    <row r="2861" spans="1:28" x14ac:dyDescent="0.35">
      <c r="A2861" t="s">
        <v>1562</v>
      </c>
      <c r="B2861" t="s">
        <v>8122</v>
      </c>
      <c r="C2861" t="s">
        <v>8123</v>
      </c>
      <c r="D2861" s="1">
        <v>44844</v>
      </c>
      <c r="E2861">
        <f t="shared" si="312"/>
        <v>18</v>
      </c>
      <c r="F2861" t="s">
        <v>1569</v>
      </c>
      <c r="G2861">
        <v>550</v>
      </c>
      <c r="H2861">
        <f t="shared" si="309"/>
        <v>55</v>
      </c>
      <c r="I2861" t="s">
        <v>9</v>
      </c>
      <c r="J2861">
        <v>1</v>
      </c>
      <c r="L2861" t="s">
        <v>6</v>
      </c>
      <c r="M2861" t="str">
        <f t="shared" si="310"/>
        <v>M</v>
      </c>
      <c r="N2861" t="s">
        <v>8124</v>
      </c>
      <c r="O2861" t="s">
        <v>8125</v>
      </c>
      <c r="P2861" t="s">
        <v>557</v>
      </c>
      <c r="Q2861">
        <v>3</v>
      </c>
      <c r="R2861">
        <f t="shared" si="313"/>
        <v>2019</v>
      </c>
      <c r="S2861" t="s">
        <v>8</v>
      </c>
      <c r="T2861" t="s">
        <v>8</v>
      </c>
      <c r="U2861" t="s">
        <v>8974</v>
      </c>
      <c r="V2861">
        <f>VLOOKUP(P2861,'PBT Tag Rates'!$B$5:$E$34,4,FALSE)</f>
        <v>0.95971980899999998</v>
      </c>
      <c r="W2861">
        <v>1</v>
      </c>
      <c r="X2861" s="16">
        <f>IFERROR(LOOKUP(H2861,{30,43,48,53,58,63,68,73,78,83,88,93,97},{42,47,52,57,62,67,72,77,82,87,92,99,100}),999)</f>
        <v>57</v>
      </c>
      <c r="Y2861" s="19">
        <f t="shared" si="311"/>
        <v>5.6818181818181825</v>
      </c>
      <c r="Z2861" s="19">
        <f t="shared" si="314"/>
        <v>5.7284090909090919</v>
      </c>
      <c r="AA2861" s="19">
        <f t="shared" si="315"/>
        <v>17.185227272727278</v>
      </c>
      <c r="AB2861" s="19" t="s">
        <v>8887</v>
      </c>
    </row>
    <row r="2862" spans="1:28" x14ac:dyDescent="0.35">
      <c r="A2862" t="s">
        <v>1562</v>
      </c>
      <c r="B2862" t="s">
        <v>8126</v>
      </c>
      <c r="C2862" t="s">
        <v>8127</v>
      </c>
      <c r="D2862" s="1">
        <v>44844</v>
      </c>
      <c r="E2862">
        <f t="shared" si="312"/>
        <v>18</v>
      </c>
      <c r="F2862" t="s">
        <v>1569</v>
      </c>
      <c r="G2862">
        <v>360</v>
      </c>
      <c r="H2862">
        <f t="shared" si="309"/>
        <v>36</v>
      </c>
      <c r="I2862" t="s">
        <v>9</v>
      </c>
      <c r="J2862">
        <v>1</v>
      </c>
      <c r="K2862" s="24" t="s">
        <v>8128</v>
      </c>
      <c r="L2862" t="s">
        <v>6</v>
      </c>
      <c r="M2862" t="str">
        <f t="shared" si="310"/>
        <v>M</v>
      </c>
      <c r="N2862" t="s">
        <v>8129</v>
      </c>
      <c r="O2862" t="s">
        <v>8130</v>
      </c>
      <c r="P2862" t="s">
        <v>2035</v>
      </c>
      <c r="Q2862">
        <v>2</v>
      </c>
      <c r="R2862">
        <f t="shared" si="313"/>
        <v>2020</v>
      </c>
      <c r="S2862" t="s">
        <v>8</v>
      </c>
      <c r="T2862" t="s">
        <v>8</v>
      </c>
      <c r="U2862" t="s">
        <v>9007</v>
      </c>
      <c r="V2862">
        <f>VLOOKUP(P2862,'PBT Tag Rates'!$B$5:$E$34,4,FALSE)</f>
        <v>0.98961045999999997</v>
      </c>
      <c r="W2862">
        <v>1</v>
      </c>
      <c r="X2862" s="16">
        <f>IFERROR(LOOKUP(H2862,{30,43,48,53,58,63,68,73,78,83,88,93,97},{42,47,52,57,62,67,72,77,82,87,92,99,100}),999)</f>
        <v>42</v>
      </c>
      <c r="Y2862" s="19">
        <f t="shared" si="311"/>
        <v>5.6818181818181825</v>
      </c>
      <c r="Z2862" s="19">
        <f t="shared" si="314"/>
        <v>5.7284090909090919</v>
      </c>
      <c r="AA2862" s="19">
        <f t="shared" si="315"/>
        <v>17.185227272727278</v>
      </c>
      <c r="AB2862" s="19" t="s">
        <v>8886</v>
      </c>
    </row>
    <row r="2863" spans="1:28" x14ac:dyDescent="0.35">
      <c r="A2863" t="s">
        <v>1562</v>
      </c>
      <c r="B2863" t="s">
        <v>8131</v>
      </c>
      <c r="C2863" t="s">
        <v>8132</v>
      </c>
      <c r="D2863" s="1">
        <v>44844</v>
      </c>
      <c r="E2863">
        <f t="shared" si="312"/>
        <v>18</v>
      </c>
      <c r="F2863" t="s">
        <v>16</v>
      </c>
      <c r="G2863">
        <v>630</v>
      </c>
      <c r="H2863">
        <f t="shared" si="309"/>
        <v>63</v>
      </c>
      <c r="I2863" t="s">
        <v>7</v>
      </c>
      <c r="J2863" t="s">
        <v>8</v>
      </c>
      <c r="L2863" t="s">
        <v>16</v>
      </c>
      <c r="M2863" t="str">
        <f t="shared" si="310"/>
        <v>F</v>
      </c>
      <c r="N2863" t="s">
        <v>2440</v>
      </c>
      <c r="O2863" t="s">
        <v>5669</v>
      </c>
      <c r="P2863" t="s">
        <v>557</v>
      </c>
      <c r="Q2863">
        <v>3</v>
      </c>
      <c r="R2863">
        <f t="shared" si="313"/>
        <v>2019</v>
      </c>
      <c r="S2863" t="s">
        <v>8</v>
      </c>
      <c r="T2863" t="s">
        <v>8</v>
      </c>
      <c r="U2863" t="s">
        <v>9006</v>
      </c>
      <c r="V2863">
        <f>VLOOKUP(P2863,'PBT Tag Rates'!$B$5:$E$34,4,FALSE)</f>
        <v>0.95971980899999998</v>
      </c>
      <c r="W2863">
        <v>1</v>
      </c>
      <c r="X2863" s="16">
        <f>IFERROR(LOOKUP(H2863,{30,43,48,53,58,63,68,73,78,83,88,93,97},{42,47,52,57,62,67,72,77,82,87,92,99,100}),999)</f>
        <v>67</v>
      </c>
      <c r="Y2863" s="19">
        <f t="shared" si="311"/>
        <v>5.6818181818181825</v>
      </c>
      <c r="Z2863" s="19">
        <f t="shared" si="314"/>
        <v>5.7284090909090919</v>
      </c>
      <c r="AA2863" s="19">
        <f t="shared" si="315"/>
        <v>17.185227272727278</v>
      </c>
      <c r="AB2863" s="19" t="s">
        <v>8886</v>
      </c>
    </row>
    <row r="2864" spans="1:28" x14ac:dyDescent="0.35">
      <c r="A2864" t="s">
        <v>1562</v>
      </c>
      <c r="B2864" t="s">
        <v>8133</v>
      </c>
      <c r="C2864" t="s">
        <v>8134</v>
      </c>
      <c r="D2864" s="1">
        <v>44844</v>
      </c>
      <c r="E2864">
        <f t="shared" si="312"/>
        <v>18</v>
      </c>
      <c r="F2864" t="s">
        <v>1569</v>
      </c>
      <c r="G2864">
        <v>600</v>
      </c>
      <c r="H2864">
        <f t="shared" si="309"/>
        <v>60</v>
      </c>
      <c r="I2864" t="s">
        <v>9</v>
      </c>
      <c r="J2864">
        <v>1</v>
      </c>
      <c r="L2864" t="s">
        <v>6</v>
      </c>
      <c r="M2864" t="str">
        <f t="shared" si="310"/>
        <v>M</v>
      </c>
      <c r="N2864" t="s">
        <v>2045</v>
      </c>
      <c r="O2864" t="s">
        <v>2930</v>
      </c>
      <c r="P2864" t="s">
        <v>557</v>
      </c>
      <c r="Q2864">
        <v>3</v>
      </c>
      <c r="R2864">
        <f t="shared" si="313"/>
        <v>2019</v>
      </c>
      <c r="S2864" t="s">
        <v>8</v>
      </c>
      <c r="T2864" t="s">
        <v>8</v>
      </c>
      <c r="U2864" t="s">
        <v>9006</v>
      </c>
      <c r="V2864">
        <f>VLOOKUP(P2864,'PBT Tag Rates'!$B$5:$E$34,4,FALSE)</f>
        <v>0.95971980899999998</v>
      </c>
      <c r="W2864">
        <v>1</v>
      </c>
      <c r="X2864" s="16">
        <f>IFERROR(LOOKUP(H2864,{30,43,48,53,58,63,68,73,78,83,88,93,97},{42,47,52,57,62,67,72,77,82,87,92,99,100}),999)</f>
        <v>62</v>
      </c>
      <c r="Y2864" s="19">
        <f t="shared" si="311"/>
        <v>5.6818181818181825</v>
      </c>
      <c r="Z2864" s="19">
        <f t="shared" si="314"/>
        <v>5.7284090909090919</v>
      </c>
      <c r="AA2864" s="19">
        <f t="shared" si="315"/>
        <v>17.185227272727278</v>
      </c>
      <c r="AB2864" s="19" t="s">
        <v>8886</v>
      </c>
    </row>
    <row r="2865" spans="1:28" x14ac:dyDescent="0.35">
      <c r="A2865" t="s">
        <v>1562</v>
      </c>
      <c r="B2865" t="s">
        <v>8135</v>
      </c>
      <c r="C2865" t="s">
        <v>8136</v>
      </c>
      <c r="D2865" s="1">
        <v>44844</v>
      </c>
      <c r="E2865">
        <f t="shared" si="312"/>
        <v>18</v>
      </c>
      <c r="F2865" t="s">
        <v>16</v>
      </c>
      <c r="G2865">
        <v>730</v>
      </c>
      <c r="H2865">
        <f t="shared" si="309"/>
        <v>73</v>
      </c>
      <c r="I2865" t="s">
        <v>9</v>
      </c>
      <c r="J2865">
        <v>1</v>
      </c>
      <c r="L2865" t="s">
        <v>16</v>
      </c>
      <c r="M2865" t="str">
        <f t="shared" si="310"/>
        <v>F</v>
      </c>
      <c r="N2865" t="s">
        <v>8</v>
      </c>
      <c r="O2865" t="s">
        <v>8</v>
      </c>
      <c r="P2865" t="s">
        <v>11</v>
      </c>
      <c r="Q2865" t="s">
        <v>8</v>
      </c>
      <c r="R2865" t="str">
        <f t="shared" si="313"/>
        <v>U</v>
      </c>
      <c r="S2865" t="s">
        <v>12</v>
      </c>
      <c r="T2865">
        <v>1</v>
      </c>
      <c r="U2865" t="s">
        <v>8890</v>
      </c>
      <c r="V2865" t="e">
        <f>VLOOKUP(P2865,'PBT Tag Rates'!$B$5:$E$34,4,FALSE)</f>
        <v>#N/A</v>
      </c>
      <c r="W2865">
        <v>1</v>
      </c>
      <c r="X2865" s="16">
        <f>IFERROR(LOOKUP(H2865,{30,43,48,53,58,63,68,73,78,83,88,93,97},{42,47,52,57,62,67,72,77,82,87,92,99,100}),999)</f>
        <v>77</v>
      </c>
      <c r="Y2865" s="19">
        <f t="shared" si="311"/>
        <v>5.6818181818181825</v>
      </c>
      <c r="Z2865" s="19">
        <f t="shared" si="314"/>
        <v>5.7284090909090919</v>
      </c>
      <c r="AA2865" s="19">
        <f t="shared" si="315"/>
        <v>17.185227272727278</v>
      </c>
      <c r="AB2865" s="19" t="s">
        <v>8887</v>
      </c>
    </row>
    <row r="2866" spans="1:28" x14ac:dyDescent="0.35">
      <c r="A2866" t="s">
        <v>1562</v>
      </c>
      <c r="B2866" t="s">
        <v>8137</v>
      </c>
      <c r="C2866" t="s">
        <v>8138</v>
      </c>
      <c r="D2866" s="1">
        <v>44844</v>
      </c>
      <c r="E2866">
        <f t="shared" si="312"/>
        <v>18</v>
      </c>
      <c r="F2866" t="s">
        <v>6</v>
      </c>
      <c r="G2866">
        <v>770</v>
      </c>
      <c r="H2866">
        <f t="shared" si="309"/>
        <v>77</v>
      </c>
      <c r="I2866" t="s">
        <v>9</v>
      </c>
      <c r="J2866">
        <v>1</v>
      </c>
      <c r="L2866" t="s">
        <v>6</v>
      </c>
      <c r="M2866" t="str">
        <f t="shared" si="310"/>
        <v>M</v>
      </c>
      <c r="N2866" t="s">
        <v>2674</v>
      </c>
      <c r="O2866" t="s">
        <v>6618</v>
      </c>
      <c r="P2866" t="s">
        <v>557</v>
      </c>
      <c r="Q2866">
        <v>3</v>
      </c>
      <c r="R2866">
        <f t="shared" si="313"/>
        <v>2019</v>
      </c>
      <c r="S2866" t="s">
        <v>8</v>
      </c>
      <c r="T2866" t="s">
        <v>8</v>
      </c>
      <c r="U2866" t="s">
        <v>9006</v>
      </c>
      <c r="V2866">
        <f>VLOOKUP(P2866,'PBT Tag Rates'!$B$5:$E$34,4,FALSE)</f>
        <v>0.95971980899999998</v>
      </c>
      <c r="W2866">
        <v>1</v>
      </c>
      <c r="X2866" s="16">
        <f>IFERROR(LOOKUP(H2866,{30,43,48,53,58,63,68,73,78,83,88,93,97},{42,47,52,57,62,67,72,77,82,87,92,99,100}),999)</f>
        <v>77</v>
      </c>
      <c r="Y2866" s="19">
        <f t="shared" si="311"/>
        <v>5.6818181818181825</v>
      </c>
      <c r="Z2866" s="19">
        <f t="shared" si="314"/>
        <v>5.7284090909090919</v>
      </c>
      <c r="AA2866" s="19">
        <f t="shared" si="315"/>
        <v>17.185227272727278</v>
      </c>
      <c r="AB2866" s="19" t="s">
        <v>8886</v>
      </c>
    </row>
    <row r="2867" spans="1:28" x14ac:dyDescent="0.35">
      <c r="A2867" t="s">
        <v>1562</v>
      </c>
      <c r="B2867" t="s">
        <v>8139</v>
      </c>
      <c r="C2867" t="s">
        <v>8140</v>
      </c>
      <c r="D2867" s="1">
        <v>44844</v>
      </c>
      <c r="E2867">
        <f t="shared" si="312"/>
        <v>18</v>
      </c>
      <c r="F2867" t="s">
        <v>16</v>
      </c>
      <c r="G2867">
        <v>670</v>
      </c>
      <c r="H2867">
        <f t="shared" si="309"/>
        <v>67</v>
      </c>
      <c r="I2867" t="s">
        <v>7</v>
      </c>
      <c r="J2867" t="s">
        <v>8</v>
      </c>
      <c r="L2867" t="s">
        <v>16</v>
      </c>
      <c r="M2867" t="str">
        <f t="shared" si="310"/>
        <v>F</v>
      </c>
      <c r="N2867" t="s">
        <v>3290</v>
      </c>
      <c r="O2867" t="s">
        <v>4079</v>
      </c>
      <c r="P2867" t="s">
        <v>557</v>
      </c>
      <c r="Q2867">
        <v>3</v>
      </c>
      <c r="R2867">
        <f t="shared" si="313"/>
        <v>2019</v>
      </c>
      <c r="S2867" t="s">
        <v>8</v>
      </c>
      <c r="T2867" t="s">
        <v>8</v>
      </c>
      <c r="U2867" t="s">
        <v>9006</v>
      </c>
      <c r="V2867">
        <f>VLOOKUP(P2867,'PBT Tag Rates'!$B$5:$E$34,4,FALSE)</f>
        <v>0.95971980899999998</v>
      </c>
      <c r="W2867">
        <v>1</v>
      </c>
      <c r="X2867" s="16">
        <f>IFERROR(LOOKUP(H2867,{30,43,48,53,58,63,68,73,78,83,88,93,97},{42,47,52,57,62,67,72,77,82,87,92,99,100}),999)</f>
        <v>67</v>
      </c>
      <c r="Y2867" s="19">
        <f t="shared" si="311"/>
        <v>5.6818181818181825</v>
      </c>
      <c r="Z2867" s="19">
        <f t="shared" si="314"/>
        <v>5.7284090909090919</v>
      </c>
      <c r="AA2867" s="19">
        <f t="shared" si="315"/>
        <v>17.185227272727278</v>
      </c>
      <c r="AB2867" s="19" t="s">
        <v>8886</v>
      </c>
    </row>
    <row r="2868" spans="1:28" x14ac:dyDescent="0.35">
      <c r="A2868" t="s">
        <v>1562</v>
      </c>
      <c r="B2868" t="s">
        <v>8141</v>
      </c>
      <c r="C2868" t="s">
        <v>8142</v>
      </c>
      <c r="D2868" s="1">
        <v>44844</v>
      </c>
      <c r="E2868">
        <f t="shared" si="312"/>
        <v>18</v>
      </c>
      <c r="F2868" t="s">
        <v>6</v>
      </c>
      <c r="G2868">
        <v>380</v>
      </c>
      <c r="H2868">
        <f t="shared" si="309"/>
        <v>38</v>
      </c>
      <c r="I2868" t="s">
        <v>7</v>
      </c>
      <c r="J2868" t="s">
        <v>8</v>
      </c>
      <c r="L2868" t="s">
        <v>6</v>
      </c>
      <c r="M2868" t="str">
        <f t="shared" si="310"/>
        <v>M</v>
      </c>
      <c r="N2868" t="s">
        <v>8</v>
      </c>
      <c r="O2868" t="s">
        <v>8</v>
      </c>
      <c r="P2868" t="s">
        <v>11</v>
      </c>
      <c r="Q2868" t="s">
        <v>8</v>
      </c>
      <c r="R2868" t="str">
        <f t="shared" si="313"/>
        <v>U</v>
      </c>
      <c r="S2868" t="s">
        <v>12</v>
      </c>
      <c r="T2868">
        <v>1</v>
      </c>
      <c r="U2868" t="s">
        <v>11</v>
      </c>
      <c r="V2868" t="e">
        <f>VLOOKUP(P2868,'PBT Tag Rates'!$B$5:$E$34,4,FALSE)</f>
        <v>#N/A</v>
      </c>
      <c r="W2868">
        <v>1</v>
      </c>
      <c r="X2868" s="16">
        <f>IFERROR(LOOKUP(H2868,{30,43,48,53,58,63,68,73,78,83,88,93,97},{42,47,52,57,62,67,72,77,82,87,92,99,100}),999)</f>
        <v>42</v>
      </c>
      <c r="Y2868" s="19">
        <f t="shared" si="311"/>
        <v>5.6818181818181825</v>
      </c>
      <c r="Z2868" s="19">
        <f t="shared" si="314"/>
        <v>5.7284090909090919</v>
      </c>
      <c r="AA2868" s="19">
        <f t="shared" si="315"/>
        <v>17.185227272727278</v>
      </c>
      <c r="AB2868" s="19" t="s">
        <v>8887</v>
      </c>
    </row>
    <row r="2869" spans="1:28" x14ac:dyDescent="0.35">
      <c r="A2869" t="s">
        <v>1562</v>
      </c>
      <c r="B2869" t="s">
        <v>8143</v>
      </c>
      <c r="C2869" t="s">
        <v>8144</v>
      </c>
      <c r="D2869" s="1">
        <v>44844</v>
      </c>
      <c r="E2869">
        <f t="shared" si="312"/>
        <v>18</v>
      </c>
      <c r="F2869" t="s">
        <v>16</v>
      </c>
      <c r="G2869">
        <v>710</v>
      </c>
      <c r="H2869">
        <f t="shared" si="309"/>
        <v>71</v>
      </c>
      <c r="I2869" t="s">
        <v>7</v>
      </c>
      <c r="J2869" t="s">
        <v>8</v>
      </c>
      <c r="L2869" t="s">
        <v>16</v>
      </c>
      <c r="M2869" t="str">
        <f t="shared" si="310"/>
        <v>F</v>
      </c>
      <c r="N2869" t="s">
        <v>8145</v>
      </c>
      <c r="O2869" t="s">
        <v>8146</v>
      </c>
      <c r="P2869" t="s">
        <v>8147</v>
      </c>
      <c r="Q2869">
        <v>4</v>
      </c>
      <c r="R2869">
        <f t="shared" si="313"/>
        <v>2018</v>
      </c>
      <c r="S2869" t="s">
        <v>8</v>
      </c>
      <c r="T2869" t="s">
        <v>8</v>
      </c>
      <c r="U2869" t="s">
        <v>8879</v>
      </c>
      <c r="V2869">
        <f>VLOOKUP(P2869,'PBT Tag Rates'!$B$5:$E$34,4,FALSE)</f>
        <v>0.86682499999999996</v>
      </c>
      <c r="W2869">
        <v>1</v>
      </c>
      <c r="X2869" s="16">
        <f>IFERROR(LOOKUP(H2869,{30,43,48,53,58,63,68,73,78,83,88,93,97},{42,47,52,57,62,67,72,77,82,87,92,99,100}),999)</f>
        <v>72</v>
      </c>
      <c r="Y2869" s="19">
        <f t="shared" si="311"/>
        <v>5.6818181818181825</v>
      </c>
      <c r="Z2869" s="19">
        <f t="shared" si="314"/>
        <v>5.7284090909090919</v>
      </c>
      <c r="AA2869" s="19">
        <f t="shared" si="315"/>
        <v>17.185227272727278</v>
      </c>
      <c r="AB2869" s="19" t="s">
        <v>8886</v>
      </c>
    </row>
    <row r="2870" spans="1:28" x14ac:dyDescent="0.35">
      <c r="A2870" t="s">
        <v>1562</v>
      </c>
      <c r="B2870" t="s">
        <v>8148</v>
      </c>
      <c r="C2870" t="s">
        <v>8149</v>
      </c>
      <c r="D2870" s="1">
        <v>44844</v>
      </c>
      <c r="E2870">
        <f t="shared" si="312"/>
        <v>18</v>
      </c>
      <c r="F2870" t="s">
        <v>6</v>
      </c>
      <c r="G2870">
        <v>630</v>
      </c>
      <c r="H2870">
        <f t="shared" si="309"/>
        <v>63</v>
      </c>
      <c r="I2870" t="s">
        <v>9</v>
      </c>
      <c r="J2870">
        <v>1</v>
      </c>
      <c r="L2870" t="s">
        <v>6</v>
      </c>
      <c r="M2870" t="str">
        <f t="shared" si="310"/>
        <v>M</v>
      </c>
      <c r="N2870" t="s">
        <v>2017</v>
      </c>
      <c r="O2870" t="s">
        <v>2018</v>
      </c>
      <c r="P2870" t="s">
        <v>19</v>
      </c>
      <c r="Q2870">
        <v>4</v>
      </c>
      <c r="R2870">
        <f t="shared" si="313"/>
        <v>2018</v>
      </c>
      <c r="S2870" t="s">
        <v>8</v>
      </c>
      <c r="T2870" t="s">
        <v>8</v>
      </c>
      <c r="U2870" t="s">
        <v>9007</v>
      </c>
      <c r="V2870">
        <f>VLOOKUP(P2870,'PBT Tag Rates'!$B$5:$E$34,4,FALSE)</f>
        <v>0.80551598400000002</v>
      </c>
      <c r="W2870">
        <v>1</v>
      </c>
      <c r="X2870" s="16">
        <f>IFERROR(LOOKUP(H2870,{30,43,48,53,58,63,68,73,78,83,88,93,97},{42,47,52,57,62,67,72,77,82,87,92,99,100}),999)</f>
        <v>67</v>
      </c>
      <c r="Y2870" s="19">
        <f t="shared" si="311"/>
        <v>5.6818181818181825</v>
      </c>
      <c r="Z2870" s="19">
        <f t="shared" si="314"/>
        <v>5.7284090909090919</v>
      </c>
      <c r="AA2870" s="19">
        <f t="shared" si="315"/>
        <v>17.185227272727278</v>
      </c>
      <c r="AB2870" s="19" t="s">
        <v>8886</v>
      </c>
    </row>
    <row r="2871" spans="1:28" x14ac:dyDescent="0.35">
      <c r="A2871" t="s">
        <v>1562</v>
      </c>
      <c r="B2871" t="s">
        <v>8150</v>
      </c>
      <c r="C2871" t="s">
        <v>8151</v>
      </c>
      <c r="D2871" s="1">
        <v>44844</v>
      </c>
      <c r="E2871">
        <f t="shared" si="312"/>
        <v>18</v>
      </c>
      <c r="F2871" t="s">
        <v>6</v>
      </c>
      <c r="G2871">
        <v>460</v>
      </c>
      <c r="H2871">
        <f t="shared" si="309"/>
        <v>46</v>
      </c>
      <c r="I2871" t="s">
        <v>9</v>
      </c>
      <c r="J2871">
        <v>1</v>
      </c>
      <c r="L2871" t="s">
        <v>6</v>
      </c>
      <c r="M2871" t="str">
        <f t="shared" si="310"/>
        <v>M</v>
      </c>
      <c r="N2871" t="s">
        <v>1152</v>
      </c>
      <c r="O2871" t="s">
        <v>1153</v>
      </c>
      <c r="P2871" t="s">
        <v>557</v>
      </c>
      <c r="Q2871">
        <v>3</v>
      </c>
      <c r="R2871">
        <f t="shared" si="313"/>
        <v>2019</v>
      </c>
      <c r="S2871" t="s">
        <v>8</v>
      </c>
      <c r="T2871" t="s">
        <v>8</v>
      </c>
      <c r="U2871" t="s">
        <v>9007</v>
      </c>
      <c r="V2871">
        <f>VLOOKUP(P2871,'PBT Tag Rates'!$B$5:$E$34,4,FALSE)</f>
        <v>0.95971980899999998</v>
      </c>
      <c r="W2871">
        <v>1</v>
      </c>
      <c r="X2871" s="16">
        <f>IFERROR(LOOKUP(H2871,{30,43,48,53,58,63,68,73,78,83,88,93,97},{42,47,52,57,62,67,72,77,82,87,92,99,100}),999)</f>
        <v>47</v>
      </c>
      <c r="Y2871" s="19">
        <f t="shared" si="311"/>
        <v>5.6818181818181825</v>
      </c>
      <c r="Z2871" s="19">
        <f t="shared" si="314"/>
        <v>5.7284090909090919</v>
      </c>
      <c r="AA2871" s="19">
        <f t="shared" si="315"/>
        <v>17.185227272727278</v>
      </c>
      <c r="AB2871" s="19" t="s">
        <v>8886</v>
      </c>
    </row>
    <row r="2872" spans="1:28" x14ac:dyDescent="0.35">
      <c r="A2872" t="s">
        <v>1562</v>
      </c>
      <c r="B2872" t="s">
        <v>8152</v>
      </c>
      <c r="C2872" t="s">
        <v>8153</v>
      </c>
      <c r="D2872" s="1">
        <v>44844</v>
      </c>
      <c r="E2872">
        <f t="shared" si="312"/>
        <v>18</v>
      </c>
      <c r="F2872" t="s">
        <v>16</v>
      </c>
      <c r="G2872">
        <v>740</v>
      </c>
      <c r="H2872">
        <f t="shared" si="309"/>
        <v>74</v>
      </c>
      <c r="I2872" s="5" t="s">
        <v>7</v>
      </c>
      <c r="J2872">
        <v>1</v>
      </c>
      <c r="L2872" t="s">
        <v>16</v>
      </c>
      <c r="M2872" t="str">
        <f t="shared" si="310"/>
        <v>F</v>
      </c>
      <c r="N2872" t="s">
        <v>8</v>
      </c>
      <c r="O2872" t="s">
        <v>8</v>
      </c>
      <c r="P2872" t="s">
        <v>11</v>
      </c>
      <c r="Q2872" t="s">
        <v>8</v>
      </c>
      <c r="R2872" t="str">
        <f t="shared" si="313"/>
        <v>U</v>
      </c>
      <c r="S2872" t="s">
        <v>12</v>
      </c>
      <c r="T2872">
        <v>1</v>
      </c>
      <c r="U2872" t="s">
        <v>11</v>
      </c>
      <c r="V2872" t="e">
        <f>VLOOKUP(P2872,'PBT Tag Rates'!$B$5:$E$34,4,FALSE)</f>
        <v>#N/A</v>
      </c>
      <c r="W2872">
        <v>1</v>
      </c>
      <c r="X2872" s="16">
        <f>IFERROR(LOOKUP(H2872,{30,43,48,53,58,63,68,73,78,83,88,93,97},{42,47,52,57,62,67,72,77,82,87,92,99,100}),999)</f>
        <v>77</v>
      </c>
      <c r="Y2872" s="19">
        <f t="shared" si="311"/>
        <v>5.6818181818181825</v>
      </c>
      <c r="Z2872" s="19">
        <f t="shared" si="314"/>
        <v>5.7284090909090919</v>
      </c>
      <c r="AA2872" s="19">
        <f t="shared" si="315"/>
        <v>17.185227272727278</v>
      </c>
      <c r="AB2872" s="19" t="s">
        <v>8887</v>
      </c>
    </row>
    <row r="2873" spans="1:28" x14ac:dyDescent="0.35">
      <c r="A2873" t="s">
        <v>1562</v>
      </c>
      <c r="B2873" t="s">
        <v>8154</v>
      </c>
      <c r="C2873" t="s">
        <v>8155</v>
      </c>
      <c r="D2873" s="1">
        <v>44845</v>
      </c>
      <c r="E2873">
        <f t="shared" si="312"/>
        <v>18</v>
      </c>
      <c r="F2873" t="s">
        <v>16</v>
      </c>
      <c r="G2873">
        <v>760</v>
      </c>
      <c r="H2873">
        <f t="shared" si="309"/>
        <v>76</v>
      </c>
      <c r="I2873" t="s">
        <v>9</v>
      </c>
      <c r="J2873" t="s">
        <v>8</v>
      </c>
      <c r="L2873" t="s">
        <v>16</v>
      </c>
      <c r="M2873" t="str">
        <f t="shared" si="310"/>
        <v>F</v>
      </c>
      <c r="N2873" t="s">
        <v>84</v>
      </c>
      <c r="O2873" t="s">
        <v>8156</v>
      </c>
      <c r="P2873" t="s">
        <v>10</v>
      </c>
      <c r="Q2873">
        <v>5</v>
      </c>
      <c r="R2873">
        <f t="shared" si="313"/>
        <v>2017</v>
      </c>
      <c r="S2873" t="s">
        <v>8</v>
      </c>
      <c r="T2873" t="s">
        <v>8</v>
      </c>
      <c r="U2873" t="s">
        <v>8875</v>
      </c>
      <c r="V2873">
        <f>VLOOKUP(P2873,'PBT Tag Rates'!$B$5:$E$34,4,FALSE)</f>
        <v>0.76170174199999996</v>
      </c>
      <c r="W2873">
        <v>1</v>
      </c>
      <c r="X2873" s="16">
        <f>IFERROR(LOOKUP(H2873,{30,43,48,53,58,63,68,73,78,83,88,93,97},{42,47,52,57,62,67,72,77,82,87,92,99,100}),999)</f>
        <v>77</v>
      </c>
      <c r="Y2873" s="19">
        <f t="shared" si="311"/>
        <v>5.6818181818181825</v>
      </c>
      <c r="Z2873" s="19">
        <f t="shared" si="314"/>
        <v>5.7284090909090919</v>
      </c>
      <c r="AA2873" s="19">
        <f t="shared" si="315"/>
        <v>17.185227272727278</v>
      </c>
      <c r="AB2873" s="19" t="s">
        <v>8886</v>
      </c>
    </row>
    <row r="2874" spans="1:28" x14ac:dyDescent="0.35">
      <c r="A2874" t="s">
        <v>1562</v>
      </c>
      <c r="B2874" t="s">
        <v>8157</v>
      </c>
      <c r="C2874" t="s">
        <v>8158</v>
      </c>
      <c r="D2874" s="1">
        <v>44845</v>
      </c>
      <c r="E2874">
        <f t="shared" si="312"/>
        <v>18</v>
      </c>
      <c r="F2874" t="s">
        <v>6</v>
      </c>
      <c r="G2874">
        <v>730</v>
      </c>
      <c r="H2874">
        <f t="shared" si="309"/>
        <v>73</v>
      </c>
      <c r="I2874" t="s">
        <v>7</v>
      </c>
      <c r="J2874" t="s">
        <v>8</v>
      </c>
      <c r="L2874" t="s">
        <v>6</v>
      </c>
      <c r="M2874" t="str">
        <f t="shared" si="310"/>
        <v>M</v>
      </c>
      <c r="N2874" t="s">
        <v>8</v>
      </c>
      <c r="O2874" t="s">
        <v>8</v>
      </c>
      <c r="P2874" t="s">
        <v>11</v>
      </c>
      <c r="Q2874" t="s">
        <v>8</v>
      </c>
      <c r="R2874" t="str">
        <f t="shared" si="313"/>
        <v>U</v>
      </c>
      <c r="S2874" t="s">
        <v>12</v>
      </c>
      <c r="T2874">
        <v>0.999999999999999</v>
      </c>
      <c r="U2874" t="s">
        <v>11</v>
      </c>
      <c r="V2874" t="e">
        <f>VLOOKUP(P2874,'PBT Tag Rates'!$B$5:$E$34,4,FALSE)</f>
        <v>#N/A</v>
      </c>
      <c r="W2874">
        <v>1</v>
      </c>
      <c r="X2874" s="16">
        <f>IFERROR(LOOKUP(H2874,{30,43,48,53,58,63,68,73,78,83,88,93,97},{42,47,52,57,62,67,72,77,82,87,92,99,100}),999)</f>
        <v>77</v>
      </c>
      <c r="Y2874" s="19">
        <f t="shared" si="311"/>
        <v>5.6818181818181825</v>
      </c>
      <c r="Z2874" s="19">
        <f t="shared" si="314"/>
        <v>5.7284090909090919</v>
      </c>
      <c r="AA2874" s="19">
        <f t="shared" si="315"/>
        <v>17.185227272727278</v>
      </c>
      <c r="AB2874" s="19" t="s">
        <v>8887</v>
      </c>
    </row>
    <row r="2875" spans="1:28" x14ac:dyDescent="0.35">
      <c r="A2875" t="s">
        <v>1562</v>
      </c>
      <c r="B2875" t="s">
        <v>8159</v>
      </c>
      <c r="C2875" t="s">
        <v>8160</v>
      </c>
      <c r="D2875" s="1">
        <v>44845</v>
      </c>
      <c r="E2875">
        <f t="shared" si="312"/>
        <v>18</v>
      </c>
      <c r="F2875" t="s">
        <v>16</v>
      </c>
      <c r="G2875">
        <v>730</v>
      </c>
      <c r="H2875">
        <f t="shared" si="309"/>
        <v>73</v>
      </c>
      <c r="I2875" t="s">
        <v>9</v>
      </c>
      <c r="J2875">
        <v>1</v>
      </c>
      <c r="L2875" t="s">
        <v>16</v>
      </c>
      <c r="M2875" t="str">
        <f t="shared" si="310"/>
        <v>F</v>
      </c>
      <c r="N2875" t="s">
        <v>504</v>
      </c>
      <c r="O2875" t="s">
        <v>505</v>
      </c>
      <c r="P2875" t="s">
        <v>19</v>
      </c>
      <c r="Q2875">
        <v>4</v>
      </c>
      <c r="R2875">
        <f t="shared" si="313"/>
        <v>2018</v>
      </c>
      <c r="S2875" t="s">
        <v>8</v>
      </c>
      <c r="T2875" t="s">
        <v>8</v>
      </c>
      <c r="U2875" t="s">
        <v>9007</v>
      </c>
      <c r="V2875">
        <f>VLOOKUP(P2875,'PBT Tag Rates'!$B$5:$E$34,4,FALSE)</f>
        <v>0.80551598400000002</v>
      </c>
      <c r="W2875">
        <v>1</v>
      </c>
      <c r="X2875" s="16">
        <f>IFERROR(LOOKUP(H2875,{30,43,48,53,58,63,68,73,78,83,88,93,97},{42,47,52,57,62,67,72,77,82,87,92,99,100}),999)</f>
        <v>77</v>
      </c>
      <c r="Y2875" s="19">
        <f t="shared" si="311"/>
        <v>5.6818181818181825</v>
      </c>
      <c r="Z2875" s="19">
        <f t="shared" si="314"/>
        <v>5.7284090909090919</v>
      </c>
      <c r="AA2875" s="19">
        <f t="shared" si="315"/>
        <v>17.185227272727278</v>
      </c>
      <c r="AB2875" s="19" t="s">
        <v>8886</v>
      </c>
    </row>
    <row r="2876" spans="1:28" x14ac:dyDescent="0.35">
      <c r="A2876" t="s">
        <v>1562</v>
      </c>
      <c r="B2876" t="s">
        <v>8161</v>
      </c>
      <c r="C2876" t="s">
        <v>8162</v>
      </c>
      <c r="D2876" s="1">
        <v>44845</v>
      </c>
      <c r="E2876">
        <f t="shared" si="312"/>
        <v>18</v>
      </c>
      <c r="F2876" t="s">
        <v>6</v>
      </c>
      <c r="G2876">
        <v>610</v>
      </c>
      <c r="H2876">
        <f t="shared" si="309"/>
        <v>61</v>
      </c>
      <c r="I2876" t="s">
        <v>7</v>
      </c>
      <c r="J2876" t="s">
        <v>8</v>
      </c>
      <c r="L2876" t="s">
        <v>6</v>
      </c>
      <c r="M2876" t="str">
        <f t="shared" si="310"/>
        <v>M</v>
      </c>
      <c r="N2876" t="s">
        <v>8</v>
      </c>
      <c r="O2876" t="s">
        <v>8</v>
      </c>
      <c r="P2876" t="s">
        <v>11</v>
      </c>
      <c r="Q2876" t="s">
        <v>8</v>
      </c>
      <c r="R2876" t="str">
        <f t="shared" si="313"/>
        <v>U</v>
      </c>
      <c r="S2876" t="s">
        <v>12</v>
      </c>
      <c r="T2876">
        <v>0.999999999999996</v>
      </c>
      <c r="U2876" t="s">
        <v>11</v>
      </c>
      <c r="V2876" t="e">
        <f>VLOOKUP(P2876,'PBT Tag Rates'!$B$5:$E$34,4,FALSE)</f>
        <v>#N/A</v>
      </c>
      <c r="W2876">
        <v>1</v>
      </c>
      <c r="X2876" s="16">
        <f>IFERROR(LOOKUP(H2876,{30,43,48,53,58,63,68,73,78,83,88,93,97},{42,47,52,57,62,67,72,77,82,87,92,99,100}),999)</f>
        <v>62</v>
      </c>
      <c r="Y2876" s="19">
        <f t="shared" si="311"/>
        <v>5.6818181818181825</v>
      </c>
      <c r="Z2876" s="19">
        <f t="shared" si="314"/>
        <v>5.7284090909090919</v>
      </c>
      <c r="AA2876" s="19">
        <f t="shared" si="315"/>
        <v>17.185227272727278</v>
      </c>
      <c r="AB2876" s="19" t="s">
        <v>8887</v>
      </c>
    </row>
    <row r="2877" spans="1:28" x14ac:dyDescent="0.35">
      <c r="A2877" t="s">
        <v>1562</v>
      </c>
      <c r="B2877" t="s">
        <v>8163</v>
      </c>
      <c r="C2877" t="s">
        <v>8164</v>
      </c>
      <c r="D2877" s="1">
        <v>44845</v>
      </c>
      <c r="E2877">
        <f t="shared" si="312"/>
        <v>18</v>
      </c>
      <c r="F2877" t="s">
        <v>6</v>
      </c>
      <c r="G2877">
        <v>400</v>
      </c>
      <c r="H2877">
        <f t="shared" si="309"/>
        <v>40</v>
      </c>
      <c r="I2877" t="s">
        <v>9</v>
      </c>
      <c r="J2877">
        <v>1</v>
      </c>
      <c r="L2877" t="s">
        <v>6</v>
      </c>
      <c r="M2877" t="str">
        <f t="shared" si="310"/>
        <v>M</v>
      </c>
      <c r="N2877" t="s">
        <v>8165</v>
      </c>
      <c r="O2877" t="s">
        <v>8166</v>
      </c>
      <c r="P2877" t="s">
        <v>2035</v>
      </c>
      <c r="Q2877">
        <v>2</v>
      </c>
      <c r="R2877">
        <f t="shared" si="313"/>
        <v>2020</v>
      </c>
      <c r="S2877" t="s">
        <v>8</v>
      </c>
      <c r="T2877" t="s">
        <v>8</v>
      </c>
      <c r="U2877" t="s">
        <v>9006</v>
      </c>
      <c r="V2877">
        <f>VLOOKUP(P2877,'PBT Tag Rates'!$B$5:$E$34,4,FALSE)</f>
        <v>0.98961045999999997</v>
      </c>
      <c r="W2877">
        <v>1</v>
      </c>
      <c r="X2877" s="16">
        <f>IFERROR(LOOKUP(H2877,{30,43,48,53,58,63,68,73,78,83,88,93,97},{42,47,52,57,62,67,72,77,82,87,92,99,100}),999)</f>
        <v>42</v>
      </c>
      <c r="Y2877" s="19">
        <f t="shared" si="311"/>
        <v>5.6818181818181825</v>
      </c>
      <c r="Z2877" s="19">
        <f t="shared" si="314"/>
        <v>5.7284090909090919</v>
      </c>
      <c r="AA2877" s="19">
        <f t="shared" si="315"/>
        <v>17.185227272727278</v>
      </c>
      <c r="AB2877" s="19" t="s">
        <v>8886</v>
      </c>
    </row>
    <row r="2878" spans="1:28" x14ac:dyDescent="0.35">
      <c r="A2878" t="s">
        <v>1562</v>
      </c>
      <c r="B2878" t="s">
        <v>8167</v>
      </c>
      <c r="C2878" t="s">
        <v>8168</v>
      </c>
      <c r="D2878" s="1">
        <v>44845</v>
      </c>
      <c r="E2878">
        <f t="shared" si="312"/>
        <v>18</v>
      </c>
      <c r="F2878" t="s">
        <v>6</v>
      </c>
      <c r="G2878">
        <v>610</v>
      </c>
      <c r="H2878">
        <f t="shared" si="309"/>
        <v>61</v>
      </c>
      <c r="I2878" t="s">
        <v>7</v>
      </c>
      <c r="J2878" t="s">
        <v>8</v>
      </c>
      <c r="L2878" t="s">
        <v>6</v>
      </c>
      <c r="M2878" t="str">
        <f t="shared" si="310"/>
        <v>M</v>
      </c>
      <c r="N2878" t="s">
        <v>8</v>
      </c>
      <c r="O2878" t="s">
        <v>8</v>
      </c>
      <c r="P2878" t="s">
        <v>11</v>
      </c>
      <c r="Q2878" t="s">
        <v>8</v>
      </c>
      <c r="R2878" t="str">
        <f t="shared" si="313"/>
        <v>U</v>
      </c>
      <c r="S2878" t="s">
        <v>12</v>
      </c>
      <c r="T2878">
        <v>0.999999999999998</v>
      </c>
      <c r="U2878" t="s">
        <v>11</v>
      </c>
      <c r="V2878" t="e">
        <f>VLOOKUP(P2878,'PBT Tag Rates'!$B$5:$E$34,4,FALSE)</f>
        <v>#N/A</v>
      </c>
      <c r="W2878">
        <v>1</v>
      </c>
      <c r="X2878" s="16">
        <f>IFERROR(LOOKUP(H2878,{30,43,48,53,58,63,68,73,78,83,88,93,97},{42,47,52,57,62,67,72,77,82,87,92,99,100}),999)</f>
        <v>62</v>
      </c>
      <c r="Y2878" s="19">
        <f t="shared" si="311"/>
        <v>5.6818181818181825</v>
      </c>
      <c r="Z2878" s="19">
        <f t="shared" si="314"/>
        <v>5.7284090909090919</v>
      </c>
      <c r="AA2878" s="19">
        <f t="shared" si="315"/>
        <v>17.185227272727278</v>
      </c>
      <c r="AB2878" s="19" t="s">
        <v>8887</v>
      </c>
    </row>
    <row r="2879" spans="1:28" x14ac:dyDescent="0.35">
      <c r="A2879" t="s">
        <v>1562</v>
      </c>
      <c r="B2879" t="s">
        <v>8169</v>
      </c>
      <c r="C2879" t="s">
        <v>8170</v>
      </c>
      <c r="D2879" s="1">
        <v>44845</v>
      </c>
      <c r="E2879">
        <f t="shared" si="312"/>
        <v>18</v>
      </c>
      <c r="F2879" t="s">
        <v>6</v>
      </c>
      <c r="G2879">
        <v>720</v>
      </c>
      <c r="H2879">
        <f t="shared" si="309"/>
        <v>72</v>
      </c>
      <c r="I2879" t="s">
        <v>7</v>
      </c>
      <c r="J2879" t="s">
        <v>8</v>
      </c>
      <c r="L2879" t="s">
        <v>6</v>
      </c>
      <c r="M2879" t="str">
        <f t="shared" si="310"/>
        <v>M</v>
      </c>
      <c r="N2879" t="s">
        <v>1249</v>
      </c>
      <c r="O2879" t="s">
        <v>1250</v>
      </c>
      <c r="P2879" t="s">
        <v>557</v>
      </c>
      <c r="Q2879">
        <v>3</v>
      </c>
      <c r="R2879">
        <f t="shared" si="313"/>
        <v>2019</v>
      </c>
      <c r="S2879" t="s">
        <v>8</v>
      </c>
      <c r="T2879" t="s">
        <v>8</v>
      </c>
      <c r="U2879" t="s">
        <v>9007</v>
      </c>
      <c r="V2879">
        <f>VLOOKUP(P2879,'PBT Tag Rates'!$B$5:$E$34,4,FALSE)</f>
        <v>0.95971980899999998</v>
      </c>
      <c r="W2879">
        <v>1</v>
      </c>
      <c r="X2879" s="16">
        <f>IFERROR(LOOKUP(H2879,{30,43,48,53,58,63,68,73,78,83,88,93,97},{42,47,52,57,62,67,72,77,82,87,92,99,100}),999)</f>
        <v>72</v>
      </c>
      <c r="Y2879" s="19">
        <f t="shared" si="311"/>
        <v>5.6818181818181825</v>
      </c>
      <c r="Z2879" s="19">
        <f t="shared" si="314"/>
        <v>5.7284090909090919</v>
      </c>
      <c r="AA2879" s="19">
        <f t="shared" si="315"/>
        <v>17.185227272727278</v>
      </c>
      <c r="AB2879" s="19" t="s">
        <v>8886</v>
      </c>
    </row>
    <row r="2880" spans="1:28" x14ac:dyDescent="0.35">
      <c r="A2880" t="s">
        <v>1562</v>
      </c>
      <c r="B2880" t="s">
        <v>8171</v>
      </c>
      <c r="C2880" t="s">
        <v>8172</v>
      </c>
      <c r="D2880" s="1">
        <v>44845</v>
      </c>
      <c r="E2880">
        <f t="shared" si="312"/>
        <v>18</v>
      </c>
      <c r="F2880" t="s">
        <v>6</v>
      </c>
      <c r="G2880">
        <v>390</v>
      </c>
      <c r="H2880">
        <f t="shared" si="309"/>
        <v>39</v>
      </c>
      <c r="I2880" t="s">
        <v>7</v>
      </c>
      <c r="J2880" t="s">
        <v>8</v>
      </c>
      <c r="K2880" s="24" t="s">
        <v>8173</v>
      </c>
      <c r="L2880" t="s">
        <v>6</v>
      </c>
      <c r="M2880" t="str">
        <f t="shared" si="310"/>
        <v>M</v>
      </c>
      <c r="N2880" t="s">
        <v>8</v>
      </c>
      <c r="O2880" t="s">
        <v>8</v>
      </c>
      <c r="P2880" t="s">
        <v>11</v>
      </c>
      <c r="Q2880" t="s">
        <v>8</v>
      </c>
      <c r="R2880" t="str">
        <f t="shared" si="313"/>
        <v>U</v>
      </c>
      <c r="S2880" t="s">
        <v>12</v>
      </c>
      <c r="T2880">
        <v>0.999999999999999</v>
      </c>
      <c r="U2880" t="s">
        <v>11</v>
      </c>
      <c r="V2880" t="e">
        <f>VLOOKUP(P2880,'PBT Tag Rates'!$B$5:$E$34,4,FALSE)</f>
        <v>#N/A</v>
      </c>
      <c r="W2880">
        <v>1</v>
      </c>
      <c r="X2880" s="16">
        <f>IFERROR(LOOKUP(H2880,{30,43,48,53,58,63,68,73,78,83,88,93,97},{42,47,52,57,62,67,72,77,82,87,92,99,100}),999)</f>
        <v>42</v>
      </c>
      <c r="Y2880" s="19">
        <f t="shared" si="311"/>
        <v>5.6818181818181825</v>
      </c>
      <c r="Z2880" s="19">
        <f t="shared" si="314"/>
        <v>5.7284090909090919</v>
      </c>
      <c r="AA2880" s="19">
        <f t="shared" si="315"/>
        <v>17.185227272727278</v>
      </c>
      <c r="AB2880" s="19" t="s">
        <v>8887</v>
      </c>
    </row>
    <row r="2881" spans="1:28" x14ac:dyDescent="0.35">
      <c r="A2881" t="s">
        <v>1562</v>
      </c>
      <c r="B2881" t="s">
        <v>8174</v>
      </c>
      <c r="C2881" t="s">
        <v>8175</v>
      </c>
      <c r="D2881" s="1">
        <v>44845</v>
      </c>
      <c r="E2881">
        <f t="shared" si="312"/>
        <v>18</v>
      </c>
      <c r="F2881" t="s">
        <v>6</v>
      </c>
      <c r="G2881">
        <v>630</v>
      </c>
      <c r="H2881">
        <f t="shared" si="309"/>
        <v>63</v>
      </c>
      <c r="I2881" t="s">
        <v>7</v>
      </c>
      <c r="J2881" t="s">
        <v>8</v>
      </c>
      <c r="L2881" t="s">
        <v>6</v>
      </c>
      <c r="M2881" t="str">
        <f t="shared" si="310"/>
        <v>M</v>
      </c>
      <c r="N2881" t="s">
        <v>8</v>
      </c>
      <c r="O2881" t="s">
        <v>8</v>
      </c>
      <c r="P2881" t="s">
        <v>11</v>
      </c>
      <c r="Q2881" t="s">
        <v>8</v>
      </c>
      <c r="R2881" t="str">
        <f t="shared" si="313"/>
        <v>U</v>
      </c>
      <c r="S2881" t="s">
        <v>12</v>
      </c>
      <c r="T2881">
        <v>1</v>
      </c>
      <c r="U2881" t="s">
        <v>11</v>
      </c>
      <c r="V2881" t="e">
        <f>VLOOKUP(P2881,'PBT Tag Rates'!$B$5:$E$34,4,FALSE)</f>
        <v>#N/A</v>
      </c>
      <c r="W2881">
        <v>1</v>
      </c>
      <c r="X2881" s="16">
        <f>IFERROR(LOOKUP(H2881,{30,43,48,53,58,63,68,73,78,83,88,93,97},{42,47,52,57,62,67,72,77,82,87,92,99,100}),999)</f>
        <v>67</v>
      </c>
      <c r="Y2881" s="19">
        <f t="shared" si="311"/>
        <v>5.6818181818181825</v>
      </c>
      <c r="Z2881" s="19">
        <f t="shared" si="314"/>
        <v>5.7284090909090919</v>
      </c>
      <c r="AA2881" s="19">
        <f t="shared" si="315"/>
        <v>17.185227272727278</v>
      </c>
      <c r="AB2881" s="19" t="s">
        <v>8887</v>
      </c>
    </row>
    <row r="2882" spans="1:28" x14ac:dyDescent="0.35">
      <c r="A2882" t="s">
        <v>1562</v>
      </c>
      <c r="B2882" t="s">
        <v>8176</v>
      </c>
      <c r="C2882" t="s">
        <v>8177</v>
      </c>
      <c r="D2882" s="1">
        <v>44845</v>
      </c>
      <c r="E2882">
        <f t="shared" si="312"/>
        <v>18</v>
      </c>
      <c r="F2882" t="s">
        <v>6</v>
      </c>
      <c r="G2882">
        <v>580</v>
      </c>
      <c r="H2882">
        <f t="shared" si="309"/>
        <v>58</v>
      </c>
      <c r="I2882" t="s">
        <v>7</v>
      </c>
      <c r="J2882" t="s">
        <v>8</v>
      </c>
      <c r="K2882" t="s">
        <v>143</v>
      </c>
      <c r="L2882" t="s">
        <v>1569</v>
      </c>
      <c r="M2882" t="str">
        <f t="shared" si="310"/>
        <v>M</v>
      </c>
      <c r="N2882" t="s">
        <v>4306</v>
      </c>
      <c r="O2882" t="s">
        <v>4306</v>
      </c>
      <c r="P2882" t="s">
        <v>4306</v>
      </c>
      <c r="Q2882" t="s">
        <v>8</v>
      </c>
      <c r="R2882" t="str">
        <f t="shared" si="313"/>
        <v>U</v>
      </c>
      <c r="S2882" t="s">
        <v>8</v>
      </c>
      <c r="T2882" t="s">
        <v>8</v>
      </c>
      <c r="U2882" t="s">
        <v>4306</v>
      </c>
      <c r="V2882" t="e">
        <f>VLOOKUP(P2882,'PBT Tag Rates'!$B$5:$E$34,4,FALSE)</f>
        <v>#N/A</v>
      </c>
      <c r="W2882">
        <v>1</v>
      </c>
      <c r="X2882" s="16">
        <f>IFERROR(LOOKUP(H2882,{30,43,48,53,58,63,68,73,78,83,88,93,97},{42,47,52,57,62,67,72,77,82,87,92,99,100}),999)</f>
        <v>62</v>
      </c>
      <c r="Y2882" s="19">
        <f t="shared" si="311"/>
        <v>5.6818181818181825</v>
      </c>
      <c r="Z2882" s="19">
        <f t="shared" si="314"/>
        <v>5.7284090909090919</v>
      </c>
      <c r="AA2882" s="19">
        <f t="shared" si="315"/>
        <v>17.185227272727278</v>
      </c>
      <c r="AB2882" s="19" t="s">
        <v>8887</v>
      </c>
    </row>
    <row r="2883" spans="1:28" x14ac:dyDescent="0.35">
      <c r="A2883" t="s">
        <v>1562</v>
      </c>
      <c r="B2883" t="s">
        <v>8178</v>
      </c>
      <c r="C2883" t="s">
        <v>8179</v>
      </c>
      <c r="D2883" s="1">
        <v>44845</v>
      </c>
      <c r="E2883">
        <f t="shared" si="312"/>
        <v>18</v>
      </c>
      <c r="F2883" t="s">
        <v>6</v>
      </c>
      <c r="G2883">
        <v>520</v>
      </c>
      <c r="H2883">
        <f t="shared" si="309"/>
        <v>52</v>
      </c>
      <c r="I2883" t="s">
        <v>9</v>
      </c>
      <c r="J2883">
        <v>1</v>
      </c>
      <c r="L2883" t="s">
        <v>6</v>
      </c>
      <c r="M2883" t="str">
        <f t="shared" si="310"/>
        <v>M</v>
      </c>
      <c r="N2883" t="s">
        <v>6301</v>
      </c>
      <c r="O2883" t="s">
        <v>6302</v>
      </c>
      <c r="P2883" t="s">
        <v>2035</v>
      </c>
      <c r="Q2883">
        <v>2</v>
      </c>
      <c r="R2883">
        <f t="shared" si="313"/>
        <v>2020</v>
      </c>
      <c r="S2883" t="s">
        <v>8</v>
      </c>
      <c r="T2883" t="s">
        <v>8</v>
      </c>
      <c r="U2883" t="s">
        <v>9006</v>
      </c>
      <c r="V2883">
        <f>VLOOKUP(P2883,'PBT Tag Rates'!$B$5:$E$34,4,FALSE)</f>
        <v>0.98961045999999997</v>
      </c>
      <c r="W2883">
        <v>1</v>
      </c>
      <c r="X2883" s="16">
        <f>IFERROR(LOOKUP(H2883,{30,43,48,53,58,63,68,73,78,83,88,93,97},{42,47,52,57,62,67,72,77,82,87,92,99,100}),999)</f>
        <v>52</v>
      </c>
      <c r="Y2883" s="19">
        <f t="shared" si="311"/>
        <v>5.6818181818181825</v>
      </c>
      <c r="Z2883" s="19">
        <f t="shared" si="314"/>
        <v>5.7284090909090919</v>
      </c>
      <c r="AA2883" s="19">
        <f t="shared" si="315"/>
        <v>17.185227272727278</v>
      </c>
      <c r="AB2883" s="19" t="s">
        <v>8886</v>
      </c>
    </row>
    <row r="2884" spans="1:28" x14ac:dyDescent="0.35">
      <c r="A2884" t="s">
        <v>1562</v>
      </c>
      <c r="B2884" t="s">
        <v>8180</v>
      </c>
      <c r="C2884" t="s">
        <v>8181</v>
      </c>
      <c r="D2884" s="1">
        <v>44845</v>
      </c>
      <c r="E2884">
        <f t="shared" si="312"/>
        <v>18</v>
      </c>
      <c r="F2884" t="s">
        <v>16</v>
      </c>
      <c r="G2884">
        <v>700</v>
      </c>
      <c r="H2884">
        <f t="shared" si="309"/>
        <v>70</v>
      </c>
      <c r="I2884" t="s">
        <v>9</v>
      </c>
      <c r="J2884">
        <v>1</v>
      </c>
      <c r="L2884" t="s">
        <v>16</v>
      </c>
      <c r="M2884" t="str">
        <f t="shared" si="310"/>
        <v>F</v>
      </c>
      <c r="N2884" t="s">
        <v>8</v>
      </c>
      <c r="O2884" t="s">
        <v>8</v>
      </c>
      <c r="P2884" t="s">
        <v>11</v>
      </c>
      <c r="Q2884" t="s">
        <v>8</v>
      </c>
      <c r="R2884" t="str">
        <f t="shared" si="313"/>
        <v>U</v>
      </c>
      <c r="S2884" t="s">
        <v>12</v>
      </c>
      <c r="T2884">
        <v>1</v>
      </c>
      <c r="U2884" t="s">
        <v>8890</v>
      </c>
      <c r="V2884" t="e">
        <f>VLOOKUP(P2884,'PBT Tag Rates'!$B$5:$E$34,4,FALSE)</f>
        <v>#N/A</v>
      </c>
      <c r="W2884">
        <v>1</v>
      </c>
      <c r="X2884" s="16">
        <f>IFERROR(LOOKUP(H2884,{30,43,48,53,58,63,68,73,78,83,88,93,97},{42,47,52,57,62,67,72,77,82,87,92,99,100}),999)</f>
        <v>72</v>
      </c>
      <c r="Y2884" s="19">
        <f t="shared" si="311"/>
        <v>5.6818181818181825</v>
      </c>
      <c r="Z2884" s="19">
        <f t="shared" si="314"/>
        <v>5.7284090909090919</v>
      </c>
      <c r="AA2884" s="19">
        <f t="shared" si="315"/>
        <v>17.185227272727278</v>
      </c>
      <c r="AB2884" s="19" t="s">
        <v>8887</v>
      </c>
    </row>
    <row r="2885" spans="1:28" x14ac:dyDescent="0.35">
      <c r="A2885" t="s">
        <v>1562</v>
      </c>
      <c r="B2885" t="s">
        <v>8182</v>
      </c>
      <c r="C2885" t="s">
        <v>8183</v>
      </c>
      <c r="D2885" s="1">
        <v>44845</v>
      </c>
      <c r="E2885">
        <f t="shared" si="312"/>
        <v>18</v>
      </c>
      <c r="F2885" t="s">
        <v>6</v>
      </c>
      <c r="G2885">
        <v>380</v>
      </c>
      <c r="H2885">
        <f t="shared" si="309"/>
        <v>38</v>
      </c>
      <c r="I2885" t="s">
        <v>9</v>
      </c>
      <c r="J2885">
        <v>1</v>
      </c>
      <c r="L2885" t="s">
        <v>6</v>
      </c>
      <c r="M2885" t="str">
        <f t="shared" si="310"/>
        <v>M</v>
      </c>
      <c r="N2885" t="s">
        <v>7969</v>
      </c>
      <c r="O2885" t="s">
        <v>7970</v>
      </c>
      <c r="P2885" t="s">
        <v>2035</v>
      </c>
      <c r="Q2885">
        <v>2</v>
      </c>
      <c r="R2885">
        <f t="shared" si="313"/>
        <v>2020</v>
      </c>
      <c r="S2885" t="s">
        <v>8</v>
      </c>
      <c r="T2885" t="s">
        <v>8</v>
      </c>
      <c r="U2885" t="s">
        <v>9007</v>
      </c>
      <c r="V2885">
        <f>VLOOKUP(P2885,'PBT Tag Rates'!$B$5:$E$34,4,FALSE)</f>
        <v>0.98961045999999997</v>
      </c>
      <c r="W2885">
        <v>1</v>
      </c>
      <c r="X2885" s="16">
        <f>IFERROR(LOOKUP(H2885,{30,43,48,53,58,63,68,73,78,83,88,93,97},{42,47,52,57,62,67,72,77,82,87,92,99,100}),999)</f>
        <v>42</v>
      </c>
      <c r="Y2885" s="19">
        <f t="shared" si="311"/>
        <v>5.6818181818181825</v>
      </c>
      <c r="Z2885" s="19">
        <f t="shared" si="314"/>
        <v>5.7284090909090919</v>
      </c>
      <c r="AA2885" s="19">
        <f t="shared" si="315"/>
        <v>17.185227272727278</v>
      </c>
      <c r="AB2885" s="19" t="s">
        <v>8886</v>
      </c>
    </row>
    <row r="2886" spans="1:28" x14ac:dyDescent="0.35">
      <c r="A2886" t="s">
        <v>1562</v>
      </c>
      <c r="B2886" t="s">
        <v>8184</v>
      </c>
      <c r="C2886" t="s">
        <v>8185</v>
      </c>
      <c r="D2886" s="1">
        <v>44845</v>
      </c>
      <c r="E2886">
        <f t="shared" si="312"/>
        <v>18</v>
      </c>
      <c r="F2886" t="s">
        <v>6</v>
      </c>
      <c r="G2886">
        <v>670</v>
      </c>
      <c r="H2886">
        <f t="shared" ref="H2886:H2948" si="316">G2886/10</f>
        <v>67</v>
      </c>
      <c r="I2886" t="s">
        <v>7</v>
      </c>
      <c r="J2886" t="s">
        <v>8</v>
      </c>
      <c r="L2886" t="s">
        <v>6</v>
      </c>
      <c r="M2886" t="str">
        <f t="shared" ref="M2886:M2948" si="317">IF(L2886="U",F2886,L2886)</f>
        <v>M</v>
      </c>
      <c r="N2886" t="s">
        <v>1171</v>
      </c>
      <c r="O2886" t="s">
        <v>1172</v>
      </c>
      <c r="P2886" t="s">
        <v>557</v>
      </c>
      <c r="Q2886">
        <v>3</v>
      </c>
      <c r="R2886">
        <f t="shared" si="313"/>
        <v>2019</v>
      </c>
      <c r="S2886" t="s">
        <v>8</v>
      </c>
      <c r="T2886" t="s">
        <v>8</v>
      </c>
      <c r="U2886" t="s">
        <v>9006</v>
      </c>
      <c r="V2886">
        <f>VLOOKUP(P2886,'PBT Tag Rates'!$B$5:$E$34,4,FALSE)</f>
        <v>0.95971980899999998</v>
      </c>
      <c r="W2886">
        <v>1</v>
      </c>
      <c r="X2886" s="16">
        <f>IFERROR(LOOKUP(H2886,{30,43,48,53,58,63,68,73,78,83,88,93,97},{42,47,52,57,62,67,72,77,82,87,92,99,100}),999)</f>
        <v>67</v>
      </c>
      <c r="Y2886" s="19">
        <f t="shared" ref="Y2886:Y2949" si="318">IF(D2886&lt;$D$3,W2886/$Y$3,W2886/$Y$4)</f>
        <v>5.6818181818181825</v>
      </c>
      <c r="Z2886" s="19">
        <f t="shared" si="314"/>
        <v>5.7284090909090919</v>
      </c>
      <c r="AA2886" s="19">
        <f t="shared" si="315"/>
        <v>17.185227272727278</v>
      </c>
      <c r="AB2886" s="19" t="s">
        <v>8886</v>
      </c>
    </row>
    <row r="2887" spans="1:28" x14ac:dyDescent="0.35">
      <c r="A2887" t="s">
        <v>1562</v>
      </c>
      <c r="B2887" t="s">
        <v>8186</v>
      </c>
      <c r="C2887" t="s">
        <v>8187</v>
      </c>
      <c r="D2887" s="1">
        <v>44845</v>
      </c>
      <c r="E2887">
        <f t="shared" ref="E2887:E2950" si="319">IF(D2887&lt;=$D$3,60,18)</f>
        <v>18</v>
      </c>
      <c r="F2887" t="s">
        <v>16</v>
      </c>
      <c r="G2887">
        <v>660</v>
      </c>
      <c r="H2887">
        <f t="shared" si="316"/>
        <v>66</v>
      </c>
      <c r="I2887" t="s">
        <v>7</v>
      </c>
      <c r="J2887" t="s">
        <v>8</v>
      </c>
      <c r="L2887" t="s">
        <v>16</v>
      </c>
      <c r="M2887" t="str">
        <f t="shared" si="317"/>
        <v>F</v>
      </c>
      <c r="N2887" t="s">
        <v>8188</v>
      </c>
      <c r="O2887" t="s">
        <v>8189</v>
      </c>
      <c r="P2887" t="s">
        <v>557</v>
      </c>
      <c r="Q2887">
        <v>3</v>
      </c>
      <c r="R2887">
        <f t="shared" ref="R2887:R2950" si="320">IFERROR($R$3-Q2887,"U")</f>
        <v>2019</v>
      </c>
      <c r="S2887" t="s">
        <v>8</v>
      </c>
      <c r="T2887" t="s">
        <v>8</v>
      </c>
      <c r="U2887" t="s">
        <v>9006</v>
      </c>
      <c r="V2887">
        <f>VLOOKUP(P2887,'PBT Tag Rates'!$B$5:$E$34,4,FALSE)</f>
        <v>0.95971980899999998</v>
      </c>
      <c r="W2887">
        <v>1</v>
      </c>
      <c r="X2887" s="16">
        <f>IFERROR(LOOKUP(H2887,{30,43,48,53,58,63,68,73,78,83,88,93,97},{42,47,52,57,62,67,72,77,82,87,92,99,100}),999)</f>
        <v>67</v>
      </c>
      <c r="Y2887" s="19">
        <f t="shared" si="318"/>
        <v>5.6818181818181825</v>
      </c>
      <c r="Z2887" s="19">
        <f t="shared" ref="Z2887:Z2950" si="321">Y2887*(1+$Z$4)</f>
        <v>5.7284090909090919</v>
      </c>
      <c r="AA2887" s="19">
        <f t="shared" ref="AA2887:AA2950" si="322">IF(D2887&lt;$D$3,Z2887/$AA$3,Z2887/$AA$4)</f>
        <v>17.185227272727278</v>
      </c>
      <c r="AB2887" s="19" t="s">
        <v>8886</v>
      </c>
    </row>
    <row r="2888" spans="1:28" x14ac:dyDescent="0.35">
      <c r="A2888" t="s">
        <v>1562</v>
      </c>
      <c r="B2888" t="s">
        <v>8190</v>
      </c>
      <c r="C2888" t="s">
        <v>8191</v>
      </c>
      <c r="D2888" s="1">
        <v>44845</v>
      </c>
      <c r="E2888">
        <f t="shared" si="319"/>
        <v>18</v>
      </c>
      <c r="F2888" t="s">
        <v>6</v>
      </c>
      <c r="G2888">
        <v>650</v>
      </c>
      <c r="H2888">
        <f t="shared" si="316"/>
        <v>65</v>
      </c>
      <c r="I2888" s="5" t="s">
        <v>9</v>
      </c>
      <c r="J2888">
        <v>1</v>
      </c>
      <c r="L2888" t="s">
        <v>16</v>
      </c>
      <c r="M2888" t="str">
        <f t="shared" si="317"/>
        <v>F</v>
      </c>
      <c r="N2888" t="s">
        <v>8</v>
      </c>
      <c r="O2888" t="s">
        <v>8</v>
      </c>
      <c r="P2888" t="s">
        <v>11</v>
      </c>
      <c r="Q2888" t="s">
        <v>8</v>
      </c>
      <c r="R2888" t="str">
        <f t="shared" si="320"/>
        <v>U</v>
      </c>
      <c r="S2888" t="s">
        <v>12</v>
      </c>
      <c r="T2888">
        <v>1</v>
      </c>
      <c r="U2888" t="s">
        <v>11</v>
      </c>
      <c r="V2888" t="e">
        <f>VLOOKUP(P2888,'PBT Tag Rates'!$B$5:$E$34,4,FALSE)</f>
        <v>#N/A</v>
      </c>
      <c r="W2888">
        <v>1</v>
      </c>
      <c r="X2888" s="16">
        <f>IFERROR(LOOKUP(H2888,{30,43,48,53,58,63,68,73,78,83,88,93,97},{42,47,52,57,62,67,72,77,82,87,92,99,100}),999)</f>
        <v>67</v>
      </c>
      <c r="Y2888" s="19">
        <f t="shared" si="318"/>
        <v>5.6818181818181825</v>
      </c>
      <c r="Z2888" s="19">
        <f t="shared" si="321"/>
        <v>5.7284090909090919</v>
      </c>
      <c r="AA2888" s="19">
        <f t="shared" si="322"/>
        <v>17.185227272727278</v>
      </c>
      <c r="AB2888" s="19" t="s">
        <v>8887</v>
      </c>
    </row>
    <row r="2889" spans="1:28" x14ac:dyDescent="0.35">
      <c r="A2889" t="s">
        <v>1562</v>
      </c>
      <c r="B2889" t="s">
        <v>8192</v>
      </c>
      <c r="C2889" t="s">
        <v>8193</v>
      </c>
      <c r="D2889" s="1">
        <v>44845</v>
      </c>
      <c r="E2889">
        <f t="shared" si="319"/>
        <v>18</v>
      </c>
      <c r="F2889" t="s">
        <v>6</v>
      </c>
      <c r="G2889">
        <v>320</v>
      </c>
      <c r="H2889">
        <f t="shared" si="316"/>
        <v>32</v>
      </c>
      <c r="I2889" t="s">
        <v>9</v>
      </c>
      <c r="J2889">
        <v>1</v>
      </c>
      <c r="L2889" t="s">
        <v>6</v>
      </c>
      <c r="M2889" t="str">
        <f t="shared" si="317"/>
        <v>M</v>
      </c>
      <c r="N2889" t="s">
        <v>7115</v>
      </c>
      <c r="O2889" t="s">
        <v>7116</v>
      </c>
      <c r="P2889" t="s">
        <v>2035</v>
      </c>
      <c r="Q2889">
        <v>2</v>
      </c>
      <c r="R2889">
        <f t="shared" si="320"/>
        <v>2020</v>
      </c>
      <c r="S2889" t="s">
        <v>8</v>
      </c>
      <c r="T2889" t="s">
        <v>8</v>
      </c>
      <c r="U2889" t="s">
        <v>9007</v>
      </c>
      <c r="V2889">
        <f>VLOOKUP(P2889,'PBT Tag Rates'!$B$5:$E$34,4,FALSE)</f>
        <v>0.98961045999999997</v>
      </c>
      <c r="W2889">
        <v>1</v>
      </c>
      <c r="X2889" s="16">
        <f>IFERROR(LOOKUP(H2889,{30,43,48,53,58,63,68,73,78,83,88,93,97},{42,47,52,57,62,67,72,77,82,87,92,99,100}),999)</f>
        <v>42</v>
      </c>
      <c r="Y2889" s="19">
        <f t="shared" si="318"/>
        <v>5.6818181818181825</v>
      </c>
      <c r="Z2889" s="19">
        <f t="shared" si="321"/>
        <v>5.7284090909090919</v>
      </c>
      <c r="AA2889" s="19">
        <f t="shared" si="322"/>
        <v>17.185227272727278</v>
      </c>
      <c r="AB2889" s="19" t="s">
        <v>8886</v>
      </c>
    </row>
    <row r="2890" spans="1:28" x14ac:dyDescent="0.35">
      <c r="A2890" t="s">
        <v>1562</v>
      </c>
      <c r="B2890" t="s">
        <v>8194</v>
      </c>
      <c r="C2890" t="s">
        <v>8195</v>
      </c>
      <c r="D2890" s="1">
        <v>44845</v>
      </c>
      <c r="E2890">
        <f t="shared" si="319"/>
        <v>18</v>
      </c>
      <c r="F2890" t="s">
        <v>6</v>
      </c>
      <c r="G2890">
        <v>610</v>
      </c>
      <c r="H2890">
        <f t="shared" si="316"/>
        <v>61</v>
      </c>
      <c r="I2890" t="s">
        <v>9</v>
      </c>
      <c r="J2890">
        <v>1</v>
      </c>
      <c r="K2890" t="s">
        <v>143</v>
      </c>
      <c r="L2890" t="s">
        <v>1569</v>
      </c>
      <c r="M2890" t="str">
        <f t="shared" si="317"/>
        <v>M</v>
      </c>
      <c r="N2890" t="s">
        <v>4306</v>
      </c>
      <c r="O2890" t="s">
        <v>4306</v>
      </c>
      <c r="P2890" t="s">
        <v>8891</v>
      </c>
      <c r="Q2890" t="s">
        <v>8</v>
      </c>
      <c r="R2890" t="str">
        <f t="shared" si="320"/>
        <v>U</v>
      </c>
      <c r="S2890" t="s">
        <v>8</v>
      </c>
      <c r="T2890" t="s">
        <v>8</v>
      </c>
      <c r="U2890" t="s">
        <v>4306</v>
      </c>
      <c r="V2890" t="e">
        <f>VLOOKUP(P2890,'PBT Tag Rates'!$B$5:$E$34,4,FALSE)</f>
        <v>#N/A</v>
      </c>
      <c r="W2890">
        <v>1</v>
      </c>
      <c r="X2890" s="16">
        <f>IFERROR(LOOKUP(H2890,{30,43,48,53,58,63,68,73,78,83,88,93,97},{42,47,52,57,62,67,72,77,82,87,92,99,100}),999)</f>
        <v>62</v>
      </c>
      <c r="Y2890" s="19">
        <f t="shared" si="318"/>
        <v>5.6818181818181825</v>
      </c>
      <c r="Z2890" s="19">
        <f t="shared" si="321"/>
        <v>5.7284090909090919</v>
      </c>
      <c r="AA2890" s="19">
        <f t="shared" si="322"/>
        <v>17.185227272727278</v>
      </c>
      <c r="AB2890" s="19" t="s">
        <v>8887</v>
      </c>
    </row>
    <row r="2891" spans="1:28" x14ac:dyDescent="0.35">
      <c r="A2891" t="s">
        <v>1562</v>
      </c>
      <c r="B2891" t="s">
        <v>8196</v>
      </c>
      <c r="C2891" t="s">
        <v>8197</v>
      </c>
      <c r="D2891" s="1">
        <v>44845</v>
      </c>
      <c r="E2891">
        <f t="shared" si="319"/>
        <v>18</v>
      </c>
      <c r="F2891" t="s">
        <v>6</v>
      </c>
      <c r="G2891">
        <v>600</v>
      </c>
      <c r="H2891">
        <f t="shared" si="316"/>
        <v>60</v>
      </c>
      <c r="I2891" t="s">
        <v>7</v>
      </c>
      <c r="J2891">
        <v>1</v>
      </c>
      <c r="L2891" t="s">
        <v>6</v>
      </c>
      <c r="M2891" t="str">
        <f t="shared" si="317"/>
        <v>M</v>
      </c>
      <c r="N2891" t="s">
        <v>8198</v>
      </c>
      <c r="O2891" t="s">
        <v>8199</v>
      </c>
      <c r="P2891" t="s">
        <v>6015</v>
      </c>
      <c r="Q2891">
        <v>3</v>
      </c>
      <c r="R2891">
        <f t="shared" si="320"/>
        <v>2019</v>
      </c>
      <c r="S2891" t="s">
        <v>8</v>
      </c>
      <c r="T2891" t="s">
        <v>8</v>
      </c>
      <c r="U2891" t="s">
        <v>8878</v>
      </c>
      <c r="V2891">
        <f>VLOOKUP(P2891,'PBT Tag Rates'!$B$5:$E$34,4,FALSE)</f>
        <v>0.96152300000000002</v>
      </c>
      <c r="W2891">
        <v>1</v>
      </c>
      <c r="X2891" s="16">
        <f>IFERROR(LOOKUP(H2891,{30,43,48,53,58,63,68,73,78,83,88,93,97},{42,47,52,57,62,67,72,77,82,87,92,99,100}),999)</f>
        <v>62</v>
      </c>
      <c r="Y2891" s="19">
        <f t="shared" si="318"/>
        <v>5.6818181818181825</v>
      </c>
      <c r="Z2891" s="19">
        <f t="shared" si="321"/>
        <v>5.7284090909090919</v>
      </c>
      <c r="AA2891" s="19">
        <f t="shared" si="322"/>
        <v>17.185227272727278</v>
      </c>
      <c r="AB2891" s="19" t="s">
        <v>8886</v>
      </c>
    </row>
    <row r="2892" spans="1:28" x14ac:dyDescent="0.35">
      <c r="A2892" t="s">
        <v>1562</v>
      </c>
      <c r="B2892" t="s">
        <v>8200</v>
      </c>
      <c r="C2892" t="s">
        <v>8201</v>
      </c>
      <c r="D2892" s="1">
        <v>44845</v>
      </c>
      <c r="E2892">
        <f t="shared" si="319"/>
        <v>18</v>
      </c>
      <c r="F2892" t="s">
        <v>6</v>
      </c>
      <c r="G2892">
        <v>350</v>
      </c>
      <c r="H2892">
        <f t="shared" si="316"/>
        <v>35</v>
      </c>
      <c r="I2892" t="s">
        <v>9</v>
      </c>
      <c r="J2892">
        <v>1</v>
      </c>
      <c r="L2892" t="s">
        <v>6</v>
      </c>
      <c r="M2892" t="str">
        <f t="shared" si="317"/>
        <v>M</v>
      </c>
      <c r="N2892" t="s">
        <v>8202</v>
      </c>
      <c r="O2892" t="s">
        <v>8203</v>
      </c>
      <c r="P2892" t="s">
        <v>2035</v>
      </c>
      <c r="Q2892">
        <v>2</v>
      </c>
      <c r="R2892">
        <f t="shared" si="320"/>
        <v>2020</v>
      </c>
      <c r="S2892" t="s">
        <v>8</v>
      </c>
      <c r="T2892" t="s">
        <v>8</v>
      </c>
      <c r="U2892" t="s">
        <v>9007</v>
      </c>
      <c r="V2892">
        <f>VLOOKUP(P2892,'PBT Tag Rates'!$B$5:$E$34,4,FALSE)</f>
        <v>0.98961045999999997</v>
      </c>
      <c r="W2892">
        <v>1</v>
      </c>
      <c r="X2892" s="16">
        <f>IFERROR(LOOKUP(H2892,{30,43,48,53,58,63,68,73,78,83,88,93,97},{42,47,52,57,62,67,72,77,82,87,92,99,100}),999)</f>
        <v>42</v>
      </c>
      <c r="Y2892" s="19">
        <f t="shared" si="318"/>
        <v>5.6818181818181825</v>
      </c>
      <c r="Z2892" s="19">
        <f t="shared" si="321"/>
        <v>5.7284090909090919</v>
      </c>
      <c r="AA2892" s="19">
        <f t="shared" si="322"/>
        <v>17.185227272727278</v>
      </c>
      <c r="AB2892" s="19" t="s">
        <v>8886</v>
      </c>
    </row>
    <row r="2893" spans="1:28" x14ac:dyDescent="0.35">
      <c r="A2893" t="s">
        <v>1562</v>
      </c>
      <c r="B2893" t="s">
        <v>8204</v>
      </c>
      <c r="C2893" t="s">
        <v>8205</v>
      </c>
      <c r="D2893" s="1">
        <v>44846</v>
      </c>
      <c r="E2893">
        <f t="shared" si="319"/>
        <v>18</v>
      </c>
      <c r="F2893" t="s">
        <v>6</v>
      </c>
      <c r="G2893">
        <v>620</v>
      </c>
      <c r="H2893">
        <f t="shared" si="316"/>
        <v>62</v>
      </c>
      <c r="I2893" t="s">
        <v>7</v>
      </c>
      <c r="J2893" t="s">
        <v>8</v>
      </c>
      <c r="L2893" t="s">
        <v>6</v>
      </c>
      <c r="M2893" t="str">
        <f t="shared" si="317"/>
        <v>M</v>
      </c>
      <c r="N2893" t="s">
        <v>5723</v>
      </c>
      <c r="O2893" t="s">
        <v>8206</v>
      </c>
      <c r="P2893" t="s">
        <v>557</v>
      </c>
      <c r="Q2893">
        <v>3</v>
      </c>
      <c r="R2893">
        <f t="shared" si="320"/>
        <v>2019</v>
      </c>
      <c r="S2893" t="s">
        <v>8</v>
      </c>
      <c r="T2893" t="s">
        <v>8</v>
      </c>
      <c r="U2893" t="s">
        <v>9006</v>
      </c>
      <c r="V2893">
        <f>VLOOKUP(P2893,'PBT Tag Rates'!$B$5:$E$34,4,FALSE)</f>
        <v>0.95971980899999998</v>
      </c>
      <c r="W2893">
        <v>1</v>
      </c>
      <c r="X2893" s="16">
        <f>IFERROR(LOOKUP(H2893,{30,43,48,53,58,63,68,73,78,83,88,93,97},{42,47,52,57,62,67,72,77,82,87,92,99,100}),999)</f>
        <v>62</v>
      </c>
      <c r="Y2893" s="19">
        <f t="shared" si="318"/>
        <v>5.6818181818181825</v>
      </c>
      <c r="Z2893" s="19">
        <f t="shared" si="321"/>
        <v>5.7284090909090919</v>
      </c>
      <c r="AA2893" s="19">
        <f t="shared" si="322"/>
        <v>17.185227272727278</v>
      </c>
      <c r="AB2893" s="19" t="s">
        <v>8886</v>
      </c>
    </row>
    <row r="2894" spans="1:28" x14ac:dyDescent="0.35">
      <c r="A2894" t="s">
        <v>1562</v>
      </c>
      <c r="B2894" t="s">
        <v>8207</v>
      </c>
      <c r="C2894" t="s">
        <v>8208</v>
      </c>
      <c r="D2894" s="1">
        <v>44846</v>
      </c>
      <c r="E2894">
        <f t="shared" si="319"/>
        <v>18</v>
      </c>
      <c r="F2894" t="s">
        <v>6</v>
      </c>
      <c r="G2894">
        <v>550</v>
      </c>
      <c r="H2894">
        <f t="shared" si="316"/>
        <v>55</v>
      </c>
      <c r="I2894" t="s">
        <v>7</v>
      </c>
      <c r="J2894" t="s">
        <v>8</v>
      </c>
      <c r="L2894" t="s">
        <v>6</v>
      </c>
      <c r="M2894" t="str">
        <f t="shared" si="317"/>
        <v>M</v>
      </c>
      <c r="N2894" t="s">
        <v>779</v>
      </c>
      <c r="O2894" t="s">
        <v>2824</v>
      </c>
      <c r="P2894" t="s">
        <v>557</v>
      </c>
      <c r="Q2894">
        <v>3</v>
      </c>
      <c r="R2894">
        <f t="shared" si="320"/>
        <v>2019</v>
      </c>
      <c r="S2894" t="s">
        <v>8</v>
      </c>
      <c r="T2894" t="s">
        <v>8</v>
      </c>
      <c r="U2894" t="s">
        <v>9006</v>
      </c>
      <c r="V2894">
        <f>VLOOKUP(P2894,'PBT Tag Rates'!$B$5:$E$34,4,FALSE)</f>
        <v>0.95971980899999998</v>
      </c>
      <c r="W2894">
        <v>1</v>
      </c>
      <c r="X2894" s="16">
        <f>IFERROR(LOOKUP(H2894,{30,43,48,53,58,63,68,73,78,83,88,93,97},{42,47,52,57,62,67,72,77,82,87,92,99,100}),999)</f>
        <v>57</v>
      </c>
      <c r="Y2894" s="19">
        <f t="shared" si="318"/>
        <v>5.6818181818181825</v>
      </c>
      <c r="Z2894" s="19">
        <f t="shared" si="321"/>
        <v>5.7284090909090919</v>
      </c>
      <c r="AA2894" s="19">
        <f t="shared" si="322"/>
        <v>17.185227272727278</v>
      </c>
      <c r="AB2894" s="19" t="s">
        <v>8886</v>
      </c>
    </row>
    <row r="2895" spans="1:28" x14ac:dyDescent="0.35">
      <c r="A2895" t="s">
        <v>1562</v>
      </c>
      <c r="B2895" t="s">
        <v>8209</v>
      </c>
      <c r="C2895" t="s">
        <v>8210</v>
      </c>
      <c r="D2895" s="1">
        <v>44846</v>
      </c>
      <c r="E2895">
        <f t="shared" si="319"/>
        <v>18</v>
      </c>
      <c r="F2895" t="s">
        <v>6</v>
      </c>
      <c r="G2895">
        <v>620</v>
      </c>
      <c r="H2895">
        <f t="shared" si="316"/>
        <v>62</v>
      </c>
      <c r="I2895" t="s">
        <v>7</v>
      </c>
      <c r="J2895" t="s">
        <v>8</v>
      </c>
      <c r="L2895" t="s">
        <v>6</v>
      </c>
      <c r="M2895" t="str">
        <f t="shared" si="317"/>
        <v>M</v>
      </c>
      <c r="N2895" t="s">
        <v>3452</v>
      </c>
      <c r="O2895" t="s">
        <v>3939</v>
      </c>
      <c r="P2895" t="s">
        <v>557</v>
      </c>
      <c r="Q2895">
        <v>3</v>
      </c>
      <c r="R2895">
        <f t="shared" si="320"/>
        <v>2019</v>
      </c>
      <c r="S2895" t="s">
        <v>8</v>
      </c>
      <c r="T2895" t="s">
        <v>8</v>
      </c>
      <c r="U2895" t="s">
        <v>9006</v>
      </c>
      <c r="V2895">
        <f>VLOOKUP(P2895,'PBT Tag Rates'!$B$5:$E$34,4,FALSE)</f>
        <v>0.95971980899999998</v>
      </c>
      <c r="W2895">
        <v>1</v>
      </c>
      <c r="X2895" s="16">
        <f>IFERROR(LOOKUP(H2895,{30,43,48,53,58,63,68,73,78,83,88,93,97},{42,47,52,57,62,67,72,77,82,87,92,99,100}),999)</f>
        <v>62</v>
      </c>
      <c r="Y2895" s="19">
        <f t="shared" si="318"/>
        <v>5.6818181818181825</v>
      </c>
      <c r="Z2895" s="19">
        <f t="shared" si="321"/>
        <v>5.7284090909090919</v>
      </c>
      <c r="AA2895" s="19">
        <f t="shared" si="322"/>
        <v>17.185227272727278</v>
      </c>
      <c r="AB2895" s="19" t="s">
        <v>8886</v>
      </c>
    </row>
    <row r="2896" spans="1:28" x14ac:dyDescent="0.35">
      <c r="A2896" t="s">
        <v>1562</v>
      </c>
      <c r="B2896" t="s">
        <v>8211</v>
      </c>
      <c r="C2896" t="s">
        <v>8212</v>
      </c>
      <c r="D2896" s="1">
        <v>44846</v>
      </c>
      <c r="E2896">
        <f t="shared" si="319"/>
        <v>18</v>
      </c>
      <c r="F2896" t="s">
        <v>6</v>
      </c>
      <c r="G2896">
        <v>320</v>
      </c>
      <c r="H2896">
        <f t="shared" si="316"/>
        <v>32</v>
      </c>
      <c r="I2896" t="s">
        <v>9</v>
      </c>
      <c r="J2896">
        <v>1</v>
      </c>
      <c r="L2896" t="s">
        <v>1569</v>
      </c>
      <c r="M2896" t="str">
        <f t="shared" si="317"/>
        <v>M</v>
      </c>
      <c r="N2896" t="s">
        <v>8213</v>
      </c>
      <c r="O2896" t="s">
        <v>8214</v>
      </c>
      <c r="P2896" t="s">
        <v>2035</v>
      </c>
      <c r="Q2896">
        <v>2</v>
      </c>
      <c r="R2896">
        <f t="shared" si="320"/>
        <v>2020</v>
      </c>
      <c r="S2896" t="s">
        <v>8</v>
      </c>
      <c r="T2896" t="s">
        <v>8</v>
      </c>
      <c r="U2896" t="s">
        <v>9007</v>
      </c>
      <c r="V2896">
        <f>VLOOKUP(P2896,'PBT Tag Rates'!$B$5:$E$34,4,FALSE)</f>
        <v>0.98961045999999997</v>
      </c>
      <c r="W2896">
        <v>1</v>
      </c>
      <c r="X2896" s="16">
        <f>IFERROR(LOOKUP(H2896,{30,43,48,53,58,63,68,73,78,83,88,93,97},{42,47,52,57,62,67,72,77,82,87,92,99,100}),999)</f>
        <v>42</v>
      </c>
      <c r="Y2896" s="19">
        <f t="shared" si="318"/>
        <v>5.6818181818181825</v>
      </c>
      <c r="Z2896" s="19">
        <f t="shared" si="321"/>
        <v>5.7284090909090919</v>
      </c>
      <c r="AA2896" s="19">
        <f t="shared" si="322"/>
        <v>17.185227272727278</v>
      </c>
      <c r="AB2896" s="19" t="s">
        <v>8886</v>
      </c>
    </row>
    <row r="2897" spans="1:28" x14ac:dyDescent="0.35">
      <c r="A2897" t="s">
        <v>1562</v>
      </c>
      <c r="B2897" t="s">
        <v>8215</v>
      </c>
      <c r="C2897" t="s">
        <v>8216</v>
      </c>
      <c r="D2897" s="1">
        <v>44846</v>
      </c>
      <c r="E2897">
        <f t="shared" si="319"/>
        <v>18</v>
      </c>
      <c r="F2897" t="s">
        <v>6</v>
      </c>
      <c r="G2897">
        <v>710</v>
      </c>
      <c r="H2897">
        <f t="shared" si="316"/>
        <v>71</v>
      </c>
      <c r="I2897" t="s">
        <v>9</v>
      </c>
      <c r="J2897">
        <v>1</v>
      </c>
      <c r="L2897" t="s">
        <v>16</v>
      </c>
      <c r="M2897" t="str">
        <f t="shared" si="317"/>
        <v>F</v>
      </c>
      <c r="N2897" t="s">
        <v>484</v>
      </c>
      <c r="O2897" t="s">
        <v>1344</v>
      </c>
      <c r="P2897" t="s">
        <v>19</v>
      </c>
      <c r="Q2897">
        <v>4</v>
      </c>
      <c r="R2897">
        <f t="shared" si="320"/>
        <v>2018</v>
      </c>
      <c r="S2897" t="s">
        <v>8</v>
      </c>
      <c r="T2897" t="s">
        <v>8</v>
      </c>
      <c r="U2897" t="s">
        <v>9007</v>
      </c>
      <c r="V2897">
        <f>VLOOKUP(P2897,'PBT Tag Rates'!$B$5:$E$34,4,FALSE)</f>
        <v>0.80551598400000002</v>
      </c>
      <c r="W2897">
        <v>1</v>
      </c>
      <c r="X2897" s="16">
        <f>IFERROR(LOOKUP(H2897,{30,43,48,53,58,63,68,73,78,83,88,93,97},{42,47,52,57,62,67,72,77,82,87,92,99,100}),999)</f>
        <v>72</v>
      </c>
      <c r="Y2897" s="19">
        <f t="shared" si="318"/>
        <v>5.6818181818181825</v>
      </c>
      <c r="Z2897" s="19">
        <f t="shared" si="321"/>
        <v>5.7284090909090919</v>
      </c>
      <c r="AA2897" s="19">
        <f t="shared" si="322"/>
        <v>17.185227272727278</v>
      </c>
      <c r="AB2897" s="19" t="s">
        <v>8886</v>
      </c>
    </row>
    <row r="2898" spans="1:28" x14ac:dyDescent="0.35">
      <c r="A2898" t="s">
        <v>1562</v>
      </c>
      <c r="B2898" t="s">
        <v>8217</v>
      </c>
      <c r="C2898" t="s">
        <v>8218</v>
      </c>
      <c r="D2898" s="1">
        <v>44846</v>
      </c>
      <c r="E2898">
        <f t="shared" si="319"/>
        <v>18</v>
      </c>
      <c r="F2898" t="s">
        <v>6</v>
      </c>
      <c r="G2898">
        <v>630</v>
      </c>
      <c r="H2898">
        <f t="shared" si="316"/>
        <v>63</v>
      </c>
      <c r="I2898" t="s">
        <v>9</v>
      </c>
      <c r="J2898">
        <v>1</v>
      </c>
      <c r="L2898" t="s">
        <v>6</v>
      </c>
      <c r="M2898" t="str">
        <f t="shared" si="317"/>
        <v>M</v>
      </c>
      <c r="N2898" t="s">
        <v>1224</v>
      </c>
      <c r="O2898" t="s">
        <v>1326</v>
      </c>
      <c r="P2898" t="s">
        <v>19</v>
      </c>
      <c r="Q2898">
        <v>4</v>
      </c>
      <c r="R2898">
        <f t="shared" si="320"/>
        <v>2018</v>
      </c>
      <c r="S2898" t="s">
        <v>8</v>
      </c>
      <c r="T2898" t="s">
        <v>8</v>
      </c>
      <c r="U2898" t="s">
        <v>9007</v>
      </c>
      <c r="V2898">
        <f>VLOOKUP(P2898,'PBT Tag Rates'!$B$5:$E$34,4,FALSE)</f>
        <v>0.80551598400000002</v>
      </c>
      <c r="W2898">
        <v>1</v>
      </c>
      <c r="X2898" s="16">
        <f>IFERROR(LOOKUP(H2898,{30,43,48,53,58,63,68,73,78,83,88,93,97},{42,47,52,57,62,67,72,77,82,87,92,99,100}),999)</f>
        <v>67</v>
      </c>
      <c r="Y2898" s="19">
        <f t="shared" si="318"/>
        <v>5.6818181818181825</v>
      </c>
      <c r="Z2898" s="19">
        <f t="shared" si="321"/>
        <v>5.7284090909090919</v>
      </c>
      <c r="AA2898" s="19">
        <f t="shared" si="322"/>
        <v>17.185227272727278</v>
      </c>
      <c r="AB2898" s="19" t="s">
        <v>8886</v>
      </c>
    </row>
    <row r="2899" spans="1:28" x14ac:dyDescent="0.35">
      <c r="A2899" t="s">
        <v>1562</v>
      </c>
      <c r="B2899" t="s">
        <v>8219</v>
      </c>
      <c r="C2899" t="s">
        <v>8220</v>
      </c>
      <c r="D2899" s="1">
        <v>44846</v>
      </c>
      <c r="E2899">
        <f t="shared" si="319"/>
        <v>18</v>
      </c>
      <c r="F2899" t="s">
        <v>6</v>
      </c>
      <c r="G2899">
        <v>650</v>
      </c>
      <c r="H2899">
        <f t="shared" si="316"/>
        <v>65</v>
      </c>
      <c r="I2899" t="s">
        <v>7</v>
      </c>
      <c r="J2899" t="s">
        <v>8</v>
      </c>
      <c r="L2899" t="s">
        <v>6</v>
      </c>
      <c r="M2899" t="str">
        <f t="shared" si="317"/>
        <v>M</v>
      </c>
      <c r="N2899" t="s">
        <v>5506</v>
      </c>
      <c r="O2899" t="s">
        <v>5507</v>
      </c>
      <c r="P2899" t="s">
        <v>557</v>
      </c>
      <c r="Q2899">
        <v>3</v>
      </c>
      <c r="R2899">
        <f t="shared" si="320"/>
        <v>2019</v>
      </c>
      <c r="S2899" t="s">
        <v>8</v>
      </c>
      <c r="T2899" t="s">
        <v>8</v>
      </c>
      <c r="U2899" t="s">
        <v>9006</v>
      </c>
      <c r="V2899">
        <f>VLOOKUP(P2899,'PBT Tag Rates'!$B$5:$E$34,4,FALSE)</f>
        <v>0.95971980899999998</v>
      </c>
      <c r="W2899">
        <v>1</v>
      </c>
      <c r="X2899" s="16">
        <f>IFERROR(LOOKUP(H2899,{30,43,48,53,58,63,68,73,78,83,88,93,97},{42,47,52,57,62,67,72,77,82,87,92,99,100}),999)</f>
        <v>67</v>
      </c>
      <c r="Y2899" s="19">
        <f t="shared" si="318"/>
        <v>5.6818181818181825</v>
      </c>
      <c r="Z2899" s="19">
        <f t="shared" si="321"/>
        <v>5.7284090909090919</v>
      </c>
      <c r="AA2899" s="19">
        <f t="shared" si="322"/>
        <v>17.185227272727278</v>
      </c>
      <c r="AB2899" s="19" t="s">
        <v>8886</v>
      </c>
    </row>
    <row r="2900" spans="1:28" x14ac:dyDescent="0.35">
      <c r="A2900" t="s">
        <v>1562</v>
      </c>
      <c r="B2900" t="s">
        <v>8221</v>
      </c>
      <c r="C2900" t="s">
        <v>8222</v>
      </c>
      <c r="D2900" s="1">
        <v>44846</v>
      </c>
      <c r="E2900">
        <f t="shared" si="319"/>
        <v>18</v>
      </c>
      <c r="F2900" t="s">
        <v>6</v>
      </c>
      <c r="G2900">
        <v>370</v>
      </c>
      <c r="H2900">
        <f t="shared" si="316"/>
        <v>37</v>
      </c>
      <c r="I2900" t="s">
        <v>9</v>
      </c>
      <c r="J2900">
        <v>1</v>
      </c>
      <c r="K2900" s="24" t="s">
        <v>8223</v>
      </c>
      <c r="L2900" t="s">
        <v>6</v>
      </c>
      <c r="M2900" t="str">
        <f t="shared" si="317"/>
        <v>M</v>
      </c>
      <c r="N2900" t="s">
        <v>8224</v>
      </c>
      <c r="O2900" t="s">
        <v>8225</v>
      </c>
      <c r="P2900" t="s">
        <v>2035</v>
      </c>
      <c r="Q2900">
        <v>2</v>
      </c>
      <c r="R2900">
        <f t="shared" si="320"/>
        <v>2020</v>
      </c>
      <c r="S2900" t="s">
        <v>8</v>
      </c>
      <c r="T2900" t="s">
        <v>8</v>
      </c>
      <c r="U2900" t="s">
        <v>9007</v>
      </c>
      <c r="V2900">
        <f>VLOOKUP(P2900,'PBT Tag Rates'!$B$5:$E$34,4,FALSE)</f>
        <v>0.98961045999999997</v>
      </c>
      <c r="W2900">
        <v>1</v>
      </c>
      <c r="X2900" s="16">
        <f>IFERROR(LOOKUP(H2900,{30,43,48,53,58,63,68,73,78,83,88,93,97},{42,47,52,57,62,67,72,77,82,87,92,99,100}),999)</f>
        <v>42</v>
      </c>
      <c r="Y2900" s="19">
        <f t="shared" si="318"/>
        <v>5.6818181818181825</v>
      </c>
      <c r="Z2900" s="19">
        <f t="shared" si="321"/>
        <v>5.7284090909090919</v>
      </c>
      <c r="AA2900" s="19">
        <f t="shared" si="322"/>
        <v>17.185227272727278</v>
      </c>
      <c r="AB2900" s="19" t="s">
        <v>8886</v>
      </c>
    </row>
    <row r="2901" spans="1:28" x14ac:dyDescent="0.35">
      <c r="A2901" t="s">
        <v>1562</v>
      </c>
      <c r="B2901" t="s">
        <v>8226</v>
      </c>
      <c r="C2901" t="s">
        <v>8227</v>
      </c>
      <c r="D2901" s="1">
        <v>44846</v>
      </c>
      <c r="E2901">
        <f t="shared" si="319"/>
        <v>18</v>
      </c>
      <c r="F2901" t="s">
        <v>6</v>
      </c>
      <c r="G2901">
        <v>380</v>
      </c>
      <c r="H2901">
        <f t="shared" si="316"/>
        <v>38</v>
      </c>
      <c r="I2901" t="s">
        <v>7</v>
      </c>
      <c r="J2901" t="s">
        <v>8</v>
      </c>
      <c r="K2901" t="s">
        <v>143</v>
      </c>
      <c r="L2901" t="s">
        <v>1569</v>
      </c>
      <c r="M2901" t="str">
        <f t="shared" si="317"/>
        <v>M</v>
      </c>
      <c r="N2901" t="s">
        <v>4306</v>
      </c>
      <c r="O2901" t="s">
        <v>4306</v>
      </c>
      <c r="P2901" t="s">
        <v>4306</v>
      </c>
      <c r="Q2901" t="s">
        <v>8</v>
      </c>
      <c r="R2901" t="str">
        <f t="shared" si="320"/>
        <v>U</v>
      </c>
      <c r="S2901" t="s">
        <v>8</v>
      </c>
      <c r="T2901" t="s">
        <v>8</v>
      </c>
      <c r="U2901" t="s">
        <v>4306</v>
      </c>
      <c r="V2901" t="e">
        <f>VLOOKUP(P2901,'PBT Tag Rates'!$B$5:$E$34,4,FALSE)</f>
        <v>#N/A</v>
      </c>
      <c r="W2901">
        <v>1</v>
      </c>
      <c r="X2901" s="16">
        <f>IFERROR(LOOKUP(H2901,{30,43,48,53,58,63,68,73,78,83,88,93,97},{42,47,52,57,62,67,72,77,82,87,92,99,100}),999)</f>
        <v>42</v>
      </c>
      <c r="Y2901" s="19">
        <f t="shared" si="318"/>
        <v>5.6818181818181825</v>
      </c>
      <c r="Z2901" s="19">
        <f t="shared" si="321"/>
        <v>5.7284090909090919</v>
      </c>
      <c r="AA2901" s="19">
        <f t="shared" si="322"/>
        <v>17.185227272727278</v>
      </c>
      <c r="AB2901" s="19" t="s">
        <v>8887</v>
      </c>
    </row>
    <row r="2902" spans="1:28" x14ac:dyDescent="0.35">
      <c r="A2902" t="s">
        <v>1562</v>
      </c>
      <c r="B2902" t="s">
        <v>8228</v>
      </c>
      <c r="C2902" t="s">
        <v>8229</v>
      </c>
      <c r="D2902" s="1">
        <v>44846</v>
      </c>
      <c r="E2902">
        <f t="shared" si="319"/>
        <v>18</v>
      </c>
      <c r="F2902" t="s">
        <v>6</v>
      </c>
      <c r="G2902">
        <v>580</v>
      </c>
      <c r="H2902">
        <f t="shared" si="316"/>
        <v>58</v>
      </c>
      <c r="I2902" t="s">
        <v>9</v>
      </c>
      <c r="J2902">
        <v>1</v>
      </c>
      <c r="L2902" t="s">
        <v>6</v>
      </c>
      <c r="M2902" t="str">
        <f t="shared" si="317"/>
        <v>M</v>
      </c>
      <c r="N2902" t="s">
        <v>8</v>
      </c>
      <c r="O2902" t="s">
        <v>8</v>
      </c>
      <c r="P2902" t="s">
        <v>11</v>
      </c>
      <c r="Q2902" t="s">
        <v>8</v>
      </c>
      <c r="R2902" t="str">
        <f t="shared" si="320"/>
        <v>U</v>
      </c>
      <c r="S2902" t="s">
        <v>12</v>
      </c>
      <c r="T2902">
        <v>0.999999999999999</v>
      </c>
      <c r="U2902" t="s">
        <v>8890</v>
      </c>
      <c r="V2902" t="e">
        <f>VLOOKUP(P2902,'PBT Tag Rates'!$B$5:$E$34,4,FALSE)</f>
        <v>#N/A</v>
      </c>
      <c r="W2902">
        <v>1</v>
      </c>
      <c r="X2902" s="16">
        <f>IFERROR(LOOKUP(H2902,{30,43,48,53,58,63,68,73,78,83,88,93,97},{42,47,52,57,62,67,72,77,82,87,92,99,100}),999)</f>
        <v>62</v>
      </c>
      <c r="Y2902" s="19">
        <f t="shared" si="318"/>
        <v>5.6818181818181825</v>
      </c>
      <c r="Z2902" s="19">
        <f t="shared" si="321"/>
        <v>5.7284090909090919</v>
      </c>
      <c r="AA2902" s="19">
        <f t="shared" si="322"/>
        <v>17.185227272727278</v>
      </c>
      <c r="AB2902" s="19" t="s">
        <v>8887</v>
      </c>
    </row>
    <row r="2903" spans="1:28" x14ac:dyDescent="0.35">
      <c r="A2903" t="s">
        <v>1562</v>
      </c>
      <c r="B2903" t="s">
        <v>8230</v>
      </c>
      <c r="C2903" t="s">
        <v>8231</v>
      </c>
      <c r="D2903" s="1">
        <v>44846</v>
      </c>
      <c r="E2903">
        <f t="shared" si="319"/>
        <v>18</v>
      </c>
      <c r="F2903" t="s">
        <v>16</v>
      </c>
      <c r="G2903">
        <v>700</v>
      </c>
      <c r="H2903">
        <f t="shared" si="316"/>
        <v>70</v>
      </c>
      <c r="I2903" t="s">
        <v>9</v>
      </c>
      <c r="J2903">
        <v>1</v>
      </c>
      <c r="L2903" t="s">
        <v>16</v>
      </c>
      <c r="M2903" t="str">
        <f t="shared" si="317"/>
        <v>F</v>
      </c>
      <c r="N2903" t="s">
        <v>4016</v>
      </c>
      <c r="O2903" t="s">
        <v>4017</v>
      </c>
      <c r="P2903" t="s">
        <v>557</v>
      </c>
      <c r="Q2903">
        <v>3</v>
      </c>
      <c r="R2903">
        <f t="shared" si="320"/>
        <v>2019</v>
      </c>
      <c r="S2903" t="s">
        <v>8</v>
      </c>
      <c r="T2903" t="s">
        <v>8</v>
      </c>
      <c r="U2903" t="s">
        <v>9006</v>
      </c>
      <c r="V2903">
        <f>VLOOKUP(P2903,'PBT Tag Rates'!$B$5:$E$34,4,FALSE)</f>
        <v>0.95971980899999998</v>
      </c>
      <c r="W2903">
        <v>1</v>
      </c>
      <c r="X2903" s="16">
        <f>IFERROR(LOOKUP(H2903,{30,43,48,53,58,63,68,73,78,83,88,93,97},{42,47,52,57,62,67,72,77,82,87,92,99,100}),999)</f>
        <v>72</v>
      </c>
      <c r="Y2903" s="19">
        <f t="shared" si="318"/>
        <v>5.6818181818181825</v>
      </c>
      <c r="Z2903" s="19">
        <f t="shared" si="321"/>
        <v>5.7284090909090919</v>
      </c>
      <c r="AA2903" s="19">
        <f t="shared" si="322"/>
        <v>17.185227272727278</v>
      </c>
      <c r="AB2903" s="19" t="s">
        <v>8886</v>
      </c>
    </row>
    <row r="2904" spans="1:28" x14ac:dyDescent="0.35">
      <c r="A2904" t="s">
        <v>1562</v>
      </c>
      <c r="B2904" t="s">
        <v>8232</v>
      </c>
      <c r="C2904" t="s">
        <v>8233</v>
      </c>
      <c r="D2904" s="1">
        <v>44846</v>
      </c>
      <c r="E2904">
        <f t="shared" si="319"/>
        <v>18</v>
      </c>
      <c r="F2904" t="s">
        <v>6</v>
      </c>
      <c r="G2904">
        <v>700</v>
      </c>
      <c r="H2904">
        <f t="shared" si="316"/>
        <v>70</v>
      </c>
      <c r="I2904" t="s">
        <v>7</v>
      </c>
      <c r="J2904">
        <v>1</v>
      </c>
      <c r="L2904" t="s">
        <v>6</v>
      </c>
      <c r="M2904" t="str">
        <f t="shared" si="317"/>
        <v>M</v>
      </c>
      <c r="N2904" t="s">
        <v>92</v>
      </c>
      <c r="O2904" t="s">
        <v>4762</v>
      </c>
      <c r="P2904" t="s">
        <v>19</v>
      </c>
      <c r="Q2904">
        <v>4</v>
      </c>
      <c r="R2904">
        <f t="shared" si="320"/>
        <v>2018</v>
      </c>
      <c r="S2904" t="s">
        <v>8</v>
      </c>
      <c r="T2904" t="s">
        <v>8</v>
      </c>
      <c r="U2904" t="s">
        <v>9007</v>
      </c>
      <c r="V2904">
        <f>VLOOKUP(P2904,'PBT Tag Rates'!$B$5:$E$34,4,FALSE)</f>
        <v>0.80551598400000002</v>
      </c>
      <c r="W2904">
        <v>1</v>
      </c>
      <c r="X2904" s="16">
        <f>IFERROR(LOOKUP(H2904,{30,43,48,53,58,63,68,73,78,83,88,93,97},{42,47,52,57,62,67,72,77,82,87,92,99,100}),999)</f>
        <v>72</v>
      </c>
      <c r="Y2904" s="19">
        <f t="shared" si="318"/>
        <v>5.6818181818181825</v>
      </c>
      <c r="Z2904" s="19">
        <f t="shared" si="321"/>
        <v>5.7284090909090919</v>
      </c>
      <c r="AA2904" s="19">
        <f t="shared" si="322"/>
        <v>17.185227272727278</v>
      </c>
      <c r="AB2904" s="19" t="s">
        <v>8886</v>
      </c>
    </row>
    <row r="2905" spans="1:28" x14ac:dyDescent="0.35">
      <c r="A2905" t="s">
        <v>1562</v>
      </c>
      <c r="B2905" t="s">
        <v>8234</v>
      </c>
      <c r="C2905" t="s">
        <v>8235</v>
      </c>
      <c r="D2905" s="1">
        <v>44846</v>
      </c>
      <c r="E2905">
        <f t="shared" si="319"/>
        <v>18</v>
      </c>
      <c r="F2905" t="s">
        <v>16</v>
      </c>
      <c r="G2905">
        <v>630</v>
      </c>
      <c r="H2905">
        <f t="shared" si="316"/>
        <v>63</v>
      </c>
      <c r="I2905" t="s">
        <v>7</v>
      </c>
      <c r="J2905" t="s">
        <v>8</v>
      </c>
      <c r="L2905" t="s">
        <v>16</v>
      </c>
      <c r="M2905" t="str">
        <f t="shared" si="317"/>
        <v>F</v>
      </c>
      <c r="N2905" t="s">
        <v>1060</v>
      </c>
      <c r="O2905" t="s">
        <v>1061</v>
      </c>
      <c r="P2905" t="s">
        <v>557</v>
      </c>
      <c r="Q2905">
        <v>3</v>
      </c>
      <c r="R2905">
        <f t="shared" si="320"/>
        <v>2019</v>
      </c>
      <c r="S2905" t="s">
        <v>8</v>
      </c>
      <c r="T2905" t="s">
        <v>8</v>
      </c>
      <c r="U2905" t="s">
        <v>9006</v>
      </c>
      <c r="V2905">
        <f>VLOOKUP(P2905,'PBT Tag Rates'!$B$5:$E$34,4,FALSE)</f>
        <v>0.95971980899999998</v>
      </c>
      <c r="W2905">
        <v>1</v>
      </c>
      <c r="X2905" s="16">
        <f>IFERROR(LOOKUP(H2905,{30,43,48,53,58,63,68,73,78,83,88,93,97},{42,47,52,57,62,67,72,77,82,87,92,99,100}),999)</f>
        <v>67</v>
      </c>
      <c r="Y2905" s="19">
        <f t="shared" si="318"/>
        <v>5.6818181818181825</v>
      </c>
      <c r="Z2905" s="19">
        <f t="shared" si="321"/>
        <v>5.7284090909090919</v>
      </c>
      <c r="AA2905" s="19">
        <f t="shared" si="322"/>
        <v>17.185227272727278</v>
      </c>
      <c r="AB2905" s="19" t="s">
        <v>8886</v>
      </c>
    </row>
    <row r="2906" spans="1:28" x14ac:dyDescent="0.35">
      <c r="A2906" t="s">
        <v>1562</v>
      </c>
      <c r="B2906" t="s">
        <v>8236</v>
      </c>
      <c r="C2906" t="s">
        <v>8237</v>
      </c>
      <c r="D2906" s="1">
        <v>44846</v>
      </c>
      <c r="E2906">
        <f t="shared" si="319"/>
        <v>18</v>
      </c>
      <c r="F2906" t="s">
        <v>6</v>
      </c>
      <c r="G2906">
        <v>540</v>
      </c>
      <c r="H2906">
        <f t="shared" si="316"/>
        <v>54</v>
      </c>
      <c r="I2906" t="s">
        <v>9</v>
      </c>
      <c r="J2906">
        <v>1</v>
      </c>
      <c r="L2906" t="s">
        <v>6</v>
      </c>
      <c r="M2906" t="str">
        <f t="shared" si="317"/>
        <v>M</v>
      </c>
      <c r="N2906" t="s">
        <v>1295</v>
      </c>
      <c r="O2906" t="s">
        <v>8238</v>
      </c>
      <c r="P2906" t="s">
        <v>557</v>
      </c>
      <c r="Q2906">
        <v>3</v>
      </c>
      <c r="R2906">
        <f t="shared" si="320"/>
        <v>2019</v>
      </c>
      <c r="S2906" t="s">
        <v>8</v>
      </c>
      <c r="T2906" t="s">
        <v>8</v>
      </c>
      <c r="U2906" t="s">
        <v>9007</v>
      </c>
      <c r="V2906">
        <f>VLOOKUP(P2906,'PBT Tag Rates'!$B$5:$E$34,4,FALSE)</f>
        <v>0.95971980899999998</v>
      </c>
      <c r="W2906">
        <v>1</v>
      </c>
      <c r="X2906" s="16">
        <f>IFERROR(LOOKUP(H2906,{30,43,48,53,58,63,68,73,78,83,88,93,97},{42,47,52,57,62,67,72,77,82,87,92,99,100}),999)</f>
        <v>57</v>
      </c>
      <c r="Y2906" s="19">
        <f t="shared" si="318"/>
        <v>5.6818181818181825</v>
      </c>
      <c r="Z2906" s="19">
        <f t="shared" si="321"/>
        <v>5.7284090909090919</v>
      </c>
      <c r="AA2906" s="19">
        <f t="shared" si="322"/>
        <v>17.185227272727278</v>
      </c>
      <c r="AB2906" s="19" t="s">
        <v>8886</v>
      </c>
    </row>
    <row r="2907" spans="1:28" x14ac:dyDescent="0.35">
      <c r="A2907" t="s">
        <v>1562</v>
      </c>
      <c r="B2907" t="s">
        <v>8239</v>
      </c>
      <c r="C2907" t="s">
        <v>8240</v>
      </c>
      <c r="D2907" s="1">
        <v>44846</v>
      </c>
      <c r="E2907">
        <f t="shared" si="319"/>
        <v>18</v>
      </c>
      <c r="F2907" t="s">
        <v>16</v>
      </c>
      <c r="G2907">
        <v>660</v>
      </c>
      <c r="H2907">
        <f t="shared" si="316"/>
        <v>66</v>
      </c>
      <c r="I2907" t="s">
        <v>9</v>
      </c>
      <c r="J2907">
        <v>1</v>
      </c>
      <c r="L2907" t="s">
        <v>16</v>
      </c>
      <c r="M2907" t="str">
        <f t="shared" si="317"/>
        <v>F</v>
      </c>
      <c r="N2907" t="s">
        <v>96</v>
      </c>
      <c r="O2907" t="s">
        <v>97</v>
      </c>
      <c r="P2907" t="s">
        <v>19</v>
      </c>
      <c r="Q2907">
        <v>4</v>
      </c>
      <c r="R2907">
        <f t="shared" si="320"/>
        <v>2018</v>
      </c>
      <c r="S2907" t="s">
        <v>8</v>
      </c>
      <c r="T2907" t="s">
        <v>8</v>
      </c>
      <c r="U2907" t="s">
        <v>9007</v>
      </c>
      <c r="V2907">
        <f>VLOOKUP(P2907,'PBT Tag Rates'!$B$5:$E$34,4,FALSE)</f>
        <v>0.80551598400000002</v>
      </c>
      <c r="W2907">
        <v>1</v>
      </c>
      <c r="X2907" s="16">
        <f>IFERROR(LOOKUP(H2907,{30,43,48,53,58,63,68,73,78,83,88,93,97},{42,47,52,57,62,67,72,77,82,87,92,99,100}),999)</f>
        <v>67</v>
      </c>
      <c r="Y2907" s="19">
        <f t="shared" si="318"/>
        <v>5.6818181818181825</v>
      </c>
      <c r="Z2907" s="19">
        <f t="shared" si="321"/>
        <v>5.7284090909090919</v>
      </c>
      <c r="AA2907" s="19">
        <f t="shared" si="322"/>
        <v>17.185227272727278</v>
      </c>
      <c r="AB2907" s="19" t="s">
        <v>8886</v>
      </c>
    </row>
    <row r="2908" spans="1:28" x14ac:dyDescent="0.35">
      <c r="A2908" t="s">
        <v>1562</v>
      </c>
      <c r="B2908" t="s">
        <v>8241</v>
      </c>
      <c r="C2908" t="s">
        <v>8242</v>
      </c>
      <c r="D2908" s="1">
        <v>44846</v>
      </c>
      <c r="E2908">
        <f t="shared" si="319"/>
        <v>18</v>
      </c>
      <c r="F2908" t="s">
        <v>6</v>
      </c>
      <c r="G2908">
        <v>340</v>
      </c>
      <c r="H2908">
        <f t="shared" si="316"/>
        <v>34</v>
      </c>
      <c r="I2908" t="s">
        <v>9</v>
      </c>
      <c r="J2908">
        <v>1</v>
      </c>
      <c r="L2908" t="s">
        <v>6</v>
      </c>
      <c r="M2908" t="str">
        <f t="shared" si="317"/>
        <v>M</v>
      </c>
      <c r="N2908" t="s">
        <v>7243</v>
      </c>
      <c r="O2908" t="s">
        <v>7244</v>
      </c>
      <c r="P2908" t="s">
        <v>2035</v>
      </c>
      <c r="Q2908">
        <v>2</v>
      </c>
      <c r="R2908">
        <f t="shared" si="320"/>
        <v>2020</v>
      </c>
      <c r="S2908" t="s">
        <v>8</v>
      </c>
      <c r="T2908" t="s">
        <v>8</v>
      </c>
      <c r="U2908" t="s">
        <v>9007</v>
      </c>
      <c r="V2908">
        <f>VLOOKUP(P2908,'PBT Tag Rates'!$B$5:$E$34,4,FALSE)</f>
        <v>0.98961045999999997</v>
      </c>
      <c r="W2908">
        <v>1</v>
      </c>
      <c r="X2908" s="16">
        <f>IFERROR(LOOKUP(H2908,{30,43,48,53,58,63,68,73,78,83,88,93,97},{42,47,52,57,62,67,72,77,82,87,92,99,100}),999)</f>
        <v>42</v>
      </c>
      <c r="Y2908" s="19">
        <f t="shared" si="318"/>
        <v>5.6818181818181825</v>
      </c>
      <c r="Z2908" s="19">
        <f t="shared" si="321"/>
        <v>5.7284090909090919</v>
      </c>
      <c r="AA2908" s="19">
        <f t="shared" si="322"/>
        <v>17.185227272727278</v>
      </c>
      <c r="AB2908" s="19" t="s">
        <v>8886</v>
      </c>
    </row>
    <row r="2909" spans="1:28" x14ac:dyDescent="0.35">
      <c r="A2909" t="s">
        <v>1562</v>
      </c>
      <c r="B2909" t="s">
        <v>8243</v>
      </c>
      <c r="C2909" t="s">
        <v>8244</v>
      </c>
      <c r="D2909" s="1">
        <v>44846</v>
      </c>
      <c r="E2909">
        <f t="shared" si="319"/>
        <v>18</v>
      </c>
      <c r="F2909" t="s">
        <v>16</v>
      </c>
      <c r="G2909">
        <v>710</v>
      </c>
      <c r="H2909">
        <f t="shared" si="316"/>
        <v>71</v>
      </c>
      <c r="I2909" t="s">
        <v>7</v>
      </c>
      <c r="J2909" t="s">
        <v>8</v>
      </c>
      <c r="L2909" t="s">
        <v>16</v>
      </c>
      <c r="M2909" t="str">
        <f t="shared" si="317"/>
        <v>F</v>
      </c>
      <c r="N2909" t="s">
        <v>25</v>
      </c>
      <c r="O2909" t="s">
        <v>8245</v>
      </c>
      <c r="P2909" t="s">
        <v>19</v>
      </c>
      <c r="Q2909">
        <v>4</v>
      </c>
      <c r="R2909">
        <f t="shared" si="320"/>
        <v>2018</v>
      </c>
      <c r="S2909" t="s">
        <v>8</v>
      </c>
      <c r="T2909" t="s">
        <v>8</v>
      </c>
      <c r="U2909" t="s">
        <v>9006</v>
      </c>
      <c r="V2909">
        <f>VLOOKUP(P2909,'PBT Tag Rates'!$B$5:$E$34,4,FALSE)</f>
        <v>0.80551598400000002</v>
      </c>
      <c r="W2909">
        <v>1</v>
      </c>
      <c r="X2909" s="16">
        <f>IFERROR(LOOKUP(H2909,{30,43,48,53,58,63,68,73,78,83,88,93,97},{42,47,52,57,62,67,72,77,82,87,92,99,100}),999)</f>
        <v>72</v>
      </c>
      <c r="Y2909" s="19">
        <f t="shared" si="318"/>
        <v>5.6818181818181825</v>
      </c>
      <c r="Z2909" s="19">
        <f t="shared" si="321"/>
        <v>5.7284090909090919</v>
      </c>
      <c r="AA2909" s="19">
        <f t="shared" si="322"/>
        <v>17.185227272727278</v>
      </c>
      <c r="AB2909" s="19" t="s">
        <v>8886</v>
      </c>
    </row>
    <row r="2910" spans="1:28" x14ac:dyDescent="0.35">
      <c r="A2910" t="s">
        <v>1562</v>
      </c>
      <c r="B2910" t="s">
        <v>8246</v>
      </c>
      <c r="C2910" t="s">
        <v>8247</v>
      </c>
      <c r="D2910" s="1">
        <v>44847</v>
      </c>
      <c r="E2910">
        <f t="shared" si="319"/>
        <v>18</v>
      </c>
      <c r="F2910" t="s">
        <v>6</v>
      </c>
      <c r="G2910">
        <v>390</v>
      </c>
      <c r="H2910">
        <f t="shared" si="316"/>
        <v>39</v>
      </c>
      <c r="I2910" t="s">
        <v>7</v>
      </c>
      <c r="J2910" t="s">
        <v>8</v>
      </c>
      <c r="L2910" t="s">
        <v>6</v>
      </c>
      <c r="M2910" t="str">
        <f t="shared" si="317"/>
        <v>M</v>
      </c>
      <c r="N2910" t="s">
        <v>6565</v>
      </c>
      <c r="O2910" t="s">
        <v>6566</v>
      </c>
      <c r="P2910" t="s">
        <v>2035</v>
      </c>
      <c r="Q2910">
        <v>2</v>
      </c>
      <c r="R2910">
        <f t="shared" si="320"/>
        <v>2020</v>
      </c>
      <c r="S2910" t="s">
        <v>8</v>
      </c>
      <c r="T2910" t="s">
        <v>8</v>
      </c>
      <c r="U2910" t="s">
        <v>9090</v>
      </c>
      <c r="V2910">
        <f>VLOOKUP(P2910,'PBT Tag Rates'!$B$5:$E$34,4,FALSE)</f>
        <v>0.98961045999999997</v>
      </c>
      <c r="W2910">
        <v>1</v>
      </c>
      <c r="X2910" s="16">
        <f>IFERROR(LOOKUP(H2910,{30,43,48,53,58,63,68,73,78,83,88,93,97},{42,47,52,57,62,67,72,77,82,87,92,99,100}),999)</f>
        <v>42</v>
      </c>
      <c r="Y2910" s="19">
        <f t="shared" si="318"/>
        <v>5.6818181818181825</v>
      </c>
      <c r="Z2910" s="19">
        <f t="shared" si="321"/>
        <v>5.7284090909090919</v>
      </c>
      <c r="AA2910" s="19">
        <f t="shared" si="322"/>
        <v>17.185227272727278</v>
      </c>
      <c r="AB2910" s="19" t="s">
        <v>8887</v>
      </c>
    </row>
    <row r="2911" spans="1:28" x14ac:dyDescent="0.35">
      <c r="A2911" t="s">
        <v>1562</v>
      </c>
      <c r="B2911" t="s">
        <v>8248</v>
      </c>
      <c r="C2911" t="s">
        <v>8249</v>
      </c>
      <c r="D2911" s="1">
        <v>44847</v>
      </c>
      <c r="E2911">
        <f t="shared" si="319"/>
        <v>18</v>
      </c>
      <c r="F2911" t="s">
        <v>6</v>
      </c>
      <c r="G2911">
        <v>530</v>
      </c>
      <c r="H2911">
        <f t="shared" si="316"/>
        <v>53</v>
      </c>
      <c r="I2911" t="s">
        <v>9</v>
      </c>
      <c r="J2911">
        <v>1</v>
      </c>
      <c r="L2911" t="s">
        <v>6</v>
      </c>
      <c r="M2911" t="str">
        <f t="shared" si="317"/>
        <v>M</v>
      </c>
      <c r="N2911" t="s">
        <v>1238</v>
      </c>
      <c r="O2911" t="s">
        <v>8250</v>
      </c>
      <c r="P2911" t="s">
        <v>557</v>
      </c>
      <c r="Q2911">
        <v>3</v>
      </c>
      <c r="R2911">
        <f t="shared" si="320"/>
        <v>2019</v>
      </c>
      <c r="S2911" t="s">
        <v>8</v>
      </c>
      <c r="T2911" t="s">
        <v>8</v>
      </c>
      <c r="U2911" t="s">
        <v>9085</v>
      </c>
      <c r="V2911">
        <f>VLOOKUP(P2911,'PBT Tag Rates'!$B$5:$E$34,4,FALSE)</f>
        <v>0.95971980899999998</v>
      </c>
      <c r="W2911">
        <v>1</v>
      </c>
      <c r="X2911" s="16">
        <f>IFERROR(LOOKUP(H2911,{30,43,48,53,58,63,68,73,78,83,88,93,97},{42,47,52,57,62,67,72,77,82,87,92,99,100}),999)</f>
        <v>57</v>
      </c>
      <c r="Y2911" s="19">
        <f t="shared" si="318"/>
        <v>5.6818181818181825</v>
      </c>
      <c r="Z2911" s="19">
        <f t="shared" si="321"/>
        <v>5.7284090909090919</v>
      </c>
      <c r="AA2911" s="19">
        <f t="shared" si="322"/>
        <v>17.185227272727278</v>
      </c>
      <c r="AB2911" s="19" t="s">
        <v>8887</v>
      </c>
    </row>
    <row r="2912" spans="1:28" x14ac:dyDescent="0.35">
      <c r="A2912" t="s">
        <v>1562</v>
      </c>
      <c r="B2912" t="s">
        <v>8251</v>
      </c>
      <c r="C2912" t="s">
        <v>8252</v>
      </c>
      <c r="D2912" s="1">
        <v>44847</v>
      </c>
      <c r="E2912">
        <f t="shared" si="319"/>
        <v>18</v>
      </c>
      <c r="F2912" t="s">
        <v>6</v>
      </c>
      <c r="G2912">
        <v>630</v>
      </c>
      <c r="H2912">
        <f t="shared" si="316"/>
        <v>63</v>
      </c>
      <c r="I2912" t="s">
        <v>7</v>
      </c>
      <c r="J2912" t="s">
        <v>8</v>
      </c>
      <c r="L2912" t="s">
        <v>6</v>
      </c>
      <c r="M2912" t="str">
        <f t="shared" si="317"/>
        <v>M</v>
      </c>
      <c r="N2912" t="s">
        <v>1186</v>
      </c>
      <c r="O2912" t="s">
        <v>1187</v>
      </c>
      <c r="P2912" t="s">
        <v>557</v>
      </c>
      <c r="Q2912">
        <v>3</v>
      </c>
      <c r="R2912">
        <f t="shared" si="320"/>
        <v>2019</v>
      </c>
      <c r="S2912" t="s">
        <v>8</v>
      </c>
      <c r="T2912" t="s">
        <v>8</v>
      </c>
      <c r="U2912" t="s">
        <v>9090</v>
      </c>
      <c r="V2912">
        <f>VLOOKUP(P2912,'PBT Tag Rates'!$B$5:$E$34,4,FALSE)</f>
        <v>0.95971980899999998</v>
      </c>
      <c r="W2912">
        <v>1</v>
      </c>
      <c r="X2912" s="16">
        <f>IFERROR(LOOKUP(H2912,{30,43,48,53,58,63,68,73,78,83,88,93,97},{42,47,52,57,62,67,72,77,82,87,92,99,100}),999)</f>
        <v>67</v>
      </c>
      <c r="Y2912" s="19">
        <f t="shared" si="318"/>
        <v>5.6818181818181825</v>
      </c>
      <c r="Z2912" s="19">
        <f t="shared" si="321"/>
        <v>5.7284090909090919</v>
      </c>
      <c r="AA2912" s="19">
        <f t="shared" si="322"/>
        <v>17.185227272727278</v>
      </c>
      <c r="AB2912" s="19" t="s">
        <v>8887</v>
      </c>
    </row>
    <row r="2913" spans="1:28" x14ac:dyDescent="0.35">
      <c r="A2913" t="s">
        <v>1562</v>
      </c>
      <c r="B2913" t="s">
        <v>8253</v>
      </c>
      <c r="C2913" t="s">
        <v>8254</v>
      </c>
      <c r="D2913" s="1">
        <v>44847</v>
      </c>
      <c r="E2913">
        <f t="shared" si="319"/>
        <v>18</v>
      </c>
      <c r="F2913" t="s">
        <v>16</v>
      </c>
      <c r="G2913">
        <v>670</v>
      </c>
      <c r="H2913">
        <f t="shared" si="316"/>
        <v>67</v>
      </c>
      <c r="I2913" t="s">
        <v>7</v>
      </c>
      <c r="J2913" t="s">
        <v>8</v>
      </c>
      <c r="L2913" t="s">
        <v>16</v>
      </c>
      <c r="M2913" t="str">
        <f t="shared" si="317"/>
        <v>F</v>
      </c>
      <c r="N2913" t="s">
        <v>8</v>
      </c>
      <c r="O2913" t="s">
        <v>8</v>
      </c>
      <c r="P2913" t="s">
        <v>11</v>
      </c>
      <c r="Q2913" t="s">
        <v>8</v>
      </c>
      <c r="R2913" t="str">
        <f t="shared" si="320"/>
        <v>U</v>
      </c>
      <c r="S2913" t="s">
        <v>12</v>
      </c>
      <c r="T2913">
        <v>1</v>
      </c>
      <c r="U2913" t="s">
        <v>11</v>
      </c>
      <c r="V2913" t="e">
        <f>VLOOKUP(P2913,'PBT Tag Rates'!$B$5:$E$34,4,FALSE)</f>
        <v>#N/A</v>
      </c>
      <c r="W2913">
        <v>1</v>
      </c>
      <c r="X2913" s="16">
        <f>IFERROR(LOOKUP(H2913,{30,43,48,53,58,63,68,73,78,83,88,93,97},{42,47,52,57,62,67,72,77,82,87,92,99,100}),999)</f>
        <v>67</v>
      </c>
      <c r="Y2913" s="19">
        <f t="shared" si="318"/>
        <v>5.6818181818181825</v>
      </c>
      <c r="Z2913" s="19">
        <f t="shared" si="321"/>
        <v>5.7284090909090919</v>
      </c>
      <c r="AA2913" s="19">
        <f t="shared" si="322"/>
        <v>17.185227272727278</v>
      </c>
      <c r="AB2913" s="19" t="s">
        <v>8887</v>
      </c>
    </row>
    <row r="2914" spans="1:28" x14ac:dyDescent="0.35">
      <c r="A2914" t="s">
        <v>1562</v>
      </c>
      <c r="B2914" t="s">
        <v>8255</v>
      </c>
      <c r="C2914" t="s">
        <v>8256</v>
      </c>
      <c r="D2914" s="1">
        <v>44847</v>
      </c>
      <c r="E2914">
        <f t="shared" si="319"/>
        <v>18</v>
      </c>
      <c r="F2914" t="s">
        <v>6</v>
      </c>
      <c r="G2914">
        <v>600</v>
      </c>
      <c r="H2914">
        <f t="shared" si="316"/>
        <v>60</v>
      </c>
      <c r="I2914" t="s">
        <v>7</v>
      </c>
      <c r="J2914" t="s">
        <v>8</v>
      </c>
      <c r="L2914" t="s">
        <v>6</v>
      </c>
      <c r="M2914" t="str">
        <f t="shared" si="317"/>
        <v>M</v>
      </c>
      <c r="N2914" t="s">
        <v>8257</v>
      </c>
      <c r="O2914" t="s">
        <v>8258</v>
      </c>
      <c r="P2914" t="s">
        <v>4610</v>
      </c>
      <c r="Q2914">
        <v>3</v>
      </c>
      <c r="R2914">
        <f t="shared" si="320"/>
        <v>2019</v>
      </c>
      <c r="S2914" t="s">
        <v>8</v>
      </c>
      <c r="T2914" t="s">
        <v>8</v>
      </c>
      <c r="U2914" t="s">
        <v>8877</v>
      </c>
      <c r="V2914">
        <f>VLOOKUP(P2914,'PBT Tag Rates'!$B$5:$E$34,4,FALSE)</f>
        <v>1</v>
      </c>
      <c r="W2914">
        <v>1</v>
      </c>
      <c r="X2914" s="16">
        <f>IFERROR(LOOKUP(H2914,{30,43,48,53,58,63,68,73,78,83,88,93,97},{42,47,52,57,62,67,72,77,82,87,92,99,100}),999)</f>
        <v>62</v>
      </c>
      <c r="Y2914" s="19">
        <f t="shared" si="318"/>
        <v>5.6818181818181825</v>
      </c>
      <c r="Z2914" s="19">
        <f t="shared" si="321"/>
        <v>5.7284090909090919</v>
      </c>
      <c r="AA2914" s="19">
        <f t="shared" si="322"/>
        <v>17.185227272727278</v>
      </c>
      <c r="AB2914" s="19" t="s">
        <v>8886</v>
      </c>
    </row>
    <row r="2915" spans="1:28" x14ac:dyDescent="0.35">
      <c r="A2915" t="s">
        <v>1562</v>
      </c>
      <c r="B2915" t="s">
        <v>8259</v>
      </c>
      <c r="C2915" t="s">
        <v>8260</v>
      </c>
      <c r="D2915" s="1">
        <v>44847</v>
      </c>
      <c r="E2915">
        <f t="shared" si="319"/>
        <v>18</v>
      </c>
      <c r="F2915" t="s">
        <v>16</v>
      </c>
      <c r="G2915">
        <v>780</v>
      </c>
      <c r="H2915">
        <f t="shared" si="316"/>
        <v>78</v>
      </c>
      <c r="I2915" t="s">
        <v>7</v>
      </c>
      <c r="J2915" t="s">
        <v>8</v>
      </c>
      <c r="L2915" t="s">
        <v>16</v>
      </c>
      <c r="M2915" t="str">
        <f t="shared" si="317"/>
        <v>F</v>
      </c>
      <c r="N2915" t="s">
        <v>8</v>
      </c>
      <c r="O2915" t="s">
        <v>8</v>
      </c>
      <c r="P2915" t="s">
        <v>11</v>
      </c>
      <c r="Q2915" t="s">
        <v>8</v>
      </c>
      <c r="R2915" t="str">
        <f t="shared" si="320"/>
        <v>U</v>
      </c>
      <c r="S2915" t="s">
        <v>12</v>
      </c>
      <c r="T2915">
        <v>1</v>
      </c>
      <c r="U2915" t="s">
        <v>11</v>
      </c>
      <c r="V2915" t="e">
        <f>VLOOKUP(P2915,'PBT Tag Rates'!$B$5:$E$34,4,FALSE)</f>
        <v>#N/A</v>
      </c>
      <c r="W2915">
        <v>1</v>
      </c>
      <c r="X2915" s="16">
        <f>IFERROR(LOOKUP(H2915,{30,43,48,53,58,63,68,73,78,83,88,93,97},{42,47,52,57,62,67,72,77,82,87,92,99,100}),999)</f>
        <v>82</v>
      </c>
      <c r="Y2915" s="19">
        <f t="shared" si="318"/>
        <v>5.6818181818181825</v>
      </c>
      <c r="Z2915" s="19">
        <f t="shared" si="321"/>
        <v>5.7284090909090919</v>
      </c>
      <c r="AA2915" s="19">
        <f t="shared" si="322"/>
        <v>17.185227272727278</v>
      </c>
      <c r="AB2915" s="19" t="s">
        <v>8887</v>
      </c>
    </row>
    <row r="2916" spans="1:28" x14ac:dyDescent="0.35">
      <c r="A2916" t="s">
        <v>1562</v>
      </c>
      <c r="B2916" t="s">
        <v>8261</v>
      </c>
      <c r="C2916" t="s">
        <v>8262</v>
      </c>
      <c r="D2916" s="1">
        <v>44847</v>
      </c>
      <c r="E2916">
        <f t="shared" si="319"/>
        <v>18</v>
      </c>
      <c r="F2916" t="s">
        <v>6</v>
      </c>
      <c r="G2916">
        <v>330</v>
      </c>
      <c r="H2916">
        <f t="shared" si="316"/>
        <v>33</v>
      </c>
      <c r="I2916" t="s">
        <v>9</v>
      </c>
      <c r="J2916">
        <v>1</v>
      </c>
      <c r="L2916" t="s">
        <v>6</v>
      </c>
      <c r="M2916" t="str">
        <f t="shared" si="317"/>
        <v>M</v>
      </c>
      <c r="N2916" t="s">
        <v>8263</v>
      </c>
      <c r="O2916" t="s">
        <v>8264</v>
      </c>
      <c r="P2916" t="s">
        <v>2035</v>
      </c>
      <c r="Q2916">
        <v>2</v>
      </c>
      <c r="R2916">
        <f t="shared" si="320"/>
        <v>2020</v>
      </c>
      <c r="S2916" t="s">
        <v>8</v>
      </c>
      <c r="T2916" t="s">
        <v>8</v>
      </c>
      <c r="U2916" t="s">
        <v>9007</v>
      </c>
      <c r="V2916">
        <f>VLOOKUP(P2916,'PBT Tag Rates'!$B$5:$E$34,4,FALSE)</f>
        <v>0.98961045999999997</v>
      </c>
      <c r="W2916">
        <v>1</v>
      </c>
      <c r="X2916" s="16">
        <f>IFERROR(LOOKUP(H2916,{30,43,48,53,58,63,68,73,78,83,88,93,97},{42,47,52,57,62,67,72,77,82,87,92,99,100}),999)</f>
        <v>42</v>
      </c>
      <c r="Y2916" s="19">
        <f t="shared" si="318"/>
        <v>5.6818181818181825</v>
      </c>
      <c r="Z2916" s="19">
        <f t="shared" si="321"/>
        <v>5.7284090909090919</v>
      </c>
      <c r="AA2916" s="19">
        <f t="shared" si="322"/>
        <v>17.185227272727278</v>
      </c>
      <c r="AB2916" s="19" t="s">
        <v>8886</v>
      </c>
    </row>
    <row r="2917" spans="1:28" x14ac:dyDescent="0.35">
      <c r="A2917" t="s">
        <v>1562</v>
      </c>
      <c r="B2917" t="s">
        <v>8265</v>
      </c>
      <c r="C2917" t="s">
        <v>8266</v>
      </c>
      <c r="D2917" s="1">
        <v>44847</v>
      </c>
      <c r="E2917">
        <f t="shared" si="319"/>
        <v>18</v>
      </c>
      <c r="F2917" t="s">
        <v>6</v>
      </c>
      <c r="G2917">
        <v>600</v>
      </c>
      <c r="H2917">
        <f t="shared" si="316"/>
        <v>60</v>
      </c>
      <c r="I2917" t="s">
        <v>7</v>
      </c>
      <c r="J2917" t="s">
        <v>8</v>
      </c>
      <c r="L2917" t="s">
        <v>6</v>
      </c>
      <c r="M2917" t="str">
        <f t="shared" si="317"/>
        <v>M</v>
      </c>
      <c r="N2917" t="s">
        <v>1125</v>
      </c>
      <c r="O2917" t="s">
        <v>2139</v>
      </c>
      <c r="P2917" t="s">
        <v>557</v>
      </c>
      <c r="Q2917">
        <v>3</v>
      </c>
      <c r="R2917">
        <f t="shared" si="320"/>
        <v>2019</v>
      </c>
      <c r="S2917" t="s">
        <v>8</v>
      </c>
      <c r="T2917" t="s">
        <v>8</v>
      </c>
      <c r="U2917" t="s">
        <v>9006</v>
      </c>
      <c r="V2917">
        <f>VLOOKUP(P2917,'PBT Tag Rates'!$B$5:$E$34,4,FALSE)</f>
        <v>0.95971980899999998</v>
      </c>
      <c r="W2917">
        <v>1</v>
      </c>
      <c r="X2917" s="16">
        <f>IFERROR(LOOKUP(H2917,{30,43,48,53,58,63,68,73,78,83,88,93,97},{42,47,52,57,62,67,72,77,82,87,92,99,100}),999)</f>
        <v>62</v>
      </c>
      <c r="Y2917" s="19">
        <f t="shared" si="318"/>
        <v>5.6818181818181825</v>
      </c>
      <c r="Z2917" s="19">
        <f t="shared" si="321"/>
        <v>5.7284090909090919</v>
      </c>
      <c r="AA2917" s="19">
        <f t="shared" si="322"/>
        <v>17.185227272727278</v>
      </c>
      <c r="AB2917" s="19" t="s">
        <v>8886</v>
      </c>
    </row>
    <row r="2918" spans="1:28" x14ac:dyDescent="0.35">
      <c r="A2918" t="s">
        <v>1562</v>
      </c>
      <c r="B2918" t="s">
        <v>8267</v>
      </c>
      <c r="C2918" t="s">
        <v>8268</v>
      </c>
      <c r="D2918" s="1">
        <v>44847</v>
      </c>
      <c r="E2918">
        <f t="shared" si="319"/>
        <v>18</v>
      </c>
      <c r="F2918" t="s">
        <v>16</v>
      </c>
      <c r="G2918">
        <v>660</v>
      </c>
      <c r="H2918">
        <f t="shared" si="316"/>
        <v>66</v>
      </c>
      <c r="I2918" t="s">
        <v>7</v>
      </c>
      <c r="J2918" t="s">
        <v>8</v>
      </c>
      <c r="L2918" t="s">
        <v>16</v>
      </c>
      <c r="M2918" t="str">
        <f t="shared" si="317"/>
        <v>F</v>
      </c>
      <c r="N2918" t="s">
        <v>1006</v>
      </c>
      <c r="O2918" t="s">
        <v>1007</v>
      </c>
      <c r="P2918" t="s">
        <v>557</v>
      </c>
      <c r="Q2918">
        <v>3</v>
      </c>
      <c r="R2918">
        <f t="shared" si="320"/>
        <v>2019</v>
      </c>
      <c r="S2918" t="s">
        <v>8</v>
      </c>
      <c r="T2918" t="s">
        <v>8</v>
      </c>
      <c r="U2918" t="s">
        <v>9006</v>
      </c>
      <c r="V2918">
        <f>VLOOKUP(P2918,'PBT Tag Rates'!$B$5:$E$34,4,FALSE)</f>
        <v>0.95971980899999998</v>
      </c>
      <c r="W2918">
        <v>1</v>
      </c>
      <c r="X2918" s="16">
        <f>IFERROR(LOOKUP(H2918,{30,43,48,53,58,63,68,73,78,83,88,93,97},{42,47,52,57,62,67,72,77,82,87,92,99,100}),999)</f>
        <v>67</v>
      </c>
      <c r="Y2918" s="19">
        <f t="shared" si="318"/>
        <v>5.6818181818181825</v>
      </c>
      <c r="Z2918" s="19">
        <f t="shared" si="321"/>
        <v>5.7284090909090919</v>
      </c>
      <c r="AA2918" s="19">
        <f t="shared" si="322"/>
        <v>17.185227272727278</v>
      </c>
      <c r="AB2918" s="19" t="s">
        <v>8886</v>
      </c>
    </row>
    <row r="2919" spans="1:28" x14ac:dyDescent="0.35">
      <c r="A2919" t="s">
        <v>1562</v>
      </c>
      <c r="B2919" t="s">
        <v>8269</v>
      </c>
      <c r="C2919" t="s">
        <v>8270</v>
      </c>
      <c r="D2919" s="1">
        <v>44847</v>
      </c>
      <c r="E2919">
        <f t="shared" si="319"/>
        <v>18</v>
      </c>
      <c r="F2919" t="s">
        <v>6</v>
      </c>
      <c r="G2919">
        <v>430</v>
      </c>
      <c r="H2919">
        <f t="shared" si="316"/>
        <v>43</v>
      </c>
      <c r="I2919" t="s">
        <v>7</v>
      </c>
      <c r="J2919" t="s">
        <v>8</v>
      </c>
      <c r="L2919" t="s">
        <v>6</v>
      </c>
      <c r="M2919" t="str">
        <f t="shared" si="317"/>
        <v>M</v>
      </c>
      <c r="N2919" t="s">
        <v>8271</v>
      </c>
      <c r="O2919" t="s">
        <v>8272</v>
      </c>
      <c r="P2919" t="s">
        <v>2035</v>
      </c>
      <c r="Q2919">
        <v>2</v>
      </c>
      <c r="R2919">
        <f t="shared" si="320"/>
        <v>2020</v>
      </c>
      <c r="S2919" t="s">
        <v>8</v>
      </c>
      <c r="T2919" t="s">
        <v>8</v>
      </c>
      <c r="U2919" t="s">
        <v>9006</v>
      </c>
      <c r="V2919">
        <f>VLOOKUP(P2919,'PBT Tag Rates'!$B$5:$E$34,4,FALSE)</f>
        <v>0.98961045999999997</v>
      </c>
      <c r="W2919">
        <v>1</v>
      </c>
      <c r="X2919" s="16">
        <f>IFERROR(LOOKUP(H2919,{30,43,48,53,58,63,68,73,78,83,88,93,97},{42,47,52,57,62,67,72,77,82,87,92,99,100}),999)</f>
        <v>47</v>
      </c>
      <c r="Y2919" s="19">
        <f t="shared" si="318"/>
        <v>5.6818181818181825</v>
      </c>
      <c r="Z2919" s="19">
        <f t="shared" si="321"/>
        <v>5.7284090909090919</v>
      </c>
      <c r="AA2919" s="19">
        <f t="shared" si="322"/>
        <v>17.185227272727278</v>
      </c>
      <c r="AB2919" s="19" t="s">
        <v>8886</v>
      </c>
    </row>
    <row r="2920" spans="1:28" x14ac:dyDescent="0.35">
      <c r="A2920" t="s">
        <v>1562</v>
      </c>
      <c r="B2920" t="s">
        <v>8273</v>
      </c>
      <c r="C2920" t="s">
        <v>8274</v>
      </c>
      <c r="D2920" s="1">
        <v>44847</v>
      </c>
      <c r="E2920">
        <f t="shared" si="319"/>
        <v>18</v>
      </c>
      <c r="F2920" t="s">
        <v>6</v>
      </c>
      <c r="G2920">
        <v>620</v>
      </c>
      <c r="H2920">
        <f t="shared" si="316"/>
        <v>62</v>
      </c>
      <c r="I2920" t="s">
        <v>7</v>
      </c>
      <c r="J2920" t="s">
        <v>8</v>
      </c>
      <c r="L2920" t="s">
        <v>6</v>
      </c>
      <c r="M2920" t="str">
        <f t="shared" si="317"/>
        <v>M</v>
      </c>
      <c r="N2920" t="s">
        <v>1315</v>
      </c>
      <c r="O2920" t="s">
        <v>1316</v>
      </c>
      <c r="P2920" t="s">
        <v>557</v>
      </c>
      <c r="Q2920">
        <v>3</v>
      </c>
      <c r="R2920">
        <f t="shared" si="320"/>
        <v>2019</v>
      </c>
      <c r="S2920" t="s">
        <v>8</v>
      </c>
      <c r="T2920" t="s">
        <v>8</v>
      </c>
      <c r="U2920" t="s">
        <v>9006</v>
      </c>
      <c r="V2920">
        <f>VLOOKUP(P2920,'PBT Tag Rates'!$B$5:$E$34,4,FALSE)</f>
        <v>0.95971980899999998</v>
      </c>
      <c r="W2920">
        <v>1</v>
      </c>
      <c r="X2920" s="16">
        <f>IFERROR(LOOKUP(H2920,{30,43,48,53,58,63,68,73,78,83,88,93,97},{42,47,52,57,62,67,72,77,82,87,92,99,100}),999)</f>
        <v>62</v>
      </c>
      <c r="Y2920" s="19">
        <f t="shared" si="318"/>
        <v>5.6818181818181825</v>
      </c>
      <c r="Z2920" s="19">
        <f t="shared" si="321"/>
        <v>5.7284090909090919</v>
      </c>
      <c r="AA2920" s="19">
        <f t="shared" si="322"/>
        <v>17.185227272727278</v>
      </c>
      <c r="AB2920" s="19" t="s">
        <v>8886</v>
      </c>
    </row>
    <row r="2921" spans="1:28" x14ac:dyDescent="0.35">
      <c r="A2921" t="s">
        <v>1562</v>
      </c>
      <c r="B2921" t="s">
        <v>8275</v>
      </c>
      <c r="C2921" t="s">
        <v>8276</v>
      </c>
      <c r="D2921" s="1">
        <v>44847</v>
      </c>
      <c r="E2921">
        <f t="shared" si="319"/>
        <v>18</v>
      </c>
      <c r="F2921" t="s">
        <v>6</v>
      </c>
      <c r="G2921">
        <v>570</v>
      </c>
      <c r="H2921">
        <f t="shared" si="316"/>
        <v>57</v>
      </c>
      <c r="I2921" t="s">
        <v>7</v>
      </c>
      <c r="J2921" t="s">
        <v>8</v>
      </c>
      <c r="L2921" t="s">
        <v>6</v>
      </c>
      <c r="M2921" t="str">
        <f t="shared" si="317"/>
        <v>M</v>
      </c>
      <c r="N2921" t="s">
        <v>4394</v>
      </c>
      <c r="O2921" t="s">
        <v>8277</v>
      </c>
      <c r="P2921" t="s">
        <v>557</v>
      </c>
      <c r="Q2921">
        <v>3</v>
      </c>
      <c r="R2921">
        <f t="shared" si="320"/>
        <v>2019</v>
      </c>
      <c r="S2921" t="s">
        <v>8</v>
      </c>
      <c r="T2921" t="s">
        <v>8</v>
      </c>
      <c r="U2921" t="s">
        <v>9090</v>
      </c>
      <c r="V2921">
        <f>VLOOKUP(P2921,'PBT Tag Rates'!$B$5:$E$34,4,FALSE)</f>
        <v>0.95971980899999998</v>
      </c>
      <c r="W2921">
        <v>1</v>
      </c>
      <c r="X2921" s="16">
        <f>IFERROR(LOOKUP(H2921,{30,43,48,53,58,63,68,73,78,83,88,93,97},{42,47,52,57,62,67,72,77,82,87,92,99,100}),999)</f>
        <v>57</v>
      </c>
      <c r="Y2921" s="19">
        <f t="shared" si="318"/>
        <v>5.6818181818181825</v>
      </c>
      <c r="Z2921" s="19">
        <f t="shared" si="321"/>
        <v>5.7284090909090919</v>
      </c>
      <c r="AA2921" s="19">
        <f t="shared" si="322"/>
        <v>17.185227272727278</v>
      </c>
      <c r="AB2921" s="19" t="s">
        <v>8887</v>
      </c>
    </row>
    <row r="2922" spans="1:28" x14ac:dyDescent="0.35">
      <c r="A2922" t="s">
        <v>1562</v>
      </c>
      <c r="B2922" t="s">
        <v>8278</v>
      </c>
      <c r="C2922" t="s">
        <v>8279</v>
      </c>
      <c r="D2922" s="1">
        <v>44847</v>
      </c>
      <c r="E2922">
        <f t="shared" si="319"/>
        <v>18</v>
      </c>
      <c r="F2922" t="s">
        <v>6</v>
      </c>
      <c r="G2922">
        <v>510</v>
      </c>
      <c r="H2922">
        <f t="shared" si="316"/>
        <v>51</v>
      </c>
      <c r="I2922" t="s">
        <v>9</v>
      </c>
      <c r="J2922">
        <v>1</v>
      </c>
      <c r="L2922" t="s">
        <v>6</v>
      </c>
      <c r="M2922" t="str">
        <f t="shared" si="317"/>
        <v>M</v>
      </c>
      <c r="N2922" t="s">
        <v>126</v>
      </c>
      <c r="O2922" t="s">
        <v>6928</v>
      </c>
      <c r="P2922" t="s">
        <v>19</v>
      </c>
      <c r="Q2922">
        <v>4</v>
      </c>
      <c r="R2922">
        <f t="shared" si="320"/>
        <v>2018</v>
      </c>
      <c r="S2922" t="s">
        <v>8</v>
      </c>
      <c r="T2922" t="s">
        <v>8</v>
      </c>
      <c r="U2922" t="s">
        <v>9007</v>
      </c>
      <c r="V2922">
        <f>VLOOKUP(P2922,'PBT Tag Rates'!$B$5:$E$34,4,FALSE)</f>
        <v>0.80551598400000002</v>
      </c>
      <c r="W2922">
        <v>1</v>
      </c>
      <c r="X2922" s="16">
        <f>IFERROR(LOOKUP(H2922,{30,43,48,53,58,63,68,73,78,83,88,93,97},{42,47,52,57,62,67,72,77,82,87,92,99,100}),999)</f>
        <v>52</v>
      </c>
      <c r="Y2922" s="19">
        <f t="shared" si="318"/>
        <v>5.6818181818181825</v>
      </c>
      <c r="Z2922" s="19">
        <f t="shared" si="321"/>
        <v>5.7284090909090919</v>
      </c>
      <c r="AA2922" s="19">
        <f t="shared" si="322"/>
        <v>17.185227272727278</v>
      </c>
      <c r="AB2922" s="19" t="s">
        <v>8886</v>
      </c>
    </row>
    <row r="2923" spans="1:28" x14ac:dyDescent="0.35">
      <c r="A2923" t="s">
        <v>1562</v>
      </c>
      <c r="B2923" t="s">
        <v>8280</v>
      </c>
      <c r="C2923" t="s">
        <v>8281</v>
      </c>
      <c r="D2923" s="1">
        <v>44848</v>
      </c>
      <c r="E2923">
        <f t="shared" si="319"/>
        <v>18</v>
      </c>
      <c r="F2923" t="s">
        <v>16</v>
      </c>
      <c r="G2923">
        <v>730</v>
      </c>
      <c r="H2923">
        <f t="shared" si="316"/>
        <v>73</v>
      </c>
      <c r="I2923" t="s">
        <v>7</v>
      </c>
      <c r="J2923" t="s">
        <v>8</v>
      </c>
      <c r="K2923" t="s">
        <v>143</v>
      </c>
      <c r="L2923" t="s">
        <v>1569</v>
      </c>
      <c r="M2923" t="str">
        <f t="shared" si="317"/>
        <v>F</v>
      </c>
      <c r="N2923" t="s">
        <v>4306</v>
      </c>
      <c r="O2923" t="s">
        <v>4306</v>
      </c>
      <c r="P2923" t="s">
        <v>4306</v>
      </c>
      <c r="Q2923" t="s">
        <v>8</v>
      </c>
      <c r="R2923" t="str">
        <f t="shared" si="320"/>
        <v>U</v>
      </c>
      <c r="S2923" t="s">
        <v>8</v>
      </c>
      <c r="T2923" t="s">
        <v>8</v>
      </c>
      <c r="U2923" t="s">
        <v>4306</v>
      </c>
      <c r="V2923" t="e">
        <f>VLOOKUP(P2923,'PBT Tag Rates'!$B$5:$E$34,4,FALSE)</f>
        <v>#N/A</v>
      </c>
      <c r="W2923">
        <v>1</v>
      </c>
      <c r="X2923" s="16">
        <f>IFERROR(LOOKUP(H2923,{30,43,48,53,58,63,68,73,78,83,88,93,97},{42,47,52,57,62,67,72,77,82,87,92,99,100}),999)</f>
        <v>77</v>
      </c>
      <c r="Y2923" s="19">
        <f t="shared" si="318"/>
        <v>5.6818181818181825</v>
      </c>
      <c r="Z2923" s="19">
        <f t="shared" si="321"/>
        <v>5.7284090909090919</v>
      </c>
      <c r="AA2923" s="19">
        <f t="shared" si="322"/>
        <v>17.185227272727278</v>
      </c>
      <c r="AB2923" s="19" t="s">
        <v>8887</v>
      </c>
    </row>
    <row r="2924" spans="1:28" x14ac:dyDescent="0.35">
      <c r="A2924" t="s">
        <v>1562</v>
      </c>
      <c r="B2924" t="s">
        <v>8282</v>
      </c>
      <c r="C2924" t="s">
        <v>8283</v>
      </c>
      <c r="D2924" s="1">
        <v>44848</v>
      </c>
      <c r="E2924">
        <f t="shared" si="319"/>
        <v>18</v>
      </c>
      <c r="F2924" t="s">
        <v>6</v>
      </c>
      <c r="G2924">
        <v>640</v>
      </c>
      <c r="H2924">
        <f t="shared" si="316"/>
        <v>64</v>
      </c>
      <c r="I2924" t="s">
        <v>9</v>
      </c>
      <c r="J2924">
        <v>1</v>
      </c>
      <c r="L2924" t="s">
        <v>16</v>
      </c>
      <c r="M2924" t="str">
        <f t="shared" si="317"/>
        <v>F</v>
      </c>
      <c r="N2924" t="s">
        <v>2248</v>
      </c>
      <c r="O2924" t="s">
        <v>8284</v>
      </c>
      <c r="P2924" t="s">
        <v>557</v>
      </c>
      <c r="Q2924">
        <v>3</v>
      </c>
      <c r="R2924">
        <f t="shared" si="320"/>
        <v>2019</v>
      </c>
      <c r="S2924" t="s">
        <v>8</v>
      </c>
      <c r="T2924" t="s">
        <v>8</v>
      </c>
      <c r="U2924" t="s">
        <v>9006</v>
      </c>
      <c r="V2924">
        <f>VLOOKUP(P2924,'PBT Tag Rates'!$B$5:$E$34,4,FALSE)</f>
        <v>0.95971980899999998</v>
      </c>
      <c r="W2924">
        <v>1</v>
      </c>
      <c r="X2924" s="16">
        <f>IFERROR(LOOKUP(H2924,{30,43,48,53,58,63,68,73,78,83,88,93,97},{42,47,52,57,62,67,72,77,82,87,92,99,100}),999)</f>
        <v>67</v>
      </c>
      <c r="Y2924" s="19">
        <f t="shared" si="318"/>
        <v>5.6818181818181825</v>
      </c>
      <c r="Z2924" s="19">
        <f t="shared" si="321"/>
        <v>5.7284090909090919</v>
      </c>
      <c r="AA2924" s="19">
        <f t="shared" si="322"/>
        <v>17.185227272727278</v>
      </c>
      <c r="AB2924" s="19" t="s">
        <v>8886</v>
      </c>
    </row>
    <row r="2925" spans="1:28" x14ac:dyDescent="0.35">
      <c r="A2925" t="s">
        <v>1562</v>
      </c>
      <c r="B2925" t="s">
        <v>8285</v>
      </c>
      <c r="C2925" t="s">
        <v>8286</v>
      </c>
      <c r="D2925" s="1">
        <v>44848</v>
      </c>
      <c r="E2925">
        <f t="shared" si="319"/>
        <v>18</v>
      </c>
      <c r="F2925" t="s">
        <v>6</v>
      </c>
      <c r="G2925">
        <v>540</v>
      </c>
      <c r="H2925">
        <f t="shared" si="316"/>
        <v>54</v>
      </c>
      <c r="I2925" t="s">
        <v>9</v>
      </c>
      <c r="J2925">
        <v>1</v>
      </c>
      <c r="L2925" t="s">
        <v>16</v>
      </c>
      <c r="M2925" t="str">
        <f t="shared" si="317"/>
        <v>F</v>
      </c>
      <c r="N2925" t="s">
        <v>1232</v>
      </c>
      <c r="O2925" t="s">
        <v>1233</v>
      </c>
      <c r="P2925" t="s">
        <v>557</v>
      </c>
      <c r="Q2925">
        <v>3</v>
      </c>
      <c r="R2925">
        <f t="shared" si="320"/>
        <v>2019</v>
      </c>
      <c r="S2925" t="s">
        <v>8</v>
      </c>
      <c r="T2925" t="s">
        <v>8</v>
      </c>
      <c r="U2925" t="s">
        <v>9007</v>
      </c>
      <c r="V2925">
        <f>VLOOKUP(P2925,'PBT Tag Rates'!$B$5:$E$34,4,FALSE)</f>
        <v>0.95971980899999998</v>
      </c>
      <c r="W2925">
        <v>1</v>
      </c>
      <c r="X2925" s="16">
        <f>IFERROR(LOOKUP(H2925,{30,43,48,53,58,63,68,73,78,83,88,93,97},{42,47,52,57,62,67,72,77,82,87,92,99,100}),999)</f>
        <v>57</v>
      </c>
      <c r="Y2925" s="19">
        <f t="shared" si="318"/>
        <v>5.6818181818181825</v>
      </c>
      <c r="Z2925" s="19">
        <f t="shared" si="321"/>
        <v>5.7284090909090919</v>
      </c>
      <c r="AA2925" s="19">
        <f t="shared" si="322"/>
        <v>17.185227272727278</v>
      </c>
      <c r="AB2925" s="19" t="s">
        <v>8886</v>
      </c>
    </row>
    <row r="2926" spans="1:28" x14ac:dyDescent="0.35">
      <c r="A2926" t="s">
        <v>1562</v>
      </c>
      <c r="B2926" t="s">
        <v>8287</v>
      </c>
      <c r="C2926" t="s">
        <v>8288</v>
      </c>
      <c r="D2926" s="1">
        <v>44848</v>
      </c>
      <c r="E2926">
        <f t="shared" si="319"/>
        <v>18</v>
      </c>
      <c r="F2926" t="s">
        <v>6</v>
      </c>
      <c r="G2926">
        <v>650</v>
      </c>
      <c r="H2926">
        <f t="shared" si="316"/>
        <v>65</v>
      </c>
      <c r="I2926" t="s">
        <v>7</v>
      </c>
      <c r="J2926" t="s">
        <v>8</v>
      </c>
      <c r="L2926" t="s">
        <v>6</v>
      </c>
      <c r="M2926" t="str">
        <f t="shared" si="317"/>
        <v>M</v>
      </c>
      <c r="N2926" t="s">
        <v>3452</v>
      </c>
      <c r="O2926" t="s">
        <v>3939</v>
      </c>
      <c r="P2926" t="s">
        <v>557</v>
      </c>
      <c r="Q2926">
        <v>3</v>
      </c>
      <c r="R2926">
        <f t="shared" si="320"/>
        <v>2019</v>
      </c>
      <c r="S2926" t="s">
        <v>8</v>
      </c>
      <c r="T2926" t="s">
        <v>8</v>
      </c>
      <c r="U2926" t="s">
        <v>9006</v>
      </c>
      <c r="V2926">
        <f>VLOOKUP(P2926,'PBT Tag Rates'!$B$5:$E$34,4,FALSE)</f>
        <v>0.95971980899999998</v>
      </c>
      <c r="W2926">
        <v>1</v>
      </c>
      <c r="X2926" s="16">
        <f>IFERROR(LOOKUP(H2926,{30,43,48,53,58,63,68,73,78,83,88,93,97},{42,47,52,57,62,67,72,77,82,87,92,99,100}),999)</f>
        <v>67</v>
      </c>
      <c r="Y2926" s="19">
        <f t="shared" si="318"/>
        <v>5.6818181818181825</v>
      </c>
      <c r="Z2926" s="19">
        <f t="shared" si="321"/>
        <v>5.7284090909090919</v>
      </c>
      <c r="AA2926" s="19">
        <f t="shared" si="322"/>
        <v>17.185227272727278</v>
      </c>
      <c r="AB2926" s="19" t="s">
        <v>8886</v>
      </c>
    </row>
    <row r="2927" spans="1:28" x14ac:dyDescent="0.35">
      <c r="A2927" t="s">
        <v>1562</v>
      </c>
      <c r="B2927" t="s">
        <v>8289</v>
      </c>
      <c r="C2927" t="s">
        <v>8290</v>
      </c>
      <c r="D2927" s="1">
        <v>44848</v>
      </c>
      <c r="E2927">
        <f t="shared" si="319"/>
        <v>18</v>
      </c>
      <c r="F2927" t="s">
        <v>6</v>
      </c>
      <c r="G2927">
        <v>420</v>
      </c>
      <c r="H2927">
        <f t="shared" si="316"/>
        <v>42</v>
      </c>
      <c r="I2927" t="s">
        <v>7</v>
      </c>
      <c r="J2927" t="s">
        <v>8</v>
      </c>
      <c r="L2927" t="s">
        <v>6</v>
      </c>
      <c r="M2927" t="str">
        <f t="shared" si="317"/>
        <v>M</v>
      </c>
      <c r="N2927" t="s">
        <v>5379</v>
      </c>
      <c r="O2927" t="s">
        <v>8291</v>
      </c>
      <c r="P2927" t="s">
        <v>2035</v>
      </c>
      <c r="Q2927">
        <v>2</v>
      </c>
      <c r="R2927">
        <f t="shared" si="320"/>
        <v>2020</v>
      </c>
      <c r="S2927" t="s">
        <v>8</v>
      </c>
      <c r="T2927" t="s">
        <v>8</v>
      </c>
      <c r="U2927" t="s">
        <v>9084</v>
      </c>
      <c r="V2927">
        <f>VLOOKUP(P2927,'PBT Tag Rates'!$B$5:$E$34,4,FALSE)</f>
        <v>0.98961045999999997</v>
      </c>
      <c r="W2927">
        <v>1</v>
      </c>
      <c r="X2927" s="16">
        <f>IFERROR(LOOKUP(H2927,{30,43,48,53,58,63,68,73,78,83,88,93,97},{42,47,52,57,62,67,72,77,82,87,92,99,100}),999)</f>
        <v>42</v>
      </c>
      <c r="Y2927" s="19">
        <f t="shared" si="318"/>
        <v>5.6818181818181825</v>
      </c>
      <c r="Z2927" s="19">
        <f t="shared" si="321"/>
        <v>5.7284090909090919</v>
      </c>
      <c r="AA2927" s="19">
        <f t="shared" si="322"/>
        <v>17.185227272727278</v>
      </c>
      <c r="AB2927" s="19" t="s">
        <v>8887</v>
      </c>
    </row>
    <row r="2928" spans="1:28" x14ac:dyDescent="0.35">
      <c r="A2928" t="s">
        <v>1562</v>
      </c>
      <c r="B2928" t="s">
        <v>8292</v>
      </c>
      <c r="C2928" t="s">
        <v>8293</v>
      </c>
      <c r="D2928" s="1">
        <v>44848</v>
      </c>
      <c r="E2928">
        <f t="shared" si="319"/>
        <v>18</v>
      </c>
      <c r="F2928" t="s">
        <v>6</v>
      </c>
      <c r="G2928">
        <v>350</v>
      </c>
      <c r="H2928">
        <f t="shared" si="316"/>
        <v>35</v>
      </c>
      <c r="I2928" t="s">
        <v>9</v>
      </c>
      <c r="J2928">
        <v>1</v>
      </c>
      <c r="L2928" t="s">
        <v>6</v>
      </c>
      <c r="M2928" t="str">
        <f t="shared" si="317"/>
        <v>M</v>
      </c>
      <c r="N2928" t="s">
        <v>8120</v>
      </c>
      <c r="O2928" t="s">
        <v>8121</v>
      </c>
      <c r="P2928" t="s">
        <v>2035</v>
      </c>
      <c r="Q2928">
        <v>2</v>
      </c>
      <c r="R2928">
        <f t="shared" si="320"/>
        <v>2020</v>
      </c>
      <c r="S2928" t="s">
        <v>8</v>
      </c>
      <c r="T2928" t="s">
        <v>8</v>
      </c>
      <c r="U2928" t="s">
        <v>9007</v>
      </c>
      <c r="V2928">
        <f>VLOOKUP(P2928,'PBT Tag Rates'!$B$5:$E$34,4,FALSE)</f>
        <v>0.98961045999999997</v>
      </c>
      <c r="W2928">
        <v>1</v>
      </c>
      <c r="X2928" s="16">
        <f>IFERROR(LOOKUP(H2928,{30,43,48,53,58,63,68,73,78,83,88,93,97},{42,47,52,57,62,67,72,77,82,87,92,99,100}),999)</f>
        <v>42</v>
      </c>
      <c r="Y2928" s="19">
        <f t="shared" si="318"/>
        <v>5.6818181818181825</v>
      </c>
      <c r="Z2928" s="19">
        <f t="shared" si="321"/>
        <v>5.7284090909090919</v>
      </c>
      <c r="AA2928" s="19">
        <f t="shared" si="322"/>
        <v>17.185227272727278</v>
      </c>
      <c r="AB2928" s="19" t="s">
        <v>8886</v>
      </c>
    </row>
    <row r="2929" spans="1:28" x14ac:dyDescent="0.35">
      <c r="A2929" t="s">
        <v>1562</v>
      </c>
      <c r="B2929" t="s">
        <v>8294</v>
      </c>
      <c r="C2929" t="s">
        <v>8295</v>
      </c>
      <c r="D2929" s="1">
        <v>44848</v>
      </c>
      <c r="E2929">
        <f t="shared" si="319"/>
        <v>18</v>
      </c>
      <c r="F2929" t="s">
        <v>16</v>
      </c>
      <c r="G2929">
        <v>710</v>
      </c>
      <c r="H2929">
        <f t="shared" si="316"/>
        <v>71</v>
      </c>
      <c r="I2929" t="s">
        <v>7</v>
      </c>
      <c r="J2929" t="s">
        <v>8</v>
      </c>
      <c r="L2929" t="s">
        <v>16</v>
      </c>
      <c r="M2929" t="str">
        <f t="shared" si="317"/>
        <v>F</v>
      </c>
      <c r="N2929" t="s">
        <v>8296</v>
      </c>
      <c r="O2929" t="s">
        <v>8297</v>
      </c>
      <c r="P2929" t="s">
        <v>557</v>
      </c>
      <c r="Q2929">
        <v>3</v>
      </c>
      <c r="R2929">
        <f t="shared" si="320"/>
        <v>2019</v>
      </c>
      <c r="S2929" t="s">
        <v>8</v>
      </c>
      <c r="T2929" t="s">
        <v>8</v>
      </c>
      <c r="U2929" t="s">
        <v>9006</v>
      </c>
      <c r="V2929">
        <f>VLOOKUP(P2929,'PBT Tag Rates'!$B$5:$E$34,4,FALSE)</f>
        <v>0.95971980899999998</v>
      </c>
      <c r="W2929">
        <v>1</v>
      </c>
      <c r="X2929" s="16">
        <f>IFERROR(LOOKUP(H2929,{30,43,48,53,58,63,68,73,78,83,88,93,97},{42,47,52,57,62,67,72,77,82,87,92,99,100}),999)</f>
        <v>72</v>
      </c>
      <c r="Y2929" s="19">
        <f t="shared" si="318"/>
        <v>5.6818181818181825</v>
      </c>
      <c r="Z2929" s="19">
        <f t="shared" si="321"/>
        <v>5.7284090909090919</v>
      </c>
      <c r="AA2929" s="19">
        <f t="shared" si="322"/>
        <v>17.185227272727278</v>
      </c>
      <c r="AB2929" s="19" t="s">
        <v>8886</v>
      </c>
    </row>
    <row r="2930" spans="1:28" x14ac:dyDescent="0.35">
      <c r="A2930" t="s">
        <v>1562</v>
      </c>
      <c r="B2930" t="s">
        <v>8298</v>
      </c>
      <c r="C2930" t="s">
        <v>8299</v>
      </c>
      <c r="D2930" s="1">
        <v>44848</v>
      </c>
      <c r="E2930">
        <f t="shared" si="319"/>
        <v>18</v>
      </c>
      <c r="F2930" t="s">
        <v>6</v>
      </c>
      <c r="G2930">
        <v>610</v>
      </c>
      <c r="H2930">
        <f t="shared" si="316"/>
        <v>61</v>
      </c>
      <c r="I2930" t="s">
        <v>7</v>
      </c>
      <c r="J2930" t="s">
        <v>8</v>
      </c>
      <c r="K2930" t="s">
        <v>143</v>
      </c>
      <c r="L2930" t="s">
        <v>1569</v>
      </c>
      <c r="M2930" t="str">
        <f t="shared" si="317"/>
        <v>M</v>
      </c>
      <c r="N2930" t="s">
        <v>4306</v>
      </c>
      <c r="O2930" t="s">
        <v>4306</v>
      </c>
      <c r="P2930" t="s">
        <v>4306</v>
      </c>
      <c r="Q2930" t="s">
        <v>8</v>
      </c>
      <c r="R2930" t="str">
        <f t="shared" si="320"/>
        <v>U</v>
      </c>
      <c r="S2930" t="s">
        <v>8</v>
      </c>
      <c r="T2930" t="s">
        <v>8</v>
      </c>
      <c r="U2930" t="s">
        <v>4306</v>
      </c>
      <c r="V2930" t="e">
        <f>VLOOKUP(P2930,'PBT Tag Rates'!$B$5:$E$34,4,FALSE)</f>
        <v>#N/A</v>
      </c>
      <c r="W2930">
        <v>1</v>
      </c>
      <c r="X2930" s="16">
        <f>IFERROR(LOOKUP(H2930,{30,43,48,53,58,63,68,73,78,83,88,93,97},{42,47,52,57,62,67,72,77,82,87,92,99,100}),999)</f>
        <v>62</v>
      </c>
      <c r="Y2930" s="19">
        <f t="shared" si="318"/>
        <v>5.6818181818181825</v>
      </c>
      <c r="Z2930" s="19">
        <f t="shared" si="321"/>
        <v>5.7284090909090919</v>
      </c>
      <c r="AA2930" s="19">
        <f t="shared" si="322"/>
        <v>17.185227272727278</v>
      </c>
      <c r="AB2930" s="19" t="s">
        <v>8887</v>
      </c>
    </row>
    <row r="2931" spans="1:28" x14ac:dyDescent="0.35">
      <c r="A2931" t="s">
        <v>1562</v>
      </c>
      <c r="B2931" t="s">
        <v>8300</v>
      </c>
      <c r="C2931" t="s">
        <v>8301</v>
      </c>
      <c r="D2931" s="1">
        <v>44848</v>
      </c>
      <c r="E2931">
        <f t="shared" si="319"/>
        <v>18</v>
      </c>
      <c r="F2931" t="s">
        <v>6</v>
      </c>
      <c r="G2931">
        <v>620</v>
      </c>
      <c r="H2931">
        <f t="shared" si="316"/>
        <v>62</v>
      </c>
      <c r="I2931" t="s">
        <v>9</v>
      </c>
      <c r="J2931" t="s">
        <v>8</v>
      </c>
      <c r="L2931" t="s">
        <v>6</v>
      </c>
      <c r="M2931" t="str">
        <f t="shared" si="317"/>
        <v>M</v>
      </c>
      <c r="N2931" t="s">
        <v>8302</v>
      </c>
      <c r="O2931" t="s">
        <v>8303</v>
      </c>
      <c r="P2931" t="s">
        <v>3616</v>
      </c>
      <c r="Q2931">
        <v>3</v>
      </c>
      <c r="R2931">
        <f t="shared" si="320"/>
        <v>2019</v>
      </c>
      <c r="S2931" t="s">
        <v>8</v>
      </c>
      <c r="T2931" t="s">
        <v>8</v>
      </c>
      <c r="U2931" t="s">
        <v>9279</v>
      </c>
      <c r="V2931">
        <f>VLOOKUP(P2931,'PBT Tag Rates'!$B$5:$E$34,4,FALSE)</f>
        <v>0.96016800000000002</v>
      </c>
      <c r="W2931">
        <v>1</v>
      </c>
      <c r="X2931" s="16">
        <f>IFERROR(LOOKUP(H2931,{30,43,48,53,58,63,68,73,78,83,88,93,97},{42,47,52,57,62,67,72,77,82,87,92,99,100}),999)</f>
        <v>62</v>
      </c>
      <c r="Y2931" s="19">
        <f t="shared" si="318"/>
        <v>5.6818181818181825</v>
      </c>
      <c r="Z2931" s="19">
        <f t="shared" si="321"/>
        <v>5.7284090909090919</v>
      </c>
      <c r="AA2931" s="19">
        <f t="shared" si="322"/>
        <v>17.185227272727278</v>
      </c>
      <c r="AB2931" s="19" t="s">
        <v>8886</v>
      </c>
    </row>
    <row r="2932" spans="1:28" x14ac:dyDescent="0.35">
      <c r="A2932" t="s">
        <v>1562</v>
      </c>
      <c r="B2932" t="s">
        <v>8304</v>
      </c>
      <c r="C2932" t="s">
        <v>8305</v>
      </c>
      <c r="D2932" s="1">
        <v>44848</v>
      </c>
      <c r="E2932">
        <f t="shared" si="319"/>
        <v>18</v>
      </c>
      <c r="F2932" t="s">
        <v>6</v>
      </c>
      <c r="G2932">
        <v>670</v>
      </c>
      <c r="H2932">
        <f t="shared" si="316"/>
        <v>67</v>
      </c>
      <c r="I2932" t="s">
        <v>9</v>
      </c>
      <c r="J2932">
        <v>1</v>
      </c>
      <c r="L2932" t="s">
        <v>6</v>
      </c>
      <c r="M2932" t="str">
        <f t="shared" si="317"/>
        <v>M</v>
      </c>
      <c r="N2932" t="s">
        <v>8306</v>
      </c>
      <c r="O2932" t="s">
        <v>8307</v>
      </c>
      <c r="P2932" t="s">
        <v>863</v>
      </c>
      <c r="Q2932">
        <v>5</v>
      </c>
      <c r="R2932">
        <f t="shared" si="320"/>
        <v>2017</v>
      </c>
      <c r="S2932" t="s">
        <v>8</v>
      </c>
      <c r="T2932" t="s">
        <v>8</v>
      </c>
      <c r="U2932" t="s">
        <v>9279</v>
      </c>
      <c r="V2932">
        <f>VLOOKUP(P2932,'PBT Tag Rates'!$B$5:$E$34,4,FALSE)</f>
        <v>0.93397200000000002</v>
      </c>
      <c r="W2932">
        <v>1</v>
      </c>
      <c r="X2932" s="16">
        <f>IFERROR(LOOKUP(H2932,{30,43,48,53,58,63,68,73,78,83,88,93,97},{42,47,52,57,62,67,72,77,82,87,92,99,100}),999)</f>
        <v>67</v>
      </c>
      <c r="Y2932" s="19">
        <f t="shared" si="318"/>
        <v>5.6818181818181825</v>
      </c>
      <c r="Z2932" s="19">
        <f t="shared" si="321"/>
        <v>5.7284090909090919</v>
      </c>
      <c r="AA2932" s="19">
        <f t="shared" si="322"/>
        <v>17.185227272727278</v>
      </c>
      <c r="AB2932" s="19" t="s">
        <v>8886</v>
      </c>
    </row>
    <row r="2933" spans="1:28" x14ac:dyDescent="0.35">
      <c r="A2933" t="s">
        <v>1562</v>
      </c>
      <c r="B2933" t="s">
        <v>8308</v>
      </c>
      <c r="C2933" t="s">
        <v>8309</v>
      </c>
      <c r="D2933" s="1">
        <v>44848</v>
      </c>
      <c r="E2933">
        <f t="shared" si="319"/>
        <v>18</v>
      </c>
      <c r="F2933" t="s">
        <v>16</v>
      </c>
      <c r="G2933">
        <v>720</v>
      </c>
      <c r="H2933">
        <f t="shared" si="316"/>
        <v>72</v>
      </c>
      <c r="I2933" t="s">
        <v>9</v>
      </c>
      <c r="J2933">
        <v>1</v>
      </c>
      <c r="L2933" t="s">
        <v>16</v>
      </c>
      <c r="M2933" t="str">
        <f t="shared" si="317"/>
        <v>F</v>
      </c>
      <c r="N2933" t="s">
        <v>4016</v>
      </c>
      <c r="O2933" t="s">
        <v>4017</v>
      </c>
      <c r="P2933" t="s">
        <v>557</v>
      </c>
      <c r="Q2933">
        <v>3</v>
      </c>
      <c r="R2933">
        <f t="shared" si="320"/>
        <v>2019</v>
      </c>
      <c r="S2933" t="s">
        <v>8</v>
      </c>
      <c r="T2933" t="s">
        <v>8</v>
      </c>
      <c r="U2933" t="s">
        <v>9006</v>
      </c>
      <c r="V2933">
        <f>VLOOKUP(P2933,'PBT Tag Rates'!$B$5:$E$34,4,FALSE)</f>
        <v>0.95971980899999998</v>
      </c>
      <c r="W2933">
        <v>1</v>
      </c>
      <c r="X2933" s="16">
        <f>IFERROR(LOOKUP(H2933,{30,43,48,53,58,63,68,73,78,83,88,93,97},{42,47,52,57,62,67,72,77,82,87,92,99,100}),999)</f>
        <v>72</v>
      </c>
      <c r="Y2933" s="19">
        <f t="shared" si="318"/>
        <v>5.6818181818181825</v>
      </c>
      <c r="Z2933" s="19">
        <f t="shared" si="321"/>
        <v>5.7284090909090919</v>
      </c>
      <c r="AA2933" s="19">
        <f t="shared" si="322"/>
        <v>17.185227272727278</v>
      </c>
      <c r="AB2933" s="19" t="s">
        <v>8886</v>
      </c>
    </row>
    <row r="2934" spans="1:28" x14ac:dyDescent="0.35">
      <c r="A2934" t="s">
        <v>1562</v>
      </c>
      <c r="B2934" t="s">
        <v>8310</v>
      </c>
      <c r="C2934" t="s">
        <v>8311</v>
      </c>
      <c r="D2934" s="1">
        <v>44848</v>
      </c>
      <c r="E2934">
        <f t="shared" si="319"/>
        <v>18</v>
      </c>
      <c r="F2934" t="s">
        <v>6</v>
      </c>
      <c r="G2934">
        <v>620</v>
      </c>
      <c r="H2934">
        <f t="shared" si="316"/>
        <v>62</v>
      </c>
      <c r="I2934" t="s">
        <v>9</v>
      </c>
      <c r="J2934" t="s">
        <v>8</v>
      </c>
      <c r="L2934" t="s">
        <v>6</v>
      </c>
      <c r="M2934" t="str">
        <f t="shared" si="317"/>
        <v>M</v>
      </c>
      <c r="N2934" t="s">
        <v>8312</v>
      </c>
      <c r="O2934" t="s">
        <v>8313</v>
      </c>
      <c r="P2934" t="s">
        <v>3616</v>
      </c>
      <c r="Q2934">
        <v>3</v>
      </c>
      <c r="R2934">
        <f t="shared" si="320"/>
        <v>2019</v>
      </c>
      <c r="S2934" t="s">
        <v>8</v>
      </c>
      <c r="T2934" t="s">
        <v>8</v>
      </c>
      <c r="U2934" t="s">
        <v>9279</v>
      </c>
      <c r="V2934">
        <f>VLOOKUP(P2934,'PBT Tag Rates'!$B$5:$E$34,4,FALSE)</f>
        <v>0.96016800000000002</v>
      </c>
      <c r="W2934">
        <v>1</v>
      </c>
      <c r="X2934" s="16">
        <f>IFERROR(LOOKUP(H2934,{30,43,48,53,58,63,68,73,78,83,88,93,97},{42,47,52,57,62,67,72,77,82,87,92,99,100}),999)</f>
        <v>62</v>
      </c>
      <c r="Y2934" s="19">
        <f t="shared" si="318"/>
        <v>5.6818181818181825</v>
      </c>
      <c r="Z2934" s="19">
        <f t="shared" si="321"/>
        <v>5.7284090909090919</v>
      </c>
      <c r="AA2934" s="19">
        <f t="shared" si="322"/>
        <v>17.185227272727278</v>
      </c>
      <c r="AB2934" s="19" t="s">
        <v>8886</v>
      </c>
    </row>
    <row r="2935" spans="1:28" x14ac:dyDescent="0.35">
      <c r="A2935" t="s">
        <v>1562</v>
      </c>
      <c r="B2935" t="s">
        <v>8314</v>
      </c>
      <c r="C2935" t="s">
        <v>8315</v>
      </c>
      <c r="D2935" s="1">
        <v>44848</v>
      </c>
      <c r="E2935">
        <f t="shared" si="319"/>
        <v>18</v>
      </c>
      <c r="F2935" t="s">
        <v>6</v>
      </c>
      <c r="G2935">
        <v>440</v>
      </c>
      <c r="H2935">
        <f t="shared" si="316"/>
        <v>44</v>
      </c>
      <c r="I2935" t="s">
        <v>9</v>
      </c>
      <c r="J2935">
        <v>1</v>
      </c>
      <c r="L2935" t="s">
        <v>6</v>
      </c>
      <c r="M2935" t="str">
        <f t="shared" si="317"/>
        <v>M</v>
      </c>
      <c r="N2935" t="s">
        <v>7010</v>
      </c>
      <c r="O2935" t="s">
        <v>7011</v>
      </c>
      <c r="P2935" t="s">
        <v>2035</v>
      </c>
      <c r="Q2935">
        <v>2</v>
      </c>
      <c r="R2935">
        <f t="shared" si="320"/>
        <v>2020</v>
      </c>
      <c r="S2935" t="s">
        <v>8</v>
      </c>
      <c r="T2935" t="s">
        <v>8</v>
      </c>
      <c r="U2935" t="s">
        <v>9087</v>
      </c>
      <c r="V2935">
        <f>VLOOKUP(P2935,'PBT Tag Rates'!$B$5:$E$34,4,FALSE)</f>
        <v>0.98961045999999997</v>
      </c>
      <c r="W2935">
        <v>1</v>
      </c>
      <c r="X2935" s="16">
        <f>IFERROR(LOOKUP(H2935,{30,43,48,53,58,63,68,73,78,83,88,93,97},{42,47,52,57,62,67,72,77,82,87,92,99,100}),999)</f>
        <v>47</v>
      </c>
      <c r="Y2935" s="19">
        <f t="shared" si="318"/>
        <v>5.6818181818181825</v>
      </c>
      <c r="Z2935" s="19">
        <f t="shared" si="321"/>
        <v>5.7284090909090919</v>
      </c>
      <c r="AA2935" s="19">
        <f t="shared" si="322"/>
        <v>17.185227272727278</v>
      </c>
      <c r="AB2935" s="19" t="s">
        <v>8887</v>
      </c>
    </row>
    <row r="2936" spans="1:28" x14ac:dyDescent="0.35">
      <c r="A2936" t="s">
        <v>1562</v>
      </c>
      <c r="B2936" t="s">
        <v>8316</v>
      </c>
      <c r="C2936" t="s">
        <v>8317</v>
      </c>
      <c r="D2936" s="1">
        <v>44849</v>
      </c>
      <c r="E2936">
        <f t="shared" si="319"/>
        <v>18</v>
      </c>
      <c r="F2936" t="s">
        <v>16</v>
      </c>
      <c r="G2936">
        <v>700</v>
      </c>
      <c r="H2936">
        <f t="shared" si="316"/>
        <v>70</v>
      </c>
      <c r="I2936" t="s">
        <v>9</v>
      </c>
      <c r="J2936">
        <v>1</v>
      </c>
      <c r="L2936" t="s">
        <v>16</v>
      </c>
      <c r="M2936" t="str">
        <f t="shared" si="317"/>
        <v>F</v>
      </c>
      <c r="N2936" t="s">
        <v>224</v>
      </c>
      <c r="O2936" t="s">
        <v>520</v>
      </c>
      <c r="P2936" t="s">
        <v>19</v>
      </c>
      <c r="Q2936">
        <v>4</v>
      </c>
      <c r="R2936">
        <f t="shared" si="320"/>
        <v>2018</v>
      </c>
      <c r="S2936" t="s">
        <v>8</v>
      </c>
      <c r="T2936" t="s">
        <v>8</v>
      </c>
      <c r="U2936" t="s">
        <v>9007</v>
      </c>
      <c r="V2936">
        <f>VLOOKUP(P2936,'PBT Tag Rates'!$B$5:$E$34,4,FALSE)</f>
        <v>0.80551598400000002</v>
      </c>
      <c r="W2936">
        <v>1</v>
      </c>
      <c r="X2936" s="16">
        <f>IFERROR(LOOKUP(H2936,{30,43,48,53,58,63,68,73,78,83,88,93,97},{42,47,52,57,62,67,72,77,82,87,92,99,100}),999)</f>
        <v>72</v>
      </c>
      <c r="Y2936" s="19">
        <f t="shared" si="318"/>
        <v>5.6818181818181825</v>
      </c>
      <c r="Z2936" s="19">
        <f t="shared" si="321"/>
        <v>5.7284090909090919</v>
      </c>
      <c r="AA2936" s="19">
        <f t="shared" si="322"/>
        <v>17.185227272727278</v>
      </c>
      <c r="AB2936" s="19" t="s">
        <v>8886</v>
      </c>
    </row>
    <row r="2937" spans="1:28" x14ac:dyDescent="0.35">
      <c r="A2937" t="s">
        <v>1562</v>
      </c>
      <c r="B2937" t="s">
        <v>8318</v>
      </c>
      <c r="C2937" t="s">
        <v>8319</v>
      </c>
      <c r="D2937" s="1">
        <v>44849</v>
      </c>
      <c r="E2937">
        <f t="shared" si="319"/>
        <v>18</v>
      </c>
      <c r="F2937" t="s">
        <v>6</v>
      </c>
      <c r="G2937">
        <v>590</v>
      </c>
      <c r="H2937">
        <f t="shared" si="316"/>
        <v>59</v>
      </c>
      <c r="I2937" t="s">
        <v>9</v>
      </c>
      <c r="J2937">
        <v>1</v>
      </c>
      <c r="L2937" t="s">
        <v>6</v>
      </c>
      <c r="M2937" t="str">
        <f t="shared" si="317"/>
        <v>M</v>
      </c>
      <c r="N2937" t="s">
        <v>3321</v>
      </c>
      <c r="O2937" t="s">
        <v>3322</v>
      </c>
      <c r="P2937" t="s">
        <v>19</v>
      </c>
      <c r="Q2937">
        <v>4</v>
      </c>
      <c r="R2937">
        <f t="shared" si="320"/>
        <v>2018</v>
      </c>
      <c r="S2937" t="s">
        <v>8</v>
      </c>
      <c r="T2937" t="s">
        <v>8</v>
      </c>
      <c r="U2937" t="s">
        <v>9007</v>
      </c>
      <c r="V2937">
        <f>VLOOKUP(P2937,'PBT Tag Rates'!$B$5:$E$34,4,FALSE)</f>
        <v>0.80551598400000002</v>
      </c>
      <c r="W2937">
        <v>1</v>
      </c>
      <c r="X2937" s="16">
        <f>IFERROR(LOOKUP(H2937,{30,43,48,53,58,63,68,73,78,83,88,93,97},{42,47,52,57,62,67,72,77,82,87,92,99,100}),999)</f>
        <v>62</v>
      </c>
      <c r="Y2937" s="19">
        <f t="shared" si="318"/>
        <v>5.6818181818181825</v>
      </c>
      <c r="Z2937" s="19">
        <f t="shared" si="321"/>
        <v>5.7284090909090919</v>
      </c>
      <c r="AA2937" s="19">
        <f t="shared" si="322"/>
        <v>17.185227272727278</v>
      </c>
      <c r="AB2937" s="19" t="s">
        <v>8886</v>
      </c>
    </row>
    <row r="2938" spans="1:28" x14ac:dyDescent="0.35">
      <c r="A2938" t="s">
        <v>1562</v>
      </c>
      <c r="B2938" t="s">
        <v>8320</v>
      </c>
      <c r="C2938" t="s">
        <v>8321</v>
      </c>
      <c r="D2938" s="1">
        <v>44849</v>
      </c>
      <c r="E2938">
        <f t="shared" si="319"/>
        <v>18</v>
      </c>
      <c r="F2938" t="s">
        <v>6</v>
      </c>
      <c r="G2938">
        <v>730</v>
      </c>
      <c r="H2938">
        <f t="shared" si="316"/>
        <v>73</v>
      </c>
      <c r="I2938" t="s">
        <v>9</v>
      </c>
      <c r="J2938" t="s">
        <v>8</v>
      </c>
      <c r="L2938" t="s">
        <v>6</v>
      </c>
      <c r="M2938" t="str">
        <f t="shared" si="317"/>
        <v>M</v>
      </c>
      <c r="N2938" t="s">
        <v>6850</v>
      </c>
      <c r="O2938" t="s">
        <v>6851</v>
      </c>
      <c r="P2938" t="s">
        <v>511</v>
      </c>
      <c r="Q2938">
        <v>4</v>
      </c>
      <c r="R2938">
        <f t="shared" si="320"/>
        <v>2018</v>
      </c>
      <c r="S2938" t="s">
        <v>8</v>
      </c>
      <c r="T2938" t="s">
        <v>8</v>
      </c>
      <c r="U2938" t="s">
        <v>8880</v>
      </c>
      <c r="V2938">
        <f>VLOOKUP(P2938,'PBT Tag Rates'!$B$5:$E$34,4,FALSE)</f>
        <v>0.95730000000000004</v>
      </c>
      <c r="W2938">
        <v>1</v>
      </c>
      <c r="X2938" s="16">
        <f>IFERROR(LOOKUP(H2938,{30,43,48,53,58,63,68,73,78,83,88,93,97},{42,47,52,57,62,67,72,77,82,87,92,99,100}),999)</f>
        <v>77</v>
      </c>
      <c r="Y2938" s="19">
        <f t="shared" si="318"/>
        <v>5.6818181818181825</v>
      </c>
      <c r="Z2938" s="19">
        <f t="shared" si="321"/>
        <v>5.7284090909090919</v>
      </c>
      <c r="AA2938" s="19">
        <f t="shared" si="322"/>
        <v>17.185227272727278</v>
      </c>
      <c r="AB2938" s="19" t="s">
        <v>8886</v>
      </c>
    </row>
    <row r="2939" spans="1:28" x14ac:dyDescent="0.35">
      <c r="A2939" t="s">
        <v>1562</v>
      </c>
      <c r="B2939" t="s">
        <v>8322</v>
      </c>
      <c r="C2939" t="s">
        <v>8323</v>
      </c>
      <c r="D2939" s="1">
        <v>44849</v>
      </c>
      <c r="E2939">
        <f t="shared" si="319"/>
        <v>18</v>
      </c>
      <c r="F2939" t="s">
        <v>16</v>
      </c>
      <c r="G2939">
        <v>800</v>
      </c>
      <c r="H2939">
        <f t="shared" si="316"/>
        <v>80</v>
      </c>
      <c r="I2939" t="s">
        <v>7</v>
      </c>
      <c r="J2939" t="s">
        <v>8</v>
      </c>
      <c r="L2939" t="s">
        <v>16</v>
      </c>
      <c r="M2939" t="str">
        <f t="shared" si="317"/>
        <v>F</v>
      </c>
      <c r="N2939" t="s">
        <v>8324</v>
      </c>
      <c r="O2939" t="s">
        <v>8325</v>
      </c>
      <c r="P2939" t="s">
        <v>114</v>
      </c>
      <c r="Q2939">
        <v>5</v>
      </c>
      <c r="R2939">
        <f t="shared" si="320"/>
        <v>2017</v>
      </c>
      <c r="S2939" t="s">
        <v>8</v>
      </c>
      <c r="T2939" t="s">
        <v>8</v>
      </c>
      <c r="U2939" t="s">
        <v>8878</v>
      </c>
      <c r="V2939">
        <f>VLOOKUP(P2939,'PBT Tag Rates'!$B$5:$E$34,4,FALSE)</f>
        <v>0.90946199999999999</v>
      </c>
      <c r="W2939">
        <v>1</v>
      </c>
      <c r="X2939" s="16">
        <f>IFERROR(LOOKUP(H2939,{30,43,48,53,58,63,68,73,78,83,88,93,97},{42,47,52,57,62,67,72,77,82,87,92,99,100}),999)</f>
        <v>82</v>
      </c>
      <c r="Y2939" s="19">
        <f t="shared" si="318"/>
        <v>5.6818181818181825</v>
      </c>
      <c r="Z2939" s="19">
        <f t="shared" si="321"/>
        <v>5.7284090909090919</v>
      </c>
      <c r="AA2939" s="19">
        <f t="shared" si="322"/>
        <v>17.185227272727278</v>
      </c>
      <c r="AB2939" s="19" t="s">
        <v>8886</v>
      </c>
    </row>
    <row r="2940" spans="1:28" x14ac:dyDescent="0.35">
      <c r="A2940" t="s">
        <v>1562</v>
      </c>
      <c r="B2940" t="s">
        <v>8326</v>
      </c>
      <c r="C2940" t="s">
        <v>8327</v>
      </c>
      <c r="D2940" s="1">
        <v>44849</v>
      </c>
      <c r="E2940">
        <f t="shared" si="319"/>
        <v>18</v>
      </c>
      <c r="F2940" t="s">
        <v>6</v>
      </c>
      <c r="G2940">
        <v>410</v>
      </c>
      <c r="H2940">
        <f t="shared" si="316"/>
        <v>41</v>
      </c>
      <c r="I2940" t="s">
        <v>9</v>
      </c>
      <c r="J2940">
        <v>1</v>
      </c>
      <c r="L2940" t="s">
        <v>6</v>
      </c>
      <c r="M2940" t="str">
        <f t="shared" si="317"/>
        <v>M</v>
      </c>
      <c r="N2940" t="s">
        <v>6700</v>
      </c>
      <c r="O2940" t="s">
        <v>6701</v>
      </c>
      <c r="P2940" t="s">
        <v>2035</v>
      </c>
      <c r="Q2940">
        <v>2</v>
      </c>
      <c r="R2940">
        <f t="shared" si="320"/>
        <v>2020</v>
      </c>
      <c r="S2940" t="s">
        <v>8</v>
      </c>
      <c r="T2940" t="s">
        <v>8</v>
      </c>
      <c r="U2940" t="s">
        <v>9090</v>
      </c>
      <c r="V2940">
        <f>VLOOKUP(P2940,'PBT Tag Rates'!$B$5:$E$34,4,FALSE)</f>
        <v>0.98961045999999997</v>
      </c>
      <c r="W2940">
        <v>1</v>
      </c>
      <c r="X2940" s="16">
        <f>IFERROR(LOOKUP(H2940,{30,43,48,53,58,63,68,73,78,83,88,93,97},{42,47,52,57,62,67,72,77,82,87,92,99,100}),999)</f>
        <v>42</v>
      </c>
      <c r="Y2940" s="19">
        <f t="shared" si="318"/>
        <v>5.6818181818181825</v>
      </c>
      <c r="Z2940" s="19">
        <f t="shared" si="321"/>
        <v>5.7284090909090919</v>
      </c>
      <c r="AA2940" s="19">
        <f t="shared" si="322"/>
        <v>17.185227272727278</v>
      </c>
      <c r="AB2940" s="19" t="s">
        <v>8887</v>
      </c>
    </row>
    <row r="2941" spans="1:28" x14ac:dyDescent="0.35">
      <c r="A2941" t="s">
        <v>1562</v>
      </c>
      <c r="B2941" t="s">
        <v>8328</v>
      </c>
      <c r="C2941" t="s">
        <v>8329</v>
      </c>
      <c r="D2941" s="1">
        <v>44849</v>
      </c>
      <c r="E2941">
        <f t="shared" si="319"/>
        <v>18</v>
      </c>
      <c r="F2941" t="s">
        <v>16</v>
      </c>
      <c r="G2941">
        <v>660</v>
      </c>
      <c r="H2941">
        <f t="shared" si="316"/>
        <v>66</v>
      </c>
      <c r="I2941" t="s">
        <v>7</v>
      </c>
      <c r="J2941" t="s">
        <v>8</v>
      </c>
      <c r="L2941" t="s">
        <v>16</v>
      </c>
      <c r="M2941" t="str">
        <f t="shared" si="317"/>
        <v>F</v>
      </c>
      <c r="N2941" t="s">
        <v>8330</v>
      </c>
      <c r="O2941" t="s">
        <v>8331</v>
      </c>
      <c r="P2941" t="s">
        <v>557</v>
      </c>
      <c r="Q2941">
        <v>3</v>
      </c>
      <c r="R2941">
        <f t="shared" si="320"/>
        <v>2019</v>
      </c>
      <c r="S2941" t="s">
        <v>8</v>
      </c>
      <c r="T2941" t="s">
        <v>8</v>
      </c>
      <c r="U2941" t="s">
        <v>9090</v>
      </c>
      <c r="V2941">
        <f>VLOOKUP(P2941,'PBT Tag Rates'!$B$5:$E$34,4,FALSE)</f>
        <v>0.95971980899999998</v>
      </c>
      <c r="W2941">
        <v>1</v>
      </c>
      <c r="X2941" s="16">
        <f>IFERROR(LOOKUP(H2941,{30,43,48,53,58,63,68,73,78,83,88,93,97},{42,47,52,57,62,67,72,77,82,87,92,99,100}),999)</f>
        <v>67</v>
      </c>
      <c r="Y2941" s="19">
        <f t="shared" si="318"/>
        <v>5.6818181818181825</v>
      </c>
      <c r="Z2941" s="19">
        <f t="shared" si="321"/>
        <v>5.7284090909090919</v>
      </c>
      <c r="AA2941" s="19">
        <f t="shared" si="322"/>
        <v>17.185227272727278</v>
      </c>
      <c r="AB2941" s="19" t="s">
        <v>8887</v>
      </c>
    </row>
    <row r="2942" spans="1:28" x14ac:dyDescent="0.35">
      <c r="A2942" t="s">
        <v>1562</v>
      </c>
      <c r="B2942" t="s">
        <v>8332</v>
      </c>
      <c r="C2942" t="s">
        <v>8333</v>
      </c>
      <c r="D2942" s="1">
        <v>44849</v>
      </c>
      <c r="E2942">
        <f t="shared" si="319"/>
        <v>18</v>
      </c>
      <c r="F2942" t="s">
        <v>6</v>
      </c>
      <c r="G2942">
        <v>430</v>
      </c>
      <c r="H2942">
        <f t="shared" si="316"/>
        <v>43</v>
      </c>
      <c r="I2942" t="s">
        <v>7</v>
      </c>
      <c r="J2942" t="s">
        <v>8</v>
      </c>
      <c r="L2942" t="s">
        <v>6</v>
      </c>
      <c r="M2942" t="str">
        <f t="shared" si="317"/>
        <v>M</v>
      </c>
      <c r="N2942" t="s">
        <v>8</v>
      </c>
      <c r="O2942" t="s">
        <v>8</v>
      </c>
      <c r="P2942" t="s">
        <v>11</v>
      </c>
      <c r="Q2942" t="s">
        <v>8</v>
      </c>
      <c r="R2942" t="str">
        <f t="shared" si="320"/>
        <v>U</v>
      </c>
      <c r="S2942" t="s">
        <v>12</v>
      </c>
      <c r="T2942">
        <v>1</v>
      </c>
      <c r="U2942" t="s">
        <v>11</v>
      </c>
      <c r="V2942" t="e">
        <f>VLOOKUP(P2942,'PBT Tag Rates'!$B$5:$E$34,4,FALSE)</f>
        <v>#N/A</v>
      </c>
      <c r="W2942">
        <v>1</v>
      </c>
      <c r="X2942" s="16">
        <f>IFERROR(LOOKUP(H2942,{30,43,48,53,58,63,68,73,78,83,88,93,97},{42,47,52,57,62,67,72,77,82,87,92,99,100}),999)</f>
        <v>47</v>
      </c>
      <c r="Y2942" s="19">
        <f t="shared" si="318"/>
        <v>5.6818181818181825</v>
      </c>
      <c r="Z2942" s="19">
        <f t="shared" si="321"/>
        <v>5.7284090909090919</v>
      </c>
      <c r="AA2942" s="19">
        <f t="shared" si="322"/>
        <v>17.185227272727278</v>
      </c>
      <c r="AB2942" s="19" t="s">
        <v>8887</v>
      </c>
    </row>
    <row r="2943" spans="1:28" x14ac:dyDescent="0.35">
      <c r="A2943" t="s">
        <v>1562</v>
      </c>
      <c r="B2943" t="s">
        <v>8334</v>
      </c>
      <c r="C2943" t="s">
        <v>8335</v>
      </c>
      <c r="D2943" s="1">
        <v>44849</v>
      </c>
      <c r="E2943">
        <f t="shared" si="319"/>
        <v>18</v>
      </c>
      <c r="F2943" t="s">
        <v>6</v>
      </c>
      <c r="G2943">
        <v>870</v>
      </c>
      <c r="H2943">
        <f t="shared" si="316"/>
        <v>87</v>
      </c>
      <c r="I2943" t="s">
        <v>9</v>
      </c>
      <c r="J2943" t="s">
        <v>8</v>
      </c>
      <c r="L2943" t="s">
        <v>6</v>
      </c>
      <c r="M2943" t="str">
        <f t="shared" si="317"/>
        <v>M</v>
      </c>
      <c r="N2943" t="s">
        <v>1171</v>
      </c>
      <c r="O2943" t="s">
        <v>1172</v>
      </c>
      <c r="P2943" t="s">
        <v>557</v>
      </c>
      <c r="Q2943">
        <v>3</v>
      </c>
      <c r="R2943">
        <f t="shared" si="320"/>
        <v>2019</v>
      </c>
      <c r="S2943" t="s">
        <v>8</v>
      </c>
      <c r="T2943" t="s">
        <v>8</v>
      </c>
      <c r="U2943" t="s">
        <v>9006</v>
      </c>
      <c r="V2943">
        <f>VLOOKUP(P2943,'PBT Tag Rates'!$B$5:$E$34,4,FALSE)</f>
        <v>0.95971980899999998</v>
      </c>
      <c r="W2943">
        <v>1</v>
      </c>
      <c r="X2943" s="16">
        <f>IFERROR(LOOKUP(H2943,{30,43,48,53,58,63,68,73,78,83,88,93,97},{42,47,52,57,62,67,72,77,82,87,92,99,100}),999)</f>
        <v>87</v>
      </c>
      <c r="Y2943" s="19">
        <f t="shared" si="318"/>
        <v>5.6818181818181825</v>
      </c>
      <c r="Z2943" s="19">
        <f t="shared" si="321"/>
        <v>5.7284090909090919</v>
      </c>
      <c r="AA2943" s="19">
        <f t="shared" si="322"/>
        <v>17.185227272727278</v>
      </c>
      <c r="AB2943" s="19" t="s">
        <v>8886</v>
      </c>
    </row>
    <row r="2944" spans="1:28" x14ac:dyDescent="0.35">
      <c r="A2944" t="s">
        <v>1562</v>
      </c>
      <c r="B2944" t="s">
        <v>8336</v>
      </c>
      <c r="C2944" t="s">
        <v>8337</v>
      </c>
      <c r="D2944" s="1">
        <v>44849</v>
      </c>
      <c r="E2944">
        <f t="shared" si="319"/>
        <v>18</v>
      </c>
      <c r="F2944" t="s">
        <v>16</v>
      </c>
      <c r="G2944">
        <v>710</v>
      </c>
      <c r="H2944">
        <f t="shared" si="316"/>
        <v>71</v>
      </c>
      <c r="I2944" t="s">
        <v>7</v>
      </c>
      <c r="J2944" t="s">
        <v>8</v>
      </c>
      <c r="L2944" t="s">
        <v>16</v>
      </c>
      <c r="M2944" t="str">
        <f t="shared" si="317"/>
        <v>F</v>
      </c>
      <c r="N2944" t="s">
        <v>8</v>
      </c>
      <c r="O2944" t="s">
        <v>8</v>
      </c>
      <c r="P2944" t="s">
        <v>11</v>
      </c>
      <c r="Q2944" t="s">
        <v>8</v>
      </c>
      <c r="R2944" t="str">
        <f t="shared" si="320"/>
        <v>U</v>
      </c>
      <c r="S2944" t="s">
        <v>12</v>
      </c>
      <c r="T2944">
        <v>1</v>
      </c>
      <c r="U2944" t="s">
        <v>11</v>
      </c>
      <c r="V2944" t="e">
        <f>VLOOKUP(P2944,'PBT Tag Rates'!$B$5:$E$34,4,FALSE)</f>
        <v>#N/A</v>
      </c>
      <c r="W2944">
        <v>1</v>
      </c>
      <c r="X2944" s="16">
        <f>IFERROR(LOOKUP(H2944,{30,43,48,53,58,63,68,73,78,83,88,93,97},{42,47,52,57,62,67,72,77,82,87,92,99,100}),999)</f>
        <v>72</v>
      </c>
      <c r="Y2944" s="19">
        <f t="shared" si="318"/>
        <v>5.6818181818181825</v>
      </c>
      <c r="Z2944" s="19">
        <f t="shared" si="321"/>
        <v>5.7284090909090919</v>
      </c>
      <c r="AA2944" s="19">
        <f t="shared" si="322"/>
        <v>17.185227272727278</v>
      </c>
      <c r="AB2944" s="19" t="s">
        <v>8887</v>
      </c>
    </row>
    <row r="2945" spans="1:28" x14ac:dyDescent="0.35">
      <c r="A2945" t="s">
        <v>1562</v>
      </c>
      <c r="B2945" t="s">
        <v>8338</v>
      </c>
      <c r="C2945" t="s">
        <v>8339</v>
      </c>
      <c r="D2945" s="1">
        <v>44849</v>
      </c>
      <c r="E2945">
        <f t="shared" si="319"/>
        <v>18</v>
      </c>
      <c r="F2945" t="s">
        <v>6</v>
      </c>
      <c r="G2945">
        <v>610</v>
      </c>
      <c r="H2945">
        <f t="shared" si="316"/>
        <v>61</v>
      </c>
      <c r="I2945" t="s">
        <v>7</v>
      </c>
      <c r="J2945" t="s">
        <v>8</v>
      </c>
      <c r="K2945" t="s">
        <v>143</v>
      </c>
      <c r="L2945" t="s">
        <v>1569</v>
      </c>
      <c r="M2945" t="str">
        <f t="shared" si="317"/>
        <v>M</v>
      </c>
      <c r="N2945" t="s">
        <v>4306</v>
      </c>
      <c r="O2945" t="s">
        <v>4306</v>
      </c>
      <c r="P2945" t="s">
        <v>4306</v>
      </c>
      <c r="Q2945" t="s">
        <v>8</v>
      </c>
      <c r="R2945" t="str">
        <f t="shared" si="320"/>
        <v>U</v>
      </c>
      <c r="S2945" t="s">
        <v>8</v>
      </c>
      <c r="T2945" t="s">
        <v>8</v>
      </c>
      <c r="U2945" t="s">
        <v>4306</v>
      </c>
      <c r="V2945" t="e">
        <f>VLOOKUP(P2945,'PBT Tag Rates'!$B$5:$E$34,4,FALSE)</f>
        <v>#N/A</v>
      </c>
      <c r="W2945">
        <v>1</v>
      </c>
      <c r="X2945" s="16">
        <f>IFERROR(LOOKUP(H2945,{30,43,48,53,58,63,68,73,78,83,88,93,97},{42,47,52,57,62,67,72,77,82,87,92,99,100}),999)</f>
        <v>62</v>
      </c>
      <c r="Y2945" s="19">
        <f t="shared" si="318"/>
        <v>5.6818181818181825</v>
      </c>
      <c r="Z2945" s="19">
        <f t="shared" si="321"/>
        <v>5.7284090909090919</v>
      </c>
      <c r="AA2945" s="19">
        <f t="shared" si="322"/>
        <v>17.185227272727278</v>
      </c>
      <c r="AB2945" s="19" t="s">
        <v>8887</v>
      </c>
    </row>
    <row r="2946" spans="1:28" x14ac:dyDescent="0.35">
      <c r="A2946" t="s">
        <v>1562</v>
      </c>
      <c r="B2946" t="s">
        <v>8340</v>
      </c>
      <c r="C2946" t="s">
        <v>8341</v>
      </c>
      <c r="D2946" s="1">
        <v>44849</v>
      </c>
      <c r="E2946">
        <f t="shared" si="319"/>
        <v>18</v>
      </c>
      <c r="F2946" t="s">
        <v>6</v>
      </c>
      <c r="G2946">
        <v>580</v>
      </c>
      <c r="H2946">
        <f t="shared" si="316"/>
        <v>58</v>
      </c>
      <c r="I2946" t="s">
        <v>7</v>
      </c>
      <c r="J2946" t="s">
        <v>8</v>
      </c>
      <c r="K2946" t="s">
        <v>143</v>
      </c>
      <c r="L2946" t="s">
        <v>1569</v>
      </c>
      <c r="M2946" t="str">
        <f t="shared" si="317"/>
        <v>M</v>
      </c>
      <c r="N2946" t="s">
        <v>4306</v>
      </c>
      <c r="O2946" t="s">
        <v>4306</v>
      </c>
      <c r="P2946" t="s">
        <v>4306</v>
      </c>
      <c r="Q2946" t="s">
        <v>8</v>
      </c>
      <c r="R2946" t="str">
        <f t="shared" si="320"/>
        <v>U</v>
      </c>
      <c r="S2946" t="s">
        <v>8</v>
      </c>
      <c r="T2946" t="s">
        <v>8</v>
      </c>
      <c r="U2946" t="s">
        <v>4306</v>
      </c>
      <c r="V2946" t="e">
        <f>VLOOKUP(P2946,'PBT Tag Rates'!$B$5:$E$34,4,FALSE)</f>
        <v>#N/A</v>
      </c>
      <c r="W2946">
        <v>1</v>
      </c>
      <c r="X2946" s="16">
        <f>IFERROR(LOOKUP(H2946,{30,43,48,53,58,63,68,73,78,83,88,93,97},{42,47,52,57,62,67,72,77,82,87,92,99,100}),999)</f>
        <v>62</v>
      </c>
      <c r="Y2946" s="19">
        <f t="shared" si="318"/>
        <v>5.6818181818181825</v>
      </c>
      <c r="Z2946" s="19">
        <f t="shared" si="321"/>
        <v>5.7284090909090919</v>
      </c>
      <c r="AA2946" s="19">
        <f t="shared" si="322"/>
        <v>17.185227272727278</v>
      </c>
      <c r="AB2946" s="19" t="s">
        <v>8887</v>
      </c>
    </row>
    <row r="2947" spans="1:28" x14ac:dyDescent="0.35">
      <c r="A2947" t="s">
        <v>1562</v>
      </c>
      <c r="B2947" t="s">
        <v>8342</v>
      </c>
      <c r="C2947" t="s">
        <v>8343</v>
      </c>
      <c r="D2947" s="1">
        <v>44849</v>
      </c>
      <c r="E2947">
        <f t="shared" si="319"/>
        <v>18</v>
      </c>
      <c r="F2947" t="s">
        <v>6</v>
      </c>
      <c r="G2947">
        <v>690</v>
      </c>
      <c r="H2947">
        <f t="shared" si="316"/>
        <v>69</v>
      </c>
      <c r="I2947" t="s">
        <v>9</v>
      </c>
      <c r="J2947">
        <v>1</v>
      </c>
      <c r="K2947" s="24" t="s">
        <v>8344</v>
      </c>
      <c r="L2947" t="s">
        <v>16</v>
      </c>
      <c r="M2947" t="str">
        <f t="shared" si="317"/>
        <v>F</v>
      </c>
      <c r="N2947" t="s">
        <v>896</v>
      </c>
      <c r="O2947" t="s">
        <v>897</v>
      </c>
      <c r="P2947" t="s">
        <v>19</v>
      </c>
      <c r="Q2947">
        <v>4</v>
      </c>
      <c r="R2947">
        <f t="shared" si="320"/>
        <v>2018</v>
      </c>
      <c r="S2947" t="s">
        <v>8</v>
      </c>
      <c r="T2947" t="s">
        <v>8</v>
      </c>
      <c r="U2947" t="s">
        <v>8875</v>
      </c>
      <c r="V2947">
        <f>VLOOKUP(P2947,'PBT Tag Rates'!$B$5:$E$34,4,FALSE)</f>
        <v>0.80551598400000002</v>
      </c>
      <c r="W2947">
        <v>1</v>
      </c>
      <c r="X2947" s="16">
        <f>IFERROR(LOOKUP(H2947,{30,43,48,53,58,63,68,73,78,83,88,93,97},{42,47,52,57,62,67,72,77,82,87,92,99,100}),999)</f>
        <v>72</v>
      </c>
      <c r="Y2947" s="19">
        <f t="shared" si="318"/>
        <v>5.6818181818181825</v>
      </c>
      <c r="Z2947" s="19">
        <f t="shared" si="321"/>
        <v>5.7284090909090919</v>
      </c>
      <c r="AA2947" s="19">
        <f t="shared" si="322"/>
        <v>17.185227272727278</v>
      </c>
      <c r="AB2947" s="19" t="s">
        <v>8886</v>
      </c>
    </row>
    <row r="2948" spans="1:28" x14ac:dyDescent="0.35">
      <c r="A2948" t="s">
        <v>1562</v>
      </c>
      <c r="B2948" t="s">
        <v>8345</v>
      </c>
      <c r="C2948" t="s">
        <v>8346</v>
      </c>
      <c r="D2948" s="1">
        <v>44850</v>
      </c>
      <c r="E2948">
        <f t="shared" si="319"/>
        <v>18</v>
      </c>
      <c r="F2948" t="s">
        <v>16</v>
      </c>
      <c r="G2948">
        <v>680</v>
      </c>
      <c r="H2948">
        <f t="shared" si="316"/>
        <v>68</v>
      </c>
      <c r="I2948" t="s">
        <v>9</v>
      </c>
      <c r="J2948">
        <v>1</v>
      </c>
      <c r="L2948" t="s">
        <v>16</v>
      </c>
      <c r="M2948" t="str">
        <f t="shared" si="317"/>
        <v>F</v>
      </c>
      <c r="N2948" t="s">
        <v>1263</v>
      </c>
      <c r="O2948" t="s">
        <v>1264</v>
      </c>
      <c r="P2948" t="s">
        <v>19</v>
      </c>
      <c r="Q2948">
        <v>4</v>
      </c>
      <c r="R2948">
        <f t="shared" si="320"/>
        <v>2018</v>
      </c>
      <c r="S2948" t="s">
        <v>8</v>
      </c>
      <c r="T2948" t="s">
        <v>8</v>
      </c>
      <c r="U2948" t="s">
        <v>9007</v>
      </c>
      <c r="V2948">
        <f>VLOOKUP(P2948,'PBT Tag Rates'!$B$5:$E$34,4,FALSE)</f>
        <v>0.80551598400000002</v>
      </c>
      <c r="W2948">
        <v>1</v>
      </c>
      <c r="X2948" s="16">
        <f>IFERROR(LOOKUP(H2948,{30,43,48,53,58,63,68,73,78,83,88,93,97},{42,47,52,57,62,67,72,77,82,87,92,99,100}),999)</f>
        <v>72</v>
      </c>
      <c r="Y2948" s="19">
        <f t="shared" si="318"/>
        <v>5.6818181818181825</v>
      </c>
      <c r="Z2948" s="19">
        <f t="shared" si="321"/>
        <v>5.7284090909090919</v>
      </c>
      <c r="AA2948" s="19">
        <f t="shared" si="322"/>
        <v>17.185227272727278</v>
      </c>
      <c r="AB2948" s="19" t="s">
        <v>8886</v>
      </c>
    </row>
    <row r="2949" spans="1:28" x14ac:dyDescent="0.35">
      <c r="A2949" t="s">
        <v>1562</v>
      </c>
      <c r="B2949" t="s">
        <v>8347</v>
      </c>
      <c r="C2949" t="s">
        <v>8348</v>
      </c>
      <c r="D2949" s="1">
        <v>44850</v>
      </c>
      <c r="E2949">
        <f t="shared" si="319"/>
        <v>18</v>
      </c>
      <c r="F2949" t="s">
        <v>16</v>
      </c>
      <c r="G2949">
        <v>720</v>
      </c>
      <c r="H2949">
        <f t="shared" ref="H2949:H3012" si="323">G2949/10</f>
        <v>72</v>
      </c>
      <c r="I2949" t="s">
        <v>7</v>
      </c>
      <c r="J2949" t="s">
        <v>8</v>
      </c>
      <c r="L2949" t="s">
        <v>16</v>
      </c>
      <c r="M2949" t="str">
        <f t="shared" ref="M2949:M3012" si="324">IF(L2949="U",F2949,L2949)</f>
        <v>F</v>
      </c>
      <c r="N2949" t="s">
        <v>8</v>
      </c>
      <c r="O2949" t="s">
        <v>8</v>
      </c>
      <c r="P2949" t="s">
        <v>11</v>
      </c>
      <c r="Q2949" t="s">
        <v>8</v>
      </c>
      <c r="R2949" t="str">
        <f t="shared" si="320"/>
        <v>U</v>
      </c>
      <c r="S2949" t="s">
        <v>12</v>
      </c>
      <c r="T2949">
        <v>1.00000000000001</v>
      </c>
      <c r="U2949" t="s">
        <v>11</v>
      </c>
      <c r="V2949" t="e">
        <f>VLOOKUP(P2949,'PBT Tag Rates'!$B$5:$E$34,4,FALSE)</f>
        <v>#N/A</v>
      </c>
      <c r="W2949">
        <v>1</v>
      </c>
      <c r="X2949" s="16">
        <f>IFERROR(LOOKUP(H2949,{30,43,48,53,58,63,68,73,78,83,88,93,97},{42,47,52,57,62,67,72,77,82,87,92,99,100}),999)</f>
        <v>72</v>
      </c>
      <c r="Y2949" s="19">
        <f t="shared" si="318"/>
        <v>5.6818181818181825</v>
      </c>
      <c r="Z2949" s="19">
        <f t="shared" si="321"/>
        <v>5.7284090909090919</v>
      </c>
      <c r="AA2949" s="19">
        <f t="shared" si="322"/>
        <v>17.185227272727278</v>
      </c>
      <c r="AB2949" s="19" t="s">
        <v>8887</v>
      </c>
    </row>
    <row r="2950" spans="1:28" x14ac:dyDescent="0.35">
      <c r="A2950" t="s">
        <v>1562</v>
      </c>
      <c r="B2950" t="s">
        <v>8349</v>
      </c>
      <c r="C2950" t="s">
        <v>8350</v>
      </c>
      <c r="D2950" s="1">
        <v>44850</v>
      </c>
      <c r="E2950">
        <f t="shared" si="319"/>
        <v>18</v>
      </c>
      <c r="F2950" t="s">
        <v>16</v>
      </c>
      <c r="G2950">
        <v>650</v>
      </c>
      <c r="H2950">
        <f t="shared" si="323"/>
        <v>65</v>
      </c>
      <c r="I2950" t="s">
        <v>7</v>
      </c>
      <c r="J2950" t="s">
        <v>8</v>
      </c>
      <c r="L2950" t="s">
        <v>16</v>
      </c>
      <c r="M2950" t="str">
        <f t="shared" si="324"/>
        <v>F</v>
      </c>
      <c r="N2950" t="s">
        <v>8</v>
      </c>
      <c r="O2950" t="s">
        <v>8</v>
      </c>
      <c r="P2950" t="s">
        <v>11</v>
      </c>
      <c r="Q2950" t="s">
        <v>8</v>
      </c>
      <c r="R2950" t="str">
        <f t="shared" si="320"/>
        <v>U</v>
      </c>
      <c r="S2950" t="s">
        <v>12</v>
      </c>
      <c r="T2950">
        <v>0.999999999999994</v>
      </c>
      <c r="U2950" t="s">
        <v>11</v>
      </c>
      <c r="V2950" t="e">
        <f>VLOOKUP(P2950,'PBT Tag Rates'!$B$5:$E$34,4,FALSE)</f>
        <v>#N/A</v>
      </c>
      <c r="W2950">
        <v>1</v>
      </c>
      <c r="X2950" s="16">
        <f>IFERROR(LOOKUP(H2950,{30,43,48,53,58,63,68,73,78,83,88,93,97},{42,47,52,57,62,67,72,77,82,87,92,99,100}),999)</f>
        <v>67</v>
      </c>
      <c r="Y2950" s="19">
        <f t="shared" ref="Y2950:Y3013" si="325">IF(D2950&lt;$D$3,W2950/$Y$3,W2950/$Y$4)</f>
        <v>5.6818181818181825</v>
      </c>
      <c r="Z2950" s="19">
        <f t="shared" si="321"/>
        <v>5.7284090909090919</v>
      </c>
      <c r="AA2950" s="19">
        <f t="shared" si="322"/>
        <v>17.185227272727278</v>
      </c>
      <c r="AB2950" s="19" t="s">
        <v>8887</v>
      </c>
    </row>
    <row r="2951" spans="1:28" x14ac:dyDescent="0.35">
      <c r="A2951" t="s">
        <v>1562</v>
      </c>
      <c r="B2951" t="s">
        <v>8351</v>
      </c>
      <c r="C2951" t="s">
        <v>8352</v>
      </c>
      <c r="D2951" s="1">
        <v>44850</v>
      </c>
      <c r="E2951">
        <f t="shared" ref="E2951:E3014" si="326">IF(D2951&lt;=$D$3,60,18)</f>
        <v>18</v>
      </c>
      <c r="F2951" t="s">
        <v>16</v>
      </c>
      <c r="G2951">
        <v>660</v>
      </c>
      <c r="H2951">
        <f t="shared" si="323"/>
        <v>66</v>
      </c>
      <c r="I2951" t="s">
        <v>7</v>
      </c>
      <c r="J2951" t="s">
        <v>8</v>
      </c>
      <c r="L2951" t="s">
        <v>16</v>
      </c>
      <c r="M2951" t="str">
        <f t="shared" si="324"/>
        <v>F</v>
      </c>
      <c r="N2951" t="s">
        <v>779</v>
      </c>
      <c r="O2951" t="s">
        <v>2824</v>
      </c>
      <c r="P2951" t="s">
        <v>557</v>
      </c>
      <c r="Q2951">
        <v>3</v>
      </c>
      <c r="R2951">
        <f t="shared" ref="R2951:R3014" si="327">IFERROR($R$3-Q2951,"U")</f>
        <v>2019</v>
      </c>
      <c r="S2951" t="s">
        <v>8</v>
      </c>
      <c r="T2951" t="s">
        <v>8</v>
      </c>
      <c r="U2951" t="s">
        <v>9006</v>
      </c>
      <c r="V2951">
        <f>VLOOKUP(P2951,'PBT Tag Rates'!$B$5:$E$34,4,FALSE)</f>
        <v>0.95971980899999998</v>
      </c>
      <c r="W2951">
        <v>1</v>
      </c>
      <c r="X2951" s="16">
        <f>IFERROR(LOOKUP(H2951,{30,43,48,53,58,63,68,73,78,83,88,93,97},{42,47,52,57,62,67,72,77,82,87,92,99,100}),999)</f>
        <v>67</v>
      </c>
      <c r="Y2951" s="19">
        <f t="shared" si="325"/>
        <v>5.6818181818181825</v>
      </c>
      <c r="Z2951" s="19">
        <f t="shared" ref="Z2951:Z3014" si="328">Y2951*(1+$Z$4)</f>
        <v>5.7284090909090919</v>
      </c>
      <c r="AA2951" s="19">
        <f t="shared" ref="AA2951:AA3014" si="329">IF(D2951&lt;$D$3,Z2951/$AA$3,Z2951/$AA$4)</f>
        <v>17.185227272727278</v>
      </c>
      <c r="AB2951" s="19" t="s">
        <v>8886</v>
      </c>
    </row>
    <row r="2952" spans="1:28" x14ac:dyDescent="0.35">
      <c r="A2952" t="s">
        <v>1562</v>
      </c>
      <c r="B2952" t="s">
        <v>8353</v>
      </c>
      <c r="C2952" t="s">
        <v>8354</v>
      </c>
      <c r="D2952" s="1">
        <v>44850</v>
      </c>
      <c r="E2952">
        <f t="shared" si="326"/>
        <v>18</v>
      </c>
      <c r="F2952" t="s">
        <v>6</v>
      </c>
      <c r="G2952">
        <v>810</v>
      </c>
      <c r="H2952">
        <f t="shared" si="323"/>
        <v>81</v>
      </c>
      <c r="I2952" t="s">
        <v>7</v>
      </c>
      <c r="J2952" t="s">
        <v>8</v>
      </c>
      <c r="K2952" s="24" t="s">
        <v>8355</v>
      </c>
      <c r="L2952" t="s">
        <v>16</v>
      </c>
      <c r="M2952" t="str">
        <f t="shared" si="324"/>
        <v>F</v>
      </c>
      <c r="N2952" t="s">
        <v>896</v>
      </c>
      <c r="O2952" t="s">
        <v>897</v>
      </c>
      <c r="P2952" t="s">
        <v>19</v>
      </c>
      <c r="Q2952">
        <v>4</v>
      </c>
      <c r="R2952">
        <f t="shared" si="327"/>
        <v>2018</v>
      </c>
      <c r="S2952" t="s">
        <v>8</v>
      </c>
      <c r="T2952" t="s">
        <v>8</v>
      </c>
      <c r="U2952" t="s">
        <v>8875</v>
      </c>
      <c r="V2952">
        <f>VLOOKUP(P2952,'PBT Tag Rates'!$B$5:$E$34,4,FALSE)</f>
        <v>0.80551598400000002</v>
      </c>
      <c r="W2952">
        <v>1</v>
      </c>
      <c r="X2952" s="16">
        <f>IFERROR(LOOKUP(H2952,{30,43,48,53,58,63,68,73,78,83,88,93,97},{42,47,52,57,62,67,72,77,82,87,92,99,100}),999)</f>
        <v>82</v>
      </c>
      <c r="Y2952" s="19">
        <f t="shared" si="325"/>
        <v>5.6818181818181825</v>
      </c>
      <c r="Z2952" s="19">
        <f t="shared" si="328"/>
        <v>5.7284090909090919</v>
      </c>
      <c r="AA2952" s="19">
        <f t="shared" si="329"/>
        <v>17.185227272727278</v>
      </c>
      <c r="AB2952" s="19" t="s">
        <v>8886</v>
      </c>
    </row>
    <row r="2953" spans="1:28" x14ac:dyDescent="0.35">
      <c r="A2953" t="s">
        <v>1562</v>
      </c>
      <c r="B2953" t="s">
        <v>8356</v>
      </c>
      <c r="C2953" t="s">
        <v>8357</v>
      </c>
      <c r="D2953" s="1">
        <v>44850</v>
      </c>
      <c r="E2953">
        <f t="shared" si="326"/>
        <v>18</v>
      </c>
      <c r="F2953" t="s">
        <v>6</v>
      </c>
      <c r="G2953">
        <v>560</v>
      </c>
      <c r="H2953">
        <f t="shared" si="323"/>
        <v>56</v>
      </c>
      <c r="I2953" t="s">
        <v>9</v>
      </c>
      <c r="J2953">
        <v>1</v>
      </c>
      <c r="L2953" t="s">
        <v>6</v>
      </c>
      <c r="M2953" t="str">
        <f t="shared" si="324"/>
        <v>M</v>
      </c>
      <c r="N2953" t="s">
        <v>384</v>
      </c>
      <c r="O2953" t="s">
        <v>6467</v>
      </c>
      <c r="P2953" t="s">
        <v>19</v>
      </c>
      <c r="Q2953">
        <v>4</v>
      </c>
      <c r="R2953">
        <f t="shared" si="327"/>
        <v>2018</v>
      </c>
      <c r="S2953" t="s">
        <v>8</v>
      </c>
      <c r="T2953" t="s">
        <v>8</v>
      </c>
      <c r="U2953" t="s">
        <v>9007</v>
      </c>
      <c r="V2953">
        <f>VLOOKUP(P2953,'PBT Tag Rates'!$B$5:$E$34,4,FALSE)</f>
        <v>0.80551598400000002</v>
      </c>
      <c r="W2953">
        <v>1</v>
      </c>
      <c r="X2953" s="16">
        <f>IFERROR(LOOKUP(H2953,{30,43,48,53,58,63,68,73,78,83,88,93,97},{42,47,52,57,62,67,72,77,82,87,92,99,100}),999)</f>
        <v>57</v>
      </c>
      <c r="Y2953" s="19">
        <f t="shared" si="325"/>
        <v>5.6818181818181825</v>
      </c>
      <c r="Z2953" s="19">
        <f t="shared" si="328"/>
        <v>5.7284090909090919</v>
      </c>
      <c r="AA2953" s="19">
        <f t="shared" si="329"/>
        <v>17.185227272727278</v>
      </c>
      <c r="AB2953" s="19" t="s">
        <v>8886</v>
      </c>
    </row>
    <row r="2954" spans="1:28" x14ac:dyDescent="0.35">
      <c r="A2954" t="s">
        <v>1562</v>
      </c>
      <c r="B2954" t="s">
        <v>8358</v>
      </c>
      <c r="C2954" t="s">
        <v>8359</v>
      </c>
      <c r="D2954" s="1">
        <v>44850</v>
      </c>
      <c r="E2954">
        <f t="shared" si="326"/>
        <v>18</v>
      </c>
      <c r="F2954" t="s">
        <v>6</v>
      </c>
      <c r="G2954">
        <v>670</v>
      </c>
      <c r="H2954">
        <f t="shared" si="323"/>
        <v>67</v>
      </c>
      <c r="I2954" t="s">
        <v>7</v>
      </c>
      <c r="J2954" t="s">
        <v>8</v>
      </c>
      <c r="L2954" t="s">
        <v>6</v>
      </c>
      <c r="M2954" t="str">
        <f t="shared" si="324"/>
        <v>M</v>
      </c>
      <c r="N2954" t="s">
        <v>8</v>
      </c>
      <c r="O2954" t="s">
        <v>8</v>
      </c>
      <c r="P2954" t="s">
        <v>11</v>
      </c>
      <c r="Q2954" t="s">
        <v>8</v>
      </c>
      <c r="R2954" t="str">
        <f t="shared" si="327"/>
        <v>U</v>
      </c>
      <c r="S2954" t="s">
        <v>12</v>
      </c>
      <c r="T2954">
        <v>0.999999999999996</v>
      </c>
      <c r="U2954" t="s">
        <v>11</v>
      </c>
      <c r="V2954" t="e">
        <f>VLOOKUP(P2954,'PBT Tag Rates'!$B$5:$E$34,4,FALSE)</f>
        <v>#N/A</v>
      </c>
      <c r="W2954">
        <v>1</v>
      </c>
      <c r="X2954" s="16">
        <f>IFERROR(LOOKUP(H2954,{30,43,48,53,58,63,68,73,78,83,88,93,97},{42,47,52,57,62,67,72,77,82,87,92,99,100}),999)</f>
        <v>67</v>
      </c>
      <c r="Y2954" s="19">
        <f t="shared" si="325"/>
        <v>5.6818181818181825</v>
      </c>
      <c r="Z2954" s="19">
        <f t="shared" si="328"/>
        <v>5.7284090909090919</v>
      </c>
      <c r="AA2954" s="19">
        <f t="shared" si="329"/>
        <v>17.185227272727278</v>
      </c>
      <c r="AB2954" s="19" t="s">
        <v>8887</v>
      </c>
    </row>
    <row r="2955" spans="1:28" x14ac:dyDescent="0.35">
      <c r="A2955" t="s">
        <v>1562</v>
      </c>
      <c r="B2955" t="s">
        <v>8360</v>
      </c>
      <c r="C2955" t="s">
        <v>8361</v>
      </c>
      <c r="D2955" s="1">
        <v>44850</v>
      </c>
      <c r="E2955">
        <f t="shared" si="326"/>
        <v>18</v>
      </c>
      <c r="F2955" t="s">
        <v>16</v>
      </c>
      <c r="G2955">
        <v>640</v>
      </c>
      <c r="H2955">
        <f t="shared" si="323"/>
        <v>64</v>
      </c>
      <c r="I2955" t="s">
        <v>9</v>
      </c>
      <c r="J2955">
        <v>1</v>
      </c>
      <c r="L2955" t="s">
        <v>16</v>
      </c>
      <c r="M2955" t="str">
        <f t="shared" si="324"/>
        <v>F</v>
      </c>
      <c r="N2955" t="s">
        <v>1282</v>
      </c>
      <c r="O2955" t="s">
        <v>1283</v>
      </c>
      <c r="P2955" t="s">
        <v>19</v>
      </c>
      <c r="Q2955">
        <v>4</v>
      </c>
      <c r="R2955">
        <f t="shared" si="327"/>
        <v>2018</v>
      </c>
      <c r="S2955" t="s">
        <v>8</v>
      </c>
      <c r="T2955" t="s">
        <v>8</v>
      </c>
      <c r="U2955" t="s">
        <v>9007</v>
      </c>
      <c r="V2955">
        <f>VLOOKUP(P2955,'PBT Tag Rates'!$B$5:$E$34,4,FALSE)</f>
        <v>0.80551598400000002</v>
      </c>
      <c r="W2955">
        <v>1</v>
      </c>
      <c r="X2955" s="16">
        <f>IFERROR(LOOKUP(H2955,{30,43,48,53,58,63,68,73,78,83,88,93,97},{42,47,52,57,62,67,72,77,82,87,92,99,100}),999)</f>
        <v>67</v>
      </c>
      <c r="Y2955" s="19">
        <f t="shared" si="325"/>
        <v>5.6818181818181825</v>
      </c>
      <c r="Z2955" s="19">
        <f t="shared" si="328"/>
        <v>5.7284090909090919</v>
      </c>
      <c r="AA2955" s="19">
        <f t="shared" si="329"/>
        <v>17.185227272727278</v>
      </c>
      <c r="AB2955" s="19" t="s">
        <v>8886</v>
      </c>
    </row>
    <row r="2956" spans="1:28" x14ac:dyDescent="0.35">
      <c r="A2956" t="s">
        <v>1562</v>
      </c>
      <c r="B2956" t="s">
        <v>8362</v>
      </c>
      <c r="C2956" t="s">
        <v>8363</v>
      </c>
      <c r="D2956" s="1">
        <v>44850</v>
      </c>
      <c r="E2956">
        <f t="shared" si="326"/>
        <v>18</v>
      </c>
      <c r="F2956" t="s">
        <v>6</v>
      </c>
      <c r="G2956">
        <v>580</v>
      </c>
      <c r="H2956">
        <f t="shared" si="323"/>
        <v>58</v>
      </c>
      <c r="I2956" t="s">
        <v>9</v>
      </c>
      <c r="J2956">
        <v>1</v>
      </c>
      <c r="L2956" t="s">
        <v>6</v>
      </c>
      <c r="M2956" t="str">
        <f t="shared" si="324"/>
        <v>M</v>
      </c>
      <c r="N2956" t="s">
        <v>8</v>
      </c>
      <c r="O2956" t="s">
        <v>8</v>
      </c>
      <c r="P2956" t="s">
        <v>11</v>
      </c>
      <c r="Q2956" t="s">
        <v>8</v>
      </c>
      <c r="R2956" t="str">
        <f t="shared" si="327"/>
        <v>U</v>
      </c>
      <c r="S2956" t="s">
        <v>12</v>
      </c>
      <c r="T2956">
        <v>1.00000000000001</v>
      </c>
      <c r="U2956" t="s">
        <v>8890</v>
      </c>
      <c r="V2956" t="e">
        <f>VLOOKUP(P2956,'PBT Tag Rates'!$B$5:$E$34,4,FALSE)</f>
        <v>#N/A</v>
      </c>
      <c r="W2956">
        <v>1</v>
      </c>
      <c r="X2956" s="16">
        <f>IFERROR(LOOKUP(H2956,{30,43,48,53,58,63,68,73,78,83,88,93,97},{42,47,52,57,62,67,72,77,82,87,92,99,100}),999)</f>
        <v>62</v>
      </c>
      <c r="Y2956" s="19">
        <f t="shared" si="325"/>
        <v>5.6818181818181825</v>
      </c>
      <c r="Z2956" s="19">
        <f t="shared" si="328"/>
        <v>5.7284090909090919</v>
      </c>
      <c r="AA2956" s="19">
        <f t="shared" si="329"/>
        <v>17.185227272727278</v>
      </c>
      <c r="AB2956" s="19" t="s">
        <v>8887</v>
      </c>
    </row>
    <row r="2957" spans="1:28" x14ac:dyDescent="0.35">
      <c r="A2957" t="s">
        <v>1562</v>
      </c>
      <c r="B2957" t="s">
        <v>8364</v>
      </c>
      <c r="C2957" t="s">
        <v>8365</v>
      </c>
      <c r="D2957" s="1">
        <v>44850</v>
      </c>
      <c r="E2957">
        <f t="shared" si="326"/>
        <v>18</v>
      </c>
      <c r="F2957" t="s">
        <v>6</v>
      </c>
      <c r="G2957">
        <v>510</v>
      </c>
      <c r="H2957">
        <f t="shared" si="323"/>
        <v>51</v>
      </c>
      <c r="I2957" t="s">
        <v>9</v>
      </c>
      <c r="J2957">
        <v>1</v>
      </c>
      <c r="L2957" t="s">
        <v>6</v>
      </c>
      <c r="M2957" t="str">
        <f t="shared" si="324"/>
        <v>M</v>
      </c>
      <c r="N2957" t="s">
        <v>1143</v>
      </c>
      <c r="O2957" t="s">
        <v>1144</v>
      </c>
      <c r="P2957" t="s">
        <v>557</v>
      </c>
      <c r="Q2957">
        <v>3</v>
      </c>
      <c r="R2957">
        <f t="shared" si="327"/>
        <v>2019</v>
      </c>
      <c r="S2957" t="s">
        <v>8</v>
      </c>
      <c r="T2957" t="s">
        <v>8</v>
      </c>
      <c r="U2957" t="s">
        <v>9007</v>
      </c>
      <c r="V2957">
        <f>VLOOKUP(P2957,'PBT Tag Rates'!$B$5:$E$34,4,FALSE)</f>
        <v>0.95971980899999998</v>
      </c>
      <c r="W2957">
        <v>1</v>
      </c>
      <c r="X2957" s="16">
        <f>IFERROR(LOOKUP(H2957,{30,43,48,53,58,63,68,73,78,83,88,93,97},{42,47,52,57,62,67,72,77,82,87,92,99,100}),999)</f>
        <v>52</v>
      </c>
      <c r="Y2957" s="19">
        <f t="shared" si="325"/>
        <v>5.6818181818181825</v>
      </c>
      <c r="Z2957" s="19">
        <f t="shared" si="328"/>
        <v>5.7284090909090919</v>
      </c>
      <c r="AA2957" s="19">
        <f t="shared" si="329"/>
        <v>17.185227272727278</v>
      </c>
      <c r="AB2957" s="19" t="s">
        <v>8886</v>
      </c>
    </row>
    <row r="2958" spans="1:28" x14ac:dyDescent="0.35">
      <c r="A2958" t="s">
        <v>1562</v>
      </c>
      <c r="B2958" t="s">
        <v>8366</v>
      </c>
      <c r="C2958" t="s">
        <v>8367</v>
      </c>
      <c r="D2958" s="1">
        <v>44851</v>
      </c>
      <c r="E2958">
        <f t="shared" si="326"/>
        <v>18</v>
      </c>
      <c r="F2958" t="s">
        <v>6</v>
      </c>
      <c r="G2958">
        <v>640</v>
      </c>
      <c r="H2958">
        <f t="shared" si="323"/>
        <v>64</v>
      </c>
      <c r="I2958" t="s">
        <v>7</v>
      </c>
      <c r="J2958" t="s">
        <v>8</v>
      </c>
      <c r="L2958" t="s">
        <v>6</v>
      </c>
      <c r="M2958" t="str">
        <f t="shared" si="324"/>
        <v>M</v>
      </c>
      <c r="N2958" t="s">
        <v>8368</v>
      </c>
      <c r="O2958" t="s">
        <v>8369</v>
      </c>
      <c r="P2958" t="s">
        <v>557</v>
      </c>
      <c r="Q2958">
        <v>3</v>
      </c>
      <c r="R2958">
        <f t="shared" si="327"/>
        <v>2019</v>
      </c>
      <c r="S2958" t="s">
        <v>8</v>
      </c>
      <c r="T2958" t="s">
        <v>8</v>
      </c>
      <c r="U2958" t="s">
        <v>9006</v>
      </c>
      <c r="V2958">
        <f>VLOOKUP(P2958,'PBT Tag Rates'!$B$5:$E$34,4,FALSE)</f>
        <v>0.95971980899999998</v>
      </c>
      <c r="W2958">
        <v>1</v>
      </c>
      <c r="X2958" s="16">
        <f>IFERROR(LOOKUP(H2958,{30,43,48,53,58,63,68,73,78,83,88,93,97},{42,47,52,57,62,67,72,77,82,87,92,99,100}),999)</f>
        <v>67</v>
      </c>
      <c r="Y2958" s="19">
        <f t="shared" si="325"/>
        <v>5.6818181818181825</v>
      </c>
      <c r="Z2958" s="19">
        <f t="shared" si="328"/>
        <v>5.7284090909090919</v>
      </c>
      <c r="AA2958" s="19">
        <f t="shared" si="329"/>
        <v>17.185227272727278</v>
      </c>
      <c r="AB2958" s="19" t="s">
        <v>8886</v>
      </c>
    </row>
    <row r="2959" spans="1:28" x14ac:dyDescent="0.35">
      <c r="A2959" t="s">
        <v>1562</v>
      </c>
      <c r="B2959" t="s">
        <v>8370</v>
      </c>
      <c r="C2959" t="s">
        <v>8371</v>
      </c>
      <c r="D2959" s="1">
        <v>44851</v>
      </c>
      <c r="E2959">
        <f t="shared" si="326"/>
        <v>18</v>
      </c>
      <c r="F2959" t="s">
        <v>6</v>
      </c>
      <c r="G2959">
        <v>610</v>
      </c>
      <c r="H2959">
        <f t="shared" si="323"/>
        <v>61</v>
      </c>
      <c r="I2959" t="s">
        <v>9</v>
      </c>
      <c r="J2959">
        <v>1</v>
      </c>
      <c r="K2959" s="24" t="s">
        <v>8372</v>
      </c>
      <c r="L2959" t="s">
        <v>6</v>
      </c>
      <c r="M2959" t="str">
        <f t="shared" si="324"/>
        <v>M</v>
      </c>
      <c r="N2959" t="s">
        <v>1125</v>
      </c>
      <c r="O2959" t="s">
        <v>2139</v>
      </c>
      <c r="P2959" t="s">
        <v>557</v>
      </c>
      <c r="Q2959">
        <v>3</v>
      </c>
      <c r="R2959">
        <f t="shared" si="327"/>
        <v>2019</v>
      </c>
      <c r="S2959" t="s">
        <v>8</v>
      </c>
      <c r="T2959" t="s">
        <v>8</v>
      </c>
      <c r="U2959" t="s">
        <v>9006</v>
      </c>
      <c r="V2959">
        <f>VLOOKUP(P2959,'PBT Tag Rates'!$B$5:$E$34,4,FALSE)</f>
        <v>0.95971980899999998</v>
      </c>
      <c r="W2959">
        <v>1</v>
      </c>
      <c r="X2959" s="16">
        <f>IFERROR(LOOKUP(H2959,{30,43,48,53,58,63,68,73,78,83,88,93,97},{42,47,52,57,62,67,72,77,82,87,92,99,100}),999)</f>
        <v>62</v>
      </c>
      <c r="Y2959" s="19">
        <f t="shared" si="325"/>
        <v>5.6818181818181825</v>
      </c>
      <c r="Z2959" s="19">
        <f t="shared" si="328"/>
        <v>5.7284090909090919</v>
      </c>
      <c r="AA2959" s="19">
        <f t="shared" si="329"/>
        <v>17.185227272727278</v>
      </c>
      <c r="AB2959" s="19" t="s">
        <v>8886</v>
      </c>
    </row>
    <row r="2960" spans="1:28" x14ac:dyDescent="0.35">
      <c r="A2960" t="s">
        <v>1562</v>
      </c>
      <c r="B2960" t="s">
        <v>8373</v>
      </c>
      <c r="C2960" t="s">
        <v>8374</v>
      </c>
      <c r="D2960" s="1">
        <v>44851</v>
      </c>
      <c r="E2960">
        <f t="shared" si="326"/>
        <v>18</v>
      </c>
      <c r="F2960" t="s">
        <v>6</v>
      </c>
      <c r="G2960">
        <v>420</v>
      </c>
      <c r="H2960">
        <f t="shared" si="323"/>
        <v>42</v>
      </c>
      <c r="I2960" t="s">
        <v>7</v>
      </c>
      <c r="J2960" t="s">
        <v>8</v>
      </c>
      <c r="L2960" t="s">
        <v>6</v>
      </c>
      <c r="M2960" t="str">
        <f t="shared" si="324"/>
        <v>M</v>
      </c>
      <c r="N2960" t="s">
        <v>6666</v>
      </c>
      <c r="O2960" t="s">
        <v>6667</v>
      </c>
      <c r="P2960" t="s">
        <v>2035</v>
      </c>
      <c r="Q2960">
        <v>2</v>
      </c>
      <c r="R2960">
        <f t="shared" si="327"/>
        <v>2020</v>
      </c>
      <c r="S2960" t="s">
        <v>8</v>
      </c>
      <c r="T2960" t="s">
        <v>8</v>
      </c>
      <c r="U2960" t="s">
        <v>9006</v>
      </c>
      <c r="V2960">
        <f>VLOOKUP(P2960,'PBT Tag Rates'!$B$5:$E$34,4,FALSE)</f>
        <v>0.98961045999999997</v>
      </c>
      <c r="W2960">
        <v>1</v>
      </c>
      <c r="X2960" s="16">
        <f>IFERROR(LOOKUP(H2960,{30,43,48,53,58,63,68,73,78,83,88,93,97},{42,47,52,57,62,67,72,77,82,87,92,99,100}),999)</f>
        <v>42</v>
      </c>
      <c r="Y2960" s="19">
        <f t="shared" si="325"/>
        <v>5.6818181818181825</v>
      </c>
      <c r="Z2960" s="19">
        <f t="shared" si="328"/>
        <v>5.7284090909090919</v>
      </c>
      <c r="AA2960" s="19">
        <f t="shared" si="329"/>
        <v>17.185227272727278</v>
      </c>
      <c r="AB2960" s="19" t="s">
        <v>8886</v>
      </c>
    </row>
    <row r="2961" spans="1:28" x14ac:dyDescent="0.35">
      <c r="A2961" t="s">
        <v>1562</v>
      </c>
      <c r="B2961" t="s">
        <v>8375</v>
      </c>
      <c r="C2961" t="s">
        <v>8376</v>
      </c>
      <c r="D2961" s="1">
        <v>44851</v>
      </c>
      <c r="E2961">
        <f t="shared" si="326"/>
        <v>18</v>
      </c>
      <c r="F2961" t="s">
        <v>6</v>
      </c>
      <c r="G2961">
        <v>680</v>
      </c>
      <c r="H2961">
        <f t="shared" si="323"/>
        <v>68</v>
      </c>
      <c r="I2961" t="s">
        <v>7</v>
      </c>
      <c r="J2961" t="s">
        <v>8</v>
      </c>
      <c r="L2961" t="s">
        <v>6</v>
      </c>
      <c r="M2961" t="str">
        <f t="shared" si="324"/>
        <v>M</v>
      </c>
      <c r="N2961" t="s">
        <v>6934</v>
      </c>
      <c r="O2961" t="s">
        <v>6935</v>
      </c>
      <c r="P2961" t="s">
        <v>557</v>
      </c>
      <c r="Q2961">
        <v>3</v>
      </c>
      <c r="R2961">
        <f t="shared" si="327"/>
        <v>2019</v>
      </c>
      <c r="S2961" t="s">
        <v>8</v>
      </c>
      <c r="T2961" t="s">
        <v>8</v>
      </c>
      <c r="U2961" t="s">
        <v>9006</v>
      </c>
      <c r="V2961">
        <f>VLOOKUP(P2961,'PBT Tag Rates'!$B$5:$E$34,4,FALSE)</f>
        <v>0.95971980899999998</v>
      </c>
      <c r="W2961">
        <v>1</v>
      </c>
      <c r="X2961" s="16">
        <f>IFERROR(LOOKUP(H2961,{30,43,48,53,58,63,68,73,78,83,88,93,97},{42,47,52,57,62,67,72,77,82,87,92,99,100}),999)</f>
        <v>72</v>
      </c>
      <c r="Y2961" s="19">
        <f t="shared" si="325"/>
        <v>5.6818181818181825</v>
      </c>
      <c r="Z2961" s="19">
        <f t="shared" si="328"/>
        <v>5.7284090909090919</v>
      </c>
      <c r="AA2961" s="19">
        <f t="shared" si="329"/>
        <v>17.185227272727278</v>
      </c>
      <c r="AB2961" s="19" t="s">
        <v>8886</v>
      </c>
    </row>
    <row r="2962" spans="1:28" x14ac:dyDescent="0.35">
      <c r="A2962" t="s">
        <v>1562</v>
      </c>
      <c r="B2962" t="s">
        <v>8377</v>
      </c>
      <c r="C2962" t="s">
        <v>8378</v>
      </c>
      <c r="D2962" s="1">
        <v>44851</v>
      </c>
      <c r="E2962">
        <f t="shared" si="326"/>
        <v>18</v>
      </c>
      <c r="F2962" t="s">
        <v>6</v>
      </c>
      <c r="G2962">
        <v>540</v>
      </c>
      <c r="H2962">
        <f t="shared" si="323"/>
        <v>54</v>
      </c>
      <c r="I2962" t="s">
        <v>7</v>
      </c>
      <c r="J2962" t="s">
        <v>8</v>
      </c>
      <c r="L2962" t="s">
        <v>6</v>
      </c>
      <c r="M2962" t="str">
        <f t="shared" si="324"/>
        <v>M</v>
      </c>
      <c r="N2962" t="s">
        <v>8379</v>
      </c>
      <c r="O2962" t="s">
        <v>8380</v>
      </c>
      <c r="P2962" t="s">
        <v>6015</v>
      </c>
      <c r="Q2962">
        <v>3</v>
      </c>
      <c r="R2962">
        <f t="shared" si="327"/>
        <v>2019</v>
      </c>
      <c r="S2962" t="s">
        <v>8</v>
      </c>
      <c r="T2962" t="s">
        <v>8</v>
      </c>
      <c r="U2962" t="s">
        <v>8878</v>
      </c>
      <c r="V2962">
        <f>VLOOKUP(P2962,'PBT Tag Rates'!$B$5:$E$34,4,FALSE)</f>
        <v>0.96152300000000002</v>
      </c>
      <c r="W2962">
        <v>1</v>
      </c>
      <c r="X2962" s="16">
        <f>IFERROR(LOOKUP(H2962,{30,43,48,53,58,63,68,73,78,83,88,93,97},{42,47,52,57,62,67,72,77,82,87,92,99,100}),999)</f>
        <v>57</v>
      </c>
      <c r="Y2962" s="19">
        <f t="shared" si="325"/>
        <v>5.6818181818181825</v>
      </c>
      <c r="Z2962" s="19">
        <f t="shared" si="328"/>
        <v>5.7284090909090919</v>
      </c>
      <c r="AA2962" s="19">
        <f t="shared" si="329"/>
        <v>17.185227272727278</v>
      </c>
      <c r="AB2962" s="19" t="s">
        <v>8886</v>
      </c>
    </row>
    <row r="2963" spans="1:28" x14ac:dyDescent="0.35">
      <c r="A2963" t="s">
        <v>1562</v>
      </c>
      <c r="B2963" t="s">
        <v>8381</v>
      </c>
      <c r="C2963" t="s">
        <v>8382</v>
      </c>
      <c r="D2963" s="1">
        <v>44851</v>
      </c>
      <c r="E2963">
        <f t="shared" si="326"/>
        <v>18</v>
      </c>
      <c r="F2963" t="s">
        <v>6</v>
      </c>
      <c r="G2963">
        <v>620</v>
      </c>
      <c r="H2963">
        <f t="shared" si="323"/>
        <v>62</v>
      </c>
      <c r="I2963" t="s">
        <v>9</v>
      </c>
      <c r="J2963">
        <v>1</v>
      </c>
      <c r="L2963" t="s">
        <v>6</v>
      </c>
      <c r="M2963" t="str">
        <f t="shared" si="324"/>
        <v>M</v>
      </c>
      <c r="N2963" t="s">
        <v>1826</v>
      </c>
      <c r="O2963" t="s">
        <v>3142</v>
      </c>
      <c r="P2963" t="s">
        <v>557</v>
      </c>
      <c r="Q2963">
        <v>3</v>
      </c>
      <c r="R2963">
        <f t="shared" si="327"/>
        <v>2019</v>
      </c>
      <c r="S2963" t="s">
        <v>8</v>
      </c>
      <c r="T2963" t="s">
        <v>8</v>
      </c>
      <c r="U2963" t="s">
        <v>9006</v>
      </c>
      <c r="V2963">
        <f>VLOOKUP(P2963,'PBT Tag Rates'!$B$5:$E$34,4,FALSE)</f>
        <v>0.95971980899999998</v>
      </c>
      <c r="W2963">
        <v>1</v>
      </c>
      <c r="X2963" s="16">
        <f>IFERROR(LOOKUP(H2963,{30,43,48,53,58,63,68,73,78,83,88,93,97},{42,47,52,57,62,67,72,77,82,87,92,99,100}),999)</f>
        <v>62</v>
      </c>
      <c r="Y2963" s="19">
        <f t="shared" si="325"/>
        <v>5.6818181818181825</v>
      </c>
      <c r="Z2963" s="19">
        <f t="shared" si="328"/>
        <v>5.7284090909090919</v>
      </c>
      <c r="AA2963" s="19">
        <f t="shared" si="329"/>
        <v>17.185227272727278</v>
      </c>
      <c r="AB2963" s="19" t="s">
        <v>8886</v>
      </c>
    </row>
    <row r="2964" spans="1:28" x14ac:dyDescent="0.35">
      <c r="A2964" t="s">
        <v>1562</v>
      </c>
      <c r="B2964" t="s">
        <v>8383</v>
      </c>
      <c r="C2964" t="s">
        <v>8384</v>
      </c>
      <c r="D2964" s="1">
        <v>44851</v>
      </c>
      <c r="E2964">
        <f t="shared" si="326"/>
        <v>18</v>
      </c>
      <c r="F2964" t="s">
        <v>6</v>
      </c>
      <c r="G2964">
        <v>430</v>
      </c>
      <c r="H2964">
        <f t="shared" si="323"/>
        <v>43</v>
      </c>
      <c r="I2964" t="s">
        <v>7</v>
      </c>
      <c r="J2964" t="s">
        <v>8</v>
      </c>
      <c r="L2964" t="s">
        <v>6</v>
      </c>
      <c r="M2964" t="str">
        <f t="shared" si="324"/>
        <v>M</v>
      </c>
      <c r="N2964" t="s">
        <v>8385</v>
      </c>
      <c r="O2964" t="s">
        <v>8386</v>
      </c>
      <c r="P2964" t="s">
        <v>5931</v>
      </c>
      <c r="Q2964">
        <v>2</v>
      </c>
      <c r="R2964">
        <f t="shared" si="327"/>
        <v>2020</v>
      </c>
      <c r="S2964" t="s">
        <v>8</v>
      </c>
      <c r="T2964" t="s">
        <v>8</v>
      </c>
      <c r="U2964" t="s">
        <v>8876</v>
      </c>
      <c r="V2964">
        <f>VLOOKUP(P2964,'PBT Tag Rates'!$B$5:$E$34,4,FALSE)</f>
        <v>0.98845608500000004</v>
      </c>
      <c r="W2964">
        <v>1</v>
      </c>
      <c r="X2964" s="16">
        <f>IFERROR(LOOKUP(H2964,{30,43,48,53,58,63,68,73,78,83,88,93,97},{42,47,52,57,62,67,72,77,82,87,92,99,100}),999)</f>
        <v>47</v>
      </c>
      <c r="Y2964" s="19">
        <f t="shared" si="325"/>
        <v>5.6818181818181825</v>
      </c>
      <c r="Z2964" s="19">
        <f t="shared" si="328"/>
        <v>5.7284090909090919</v>
      </c>
      <c r="AA2964" s="19">
        <f t="shared" si="329"/>
        <v>17.185227272727278</v>
      </c>
      <c r="AB2964" s="19" t="s">
        <v>8887</v>
      </c>
    </row>
    <row r="2965" spans="1:28" x14ac:dyDescent="0.35">
      <c r="A2965" t="s">
        <v>1562</v>
      </c>
      <c r="B2965" t="s">
        <v>8387</v>
      </c>
      <c r="C2965" t="s">
        <v>8388</v>
      </c>
      <c r="D2965" s="1">
        <v>44851</v>
      </c>
      <c r="E2965">
        <f t="shared" si="326"/>
        <v>18</v>
      </c>
      <c r="F2965" t="s">
        <v>6</v>
      </c>
      <c r="G2965">
        <v>620</v>
      </c>
      <c r="H2965">
        <f t="shared" si="323"/>
        <v>62</v>
      </c>
      <c r="I2965" t="s">
        <v>9</v>
      </c>
      <c r="J2965">
        <v>1</v>
      </c>
      <c r="L2965" t="s">
        <v>6</v>
      </c>
      <c r="M2965" t="str">
        <f t="shared" si="324"/>
        <v>M</v>
      </c>
      <c r="N2965" t="s">
        <v>384</v>
      </c>
      <c r="O2965" t="s">
        <v>6467</v>
      </c>
      <c r="P2965" t="s">
        <v>19</v>
      </c>
      <c r="Q2965">
        <v>4</v>
      </c>
      <c r="R2965">
        <f t="shared" si="327"/>
        <v>2018</v>
      </c>
      <c r="S2965" t="s">
        <v>8</v>
      </c>
      <c r="T2965" t="s">
        <v>8</v>
      </c>
      <c r="U2965" t="s">
        <v>9007</v>
      </c>
      <c r="V2965">
        <f>VLOOKUP(P2965,'PBT Tag Rates'!$B$5:$E$34,4,FALSE)</f>
        <v>0.80551598400000002</v>
      </c>
      <c r="W2965">
        <v>1</v>
      </c>
      <c r="X2965" s="16">
        <f>IFERROR(LOOKUP(H2965,{30,43,48,53,58,63,68,73,78,83,88,93,97},{42,47,52,57,62,67,72,77,82,87,92,99,100}),999)</f>
        <v>62</v>
      </c>
      <c r="Y2965" s="19">
        <f t="shared" si="325"/>
        <v>5.6818181818181825</v>
      </c>
      <c r="Z2965" s="19">
        <f t="shared" si="328"/>
        <v>5.7284090909090919</v>
      </c>
      <c r="AA2965" s="19">
        <f t="shared" si="329"/>
        <v>17.185227272727278</v>
      </c>
      <c r="AB2965" s="19" t="s">
        <v>8886</v>
      </c>
    </row>
    <row r="2966" spans="1:28" x14ac:dyDescent="0.35">
      <c r="A2966" t="s">
        <v>1562</v>
      </c>
      <c r="B2966" t="s">
        <v>8389</v>
      </c>
      <c r="C2966" t="s">
        <v>8390</v>
      </c>
      <c r="D2966" s="1">
        <v>44851</v>
      </c>
      <c r="E2966">
        <f t="shared" si="326"/>
        <v>18</v>
      </c>
      <c r="F2966" t="s">
        <v>16</v>
      </c>
      <c r="G2966">
        <v>630</v>
      </c>
      <c r="H2966">
        <f t="shared" si="323"/>
        <v>63</v>
      </c>
      <c r="I2966" t="s">
        <v>7</v>
      </c>
      <c r="J2966" t="s">
        <v>8</v>
      </c>
      <c r="L2966" t="s">
        <v>6</v>
      </c>
      <c r="M2966" t="str">
        <f t="shared" si="324"/>
        <v>M</v>
      </c>
      <c r="N2966" t="s">
        <v>8</v>
      </c>
      <c r="O2966" t="s">
        <v>8</v>
      </c>
      <c r="P2966" t="s">
        <v>11</v>
      </c>
      <c r="Q2966" t="s">
        <v>8</v>
      </c>
      <c r="R2966" t="str">
        <f t="shared" si="327"/>
        <v>U</v>
      </c>
      <c r="S2966" t="s">
        <v>12</v>
      </c>
      <c r="T2966">
        <v>0.999999999999998</v>
      </c>
      <c r="U2966" t="s">
        <v>11</v>
      </c>
      <c r="V2966" t="e">
        <f>VLOOKUP(P2966,'PBT Tag Rates'!$B$5:$E$34,4,FALSE)</f>
        <v>#N/A</v>
      </c>
      <c r="W2966">
        <v>1</v>
      </c>
      <c r="X2966" s="16">
        <f>IFERROR(LOOKUP(H2966,{30,43,48,53,58,63,68,73,78,83,88,93,97},{42,47,52,57,62,67,72,77,82,87,92,99,100}),999)</f>
        <v>67</v>
      </c>
      <c r="Y2966" s="19">
        <f t="shared" si="325"/>
        <v>5.6818181818181825</v>
      </c>
      <c r="Z2966" s="19">
        <f t="shared" si="328"/>
        <v>5.7284090909090919</v>
      </c>
      <c r="AA2966" s="19">
        <f t="shared" si="329"/>
        <v>17.185227272727278</v>
      </c>
      <c r="AB2966" s="19" t="s">
        <v>8887</v>
      </c>
    </row>
    <row r="2967" spans="1:28" x14ac:dyDescent="0.35">
      <c r="A2967" t="s">
        <v>1562</v>
      </c>
      <c r="B2967" t="s">
        <v>8391</v>
      </c>
      <c r="C2967" t="s">
        <v>8392</v>
      </c>
      <c r="D2967" s="1">
        <v>44851</v>
      </c>
      <c r="E2967">
        <f t="shared" si="326"/>
        <v>18</v>
      </c>
      <c r="F2967" t="s">
        <v>16</v>
      </c>
      <c r="G2967">
        <v>790</v>
      </c>
      <c r="H2967">
        <f t="shared" si="323"/>
        <v>79</v>
      </c>
      <c r="I2967" t="s">
        <v>7</v>
      </c>
      <c r="J2967" t="s">
        <v>8</v>
      </c>
      <c r="L2967" t="s">
        <v>16</v>
      </c>
      <c r="M2967" t="str">
        <f t="shared" si="324"/>
        <v>F</v>
      </c>
      <c r="N2967" t="s">
        <v>1351</v>
      </c>
      <c r="O2967" t="s">
        <v>1352</v>
      </c>
      <c r="P2967" t="s">
        <v>15</v>
      </c>
      <c r="Q2967">
        <v>4</v>
      </c>
      <c r="R2967">
        <f t="shared" si="327"/>
        <v>2018</v>
      </c>
      <c r="S2967" t="s">
        <v>8</v>
      </c>
      <c r="T2967" t="s">
        <v>8</v>
      </c>
      <c r="U2967" t="s">
        <v>8858</v>
      </c>
      <c r="V2967">
        <f>VLOOKUP(P2967,'PBT Tag Rates'!$B$5:$E$34,4,FALSE)</f>
        <v>0.96828396500000002</v>
      </c>
      <c r="W2967">
        <v>1</v>
      </c>
      <c r="X2967" s="16">
        <f>IFERROR(LOOKUP(H2967,{30,43,48,53,58,63,68,73,78,83,88,93,97},{42,47,52,57,62,67,72,77,82,87,92,99,100}),999)</f>
        <v>82</v>
      </c>
      <c r="Y2967" s="19">
        <f t="shared" si="325"/>
        <v>5.6818181818181825</v>
      </c>
      <c r="Z2967" s="19">
        <f t="shared" si="328"/>
        <v>5.7284090909090919</v>
      </c>
      <c r="AA2967" s="19">
        <f t="shared" si="329"/>
        <v>17.185227272727278</v>
      </c>
      <c r="AB2967" s="19" t="s">
        <v>8887</v>
      </c>
    </row>
    <row r="2968" spans="1:28" x14ac:dyDescent="0.35">
      <c r="A2968" t="s">
        <v>1562</v>
      </c>
      <c r="B2968" t="s">
        <v>8393</v>
      </c>
      <c r="C2968" t="s">
        <v>8394</v>
      </c>
      <c r="D2968" s="1">
        <v>44851</v>
      </c>
      <c r="E2968">
        <f t="shared" si="326"/>
        <v>18</v>
      </c>
      <c r="F2968" t="s">
        <v>6</v>
      </c>
      <c r="G2968">
        <v>730</v>
      </c>
      <c r="H2968">
        <f t="shared" si="323"/>
        <v>73</v>
      </c>
      <c r="I2968" t="s">
        <v>7</v>
      </c>
      <c r="J2968" t="s">
        <v>8</v>
      </c>
      <c r="L2968" t="s">
        <v>6</v>
      </c>
      <c r="M2968" t="str">
        <f t="shared" si="324"/>
        <v>M</v>
      </c>
      <c r="N2968" t="s">
        <v>25</v>
      </c>
      <c r="O2968" t="s">
        <v>1168</v>
      </c>
      <c r="P2968" t="s">
        <v>19</v>
      </c>
      <c r="Q2968">
        <v>4</v>
      </c>
      <c r="R2968">
        <f t="shared" si="327"/>
        <v>2018</v>
      </c>
      <c r="S2968" t="s">
        <v>8</v>
      </c>
      <c r="T2968" t="s">
        <v>8</v>
      </c>
      <c r="U2968" t="s">
        <v>9006</v>
      </c>
      <c r="V2968">
        <f>VLOOKUP(P2968,'PBT Tag Rates'!$B$5:$E$34,4,FALSE)</f>
        <v>0.80551598400000002</v>
      </c>
      <c r="W2968">
        <v>1</v>
      </c>
      <c r="X2968" s="16">
        <f>IFERROR(LOOKUP(H2968,{30,43,48,53,58,63,68,73,78,83,88,93,97},{42,47,52,57,62,67,72,77,82,87,92,99,100}),999)</f>
        <v>77</v>
      </c>
      <c r="Y2968" s="19">
        <f t="shared" si="325"/>
        <v>5.6818181818181825</v>
      </c>
      <c r="Z2968" s="19">
        <f t="shared" si="328"/>
        <v>5.7284090909090919</v>
      </c>
      <c r="AA2968" s="19">
        <f t="shared" si="329"/>
        <v>17.185227272727278</v>
      </c>
      <c r="AB2968" s="19" t="s">
        <v>8886</v>
      </c>
    </row>
    <row r="2969" spans="1:28" x14ac:dyDescent="0.35">
      <c r="A2969" t="s">
        <v>1562</v>
      </c>
      <c r="B2969" t="s">
        <v>8395</v>
      </c>
      <c r="C2969" t="s">
        <v>8396</v>
      </c>
      <c r="D2969" s="1">
        <v>44851</v>
      </c>
      <c r="E2969">
        <f t="shared" si="326"/>
        <v>18</v>
      </c>
      <c r="F2969" t="s">
        <v>16</v>
      </c>
      <c r="G2969">
        <v>640</v>
      </c>
      <c r="H2969">
        <f t="shared" si="323"/>
        <v>64</v>
      </c>
      <c r="I2969" t="s">
        <v>9</v>
      </c>
      <c r="J2969">
        <v>1</v>
      </c>
      <c r="L2969" t="s">
        <v>16</v>
      </c>
      <c r="M2969" t="str">
        <f t="shared" si="324"/>
        <v>F</v>
      </c>
      <c r="N2969" t="s">
        <v>515</v>
      </c>
      <c r="O2969" t="s">
        <v>516</v>
      </c>
      <c r="P2969" t="s">
        <v>19</v>
      </c>
      <c r="Q2969">
        <v>4</v>
      </c>
      <c r="R2969">
        <f t="shared" si="327"/>
        <v>2018</v>
      </c>
      <c r="S2969" t="s">
        <v>8</v>
      </c>
      <c r="T2969" t="s">
        <v>8</v>
      </c>
      <c r="U2969" t="s">
        <v>9007</v>
      </c>
      <c r="V2969">
        <f>VLOOKUP(P2969,'PBT Tag Rates'!$B$5:$E$34,4,FALSE)</f>
        <v>0.80551598400000002</v>
      </c>
      <c r="W2969">
        <v>1</v>
      </c>
      <c r="X2969" s="16">
        <f>IFERROR(LOOKUP(H2969,{30,43,48,53,58,63,68,73,78,83,88,93,97},{42,47,52,57,62,67,72,77,82,87,92,99,100}),999)</f>
        <v>67</v>
      </c>
      <c r="Y2969" s="19">
        <f t="shared" si="325"/>
        <v>5.6818181818181825</v>
      </c>
      <c r="Z2969" s="19">
        <f t="shared" si="328"/>
        <v>5.7284090909090919</v>
      </c>
      <c r="AA2969" s="19">
        <f t="shared" si="329"/>
        <v>17.185227272727278</v>
      </c>
      <c r="AB2969" s="19" t="s">
        <v>8886</v>
      </c>
    </row>
    <row r="2970" spans="1:28" x14ac:dyDescent="0.35">
      <c r="A2970" t="s">
        <v>1562</v>
      </c>
      <c r="B2970" t="s">
        <v>8397</v>
      </c>
      <c r="C2970" t="s">
        <v>8398</v>
      </c>
      <c r="D2970" s="1">
        <v>44852</v>
      </c>
      <c r="E2970">
        <f t="shared" si="326"/>
        <v>18</v>
      </c>
      <c r="F2970" t="s">
        <v>6</v>
      </c>
      <c r="G2970">
        <v>590</v>
      </c>
      <c r="H2970">
        <f t="shared" si="323"/>
        <v>59</v>
      </c>
      <c r="I2970" t="s">
        <v>9</v>
      </c>
      <c r="J2970" t="s">
        <v>8</v>
      </c>
      <c r="L2970" t="s">
        <v>6</v>
      </c>
      <c r="M2970" t="str">
        <f t="shared" si="324"/>
        <v>M</v>
      </c>
      <c r="N2970" t="s">
        <v>8399</v>
      </c>
      <c r="O2970" t="s">
        <v>8400</v>
      </c>
      <c r="P2970" t="s">
        <v>6015</v>
      </c>
      <c r="Q2970">
        <v>3</v>
      </c>
      <c r="R2970">
        <f t="shared" si="327"/>
        <v>2019</v>
      </c>
      <c r="S2970" t="s">
        <v>8</v>
      </c>
      <c r="T2970" t="s">
        <v>8</v>
      </c>
      <c r="U2970" t="s">
        <v>8878</v>
      </c>
      <c r="V2970">
        <f>VLOOKUP(P2970,'PBT Tag Rates'!$B$5:$E$34,4,FALSE)</f>
        <v>0.96152300000000002</v>
      </c>
      <c r="W2970">
        <v>1</v>
      </c>
      <c r="X2970" s="16">
        <f>IFERROR(LOOKUP(H2970,{30,43,48,53,58,63,68,73,78,83,88,93,97},{42,47,52,57,62,67,72,77,82,87,92,99,100}),999)</f>
        <v>62</v>
      </c>
      <c r="Y2970" s="19">
        <f t="shared" si="325"/>
        <v>5.6818181818181825</v>
      </c>
      <c r="Z2970" s="19">
        <f t="shared" si="328"/>
        <v>5.7284090909090919</v>
      </c>
      <c r="AA2970" s="19">
        <f t="shared" si="329"/>
        <v>17.185227272727278</v>
      </c>
      <c r="AB2970" s="19" t="s">
        <v>8886</v>
      </c>
    </row>
    <row r="2971" spans="1:28" x14ac:dyDescent="0.35">
      <c r="A2971" t="s">
        <v>1562</v>
      </c>
      <c r="B2971" t="s">
        <v>8401</v>
      </c>
      <c r="C2971" t="s">
        <v>8402</v>
      </c>
      <c r="D2971" s="1">
        <v>44852</v>
      </c>
      <c r="E2971">
        <f t="shared" si="326"/>
        <v>18</v>
      </c>
      <c r="F2971" t="s">
        <v>16</v>
      </c>
      <c r="G2971">
        <v>680</v>
      </c>
      <c r="H2971">
        <f t="shared" si="323"/>
        <v>68</v>
      </c>
      <c r="I2971" t="s">
        <v>9</v>
      </c>
      <c r="J2971">
        <v>1</v>
      </c>
      <c r="L2971" t="s">
        <v>16</v>
      </c>
      <c r="M2971" t="str">
        <f t="shared" si="324"/>
        <v>F</v>
      </c>
      <c r="N2971" t="s">
        <v>517</v>
      </c>
      <c r="O2971" t="s">
        <v>2464</v>
      </c>
      <c r="P2971" t="s">
        <v>19</v>
      </c>
      <c r="Q2971">
        <v>4</v>
      </c>
      <c r="R2971">
        <f t="shared" si="327"/>
        <v>2018</v>
      </c>
      <c r="S2971" t="s">
        <v>8</v>
      </c>
      <c r="T2971" t="s">
        <v>8</v>
      </c>
      <c r="U2971" t="s">
        <v>9007</v>
      </c>
      <c r="V2971">
        <f>VLOOKUP(P2971,'PBT Tag Rates'!$B$5:$E$34,4,FALSE)</f>
        <v>0.80551598400000002</v>
      </c>
      <c r="W2971">
        <v>1</v>
      </c>
      <c r="X2971" s="16">
        <f>IFERROR(LOOKUP(H2971,{30,43,48,53,58,63,68,73,78,83,88,93,97},{42,47,52,57,62,67,72,77,82,87,92,99,100}),999)</f>
        <v>72</v>
      </c>
      <c r="Y2971" s="19">
        <f t="shared" si="325"/>
        <v>5.6818181818181825</v>
      </c>
      <c r="Z2971" s="19">
        <f t="shared" si="328"/>
        <v>5.7284090909090919</v>
      </c>
      <c r="AA2971" s="19">
        <f t="shared" si="329"/>
        <v>17.185227272727278</v>
      </c>
      <c r="AB2971" s="19" t="s">
        <v>8886</v>
      </c>
    </row>
    <row r="2972" spans="1:28" x14ac:dyDescent="0.35">
      <c r="A2972" t="s">
        <v>1562</v>
      </c>
      <c r="B2972" t="s">
        <v>8403</v>
      </c>
      <c r="C2972" t="s">
        <v>8404</v>
      </c>
      <c r="D2972" s="1">
        <v>44852</v>
      </c>
      <c r="E2972">
        <f t="shared" si="326"/>
        <v>18</v>
      </c>
      <c r="F2972" t="s">
        <v>6</v>
      </c>
      <c r="G2972">
        <v>680</v>
      </c>
      <c r="H2972">
        <f t="shared" si="323"/>
        <v>68</v>
      </c>
      <c r="I2972" t="s">
        <v>9</v>
      </c>
      <c r="J2972">
        <v>1</v>
      </c>
      <c r="L2972" t="s">
        <v>6</v>
      </c>
      <c r="M2972" t="str">
        <f t="shared" si="324"/>
        <v>M</v>
      </c>
      <c r="N2972" t="s">
        <v>1027</v>
      </c>
      <c r="O2972" t="s">
        <v>1028</v>
      </c>
      <c r="P2972" t="s">
        <v>557</v>
      </c>
      <c r="Q2972">
        <v>3</v>
      </c>
      <c r="R2972">
        <f t="shared" si="327"/>
        <v>2019</v>
      </c>
      <c r="S2972" t="s">
        <v>8</v>
      </c>
      <c r="T2972" t="s">
        <v>8</v>
      </c>
      <c r="U2972" t="s">
        <v>9006</v>
      </c>
      <c r="V2972">
        <f>VLOOKUP(P2972,'PBT Tag Rates'!$B$5:$E$34,4,FALSE)</f>
        <v>0.95971980899999998</v>
      </c>
      <c r="W2972">
        <v>1</v>
      </c>
      <c r="X2972" s="16">
        <f>IFERROR(LOOKUP(H2972,{30,43,48,53,58,63,68,73,78,83,88,93,97},{42,47,52,57,62,67,72,77,82,87,92,99,100}),999)</f>
        <v>72</v>
      </c>
      <c r="Y2972" s="19">
        <f t="shared" si="325"/>
        <v>5.6818181818181825</v>
      </c>
      <c r="Z2972" s="19">
        <f t="shared" si="328"/>
        <v>5.7284090909090919</v>
      </c>
      <c r="AA2972" s="19">
        <f t="shared" si="329"/>
        <v>17.185227272727278</v>
      </c>
      <c r="AB2972" s="19" t="s">
        <v>8886</v>
      </c>
    </row>
    <row r="2973" spans="1:28" x14ac:dyDescent="0.35">
      <c r="A2973" t="s">
        <v>1562</v>
      </c>
      <c r="B2973" t="s">
        <v>8405</v>
      </c>
      <c r="C2973" t="s">
        <v>8406</v>
      </c>
      <c r="D2973" s="1">
        <v>44852</v>
      </c>
      <c r="E2973">
        <f t="shared" si="326"/>
        <v>18</v>
      </c>
      <c r="F2973" t="s">
        <v>6</v>
      </c>
      <c r="G2973">
        <v>690</v>
      </c>
      <c r="H2973">
        <f t="shared" si="323"/>
        <v>69</v>
      </c>
      <c r="I2973" t="s">
        <v>7</v>
      </c>
      <c r="J2973" t="s">
        <v>8</v>
      </c>
      <c r="L2973" t="s">
        <v>6</v>
      </c>
      <c r="M2973" t="str">
        <f t="shared" si="324"/>
        <v>M</v>
      </c>
      <c r="N2973" t="s">
        <v>1171</v>
      </c>
      <c r="O2973" t="s">
        <v>1288</v>
      </c>
      <c r="P2973" t="s">
        <v>557</v>
      </c>
      <c r="Q2973">
        <v>3</v>
      </c>
      <c r="R2973">
        <f t="shared" si="327"/>
        <v>2019</v>
      </c>
      <c r="S2973" t="s">
        <v>8</v>
      </c>
      <c r="T2973" t="s">
        <v>8</v>
      </c>
      <c r="U2973" t="s">
        <v>9006</v>
      </c>
      <c r="V2973">
        <f>VLOOKUP(P2973,'PBT Tag Rates'!$B$5:$E$34,4,FALSE)</f>
        <v>0.95971980899999998</v>
      </c>
      <c r="W2973">
        <v>1</v>
      </c>
      <c r="X2973" s="16">
        <f>IFERROR(LOOKUP(H2973,{30,43,48,53,58,63,68,73,78,83,88,93,97},{42,47,52,57,62,67,72,77,82,87,92,99,100}),999)</f>
        <v>72</v>
      </c>
      <c r="Y2973" s="19">
        <f t="shared" si="325"/>
        <v>5.6818181818181825</v>
      </c>
      <c r="Z2973" s="19">
        <f t="shared" si="328"/>
        <v>5.7284090909090919</v>
      </c>
      <c r="AA2973" s="19">
        <f t="shared" si="329"/>
        <v>17.185227272727278</v>
      </c>
      <c r="AB2973" s="19" t="s">
        <v>8886</v>
      </c>
    </row>
    <row r="2974" spans="1:28" x14ac:dyDescent="0.35">
      <c r="A2974" t="s">
        <v>1562</v>
      </c>
      <c r="B2974" t="s">
        <v>8407</v>
      </c>
      <c r="C2974" t="s">
        <v>8408</v>
      </c>
      <c r="D2974" s="1">
        <v>44852</v>
      </c>
      <c r="E2974">
        <f t="shared" si="326"/>
        <v>18</v>
      </c>
      <c r="F2974" t="s">
        <v>6</v>
      </c>
      <c r="G2974">
        <v>690</v>
      </c>
      <c r="H2974">
        <f t="shared" si="323"/>
        <v>69</v>
      </c>
      <c r="I2974" t="s">
        <v>7</v>
      </c>
      <c r="J2974" t="s">
        <v>8</v>
      </c>
      <c r="L2974" t="s">
        <v>6</v>
      </c>
      <c r="M2974" t="str">
        <f t="shared" si="324"/>
        <v>M</v>
      </c>
      <c r="N2974" t="s">
        <v>1542</v>
      </c>
      <c r="O2974" t="s">
        <v>6379</v>
      </c>
      <c r="P2974" t="s">
        <v>557</v>
      </c>
      <c r="Q2974">
        <v>3</v>
      </c>
      <c r="R2974">
        <f t="shared" si="327"/>
        <v>2019</v>
      </c>
      <c r="S2974" t="s">
        <v>8</v>
      </c>
      <c r="T2974" t="s">
        <v>8</v>
      </c>
      <c r="U2974" t="s">
        <v>9006</v>
      </c>
      <c r="V2974">
        <f>VLOOKUP(P2974,'PBT Tag Rates'!$B$5:$E$34,4,FALSE)</f>
        <v>0.95971980899999998</v>
      </c>
      <c r="W2974">
        <v>1</v>
      </c>
      <c r="X2974" s="16">
        <f>IFERROR(LOOKUP(H2974,{30,43,48,53,58,63,68,73,78,83,88,93,97},{42,47,52,57,62,67,72,77,82,87,92,99,100}),999)</f>
        <v>72</v>
      </c>
      <c r="Y2974" s="19">
        <f t="shared" si="325"/>
        <v>5.6818181818181825</v>
      </c>
      <c r="Z2974" s="19">
        <f t="shared" si="328"/>
        <v>5.7284090909090919</v>
      </c>
      <c r="AA2974" s="19">
        <f t="shared" si="329"/>
        <v>17.185227272727278</v>
      </c>
      <c r="AB2974" s="19" t="s">
        <v>8886</v>
      </c>
    </row>
    <row r="2975" spans="1:28" x14ac:dyDescent="0.35">
      <c r="A2975" t="s">
        <v>1562</v>
      </c>
      <c r="B2975" t="s">
        <v>8409</v>
      </c>
      <c r="C2975" t="s">
        <v>8410</v>
      </c>
      <c r="D2975" s="1">
        <v>44852</v>
      </c>
      <c r="E2975">
        <f t="shared" si="326"/>
        <v>18</v>
      </c>
      <c r="F2975" t="s">
        <v>6</v>
      </c>
      <c r="G2975">
        <v>520</v>
      </c>
      <c r="H2975">
        <f t="shared" si="323"/>
        <v>52</v>
      </c>
      <c r="I2975" t="s">
        <v>7</v>
      </c>
      <c r="J2975" t="s">
        <v>8</v>
      </c>
      <c r="L2975" t="s">
        <v>6</v>
      </c>
      <c r="M2975" t="str">
        <f t="shared" si="324"/>
        <v>M</v>
      </c>
      <c r="N2975" t="s">
        <v>8</v>
      </c>
      <c r="O2975" t="s">
        <v>8</v>
      </c>
      <c r="P2975" t="s">
        <v>11</v>
      </c>
      <c r="Q2975" t="s">
        <v>8</v>
      </c>
      <c r="R2975" t="str">
        <f t="shared" si="327"/>
        <v>U</v>
      </c>
      <c r="S2975" t="s">
        <v>12</v>
      </c>
      <c r="T2975">
        <v>1</v>
      </c>
      <c r="U2975" t="s">
        <v>11</v>
      </c>
      <c r="V2975" t="e">
        <f>VLOOKUP(P2975,'PBT Tag Rates'!$B$5:$E$34,4,FALSE)</f>
        <v>#N/A</v>
      </c>
      <c r="W2975">
        <v>1</v>
      </c>
      <c r="X2975" s="16">
        <f>IFERROR(LOOKUP(H2975,{30,43,48,53,58,63,68,73,78,83,88,93,97},{42,47,52,57,62,67,72,77,82,87,92,99,100}),999)</f>
        <v>52</v>
      </c>
      <c r="Y2975" s="19">
        <f t="shared" si="325"/>
        <v>5.6818181818181825</v>
      </c>
      <c r="Z2975" s="19">
        <f t="shared" si="328"/>
        <v>5.7284090909090919</v>
      </c>
      <c r="AA2975" s="19">
        <f t="shared" si="329"/>
        <v>17.185227272727278</v>
      </c>
      <c r="AB2975" s="19" t="s">
        <v>8887</v>
      </c>
    </row>
    <row r="2976" spans="1:28" x14ac:dyDescent="0.35">
      <c r="A2976" t="s">
        <v>1562</v>
      </c>
      <c r="B2976" t="s">
        <v>8411</v>
      </c>
      <c r="C2976" t="s">
        <v>8412</v>
      </c>
      <c r="D2976" s="1">
        <v>44852</v>
      </c>
      <c r="E2976">
        <f t="shared" si="326"/>
        <v>18</v>
      </c>
      <c r="F2976" t="s">
        <v>6</v>
      </c>
      <c r="G2976">
        <v>710</v>
      </c>
      <c r="H2976">
        <f t="shared" si="323"/>
        <v>71</v>
      </c>
      <c r="I2976" t="s">
        <v>9</v>
      </c>
      <c r="J2976">
        <v>1</v>
      </c>
      <c r="L2976" t="s">
        <v>6</v>
      </c>
      <c r="M2976" t="str">
        <f t="shared" si="324"/>
        <v>M</v>
      </c>
      <c r="N2976" t="s">
        <v>3956</v>
      </c>
      <c r="O2976" t="s">
        <v>5406</v>
      </c>
      <c r="P2976" t="s">
        <v>19</v>
      </c>
      <c r="Q2976">
        <v>4</v>
      </c>
      <c r="R2976">
        <f t="shared" si="327"/>
        <v>2018</v>
      </c>
      <c r="S2976" t="s">
        <v>8</v>
      </c>
      <c r="T2976" t="s">
        <v>8</v>
      </c>
      <c r="U2976" t="s">
        <v>9007</v>
      </c>
      <c r="V2976">
        <f>VLOOKUP(P2976,'PBT Tag Rates'!$B$5:$E$34,4,FALSE)</f>
        <v>0.80551598400000002</v>
      </c>
      <c r="W2976">
        <v>1</v>
      </c>
      <c r="X2976" s="16">
        <f>IFERROR(LOOKUP(H2976,{30,43,48,53,58,63,68,73,78,83,88,93,97},{42,47,52,57,62,67,72,77,82,87,92,99,100}),999)</f>
        <v>72</v>
      </c>
      <c r="Y2976" s="19">
        <f t="shared" si="325"/>
        <v>5.6818181818181825</v>
      </c>
      <c r="Z2976" s="19">
        <f t="shared" si="328"/>
        <v>5.7284090909090919</v>
      </c>
      <c r="AA2976" s="19">
        <f t="shared" si="329"/>
        <v>17.185227272727278</v>
      </c>
      <c r="AB2976" s="19" t="s">
        <v>8886</v>
      </c>
    </row>
    <row r="2977" spans="1:28" x14ac:dyDescent="0.35">
      <c r="A2977" t="s">
        <v>1562</v>
      </c>
      <c r="B2977" t="s">
        <v>8413</v>
      </c>
      <c r="C2977" t="s">
        <v>8414</v>
      </c>
      <c r="D2977" s="1">
        <v>44852</v>
      </c>
      <c r="E2977">
        <f t="shared" si="326"/>
        <v>18</v>
      </c>
      <c r="F2977" t="s">
        <v>6</v>
      </c>
      <c r="G2977">
        <v>670</v>
      </c>
      <c r="H2977">
        <f t="shared" si="323"/>
        <v>67</v>
      </c>
      <c r="I2977" t="s">
        <v>9</v>
      </c>
      <c r="J2977">
        <v>1</v>
      </c>
      <c r="L2977" t="s">
        <v>6</v>
      </c>
      <c r="M2977" t="str">
        <f t="shared" si="324"/>
        <v>M</v>
      </c>
      <c r="N2977" t="s">
        <v>384</v>
      </c>
      <c r="O2977" t="s">
        <v>5585</v>
      </c>
      <c r="P2977" t="s">
        <v>19</v>
      </c>
      <c r="Q2977">
        <v>4</v>
      </c>
      <c r="R2977">
        <f t="shared" si="327"/>
        <v>2018</v>
      </c>
      <c r="S2977" t="s">
        <v>8</v>
      </c>
      <c r="T2977" t="s">
        <v>8</v>
      </c>
      <c r="U2977" t="s">
        <v>9007</v>
      </c>
      <c r="V2977">
        <f>VLOOKUP(P2977,'PBT Tag Rates'!$B$5:$E$34,4,FALSE)</f>
        <v>0.80551598400000002</v>
      </c>
      <c r="W2977">
        <v>1</v>
      </c>
      <c r="X2977" s="16">
        <f>IFERROR(LOOKUP(H2977,{30,43,48,53,58,63,68,73,78,83,88,93,97},{42,47,52,57,62,67,72,77,82,87,92,99,100}),999)</f>
        <v>67</v>
      </c>
      <c r="Y2977" s="19">
        <f t="shared" si="325"/>
        <v>5.6818181818181825</v>
      </c>
      <c r="Z2977" s="19">
        <f t="shared" si="328"/>
        <v>5.7284090909090919</v>
      </c>
      <c r="AA2977" s="19">
        <f t="shared" si="329"/>
        <v>17.185227272727278</v>
      </c>
      <c r="AB2977" s="19" t="s">
        <v>8886</v>
      </c>
    </row>
    <row r="2978" spans="1:28" x14ac:dyDescent="0.35">
      <c r="A2978" t="s">
        <v>1562</v>
      </c>
      <c r="B2978" t="s">
        <v>8415</v>
      </c>
      <c r="C2978" t="s">
        <v>8416</v>
      </c>
      <c r="D2978" s="1">
        <v>44852</v>
      </c>
      <c r="E2978">
        <f t="shared" si="326"/>
        <v>18</v>
      </c>
      <c r="F2978" t="s">
        <v>6</v>
      </c>
      <c r="G2978">
        <v>710</v>
      </c>
      <c r="H2978">
        <f t="shared" si="323"/>
        <v>71</v>
      </c>
      <c r="I2978" t="s">
        <v>9</v>
      </c>
      <c r="J2978">
        <v>1</v>
      </c>
      <c r="L2978" t="s">
        <v>6</v>
      </c>
      <c r="M2978" t="str">
        <f t="shared" si="324"/>
        <v>M</v>
      </c>
      <c r="N2978" t="s">
        <v>1134</v>
      </c>
      <c r="O2978" t="s">
        <v>1135</v>
      </c>
      <c r="P2978" t="s">
        <v>19</v>
      </c>
      <c r="Q2978">
        <v>4</v>
      </c>
      <c r="R2978">
        <f t="shared" si="327"/>
        <v>2018</v>
      </c>
      <c r="S2978" t="s">
        <v>8</v>
      </c>
      <c r="T2978" t="s">
        <v>8</v>
      </c>
      <c r="U2978" t="s">
        <v>9084</v>
      </c>
      <c r="V2978">
        <f>VLOOKUP(P2978,'PBT Tag Rates'!$B$5:$E$34,4,FALSE)</f>
        <v>0.80551598400000002</v>
      </c>
      <c r="W2978">
        <v>1</v>
      </c>
      <c r="X2978" s="16">
        <f>IFERROR(LOOKUP(H2978,{30,43,48,53,58,63,68,73,78,83,88,93,97},{42,47,52,57,62,67,72,77,82,87,92,99,100}),999)</f>
        <v>72</v>
      </c>
      <c r="Y2978" s="19">
        <f t="shared" si="325"/>
        <v>5.6818181818181825</v>
      </c>
      <c r="Z2978" s="19">
        <f t="shared" si="328"/>
        <v>5.7284090909090919</v>
      </c>
      <c r="AA2978" s="19">
        <f t="shared" si="329"/>
        <v>17.185227272727278</v>
      </c>
      <c r="AB2978" s="19" t="s">
        <v>8887</v>
      </c>
    </row>
    <row r="2979" spans="1:28" x14ac:dyDescent="0.35">
      <c r="A2979" t="s">
        <v>1562</v>
      </c>
      <c r="B2979" t="s">
        <v>8417</v>
      </c>
      <c r="C2979" t="s">
        <v>8418</v>
      </c>
      <c r="D2979" s="1">
        <v>44852</v>
      </c>
      <c r="E2979">
        <f t="shared" si="326"/>
        <v>18</v>
      </c>
      <c r="F2979" t="s">
        <v>16</v>
      </c>
      <c r="G2979">
        <v>760</v>
      </c>
      <c r="H2979">
        <f t="shared" si="323"/>
        <v>76</v>
      </c>
      <c r="I2979" t="s">
        <v>7</v>
      </c>
      <c r="J2979" t="s">
        <v>8</v>
      </c>
      <c r="L2979" t="s">
        <v>16</v>
      </c>
      <c r="M2979" t="str">
        <f t="shared" si="324"/>
        <v>F</v>
      </c>
      <c r="N2979" t="s">
        <v>8</v>
      </c>
      <c r="O2979" t="s">
        <v>8</v>
      </c>
      <c r="P2979" t="s">
        <v>11</v>
      </c>
      <c r="Q2979" t="s">
        <v>8</v>
      </c>
      <c r="R2979" t="str">
        <f t="shared" si="327"/>
        <v>U</v>
      </c>
      <c r="S2979" t="s">
        <v>12</v>
      </c>
      <c r="T2979">
        <v>1</v>
      </c>
      <c r="U2979" t="s">
        <v>11</v>
      </c>
      <c r="V2979" t="e">
        <f>VLOOKUP(P2979,'PBT Tag Rates'!$B$5:$E$34,4,FALSE)</f>
        <v>#N/A</v>
      </c>
      <c r="W2979">
        <v>1</v>
      </c>
      <c r="X2979" s="16">
        <f>IFERROR(LOOKUP(H2979,{30,43,48,53,58,63,68,73,78,83,88,93,97},{42,47,52,57,62,67,72,77,82,87,92,99,100}),999)</f>
        <v>77</v>
      </c>
      <c r="Y2979" s="19">
        <f t="shared" si="325"/>
        <v>5.6818181818181825</v>
      </c>
      <c r="Z2979" s="19">
        <f t="shared" si="328"/>
        <v>5.7284090909090919</v>
      </c>
      <c r="AA2979" s="19">
        <f t="shared" si="329"/>
        <v>17.185227272727278</v>
      </c>
      <c r="AB2979" s="19" t="s">
        <v>8887</v>
      </c>
    </row>
    <row r="2980" spans="1:28" x14ac:dyDescent="0.35">
      <c r="A2980" t="s">
        <v>1562</v>
      </c>
      <c r="B2980" t="s">
        <v>8419</v>
      </c>
      <c r="C2980" t="s">
        <v>8420</v>
      </c>
      <c r="D2980" s="1">
        <v>44852</v>
      </c>
      <c r="E2980">
        <f t="shared" si="326"/>
        <v>18</v>
      </c>
      <c r="F2980" t="s">
        <v>6</v>
      </c>
      <c r="G2980">
        <v>690</v>
      </c>
      <c r="H2980">
        <f t="shared" si="323"/>
        <v>69</v>
      </c>
      <c r="I2980" t="s">
        <v>9</v>
      </c>
      <c r="J2980">
        <v>1</v>
      </c>
      <c r="L2980" t="s">
        <v>6</v>
      </c>
      <c r="M2980" t="str">
        <f t="shared" si="324"/>
        <v>M</v>
      </c>
      <c r="N2980" t="s">
        <v>515</v>
      </c>
      <c r="O2980" t="s">
        <v>516</v>
      </c>
      <c r="P2980" t="s">
        <v>19</v>
      </c>
      <c r="Q2980">
        <v>4</v>
      </c>
      <c r="R2980">
        <f t="shared" si="327"/>
        <v>2018</v>
      </c>
      <c r="S2980" t="s">
        <v>8</v>
      </c>
      <c r="T2980" t="s">
        <v>8</v>
      </c>
      <c r="U2980" t="s">
        <v>9007</v>
      </c>
      <c r="V2980">
        <f>VLOOKUP(P2980,'PBT Tag Rates'!$B$5:$E$34,4,FALSE)</f>
        <v>0.80551598400000002</v>
      </c>
      <c r="W2980">
        <v>1</v>
      </c>
      <c r="X2980" s="16">
        <f>IFERROR(LOOKUP(H2980,{30,43,48,53,58,63,68,73,78,83,88,93,97},{42,47,52,57,62,67,72,77,82,87,92,99,100}),999)</f>
        <v>72</v>
      </c>
      <c r="Y2980" s="19">
        <f t="shared" si="325"/>
        <v>5.6818181818181825</v>
      </c>
      <c r="Z2980" s="19">
        <f t="shared" si="328"/>
        <v>5.7284090909090919</v>
      </c>
      <c r="AA2980" s="19">
        <f t="shared" si="329"/>
        <v>17.185227272727278</v>
      </c>
      <c r="AB2980" s="19" t="s">
        <v>8886</v>
      </c>
    </row>
    <row r="2981" spans="1:28" x14ac:dyDescent="0.35">
      <c r="A2981" t="s">
        <v>1562</v>
      </c>
      <c r="B2981" t="s">
        <v>8421</v>
      </c>
      <c r="C2981" t="s">
        <v>8422</v>
      </c>
      <c r="D2981" s="1">
        <v>44853</v>
      </c>
      <c r="E2981">
        <f t="shared" si="326"/>
        <v>18</v>
      </c>
      <c r="F2981" t="s">
        <v>16</v>
      </c>
      <c r="G2981">
        <v>590</v>
      </c>
      <c r="H2981">
        <f t="shared" si="323"/>
        <v>59</v>
      </c>
      <c r="I2981" t="s">
        <v>7</v>
      </c>
      <c r="J2981" t="s">
        <v>8</v>
      </c>
      <c r="L2981" t="s">
        <v>16</v>
      </c>
      <c r="M2981" t="str">
        <f t="shared" si="324"/>
        <v>F</v>
      </c>
      <c r="N2981" t="s">
        <v>119</v>
      </c>
      <c r="O2981" t="s">
        <v>120</v>
      </c>
      <c r="P2981" t="s">
        <v>23</v>
      </c>
      <c r="Q2981">
        <v>5</v>
      </c>
      <c r="R2981">
        <f t="shared" si="327"/>
        <v>2017</v>
      </c>
      <c r="S2981" t="s">
        <v>8</v>
      </c>
      <c r="T2981" t="s">
        <v>8</v>
      </c>
      <c r="U2981" t="s">
        <v>8977</v>
      </c>
      <c r="V2981">
        <f>VLOOKUP(P2981,'PBT Tag Rates'!$B$5:$E$34,4,FALSE)</f>
        <v>0.98821806999999995</v>
      </c>
      <c r="W2981">
        <v>1</v>
      </c>
      <c r="X2981" s="16">
        <f>IFERROR(LOOKUP(H2981,{30,43,48,53,58,63,68,73,78,83,88,93,97},{42,47,52,57,62,67,72,77,82,87,92,99,100}),999)</f>
        <v>62</v>
      </c>
      <c r="Y2981" s="19">
        <f t="shared" si="325"/>
        <v>5.6818181818181825</v>
      </c>
      <c r="Z2981" s="19">
        <f t="shared" si="328"/>
        <v>5.7284090909090919</v>
      </c>
      <c r="AA2981" s="19">
        <f t="shared" si="329"/>
        <v>17.185227272727278</v>
      </c>
      <c r="AB2981" s="19" t="s">
        <v>8887</v>
      </c>
    </row>
    <row r="2982" spans="1:28" x14ac:dyDescent="0.35">
      <c r="A2982" t="s">
        <v>1562</v>
      </c>
      <c r="B2982" t="s">
        <v>8423</v>
      </c>
      <c r="C2982" t="s">
        <v>8424</v>
      </c>
      <c r="D2982" s="1">
        <v>44853</v>
      </c>
      <c r="E2982">
        <f t="shared" si="326"/>
        <v>18</v>
      </c>
      <c r="F2982" t="s">
        <v>6</v>
      </c>
      <c r="G2982">
        <v>600</v>
      </c>
      <c r="H2982">
        <f t="shared" si="323"/>
        <v>60</v>
      </c>
      <c r="I2982" t="s">
        <v>7</v>
      </c>
      <c r="J2982" t="s">
        <v>8</v>
      </c>
      <c r="L2982" t="s">
        <v>6</v>
      </c>
      <c r="M2982" t="str">
        <f t="shared" si="324"/>
        <v>M</v>
      </c>
      <c r="N2982" t="s">
        <v>8425</v>
      </c>
      <c r="O2982" t="s">
        <v>8426</v>
      </c>
      <c r="P2982" t="s">
        <v>557</v>
      </c>
      <c r="Q2982">
        <v>3</v>
      </c>
      <c r="R2982">
        <f t="shared" si="327"/>
        <v>2019</v>
      </c>
      <c r="S2982" t="s">
        <v>8</v>
      </c>
      <c r="T2982" t="s">
        <v>8</v>
      </c>
      <c r="U2982" t="s">
        <v>9084</v>
      </c>
      <c r="V2982">
        <f>VLOOKUP(P2982,'PBT Tag Rates'!$B$5:$E$34,4,FALSE)</f>
        <v>0.95971980899999998</v>
      </c>
      <c r="W2982">
        <v>1</v>
      </c>
      <c r="X2982" s="16">
        <f>IFERROR(LOOKUP(H2982,{30,43,48,53,58,63,68,73,78,83,88,93,97},{42,47,52,57,62,67,72,77,82,87,92,99,100}),999)</f>
        <v>62</v>
      </c>
      <c r="Y2982" s="19">
        <f t="shared" si="325"/>
        <v>5.6818181818181825</v>
      </c>
      <c r="Z2982" s="19">
        <f t="shared" si="328"/>
        <v>5.7284090909090919</v>
      </c>
      <c r="AA2982" s="19">
        <f t="shared" si="329"/>
        <v>17.185227272727278</v>
      </c>
      <c r="AB2982" s="19" t="s">
        <v>8887</v>
      </c>
    </row>
    <row r="2983" spans="1:28" x14ac:dyDescent="0.35">
      <c r="A2983" t="s">
        <v>1562</v>
      </c>
      <c r="B2983" t="s">
        <v>8427</v>
      </c>
      <c r="C2983" t="s">
        <v>8428</v>
      </c>
      <c r="D2983" s="1">
        <v>44853</v>
      </c>
      <c r="E2983">
        <f t="shared" si="326"/>
        <v>18</v>
      </c>
      <c r="F2983" t="s">
        <v>16</v>
      </c>
      <c r="G2983">
        <v>780</v>
      </c>
      <c r="H2983">
        <f t="shared" si="323"/>
        <v>78</v>
      </c>
      <c r="I2983" t="s">
        <v>9</v>
      </c>
      <c r="J2983">
        <v>1</v>
      </c>
      <c r="L2983" t="s">
        <v>16</v>
      </c>
      <c r="M2983" t="str">
        <f t="shared" si="324"/>
        <v>F</v>
      </c>
      <c r="N2983" t="s">
        <v>8</v>
      </c>
      <c r="O2983" t="s">
        <v>8</v>
      </c>
      <c r="P2983" t="s">
        <v>11</v>
      </c>
      <c r="Q2983" t="s">
        <v>8</v>
      </c>
      <c r="R2983" t="str">
        <f t="shared" si="327"/>
        <v>U</v>
      </c>
      <c r="S2983" t="s">
        <v>12</v>
      </c>
      <c r="T2983">
        <v>0.999999999999999</v>
      </c>
      <c r="U2983" t="s">
        <v>8890</v>
      </c>
      <c r="V2983" t="e">
        <f>VLOOKUP(P2983,'PBT Tag Rates'!$B$5:$E$34,4,FALSE)</f>
        <v>#N/A</v>
      </c>
      <c r="W2983">
        <v>1</v>
      </c>
      <c r="X2983" s="16">
        <f>IFERROR(LOOKUP(H2983,{30,43,48,53,58,63,68,73,78,83,88,93,97},{42,47,52,57,62,67,72,77,82,87,92,99,100}),999)</f>
        <v>82</v>
      </c>
      <c r="Y2983" s="19">
        <f t="shared" si="325"/>
        <v>5.6818181818181825</v>
      </c>
      <c r="Z2983" s="19">
        <f t="shared" si="328"/>
        <v>5.7284090909090919</v>
      </c>
      <c r="AA2983" s="19">
        <f t="shared" si="329"/>
        <v>17.185227272727278</v>
      </c>
      <c r="AB2983" s="19" t="s">
        <v>8887</v>
      </c>
    </row>
    <row r="2984" spans="1:28" x14ac:dyDescent="0.35">
      <c r="A2984" t="s">
        <v>1562</v>
      </c>
      <c r="B2984" t="s">
        <v>8429</v>
      </c>
      <c r="C2984" t="s">
        <v>8430</v>
      </c>
      <c r="D2984" s="1">
        <v>44853</v>
      </c>
      <c r="E2984">
        <f t="shared" si="326"/>
        <v>18</v>
      </c>
      <c r="F2984" t="s">
        <v>16</v>
      </c>
      <c r="G2984">
        <v>690</v>
      </c>
      <c r="H2984">
        <f t="shared" si="323"/>
        <v>69</v>
      </c>
      <c r="I2984" t="s">
        <v>9</v>
      </c>
      <c r="J2984">
        <v>1</v>
      </c>
      <c r="L2984" t="s">
        <v>16</v>
      </c>
      <c r="M2984" t="str">
        <f t="shared" si="324"/>
        <v>F</v>
      </c>
      <c r="N2984" t="s">
        <v>5390</v>
      </c>
      <c r="O2984" t="s">
        <v>5391</v>
      </c>
      <c r="P2984" t="s">
        <v>19</v>
      </c>
      <c r="Q2984">
        <v>4</v>
      </c>
      <c r="R2984">
        <f t="shared" si="327"/>
        <v>2018</v>
      </c>
      <c r="S2984" t="s">
        <v>8</v>
      </c>
      <c r="T2984" t="s">
        <v>8</v>
      </c>
      <c r="U2984" t="s">
        <v>9007</v>
      </c>
      <c r="V2984">
        <f>VLOOKUP(P2984,'PBT Tag Rates'!$B$5:$E$34,4,FALSE)</f>
        <v>0.80551598400000002</v>
      </c>
      <c r="W2984">
        <v>1</v>
      </c>
      <c r="X2984" s="16">
        <f>IFERROR(LOOKUP(H2984,{30,43,48,53,58,63,68,73,78,83,88,93,97},{42,47,52,57,62,67,72,77,82,87,92,99,100}),999)</f>
        <v>72</v>
      </c>
      <c r="Y2984" s="19">
        <f t="shared" si="325"/>
        <v>5.6818181818181825</v>
      </c>
      <c r="Z2984" s="19">
        <f t="shared" si="328"/>
        <v>5.7284090909090919</v>
      </c>
      <c r="AA2984" s="19">
        <f t="shared" si="329"/>
        <v>17.185227272727278</v>
      </c>
      <c r="AB2984" s="19" t="s">
        <v>8886</v>
      </c>
    </row>
    <row r="2985" spans="1:28" x14ac:dyDescent="0.35">
      <c r="A2985" t="s">
        <v>1562</v>
      </c>
      <c r="B2985" t="s">
        <v>8431</v>
      </c>
      <c r="C2985" t="s">
        <v>8432</v>
      </c>
      <c r="D2985" s="1">
        <v>44853</v>
      </c>
      <c r="E2985">
        <f t="shared" si="326"/>
        <v>18</v>
      </c>
      <c r="F2985" t="s">
        <v>6</v>
      </c>
      <c r="G2985">
        <v>300</v>
      </c>
      <c r="H2985">
        <f t="shared" si="323"/>
        <v>30</v>
      </c>
      <c r="I2985" t="s">
        <v>9</v>
      </c>
      <c r="J2985">
        <v>1</v>
      </c>
      <c r="L2985" t="s">
        <v>6</v>
      </c>
      <c r="M2985" t="str">
        <f t="shared" si="324"/>
        <v>M</v>
      </c>
      <c r="N2985" t="s">
        <v>8433</v>
      </c>
      <c r="O2985" t="s">
        <v>8434</v>
      </c>
      <c r="P2985" t="s">
        <v>2035</v>
      </c>
      <c r="Q2985">
        <v>2</v>
      </c>
      <c r="R2985">
        <f t="shared" si="327"/>
        <v>2020</v>
      </c>
      <c r="S2985" t="s">
        <v>8</v>
      </c>
      <c r="T2985" t="s">
        <v>8</v>
      </c>
      <c r="U2985" t="s">
        <v>9007</v>
      </c>
      <c r="V2985">
        <f>VLOOKUP(P2985,'PBT Tag Rates'!$B$5:$E$34,4,FALSE)</f>
        <v>0.98961045999999997</v>
      </c>
      <c r="W2985">
        <v>1</v>
      </c>
      <c r="X2985" s="16">
        <f>IFERROR(LOOKUP(H2985,{30,43,48,53,58,63,68,73,78,83,88,93,97},{42,47,52,57,62,67,72,77,82,87,92,99,100}),999)</f>
        <v>42</v>
      </c>
      <c r="Y2985" s="19">
        <f t="shared" si="325"/>
        <v>5.6818181818181825</v>
      </c>
      <c r="Z2985" s="19">
        <f t="shared" si="328"/>
        <v>5.7284090909090919</v>
      </c>
      <c r="AA2985" s="19">
        <f t="shared" si="329"/>
        <v>17.185227272727278</v>
      </c>
      <c r="AB2985" s="19" t="s">
        <v>8886</v>
      </c>
    </row>
    <row r="2986" spans="1:28" x14ac:dyDescent="0.35">
      <c r="A2986" t="s">
        <v>1562</v>
      </c>
      <c r="B2986" t="s">
        <v>8435</v>
      </c>
      <c r="C2986" t="s">
        <v>8436</v>
      </c>
      <c r="D2986" s="1">
        <v>44854</v>
      </c>
      <c r="E2986">
        <f t="shared" si="326"/>
        <v>18</v>
      </c>
      <c r="F2986" t="s">
        <v>6</v>
      </c>
      <c r="G2986">
        <v>590</v>
      </c>
      <c r="H2986">
        <f t="shared" si="323"/>
        <v>59</v>
      </c>
      <c r="I2986" t="s">
        <v>9</v>
      </c>
      <c r="J2986">
        <v>1</v>
      </c>
      <c r="L2986" t="s">
        <v>6</v>
      </c>
      <c r="M2986" t="str">
        <f t="shared" si="324"/>
        <v>M</v>
      </c>
      <c r="N2986" t="s">
        <v>1826</v>
      </c>
      <c r="O2986" t="s">
        <v>1827</v>
      </c>
      <c r="P2986" t="s">
        <v>557</v>
      </c>
      <c r="Q2986">
        <v>3</v>
      </c>
      <c r="R2986">
        <f t="shared" si="327"/>
        <v>2019</v>
      </c>
      <c r="S2986" t="s">
        <v>8</v>
      </c>
      <c r="T2986" t="s">
        <v>8</v>
      </c>
      <c r="U2986" t="s">
        <v>9006</v>
      </c>
      <c r="V2986">
        <f>VLOOKUP(P2986,'PBT Tag Rates'!$B$5:$E$34,4,FALSE)</f>
        <v>0.95971980899999998</v>
      </c>
      <c r="W2986">
        <v>1</v>
      </c>
      <c r="X2986" s="16">
        <f>IFERROR(LOOKUP(H2986,{30,43,48,53,58,63,68,73,78,83,88,93,97},{42,47,52,57,62,67,72,77,82,87,92,99,100}),999)</f>
        <v>62</v>
      </c>
      <c r="Y2986" s="19">
        <f t="shared" si="325"/>
        <v>5.6818181818181825</v>
      </c>
      <c r="Z2986" s="19">
        <f t="shared" si="328"/>
        <v>5.7284090909090919</v>
      </c>
      <c r="AA2986" s="19">
        <f t="shared" si="329"/>
        <v>17.185227272727278</v>
      </c>
      <c r="AB2986" s="19" t="s">
        <v>8886</v>
      </c>
    </row>
    <row r="2987" spans="1:28" x14ac:dyDescent="0.35">
      <c r="A2987" t="s">
        <v>1562</v>
      </c>
      <c r="B2987" t="s">
        <v>8437</v>
      </c>
      <c r="C2987" t="s">
        <v>8438</v>
      </c>
      <c r="D2987" s="1">
        <v>44854</v>
      </c>
      <c r="E2987">
        <f t="shared" si="326"/>
        <v>18</v>
      </c>
      <c r="F2987" t="s">
        <v>6</v>
      </c>
      <c r="G2987">
        <v>640</v>
      </c>
      <c r="H2987">
        <f t="shared" si="323"/>
        <v>64</v>
      </c>
      <c r="I2987" t="s">
        <v>7</v>
      </c>
      <c r="J2987" t="s">
        <v>8</v>
      </c>
      <c r="L2987" t="s">
        <v>6</v>
      </c>
      <c r="M2987" t="str">
        <f t="shared" si="324"/>
        <v>M</v>
      </c>
      <c r="N2987" t="s">
        <v>3337</v>
      </c>
      <c r="O2987" t="s">
        <v>6022</v>
      </c>
      <c r="P2987" t="s">
        <v>557</v>
      </c>
      <c r="Q2987">
        <v>3</v>
      </c>
      <c r="R2987">
        <f t="shared" si="327"/>
        <v>2019</v>
      </c>
      <c r="S2987" t="s">
        <v>8</v>
      </c>
      <c r="T2987" t="s">
        <v>8</v>
      </c>
      <c r="U2987" t="s">
        <v>9006</v>
      </c>
      <c r="V2987">
        <f>VLOOKUP(P2987,'PBT Tag Rates'!$B$5:$E$34,4,FALSE)</f>
        <v>0.95971980899999998</v>
      </c>
      <c r="W2987">
        <v>1</v>
      </c>
      <c r="X2987" s="16">
        <f>IFERROR(LOOKUP(H2987,{30,43,48,53,58,63,68,73,78,83,88,93,97},{42,47,52,57,62,67,72,77,82,87,92,99,100}),999)</f>
        <v>67</v>
      </c>
      <c r="Y2987" s="19">
        <f t="shared" si="325"/>
        <v>5.6818181818181825</v>
      </c>
      <c r="Z2987" s="19">
        <f t="shared" si="328"/>
        <v>5.7284090909090919</v>
      </c>
      <c r="AA2987" s="19">
        <f t="shared" si="329"/>
        <v>17.185227272727278</v>
      </c>
      <c r="AB2987" s="19" t="s">
        <v>8886</v>
      </c>
    </row>
    <row r="2988" spans="1:28" x14ac:dyDescent="0.35">
      <c r="A2988" t="s">
        <v>1562</v>
      </c>
      <c r="B2988" t="s">
        <v>8439</v>
      </c>
      <c r="C2988" t="s">
        <v>8440</v>
      </c>
      <c r="D2988" s="1">
        <v>44854</v>
      </c>
      <c r="E2988">
        <f t="shared" si="326"/>
        <v>18</v>
      </c>
      <c r="F2988" t="s">
        <v>6</v>
      </c>
      <c r="G2988">
        <v>600</v>
      </c>
      <c r="H2988">
        <f t="shared" si="323"/>
        <v>60</v>
      </c>
      <c r="I2988" t="s">
        <v>7</v>
      </c>
      <c r="J2988" t="s">
        <v>8</v>
      </c>
      <c r="L2988" t="s">
        <v>6</v>
      </c>
      <c r="M2988" t="str">
        <f t="shared" si="324"/>
        <v>M</v>
      </c>
      <c r="N2988" t="s">
        <v>1060</v>
      </c>
      <c r="O2988" t="s">
        <v>1061</v>
      </c>
      <c r="P2988" t="s">
        <v>557</v>
      </c>
      <c r="Q2988">
        <v>3</v>
      </c>
      <c r="R2988">
        <f t="shared" si="327"/>
        <v>2019</v>
      </c>
      <c r="S2988" t="s">
        <v>8</v>
      </c>
      <c r="T2988" t="s">
        <v>8</v>
      </c>
      <c r="U2988" t="s">
        <v>9006</v>
      </c>
      <c r="V2988">
        <f>VLOOKUP(P2988,'PBT Tag Rates'!$B$5:$E$34,4,FALSE)</f>
        <v>0.95971980899999998</v>
      </c>
      <c r="W2988">
        <v>1</v>
      </c>
      <c r="X2988" s="16">
        <f>IFERROR(LOOKUP(H2988,{30,43,48,53,58,63,68,73,78,83,88,93,97},{42,47,52,57,62,67,72,77,82,87,92,99,100}),999)</f>
        <v>62</v>
      </c>
      <c r="Y2988" s="19">
        <f t="shared" si="325"/>
        <v>5.6818181818181825</v>
      </c>
      <c r="Z2988" s="19">
        <f t="shared" si="328"/>
        <v>5.7284090909090919</v>
      </c>
      <c r="AA2988" s="19">
        <f t="shared" si="329"/>
        <v>17.185227272727278</v>
      </c>
      <c r="AB2988" s="19" t="s">
        <v>8886</v>
      </c>
    </row>
    <row r="2989" spans="1:28" x14ac:dyDescent="0.35">
      <c r="A2989" t="s">
        <v>1562</v>
      </c>
      <c r="B2989" t="s">
        <v>8441</v>
      </c>
      <c r="C2989" t="s">
        <v>8442</v>
      </c>
      <c r="D2989" s="1">
        <v>44854</v>
      </c>
      <c r="E2989">
        <f t="shared" si="326"/>
        <v>18</v>
      </c>
      <c r="F2989" t="s">
        <v>6</v>
      </c>
      <c r="G2989">
        <v>670</v>
      </c>
      <c r="H2989">
        <f t="shared" si="323"/>
        <v>67</v>
      </c>
      <c r="I2989" t="s">
        <v>9</v>
      </c>
      <c r="J2989">
        <v>1</v>
      </c>
      <c r="L2989" t="s">
        <v>6</v>
      </c>
      <c r="M2989" t="str">
        <f t="shared" si="324"/>
        <v>M</v>
      </c>
      <c r="N2989" t="s">
        <v>224</v>
      </c>
      <c r="O2989" t="s">
        <v>520</v>
      </c>
      <c r="P2989" t="s">
        <v>19</v>
      </c>
      <c r="Q2989">
        <v>4</v>
      </c>
      <c r="R2989">
        <f t="shared" si="327"/>
        <v>2018</v>
      </c>
      <c r="S2989" t="s">
        <v>8</v>
      </c>
      <c r="T2989" t="s">
        <v>8</v>
      </c>
      <c r="U2989" t="s">
        <v>9007</v>
      </c>
      <c r="V2989">
        <f>VLOOKUP(P2989,'PBT Tag Rates'!$B$5:$E$34,4,FALSE)</f>
        <v>0.80551598400000002</v>
      </c>
      <c r="W2989">
        <v>1</v>
      </c>
      <c r="X2989" s="16">
        <f>IFERROR(LOOKUP(H2989,{30,43,48,53,58,63,68,73,78,83,88,93,97},{42,47,52,57,62,67,72,77,82,87,92,99,100}),999)</f>
        <v>67</v>
      </c>
      <c r="Y2989" s="19">
        <f t="shared" si="325"/>
        <v>5.6818181818181825</v>
      </c>
      <c r="Z2989" s="19">
        <f t="shared" si="328"/>
        <v>5.7284090909090919</v>
      </c>
      <c r="AA2989" s="19">
        <f t="shared" si="329"/>
        <v>17.185227272727278</v>
      </c>
      <c r="AB2989" s="19" t="s">
        <v>8886</v>
      </c>
    </row>
    <row r="2990" spans="1:28" x14ac:dyDescent="0.35">
      <c r="A2990" t="s">
        <v>1562</v>
      </c>
      <c r="B2990" t="s">
        <v>8443</v>
      </c>
      <c r="C2990" t="s">
        <v>8444</v>
      </c>
      <c r="D2990" s="1">
        <v>44854</v>
      </c>
      <c r="E2990">
        <f t="shared" si="326"/>
        <v>18</v>
      </c>
      <c r="F2990" t="s">
        <v>6</v>
      </c>
      <c r="G2990">
        <v>580</v>
      </c>
      <c r="H2990">
        <f t="shared" si="323"/>
        <v>58</v>
      </c>
      <c r="I2990" t="s">
        <v>7</v>
      </c>
      <c r="J2990" t="s">
        <v>8</v>
      </c>
      <c r="L2990" t="s">
        <v>6</v>
      </c>
      <c r="M2990" t="str">
        <f t="shared" si="324"/>
        <v>M</v>
      </c>
      <c r="N2990" t="s">
        <v>8</v>
      </c>
      <c r="O2990" t="s">
        <v>8</v>
      </c>
      <c r="P2990" t="s">
        <v>11</v>
      </c>
      <c r="Q2990" t="s">
        <v>8</v>
      </c>
      <c r="R2990" t="str">
        <f t="shared" si="327"/>
        <v>U</v>
      </c>
      <c r="S2990" t="s">
        <v>12</v>
      </c>
      <c r="T2990">
        <v>1</v>
      </c>
      <c r="U2990" t="s">
        <v>11</v>
      </c>
      <c r="V2990" t="e">
        <f>VLOOKUP(P2990,'PBT Tag Rates'!$B$5:$E$34,4,FALSE)</f>
        <v>#N/A</v>
      </c>
      <c r="W2990">
        <v>1</v>
      </c>
      <c r="X2990" s="16">
        <f>IFERROR(LOOKUP(H2990,{30,43,48,53,58,63,68,73,78,83,88,93,97},{42,47,52,57,62,67,72,77,82,87,92,99,100}),999)</f>
        <v>62</v>
      </c>
      <c r="Y2990" s="19">
        <f t="shared" si="325"/>
        <v>5.6818181818181825</v>
      </c>
      <c r="Z2990" s="19">
        <f t="shared" si="328"/>
        <v>5.7284090909090919</v>
      </c>
      <c r="AA2990" s="19">
        <f t="shared" si="329"/>
        <v>17.185227272727278</v>
      </c>
      <c r="AB2990" s="19" t="s">
        <v>8887</v>
      </c>
    </row>
    <row r="2991" spans="1:28" x14ac:dyDescent="0.35">
      <c r="A2991" t="s">
        <v>1562</v>
      </c>
      <c r="B2991" t="s">
        <v>8445</v>
      </c>
      <c r="C2991" t="s">
        <v>8446</v>
      </c>
      <c r="D2991" s="1">
        <v>44854</v>
      </c>
      <c r="E2991">
        <f t="shared" si="326"/>
        <v>18</v>
      </c>
      <c r="F2991" t="s">
        <v>6</v>
      </c>
      <c r="G2991">
        <v>330</v>
      </c>
      <c r="H2991">
        <f t="shared" si="323"/>
        <v>33</v>
      </c>
      <c r="I2991" t="s">
        <v>9</v>
      </c>
      <c r="J2991">
        <v>1</v>
      </c>
      <c r="L2991" t="s">
        <v>6</v>
      </c>
      <c r="M2991" t="str">
        <f t="shared" si="324"/>
        <v>M</v>
      </c>
      <c r="N2991" t="s">
        <v>8447</v>
      </c>
      <c r="O2991" t="s">
        <v>8448</v>
      </c>
      <c r="P2991" t="s">
        <v>2035</v>
      </c>
      <c r="Q2991">
        <v>2</v>
      </c>
      <c r="R2991">
        <f t="shared" si="327"/>
        <v>2020</v>
      </c>
      <c r="S2991" t="s">
        <v>8</v>
      </c>
      <c r="T2991" t="s">
        <v>8</v>
      </c>
      <c r="U2991" t="s">
        <v>9007</v>
      </c>
      <c r="V2991">
        <f>VLOOKUP(P2991,'PBT Tag Rates'!$B$5:$E$34,4,FALSE)</f>
        <v>0.98961045999999997</v>
      </c>
      <c r="W2991">
        <v>1</v>
      </c>
      <c r="X2991" s="16">
        <f>IFERROR(LOOKUP(H2991,{30,43,48,53,58,63,68,73,78,83,88,93,97},{42,47,52,57,62,67,72,77,82,87,92,99,100}),999)</f>
        <v>42</v>
      </c>
      <c r="Y2991" s="19">
        <f t="shared" si="325"/>
        <v>5.6818181818181825</v>
      </c>
      <c r="Z2991" s="19">
        <f t="shared" si="328"/>
        <v>5.7284090909090919</v>
      </c>
      <c r="AA2991" s="19">
        <f t="shared" si="329"/>
        <v>17.185227272727278</v>
      </c>
      <c r="AB2991" s="19" t="s">
        <v>8886</v>
      </c>
    </row>
    <row r="2992" spans="1:28" x14ac:dyDescent="0.35">
      <c r="A2992" t="s">
        <v>1562</v>
      </c>
      <c r="B2992" t="s">
        <v>8449</v>
      </c>
      <c r="C2992" t="s">
        <v>8450</v>
      </c>
      <c r="D2992" s="1">
        <v>44854</v>
      </c>
      <c r="E2992">
        <f t="shared" si="326"/>
        <v>18</v>
      </c>
      <c r="F2992" t="s">
        <v>6</v>
      </c>
      <c r="G2992">
        <v>680</v>
      </c>
      <c r="H2992">
        <f t="shared" si="323"/>
        <v>68</v>
      </c>
      <c r="I2992" t="s">
        <v>9</v>
      </c>
      <c r="J2992">
        <v>1</v>
      </c>
      <c r="L2992" t="s">
        <v>6</v>
      </c>
      <c r="M2992" t="str">
        <f t="shared" si="324"/>
        <v>M</v>
      </c>
      <c r="N2992" t="s">
        <v>1224</v>
      </c>
      <c r="O2992" t="s">
        <v>1326</v>
      </c>
      <c r="P2992" t="s">
        <v>19</v>
      </c>
      <c r="Q2992">
        <v>4</v>
      </c>
      <c r="R2992">
        <f t="shared" si="327"/>
        <v>2018</v>
      </c>
      <c r="S2992" t="s">
        <v>8</v>
      </c>
      <c r="T2992" t="s">
        <v>8</v>
      </c>
      <c r="U2992" t="s">
        <v>9007</v>
      </c>
      <c r="V2992">
        <f>VLOOKUP(P2992,'PBT Tag Rates'!$B$5:$E$34,4,FALSE)</f>
        <v>0.80551598400000002</v>
      </c>
      <c r="W2992">
        <v>1</v>
      </c>
      <c r="X2992" s="16">
        <f>IFERROR(LOOKUP(H2992,{30,43,48,53,58,63,68,73,78,83,88,93,97},{42,47,52,57,62,67,72,77,82,87,92,99,100}),999)</f>
        <v>72</v>
      </c>
      <c r="Y2992" s="19">
        <f t="shared" si="325"/>
        <v>5.6818181818181825</v>
      </c>
      <c r="Z2992" s="19">
        <f t="shared" si="328"/>
        <v>5.7284090909090919</v>
      </c>
      <c r="AA2992" s="19">
        <f t="shared" si="329"/>
        <v>17.185227272727278</v>
      </c>
      <c r="AB2992" s="19" t="s">
        <v>8886</v>
      </c>
    </row>
    <row r="2993" spans="1:28" x14ac:dyDescent="0.35">
      <c r="A2993" t="s">
        <v>1562</v>
      </c>
      <c r="B2993" t="s">
        <v>8451</v>
      </c>
      <c r="C2993" t="s">
        <v>8452</v>
      </c>
      <c r="D2993" s="1">
        <v>44854</v>
      </c>
      <c r="E2993">
        <f t="shared" si="326"/>
        <v>18</v>
      </c>
      <c r="F2993" t="s">
        <v>6</v>
      </c>
      <c r="G2993">
        <v>370</v>
      </c>
      <c r="H2993">
        <f t="shared" si="323"/>
        <v>37</v>
      </c>
      <c r="I2993" t="s">
        <v>7</v>
      </c>
      <c r="J2993" t="s">
        <v>8</v>
      </c>
      <c r="L2993" t="s">
        <v>6</v>
      </c>
      <c r="M2993" t="str">
        <f t="shared" si="324"/>
        <v>M</v>
      </c>
      <c r="N2993" t="s">
        <v>8</v>
      </c>
      <c r="O2993" t="s">
        <v>8</v>
      </c>
      <c r="P2993" t="s">
        <v>11</v>
      </c>
      <c r="Q2993" t="s">
        <v>8</v>
      </c>
      <c r="R2993" t="str">
        <f t="shared" si="327"/>
        <v>U</v>
      </c>
      <c r="S2993" t="s">
        <v>12</v>
      </c>
      <c r="T2993">
        <v>1</v>
      </c>
      <c r="U2993" t="s">
        <v>11</v>
      </c>
      <c r="V2993" t="e">
        <f>VLOOKUP(P2993,'PBT Tag Rates'!$B$5:$E$34,4,FALSE)</f>
        <v>#N/A</v>
      </c>
      <c r="W2993">
        <v>1</v>
      </c>
      <c r="X2993" s="16">
        <f>IFERROR(LOOKUP(H2993,{30,43,48,53,58,63,68,73,78,83,88,93,97},{42,47,52,57,62,67,72,77,82,87,92,99,100}),999)</f>
        <v>42</v>
      </c>
      <c r="Y2993" s="19">
        <f t="shared" si="325"/>
        <v>5.6818181818181825</v>
      </c>
      <c r="Z2993" s="19">
        <f t="shared" si="328"/>
        <v>5.7284090909090919</v>
      </c>
      <c r="AA2993" s="19">
        <f t="shared" si="329"/>
        <v>17.185227272727278</v>
      </c>
      <c r="AB2993" s="19" t="s">
        <v>8887</v>
      </c>
    </row>
    <row r="2994" spans="1:28" x14ac:dyDescent="0.35">
      <c r="A2994" t="s">
        <v>1562</v>
      </c>
      <c r="B2994" t="s">
        <v>8453</v>
      </c>
      <c r="C2994" t="s">
        <v>8454</v>
      </c>
      <c r="D2994" s="1">
        <v>44854</v>
      </c>
      <c r="E2994">
        <f t="shared" si="326"/>
        <v>18</v>
      </c>
      <c r="F2994" t="s">
        <v>6</v>
      </c>
      <c r="G2994">
        <v>330</v>
      </c>
      <c r="H2994">
        <f t="shared" si="323"/>
        <v>33</v>
      </c>
      <c r="I2994" t="s">
        <v>9</v>
      </c>
      <c r="J2994">
        <v>1</v>
      </c>
      <c r="L2994" t="s">
        <v>6</v>
      </c>
      <c r="M2994" t="str">
        <f t="shared" si="324"/>
        <v>M</v>
      </c>
      <c r="N2994" t="s">
        <v>7795</v>
      </c>
      <c r="O2994" t="s">
        <v>7796</v>
      </c>
      <c r="P2994" t="s">
        <v>2035</v>
      </c>
      <c r="Q2994">
        <v>2</v>
      </c>
      <c r="R2994">
        <f t="shared" si="327"/>
        <v>2020</v>
      </c>
      <c r="S2994" t="s">
        <v>8</v>
      </c>
      <c r="T2994" t="s">
        <v>8</v>
      </c>
      <c r="U2994" t="s">
        <v>9007</v>
      </c>
      <c r="V2994">
        <f>VLOOKUP(P2994,'PBT Tag Rates'!$B$5:$E$34,4,FALSE)</f>
        <v>0.98961045999999997</v>
      </c>
      <c r="W2994">
        <v>1</v>
      </c>
      <c r="X2994" s="16">
        <f>IFERROR(LOOKUP(H2994,{30,43,48,53,58,63,68,73,78,83,88,93,97},{42,47,52,57,62,67,72,77,82,87,92,99,100}),999)</f>
        <v>42</v>
      </c>
      <c r="Y2994" s="19">
        <f t="shared" si="325"/>
        <v>5.6818181818181825</v>
      </c>
      <c r="Z2994" s="19">
        <f t="shared" si="328"/>
        <v>5.7284090909090919</v>
      </c>
      <c r="AA2994" s="19">
        <f t="shared" si="329"/>
        <v>17.185227272727278</v>
      </c>
      <c r="AB2994" s="19" t="s">
        <v>8886</v>
      </c>
    </row>
    <row r="2995" spans="1:28" x14ac:dyDescent="0.35">
      <c r="A2995" t="s">
        <v>1562</v>
      </c>
      <c r="B2995" t="s">
        <v>8455</v>
      </c>
      <c r="C2995" t="s">
        <v>8456</v>
      </c>
      <c r="D2995" s="1">
        <v>44854</v>
      </c>
      <c r="E2995">
        <f t="shared" si="326"/>
        <v>18</v>
      </c>
      <c r="F2995" t="s">
        <v>16</v>
      </c>
      <c r="G2995">
        <v>660</v>
      </c>
      <c r="H2995">
        <f t="shared" si="323"/>
        <v>66</v>
      </c>
      <c r="I2995" t="s">
        <v>9</v>
      </c>
      <c r="J2995">
        <v>1</v>
      </c>
      <c r="L2995" t="s">
        <v>16</v>
      </c>
      <c r="M2995" t="str">
        <f t="shared" si="324"/>
        <v>F</v>
      </c>
      <c r="N2995" t="s">
        <v>286</v>
      </c>
      <c r="O2995" t="s">
        <v>287</v>
      </c>
      <c r="P2995" t="s">
        <v>19</v>
      </c>
      <c r="Q2995">
        <v>4</v>
      </c>
      <c r="R2995">
        <f t="shared" si="327"/>
        <v>2018</v>
      </c>
      <c r="S2995" t="s">
        <v>8</v>
      </c>
      <c r="T2995" t="s">
        <v>8</v>
      </c>
      <c r="U2995" t="s">
        <v>9007</v>
      </c>
      <c r="V2995">
        <f>VLOOKUP(P2995,'PBT Tag Rates'!$B$5:$E$34,4,FALSE)</f>
        <v>0.80551598400000002</v>
      </c>
      <c r="W2995">
        <v>1</v>
      </c>
      <c r="X2995" s="16">
        <f>IFERROR(LOOKUP(H2995,{30,43,48,53,58,63,68,73,78,83,88,93,97},{42,47,52,57,62,67,72,77,82,87,92,99,100}),999)</f>
        <v>67</v>
      </c>
      <c r="Y2995" s="19">
        <f t="shared" si="325"/>
        <v>5.6818181818181825</v>
      </c>
      <c r="Z2995" s="19">
        <f t="shared" si="328"/>
        <v>5.7284090909090919</v>
      </c>
      <c r="AA2995" s="19">
        <f t="shared" si="329"/>
        <v>17.185227272727278</v>
      </c>
      <c r="AB2995" s="19" t="s">
        <v>8886</v>
      </c>
    </row>
    <row r="2996" spans="1:28" x14ac:dyDescent="0.35">
      <c r="A2996" t="s">
        <v>1562</v>
      </c>
      <c r="B2996" t="s">
        <v>8457</v>
      </c>
      <c r="C2996" t="s">
        <v>8458</v>
      </c>
      <c r="D2996" s="1">
        <v>44855</v>
      </c>
      <c r="E2996">
        <f t="shared" si="326"/>
        <v>18</v>
      </c>
      <c r="F2996" t="s">
        <v>6</v>
      </c>
      <c r="G2996">
        <v>430</v>
      </c>
      <c r="H2996">
        <f t="shared" si="323"/>
        <v>43</v>
      </c>
      <c r="I2996" t="s">
        <v>9</v>
      </c>
      <c r="J2996" t="s">
        <v>8</v>
      </c>
      <c r="L2996" t="s">
        <v>6</v>
      </c>
      <c r="M2996" t="str">
        <f t="shared" si="324"/>
        <v>M</v>
      </c>
      <c r="N2996" t="s">
        <v>8</v>
      </c>
      <c r="O2996" t="s">
        <v>8</v>
      </c>
      <c r="P2996" t="s">
        <v>11</v>
      </c>
      <c r="Q2996" t="s">
        <v>8</v>
      </c>
      <c r="R2996" t="str">
        <f t="shared" si="327"/>
        <v>U</v>
      </c>
      <c r="S2996" t="s">
        <v>12</v>
      </c>
      <c r="T2996">
        <v>0.999999999999996</v>
      </c>
      <c r="U2996" t="s">
        <v>8890</v>
      </c>
      <c r="V2996" t="e">
        <f>VLOOKUP(P2996,'PBT Tag Rates'!$B$5:$E$34,4,FALSE)</f>
        <v>#N/A</v>
      </c>
      <c r="W2996">
        <v>1</v>
      </c>
      <c r="X2996" s="16">
        <f>IFERROR(LOOKUP(H2996,{30,43,48,53,58,63,68,73,78,83,88,93,97},{42,47,52,57,62,67,72,77,82,87,92,99,100}),999)</f>
        <v>47</v>
      </c>
      <c r="Y2996" s="19">
        <f t="shared" si="325"/>
        <v>5.6818181818181825</v>
      </c>
      <c r="Z2996" s="19">
        <f t="shared" si="328"/>
        <v>5.7284090909090919</v>
      </c>
      <c r="AA2996" s="19">
        <f t="shared" si="329"/>
        <v>17.185227272727278</v>
      </c>
      <c r="AB2996" s="19" t="s">
        <v>8887</v>
      </c>
    </row>
    <row r="2997" spans="1:28" x14ac:dyDescent="0.35">
      <c r="A2997" t="s">
        <v>1562</v>
      </c>
      <c r="B2997" t="s">
        <v>8459</v>
      </c>
      <c r="C2997" t="s">
        <v>8460</v>
      </c>
      <c r="D2997" s="1">
        <v>44855</v>
      </c>
      <c r="E2997">
        <f t="shared" si="326"/>
        <v>18</v>
      </c>
      <c r="F2997" t="s">
        <v>6</v>
      </c>
      <c r="G2997">
        <v>570</v>
      </c>
      <c r="H2997">
        <f t="shared" si="323"/>
        <v>57</v>
      </c>
      <c r="I2997" t="s">
        <v>7</v>
      </c>
      <c r="J2997" t="s">
        <v>8</v>
      </c>
      <c r="L2997" t="s">
        <v>6</v>
      </c>
      <c r="M2997" t="str">
        <f t="shared" si="324"/>
        <v>M</v>
      </c>
      <c r="N2997" t="s">
        <v>6390</v>
      </c>
      <c r="O2997" t="s">
        <v>6391</v>
      </c>
      <c r="P2997" t="s">
        <v>702</v>
      </c>
      <c r="Q2997">
        <v>3</v>
      </c>
      <c r="R2997">
        <f t="shared" si="327"/>
        <v>2019</v>
      </c>
      <c r="S2997" t="s">
        <v>8</v>
      </c>
      <c r="T2997" t="s">
        <v>8</v>
      </c>
      <c r="U2997" t="s">
        <v>8977</v>
      </c>
      <c r="V2997">
        <f>VLOOKUP(P2997,'PBT Tag Rates'!$B$5:$E$34,4,FALSE)</f>
        <v>0.99705232300000002</v>
      </c>
      <c r="W2997">
        <v>1</v>
      </c>
      <c r="X2997" s="16">
        <f>IFERROR(LOOKUP(H2997,{30,43,48,53,58,63,68,73,78,83,88,93,97},{42,47,52,57,62,67,72,77,82,87,92,99,100}),999)</f>
        <v>57</v>
      </c>
      <c r="Y2997" s="19">
        <f t="shared" si="325"/>
        <v>5.6818181818181825</v>
      </c>
      <c r="Z2997" s="19">
        <f t="shared" si="328"/>
        <v>5.7284090909090919</v>
      </c>
      <c r="AA2997" s="19">
        <f t="shared" si="329"/>
        <v>17.185227272727278</v>
      </c>
      <c r="AB2997" s="19" t="s">
        <v>8887</v>
      </c>
    </row>
    <row r="2998" spans="1:28" x14ac:dyDescent="0.35">
      <c r="A2998" t="s">
        <v>1562</v>
      </c>
      <c r="B2998" t="s">
        <v>8461</v>
      </c>
      <c r="C2998" t="s">
        <v>8462</v>
      </c>
      <c r="D2998" s="1">
        <v>44855</v>
      </c>
      <c r="E2998">
        <f t="shared" si="326"/>
        <v>18</v>
      </c>
      <c r="F2998" t="s">
        <v>6</v>
      </c>
      <c r="G2998">
        <v>640</v>
      </c>
      <c r="H2998">
        <f t="shared" si="323"/>
        <v>64</v>
      </c>
      <c r="I2998" t="s">
        <v>9</v>
      </c>
      <c r="J2998">
        <v>1</v>
      </c>
      <c r="L2998" t="s">
        <v>6</v>
      </c>
      <c r="M2998" t="str">
        <f t="shared" si="324"/>
        <v>M</v>
      </c>
      <c r="N2998" t="s">
        <v>7644</v>
      </c>
      <c r="O2998" t="s">
        <v>8463</v>
      </c>
      <c r="P2998" t="s">
        <v>19</v>
      </c>
      <c r="Q2998">
        <v>4</v>
      </c>
      <c r="R2998">
        <f t="shared" si="327"/>
        <v>2018</v>
      </c>
      <c r="S2998" t="s">
        <v>8</v>
      </c>
      <c r="T2998" t="s">
        <v>8</v>
      </c>
      <c r="U2998" t="s">
        <v>9007</v>
      </c>
      <c r="V2998">
        <f>VLOOKUP(P2998,'PBT Tag Rates'!$B$5:$E$34,4,FALSE)</f>
        <v>0.80551598400000002</v>
      </c>
      <c r="W2998">
        <v>1</v>
      </c>
      <c r="X2998" s="16">
        <f>IFERROR(LOOKUP(H2998,{30,43,48,53,58,63,68,73,78,83,88,93,97},{42,47,52,57,62,67,72,77,82,87,92,99,100}),999)</f>
        <v>67</v>
      </c>
      <c r="Y2998" s="19">
        <f t="shared" si="325"/>
        <v>5.6818181818181825</v>
      </c>
      <c r="Z2998" s="19">
        <f t="shared" si="328"/>
        <v>5.7284090909090919</v>
      </c>
      <c r="AA2998" s="19">
        <f t="shared" si="329"/>
        <v>17.185227272727278</v>
      </c>
      <c r="AB2998" s="19" t="s">
        <v>8886</v>
      </c>
    </row>
    <row r="2999" spans="1:28" x14ac:dyDescent="0.35">
      <c r="A2999" t="s">
        <v>1562</v>
      </c>
      <c r="B2999" t="s">
        <v>8464</v>
      </c>
      <c r="C2999" t="s">
        <v>8465</v>
      </c>
      <c r="D2999" s="1">
        <v>44855</v>
      </c>
      <c r="E2999">
        <f t="shared" si="326"/>
        <v>18</v>
      </c>
      <c r="F2999" t="s">
        <v>16</v>
      </c>
      <c r="G2999">
        <v>670</v>
      </c>
      <c r="H2999">
        <f t="shared" si="323"/>
        <v>67</v>
      </c>
      <c r="I2999" t="s">
        <v>9</v>
      </c>
      <c r="J2999">
        <v>1</v>
      </c>
      <c r="L2999" t="s">
        <v>16</v>
      </c>
      <c r="M2999" t="str">
        <f t="shared" si="324"/>
        <v>F</v>
      </c>
      <c r="N2999" t="s">
        <v>502</v>
      </c>
      <c r="O2999" t="s">
        <v>1102</v>
      </c>
      <c r="P2999" t="s">
        <v>19</v>
      </c>
      <c r="Q2999">
        <v>4</v>
      </c>
      <c r="R2999">
        <f t="shared" si="327"/>
        <v>2018</v>
      </c>
      <c r="S2999" t="s">
        <v>8</v>
      </c>
      <c r="T2999" t="s">
        <v>8</v>
      </c>
      <c r="U2999" t="s">
        <v>9007</v>
      </c>
      <c r="V2999">
        <f>VLOOKUP(P2999,'PBT Tag Rates'!$B$5:$E$34,4,FALSE)</f>
        <v>0.80551598400000002</v>
      </c>
      <c r="W2999">
        <v>1</v>
      </c>
      <c r="X2999" s="16">
        <f>IFERROR(LOOKUP(H2999,{30,43,48,53,58,63,68,73,78,83,88,93,97},{42,47,52,57,62,67,72,77,82,87,92,99,100}),999)</f>
        <v>67</v>
      </c>
      <c r="Y2999" s="19">
        <f t="shared" si="325"/>
        <v>5.6818181818181825</v>
      </c>
      <c r="Z2999" s="19">
        <f t="shared" si="328"/>
        <v>5.7284090909090919</v>
      </c>
      <c r="AA2999" s="19">
        <f t="shared" si="329"/>
        <v>17.185227272727278</v>
      </c>
      <c r="AB2999" s="19" t="s">
        <v>8886</v>
      </c>
    </row>
    <row r="3000" spans="1:28" x14ac:dyDescent="0.35">
      <c r="A3000" t="s">
        <v>1562</v>
      </c>
      <c r="B3000" t="s">
        <v>8466</v>
      </c>
      <c r="C3000" t="s">
        <v>8467</v>
      </c>
      <c r="D3000" s="1">
        <v>44855</v>
      </c>
      <c r="E3000">
        <f t="shared" si="326"/>
        <v>18</v>
      </c>
      <c r="F3000" t="s">
        <v>6</v>
      </c>
      <c r="G3000">
        <v>630</v>
      </c>
      <c r="H3000">
        <f t="shared" si="323"/>
        <v>63</v>
      </c>
      <c r="I3000" t="s">
        <v>7</v>
      </c>
      <c r="J3000" t="s">
        <v>8</v>
      </c>
      <c r="L3000" t="s">
        <v>6</v>
      </c>
      <c r="M3000" t="str">
        <f t="shared" si="324"/>
        <v>M</v>
      </c>
      <c r="N3000" t="s">
        <v>1072</v>
      </c>
      <c r="O3000" t="s">
        <v>1225</v>
      </c>
      <c r="P3000" t="s">
        <v>557</v>
      </c>
      <c r="Q3000">
        <v>3</v>
      </c>
      <c r="R3000">
        <f t="shared" si="327"/>
        <v>2019</v>
      </c>
      <c r="S3000" t="s">
        <v>8</v>
      </c>
      <c r="T3000" t="s">
        <v>8</v>
      </c>
      <c r="U3000" t="s">
        <v>9090</v>
      </c>
      <c r="V3000">
        <f>VLOOKUP(P3000,'PBT Tag Rates'!$B$5:$E$34,4,FALSE)</f>
        <v>0.95971980899999998</v>
      </c>
      <c r="W3000">
        <v>1</v>
      </c>
      <c r="X3000" s="16">
        <f>IFERROR(LOOKUP(H3000,{30,43,48,53,58,63,68,73,78,83,88,93,97},{42,47,52,57,62,67,72,77,82,87,92,99,100}),999)</f>
        <v>67</v>
      </c>
      <c r="Y3000" s="19">
        <f t="shared" si="325"/>
        <v>5.6818181818181825</v>
      </c>
      <c r="Z3000" s="19">
        <f t="shared" si="328"/>
        <v>5.7284090909090919</v>
      </c>
      <c r="AA3000" s="19">
        <f t="shared" si="329"/>
        <v>17.185227272727278</v>
      </c>
      <c r="AB3000" s="19" t="s">
        <v>8887</v>
      </c>
    </row>
    <row r="3001" spans="1:28" x14ac:dyDescent="0.35">
      <c r="A3001" t="s">
        <v>1562</v>
      </c>
      <c r="B3001" t="s">
        <v>8468</v>
      </c>
      <c r="C3001" t="s">
        <v>8469</v>
      </c>
      <c r="D3001" s="1">
        <v>44855</v>
      </c>
      <c r="E3001">
        <f t="shared" si="326"/>
        <v>18</v>
      </c>
      <c r="F3001" t="s">
        <v>16</v>
      </c>
      <c r="G3001">
        <v>690</v>
      </c>
      <c r="H3001">
        <f t="shared" si="323"/>
        <v>69</v>
      </c>
      <c r="I3001" t="s">
        <v>9</v>
      </c>
      <c r="J3001">
        <v>1</v>
      </c>
      <c r="L3001" t="s">
        <v>16</v>
      </c>
      <c r="M3001" t="str">
        <f t="shared" si="324"/>
        <v>F</v>
      </c>
      <c r="N3001" t="s">
        <v>134</v>
      </c>
      <c r="O3001" t="s">
        <v>3579</v>
      </c>
      <c r="P3001" t="s">
        <v>19</v>
      </c>
      <c r="Q3001">
        <v>4</v>
      </c>
      <c r="R3001">
        <f t="shared" si="327"/>
        <v>2018</v>
      </c>
      <c r="S3001" t="s">
        <v>8</v>
      </c>
      <c r="T3001" t="s">
        <v>8</v>
      </c>
      <c r="U3001" t="s">
        <v>9007</v>
      </c>
      <c r="V3001">
        <f>VLOOKUP(P3001,'PBT Tag Rates'!$B$5:$E$34,4,FALSE)</f>
        <v>0.80551598400000002</v>
      </c>
      <c r="W3001">
        <v>1</v>
      </c>
      <c r="X3001" s="16">
        <f>IFERROR(LOOKUP(H3001,{30,43,48,53,58,63,68,73,78,83,88,93,97},{42,47,52,57,62,67,72,77,82,87,92,99,100}),999)</f>
        <v>72</v>
      </c>
      <c r="Y3001" s="19">
        <f t="shared" si="325"/>
        <v>5.6818181818181825</v>
      </c>
      <c r="Z3001" s="19">
        <f t="shared" si="328"/>
        <v>5.7284090909090919</v>
      </c>
      <c r="AA3001" s="19">
        <f t="shared" si="329"/>
        <v>17.185227272727278</v>
      </c>
      <c r="AB3001" s="19" t="s">
        <v>8886</v>
      </c>
    </row>
    <row r="3002" spans="1:28" x14ac:dyDescent="0.35">
      <c r="A3002" t="s">
        <v>1562</v>
      </c>
      <c r="B3002" t="s">
        <v>8470</v>
      </c>
      <c r="C3002" t="s">
        <v>8471</v>
      </c>
      <c r="D3002" s="1">
        <v>44855</v>
      </c>
      <c r="E3002">
        <f t="shared" si="326"/>
        <v>18</v>
      </c>
      <c r="F3002" t="s">
        <v>16</v>
      </c>
      <c r="G3002">
        <v>750</v>
      </c>
      <c r="H3002">
        <f t="shared" si="323"/>
        <v>75</v>
      </c>
      <c r="I3002" t="s">
        <v>7</v>
      </c>
      <c r="J3002" t="s">
        <v>8</v>
      </c>
      <c r="L3002" t="s">
        <v>16</v>
      </c>
      <c r="M3002" t="str">
        <f t="shared" si="324"/>
        <v>F</v>
      </c>
      <c r="N3002" t="s">
        <v>218</v>
      </c>
      <c r="O3002" t="s">
        <v>8472</v>
      </c>
      <c r="P3002" t="s">
        <v>19</v>
      </c>
      <c r="Q3002">
        <v>4</v>
      </c>
      <c r="R3002">
        <f t="shared" si="327"/>
        <v>2018</v>
      </c>
      <c r="S3002" t="s">
        <v>8</v>
      </c>
      <c r="T3002" t="s">
        <v>8</v>
      </c>
      <c r="U3002" t="s">
        <v>9006</v>
      </c>
      <c r="V3002">
        <f>VLOOKUP(P3002,'PBT Tag Rates'!$B$5:$E$34,4,FALSE)</f>
        <v>0.80551598400000002</v>
      </c>
      <c r="W3002">
        <v>1</v>
      </c>
      <c r="X3002" s="16">
        <f>IFERROR(LOOKUP(H3002,{30,43,48,53,58,63,68,73,78,83,88,93,97},{42,47,52,57,62,67,72,77,82,87,92,99,100}),999)</f>
        <v>77</v>
      </c>
      <c r="Y3002" s="19">
        <f t="shared" si="325"/>
        <v>5.6818181818181825</v>
      </c>
      <c r="Z3002" s="19">
        <f t="shared" si="328"/>
        <v>5.7284090909090919</v>
      </c>
      <c r="AA3002" s="19">
        <f t="shared" si="329"/>
        <v>17.185227272727278</v>
      </c>
      <c r="AB3002" s="19" t="s">
        <v>8886</v>
      </c>
    </row>
    <row r="3003" spans="1:28" x14ac:dyDescent="0.35">
      <c r="A3003" t="s">
        <v>1562</v>
      </c>
      <c r="B3003" t="s">
        <v>8473</v>
      </c>
      <c r="C3003" t="s">
        <v>8474</v>
      </c>
      <c r="D3003" s="1">
        <v>44855</v>
      </c>
      <c r="E3003">
        <f t="shared" si="326"/>
        <v>18</v>
      </c>
      <c r="F3003" t="s">
        <v>6</v>
      </c>
      <c r="G3003">
        <v>360</v>
      </c>
      <c r="H3003">
        <f t="shared" si="323"/>
        <v>36</v>
      </c>
      <c r="I3003" t="s">
        <v>9</v>
      </c>
      <c r="J3003">
        <v>1</v>
      </c>
      <c r="K3003" s="24" t="s">
        <v>8475</v>
      </c>
      <c r="L3003" t="s">
        <v>6</v>
      </c>
      <c r="M3003" t="str">
        <f t="shared" si="324"/>
        <v>M</v>
      </c>
      <c r="N3003" t="s">
        <v>8129</v>
      </c>
      <c r="O3003" t="s">
        <v>8130</v>
      </c>
      <c r="P3003" t="s">
        <v>2035</v>
      </c>
      <c r="Q3003">
        <v>2</v>
      </c>
      <c r="R3003">
        <f t="shared" si="327"/>
        <v>2020</v>
      </c>
      <c r="S3003" t="s">
        <v>8</v>
      </c>
      <c r="T3003" t="s">
        <v>8</v>
      </c>
      <c r="U3003" t="s">
        <v>9007</v>
      </c>
      <c r="V3003">
        <f>VLOOKUP(P3003,'PBT Tag Rates'!$B$5:$E$34,4,FALSE)</f>
        <v>0.98961045999999997</v>
      </c>
      <c r="W3003">
        <v>1</v>
      </c>
      <c r="X3003" s="16">
        <f>IFERROR(LOOKUP(H3003,{30,43,48,53,58,63,68,73,78,83,88,93,97},{42,47,52,57,62,67,72,77,82,87,92,99,100}),999)</f>
        <v>42</v>
      </c>
      <c r="Y3003" s="19">
        <f t="shared" si="325"/>
        <v>5.6818181818181825</v>
      </c>
      <c r="Z3003" s="19">
        <f t="shared" si="328"/>
        <v>5.7284090909090919</v>
      </c>
      <c r="AA3003" s="19">
        <f t="shared" si="329"/>
        <v>17.185227272727278</v>
      </c>
      <c r="AB3003" s="19" t="s">
        <v>8886</v>
      </c>
    </row>
    <row r="3004" spans="1:28" x14ac:dyDescent="0.35">
      <c r="A3004" t="s">
        <v>1562</v>
      </c>
      <c r="B3004" t="s">
        <v>8476</v>
      </c>
      <c r="C3004" t="s">
        <v>8477</v>
      </c>
      <c r="D3004" s="1">
        <v>44855</v>
      </c>
      <c r="E3004">
        <f t="shared" si="326"/>
        <v>18</v>
      </c>
      <c r="F3004" t="s">
        <v>6</v>
      </c>
      <c r="G3004">
        <v>460</v>
      </c>
      <c r="H3004">
        <f t="shared" si="323"/>
        <v>46</v>
      </c>
      <c r="I3004" t="s">
        <v>9</v>
      </c>
      <c r="J3004">
        <v>1</v>
      </c>
      <c r="L3004" t="s">
        <v>6</v>
      </c>
      <c r="M3004" t="str">
        <f t="shared" si="324"/>
        <v>M</v>
      </c>
      <c r="N3004" t="s">
        <v>1234</v>
      </c>
      <c r="O3004" t="s">
        <v>1553</v>
      </c>
      <c r="P3004" t="s">
        <v>557</v>
      </c>
      <c r="Q3004">
        <v>3</v>
      </c>
      <c r="R3004">
        <f t="shared" si="327"/>
        <v>2019</v>
      </c>
      <c r="S3004" t="s">
        <v>8</v>
      </c>
      <c r="T3004" t="s">
        <v>8</v>
      </c>
      <c r="U3004" t="s">
        <v>9007</v>
      </c>
      <c r="V3004">
        <f>VLOOKUP(P3004,'PBT Tag Rates'!$B$5:$E$34,4,FALSE)</f>
        <v>0.95971980899999998</v>
      </c>
      <c r="W3004">
        <v>1</v>
      </c>
      <c r="X3004" s="16">
        <f>IFERROR(LOOKUP(H3004,{30,43,48,53,58,63,68,73,78,83,88,93,97},{42,47,52,57,62,67,72,77,82,87,92,99,100}),999)</f>
        <v>47</v>
      </c>
      <c r="Y3004" s="19">
        <f t="shared" si="325"/>
        <v>5.6818181818181825</v>
      </c>
      <c r="Z3004" s="19">
        <f t="shared" si="328"/>
        <v>5.7284090909090919</v>
      </c>
      <c r="AA3004" s="19">
        <f t="shared" si="329"/>
        <v>17.185227272727278</v>
      </c>
      <c r="AB3004" s="19" t="s">
        <v>8886</v>
      </c>
    </row>
    <row r="3005" spans="1:28" x14ac:dyDescent="0.35">
      <c r="A3005" t="s">
        <v>1562</v>
      </c>
      <c r="B3005" t="s">
        <v>8478</v>
      </c>
      <c r="C3005" t="s">
        <v>8479</v>
      </c>
      <c r="D3005" s="1">
        <v>44856</v>
      </c>
      <c r="E3005">
        <f t="shared" si="326"/>
        <v>18</v>
      </c>
      <c r="F3005" t="s">
        <v>6</v>
      </c>
      <c r="G3005">
        <v>450</v>
      </c>
      <c r="H3005">
        <f t="shared" si="323"/>
        <v>45</v>
      </c>
      <c r="I3005" t="s">
        <v>9</v>
      </c>
      <c r="J3005">
        <v>1</v>
      </c>
      <c r="L3005" t="s">
        <v>6</v>
      </c>
      <c r="M3005" t="str">
        <f t="shared" si="324"/>
        <v>M</v>
      </c>
      <c r="N3005" t="s">
        <v>8480</v>
      </c>
      <c r="O3005" t="s">
        <v>8481</v>
      </c>
      <c r="P3005" t="s">
        <v>2035</v>
      </c>
      <c r="Q3005">
        <v>2</v>
      </c>
      <c r="R3005">
        <f t="shared" si="327"/>
        <v>2020</v>
      </c>
      <c r="S3005" t="s">
        <v>8</v>
      </c>
      <c r="T3005" t="s">
        <v>8</v>
      </c>
      <c r="U3005" t="s">
        <v>9086</v>
      </c>
      <c r="V3005">
        <f>VLOOKUP(P3005,'PBT Tag Rates'!$B$5:$E$34,4,FALSE)</f>
        <v>0.98961045999999997</v>
      </c>
      <c r="W3005">
        <v>1</v>
      </c>
      <c r="X3005" s="16">
        <f>IFERROR(LOOKUP(H3005,{30,43,48,53,58,63,68,73,78,83,88,93,97},{42,47,52,57,62,67,72,77,82,87,92,99,100}),999)</f>
        <v>47</v>
      </c>
      <c r="Y3005" s="19">
        <f t="shared" si="325"/>
        <v>5.6818181818181825</v>
      </c>
      <c r="Z3005" s="19">
        <f t="shared" si="328"/>
        <v>5.7284090909090919</v>
      </c>
      <c r="AA3005" s="19">
        <f t="shared" si="329"/>
        <v>17.185227272727278</v>
      </c>
      <c r="AB3005" s="19" t="s">
        <v>8887</v>
      </c>
    </row>
    <row r="3006" spans="1:28" x14ac:dyDescent="0.35">
      <c r="A3006" t="s">
        <v>1562</v>
      </c>
      <c r="B3006" t="s">
        <v>8482</v>
      </c>
      <c r="C3006" t="s">
        <v>8483</v>
      </c>
      <c r="D3006" s="1">
        <v>44856</v>
      </c>
      <c r="E3006">
        <f t="shared" si="326"/>
        <v>18</v>
      </c>
      <c r="F3006" t="s">
        <v>16</v>
      </c>
      <c r="G3006">
        <v>690</v>
      </c>
      <c r="H3006">
        <f t="shared" si="323"/>
        <v>69</v>
      </c>
      <c r="I3006" t="s">
        <v>9</v>
      </c>
      <c r="J3006">
        <v>1</v>
      </c>
      <c r="L3006" t="s">
        <v>16</v>
      </c>
      <c r="M3006" t="str">
        <f t="shared" si="324"/>
        <v>F</v>
      </c>
      <c r="N3006" t="s">
        <v>1270</v>
      </c>
      <c r="O3006" t="s">
        <v>1271</v>
      </c>
      <c r="P3006" t="s">
        <v>19</v>
      </c>
      <c r="Q3006">
        <v>4</v>
      </c>
      <c r="R3006">
        <f t="shared" si="327"/>
        <v>2018</v>
      </c>
      <c r="S3006" t="s">
        <v>8</v>
      </c>
      <c r="T3006" t="s">
        <v>8</v>
      </c>
      <c r="U3006" t="s">
        <v>9007</v>
      </c>
      <c r="V3006">
        <f>VLOOKUP(P3006,'PBT Tag Rates'!$B$5:$E$34,4,FALSE)</f>
        <v>0.80551598400000002</v>
      </c>
      <c r="W3006">
        <v>1</v>
      </c>
      <c r="X3006" s="16">
        <f>IFERROR(LOOKUP(H3006,{30,43,48,53,58,63,68,73,78,83,88,93,97},{42,47,52,57,62,67,72,77,82,87,92,99,100}),999)</f>
        <v>72</v>
      </c>
      <c r="Y3006" s="19">
        <f t="shared" si="325"/>
        <v>5.6818181818181825</v>
      </c>
      <c r="Z3006" s="19">
        <f t="shared" si="328"/>
        <v>5.7284090909090919</v>
      </c>
      <c r="AA3006" s="19">
        <f t="shared" si="329"/>
        <v>17.185227272727278</v>
      </c>
      <c r="AB3006" s="19" t="s">
        <v>8886</v>
      </c>
    </row>
    <row r="3007" spans="1:28" x14ac:dyDescent="0.35">
      <c r="A3007" t="s">
        <v>1562</v>
      </c>
      <c r="B3007" t="s">
        <v>8484</v>
      </c>
      <c r="C3007" t="s">
        <v>8485</v>
      </c>
      <c r="D3007" s="1">
        <v>44856</v>
      </c>
      <c r="E3007">
        <f t="shared" si="326"/>
        <v>18</v>
      </c>
      <c r="F3007" t="s">
        <v>16</v>
      </c>
      <c r="G3007">
        <v>600</v>
      </c>
      <c r="H3007">
        <f t="shared" si="323"/>
        <v>60</v>
      </c>
      <c r="I3007" t="s">
        <v>7</v>
      </c>
      <c r="J3007" t="s">
        <v>8</v>
      </c>
      <c r="L3007" t="s">
        <v>6</v>
      </c>
      <c r="M3007" t="str">
        <f t="shared" si="324"/>
        <v>M</v>
      </c>
      <c r="N3007" t="s">
        <v>8486</v>
      </c>
      <c r="O3007" t="s">
        <v>8487</v>
      </c>
      <c r="P3007" t="s">
        <v>4610</v>
      </c>
      <c r="Q3007">
        <v>3</v>
      </c>
      <c r="R3007">
        <f t="shared" si="327"/>
        <v>2019</v>
      </c>
      <c r="S3007" t="s">
        <v>8</v>
      </c>
      <c r="T3007" t="s">
        <v>8</v>
      </c>
      <c r="U3007" t="s">
        <v>8877</v>
      </c>
      <c r="V3007">
        <f>VLOOKUP(P3007,'PBT Tag Rates'!$B$5:$E$34,4,FALSE)</f>
        <v>1</v>
      </c>
      <c r="W3007">
        <v>1</v>
      </c>
      <c r="X3007" s="16">
        <f>IFERROR(LOOKUP(H3007,{30,43,48,53,58,63,68,73,78,83,88,93,97},{42,47,52,57,62,67,72,77,82,87,92,99,100}),999)</f>
        <v>62</v>
      </c>
      <c r="Y3007" s="19">
        <f t="shared" si="325"/>
        <v>5.6818181818181825</v>
      </c>
      <c r="Z3007" s="19">
        <f t="shared" si="328"/>
        <v>5.7284090909090919</v>
      </c>
      <c r="AA3007" s="19">
        <f t="shared" si="329"/>
        <v>17.185227272727278</v>
      </c>
      <c r="AB3007" s="19" t="s">
        <v>8886</v>
      </c>
    </row>
    <row r="3008" spans="1:28" x14ac:dyDescent="0.35">
      <c r="A3008" t="s">
        <v>1562</v>
      </c>
      <c r="B3008" t="s">
        <v>8488</v>
      </c>
      <c r="C3008" t="s">
        <v>8489</v>
      </c>
      <c r="D3008" s="1">
        <v>44856</v>
      </c>
      <c r="E3008">
        <f t="shared" si="326"/>
        <v>18</v>
      </c>
      <c r="F3008" t="s">
        <v>6</v>
      </c>
      <c r="G3008">
        <v>740</v>
      </c>
      <c r="H3008">
        <f t="shared" si="323"/>
        <v>74</v>
      </c>
      <c r="I3008" t="s">
        <v>7</v>
      </c>
      <c r="J3008" t="s">
        <v>8</v>
      </c>
      <c r="L3008" t="s">
        <v>1569</v>
      </c>
      <c r="M3008" t="str">
        <f t="shared" si="324"/>
        <v>M</v>
      </c>
      <c r="N3008" t="s">
        <v>1551</v>
      </c>
      <c r="O3008" t="s">
        <v>1552</v>
      </c>
      <c r="P3008" t="s">
        <v>19</v>
      </c>
      <c r="Q3008">
        <v>4</v>
      </c>
      <c r="R3008">
        <f t="shared" si="327"/>
        <v>2018</v>
      </c>
      <c r="S3008" t="s">
        <v>8</v>
      </c>
      <c r="T3008" t="s">
        <v>8</v>
      </c>
      <c r="U3008" t="s">
        <v>9006</v>
      </c>
      <c r="V3008">
        <f>VLOOKUP(P3008,'PBT Tag Rates'!$B$5:$E$34,4,FALSE)</f>
        <v>0.80551598400000002</v>
      </c>
      <c r="W3008">
        <v>1</v>
      </c>
      <c r="X3008" s="16">
        <f>IFERROR(LOOKUP(H3008,{30,43,48,53,58,63,68,73,78,83,88,93,97},{42,47,52,57,62,67,72,77,82,87,92,99,100}),999)</f>
        <v>77</v>
      </c>
      <c r="Y3008" s="19">
        <f t="shared" si="325"/>
        <v>5.6818181818181825</v>
      </c>
      <c r="Z3008" s="19">
        <f t="shared" si="328"/>
        <v>5.7284090909090919</v>
      </c>
      <c r="AA3008" s="19">
        <f t="shared" si="329"/>
        <v>17.185227272727278</v>
      </c>
      <c r="AB3008" s="19" t="s">
        <v>8886</v>
      </c>
    </row>
    <row r="3009" spans="1:28" x14ac:dyDescent="0.35">
      <c r="A3009" t="s">
        <v>1562</v>
      </c>
      <c r="B3009" t="s">
        <v>8490</v>
      </c>
      <c r="C3009" t="s">
        <v>8491</v>
      </c>
      <c r="D3009" s="1">
        <v>44856</v>
      </c>
      <c r="E3009">
        <f t="shared" si="326"/>
        <v>18</v>
      </c>
      <c r="F3009" t="s">
        <v>16</v>
      </c>
      <c r="G3009">
        <v>830</v>
      </c>
      <c r="H3009">
        <f t="shared" si="323"/>
        <v>83</v>
      </c>
      <c r="I3009" t="s">
        <v>7</v>
      </c>
      <c r="J3009" t="s">
        <v>8</v>
      </c>
      <c r="L3009" t="s">
        <v>16</v>
      </c>
      <c r="M3009" t="str">
        <f t="shared" si="324"/>
        <v>F</v>
      </c>
      <c r="N3009" t="s">
        <v>382</v>
      </c>
      <c r="O3009" t="s">
        <v>956</v>
      </c>
      <c r="P3009" t="s">
        <v>19</v>
      </c>
      <c r="Q3009">
        <v>4</v>
      </c>
      <c r="R3009">
        <f t="shared" si="327"/>
        <v>2018</v>
      </c>
      <c r="S3009" t="s">
        <v>8</v>
      </c>
      <c r="T3009" t="s">
        <v>8</v>
      </c>
      <c r="U3009" t="s">
        <v>9006</v>
      </c>
      <c r="V3009">
        <f>VLOOKUP(P3009,'PBT Tag Rates'!$B$5:$E$34,4,FALSE)</f>
        <v>0.80551598400000002</v>
      </c>
      <c r="W3009">
        <v>1</v>
      </c>
      <c r="X3009" s="16">
        <f>IFERROR(LOOKUP(H3009,{30,43,48,53,58,63,68,73,78,83,88,93,97},{42,47,52,57,62,67,72,77,82,87,92,99,100}),999)</f>
        <v>87</v>
      </c>
      <c r="Y3009" s="19">
        <f t="shared" si="325"/>
        <v>5.6818181818181825</v>
      </c>
      <c r="Z3009" s="19">
        <f t="shared" si="328"/>
        <v>5.7284090909090919</v>
      </c>
      <c r="AA3009" s="19">
        <f t="shared" si="329"/>
        <v>17.185227272727278</v>
      </c>
      <c r="AB3009" s="19" t="s">
        <v>8886</v>
      </c>
    </row>
    <row r="3010" spans="1:28" x14ac:dyDescent="0.35">
      <c r="A3010" t="s">
        <v>1562</v>
      </c>
      <c r="B3010" t="s">
        <v>8492</v>
      </c>
      <c r="C3010" t="s">
        <v>8493</v>
      </c>
      <c r="D3010" s="1">
        <v>44856</v>
      </c>
      <c r="E3010">
        <f t="shared" si="326"/>
        <v>18</v>
      </c>
      <c r="F3010" t="s">
        <v>6</v>
      </c>
      <c r="G3010">
        <v>440</v>
      </c>
      <c r="H3010">
        <f t="shared" si="323"/>
        <v>44</v>
      </c>
      <c r="I3010" t="s">
        <v>7</v>
      </c>
      <c r="J3010" t="s">
        <v>8</v>
      </c>
      <c r="L3010" t="s">
        <v>6</v>
      </c>
      <c r="M3010" t="str">
        <f t="shared" si="324"/>
        <v>M</v>
      </c>
      <c r="N3010" t="s">
        <v>8494</v>
      </c>
      <c r="O3010" t="s">
        <v>8495</v>
      </c>
      <c r="P3010" t="s">
        <v>5931</v>
      </c>
      <c r="Q3010">
        <v>2</v>
      </c>
      <c r="R3010">
        <f t="shared" si="327"/>
        <v>2020</v>
      </c>
      <c r="S3010" t="s">
        <v>8</v>
      </c>
      <c r="T3010" t="s">
        <v>8</v>
      </c>
      <c r="U3010" t="s">
        <v>8876</v>
      </c>
      <c r="V3010">
        <f>VLOOKUP(P3010,'PBT Tag Rates'!$B$5:$E$34,4,FALSE)</f>
        <v>0.98845608500000004</v>
      </c>
      <c r="W3010">
        <v>1</v>
      </c>
      <c r="X3010" s="16">
        <f>IFERROR(LOOKUP(H3010,{30,43,48,53,58,63,68,73,78,83,88,93,97},{42,47,52,57,62,67,72,77,82,87,92,99,100}),999)</f>
        <v>47</v>
      </c>
      <c r="Y3010" s="19">
        <f t="shared" si="325"/>
        <v>5.6818181818181825</v>
      </c>
      <c r="Z3010" s="19">
        <f t="shared" si="328"/>
        <v>5.7284090909090919</v>
      </c>
      <c r="AA3010" s="19">
        <f t="shared" si="329"/>
        <v>17.185227272727278</v>
      </c>
      <c r="AB3010" s="19" t="s">
        <v>8887</v>
      </c>
    </row>
    <row r="3011" spans="1:28" x14ac:dyDescent="0.35">
      <c r="A3011" t="s">
        <v>1562</v>
      </c>
      <c r="B3011" t="s">
        <v>8496</v>
      </c>
      <c r="C3011" t="s">
        <v>8497</v>
      </c>
      <c r="D3011" s="1">
        <v>44856</v>
      </c>
      <c r="E3011">
        <f t="shared" si="326"/>
        <v>18</v>
      </c>
      <c r="F3011" t="s">
        <v>6</v>
      </c>
      <c r="G3011">
        <v>550</v>
      </c>
      <c r="H3011">
        <f t="shared" si="323"/>
        <v>55</v>
      </c>
      <c r="I3011" t="s">
        <v>7</v>
      </c>
      <c r="J3011" t="s">
        <v>8</v>
      </c>
      <c r="L3011" t="s">
        <v>6</v>
      </c>
      <c r="M3011" t="str">
        <f t="shared" si="324"/>
        <v>M</v>
      </c>
      <c r="N3011" t="s">
        <v>5723</v>
      </c>
      <c r="O3011" t="s">
        <v>5724</v>
      </c>
      <c r="P3011" t="s">
        <v>557</v>
      </c>
      <c r="Q3011">
        <v>3</v>
      </c>
      <c r="R3011">
        <f t="shared" si="327"/>
        <v>2019</v>
      </c>
      <c r="S3011" t="s">
        <v>8</v>
      </c>
      <c r="T3011" t="s">
        <v>8</v>
      </c>
      <c r="U3011" t="s">
        <v>9006</v>
      </c>
      <c r="V3011">
        <f>VLOOKUP(P3011,'PBT Tag Rates'!$B$5:$E$34,4,FALSE)</f>
        <v>0.95971980899999998</v>
      </c>
      <c r="W3011">
        <v>1</v>
      </c>
      <c r="X3011" s="16">
        <f>IFERROR(LOOKUP(H3011,{30,43,48,53,58,63,68,73,78,83,88,93,97},{42,47,52,57,62,67,72,77,82,87,92,99,100}),999)</f>
        <v>57</v>
      </c>
      <c r="Y3011" s="19">
        <f t="shared" si="325"/>
        <v>5.6818181818181825</v>
      </c>
      <c r="Z3011" s="19">
        <f t="shared" si="328"/>
        <v>5.7284090909090919</v>
      </c>
      <c r="AA3011" s="19">
        <f t="shared" si="329"/>
        <v>17.185227272727278</v>
      </c>
      <c r="AB3011" s="19" t="s">
        <v>8886</v>
      </c>
    </row>
    <row r="3012" spans="1:28" x14ac:dyDescent="0.35">
      <c r="A3012" t="s">
        <v>1562</v>
      </c>
      <c r="B3012" t="s">
        <v>8498</v>
      </c>
      <c r="C3012" t="s">
        <v>8499</v>
      </c>
      <c r="D3012" s="1">
        <v>44856</v>
      </c>
      <c r="E3012">
        <f t="shared" si="326"/>
        <v>18</v>
      </c>
      <c r="F3012" t="s">
        <v>6</v>
      </c>
      <c r="G3012">
        <v>650</v>
      </c>
      <c r="H3012">
        <f t="shared" si="323"/>
        <v>65</v>
      </c>
      <c r="I3012" t="s">
        <v>9</v>
      </c>
      <c r="J3012">
        <v>1</v>
      </c>
      <c r="L3012" t="s">
        <v>6</v>
      </c>
      <c r="M3012" t="str">
        <f t="shared" si="324"/>
        <v>M</v>
      </c>
      <c r="N3012" t="s">
        <v>5013</v>
      </c>
      <c r="O3012" t="s">
        <v>8500</v>
      </c>
      <c r="P3012" t="s">
        <v>557</v>
      </c>
      <c r="Q3012">
        <v>3</v>
      </c>
      <c r="R3012">
        <f t="shared" si="327"/>
        <v>2019</v>
      </c>
      <c r="S3012" t="s">
        <v>8</v>
      </c>
      <c r="T3012" t="s">
        <v>8</v>
      </c>
      <c r="U3012" t="s">
        <v>9006</v>
      </c>
      <c r="V3012">
        <f>VLOOKUP(P3012,'PBT Tag Rates'!$B$5:$E$34,4,FALSE)</f>
        <v>0.95971980899999998</v>
      </c>
      <c r="W3012">
        <v>1</v>
      </c>
      <c r="X3012" s="16">
        <f>IFERROR(LOOKUP(H3012,{30,43,48,53,58,63,68,73,78,83,88,93,97},{42,47,52,57,62,67,72,77,82,87,92,99,100}),999)</f>
        <v>67</v>
      </c>
      <c r="Y3012" s="19">
        <f t="shared" si="325"/>
        <v>5.6818181818181825</v>
      </c>
      <c r="Z3012" s="19">
        <f t="shared" si="328"/>
        <v>5.7284090909090919</v>
      </c>
      <c r="AA3012" s="19">
        <f t="shared" si="329"/>
        <v>17.185227272727278</v>
      </c>
      <c r="AB3012" s="19" t="s">
        <v>8886</v>
      </c>
    </row>
    <row r="3013" spans="1:28" x14ac:dyDescent="0.35">
      <c r="A3013" t="s">
        <v>1562</v>
      </c>
      <c r="B3013" t="s">
        <v>8501</v>
      </c>
      <c r="C3013" t="s">
        <v>8502</v>
      </c>
      <c r="D3013" s="1">
        <v>44856</v>
      </c>
      <c r="E3013">
        <f t="shared" si="326"/>
        <v>18</v>
      </c>
      <c r="F3013" t="s">
        <v>6</v>
      </c>
      <c r="G3013">
        <v>590</v>
      </c>
      <c r="H3013">
        <f t="shared" ref="H3013:H3076" si="330">G3013/10</f>
        <v>59</v>
      </c>
      <c r="I3013" t="s">
        <v>7</v>
      </c>
      <c r="J3013" t="s">
        <v>8</v>
      </c>
      <c r="L3013" t="s">
        <v>6</v>
      </c>
      <c r="M3013" t="str">
        <f t="shared" ref="M3013:M3076" si="331">IF(L3013="U",F3013,L3013)</f>
        <v>M</v>
      </c>
      <c r="N3013" t="s">
        <v>1265</v>
      </c>
      <c r="O3013" t="s">
        <v>1266</v>
      </c>
      <c r="P3013" t="s">
        <v>557</v>
      </c>
      <c r="Q3013">
        <v>3</v>
      </c>
      <c r="R3013">
        <f t="shared" si="327"/>
        <v>2019</v>
      </c>
      <c r="S3013" t="s">
        <v>8</v>
      </c>
      <c r="T3013" t="s">
        <v>8</v>
      </c>
      <c r="U3013" t="s">
        <v>9007</v>
      </c>
      <c r="V3013">
        <f>VLOOKUP(P3013,'PBT Tag Rates'!$B$5:$E$34,4,FALSE)</f>
        <v>0.95971980899999998</v>
      </c>
      <c r="W3013">
        <v>1</v>
      </c>
      <c r="X3013" s="16">
        <f>IFERROR(LOOKUP(H3013,{30,43,48,53,58,63,68,73,78,83,88,93,97},{42,47,52,57,62,67,72,77,82,87,92,99,100}),999)</f>
        <v>62</v>
      </c>
      <c r="Y3013" s="19">
        <f t="shared" si="325"/>
        <v>5.6818181818181825</v>
      </c>
      <c r="Z3013" s="19">
        <f t="shared" si="328"/>
        <v>5.7284090909090919</v>
      </c>
      <c r="AA3013" s="19">
        <f t="shared" si="329"/>
        <v>17.185227272727278</v>
      </c>
      <c r="AB3013" s="19" t="s">
        <v>8886</v>
      </c>
    </row>
    <row r="3014" spans="1:28" x14ac:dyDescent="0.35">
      <c r="A3014" t="s">
        <v>1562</v>
      </c>
      <c r="B3014" t="s">
        <v>8503</v>
      </c>
      <c r="C3014" t="s">
        <v>8504</v>
      </c>
      <c r="D3014" s="1">
        <v>44856</v>
      </c>
      <c r="E3014">
        <f t="shared" si="326"/>
        <v>18</v>
      </c>
      <c r="F3014" t="s">
        <v>6</v>
      </c>
      <c r="G3014">
        <v>470</v>
      </c>
      <c r="H3014">
        <f t="shared" si="330"/>
        <v>47</v>
      </c>
      <c r="I3014" t="s">
        <v>9</v>
      </c>
      <c r="J3014">
        <v>1</v>
      </c>
      <c r="K3014" s="24" t="s">
        <v>8505</v>
      </c>
      <c r="L3014" t="s">
        <v>6</v>
      </c>
      <c r="M3014" t="str">
        <f t="shared" si="331"/>
        <v>M</v>
      </c>
      <c r="N3014" t="s">
        <v>1164</v>
      </c>
      <c r="O3014" t="s">
        <v>1165</v>
      </c>
      <c r="P3014" t="s">
        <v>557</v>
      </c>
      <c r="Q3014">
        <v>3</v>
      </c>
      <c r="R3014">
        <f t="shared" si="327"/>
        <v>2019</v>
      </c>
      <c r="S3014" t="s">
        <v>8</v>
      </c>
      <c r="T3014" t="s">
        <v>8</v>
      </c>
      <c r="U3014" t="s">
        <v>9007</v>
      </c>
      <c r="V3014">
        <f>VLOOKUP(P3014,'PBT Tag Rates'!$B$5:$E$34,4,FALSE)</f>
        <v>0.95971980899999998</v>
      </c>
      <c r="W3014">
        <v>1</v>
      </c>
      <c r="X3014" s="16">
        <f>IFERROR(LOOKUP(H3014,{30,43,48,53,58,63,68,73,78,83,88,93,97},{42,47,52,57,62,67,72,77,82,87,92,99,100}),999)</f>
        <v>47</v>
      </c>
      <c r="Y3014" s="19">
        <f t="shared" ref="Y3014:Y3077" si="332">IF(D3014&lt;$D$3,W3014/$Y$3,W3014/$Y$4)</f>
        <v>5.6818181818181825</v>
      </c>
      <c r="Z3014" s="19">
        <f t="shared" si="328"/>
        <v>5.7284090909090919</v>
      </c>
      <c r="AA3014" s="19">
        <f t="shared" si="329"/>
        <v>17.185227272727278</v>
      </c>
      <c r="AB3014" s="19" t="s">
        <v>8886</v>
      </c>
    </row>
    <row r="3015" spans="1:28" x14ac:dyDescent="0.35">
      <c r="A3015" t="s">
        <v>1562</v>
      </c>
      <c r="B3015" t="s">
        <v>8506</v>
      </c>
      <c r="C3015" t="s">
        <v>8507</v>
      </c>
      <c r="D3015" s="1">
        <v>44856</v>
      </c>
      <c r="E3015">
        <f t="shared" ref="E3015:E3078" si="333">IF(D3015&lt;=$D$3,60,18)</f>
        <v>18</v>
      </c>
      <c r="F3015" t="s">
        <v>6</v>
      </c>
      <c r="G3015">
        <v>570</v>
      </c>
      <c r="H3015">
        <f t="shared" si="330"/>
        <v>57</v>
      </c>
      <c r="I3015" t="s">
        <v>9</v>
      </c>
      <c r="J3015">
        <v>1</v>
      </c>
      <c r="L3015" t="s">
        <v>6</v>
      </c>
      <c r="M3015" t="str">
        <f t="shared" si="331"/>
        <v>M</v>
      </c>
      <c r="N3015" t="s">
        <v>1295</v>
      </c>
      <c r="O3015" t="s">
        <v>8238</v>
      </c>
      <c r="P3015" t="s">
        <v>557</v>
      </c>
      <c r="Q3015">
        <v>3</v>
      </c>
      <c r="R3015">
        <f t="shared" ref="R3015:R3078" si="334">IFERROR($R$3-Q3015,"U")</f>
        <v>2019</v>
      </c>
      <c r="S3015" t="s">
        <v>8</v>
      </c>
      <c r="T3015" t="s">
        <v>8</v>
      </c>
      <c r="U3015" t="s">
        <v>9007</v>
      </c>
      <c r="V3015">
        <f>VLOOKUP(P3015,'PBT Tag Rates'!$B$5:$E$34,4,FALSE)</f>
        <v>0.95971980899999998</v>
      </c>
      <c r="W3015">
        <v>1</v>
      </c>
      <c r="X3015" s="16">
        <f>IFERROR(LOOKUP(H3015,{30,43,48,53,58,63,68,73,78,83,88,93,97},{42,47,52,57,62,67,72,77,82,87,92,99,100}),999)</f>
        <v>57</v>
      </c>
      <c r="Y3015" s="19">
        <f t="shared" si="332"/>
        <v>5.6818181818181825</v>
      </c>
      <c r="Z3015" s="19">
        <f t="shared" ref="Z3015:Z3078" si="335">Y3015*(1+$Z$4)</f>
        <v>5.7284090909090919</v>
      </c>
      <c r="AA3015" s="19">
        <f t="shared" ref="AA3015:AA3078" si="336">IF(D3015&lt;$D$3,Z3015/$AA$3,Z3015/$AA$4)</f>
        <v>17.185227272727278</v>
      </c>
      <c r="AB3015" s="19" t="s">
        <v>8886</v>
      </c>
    </row>
    <row r="3016" spans="1:28" x14ac:dyDescent="0.35">
      <c r="A3016" t="s">
        <v>1562</v>
      </c>
      <c r="B3016" t="s">
        <v>8508</v>
      </c>
      <c r="C3016" t="s">
        <v>8509</v>
      </c>
      <c r="D3016" s="1">
        <v>44857</v>
      </c>
      <c r="E3016">
        <f t="shared" si="333"/>
        <v>18</v>
      </c>
      <c r="F3016" t="s">
        <v>6</v>
      </c>
      <c r="G3016">
        <v>720</v>
      </c>
      <c r="H3016">
        <f t="shared" si="330"/>
        <v>72</v>
      </c>
      <c r="I3016" t="s">
        <v>7</v>
      </c>
      <c r="J3016">
        <v>1</v>
      </c>
      <c r="L3016" t="s">
        <v>6</v>
      </c>
      <c r="M3016" t="str">
        <f t="shared" si="331"/>
        <v>M</v>
      </c>
      <c r="N3016" t="s">
        <v>8510</v>
      </c>
      <c r="O3016" t="s">
        <v>8511</v>
      </c>
      <c r="P3016" t="s">
        <v>19</v>
      </c>
      <c r="Q3016">
        <v>4</v>
      </c>
      <c r="R3016">
        <f t="shared" si="334"/>
        <v>2018</v>
      </c>
      <c r="S3016" t="s">
        <v>8</v>
      </c>
      <c r="T3016" t="s">
        <v>8</v>
      </c>
      <c r="U3016" t="s">
        <v>9007</v>
      </c>
      <c r="V3016">
        <f>VLOOKUP(P3016,'PBT Tag Rates'!$B$5:$E$34,4,FALSE)</f>
        <v>0.80551598400000002</v>
      </c>
      <c r="W3016">
        <v>1</v>
      </c>
      <c r="X3016" s="16">
        <f>IFERROR(LOOKUP(H3016,{30,43,48,53,58,63,68,73,78,83,88,93,97},{42,47,52,57,62,67,72,77,82,87,92,99,100}),999)</f>
        <v>72</v>
      </c>
      <c r="Y3016" s="19">
        <f t="shared" si="332"/>
        <v>5.6818181818181825</v>
      </c>
      <c r="Z3016" s="19">
        <f t="shared" si="335"/>
        <v>5.7284090909090919</v>
      </c>
      <c r="AA3016" s="19">
        <f t="shared" si="336"/>
        <v>17.185227272727278</v>
      </c>
      <c r="AB3016" s="19" t="s">
        <v>8886</v>
      </c>
    </row>
    <row r="3017" spans="1:28" x14ac:dyDescent="0.35">
      <c r="A3017" t="s">
        <v>1562</v>
      </c>
      <c r="B3017" t="s">
        <v>8512</v>
      </c>
      <c r="C3017" t="s">
        <v>8513</v>
      </c>
      <c r="D3017" s="1">
        <v>44857</v>
      </c>
      <c r="E3017">
        <f t="shared" si="333"/>
        <v>18</v>
      </c>
      <c r="F3017" t="s">
        <v>16</v>
      </c>
      <c r="G3017">
        <v>680</v>
      </c>
      <c r="H3017">
        <f t="shared" si="330"/>
        <v>68</v>
      </c>
      <c r="I3017" t="s">
        <v>9</v>
      </c>
      <c r="J3017">
        <v>1</v>
      </c>
      <c r="L3017" t="s">
        <v>16</v>
      </c>
      <c r="M3017" t="str">
        <f t="shared" si="331"/>
        <v>F</v>
      </c>
      <c r="N3017" t="s">
        <v>8514</v>
      </c>
      <c r="O3017" t="s">
        <v>8515</v>
      </c>
      <c r="P3017" t="s">
        <v>557</v>
      </c>
      <c r="Q3017">
        <v>3</v>
      </c>
      <c r="R3017">
        <f t="shared" si="334"/>
        <v>2019</v>
      </c>
      <c r="S3017" t="s">
        <v>8</v>
      </c>
      <c r="T3017" t="s">
        <v>8</v>
      </c>
      <c r="U3017" t="s">
        <v>9084</v>
      </c>
      <c r="V3017">
        <f>VLOOKUP(P3017,'PBT Tag Rates'!$B$5:$E$34,4,FALSE)</f>
        <v>0.95971980899999998</v>
      </c>
      <c r="W3017">
        <v>1</v>
      </c>
      <c r="X3017" s="16">
        <f>IFERROR(LOOKUP(H3017,{30,43,48,53,58,63,68,73,78,83,88,93,97},{42,47,52,57,62,67,72,77,82,87,92,99,100}),999)</f>
        <v>72</v>
      </c>
      <c r="Y3017" s="19">
        <f t="shared" si="332"/>
        <v>5.6818181818181825</v>
      </c>
      <c r="Z3017" s="19">
        <f t="shared" si="335"/>
        <v>5.7284090909090919</v>
      </c>
      <c r="AA3017" s="19">
        <f t="shared" si="336"/>
        <v>17.185227272727278</v>
      </c>
      <c r="AB3017" s="19" t="s">
        <v>8887</v>
      </c>
    </row>
    <row r="3018" spans="1:28" x14ac:dyDescent="0.35">
      <c r="A3018" t="s">
        <v>1562</v>
      </c>
      <c r="B3018" t="s">
        <v>8516</v>
      </c>
      <c r="C3018" t="s">
        <v>8517</v>
      </c>
      <c r="D3018" s="1">
        <v>44857</v>
      </c>
      <c r="E3018">
        <f t="shared" si="333"/>
        <v>18</v>
      </c>
      <c r="F3018" t="s">
        <v>6</v>
      </c>
      <c r="G3018">
        <v>580</v>
      </c>
      <c r="H3018">
        <f t="shared" si="330"/>
        <v>58</v>
      </c>
      <c r="I3018" t="s">
        <v>9</v>
      </c>
      <c r="J3018">
        <v>1</v>
      </c>
      <c r="L3018" t="s">
        <v>6</v>
      </c>
      <c r="M3018" t="str">
        <f t="shared" si="331"/>
        <v>M</v>
      </c>
      <c r="N3018" t="s">
        <v>2768</v>
      </c>
      <c r="O3018" t="s">
        <v>2769</v>
      </c>
      <c r="P3018" t="s">
        <v>557</v>
      </c>
      <c r="Q3018">
        <v>3</v>
      </c>
      <c r="R3018">
        <f t="shared" si="334"/>
        <v>2019</v>
      </c>
      <c r="S3018" t="s">
        <v>8</v>
      </c>
      <c r="T3018" t="s">
        <v>8</v>
      </c>
      <c r="U3018" t="s">
        <v>9006</v>
      </c>
      <c r="V3018">
        <f>VLOOKUP(P3018,'PBT Tag Rates'!$B$5:$E$34,4,FALSE)</f>
        <v>0.95971980899999998</v>
      </c>
      <c r="W3018">
        <v>1</v>
      </c>
      <c r="X3018" s="16">
        <f>IFERROR(LOOKUP(H3018,{30,43,48,53,58,63,68,73,78,83,88,93,97},{42,47,52,57,62,67,72,77,82,87,92,99,100}),999)</f>
        <v>62</v>
      </c>
      <c r="Y3018" s="19">
        <f t="shared" si="332"/>
        <v>5.6818181818181825</v>
      </c>
      <c r="Z3018" s="19">
        <f t="shared" si="335"/>
        <v>5.7284090909090919</v>
      </c>
      <c r="AA3018" s="19">
        <f t="shared" si="336"/>
        <v>17.185227272727278</v>
      </c>
      <c r="AB3018" s="19" t="s">
        <v>8886</v>
      </c>
    </row>
    <row r="3019" spans="1:28" x14ac:dyDescent="0.35">
      <c r="A3019" t="s">
        <v>1562</v>
      </c>
      <c r="B3019" t="s">
        <v>8518</v>
      </c>
      <c r="C3019" t="s">
        <v>8519</v>
      </c>
      <c r="D3019" s="1">
        <v>44857</v>
      </c>
      <c r="E3019">
        <f t="shared" si="333"/>
        <v>18</v>
      </c>
      <c r="F3019" t="s">
        <v>16</v>
      </c>
      <c r="G3019">
        <v>720</v>
      </c>
      <c r="H3019">
        <f t="shared" si="330"/>
        <v>72</v>
      </c>
      <c r="I3019" t="s">
        <v>9</v>
      </c>
      <c r="J3019">
        <v>1</v>
      </c>
      <c r="L3019" t="s">
        <v>16</v>
      </c>
      <c r="M3019" t="str">
        <f t="shared" si="331"/>
        <v>F</v>
      </c>
      <c r="N3019" t="s">
        <v>129</v>
      </c>
      <c r="O3019" t="s">
        <v>130</v>
      </c>
      <c r="P3019" t="s">
        <v>19</v>
      </c>
      <c r="Q3019">
        <v>4</v>
      </c>
      <c r="R3019">
        <f t="shared" si="334"/>
        <v>2018</v>
      </c>
      <c r="S3019" t="s">
        <v>8</v>
      </c>
      <c r="T3019" t="s">
        <v>8</v>
      </c>
      <c r="U3019" t="s">
        <v>9007</v>
      </c>
      <c r="V3019">
        <f>VLOOKUP(P3019,'PBT Tag Rates'!$B$5:$E$34,4,FALSE)</f>
        <v>0.80551598400000002</v>
      </c>
      <c r="W3019">
        <v>1</v>
      </c>
      <c r="X3019" s="16">
        <f>IFERROR(LOOKUP(H3019,{30,43,48,53,58,63,68,73,78,83,88,93,97},{42,47,52,57,62,67,72,77,82,87,92,99,100}),999)</f>
        <v>72</v>
      </c>
      <c r="Y3019" s="19">
        <f t="shared" si="332"/>
        <v>5.6818181818181825</v>
      </c>
      <c r="Z3019" s="19">
        <f t="shared" si="335"/>
        <v>5.7284090909090919</v>
      </c>
      <c r="AA3019" s="19">
        <f t="shared" si="336"/>
        <v>17.185227272727278</v>
      </c>
      <c r="AB3019" s="19" t="s">
        <v>8886</v>
      </c>
    </row>
    <row r="3020" spans="1:28" x14ac:dyDescent="0.35">
      <c r="A3020" t="s">
        <v>1562</v>
      </c>
      <c r="B3020" t="s">
        <v>8520</v>
      </c>
      <c r="C3020" t="s">
        <v>8521</v>
      </c>
      <c r="D3020" s="1">
        <v>44857</v>
      </c>
      <c r="E3020">
        <f t="shared" si="333"/>
        <v>18</v>
      </c>
      <c r="F3020" t="s">
        <v>6</v>
      </c>
      <c r="G3020">
        <v>660</v>
      </c>
      <c r="H3020">
        <f t="shared" si="330"/>
        <v>66</v>
      </c>
      <c r="I3020" t="s">
        <v>9</v>
      </c>
      <c r="J3020">
        <v>1</v>
      </c>
      <c r="L3020" t="s">
        <v>6</v>
      </c>
      <c r="M3020" t="str">
        <f t="shared" si="331"/>
        <v>M</v>
      </c>
      <c r="N3020" t="s">
        <v>610</v>
      </c>
      <c r="O3020" t="s">
        <v>1039</v>
      </c>
      <c r="P3020" t="s">
        <v>19</v>
      </c>
      <c r="Q3020">
        <v>4</v>
      </c>
      <c r="R3020">
        <f t="shared" si="334"/>
        <v>2018</v>
      </c>
      <c r="S3020" t="s">
        <v>8</v>
      </c>
      <c r="T3020" t="s">
        <v>8</v>
      </c>
      <c r="U3020" t="s">
        <v>9007</v>
      </c>
      <c r="V3020">
        <f>VLOOKUP(P3020,'PBT Tag Rates'!$B$5:$E$34,4,FALSE)</f>
        <v>0.80551598400000002</v>
      </c>
      <c r="W3020">
        <v>1</v>
      </c>
      <c r="X3020" s="16">
        <f>IFERROR(LOOKUP(H3020,{30,43,48,53,58,63,68,73,78,83,88,93,97},{42,47,52,57,62,67,72,77,82,87,92,99,100}),999)</f>
        <v>67</v>
      </c>
      <c r="Y3020" s="19">
        <f t="shared" si="332"/>
        <v>5.6818181818181825</v>
      </c>
      <c r="Z3020" s="19">
        <f t="shared" si="335"/>
        <v>5.7284090909090919</v>
      </c>
      <c r="AA3020" s="19">
        <f t="shared" si="336"/>
        <v>17.185227272727278</v>
      </c>
      <c r="AB3020" s="19" t="s">
        <v>8886</v>
      </c>
    </row>
    <row r="3021" spans="1:28" x14ac:dyDescent="0.35">
      <c r="A3021" t="s">
        <v>1562</v>
      </c>
      <c r="B3021" t="s">
        <v>8522</v>
      </c>
      <c r="C3021" t="s">
        <v>8523</v>
      </c>
      <c r="D3021" s="1">
        <v>44857</v>
      </c>
      <c r="E3021">
        <f t="shared" si="333"/>
        <v>18</v>
      </c>
      <c r="F3021" t="s">
        <v>6</v>
      </c>
      <c r="G3021">
        <v>420</v>
      </c>
      <c r="H3021">
        <f t="shared" si="330"/>
        <v>42</v>
      </c>
      <c r="I3021" t="s">
        <v>9</v>
      </c>
      <c r="J3021">
        <v>1</v>
      </c>
      <c r="L3021" t="s">
        <v>6</v>
      </c>
      <c r="M3021" t="str">
        <f t="shared" si="331"/>
        <v>M</v>
      </c>
      <c r="N3021" t="s">
        <v>8524</v>
      </c>
      <c r="O3021" t="s">
        <v>8525</v>
      </c>
      <c r="P3021" t="s">
        <v>5931</v>
      </c>
      <c r="Q3021">
        <v>2</v>
      </c>
      <c r="R3021">
        <f t="shared" si="334"/>
        <v>2020</v>
      </c>
      <c r="S3021" t="s">
        <v>8</v>
      </c>
      <c r="T3021" t="s">
        <v>8</v>
      </c>
      <c r="U3021" t="s">
        <v>8876</v>
      </c>
      <c r="V3021">
        <f>VLOOKUP(P3021,'PBT Tag Rates'!$B$5:$E$34,4,FALSE)</f>
        <v>0.98845608500000004</v>
      </c>
      <c r="W3021">
        <v>1</v>
      </c>
      <c r="X3021" s="16">
        <f>IFERROR(LOOKUP(H3021,{30,43,48,53,58,63,68,73,78,83,88,93,97},{42,47,52,57,62,67,72,77,82,87,92,99,100}),999)</f>
        <v>42</v>
      </c>
      <c r="Y3021" s="19">
        <f t="shared" si="332"/>
        <v>5.6818181818181825</v>
      </c>
      <c r="Z3021" s="19">
        <f t="shared" si="335"/>
        <v>5.7284090909090919</v>
      </c>
      <c r="AA3021" s="19">
        <f t="shared" si="336"/>
        <v>17.185227272727278</v>
      </c>
      <c r="AB3021" s="19" t="s">
        <v>8887</v>
      </c>
    </row>
    <row r="3022" spans="1:28" x14ac:dyDescent="0.35">
      <c r="A3022" t="s">
        <v>1562</v>
      </c>
      <c r="B3022" t="s">
        <v>8526</v>
      </c>
      <c r="C3022" t="s">
        <v>8527</v>
      </c>
      <c r="D3022" s="1">
        <v>44858</v>
      </c>
      <c r="E3022">
        <f t="shared" si="333"/>
        <v>18</v>
      </c>
      <c r="F3022" t="s">
        <v>6</v>
      </c>
      <c r="G3022">
        <v>380</v>
      </c>
      <c r="H3022">
        <f t="shared" si="330"/>
        <v>38</v>
      </c>
      <c r="I3022" t="s">
        <v>7</v>
      </c>
      <c r="J3022" t="s">
        <v>8</v>
      </c>
      <c r="L3022" t="s">
        <v>6</v>
      </c>
      <c r="M3022" t="str">
        <f t="shared" si="331"/>
        <v>M</v>
      </c>
      <c r="N3022" t="s">
        <v>8528</v>
      </c>
      <c r="O3022" t="s">
        <v>8529</v>
      </c>
      <c r="P3022" t="s">
        <v>5931</v>
      </c>
      <c r="Q3022">
        <v>2</v>
      </c>
      <c r="R3022">
        <f t="shared" si="334"/>
        <v>2020</v>
      </c>
      <c r="S3022" t="s">
        <v>8</v>
      </c>
      <c r="T3022" t="s">
        <v>8</v>
      </c>
      <c r="U3022" t="s">
        <v>8876</v>
      </c>
      <c r="V3022">
        <f>VLOOKUP(P3022,'PBT Tag Rates'!$B$5:$E$34,4,FALSE)</f>
        <v>0.98845608500000004</v>
      </c>
      <c r="W3022">
        <v>1</v>
      </c>
      <c r="X3022" s="16">
        <f>IFERROR(LOOKUP(H3022,{30,43,48,53,58,63,68,73,78,83,88,93,97},{42,47,52,57,62,67,72,77,82,87,92,99,100}),999)</f>
        <v>42</v>
      </c>
      <c r="Y3022" s="19">
        <f t="shared" si="332"/>
        <v>5.6818181818181825</v>
      </c>
      <c r="Z3022" s="19">
        <f t="shared" si="335"/>
        <v>5.7284090909090919</v>
      </c>
      <c r="AA3022" s="19">
        <f t="shared" si="336"/>
        <v>17.185227272727278</v>
      </c>
      <c r="AB3022" s="19" t="s">
        <v>8887</v>
      </c>
    </row>
    <row r="3023" spans="1:28" x14ac:dyDescent="0.35">
      <c r="A3023" t="s">
        <v>1562</v>
      </c>
      <c r="B3023" t="s">
        <v>8530</v>
      </c>
      <c r="C3023" t="s">
        <v>8531</v>
      </c>
      <c r="D3023" s="1">
        <v>44858</v>
      </c>
      <c r="E3023">
        <f t="shared" si="333"/>
        <v>18</v>
      </c>
      <c r="F3023" t="s">
        <v>16</v>
      </c>
      <c r="G3023">
        <v>710</v>
      </c>
      <c r="H3023">
        <f t="shared" si="330"/>
        <v>71</v>
      </c>
      <c r="I3023" t="s">
        <v>9</v>
      </c>
      <c r="J3023">
        <v>1</v>
      </c>
      <c r="L3023" t="s">
        <v>16</v>
      </c>
      <c r="M3023" t="str">
        <f t="shared" si="331"/>
        <v>F</v>
      </c>
      <c r="N3023" t="s">
        <v>4016</v>
      </c>
      <c r="O3023" t="s">
        <v>4017</v>
      </c>
      <c r="P3023" t="s">
        <v>557</v>
      </c>
      <c r="Q3023">
        <v>3</v>
      </c>
      <c r="R3023">
        <f t="shared" si="334"/>
        <v>2019</v>
      </c>
      <c r="S3023" t="s">
        <v>8</v>
      </c>
      <c r="T3023" t="s">
        <v>8</v>
      </c>
      <c r="U3023" t="s">
        <v>9006</v>
      </c>
      <c r="V3023">
        <f>VLOOKUP(P3023,'PBT Tag Rates'!$B$5:$E$34,4,FALSE)</f>
        <v>0.95971980899999998</v>
      </c>
      <c r="W3023">
        <v>1</v>
      </c>
      <c r="X3023" s="16">
        <f>IFERROR(LOOKUP(H3023,{30,43,48,53,58,63,68,73,78,83,88,93,97},{42,47,52,57,62,67,72,77,82,87,92,99,100}),999)</f>
        <v>72</v>
      </c>
      <c r="Y3023" s="19">
        <f t="shared" si="332"/>
        <v>5.6818181818181825</v>
      </c>
      <c r="Z3023" s="19">
        <f t="shared" si="335"/>
        <v>5.7284090909090919</v>
      </c>
      <c r="AA3023" s="19">
        <f t="shared" si="336"/>
        <v>17.185227272727278</v>
      </c>
      <c r="AB3023" s="19" t="s">
        <v>8886</v>
      </c>
    </row>
    <row r="3024" spans="1:28" x14ac:dyDescent="0.35">
      <c r="A3024" t="s">
        <v>1562</v>
      </c>
      <c r="B3024" t="s">
        <v>8532</v>
      </c>
      <c r="C3024" t="s">
        <v>8533</v>
      </c>
      <c r="D3024" s="1">
        <v>44858</v>
      </c>
      <c r="E3024">
        <f t="shared" si="333"/>
        <v>18</v>
      </c>
      <c r="F3024" t="s">
        <v>6</v>
      </c>
      <c r="G3024">
        <v>650</v>
      </c>
      <c r="H3024">
        <f t="shared" si="330"/>
        <v>65</v>
      </c>
      <c r="I3024" t="s">
        <v>9</v>
      </c>
      <c r="J3024">
        <v>1</v>
      </c>
      <c r="L3024" t="s">
        <v>6</v>
      </c>
      <c r="M3024" t="str">
        <f t="shared" si="331"/>
        <v>M</v>
      </c>
      <c r="N3024" t="s">
        <v>1125</v>
      </c>
      <c r="O3024" t="s">
        <v>2139</v>
      </c>
      <c r="P3024" t="s">
        <v>557</v>
      </c>
      <c r="Q3024">
        <v>3</v>
      </c>
      <c r="R3024">
        <f t="shared" si="334"/>
        <v>2019</v>
      </c>
      <c r="S3024" t="s">
        <v>8</v>
      </c>
      <c r="T3024" t="s">
        <v>8</v>
      </c>
      <c r="U3024" t="s">
        <v>9006</v>
      </c>
      <c r="V3024">
        <f>VLOOKUP(P3024,'PBT Tag Rates'!$B$5:$E$34,4,FALSE)</f>
        <v>0.95971980899999998</v>
      </c>
      <c r="W3024">
        <v>1</v>
      </c>
      <c r="X3024" s="16">
        <f>IFERROR(LOOKUP(H3024,{30,43,48,53,58,63,68,73,78,83,88,93,97},{42,47,52,57,62,67,72,77,82,87,92,99,100}),999)</f>
        <v>67</v>
      </c>
      <c r="Y3024" s="19">
        <f t="shared" si="332"/>
        <v>5.6818181818181825</v>
      </c>
      <c r="Z3024" s="19">
        <f t="shared" si="335"/>
        <v>5.7284090909090919</v>
      </c>
      <c r="AA3024" s="19">
        <f t="shared" si="336"/>
        <v>17.185227272727278</v>
      </c>
      <c r="AB3024" s="19" t="s">
        <v>8886</v>
      </c>
    </row>
    <row r="3025" spans="1:28" x14ac:dyDescent="0.35">
      <c r="A3025" t="s">
        <v>1562</v>
      </c>
      <c r="B3025" t="s">
        <v>8534</v>
      </c>
      <c r="C3025" t="s">
        <v>8535</v>
      </c>
      <c r="D3025" s="1">
        <v>44858</v>
      </c>
      <c r="E3025">
        <f t="shared" si="333"/>
        <v>18</v>
      </c>
      <c r="F3025" t="s">
        <v>16</v>
      </c>
      <c r="G3025">
        <v>650</v>
      </c>
      <c r="H3025">
        <f t="shared" si="330"/>
        <v>65</v>
      </c>
      <c r="I3025" t="s">
        <v>7</v>
      </c>
      <c r="J3025" t="s">
        <v>8</v>
      </c>
      <c r="L3025" t="s">
        <v>16</v>
      </c>
      <c r="M3025" t="str">
        <f t="shared" si="331"/>
        <v>F</v>
      </c>
      <c r="N3025" t="s">
        <v>8536</v>
      </c>
      <c r="O3025" t="s">
        <v>8537</v>
      </c>
      <c r="P3025" t="s">
        <v>557</v>
      </c>
      <c r="Q3025">
        <v>3</v>
      </c>
      <c r="R3025">
        <f t="shared" si="334"/>
        <v>2019</v>
      </c>
      <c r="S3025" t="s">
        <v>8</v>
      </c>
      <c r="T3025" t="s">
        <v>8</v>
      </c>
      <c r="U3025" t="s">
        <v>9006</v>
      </c>
      <c r="V3025">
        <f>VLOOKUP(P3025,'PBT Tag Rates'!$B$5:$E$34,4,FALSE)</f>
        <v>0.95971980899999998</v>
      </c>
      <c r="W3025">
        <v>1</v>
      </c>
      <c r="X3025" s="16">
        <f>IFERROR(LOOKUP(H3025,{30,43,48,53,58,63,68,73,78,83,88,93,97},{42,47,52,57,62,67,72,77,82,87,92,99,100}),999)</f>
        <v>67</v>
      </c>
      <c r="Y3025" s="19">
        <f t="shared" si="332"/>
        <v>5.6818181818181825</v>
      </c>
      <c r="Z3025" s="19">
        <f t="shared" si="335"/>
        <v>5.7284090909090919</v>
      </c>
      <c r="AA3025" s="19">
        <f t="shared" si="336"/>
        <v>17.185227272727278</v>
      </c>
      <c r="AB3025" s="19" t="s">
        <v>8886</v>
      </c>
    </row>
    <row r="3026" spans="1:28" x14ac:dyDescent="0.35">
      <c r="A3026" t="s">
        <v>1562</v>
      </c>
      <c r="B3026" t="s">
        <v>8538</v>
      </c>
      <c r="C3026" t="s">
        <v>8539</v>
      </c>
      <c r="D3026" s="1">
        <v>44858</v>
      </c>
      <c r="E3026">
        <f t="shared" si="333"/>
        <v>18</v>
      </c>
      <c r="F3026" t="s">
        <v>6</v>
      </c>
      <c r="G3026">
        <v>370</v>
      </c>
      <c r="H3026">
        <f t="shared" si="330"/>
        <v>37</v>
      </c>
      <c r="I3026" t="s">
        <v>9</v>
      </c>
      <c r="J3026">
        <v>1</v>
      </c>
      <c r="L3026" t="s">
        <v>6</v>
      </c>
      <c r="M3026" t="str">
        <f t="shared" si="331"/>
        <v>M</v>
      </c>
      <c r="N3026" t="s">
        <v>7115</v>
      </c>
      <c r="O3026" t="s">
        <v>7116</v>
      </c>
      <c r="P3026" t="s">
        <v>2035</v>
      </c>
      <c r="Q3026">
        <v>2</v>
      </c>
      <c r="R3026">
        <f t="shared" si="334"/>
        <v>2020</v>
      </c>
      <c r="S3026" t="s">
        <v>8</v>
      </c>
      <c r="T3026" t="s">
        <v>8</v>
      </c>
      <c r="U3026" t="s">
        <v>9007</v>
      </c>
      <c r="V3026">
        <f>VLOOKUP(P3026,'PBT Tag Rates'!$B$5:$E$34,4,FALSE)</f>
        <v>0.98961045999999997</v>
      </c>
      <c r="W3026">
        <v>1</v>
      </c>
      <c r="X3026" s="16">
        <f>IFERROR(LOOKUP(H3026,{30,43,48,53,58,63,68,73,78,83,88,93,97},{42,47,52,57,62,67,72,77,82,87,92,99,100}),999)</f>
        <v>42</v>
      </c>
      <c r="Y3026" s="19">
        <f t="shared" si="332"/>
        <v>5.6818181818181825</v>
      </c>
      <c r="Z3026" s="19">
        <f t="shared" si="335"/>
        <v>5.7284090909090919</v>
      </c>
      <c r="AA3026" s="19">
        <f t="shared" si="336"/>
        <v>17.185227272727278</v>
      </c>
      <c r="AB3026" s="19" t="s">
        <v>8886</v>
      </c>
    </row>
    <row r="3027" spans="1:28" x14ac:dyDescent="0.35">
      <c r="A3027" t="s">
        <v>1562</v>
      </c>
      <c r="B3027" t="s">
        <v>8540</v>
      </c>
      <c r="C3027" t="s">
        <v>8541</v>
      </c>
      <c r="D3027" s="1">
        <v>44858</v>
      </c>
      <c r="E3027">
        <f t="shared" si="333"/>
        <v>18</v>
      </c>
      <c r="F3027" t="s">
        <v>6</v>
      </c>
      <c r="G3027">
        <v>710</v>
      </c>
      <c r="H3027">
        <f t="shared" si="330"/>
        <v>71</v>
      </c>
      <c r="I3027" t="s">
        <v>7</v>
      </c>
      <c r="J3027" t="s">
        <v>8</v>
      </c>
      <c r="L3027" t="s">
        <v>6</v>
      </c>
      <c r="M3027" t="str">
        <f t="shared" si="331"/>
        <v>M</v>
      </c>
      <c r="N3027" t="s">
        <v>1027</v>
      </c>
      <c r="O3027" t="s">
        <v>1312</v>
      </c>
      <c r="P3027" t="s">
        <v>557</v>
      </c>
      <c r="Q3027">
        <v>3</v>
      </c>
      <c r="R3027">
        <f t="shared" si="334"/>
        <v>2019</v>
      </c>
      <c r="S3027" t="s">
        <v>8</v>
      </c>
      <c r="T3027" t="s">
        <v>8</v>
      </c>
      <c r="U3027" t="s">
        <v>9006</v>
      </c>
      <c r="V3027">
        <f>VLOOKUP(P3027,'PBT Tag Rates'!$B$5:$E$34,4,FALSE)</f>
        <v>0.95971980899999998</v>
      </c>
      <c r="W3027">
        <v>1</v>
      </c>
      <c r="X3027" s="16">
        <f>IFERROR(LOOKUP(H3027,{30,43,48,53,58,63,68,73,78,83,88,93,97},{42,47,52,57,62,67,72,77,82,87,92,99,100}),999)</f>
        <v>72</v>
      </c>
      <c r="Y3027" s="19">
        <f t="shared" si="332"/>
        <v>5.6818181818181825</v>
      </c>
      <c r="Z3027" s="19">
        <f t="shared" si="335"/>
        <v>5.7284090909090919</v>
      </c>
      <c r="AA3027" s="19">
        <f t="shared" si="336"/>
        <v>17.185227272727278</v>
      </c>
      <c r="AB3027" s="19" t="s">
        <v>8886</v>
      </c>
    </row>
    <row r="3028" spans="1:28" x14ac:dyDescent="0.35">
      <c r="A3028" t="s">
        <v>1562</v>
      </c>
      <c r="B3028" t="s">
        <v>8542</v>
      </c>
      <c r="C3028" t="s">
        <v>8543</v>
      </c>
      <c r="D3028" s="1">
        <v>44858</v>
      </c>
      <c r="E3028">
        <f t="shared" si="333"/>
        <v>18</v>
      </c>
      <c r="F3028" t="s">
        <v>6</v>
      </c>
      <c r="G3028">
        <v>740</v>
      </c>
      <c r="H3028">
        <f t="shared" si="330"/>
        <v>74</v>
      </c>
      <c r="I3028" s="5" t="s">
        <v>7</v>
      </c>
      <c r="J3028">
        <v>1</v>
      </c>
      <c r="L3028" t="s">
        <v>6</v>
      </c>
      <c r="M3028" t="str">
        <f t="shared" si="331"/>
        <v>M</v>
      </c>
      <c r="N3028" t="s">
        <v>8</v>
      </c>
      <c r="O3028" t="s">
        <v>8</v>
      </c>
      <c r="P3028" t="s">
        <v>11</v>
      </c>
      <c r="Q3028" t="s">
        <v>8</v>
      </c>
      <c r="R3028" t="str">
        <f t="shared" si="334"/>
        <v>U</v>
      </c>
      <c r="S3028" t="s">
        <v>12</v>
      </c>
      <c r="T3028">
        <v>0.999999999999998</v>
      </c>
      <c r="U3028" t="s">
        <v>11</v>
      </c>
      <c r="V3028" t="e">
        <f>VLOOKUP(P3028,'PBT Tag Rates'!$B$5:$E$34,4,FALSE)</f>
        <v>#N/A</v>
      </c>
      <c r="W3028">
        <v>1</v>
      </c>
      <c r="X3028" s="16">
        <f>IFERROR(LOOKUP(H3028,{30,43,48,53,58,63,68,73,78,83,88,93,97},{42,47,52,57,62,67,72,77,82,87,92,99,100}),999)</f>
        <v>77</v>
      </c>
      <c r="Y3028" s="19">
        <f t="shared" si="332"/>
        <v>5.6818181818181825</v>
      </c>
      <c r="Z3028" s="19">
        <f t="shared" si="335"/>
        <v>5.7284090909090919</v>
      </c>
      <c r="AA3028" s="19">
        <f t="shared" si="336"/>
        <v>17.185227272727278</v>
      </c>
      <c r="AB3028" s="19" t="s">
        <v>8887</v>
      </c>
    </row>
    <row r="3029" spans="1:28" x14ac:dyDescent="0.35">
      <c r="A3029" t="s">
        <v>1562</v>
      </c>
      <c r="B3029" t="s">
        <v>8544</v>
      </c>
      <c r="C3029" t="s">
        <v>8545</v>
      </c>
      <c r="D3029" s="1">
        <v>44859</v>
      </c>
      <c r="E3029">
        <f t="shared" si="333"/>
        <v>18</v>
      </c>
      <c r="F3029" t="s">
        <v>6</v>
      </c>
      <c r="G3029">
        <v>720</v>
      </c>
      <c r="H3029">
        <f t="shared" si="330"/>
        <v>72</v>
      </c>
      <c r="I3029" t="s">
        <v>7</v>
      </c>
      <c r="J3029" t="s">
        <v>8</v>
      </c>
      <c r="L3029" t="s">
        <v>6</v>
      </c>
      <c r="M3029" t="str">
        <f t="shared" si="331"/>
        <v>M</v>
      </c>
      <c r="N3029" t="s">
        <v>2994</v>
      </c>
      <c r="O3029" t="s">
        <v>2995</v>
      </c>
      <c r="P3029" t="s">
        <v>557</v>
      </c>
      <c r="Q3029">
        <v>3</v>
      </c>
      <c r="R3029">
        <f t="shared" si="334"/>
        <v>2019</v>
      </c>
      <c r="S3029" t="s">
        <v>8</v>
      </c>
      <c r="T3029" t="s">
        <v>8</v>
      </c>
      <c r="U3029" t="s">
        <v>9006</v>
      </c>
      <c r="V3029">
        <f>VLOOKUP(P3029,'PBT Tag Rates'!$B$5:$E$34,4,FALSE)</f>
        <v>0.95971980899999998</v>
      </c>
      <c r="W3029">
        <v>1</v>
      </c>
      <c r="X3029" s="16">
        <f>IFERROR(LOOKUP(H3029,{30,43,48,53,58,63,68,73,78,83,88,93,97},{42,47,52,57,62,67,72,77,82,87,92,99,100}),999)</f>
        <v>72</v>
      </c>
      <c r="Y3029" s="19">
        <f t="shared" si="332"/>
        <v>5.6818181818181825</v>
      </c>
      <c r="Z3029" s="19">
        <f t="shared" si="335"/>
        <v>5.7284090909090919</v>
      </c>
      <c r="AA3029" s="19">
        <f t="shared" si="336"/>
        <v>17.185227272727278</v>
      </c>
      <c r="AB3029" s="19" t="s">
        <v>8886</v>
      </c>
    </row>
    <row r="3030" spans="1:28" x14ac:dyDescent="0.35">
      <c r="A3030" t="s">
        <v>1562</v>
      </c>
      <c r="B3030" t="s">
        <v>8546</v>
      </c>
      <c r="C3030" t="s">
        <v>8547</v>
      </c>
      <c r="D3030" s="1">
        <v>44859</v>
      </c>
      <c r="E3030">
        <f t="shared" si="333"/>
        <v>18</v>
      </c>
      <c r="F3030" t="s">
        <v>6</v>
      </c>
      <c r="G3030">
        <v>520</v>
      </c>
      <c r="H3030">
        <f t="shared" si="330"/>
        <v>52</v>
      </c>
      <c r="I3030" t="s">
        <v>7</v>
      </c>
      <c r="J3030" t="s">
        <v>8</v>
      </c>
      <c r="L3030" t="s">
        <v>6</v>
      </c>
      <c r="M3030" t="str">
        <f t="shared" si="331"/>
        <v>M</v>
      </c>
      <c r="N3030" t="s">
        <v>3452</v>
      </c>
      <c r="O3030" t="s">
        <v>3453</v>
      </c>
      <c r="P3030" t="s">
        <v>557</v>
      </c>
      <c r="Q3030">
        <v>3</v>
      </c>
      <c r="R3030">
        <f t="shared" si="334"/>
        <v>2019</v>
      </c>
      <c r="S3030" t="s">
        <v>8</v>
      </c>
      <c r="T3030" t="s">
        <v>8</v>
      </c>
      <c r="U3030" t="s">
        <v>9006</v>
      </c>
      <c r="V3030">
        <f>VLOOKUP(P3030,'PBT Tag Rates'!$B$5:$E$34,4,FALSE)</f>
        <v>0.95971980899999998</v>
      </c>
      <c r="W3030">
        <v>1</v>
      </c>
      <c r="X3030" s="16">
        <f>IFERROR(LOOKUP(H3030,{30,43,48,53,58,63,68,73,78,83,88,93,97},{42,47,52,57,62,67,72,77,82,87,92,99,100}),999)</f>
        <v>52</v>
      </c>
      <c r="Y3030" s="19">
        <f t="shared" si="332"/>
        <v>5.6818181818181825</v>
      </c>
      <c r="Z3030" s="19">
        <f t="shared" si="335"/>
        <v>5.7284090909090919</v>
      </c>
      <c r="AA3030" s="19">
        <f t="shared" si="336"/>
        <v>17.185227272727278</v>
      </c>
      <c r="AB3030" s="19" t="s">
        <v>8886</v>
      </c>
    </row>
    <row r="3031" spans="1:28" x14ac:dyDescent="0.35">
      <c r="A3031" t="s">
        <v>1562</v>
      </c>
      <c r="B3031" t="s">
        <v>8548</v>
      </c>
      <c r="C3031" t="s">
        <v>8549</v>
      </c>
      <c r="D3031" s="1">
        <v>44859</v>
      </c>
      <c r="E3031">
        <f t="shared" si="333"/>
        <v>18</v>
      </c>
      <c r="F3031" t="s">
        <v>6</v>
      </c>
      <c r="G3031">
        <v>700</v>
      </c>
      <c r="H3031">
        <f t="shared" si="330"/>
        <v>70</v>
      </c>
      <c r="I3031" t="s">
        <v>9</v>
      </c>
      <c r="J3031">
        <v>1</v>
      </c>
      <c r="K3031" t="s">
        <v>143</v>
      </c>
      <c r="L3031" t="s">
        <v>1569</v>
      </c>
      <c r="M3031" t="str">
        <f t="shared" si="331"/>
        <v>M</v>
      </c>
      <c r="N3031" t="s">
        <v>4306</v>
      </c>
      <c r="O3031" t="s">
        <v>4306</v>
      </c>
      <c r="P3031" t="s">
        <v>8891</v>
      </c>
      <c r="Q3031" t="s">
        <v>8</v>
      </c>
      <c r="R3031" t="str">
        <f t="shared" si="334"/>
        <v>U</v>
      </c>
      <c r="S3031" t="s">
        <v>8</v>
      </c>
      <c r="T3031" t="s">
        <v>8</v>
      </c>
      <c r="U3031" t="s">
        <v>4306</v>
      </c>
      <c r="V3031" t="e">
        <f>VLOOKUP(P3031,'PBT Tag Rates'!$B$5:$E$34,4,FALSE)</f>
        <v>#N/A</v>
      </c>
      <c r="W3031">
        <v>1</v>
      </c>
      <c r="X3031" s="16">
        <f>IFERROR(LOOKUP(H3031,{30,43,48,53,58,63,68,73,78,83,88,93,97},{42,47,52,57,62,67,72,77,82,87,92,99,100}),999)</f>
        <v>72</v>
      </c>
      <c r="Y3031" s="19">
        <f t="shared" si="332"/>
        <v>5.6818181818181825</v>
      </c>
      <c r="Z3031" s="19">
        <f t="shared" si="335"/>
        <v>5.7284090909090919</v>
      </c>
      <c r="AA3031" s="19">
        <f t="shared" si="336"/>
        <v>17.185227272727278</v>
      </c>
      <c r="AB3031" s="19" t="s">
        <v>8887</v>
      </c>
    </row>
    <row r="3032" spans="1:28" x14ac:dyDescent="0.35">
      <c r="A3032" t="s">
        <v>1562</v>
      </c>
      <c r="B3032" t="s">
        <v>8550</v>
      </c>
      <c r="C3032" t="s">
        <v>8551</v>
      </c>
      <c r="D3032" s="1">
        <v>44859</v>
      </c>
      <c r="E3032">
        <f t="shared" si="333"/>
        <v>18</v>
      </c>
      <c r="F3032" t="s">
        <v>6</v>
      </c>
      <c r="G3032">
        <v>480</v>
      </c>
      <c r="H3032">
        <f t="shared" si="330"/>
        <v>48</v>
      </c>
      <c r="I3032" t="s">
        <v>9</v>
      </c>
      <c r="J3032">
        <v>1</v>
      </c>
      <c r="L3032" t="s">
        <v>6</v>
      </c>
      <c r="M3032" t="str">
        <f t="shared" si="331"/>
        <v>M</v>
      </c>
      <c r="N3032" t="s">
        <v>1232</v>
      </c>
      <c r="O3032" t="s">
        <v>1233</v>
      </c>
      <c r="P3032" t="s">
        <v>557</v>
      </c>
      <c r="Q3032">
        <v>3</v>
      </c>
      <c r="R3032">
        <f t="shared" si="334"/>
        <v>2019</v>
      </c>
      <c r="S3032" t="s">
        <v>8</v>
      </c>
      <c r="T3032" t="s">
        <v>8</v>
      </c>
      <c r="U3032" t="s">
        <v>9007</v>
      </c>
      <c r="V3032">
        <f>VLOOKUP(P3032,'PBT Tag Rates'!$B$5:$E$34,4,FALSE)</f>
        <v>0.95971980899999998</v>
      </c>
      <c r="W3032">
        <v>1</v>
      </c>
      <c r="X3032" s="16">
        <f>IFERROR(LOOKUP(H3032,{30,43,48,53,58,63,68,73,78,83,88,93,97},{42,47,52,57,62,67,72,77,82,87,92,99,100}),999)</f>
        <v>52</v>
      </c>
      <c r="Y3032" s="19">
        <f t="shared" si="332"/>
        <v>5.6818181818181825</v>
      </c>
      <c r="Z3032" s="19">
        <f t="shared" si="335"/>
        <v>5.7284090909090919</v>
      </c>
      <c r="AA3032" s="19">
        <f t="shared" si="336"/>
        <v>17.185227272727278</v>
      </c>
      <c r="AB3032" s="19" t="s">
        <v>8886</v>
      </c>
    </row>
    <row r="3033" spans="1:28" x14ac:dyDescent="0.35">
      <c r="A3033" t="s">
        <v>1562</v>
      </c>
      <c r="B3033" t="s">
        <v>8552</v>
      </c>
      <c r="C3033" t="s">
        <v>8553</v>
      </c>
      <c r="D3033" s="1">
        <v>44859</v>
      </c>
      <c r="E3033">
        <f t="shared" si="333"/>
        <v>18</v>
      </c>
      <c r="F3033" t="s">
        <v>16</v>
      </c>
      <c r="G3033">
        <v>630</v>
      </c>
      <c r="H3033">
        <f t="shared" si="330"/>
        <v>63</v>
      </c>
      <c r="I3033" t="s">
        <v>7</v>
      </c>
      <c r="J3033" t="s">
        <v>8</v>
      </c>
      <c r="L3033" t="s">
        <v>16</v>
      </c>
      <c r="M3033" t="str">
        <f t="shared" si="331"/>
        <v>F</v>
      </c>
      <c r="N3033" t="s">
        <v>4016</v>
      </c>
      <c r="O3033" t="s">
        <v>4017</v>
      </c>
      <c r="P3033" t="s">
        <v>557</v>
      </c>
      <c r="Q3033">
        <v>3</v>
      </c>
      <c r="R3033">
        <f t="shared" si="334"/>
        <v>2019</v>
      </c>
      <c r="S3033" t="s">
        <v>8</v>
      </c>
      <c r="T3033" t="s">
        <v>8</v>
      </c>
      <c r="U3033" t="s">
        <v>9006</v>
      </c>
      <c r="V3033">
        <f>VLOOKUP(P3033,'PBT Tag Rates'!$B$5:$E$34,4,FALSE)</f>
        <v>0.95971980899999998</v>
      </c>
      <c r="W3033">
        <v>1</v>
      </c>
      <c r="X3033" s="16">
        <f>IFERROR(LOOKUP(H3033,{30,43,48,53,58,63,68,73,78,83,88,93,97},{42,47,52,57,62,67,72,77,82,87,92,99,100}),999)</f>
        <v>67</v>
      </c>
      <c r="Y3033" s="19">
        <f t="shared" si="332"/>
        <v>5.6818181818181825</v>
      </c>
      <c r="Z3033" s="19">
        <f t="shared" si="335"/>
        <v>5.7284090909090919</v>
      </c>
      <c r="AA3033" s="19">
        <f t="shared" si="336"/>
        <v>17.185227272727278</v>
      </c>
      <c r="AB3033" s="19" t="s">
        <v>8886</v>
      </c>
    </row>
    <row r="3034" spans="1:28" x14ac:dyDescent="0.35">
      <c r="A3034" t="s">
        <v>1562</v>
      </c>
      <c r="B3034" t="s">
        <v>8554</v>
      </c>
      <c r="C3034" t="s">
        <v>8555</v>
      </c>
      <c r="D3034" s="1">
        <v>44859</v>
      </c>
      <c r="E3034">
        <f t="shared" si="333"/>
        <v>18</v>
      </c>
      <c r="F3034" t="s">
        <v>6</v>
      </c>
      <c r="G3034">
        <v>610</v>
      </c>
      <c r="H3034">
        <f t="shared" si="330"/>
        <v>61</v>
      </c>
      <c r="I3034" t="s">
        <v>9</v>
      </c>
      <c r="J3034">
        <v>1</v>
      </c>
      <c r="L3034" t="s">
        <v>6</v>
      </c>
      <c r="M3034" t="str">
        <f t="shared" si="331"/>
        <v>M</v>
      </c>
      <c r="N3034" t="s">
        <v>2045</v>
      </c>
      <c r="O3034" t="s">
        <v>2930</v>
      </c>
      <c r="P3034" t="s">
        <v>557</v>
      </c>
      <c r="Q3034">
        <v>3</v>
      </c>
      <c r="R3034">
        <f t="shared" si="334"/>
        <v>2019</v>
      </c>
      <c r="S3034" t="s">
        <v>8</v>
      </c>
      <c r="T3034" t="s">
        <v>8</v>
      </c>
      <c r="U3034" t="s">
        <v>9006</v>
      </c>
      <c r="V3034">
        <f>VLOOKUP(P3034,'PBT Tag Rates'!$B$5:$E$34,4,FALSE)</f>
        <v>0.95971980899999998</v>
      </c>
      <c r="W3034">
        <v>1</v>
      </c>
      <c r="X3034" s="16">
        <f>IFERROR(LOOKUP(H3034,{30,43,48,53,58,63,68,73,78,83,88,93,97},{42,47,52,57,62,67,72,77,82,87,92,99,100}),999)</f>
        <v>62</v>
      </c>
      <c r="Y3034" s="19">
        <f t="shared" si="332"/>
        <v>5.6818181818181825</v>
      </c>
      <c r="Z3034" s="19">
        <f t="shared" si="335"/>
        <v>5.7284090909090919</v>
      </c>
      <c r="AA3034" s="19">
        <f t="shared" si="336"/>
        <v>17.185227272727278</v>
      </c>
      <c r="AB3034" s="19" t="s">
        <v>8886</v>
      </c>
    </row>
    <row r="3035" spans="1:28" x14ac:dyDescent="0.35">
      <c r="A3035" t="s">
        <v>1562</v>
      </c>
      <c r="B3035" t="s">
        <v>8556</v>
      </c>
      <c r="C3035" t="s">
        <v>8557</v>
      </c>
      <c r="D3035" s="1">
        <v>44859</v>
      </c>
      <c r="E3035">
        <f t="shared" si="333"/>
        <v>18</v>
      </c>
      <c r="F3035" t="s">
        <v>16</v>
      </c>
      <c r="G3035">
        <v>780</v>
      </c>
      <c r="H3035">
        <f t="shared" si="330"/>
        <v>78</v>
      </c>
      <c r="I3035" t="s">
        <v>7</v>
      </c>
      <c r="J3035" t="s">
        <v>8</v>
      </c>
      <c r="L3035" t="s">
        <v>16</v>
      </c>
      <c r="M3035" t="str">
        <f t="shared" si="331"/>
        <v>F</v>
      </c>
      <c r="N3035" t="s">
        <v>218</v>
      </c>
      <c r="O3035" t="s">
        <v>4295</v>
      </c>
      <c r="P3035" t="s">
        <v>19</v>
      </c>
      <c r="Q3035">
        <v>4</v>
      </c>
      <c r="R3035">
        <f t="shared" si="334"/>
        <v>2018</v>
      </c>
      <c r="S3035" t="s">
        <v>8</v>
      </c>
      <c r="T3035" t="s">
        <v>8</v>
      </c>
      <c r="U3035" t="s">
        <v>9006</v>
      </c>
      <c r="V3035">
        <f>VLOOKUP(P3035,'PBT Tag Rates'!$B$5:$E$34,4,FALSE)</f>
        <v>0.80551598400000002</v>
      </c>
      <c r="W3035">
        <v>1</v>
      </c>
      <c r="X3035" s="16">
        <f>IFERROR(LOOKUP(H3035,{30,43,48,53,58,63,68,73,78,83,88,93,97},{42,47,52,57,62,67,72,77,82,87,92,99,100}),999)</f>
        <v>82</v>
      </c>
      <c r="Y3035" s="19">
        <f t="shared" si="332"/>
        <v>5.6818181818181825</v>
      </c>
      <c r="Z3035" s="19">
        <f t="shared" si="335"/>
        <v>5.7284090909090919</v>
      </c>
      <c r="AA3035" s="19">
        <f t="shared" si="336"/>
        <v>17.185227272727278</v>
      </c>
      <c r="AB3035" s="19" t="s">
        <v>8886</v>
      </c>
    </row>
    <row r="3036" spans="1:28" x14ac:dyDescent="0.35">
      <c r="A3036" t="s">
        <v>1562</v>
      </c>
      <c r="B3036" t="s">
        <v>8558</v>
      </c>
      <c r="C3036" t="s">
        <v>8559</v>
      </c>
      <c r="D3036" s="1">
        <v>44859</v>
      </c>
      <c r="E3036">
        <f t="shared" si="333"/>
        <v>18</v>
      </c>
      <c r="F3036" t="s">
        <v>6</v>
      </c>
      <c r="G3036">
        <v>660</v>
      </c>
      <c r="H3036">
        <f t="shared" si="330"/>
        <v>66</v>
      </c>
      <c r="I3036" t="s">
        <v>9</v>
      </c>
      <c r="J3036" t="s">
        <v>8</v>
      </c>
      <c r="L3036" t="s">
        <v>6</v>
      </c>
      <c r="M3036" t="str">
        <f t="shared" si="331"/>
        <v>M</v>
      </c>
      <c r="N3036" t="s">
        <v>8560</v>
      </c>
      <c r="O3036" t="s">
        <v>8561</v>
      </c>
      <c r="P3036" t="s">
        <v>3616</v>
      </c>
      <c r="Q3036">
        <v>3</v>
      </c>
      <c r="R3036">
        <f t="shared" si="334"/>
        <v>2019</v>
      </c>
      <c r="S3036" t="s">
        <v>8</v>
      </c>
      <c r="T3036" t="s">
        <v>8</v>
      </c>
      <c r="U3036" t="s">
        <v>9279</v>
      </c>
      <c r="V3036">
        <f>VLOOKUP(P3036,'PBT Tag Rates'!$B$5:$E$34,4,FALSE)</f>
        <v>0.96016800000000002</v>
      </c>
      <c r="W3036">
        <v>1</v>
      </c>
      <c r="X3036" s="16">
        <f>IFERROR(LOOKUP(H3036,{30,43,48,53,58,63,68,73,78,83,88,93,97},{42,47,52,57,62,67,72,77,82,87,92,99,100}),999)</f>
        <v>67</v>
      </c>
      <c r="Y3036" s="19">
        <f t="shared" si="332"/>
        <v>5.6818181818181825</v>
      </c>
      <c r="Z3036" s="19">
        <f t="shared" si="335"/>
        <v>5.7284090909090919</v>
      </c>
      <c r="AA3036" s="19">
        <f t="shared" si="336"/>
        <v>17.185227272727278</v>
      </c>
      <c r="AB3036" s="19" t="s">
        <v>8886</v>
      </c>
    </row>
    <row r="3037" spans="1:28" x14ac:dyDescent="0.35">
      <c r="A3037" t="s">
        <v>1562</v>
      </c>
      <c r="B3037" t="s">
        <v>8562</v>
      </c>
      <c r="C3037" t="s">
        <v>8563</v>
      </c>
      <c r="D3037" s="1">
        <v>44859</v>
      </c>
      <c r="E3037">
        <f t="shared" si="333"/>
        <v>18</v>
      </c>
      <c r="F3037" t="s">
        <v>6</v>
      </c>
      <c r="G3037">
        <v>310</v>
      </c>
      <c r="H3037">
        <f t="shared" si="330"/>
        <v>31</v>
      </c>
      <c r="I3037" t="s">
        <v>9</v>
      </c>
      <c r="J3037">
        <v>1</v>
      </c>
      <c r="L3037" t="s">
        <v>6</v>
      </c>
      <c r="M3037" t="str">
        <f t="shared" si="331"/>
        <v>M</v>
      </c>
      <c r="N3037" t="s">
        <v>8564</v>
      </c>
      <c r="O3037" t="s">
        <v>8565</v>
      </c>
      <c r="P3037" t="s">
        <v>2035</v>
      </c>
      <c r="Q3037">
        <v>2</v>
      </c>
      <c r="R3037">
        <f t="shared" si="334"/>
        <v>2020</v>
      </c>
      <c r="S3037" t="s">
        <v>8</v>
      </c>
      <c r="T3037" t="s">
        <v>8</v>
      </c>
      <c r="U3037" t="s">
        <v>9007</v>
      </c>
      <c r="V3037">
        <f>VLOOKUP(P3037,'PBT Tag Rates'!$B$5:$E$34,4,FALSE)</f>
        <v>0.98961045999999997</v>
      </c>
      <c r="W3037">
        <v>1</v>
      </c>
      <c r="X3037" s="16">
        <f>IFERROR(LOOKUP(H3037,{30,43,48,53,58,63,68,73,78,83,88,93,97},{42,47,52,57,62,67,72,77,82,87,92,99,100}),999)</f>
        <v>42</v>
      </c>
      <c r="Y3037" s="19">
        <f t="shared" si="332"/>
        <v>5.6818181818181825</v>
      </c>
      <c r="Z3037" s="19">
        <f t="shared" si="335"/>
        <v>5.7284090909090919</v>
      </c>
      <c r="AA3037" s="19">
        <f t="shared" si="336"/>
        <v>17.185227272727278</v>
      </c>
      <c r="AB3037" s="19" t="s">
        <v>8886</v>
      </c>
    </row>
    <row r="3038" spans="1:28" x14ac:dyDescent="0.35">
      <c r="A3038" t="s">
        <v>1562</v>
      </c>
      <c r="B3038" t="s">
        <v>8566</v>
      </c>
      <c r="C3038" t="s">
        <v>8567</v>
      </c>
      <c r="D3038" s="1">
        <v>44859</v>
      </c>
      <c r="E3038">
        <f t="shared" si="333"/>
        <v>18</v>
      </c>
      <c r="F3038" t="s">
        <v>6</v>
      </c>
      <c r="G3038">
        <v>640</v>
      </c>
      <c r="H3038">
        <f t="shared" si="330"/>
        <v>64</v>
      </c>
      <c r="I3038" t="s">
        <v>9</v>
      </c>
      <c r="J3038">
        <v>1</v>
      </c>
      <c r="L3038" t="s">
        <v>6</v>
      </c>
      <c r="M3038" t="str">
        <f t="shared" si="331"/>
        <v>M</v>
      </c>
      <c r="N3038" t="s">
        <v>8</v>
      </c>
      <c r="O3038" t="s">
        <v>8</v>
      </c>
      <c r="P3038" t="s">
        <v>11</v>
      </c>
      <c r="Q3038" t="s">
        <v>8</v>
      </c>
      <c r="R3038" t="str">
        <f t="shared" si="334"/>
        <v>U</v>
      </c>
      <c r="S3038" t="s">
        <v>12</v>
      </c>
      <c r="T3038">
        <v>1.00000000000001</v>
      </c>
      <c r="U3038" t="s">
        <v>8890</v>
      </c>
      <c r="V3038" t="e">
        <f>VLOOKUP(P3038,'PBT Tag Rates'!$B$5:$E$34,4,FALSE)</f>
        <v>#N/A</v>
      </c>
      <c r="W3038">
        <v>1</v>
      </c>
      <c r="X3038" s="16">
        <f>IFERROR(LOOKUP(H3038,{30,43,48,53,58,63,68,73,78,83,88,93,97},{42,47,52,57,62,67,72,77,82,87,92,99,100}),999)</f>
        <v>67</v>
      </c>
      <c r="Y3038" s="19">
        <f t="shared" si="332"/>
        <v>5.6818181818181825</v>
      </c>
      <c r="Z3038" s="19">
        <f t="shared" si="335"/>
        <v>5.7284090909090919</v>
      </c>
      <c r="AA3038" s="19">
        <f t="shared" si="336"/>
        <v>17.185227272727278</v>
      </c>
      <c r="AB3038" s="19" t="s">
        <v>8887</v>
      </c>
    </row>
    <row r="3039" spans="1:28" x14ac:dyDescent="0.35">
      <c r="A3039" t="s">
        <v>1562</v>
      </c>
      <c r="B3039" t="s">
        <v>8568</v>
      </c>
      <c r="C3039" t="s">
        <v>8569</v>
      </c>
      <c r="D3039" s="1">
        <v>44860</v>
      </c>
      <c r="E3039">
        <f t="shared" si="333"/>
        <v>18</v>
      </c>
      <c r="F3039" t="s">
        <v>6</v>
      </c>
      <c r="G3039">
        <v>950</v>
      </c>
      <c r="H3039">
        <f t="shared" si="330"/>
        <v>95</v>
      </c>
      <c r="I3039" t="s">
        <v>9</v>
      </c>
      <c r="J3039">
        <v>1</v>
      </c>
      <c r="L3039" t="s">
        <v>6</v>
      </c>
      <c r="M3039" t="str">
        <f t="shared" si="331"/>
        <v>M</v>
      </c>
      <c r="N3039" t="s">
        <v>1256</v>
      </c>
      <c r="O3039" t="s">
        <v>8570</v>
      </c>
      <c r="P3039" t="s">
        <v>19</v>
      </c>
      <c r="Q3039">
        <v>4</v>
      </c>
      <c r="R3039">
        <f t="shared" si="334"/>
        <v>2018</v>
      </c>
      <c r="S3039" t="s">
        <v>8</v>
      </c>
      <c r="T3039" t="s">
        <v>8</v>
      </c>
      <c r="U3039" t="s">
        <v>9086</v>
      </c>
      <c r="V3039">
        <f>VLOOKUP(P3039,'PBT Tag Rates'!$B$5:$E$34,4,FALSE)</f>
        <v>0.80551598400000002</v>
      </c>
      <c r="W3039">
        <v>1</v>
      </c>
      <c r="X3039" s="16">
        <f>IFERROR(LOOKUP(H3039,{30,43,48,53,58,63,68,73,78,83,88,93,97},{42,47,52,57,62,67,72,77,82,87,92,99,100}),999)</f>
        <v>99</v>
      </c>
      <c r="Y3039" s="19">
        <f t="shared" si="332"/>
        <v>5.6818181818181825</v>
      </c>
      <c r="Z3039" s="19">
        <f t="shared" si="335"/>
        <v>5.7284090909090919</v>
      </c>
      <c r="AA3039" s="19">
        <f t="shared" si="336"/>
        <v>17.185227272727278</v>
      </c>
      <c r="AB3039" s="19" t="s">
        <v>8887</v>
      </c>
    </row>
    <row r="3040" spans="1:28" x14ac:dyDescent="0.35">
      <c r="A3040" t="s">
        <v>1562</v>
      </c>
      <c r="B3040" t="s">
        <v>8571</v>
      </c>
      <c r="C3040" t="s">
        <v>8572</v>
      </c>
      <c r="D3040" s="1">
        <v>44860</v>
      </c>
      <c r="E3040">
        <f t="shared" si="333"/>
        <v>18</v>
      </c>
      <c r="F3040" t="s">
        <v>6</v>
      </c>
      <c r="G3040">
        <v>360</v>
      </c>
      <c r="H3040">
        <f t="shared" si="330"/>
        <v>36</v>
      </c>
      <c r="I3040" t="s">
        <v>9</v>
      </c>
      <c r="J3040">
        <v>1</v>
      </c>
      <c r="L3040" t="s">
        <v>6</v>
      </c>
      <c r="M3040" t="str">
        <f t="shared" si="331"/>
        <v>M</v>
      </c>
      <c r="N3040" t="s">
        <v>7340</v>
      </c>
      <c r="O3040" t="s">
        <v>8573</v>
      </c>
      <c r="P3040" t="s">
        <v>2035</v>
      </c>
      <c r="Q3040">
        <v>2</v>
      </c>
      <c r="R3040">
        <f t="shared" si="334"/>
        <v>2020</v>
      </c>
      <c r="S3040" t="s">
        <v>8</v>
      </c>
      <c r="T3040" t="s">
        <v>8</v>
      </c>
      <c r="U3040" t="s">
        <v>9007</v>
      </c>
      <c r="V3040">
        <f>VLOOKUP(P3040,'PBT Tag Rates'!$B$5:$E$34,4,FALSE)</f>
        <v>0.98961045999999997</v>
      </c>
      <c r="W3040">
        <v>1</v>
      </c>
      <c r="X3040" s="16">
        <f>IFERROR(LOOKUP(H3040,{30,43,48,53,58,63,68,73,78,83,88,93,97},{42,47,52,57,62,67,72,77,82,87,92,99,100}),999)</f>
        <v>42</v>
      </c>
      <c r="Y3040" s="19">
        <f t="shared" si="332"/>
        <v>5.6818181818181825</v>
      </c>
      <c r="Z3040" s="19">
        <f t="shared" si="335"/>
        <v>5.7284090909090919</v>
      </c>
      <c r="AA3040" s="19">
        <f t="shared" si="336"/>
        <v>17.185227272727278</v>
      </c>
      <c r="AB3040" s="19" t="s">
        <v>8886</v>
      </c>
    </row>
    <row r="3041" spans="1:28" x14ac:dyDescent="0.35">
      <c r="A3041" t="s">
        <v>1562</v>
      </c>
      <c r="B3041" t="s">
        <v>8574</v>
      </c>
      <c r="C3041" t="s">
        <v>8575</v>
      </c>
      <c r="D3041" s="1">
        <v>44860</v>
      </c>
      <c r="E3041">
        <f t="shared" si="333"/>
        <v>18</v>
      </c>
      <c r="F3041" t="s">
        <v>6</v>
      </c>
      <c r="G3041">
        <v>670</v>
      </c>
      <c r="H3041">
        <f t="shared" si="330"/>
        <v>67</v>
      </c>
      <c r="I3041" t="s">
        <v>7</v>
      </c>
      <c r="J3041" t="s">
        <v>8</v>
      </c>
      <c r="L3041" t="s">
        <v>6</v>
      </c>
      <c r="M3041" t="str">
        <f t="shared" si="331"/>
        <v>M</v>
      </c>
      <c r="N3041" t="s">
        <v>1347</v>
      </c>
      <c r="O3041" t="s">
        <v>1348</v>
      </c>
      <c r="P3041" t="s">
        <v>557</v>
      </c>
      <c r="Q3041">
        <v>3</v>
      </c>
      <c r="R3041">
        <f t="shared" si="334"/>
        <v>2019</v>
      </c>
      <c r="S3041" t="s">
        <v>8</v>
      </c>
      <c r="T3041" t="s">
        <v>8</v>
      </c>
      <c r="U3041" t="s">
        <v>9006</v>
      </c>
      <c r="V3041">
        <f>VLOOKUP(P3041,'PBT Tag Rates'!$B$5:$E$34,4,FALSE)</f>
        <v>0.95971980899999998</v>
      </c>
      <c r="W3041">
        <v>1</v>
      </c>
      <c r="X3041" s="16">
        <f>IFERROR(LOOKUP(H3041,{30,43,48,53,58,63,68,73,78,83,88,93,97},{42,47,52,57,62,67,72,77,82,87,92,99,100}),999)</f>
        <v>67</v>
      </c>
      <c r="Y3041" s="19">
        <f t="shared" si="332"/>
        <v>5.6818181818181825</v>
      </c>
      <c r="Z3041" s="19">
        <f t="shared" si="335"/>
        <v>5.7284090909090919</v>
      </c>
      <c r="AA3041" s="19">
        <f t="shared" si="336"/>
        <v>17.185227272727278</v>
      </c>
      <c r="AB3041" s="19" t="s">
        <v>8886</v>
      </c>
    </row>
    <row r="3042" spans="1:28" x14ac:dyDescent="0.35">
      <c r="A3042" t="s">
        <v>1562</v>
      </c>
      <c r="B3042" t="s">
        <v>8576</v>
      </c>
      <c r="C3042" t="s">
        <v>8577</v>
      </c>
      <c r="D3042" s="1">
        <v>44860</v>
      </c>
      <c r="E3042">
        <f t="shared" si="333"/>
        <v>18</v>
      </c>
      <c r="F3042" t="s">
        <v>6</v>
      </c>
      <c r="G3042">
        <v>410</v>
      </c>
      <c r="H3042">
        <f t="shared" si="330"/>
        <v>41</v>
      </c>
      <c r="I3042" t="s">
        <v>9</v>
      </c>
      <c r="J3042">
        <v>1</v>
      </c>
      <c r="L3042" t="s">
        <v>1569</v>
      </c>
      <c r="M3042" t="str">
        <f t="shared" si="331"/>
        <v>M</v>
      </c>
      <c r="N3042" t="s">
        <v>8578</v>
      </c>
      <c r="O3042" t="s">
        <v>8579</v>
      </c>
      <c r="P3042" t="s">
        <v>5931</v>
      </c>
      <c r="Q3042">
        <v>2</v>
      </c>
      <c r="R3042">
        <f t="shared" si="334"/>
        <v>2020</v>
      </c>
      <c r="S3042" t="s">
        <v>8</v>
      </c>
      <c r="T3042" t="s">
        <v>8</v>
      </c>
      <c r="U3042" t="s">
        <v>8876</v>
      </c>
      <c r="V3042">
        <f>VLOOKUP(P3042,'PBT Tag Rates'!$B$5:$E$34,4,FALSE)</f>
        <v>0.98845608500000004</v>
      </c>
      <c r="W3042">
        <v>1</v>
      </c>
      <c r="X3042" s="16">
        <f>IFERROR(LOOKUP(H3042,{30,43,48,53,58,63,68,73,78,83,88,93,97},{42,47,52,57,62,67,72,77,82,87,92,99,100}),999)</f>
        <v>42</v>
      </c>
      <c r="Y3042" s="19">
        <f t="shared" si="332"/>
        <v>5.6818181818181825</v>
      </c>
      <c r="Z3042" s="19">
        <f t="shared" si="335"/>
        <v>5.7284090909090919</v>
      </c>
      <c r="AA3042" s="19">
        <f t="shared" si="336"/>
        <v>17.185227272727278</v>
      </c>
      <c r="AB3042" s="19" t="s">
        <v>8887</v>
      </c>
    </row>
    <row r="3043" spans="1:28" x14ac:dyDescent="0.35">
      <c r="A3043" t="s">
        <v>1562</v>
      </c>
      <c r="B3043" t="s">
        <v>8580</v>
      </c>
      <c r="C3043" t="s">
        <v>8581</v>
      </c>
      <c r="D3043" s="1">
        <v>44860</v>
      </c>
      <c r="E3043">
        <f t="shared" si="333"/>
        <v>18</v>
      </c>
      <c r="F3043" t="s">
        <v>6</v>
      </c>
      <c r="G3043">
        <v>350</v>
      </c>
      <c r="H3043">
        <f t="shared" si="330"/>
        <v>35</v>
      </c>
      <c r="I3043" t="s">
        <v>9</v>
      </c>
      <c r="J3043">
        <v>1</v>
      </c>
      <c r="L3043" t="s">
        <v>1569</v>
      </c>
      <c r="M3043" t="str">
        <f t="shared" si="331"/>
        <v>M</v>
      </c>
      <c r="N3043" t="s">
        <v>8120</v>
      </c>
      <c r="O3043" t="s">
        <v>8121</v>
      </c>
      <c r="P3043" t="s">
        <v>2035</v>
      </c>
      <c r="Q3043">
        <v>2</v>
      </c>
      <c r="R3043">
        <f t="shared" si="334"/>
        <v>2020</v>
      </c>
      <c r="S3043" t="s">
        <v>8</v>
      </c>
      <c r="T3043" t="s">
        <v>8</v>
      </c>
      <c r="U3043" t="s">
        <v>9007</v>
      </c>
      <c r="V3043">
        <f>VLOOKUP(P3043,'PBT Tag Rates'!$B$5:$E$34,4,FALSE)</f>
        <v>0.98961045999999997</v>
      </c>
      <c r="W3043">
        <v>1</v>
      </c>
      <c r="X3043" s="16">
        <f>IFERROR(LOOKUP(H3043,{30,43,48,53,58,63,68,73,78,83,88,93,97},{42,47,52,57,62,67,72,77,82,87,92,99,100}),999)</f>
        <v>42</v>
      </c>
      <c r="Y3043" s="19">
        <f t="shared" si="332"/>
        <v>5.6818181818181825</v>
      </c>
      <c r="Z3043" s="19">
        <f t="shared" si="335"/>
        <v>5.7284090909090919</v>
      </c>
      <c r="AA3043" s="19">
        <f t="shared" si="336"/>
        <v>17.185227272727278</v>
      </c>
      <c r="AB3043" s="19" t="s">
        <v>8886</v>
      </c>
    </row>
    <row r="3044" spans="1:28" x14ac:dyDescent="0.35">
      <c r="A3044" t="s">
        <v>1562</v>
      </c>
      <c r="B3044" t="s">
        <v>8582</v>
      </c>
      <c r="C3044" t="s">
        <v>8583</v>
      </c>
      <c r="D3044" s="1">
        <v>44860</v>
      </c>
      <c r="E3044">
        <f t="shared" si="333"/>
        <v>18</v>
      </c>
      <c r="F3044" t="s">
        <v>6</v>
      </c>
      <c r="G3044">
        <v>610</v>
      </c>
      <c r="H3044">
        <f t="shared" si="330"/>
        <v>61</v>
      </c>
      <c r="I3044" t="s">
        <v>7</v>
      </c>
      <c r="J3044" t="s">
        <v>8</v>
      </c>
      <c r="L3044" t="s">
        <v>6</v>
      </c>
      <c r="M3044" t="str">
        <f t="shared" si="331"/>
        <v>M</v>
      </c>
      <c r="N3044" t="s">
        <v>8584</v>
      </c>
      <c r="O3044" t="s">
        <v>8585</v>
      </c>
      <c r="P3044" t="s">
        <v>6015</v>
      </c>
      <c r="Q3044">
        <v>3</v>
      </c>
      <c r="R3044">
        <f t="shared" si="334"/>
        <v>2019</v>
      </c>
      <c r="S3044" t="s">
        <v>8</v>
      </c>
      <c r="T3044" t="s">
        <v>8</v>
      </c>
      <c r="U3044" t="s">
        <v>8878</v>
      </c>
      <c r="V3044">
        <f>VLOOKUP(P3044,'PBT Tag Rates'!$B$5:$E$34,4,FALSE)</f>
        <v>0.96152300000000002</v>
      </c>
      <c r="W3044">
        <v>1</v>
      </c>
      <c r="X3044" s="16">
        <f>IFERROR(LOOKUP(H3044,{30,43,48,53,58,63,68,73,78,83,88,93,97},{42,47,52,57,62,67,72,77,82,87,92,99,100}),999)</f>
        <v>62</v>
      </c>
      <c r="Y3044" s="19">
        <f t="shared" si="332"/>
        <v>5.6818181818181825</v>
      </c>
      <c r="Z3044" s="19">
        <f t="shared" si="335"/>
        <v>5.7284090909090919</v>
      </c>
      <c r="AA3044" s="19">
        <f t="shared" si="336"/>
        <v>17.185227272727278</v>
      </c>
      <c r="AB3044" s="19" t="s">
        <v>8886</v>
      </c>
    </row>
    <row r="3045" spans="1:28" x14ac:dyDescent="0.35">
      <c r="A3045" t="s">
        <v>1562</v>
      </c>
      <c r="B3045" t="s">
        <v>8586</v>
      </c>
      <c r="C3045" t="s">
        <v>8587</v>
      </c>
      <c r="D3045" s="1">
        <v>44860</v>
      </c>
      <c r="E3045">
        <f t="shared" si="333"/>
        <v>18</v>
      </c>
      <c r="F3045" t="s">
        <v>6</v>
      </c>
      <c r="G3045">
        <v>630</v>
      </c>
      <c r="H3045">
        <f t="shared" si="330"/>
        <v>63</v>
      </c>
      <c r="I3045" t="s">
        <v>7</v>
      </c>
      <c r="J3045" t="s">
        <v>8</v>
      </c>
      <c r="L3045" t="s">
        <v>6</v>
      </c>
      <c r="M3045" t="str">
        <f t="shared" si="331"/>
        <v>M</v>
      </c>
      <c r="N3045" t="s">
        <v>1085</v>
      </c>
      <c r="O3045" t="s">
        <v>5303</v>
      </c>
      <c r="P3045" t="s">
        <v>557</v>
      </c>
      <c r="Q3045">
        <v>3</v>
      </c>
      <c r="R3045">
        <f t="shared" si="334"/>
        <v>2019</v>
      </c>
      <c r="S3045" t="s">
        <v>8</v>
      </c>
      <c r="T3045" t="s">
        <v>8</v>
      </c>
      <c r="U3045" t="s">
        <v>9006</v>
      </c>
      <c r="V3045">
        <f>VLOOKUP(P3045,'PBT Tag Rates'!$B$5:$E$34,4,FALSE)</f>
        <v>0.95971980899999998</v>
      </c>
      <c r="W3045">
        <v>1</v>
      </c>
      <c r="X3045" s="16">
        <f>IFERROR(LOOKUP(H3045,{30,43,48,53,58,63,68,73,78,83,88,93,97},{42,47,52,57,62,67,72,77,82,87,92,99,100}),999)</f>
        <v>67</v>
      </c>
      <c r="Y3045" s="19">
        <f t="shared" si="332"/>
        <v>5.6818181818181825</v>
      </c>
      <c r="Z3045" s="19">
        <f t="shared" si="335"/>
        <v>5.7284090909090919</v>
      </c>
      <c r="AA3045" s="19">
        <f t="shared" si="336"/>
        <v>17.185227272727278</v>
      </c>
      <c r="AB3045" s="19" t="s">
        <v>8886</v>
      </c>
    </row>
    <row r="3046" spans="1:28" x14ac:dyDescent="0.35">
      <c r="A3046" t="s">
        <v>1562</v>
      </c>
      <c r="B3046" t="s">
        <v>8588</v>
      </c>
      <c r="C3046" t="s">
        <v>8589</v>
      </c>
      <c r="D3046" s="1">
        <v>44860</v>
      </c>
      <c r="E3046">
        <f t="shared" si="333"/>
        <v>18</v>
      </c>
      <c r="F3046" t="s">
        <v>6</v>
      </c>
      <c r="G3046">
        <v>420</v>
      </c>
      <c r="H3046">
        <f t="shared" si="330"/>
        <v>42</v>
      </c>
      <c r="I3046" t="s">
        <v>7</v>
      </c>
      <c r="J3046" t="s">
        <v>8</v>
      </c>
      <c r="L3046" t="s">
        <v>6</v>
      </c>
      <c r="M3046" t="str">
        <f t="shared" si="331"/>
        <v>M</v>
      </c>
      <c r="N3046" t="s">
        <v>2768</v>
      </c>
      <c r="O3046" t="s">
        <v>2769</v>
      </c>
      <c r="P3046" t="s">
        <v>557</v>
      </c>
      <c r="Q3046">
        <v>3</v>
      </c>
      <c r="R3046">
        <f t="shared" si="334"/>
        <v>2019</v>
      </c>
      <c r="S3046" t="s">
        <v>8</v>
      </c>
      <c r="T3046" t="s">
        <v>8</v>
      </c>
      <c r="U3046" t="s">
        <v>9006</v>
      </c>
      <c r="V3046">
        <f>VLOOKUP(P3046,'PBT Tag Rates'!$B$5:$E$34,4,FALSE)</f>
        <v>0.95971980899999998</v>
      </c>
      <c r="W3046">
        <v>1</v>
      </c>
      <c r="X3046" s="16">
        <f>IFERROR(LOOKUP(H3046,{30,43,48,53,58,63,68,73,78,83,88,93,97},{42,47,52,57,62,67,72,77,82,87,92,99,100}),999)</f>
        <v>42</v>
      </c>
      <c r="Y3046" s="19">
        <f t="shared" si="332"/>
        <v>5.6818181818181825</v>
      </c>
      <c r="Z3046" s="19">
        <f t="shared" si="335"/>
        <v>5.7284090909090919</v>
      </c>
      <c r="AA3046" s="19">
        <f t="shared" si="336"/>
        <v>17.185227272727278</v>
      </c>
      <c r="AB3046" s="19" t="s">
        <v>8886</v>
      </c>
    </row>
    <row r="3047" spans="1:28" x14ac:dyDescent="0.35">
      <c r="A3047" t="s">
        <v>1562</v>
      </c>
      <c r="B3047" t="s">
        <v>8590</v>
      </c>
      <c r="C3047" t="s">
        <v>8591</v>
      </c>
      <c r="D3047" s="1">
        <v>44861</v>
      </c>
      <c r="E3047">
        <f t="shared" si="333"/>
        <v>18</v>
      </c>
      <c r="F3047" t="s">
        <v>6</v>
      </c>
      <c r="G3047">
        <v>550</v>
      </c>
      <c r="H3047">
        <f t="shared" si="330"/>
        <v>55</v>
      </c>
      <c r="I3047" t="s">
        <v>7</v>
      </c>
      <c r="J3047">
        <v>1</v>
      </c>
      <c r="L3047" t="s">
        <v>6</v>
      </c>
      <c r="M3047" t="str">
        <f t="shared" si="331"/>
        <v>M</v>
      </c>
      <c r="N3047" t="s">
        <v>8</v>
      </c>
      <c r="O3047" t="s">
        <v>8</v>
      </c>
      <c r="P3047" t="s">
        <v>11</v>
      </c>
      <c r="Q3047" t="s">
        <v>8</v>
      </c>
      <c r="R3047" t="str">
        <f t="shared" si="334"/>
        <v>U</v>
      </c>
      <c r="S3047" t="s">
        <v>12</v>
      </c>
      <c r="T3047">
        <v>1</v>
      </c>
      <c r="U3047" t="s">
        <v>11</v>
      </c>
      <c r="V3047" t="e">
        <f>VLOOKUP(P3047,'PBT Tag Rates'!$B$5:$E$34,4,FALSE)</f>
        <v>#N/A</v>
      </c>
      <c r="W3047">
        <v>1</v>
      </c>
      <c r="X3047" s="16">
        <f>IFERROR(LOOKUP(H3047,{30,43,48,53,58,63,68,73,78,83,88,93,97},{42,47,52,57,62,67,72,77,82,87,92,99,100}),999)</f>
        <v>57</v>
      </c>
      <c r="Y3047" s="19">
        <f t="shared" si="332"/>
        <v>5.6818181818181825</v>
      </c>
      <c r="Z3047" s="19">
        <f t="shared" si="335"/>
        <v>5.7284090909090919</v>
      </c>
      <c r="AA3047" s="19">
        <f t="shared" si="336"/>
        <v>17.185227272727278</v>
      </c>
      <c r="AB3047" s="19" t="s">
        <v>8887</v>
      </c>
    </row>
    <row r="3048" spans="1:28" x14ac:dyDescent="0.35">
      <c r="A3048" t="s">
        <v>1562</v>
      </c>
      <c r="B3048" t="s">
        <v>8592</v>
      </c>
      <c r="C3048" t="s">
        <v>8593</v>
      </c>
      <c r="D3048" s="1">
        <v>44861</v>
      </c>
      <c r="E3048">
        <f t="shared" si="333"/>
        <v>18</v>
      </c>
      <c r="F3048" t="s">
        <v>6</v>
      </c>
      <c r="G3048">
        <v>640</v>
      </c>
      <c r="H3048">
        <f t="shared" si="330"/>
        <v>64</v>
      </c>
      <c r="I3048" t="s">
        <v>9</v>
      </c>
      <c r="J3048">
        <v>1</v>
      </c>
      <c r="L3048" t="s">
        <v>6</v>
      </c>
      <c r="M3048" t="str">
        <f t="shared" si="331"/>
        <v>M</v>
      </c>
      <c r="N3048" t="s">
        <v>5750</v>
      </c>
      <c r="O3048" t="s">
        <v>5751</v>
      </c>
      <c r="P3048" t="s">
        <v>557</v>
      </c>
      <c r="Q3048">
        <v>3</v>
      </c>
      <c r="R3048">
        <f t="shared" si="334"/>
        <v>2019</v>
      </c>
      <c r="S3048" t="s">
        <v>8</v>
      </c>
      <c r="T3048" t="s">
        <v>8</v>
      </c>
      <c r="U3048" t="s">
        <v>9006</v>
      </c>
      <c r="V3048">
        <f>VLOOKUP(P3048,'PBT Tag Rates'!$B$5:$E$34,4,FALSE)</f>
        <v>0.95971980899999998</v>
      </c>
      <c r="W3048">
        <v>1</v>
      </c>
      <c r="X3048" s="16">
        <f>IFERROR(LOOKUP(H3048,{30,43,48,53,58,63,68,73,78,83,88,93,97},{42,47,52,57,62,67,72,77,82,87,92,99,100}),999)</f>
        <v>67</v>
      </c>
      <c r="Y3048" s="19">
        <f t="shared" si="332"/>
        <v>5.6818181818181825</v>
      </c>
      <c r="Z3048" s="19">
        <f t="shared" si="335"/>
        <v>5.7284090909090919</v>
      </c>
      <c r="AA3048" s="19">
        <f t="shared" si="336"/>
        <v>17.185227272727278</v>
      </c>
      <c r="AB3048" s="19" t="s">
        <v>8886</v>
      </c>
    </row>
    <row r="3049" spans="1:28" x14ac:dyDescent="0.35">
      <c r="A3049" t="s">
        <v>1562</v>
      </c>
      <c r="B3049" t="s">
        <v>8594</v>
      </c>
      <c r="C3049" t="s">
        <v>8595</v>
      </c>
      <c r="D3049" s="1">
        <v>44861</v>
      </c>
      <c r="E3049">
        <f t="shared" si="333"/>
        <v>18</v>
      </c>
      <c r="F3049" t="s">
        <v>6</v>
      </c>
      <c r="G3049">
        <v>680</v>
      </c>
      <c r="H3049">
        <f t="shared" si="330"/>
        <v>68</v>
      </c>
      <c r="I3049" t="s">
        <v>9</v>
      </c>
      <c r="J3049">
        <v>1</v>
      </c>
      <c r="L3049" t="s">
        <v>6</v>
      </c>
      <c r="M3049" t="str">
        <f t="shared" si="331"/>
        <v>M</v>
      </c>
      <c r="N3049" t="s">
        <v>7644</v>
      </c>
      <c r="O3049" t="s">
        <v>8463</v>
      </c>
      <c r="P3049" t="s">
        <v>19</v>
      </c>
      <c r="Q3049">
        <v>4</v>
      </c>
      <c r="R3049">
        <f t="shared" si="334"/>
        <v>2018</v>
      </c>
      <c r="S3049" t="s">
        <v>8</v>
      </c>
      <c r="T3049" t="s">
        <v>8</v>
      </c>
      <c r="U3049" t="s">
        <v>9007</v>
      </c>
      <c r="V3049">
        <f>VLOOKUP(P3049,'PBT Tag Rates'!$B$5:$E$34,4,FALSE)</f>
        <v>0.80551598400000002</v>
      </c>
      <c r="W3049">
        <v>1</v>
      </c>
      <c r="X3049" s="16">
        <f>IFERROR(LOOKUP(H3049,{30,43,48,53,58,63,68,73,78,83,88,93,97},{42,47,52,57,62,67,72,77,82,87,92,99,100}),999)</f>
        <v>72</v>
      </c>
      <c r="Y3049" s="19">
        <f t="shared" si="332"/>
        <v>5.6818181818181825</v>
      </c>
      <c r="Z3049" s="19">
        <f t="shared" si="335"/>
        <v>5.7284090909090919</v>
      </c>
      <c r="AA3049" s="19">
        <f t="shared" si="336"/>
        <v>17.185227272727278</v>
      </c>
      <c r="AB3049" s="19" t="s">
        <v>8886</v>
      </c>
    </row>
    <row r="3050" spans="1:28" x14ac:dyDescent="0.35">
      <c r="A3050" t="s">
        <v>1562</v>
      </c>
      <c r="B3050" t="s">
        <v>8596</v>
      </c>
      <c r="C3050" t="s">
        <v>8597</v>
      </c>
      <c r="D3050" s="1">
        <v>44861</v>
      </c>
      <c r="E3050">
        <f t="shared" si="333"/>
        <v>18</v>
      </c>
      <c r="F3050" t="s">
        <v>6</v>
      </c>
      <c r="G3050">
        <v>640</v>
      </c>
      <c r="H3050">
        <f t="shared" si="330"/>
        <v>64</v>
      </c>
      <c r="I3050" t="s">
        <v>7</v>
      </c>
      <c r="J3050" t="s">
        <v>8</v>
      </c>
      <c r="L3050" t="s">
        <v>6</v>
      </c>
      <c r="M3050" t="str">
        <f t="shared" si="331"/>
        <v>M</v>
      </c>
      <c r="N3050" t="s">
        <v>1053</v>
      </c>
      <c r="O3050" t="s">
        <v>1054</v>
      </c>
      <c r="P3050" t="s">
        <v>557</v>
      </c>
      <c r="Q3050">
        <v>3</v>
      </c>
      <c r="R3050">
        <f t="shared" si="334"/>
        <v>2019</v>
      </c>
      <c r="S3050" t="s">
        <v>8</v>
      </c>
      <c r="T3050" t="s">
        <v>8</v>
      </c>
      <c r="U3050" t="s">
        <v>9006</v>
      </c>
      <c r="V3050">
        <f>VLOOKUP(P3050,'PBT Tag Rates'!$B$5:$E$34,4,FALSE)</f>
        <v>0.95971980899999998</v>
      </c>
      <c r="W3050">
        <v>1</v>
      </c>
      <c r="X3050" s="16">
        <f>IFERROR(LOOKUP(H3050,{30,43,48,53,58,63,68,73,78,83,88,93,97},{42,47,52,57,62,67,72,77,82,87,92,99,100}),999)</f>
        <v>67</v>
      </c>
      <c r="Y3050" s="19">
        <f t="shared" si="332"/>
        <v>5.6818181818181825</v>
      </c>
      <c r="Z3050" s="19">
        <f t="shared" si="335"/>
        <v>5.7284090909090919</v>
      </c>
      <c r="AA3050" s="19">
        <f t="shared" si="336"/>
        <v>17.185227272727278</v>
      </c>
      <c r="AB3050" s="19" t="s">
        <v>8886</v>
      </c>
    </row>
    <row r="3051" spans="1:28" x14ac:dyDescent="0.35">
      <c r="A3051" t="s">
        <v>1562</v>
      </c>
      <c r="B3051" t="s">
        <v>8598</v>
      </c>
      <c r="C3051" t="s">
        <v>8599</v>
      </c>
      <c r="D3051" s="1">
        <v>44861</v>
      </c>
      <c r="E3051">
        <f t="shared" si="333"/>
        <v>18</v>
      </c>
      <c r="F3051" t="s">
        <v>6</v>
      </c>
      <c r="G3051">
        <v>350</v>
      </c>
      <c r="H3051">
        <f t="shared" si="330"/>
        <v>35</v>
      </c>
      <c r="I3051" t="s">
        <v>9</v>
      </c>
      <c r="J3051">
        <v>1</v>
      </c>
      <c r="L3051" t="s">
        <v>6</v>
      </c>
      <c r="M3051" t="str">
        <f t="shared" si="331"/>
        <v>M</v>
      </c>
      <c r="N3051" t="s">
        <v>8600</v>
      </c>
      <c r="O3051" t="s">
        <v>8601</v>
      </c>
      <c r="P3051" t="s">
        <v>2035</v>
      </c>
      <c r="Q3051">
        <v>2</v>
      </c>
      <c r="R3051">
        <f t="shared" si="334"/>
        <v>2020</v>
      </c>
      <c r="S3051" t="s">
        <v>8</v>
      </c>
      <c r="T3051" t="s">
        <v>8</v>
      </c>
      <c r="U3051" t="s">
        <v>9007</v>
      </c>
      <c r="V3051">
        <f>VLOOKUP(P3051,'PBT Tag Rates'!$B$5:$E$34,4,FALSE)</f>
        <v>0.98961045999999997</v>
      </c>
      <c r="W3051">
        <v>1</v>
      </c>
      <c r="X3051" s="16">
        <f>IFERROR(LOOKUP(H3051,{30,43,48,53,58,63,68,73,78,83,88,93,97},{42,47,52,57,62,67,72,77,82,87,92,99,100}),999)</f>
        <v>42</v>
      </c>
      <c r="Y3051" s="19">
        <f t="shared" si="332"/>
        <v>5.6818181818181825</v>
      </c>
      <c r="Z3051" s="19">
        <f t="shared" si="335"/>
        <v>5.7284090909090919</v>
      </c>
      <c r="AA3051" s="19">
        <f t="shared" si="336"/>
        <v>17.185227272727278</v>
      </c>
      <c r="AB3051" s="19" t="s">
        <v>8886</v>
      </c>
    </row>
    <row r="3052" spans="1:28" x14ac:dyDescent="0.35">
      <c r="A3052" t="s">
        <v>1562</v>
      </c>
      <c r="B3052" t="s">
        <v>8602</v>
      </c>
      <c r="C3052" t="s">
        <v>8603</v>
      </c>
      <c r="D3052" s="1">
        <v>44861</v>
      </c>
      <c r="E3052">
        <f t="shared" si="333"/>
        <v>18</v>
      </c>
      <c r="F3052" t="s">
        <v>6</v>
      </c>
      <c r="G3052">
        <v>690</v>
      </c>
      <c r="H3052">
        <f t="shared" si="330"/>
        <v>69</v>
      </c>
      <c r="I3052" t="s">
        <v>9</v>
      </c>
      <c r="J3052">
        <v>1</v>
      </c>
      <c r="L3052" t="s">
        <v>6</v>
      </c>
      <c r="M3052" t="str">
        <f t="shared" si="331"/>
        <v>M</v>
      </c>
      <c r="N3052" t="s">
        <v>224</v>
      </c>
      <c r="O3052" t="s">
        <v>3548</v>
      </c>
      <c r="P3052" t="s">
        <v>19</v>
      </c>
      <c r="Q3052">
        <v>4</v>
      </c>
      <c r="R3052">
        <f t="shared" si="334"/>
        <v>2018</v>
      </c>
      <c r="S3052" t="s">
        <v>8</v>
      </c>
      <c r="T3052" t="s">
        <v>8</v>
      </c>
      <c r="U3052" t="s">
        <v>9007</v>
      </c>
      <c r="V3052">
        <f>VLOOKUP(P3052,'PBT Tag Rates'!$B$5:$E$34,4,FALSE)</f>
        <v>0.80551598400000002</v>
      </c>
      <c r="W3052">
        <v>1</v>
      </c>
      <c r="X3052" s="16">
        <f>IFERROR(LOOKUP(H3052,{30,43,48,53,58,63,68,73,78,83,88,93,97},{42,47,52,57,62,67,72,77,82,87,92,99,100}),999)</f>
        <v>72</v>
      </c>
      <c r="Y3052" s="19">
        <f t="shared" si="332"/>
        <v>5.6818181818181825</v>
      </c>
      <c r="Z3052" s="19">
        <f t="shared" si="335"/>
        <v>5.7284090909090919</v>
      </c>
      <c r="AA3052" s="19">
        <f t="shared" si="336"/>
        <v>17.185227272727278</v>
      </c>
      <c r="AB3052" s="19" t="s">
        <v>8886</v>
      </c>
    </row>
    <row r="3053" spans="1:28" x14ac:dyDescent="0.35">
      <c r="A3053" t="s">
        <v>1562</v>
      </c>
      <c r="B3053" t="s">
        <v>8604</v>
      </c>
      <c r="C3053" t="s">
        <v>8605</v>
      </c>
      <c r="D3053" s="1">
        <v>44861</v>
      </c>
      <c r="E3053">
        <f t="shared" si="333"/>
        <v>18</v>
      </c>
      <c r="F3053" t="s">
        <v>6</v>
      </c>
      <c r="G3053">
        <v>420</v>
      </c>
      <c r="H3053">
        <f t="shared" si="330"/>
        <v>42</v>
      </c>
      <c r="I3053" t="s">
        <v>7</v>
      </c>
      <c r="J3053" t="s">
        <v>8</v>
      </c>
      <c r="L3053" t="s">
        <v>6</v>
      </c>
      <c r="M3053" t="str">
        <f t="shared" si="331"/>
        <v>M</v>
      </c>
      <c r="N3053" t="s">
        <v>8</v>
      </c>
      <c r="O3053" t="s">
        <v>8</v>
      </c>
      <c r="P3053" t="s">
        <v>11</v>
      </c>
      <c r="Q3053" t="s">
        <v>8</v>
      </c>
      <c r="R3053" t="str">
        <f t="shared" si="334"/>
        <v>U</v>
      </c>
      <c r="S3053" t="s">
        <v>12</v>
      </c>
      <c r="T3053">
        <v>1.00000000000001</v>
      </c>
      <c r="U3053" t="s">
        <v>11</v>
      </c>
      <c r="V3053" t="e">
        <f>VLOOKUP(P3053,'PBT Tag Rates'!$B$5:$E$34,4,FALSE)</f>
        <v>#N/A</v>
      </c>
      <c r="W3053">
        <v>1</v>
      </c>
      <c r="X3053" s="16">
        <f>IFERROR(LOOKUP(H3053,{30,43,48,53,58,63,68,73,78,83,88,93,97},{42,47,52,57,62,67,72,77,82,87,92,99,100}),999)</f>
        <v>42</v>
      </c>
      <c r="Y3053" s="19">
        <f t="shared" si="332"/>
        <v>5.6818181818181825</v>
      </c>
      <c r="Z3053" s="19">
        <f t="shared" si="335"/>
        <v>5.7284090909090919</v>
      </c>
      <c r="AA3053" s="19">
        <f t="shared" si="336"/>
        <v>17.185227272727278</v>
      </c>
      <c r="AB3053" s="19" t="s">
        <v>8887</v>
      </c>
    </row>
    <row r="3054" spans="1:28" x14ac:dyDescent="0.35">
      <c r="A3054" t="s">
        <v>1562</v>
      </c>
      <c r="B3054" t="s">
        <v>8606</v>
      </c>
      <c r="C3054" t="s">
        <v>8607</v>
      </c>
      <c r="D3054" s="1">
        <v>44861</v>
      </c>
      <c r="E3054">
        <f t="shared" si="333"/>
        <v>18</v>
      </c>
      <c r="F3054" t="s">
        <v>6</v>
      </c>
      <c r="G3054">
        <v>670</v>
      </c>
      <c r="H3054">
        <f t="shared" si="330"/>
        <v>67</v>
      </c>
      <c r="I3054" t="s">
        <v>7</v>
      </c>
      <c r="J3054" t="s">
        <v>8</v>
      </c>
      <c r="L3054" t="s">
        <v>6</v>
      </c>
      <c r="M3054" t="str">
        <f t="shared" si="331"/>
        <v>M</v>
      </c>
      <c r="N3054" t="s">
        <v>7204</v>
      </c>
      <c r="O3054" t="s">
        <v>8608</v>
      </c>
      <c r="P3054" t="s">
        <v>557</v>
      </c>
      <c r="Q3054">
        <v>3</v>
      </c>
      <c r="R3054">
        <f t="shared" si="334"/>
        <v>2019</v>
      </c>
      <c r="S3054" t="s">
        <v>8</v>
      </c>
      <c r="T3054" t="s">
        <v>8</v>
      </c>
      <c r="U3054" t="s">
        <v>9006</v>
      </c>
      <c r="V3054">
        <f>VLOOKUP(P3054,'PBT Tag Rates'!$B$5:$E$34,4,FALSE)</f>
        <v>0.95971980899999998</v>
      </c>
      <c r="W3054">
        <v>1</v>
      </c>
      <c r="X3054" s="16">
        <f>IFERROR(LOOKUP(H3054,{30,43,48,53,58,63,68,73,78,83,88,93,97},{42,47,52,57,62,67,72,77,82,87,92,99,100}),999)</f>
        <v>67</v>
      </c>
      <c r="Y3054" s="19">
        <f t="shared" si="332"/>
        <v>5.6818181818181825</v>
      </c>
      <c r="Z3054" s="19">
        <f t="shared" si="335"/>
        <v>5.7284090909090919</v>
      </c>
      <c r="AA3054" s="19">
        <f t="shared" si="336"/>
        <v>17.185227272727278</v>
      </c>
      <c r="AB3054" s="19" t="s">
        <v>8886</v>
      </c>
    </row>
    <row r="3055" spans="1:28" x14ac:dyDescent="0.35">
      <c r="A3055" t="s">
        <v>1562</v>
      </c>
      <c r="B3055" t="s">
        <v>8609</v>
      </c>
      <c r="C3055" t="s">
        <v>8610</v>
      </c>
      <c r="D3055" s="1">
        <v>44862</v>
      </c>
      <c r="E3055">
        <f t="shared" si="333"/>
        <v>18</v>
      </c>
      <c r="F3055" t="s">
        <v>6</v>
      </c>
      <c r="G3055">
        <v>630</v>
      </c>
      <c r="H3055">
        <f t="shared" si="330"/>
        <v>63</v>
      </c>
      <c r="I3055" t="s">
        <v>7</v>
      </c>
      <c r="J3055" t="s">
        <v>8</v>
      </c>
      <c r="L3055" t="s">
        <v>6</v>
      </c>
      <c r="M3055" t="str">
        <f t="shared" si="331"/>
        <v>M</v>
      </c>
      <c r="N3055" t="s">
        <v>1529</v>
      </c>
      <c r="O3055" t="s">
        <v>8611</v>
      </c>
      <c r="P3055" t="s">
        <v>557</v>
      </c>
      <c r="Q3055">
        <v>3</v>
      </c>
      <c r="R3055">
        <f t="shared" si="334"/>
        <v>2019</v>
      </c>
      <c r="S3055" t="s">
        <v>8</v>
      </c>
      <c r="T3055" t="s">
        <v>8</v>
      </c>
      <c r="U3055" t="s">
        <v>9007</v>
      </c>
      <c r="V3055">
        <f>VLOOKUP(P3055,'PBT Tag Rates'!$B$5:$E$34,4,FALSE)</f>
        <v>0.95971980899999998</v>
      </c>
      <c r="W3055">
        <v>1</v>
      </c>
      <c r="X3055" s="16">
        <f>IFERROR(LOOKUP(H3055,{30,43,48,53,58,63,68,73,78,83,88,93,97},{42,47,52,57,62,67,72,77,82,87,92,99,100}),999)</f>
        <v>67</v>
      </c>
      <c r="Y3055" s="19">
        <f t="shared" si="332"/>
        <v>5.6818181818181825</v>
      </c>
      <c r="Z3055" s="19">
        <f t="shared" si="335"/>
        <v>5.7284090909090919</v>
      </c>
      <c r="AA3055" s="19">
        <f t="shared" si="336"/>
        <v>17.185227272727278</v>
      </c>
      <c r="AB3055" s="19" t="s">
        <v>8886</v>
      </c>
    </row>
    <row r="3056" spans="1:28" x14ac:dyDescent="0.35">
      <c r="A3056" t="s">
        <v>1562</v>
      </c>
      <c r="B3056" t="s">
        <v>8612</v>
      </c>
      <c r="C3056" t="s">
        <v>8613</v>
      </c>
      <c r="D3056" s="1">
        <v>44862</v>
      </c>
      <c r="E3056">
        <f t="shared" si="333"/>
        <v>18</v>
      </c>
      <c r="F3056" t="s">
        <v>6</v>
      </c>
      <c r="G3056">
        <v>630</v>
      </c>
      <c r="H3056">
        <f t="shared" si="330"/>
        <v>63</v>
      </c>
      <c r="I3056" t="s">
        <v>9</v>
      </c>
      <c r="J3056">
        <v>1</v>
      </c>
      <c r="L3056" t="s">
        <v>6</v>
      </c>
      <c r="M3056" t="str">
        <f t="shared" si="331"/>
        <v>M</v>
      </c>
      <c r="N3056" t="s">
        <v>691</v>
      </c>
      <c r="O3056" t="s">
        <v>692</v>
      </c>
      <c r="P3056" t="s">
        <v>557</v>
      </c>
      <c r="Q3056">
        <v>3</v>
      </c>
      <c r="R3056">
        <f t="shared" si="334"/>
        <v>2019</v>
      </c>
      <c r="S3056" t="s">
        <v>8</v>
      </c>
      <c r="T3056" t="s">
        <v>8</v>
      </c>
      <c r="U3056" t="s">
        <v>9006</v>
      </c>
      <c r="V3056">
        <f>VLOOKUP(P3056,'PBT Tag Rates'!$B$5:$E$34,4,FALSE)</f>
        <v>0.95971980899999998</v>
      </c>
      <c r="W3056">
        <v>1</v>
      </c>
      <c r="X3056" s="16">
        <f>IFERROR(LOOKUP(H3056,{30,43,48,53,58,63,68,73,78,83,88,93,97},{42,47,52,57,62,67,72,77,82,87,92,99,100}),999)</f>
        <v>67</v>
      </c>
      <c r="Y3056" s="19">
        <f t="shared" si="332"/>
        <v>5.6818181818181825</v>
      </c>
      <c r="Z3056" s="19">
        <f t="shared" si="335"/>
        <v>5.7284090909090919</v>
      </c>
      <c r="AA3056" s="19">
        <f t="shared" si="336"/>
        <v>17.185227272727278</v>
      </c>
      <c r="AB3056" s="19" t="s">
        <v>8886</v>
      </c>
    </row>
    <row r="3057" spans="1:28" x14ac:dyDescent="0.35">
      <c r="A3057" t="s">
        <v>1562</v>
      </c>
      <c r="B3057" t="s">
        <v>8614</v>
      </c>
      <c r="C3057" t="s">
        <v>8615</v>
      </c>
      <c r="D3057" s="1">
        <v>44862</v>
      </c>
      <c r="E3057">
        <f t="shared" si="333"/>
        <v>18</v>
      </c>
      <c r="F3057" t="s">
        <v>6</v>
      </c>
      <c r="G3057">
        <v>600</v>
      </c>
      <c r="H3057">
        <f t="shared" si="330"/>
        <v>60</v>
      </c>
      <c r="I3057" t="s">
        <v>7</v>
      </c>
      <c r="J3057" t="s">
        <v>8</v>
      </c>
      <c r="L3057" t="s">
        <v>6</v>
      </c>
      <c r="M3057" t="str">
        <f t="shared" si="331"/>
        <v>M</v>
      </c>
      <c r="N3057" t="s">
        <v>1085</v>
      </c>
      <c r="O3057" t="s">
        <v>8616</v>
      </c>
      <c r="P3057" t="s">
        <v>557</v>
      </c>
      <c r="Q3057">
        <v>3</v>
      </c>
      <c r="R3057">
        <f t="shared" si="334"/>
        <v>2019</v>
      </c>
      <c r="S3057" t="s">
        <v>8</v>
      </c>
      <c r="T3057" t="s">
        <v>8</v>
      </c>
      <c r="U3057" t="s">
        <v>9006</v>
      </c>
      <c r="V3057">
        <f>VLOOKUP(P3057,'PBT Tag Rates'!$B$5:$E$34,4,FALSE)</f>
        <v>0.95971980899999998</v>
      </c>
      <c r="W3057">
        <v>1</v>
      </c>
      <c r="X3057" s="16">
        <f>IFERROR(LOOKUP(H3057,{30,43,48,53,58,63,68,73,78,83,88,93,97},{42,47,52,57,62,67,72,77,82,87,92,99,100}),999)</f>
        <v>62</v>
      </c>
      <c r="Y3057" s="19">
        <f t="shared" si="332"/>
        <v>5.6818181818181825</v>
      </c>
      <c r="Z3057" s="19">
        <f t="shared" si="335"/>
        <v>5.7284090909090919</v>
      </c>
      <c r="AA3057" s="19">
        <f t="shared" si="336"/>
        <v>17.185227272727278</v>
      </c>
      <c r="AB3057" s="19" t="s">
        <v>8886</v>
      </c>
    </row>
    <row r="3058" spans="1:28" x14ac:dyDescent="0.35">
      <c r="A3058" t="s">
        <v>1562</v>
      </c>
      <c r="B3058" t="s">
        <v>8617</v>
      </c>
      <c r="C3058" t="s">
        <v>8618</v>
      </c>
      <c r="D3058" s="1">
        <v>44862</v>
      </c>
      <c r="E3058">
        <f t="shared" si="333"/>
        <v>18</v>
      </c>
      <c r="F3058" t="s">
        <v>6</v>
      </c>
      <c r="G3058">
        <v>630</v>
      </c>
      <c r="H3058">
        <f t="shared" si="330"/>
        <v>63</v>
      </c>
      <c r="I3058" t="s">
        <v>9</v>
      </c>
      <c r="J3058">
        <v>1</v>
      </c>
      <c r="L3058" t="s">
        <v>6</v>
      </c>
      <c r="M3058" t="str">
        <f t="shared" si="331"/>
        <v>M</v>
      </c>
      <c r="N3058" t="s">
        <v>1053</v>
      </c>
      <c r="O3058" t="s">
        <v>1054</v>
      </c>
      <c r="P3058" t="s">
        <v>557</v>
      </c>
      <c r="Q3058">
        <v>3</v>
      </c>
      <c r="R3058">
        <f t="shared" si="334"/>
        <v>2019</v>
      </c>
      <c r="S3058" t="s">
        <v>8</v>
      </c>
      <c r="T3058" t="s">
        <v>8</v>
      </c>
      <c r="U3058" t="s">
        <v>9006</v>
      </c>
      <c r="V3058">
        <f>VLOOKUP(P3058,'PBT Tag Rates'!$B$5:$E$34,4,FALSE)</f>
        <v>0.95971980899999998</v>
      </c>
      <c r="W3058">
        <v>1</v>
      </c>
      <c r="X3058" s="16">
        <f>IFERROR(LOOKUP(H3058,{30,43,48,53,58,63,68,73,78,83,88,93,97},{42,47,52,57,62,67,72,77,82,87,92,99,100}),999)</f>
        <v>67</v>
      </c>
      <c r="Y3058" s="19">
        <f t="shared" si="332"/>
        <v>5.6818181818181825</v>
      </c>
      <c r="Z3058" s="19">
        <f t="shared" si="335"/>
        <v>5.7284090909090919</v>
      </c>
      <c r="AA3058" s="19">
        <f t="shared" si="336"/>
        <v>17.185227272727278</v>
      </c>
      <c r="AB3058" s="19" t="s">
        <v>8886</v>
      </c>
    </row>
    <row r="3059" spans="1:28" x14ac:dyDescent="0.35">
      <c r="A3059" t="s">
        <v>1562</v>
      </c>
      <c r="B3059" t="s">
        <v>8619</v>
      </c>
      <c r="C3059" t="s">
        <v>8620</v>
      </c>
      <c r="D3059" s="1">
        <v>44862</v>
      </c>
      <c r="E3059">
        <f t="shared" si="333"/>
        <v>18</v>
      </c>
      <c r="F3059" t="s">
        <v>6</v>
      </c>
      <c r="G3059">
        <v>650</v>
      </c>
      <c r="H3059">
        <f t="shared" si="330"/>
        <v>65</v>
      </c>
      <c r="I3059" t="s">
        <v>9</v>
      </c>
      <c r="J3059">
        <v>1</v>
      </c>
      <c r="L3059" t="s">
        <v>6</v>
      </c>
      <c r="M3059" t="str">
        <f t="shared" si="331"/>
        <v>M</v>
      </c>
      <c r="N3059" t="s">
        <v>1270</v>
      </c>
      <c r="O3059" t="s">
        <v>1271</v>
      </c>
      <c r="P3059" t="s">
        <v>19</v>
      </c>
      <c r="Q3059">
        <v>4</v>
      </c>
      <c r="R3059">
        <f t="shared" si="334"/>
        <v>2018</v>
      </c>
      <c r="S3059" t="s">
        <v>8</v>
      </c>
      <c r="T3059" t="s">
        <v>8</v>
      </c>
      <c r="U3059" t="s">
        <v>9007</v>
      </c>
      <c r="V3059">
        <f>VLOOKUP(P3059,'PBT Tag Rates'!$B$5:$E$34,4,FALSE)</f>
        <v>0.80551598400000002</v>
      </c>
      <c r="W3059">
        <v>1</v>
      </c>
      <c r="X3059" s="16">
        <f>IFERROR(LOOKUP(H3059,{30,43,48,53,58,63,68,73,78,83,88,93,97},{42,47,52,57,62,67,72,77,82,87,92,99,100}),999)</f>
        <v>67</v>
      </c>
      <c r="Y3059" s="19">
        <f t="shared" si="332"/>
        <v>5.6818181818181825</v>
      </c>
      <c r="Z3059" s="19">
        <f t="shared" si="335"/>
        <v>5.7284090909090919</v>
      </c>
      <c r="AA3059" s="19">
        <f t="shared" si="336"/>
        <v>17.185227272727278</v>
      </c>
      <c r="AB3059" s="19" t="s">
        <v>8886</v>
      </c>
    </row>
    <row r="3060" spans="1:28" x14ac:dyDescent="0.35">
      <c r="A3060" t="s">
        <v>1562</v>
      </c>
      <c r="B3060" t="s">
        <v>8621</v>
      </c>
      <c r="C3060" t="s">
        <v>8622</v>
      </c>
      <c r="D3060" s="1">
        <v>44862</v>
      </c>
      <c r="E3060">
        <f t="shared" si="333"/>
        <v>18</v>
      </c>
      <c r="F3060" t="s">
        <v>6</v>
      </c>
      <c r="G3060">
        <v>650</v>
      </c>
      <c r="H3060">
        <f t="shared" si="330"/>
        <v>65</v>
      </c>
      <c r="I3060" t="s">
        <v>9</v>
      </c>
      <c r="J3060">
        <v>1</v>
      </c>
      <c r="L3060" t="s">
        <v>6</v>
      </c>
      <c r="M3060" t="str">
        <f t="shared" si="331"/>
        <v>M</v>
      </c>
      <c r="N3060" t="s">
        <v>3337</v>
      </c>
      <c r="O3060" t="s">
        <v>6022</v>
      </c>
      <c r="P3060" t="s">
        <v>557</v>
      </c>
      <c r="Q3060">
        <v>3</v>
      </c>
      <c r="R3060">
        <f t="shared" si="334"/>
        <v>2019</v>
      </c>
      <c r="S3060" t="s">
        <v>8</v>
      </c>
      <c r="T3060" t="s">
        <v>8</v>
      </c>
      <c r="U3060" t="s">
        <v>9006</v>
      </c>
      <c r="V3060">
        <f>VLOOKUP(P3060,'PBT Tag Rates'!$B$5:$E$34,4,FALSE)</f>
        <v>0.95971980899999998</v>
      </c>
      <c r="W3060">
        <v>1</v>
      </c>
      <c r="X3060" s="16">
        <f>IFERROR(LOOKUP(H3060,{30,43,48,53,58,63,68,73,78,83,88,93,97},{42,47,52,57,62,67,72,77,82,87,92,99,100}),999)</f>
        <v>67</v>
      </c>
      <c r="Y3060" s="19">
        <f t="shared" si="332"/>
        <v>5.6818181818181825</v>
      </c>
      <c r="Z3060" s="19">
        <f t="shared" si="335"/>
        <v>5.7284090909090919</v>
      </c>
      <c r="AA3060" s="19">
        <f t="shared" si="336"/>
        <v>17.185227272727278</v>
      </c>
      <c r="AB3060" s="19" t="s">
        <v>8886</v>
      </c>
    </row>
    <row r="3061" spans="1:28" x14ac:dyDescent="0.35">
      <c r="A3061" t="s">
        <v>1562</v>
      </c>
      <c r="B3061" t="s">
        <v>8623</v>
      </c>
      <c r="C3061" t="s">
        <v>8624</v>
      </c>
      <c r="D3061" s="1">
        <v>44862</v>
      </c>
      <c r="E3061">
        <f t="shared" si="333"/>
        <v>18</v>
      </c>
      <c r="F3061" t="s">
        <v>6</v>
      </c>
      <c r="G3061">
        <v>590</v>
      </c>
      <c r="H3061">
        <f t="shared" si="330"/>
        <v>59</v>
      </c>
      <c r="I3061" t="s">
        <v>9</v>
      </c>
      <c r="J3061">
        <v>1</v>
      </c>
      <c r="L3061" t="s">
        <v>16</v>
      </c>
      <c r="M3061" t="str">
        <f t="shared" si="331"/>
        <v>F</v>
      </c>
      <c r="N3061" t="s">
        <v>92</v>
      </c>
      <c r="O3061" t="s">
        <v>93</v>
      </c>
      <c r="P3061" t="s">
        <v>19</v>
      </c>
      <c r="Q3061">
        <v>4</v>
      </c>
      <c r="R3061">
        <f t="shared" si="334"/>
        <v>2018</v>
      </c>
      <c r="S3061" t="s">
        <v>8</v>
      </c>
      <c r="T3061" t="s">
        <v>8</v>
      </c>
      <c r="U3061" t="s">
        <v>9007</v>
      </c>
      <c r="V3061">
        <f>VLOOKUP(P3061,'PBT Tag Rates'!$B$5:$E$34,4,FALSE)</f>
        <v>0.80551598400000002</v>
      </c>
      <c r="W3061">
        <v>1</v>
      </c>
      <c r="X3061" s="16">
        <f>IFERROR(LOOKUP(H3061,{30,43,48,53,58,63,68,73,78,83,88,93,97},{42,47,52,57,62,67,72,77,82,87,92,99,100}),999)</f>
        <v>62</v>
      </c>
      <c r="Y3061" s="19">
        <f t="shared" si="332"/>
        <v>5.6818181818181825</v>
      </c>
      <c r="Z3061" s="19">
        <f t="shared" si="335"/>
        <v>5.7284090909090919</v>
      </c>
      <c r="AA3061" s="19">
        <f t="shared" si="336"/>
        <v>17.185227272727278</v>
      </c>
      <c r="AB3061" s="19" t="s">
        <v>8886</v>
      </c>
    </row>
    <row r="3062" spans="1:28" x14ac:dyDescent="0.35">
      <c r="A3062" t="s">
        <v>1562</v>
      </c>
      <c r="B3062" t="s">
        <v>8625</v>
      </c>
      <c r="C3062" t="s">
        <v>8626</v>
      </c>
      <c r="D3062" s="1">
        <v>44862</v>
      </c>
      <c r="E3062">
        <f t="shared" si="333"/>
        <v>18</v>
      </c>
      <c r="F3062" t="s">
        <v>6</v>
      </c>
      <c r="G3062">
        <v>660</v>
      </c>
      <c r="H3062">
        <f t="shared" si="330"/>
        <v>66</v>
      </c>
      <c r="I3062" t="s">
        <v>9</v>
      </c>
      <c r="J3062">
        <v>1</v>
      </c>
      <c r="K3062" t="s">
        <v>143</v>
      </c>
      <c r="L3062" t="s">
        <v>1569</v>
      </c>
      <c r="M3062" t="str">
        <f t="shared" si="331"/>
        <v>M</v>
      </c>
      <c r="N3062" t="s">
        <v>4306</v>
      </c>
      <c r="O3062" t="s">
        <v>4306</v>
      </c>
      <c r="P3062" t="s">
        <v>8891</v>
      </c>
      <c r="Q3062" t="s">
        <v>8</v>
      </c>
      <c r="R3062" t="str">
        <f t="shared" si="334"/>
        <v>U</v>
      </c>
      <c r="S3062" t="s">
        <v>8</v>
      </c>
      <c r="T3062" t="s">
        <v>8</v>
      </c>
      <c r="U3062" t="s">
        <v>4306</v>
      </c>
      <c r="V3062" t="e">
        <f>VLOOKUP(P3062,'PBT Tag Rates'!$B$5:$E$34,4,FALSE)</f>
        <v>#N/A</v>
      </c>
      <c r="W3062">
        <v>1</v>
      </c>
      <c r="X3062" s="16">
        <f>IFERROR(LOOKUP(H3062,{30,43,48,53,58,63,68,73,78,83,88,93,97},{42,47,52,57,62,67,72,77,82,87,92,99,100}),999)</f>
        <v>67</v>
      </c>
      <c r="Y3062" s="19">
        <f t="shared" si="332"/>
        <v>5.6818181818181825</v>
      </c>
      <c r="Z3062" s="19">
        <f t="shared" si="335"/>
        <v>5.7284090909090919</v>
      </c>
      <c r="AA3062" s="19">
        <f t="shared" si="336"/>
        <v>17.185227272727278</v>
      </c>
      <c r="AB3062" s="19" t="s">
        <v>8887</v>
      </c>
    </row>
    <row r="3063" spans="1:28" x14ac:dyDescent="0.35">
      <c r="A3063" t="s">
        <v>1562</v>
      </c>
      <c r="B3063" t="s">
        <v>8627</v>
      </c>
      <c r="C3063" t="s">
        <v>8628</v>
      </c>
      <c r="D3063" s="1">
        <v>44862</v>
      </c>
      <c r="E3063">
        <f t="shared" si="333"/>
        <v>18</v>
      </c>
      <c r="F3063" t="s">
        <v>6</v>
      </c>
      <c r="G3063">
        <v>550</v>
      </c>
      <c r="H3063">
        <f t="shared" si="330"/>
        <v>55</v>
      </c>
      <c r="I3063" t="s">
        <v>7</v>
      </c>
      <c r="J3063" t="s">
        <v>8</v>
      </c>
      <c r="K3063" t="s">
        <v>143</v>
      </c>
      <c r="L3063" t="s">
        <v>1569</v>
      </c>
      <c r="M3063" t="str">
        <f t="shared" si="331"/>
        <v>M</v>
      </c>
      <c r="N3063" t="s">
        <v>4306</v>
      </c>
      <c r="O3063" t="s">
        <v>4306</v>
      </c>
      <c r="P3063" t="s">
        <v>4306</v>
      </c>
      <c r="Q3063" t="s">
        <v>8</v>
      </c>
      <c r="R3063" t="str">
        <f t="shared" si="334"/>
        <v>U</v>
      </c>
      <c r="S3063" t="s">
        <v>8</v>
      </c>
      <c r="T3063" t="s">
        <v>8</v>
      </c>
      <c r="U3063" t="s">
        <v>4306</v>
      </c>
      <c r="V3063" t="e">
        <f>VLOOKUP(P3063,'PBT Tag Rates'!$B$5:$E$34,4,FALSE)</f>
        <v>#N/A</v>
      </c>
      <c r="W3063">
        <v>1</v>
      </c>
      <c r="X3063" s="16">
        <f>IFERROR(LOOKUP(H3063,{30,43,48,53,58,63,68,73,78,83,88,93,97},{42,47,52,57,62,67,72,77,82,87,92,99,100}),999)</f>
        <v>57</v>
      </c>
      <c r="Y3063" s="19">
        <f t="shared" si="332"/>
        <v>5.6818181818181825</v>
      </c>
      <c r="Z3063" s="19">
        <f t="shared" si="335"/>
        <v>5.7284090909090919</v>
      </c>
      <c r="AA3063" s="19">
        <f t="shared" si="336"/>
        <v>17.185227272727278</v>
      </c>
      <c r="AB3063" s="19" t="s">
        <v>8887</v>
      </c>
    </row>
    <row r="3064" spans="1:28" x14ac:dyDescent="0.35">
      <c r="A3064" t="s">
        <v>1562</v>
      </c>
      <c r="B3064" t="s">
        <v>8629</v>
      </c>
      <c r="C3064" t="s">
        <v>8630</v>
      </c>
      <c r="D3064" s="1">
        <v>44862</v>
      </c>
      <c r="E3064">
        <f t="shared" si="333"/>
        <v>18</v>
      </c>
      <c r="F3064" t="s">
        <v>6</v>
      </c>
      <c r="G3064">
        <v>480</v>
      </c>
      <c r="H3064">
        <f t="shared" si="330"/>
        <v>48</v>
      </c>
      <c r="I3064" t="s">
        <v>7</v>
      </c>
      <c r="J3064" t="s">
        <v>8</v>
      </c>
      <c r="L3064" t="s">
        <v>6</v>
      </c>
      <c r="M3064" t="str">
        <f t="shared" si="331"/>
        <v>M</v>
      </c>
      <c r="N3064" t="s">
        <v>8631</v>
      </c>
      <c r="O3064" t="s">
        <v>8632</v>
      </c>
      <c r="P3064" t="s">
        <v>2035</v>
      </c>
      <c r="Q3064">
        <v>2</v>
      </c>
      <c r="R3064">
        <f t="shared" si="334"/>
        <v>2020</v>
      </c>
      <c r="S3064" t="s">
        <v>8</v>
      </c>
      <c r="T3064" t="s">
        <v>8</v>
      </c>
      <c r="U3064" t="s">
        <v>9006</v>
      </c>
      <c r="V3064">
        <f>VLOOKUP(P3064,'PBT Tag Rates'!$B$5:$E$34,4,FALSE)</f>
        <v>0.98961045999999997</v>
      </c>
      <c r="W3064">
        <v>1</v>
      </c>
      <c r="X3064" s="16">
        <f>IFERROR(LOOKUP(H3064,{30,43,48,53,58,63,68,73,78,83,88,93,97},{42,47,52,57,62,67,72,77,82,87,92,99,100}),999)</f>
        <v>52</v>
      </c>
      <c r="Y3064" s="19">
        <f t="shared" si="332"/>
        <v>5.6818181818181825</v>
      </c>
      <c r="Z3064" s="19">
        <f t="shared" si="335"/>
        <v>5.7284090909090919</v>
      </c>
      <c r="AA3064" s="19">
        <f t="shared" si="336"/>
        <v>17.185227272727278</v>
      </c>
      <c r="AB3064" s="19" t="s">
        <v>8886</v>
      </c>
    </row>
    <row r="3065" spans="1:28" x14ac:dyDescent="0.35">
      <c r="A3065" t="s">
        <v>1562</v>
      </c>
      <c r="B3065" t="s">
        <v>8633</v>
      </c>
      <c r="C3065" t="s">
        <v>8634</v>
      </c>
      <c r="D3065" s="1">
        <v>44863</v>
      </c>
      <c r="E3065">
        <f t="shared" si="333"/>
        <v>18</v>
      </c>
      <c r="F3065" t="s">
        <v>6</v>
      </c>
      <c r="G3065">
        <v>470</v>
      </c>
      <c r="H3065">
        <f t="shared" si="330"/>
        <v>47</v>
      </c>
      <c r="I3065" t="s">
        <v>9</v>
      </c>
      <c r="J3065">
        <v>1</v>
      </c>
      <c r="L3065" t="s">
        <v>6</v>
      </c>
      <c r="M3065" t="str">
        <f t="shared" si="331"/>
        <v>M</v>
      </c>
      <c r="N3065" t="s">
        <v>1272</v>
      </c>
      <c r="O3065" t="s">
        <v>8635</v>
      </c>
      <c r="P3065" t="s">
        <v>557</v>
      </c>
      <c r="Q3065">
        <v>3</v>
      </c>
      <c r="R3065">
        <f t="shared" si="334"/>
        <v>2019</v>
      </c>
      <c r="S3065" t="s">
        <v>8</v>
      </c>
      <c r="T3065" t="s">
        <v>8</v>
      </c>
      <c r="U3065" t="s">
        <v>9007</v>
      </c>
      <c r="V3065">
        <f>VLOOKUP(P3065,'PBT Tag Rates'!$B$5:$E$34,4,FALSE)</f>
        <v>0.95971980899999998</v>
      </c>
      <c r="W3065">
        <v>1</v>
      </c>
      <c r="X3065" s="16">
        <f>IFERROR(LOOKUP(H3065,{30,43,48,53,58,63,68,73,78,83,88,93,97},{42,47,52,57,62,67,72,77,82,87,92,99,100}),999)</f>
        <v>47</v>
      </c>
      <c r="Y3065" s="19">
        <f t="shared" si="332"/>
        <v>5.6818181818181825</v>
      </c>
      <c r="Z3065" s="19">
        <f t="shared" si="335"/>
        <v>5.7284090909090919</v>
      </c>
      <c r="AA3065" s="19">
        <f t="shared" si="336"/>
        <v>17.185227272727278</v>
      </c>
      <c r="AB3065" s="19" t="s">
        <v>8886</v>
      </c>
    </row>
    <row r="3066" spans="1:28" x14ac:dyDescent="0.35">
      <c r="A3066" t="s">
        <v>1562</v>
      </c>
      <c r="B3066" t="s">
        <v>8636</v>
      </c>
      <c r="C3066" t="s">
        <v>8637</v>
      </c>
      <c r="D3066" s="1">
        <v>44863</v>
      </c>
      <c r="E3066">
        <f t="shared" si="333"/>
        <v>18</v>
      </c>
      <c r="F3066" t="s">
        <v>6</v>
      </c>
      <c r="G3066">
        <v>590</v>
      </c>
      <c r="H3066">
        <f t="shared" si="330"/>
        <v>59</v>
      </c>
      <c r="I3066" t="s">
        <v>9</v>
      </c>
      <c r="J3066">
        <v>1</v>
      </c>
      <c r="L3066" t="s">
        <v>6</v>
      </c>
      <c r="M3066" t="str">
        <f t="shared" si="331"/>
        <v>M</v>
      </c>
      <c r="N3066" t="s">
        <v>948</v>
      </c>
      <c r="O3066" t="s">
        <v>949</v>
      </c>
      <c r="P3066" t="s">
        <v>19</v>
      </c>
      <c r="Q3066">
        <v>4</v>
      </c>
      <c r="R3066">
        <f t="shared" si="334"/>
        <v>2018</v>
      </c>
      <c r="S3066" t="s">
        <v>8</v>
      </c>
      <c r="T3066" t="s">
        <v>8</v>
      </c>
      <c r="U3066" t="s">
        <v>9007</v>
      </c>
      <c r="V3066">
        <f>VLOOKUP(P3066,'PBT Tag Rates'!$B$5:$E$34,4,FALSE)</f>
        <v>0.80551598400000002</v>
      </c>
      <c r="W3066">
        <v>1</v>
      </c>
      <c r="X3066" s="16">
        <f>IFERROR(LOOKUP(H3066,{30,43,48,53,58,63,68,73,78,83,88,93,97},{42,47,52,57,62,67,72,77,82,87,92,99,100}),999)</f>
        <v>62</v>
      </c>
      <c r="Y3066" s="19">
        <f t="shared" si="332"/>
        <v>5.6818181818181825</v>
      </c>
      <c r="Z3066" s="19">
        <f t="shared" si="335"/>
        <v>5.7284090909090919</v>
      </c>
      <c r="AA3066" s="19">
        <f t="shared" si="336"/>
        <v>17.185227272727278</v>
      </c>
      <c r="AB3066" s="19" t="s">
        <v>8886</v>
      </c>
    </row>
    <row r="3067" spans="1:28" x14ac:dyDescent="0.35">
      <c r="A3067" t="s">
        <v>1562</v>
      </c>
      <c r="B3067" t="s">
        <v>8638</v>
      </c>
      <c r="C3067" t="s">
        <v>8639</v>
      </c>
      <c r="D3067" s="1">
        <v>44863</v>
      </c>
      <c r="E3067">
        <f t="shared" si="333"/>
        <v>18</v>
      </c>
      <c r="F3067" t="s">
        <v>16</v>
      </c>
      <c r="G3067">
        <v>630</v>
      </c>
      <c r="H3067">
        <f t="shared" si="330"/>
        <v>63</v>
      </c>
      <c r="I3067" t="s">
        <v>7</v>
      </c>
      <c r="J3067" t="s">
        <v>8</v>
      </c>
      <c r="L3067" t="s">
        <v>16</v>
      </c>
      <c r="M3067" t="str">
        <f t="shared" si="331"/>
        <v>F</v>
      </c>
      <c r="N3067" t="s">
        <v>2994</v>
      </c>
      <c r="O3067" t="s">
        <v>7896</v>
      </c>
      <c r="P3067" t="s">
        <v>557</v>
      </c>
      <c r="Q3067">
        <v>3</v>
      </c>
      <c r="R3067">
        <f t="shared" si="334"/>
        <v>2019</v>
      </c>
      <c r="S3067" t="s">
        <v>8</v>
      </c>
      <c r="T3067" t="s">
        <v>8</v>
      </c>
      <c r="U3067" t="s">
        <v>9006</v>
      </c>
      <c r="V3067">
        <f>VLOOKUP(P3067,'PBT Tag Rates'!$B$5:$E$34,4,FALSE)</f>
        <v>0.95971980899999998</v>
      </c>
      <c r="W3067">
        <v>1</v>
      </c>
      <c r="X3067" s="16">
        <f>IFERROR(LOOKUP(H3067,{30,43,48,53,58,63,68,73,78,83,88,93,97},{42,47,52,57,62,67,72,77,82,87,92,99,100}),999)</f>
        <v>67</v>
      </c>
      <c r="Y3067" s="19">
        <f t="shared" si="332"/>
        <v>5.6818181818181825</v>
      </c>
      <c r="Z3067" s="19">
        <f t="shared" si="335"/>
        <v>5.7284090909090919</v>
      </c>
      <c r="AA3067" s="19">
        <f t="shared" si="336"/>
        <v>17.185227272727278</v>
      </c>
      <c r="AB3067" s="19" t="s">
        <v>8886</v>
      </c>
    </row>
    <row r="3068" spans="1:28" x14ac:dyDescent="0.35">
      <c r="A3068" t="s">
        <v>1562</v>
      </c>
      <c r="B3068" t="s">
        <v>8640</v>
      </c>
      <c r="C3068" t="s">
        <v>8641</v>
      </c>
      <c r="D3068" s="1">
        <v>44863</v>
      </c>
      <c r="E3068">
        <f t="shared" si="333"/>
        <v>18</v>
      </c>
      <c r="F3068" t="s">
        <v>6</v>
      </c>
      <c r="G3068">
        <v>440</v>
      </c>
      <c r="H3068">
        <f t="shared" si="330"/>
        <v>44</v>
      </c>
      <c r="I3068" t="s">
        <v>7</v>
      </c>
      <c r="J3068" t="s">
        <v>8</v>
      </c>
      <c r="L3068" t="s">
        <v>6</v>
      </c>
      <c r="M3068" t="str">
        <f t="shared" si="331"/>
        <v>M</v>
      </c>
      <c r="N3068" t="s">
        <v>8642</v>
      </c>
      <c r="O3068" t="s">
        <v>8643</v>
      </c>
      <c r="P3068" t="s">
        <v>2035</v>
      </c>
      <c r="Q3068">
        <v>2</v>
      </c>
      <c r="R3068">
        <f t="shared" si="334"/>
        <v>2020</v>
      </c>
      <c r="S3068" t="s">
        <v>8</v>
      </c>
      <c r="T3068" t="s">
        <v>8</v>
      </c>
      <c r="U3068" t="s">
        <v>9006</v>
      </c>
      <c r="V3068">
        <f>VLOOKUP(P3068,'PBT Tag Rates'!$B$5:$E$34,4,FALSE)</f>
        <v>0.98961045999999997</v>
      </c>
      <c r="W3068">
        <v>1</v>
      </c>
      <c r="X3068" s="16">
        <f>IFERROR(LOOKUP(H3068,{30,43,48,53,58,63,68,73,78,83,88,93,97},{42,47,52,57,62,67,72,77,82,87,92,99,100}),999)</f>
        <v>47</v>
      </c>
      <c r="Y3068" s="19">
        <f t="shared" si="332"/>
        <v>5.6818181818181825</v>
      </c>
      <c r="Z3068" s="19">
        <f t="shared" si="335"/>
        <v>5.7284090909090919</v>
      </c>
      <c r="AA3068" s="19">
        <f t="shared" si="336"/>
        <v>17.185227272727278</v>
      </c>
      <c r="AB3068" s="19" t="s">
        <v>8886</v>
      </c>
    </row>
    <row r="3069" spans="1:28" x14ac:dyDescent="0.35">
      <c r="A3069" t="s">
        <v>1562</v>
      </c>
      <c r="B3069" t="s">
        <v>8644</v>
      </c>
      <c r="C3069" t="s">
        <v>8645</v>
      </c>
      <c r="D3069" s="1">
        <v>44863</v>
      </c>
      <c r="E3069">
        <f t="shared" si="333"/>
        <v>18</v>
      </c>
      <c r="F3069" t="s">
        <v>6</v>
      </c>
      <c r="G3069">
        <v>650</v>
      </c>
      <c r="H3069">
        <f t="shared" si="330"/>
        <v>65</v>
      </c>
      <c r="I3069" t="s">
        <v>7</v>
      </c>
      <c r="J3069" t="s">
        <v>8</v>
      </c>
      <c r="L3069" t="s">
        <v>6</v>
      </c>
      <c r="M3069" t="str">
        <f t="shared" si="331"/>
        <v>M</v>
      </c>
      <c r="N3069" t="s">
        <v>8646</v>
      </c>
      <c r="O3069" t="s">
        <v>8647</v>
      </c>
      <c r="P3069" t="s">
        <v>557</v>
      </c>
      <c r="Q3069">
        <v>3</v>
      </c>
      <c r="R3069">
        <f t="shared" si="334"/>
        <v>2019</v>
      </c>
      <c r="S3069" t="s">
        <v>8</v>
      </c>
      <c r="T3069" t="s">
        <v>8</v>
      </c>
      <c r="U3069" t="s">
        <v>9006</v>
      </c>
      <c r="V3069">
        <f>VLOOKUP(P3069,'PBT Tag Rates'!$B$5:$E$34,4,FALSE)</f>
        <v>0.95971980899999998</v>
      </c>
      <c r="W3069">
        <v>1</v>
      </c>
      <c r="X3069" s="16">
        <f>IFERROR(LOOKUP(H3069,{30,43,48,53,58,63,68,73,78,83,88,93,97},{42,47,52,57,62,67,72,77,82,87,92,99,100}),999)</f>
        <v>67</v>
      </c>
      <c r="Y3069" s="19">
        <f t="shared" si="332"/>
        <v>5.6818181818181825</v>
      </c>
      <c r="Z3069" s="19">
        <f t="shared" si="335"/>
        <v>5.7284090909090919</v>
      </c>
      <c r="AA3069" s="19">
        <f t="shared" si="336"/>
        <v>17.185227272727278</v>
      </c>
      <c r="AB3069" s="19" t="s">
        <v>8886</v>
      </c>
    </row>
    <row r="3070" spans="1:28" x14ac:dyDescent="0.35">
      <c r="A3070" t="s">
        <v>1562</v>
      </c>
      <c r="B3070" t="s">
        <v>8648</v>
      </c>
      <c r="C3070" t="s">
        <v>8649</v>
      </c>
      <c r="D3070" s="1">
        <v>44863</v>
      </c>
      <c r="E3070">
        <f t="shared" si="333"/>
        <v>18</v>
      </c>
      <c r="F3070" t="s">
        <v>16</v>
      </c>
      <c r="G3070">
        <v>650</v>
      </c>
      <c r="H3070">
        <f t="shared" si="330"/>
        <v>65</v>
      </c>
      <c r="I3070" t="s">
        <v>7</v>
      </c>
      <c r="J3070" t="s">
        <v>8</v>
      </c>
      <c r="L3070" t="s">
        <v>16</v>
      </c>
      <c r="M3070" t="str">
        <f t="shared" si="331"/>
        <v>F</v>
      </c>
      <c r="N3070" t="s">
        <v>2840</v>
      </c>
      <c r="O3070" t="s">
        <v>2841</v>
      </c>
      <c r="P3070" t="s">
        <v>557</v>
      </c>
      <c r="Q3070">
        <v>3</v>
      </c>
      <c r="R3070">
        <f t="shared" si="334"/>
        <v>2019</v>
      </c>
      <c r="S3070" t="s">
        <v>8</v>
      </c>
      <c r="T3070" t="s">
        <v>8</v>
      </c>
      <c r="U3070" t="s">
        <v>9006</v>
      </c>
      <c r="V3070">
        <f>VLOOKUP(P3070,'PBT Tag Rates'!$B$5:$E$34,4,FALSE)</f>
        <v>0.95971980899999998</v>
      </c>
      <c r="W3070">
        <v>1</v>
      </c>
      <c r="X3070" s="16">
        <f>IFERROR(LOOKUP(H3070,{30,43,48,53,58,63,68,73,78,83,88,93,97},{42,47,52,57,62,67,72,77,82,87,92,99,100}),999)</f>
        <v>67</v>
      </c>
      <c r="Y3070" s="19">
        <f t="shared" si="332"/>
        <v>5.6818181818181825</v>
      </c>
      <c r="Z3070" s="19">
        <f t="shared" si="335"/>
        <v>5.7284090909090919</v>
      </c>
      <c r="AA3070" s="19">
        <f t="shared" si="336"/>
        <v>17.185227272727278</v>
      </c>
      <c r="AB3070" s="19" t="s">
        <v>8886</v>
      </c>
    </row>
    <row r="3071" spans="1:28" x14ac:dyDescent="0.35">
      <c r="A3071" t="s">
        <v>1562</v>
      </c>
      <c r="B3071" t="s">
        <v>8650</v>
      </c>
      <c r="C3071" t="s">
        <v>8651</v>
      </c>
      <c r="D3071" s="1">
        <v>44863</v>
      </c>
      <c r="E3071">
        <f t="shared" si="333"/>
        <v>18</v>
      </c>
      <c r="F3071" t="s">
        <v>16</v>
      </c>
      <c r="G3071">
        <v>630</v>
      </c>
      <c r="H3071">
        <f t="shared" si="330"/>
        <v>63</v>
      </c>
      <c r="I3071" t="s">
        <v>9</v>
      </c>
      <c r="J3071" t="s">
        <v>8</v>
      </c>
      <c r="L3071" t="s">
        <v>16</v>
      </c>
      <c r="M3071" t="str">
        <f t="shared" si="331"/>
        <v>F</v>
      </c>
      <c r="N3071" t="s">
        <v>689</v>
      </c>
      <c r="O3071" t="s">
        <v>690</v>
      </c>
      <c r="P3071" t="s">
        <v>557</v>
      </c>
      <c r="Q3071">
        <v>3</v>
      </c>
      <c r="R3071">
        <f t="shared" si="334"/>
        <v>2019</v>
      </c>
      <c r="S3071" t="s">
        <v>8</v>
      </c>
      <c r="T3071" t="s">
        <v>8</v>
      </c>
      <c r="U3071" t="s">
        <v>9006</v>
      </c>
      <c r="V3071">
        <f>VLOOKUP(P3071,'PBT Tag Rates'!$B$5:$E$34,4,FALSE)</f>
        <v>0.95971980899999998</v>
      </c>
      <c r="W3071">
        <v>1</v>
      </c>
      <c r="X3071" s="16">
        <f>IFERROR(LOOKUP(H3071,{30,43,48,53,58,63,68,73,78,83,88,93,97},{42,47,52,57,62,67,72,77,82,87,92,99,100}),999)</f>
        <v>67</v>
      </c>
      <c r="Y3071" s="19">
        <f t="shared" si="332"/>
        <v>5.6818181818181825</v>
      </c>
      <c r="Z3071" s="19">
        <f t="shared" si="335"/>
        <v>5.7284090909090919</v>
      </c>
      <c r="AA3071" s="19">
        <f t="shared" si="336"/>
        <v>17.185227272727278</v>
      </c>
      <c r="AB3071" s="19" t="s">
        <v>8886</v>
      </c>
    </row>
    <row r="3072" spans="1:28" x14ac:dyDescent="0.35">
      <c r="A3072" t="s">
        <v>1562</v>
      </c>
      <c r="B3072" t="s">
        <v>8652</v>
      </c>
      <c r="C3072" t="s">
        <v>8653</v>
      </c>
      <c r="D3072" s="1">
        <v>44863</v>
      </c>
      <c r="E3072">
        <f t="shared" si="333"/>
        <v>18</v>
      </c>
      <c r="F3072" t="s">
        <v>6</v>
      </c>
      <c r="G3072">
        <v>710</v>
      </c>
      <c r="H3072">
        <f t="shared" si="330"/>
        <v>71</v>
      </c>
      <c r="I3072" t="s">
        <v>9</v>
      </c>
      <c r="J3072">
        <v>1</v>
      </c>
      <c r="L3072" t="s">
        <v>6</v>
      </c>
      <c r="M3072" t="str">
        <f t="shared" si="331"/>
        <v>M</v>
      </c>
      <c r="N3072" t="s">
        <v>107</v>
      </c>
      <c r="O3072" t="s">
        <v>7935</v>
      </c>
      <c r="P3072" t="s">
        <v>19</v>
      </c>
      <c r="Q3072">
        <v>4</v>
      </c>
      <c r="R3072">
        <f t="shared" si="334"/>
        <v>2018</v>
      </c>
      <c r="S3072" t="s">
        <v>8</v>
      </c>
      <c r="T3072" t="s">
        <v>8</v>
      </c>
      <c r="U3072" t="s">
        <v>9007</v>
      </c>
      <c r="V3072">
        <f>VLOOKUP(P3072,'PBT Tag Rates'!$B$5:$E$34,4,FALSE)</f>
        <v>0.80551598400000002</v>
      </c>
      <c r="W3072">
        <v>1</v>
      </c>
      <c r="X3072" s="16">
        <f>IFERROR(LOOKUP(H3072,{30,43,48,53,58,63,68,73,78,83,88,93,97},{42,47,52,57,62,67,72,77,82,87,92,99,100}),999)</f>
        <v>72</v>
      </c>
      <c r="Y3072" s="19">
        <f t="shared" si="332"/>
        <v>5.6818181818181825</v>
      </c>
      <c r="Z3072" s="19">
        <f t="shared" si="335"/>
        <v>5.7284090909090919</v>
      </c>
      <c r="AA3072" s="19">
        <f t="shared" si="336"/>
        <v>17.185227272727278</v>
      </c>
      <c r="AB3072" s="19" t="s">
        <v>8886</v>
      </c>
    </row>
    <row r="3073" spans="1:28" x14ac:dyDescent="0.35">
      <c r="A3073" t="s">
        <v>1562</v>
      </c>
      <c r="B3073" t="s">
        <v>8654</v>
      </c>
      <c r="C3073" t="s">
        <v>8655</v>
      </c>
      <c r="D3073" s="1">
        <v>44863</v>
      </c>
      <c r="E3073">
        <f t="shared" si="333"/>
        <v>18</v>
      </c>
      <c r="F3073" t="s">
        <v>16</v>
      </c>
      <c r="G3073">
        <v>670</v>
      </c>
      <c r="H3073">
        <f t="shared" si="330"/>
        <v>67</v>
      </c>
      <c r="I3073" t="s">
        <v>9</v>
      </c>
      <c r="J3073">
        <v>1</v>
      </c>
      <c r="K3073" t="s">
        <v>143</v>
      </c>
      <c r="L3073" t="s">
        <v>1569</v>
      </c>
      <c r="M3073" t="str">
        <f t="shared" si="331"/>
        <v>F</v>
      </c>
      <c r="N3073" t="s">
        <v>4306</v>
      </c>
      <c r="O3073" t="s">
        <v>4306</v>
      </c>
      <c r="P3073" t="s">
        <v>8891</v>
      </c>
      <c r="Q3073" t="s">
        <v>8</v>
      </c>
      <c r="R3073" t="str">
        <f t="shared" si="334"/>
        <v>U</v>
      </c>
      <c r="S3073" t="s">
        <v>8</v>
      </c>
      <c r="T3073" t="s">
        <v>8</v>
      </c>
      <c r="U3073" t="s">
        <v>4306</v>
      </c>
      <c r="V3073" t="e">
        <f>VLOOKUP(P3073,'PBT Tag Rates'!$B$5:$E$34,4,FALSE)</f>
        <v>#N/A</v>
      </c>
      <c r="W3073">
        <v>1</v>
      </c>
      <c r="X3073" s="16">
        <f>IFERROR(LOOKUP(H3073,{30,43,48,53,58,63,68,73,78,83,88,93,97},{42,47,52,57,62,67,72,77,82,87,92,99,100}),999)</f>
        <v>67</v>
      </c>
      <c r="Y3073" s="19">
        <f t="shared" si="332"/>
        <v>5.6818181818181825</v>
      </c>
      <c r="Z3073" s="19">
        <f t="shared" si="335"/>
        <v>5.7284090909090919</v>
      </c>
      <c r="AA3073" s="19">
        <f t="shared" si="336"/>
        <v>17.185227272727278</v>
      </c>
      <c r="AB3073" s="19" t="s">
        <v>8887</v>
      </c>
    </row>
    <row r="3074" spans="1:28" x14ac:dyDescent="0.35">
      <c r="A3074" t="s">
        <v>1562</v>
      </c>
      <c r="B3074" t="s">
        <v>8656</v>
      </c>
      <c r="C3074" t="s">
        <v>8657</v>
      </c>
      <c r="D3074" s="1">
        <v>44864</v>
      </c>
      <c r="E3074">
        <f t="shared" si="333"/>
        <v>18</v>
      </c>
      <c r="F3074" t="s">
        <v>6</v>
      </c>
      <c r="G3074">
        <v>820</v>
      </c>
      <c r="H3074">
        <f t="shared" si="330"/>
        <v>82</v>
      </c>
      <c r="I3074" t="s">
        <v>7</v>
      </c>
      <c r="J3074" t="s">
        <v>8</v>
      </c>
      <c r="L3074" t="s">
        <v>6</v>
      </c>
      <c r="M3074" t="str">
        <f t="shared" si="331"/>
        <v>M</v>
      </c>
      <c r="N3074" t="s">
        <v>8</v>
      </c>
      <c r="O3074" t="s">
        <v>8</v>
      </c>
      <c r="P3074" t="s">
        <v>11</v>
      </c>
      <c r="Q3074" t="s">
        <v>8</v>
      </c>
      <c r="R3074" t="str">
        <f t="shared" si="334"/>
        <v>U</v>
      </c>
      <c r="S3074" t="s">
        <v>12</v>
      </c>
      <c r="T3074">
        <v>1</v>
      </c>
      <c r="U3074" t="s">
        <v>11</v>
      </c>
      <c r="V3074" t="e">
        <f>VLOOKUP(P3074,'PBT Tag Rates'!$B$5:$E$34,4,FALSE)</f>
        <v>#N/A</v>
      </c>
      <c r="W3074">
        <v>1</v>
      </c>
      <c r="X3074" s="16">
        <f>IFERROR(LOOKUP(H3074,{30,43,48,53,58,63,68,73,78,83,88,93,97},{42,47,52,57,62,67,72,77,82,87,92,99,100}),999)</f>
        <v>82</v>
      </c>
      <c r="Y3074" s="19">
        <f t="shared" si="332"/>
        <v>5.6818181818181825</v>
      </c>
      <c r="Z3074" s="19">
        <f t="shared" si="335"/>
        <v>5.7284090909090919</v>
      </c>
      <c r="AA3074" s="19">
        <f t="shared" si="336"/>
        <v>17.185227272727278</v>
      </c>
      <c r="AB3074" s="19" t="s">
        <v>8887</v>
      </c>
    </row>
    <row r="3075" spans="1:28" x14ac:dyDescent="0.35">
      <c r="A3075" t="s">
        <v>1562</v>
      </c>
      <c r="B3075" t="s">
        <v>8658</v>
      </c>
      <c r="C3075" t="s">
        <v>8659</v>
      </c>
      <c r="D3075" s="1">
        <v>44864</v>
      </c>
      <c r="E3075">
        <f t="shared" si="333"/>
        <v>18</v>
      </c>
      <c r="F3075" t="s">
        <v>6</v>
      </c>
      <c r="G3075">
        <v>650</v>
      </c>
      <c r="H3075">
        <f t="shared" si="330"/>
        <v>65</v>
      </c>
      <c r="I3075" t="s">
        <v>9</v>
      </c>
      <c r="J3075">
        <v>1</v>
      </c>
      <c r="L3075" t="s">
        <v>6</v>
      </c>
      <c r="M3075" t="str">
        <f t="shared" si="331"/>
        <v>M</v>
      </c>
      <c r="N3075" t="s">
        <v>92</v>
      </c>
      <c r="O3075" t="s">
        <v>93</v>
      </c>
      <c r="P3075" t="s">
        <v>19</v>
      </c>
      <c r="Q3075">
        <v>4</v>
      </c>
      <c r="R3075">
        <f t="shared" si="334"/>
        <v>2018</v>
      </c>
      <c r="S3075" t="s">
        <v>8</v>
      </c>
      <c r="T3075" t="s">
        <v>8</v>
      </c>
      <c r="U3075" t="s">
        <v>9007</v>
      </c>
      <c r="V3075">
        <f>VLOOKUP(P3075,'PBT Tag Rates'!$B$5:$E$34,4,FALSE)</f>
        <v>0.80551598400000002</v>
      </c>
      <c r="W3075">
        <v>1</v>
      </c>
      <c r="X3075" s="16">
        <f>IFERROR(LOOKUP(H3075,{30,43,48,53,58,63,68,73,78,83,88,93,97},{42,47,52,57,62,67,72,77,82,87,92,99,100}),999)</f>
        <v>67</v>
      </c>
      <c r="Y3075" s="19">
        <f t="shared" si="332"/>
        <v>5.6818181818181825</v>
      </c>
      <c r="Z3075" s="19">
        <f t="shared" si="335"/>
        <v>5.7284090909090919</v>
      </c>
      <c r="AA3075" s="19">
        <f t="shared" si="336"/>
        <v>17.185227272727278</v>
      </c>
      <c r="AB3075" s="19" t="s">
        <v>8886</v>
      </c>
    </row>
    <row r="3076" spans="1:28" x14ac:dyDescent="0.35">
      <c r="A3076" t="s">
        <v>1562</v>
      </c>
      <c r="B3076" t="s">
        <v>8660</v>
      </c>
      <c r="C3076" t="s">
        <v>8661</v>
      </c>
      <c r="D3076" s="1">
        <v>44864</v>
      </c>
      <c r="E3076">
        <f t="shared" si="333"/>
        <v>18</v>
      </c>
      <c r="F3076" t="s">
        <v>6</v>
      </c>
      <c r="G3076">
        <v>740</v>
      </c>
      <c r="H3076">
        <f t="shared" si="330"/>
        <v>74</v>
      </c>
      <c r="I3076" t="s">
        <v>7</v>
      </c>
      <c r="J3076" t="s">
        <v>8</v>
      </c>
      <c r="L3076" t="s">
        <v>6</v>
      </c>
      <c r="M3076" t="str">
        <f t="shared" si="331"/>
        <v>M</v>
      </c>
      <c r="N3076" t="s">
        <v>3772</v>
      </c>
      <c r="O3076" t="s">
        <v>3773</v>
      </c>
      <c r="P3076" t="s">
        <v>557</v>
      </c>
      <c r="Q3076">
        <v>3</v>
      </c>
      <c r="R3076">
        <f t="shared" si="334"/>
        <v>2019</v>
      </c>
      <c r="S3076" t="s">
        <v>8</v>
      </c>
      <c r="T3076" t="s">
        <v>8</v>
      </c>
      <c r="U3076" t="s">
        <v>9090</v>
      </c>
      <c r="V3076">
        <f>VLOOKUP(P3076,'PBT Tag Rates'!$B$5:$E$34,4,FALSE)</f>
        <v>0.95971980899999998</v>
      </c>
      <c r="W3076">
        <v>1</v>
      </c>
      <c r="X3076" s="16">
        <f>IFERROR(LOOKUP(H3076,{30,43,48,53,58,63,68,73,78,83,88,93,97},{42,47,52,57,62,67,72,77,82,87,92,99,100}),999)</f>
        <v>77</v>
      </c>
      <c r="Y3076" s="19">
        <f t="shared" si="332"/>
        <v>5.6818181818181825</v>
      </c>
      <c r="Z3076" s="19">
        <f t="shared" si="335"/>
        <v>5.7284090909090919</v>
      </c>
      <c r="AA3076" s="19">
        <f t="shared" si="336"/>
        <v>17.185227272727278</v>
      </c>
      <c r="AB3076" s="19" t="s">
        <v>8887</v>
      </c>
    </row>
    <row r="3077" spans="1:28" x14ac:dyDescent="0.35">
      <c r="A3077" t="s">
        <v>1562</v>
      </c>
      <c r="B3077" t="s">
        <v>8662</v>
      </c>
      <c r="C3077" t="s">
        <v>8663</v>
      </c>
      <c r="D3077" s="1">
        <v>44864</v>
      </c>
      <c r="E3077">
        <f t="shared" si="333"/>
        <v>18</v>
      </c>
      <c r="F3077" t="s">
        <v>6</v>
      </c>
      <c r="G3077">
        <v>560</v>
      </c>
      <c r="H3077">
        <f t="shared" ref="H3077:H3140" si="337">G3077/10</f>
        <v>56</v>
      </c>
      <c r="I3077" t="s">
        <v>9</v>
      </c>
      <c r="J3077">
        <v>1</v>
      </c>
      <c r="L3077" t="s">
        <v>6</v>
      </c>
      <c r="M3077" t="str">
        <f t="shared" ref="M3077:M3140" si="338">IF(L3077="U",F3077,L3077)</f>
        <v>M</v>
      </c>
      <c r="N3077" t="s">
        <v>779</v>
      </c>
      <c r="O3077" t="s">
        <v>2824</v>
      </c>
      <c r="P3077" t="s">
        <v>557</v>
      </c>
      <c r="Q3077">
        <v>3</v>
      </c>
      <c r="R3077">
        <f t="shared" si="334"/>
        <v>2019</v>
      </c>
      <c r="S3077" t="s">
        <v>8</v>
      </c>
      <c r="T3077" t="s">
        <v>8</v>
      </c>
      <c r="U3077" t="s">
        <v>9006</v>
      </c>
      <c r="V3077">
        <f>VLOOKUP(P3077,'PBT Tag Rates'!$B$5:$E$34,4,FALSE)</f>
        <v>0.95971980899999998</v>
      </c>
      <c r="W3077">
        <v>1</v>
      </c>
      <c r="X3077" s="16">
        <f>IFERROR(LOOKUP(H3077,{30,43,48,53,58,63,68,73,78,83,88,93,97},{42,47,52,57,62,67,72,77,82,87,92,99,100}),999)</f>
        <v>57</v>
      </c>
      <c r="Y3077" s="19">
        <f t="shared" si="332"/>
        <v>5.6818181818181825</v>
      </c>
      <c r="Z3077" s="19">
        <f t="shared" si="335"/>
        <v>5.7284090909090919</v>
      </c>
      <c r="AA3077" s="19">
        <f t="shared" si="336"/>
        <v>17.185227272727278</v>
      </c>
      <c r="AB3077" s="19" t="s">
        <v>8886</v>
      </c>
    </row>
    <row r="3078" spans="1:28" x14ac:dyDescent="0.35">
      <c r="A3078" t="s">
        <v>1562</v>
      </c>
      <c r="B3078" t="s">
        <v>8664</v>
      </c>
      <c r="C3078" t="s">
        <v>8665</v>
      </c>
      <c r="D3078" s="1">
        <v>44865</v>
      </c>
      <c r="E3078">
        <f t="shared" si="333"/>
        <v>18</v>
      </c>
      <c r="F3078" t="s">
        <v>16</v>
      </c>
      <c r="G3078">
        <v>730</v>
      </c>
      <c r="H3078">
        <f t="shared" si="337"/>
        <v>73</v>
      </c>
      <c r="I3078" t="s">
        <v>7</v>
      </c>
      <c r="J3078" t="s">
        <v>8</v>
      </c>
      <c r="L3078" t="s">
        <v>16</v>
      </c>
      <c r="M3078" t="str">
        <f t="shared" si="338"/>
        <v>F</v>
      </c>
      <c r="N3078" t="s">
        <v>508</v>
      </c>
      <c r="O3078" t="s">
        <v>2798</v>
      </c>
      <c r="P3078" t="s">
        <v>19</v>
      </c>
      <c r="Q3078">
        <v>4</v>
      </c>
      <c r="R3078">
        <f t="shared" si="334"/>
        <v>2018</v>
      </c>
      <c r="S3078" t="s">
        <v>8</v>
      </c>
      <c r="T3078" t="s">
        <v>8</v>
      </c>
      <c r="U3078" t="s">
        <v>9006</v>
      </c>
      <c r="V3078">
        <f>VLOOKUP(P3078,'PBT Tag Rates'!$B$5:$E$34,4,FALSE)</f>
        <v>0.80551598400000002</v>
      </c>
      <c r="W3078">
        <v>1</v>
      </c>
      <c r="X3078" s="16">
        <f>IFERROR(LOOKUP(H3078,{30,43,48,53,58,63,68,73,78,83,88,93,97},{42,47,52,57,62,67,72,77,82,87,92,99,100}),999)</f>
        <v>77</v>
      </c>
      <c r="Y3078" s="19">
        <f t="shared" ref="Y3078:Y3142" si="339">IF(D3078&lt;$D$3,W3078/$Y$3,W3078/$Y$4)</f>
        <v>5.6818181818181825</v>
      </c>
      <c r="Z3078" s="19">
        <f t="shared" si="335"/>
        <v>5.7284090909090919</v>
      </c>
      <c r="AA3078" s="19">
        <f t="shared" si="336"/>
        <v>17.185227272727278</v>
      </c>
      <c r="AB3078" s="19" t="s">
        <v>8886</v>
      </c>
    </row>
    <row r="3079" spans="1:28" x14ac:dyDescent="0.35">
      <c r="A3079" t="s">
        <v>1562</v>
      </c>
      <c r="B3079" t="s">
        <v>8666</v>
      </c>
      <c r="C3079" t="s">
        <v>8667</v>
      </c>
      <c r="D3079" s="1">
        <v>44865</v>
      </c>
      <c r="E3079">
        <f t="shared" ref="E3079:E3142" si="340">IF(D3079&lt;=$D$3,60,18)</f>
        <v>18</v>
      </c>
      <c r="F3079" t="s">
        <v>6</v>
      </c>
      <c r="G3079">
        <v>350</v>
      </c>
      <c r="H3079">
        <f t="shared" si="337"/>
        <v>35</v>
      </c>
      <c r="I3079" t="s">
        <v>9</v>
      </c>
      <c r="J3079">
        <v>1</v>
      </c>
      <c r="L3079" t="s">
        <v>6</v>
      </c>
      <c r="M3079" t="str">
        <f t="shared" si="338"/>
        <v>M</v>
      </c>
      <c r="N3079" t="s">
        <v>6772</v>
      </c>
      <c r="O3079" t="s">
        <v>8668</v>
      </c>
      <c r="P3079" t="s">
        <v>2035</v>
      </c>
      <c r="Q3079">
        <v>2</v>
      </c>
      <c r="R3079">
        <f t="shared" ref="R3079:R3142" si="341">IFERROR($R$3-Q3079,"U")</f>
        <v>2020</v>
      </c>
      <c r="S3079" t="s">
        <v>8</v>
      </c>
      <c r="T3079" t="s">
        <v>8</v>
      </c>
      <c r="U3079" t="s">
        <v>9007</v>
      </c>
      <c r="V3079">
        <f>VLOOKUP(P3079,'PBT Tag Rates'!$B$5:$E$34,4,FALSE)</f>
        <v>0.98961045999999997</v>
      </c>
      <c r="W3079">
        <v>1</v>
      </c>
      <c r="X3079" s="16">
        <f>IFERROR(LOOKUP(H3079,{30,43,48,53,58,63,68,73,78,83,88,93,97},{42,47,52,57,62,67,72,77,82,87,92,99,100}),999)</f>
        <v>42</v>
      </c>
      <c r="Y3079" s="19">
        <f t="shared" si="339"/>
        <v>5.6818181818181825</v>
      </c>
      <c r="Z3079" s="19">
        <f t="shared" ref="Z3079:Z3142" si="342">Y3079*(1+$Z$4)</f>
        <v>5.7284090909090919</v>
      </c>
      <c r="AA3079" s="19">
        <f t="shared" ref="AA3079:AA3142" si="343">IF(D3079&lt;$D$3,Z3079/$AA$3,Z3079/$AA$4)</f>
        <v>17.185227272727278</v>
      </c>
      <c r="AB3079" s="19" t="s">
        <v>8886</v>
      </c>
    </row>
    <row r="3080" spans="1:28" x14ac:dyDescent="0.35">
      <c r="A3080" t="s">
        <v>1562</v>
      </c>
      <c r="B3080" t="s">
        <v>8669</v>
      </c>
      <c r="C3080" t="s">
        <v>8670</v>
      </c>
      <c r="D3080" s="1">
        <v>44865</v>
      </c>
      <c r="E3080">
        <f t="shared" si="340"/>
        <v>18</v>
      </c>
      <c r="F3080" t="s">
        <v>16</v>
      </c>
      <c r="G3080">
        <v>740</v>
      </c>
      <c r="H3080">
        <f t="shared" si="337"/>
        <v>74</v>
      </c>
      <c r="I3080" t="s">
        <v>9</v>
      </c>
      <c r="J3080" t="s">
        <v>8</v>
      </c>
      <c r="L3080" t="s">
        <v>16</v>
      </c>
      <c r="M3080" t="str">
        <f t="shared" si="338"/>
        <v>F</v>
      </c>
      <c r="N3080" t="s">
        <v>8671</v>
      </c>
      <c r="O3080" t="s">
        <v>8672</v>
      </c>
      <c r="P3080" t="s">
        <v>1161</v>
      </c>
      <c r="Q3080">
        <v>4</v>
      </c>
      <c r="R3080">
        <f t="shared" si="341"/>
        <v>2018</v>
      </c>
      <c r="S3080" t="s">
        <v>8</v>
      </c>
      <c r="T3080" t="s">
        <v>8</v>
      </c>
      <c r="U3080" t="s">
        <v>8878</v>
      </c>
      <c r="V3080">
        <f>VLOOKUP(P3080,'PBT Tag Rates'!$B$5:$E$34,4,FALSE)</f>
        <v>0.86166900000000002</v>
      </c>
      <c r="W3080">
        <v>1</v>
      </c>
      <c r="X3080" s="16">
        <f>IFERROR(LOOKUP(H3080,{30,43,48,53,58,63,68,73,78,83,88,93,97},{42,47,52,57,62,67,72,77,82,87,92,99,100}),999)</f>
        <v>77</v>
      </c>
      <c r="Y3080" s="19">
        <f t="shared" si="339"/>
        <v>5.6818181818181825</v>
      </c>
      <c r="Z3080" s="19">
        <f t="shared" si="342"/>
        <v>5.7284090909090919</v>
      </c>
      <c r="AA3080" s="19">
        <f t="shared" si="343"/>
        <v>17.185227272727278</v>
      </c>
      <c r="AB3080" s="19" t="s">
        <v>8886</v>
      </c>
    </row>
    <row r="3081" spans="1:28" x14ac:dyDescent="0.35">
      <c r="A3081" t="s">
        <v>1562</v>
      </c>
      <c r="B3081" t="s">
        <v>8673</v>
      </c>
      <c r="C3081" t="s">
        <v>8674</v>
      </c>
      <c r="D3081" s="1">
        <v>44865</v>
      </c>
      <c r="E3081">
        <f t="shared" si="340"/>
        <v>18</v>
      </c>
      <c r="F3081" t="s">
        <v>6</v>
      </c>
      <c r="G3081">
        <v>390</v>
      </c>
      <c r="H3081">
        <f t="shared" si="337"/>
        <v>39</v>
      </c>
      <c r="I3081" t="s">
        <v>7</v>
      </c>
      <c r="J3081" t="s">
        <v>8</v>
      </c>
      <c r="K3081" s="24" t="s">
        <v>8675</v>
      </c>
      <c r="L3081" t="s">
        <v>6</v>
      </c>
      <c r="M3081" t="str">
        <f t="shared" si="338"/>
        <v>M</v>
      </c>
      <c r="N3081" t="s">
        <v>8</v>
      </c>
      <c r="O3081" t="s">
        <v>8</v>
      </c>
      <c r="P3081" t="s">
        <v>11</v>
      </c>
      <c r="Q3081" t="s">
        <v>8</v>
      </c>
      <c r="R3081" t="str">
        <f t="shared" si="341"/>
        <v>U</v>
      </c>
      <c r="S3081" t="s">
        <v>12</v>
      </c>
      <c r="T3081">
        <v>0.999999999999999</v>
      </c>
      <c r="U3081" t="s">
        <v>11</v>
      </c>
      <c r="V3081" t="e">
        <f>VLOOKUP(P3081,'PBT Tag Rates'!$B$5:$E$34,4,FALSE)</f>
        <v>#N/A</v>
      </c>
      <c r="W3081">
        <v>1</v>
      </c>
      <c r="X3081" s="16">
        <f>IFERROR(LOOKUP(H3081,{30,43,48,53,58,63,68,73,78,83,88,93,97},{42,47,52,57,62,67,72,77,82,87,92,99,100}),999)</f>
        <v>42</v>
      </c>
      <c r="Y3081" s="19">
        <f t="shared" si="339"/>
        <v>5.6818181818181825</v>
      </c>
      <c r="Z3081" s="19">
        <f t="shared" si="342"/>
        <v>5.7284090909090919</v>
      </c>
      <c r="AA3081" s="19">
        <f t="shared" si="343"/>
        <v>17.185227272727278</v>
      </c>
      <c r="AB3081" s="19" t="s">
        <v>8887</v>
      </c>
    </row>
    <row r="3082" spans="1:28" x14ac:dyDescent="0.35">
      <c r="A3082" t="s">
        <v>1562</v>
      </c>
      <c r="B3082" t="s">
        <v>8676</v>
      </c>
      <c r="C3082" t="s">
        <v>8677</v>
      </c>
      <c r="D3082" s="1">
        <v>44865</v>
      </c>
      <c r="E3082">
        <f t="shared" si="340"/>
        <v>18</v>
      </c>
      <c r="F3082" t="s">
        <v>6</v>
      </c>
      <c r="G3082">
        <v>360</v>
      </c>
      <c r="H3082">
        <f t="shared" si="337"/>
        <v>36</v>
      </c>
      <c r="I3082" t="s">
        <v>9</v>
      </c>
      <c r="J3082">
        <v>1</v>
      </c>
      <c r="L3082" t="s">
        <v>6</v>
      </c>
      <c r="M3082" t="str">
        <f t="shared" si="338"/>
        <v>M</v>
      </c>
      <c r="N3082" t="s">
        <v>8678</v>
      </c>
      <c r="O3082" t="s">
        <v>8679</v>
      </c>
      <c r="P3082" t="s">
        <v>2035</v>
      </c>
      <c r="Q3082">
        <v>2</v>
      </c>
      <c r="R3082">
        <f t="shared" si="341"/>
        <v>2020</v>
      </c>
      <c r="S3082" t="s">
        <v>8</v>
      </c>
      <c r="T3082" t="s">
        <v>8</v>
      </c>
      <c r="U3082" t="s">
        <v>9007</v>
      </c>
      <c r="V3082">
        <f>VLOOKUP(P3082,'PBT Tag Rates'!$B$5:$E$34,4,FALSE)</f>
        <v>0.98961045999999997</v>
      </c>
      <c r="W3082">
        <v>1</v>
      </c>
      <c r="X3082" s="16">
        <f>IFERROR(LOOKUP(H3082,{30,43,48,53,58,63,68,73,78,83,88,93,97},{42,47,52,57,62,67,72,77,82,87,92,99,100}),999)</f>
        <v>42</v>
      </c>
      <c r="Y3082" s="19">
        <f t="shared" si="339"/>
        <v>5.6818181818181825</v>
      </c>
      <c r="Z3082" s="19">
        <f t="shared" si="342"/>
        <v>5.7284090909090919</v>
      </c>
      <c r="AA3082" s="19">
        <f t="shared" si="343"/>
        <v>17.185227272727278</v>
      </c>
      <c r="AB3082" s="19" t="s">
        <v>8886</v>
      </c>
    </row>
    <row r="3083" spans="1:28" x14ac:dyDescent="0.35">
      <c r="A3083" t="s">
        <v>1562</v>
      </c>
      <c r="B3083" t="s">
        <v>8680</v>
      </c>
      <c r="C3083" t="s">
        <v>8681</v>
      </c>
      <c r="D3083" s="1">
        <v>44865</v>
      </c>
      <c r="E3083">
        <f t="shared" si="340"/>
        <v>18</v>
      </c>
      <c r="F3083" t="s">
        <v>6</v>
      </c>
      <c r="G3083">
        <v>580</v>
      </c>
      <c r="H3083">
        <f t="shared" si="337"/>
        <v>58</v>
      </c>
      <c r="I3083" t="s">
        <v>7</v>
      </c>
      <c r="J3083" t="s">
        <v>8</v>
      </c>
      <c r="L3083" t="s">
        <v>6</v>
      </c>
      <c r="M3083" t="str">
        <f t="shared" si="338"/>
        <v>M</v>
      </c>
      <c r="N3083" t="s">
        <v>1060</v>
      </c>
      <c r="O3083" t="s">
        <v>1061</v>
      </c>
      <c r="P3083" t="s">
        <v>557</v>
      </c>
      <c r="Q3083">
        <v>3</v>
      </c>
      <c r="R3083">
        <f t="shared" si="341"/>
        <v>2019</v>
      </c>
      <c r="S3083" t="s">
        <v>8</v>
      </c>
      <c r="T3083" t="s">
        <v>8</v>
      </c>
      <c r="U3083" t="s">
        <v>9006</v>
      </c>
      <c r="V3083">
        <f>VLOOKUP(P3083,'PBT Tag Rates'!$B$5:$E$34,4,FALSE)</f>
        <v>0.95971980899999998</v>
      </c>
      <c r="W3083">
        <v>1</v>
      </c>
      <c r="X3083" s="16">
        <f>IFERROR(LOOKUP(H3083,{30,43,48,53,58,63,68,73,78,83,88,93,97},{42,47,52,57,62,67,72,77,82,87,92,99,100}),999)</f>
        <v>62</v>
      </c>
      <c r="Y3083" s="19">
        <f t="shared" si="339"/>
        <v>5.6818181818181825</v>
      </c>
      <c r="Z3083" s="19">
        <f t="shared" si="342"/>
        <v>5.7284090909090919</v>
      </c>
      <c r="AA3083" s="19">
        <f t="shared" si="343"/>
        <v>17.185227272727278</v>
      </c>
      <c r="AB3083" s="19" t="s">
        <v>8886</v>
      </c>
    </row>
    <row r="3084" spans="1:28" x14ac:dyDescent="0.35">
      <c r="A3084" t="s">
        <v>1562</v>
      </c>
      <c r="B3084" t="s">
        <v>8682</v>
      </c>
      <c r="C3084" t="s">
        <v>8683</v>
      </c>
      <c r="D3084" s="1">
        <v>44865</v>
      </c>
      <c r="E3084">
        <f t="shared" si="340"/>
        <v>18</v>
      </c>
      <c r="F3084" t="s">
        <v>16</v>
      </c>
      <c r="G3084">
        <v>700</v>
      </c>
      <c r="H3084">
        <f t="shared" si="337"/>
        <v>70</v>
      </c>
      <c r="I3084" t="s">
        <v>9</v>
      </c>
      <c r="J3084" t="s">
        <v>8</v>
      </c>
      <c r="L3084" t="s">
        <v>16</v>
      </c>
      <c r="M3084" t="str">
        <f t="shared" si="338"/>
        <v>F</v>
      </c>
      <c r="N3084" t="s">
        <v>1226</v>
      </c>
      <c r="O3084" t="s">
        <v>1227</v>
      </c>
      <c r="P3084" t="s">
        <v>10</v>
      </c>
      <c r="Q3084">
        <v>5</v>
      </c>
      <c r="R3084">
        <f t="shared" si="341"/>
        <v>2017</v>
      </c>
      <c r="S3084" t="s">
        <v>8</v>
      </c>
      <c r="T3084" t="s">
        <v>8</v>
      </c>
      <c r="U3084" t="s">
        <v>8875</v>
      </c>
      <c r="V3084">
        <f>VLOOKUP(P3084,'PBT Tag Rates'!$B$5:$E$34,4,FALSE)</f>
        <v>0.76170174199999996</v>
      </c>
      <c r="W3084">
        <v>1</v>
      </c>
      <c r="X3084" s="16">
        <f>IFERROR(LOOKUP(H3084,{30,43,48,53,58,63,68,73,78,83,88,93,97},{42,47,52,57,62,67,72,77,82,87,92,99,100}),999)</f>
        <v>72</v>
      </c>
      <c r="Y3084" s="19">
        <f t="shared" si="339"/>
        <v>5.6818181818181825</v>
      </c>
      <c r="Z3084" s="19">
        <f t="shared" si="342"/>
        <v>5.7284090909090919</v>
      </c>
      <c r="AA3084" s="19">
        <f t="shared" si="343"/>
        <v>17.185227272727278</v>
      </c>
      <c r="AB3084" s="19" t="s">
        <v>8886</v>
      </c>
    </row>
    <row r="3085" spans="1:28" x14ac:dyDescent="0.35">
      <c r="A3085" t="s">
        <v>1562</v>
      </c>
      <c r="B3085" t="s">
        <v>8684</v>
      </c>
      <c r="C3085" t="s">
        <v>8685</v>
      </c>
      <c r="D3085" s="1">
        <v>44865</v>
      </c>
      <c r="E3085">
        <f t="shared" si="340"/>
        <v>18</v>
      </c>
      <c r="F3085" t="s">
        <v>16</v>
      </c>
      <c r="G3085">
        <v>750</v>
      </c>
      <c r="H3085">
        <f t="shared" si="337"/>
        <v>75</v>
      </c>
      <c r="I3085" t="s">
        <v>9</v>
      </c>
      <c r="J3085">
        <v>1</v>
      </c>
      <c r="L3085" t="s">
        <v>16</v>
      </c>
      <c r="M3085" t="str">
        <f t="shared" si="338"/>
        <v>F</v>
      </c>
      <c r="N3085" t="s">
        <v>126</v>
      </c>
      <c r="O3085" t="s">
        <v>1319</v>
      </c>
      <c r="P3085" t="s">
        <v>19</v>
      </c>
      <c r="Q3085">
        <v>4</v>
      </c>
      <c r="R3085">
        <f t="shared" si="341"/>
        <v>2018</v>
      </c>
      <c r="S3085" t="s">
        <v>8</v>
      </c>
      <c r="T3085" t="s">
        <v>8</v>
      </c>
      <c r="U3085" t="s">
        <v>9007</v>
      </c>
      <c r="V3085">
        <f>VLOOKUP(P3085,'PBT Tag Rates'!$B$5:$E$34,4,FALSE)</f>
        <v>0.80551598400000002</v>
      </c>
      <c r="W3085">
        <v>1</v>
      </c>
      <c r="X3085" s="16">
        <f>IFERROR(LOOKUP(H3085,{30,43,48,53,58,63,68,73,78,83,88,93,97},{42,47,52,57,62,67,72,77,82,87,92,99,100}),999)</f>
        <v>77</v>
      </c>
      <c r="Y3085" s="19">
        <f t="shared" si="339"/>
        <v>5.6818181818181825</v>
      </c>
      <c r="Z3085" s="19">
        <f t="shared" si="342"/>
        <v>5.7284090909090919</v>
      </c>
      <c r="AA3085" s="19">
        <f t="shared" si="343"/>
        <v>17.185227272727278</v>
      </c>
      <c r="AB3085" s="19" t="s">
        <v>8886</v>
      </c>
    </row>
    <row r="3086" spans="1:28" x14ac:dyDescent="0.35">
      <c r="A3086" t="s">
        <v>1562</v>
      </c>
      <c r="B3086" t="s">
        <v>8686</v>
      </c>
      <c r="C3086" t="s">
        <v>8687</v>
      </c>
      <c r="D3086" s="1">
        <v>44865</v>
      </c>
      <c r="E3086">
        <f t="shared" si="340"/>
        <v>18</v>
      </c>
      <c r="F3086" t="s">
        <v>6</v>
      </c>
      <c r="G3086">
        <v>330</v>
      </c>
      <c r="H3086">
        <f t="shared" si="337"/>
        <v>33</v>
      </c>
      <c r="I3086" t="s">
        <v>9</v>
      </c>
      <c r="J3086">
        <v>1</v>
      </c>
      <c r="L3086" t="s">
        <v>6</v>
      </c>
      <c r="M3086" t="str">
        <f t="shared" si="338"/>
        <v>M</v>
      </c>
      <c r="N3086" t="s">
        <v>7296</v>
      </c>
      <c r="O3086" t="s">
        <v>7297</v>
      </c>
      <c r="P3086" t="s">
        <v>2035</v>
      </c>
      <c r="Q3086">
        <v>2</v>
      </c>
      <c r="R3086">
        <f t="shared" si="341"/>
        <v>2020</v>
      </c>
      <c r="S3086" t="s">
        <v>8</v>
      </c>
      <c r="T3086" t="s">
        <v>8</v>
      </c>
      <c r="U3086" t="s">
        <v>9007</v>
      </c>
      <c r="V3086">
        <f>VLOOKUP(P3086,'PBT Tag Rates'!$B$5:$E$34,4,FALSE)</f>
        <v>0.98961045999999997</v>
      </c>
      <c r="W3086">
        <v>1</v>
      </c>
      <c r="X3086" s="16">
        <f>IFERROR(LOOKUP(H3086,{30,43,48,53,58,63,68,73,78,83,88,93,97},{42,47,52,57,62,67,72,77,82,87,92,99,100}),999)</f>
        <v>42</v>
      </c>
      <c r="Y3086" s="19">
        <f t="shared" si="339"/>
        <v>5.6818181818181825</v>
      </c>
      <c r="Z3086" s="19">
        <f t="shared" si="342"/>
        <v>5.7284090909090919</v>
      </c>
      <c r="AA3086" s="19">
        <f t="shared" si="343"/>
        <v>17.185227272727278</v>
      </c>
      <c r="AB3086" s="19" t="s">
        <v>8886</v>
      </c>
    </row>
    <row r="3087" spans="1:28" x14ac:dyDescent="0.35">
      <c r="A3087" t="s">
        <v>1562</v>
      </c>
      <c r="B3087" t="s">
        <v>8688</v>
      </c>
      <c r="C3087" t="s">
        <v>8689</v>
      </c>
      <c r="D3087" s="1">
        <v>44866</v>
      </c>
      <c r="E3087">
        <f t="shared" si="340"/>
        <v>18</v>
      </c>
      <c r="F3087" t="s">
        <v>6</v>
      </c>
      <c r="G3087">
        <v>640</v>
      </c>
      <c r="H3087">
        <f t="shared" si="337"/>
        <v>64</v>
      </c>
      <c r="I3087" t="s">
        <v>7</v>
      </c>
      <c r="J3087" t="s">
        <v>8</v>
      </c>
      <c r="L3087" t="s">
        <v>6</v>
      </c>
      <c r="M3087" t="str">
        <f t="shared" si="338"/>
        <v>M</v>
      </c>
      <c r="N3087" t="s">
        <v>8</v>
      </c>
      <c r="O3087" t="s">
        <v>8</v>
      </c>
      <c r="P3087" t="s">
        <v>11</v>
      </c>
      <c r="Q3087" t="s">
        <v>8</v>
      </c>
      <c r="R3087" t="str">
        <f t="shared" si="341"/>
        <v>U</v>
      </c>
      <c r="S3087" t="s">
        <v>12</v>
      </c>
      <c r="T3087">
        <v>1</v>
      </c>
      <c r="U3087" t="s">
        <v>11</v>
      </c>
      <c r="V3087" t="e">
        <f>VLOOKUP(P3087,'PBT Tag Rates'!$B$5:$E$34,4,FALSE)</f>
        <v>#N/A</v>
      </c>
      <c r="W3087">
        <v>1</v>
      </c>
      <c r="X3087" s="16">
        <f>IFERROR(LOOKUP(H3087,{30,43,48,53,58,63,68,73,78,83,88,93,97},{42,47,52,57,62,67,72,77,82,87,92,99,100}),999)</f>
        <v>67</v>
      </c>
      <c r="Y3087" s="19">
        <f t="shared" si="339"/>
        <v>5.6818181818181825</v>
      </c>
      <c r="Z3087" s="19">
        <f t="shared" si="342"/>
        <v>5.7284090909090919</v>
      </c>
      <c r="AA3087" s="19">
        <f t="shared" si="343"/>
        <v>17.185227272727278</v>
      </c>
      <c r="AB3087" s="19" t="s">
        <v>8887</v>
      </c>
    </row>
    <row r="3088" spans="1:28" x14ac:dyDescent="0.35">
      <c r="A3088" t="s">
        <v>1562</v>
      </c>
      <c r="B3088" t="s">
        <v>8690</v>
      </c>
      <c r="C3088" t="s">
        <v>8691</v>
      </c>
      <c r="D3088" s="1">
        <v>44866</v>
      </c>
      <c r="E3088">
        <f t="shared" si="340"/>
        <v>18</v>
      </c>
      <c r="F3088" t="s">
        <v>6</v>
      </c>
      <c r="G3088">
        <v>610</v>
      </c>
      <c r="H3088">
        <f t="shared" si="337"/>
        <v>61</v>
      </c>
      <c r="I3088" t="s">
        <v>9</v>
      </c>
      <c r="J3088">
        <v>1</v>
      </c>
      <c r="L3088" t="s">
        <v>6</v>
      </c>
      <c r="M3088" t="str">
        <f t="shared" si="338"/>
        <v>M</v>
      </c>
      <c r="N3088" t="s">
        <v>502</v>
      </c>
      <c r="O3088" t="s">
        <v>521</v>
      </c>
      <c r="P3088" t="s">
        <v>19</v>
      </c>
      <c r="Q3088">
        <v>4</v>
      </c>
      <c r="R3088">
        <f t="shared" si="341"/>
        <v>2018</v>
      </c>
      <c r="S3088" t="s">
        <v>8</v>
      </c>
      <c r="T3088" t="s">
        <v>8</v>
      </c>
      <c r="U3088" t="s">
        <v>9007</v>
      </c>
      <c r="V3088">
        <f>VLOOKUP(P3088,'PBT Tag Rates'!$B$5:$E$34,4,FALSE)</f>
        <v>0.80551598400000002</v>
      </c>
      <c r="W3088">
        <v>1</v>
      </c>
      <c r="X3088" s="16">
        <f>IFERROR(LOOKUP(H3088,{30,43,48,53,58,63,68,73,78,83,88,93,97},{42,47,52,57,62,67,72,77,82,87,92,99,100}),999)</f>
        <v>62</v>
      </c>
      <c r="Y3088" s="19">
        <f t="shared" si="339"/>
        <v>5.6818181818181825</v>
      </c>
      <c r="Z3088" s="19">
        <f t="shared" si="342"/>
        <v>5.7284090909090919</v>
      </c>
      <c r="AA3088" s="19">
        <f t="shared" si="343"/>
        <v>17.185227272727278</v>
      </c>
      <c r="AB3088" s="19" t="s">
        <v>8886</v>
      </c>
    </row>
    <row r="3089" spans="1:28" x14ac:dyDescent="0.35">
      <c r="A3089" t="s">
        <v>1562</v>
      </c>
      <c r="B3089" t="s">
        <v>8692</v>
      </c>
      <c r="C3089" t="s">
        <v>8693</v>
      </c>
      <c r="D3089" s="1">
        <v>44866</v>
      </c>
      <c r="E3089">
        <f t="shared" si="340"/>
        <v>18</v>
      </c>
      <c r="F3089" t="s">
        <v>16</v>
      </c>
      <c r="G3089">
        <v>770</v>
      </c>
      <c r="H3089">
        <f t="shared" si="337"/>
        <v>77</v>
      </c>
      <c r="I3089" t="s">
        <v>7</v>
      </c>
      <c r="J3089" t="s">
        <v>8</v>
      </c>
      <c r="L3089" t="s">
        <v>16</v>
      </c>
      <c r="M3089" t="str">
        <f t="shared" si="338"/>
        <v>F</v>
      </c>
      <c r="N3089" t="s">
        <v>82</v>
      </c>
      <c r="O3089" t="s">
        <v>83</v>
      </c>
      <c r="P3089" t="s">
        <v>19</v>
      </c>
      <c r="Q3089">
        <v>4</v>
      </c>
      <c r="R3089">
        <f t="shared" si="341"/>
        <v>2018</v>
      </c>
      <c r="S3089" t="s">
        <v>8</v>
      </c>
      <c r="T3089" t="s">
        <v>8</v>
      </c>
      <c r="U3089" t="s">
        <v>9006</v>
      </c>
      <c r="V3089">
        <f>VLOOKUP(P3089,'PBT Tag Rates'!$B$5:$E$34,4,FALSE)</f>
        <v>0.80551598400000002</v>
      </c>
      <c r="W3089">
        <v>1</v>
      </c>
      <c r="X3089" s="16">
        <f>IFERROR(LOOKUP(H3089,{30,43,48,53,58,63,68,73,78,83,88,93,97},{42,47,52,57,62,67,72,77,82,87,92,99,100}),999)</f>
        <v>77</v>
      </c>
      <c r="Y3089" s="19">
        <f t="shared" si="339"/>
        <v>5.6818181818181825</v>
      </c>
      <c r="Z3089" s="19">
        <f t="shared" si="342"/>
        <v>5.7284090909090919</v>
      </c>
      <c r="AA3089" s="19">
        <f t="shared" si="343"/>
        <v>17.185227272727278</v>
      </c>
      <c r="AB3089" s="19" t="s">
        <v>8886</v>
      </c>
    </row>
    <row r="3090" spans="1:28" x14ac:dyDescent="0.35">
      <c r="A3090" t="s">
        <v>1562</v>
      </c>
      <c r="B3090" t="s">
        <v>8694</v>
      </c>
      <c r="C3090" t="s">
        <v>8695</v>
      </c>
      <c r="D3090" s="1">
        <v>44866</v>
      </c>
      <c r="E3090">
        <f t="shared" si="340"/>
        <v>18</v>
      </c>
      <c r="F3090" t="s">
        <v>6</v>
      </c>
      <c r="G3090">
        <v>490</v>
      </c>
      <c r="H3090">
        <f t="shared" si="337"/>
        <v>49</v>
      </c>
      <c r="I3090" t="s">
        <v>7</v>
      </c>
      <c r="J3090" t="s">
        <v>8</v>
      </c>
      <c r="L3090" t="s">
        <v>6</v>
      </c>
      <c r="M3090" t="str">
        <f t="shared" si="338"/>
        <v>M</v>
      </c>
      <c r="N3090" t="s">
        <v>6666</v>
      </c>
      <c r="O3090" t="s">
        <v>8696</v>
      </c>
      <c r="P3090" t="s">
        <v>2035</v>
      </c>
      <c r="Q3090">
        <v>2</v>
      </c>
      <c r="R3090">
        <f t="shared" si="341"/>
        <v>2020</v>
      </c>
      <c r="S3090" t="s">
        <v>8</v>
      </c>
      <c r="T3090" t="s">
        <v>8</v>
      </c>
      <c r="U3090" t="s">
        <v>9006</v>
      </c>
      <c r="V3090">
        <f>VLOOKUP(P3090,'PBT Tag Rates'!$B$5:$E$34,4,FALSE)</f>
        <v>0.98961045999999997</v>
      </c>
      <c r="W3090">
        <v>1</v>
      </c>
      <c r="X3090" s="16">
        <f>IFERROR(LOOKUP(H3090,{30,43,48,53,58,63,68,73,78,83,88,93,97},{42,47,52,57,62,67,72,77,82,87,92,99,100}),999)</f>
        <v>52</v>
      </c>
      <c r="Y3090" s="19">
        <f t="shared" si="339"/>
        <v>5.6818181818181825</v>
      </c>
      <c r="Z3090" s="19">
        <f t="shared" si="342"/>
        <v>5.7284090909090919</v>
      </c>
      <c r="AA3090" s="19">
        <f t="shared" si="343"/>
        <v>17.185227272727278</v>
      </c>
      <c r="AB3090" s="19" t="s">
        <v>8886</v>
      </c>
    </row>
    <row r="3091" spans="1:28" x14ac:dyDescent="0.35">
      <c r="A3091" t="s">
        <v>1562</v>
      </c>
      <c r="B3091" t="s">
        <v>8697</v>
      </c>
      <c r="C3091" t="s">
        <v>8698</v>
      </c>
      <c r="D3091" s="1">
        <v>44866</v>
      </c>
      <c r="E3091">
        <f t="shared" si="340"/>
        <v>18</v>
      </c>
      <c r="F3091" t="s">
        <v>6</v>
      </c>
      <c r="G3091">
        <v>610</v>
      </c>
      <c r="H3091">
        <f t="shared" si="337"/>
        <v>61</v>
      </c>
      <c r="I3091" t="s">
        <v>7</v>
      </c>
      <c r="J3091" t="s">
        <v>8</v>
      </c>
      <c r="L3091" t="s">
        <v>6</v>
      </c>
      <c r="M3091" t="str">
        <f t="shared" si="338"/>
        <v>M</v>
      </c>
      <c r="N3091" t="s">
        <v>8</v>
      </c>
      <c r="O3091" t="s">
        <v>8</v>
      </c>
      <c r="P3091" t="s">
        <v>11</v>
      </c>
      <c r="Q3091" t="s">
        <v>8</v>
      </c>
      <c r="R3091" t="str">
        <f t="shared" si="341"/>
        <v>U</v>
      </c>
      <c r="S3091" t="s">
        <v>12</v>
      </c>
      <c r="T3091">
        <v>0.999999999999999</v>
      </c>
      <c r="U3091" t="s">
        <v>11</v>
      </c>
      <c r="V3091" t="e">
        <f>VLOOKUP(P3091,'PBT Tag Rates'!$B$5:$E$34,4,FALSE)</f>
        <v>#N/A</v>
      </c>
      <c r="W3091">
        <v>1</v>
      </c>
      <c r="X3091" s="16">
        <f>IFERROR(LOOKUP(H3091,{30,43,48,53,58,63,68,73,78,83,88,93,97},{42,47,52,57,62,67,72,77,82,87,92,99,100}),999)</f>
        <v>62</v>
      </c>
      <c r="Y3091" s="19">
        <f t="shared" si="339"/>
        <v>5.6818181818181825</v>
      </c>
      <c r="Z3091" s="19">
        <f t="shared" si="342"/>
        <v>5.7284090909090919</v>
      </c>
      <c r="AA3091" s="19">
        <f t="shared" si="343"/>
        <v>17.185227272727278</v>
      </c>
      <c r="AB3091" s="19" t="s">
        <v>8887</v>
      </c>
    </row>
    <row r="3092" spans="1:28" x14ac:dyDescent="0.35">
      <c r="A3092" t="s">
        <v>1562</v>
      </c>
      <c r="B3092" t="s">
        <v>8699</v>
      </c>
      <c r="C3092" t="s">
        <v>8700</v>
      </c>
      <c r="D3092" s="1">
        <v>44866</v>
      </c>
      <c r="E3092">
        <f t="shared" si="340"/>
        <v>18</v>
      </c>
      <c r="F3092" t="s">
        <v>6</v>
      </c>
      <c r="G3092">
        <v>580</v>
      </c>
      <c r="H3092">
        <f t="shared" si="337"/>
        <v>58</v>
      </c>
      <c r="I3092" t="s">
        <v>9</v>
      </c>
      <c r="J3092">
        <v>1</v>
      </c>
      <c r="K3092" s="24" t="s">
        <v>8701</v>
      </c>
      <c r="L3092" t="s">
        <v>6</v>
      </c>
      <c r="M3092" t="str">
        <f t="shared" si="338"/>
        <v>M</v>
      </c>
      <c r="N3092" t="s">
        <v>512</v>
      </c>
      <c r="O3092" t="s">
        <v>6424</v>
      </c>
      <c r="P3092" t="s">
        <v>19</v>
      </c>
      <c r="Q3092">
        <v>4</v>
      </c>
      <c r="R3092">
        <f t="shared" si="341"/>
        <v>2018</v>
      </c>
      <c r="S3092" t="s">
        <v>8</v>
      </c>
      <c r="T3092" t="s">
        <v>8</v>
      </c>
      <c r="U3092" t="s">
        <v>9007</v>
      </c>
      <c r="V3092">
        <f>VLOOKUP(P3092,'PBT Tag Rates'!$B$5:$E$34,4,FALSE)</f>
        <v>0.80551598400000002</v>
      </c>
      <c r="W3092">
        <v>1</v>
      </c>
      <c r="X3092" s="16">
        <f>IFERROR(LOOKUP(H3092,{30,43,48,53,58,63,68,73,78,83,88,93,97},{42,47,52,57,62,67,72,77,82,87,92,99,100}),999)</f>
        <v>62</v>
      </c>
      <c r="Y3092" s="19">
        <f t="shared" si="339"/>
        <v>5.6818181818181825</v>
      </c>
      <c r="Z3092" s="19">
        <f t="shared" si="342"/>
        <v>5.7284090909090919</v>
      </c>
      <c r="AA3092" s="19">
        <f t="shared" si="343"/>
        <v>17.185227272727278</v>
      </c>
      <c r="AB3092" s="19" t="s">
        <v>8886</v>
      </c>
    </row>
    <row r="3093" spans="1:28" x14ac:dyDescent="0.35">
      <c r="A3093" t="s">
        <v>1562</v>
      </c>
      <c r="B3093" t="s">
        <v>8702</v>
      </c>
      <c r="C3093" t="s">
        <v>8703</v>
      </c>
      <c r="D3093" s="1">
        <v>44866</v>
      </c>
      <c r="E3093">
        <f t="shared" si="340"/>
        <v>18</v>
      </c>
      <c r="F3093" t="s">
        <v>16</v>
      </c>
      <c r="G3093">
        <v>610</v>
      </c>
      <c r="H3093">
        <f t="shared" si="337"/>
        <v>61</v>
      </c>
      <c r="I3093" t="s">
        <v>7</v>
      </c>
      <c r="J3093" t="s">
        <v>8</v>
      </c>
      <c r="L3093" t="s">
        <v>16</v>
      </c>
      <c r="M3093" t="str">
        <f t="shared" si="338"/>
        <v>F</v>
      </c>
      <c r="N3093" t="s">
        <v>8368</v>
      </c>
      <c r="O3093" t="s">
        <v>8369</v>
      </c>
      <c r="P3093" t="s">
        <v>557</v>
      </c>
      <c r="Q3093">
        <v>3</v>
      </c>
      <c r="R3093">
        <f t="shared" si="341"/>
        <v>2019</v>
      </c>
      <c r="S3093" t="s">
        <v>8</v>
      </c>
      <c r="T3093" t="s">
        <v>8</v>
      </c>
      <c r="U3093" t="s">
        <v>9006</v>
      </c>
      <c r="V3093">
        <f>VLOOKUP(P3093,'PBT Tag Rates'!$B$5:$E$34,4,FALSE)</f>
        <v>0.95971980899999998</v>
      </c>
      <c r="W3093">
        <v>1</v>
      </c>
      <c r="X3093" s="16">
        <f>IFERROR(LOOKUP(H3093,{30,43,48,53,58,63,68,73,78,83,88,93,97},{42,47,52,57,62,67,72,77,82,87,92,99,100}),999)</f>
        <v>62</v>
      </c>
      <c r="Y3093" s="19">
        <f t="shared" si="339"/>
        <v>5.6818181818181825</v>
      </c>
      <c r="Z3093" s="19">
        <f t="shared" si="342"/>
        <v>5.7284090909090919</v>
      </c>
      <c r="AA3093" s="19">
        <f t="shared" si="343"/>
        <v>17.185227272727278</v>
      </c>
      <c r="AB3093" s="19" t="s">
        <v>8886</v>
      </c>
    </row>
    <row r="3094" spans="1:28" x14ac:dyDescent="0.35">
      <c r="A3094" t="s">
        <v>1562</v>
      </c>
      <c r="B3094" t="s">
        <v>8704</v>
      </c>
      <c r="C3094" t="s">
        <v>8705</v>
      </c>
      <c r="D3094" s="1">
        <v>44866</v>
      </c>
      <c r="E3094">
        <f t="shared" si="340"/>
        <v>18</v>
      </c>
      <c r="F3094" t="s">
        <v>16</v>
      </c>
      <c r="G3094">
        <v>660</v>
      </c>
      <c r="H3094">
        <f t="shared" si="337"/>
        <v>66</v>
      </c>
      <c r="I3094" t="s">
        <v>7</v>
      </c>
      <c r="J3094" t="s">
        <v>8</v>
      </c>
      <c r="L3094" t="s">
        <v>16</v>
      </c>
      <c r="M3094" t="str">
        <f t="shared" si="338"/>
        <v>F</v>
      </c>
      <c r="N3094" t="s">
        <v>2440</v>
      </c>
      <c r="O3094" t="s">
        <v>5669</v>
      </c>
      <c r="P3094" t="s">
        <v>557</v>
      </c>
      <c r="Q3094">
        <v>3</v>
      </c>
      <c r="R3094">
        <f t="shared" si="341"/>
        <v>2019</v>
      </c>
      <c r="S3094" t="s">
        <v>8</v>
      </c>
      <c r="T3094" t="s">
        <v>8</v>
      </c>
      <c r="U3094" t="s">
        <v>9006</v>
      </c>
      <c r="V3094">
        <f>VLOOKUP(P3094,'PBT Tag Rates'!$B$5:$E$34,4,FALSE)</f>
        <v>0.95971980899999998</v>
      </c>
      <c r="W3094">
        <v>1</v>
      </c>
      <c r="X3094" s="16">
        <f>IFERROR(LOOKUP(H3094,{30,43,48,53,58,63,68,73,78,83,88,93,97},{42,47,52,57,62,67,72,77,82,87,92,99,100}),999)</f>
        <v>67</v>
      </c>
      <c r="Y3094" s="19">
        <f t="shared" si="339"/>
        <v>5.6818181818181825</v>
      </c>
      <c r="Z3094" s="19">
        <f t="shared" si="342"/>
        <v>5.7284090909090919</v>
      </c>
      <c r="AA3094" s="19">
        <f t="shared" si="343"/>
        <v>17.185227272727278</v>
      </c>
      <c r="AB3094" s="19" t="s">
        <v>8886</v>
      </c>
    </row>
    <row r="3095" spans="1:28" x14ac:dyDescent="0.35">
      <c r="A3095" t="s">
        <v>1562</v>
      </c>
      <c r="B3095" t="s">
        <v>8706</v>
      </c>
      <c r="C3095" t="s">
        <v>8707</v>
      </c>
      <c r="D3095" s="1">
        <v>44866</v>
      </c>
      <c r="E3095">
        <f t="shared" si="340"/>
        <v>18</v>
      </c>
      <c r="F3095" t="s">
        <v>6</v>
      </c>
      <c r="G3095">
        <v>550</v>
      </c>
      <c r="H3095">
        <f t="shared" si="337"/>
        <v>55</v>
      </c>
      <c r="I3095" t="s">
        <v>7</v>
      </c>
      <c r="J3095" t="s">
        <v>8</v>
      </c>
      <c r="L3095" t="s">
        <v>6</v>
      </c>
      <c r="M3095" t="str">
        <f t="shared" si="338"/>
        <v>M</v>
      </c>
      <c r="N3095" t="s">
        <v>2440</v>
      </c>
      <c r="O3095" t="s">
        <v>4899</v>
      </c>
      <c r="P3095" t="s">
        <v>557</v>
      </c>
      <c r="Q3095">
        <v>3</v>
      </c>
      <c r="R3095">
        <f t="shared" si="341"/>
        <v>2019</v>
      </c>
      <c r="S3095" t="s">
        <v>8</v>
      </c>
      <c r="T3095" t="s">
        <v>8</v>
      </c>
      <c r="U3095" t="s">
        <v>9006</v>
      </c>
      <c r="V3095">
        <f>VLOOKUP(P3095,'PBT Tag Rates'!$B$5:$E$34,4,FALSE)</f>
        <v>0.95971980899999998</v>
      </c>
      <c r="W3095">
        <v>1</v>
      </c>
      <c r="X3095" s="16">
        <f>IFERROR(LOOKUP(H3095,{30,43,48,53,58,63,68,73,78,83,88,93,97},{42,47,52,57,62,67,72,77,82,87,92,99,100}),999)</f>
        <v>57</v>
      </c>
      <c r="Y3095" s="19">
        <f t="shared" si="339"/>
        <v>5.6818181818181825</v>
      </c>
      <c r="Z3095" s="19">
        <f t="shared" si="342"/>
        <v>5.7284090909090919</v>
      </c>
      <c r="AA3095" s="19">
        <f t="shared" si="343"/>
        <v>17.185227272727278</v>
      </c>
      <c r="AB3095" s="19" t="s">
        <v>8886</v>
      </c>
    </row>
    <row r="3096" spans="1:28" x14ac:dyDescent="0.35">
      <c r="A3096" t="s">
        <v>1562</v>
      </c>
      <c r="B3096" t="s">
        <v>8708</v>
      </c>
      <c r="C3096" t="s">
        <v>8709</v>
      </c>
      <c r="D3096" s="1">
        <v>44866</v>
      </c>
      <c r="E3096">
        <f t="shared" si="340"/>
        <v>18</v>
      </c>
      <c r="F3096" t="s">
        <v>6</v>
      </c>
      <c r="G3096">
        <v>400</v>
      </c>
      <c r="H3096">
        <f t="shared" si="337"/>
        <v>40</v>
      </c>
      <c r="I3096" t="s">
        <v>9</v>
      </c>
      <c r="J3096">
        <v>1</v>
      </c>
      <c r="L3096" t="s">
        <v>6</v>
      </c>
      <c r="M3096" t="str">
        <f t="shared" si="338"/>
        <v>M</v>
      </c>
      <c r="N3096" t="s">
        <v>6805</v>
      </c>
      <c r="O3096" t="s">
        <v>6806</v>
      </c>
      <c r="P3096" t="s">
        <v>2035</v>
      </c>
      <c r="Q3096">
        <v>2</v>
      </c>
      <c r="R3096">
        <f t="shared" si="341"/>
        <v>2020</v>
      </c>
      <c r="S3096" t="s">
        <v>8</v>
      </c>
      <c r="T3096" t="s">
        <v>8</v>
      </c>
      <c r="U3096" t="s">
        <v>9006</v>
      </c>
      <c r="V3096">
        <f>VLOOKUP(P3096,'PBT Tag Rates'!$B$5:$E$34,4,FALSE)</f>
        <v>0.98961045999999997</v>
      </c>
      <c r="W3096">
        <v>1</v>
      </c>
      <c r="X3096" s="16">
        <f>IFERROR(LOOKUP(H3096,{30,43,48,53,58,63,68,73,78,83,88,93,97},{42,47,52,57,62,67,72,77,82,87,92,99,100}),999)</f>
        <v>42</v>
      </c>
      <c r="Y3096" s="19">
        <f t="shared" si="339"/>
        <v>5.6818181818181825</v>
      </c>
      <c r="Z3096" s="19">
        <f t="shared" si="342"/>
        <v>5.7284090909090919</v>
      </c>
      <c r="AA3096" s="19">
        <f t="shared" si="343"/>
        <v>17.185227272727278</v>
      </c>
      <c r="AB3096" s="19" t="s">
        <v>8886</v>
      </c>
    </row>
    <row r="3097" spans="1:28" x14ac:dyDescent="0.35">
      <c r="A3097" t="s">
        <v>1562</v>
      </c>
      <c r="B3097" t="s">
        <v>8710</v>
      </c>
      <c r="C3097" t="s">
        <v>8711</v>
      </c>
      <c r="D3097" s="1">
        <v>44866</v>
      </c>
      <c r="E3097">
        <f t="shared" si="340"/>
        <v>18</v>
      </c>
      <c r="F3097" t="s">
        <v>16</v>
      </c>
      <c r="G3097">
        <v>740</v>
      </c>
      <c r="H3097">
        <f t="shared" si="337"/>
        <v>74</v>
      </c>
      <c r="I3097" t="s">
        <v>9</v>
      </c>
      <c r="J3097" t="s">
        <v>8</v>
      </c>
      <c r="K3097" t="s">
        <v>143</v>
      </c>
      <c r="L3097" t="s">
        <v>1569</v>
      </c>
      <c r="M3097" t="str">
        <f t="shared" si="338"/>
        <v>F</v>
      </c>
      <c r="N3097" t="s">
        <v>4306</v>
      </c>
      <c r="O3097" t="s">
        <v>4306</v>
      </c>
      <c r="P3097" t="s">
        <v>8891</v>
      </c>
      <c r="Q3097" t="s">
        <v>8</v>
      </c>
      <c r="R3097" t="str">
        <f t="shared" si="341"/>
        <v>U</v>
      </c>
      <c r="S3097" t="s">
        <v>8</v>
      </c>
      <c r="T3097" t="s">
        <v>8</v>
      </c>
      <c r="U3097" t="s">
        <v>4306</v>
      </c>
      <c r="V3097" t="e">
        <f>VLOOKUP(P3097,'PBT Tag Rates'!$B$5:$E$34,4,FALSE)</f>
        <v>#N/A</v>
      </c>
      <c r="W3097">
        <v>1</v>
      </c>
      <c r="X3097" s="16">
        <f>IFERROR(LOOKUP(H3097,{30,43,48,53,58,63,68,73,78,83,88,93,97},{42,47,52,57,62,67,72,77,82,87,92,99,100}),999)</f>
        <v>77</v>
      </c>
      <c r="Y3097" s="19">
        <f t="shared" si="339"/>
        <v>5.6818181818181825</v>
      </c>
      <c r="Z3097" s="19">
        <f t="shared" si="342"/>
        <v>5.7284090909090919</v>
      </c>
      <c r="AA3097" s="19">
        <f t="shared" si="343"/>
        <v>17.185227272727278</v>
      </c>
      <c r="AB3097" s="19" t="s">
        <v>8887</v>
      </c>
    </row>
    <row r="3098" spans="1:28" x14ac:dyDescent="0.35">
      <c r="A3098" t="s">
        <v>1562</v>
      </c>
      <c r="B3098" t="s">
        <v>8712</v>
      </c>
      <c r="C3098" t="s">
        <v>8713</v>
      </c>
      <c r="D3098" s="1">
        <v>44867</v>
      </c>
      <c r="E3098">
        <f t="shared" si="340"/>
        <v>18</v>
      </c>
      <c r="F3098" t="s">
        <v>6</v>
      </c>
      <c r="G3098">
        <v>720</v>
      </c>
      <c r="H3098">
        <f t="shared" si="337"/>
        <v>72</v>
      </c>
      <c r="I3098" t="s">
        <v>9</v>
      </c>
      <c r="J3098">
        <v>1</v>
      </c>
      <c r="L3098" t="s">
        <v>6</v>
      </c>
      <c r="M3098" t="str">
        <f t="shared" si="338"/>
        <v>M</v>
      </c>
      <c r="N3098" t="s">
        <v>8714</v>
      </c>
      <c r="O3098" t="s">
        <v>8715</v>
      </c>
      <c r="P3098" t="s">
        <v>863</v>
      </c>
      <c r="Q3098">
        <v>5</v>
      </c>
      <c r="R3098">
        <f t="shared" si="341"/>
        <v>2017</v>
      </c>
      <c r="S3098" t="s">
        <v>8</v>
      </c>
      <c r="T3098" t="s">
        <v>8</v>
      </c>
      <c r="U3098" t="s">
        <v>9279</v>
      </c>
      <c r="V3098">
        <f>VLOOKUP(P3098,'PBT Tag Rates'!$B$5:$E$34,4,FALSE)</f>
        <v>0.93397200000000002</v>
      </c>
      <c r="W3098">
        <v>1</v>
      </c>
      <c r="X3098" s="16">
        <f>IFERROR(LOOKUP(H3098,{30,43,48,53,58,63,68,73,78,83,88,93,97},{42,47,52,57,62,67,72,77,82,87,92,99,100}),999)</f>
        <v>72</v>
      </c>
      <c r="Y3098" s="19">
        <f t="shared" si="339"/>
        <v>5.6818181818181825</v>
      </c>
      <c r="Z3098" s="19">
        <f t="shared" si="342"/>
        <v>5.7284090909090919</v>
      </c>
      <c r="AA3098" s="19">
        <f t="shared" si="343"/>
        <v>17.185227272727278</v>
      </c>
      <c r="AB3098" s="19" t="s">
        <v>8886</v>
      </c>
    </row>
    <row r="3099" spans="1:28" x14ac:dyDescent="0.35">
      <c r="A3099" t="s">
        <v>1562</v>
      </c>
      <c r="B3099" t="s">
        <v>8716</v>
      </c>
      <c r="C3099" t="s">
        <v>8717</v>
      </c>
      <c r="D3099" s="1">
        <v>44867</v>
      </c>
      <c r="E3099">
        <f t="shared" si="340"/>
        <v>18</v>
      </c>
      <c r="F3099" t="s">
        <v>6</v>
      </c>
      <c r="G3099">
        <v>430</v>
      </c>
      <c r="H3099">
        <f t="shared" si="337"/>
        <v>43</v>
      </c>
      <c r="I3099" t="s">
        <v>9</v>
      </c>
      <c r="J3099">
        <v>1</v>
      </c>
      <c r="L3099" t="s">
        <v>6</v>
      </c>
      <c r="M3099" t="str">
        <f t="shared" si="338"/>
        <v>M</v>
      </c>
      <c r="N3099" t="s">
        <v>8718</v>
      </c>
      <c r="O3099" t="s">
        <v>8719</v>
      </c>
      <c r="P3099" t="s">
        <v>2035</v>
      </c>
      <c r="Q3099">
        <v>2</v>
      </c>
      <c r="R3099">
        <f t="shared" si="341"/>
        <v>2020</v>
      </c>
      <c r="S3099" t="s">
        <v>8</v>
      </c>
      <c r="T3099" t="s">
        <v>8</v>
      </c>
      <c r="U3099" t="s">
        <v>9006</v>
      </c>
      <c r="V3099">
        <f>VLOOKUP(P3099,'PBT Tag Rates'!$B$5:$E$34,4,FALSE)</f>
        <v>0.98961045999999997</v>
      </c>
      <c r="W3099">
        <v>1</v>
      </c>
      <c r="X3099" s="16">
        <f>IFERROR(LOOKUP(H3099,{30,43,48,53,58,63,68,73,78,83,88,93,97},{42,47,52,57,62,67,72,77,82,87,92,99,100}),999)</f>
        <v>47</v>
      </c>
      <c r="Y3099" s="19">
        <f t="shared" si="339"/>
        <v>5.6818181818181825</v>
      </c>
      <c r="Z3099" s="19">
        <f t="shared" si="342"/>
        <v>5.7284090909090919</v>
      </c>
      <c r="AA3099" s="19">
        <f t="shared" si="343"/>
        <v>17.185227272727278</v>
      </c>
      <c r="AB3099" s="19" t="s">
        <v>8886</v>
      </c>
    </row>
    <row r="3100" spans="1:28" x14ac:dyDescent="0.35">
      <c r="A3100" t="s">
        <v>1562</v>
      </c>
      <c r="B3100" t="s">
        <v>8720</v>
      </c>
      <c r="C3100" t="s">
        <v>8721</v>
      </c>
      <c r="D3100" s="1">
        <v>44867</v>
      </c>
      <c r="E3100">
        <f t="shared" si="340"/>
        <v>18</v>
      </c>
      <c r="F3100" t="s">
        <v>6</v>
      </c>
      <c r="G3100">
        <v>340</v>
      </c>
      <c r="H3100">
        <f t="shared" si="337"/>
        <v>34</v>
      </c>
      <c r="I3100" t="s">
        <v>9</v>
      </c>
      <c r="J3100">
        <v>1</v>
      </c>
      <c r="L3100" t="s">
        <v>6</v>
      </c>
      <c r="M3100" t="str">
        <f t="shared" si="338"/>
        <v>M</v>
      </c>
      <c r="N3100" t="s">
        <v>7296</v>
      </c>
      <c r="O3100" t="s">
        <v>7297</v>
      </c>
      <c r="P3100" t="s">
        <v>2035</v>
      </c>
      <c r="Q3100">
        <v>2</v>
      </c>
      <c r="R3100">
        <f t="shared" si="341"/>
        <v>2020</v>
      </c>
      <c r="S3100" t="s">
        <v>8</v>
      </c>
      <c r="T3100" t="s">
        <v>8</v>
      </c>
      <c r="U3100" t="s">
        <v>9007</v>
      </c>
      <c r="V3100">
        <f>VLOOKUP(P3100,'PBT Tag Rates'!$B$5:$E$34,4,FALSE)</f>
        <v>0.98961045999999997</v>
      </c>
      <c r="W3100">
        <v>1</v>
      </c>
      <c r="X3100" s="16">
        <f>IFERROR(LOOKUP(H3100,{30,43,48,53,58,63,68,73,78,83,88,93,97},{42,47,52,57,62,67,72,77,82,87,92,99,100}),999)</f>
        <v>42</v>
      </c>
      <c r="Y3100" s="19">
        <f t="shared" si="339"/>
        <v>5.6818181818181825</v>
      </c>
      <c r="Z3100" s="19">
        <f t="shared" si="342"/>
        <v>5.7284090909090919</v>
      </c>
      <c r="AA3100" s="19">
        <f t="shared" si="343"/>
        <v>17.185227272727278</v>
      </c>
      <c r="AB3100" s="19" t="s">
        <v>8886</v>
      </c>
    </row>
    <row r="3101" spans="1:28" x14ac:dyDescent="0.35">
      <c r="A3101" t="s">
        <v>1562</v>
      </c>
      <c r="B3101" t="s">
        <v>8722</v>
      </c>
      <c r="C3101" t="s">
        <v>8723</v>
      </c>
      <c r="D3101" s="1">
        <v>44867</v>
      </c>
      <c r="E3101">
        <f t="shared" si="340"/>
        <v>18</v>
      </c>
      <c r="F3101" t="s">
        <v>6</v>
      </c>
      <c r="G3101">
        <v>350</v>
      </c>
      <c r="H3101">
        <f t="shared" si="337"/>
        <v>35</v>
      </c>
      <c r="I3101" t="s">
        <v>9</v>
      </c>
      <c r="J3101">
        <v>1</v>
      </c>
      <c r="L3101" t="s">
        <v>6</v>
      </c>
      <c r="M3101" t="str">
        <f t="shared" si="338"/>
        <v>M</v>
      </c>
      <c r="N3101" t="s">
        <v>6772</v>
      </c>
      <c r="O3101" t="s">
        <v>8668</v>
      </c>
      <c r="P3101" t="s">
        <v>2035</v>
      </c>
      <c r="Q3101">
        <v>2</v>
      </c>
      <c r="R3101">
        <f t="shared" si="341"/>
        <v>2020</v>
      </c>
      <c r="S3101" t="s">
        <v>8</v>
      </c>
      <c r="T3101" t="s">
        <v>8</v>
      </c>
      <c r="U3101" t="s">
        <v>9007</v>
      </c>
      <c r="V3101">
        <f>VLOOKUP(P3101,'PBT Tag Rates'!$B$5:$E$34,4,FALSE)</f>
        <v>0.98961045999999997</v>
      </c>
      <c r="W3101">
        <v>1</v>
      </c>
      <c r="X3101" s="16">
        <f>IFERROR(LOOKUP(H3101,{30,43,48,53,58,63,68,73,78,83,88,93,97},{42,47,52,57,62,67,72,77,82,87,92,99,100}),999)</f>
        <v>42</v>
      </c>
      <c r="Y3101" s="19">
        <f t="shared" si="339"/>
        <v>5.6818181818181825</v>
      </c>
      <c r="Z3101" s="19">
        <f t="shared" si="342"/>
        <v>5.7284090909090919</v>
      </c>
      <c r="AA3101" s="19">
        <f t="shared" si="343"/>
        <v>17.185227272727278</v>
      </c>
      <c r="AB3101" s="19" t="s">
        <v>8886</v>
      </c>
    </row>
    <row r="3102" spans="1:28" x14ac:dyDescent="0.35">
      <c r="A3102" t="s">
        <v>1562</v>
      </c>
      <c r="B3102" t="s">
        <v>8724</v>
      </c>
      <c r="C3102" t="s">
        <v>8725</v>
      </c>
      <c r="D3102" s="1">
        <v>44867</v>
      </c>
      <c r="E3102">
        <f t="shared" si="340"/>
        <v>18</v>
      </c>
      <c r="F3102" t="s">
        <v>16</v>
      </c>
      <c r="G3102">
        <v>630</v>
      </c>
      <c r="H3102">
        <f t="shared" si="337"/>
        <v>63</v>
      </c>
      <c r="I3102" t="s">
        <v>7</v>
      </c>
      <c r="J3102" t="s">
        <v>8</v>
      </c>
      <c r="L3102" t="s">
        <v>16</v>
      </c>
      <c r="M3102" t="str">
        <f t="shared" si="338"/>
        <v>F</v>
      </c>
      <c r="N3102" t="s">
        <v>8726</v>
      </c>
      <c r="O3102" t="s">
        <v>8727</v>
      </c>
      <c r="P3102" t="s">
        <v>6015</v>
      </c>
      <c r="Q3102">
        <v>3</v>
      </c>
      <c r="R3102">
        <f t="shared" si="341"/>
        <v>2019</v>
      </c>
      <c r="S3102" t="s">
        <v>8</v>
      </c>
      <c r="T3102" t="s">
        <v>8</v>
      </c>
      <c r="U3102" t="s">
        <v>8878</v>
      </c>
      <c r="V3102">
        <f>VLOOKUP(P3102,'PBT Tag Rates'!$B$5:$E$34,4,FALSE)</f>
        <v>0.96152300000000002</v>
      </c>
      <c r="W3102">
        <v>1</v>
      </c>
      <c r="X3102" s="16">
        <f>IFERROR(LOOKUP(H3102,{30,43,48,53,58,63,68,73,78,83,88,93,97},{42,47,52,57,62,67,72,77,82,87,92,99,100}),999)</f>
        <v>67</v>
      </c>
      <c r="Y3102" s="19">
        <f t="shared" si="339"/>
        <v>5.6818181818181825</v>
      </c>
      <c r="Z3102" s="19">
        <f t="shared" si="342"/>
        <v>5.7284090909090919</v>
      </c>
      <c r="AA3102" s="19">
        <f t="shared" si="343"/>
        <v>17.185227272727278</v>
      </c>
      <c r="AB3102" s="19" t="s">
        <v>8886</v>
      </c>
    </row>
    <row r="3103" spans="1:28" x14ac:dyDescent="0.35">
      <c r="A3103" t="s">
        <v>1562</v>
      </c>
      <c r="B3103" t="s">
        <v>8728</v>
      </c>
      <c r="C3103" t="s">
        <v>8729</v>
      </c>
      <c r="D3103" s="1">
        <v>44868</v>
      </c>
      <c r="E3103">
        <f t="shared" si="340"/>
        <v>18</v>
      </c>
      <c r="F3103" t="s">
        <v>16</v>
      </c>
      <c r="G3103">
        <v>650</v>
      </c>
      <c r="H3103">
        <f t="shared" si="337"/>
        <v>65</v>
      </c>
      <c r="I3103" t="s">
        <v>7</v>
      </c>
      <c r="J3103" t="s">
        <v>8</v>
      </c>
      <c r="L3103" t="s">
        <v>16</v>
      </c>
      <c r="M3103" t="str">
        <f t="shared" si="338"/>
        <v>F</v>
      </c>
      <c r="N3103" t="s">
        <v>5723</v>
      </c>
      <c r="O3103" t="s">
        <v>8206</v>
      </c>
      <c r="P3103" t="s">
        <v>557</v>
      </c>
      <c r="Q3103">
        <v>3</v>
      </c>
      <c r="R3103">
        <f t="shared" si="341"/>
        <v>2019</v>
      </c>
      <c r="S3103" t="s">
        <v>8</v>
      </c>
      <c r="T3103" t="s">
        <v>8</v>
      </c>
      <c r="U3103" t="s">
        <v>9006</v>
      </c>
      <c r="V3103">
        <f>VLOOKUP(P3103,'PBT Tag Rates'!$B$5:$E$34,4,FALSE)</f>
        <v>0.95971980899999998</v>
      </c>
      <c r="W3103">
        <v>1</v>
      </c>
      <c r="X3103" s="16">
        <f>IFERROR(LOOKUP(H3103,{30,43,48,53,58,63,68,73,78,83,88,93,97},{42,47,52,57,62,67,72,77,82,87,92,99,100}),999)</f>
        <v>67</v>
      </c>
      <c r="Y3103" s="19">
        <f t="shared" si="339"/>
        <v>5.6818181818181825</v>
      </c>
      <c r="Z3103" s="19">
        <f t="shared" si="342"/>
        <v>5.7284090909090919</v>
      </c>
      <c r="AA3103" s="19">
        <f t="shared" si="343"/>
        <v>17.185227272727278</v>
      </c>
      <c r="AB3103" s="19" t="s">
        <v>8886</v>
      </c>
    </row>
    <row r="3104" spans="1:28" x14ac:dyDescent="0.35">
      <c r="A3104" t="s">
        <v>1562</v>
      </c>
      <c r="B3104" t="s">
        <v>8730</v>
      </c>
      <c r="C3104" t="s">
        <v>8731</v>
      </c>
      <c r="D3104" s="1">
        <v>44868</v>
      </c>
      <c r="E3104">
        <f t="shared" si="340"/>
        <v>18</v>
      </c>
      <c r="F3104" t="s">
        <v>6</v>
      </c>
      <c r="G3104">
        <v>330</v>
      </c>
      <c r="H3104">
        <f t="shared" si="337"/>
        <v>33</v>
      </c>
      <c r="I3104" t="s">
        <v>9</v>
      </c>
      <c r="J3104">
        <v>1</v>
      </c>
      <c r="K3104" t="s">
        <v>143</v>
      </c>
      <c r="L3104" t="s">
        <v>1569</v>
      </c>
      <c r="M3104" t="str">
        <f t="shared" si="338"/>
        <v>M</v>
      </c>
      <c r="N3104" t="s">
        <v>4306</v>
      </c>
      <c r="O3104" t="s">
        <v>4306</v>
      </c>
      <c r="P3104" t="s">
        <v>8891</v>
      </c>
      <c r="Q3104" t="s">
        <v>8</v>
      </c>
      <c r="R3104" t="str">
        <f t="shared" si="341"/>
        <v>U</v>
      </c>
      <c r="S3104" t="s">
        <v>8</v>
      </c>
      <c r="T3104" t="s">
        <v>8</v>
      </c>
      <c r="U3104" t="s">
        <v>4306</v>
      </c>
      <c r="V3104" t="e">
        <f>VLOOKUP(P3104,'PBT Tag Rates'!$B$5:$E$34,4,FALSE)</f>
        <v>#N/A</v>
      </c>
      <c r="W3104">
        <v>1</v>
      </c>
      <c r="X3104" s="16">
        <f>IFERROR(LOOKUP(H3104,{30,43,48,53,58,63,68,73,78,83,88,93,97},{42,47,52,57,62,67,72,77,82,87,92,99,100}),999)</f>
        <v>42</v>
      </c>
      <c r="Y3104" s="19">
        <f t="shared" si="339"/>
        <v>5.6818181818181825</v>
      </c>
      <c r="Z3104" s="19">
        <f t="shared" si="342"/>
        <v>5.7284090909090919</v>
      </c>
      <c r="AA3104" s="19">
        <f t="shared" si="343"/>
        <v>17.185227272727278</v>
      </c>
      <c r="AB3104" s="19" t="s">
        <v>8887</v>
      </c>
    </row>
    <row r="3105" spans="1:28" x14ac:dyDescent="0.35">
      <c r="A3105" t="s">
        <v>1562</v>
      </c>
      <c r="B3105" t="s">
        <v>8732</v>
      </c>
      <c r="C3105" t="s">
        <v>8733</v>
      </c>
      <c r="D3105" s="1">
        <v>44868</v>
      </c>
      <c r="E3105">
        <f t="shared" si="340"/>
        <v>18</v>
      </c>
      <c r="F3105" t="s">
        <v>16</v>
      </c>
      <c r="G3105">
        <v>750</v>
      </c>
      <c r="H3105">
        <f t="shared" si="337"/>
        <v>75</v>
      </c>
      <c r="I3105" t="s">
        <v>9</v>
      </c>
      <c r="J3105">
        <v>1</v>
      </c>
      <c r="L3105" t="s">
        <v>16</v>
      </c>
      <c r="M3105" t="str">
        <f t="shared" si="338"/>
        <v>F</v>
      </c>
      <c r="N3105" t="s">
        <v>502</v>
      </c>
      <c r="O3105" t="s">
        <v>503</v>
      </c>
      <c r="P3105" t="s">
        <v>19</v>
      </c>
      <c r="Q3105">
        <v>4</v>
      </c>
      <c r="R3105">
        <f t="shared" si="341"/>
        <v>2018</v>
      </c>
      <c r="S3105" t="s">
        <v>8</v>
      </c>
      <c r="T3105" t="s">
        <v>8</v>
      </c>
      <c r="U3105" t="s">
        <v>9007</v>
      </c>
      <c r="V3105">
        <f>VLOOKUP(P3105,'PBT Tag Rates'!$B$5:$E$34,4,FALSE)</f>
        <v>0.80551598400000002</v>
      </c>
      <c r="W3105">
        <v>1</v>
      </c>
      <c r="X3105" s="16">
        <f>IFERROR(LOOKUP(H3105,{30,43,48,53,58,63,68,73,78,83,88,93,97},{42,47,52,57,62,67,72,77,82,87,92,99,100}),999)</f>
        <v>77</v>
      </c>
      <c r="Y3105" s="19">
        <f t="shared" si="339"/>
        <v>5.6818181818181825</v>
      </c>
      <c r="Z3105" s="19">
        <f t="shared" si="342"/>
        <v>5.7284090909090919</v>
      </c>
      <c r="AA3105" s="19">
        <f t="shared" si="343"/>
        <v>17.185227272727278</v>
      </c>
      <c r="AB3105" s="19" t="s">
        <v>8886</v>
      </c>
    </row>
    <row r="3106" spans="1:28" x14ac:dyDescent="0.35">
      <c r="A3106" t="s">
        <v>1562</v>
      </c>
      <c r="B3106" t="s">
        <v>8734</v>
      </c>
      <c r="C3106" t="s">
        <v>8735</v>
      </c>
      <c r="D3106" s="1">
        <v>44868</v>
      </c>
      <c r="E3106">
        <f t="shared" si="340"/>
        <v>18</v>
      </c>
      <c r="F3106" t="s">
        <v>6</v>
      </c>
      <c r="G3106">
        <v>550</v>
      </c>
      <c r="H3106">
        <f t="shared" si="337"/>
        <v>55</v>
      </c>
      <c r="I3106" t="s">
        <v>7</v>
      </c>
      <c r="J3106" t="s">
        <v>8</v>
      </c>
      <c r="L3106" t="s">
        <v>6</v>
      </c>
      <c r="M3106" t="str">
        <f t="shared" si="338"/>
        <v>M</v>
      </c>
      <c r="N3106" t="s">
        <v>5013</v>
      </c>
      <c r="O3106" t="s">
        <v>5014</v>
      </c>
      <c r="P3106" t="s">
        <v>557</v>
      </c>
      <c r="Q3106">
        <v>3</v>
      </c>
      <c r="R3106">
        <f t="shared" si="341"/>
        <v>2019</v>
      </c>
      <c r="S3106" t="s">
        <v>8</v>
      </c>
      <c r="T3106" t="s">
        <v>8</v>
      </c>
      <c r="U3106" t="s">
        <v>9006</v>
      </c>
      <c r="V3106">
        <f>VLOOKUP(P3106,'PBT Tag Rates'!$B$5:$E$34,4,FALSE)</f>
        <v>0.95971980899999998</v>
      </c>
      <c r="W3106">
        <v>1</v>
      </c>
      <c r="X3106" s="16">
        <f>IFERROR(LOOKUP(H3106,{30,43,48,53,58,63,68,73,78,83,88,93,97},{42,47,52,57,62,67,72,77,82,87,92,99,100}),999)</f>
        <v>57</v>
      </c>
      <c r="Y3106" s="19">
        <f t="shared" si="339"/>
        <v>5.6818181818181825</v>
      </c>
      <c r="Z3106" s="19">
        <f t="shared" si="342"/>
        <v>5.7284090909090919</v>
      </c>
      <c r="AA3106" s="19">
        <f t="shared" si="343"/>
        <v>17.185227272727278</v>
      </c>
      <c r="AB3106" s="19" t="s">
        <v>8886</v>
      </c>
    </row>
    <row r="3107" spans="1:28" x14ac:dyDescent="0.35">
      <c r="A3107" t="s">
        <v>1562</v>
      </c>
      <c r="B3107" t="s">
        <v>8736</v>
      </c>
      <c r="C3107" t="s">
        <v>8737</v>
      </c>
      <c r="D3107" s="1">
        <v>44868</v>
      </c>
      <c r="E3107">
        <f t="shared" si="340"/>
        <v>18</v>
      </c>
      <c r="F3107" t="s">
        <v>6</v>
      </c>
      <c r="G3107">
        <v>500</v>
      </c>
      <c r="H3107">
        <f t="shared" si="337"/>
        <v>50</v>
      </c>
      <c r="I3107" t="s">
        <v>7</v>
      </c>
      <c r="J3107" t="s">
        <v>8</v>
      </c>
      <c r="L3107" t="s">
        <v>6</v>
      </c>
      <c r="M3107" t="str">
        <f t="shared" si="338"/>
        <v>M</v>
      </c>
      <c r="N3107" t="s">
        <v>8738</v>
      </c>
      <c r="O3107" t="s">
        <v>8739</v>
      </c>
      <c r="P3107" t="s">
        <v>4610</v>
      </c>
      <c r="Q3107">
        <v>3</v>
      </c>
      <c r="R3107">
        <f t="shared" si="341"/>
        <v>2019</v>
      </c>
      <c r="S3107" t="s">
        <v>8</v>
      </c>
      <c r="T3107" t="s">
        <v>8</v>
      </c>
      <c r="U3107" t="s">
        <v>8877</v>
      </c>
      <c r="V3107">
        <f>VLOOKUP(P3107,'PBT Tag Rates'!$B$5:$E$34,4,FALSE)</f>
        <v>1</v>
      </c>
      <c r="W3107">
        <v>1</v>
      </c>
      <c r="X3107" s="16">
        <f>IFERROR(LOOKUP(H3107,{30,43,48,53,58,63,68,73,78,83,88,93,97},{42,47,52,57,62,67,72,77,82,87,92,99,100}),999)</f>
        <v>52</v>
      </c>
      <c r="Y3107" s="19">
        <f t="shared" si="339"/>
        <v>5.6818181818181825</v>
      </c>
      <c r="Z3107" s="19">
        <f t="shared" si="342"/>
        <v>5.7284090909090919</v>
      </c>
      <c r="AA3107" s="19">
        <f t="shared" si="343"/>
        <v>17.185227272727278</v>
      </c>
      <c r="AB3107" s="19" t="s">
        <v>8886</v>
      </c>
    </row>
    <row r="3108" spans="1:28" x14ac:dyDescent="0.35">
      <c r="A3108" t="s">
        <v>1562</v>
      </c>
      <c r="B3108" t="s">
        <v>8740</v>
      </c>
      <c r="C3108" t="s">
        <v>8741</v>
      </c>
      <c r="D3108" s="1">
        <v>44869</v>
      </c>
      <c r="E3108">
        <f t="shared" si="340"/>
        <v>18</v>
      </c>
      <c r="F3108" t="s">
        <v>6</v>
      </c>
      <c r="G3108">
        <v>350</v>
      </c>
      <c r="H3108">
        <f t="shared" si="337"/>
        <v>35</v>
      </c>
      <c r="I3108" t="s">
        <v>9</v>
      </c>
      <c r="J3108">
        <v>1</v>
      </c>
      <c r="L3108" t="s">
        <v>6</v>
      </c>
      <c r="M3108" t="str">
        <f t="shared" si="338"/>
        <v>M</v>
      </c>
      <c r="N3108" t="s">
        <v>8742</v>
      </c>
      <c r="O3108" t="s">
        <v>8743</v>
      </c>
      <c r="P3108" t="s">
        <v>2035</v>
      </c>
      <c r="Q3108">
        <v>2</v>
      </c>
      <c r="R3108">
        <f t="shared" si="341"/>
        <v>2020</v>
      </c>
      <c r="S3108" t="s">
        <v>8</v>
      </c>
      <c r="T3108" t="s">
        <v>8</v>
      </c>
      <c r="U3108" t="s">
        <v>9007</v>
      </c>
      <c r="V3108">
        <f>VLOOKUP(P3108,'PBT Tag Rates'!$B$5:$E$34,4,FALSE)</f>
        <v>0.98961045999999997</v>
      </c>
      <c r="W3108">
        <v>1</v>
      </c>
      <c r="X3108" s="16">
        <f>IFERROR(LOOKUP(H3108,{30,43,48,53,58,63,68,73,78,83,88,93,97},{42,47,52,57,62,67,72,77,82,87,92,99,100}),999)</f>
        <v>42</v>
      </c>
      <c r="Y3108" s="19">
        <f t="shared" si="339"/>
        <v>5.6818181818181825</v>
      </c>
      <c r="Z3108" s="19">
        <f t="shared" si="342"/>
        <v>5.7284090909090919</v>
      </c>
      <c r="AA3108" s="19">
        <f t="shared" si="343"/>
        <v>17.185227272727278</v>
      </c>
      <c r="AB3108" s="19" t="s">
        <v>8886</v>
      </c>
    </row>
    <row r="3109" spans="1:28" x14ac:dyDescent="0.35">
      <c r="A3109" t="s">
        <v>1562</v>
      </c>
      <c r="B3109" t="s">
        <v>8744</v>
      </c>
      <c r="C3109" t="s">
        <v>8745</v>
      </c>
      <c r="D3109" s="1">
        <v>44869</v>
      </c>
      <c r="E3109">
        <f t="shared" si="340"/>
        <v>18</v>
      </c>
      <c r="F3109" t="s">
        <v>6</v>
      </c>
      <c r="G3109">
        <v>550</v>
      </c>
      <c r="H3109">
        <f t="shared" si="337"/>
        <v>55</v>
      </c>
      <c r="I3109" t="s">
        <v>7</v>
      </c>
      <c r="J3109" t="s">
        <v>8</v>
      </c>
      <c r="L3109" t="s">
        <v>6</v>
      </c>
      <c r="M3109" t="str">
        <f t="shared" si="338"/>
        <v>M</v>
      </c>
      <c r="N3109" t="s">
        <v>5723</v>
      </c>
      <c r="O3109" t="s">
        <v>8206</v>
      </c>
      <c r="P3109" t="s">
        <v>557</v>
      </c>
      <c r="Q3109">
        <v>3</v>
      </c>
      <c r="R3109">
        <f t="shared" si="341"/>
        <v>2019</v>
      </c>
      <c r="S3109" t="s">
        <v>8</v>
      </c>
      <c r="T3109" t="s">
        <v>8</v>
      </c>
      <c r="U3109" t="s">
        <v>9006</v>
      </c>
      <c r="V3109">
        <f>VLOOKUP(P3109,'PBT Tag Rates'!$B$5:$E$34,4,FALSE)</f>
        <v>0.95971980899999998</v>
      </c>
      <c r="W3109">
        <v>1</v>
      </c>
      <c r="X3109" s="16">
        <f>IFERROR(LOOKUP(H3109,{30,43,48,53,58,63,68,73,78,83,88,93,97},{42,47,52,57,62,67,72,77,82,87,92,99,100}),999)</f>
        <v>57</v>
      </c>
      <c r="Y3109" s="19">
        <f t="shared" si="339"/>
        <v>5.6818181818181825</v>
      </c>
      <c r="Z3109" s="19">
        <f t="shared" si="342"/>
        <v>5.7284090909090919</v>
      </c>
      <c r="AA3109" s="19">
        <f t="shared" si="343"/>
        <v>17.185227272727278</v>
      </c>
      <c r="AB3109" s="19" t="s">
        <v>8886</v>
      </c>
    </row>
    <row r="3110" spans="1:28" x14ac:dyDescent="0.35">
      <c r="A3110" t="s">
        <v>1562</v>
      </c>
      <c r="B3110" t="s">
        <v>8746</v>
      </c>
      <c r="C3110" t="s">
        <v>8747</v>
      </c>
      <c r="D3110" s="1">
        <v>44869</v>
      </c>
      <c r="E3110">
        <f t="shared" si="340"/>
        <v>18</v>
      </c>
      <c r="F3110" t="s">
        <v>6</v>
      </c>
      <c r="G3110">
        <v>760</v>
      </c>
      <c r="H3110">
        <f t="shared" si="337"/>
        <v>76</v>
      </c>
      <c r="I3110" t="s">
        <v>9</v>
      </c>
      <c r="J3110" t="s">
        <v>8</v>
      </c>
      <c r="L3110" t="s">
        <v>6</v>
      </c>
      <c r="M3110" t="str">
        <f t="shared" si="338"/>
        <v>M</v>
      </c>
      <c r="N3110" t="s">
        <v>5950</v>
      </c>
      <c r="O3110" t="s">
        <v>5951</v>
      </c>
      <c r="P3110" t="s">
        <v>511</v>
      </c>
      <c r="Q3110">
        <v>4</v>
      </c>
      <c r="R3110">
        <f t="shared" si="341"/>
        <v>2018</v>
      </c>
      <c r="S3110" t="s">
        <v>8</v>
      </c>
      <c r="T3110" t="s">
        <v>8</v>
      </c>
      <c r="U3110" t="s">
        <v>8880</v>
      </c>
      <c r="V3110">
        <f>VLOOKUP(P3110,'PBT Tag Rates'!$B$5:$E$34,4,FALSE)</f>
        <v>0.95730000000000004</v>
      </c>
      <c r="W3110">
        <v>1</v>
      </c>
      <c r="X3110" s="16">
        <f>IFERROR(LOOKUP(H3110,{30,43,48,53,58,63,68,73,78,83,88,93,97},{42,47,52,57,62,67,72,77,82,87,92,99,100}),999)</f>
        <v>77</v>
      </c>
      <c r="Y3110" s="19">
        <f t="shared" si="339"/>
        <v>5.6818181818181825</v>
      </c>
      <c r="Z3110" s="19">
        <f t="shared" si="342"/>
        <v>5.7284090909090919</v>
      </c>
      <c r="AA3110" s="19">
        <f t="shared" si="343"/>
        <v>17.185227272727278</v>
      </c>
      <c r="AB3110" s="19" t="s">
        <v>8886</v>
      </c>
    </row>
    <row r="3111" spans="1:28" x14ac:dyDescent="0.35">
      <c r="A3111" t="s">
        <v>1562</v>
      </c>
      <c r="B3111" t="s">
        <v>8748</v>
      </c>
      <c r="C3111" t="s">
        <v>8749</v>
      </c>
      <c r="D3111" s="1">
        <v>44869</v>
      </c>
      <c r="E3111">
        <f t="shared" si="340"/>
        <v>18</v>
      </c>
      <c r="F3111" t="s">
        <v>16</v>
      </c>
      <c r="G3111">
        <v>690</v>
      </c>
      <c r="H3111">
        <f t="shared" si="337"/>
        <v>69</v>
      </c>
      <c r="I3111" t="s">
        <v>7</v>
      </c>
      <c r="J3111" t="s">
        <v>8</v>
      </c>
      <c r="L3111" t="s">
        <v>16</v>
      </c>
      <c r="M3111" t="str">
        <f t="shared" si="338"/>
        <v>F</v>
      </c>
      <c r="N3111" t="s">
        <v>3337</v>
      </c>
      <c r="O3111" t="s">
        <v>6022</v>
      </c>
      <c r="P3111" t="s">
        <v>557</v>
      </c>
      <c r="Q3111">
        <v>3</v>
      </c>
      <c r="R3111">
        <f t="shared" si="341"/>
        <v>2019</v>
      </c>
      <c r="S3111" t="s">
        <v>8</v>
      </c>
      <c r="T3111" t="s">
        <v>8</v>
      </c>
      <c r="U3111" t="s">
        <v>9006</v>
      </c>
      <c r="V3111">
        <f>VLOOKUP(P3111,'PBT Tag Rates'!$B$5:$E$34,4,FALSE)</f>
        <v>0.95971980899999998</v>
      </c>
      <c r="W3111">
        <v>1</v>
      </c>
      <c r="X3111" s="16">
        <f>IFERROR(LOOKUP(H3111,{30,43,48,53,58,63,68,73,78,83,88,93,97},{42,47,52,57,62,67,72,77,82,87,92,99,100}),999)</f>
        <v>72</v>
      </c>
      <c r="Y3111" s="19">
        <f t="shared" si="339"/>
        <v>5.6818181818181825</v>
      </c>
      <c r="Z3111" s="19">
        <f t="shared" si="342"/>
        <v>5.7284090909090919</v>
      </c>
      <c r="AA3111" s="19">
        <f t="shared" si="343"/>
        <v>17.185227272727278</v>
      </c>
      <c r="AB3111" s="19" t="s">
        <v>8886</v>
      </c>
    </row>
    <row r="3112" spans="1:28" x14ac:dyDescent="0.35">
      <c r="A3112" t="s">
        <v>1562</v>
      </c>
      <c r="B3112" t="s">
        <v>8750</v>
      </c>
      <c r="C3112" t="s">
        <v>8751</v>
      </c>
      <c r="D3112" s="1">
        <v>44869</v>
      </c>
      <c r="E3112">
        <f t="shared" si="340"/>
        <v>18</v>
      </c>
      <c r="F3112" t="s">
        <v>6</v>
      </c>
      <c r="G3112">
        <v>350</v>
      </c>
      <c r="H3112">
        <f t="shared" si="337"/>
        <v>35</v>
      </c>
      <c r="I3112" t="s">
        <v>9</v>
      </c>
      <c r="J3112">
        <v>1</v>
      </c>
      <c r="L3112" t="s">
        <v>6</v>
      </c>
      <c r="M3112" t="str">
        <f t="shared" si="338"/>
        <v>M</v>
      </c>
      <c r="N3112" t="s">
        <v>7243</v>
      </c>
      <c r="O3112" t="s">
        <v>7899</v>
      </c>
      <c r="P3112" t="s">
        <v>2035</v>
      </c>
      <c r="Q3112">
        <v>2</v>
      </c>
      <c r="R3112">
        <f t="shared" si="341"/>
        <v>2020</v>
      </c>
      <c r="S3112" t="s">
        <v>8</v>
      </c>
      <c r="T3112" t="s">
        <v>8</v>
      </c>
      <c r="U3112" t="s">
        <v>9007</v>
      </c>
      <c r="V3112">
        <f>VLOOKUP(P3112,'PBT Tag Rates'!$B$5:$E$34,4,FALSE)</f>
        <v>0.98961045999999997</v>
      </c>
      <c r="W3112">
        <v>1</v>
      </c>
      <c r="X3112" s="16">
        <f>IFERROR(LOOKUP(H3112,{30,43,48,53,58,63,68,73,78,83,88,93,97},{42,47,52,57,62,67,72,77,82,87,92,99,100}),999)</f>
        <v>42</v>
      </c>
      <c r="Y3112" s="19">
        <f t="shared" si="339"/>
        <v>5.6818181818181825</v>
      </c>
      <c r="Z3112" s="19">
        <f t="shared" si="342"/>
        <v>5.7284090909090919</v>
      </c>
      <c r="AA3112" s="19">
        <f t="shared" si="343"/>
        <v>17.185227272727278</v>
      </c>
      <c r="AB3112" s="19" t="s">
        <v>8886</v>
      </c>
    </row>
    <row r="3113" spans="1:28" x14ac:dyDescent="0.35">
      <c r="A3113" t="s">
        <v>1562</v>
      </c>
      <c r="B3113" t="s">
        <v>8752</v>
      </c>
      <c r="C3113" t="s">
        <v>8753</v>
      </c>
      <c r="D3113" s="1">
        <v>44870</v>
      </c>
      <c r="E3113">
        <f t="shared" si="340"/>
        <v>18</v>
      </c>
      <c r="F3113" t="s">
        <v>16</v>
      </c>
      <c r="G3113">
        <v>730</v>
      </c>
      <c r="H3113">
        <f t="shared" si="337"/>
        <v>73</v>
      </c>
      <c r="I3113" t="s">
        <v>9</v>
      </c>
      <c r="J3113">
        <v>1</v>
      </c>
      <c r="L3113" t="s">
        <v>16</v>
      </c>
      <c r="M3113" t="str">
        <f t="shared" si="338"/>
        <v>F</v>
      </c>
      <c r="N3113" t="s">
        <v>122</v>
      </c>
      <c r="O3113" t="s">
        <v>8754</v>
      </c>
      <c r="P3113" t="s">
        <v>19</v>
      </c>
      <c r="Q3113">
        <v>4</v>
      </c>
      <c r="R3113">
        <f t="shared" si="341"/>
        <v>2018</v>
      </c>
      <c r="S3113" t="s">
        <v>8</v>
      </c>
      <c r="T3113" t="s">
        <v>8</v>
      </c>
      <c r="U3113" t="s">
        <v>9006</v>
      </c>
      <c r="V3113">
        <f>VLOOKUP(P3113,'PBT Tag Rates'!$B$5:$E$34,4,FALSE)</f>
        <v>0.80551598400000002</v>
      </c>
      <c r="W3113">
        <v>1</v>
      </c>
      <c r="X3113" s="16">
        <f>IFERROR(LOOKUP(H3113,{30,43,48,53,58,63,68,73,78,83,88,93,97},{42,47,52,57,62,67,72,77,82,87,92,99,100}),999)</f>
        <v>77</v>
      </c>
      <c r="Y3113" s="19">
        <f t="shared" si="339"/>
        <v>5.6818181818181825</v>
      </c>
      <c r="Z3113" s="19">
        <f t="shared" si="342"/>
        <v>5.7284090909090919</v>
      </c>
      <c r="AA3113" s="19">
        <f t="shared" si="343"/>
        <v>17.185227272727278</v>
      </c>
      <c r="AB3113" s="19" t="s">
        <v>8886</v>
      </c>
    </row>
    <row r="3114" spans="1:28" x14ac:dyDescent="0.35">
      <c r="A3114" t="s">
        <v>1562</v>
      </c>
      <c r="B3114" t="s">
        <v>8755</v>
      </c>
      <c r="C3114" t="s">
        <v>8756</v>
      </c>
      <c r="D3114" s="1">
        <v>44870</v>
      </c>
      <c r="E3114">
        <f t="shared" si="340"/>
        <v>18</v>
      </c>
      <c r="F3114" t="s">
        <v>16</v>
      </c>
      <c r="G3114">
        <v>610</v>
      </c>
      <c r="H3114">
        <f t="shared" si="337"/>
        <v>61</v>
      </c>
      <c r="I3114" t="s">
        <v>9</v>
      </c>
      <c r="J3114">
        <v>1</v>
      </c>
      <c r="L3114" t="s">
        <v>16</v>
      </c>
      <c r="M3114" t="str">
        <f t="shared" si="338"/>
        <v>F</v>
      </c>
      <c r="N3114" t="s">
        <v>3007</v>
      </c>
      <c r="O3114" t="s">
        <v>3166</v>
      </c>
      <c r="P3114" t="s">
        <v>557</v>
      </c>
      <c r="Q3114">
        <v>3</v>
      </c>
      <c r="R3114">
        <f t="shared" si="341"/>
        <v>2019</v>
      </c>
      <c r="S3114" t="s">
        <v>8</v>
      </c>
      <c r="T3114" t="s">
        <v>8</v>
      </c>
      <c r="U3114" t="s">
        <v>9086</v>
      </c>
      <c r="V3114">
        <f>VLOOKUP(P3114,'PBT Tag Rates'!$B$5:$E$34,4,FALSE)</f>
        <v>0.95971980899999998</v>
      </c>
      <c r="W3114">
        <v>1</v>
      </c>
      <c r="X3114" s="16">
        <f>IFERROR(LOOKUP(H3114,{30,43,48,53,58,63,68,73,78,83,88,93,97},{42,47,52,57,62,67,72,77,82,87,92,99,100}),999)</f>
        <v>62</v>
      </c>
      <c r="Y3114" s="19">
        <f t="shared" si="339"/>
        <v>5.6818181818181825</v>
      </c>
      <c r="Z3114" s="19">
        <f t="shared" si="342"/>
        <v>5.7284090909090919</v>
      </c>
      <c r="AA3114" s="19">
        <f t="shared" si="343"/>
        <v>17.185227272727278</v>
      </c>
      <c r="AB3114" s="19" t="s">
        <v>8887</v>
      </c>
    </row>
    <row r="3115" spans="1:28" x14ac:dyDescent="0.35">
      <c r="A3115" t="s">
        <v>1562</v>
      </c>
      <c r="B3115" t="s">
        <v>8757</v>
      </c>
      <c r="C3115" t="s">
        <v>8758</v>
      </c>
      <c r="D3115" s="1">
        <v>44870</v>
      </c>
      <c r="E3115">
        <f t="shared" si="340"/>
        <v>18</v>
      </c>
      <c r="F3115" t="s">
        <v>6</v>
      </c>
      <c r="G3115">
        <v>450</v>
      </c>
      <c r="H3115">
        <f t="shared" si="337"/>
        <v>45</v>
      </c>
      <c r="I3115" t="s">
        <v>9</v>
      </c>
      <c r="J3115">
        <v>1</v>
      </c>
      <c r="L3115" t="s">
        <v>6</v>
      </c>
      <c r="M3115" t="str">
        <f t="shared" si="338"/>
        <v>M</v>
      </c>
      <c r="N3115" t="s">
        <v>1265</v>
      </c>
      <c r="O3115" t="s">
        <v>1309</v>
      </c>
      <c r="P3115" t="s">
        <v>557</v>
      </c>
      <c r="Q3115">
        <v>3</v>
      </c>
      <c r="R3115">
        <f t="shared" si="341"/>
        <v>2019</v>
      </c>
      <c r="S3115" t="s">
        <v>8</v>
      </c>
      <c r="T3115" t="s">
        <v>8</v>
      </c>
      <c r="U3115" t="s">
        <v>9007</v>
      </c>
      <c r="V3115">
        <f>VLOOKUP(P3115,'PBT Tag Rates'!$B$5:$E$34,4,FALSE)</f>
        <v>0.95971980899999998</v>
      </c>
      <c r="W3115">
        <v>1</v>
      </c>
      <c r="X3115" s="16">
        <f>IFERROR(LOOKUP(H3115,{30,43,48,53,58,63,68,73,78,83,88,93,97},{42,47,52,57,62,67,72,77,82,87,92,99,100}),999)</f>
        <v>47</v>
      </c>
      <c r="Y3115" s="19">
        <f t="shared" si="339"/>
        <v>5.6818181818181825</v>
      </c>
      <c r="Z3115" s="19">
        <f t="shared" si="342"/>
        <v>5.7284090909090919</v>
      </c>
      <c r="AA3115" s="19">
        <f t="shared" si="343"/>
        <v>17.185227272727278</v>
      </c>
      <c r="AB3115" s="19" t="s">
        <v>8886</v>
      </c>
    </row>
    <row r="3116" spans="1:28" x14ac:dyDescent="0.35">
      <c r="A3116" t="s">
        <v>1562</v>
      </c>
      <c r="B3116" t="s">
        <v>8759</v>
      </c>
      <c r="C3116" t="s">
        <v>8760</v>
      </c>
      <c r="D3116" s="1">
        <v>44870</v>
      </c>
      <c r="E3116">
        <f t="shared" si="340"/>
        <v>18</v>
      </c>
      <c r="F3116" t="s">
        <v>6</v>
      </c>
      <c r="G3116">
        <v>640</v>
      </c>
      <c r="H3116">
        <f t="shared" si="337"/>
        <v>64</v>
      </c>
      <c r="I3116" t="s">
        <v>7</v>
      </c>
      <c r="J3116" t="s">
        <v>8</v>
      </c>
      <c r="L3116" t="s">
        <v>6</v>
      </c>
      <c r="M3116" t="str">
        <f t="shared" si="338"/>
        <v>M</v>
      </c>
      <c r="N3116" t="s">
        <v>3452</v>
      </c>
      <c r="O3116" t="s">
        <v>3453</v>
      </c>
      <c r="P3116" t="s">
        <v>557</v>
      </c>
      <c r="Q3116">
        <v>3</v>
      </c>
      <c r="R3116">
        <f t="shared" si="341"/>
        <v>2019</v>
      </c>
      <c r="S3116" t="s">
        <v>8</v>
      </c>
      <c r="T3116" t="s">
        <v>8</v>
      </c>
      <c r="U3116" t="s">
        <v>9006</v>
      </c>
      <c r="V3116">
        <f>VLOOKUP(P3116,'PBT Tag Rates'!$B$5:$E$34,4,FALSE)</f>
        <v>0.95971980899999998</v>
      </c>
      <c r="W3116">
        <v>1</v>
      </c>
      <c r="X3116" s="16">
        <f>IFERROR(LOOKUP(H3116,{30,43,48,53,58,63,68,73,78,83,88,93,97},{42,47,52,57,62,67,72,77,82,87,92,99,100}),999)</f>
        <v>67</v>
      </c>
      <c r="Y3116" s="19">
        <f t="shared" si="339"/>
        <v>5.6818181818181825</v>
      </c>
      <c r="Z3116" s="19">
        <f t="shared" si="342"/>
        <v>5.7284090909090919</v>
      </c>
      <c r="AA3116" s="19">
        <f t="shared" si="343"/>
        <v>17.185227272727278</v>
      </c>
      <c r="AB3116" s="19" t="s">
        <v>8886</v>
      </c>
    </row>
    <row r="3117" spans="1:28" x14ac:dyDescent="0.35">
      <c r="A3117" t="s">
        <v>1562</v>
      </c>
      <c r="B3117" t="s">
        <v>8761</v>
      </c>
      <c r="C3117" t="s">
        <v>8762</v>
      </c>
      <c r="D3117" s="1">
        <v>44870</v>
      </c>
      <c r="E3117">
        <f t="shared" si="340"/>
        <v>18</v>
      </c>
      <c r="F3117" t="s">
        <v>16</v>
      </c>
      <c r="G3117">
        <v>630</v>
      </c>
      <c r="H3117">
        <f t="shared" si="337"/>
        <v>63</v>
      </c>
      <c r="I3117" t="s">
        <v>7</v>
      </c>
      <c r="J3117">
        <v>1</v>
      </c>
      <c r="L3117" t="s">
        <v>16</v>
      </c>
      <c r="M3117" t="str">
        <f t="shared" si="338"/>
        <v>F</v>
      </c>
      <c r="N3117" t="s">
        <v>92</v>
      </c>
      <c r="O3117" t="s">
        <v>93</v>
      </c>
      <c r="P3117" t="s">
        <v>19</v>
      </c>
      <c r="Q3117">
        <v>4</v>
      </c>
      <c r="R3117">
        <f t="shared" si="341"/>
        <v>2018</v>
      </c>
      <c r="S3117" t="s">
        <v>8</v>
      </c>
      <c r="T3117" t="s">
        <v>8</v>
      </c>
      <c r="U3117" t="s">
        <v>9007</v>
      </c>
      <c r="V3117">
        <f>VLOOKUP(P3117,'PBT Tag Rates'!$B$5:$E$34,4,FALSE)</f>
        <v>0.80551598400000002</v>
      </c>
      <c r="W3117">
        <v>1</v>
      </c>
      <c r="X3117" s="16">
        <f>IFERROR(LOOKUP(H3117,{30,43,48,53,58,63,68,73,78,83,88,93,97},{42,47,52,57,62,67,72,77,82,87,92,99,100}),999)</f>
        <v>67</v>
      </c>
      <c r="Y3117" s="19">
        <f t="shared" si="339"/>
        <v>5.6818181818181825</v>
      </c>
      <c r="Z3117" s="19">
        <f t="shared" si="342"/>
        <v>5.7284090909090919</v>
      </c>
      <c r="AA3117" s="19">
        <f t="shared" si="343"/>
        <v>17.185227272727278</v>
      </c>
      <c r="AB3117" s="19" t="s">
        <v>8886</v>
      </c>
    </row>
    <row r="3118" spans="1:28" x14ac:dyDescent="0.35">
      <c r="A3118" t="s">
        <v>1562</v>
      </c>
      <c r="B3118" t="s">
        <v>8763</v>
      </c>
      <c r="C3118" t="s">
        <v>8764</v>
      </c>
      <c r="D3118" s="1">
        <v>44871</v>
      </c>
      <c r="E3118">
        <f t="shared" si="340"/>
        <v>18</v>
      </c>
      <c r="F3118" t="s">
        <v>6</v>
      </c>
      <c r="G3118">
        <v>650</v>
      </c>
      <c r="H3118">
        <f t="shared" si="337"/>
        <v>65</v>
      </c>
      <c r="I3118" t="s">
        <v>9</v>
      </c>
      <c r="J3118" t="s">
        <v>8</v>
      </c>
      <c r="L3118" t="s">
        <v>6</v>
      </c>
      <c r="M3118" t="str">
        <f t="shared" si="338"/>
        <v>M</v>
      </c>
      <c r="N3118" t="s">
        <v>8765</v>
      </c>
      <c r="O3118" t="s">
        <v>8766</v>
      </c>
      <c r="P3118" t="s">
        <v>511</v>
      </c>
      <c r="Q3118">
        <v>4</v>
      </c>
      <c r="R3118">
        <f t="shared" si="341"/>
        <v>2018</v>
      </c>
      <c r="S3118" t="s">
        <v>8</v>
      </c>
      <c r="T3118" t="s">
        <v>8</v>
      </c>
      <c r="U3118" t="s">
        <v>8880</v>
      </c>
      <c r="V3118">
        <f>VLOOKUP(P3118,'PBT Tag Rates'!$B$5:$E$34,4,FALSE)</f>
        <v>0.95730000000000004</v>
      </c>
      <c r="W3118">
        <v>1</v>
      </c>
      <c r="X3118" s="16">
        <f>IFERROR(LOOKUP(H3118,{30,43,48,53,58,63,68,73,78,83,88,93,97},{42,47,52,57,62,67,72,77,82,87,92,99,100}),999)</f>
        <v>67</v>
      </c>
      <c r="Y3118" s="19">
        <f t="shared" si="339"/>
        <v>5.6818181818181825</v>
      </c>
      <c r="Z3118" s="19">
        <f t="shared" si="342"/>
        <v>5.7284090909090919</v>
      </c>
      <c r="AA3118" s="19">
        <f t="shared" si="343"/>
        <v>17.185227272727278</v>
      </c>
      <c r="AB3118" s="19" t="s">
        <v>8886</v>
      </c>
    </row>
    <row r="3119" spans="1:28" x14ac:dyDescent="0.35">
      <c r="A3119" t="s">
        <v>1562</v>
      </c>
      <c r="B3119" t="s">
        <v>8767</v>
      </c>
      <c r="C3119" t="s">
        <v>8768</v>
      </c>
      <c r="D3119" s="1">
        <v>44871</v>
      </c>
      <c r="E3119">
        <f t="shared" si="340"/>
        <v>18</v>
      </c>
      <c r="F3119" t="s">
        <v>6</v>
      </c>
      <c r="G3119">
        <v>330</v>
      </c>
      <c r="H3119">
        <f t="shared" si="337"/>
        <v>33</v>
      </c>
      <c r="I3119" t="s">
        <v>9</v>
      </c>
      <c r="J3119">
        <v>1</v>
      </c>
      <c r="L3119" t="s">
        <v>6</v>
      </c>
      <c r="M3119" t="str">
        <f t="shared" si="338"/>
        <v>M</v>
      </c>
      <c r="N3119" t="s">
        <v>8600</v>
      </c>
      <c r="O3119" t="s">
        <v>8601</v>
      </c>
      <c r="P3119" t="s">
        <v>2035</v>
      </c>
      <c r="Q3119">
        <v>2</v>
      </c>
      <c r="R3119">
        <f t="shared" si="341"/>
        <v>2020</v>
      </c>
      <c r="S3119" t="s">
        <v>8</v>
      </c>
      <c r="T3119" t="s">
        <v>8</v>
      </c>
      <c r="U3119" t="s">
        <v>9007</v>
      </c>
      <c r="V3119">
        <f>VLOOKUP(P3119,'PBT Tag Rates'!$B$5:$E$34,4,FALSE)</f>
        <v>0.98961045999999997</v>
      </c>
      <c r="W3119">
        <v>1</v>
      </c>
      <c r="X3119" s="16">
        <f>IFERROR(LOOKUP(H3119,{30,43,48,53,58,63,68,73,78,83,88,93,97},{42,47,52,57,62,67,72,77,82,87,92,99,100}),999)</f>
        <v>42</v>
      </c>
      <c r="Y3119" s="19">
        <f t="shared" si="339"/>
        <v>5.6818181818181825</v>
      </c>
      <c r="Z3119" s="19">
        <f t="shared" si="342"/>
        <v>5.7284090909090919</v>
      </c>
      <c r="AA3119" s="19">
        <f t="shared" si="343"/>
        <v>17.185227272727278</v>
      </c>
      <c r="AB3119" s="19" t="s">
        <v>8886</v>
      </c>
    </row>
    <row r="3120" spans="1:28" x14ac:dyDescent="0.35">
      <c r="A3120" t="s">
        <v>1562</v>
      </c>
      <c r="B3120" t="s">
        <v>8769</v>
      </c>
      <c r="C3120" t="s">
        <v>8770</v>
      </c>
      <c r="D3120" s="1">
        <v>44871</v>
      </c>
      <c r="E3120">
        <f t="shared" si="340"/>
        <v>18</v>
      </c>
      <c r="F3120" t="s">
        <v>6</v>
      </c>
      <c r="G3120">
        <v>680</v>
      </c>
      <c r="H3120">
        <f t="shared" si="337"/>
        <v>68</v>
      </c>
      <c r="I3120" t="s">
        <v>7</v>
      </c>
      <c r="J3120" t="s">
        <v>8</v>
      </c>
      <c r="L3120" t="s">
        <v>6</v>
      </c>
      <c r="M3120" t="str">
        <f t="shared" si="338"/>
        <v>M</v>
      </c>
      <c r="N3120" t="s">
        <v>4008</v>
      </c>
      <c r="O3120" t="s">
        <v>4009</v>
      </c>
      <c r="P3120" t="s">
        <v>557</v>
      </c>
      <c r="Q3120">
        <v>3</v>
      </c>
      <c r="R3120">
        <f t="shared" si="341"/>
        <v>2019</v>
      </c>
      <c r="S3120" t="s">
        <v>8</v>
      </c>
      <c r="T3120" t="s">
        <v>8</v>
      </c>
      <c r="U3120" t="s">
        <v>9006</v>
      </c>
      <c r="V3120">
        <f>VLOOKUP(P3120,'PBT Tag Rates'!$B$5:$E$34,4,FALSE)</f>
        <v>0.95971980899999998</v>
      </c>
      <c r="W3120">
        <v>1</v>
      </c>
      <c r="X3120" s="16">
        <f>IFERROR(LOOKUP(H3120,{30,43,48,53,58,63,68,73,78,83,88,93,97},{42,47,52,57,62,67,72,77,82,87,92,99,100}),999)</f>
        <v>72</v>
      </c>
      <c r="Y3120" s="19">
        <f t="shared" si="339"/>
        <v>5.6818181818181825</v>
      </c>
      <c r="Z3120" s="19">
        <f t="shared" si="342"/>
        <v>5.7284090909090919</v>
      </c>
      <c r="AA3120" s="19">
        <f t="shared" si="343"/>
        <v>17.185227272727278</v>
      </c>
      <c r="AB3120" s="19" t="s">
        <v>8886</v>
      </c>
    </row>
    <row r="3121" spans="1:28" x14ac:dyDescent="0.35">
      <c r="A3121" t="s">
        <v>1562</v>
      </c>
      <c r="B3121" t="s">
        <v>8771</v>
      </c>
      <c r="C3121" t="s">
        <v>8772</v>
      </c>
      <c r="D3121" s="1">
        <v>44871</v>
      </c>
      <c r="E3121">
        <f t="shared" si="340"/>
        <v>18</v>
      </c>
      <c r="F3121" t="s">
        <v>6</v>
      </c>
      <c r="G3121">
        <v>500</v>
      </c>
      <c r="H3121">
        <f t="shared" si="337"/>
        <v>50</v>
      </c>
      <c r="I3121" t="s">
        <v>9</v>
      </c>
      <c r="J3121">
        <v>1</v>
      </c>
      <c r="K3121" s="24" t="s">
        <v>8773</v>
      </c>
      <c r="L3121" t="s">
        <v>6</v>
      </c>
      <c r="M3121" t="str">
        <f t="shared" si="338"/>
        <v>M</v>
      </c>
      <c r="N3121" t="s">
        <v>1156</v>
      </c>
      <c r="O3121" t="s">
        <v>1157</v>
      </c>
      <c r="P3121" t="s">
        <v>557</v>
      </c>
      <c r="Q3121">
        <v>3</v>
      </c>
      <c r="R3121">
        <f t="shared" si="341"/>
        <v>2019</v>
      </c>
      <c r="S3121" t="s">
        <v>8</v>
      </c>
      <c r="T3121" t="s">
        <v>8</v>
      </c>
      <c r="U3121" t="s">
        <v>9007</v>
      </c>
      <c r="V3121">
        <f>VLOOKUP(P3121,'PBT Tag Rates'!$B$5:$E$34,4,FALSE)</f>
        <v>0.95971980899999998</v>
      </c>
      <c r="W3121">
        <v>1</v>
      </c>
      <c r="X3121" s="16">
        <f>IFERROR(LOOKUP(H3121,{30,43,48,53,58,63,68,73,78,83,88,93,97},{42,47,52,57,62,67,72,77,82,87,92,99,100}),999)</f>
        <v>52</v>
      </c>
      <c r="Y3121" s="19">
        <f t="shared" si="339"/>
        <v>5.6818181818181825</v>
      </c>
      <c r="Z3121" s="19">
        <f t="shared" si="342"/>
        <v>5.7284090909090919</v>
      </c>
      <c r="AA3121" s="19">
        <f t="shared" si="343"/>
        <v>17.185227272727278</v>
      </c>
      <c r="AB3121" s="19" t="s">
        <v>8886</v>
      </c>
    </row>
    <row r="3122" spans="1:28" x14ac:dyDescent="0.35">
      <c r="A3122" t="s">
        <v>1562</v>
      </c>
      <c r="B3122" t="s">
        <v>8774</v>
      </c>
      <c r="C3122" t="s">
        <v>8775</v>
      </c>
      <c r="D3122" s="1">
        <v>44871</v>
      </c>
      <c r="E3122">
        <f t="shared" si="340"/>
        <v>18</v>
      </c>
      <c r="F3122" t="s">
        <v>6</v>
      </c>
      <c r="G3122">
        <v>370</v>
      </c>
      <c r="H3122">
        <f t="shared" si="337"/>
        <v>37</v>
      </c>
      <c r="I3122" t="s">
        <v>9</v>
      </c>
      <c r="J3122">
        <v>1</v>
      </c>
      <c r="L3122" t="s">
        <v>16</v>
      </c>
      <c r="M3122" t="str">
        <f t="shared" si="338"/>
        <v>F</v>
      </c>
      <c r="N3122" t="s">
        <v>8776</v>
      </c>
      <c r="O3122" t="s">
        <v>8777</v>
      </c>
      <c r="P3122" t="s">
        <v>2035</v>
      </c>
      <c r="Q3122">
        <v>2</v>
      </c>
      <c r="R3122">
        <f t="shared" si="341"/>
        <v>2020</v>
      </c>
      <c r="S3122" t="s">
        <v>8</v>
      </c>
      <c r="T3122" t="s">
        <v>8</v>
      </c>
      <c r="U3122" t="s">
        <v>9007</v>
      </c>
      <c r="V3122">
        <f>VLOOKUP(P3122,'PBT Tag Rates'!$B$5:$E$34,4,FALSE)</f>
        <v>0.98961045999999997</v>
      </c>
      <c r="W3122">
        <v>1</v>
      </c>
      <c r="X3122" s="16">
        <f>IFERROR(LOOKUP(H3122,{30,43,48,53,58,63,68,73,78,83,88,93,97},{42,47,52,57,62,67,72,77,82,87,92,99,100}),999)</f>
        <v>42</v>
      </c>
      <c r="Y3122" s="19">
        <f t="shared" si="339"/>
        <v>5.6818181818181825</v>
      </c>
      <c r="Z3122" s="19">
        <f t="shared" si="342"/>
        <v>5.7284090909090919</v>
      </c>
      <c r="AA3122" s="19">
        <f t="shared" si="343"/>
        <v>17.185227272727278</v>
      </c>
      <c r="AB3122" s="19" t="s">
        <v>8886</v>
      </c>
    </row>
    <row r="3123" spans="1:28" x14ac:dyDescent="0.35">
      <c r="A3123" t="s">
        <v>1562</v>
      </c>
      <c r="B3123" t="s">
        <v>8778</v>
      </c>
      <c r="C3123" t="s">
        <v>8779</v>
      </c>
      <c r="D3123" s="1">
        <v>44872</v>
      </c>
      <c r="E3123">
        <f t="shared" si="340"/>
        <v>18</v>
      </c>
      <c r="F3123" t="s">
        <v>16</v>
      </c>
      <c r="G3123">
        <v>640</v>
      </c>
      <c r="H3123">
        <f t="shared" si="337"/>
        <v>64</v>
      </c>
      <c r="I3123" t="s">
        <v>7</v>
      </c>
      <c r="J3123" t="s">
        <v>8</v>
      </c>
      <c r="L3123" t="s">
        <v>16</v>
      </c>
      <c r="M3123" t="str">
        <f t="shared" si="338"/>
        <v>F</v>
      </c>
      <c r="N3123" t="s">
        <v>8536</v>
      </c>
      <c r="O3123" t="s">
        <v>8537</v>
      </c>
      <c r="P3123" t="s">
        <v>557</v>
      </c>
      <c r="Q3123">
        <v>3</v>
      </c>
      <c r="R3123">
        <f t="shared" si="341"/>
        <v>2019</v>
      </c>
      <c r="S3123" t="s">
        <v>8</v>
      </c>
      <c r="T3123" t="s">
        <v>8</v>
      </c>
      <c r="U3123" t="s">
        <v>9006</v>
      </c>
      <c r="V3123">
        <f>VLOOKUP(P3123,'PBT Tag Rates'!$B$5:$E$34,4,FALSE)</f>
        <v>0.95971980899999998</v>
      </c>
      <c r="W3123">
        <v>1</v>
      </c>
      <c r="X3123" s="16">
        <f>IFERROR(LOOKUP(H3123,{30,43,48,53,58,63,68,73,78,83,88,93,97},{42,47,52,57,62,67,72,77,82,87,92,99,100}),999)</f>
        <v>67</v>
      </c>
      <c r="Y3123" s="19">
        <f t="shared" si="339"/>
        <v>5.6818181818181825</v>
      </c>
      <c r="Z3123" s="19">
        <f t="shared" si="342"/>
        <v>5.7284090909090919</v>
      </c>
      <c r="AA3123" s="19">
        <f t="shared" si="343"/>
        <v>17.185227272727278</v>
      </c>
      <c r="AB3123" s="19" t="s">
        <v>8886</v>
      </c>
    </row>
    <row r="3124" spans="1:28" x14ac:dyDescent="0.35">
      <c r="A3124" t="s">
        <v>1562</v>
      </c>
      <c r="B3124" t="s">
        <v>8780</v>
      </c>
      <c r="C3124" t="s">
        <v>8781</v>
      </c>
      <c r="D3124" s="1">
        <v>44872</v>
      </c>
      <c r="E3124">
        <f t="shared" si="340"/>
        <v>18</v>
      </c>
      <c r="F3124" t="s">
        <v>6</v>
      </c>
      <c r="G3124">
        <v>830</v>
      </c>
      <c r="H3124">
        <f t="shared" si="337"/>
        <v>83</v>
      </c>
      <c r="I3124" t="s">
        <v>9</v>
      </c>
      <c r="J3124" t="s">
        <v>8</v>
      </c>
      <c r="L3124" t="s">
        <v>6</v>
      </c>
      <c r="M3124" t="str">
        <f t="shared" si="338"/>
        <v>M</v>
      </c>
      <c r="N3124" t="s">
        <v>8782</v>
      </c>
      <c r="O3124" t="s">
        <v>8783</v>
      </c>
      <c r="P3124" t="s">
        <v>1161</v>
      </c>
      <c r="Q3124">
        <v>4</v>
      </c>
      <c r="R3124">
        <f t="shared" si="341"/>
        <v>2018</v>
      </c>
      <c r="S3124" t="s">
        <v>8</v>
      </c>
      <c r="T3124" t="s">
        <v>8</v>
      </c>
      <c r="U3124" t="s">
        <v>8878</v>
      </c>
      <c r="V3124">
        <f>VLOOKUP(P3124,'PBT Tag Rates'!$B$5:$E$34,4,FALSE)</f>
        <v>0.86166900000000002</v>
      </c>
      <c r="W3124">
        <v>1</v>
      </c>
      <c r="X3124" s="16">
        <f>IFERROR(LOOKUP(H3124,{30,43,48,53,58,63,68,73,78,83,88,93,97},{42,47,52,57,62,67,72,77,82,87,92,99,100}),999)</f>
        <v>87</v>
      </c>
      <c r="Y3124" s="19">
        <f t="shared" si="339"/>
        <v>5.6818181818181825</v>
      </c>
      <c r="Z3124" s="19">
        <f t="shared" si="342"/>
        <v>5.7284090909090919</v>
      </c>
      <c r="AA3124" s="19">
        <f t="shared" si="343"/>
        <v>17.185227272727278</v>
      </c>
      <c r="AB3124" s="19" t="s">
        <v>8886</v>
      </c>
    </row>
    <row r="3125" spans="1:28" x14ac:dyDescent="0.35">
      <c r="A3125" t="s">
        <v>1562</v>
      </c>
      <c r="B3125" t="s">
        <v>8784</v>
      </c>
      <c r="C3125" t="s">
        <v>8785</v>
      </c>
      <c r="D3125" s="1">
        <v>44872</v>
      </c>
      <c r="E3125">
        <f t="shared" si="340"/>
        <v>18</v>
      </c>
      <c r="F3125" t="s">
        <v>16</v>
      </c>
      <c r="G3125">
        <v>670</v>
      </c>
      <c r="H3125">
        <f t="shared" si="337"/>
        <v>67</v>
      </c>
      <c r="I3125" t="s">
        <v>9</v>
      </c>
      <c r="J3125">
        <v>1</v>
      </c>
      <c r="L3125" t="s">
        <v>16</v>
      </c>
      <c r="M3125" t="str">
        <f t="shared" si="338"/>
        <v>F</v>
      </c>
      <c r="N3125" t="s">
        <v>610</v>
      </c>
      <c r="O3125" t="s">
        <v>1548</v>
      </c>
      <c r="P3125" t="s">
        <v>19</v>
      </c>
      <c r="Q3125">
        <v>4</v>
      </c>
      <c r="R3125">
        <f t="shared" si="341"/>
        <v>2018</v>
      </c>
      <c r="S3125" t="s">
        <v>8</v>
      </c>
      <c r="T3125" t="s">
        <v>8</v>
      </c>
      <c r="U3125" t="s">
        <v>9007</v>
      </c>
      <c r="V3125">
        <f>VLOOKUP(P3125,'PBT Tag Rates'!$B$5:$E$34,4,FALSE)</f>
        <v>0.80551598400000002</v>
      </c>
      <c r="W3125">
        <v>1</v>
      </c>
      <c r="X3125" s="16">
        <f>IFERROR(LOOKUP(H3125,{30,43,48,53,58,63,68,73,78,83,88,93,97},{42,47,52,57,62,67,72,77,82,87,92,99,100}),999)</f>
        <v>67</v>
      </c>
      <c r="Y3125" s="19">
        <f t="shared" si="339"/>
        <v>5.6818181818181825</v>
      </c>
      <c r="Z3125" s="19">
        <f t="shared" si="342"/>
        <v>5.7284090909090919</v>
      </c>
      <c r="AA3125" s="19">
        <f t="shared" si="343"/>
        <v>17.185227272727278</v>
      </c>
      <c r="AB3125" s="19" t="s">
        <v>8886</v>
      </c>
    </row>
    <row r="3126" spans="1:28" x14ac:dyDescent="0.35">
      <c r="A3126" t="s">
        <v>1562</v>
      </c>
      <c r="B3126" t="s">
        <v>8786</v>
      </c>
      <c r="C3126" t="s">
        <v>8787</v>
      </c>
      <c r="D3126" s="1">
        <v>44873</v>
      </c>
      <c r="E3126">
        <f t="shared" si="340"/>
        <v>18</v>
      </c>
      <c r="F3126" t="s">
        <v>16</v>
      </c>
      <c r="G3126">
        <v>610</v>
      </c>
      <c r="H3126">
        <f t="shared" si="337"/>
        <v>61</v>
      </c>
      <c r="I3126" t="s">
        <v>7</v>
      </c>
      <c r="J3126" t="s">
        <v>8</v>
      </c>
      <c r="L3126" t="s">
        <v>16</v>
      </c>
      <c r="M3126" t="str">
        <f t="shared" si="338"/>
        <v>F</v>
      </c>
      <c r="N3126" t="s">
        <v>5723</v>
      </c>
      <c r="O3126" t="s">
        <v>5724</v>
      </c>
      <c r="P3126" t="s">
        <v>557</v>
      </c>
      <c r="Q3126">
        <v>3</v>
      </c>
      <c r="R3126">
        <f t="shared" si="341"/>
        <v>2019</v>
      </c>
      <c r="S3126" t="s">
        <v>8</v>
      </c>
      <c r="T3126" t="s">
        <v>8</v>
      </c>
      <c r="U3126" t="s">
        <v>9006</v>
      </c>
      <c r="V3126">
        <f>VLOOKUP(P3126,'PBT Tag Rates'!$B$5:$E$34,4,FALSE)</f>
        <v>0.95971980899999998</v>
      </c>
      <c r="W3126">
        <v>1</v>
      </c>
      <c r="X3126" s="16">
        <f>IFERROR(LOOKUP(H3126,{30,43,48,53,58,63,68,73,78,83,88,93,97},{42,47,52,57,62,67,72,77,82,87,92,99,100}),999)</f>
        <v>62</v>
      </c>
      <c r="Y3126" s="19">
        <f t="shared" si="339"/>
        <v>5.6818181818181825</v>
      </c>
      <c r="Z3126" s="19">
        <f t="shared" si="342"/>
        <v>5.7284090909090919</v>
      </c>
      <c r="AA3126" s="19">
        <f t="shared" si="343"/>
        <v>17.185227272727278</v>
      </c>
      <c r="AB3126" s="19" t="s">
        <v>8886</v>
      </c>
    </row>
    <row r="3127" spans="1:28" x14ac:dyDescent="0.35">
      <c r="A3127" t="s">
        <v>1562</v>
      </c>
      <c r="B3127" t="s">
        <v>8788</v>
      </c>
      <c r="C3127" t="s">
        <v>8789</v>
      </c>
      <c r="D3127" s="1">
        <v>44873</v>
      </c>
      <c r="E3127">
        <f t="shared" si="340"/>
        <v>18</v>
      </c>
      <c r="F3127" t="s">
        <v>6</v>
      </c>
      <c r="G3127">
        <v>670</v>
      </c>
      <c r="H3127">
        <f t="shared" si="337"/>
        <v>67</v>
      </c>
      <c r="I3127" t="s">
        <v>7</v>
      </c>
      <c r="J3127" t="s">
        <v>8</v>
      </c>
      <c r="K3127" t="s">
        <v>143</v>
      </c>
      <c r="L3127" t="s">
        <v>1569</v>
      </c>
      <c r="M3127" t="str">
        <f t="shared" si="338"/>
        <v>M</v>
      </c>
      <c r="N3127" t="s">
        <v>4306</v>
      </c>
      <c r="O3127" t="s">
        <v>4306</v>
      </c>
      <c r="P3127" t="s">
        <v>4306</v>
      </c>
      <c r="Q3127" t="s">
        <v>8</v>
      </c>
      <c r="R3127" t="str">
        <f t="shared" si="341"/>
        <v>U</v>
      </c>
      <c r="S3127" t="s">
        <v>8</v>
      </c>
      <c r="T3127" t="s">
        <v>8</v>
      </c>
      <c r="U3127" t="s">
        <v>4306</v>
      </c>
      <c r="V3127" t="e">
        <f>VLOOKUP(P3127,'PBT Tag Rates'!$B$5:$E$34,4,FALSE)</f>
        <v>#N/A</v>
      </c>
      <c r="W3127">
        <v>1</v>
      </c>
      <c r="X3127" s="16">
        <f>IFERROR(LOOKUP(H3127,{30,43,48,53,58,63,68,73,78,83,88,93,97},{42,47,52,57,62,67,72,77,82,87,92,99,100}),999)</f>
        <v>67</v>
      </c>
      <c r="Y3127" s="19">
        <f t="shared" si="339"/>
        <v>5.6818181818181825</v>
      </c>
      <c r="Z3127" s="19">
        <f t="shared" si="342"/>
        <v>5.7284090909090919</v>
      </c>
      <c r="AA3127" s="19">
        <f t="shared" si="343"/>
        <v>17.185227272727278</v>
      </c>
      <c r="AB3127" s="19" t="s">
        <v>8887</v>
      </c>
    </row>
    <row r="3128" spans="1:28" x14ac:dyDescent="0.35">
      <c r="A3128" t="s">
        <v>1562</v>
      </c>
      <c r="B3128" t="s">
        <v>8790</v>
      </c>
      <c r="C3128" t="s">
        <v>8791</v>
      </c>
      <c r="D3128" s="1">
        <v>44873</v>
      </c>
      <c r="E3128">
        <f t="shared" si="340"/>
        <v>18</v>
      </c>
      <c r="F3128" t="s">
        <v>6</v>
      </c>
      <c r="G3128">
        <v>330</v>
      </c>
      <c r="H3128">
        <f t="shared" si="337"/>
        <v>33</v>
      </c>
      <c r="I3128" t="s">
        <v>9</v>
      </c>
      <c r="J3128">
        <v>1</v>
      </c>
      <c r="L3128" t="s">
        <v>6</v>
      </c>
      <c r="M3128" t="str">
        <f t="shared" si="338"/>
        <v>M</v>
      </c>
      <c r="N3128" t="s">
        <v>7115</v>
      </c>
      <c r="O3128" t="s">
        <v>7116</v>
      </c>
      <c r="P3128" t="s">
        <v>2035</v>
      </c>
      <c r="Q3128">
        <v>2</v>
      </c>
      <c r="R3128">
        <f t="shared" si="341"/>
        <v>2020</v>
      </c>
      <c r="S3128" t="s">
        <v>8</v>
      </c>
      <c r="T3128" t="s">
        <v>8</v>
      </c>
      <c r="U3128" t="s">
        <v>9007</v>
      </c>
      <c r="V3128">
        <f>VLOOKUP(P3128,'PBT Tag Rates'!$B$5:$E$34,4,FALSE)</f>
        <v>0.98961045999999997</v>
      </c>
      <c r="W3128">
        <v>1</v>
      </c>
      <c r="X3128" s="16">
        <f>IFERROR(LOOKUP(H3128,{30,43,48,53,58,63,68,73,78,83,88,93,97},{42,47,52,57,62,67,72,77,82,87,92,99,100}),999)</f>
        <v>42</v>
      </c>
      <c r="Y3128" s="19">
        <f t="shared" si="339"/>
        <v>5.6818181818181825</v>
      </c>
      <c r="Z3128" s="19">
        <f t="shared" si="342"/>
        <v>5.7284090909090919</v>
      </c>
      <c r="AA3128" s="19">
        <f t="shared" si="343"/>
        <v>17.185227272727278</v>
      </c>
      <c r="AB3128" s="19" t="s">
        <v>8886</v>
      </c>
    </row>
    <row r="3129" spans="1:28" x14ac:dyDescent="0.35">
      <c r="A3129" t="s">
        <v>1562</v>
      </c>
      <c r="B3129" t="s">
        <v>8792</v>
      </c>
      <c r="C3129" t="s">
        <v>8793</v>
      </c>
      <c r="D3129" s="1">
        <v>44873</v>
      </c>
      <c r="E3129">
        <f t="shared" si="340"/>
        <v>18</v>
      </c>
      <c r="F3129" t="s">
        <v>6</v>
      </c>
      <c r="G3129">
        <v>330</v>
      </c>
      <c r="H3129">
        <f t="shared" si="337"/>
        <v>33</v>
      </c>
      <c r="I3129" t="s">
        <v>9</v>
      </c>
      <c r="J3129">
        <v>1</v>
      </c>
      <c r="L3129" t="s">
        <v>6</v>
      </c>
      <c r="M3129" t="str">
        <f t="shared" si="338"/>
        <v>M</v>
      </c>
      <c r="N3129" t="s">
        <v>7795</v>
      </c>
      <c r="O3129" t="s">
        <v>8794</v>
      </c>
      <c r="P3129" t="s">
        <v>2035</v>
      </c>
      <c r="Q3129">
        <v>2</v>
      </c>
      <c r="R3129">
        <f t="shared" si="341"/>
        <v>2020</v>
      </c>
      <c r="S3129" t="s">
        <v>8</v>
      </c>
      <c r="T3129" t="s">
        <v>8</v>
      </c>
      <c r="U3129" t="s">
        <v>9007</v>
      </c>
      <c r="V3129">
        <f>VLOOKUP(P3129,'PBT Tag Rates'!$B$5:$E$34,4,FALSE)</f>
        <v>0.98961045999999997</v>
      </c>
      <c r="W3129">
        <v>1</v>
      </c>
      <c r="X3129" s="16">
        <f>IFERROR(LOOKUP(H3129,{30,43,48,53,58,63,68,73,78,83,88,93,97},{42,47,52,57,62,67,72,77,82,87,92,99,100}),999)</f>
        <v>42</v>
      </c>
      <c r="Y3129" s="19">
        <f t="shared" si="339"/>
        <v>5.6818181818181825</v>
      </c>
      <c r="Z3129" s="19">
        <f t="shared" si="342"/>
        <v>5.7284090909090919</v>
      </c>
      <c r="AA3129" s="19">
        <f t="shared" si="343"/>
        <v>17.185227272727278</v>
      </c>
      <c r="AB3129" s="19" t="s">
        <v>8886</v>
      </c>
    </row>
    <row r="3130" spans="1:28" x14ac:dyDescent="0.35">
      <c r="A3130" t="s">
        <v>1562</v>
      </c>
      <c r="B3130" t="s">
        <v>8795</v>
      </c>
      <c r="C3130" t="s">
        <v>8796</v>
      </c>
      <c r="D3130" s="1">
        <v>44874</v>
      </c>
      <c r="E3130">
        <f t="shared" si="340"/>
        <v>18</v>
      </c>
      <c r="F3130" t="s">
        <v>16</v>
      </c>
      <c r="G3130">
        <v>700</v>
      </c>
      <c r="H3130">
        <f t="shared" si="337"/>
        <v>70</v>
      </c>
      <c r="I3130" t="s">
        <v>9</v>
      </c>
      <c r="J3130">
        <v>1</v>
      </c>
      <c r="L3130" t="s">
        <v>16</v>
      </c>
      <c r="M3130" t="str">
        <f t="shared" si="338"/>
        <v>F</v>
      </c>
      <c r="N3130" t="s">
        <v>94</v>
      </c>
      <c r="O3130" t="s">
        <v>2844</v>
      </c>
      <c r="P3130" t="s">
        <v>19</v>
      </c>
      <c r="Q3130">
        <v>4</v>
      </c>
      <c r="R3130">
        <f t="shared" si="341"/>
        <v>2018</v>
      </c>
      <c r="S3130" t="s">
        <v>8</v>
      </c>
      <c r="T3130" t="s">
        <v>8</v>
      </c>
      <c r="U3130" t="s">
        <v>9007</v>
      </c>
      <c r="V3130">
        <f>VLOOKUP(P3130,'PBT Tag Rates'!$B$5:$E$34,4,FALSE)</f>
        <v>0.80551598400000002</v>
      </c>
      <c r="W3130">
        <v>1</v>
      </c>
      <c r="X3130" s="16">
        <f>IFERROR(LOOKUP(H3130,{30,43,48,53,58,63,68,73,78,83,88,93,97},{42,47,52,57,62,67,72,77,82,87,92,99,100}),999)</f>
        <v>72</v>
      </c>
      <c r="Y3130" s="19">
        <f t="shared" si="339"/>
        <v>5.6818181818181825</v>
      </c>
      <c r="Z3130" s="19">
        <f t="shared" si="342"/>
        <v>5.7284090909090919</v>
      </c>
      <c r="AA3130" s="19">
        <f t="shared" si="343"/>
        <v>17.185227272727278</v>
      </c>
      <c r="AB3130" s="19" t="s">
        <v>8886</v>
      </c>
    </row>
    <row r="3131" spans="1:28" x14ac:dyDescent="0.35">
      <c r="A3131" t="s">
        <v>1562</v>
      </c>
      <c r="B3131" t="s">
        <v>8797</v>
      </c>
      <c r="C3131" t="s">
        <v>8798</v>
      </c>
      <c r="D3131" s="1">
        <v>44874</v>
      </c>
      <c r="E3131">
        <f t="shared" si="340"/>
        <v>18</v>
      </c>
      <c r="F3131" t="s">
        <v>6</v>
      </c>
      <c r="G3131">
        <v>680</v>
      </c>
      <c r="H3131">
        <f t="shared" si="337"/>
        <v>68</v>
      </c>
      <c r="I3131" t="s">
        <v>7</v>
      </c>
      <c r="J3131" t="s">
        <v>8</v>
      </c>
      <c r="L3131" t="s">
        <v>1569</v>
      </c>
      <c r="M3131" t="str">
        <f t="shared" si="338"/>
        <v>M</v>
      </c>
      <c r="N3131" t="s">
        <v>3835</v>
      </c>
      <c r="O3131" t="s">
        <v>4840</v>
      </c>
      <c r="P3131" t="s">
        <v>557</v>
      </c>
      <c r="Q3131">
        <v>3</v>
      </c>
      <c r="R3131">
        <f t="shared" si="341"/>
        <v>2019</v>
      </c>
      <c r="S3131" t="s">
        <v>8</v>
      </c>
      <c r="T3131" t="s">
        <v>8</v>
      </c>
      <c r="U3131" t="s">
        <v>9006</v>
      </c>
      <c r="V3131">
        <f>VLOOKUP(P3131,'PBT Tag Rates'!$B$5:$E$34,4,FALSE)</f>
        <v>0.95971980899999998</v>
      </c>
      <c r="W3131">
        <v>1</v>
      </c>
      <c r="X3131" s="16">
        <f>IFERROR(LOOKUP(H3131,{30,43,48,53,58,63,68,73,78,83,88,93,97},{42,47,52,57,62,67,72,77,82,87,92,99,100}),999)</f>
        <v>72</v>
      </c>
      <c r="Y3131" s="19">
        <f t="shared" si="339"/>
        <v>5.6818181818181825</v>
      </c>
      <c r="Z3131" s="19">
        <f t="shared" si="342"/>
        <v>5.7284090909090919</v>
      </c>
      <c r="AA3131" s="19">
        <f t="shared" si="343"/>
        <v>17.185227272727278</v>
      </c>
      <c r="AB3131" s="19" t="s">
        <v>8886</v>
      </c>
    </row>
    <row r="3132" spans="1:28" x14ac:dyDescent="0.35">
      <c r="A3132" t="s">
        <v>1562</v>
      </c>
      <c r="B3132" t="s">
        <v>8799</v>
      </c>
      <c r="C3132" t="s">
        <v>8800</v>
      </c>
      <c r="D3132" s="1">
        <v>44874</v>
      </c>
      <c r="E3132">
        <f t="shared" si="340"/>
        <v>18</v>
      </c>
      <c r="F3132" t="s">
        <v>16</v>
      </c>
      <c r="G3132">
        <v>720</v>
      </c>
      <c r="H3132">
        <f t="shared" si="337"/>
        <v>72</v>
      </c>
      <c r="I3132" t="s">
        <v>9</v>
      </c>
      <c r="J3132">
        <v>1</v>
      </c>
      <c r="L3132" t="s">
        <v>16</v>
      </c>
      <c r="M3132" t="str">
        <f t="shared" si="338"/>
        <v>F</v>
      </c>
      <c r="N3132" t="s">
        <v>94</v>
      </c>
      <c r="O3132" t="s">
        <v>1346</v>
      </c>
      <c r="P3132" t="s">
        <v>19</v>
      </c>
      <c r="Q3132">
        <v>4</v>
      </c>
      <c r="R3132">
        <f t="shared" si="341"/>
        <v>2018</v>
      </c>
      <c r="S3132" t="s">
        <v>8</v>
      </c>
      <c r="T3132" t="s">
        <v>8</v>
      </c>
      <c r="U3132" t="s">
        <v>9007</v>
      </c>
      <c r="V3132">
        <f>VLOOKUP(P3132,'PBT Tag Rates'!$B$5:$E$34,4,FALSE)</f>
        <v>0.80551598400000002</v>
      </c>
      <c r="W3132">
        <v>1</v>
      </c>
      <c r="X3132" s="16">
        <f>IFERROR(LOOKUP(H3132,{30,43,48,53,58,63,68,73,78,83,88,93,97},{42,47,52,57,62,67,72,77,82,87,92,99,100}),999)</f>
        <v>72</v>
      </c>
      <c r="Y3132" s="19">
        <f t="shared" si="339"/>
        <v>5.6818181818181825</v>
      </c>
      <c r="Z3132" s="19">
        <f t="shared" si="342"/>
        <v>5.7284090909090919</v>
      </c>
      <c r="AA3132" s="19">
        <f t="shared" si="343"/>
        <v>17.185227272727278</v>
      </c>
      <c r="AB3132" s="19" t="s">
        <v>8886</v>
      </c>
    </row>
    <row r="3133" spans="1:28" x14ac:dyDescent="0.35">
      <c r="A3133" t="s">
        <v>1562</v>
      </c>
      <c r="B3133" t="s">
        <v>8801</v>
      </c>
      <c r="C3133" t="s">
        <v>8802</v>
      </c>
      <c r="D3133" s="1">
        <v>44874</v>
      </c>
      <c r="E3133">
        <f t="shared" si="340"/>
        <v>18</v>
      </c>
      <c r="F3133" t="s">
        <v>6</v>
      </c>
      <c r="G3133">
        <v>410</v>
      </c>
      <c r="H3133">
        <f t="shared" si="337"/>
        <v>41</v>
      </c>
      <c r="I3133" t="s">
        <v>7</v>
      </c>
      <c r="J3133" t="s">
        <v>8</v>
      </c>
      <c r="L3133" t="s">
        <v>6</v>
      </c>
      <c r="M3133" t="str">
        <f t="shared" si="338"/>
        <v>M</v>
      </c>
      <c r="N3133" t="s">
        <v>8</v>
      </c>
      <c r="O3133" t="s">
        <v>8</v>
      </c>
      <c r="P3133" t="s">
        <v>11</v>
      </c>
      <c r="Q3133" t="s">
        <v>8</v>
      </c>
      <c r="R3133" t="str">
        <f t="shared" si="341"/>
        <v>U</v>
      </c>
      <c r="S3133" t="s">
        <v>12</v>
      </c>
      <c r="T3133">
        <v>0.999999999999996</v>
      </c>
      <c r="U3133" t="s">
        <v>11</v>
      </c>
      <c r="V3133" t="e">
        <f>VLOOKUP(P3133,'PBT Tag Rates'!$B$5:$E$34,4,FALSE)</f>
        <v>#N/A</v>
      </c>
      <c r="W3133">
        <v>1</v>
      </c>
      <c r="X3133" s="16">
        <f>IFERROR(LOOKUP(H3133,{30,43,48,53,58,63,68,73,78,83,88,93,97},{42,47,52,57,62,67,72,77,82,87,92,99,100}),999)</f>
        <v>42</v>
      </c>
      <c r="Y3133" s="19">
        <f t="shared" si="339"/>
        <v>5.6818181818181825</v>
      </c>
      <c r="Z3133" s="19">
        <f t="shared" si="342"/>
        <v>5.7284090909090919</v>
      </c>
      <c r="AA3133" s="19">
        <f t="shared" si="343"/>
        <v>17.185227272727278</v>
      </c>
      <c r="AB3133" s="19" t="s">
        <v>8887</v>
      </c>
    </row>
    <row r="3134" spans="1:28" x14ac:dyDescent="0.35">
      <c r="A3134" t="s">
        <v>1562</v>
      </c>
      <c r="B3134" t="s">
        <v>8803</v>
      </c>
      <c r="C3134" t="s">
        <v>8804</v>
      </c>
      <c r="D3134" s="1">
        <v>44874</v>
      </c>
      <c r="E3134">
        <f t="shared" si="340"/>
        <v>18</v>
      </c>
      <c r="F3134" t="s">
        <v>6</v>
      </c>
      <c r="G3134">
        <v>350</v>
      </c>
      <c r="H3134">
        <f t="shared" si="337"/>
        <v>35</v>
      </c>
      <c r="I3134" t="s">
        <v>9</v>
      </c>
      <c r="J3134">
        <v>1</v>
      </c>
      <c r="L3134" t="s">
        <v>6</v>
      </c>
      <c r="M3134" t="str">
        <f t="shared" si="338"/>
        <v>M</v>
      </c>
      <c r="N3134" t="s">
        <v>8805</v>
      </c>
      <c r="O3134" t="s">
        <v>8806</v>
      </c>
      <c r="P3134" t="s">
        <v>2035</v>
      </c>
      <c r="Q3134">
        <v>2</v>
      </c>
      <c r="R3134">
        <f t="shared" si="341"/>
        <v>2020</v>
      </c>
      <c r="S3134" t="s">
        <v>8</v>
      </c>
      <c r="T3134" t="s">
        <v>8</v>
      </c>
      <c r="U3134" t="s">
        <v>9007</v>
      </c>
      <c r="V3134">
        <f>VLOOKUP(P3134,'PBT Tag Rates'!$B$5:$E$34,4,FALSE)</f>
        <v>0.98961045999999997</v>
      </c>
      <c r="W3134">
        <v>1</v>
      </c>
      <c r="X3134" s="16">
        <f>IFERROR(LOOKUP(H3134,{30,43,48,53,58,63,68,73,78,83,88,93,97},{42,47,52,57,62,67,72,77,82,87,92,99,100}),999)</f>
        <v>42</v>
      </c>
      <c r="Y3134" s="19">
        <f t="shared" si="339"/>
        <v>5.6818181818181825</v>
      </c>
      <c r="Z3134" s="19">
        <f t="shared" si="342"/>
        <v>5.7284090909090919</v>
      </c>
      <c r="AA3134" s="19">
        <f t="shared" si="343"/>
        <v>17.185227272727278</v>
      </c>
      <c r="AB3134" s="19" t="s">
        <v>8886</v>
      </c>
    </row>
    <row r="3135" spans="1:28" x14ac:dyDescent="0.35">
      <c r="A3135" t="s">
        <v>1562</v>
      </c>
      <c r="B3135" t="s">
        <v>8807</v>
      </c>
      <c r="C3135" t="s">
        <v>8808</v>
      </c>
      <c r="D3135" s="1">
        <v>44875</v>
      </c>
      <c r="E3135">
        <f t="shared" si="340"/>
        <v>18</v>
      </c>
      <c r="F3135" t="s">
        <v>6</v>
      </c>
      <c r="G3135">
        <v>640</v>
      </c>
      <c r="H3135">
        <f t="shared" si="337"/>
        <v>64</v>
      </c>
      <c r="I3135" t="s">
        <v>7</v>
      </c>
      <c r="J3135" t="s">
        <v>8</v>
      </c>
      <c r="L3135" t="s">
        <v>6</v>
      </c>
      <c r="M3135" t="str">
        <f t="shared" si="338"/>
        <v>M</v>
      </c>
      <c r="N3135" t="s">
        <v>1085</v>
      </c>
      <c r="O3135" t="s">
        <v>8616</v>
      </c>
      <c r="P3135" t="s">
        <v>557</v>
      </c>
      <c r="Q3135">
        <v>3</v>
      </c>
      <c r="R3135">
        <f t="shared" si="341"/>
        <v>2019</v>
      </c>
      <c r="S3135" t="s">
        <v>8</v>
      </c>
      <c r="T3135" t="s">
        <v>8</v>
      </c>
      <c r="U3135" t="s">
        <v>9006</v>
      </c>
      <c r="V3135">
        <f>VLOOKUP(P3135,'PBT Tag Rates'!$B$5:$E$34,4,FALSE)</f>
        <v>0.95971980899999998</v>
      </c>
      <c r="W3135">
        <v>1</v>
      </c>
      <c r="X3135" s="16">
        <f>IFERROR(LOOKUP(H3135,{30,43,48,53,58,63,68,73,78,83,88,93,97},{42,47,52,57,62,67,72,77,82,87,92,99,100}),999)</f>
        <v>67</v>
      </c>
      <c r="Y3135" s="19">
        <f t="shared" si="339"/>
        <v>5.6818181818181825</v>
      </c>
      <c r="Z3135" s="19">
        <f t="shared" si="342"/>
        <v>5.7284090909090919</v>
      </c>
      <c r="AA3135" s="19">
        <f t="shared" si="343"/>
        <v>17.185227272727278</v>
      </c>
      <c r="AB3135" s="19" t="s">
        <v>8886</v>
      </c>
    </row>
    <row r="3136" spans="1:28" x14ac:dyDescent="0.35">
      <c r="A3136" t="s">
        <v>1562</v>
      </c>
      <c r="B3136" t="s">
        <v>8809</v>
      </c>
      <c r="C3136" t="s">
        <v>8810</v>
      </c>
      <c r="D3136" s="1">
        <v>44875</v>
      </c>
      <c r="E3136">
        <f t="shared" si="340"/>
        <v>18</v>
      </c>
      <c r="F3136" t="s">
        <v>6</v>
      </c>
      <c r="G3136">
        <v>360</v>
      </c>
      <c r="H3136">
        <f t="shared" si="337"/>
        <v>36</v>
      </c>
      <c r="I3136" t="s">
        <v>9</v>
      </c>
      <c r="J3136">
        <v>1</v>
      </c>
      <c r="K3136" t="s">
        <v>143</v>
      </c>
      <c r="L3136" t="s">
        <v>1569</v>
      </c>
      <c r="M3136" t="str">
        <f t="shared" si="338"/>
        <v>M</v>
      </c>
      <c r="N3136" t="s">
        <v>4306</v>
      </c>
      <c r="O3136" t="s">
        <v>4306</v>
      </c>
      <c r="P3136" t="s">
        <v>8891</v>
      </c>
      <c r="Q3136" t="s">
        <v>8</v>
      </c>
      <c r="R3136" t="str">
        <f t="shared" si="341"/>
        <v>U</v>
      </c>
      <c r="S3136" t="s">
        <v>8</v>
      </c>
      <c r="T3136" t="s">
        <v>8</v>
      </c>
      <c r="U3136" t="s">
        <v>4306</v>
      </c>
      <c r="V3136" t="e">
        <f>VLOOKUP(P3136,'PBT Tag Rates'!$B$5:$E$34,4,FALSE)</f>
        <v>#N/A</v>
      </c>
      <c r="W3136">
        <v>1</v>
      </c>
      <c r="X3136" s="16">
        <f>IFERROR(LOOKUP(H3136,{30,43,48,53,58,63,68,73,78,83,88,93,97},{42,47,52,57,62,67,72,77,82,87,92,99,100}),999)</f>
        <v>42</v>
      </c>
      <c r="Y3136" s="19">
        <f t="shared" si="339"/>
        <v>5.6818181818181825</v>
      </c>
      <c r="Z3136" s="19">
        <f t="shared" si="342"/>
        <v>5.7284090909090919</v>
      </c>
      <c r="AA3136" s="19">
        <f t="shared" si="343"/>
        <v>17.185227272727278</v>
      </c>
      <c r="AB3136" s="19" t="s">
        <v>8887</v>
      </c>
    </row>
    <row r="3137" spans="1:28" x14ac:dyDescent="0.35">
      <c r="A3137" t="s">
        <v>1562</v>
      </c>
      <c r="B3137" t="s">
        <v>8811</v>
      </c>
      <c r="C3137" t="s">
        <v>8812</v>
      </c>
      <c r="D3137" s="1">
        <v>44876</v>
      </c>
      <c r="E3137">
        <f t="shared" si="340"/>
        <v>18</v>
      </c>
      <c r="F3137" t="s">
        <v>6</v>
      </c>
      <c r="G3137">
        <v>710</v>
      </c>
      <c r="H3137">
        <f t="shared" si="337"/>
        <v>71</v>
      </c>
      <c r="I3137" t="s">
        <v>9</v>
      </c>
      <c r="J3137" t="s">
        <v>8</v>
      </c>
      <c r="L3137" t="s">
        <v>6</v>
      </c>
      <c r="M3137" t="str">
        <f t="shared" si="338"/>
        <v>M</v>
      </c>
      <c r="N3137" t="s">
        <v>8813</v>
      </c>
      <c r="O3137" t="s">
        <v>8814</v>
      </c>
      <c r="P3137" t="s">
        <v>3616</v>
      </c>
      <c r="Q3137">
        <v>3</v>
      </c>
      <c r="R3137">
        <f t="shared" si="341"/>
        <v>2019</v>
      </c>
      <c r="S3137" t="s">
        <v>8</v>
      </c>
      <c r="T3137" t="s">
        <v>8</v>
      </c>
      <c r="U3137" t="s">
        <v>9279</v>
      </c>
      <c r="V3137">
        <f>VLOOKUP(P3137,'PBT Tag Rates'!$B$5:$E$34,4,FALSE)</f>
        <v>0.96016800000000002</v>
      </c>
      <c r="W3137">
        <v>1</v>
      </c>
      <c r="X3137" s="16">
        <f>IFERROR(LOOKUP(H3137,{30,43,48,53,58,63,68,73,78,83,88,93,97},{42,47,52,57,62,67,72,77,82,87,92,99,100}),999)</f>
        <v>72</v>
      </c>
      <c r="Y3137" s="19">
        <f t="shared" si="339"/>
        <v>5.6818181818181825</v>
      </c>
      <c r="Z3137" s="19">
        <f t="shared" si="342"/>
        <v>5.7284090909090919</v>
      </c>
      <c r="AA3137" s="19">
        <f t="shared" si="343"/>
        <v>17.185227272727278</v>
      </c>
      <c r="AB3137" s="19" t="s">
        <v>8886</v>
      </c>
    </row>
    <row r="3138" spans="1:28" x14ac:dyDescent="0.35">
      <c r="A3138" t="s">
        <v>1562</v>
      </c>
      <c r="B3138" t="s">
        <v>8815</v>
      </c>
      <c r="C3138" t="s">
        <v>8816</v>
      </c>
      <c r="D3138" s="1">
        <v>44877</v>
      </c>
      <c r="E3138">
        <f t="shared" si="340"/>
        <v>18</v>
      </c>
      <c r="F3138" t="s">
        <v>6</v>
      </c>
      <c r="G3138">
        <v>300</v>
      </c>
      <c r="H3138">
        <f t="shared" si="337"/>
        <v>30</v>
      </c>
      <c r="I3138" t="s">
        <v>9</v>
      </c>
      <c r="J3138">
        <v>1</v>
      </c>
      <c r="L3138" t="s">
        <v>6</v>
      </c>
      <c r="M3138" t="str">
        <f t="shared" si="338"/>
        <v>M</v>
      </c>
      <c r="N3138" t="s">
        <v>6880</v>
      </c>
      <c r="O3138" t="s">
        <v>8817</v>
      </c>
      <c r="P3138" t="s">
        <v>2035</v>
      </c>
      <c r="Q3138">
        <v>2</v>
      </c>
      <c r="R3138">
        <f t="shared" si="341"/>
        <v>2020</v>
      </c>
      <c r="S3138" t="s">
        <v>8</v>
      </c>
      <c r="T3138" t="s">
        <v>8</v>
      </c>
      <c r="U3138" t="s">
        <v>9007</v>
      </c>
      <c r="V3138">
        <f>VLOOKUP(P3138,'PBT Tag Rates'!$B$5:$E$34,4,FALSE)</f>
        <v>0.98961045999999997</v>
      </c>
      <c r="W3138">
        <v>1</v>
      </c>
      <c r="X3138" s="16">
        <f>IFERROR(LOOKUP(H3138,{30,43,48,53,58,63,68,73,78,83,88,93,97},{42,47,52,57,62,67,72,77,82,87,92,99,100}),999)</f>
        <v>42</v>
      </c>
      <c r="Y3138" s="19">
        <f t="shared" si="339"/>
        <v>5.6818181818181825</v>
      </c>
      <c r="Z3138" s="19">
        <f t="shared" si="342"/>
        <v>5.7284090909090919</v>
      </c>
      <c r="AA3138" s="19">
        <f t="shared" si="343"/>
        <v>17.185227272727278</v>
      </c>
      <c r="AB3138" s="19" t="s">
        <v>8886</v>
      </c>
    </row>
    <row r="3139" spans="1:28" x14ac:dyDescent="0.35">
      <c r="A3139" t="s">
        <v>1562</v>
      </c>
      <c r="B3139" t="s">
        <v>8818</v>
      </c>
      <c r="C3139" t="s">
        <v>8819</v>
      </c>
      <c r="D3139" s="1">
        <v>44878</v>
      </c>
      <c r="E3139">
        <f t="shared" si="340"/>
        <v>18</v>
      </c>
      <c r="F3139" t="s">
        <v>6</v>
      </c>
      <c r="G3139">
        <v>480</v>
      </c>
      <c r="H3139">
        <f t="shared" si="337"/>
        <v>48</v>
      </c>
      <c r="I3139" t="s">
        <v>9</v>
      </c>
      <c r="J3139">
        <v>1</v>
      </c>
      <c r="L3139" t="s">
        <v>6</v>
      </c>
      <c r="M3139" t="str">
        <f t="shared" si="338"/>
        <v>M</v>
      </c>
      <c r="N3139" t="s">
        <v>1103</v>
      </c>
      <c r="O3139" t="s">
        <v>1489</v>
      </c>
      <c r="P3139" t="s">
        <v>557</v>
      </c>
      <c r="Q3139">
        <v>3</v>
      </c>
      <c r="R3139">
        <f t="shared" si="341"/>
        <v>2019</v>
      </c>
      <c r="S3139" t="s">
        <v>8</v>
      </c>
      <c r="T3139" t="s">
        <v>8</v>
      </c>
      <c r="U3139" t="s">
        <v>9007</v>
      </c>
      <c r="V3139">
        <f>VLOOKUP(P3139,'PBT Tag Rates'!$B$5:$E$34,4,FALSE)</f>
        <v>0.95971980899999998</v>
      </c>
      <c r="W3139">
        <v>1</v>
      </c>
      <c r="X3139" s="16">
        <f>IFERROR(LOOKUP(H3139,{30,43,48,53,58,63,68,73,78,83,88,93,97},{42,47,52,57,62,67,72,77,82,87,92,99,100}),999)</f>
        <v>52</v>
      </c>
      <c r="Y3139" s="19">
        <f t="shared" si="339"/>
        <v>5.6818181818181825</v>
      </c>
      <c r="Z3139" s="19">
        <f t="shared" si="342"/>
        <v>5.7284090909090919</v>
      </c>
      <c r="AA3139" s="19">
        <f t="shared" si="343"/>
        <v>17.185227272727278</v>
      </c>
      <c r="AB3139" s="19" t="s">
        <v>8886</v>
      </c>
    </row>
    <row r="3140" spans="1:28" x14ac:dyDescent="0.35">
      <c r="A3140" t="s">
        <v>1562</v>
      </c>
      <c r="B3140" t="s">
        <v>8820</v>
      </c>
      <c r="C3140" t="s">
        <v>8821</v>
      </c>
      <c r="D3140" s="1">
        <v>44878</v>
      </c>
      <c r="E3140">
        <f t="shared" si="340"/>
        <v>18</v>
      </c>
      <c r="F3140" t="s">
        <v>6</v>
      </c>
      <c r="G3140">
        <v>370</v>
      </c>
      <c r="H3140">
        <f t="shared" si="337"/>
        <v>37</v>
      </c>
      <c r="I3140" t="s">
        <v>9</v>
      </c>
      <c r="J3140">
        <v>1</v>
      </c>
      <c r="K3140" s="24" t="s">
        <v>8822</v>
      </c>
      <c r="L3140" t="s">
        <v>6</v>
      </c>
      <c r="M3140" t="str">
        <f t="shared" si="338"/>
        <v>M</v>
      </c>
      <c r="N3140" t="s">
        <v>8224</v>
      </c>
      <c r="O3140" t="s">
        <v>8225</v>
      </c>
      <c r="P3140" t="s">
        <v>2035</v>
      </c>
      <c r="Q3140">
        <v>2</v>
      </c>
      <c r="R3140">
        <f t="shared" si="341"/>
        <v>2020</v>
      </c>
      <c r="S3140" t="s">
        <v>8</v>
      </c>
      <c r="T3140" t="s">
        <v>8</v>
      </c>
      <c r="U3140" t="s">
        <v>9007</v>
      </c>
      <c r="V3140">
        <f>VLOOKUP(P3140,'PBT Tag Rates'!$B$5:$E$34,4,FALSE)</f>
        <v>0.98961045999999997</v>
      </c>
      <c r="W3140">
        <v>1</v>
      </c>
      <c r="X3140" s="16">
        <f>IFERROR(LOOKUP(H3140,{30,43,48,53,58,63,68,73,78,83,88,93,97},{42,47,52,57,62,67,72,77,82,87,92,99,100}),999)</f>
        <v>42</v>
      </c>
      <c r="Y3140" s="19">
        <f t="shared" si="339"/>
        <v>5.6818181818181825</v>
      </c>
      <c r="Z3140" s="19">
        <f t="shared" si="342"/>
        <v>5.7284090909090919</v>
      </c>
      <c r="AA3140" s="19">
        <f t="shared" si="343"/>
        <v>17.185227272727278</v>
      </c>
      <c r="AB3140" s="19" t="s">
        <v>8886</v>
      </c>
    </row>
    <row r="3141" spans="1:28" x14ac:dyDescent="0.35">
      <c r="A3141" t="s">
        <v>1562</v>
      </c>
      <c r="B3141" t="s">
        <v>8823</v>
      </c>
      <c r="C3141" t="s">
        <v>8824</v>
      </c>
      <c r="D3141" s="1">
        <v>44878</v>
      </c>
      <c r="E3141">
        <f t="shared" si="340"/>
        <v>18</v>
      </c>
      <c r="F3141" t="s">
        <v>6</v>
      </c>
      <c r="G3141">
        <v>580</v>
      </c>
      <c r="H3141">
        <f t="shared" ref="H3141:H3142" si="344">G3141/10</f>
        <v>58</v>
      </c>
      <c r="I3141" t="s">
        <v>7</v>
      </c>
      <c r="J3141" t="s">
        <v>8</v>
      </c>
      <c r="L3141" t="s">
        <v>6</v>
      </c>
      <c r="M3141" t="str">
        <f t="shared" ref="M3141:M3142" si="345">IF(L3141="U",F3141,L3141)</f>
        <v>M</v>
      </c>
      <c r="N3141" t="s">
        <v>2440</v>
      </c>
      <c r="O3141" t="s">
        <v>5669</v>
      </c>
      <c r="P3141" t="s">
        <v>557</v>
      </c>
      <c r="Q3141">
        <v>3</v>
      </c>
      <c r="R3141">
        <f t="shared" si="341"/>
        <v>2019</v>
      </c>
      <c r="S3141" t="s">
        <v>8</v>
      </c>
      <c r="T3141" t="s">
        <v>8</v>
      </c>
      <c r="U3141" t="s">
        <v>9006</v>
      </c>
      <c r="V3141">
        <f>VLOOKUP(P3141,'PBT Tag Rates'!$B$5:$E$34,4,FALSE)</f>
        <v>0.95971980899999998</v>
      </c>
      <c r="W3141">
        <v>1</v>
      </c>
      <c r="X3141" s="16">
        <f>IFERROR(LOOKUP(H3141,{30,43,48,53,58,63,68,73,78,83,88,93,97},{42,47,52,57,62,67,72,77,82,87,92,99,100}),999)</f>
        <v>62</v>
      </c>
      <c r="Y3141" s="19">
        <f t="shared" si="339"/>
        <v>5.6818181818181825</v>
      </c>
      <c r="Z3141" s="19">
        <f t="shared" si="342"/>
        <v>5.7284090909090919</v>
      </c>
      <c r="AA3141" s="19">
        <f t="shared" si="343"/>
        <v>17.185227272727278</v>
      </c>
      <c r="AB3141" s="19" t="s">
        <v>8886</v>
      </c>
    </row>
    <row r="3142" spans="1:28" x14ac:dyDescent="0.35">
      <c r="A3142" t="s">
        <v>1562</v>
      </c>
      <c r="B3142" t="s">
        <v>8825</v>
      </c>
      <c r="C3142" t="s">
        <v>8826</v>
      </c>
      <c r="D3142" s="1">
        <v>44880</v>
      </c>
      <c r="E3142">
        <f t="shared" si="340"/>
        <v>18</v>
      </c>
      <c r="F3142" t="s">
        <v>6</v>
      </c>
      <c r="G3142">
        <v>460</v>
      </c>
      <c r="H3142">
        <f t="shared" si="344"/>
        <v>46</v>
      </c>
      <c r="I3142" t="s">
        <v>7</v>
      </c>
      <c r="J3142" t="s">
        <v>8</v>
      </c>
      <c r="K3142" t="s">
        <v>143</v>
      </c>
      <c r="L3142" t="s">
        <v>1569</v>
      </c>
      <c r="M3142" t="str">
        <f t="shared" si="345"/>
        <v>M</v>
      </c>
      <c r="N3142" t="s">
        <v>4306</v>
      </c>
      <c r="O3142" t="s">
        <v>4306</v>
      </c>
      <c r="P3142" t="s">
        <v>4306</v>
      </c>
      <c r="Q3142" t="s">
        <v>8</v>
      </c>
      <c r="R3142" t="str">
        <f t="shared" si="341"/>
        <v>U</v>
      </c>
      <c r="S3142" t="s">
        <v>8</v>
      </c>
      <c r="T3142" t="s">
        <v>8</v>
      </c>
      <c r="U3142" t="s">
        <v>4306</v>
      </c>
      <c r="V3142" t="e">
        <f>VLOOKUP(P3142,'PBT Tag Rates'!$B$5:$E$34,4,FALSE)</f>
        <v>#N/A</v>
      </c>
      <c r="W3142">
        <v>1</v>
      </c>
      <c r="X3142" s="16">
        <f>IFERROR(LOOKUP(H3142,{30,43,48,53,58,63,68,73,78,83,88,93,97},{42,47,52,57,62,67,72,77,82,87,92,99,100}),999)</f>
        <v>47</v>
      </c>
      <c r="Y3142" s="19">
        <f t="shared" si="339"/>
        <v>5.6818181818181825</v>
      </c>
      <c r="Z3142" s="19">
        <f t="shared" si="342"/>
        <v>5.7284090909090919</v>
      </c>
      <c r="AA3142" s="19">
        <f t="shared" si="343"/>
        <v>17.185227272727278</v>
      </c>
      <c r="AB3142" s="19" t="s">
        <v>8887</v>
      </c>
    </row>
  </sheetData>
  <mergeCells count="3">
    <mergeCell ref="AD1:AF1"/>
    <mergeCell ref="Z1:Z3"/>
    <mergeCell ref="AI1:AK1"/>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2EC1-BAFC-43E4-BDDE-7A8BFCE50F04}">
  <sheetPr>
    <tabColor theme="8" tint="0.39997558519241921"/>
  </sheetPr>
  <dimension ref="A1:DA127"/>
  <sheetViews>
    <sheetView topLeftCell="A35" workbookViewId="0">
      <selection activeCell="B52" sqref="B52"/>
    </sheetView>
  </sheetViews>
  <sheetFormatPr defaultRowHeight="14.5" x14ac:dyDescent="0.35"/>
  <cols>
    <col min="1" max="1" width="18.81640625" bestFit="1" customWidth="1"/>
    <col min="2" max="2" width="18.54296875" customWidth="1"/>
    <col min="3" max="3" width="9.81640625" customWidth="1"/>
    <col min="4" max="4" width="5.81640625" customWidth="1"/>
    <col min="5" max="29" width="5.7265625" customWidth="1"/>
    <col min="30" max="30" width="7.453125" customWidth="1"/>
    <col min="31" max="42" width="5.7265625" customWidth="1"/>
    <col min="43" max="43" width="5.26953125" customWidth="1"/>
    <col min="44" max="44" width="2.453125" customWidth="1"/>
    <col min="45" max="45" width="9.54296875" bestFit="1" customWidth="1"/>
    <col min="46" max="46" width="10.54296875" bestFit="1" customWidth="1"/>
    <col min="47" max="47" width="1.453125" style="169" customWidth="1"/>
    <col min="50" max="50" width="6.7265625" customWidth="1"/>
    <col min="59" max="59" width="7.81640625" customWidth="1"/>
    <col min="60" max="60" width="8.1796875" customWidth="1"/>
    <col min="63" max="75" width="5.26953125" customWidth="1"/>
    <col min="76" max="76" width="5.81640625" customWidth="1"/>
    <col min="78" max="78" width="14.453125" bestFit="1" customWidth="1"/>
    <col min="79" max="91" width="5.81640625" customWidth="1"/>
    <col min="92" max="92" width="14.453125" bestFit="1" customWidth="1"/>
    <col min="93" max="105" width="5.81640625" customWidth="1"/>
  </cols>
  <sheetData>
    <row r="1" spans="1:105" ht="15" thickBot="1" x14ac:dyDescent="0.4">
      <c r="A1" s="22"/>
      <c r="G1" s="211" t="s">
        <v>9019</v>
      </c>
      <c r="H1" s="211"/>
      <c r="I1" s="215">
        <f>SUM(D5:P6)</f>
        <v>19018.318181818191</v>
      </c>
      <c r="J1" s="211"/>
      <c r="P1" s="223">
        <f>I1+I65</f>
        <v>53490.451988636392</v>
      </c>
      <c r="Q1" s="224"/>
      <c r="T1" s="211" t="s">
        <v>9019</v>
      </c>
      <c r="U1" s="211"/>
      <c r="V1" s="212">
        <f>SUM(Q8:AC63)</f>
        <v>19018.318181818177</v>
      </c>
      <c r="W1" s="211"/>
      <c r="AH1" t="s">
        <v>9019</v>
      </c>
      <c r="AJ1" s="212">
        <f>SUM(AE8:AQ63)</f>
        <v>16065.028543388551</v>
      </c>
      <c r="AK1" s="212"/>
      <c r="AZ1" s="211" t="s">
        <v>9188</v>
      </c>
      <c r="BA1" s="211"/>
      <c r="BB1" s="211"/>
      <c r="BN1" t="s">
        <v>9019</v>
      </c>
      <c r="BP1" s="32">
        <f>SUM(BK8:BW63)</f>
        <v>2137.97305114655</v>
      </c>
      <c r="CD1" s="211" t="s">
        <v>9019</v>
      </c>
      <c r="CE1" s="211"/>
      <c r="CF1" s="212">
        <f>SUM(CA8:CM61)</f>
        <v>1178.6157274193424</v>
      </c>
      <c r="CG1" s="211"/>
      <c r="CJ1" s="211" t="s">
        <v>9019</v>
      </c>
      <c r="CK1" s="211"/>
      <c r="CL1" s="32">
        <f>CF1+CT1</f>
        <v>2137.9730511465486</v>
      </c>
      <c r="CR1" s="211" t="s">
        <v>9019</v>
      </c>
      <c r="CS1" s="211"/>
      <c r="CT1" s="212">
        <f>SUM(CO8:DA61)</f>
        <v>959.35732372720645</v>
      </c>
      <c r="CU1" s="211"/>
    </row>
    <row r="2" spans="1:105" ht="15" customHeight="1" x14ac:dyDescent="0.35">
      <c r="D2" s="211" t="s">
        <v>9027</v>
      </c>
      <c r="E2" s="211"/>
      <c r="F2" s="211"/>
      <c r="G2" s="211"/>
      <c r="H2" s="211"/>
      <c r="I2" s="211"/>
      <c r="J2" s="211"/>
      <c r="K2" s="211"/>
      <c r="L2" s="211"/>
      <c r="M2" s="211"/>
      <c r="N2" s="211"/>
      <c r="O2" s="211"/>
      <c r="P2" s="211"/>
      <c r="T2" s="211" t="s">
        <v>9096</v>
      </c>
      <c r="U2" s="211"/>
      <c r="V2" s="212">
        <f>SUM(Q8:AC63)</f>
        <v>19018.318181818177</v>
      </c>
      <c r="W2" s="211"/>
      <c r="AJ2" s="212">
        <f>AJ1-BP1</f>
        <v>13927.055492242001</v>
      </c>
      <c r="AK2" s="212"/>
      <c r="AV2" t="s">
        <v>8924</v>
      </c>
      <c r="BA2" t="s">
        <v>8861</v>
      </c>
      <c r="BB2" t="s">
        <v>8862</v>
      </c>
      <c r="BD2" s="218" t="s">
        <v>9098</v>
      </c>
      <c r="BE2" s="219"/>
      <c r="BF2" s="220"/>
      <c r="BY2" s="213" t="s">
        <v>9030</v>
      </c>
      <c r="BZ2" s="213"/>
    </row>
    <row r="3" spans="1:105" ht="15" customHeight="1" x14ac:dyDescent="0.35">
      <c r="A3" s="23" t="s">
        <v>9</v>
      </c>
      <c r="B3" s="22" t="s">
        <v>4306</v>
      </c>
      <c r="D3" s="18">
        <f>SUMIFS('Individual Data'!$AA$6:$AA$3142,'Individual Data'!$U$6:$U$3142,'age-length prop'!$B3,'Individual Data'!$I$6:$I$3142,'age-length prop'!$A3,'Individual Data'!$X$6:$X$3142,'age-length prop'!D$7,'Individual Data'!$M$6:$M$3142,'age-length prop'!$B$6)</f>
        <v>0</v>
      </c>
      <c r="E3" s="18">
        <f>SUMIFS('Individual Data'!$AA$6:$AA$3142,'Individual Data'!$U$6:$U$3142,'age-length prop'!$B3,'Individual Data'!$I$6:$I$3142,'age-length prop'!$A3,'Individual Data'!$X$6:$X$3142,'age-length prop'!E$7,'Individual Data'!$M$6:$M$3142,'age-length prop'!$B$6)</f>
        <v>0</v>
      </c>
      <c r="F3" s="18">
        <f>SUMIFS('Individual Data'!$AA$6:$AA$3142,'Individual Data'!$U$6:$U$3142,'age-length prop'!$B3,'Individual Data'!$I$6:$I$3142,'age-length prop'!$A3,'Individual Data'!$X$6:$X$3142,'age-length prop'!F$7,'Individual Data'!$M$6:$M$3142,'age-length prop'!$B$6)</f>
        <v>0</v>
      </c>
      <c r="G3" s="18">
        <f>SUMIFS('Individual Data'!$AA$6:$AA$3142,'Individual Data'!$U$6:$U$3142,'age-length prop'!$B3,'Individual Data'!$I$6:$I$3142,'age-length prop'!$A3,'Individual Data'!$X$6:$X$3142,'age-length prop'!G$7,'Individual Data'!$M$6:$M$3142,'age-length prop'!$B$6)</f>
        <v>0</v>
      </c>
      <c r="H3" s="18">
        <f>SUMIFS('Individual Data'!$AA$6:$AA$3142,'Individual Data'!$U$6:$U$3142,'age-length prop'!$B3,'Individual Data'!$I$6:$I$3142,'age-length prop'!$A3,'Individual Data'!$X$6:$X$3142,'age-length prop'!H$7,'Individual Data'!$M$6:$M$3142,'age-length prop'!$B$6)</f>
        <v>0</v>
      </c>
      <c r="I3" s="18">
        <f>SUMIFS('Individual Data'!$AA$6:$AA$3142,'Individual Data'!$U$6:$U$3142,'age-length prop'!$B3,'Individual Data'!$I$6:$I$3142,'age-length prop'!$A3,'Individual Data'!$X$6:$X$3142,'age-length prop'!I$7,'Individual Data'!$M$6:$M$3142,'age-length prop'!$B$6)</f>
        <v>68.740909090909113</v>
      </c>
      <c r="J3" s="18">
        <f>SUMIFS('Individual Data'!$AA$6:$AA$3142,'Individual Data'!$U$6:$U$3142,'age-length prop'!$B3,'Individual Data'!$I$6:$I$3142,'age-length prop'!$A3,'Individual Data'!$X$6:$X$3142,'age-length prop'!J$7,'Individual Data'!$M$6:$M$3142,'age-length prop'!$B$6)</f>
        <v>68.740909090909113</v>
      </c>
      <c r="K3" s="18">
        <f>SUMIFS('Individual Data'!$AA$6:$AA$3142,'Individual Data'!$U$6:$U$3142,'age-length prop'!$B3,'Individual Data'!$I$6:$I$3142,'age-length prop'!$A3,'Individual Data'!$X$6:$X$3142,'age-length prop'!K$7,'Individual Data'!$M$6:$M$3142,'age-length prop'!$B$6)</f>
        <v>85.926136363636388</v>
      </c>
      <c r="L3" s="18">
        <f>SUMIFS('Individual Data'!$AA$6:$AA$3142,'Individual Data'!$U$6:$U$3142,'age-length prop'!$B3,'Individual Data'!$I$6:$I$3142,'age-length prop'!$A3,'Individual Data'!$X$6:$X$3142,'age-length prop'!L$7,'Individual Data'!$M$6:$M$3142,'age-length prop'!$B$6)</f>
        <v>0</v>
      </c>
      <c r="M3" s="18">
        <f>SUMIFS('Individual Data'!$AA$6:$AA$3142,'Individual Data'!$U$6:$U$3142,'age-length prop'!$B3,'Individual Data'!$I$6:$I$3142,'age-length prop'!$A3,'Individual Data'!$X$6:$X$3142,'age-length prop'!M$7,'Individual Data'!$M$6:$M$3142,'age-length prop'!$B$6)</f>
        <v>0</v>
      </c>
      <c r="N3" s="18">
        <f>SUMIFS('Individual Data'!$AA$6:$AA$3142,'Individual Data'!$U$6:$U$3142,'age-length prop'!$B3,'Individual Data'!$I$6:$I$3142,'age-length prop'!$A3,'Individual Data'!$X$6:$X$3142,'age-length prop'!N$7,'Individual Data'!$M$6:$M$3142,'age-length prop'!$B$6)</f>
        <v>0</v>
      </c>
      <c r="O3" s="18">
        <f>SUMIFS('Individual Data'!$AA$6:$AA$3142,'Individual Data'!$U$6:$U$3142,'age-length prop'!$B3,'Individual Data'!$I$6:$I$3142,'age-length prop'!$A3,'Individual Data'!$X$6:$X$3142,'age-length prop'!O$7,'Individual Data'!$M$6:$M$3142,'age-length prop'!$B$6)</f>
        <v>0</v>
      </c>
      <c r="P3" s="18">
        <f>SUMIFS('Individual Data'!$AA$6:$AA$3142,'Individual Data'!$U$6:$U$3142,'age-length prop'!$B3,'Individual Data'!$I$6:$I$3142,'age-length prop'!$A3,'Individual Data'!$X$6:$X$3142,'age-length prop'!P$7,'Individual Data'!$M$6:$M$3142,'age-length prop'!$B$6)</f>
        <v>0</v>
      </c>
      <c r="Q3" s="41"/>
      <c r="R3" s="18"/>
      <c r="S3" s="18"/>
      <c r="T3" s="211" t="s">
        <v>9097</v>
      </c>
      <c r="U3" s="211"/>
      <c r="V3" s="212">
        <f>SUM(Q8:AC61)</f>
        <v>13927.055492241987</v>
      </c>
      <c r="W3" s="211"/>
      <c r="X3" s="18"/>
      <c r="Y3" s="18"/>
      <c r="Z3" s="18"/>
      <c r="AA3" s="18"/>
      <c r="AB3" s="18"/>
      <c r="AC3" s="18"/>
      <c r="AE3" s="18" t="s">
        <v>9032</v>
      </c>
      <c r="AF3" s="18"/>
      <c r="AG3" s="18"/>
      <c r="AH3" s="18"/>
      <c r="AI3" s="18"/>
      <c r="AJ3" s="18"/>
      <c r="AK3" s="18"/>
      <c r="AL3" s="18"/>
      <c r="AM3" s="18"/>
      <c r="AN3" s="18"/>
      <c r="AO3" s="18"/>
      <c r="AP3" s="18"/>
      <c r="AQ3" s="18"/>
      <c r="AS3" s="211" t="s">
        <v>9019</v>
      </c>
      <c r="AT3" s="211"/>
      <c r="AV3">
        <v>2022</v>
      </c>
      <c r="AZ3" t="s">
        <v>8887</v>
      </c>
      <c r="BA3" s="172">
        <f>'Individual Data'!AF3</f>
        <v>0.04</v>
      </c>
      <c r="BB3" s="172">
        <f>'Individual Data'!AE3</f>
        <v>0.06</v>
      </c>
      <c r="BD3" s="221"/>
      <c r="BE3" s="213"/>
      <c r="BF3" s="222"/>
      <c r="BI3" s="166"/>
      <c r="BK3" s="210" t="s">
        <v>9033</v>
      </c>
      <c r="BL3" s="210"/>
      <c r="BM3" s="210"/>
      <c r="BN3" s="210"/>
      <c r="BO3" s="210"/>
      <c r="BP3" s="210"/>
      <c r="BQ3" s="210"/>
      <c r="BR3" s="210"/>
      <c r="BS3" s="210"/>
      <c r="BT3" s="210"/>
      <c r="BU3" s="210"/>
      <c r="BV3" s="210"/>
      <c r="BW3" s="210"/>
      <c r="BX3" s="210"/>
      <c r="BY3" s="213"/>
      <c r="BZ3" s="213"/>
      <c r="CA3" s="211" t="s">
        <v>9034</v>
      </c>
      <c r="CB3" s="211"/>
      <c r="CC3" s="211"/>
      <c r="CD3" s="211"/>
      <c r="CE3" s="211"/>
      <c r="CF3" s="211"/>
      <c r="CG3" s="211"/>
      <c r="CH3" s="211"/>
      <c r="CI3" s="211"/>
      <c r="CJ3" s="211"/>
      <c r="CK3" s="211"/>
      <c r="CL3" s="211"/>
      <c r="CM3" s="211"/>
      <c r="CN3" s="7"/>
      <c r="CO3" s="211" t="s">
        <v>9082</v>
      </c>
      <c r="CP3" s="211"/>
      <c r="CQ3" s="211"/>
      <c r="CR3" s="211"/>
      <c r="CS3" s="211"/>
      <c r="CT3" s="211"/>
      <c r="CU3" s="211"/>
      <c r="CV3" s="211"/>
      <c r="CW3" s="211"/>
      <c r="CX3" s="211"/>
      <c r="CY3" s="211"/>
      <c r="CZ3" s="211"/>
      <c r="DA3" s="211"/>
    </row>
    <row r="4" spans="1:105" x14ac:dyDescent="0.35">
      <c r="A4" s="23" t="s">
        <v>7</v>
      </c>
      <c r="B4" s="22" t="s">
        <v>4306</v>
      </c>
      <c r="D4" s="18">
        <f>SUMIFS('Individual Data'!$AA$6:$AA$3142,'Individual Data'!$U$6:$U$3142,'age-length prop'!$B4,'Individual Data'!$I$6:$I$3142,'age-length prop'!$A4,'Individual Data'!$X$6:$X$3142,'age-length prop'!D$7,'Individual Data'!$M$6:$M$3142,'age-length prop'!$B$6)</f>
        <v>0</v>
      </c>
      <c r="E4" s="18">
        <f>SUMIFS('Individual Data'!$AA$6:$AA$3142,'Individual Data'!$U$6:$U$3142,'age-length prop'!$B4,'Individual Data'!$I$6:$I$3142,'age-length prop'!$A4,'Individual Data'!$X$6:$X$3142,'age-length prop'!E$7,'Individual Data'!$M$6:$M$3142,'age-length prop'!$B$6)</f>
        <v>0</v>
      </c>
      <c r="F4" s="18">
        <f>SUMIFS('Individual Data'!$AA$6:$AA$3142,'Individual Data'!$U$6:$U$3142,'age-length prop'!$B4,'Individual Data'!$I$6:$I$3142,'age-length prop'!$A4,'Individual Data'!$X$6:$X$3142,'age-length prop'!F$7,'Individual Data'!$M$6:$M$3142,'age-length prop'!$B$6)</f>
        <v>0</v>
      </c>
      <c r="G4" s="18">
        <f>SUMIFS('Individual Data'!$AA$6:$AA$3142,'Individual Data'!$U$6:$U$3142,'age-length prop'!$B4,'Individual Data'!$I$6:$I$3142,'age-length prop'!$A4,'Individual Data'!$X$6:$X$3142,'age-length prop'!G$7,'Individual Data'!$M$6:$M$3142,'age-length prop'!$B$6)</f>
        <v>0</v>
      </c>
      <c r="H4" s="18">
        <f>SUMIFS('Individual Data'!$AA$6:$AA$3142,'Individual Data'!$U$6:$U$3142,'age-length prop'!$B4,'Individual Data'!$I$6:$I$3142,'age-length prop'!$A4,'Individual Data'!$X$6:$X$3142,'age-length prop'!H$7,'Individual Data'!$M$6:$M$3142,'age-length prop'!$B$6)</f>
        <v>34.370454545454557</v>
      </c>
      <c r="I4" s="18">
        <f>SUMIFS('Individual Data'!$AA$6:$AA$3142,'Individual Data'!$U$6:$U$3142,'age-length prop'!$B4,'Individual Data'!$I$6:$I$3142,'age-length prop'!$A4,'Individual Data'!$X$6:$X$3142,'age-length prop'!I$7,'Individual Data'!$M$6:$M$3142,'age-length prop'!$B$6)</f>
        <v>103.11136363636366</v>
      </c>
      <c r="J4" s="18">
        <f>SUMIFS('Individual Data'!$AA$6:$AA$3142,'Individual Data'!$U$6:$U$3142,'age-length prop'!$B4,'Individual Data'!$I$6:$I$3142,'age-length prop'!$A4,'Individual Data'!$X$6:$X$3142,'age-length prop'!J$7,'Individual Data'!$M$6:$M$3142,'age-length prop'!$B$6)</f>
        <v>103.11136363636366</v>
      </c>
      <c r="K4" s="18">
        <f>SUMIFS('Individual Data'!$AA$6:$AA$3142,'Individual Data'!$U$6:$U$3142,'age-length prop'!$B4,'Individual Data'!$I$6:$I$3142,'age-length prop'!$A4,'Individual Data'!$X$6:$X$3142,'age-length prop'!K$7,'Individual Data'!$M$6:$M$3142,'age-length prop'!$B$6)</f>
        <v>51.555681818181839</v>
      </c>
      <c r="L4" s="18">
        <f>SUMIFS('Individual Data'!$AA$6:$AA$3142,'Individual Data'!$U$6:$U$3142,'age-length prop'!$B4,'Individual Data'!$I$6:$I$3142,'age-length prop'!$A4,'Individual Data'!$X$6:$X$3142,'age-length prop'!L$7,'Individual Data'!$M$6:$M$3142,'age-length prop'!$B$6)</f>
        <v>51.555681818181839</v>
      </c>
      <c r="M4" s="18">
        <f>SUMIFS('Individual Data'!$AA$6:$AA$3142,'Individual Data'!$U$6:$U$3142,'age-length prop'!$B4,'Individual Data'!$I$6:$I$3142,'age-length prop'!$A4,'Individual Data'!$X$6:$X$3142,'age-length prop'!M$7,'Individual Data'!$M$6:$M$3142,'age-length prop'!$B$6)</f>
        <v>34.370454545454557</v>
      </c>
      <c r="N4" s="18">
        <f>SUMIFS('Individual Data'!$AA$6:$AA$3142,'Individual Data'!$U$6:$U$3142,'age-length prop'!$B4,'Individual Data'!$I$6:$I$3142,'age-length prop'!$A4,'Individual Data'!$X$6:$X$3142,'age-length prop'!N$7,'Individual Data'!$M$6:$M$3142,'age-length prop'!$B$6)</f>
        <v>0</v>
      </c>
      <c r="O4" s="18">
        <f>SUMIFS('Individual Data'!$AA$6:$AA$3142,'Individual Data'!$U$6:$U$3142,'age-length prop'!$B4,'Individual Data'!$I$6:$I$3142,'age-length prop'!$A4,'Individual Data'!$X$6:$X$3142,'age-length prop'!O$7,'Individual Data'!$M$6:$M$3142,'age-length prop'!$B$6)</f>
        <v>0</v>
      </c>
      <c r="P4" s="18">
        <f>SUMIFS('Individual Data'!$AA$6:$AA$3142,'Individual Data'!$U$6:$U$3142,'age-length prop'!$B4,'Individual Data'!$I$6:$I$3142,'age-length prop'!$A4,'Individual Data'!$X$6:$X$3142,'age-length prop'!P$7,'Individual Data'!$M$6:$M$3142,'age-length prop'!$B$6)</f>
        <v>0</v>
      </c>
      <c r="Q4" s="47" t="s">
        <v>9031</v>
      </c>
      <c r="R4" s="18"/>
      <c r="S4" s="18"/>
      <c r="T4" s="18"/>
      <c r="U4" s="18"/>
      <c r="V4" s="18"/>
      <c r="W4" s="18"/>
      <c r="X4" s="18"/>
      <c r="Y4" s="18"/>
      <c r="Z4" s="18"/>
      <c r="AA4" s="18"/>
      <c r="AB4" s="18"/>
      <c r="AC4" s="18"/>
      <c r="AE4" s="18"/>
      <c r="AF4" s="18"/>
      <c r="AG4" s="18"/>
      <c r="AH4" s="18"/>
      <c r="AI4" s="18"/>
      <c r="AJ4" s="18"/>
      <c r="AK4" s="18"/>
      <c r="AL4" s="18"/>
      <c r="AM4" s="18"/>
      <c r="AN4" s="18"/>
      <c r="AO4" s="18"/>
      <c r="AP4" s="18"/>
      <c r="AQ4" s="18"/>
      <c r="AS4" s="215">
        <f>AS6+AT6</f>
        <v>16065.028543388544</v>
      </c>
      <c r="AT4" s="211"/>
      <c r="AZ4" t="s">
        <v>8886</v>
      </c>
      <c r="BA4" s="172">
        <f>'Individual Data'!AF4</f>
        <v>0.45</v>
      </c>
      <c r="BB4" s="172">
        <f>'Individual Data'!AE4</f>
        <v>0.75</v>
      </c>
      <c r="BC4" s="32"/>
      <c r="BD4" s="221"/>
      <c r="BE4" s="213"/>
      <c r="BF4" s="222"/>
      <c r="BK4" s="210"/>
      <c r="BL4" s="210"/>
      <c r="BM4" s="210"/>
      <c r="BN4" s="210"/>
      <c r="BO4" s="210"/>
      <c r="BP4" s="210"/>
      <c r="BQ4" s="210"/>
      <c r="BR4" s="210"/>
      <c r="BS4" s="210"/>
      <c r="BT4" s="210"/>
      <c r="BU4" s="210"/>
      <c r="BV4" s="210"/>
      <c r="BW4" s="210"/>
      <c r="BX4" s="210"/>
      <c r="BY4" s="213"/>
      <c r="BZ4" s="213"/>
      <c r="CA4" s="211"/>
      <c r="CB4" s="211"/>
      <c r="CC4" s="211"/>
      <c r="CD4" s="211"/>
      <c r="CE4" s="211"/>
      <c r="CF4" s="211"/>
      <c r="CG4" s="211"/>
      <c r="CH4" s="211"/>
      <c r="CI4" s="211"/>
      <c r="CJ4" s="211"/>
      <c r="CK4" s="211"/>
      <c r="CL4" s="211"/>
      <c r="CM4" s="211"/>
      <c r="CN4" s="7"/>
      <c r="CO4" s="211"/>
      <c r="CP4" s="211"/>
      <c r="CQ4" s="211"/>
      <c r="CR4" s="211"/>
      <c r="CS4" s="211"/>
      <c r="CT4" s="211"/>
      <c r="CU4" s="211"/>
      <c r="CV4" s="211"/>
      <c r="CW4" s="211"/>
      <c r="CX4" s="211"/>
      <c r="CY4" s="211"/>
      <c r="CZ4" s="211"/>
      <c r="DA4" s="211"/>
    </row>
    <row r="5" spans="1:105" ht="15" thickBot="1" x14ac:dyDescent="0.4">
      <c r="A5" s="23"/>
      <c r="B5" s="22" t="s">
        <v>8900</v>
      </c>
      <c r="D5" s="18">
        <f>D3+D4</f>
        <v>0</v>
      </c>
      <c r="E5" s="18">
        <f t="shared" ref="E5:P5" si="0">E3+E4</f>
        <v>0</v>
      </c>
      <c r="F5" s="18">
        <f t="shared" si="0"/>
        <v>0</v>
      </c>
      <c r="G5" s="18">
        <f t="shared" si="0"/>
        <v>0</v>
      </c>
      <c r="H5" s="18">
        <f t="shared" si="0"/>
        <v>34.370454545454557</v>
      </c>
      <c r="I5" s="18">
        <f t="shared" si="0"/>
        <v>171.85227272727278</v>
      </c>
      <c r="J5" s="18">
        <f t="shared" si="0"/>
        <v>171.85227272727278</v>
      </c>
      <c r="K5" s="18">
        <f t="shared" si="0"/>
        <v>137.48181818181823</v>
      </c>
      <c r="L5" s="18">
        <f t="shared" si="0"/>
        <v>51.555681818181839</v>
      </c>
      <c r="M5" s="18">
        <f t="shared" si="0"/>
        <v>34.370454545454557</v>
      </c>
      <c r="N5" s="18">
        <f t="shared" si="0"/>
        <v>0</v>
      </c>
      <c r="O5" s="18">
        <f t="shared" si="0"/>
        <v>0</v>
      </c>
      <c r="P5" s="18">
        <f t="shared" si="0"/>
        <v>0</v>
      </c>
      <c r="Q5" s="47"/>
      <c r="R5" s="18"/>
      <c r="S5" s="18"/>
      <c r="T5" s="18"/>
      <c r="U5" s="18"/>
      <c r="V5" s="18"/>
      <c r="W5" s="18"/>
      <c r="X5" s="18"/>
      <c r="Y5" s="18"/>
      <c r="Z5" s="18"/>
      <c r="AA5" s="18"/>
      <c r="AB5" s="18"/>
      <c r="AC5" s="18"/>
      <c r="AE5" s="170" t="s">
        <v>9029</v>
      </c>
      <c r="AF5" s="170"/>
      <c r="AG5" s="170"/>
      <c r="AH5" s="170"/>
      <c r="AI5" s="170"/>
      <c r="AJ5" s="170"/>
      <c r="AK5" s="170"/>
      <c r="AL5" s="170"/>
      <c r="AM5" s="170"/>
      <c r="AN5" s="170"/>
      <c r="AO5" s="170"/>
      <c r="AP5" s="170"/>
      <c r="AQ5" s="170"/>
      <c r="AV5" s="18">
        <f>AS4+AS68</f>
        <v>46598.942873740132</v>
      </c>
      <c r="AZ5" s="32">
        <f>SUM(AZ8:AZ61)</f>
        <v>16065.028543388544</v>
      </c>
      <c r="BA5" s="32">
        <f>SUM(BA8:BA61)</f>
        <v>25591.203965893696</v>
      </c>
      <c r="BB5" s="32">
        <f>SUM(BB8:BB61)</f>
        <v>4942.7103644578901</v>
      </c>
      <c r="BD5" s="34">
        <f>SUM(BD8:BD61)</f>
        <v>12012.801899185875</v>
      </c>
      <c r="BE5" s="32">
        <f>SUM(BE8:BE61)</f>
        <v>20882.010784542847</v>
      </c>
      <c r="BF5" s="35">
        <f>SUM(BF8:BF61)</f>
        <v>3088.0972842541855</v>
      </c>
      <c r="BI5" s="32"/>
      <c r="BK5" s="170" t="s">
        <v>8909</v>
      </c>
      <c r="BL5" s="170"/>
      <c r="BM5" s="170"/>
      <c r="BN5" s="170"/>
      <c r="BO5" s="170"/>
      <c r="BP5" s="170"/>
      <c r="BQ5" s="170"/>
      <c r="BR5" s="170"/>
      <c r="BS5" s="170"/>
      <c r="BT5" s="170"/>
      <c r="BU5" s="170"/>
      <c r="BV5" s="170"/>
      <c r="BW5" s="170"/>
      <c r="BX5" s="170"/>
      <c r="CA5" s="211" t="s">
        <v>8907</v>
      </c>
      <c r="CB5" s="211"/>
      <c r="CC5" s="211"/>
      <c r="CD5" s="211"/>
      <c r="CE5" s="211"/>
      <c r="CF5" s="211"/>
      <c r="CG5" s="211"/>
      <c r="CH5" s="211"/>
      <c r="CI5" s="211"/>
      <c r="CJ5" s="211"/>
      <c r="CK5" s="211"/>
      <c r="CL5" s="211"/>
      <c r="CM5" s="211"/>
      <c r="CN5" s="7"/>
      <c r="CO5" s="211" t="s">
        <v>8908</v>
      </c>
      <c r="CP5" s="211"/>
      <c r="CQ5" s="211"/>
      <c r="CR5" s="211"/>
      <c r="CS5" s="211"/>
      <c r="CT5" s="211"/>
      <c r="CU5" s="211"/>
      <c r="CV5" s="211"/>
      <c r="CW5" s="211"/>
      <c r="CX5" s="211"/>
      <c r="CY5" s="211"/>
      <c r="CZ5" s="211"/>
      <c r="DA5" s="211"/>
    </row>
    <row r="6" spans="1:105" x14ac:dyDescent="0.35">
      <c r="B6" s="22" t="s">
        <v>16</v>
      </c>
      <c r="C6" t="s">
        <v>9028</v>
      </c>
      <c r="D6" s="18">
        <f>SUM(D8:D63)</f>
        <v>34.370454545454557</v>
      </c>
      <c r="E6" s="18">
        <f t="shared" ref="E6:P6" si="1">SUM(E8:E63)</f>
        <v>0</v>
      </c>
      <c r="F6" s="18">
        <f t="shared" si="1"/>
        <v>17.185227272727278</v>
      </c>
      <c r="G6" s="18">
        <f t="shared" si="1"/>
        <v>68.740909090909113</v>
      </c>
      <c r="H6" s="18">
        <f t="shared" si="1"/>
        <v>857.82926136363653</v>
      </c>
      <c r="I6" s="18">
        <f t="shared" si="1"/>
        <v>3070.4272727272742</v>
      </c>
      <c r="J6" s="18">
        <f t="shared" si="1"/>
        <v>4163.1213068181833</v>
      </c>
      <c r="K6" s="18">
        <f t="shared" si="1"/>
        <v>4831.9130681818215</v>
      </c>
      <c r="L6" s="18">
        <f t="shared" si="1"/>
        <v>3902.4786931818207</v>
      </c>
      <c r="M6" s="18">
        <f t="shared" si="1"/>
        <v>1220.1511363636364</v>
      </c>
      <c r="N6" s="18">
        <f t="shared" si="1"/>
        <v>199.06221590909092</v>
      </c>
      <c r="O6" s="18">
        <f t="shared" si="1"/>
        <v>34.370454545454557</v>
      </c>
      <c r="P6" s="18">
        <f t="shared" si="1"/>
        <v>17.185227272727278</v>
      </c>
      <c r="Q6" s="47"/>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S6" s="52">
        <f>SUM(AS8:AS61)</f>
        <v>52.096945113314419</v>
      </c>
      <c r="AT6" s="53">
        <f>SUM(AT8:AT61)</f>
        <v>16012.931598275229</v>
      </c>
      <c r="BA6" s="32">
        <f>AZ5+BA5+BB5</f>
        <v>46598.942873740132</v>
      </c>
      <c r="BD6" s="54"/>
      <c r="BE6" s="32">
        <f>BD5+BE5+BF5</f>
        <v>35982.909967982909</v>
      </c>
      <c r="BF6" s="55"/>
      <c r="BK6" s="18">
        <f>SUM(BK8:BK61)</f>
        <v>0.36084219675505835</v>
      </c>
      <c r="BL6" s="18">
        <f t="shared" ref="BL6:BW6" si="2">SUM(BL8:BL61)</f>
        <v>0</v>
      </c>
      <c r="BM6" s="18">
        <f t="shared" si="2"/>
        <v>0.18042109837752918</v>
      </c>
      <c r="BN6" s="18">
        <f t="shared" si="2"/>
        <v>6.1546614174741805</v>
      </c>
      <c r="BO6" s="18">
        <f t="shared" si="2"/>
        <v>61.680557805562316</v>
      </c>
      <c r="BP6" s="18">
        <f t="shared" si="2"/>
        <v>277.8458007354248</v>
      </c>
      <c r="BQ6" s="18">
        <f t="shared" si="2"/>
        <v>489.04480068939051</v>
      </c>
      <c r="BR6" s="18">
        <f t="shared" si="2"/>
        <v>704.0714753936868</v>
      </c>
      <c r="BS6" s="18">
        <f t="shared" si="2"/>
        <v>480.45603986261114</v>
      </c>
      <c r="BT6" s="18">
        <f t="shared" si="2"/>
        <v>116.85997762459213</v>
      </c>
      <c r="BU6" s="18">
        <f t="shared" si="2"/>
        <v>0.90869605427776712</v>
      </c>
      <c r="BV6" s="18">
        <f t="shared" si="2"/>
        <v>0.40977826839650078</v>
      </c>
      <c r="BW6" s="18">
        <f t="shared" si="2"/>
        <v>0</v>
      </c>
      <c r="CA6" s="18">
        <f t="shared" ref="CA6:DA6" si="3">SUM(CA8:CA61)</f>
        <v>0.35492675090661474</v>
      </c>
      <c r="CB6" s="18">
        <f t="shared" si="3"/>
        <v>0</v>
      </c>
      <c r="CC6" s="18">
        <f t="shared" si="3"/>
        <v>0.18042109837752918</v>
      </c>
      <c r="CD6" s="18">
        <f t="shared" si="3"/>
        <v>1.8982079876875824</v>
      </c>
      <c r="CE6" s="18">
        <f t="shared" si="3"/>
        <v>42.042751787487333</v>
      </c>
      <c r="CF6" s="18">
        <f t="shared" si="3"/>
        <v>189.81690509397808</v>
      </c>
      <c r="CG6" s="18">
        <f t="shared" si="3"/>
        <v>345.5841155720413</v>
      </c>
      <c r="CH6" s="18">
        <f t="shared" si="3"/>
        <v>343.08438499778697</v>
      </c>
      <c r="CI6" s="18">
        <f t="shared" si="3"/>
        <v>208.97634040283964</v>
      </c>
      <c r="CJ6" s="18">
        <f t="shared" si="3"/>
        <v>45.937685773293886</v>
      </c>
      <c r="CK6" s="18">
        <f t="shared" si="3"/>
        <v>0.47921996596359445</v>
      </c>
      <c r="CL6" s="18">
        <f t="shared" si="3"/>
        <v>0.26076798897959141</v>
      </c>
      <c r="CM6" s="18">
        <f t="shared" si="3"/>
        <v>0</v>
      </c>
      <c r="CN6" s="18"/>
      <c r="CO6" s="18">
        <f t="shared" si="3"/>
        <v>5.9154458484435863E-3</v>
      </c>
      <c r="CP6" s="18">
        <f t="shared" si="3"/>
        <v>0</v>
      </c>
      <c r="CQ6" s="18">
        <f t="shared" si="3"/>
        <v>0</v>
      </c>
      <c r="CR6" s="18">
        <f t="shared" si="3"/>
        <v>4.2564534297865979</v>
      </c>
      <c r="CS6" s="18">
        <f t="shared" si="3"/>
        <v>19.637806018074986</v>
      </c>
      <c r="CT6" s="18">
        <f t="shared" si="3"/>
        <v>88.028895641446752</v>
      </c>
      <c r="CU6" s="18">
        <f t="shared" si="3"/>
        <v>143.46068511734907</v>
      </c>
      <c r="CV6" s="18">
        <f t="shared" si="3"/>
        <v>360.98709039589983</v>
      </c>
      <c r="CW6" s="18">
        <f t="shared" si="3"/>
        <v>271.4796994597715</v>
      </c>
      <c r="CX6" s="18">
        <f t="shared" si="3"/>
        <v>70.922291851298269</v>
      </c>
      <c r="CY6" s="18">
        <f t="shared" si="3"/>
        <v>0.42947608831417267</v>
      </c>
      <c r="CZ6" s="18">
        <f t="shared" si="3"/>
        <v>0.14901027941690939</v>
      </c>
      <c r="DA6" s="18">
        <f t="shared" si="3"/>
        <v>0</v>
      </c>
    </row>
    <row r="7" spans="1:105" x14ac:dyDescent="0.35">
      <c r="B7" s="23" t="s">
        <v>8892</v>
      </c>
      <c r="C7" s="23" t="s">
        <v>5</v>
      </c>
      <c r="D7" s="29">
        <v>42</v>
      </c>
      <c r="E7" s="29">
        <v>47</v>
      </c>
      <c r="F7" s="29">
        <v>52</v>
      </c>
      <c r="G7" s="28">
        <v>57</v>
      </c>
      <c r="H7" s="28">
        <v>62</v>
      </c>
      <c r="I7" s="28">
        <v>67</v>
      </c>
      <c r="J7" s="28">
        <v>72</v>
      </c>
      <c r="K7" s="28">
        <v>77</v>
      </c>
      <c r="L7" s="28">
        <v>82</v>
      </c>
      <c r="M7" s="28">
        <v>87</v>
      </c>
      <c r="N7" s="28">
        <v>92</v>
      </c>
      <c r="O7" s="28">
        <v>99</v>
      </c>
      <c r="P7" s="28">
        <v>100</v>
      </c>
      <c r="Q7" s="39">
        <v>42</v>
      </c>
      <c r="R7" s="29">
        <v>47</v>
      </c>
      <c r="S7" s="29">
        <v>52</v>
      </c>
      <c r="T7" s="28">
        <v>57</v>
      </c>
      <c r="U7" s="28">
        <v>62</v>
      </c>
      <c r="V7" s="28">
        <v>67</v>
      </c>
      <c r="W7" s="28">
        <v>72</v>
      </c>
      <c r="X7" s="28">
        <v>77</v>
      </c>
      <c r="Y7" s="28">
        <v>82</v>
      </c>
      <c r="Z7" s="28">
        <v>87</v>
      </c>
      <c r="AA7" s="28">
        <v>92</v>
      </c>
      <c r="AB7" s="28">
        <v>99</v>
      </c>
      <c r="AC7" s="28">
        <v>100</v>
      </c>
      <c r="AD7" t="s">
        <v>8901</v>
      </c>
      <c r="AE7" s="29">
        <v>42</v>
      </c>
      <c r="AF7" s="29">
        <v>47</v>
      </c>
      <c r="AG7" s="29">
        <v>52</v>
      </c>
      <c r="AH7" s="28">
        <v>57</v>
      </c>
      <c r="AI7" s="28">
        <v>62</v>
      </c>
      <c r="AJ7" s="28">
        <v>67</v>
      </c>
      <c r="AK7" s="28">
        <v>72</v>
      </c>
      <c r="AL7" s="28">
        <v>77</v>
      </c>
      <c r="AM7" s="28">
        <v>82</v>
      </c>
      <c r="AN7" s="28">
        <v>87</v>
      </c>
      <c r="AO7" s="28">
        <v>92</v>
      </c>
      <c r="AP7" s="28">
        <v>99</v>
      </c>
      <c r="AQ7" s="28">
        <v>100</v>
      </c>
      <c r="AS7" s="54" t="s">
        <v>9091</v>
      </c>
      <c r="AT7" s="55" t="s">
        <v>9092</v>
      </c>
      <c r="AV7" t="s">
        <v>8923</v>
      </c>
      <c r="AW7" t="s">
        <v>9011</v>
      </c>
      <c r="AX7" t="s">
        <v>9014</v>
      </c>
      <c r="AY7" t="s">
        <v>9012</v>
      </c>
      <c r="AZ7" t="s">
        <v>8864</v>
      </c>
      <c r="BA7" t="s">
        <v>9017</v>
      </c>
      <c r="BB7" t="s">
        <v>8903</v>
      </c>
      <c r="BC7" t="s">
        <v>9095</v>
      </c>
      <c r="BD7" s="54" t="s">
        <v>8864</v>
      </c>
      <c r="BE7" t="s">
        <v>9017</v>
      </c>
      <c r="BF7" s="55" t="s">
        <v>8903</v>
      </c>
      <c r="BK7" s="39">
        <v>42</v>
      </c>
      <c r="BL7" s="29">
        <v>47</v>
      </c>
      <c r="BM7" s="29">
        <v>52</v>
      </c>
      <c r="BN7" s="28">
        <v>57</v>
      </c>
      <c r="BO7" s="28">
        <v>62</v>
      </c>
      <c r="BP7" s="28">
        <v>67</v>
      </c>
      <c r="BQ7" s="28">
        <v>72</v>
      </c>
      <c r="BR7" s="28">
        <v>77</v>
      </c>
      <c r="BS7" s="28">
        <v>82</v>
      </c>
      <c r="BT7" s="28">
        <v>87</v>
      </c>
      <c r="BU7" s="28">
        <v>92</v>
      </c>
      <c r="BV7" s="28">
        <v>99</v>
      </c>
      <c r="BW7" s="28">
        <v>100</v>
      </c>
      <c r="BX7" t="s">
        <v>8902</v>
      </c>
      <c r="BY7" s="20" t="s">
        <v>9</v>
      </c>
      <c r="BZ7" s="20" t="s">
        <v>7</v>
      </c>
      <c r="CA7" s="42">
        <v>42</v>
      </c>
      <c r="CB7" s="43">
        <v>47</v>
      </c>
      <c r="CC7" s="43">
        <v>52</v>
      </c>
      <c r="CD7" s="38">
        <v>57</v>
      </c>
      <c r="CE7" s="38">
        <v>62</v>
      </c>
      <c r="CF7" s="38">
        <v>67</v>
      </c>
      <c r="CG7" s="38">
        <v>72</v>
      </c>
      <c r="CH7" s="38">
        <v>77</v>
      </c>
      <c r="CI7" s="38">
        <v>82</v>
      </c>
      <c r="CJ7" s="38">
        <v>87</v>
      </c>
      <c r="CK7" s="38">
        <v>92</v>
      </c>
      <c r="CL7" s="38">
        <v>99</v>
      </c>
      <c r="CM7" s="38">
        <v>100</v>
      </c>
      <c r="CN7" s="38"/>
      <c r="CO7" s="42">
        <v>42</v>
      </c>
      <c r="CP7" s="43">
        <v>47</v>
      </c>
      <c r="CQ7" s="43">
        <v>52</v>
      </c>
      <c r="CR7" s="38">
        <v>57</v>
      </c>
      <c r="CS7" s="38">
        <v>62</v>
      </c>
      <c r="CT7" s="38">
        <v>67</v>
      </c>
      <c r="CU7" s="38">
        <v>72</v>
      </c>
      <c r="CV7" s="38">
        <v>77</v>
      </c>
      <c r="CW7" s="38">
        <v>82</v>
      </c>
      <c r="CX7" s="38">
        <v>87</v>
      </c>
      <c r="CY7" s="38">
        <v>92</v>
      </c>
      <c r="CZ7" s="38">
        <v>99</v>
      </c>
      <c r="DA7" s="38">
        <v>100</v>
      </c>
    </row>
    <row r="8" spans="1:105" x14ac:dyDescent="0.35">
      <c r="A8" s="23" t="s">
        <v>10</v>
      </c>
      <c r="B8" s="22" t="s">
        <v>8875</v>
      </c>
      <c r="C8">
        <v>5</v>
      </c>
      <c r="D8" s="18">
        <f>SUMIFS('Individual Data'!$AA$6:$AA$3142,'Individual Data'!$U$6:$U$3142,'age-length prop'!$B8,'Individual Data'!$X$6:$X$3142,'age-length prop'!D$7,'Individual Data'!$Q$6:$Q$3142,'age-length prop'!$C8,'Individual Data'!$M$6:$M$3142,'age-length prop'!$B$6)</f>
        <v>0</v>
      </c>
      <c r="E8" s="18">
        <f>SUMIFS('Individual Data'!$AA$6:$AA$3142,'Individual Data'!$U$6:$U$3142,'age-length prop'!$B8,'Individual Data'!$X$6:$X$3142,'age-length prop'!E$7,'Individual Data'!$Q$6:$Q$3142,'age-length prop'!$C8,'Individual Data'!$M$6:$M$3142,'age-length prop'!$B$6)</f>
        <v>0</v>
      </c>
      <c r="F8" s="18">
        <f>SUMIFS('Individual Data'!$AA$6:$AA$3142,'Individual Data'!$U$6:$U$3142,'age-length prop'!$B8,'Individual Data'!$X$6:$X$3142,'age-length prop'!F$7,'Individual Data'!$Q$6:$Q$3142,'age-length prop'!$C8,'Individual Data'!$M$6:$M$3142,'age-length prop'!$B$6)</f>
        <v>0</v>
      </c>
      <c r="G8" s="18">
        <f>SUMIFS('Individual Data'!$AA$6:$AA$3142,'Individual Data'!$U$6:$U$3142,'age-length prop'!$B8,'Individual Data'!$X$6:$X$3142,'age-length prop'!G$7,'Individual Data'!$Q$6:$Q$3142,'age-length prop'!$C8,'Individual Data'!$M$6:$M$3142,'age-length prop'!$B$6)</f>
        <v>0</v>
      </c>
      <c r="H8" s="18">
        <f>SUMIFS('Individual Data'!$AA$6:$AA$3142,'Individual Data'!$U$6:$U$3142,'age-length prop'!$B8,'Individual Data'!$X$6:$X$3142,'age-length prop'!H$7,'Individual Data'!$Q$6:$Q$3142,'age-length prop'!$C8,'Individual Data'!$M$6:$M$3142,'age-length prop'!$B$6)</f>
        <v>0</v>
      </c>
      <c r="I8" s="18">
        <f>SUMIFS('Individual Data'!$AA$6:$AA$3142,'Individual Data'!$U$6:$U$3142,'age-length prop'!$B8,'Individual Data'!$X$6:$X$3142,'age-length prop'!I$7,'Individual Data'!$Q$6:$Q$3142,'age-length prop'!$C8,'Individual Data'!$M$6:$M$3142,'age-length prop'!$B$6)</f>
        <v>0</v>
      </c>
      <c r="J8" s="18">
        <f>SUMIFS('Individual Data'!$AA$6:$AA$3142,'Individual Data'!$U$6:$U$3142,'age-length prop'!$B8,'Individual Data'!$X$6:$X$3142,'age-length prop'!J$7,'Individual Data'!$Q$6:$Q$3142,'age-length prop'!$C8,'Individual Data'!$M$6:$M$3142,'age-length prop'!$B$6)</f>
        <v>51.555681818181839</v>
      </c>
      <c r="K8" s="18">
        <f>SUMIFS('Individual Data'!$AA$6:$AA$3142,'Individual Data'!$U$6:$U$3142,'age-length prop'!$B8,'Individual Data'!$X$6:$X$3142,'age-length prop'!K$7,'Individual Data'!$Q$6:$Q$3142,'age-length prop'!$C8,'Individual Data'!$M$6:$M$3142,'age-length prop'!$B$6)</f>
        <v>120.29659090909094</v>
      </c>
      <c r="L8" s="18">
        <f>SUMIFS('Individual Data'!$AA$6:$AA$3142,'Individual Data'!$U$6:$U$3142,'age-length prop'!$B8,'Individual Data'!$X$6:$X$3142,'age-length prop'!L$7,'Individual Data'!$Q$6:$Q$3142,'age-length prop'!$C8,'Individual Data'!$M$6:$M$3142,'age-length prop'!$B$6)</f>
        <v>273.53153409090913</v>
      </c>
      <c r="M8" s="18">
        <f>SUMIFS('Individual Data'!$AA$6:$AA$3142,'Individual Data'!$U$6:$U$3142,'age-length prop'!$B8,'Individual Data'!$X$6:$X$3142,'age-length prop'!M$7,'Individual Data'!$Q$6:$Q$3142,'age-length prop'!$C8,'Individual Data'!$M$6:$M$3142,'age-length prop'!$B$6)</f>
        <v>34.370454545454557</v>
      </c>
      <c r="N8" s="18">
        <f>SUMIFS('Individual Data'!$AA$6:$AA$3142,'Individual Data'!$U$6:$U$3142,'age-length prop'!$B8,'Individual Data'!$X$6:$X$3142,'age-length prop'!N$7,'Individual Data'!$Q$6:$Q$3142,'age-length prop'!$C8,'Individual Data'!$M$6:$M$3142,'age-length prop'!$B$6)</f>
        <v>0</v>
      </c>
      <c r="O8" s="18">
        <f>SUMIFS('Individual Data'!$AA$6:$AA$3142,'Individual Data'!$U$6:$U$3142,'age-length prop'!$B8,'Individual Data'!$X$6:$X$3142,'age-length prop'!O$7,'Individual Data'!$Q$6:$Q$3142,'age-length prop'!$C8,'Individual Data'!$M$6:$M$3142,'age-length prop'!$B$6)</f>
        <v>0</v>
      </c>
      <c r="P8" s="18">
        <f>SUMIFS('Individual Data'!$AA$6:$AA$3142,'Individual Data'!$U$6:$U$3142,'age-length prop'!$B8,'Individual Data'!$X$6:$X$3142,'age-length prop'!P$7,'Individual Data'!$Q$6:$Q$3142,'age-length prop'!$C8,'Individual Data'!$M$6:$M$3142,'age-length prop'!$B$6)</f>
        <v>0</v>
      </c>
      <c r="Q8" s="40">
        <f>IFERROR(D8+(D$5*(D8/D$6)),0)</f>
        <v>0</v>
      </c>
      <c r="R8" s="32">
        <f t="shared" ref="R8:AC8" si="4">IFERROR(E8+(E$5*(E8/E$6)),0)</f>
        <v>0</v>
      </c>
      <c r="S8" s="32">
        <f t="shared" si="4"/>
        <v>0</v>
      </c>
      <c r="T8" s="32">
        <f t="shared" si="4"/>
        <v>0</v>
      </c>
      <c r="U8" s="32">
        <f t="shared" si="4"/>
        <v>0</v>
      </c>
      <c r="V8" s="32">
        <f t="shared" si="4"/>
        <v>0</v>
      </c>
      <c r="W8" s="32">
        <f t="shared" si="4"/>
        <v>53.683883338024224</v>
      </c>
      <c r="X8" s="32">
        <f t="shared" si="4"/>
        <v>123.71937476423994</v>
      </c>
      <c r="Y8" s="32">
        <f t="shared" si="4"/>
        <v>277.14516169724777</v>
      </c>
      <c r="Z8" s="32">
        <f t="shared" si="4"/>
        <v>35.338636363636375</v>
      </c>
      <c r="AA8" s="32">
        <f t="shared" si="4"/>
        <v>0</v>
      </c>
      <c r="AB8" s="32">
        <f t="shared" si="4"/>
        <v>0</v>
      </c>
      <c r="AC8" s="32">
        <f t="shared" si="4"/>
        <v>0</v>
      </c>
      <c r="AD8" s="14">
        <f>VLOOKUP(A8,'PBT Tag Rates'!$B$5:$E$34,4,FALSE)</f>
        <v>0.76170174199999996</v>
      </c>
      <c r="AE8" s="32">
        <f>Q8/$AD8</f>
        <v>0</v>
      </c>
      <c r="AF8" s="32">
        <f t="shared" ref="AF8:AP8" si="5">R8/$AD8</f>
        <v>0</v>
      </c>
      <c r="AG8" s="32">
        <f t="shared" si="5"/>
        <v>0</v>
      </c>
      <c r="AH8" s="32">
        <f t="shared" si="5"/>
        <v>0</v>
      </c>
      <c r="AI8" s="32">
        <f t="shared" si="5"/>
        <v>0</v>
      </c>
      <c r="AJ8" s="32">
        <f t="shared" si="5"/>
        <v>0</v>
      </c>
      <c r="AK8" s="32">
        <f>W8/$AD8</f>
        <v>70.478876938191675</v>
      </c>
      <c r="AL8" s="32">
        <f t="shared" si="5"/>
        <v>162.42495972162283</v>
      </c>
      <c r="AM8" s="32">
        <f t="shared" si="5"/>
        <v>363.84997751160165</v>
      </c>
      <c r="AN8" s="32">
        <f t="shared" si="5"/>
        <v>46.394322626659267</v>
      </c>
      <c r="AO8" s="32">
        <f t="shared" si="5"/>
        <v>0</v>
      </c>
      <c r="AP8" s="32">
        <f t="shared" si="5"/>
        <v>0</v>
      </c>
      <c r="AQ8" s="32">
        <f>AC8/$AD8</f>
        <v>0</v>
      </c>
      <c r="AS8" s="34">
        <f t="shared" ref="AS8:AS39" si="6">SUM(AE8:AG8)</f>
        <v>0</v>
      </c>
      <c r="AT8" s="35">
        <f>SUM(AH8:AQ8)</f>
        <v>643.14813679807537</v>
      </c>
      <c r="AV8">
        <f t="shared" ref="AV8:AV39" si="7">$AV$3-C8</f>
        <v>2017</v>
      </c>
      <c r="AW8" s="167" t="str">
        <f t="shared" ref="AW8:AW39" si="8">B8</f>
        <v>LFH Ukn</v>
      </c>
      <c r="AX8" s="167" t="s">
        <v>9015</v>
      </c>
      <c r="AY8" s="167">
        <f>SUMIFS('cwt rel info'!$A$6:$A$217,'cwt rel info'!$D$6:$D$217,'age-length prop'!AV8,'cwt rel info'!$E$6:$E$217,'age-length prop'!AW8)</f>
        <v>0</v>
      </c>
      <c r="AZ8" s="168">
        <f>AS8+AT8</f>
        <v>643.14813679807537</v>
      </c>
      <c r="BA8" s="168">
        <f>AT72</f>
        <v>114.4635741183196</v>
      </c>
      <c r="BB8" s="168">
        <f>AS72</f>
        <v>0</v>
      </c>
      <c r="BC8" s="167" t="str">
        <f>VLOOKUP(AW8,'Individual Data'!$U$5:$AB$3142,8,FALSE)</f>
        <v>blw</v>
      </c>
      <c r="BD8" s="36">
        <f>IF(BC8="blw",AZ8*(1-$BA$4),AZ8*(1-$BA$3))</f>
        <v>353.73147523894147</v>
      </c>
      <c r="BE8" s="18">
        <f>IF(BC8="blw",BA8*(1-$BA$4),BA8*(1-$BA$3))</f>
        <v>62.954965765075784</v>
      </c>
      <c r="BF8" s="163">
        <f>IF(BC8="blw",BB8*(1-$BB$4),BB8*(1-$BB$3))</f>
        <v>0</v>
      </c>
      <c r="BH8" s="18"/>
      <c r="BI8" s="32"/>
      <c r="BK8" s="40">
        <f>AE8-Q8</f>
        <v>0</v>
      </c>
      <c r="BL8" s="32">
        <f t="shared" ref="BL8:BL39" si="9">AF8-R8</f>
        <v>0</v>
      </c>
      <c r="BM8" s="32">
        <f t="shared" ref="BM8:BM39" si="10">AG8-S8</f>
        <v>0</v>
      </c>
      <c r="BN8" s="32">
        <f t="shared" ref="BN8:BN39" si="11">AH8-T8</f>
        <v>0</v>
      </c>
      <c r="BO8" s="32">
        <f t="shared" ref="BO8:BO39" si="12">AI8-U8</f>
        <v>0</v>
      </c>
      <c r="BP8" s="32">
        <f t="shared" ref="BP8:BP39" si="13">AJ8-V8</f>
        <v>0</v>
      </c>
      <c r="BQ8" s="32">
        <f t="shared" ref="BQ8:BQ39" si="14">AK8-W8</f>
        <v>16.794993600167452</v>
      </c>
      <c r="BR8" s="32">
        <f t="shared" ref="BR8:BR39" si="15">AL8-X8</f>
        <v>38.705584957382882</v>
      </c>
      <c r="BS8" s="32">
        <f t="shared" ref="BS8:BS39" si="16">AM8-Y8</f>
        <v>86.704815814353879</v>
      </c>
      <c r="BT8" s="32">
        <f t="shared" ref="BT8:BT39" si="17">AN8-Z8</f>
        <v>11.055686263022892</v>
      </c>
      <c r="BU8" s="32">
        <f t="shared" ref="BU8:BU39" si="18">AO8-AA8</f>
        <v>0</v>
      </c>
      <c r="BV8" s="32">
        <f t="shared" ref="BV8:BV39" si="19">AP8-AB8</f>
        <v>0</v>
      </c>
      <c r="BW8" s="32">
        <f t="shared" ref="BW8:BW39" si="20">AQ8-AC8</f>
        <v>0</v>
      </c>
      <c r="BX8" s="15">
        <f>BY8/(BY8+BZ8)</f>
        <v>0.5757575757575758</v>
      </c>
      <c r="BY8" s="32">
        <f>SUMIFS('Individual Data'!$W$6:$W$3142,'Individual Data'!$I$6:$I$3142,'age-length prop'!BY$7,'Individual Data'!$U$6:$U$3142,'age-length prop'!$B8,'Individual Data'!$Q$6:$Q$3142,'age-length prop'!$C8)</f>
        <v>19</v>
      </c>
      <c r="BZ8" s="32">
        <f>SUMIFS('Individual Data'!$W$6:$W$3142,'Individual Data'!$I$6:$I$3142,'age-length prop'!BZ$7,'Individual Data'!$U$6:$U$3142,'age-length prop'!$B8,'Individual Data'!$Q$6:$Q$3142,'age-length prop'!$C8)</f>
        <v>14</v>
      </c>
      <c r="CA8" s="44">
        <f>BK8*$BX8</f>
        <v>0</v>
      </c>
      <c r="CB8" s="45">
        <f>BL8*$BX8</f>
        <v>0</v>
      </c>
      <c r="CC8" s="45">
        <f t="shared" ref="CC8:CC39" si="21">BM8*$BX8</f>
        <v>0</v>
      </c>
      <c r="CD8" s="45">
        <f t="shared" ref="CD8:CD39" si="22">BN8*$BX8</f>
        <v>0</v>
      </c>
      <c r="CE8" s="45">
        <f t="shared" ref="CE8:CE39" si="23">BO8*$BX8</f>
        <v>0</v>
      </c>
      <c r="CF8" s="45">
        <f t="shared" ref="CF8:CF39" si="24">BP8*$BX8</f>
        <v>0</v>
      </c>
      <c r="CG8" s="45">
        <f t="shared" ref="CG8:CG39" si="25">BQ8*$BX8</f>
        <v>9.6698448000964117</v>
      </c>
      <c r="CH8" s="45">
        <f t="shared" ref="CH8:CH39" si="26">BR8*$BX8</f>
        <v>22.285033763341662</v>
      </c>
      <c r="CI8" s="45">
        <f t="shared" ref="CI8:CI39" si="27">BS8*$BX8</f>
        <v>49.92095455977951</v>
      </c>
      <c r="CJ8" s="45">
        <f t="shared" ref="CJ8:CJ39" si="28">BT8*$BX8</f>
        <v>6.3653951211343927</v>
      </c>
      <c r="CK8" s="45">
        <f t="shared" ref="CK8:CK39" si="29">BU8*$BX8</f>
        <v>0</v>
      </c>
      <c r="CL8" s="45">
        <f t="shared" ref="CL8:CL39" si="30">BV8*$BX8</f>
        <v>0</v>
      </c>
      <c r="CM8" s="46">
        <f t="shared" ref="CM8:CM39" si="31">BW8*$BX8</f>
        <v>0</v>
      </c>
      <c r="CN8" s="18"/>
      <c r="CO8" s="18">
        <f t="shared" ref="CO8:CO39" si="32">BK8*(1-$BX8)</f>
        <v>0</v>
      </c>
      <c r="CP8" s="18">
        <f t="shared" ref="CP8:CP39" si="33">BL8*(1-$BX8)</f>
        <v>0</v>
      </c>
      <c r="CQ8" s="18">
        <f t="shared" ref="CQ8:CQ39" si="34">BM8*(1-$BX8)</f>
        <v>0</v>
      </c>
      <c r="CR8" s="18">
        <f t="shared" ref="CR8:CR39" si="35">BN8*(1-$BX8)</f>
        <v>0</v>
      </c>
      <c r="CS8" s="18">
        <f t="shared" ref="CS8:CS39" si="36">BO8*(1-$BX8)</f>
        <v>0</v>
      </c>
      <c r="CT8" s="18">
        <f t="shared" ref="CT8:CT39" si="37">BP8*(1-$BX8)</f>
        <v>0</v>
      </c>
      <c r="CU8" s="18">
        <f t="shared" ref="CU8:CU39" si="38">BQ8*(1-$BX8)</f>
        <v>7.125148800071039</v>
      </c>
      <c r="CV8" s="18">
        <f t="shared" ref="CV8:CV39" si="39">BR8*(1-$BX8)</f>
        <v>16.42055119404122</v>
      </c>
      <c r="CW8" s="18">
        <f t="shared" ref="CW8:CW39" si="40">BS8*(1-$BX8)</f>
        <v>36.783861254574369</v>
      </c>
      <c r="CX8" s="18">
        <f t="shared" ref="CX8:CX39" si="41">BT8*(1-$BX8)</f>
        <v>4.6902911418884994</v>
      </c>
      <c r="CY8" s="18">
        <f t="shared" ref="CY8:CY39" si="42">BU8*(1-$BX8)</f>
        <v>0</v>
      </c>
      <c r="CZ8" s="18">
        <f t="shared" ref="CZ8:CZ39" si="43">BV8*(1-$BX8)</f>
        <v>0</v>
      </c>
      <c r="DA8" s="18">
        <f t="shared" ref="DA8:DA39" si="44">BW8*(1-$BX8)</f>
        <v>0</v>
      </c>
    </row>
    <row r="9" spans="1:105" x14ac:dyDescent="0.35">
      <c r="A9" s="22" t="s">
        <v>19</v>
      </c>
      <c r="B9" s="22" t="s">
        <v>9084</v>
      </c>
      <c r="C9">
        <v>4</v>
      </c>
      <c r="D9" s="18">
        <f>SUMIFS('Individual Data'!$AA$6:$AA$3142,'Individual Data'!$U$6:$U$3142,'age-length prop'!$B9,'Individual Data'!$X$6:$X$3142,'age-length prop'!D$7,'Individual Data'!$Q$6:$Q$3142,'age-length prop'!$C9,'Individual Data'!$M$6:$M$3142,'age-length prop'!$B$6)</f>
        <v>0</v>
      </c>
      <c r="E9" s="18">
        <f>SUMIFS('Individual Data'!$AA$6:$AA$3142,'Individual Data'!$U$6:$U$3142,'age-length prop'!$B9,'Individual Data'!$X$6:$X$3142,'age-length prop'!E$7,'Individual Data'!$Q$6:$Q$3142,'age-length prop'!$C9,'Individual Data'!$M$6:$M$3142,'age-length prop'!$B$6)</f>
        <v>0</v>
      </c>
      <c r="F9" s="18">
        <f>SUMIFS('Individual Data'!$AA$6:$AA$3142,'Individual Data'!$U$6:$U$3142,'age-length prop'!$B9,'Individual Data'!$X$6:$X$3142,'age-length prop'!F$7,'Individual Data'!$Q$6:$Q$3142,'age-length prop'!$C9,'Individual Data'!$M$6:$M$3142,'age-length prop'!$B$6)</f>
        <v>0</v>
      </c>
      <c r="G9" s="18">
        <f>SUMIFS('Individual Data'!$AA$6:$AA$3142,'Individual Data'!$U$6:$U$3142,'age-length prop'!$B9,'Individual Data'!$X$6:$X$3142,'age-length prop'!G$7,'Individual Data'!$Q$6:$Q$3142,'age-length prop'!$C9,'Individual Data'!$M$6:$M$3142,'age-length prop'!$B$6)</f>
        <v>0</v>
      </c>
      <c r="H9" s="18">
        <f>SUMIFS('Individual Data'!$AA$6:$AA$3142,'Individual Data'!$U$6:$U$3142,'age-length prop'!$B9,'Individual Data'!$X$6:$X$3142,'age-length prop'!H$7,'Individual Data'!$Q$6:$Q$3142,'age-length prop'!$C9,'Individual Data'!$M$6:$M$3142,'age-length prop'!$B$6)</f>
        <v>0</v>
      </c>
      <c r="I9" s="18">
        <f>SUMIFS('Individual Data'!$AA$6:$AA$3142,'Individual Data'!$U$6:$U$3142,'age-length prop'!$B9,'Individual Data'!$X$6:$X$3142,'age-length prop'!I$7,'Individual Data'!$Q$6:$Q$3142,'age-length prop'!$C9,'Individual Data'!$M$6:$M$3142,'age-length prop'!$B$6)</f>
        <v>17.185227272727278</v>
      </c>
      <c r="J9" s="18">
        <f>SUMIFS('Individual Data'!$AA$6:$AA$3142,'Individual Data'!$U$6:$U$3142,'age-length prop'!$B9,'Individual Data'!$X$6:$X$3142,'age-length prop'!J$7,'Individual Data'!$Q$6:$Q$3142,'age-length prop'!$C9,'Individual Data'!$M$6:$M$3142,'age-length prop'!$B$6)</f>
        <v>85.926136363636388</v>
      </c>
      <c r="K9" s="18">
        <f>SUMIFS('Individual Data'!$AA$6:$AA$3142,'Individual Data'!$U$6:$U$3142,'age-length prop'!$B9,'Individual Data'!$X$6:$X$3142,'age-length prop'!K$7,'Individual Data'!$Q$6:$Q$3142,'age-length prop'!$C9,'Individual Data'!$M$6:$M$3142,'age-length prop'!$B$6)</f>
        <v>302.17357954545457</v>
      </c>
      <c r="L9" s="18">
        <f>SUMIFS('Individual Data'!$AA$6:$AA$3142,'Individual Data'!$U$6:$U$3142,'age-length prop'!$B9,'Individual Data'!$X$6:$X$3142,'age-length prop'!L$7,'Individual Data'!$Q$6:$Q$3142,'age-length prop'!$C9,'Individual Data'!$M$6:$M$3142,'age-length prop'!$B$6)</f>
        <v>100.24715909090911</v>
      </c>
      <c r="M9" s="18">
        <f>SUMIFS('Individual Data'!$AA$6:$AA$3142,'Individual Data'!$U$6:$U$3142,'age-length prop'!$B9,'Individual Data'!$X$6:$X$3142,'age-length prop'!M$7,'Individual Data'!$Q$6:$Q$3142,'age-length prop'!$C9,'Individual Data'!$M$6:$M$3142,'age-length prop'!$B$6)</f>
        <v>15.753125000000001</v>
      </c>
      <c r="N9" s="18">
        <f>SUMIFS('Individual Data'!$AA$6:$AA$3142,'Individual Data'!$U$6:$U$3142,'age-length prop'!$B9,'Individual Data'!$X$6:$X$3142,'age-length prop'!N$7,'Individual Data'!$Q$6:$Q$3142,'age-length prop'!$C9,'Individual Data'!$M$6:$M$3142,'age-length prop'!$B$6)</f>
        <v>0</v>
      </c>
      <c r="O9" s="18">
        <f>SUMIFS('Individual Data'!$AA$6:$AA$3142,'Individual Data'!$U$6:$U$3142,'age-length prop'!$B9,'Individual Data'!$X$6:$X$3142,'age-length prop'!O$7,'Individual Data'!$Q$6:$Q$3142,'age-length prop'!$C9,'Individual Data'!$M$6:$M$3142,'age-length prop'!$B$6)</f>
        <v>0</v>
      </c>
      <c r="P9" s="18">
        <f>SUMIFS('Individual Data'!$AA$6:$AA$3142,'Individual Data'!$U$6:$U$3142,'age-length prop'!$B9,'Individual Data'!$X$6:$X$3142,'age-length prop'!P$7,'Individual Data'!$Q$6:$Q$3142,'age-length prop'!$C9,'Individual Data'!$M$6:$M$3142,'age-length prop'!$B$6)</f>
        <v>0</v>
      </c>
      <c r="Q9" s="40">
        <f t="shared" ref="Q9:Q63" si="45">IFERROR(D9+(D$5*(D9/D$6)),0)</f>
        <v>0</v>
      </c>
      <c r="R9" s="32">
        <f t="shared" ref="R9:R63" si="46">IFERROR(E9+(E$5*(E9/E$6)),0)</f>
        <v>0</v>
      </c>
      <c r="S9" s="32">
        <f t="shared" ref="S9:S63" si="47">IFERROR(F9+(F$5*(F9/F$6)),0)</f>
        <v>0</v>
      </c>
      <c r="T9" s="32">
        <f t="shared" ref="T9:T63" si="48">IFERROR(G9+(G$5*(G9/G$6)),0)</f>
        <v>0</v>
      </c>
      <c r="U9" s="32">
        <f t="shared" ref="U9:U63" si="49">IFERROR(H9+(H$5*(H9/H$6)),0)</f>
        <v>0</v>
      </c>
      <c r="V9" s="32">
        <f t="shared" ref="V9:V63" si="50">IFERROR(I9+(I$5*(I9/I$6)),0)</f>
        <v>18.147087008141117</v>
      </c>
      <c r="W9" s="32">
        <f t="shared" ref="W9:W63" si="51">IFERROR(J9+(J$5*(J9/J$6)),0)</f>
        <v>89.473138896707027</v>
      </c>
      <c r="X9" s="32">
        <f t="shared" ref="X9:X63" si="52">IFERROR(K9+(K$5*(K9/K$6)),0)</f>
        <v>310.77128661017406</v>
      </c>
      <c r="Y9" s="32">
        <f t="shared" ref="Y9:Y63" si="53">IFERROR(L9+(L$5*(L9/L$6)),0)</f>
        <v>101.57152522935782</v>
      </c>
      <c r="Z9" s="32">
        <f t="shared" ref="Z9:Z63" si="54">IFERROR(M9+(M$5*(M9/M$6)),0)</f>
        <v>16.196875000000002</v>
      </c>
      <c r="AA9" s="32">
        <f t="shared" ref="AA9:AA63" si="55">IFERROR(N9+(N$5*(N9/N$6)),0)</f>
        <v>0</v>
      </c>
      <c r="AB9" s="32">
        <f t="shared" ref="AB9:AB63" si="56">IFERROR(O9+(O$5*(O9/O$6)),0)</f>
        <v>0</v>
      </c>
      <c r="AC9" s="32">
        <f t="shared" ref="AC9:AC63" si="57">IFERROR(P9+(P$5*(P9/P$6)),0)</f>
        <v>0</v>
      </c>
      <c r="AD9" s="14">
        <f>VLOOKUP(A9,'PBT Tag Rates'!$B$5:$E$34,4,FALSE)</f>
        <v>0.80551598400000002</v>
      </c>
      <c r="AE9" s="32">
        <f t="shared" ref="AE9:AE61" si="58">Q9/$AD9</f>
        <v>0</v>
      </c>
      <c r="AF9" s="32">
        <f>R9/$AD9</f>
        <v>0</v>
      </c>
      <c r="AG9" s="32">
        <f t="shared" ref="AG9:AG61" si="59">S9/$AD9</f>
        <v>0</v>
      </c>
      <c r="AH9" s="32">
        <f t="shared" ref="AH9:AH61" si="60">T9/$AD9</f>
        <v>0</v>
      </c>
      <c r="AI9" s="32">
        <f t="shared" ref="AI9:AI61" si="61">U9/$AD9</f>
        <v>0</v>
      </c>
      <c r="AJ9" s="32">
        <f t="shared" ref="AJ9:AJ61" si="62">V9/$AD9</f>
        <v>22.528525030660493</v>
      </c>
      <c r="AK9" s="32">
        <f t="shared" ref="AK9:AK61" si="63">W9/$AD9</f>
        <v>111.07555985717973</v>
      </c>
      <c r="AL9" s="32">
        <f t="shared" ref="AL9:AL61" si="64">X9/$AD9</f>
        <v>385.80399741661</v>
      </c>
      <c r="AM9" s="32">
        <f t="shared" ref="AM9:AM61" si="65">Y9/$AD9</f>
        <v>126.09498414293144</v>
      </c>
      <c r="AN9" s="32">
        <f t="shared" ref="AN9:AN61" si="66">Z9/$AD9</f>
        <v>20.107453261908212</v>
      </c>
      <c r="AO9" s="32">
        <f t="shared" ref="AO9:AO61" si="67">AA9/$AD9</f>
        <v>0</v>
      </c>
      <c r="AP9" s="32">
        <f t="shared" ref="AP9:AP61" si="68">AB9/$AD9</f>
        <v>0</v>
      </c>
      <c r="AQ9" s="32">
        <f t="shared" ref="AQ9:AQ61" si="69">AC9/$AD9</f>
        <v>0</v>
      </c>
      <c r="AS9" s="34">
        <f t="shared" si="6"/>
        <v>0</v>
      </c>
      <c r="AT9" s="35">
        <f t="shared" ref="AT9:AT39" si="70">SUM(AH9:AQ9)</f>
        <v>665.61051970928986</v>
      </c>
      <c r="AV9">
        <f t="shared" si="7"/>
        <v>2018</v>
      </c>
      <c r="AW9" t="str">
        <f t="shared" si="8"/>
        <v>BCAe</v>
      </c>
      <c r="AX9" t="s">
        <v>9015</v>
      </c>
      <c r="AY9">
        <f>SUMIFS('cwt rel info'!$A$6:$A$217,'cwt rel info'!$D$6:$D$217,'age-length prop'!AV9,'cwt rel info'!$E$6:$E$217,'age-length prop'!AW9)</f>
        <v>220511</v>
      </c>
      <c r="AZ9" s="32">
        <f t="shared" ref="AZ9:AZ61" si="71">AS9+AT9</f>
        <v>665.61051970928986</v>
      </c>
      <c r="BA9" s="32">
        <f>AT73</f>
        <v>412.64665295899545</v>
      </c>
      <c r="BB9" s="32">
        <f t="shared" ref="BB9:BB61" si="72">AS73</f>
        <v>0</v>
      </c>
      <c r="BC9" t="str">
        <f>VLOOKUP(AW9,'Individual Data'!$U$5:$AB$3142,8,FALSE)</f>
        <v>abv</v>
      </c>
      <c r="BD9" s="36">
        <f>IF(BC9="blw",AZ9*(1-$BA$4),AZ9*(1-$BA$3))</f>
        <v>638.98609892091827</v>
      </c>
      <c r="BE9" s="18">
        <f t="shared" ref="BE9:BE61" si="73">IF(BC9="blw",BA9*(1-$BA$4),BA9*(1-$BA$3))</f>
        <v>396.1407868406356</v>
      </c>
      <c r="BF9" s="163">
        <f t="shared" ref="BF9:BF61" si="74">IF(BC9="blw",BB9*(1-$BB$4),BB9*(1-$BB$3))</f>
        <v>0</v>
      </c>
      <c r="BH9" s="18"/>
      <c r="BI9" s="32"/>
      <c r="BK9" s="40">
        <f>AE9-Q9</f>
        <v>0</v>
      </c>
      <c r="BL9" s="32">
        <f t="shared" si="9"/>
        <v>0</v>
      </c>
      <c r="BM9" s="32">
        <f t="shared" si="10"/>
        <v>0</v>
      </c>
      <c r="BN9" s="32">
        <f t="shared" si="11"/>
        <v>0</v>
      </c>
      <c r="BO9" s="32">
        <f t="shared" si="12"/>
        <v>0</v>
      </c>
      <c r="BP9" s="32">
        <f t="shared" si="13"/>
        <v>4.3814380225193759</v>
      </c>
      <c r="BQ9" s="32">
        <f t="shared" si="14"/>
        <v>21.602420960472699</v>
      </c>
      <c r="BR9" s="32">
        <f t="shared" si="15"/>
        <v>75.032710806435944</v>
      </c>
      <c r="BS9" s="32">
        <f t="shared" si="16"/>
        <v>24.52345891357362</v>
      </c>
      <c r="BT9" s="32">
        <f t="shared" si="17"/>
        <v>3.9105782619082099</v>
      </c>
      <c r="BU9" s="32">
        <f t="shared" si="18"/>
        <v>0</v>
      </c>
      <c r="BV9" s="32">
        <f t="shared" si="19"/>
        <v>0</v>
      </c>
      <c r="BW9" s="32">
        <f t="shared" si="20"/>
        <v>0</v>
      </c>
      <c r="BX9" s="15">
        <f t="shared" ref="BX9:BX39" si="75">BY9/(BY9+BZ9)</f>
        <v>0.48</v>
      </c>
      <c r="BY9" s="32">
        <f>SUMIFS('Individual Data'!$W$6:$W$3142,'Individual Data'!$I$6:$I$3142,'age-length prop'!BY$7,'Individual Data'!$U$6:$U$3142,'age-length prop'!$B9,'Individual Data'!$Q$6:$Q$3142,'age-length prop'!$C9)</f>
        <v>24</v>
      </c>
      <c r="BZ9" s="32">
        <f>SUMIFS('Individual Data'!$W$6:$W$3142,'Individual Data'!$I$6:$I$3142,'age-length prop'!BZ$7,'Individual Data'!$U$6:$U$3142,'age-length prop'!$B9,'Individual Data'!$Q$6:$Q$3142,'age-length prop'!$C9)</f>
        <v>26</v>
      </c>
      <c r="CA9" s="47">
        <f t="shared" ref="CA9:CA39" si="76">BK9*$BX9</f>
        <v>0</v>
      </c>
      <c r="CB9" s="18">
        <f t="shared" ref="CB9:CB39" si="77">BL9*$BX9</f>
        <v>0</v>
      </c>
      <c r="CC9" s="18">
        <f t="shared" si="21"/>
        <v>0</v>
      </c>
      <c r="CD9" s="18">
        <f t="shared" si="22"/>
        <v>0</v>
      </c>
      <c r="CE9" s="18">
        <f t="shared" si="23"/>
        <v>0</v>
      </c>
      <c r="CF9" s="18">
        <f t="shared" si="24"/>
        <v>2.1030902508093003</v>
      </c>
      <c r="CG9" s="18">
        <f t="shared" si="25"/>
        <v>10.369162061026895</v>
      </c>
      <c r="CH9" s="18">
        <f t="shared" si="26"/>
        <v>36.015701187089249</v>
      </c>
      <c r="CI9" s="18">
        <f t="shared" si="27"/>
        <v>11.771260278515337</v>
      </c>
      <c r="CJ9" s="18">
        <f t="shared" si="28"/>
        <v>1.8770775657159406</v>
      </c>
      <c r="CK9" s="18">
        <f t="shared" si="29"/>
        <v>0</v>
      </c>
      <c r="CL9" s="18">
        <f t="shared" si="30"/>
        <v>0</v>
      </c>
      <c r="CM9" s="48">
        <f t="shared" si="31"/>
        <v>0</v>
      </c>
      <c r="CN9" s="18"/>
      <c r="CO9" s="18">
        <f t="shared" si="32"/>
        <v>0</v>
      </c>
      <c r="CP9" s="18">
        <f>BL9*(1-$BX9)</f>
        <v>0</v>
      </c>
      <c r="CQ9" s="18">
        <f t="shared" si="34"/>
        <v>0</v>
      </c>
      <c r="CR9" s="18">
        <f t="shared" si="35"/>
        <v>0</v>
      </c>
      <c r="CS9" s="18">
        <f t="shared" si="36"/>
        <v>0</v>
      </c>
      <c r="CT9" s="18">
        <f t="shared" si="37"/>
        <v>2.2783477717100755</v>
      </c>
      <c r="CU9" s="18">
        <f t="shared" si="38"/>
        <v>11.233258899445804</v>
      </c>
      <c r="CV9" s="18">
        <f t="shared" si="39"/>
        <v>39.017009619346695</v>
      </c>
      <c r="CW9" s="18">
        <f t="shared" si="40"/>
        <v>12.752198635058283</v>
      </c>
      <c r="CX9" s="18">
        <f t="shared" si="41"/>
        <v>2.0335006961922693</v>
      </c>
      <c r="CY9" s="18">
        <f t="shared" si="42"/>
        <v>0</v>
      </c>
      <c r="CZ9" s="18">
        <f t="shared" si="43"/>
        <v>0</v>
      </c>
      <c r="DA9" s="18">
        <f t="shared" si="44"/>
        <v>0</v>
      </c>
    </row>
    <row r="10" spans="1:105" x14ac:dyDescent="0.35">
      <c r="A10" s="22" t="s">
        <v>19</v>
      </c>
      <c r="B10" s="22" t="s">
        <v>9085</v>
      </c>
      <c r="C10">
        <v>4</v>
      </c>
      <c r="D10" s="18">
        <f>SUMIFS('Individual Data'!$AA$6:$AA$3142,'Individual Data'!$U$6:$U$3142,'age-length prop'!$B10,'Individual Data'!$X$6:$X$3142,'age-length prop'!D$7,'Individual Data'!$Q$6:$Q$3142,'age-length prop'!$C10,'Individual Data'!$M$6:$M$3142,'age-length prop'!$B$6)</f>
        <v>0</v>
      </c>
      <c r="E10" s="18">
        <f>SUMIFS('Individual Data'!$AA$6:$AA$3142,'Individual Data'!$U$6:$U$3142,'age-length prop'!$B10,'Individual Data'!$X$6:$X$3142,'age-length prop'!E$7,'Individual Data'!$Q$6:$Q$3142,'age-length prop'!$C10,'Individual Data'!$M$6:$M$3142,'age-length prop'!$B$6)</f>
        <v>0</v>
      </c>
      <c r="F10" s="18">
        <f>SUMIFS('Individual Data'!$AA$6:$AA$3142,'Individual Data'!$U$6:$U$3142,'age-length prop'!$B10,'Individual Data'!$X$6:$X$3142,'age-length prop'!F$7,'Individual Data'!$Q$6:$Q$3142,'age-length prop'!$C10,'Individual Data'!$M$6:$M$3142,'age-length prop'!$B$6)</f>
        <v>0</v>
      </c>
      <c r="G10" s="18">
        <f>SUMIFS('Individual Data'!$AA$6:$AA$3142,'Individual Data'!$U$6:$U$3142,'age-length prop'!$B10,'Individual Data'!$X$6:$X$3142,'age-length prop'!G$7,'Individual Data'!$Q$6:$Q$3142,'age-length prop'!$C10,'Individual Data'!$M$6:$M$3142,'age-length prop'!$B$6)</f>
        <v>0</v>
      </c>
      <c r="H10" s="18">
        <f>SUMIFS('Individual Data'!$AA$6:$AA$3142,'Individual Data'!$U$6:$U$3142,'age-length prop'!$B10,'Individual Data'!$X$6:$X$3142,'age-length prop'!H$7,'Individual Data'!$Q$6:$Q$3142,'age-length prop'!$C10,'Individual Data'!$M$6:$M$3142,'age-length prop'!$B$6)</f>
        <v>0</v>
      </c>
      <c r="I10" s="18">
        <f>SUMIFS('Individual Data'!$AA$6:$AA$3142,'Individual Data'!$U$6:$U$3142,'age-length prop'!$B10,'Individual Data'!$X$6:$X$3142,'age-length prop'!I$7,'Individual Data'!$Q$6:$Q$3142,'age-length prop'!$C10,'Individual Data'!$M$6:$M$3142,'age-length prop'!$B$6)</f>
        <v>0</v>
      </c>
      <c r="J10" s="18">
        <f>SUMIFS('Individual Data'!$AA$6:$AA$3142,'Individual Data'!$U$6:$U$3142,'age-length prop'!$B10,'Individual Data'!$X$6:$X$3142,'age-length prop'!J$7,'Individual Data'!$Q$6:$Q$3142,'age-length prop'!$C10,'Individual Data'!$M$6:$M$3142,'age-length prop'!$B$6)</f>
        <v>17.185227272727278</v>
      </c>
      <c r="K10" s="18">
        <f>SUMIFS('Individual Data'!$AA$6:$AA$3142,'Individual Data'!$U$6:$U$3142,'age-length prop'!$B10,'Individual Data'!$X$6:$X$3142,'age-length prop'!K$7,'Individual Data'!$Q$6:$Q$3142,'age-length prop'!$C10,'Individual Data'!$M$6:$M$3142,'age-length prop'!$B$6)</f>
        <v>17.185227272727278</v>
      </c>
      <c r="L10" s="18">
        <f>SUMIFS('Individual Data'!$AA$6:$AA$3142,'Individual Data'!$U$6:$U$3142,'age-length prop'!$B10,'Individual Data'!$X$6:$X$3142,'age-length prop'!L$7,'Individual Data'!$Q$6:$Q$3142,'age-length prop'!$C10,'Individual Data'!$M$6:$M$3142,'age-length prop'!$B$6)</f>
        <v>0</v>
      </c>
      <c r="M10" s="18">
        <f>SUMIFS('Individual Data'!$AA$6:$AA$3142,'Individual Data'!$U$6:$U$3142,'age-length prop'!$B10,'Individual Data'!$X$6:$X$3142,'age-length prop'!M$7,'Individual Data'!$Q$6:$Q$3142,'age-length prop'!$C10,'Individual Data'!$M$6:$M$3142,'age-length prop'!$B$6)</f>
        <v>0</v>
      </c>
      <c r="N10" s="18">
        <f>SUMIFS('Individual Data'!$AA$6:$AA$3142,'Individual Data'!$U$6:$U$3142,'age-length prop'!$B10,'Individual Data'!$X$6:$X$3142,'age-length prop'!N$7,'Individual Data'!$Q$6:$Q$3142,'age-length prop'!$C10,'Individual Data'!$M$6:$M$3142,'age-length prop'!$B$6)</f>
        <v>0</v>
      </c>
      <c r="O10" s="18">
        <f>SUMIFS('Individual Data'!$AA$6:$AA$3142,'Individual Data'!$U$6:$U$3142,'age-length prop'!$B10,'Individual Data'!$X$6:$X$3142,'age-length prop'!O$7,'Individual Data'!$Q$6:$Q$3142,'age-length prop'!$C10,'Individual Data'!$M$6:$M$3142,'age-length prop'!$B$6)</f>
        <v>0</v>
      </c>
      <c r="P10" s="18">
        <f>SUMIFS('Individual Data'!$AA$6:$AA$3142,'Individual Data'!$U$6:$U$3142,'age-length prop'!$B10,'Individual Data'!$X$6:$X$3142,'age-length prop'!P$7,'Individual Data'!$Q$6:$Q$3142,'age-length prop'!$C10,'Individual Data'!$M$6:$M$3142,'age-length prop'!$B$6)</f>
        <v>0</v>
      </c>
      <c r="Q10" s="40">
        <f t="shared" si="45"/>
        <v>0</v>
      </c>
      <c r="R10" s="32">
        <f t="shared" si="46"/>
        <v>0</v>
      </c>
      <c r="S10" s="32">
        <f t="shared" si="47"/>
        <v>0</v>
      </c>
      <c r="T10" s="32">
        <f t="shared" si="48"/>
        <v>0</v>
      </c>
      <c r="U10" s="32">
        <f t="shared" si="49"/>
        <v>0</v>
      </c>
      <c r="V10" s="32">
        <f t="shared" si="50"/>
        <v>0</v>
      </c>
      <c r="W10" s="32">
        <f t="shared" si="51"/>
        <v>17.894627779341409</v>
      </c>
      <c r="X10" s="32">
        <f t="shared" si="52"/>
        <v>17.674196394891421</v>
      </c>
      <c r="Y10" s="32">
        <f t="shared" si="53"/>
        <v>0</v>
      </c>
      <c r="Z10" s="32">
        <f t="shared" si="54"/>
        <v>0</v>
      </c>
      <c r="AA10" s="32">
        <f t="shared" si="55"/>
        <v>0</v>
      </c>
      <c r="AB10" s="32">
        <f t="shared" si="56"/>
        <v>0</v>
      </c>
      <c r="AC10" s="32">
        <f t="shared" si="57"/>
        <v>0</v>
      </c>
      <c r="AD10" s="14">
        <f>VLOOKUP(A10,'PBT Tag Rates'!$B$5:$E$34,4,FALSE)</f>
        <v>0.80551598400000002</v>
      </c>
      <c r="AE10" s="32">
        <f t="shared" si="58"/>
        <v>0</v>
      </c>
      <c r="AF10" s="32">
        <f t="shared" ref="AF10:AF61" si="78">R10/$AD10</f>
        <v>0</v>
      </c>
      <c r="AG10" s="32">
        <f t="shared" si="59"/>
        <v>0</v>
      </c>
      <c r="AH10" s="32">
        <f t="shared" si="60"/>
        <v>0</v>
      </c>
      <c r="AI10" s="32">
        <f t="shared" si="61"/>
        <v>0</v>
      </c>
      <c r="AJ10" s="32">
        <f t="shared" si="62"/>
        <v>0</v>
      </c>
      <c r="AK10" s="32">
        <f t="shared" si="63"/>
        <v>22.215111971435949</v>
      </c>
      <c r="AL10" s="32">
        <f t="shared" si="64"/>
        <v>21.941459568717164</v>
      </c>
      <c r="AM10" s="32">
        <f t="shared" si="65"/>
        <v>0</v>
      </c>
      <c r="AN10" s="32">
        <f t="shared" si="66"/>
        <v>0</v>
      </c>
      <c r="AO10" s="32">
        <f t="shared" si="67"/>
        <v>0</v>
      </c>
      <c r="AP10" s="32">
        <f t="shared" si="68"/>
        <v>0</v>
      </c>
      <c r="AQ10" s="32">
        <f t="shared" si="69"/>
        <v>0</v>
      </c>
      <c r="AS10" s="34">
        <f t="shared" si="6"/>
        <v>0</v>
      </c>
      <c r="AT10" s="35">
        <f t="shared" si="70"/>
        <v>44.156571540153109</v>
      </c>
      <c r="AV10">
        <f t="shared" si="7"/>
        <v>2018</v>
      </c>
      <c r="AW10" t="str">
        <f t="shared" si="8"/>
        <v>BCAl</v>
      </c>
      <c r="AX10" t="s">
        <v>9015</v>
      </c>
      <c r="AY10">
        <f>SUMIFS('cwt rel info'!$A$6:$A$217,'cwt rel info'!$D$6:$D$217,'age-length prop'!AV10,'cwt rel info'!$E$6:$E$217,'age-length prop'!AW10)</f>
        <v>220512</v>
      </c>
      <c r="AZ10" s="32">
        <f t="shared" si="71"/>
        <v>44.156571540153109</v>
      </c>
      <c r="BA10" s="32">
        <f t="shared" ref="BA10:BA61" si="79">AT74</f>
        <v>44.198870329787425</v>
      </c>
      <c r="BB10" s="32">
        <f t="shared" si="72"/>
        <v>0</v>
      </c>
      <c r="BC10" t="str">
        <f>VLOOKUP(AW10,'Individual Data'!$U$5:$AB$3142,8,FALSE)</f>
        <v>abv</v>
      </c>
      <c r="BD10" s="36">
        <f t="shared" ref="BD10" si="80">IF(BC10="blw",AZ10*(1-$BA$4),AZ10*(1-$BA$3))</f>
        <v>42.390308678546987</v>
      </c>
      <c r="BE10" s="18">
        <f t="shared" si="73"/>
        <v>42.430915516595924</v>
      </c>
      <c r="BF10" s="163">
        <f t="shared" si="74"/>
        <v>0</v>
      </c>
      <c r="BH10" s="18"/>
      <c r="BI10" s="32"/>
      <c r="BK10" s="40">
        <f t="shared" ref="BK10:BK39" si="81">AE10-Q10</f>
        <v>0</v>
      </c>
      <c r="BL10" s="32">
        <f t="shared" si="9"/>
        <v>0</v>
      </c>
      <c r="BM10" s="32">
        <f t="shared" si="10"/>
        <v>0</v>
      </c>
      <c r="BN10" s="32">
        <f t="shared" si="11"/>
        <v>0</v>
      </c>
      <c r="BO10" s="32">
        <f t="shared" si="12"/>
        <v>0</v>
      </c>
      <c r="BP10" s="32">
        <f t="shared" si="13"/>
        <v>0</v>
      </c>
      <c r="BQ10" s="32">
        <f t="shared" si="14"/>
        <v>4.3204841920945398</v>
      </c>
      <c r="BR10" s="32">
        <f t="shared" si="15"/>
        <v>4.2672631738257429</v>
      </c>
      <c r="BS10" s="32">
        <f t="shared" si="16"/>
        <v>0</v>
      </c>
      <c r="BT10" s="32">
        <f t="shared" si="17"/>
        <v>0</v>
      </c>
      <c r="BU10" s="32">
        <f t="shared" si="18"/>
        <v>0</v>
      </c>
      <c r="BV10" s="32">
        <f t="shared" si="19"/>
        <v>0</v>
      </c>
      <c r="BW10" s="32">
        <f t="shared" si="20"/>
        <v>0</v>
      </c>
      <c r="BX10" s="15">
        <f t="shared" si="75"/>
        <v>1</v>
      </c>
      <c r="BY10" s="32">
        <f>SUMIFS('Individual Data'!$W$6:$W$3142,'Individual Data'!$I$6:$I$3142,'age-length prop'!BY$7,'Individual Data'!$U$6:$U$3142,'age-length prop'!$B10,'Individual Data'!$Q$6:$Q$3142,'age-length prop'!$C10)</f>
        <v>4</v>
      </c>
      <c r="BZ10" s="32">
        <f>SUMIFS('Individual Data'!$W$6:$W$3142,'Individual Data'!$I$6:$I$3142,'age-length prop'!BZ$7,'Individual Data'!$U$6:$U$3142,'age-length prop'!$B10,'Individual Data'!$Q$6:$Q$3142,'age-length prop'!$C10)</f>
        <v>0</v>
      </c>
      <c r="CA10" s="47">
        <f t="shared" si="76"/>
        <v>0</v>
      </c>
      <c r="CB10" s="18">
        <f t="shared" si="77"/>
        <v>0</v>
      </c>
      <c r="CC10" s="18">
        <f t="shared" si="21"/>
        <v>0</v>
      </c>
      <c r="CD10" s="18">
        <f t="shared" si="22"/>
        <v>0</v>
      </c>
      <c r="CE10" s="18">
        <f t="shared" si="23"/>
        <v>0</v>
      </c>
      <c r="CF10" s="18">
        <f t="shared" si="24"/>
        <v>0</v>
      </c>
      <c r="CG10" s="18">
        <f t="shared" si="25"/>
        <v>4.3204841920945398</v>
      </c>
      <c r="CH10" s="18">
        <f t="shared" si="26"/>
        <v>4.2672631738257429</v>
      </c>
      <c r="CI10" s="18">
        <f t="shared" si="27"/>
        <v>0</v>
      </c>
      <c r="CJ10" s="18">
        <f t="shared" si="28"/>
        <v>0</v>
      </c>
      <c r="CK10" s="18">
        <f t="shared" si="29"/>
        <v>0</v>
      </c>
      <c r="CL10" s="18">
        <f t="shared" si="30"/>
        <v>0</v>
      </c>
      <c r="CM10" s="48">
        <f t="shared" si="31"/>
        <v>0</v>
      </c>
      <c r="CN10" s="18"/>
      <c r="CO10" s="18">
        <f t="shared" si="32"/>
        <v>0</v>
      </c>
      <c r="CP10" s="18">
        <f t="shared" si="33"/>
        <v>0</v>
      </c>
      <c r="CQ10" s="18">
        <f t="shared" si="34"/>
        <v>0</v>
      </c>
      <c r="CR10" s="18">
        <f t="shared" si="35"/>
        <v>0</v>
      </c>
      <c r="CS10" s="18">
        <f t="shared" si="36"/>
        <v>0</v>
      </c>
      <c r="CT10" s="18">
        <f t="shared" si="37"/>
        <v>0</v>
      </c>
      <c r="CU10" s="18">
        <f t="shared" si="38"/>
        <v>0</v>
      </c>
      <c r="CV10" s="18">
        <f t="shared" si="39"/>
        <v>0</v>
      </c>
      <c r="CW10" s="18">
        <f t="shared" si="40"/>
        <v>0</v>
      </c>
      <c r="CX10" s="18">
        <f t="shared" si="41"/>
        <v>0</v>
      </c>
      <c r="CY10" s="18">
        <f t="shared" si="42"/>
        <v>0</v>
      </c>
      <c r="CZ10" s="18">
        <f t="shared" si="43"/>
        <v>0</v>
      </c>
      <c r="DA10" s="18">
        <f t="shared" si="44"/>
        <v>0</v>
      </c>
    </row>
    <row r="11" spans="1:105" x14ac:dyDescent="0.35">
      <c r="A11" s="22" t="s">
        <v>19</v>
      </c>
      <c r="B11" s="22" t="s">
        <v>9086</v>
      </c>
      <c r="C11">
        <v>4</v>
      </c>
      <c r="D11" s="18">
        <f>SUMIFS('Individual Data'!$AA$6:$AA$3142,'Individual Data'!$U$6:$U$3142,'age-length prop'!$B11,'Individual Data'!$X$6:$X$3142,'age-length prop'!D$7,'Individual Data'!$Q$6:$Q$3142,'age-length prop'!$C11,'Individual Data'!$M$6:$M$3142,'age-length prop'!$B$6)</f>
        <v>0</v>
      </c>
      <c r="E11" s="18">
        <f>SUMIFS('Individual Data'!$AA$6:$AA$3142,'Individual Data'!$U$6:$U$3142,'age-length prop'!$B11,'Individual Data'!$X$6:$X$3142,'age-length prop'!E$7,'Individual Data'!$Q$6:$Q$3142,'age-length prop'!$C11,'Individual Data'!$M$6:$M$3142,'age-length prop'!$B$6)</f>
        <v>0</v>
      </c>
      <c r="F11" s="18">
        <f>SUMIFS('Individual Data'!$AA$6:$AA$3142,'Individual Data'!$U$6:$U$3142,'age-length prop'!$B11,'Individual Data'!$X$6:$X$3142,'age-length prop'!F$7,'Individual Data'!$Q$6:$Q$3142,'age-length prop'!$C11,'Individual Data'!$M$6:$M$3142,'age-length prop'!$B$6)</f>
        <v>0</v>
      </c>
      <c r="G11" s="18">
        <f>SUMIFS('Individual Data'!$AA$6:$AA$3142,'Individual Data'!$U$6:$U$3142,'age-length prop'!$B11,'Individual Data'!$X$6:$X$3142,'age-length prop'!G$7,'Individual Data'!$Q$6:$Q$3142,'age-length prop'!$C11,'Individual Data'!$M$6:$M$3142,'age-length prop'!$B$6)</f>
        <v>0</v>
      </c>
      <c r="H11" s="18">
        <f>SUMIFS('Individual Data'!$AA$6:$AA$3142,'Individual Data'!$U$6:$U$3142,'age-length prop'!$B11,'Individual Data'!$X$6:$X$3142,'age-length prop'!H$7,'Individual Data'!$Q$6:$Q$3142,'age-length prop'!$C11,'Individual Data'!$M$6:$M$3142,'age-length prop'!$B$6)</f>
        <v>17.185227272727278</v>
      </c>
      <c r="I11" s="18">
        <f>SUMIFS('Individual Data'!$AA$6:$AA$3142,'Individual Data'!$U$6:$U$3142,'age-length prop'!$B11,'Individual Data'!$X$6:$X$3142,'age-length prop'!I$7,'Individual Data'!$Q$6:$Q$3142,'age-length prop'!$C11,'Individual Data'!$M$6:$M$3142,'age-length prop'!$B$6)</f>
        <v>0</v>
      </c>
      <c r="J11" s="18">
        <f>SUMIFS('Individual Data'!$AA$6:$AA$3142,'Individual Data'!$U$6:$U$3142,'age-length prop'!$B11,'Individual Data'!$X$6:$X$3142,'age-length prop'!J$7,'Individual Data'!$Q$6:$Q$3142,'age-length prop'!$C11,'Individual Data'!$M$6:$M$3142,'age-length prop'!$B$6)</f>
        <v>118.86448863636366</v>
      </c>
      <c r="K11" s="18">
        <f>SUMIFS('Individual Data'!$AA$6:$AA$3142,'Individual Data'!$U$6:$U$3142,'age-length prop'!$B11,'Individual Data'!$X$6:$X$3142,'age-length prop'!K$7,'Individual Data'!$Q$6:$Q$3142,'age-length prop'!$C11,'Individual Data'!$M$6:$M$3142,'age-length prop'!$B$6)</f>
        <v>269.23522727272734</v>
      </c>
      <c r="L11" s="18">
        <f>SUMIFS('Individual Data'!$AA$6:$AA$3142,'Individual Data'!$U$6:$U$3142,'age-length prop'!$B11,'Individual Data'!$X$6:$X$3142,'age-length prop'!L$7,'Individual Data'!$Q$6:$Q$3142,'age-length prop'!$C11,'Individual Data'!$M$6:$M$3142,'age-length prop'!$B$6)</f>
        <v>383.80340909090916</v>
      </c>
      <c r="M11" s="18">
        <f>SUMIFS('Individual Data'!$AA$6:$AA$3142,'Individual Data'!$U$6:$U$3142,'age-length prop'!$B11,'Individual Data'!$X$6:$X$3142,'age-length prop'!M$7,'Individual Data'!$Q$6:$Q$3142,'age-length prop'!$C11,'Individual Data'!$M$6:$M$3142,'age-length prop'!$B$6)</f>
        <v>50.123579545454561</v>
      </c>
      <c r="N11" s="18">
        <f>SUMIFS('Individual Data'!$AA$6:$AA$3142,'Individual Data'!$U$6:$U$3142,'age-length prop'!$B11,'Individual Data'!$X$6:$X$3142,'age-length prop'!N$7,'Individual Data'!$Q$6:$Q$3142,'age-length prop'!$C11,'Individual Data'!$M$6:$M$3142,'age-length prop'!$B$6)</f>
        <v>0</v>
      </c>
      <c r="O11" s="18">
        <f>SUMIFS('Individual Data'!$AA$6:$AA$3142,'Individual Data'!$U$6:$U$3142,'age-length prop'!$B11,'Individual Data'!$X$6:$X$3142,'age-length prop'!O$7,'Individual Data'!$Q$6:$Q$3142,'age-length prop'!$C11,'Individual Data'!$M$6:$M$3142,'age-length prop'!$B$6)</f>
        <v>0</v>
      </c>
      <c r="P11" s="18">
        <f>SUMIFS('Individual Data'!$AA$6:$AA$3142,'Individual Data'!$U$6:$U$3142,'age-length prop'!$B11,'Individual Data'!$X$6:$X$3142,'age-length prop'!P$7,'Individual Data'!$Q$6:$Q$3142,'age-length prop'!$C11,'Individual Data'!$M$6:$M$3142,'age-length prop'!$B$6)</f>
        <v>0</v>
      </c>
      <c r="Q11" s="40">
        <f t="shared" si="45"/>
        <v>0</v>
      </c>
      <c r="R11" s="32">
        <f t="shared" si="46"/>
        <v>0</v>
      </c>
      <c r="S11" s="32">
        <f t="shared" si="47"/>
        <v>0</v>
      </c>
      <c r="T11" s="32">
        <f t="shared" si="48"/>
        <v>0</v>
      </c>
      <c r="U11" s="32">
        <f t="shared" si="49"/>
        <v>17.873783958112011</v>
      </c>
      <c r="V11" s="32">
        <f t="shared" si="50"/>
        <v>0</v>
      </c>
      <c r="W11" s="32">
        <f t="shared" si="51"/>
        <v>123.77117547377806</v>
      </c>
      <c r="X11" s="32">
        <f t="shared" si="52"/>
        <v>276.89574351996561</v>
      </c>
      <c r="Y11" s="32">
        <f t="shared" si="53"/>
        <v>388.87383944954132</v>
      </c>
      <c r="Z11" s="32">
        <f t="shared" si="54"/>
        <v>51.535511363636381</v>
      </c>
      <c r="AA11" s="32">
        <f t="shared" si="55"/>
        <v>0</v>
      </c>
      <c r="AB11" s="32">
        <f t="shared" si="56"/>
        <v>0</v>
      </c>
      <c r="AC11" s="32">
        <f t="shared" si="57"/>
        <v>0</v>
      </c>
      <c r="AD11" s="14">
        <f>VLOOKUP(A11,'PBT Tag Rates'!$B$5:$E$34,4,FALSE)</f>
        <v>0.80551598400000002</v>
      </c>
      <c r="AE11" s="32">
        <f t="shared" si="58"/>
        <v>0</v>
      </c>
      <c r="AF11" s="32">
        <f t="shared" si="78"/>
        <v>0</v>
      </c>
      <c r="AG11" s="32">
        <f t="shared" si="59"/>
        <v>0</v>
      </c>
      <c r="AH11" s="32">
        <f t="shared" si="60"/>
        <v>0</v>
      </c>
      <c r="AI11" s="32">
        <f t="shared" si="61"/>
        <v>22.189235611880807</v>
      </c>
      <c r="AJ11" s="32">
        <f t="shared" si="62"/>
        <v>0</v>
      </c>
      <c r="AK11" s="32">
        <f t="shared" si="63"/>
        <v>153.65452446909862</v>
      </c>
      <c r="AL11" s="32">
        <f t="shared" si="64"/>
        <v>343.74953324323553</v>
      </c>
      <c r="AM11" s="32">
        <f t="shared" si="65"/>
        <v>482.76365357579459</v>
      </c>
      <c r="AN11" s="32">
        <f t="shared" si="66"/>
        <v>63.978260378798865</v>
      </c>
      <c r="AO11" s="32">
        <f t="shared" si="67"/>
        <v>0</v>
      </c>
      <c r="AP11" s="32">
        <f t="shared" si="68"/>
        <v>0</v>
      </c>
      <c r="AQ11" s="32">
        <f t="shared" si="69"/>
        <v>0</v>
      </c>
      <c r="AS11" s="34">
        <f t="shared" si="6"/>
        <v>0</v>
      </c>
      <c r="AT11" s="35">
        <f t="shared" si="70"/>
        <v>1066.3352072788084</v>
      </c>
      <c r="AV11">
        <f t="shared" si="7"/>
        <v>2018</v>
      </c>
      <c r="AW11" t="str">
        <f t="shared" si="8"/>
        <v>CJAe</v>
      </c>
      <c r="AX11" t="s">
        <v>9015</v>
      </c>
      <c r="AY11">
        <f>SUMIFS('cwt rel info'!$A$6:$A$217,'cwt rel info'!$D$6:$D$217,'age-length prop'!AV11,'cwt rel info'!$E$6:$E$217,'age-length prop'!AW11)</f>
        <v>220509</v>
      </c>
      <c r="AZ11" s="32">
        <f t="shared" si="71"/>
        <v>1066.3352072788084</v>
      </c>
      <c r="BA11" s="32">
        <f t="shared" si="79"/>
        <v>833.9013636485397</v>
      </c>
      <c r="BB11" s="32">
        <f t="shared" si="72"/>
        <v>0</v>
      </c>
      <c r="BC11" t="str">
        <f>VLOOKUP(AW11,'Individual Data'!$U$5:$AB$3142,8,FALSE)</f>
        <v>abv</v>
      </c>
      <c r="BD11" s="36">
        <f t="shared" ref="BD11" si="82">IF(BC11="blw",AZ11*(1-$BA$4),AZ11*(1-$BA$3))</f>
        <v>1023.6817989876561</v>
      </c>
      <c r="BE11" s="18">
        <f t="shared" si="73"/>
        <v>800.54530910259803</v>
      </c>
      <c r="BF11" s="163">
        <f t="shared" si="74"/>
        <v>0</v>
      </c>
      <c r="BH11" s="18"/>
      <c r="BI11" s="32"/>
      <c r="BK11" s="40">
        <f t="shared" si="81"/>
        <v>0</v>
      </c>
      <c r="BL11" s="32">
        <f t="shared" si="9"/>
        <v>0</v>
      </c>
      <c r="BM11" s="32">
        <f t="shared" si="10"/>
        <v>0</v>
      </c>
      <c r="BN11" s="32">
        <f t="shared" si="11"/>
        <v>0</v>
      </c>
      <c r="BO11" s="32">
        <f t="shared" si="12"/>
        <v>4.3154516537687968</v>
      </c>
      <c r="BP11" s="32">
        <f t="shared" si="13"/>
        <v>0</v>
      </c>
      <c r="BQ11" s="32">
        <f t="shared" si="14"/>
        <v>29.88334899532056</v>
      </c>
      <c r="BR11" s="32">
        <f t="shared" si="15"/>
        <v>66.853789723269927</v>
      </c>
      <c r="BS11" s="32">
        <f t="shared" si="16"/>
        <v>93.88981412625327</v>
      </c>
      <c r="BT11" s="32">
        <f t="shared" si="17"/>
        <v>12.442749015162484</v>
      </c>
      <c r="BU11" s="32">
        <f t="shared" si="18"/>
        <v>0</v>
      </c>
      <c r="BV11" s="32">
        <f t="shared" si="19"/>
        <v>0</v>
      </c>
      <c r="BW11" s="32">
        <f t="shared" si="20"/>
        <v>0</v>
      </c>
      <c r="BX11" s="15">
        <f t="shared" si="75"/>
        <v>0.43820224719101125</v>
      </c>
      <c r="BY11" s="32">
        <f>SUMIFS('Individual Data'!$W$6:$W$3142,'Individual Data'!$I$6:$I$3142,'age-length prop'!BY$7,'Individual Data'!$U$6:$U$3142,'age-length prop'!$B11,'Individual Data'!$Q$6:$Q$3142,'age-length prop'!$C11)</f>
        <v>39</v>
      </c>
      <c r="BZ11" s="32">
        <f>SUMIFS('Individual Data'!$W$6:$W$3142,'Individual Data'!$I$6:$I$3142,'age-length prop'!BZ$7,'Individual Data'!$U$6:$U$3142,'age-length prop'!$B11,'Individual Data'!$Q$6:$Q$3142,'age-length prop'!$C11)</f>
        <v>50</v>
      </c>
      <c r="CA11" s="47">
        <f t="shared" si="76"/>
        <v>0</v>
      </c>
      <c r="CB11" s="18">
        <f t="shared" si="77"/>
        <v>0</v>
      </c>
      <c r="CC11" s="18">
        <f t="shared" si="21"/>
        <v>0</v>
      </c>
      <c r="CD11" s="18">
        <f t="shared" si="22"/>
        <v>0</v>
      </c>
      <c r="CE11" s="18">
        <f t="shared" si="23"/>
        <v>1.8910406123256527</v>
      </c>
      <c r="CF11" s="18">
        <f t="shared" si="24"/>
        <v>0</v>
      </c>
      <c r="CG11" s="18">
        <f t="shared" si="25"/>
        <v>13.094950683342718</v>
      </c>
      <c r="CH11" s="18">
        <f t="shared" si="26"/>
        <v>29.295480889972215</v>
      </c>
      <c r="CI11" s="18">
        <f t="shared" si="27"/>
        <v>41.142727538470538</v>
      </c>
      <c r="CJ11" s="18">
        <f t="shared" si="28"/>
        <v>5.4524405796779423</v>
      </c>
      <c r="CK11" s="18">
        <f t="shared" si="29"/>
        <v>0</v>
      </c>
      <c r="CL11" s="18">
        <f t="shared" si="30"/>
        <v>0</v>
      </c>
      <c r="CM11" s="48">
        <f t="shared" si="31"/>
        <v>0</v>
      </c>
      <c r="CN11" s="18"/>
      <c r="CO11" s="18">
        <f t="shared" si="32"/>
        <v>0</v>
      </c>
      <c r="CP11" s="18">
        <f t="shared" si="33"/>
        <v>0</v>
      </c>
      <c r="CQ11" s="18">
        <f t="shared" si="34"/>
        <v>0</v>
      </c>
      <c r="CR11" s="18">
        <f t="shared" si="35"/>
        <v>0</v>
      </c>
      <c r="CS11" s="18">
        <f t="shared" si="36"/>
        <v>2.4244110414431446</v>
      </c>
      <c r="CT11" s="18">
        <f t="shared" si="37"/>
        <v>0</v>
      </c>
      <c r="CU11" s="18">
        <f t="shared" si="38"/>
        <v>16.788398311977843</v>
      </c>
      <c r="CV11" s="18">
        <f t="shared" si="39"/>
        <v>37.558308833297716</v>
      </c>
      <c r="CW11" s="18">
        <f t="shared" si="40"/>
        <v>52.747086587782739</v>
      </c>
      <c r="CX11" s="18">
        <f t="shared" si="41"/>
        <v>6.9903084354845415</v>
      </c>
      <c r="CY11" s="18">
        <f t="shared" si="42"/>
        <v>0</v>
      </c>
      <c r="CZ11" s="18">
        <f t="shared" si="43"/>
        <v>0</v>
      </c>
      <c r="DA11" s="18">
        <f t="shared" si="44"/>
        <v>0</v>
      </c>
    </row>
    <row r="12" spans="1:105" x14ac:dyDescent="0.35">
      <c r="A12" s="22" t="s">
        <v>19</v>
      </c>
      <c r="B12" s="22" t="s">
        <v>9087</v>
      </c>
      <c r="C12">
        <v>4</v>
      </c>
      <c r="D12" s="18">
        <f>SUMIFS('Individual Data'!$AA$6:$AA$3142,'Individual Data'!$U$6:$U$3142,'age-length prop'!$B12,'Individual Data'!$X$6:$X$3142,'age-length prop'!D$7,'Individual Data'!$Q$6:$Q$3142,'age-length prop'!$C12,'Individual Data'!$M$6:$M$3142,'age-length prop'!$B$6)</f>
        <v>0</v>
      </c>
      <c r="E12" s="18">
        <f>SUMIFS('Individual Data'!$AA$6:$AA$3142,'Individual Data'!$U$6:$U$3142,'age-length prop'!$B12,'Individual Data'!$X$6:$X$3142,'age-length prop'!E$7,'Individual Data'!$Q$6:$Q$3142,'age-length prop'!$C12,'Individual Data'!$M$6:$M$3142,'age-length prop'!$B$6)</f>
        <v>0</v>
      </c>
      <c r="F12" s="18">
        <f>SUMIFS('Individual Data'!$AA$6:$AA$3142,'Individual Data'!$U$6:$U$3142,'age-length prop'!$B12,'Individual Data'!$X$6:$X$3142,'age-length prop'!F$7,'Individual Data'!$Q$6:$Q$3142,'age-length prop'!$C12,'Individual Data'!$M$6:$M$3142,'age-length prop'!$B$6)</f>
        <v>0</v>
      </c>
      <c r="G12" s="18">
        <f>SUMIFS('Individual Data'!$AA$6:$AA$3142,'Individual Data'!$U$6:$U$3142,'age-length prop'!$B12,'Individual Data'!$X$6:$X$3142,'age-length prop'!G$7,'Individual Data'!$Q$6:$Q$3142,'age-length prop'!$C12,'Individual Data'!$M$6:$M$3142,'age-length prop'!$B$6)</f>
        <v>0</v>
      </c>
      <c r="H12" s="18">
        <f>SUMIFS('Individual Data'!$AA$6:$AA$3142,'Individual Data'!$U$6:$U$3142,'age-length prop'!$B12,'Individual Data'!$X$6:$X$3142,'age-length prop'!H$7,'Individual Data'!$Q$6:$Q$3142,'age-length prop'!$C12,'Individual Data'!$M$6:$M$3142,'age-length prop'!$B$6)</f>
        <v>0</v>
      </c>
      <c r="I12" s="18">
        <f>SUMIFS('Individual Data'!$AA$6:$AA$3142,'Individual Data'!$U$6:$U$3142,'age-length prop'!$B12,'Individual Data'!$X$6:$X$3142,'age-length prop'!I$7,'Individual Data'!$Q$6:$Q$3142,'age-length prop'!$C12,'Individual Data'!$M$6:$M$3142,'age-length prop'!$B$6)</f>
        <v>17.185227272727278</v>
      </c>
      <c r="J12" s="18">
        <f>SUMIFS('Individual Data'!$AA$6:$AA$3142,'Individual Data'!$U$6:$U$3142,'age-length prop'!$B12,'Individual Data'!$X$6:$X$3142,'age-length prop'!J$7,'Individual Data'!$Q$6:$Q$3142,'age-length prop'!$C12,'Individual Data'!$M$6:$M$3142,'age-length prop'!$B$6)</f>
        <v>34.370454545454557</v>
      </c>
      <c r="K12" s="18">
        <f>SUMIFS('Individual Data'!$AA$6:$AA$3142,'Individual Data'!$U$6:$U$3142,'age-length prop'!$B12,'Individual Data'!$X$6:$X$3142,'age-length prop'!K$7,'Individual Data'!$Q$6:$Q$3142,'age-length prop'!$C12,'Individual Data'!$M$6:$M$3142,'age-length prop'!$B$6)</f>
        <v>100.24715909090911</v>
      </c>
      <c r="L12" s="18">
        <f>SUMIFS('Individual Data'!$AA$6:$AA$3142,'Individual Data'!$U$6:$U$3142,'age-length prop'!$B12,'Individual Data'!$X$6:$X$3142,'age-length prop'!L$7,'Individual Data'!$Q$6:$Q$3142,'age-length prop'!$C12,'Individual Data'!$M$6:$M$3142,'age-length prop'!$B$6)</f>
        <v>0</v>
      </c>
      <c r="M12" s="18">
        <f>SUMIFS('Individual Data'!$AA$6:$AA$3142,'Individual Data'!$U$6:$U$3142,'age-length prop'!$B12,'Individual Data'!$X$6:$X$3142,'age-length prop'!M$7,'Individual Data'!$Q$6:$Q$3142,'age-length prop'!$C12,'Individual Data'!$M$6:$M$3142,'age-length prop'!$B$6)</f>
        <v>17.185227272727278</v>
      </c>
      <c r="N12" s="18">
        <f>SUMIFS('Individual Data'!$AA$6:$AA$3142,'Individual Data'!$U$6:$U$3142,'age-length prop'!$B12,'Individual Data'!$X$6:$X$3142,'age-length prop'!N$7,'Individual Data'!$Q$6:$Q$3142,'age-length prop'!$C12,'Individual Data'!$M$6:$M$3142,'age-length prop'!$B$6)</f>
        <v>0</v>
      </c>
      <c r="O12" s="18">
        <f>SUMIFS('Individual Data'!$AA$6:$AA$3142,'Individual Data'!$U$6:$U$3142,'age-length prop'!$B12,'Individual Data'!$X$6:$X$3142,'age-length prop'!O$7,'Individual Data'!$Q$6:$Q$3142,'age-length prop'!$C12,'Individual Data'!$M$6:$M$3142,'age-length prop'!$B$6)</f>
        <v>0</v>
      </c>
      <c r="P12" s="18">
        <f>SUMIFS('Individual Data'!$AA$6:$AA$3142,'Individual Data'!$U$6:$U$3142,'age-length prop'!$B12,'Individual Data'!$X$6:$X$3142,'age-length prop'!P$7,'Individual Data'!$Q$6:$Q$3142,'age-length prop'!$C12,'Individual Data'!$M$6:$M$3142,'age-length prop'!$B$6)</f>
        <v>0</v>
      </c>
      <c r="Q12" s="40">
        <f t="shared" si="45"/>
        <v>0</v>
      </c>
      <c r="R12" s="32">
        <f t="shared" si="46"/>
        <v>0</v>
      </c>
      <c r="S12" s="32">
        <f t="shared" si="47"/>
        <v>0</v>
      </c>
      <c r="T12" s="32">
        <f t="shared" si="48"/>
        <v>0</v>
      </c>
      <c r="U12" s="32">
        <f t="shared" si="49"/>
        <v>0</v>
      </c>
      <c r="V12" s="32">
        <f t="shared" si="50"/>
        <v>18.147087008141117</v>
      </c>
      <c r="W12" s="32">
        <f t="shared" si="51"/>
        <v>35.789255558682818</v>
      </c>
      <c r="X12" s="32">
        <f t="shared" si="52"/>
        <v>103.09947897019994</v>
      </c>
      <c r="Y12" s="32">
        <f t="shared" si="53"/>
        <v>0</v>
      </c>
      <c r="Z12" s="32">
        <f t="shared" si="54"/>
        <v>17.669318181818188</v>
      </c>
      <c r="AA12" s="32">
        <f t="shared" si="55"/>
        <v>0</v>
      </c>
      <c r="AB12" s="32">
        <f t="shared" si="56"/>
        <v>0</v>
      </c>
      <c r="AC12" s="32">
        <f t="shared" si="57"/>
        <v>0</v>
      </c>
      <c r="AD12" s="14">
        <f>VLOOKUP(A12,'PBT Tag Rates'!$B$5:$E$34,4,FALSE)</f>
        <v>0.80551598400000002</v>
      </c>
      <c r="AE12" s="32">
        <f t="shared" si="58"/>
        <v>0</v>
      </c>
      <c r="AF12" s="32">
        <f t="shared" si="78"/>
        <v>0</v>
      </c>
      <c r="AG12" s="32">
        <f t="shared" si="59"/>
        <v>0</v>
      </c>
      <c r="AH12" s="32">
        <f t="shared" si="60"/>
        <v>0</v>
      </c>
      <c r="AI12" s="32">
        <f t="shared" si="61"/>
        <v>0</v>
      </c>
      <c r="AJ12" s="32">
        <f t="shared" si="62"/>
        <v>22.528525030660493</v>
      </c>
      <c r="AK12" s="32">
        <f t="shared" si="63"/>
        <v>44.430223942871898</v>
      </c>
      <c r="AL12" s="32">
        <f t="shared" si="64"/>
        <v>127.99184748418342</v>
      </c>
      <c r="AM12" s="32">
        <f t="shared" si="65"/>
        <v>0</v>
      </c>
      <c r="AN12" s="32">
        <f t="shared" si="66"/>
        <v>21.935403558445326</v>
      </c>
      <c r="AO12" s="32">
        <f t="shared" si="67"/>
        <v>0</v>
      </c>
      <c r="AP12" s="32">
        <f t="shared" si="68"/>
        <v>0</v>
      </c>
      <c r="AQ12" s="32">
        <f t="shared" si="69"/>
        <v>0</v>
      </c>
      <c r="AS12" s="34">
        <f t="shared" si="6"/>
        <v>0</v>
      </c>
      <c r="AT12" s="35">
        <f t="shared" si="70"/>
        <v>216.88600001616115</v>
      </c>
      <c r="AV12">
        <f t="shared" si="7"/>
        <v>2018</v>
      </c>
      <c r="AW12" t="str">
        <f t="shared" si="8"/>
        <v>CJAl</v>
      </c>
      <c r="AX12" t="s">
        <v>9015</v>
      </c>
      <c r="AY12">
        <f>SUMIFS('cwt rel info'!$A$6:$A$217,'cwt rel info'!$D$6:$D$217,'age-length prop'!AV12,'cwt rel info'!$E$6:$E$217,'age-length prop'!AW12)</f>
        <v>220510</v>
      </c>
      <c r="AZ12" s="32">
        <f t="shared" si="71"/>
        <v>216.88600001616115</v>
      </c>
      <c r="BA12" s="32">
        <f t="shared" si="79"/>
        <v>66.840620636959045</v>
      </c>
      <c r="BB12" s="32">
        <f t="shared" si="72"/>
        <v>0</v>
      </c>
      <c r="BC12" t="str">
        <f>VLOOKUP(AW12,'Individual Data'!$U$5:$AB$3142,8,FALSE)</f>
        <v>abv</v>
      </c>
      <c r="BD12" s="36">
        <f t="shared" ref="BD12" si="83">IF(BC12="blw",AZ12*(1-$BA$4),AZ12*(1-$BA$3))</f>
        <v>208.21056001551469</v>
      </c>
      <c r="BE12" s="18">
        <f t="shared" si="73"/>
        <v>64.166995811480675</v>
      </c>
      <c r="BF12" s="163">
        <f t="shared" si="74"/>
        <v>0</v>
      </c>
      <c r="BH12" s="18"/>
      <c r="BI12" s="32"/>
      <c r="BK12" s="40">
        <f t="shared" si="81"/>
        <v>0</v>
      </c>
      <c r="BL12" s="32">
        <f t="shared" si="9"/>
        <v>0</v>
      </c>
      <c r="BM12" s="32">
        <f t="shared" si="10"/>
        <v>0</v>
      </c>
      <c r="BN12" s="32">
        <f t="shared" si="11"/>
        <v>0</v>
      </c>
      <c r="BO12" s="32">
        <f t="shared" si="12"/>
        <v>0</v>
      </c>
      <c r="BP12" s="32">
        <f t="shared" si="13"/>
        <v>4.3814380225193759</v>
      </c>
      <c r="BQ12" s="32">
        <f t="shared" si="14"/>
        <v>8.6409683841890796</v>
      </c>
      <c r="BR12" s="32">
        <f t="shared" si="15"/>
        <v>24.892368513983484</v>
      </c>
      <c r="BS12" s="32">
        <f t="shared" si="16"/>
        <v>0</v>
      </c>
      <c r="BT12" s="32">
        <f t="shared" si="17"/>
        <v>4.2660853766271387</v>
      </c>
      <c r="BU12" s="32">
        <f t="shared" si="18"/>
        <v>0</v>
      </c>
      <c r="BV12" s="32">
        <f t="shared" si="19"/>
        <v>0</v>
      </c>
      <c r="BW12" s="32">
        <f t="shared" si="20"/>
        <v>0</v>
      </c>
      <c r="BX12" s="15">
        <f t="shared" si="75"/>
        <v>0.92307692307692313</v>
      </c>
      <c r="BY12" s="32">
        <f>SUMIFS('Individual Data'!$W$6:$W$3142,'Individual Data'!$I$6:$I$3142,'age-length prop'!BY$7,'Individual Data'!$U$6:$U$3142,'age-length prop'!$B12,'Individual Data'!$Q$6:$Q$3142,'age-length prop'!$C12)</f>
        <v>12</v>
      </c>
      <c r="BZ12" s="32">
        <f>SUMIFS('Individual Data'!$W$6:$W$3142,'Individual Data'!$I$6:$I$3142,'age-length prop'!BZ$7,'Individual Data'!$U$6:$U$3142,'age-length prop'!$B12,'Individual Data'!$Q$6:$Q$3142,'age-length prop'!$C12)</f>
        <v>1</v>
      </c>
      <c r="CA12" s="47">
        <f t="shared" si="76"/>
        <v>0</v>
      </c>
      <c r="CB12" s="18">
        <f t="shared" si="77"/>
        <v>0</v>
      </c>
      <c r="CC12" s="18">
        <f t="shared" si="21"/>
        <v>0</v>
      </c>
      <c r="CD12" s="18">
        <f t="shared" si="22"/>
        <v>0</v>
      </c>
      <c r="CE12" s="18">
        <f t="shared" si="23"/>
        <v>0</v>
      </c>
      <c r="CF12" s="18">
        <f t="shared" si="24"/>
        <v>4.0444043284794242</v>
      </c>
      <c r="CG12" s="18">
        <f t="shared" si="25"/>
        <v>7.9762785084822276</v>
      </c>
      <c r="CH12" s="18">
        <f t="shared" si="26"/>
        <v>22.977570935984755</v>
      </c>
      <c r="CI12" s="18">
        <f t="shared" si="27"/>
        <v>0</v>
      </c>
      <c r="CJ12" s="18">
        <f t="shared" si="28"/>
        <v>3.937924963040436</v>
      </c>
      <c r="CK12" s="18">
        <f t="shared" si="29"/>
        <v>0</v>
      </c>
      <c r="CL12" s="18">
        <f t="shared" si="30"/>
        <v>0</v>
      </c>
      <c r="CM12" s="48">
        <f t="shared" si="31"/>
        <v>0</v>
      </c>
      <c r="CN12" s="18"/>
      <c r="CO12" s="18">
        <f t="shared" si="32"/>
        <v>0</v>
      </c>
      <c r="CP12" s="18">
        <f t="shared" si="33"/>
        <v>0</v>
      </c>
      <c r="CQ12" s="18">
        <f t="shared" si="34"/>
        <v>0</v>
      </c>
      <c r="CR12" s="18">
        <f t="shared" si="35"/>
        <v>0</v>
      </c>
      <c r="CS12" s="18">
        <f t="shared" si="36"/>
        <v>0</v>
      </c>
      <c r="CT12" s="18">
        <f t="shared" si="37"/>
        <v>0.33703369403995176</v>
      </c>
      <c r="CU12" s="18">
        <f t="shared" si="38"/>
        <v>0.66468987570685178</v>
      </c>
      <c r="CV12" s="18">
        <f t="shared" si="39"/>
        <v>1.9147975779987283</v>
      </c>
      <c r="CW12" s="18">
        <f t="shared" si="40"/>
        <v>0</v>
      </c>
      <c r="CX12" s="18">
        <f t="shared" si="41"/>
        <v>0.32816041358670278</v>
      </c>
      <c r="CY12" s="18">
        <f t="shared" si="42"/>
        <v>0</v>
      </c>
      <c r="CZ12" s="18">
        <f t="shared" si="43"/>
        <v>0</v>
      </c>
      <c r="DA12" s="18">
        <f t="shared" si="44"/>
        <v>0</v>
      </c>
    </row>
    <row r="13" spans="1:105" x14ac:dyDescent="0.35">
      <c r="A13" s="22" t="s">
        <v>19</v>
      </c>
      <c r="B13" s="22" t="s">
        <v>8875</v>
      </c>
      <c r="C13">
        <v>4</v>
      </c>
      <c r="D13" s="18">
        <f>SUMIFS('Individual Data'!$AA$6:$AA$3142,'Individual Data'!$U$6:$U$3142,'age-length prop'!$B13,'Individual Data'!$X$6:$X$3142,'age-length prop'!D$7,'Individual Data'!$Q$6:$Q$3142,'age-length prop'!$C13,'Individual Data'!$M$6:$M$3142,'age-length prop'!$B$6)</f>
        <v>0</v>
      </c>
      <c r="E13" s="18">
        <f>SUMIFS('Individual Data'!$AA$6:$AA$3142,'Individual Data'!$U$6:$U$3142,'age-length prop'!$B13,'Individual Data'!$X$6:$X$3142,'age-length prop'!E$7,'Individual Data'!$Q$6:$Q$3142,'age-length prop'!$C13,'Individual Data'!$M$6:$M$3142,'age-length prop'!$B$6)</f>
        <v>0</v>
      </c>
      <c r="F13" s="18">
        <f>SUMIFS('Individual Data'!$AA$6:$AA$3142,'Individual Data'!$U$6:$U$3142,'age-length prop'!$B13,'Individual Data'!$X$6:$X$3142,'age-length prop'!F$7,'Individual Data'!$Q$6:$Q$3142,'age-length prop'!$C13,'Individual Data'!$M$6:$M$3142,'age-length prop'!$B$6)</f>
        <v>0</v>
      </c>
      <c r="G13" s="18">
        <f>SUMIFS('Individual Data'!$AA$6:$AA$3142,'Individual Data'!$U$6:$U$3142,'age-length prop'!$B13,'Individual Data'!$X$6:$X$3142,'age-length prop'!G$7,'Individual Data'!$Q$6:$Q$3142,'age-length prop'!$C13,'Individual Data'!$M$6:$M$3142,'age-length prop'!$B$6)</f>
        <v>17.185227272727278</v>
      </c>
      <c r="H13" s="18">
        <f>SUMIFS('Individual Data'!$AA$6:$AA$3142,'Individual Data'!$U$6:$U$3142,'age-length prop'!$B13,'Individual Data'!$X$6:$X$3142,'age-length prop'!H$7,'Individual Data'!$Q$6:$Q$3142,'age-length prop'!$C13,'Individual Data'!$M$6:$M$3142,'age-length prop'!$B$6)</f>
        <v>0</v>
      </c>
      <c r="I13" s="18">
        <f>SUMIFS('Individual Data'!$AA$6:$AA$3142,'Individual Data'!$U$6:$U$3142,'age-length prop'!$B13,'Individual Data'!$X$6:$X$3142,'age-length prop'!I$7,'Individual Data'!$Q$6:$Q$3142,'age-length prop'!$C13,'Individual Data'!$M$6:$M$3142,'age-length prop'!$B$6)</f>
        <v>51.555681818181839</v>
      </c>
      <c r="J13" s="18">
        <f>SUMIFS('Individual Data'!$AA$6:$AA$3142,'Individual Data'!$U$6:$U$3142,'age-length prop'!$B13,'Individual Data'!$X$6:$X$3142,'age-length prop'!J$7,'Individual Data'!$Q$6:$Q$3142,'age-length prop'!$C13,'Individual Data'!$M$6:$M$3142,'age-length prop'!$B$6)</f>
        <v>153.23494318181821</v>
      </c>
      <c r="K13" s="18">
        <f>SUMIFS('Individual Data'!$AA$6:$AA$3142,'Individual Data'!$U$6:$U$3142,'age-length prop'!$B13,'Individual Data'!$X$6:$X$3142,'age-length prop'!K$7,'Individual Data'!$Q$6:$Q$3142,'age-length prop'!$C13,'Individual Data'!$M$6:$M$3142,'age-length prop'!$B$6)</f>
        <v>694.56960227272737</v>
      </c>
      <c r="L13" s="18">
        <f>SUMIFS('Individual Data'!$AA$6:$AA$3142,'Individual Data'!$U$6:$U$3142,'age-length prop'!$B13,'Individual Data'!$X$6:$X$3142,'age-length prop'!L$7,'Individual Data'!$Q$6:$Q$3142,'age-length prop'!$C13,'Individual Data'!$M$6:$M$3142,'age-length prop'!$B$6)</f>
        <v>438.22329545454551</v>
      </c>
      <c r="M13" s="18">
        <f>SUMIFS('Individual Data'!$AA$6:$AA$3142,'Individual Data'!$U$6:$U$3142,'age-length prop'!$B13,'Individual Data'!$X$6:$X$3142,'age-length prop'!M$7,'Individual Data'!$Q$6:$Q$3142,'age-length prop'!$C13,'Individual Data'!$M$6:$M$3142,'age-length prop'!$B$6)</f>
        <v>154.6670454545455</v>
      </c>
      <c r="N13" s="18">
        <f>SUMIFS('Individual Data'!$AA$6:$AA$3142,'Individual Data'!$U$6:$U$3142,'age-length prop'!$B13,'Individual Data'!$X$6:$X$3142,'age-length prop'!N$7,'Individual Data'!$Q$6:$Q$3142,'age-length prop'!$C13,'Individual Data'!$M$6:$M$3142,'age-length prop'!$B$6)</f>
        <v>0</v>
      </c>
      <c r="O13" s="18">
        <f>SUMIFS('Individual Data'!$AA$6:$AA$3142,'Individual Data'!$U$6:$U$3142,'age-length prop'!$B13,'Individual Data'!$X$6:$X$3142,'age-length prop'!O$7,'Individual Data'!$Q$6:$Q$3142,'age-length prop'!$C13,'Individual Data'!$M$6:$M$3142,'age-length prop'!$B$6)</f>
        <v>0</v>
      </c>
      <c r="P13" s="18">
        <f>SUMIFS('Individual Data'!$AA$6:$AA$3142,'Individual Data'!$U$6:$U$3142,'age-length prop'!$B13,'Individual Data'!$X$6:$X$3142,'age-length prop'!P$7,'Individual Data'!$Q$6:$Q$3142,'age-length prop'!$C13,'Individual Data'!$M$6:$M$3142,'age-length prop'!$B$6)</f>
        <v>0</v>
      </c>
      <c r="Q13" s="40">
        <f t="shared" si="45"/>
        <v>0</v>
      </c>
      <c r="R13" s="32">
        <f t="shared" si="46"/>
        <v>0</v>
      </c>
      <c r="S13" s="32">
        <f t="shared" si="47"/>
        <v>0</v>
      </c>
      <c r="T13" s="32">
        <f t="shared" si="48"/>
        <v>17.185227272727278</v>
      </c>
      <c r="U13" s="32">
        <f t="shared" si="49"/>
        <v>0</v>
      </c>
      <c r="V13" s="32">
        <f t="shared" si="50"/>
        <v>54.441261024423362</v>
      </c>
      <c r="W13" s="32">
        <f t="shared" si="51"/>
        <v>159.56043103246085</v>
      </c>
      <c r="X13" s="32">
        <f t="shared" si="52"/>
        <v>714.33210429352812</v>
      </c>
      <c r="Y13" s="32">
        <f t="shared" si="53"/>
        <v>444.01266743119271</v>
      </c>
      <c r="Z13" s="32">
        <f t="shared" si="54"/>
        <v>159.02386363636367</v>
      </c>
      <c r="AA13" s="32">
        <f t="shared" si="55"/>
        <v>0</v>
      </c>
      <c r="AB13" s="32">
        <f t="shared" si="56"/>
        <v>0</v>
      </c>
      <c r="AC13" s="32">
        <f t="shared" si="57"/>
        <v>0</v>
      </c>
      <c r="AD13" s="14">
        <f>VLOOKUP(A13,'PBT Tag Rates'!$B$5:$E$34,4,FALSE)</f>
        <v>0.80551598400000002</v>
      </c>
      <c r="AE13" s="32">
        <f t="shared" si="58"/>
        <v>0</v>
      </c>
      <c r="AF13" s="32">
        <f t="shared" si="78"/>
        <v>0</v>
      </c>
      <c r="AG13" s="32">
        <f t="shared" si="59"/>
        <v>0</v>
      </c>
      <c r="AH13" s="32">
        <f t="shared" si="60"/>
        <v>21.334433597939974</v>
      </c>
      <c r="AI13" s="32">
        <f t="shared" si="61"/>
        <v>0</v>
      </c>
      <c r="AJ13" s="32">
        <f t="shared" si="62"/>
        <v>67.585575091981497</v>
      </c>
      <c r="AK13" s="32">
        <f t="shared" si="63"/>
        <v>198.08474841197051</v>
      </c>
      <c r="AL13" s="32">
        <f>X13/$AD13</f>
        <v>886.80065756898512</v>
      </c>
      <c r="AM13" s="32">
        <f t="shared" si="65"/>
        <v>551.21521639624314</v>
      </c>
      <c r="AN13" s="32">
        <f t="shared" si="66"/>
        <v>197.41863202600791</v>
      </c>
      <c r="AO13" s="32">
        <f t="shared" si="67"/>
        <v>0</v>
      </c>
      <c r="AP13" s="32">
        <f t="shared" si="68"/>
        <v>0</v>
      </c>
      <c r="AQ13" s="32">
        <f t="shared" si="69"/>
        <v>0</v>
      </c>
      <c r="AS13" s="34">
        <f t="shared" si="6"/>
        <v>0</v>
      </c>
      <c r="AT13" s="35">
        <f t="shared" si="70"/>
        <v>1922.4392630931279</v>
      </c>
      <c r="AV13">
        <f t="shared" si="7"/>
        <v>2018</v>
      </c>
      <c r="AW13" s="167" t="str">
        <f t="shared" si="8"/>
        <v>LFH Ukn</v>
      </c>
      <c r="AX13" s="167" t="s">
        <v>9015</v>
      </c>
      <c r="AY13" s="167">
        <f>SUMIFS('cwt rel info'!$A$6:$A$217,'cwt rel info'!$D$6:$D$217,'age-length prop'!AV13,'cwt rel info'!$E$6:$E$217,'age-length prop'!AW13)</f>
        <v>0</v>
      </c>
      <c r="AZ13" s="168">
        <f t="shared" si="71"/>
        <v>1922.4392630931279</v>
      </c>
      <c r="BA13" s="168">
        <f t="shared" si="79"/>
        <v>951.74399377646341</v>
      </c>
      <c r="BB13" s="168">
        <f t="shared" si="72"/>
        <v>0</v>
      </c>
      <c r="BC13" s="167" t="str">
        <f>VLOOKUP(AW13,'Individual Data'!$U$5:$AB$3142,8,FALSE)</f>
        <v>blw</v>
      </c>
      <c r="BD13" s="36">
        <f t="shared" ref="BD13" si="84">IF(BC13="blw",AZ13*(1-$BA$4),AZ13*(1-$BA$3))</f>
        <v>1057.3415947012204</v>
      </c>
      <c r="BE13" s="18">
        <f t="shared" si="73"/>
        <v>523.45919657705497</v>
      </c>
      <c r="BF13" s="163">
        <f t="shared" si="74"/>
        <v>0</v>
      </c>
      <c r="BH13" s="18"/>
      <c r="BI13" s="32"/>
      <c r="BK13" s="40">
        <f t="shared" si="81"/>
        <v>0</v>
      </c>
      <c r="BL13" s="32">
        <f t="shared" si="9"/>
        <v>0</v>
      </c>
      <c r="BM13" s="32">
        <f t="shared" si="10"/>
        <v>0</v>
      </c>
      <c r="BN13" s="32">
        <f t="shared" si="11"/>
        <v>4.1492063252126954</v>
      </c>
      <c r="BO13" s="32">
        <f t="shared" si="12"/>
        <v>0</v>
      </c>
      <c r="BP13" s="32">
        <f t="shared" si="13"/>
        <v>13.144314067558135</v>
      </c>
      <c r="BQ13" s="32">
        <f t="shared" si="14"/>
        <v>38.524317379509654</v>
      </c>
      <c r="BR13" s="32">
        <f t="shared" si="15"/>
        <v>172.468553275457</v>
      </c>
      <c r="BS13" s="32">
        <f t="shared" si="16"/>
        <v>107.20254896505043</v>
      </c>
      <c r="BT13" s="32">
        <f t="shared" si="17"/>
        <v>38.394768389644241</v>
      </c>
      <c r="BU13" s="32">
        <f t="shared" si="18"/>
        <v>0</v>
      </c>
      <c r="BV13" s="32">
        <f t="shared" si="19"/>
        <v>0</v>
      </c>
      <c r="BW13" s="32">
        <f t="shared" si="20"/>
        <v>0</v>
      </c>
      <c r="BX13" s="15">
        <f t="shared" si="75"/>
        <v>0.24812030075187969</v>
      </c>
      <c r="BY13" s="32">
        <f>SUMIFS('Individual Data'!$W$6:$W$3142,'Individual Data'!$I$6:$I$3142,'age-length prop'!BY$7,'Individual Data'!$U$6:$U$3142,'age-length prop'!$B13,'Individual Data'!$Q$6:$Q$3142,'age-length prop'!$C13)</f>
        <v>33</v>
      </c>
      <c r="BZ13" s="32">
        <f>SUMIFS('Individual Data'!$W$6:$W$3142,'Individual Data'!$I$6:$I$3142,'age-length prop'!BZ$7,'Individual Data'!$U$6:$U$3142,'age-length prop'!$B13,'Individual Data'!$Q$6:$Q$3142,'age-length prop'!$C13)</f>
        <v>100</v>
      </c>
      <c r="CA13" s="47">
        <f t="shared" si="76"/>
        <v>0</v>
      </c>
      <c r="CB13" s="18">
        <f t="shared" si="77"/>
        <v>0</v>
      </c>
      <c r="CC13" s="18">
        <f t="shared" si="21"/>
        <v>0</v>
      </c>
      <c r="CD13" s="18">
        <f t="shared" si="22"/>
        <v>1.0295023212933756</v>
      </c>
      <c r="CE13" s="18">
        <f t="shared" si="23"/>
        <v>0</v>
      </c>
      <c r="CF13" s="18">
        <f t="shared" si="24"/>
        <v>3.2613711596196873</v>
      </c>
      <c r="CG13" s="18">
        <f t="shared" si="25"/>
        <v>9.558665214464801</v>
      </c>
      <c r="CH13" s="18">
        <f t="shared" si="26"/>
        <v>42.792949308947975</v>
      </c>
      <c r="CI13" s="18">
        <f t="shared" si="27"/>
        <v>26.599128690576421</v>
      </c>
      <c r="CJ13" s="18">
        <f t="shared" si="28"/>
        <v>9.5265214801372924</v>
      </c>
      <c r="CK13" s="18">
        <f t="shared" si="29"/>
        <v>0</v>
      </c>
      <c r="CL13" s="18">
        <f t="shared" si="30"/>
        <v>0</v>
      </c>
      <c r="CM13" s="48">
        <f t="shared" si="31"/>
        <v>0</v>
      </c>
      <c r="CN13" s="18"/>
      <c r="CO13" s="18">
        <f t="shared" si="32"/>
        <v>0</v>
      </c>
      <c r="CP13" s="18">
        <f t="shared" si="33"/>
        <v>0</v>
      </c>
      <c r="CQ13" s="18">
        <f t="shared" si="34"/>
        <v>0</v>
      </c>
      <c r="CR13" s="18">
        <f t="shared" si="35"/>
        <v>3.1197040039193196</v>
      </c>
      <c r="CS13" s="18">
        <f t="shared" si="36"/>
        <v>0</v>
      </c>
      <c r="CT13" s="18">
        <f t="shared" si="37"/>
        <v>9.8829429079384461</v>
      </c>
      <c r="CU13" s="18">
        <f t="shared" si="38"/>
        <v>28.965652165044851</v>
      </c>
      <c r="CV13" s="18">
        <f t="shared" si="39"/>
        <v>129.67560396650902</v>
      </c>
      <c r="CW13" s="18">
        <f t="shared" si="40"/>
        <v>80.603420274474004</v>
      </c>
      <c r="CX13" s="18">
        <f t="shared" si="41"/>
        <v>28.868246909506947</v>
      </c>
      <c r="CY13" s="18">
        <f t="shared" si="42"/>
        <v>0</v>
      </c>
      <c r="CZ13" s="18">
        <f t="shared" si="43"/>
        <v>0</v>
      </c>
      <c r="DA13" s="18">
        <f t="shared" si="44"/>
        <v>0</v>
      </c>
    </row>
    <row r="14" spans="1:105" x14ac:dyDescent="0.35">
      <c r="A14" s="22" t="s">
        <v>19</v>
      </c>
      <c r="B14" s="22" t="s">
        <v>9006</v>
      </c>
      <c r="C14">
        <v>4</v>
      </c>
      <c r="D14" s="18">
        <f>SUMIFS('Individual Data'!$AA$6:$AA$3142,'Individual Data'!$U$6:$U$3142,'age-length prop'!$B14,'Individual Data'!$X$6:$X$3142,'age-length prop'!D$7,'Individual Data'!$Q$6:$Q$3142,'age-length prop'!$C14,'Individual Data'!$M$6:$M$3142,'age-length prop'!$B$6)</f>
        <v>0</v>
      </c>
      <c r="E14" s="18">
        <f>SUMIFS('Individual Data'!$AA$6:$AA$3142,'Individual Data'!$U$6:$U$3142,'age-length prop'!$B14,'Individual Data'!$X$6:$X$3142,'age-length prop'!E$7,'Individual Data'!$Q$6:$Q$3142,'age-length prop'!$C14,'Individual Data'!$M$6:$M$3142,'age-length prop'!$B$6)</f>
        <v>0</v>
      </c>
      <c r="F14" s="18">
        <f>SUMIFS('Individual Data'!$AA$6:$AA$3142,'Individual Data'!$U$6:$U$3142,'age-length prop'!$B14,'Individual Data'!$X$6:$X$3142,'age-length prop'!F$7,'Individual Data'!$Q$6:$Q$3142,'age-length prop'!$C14,'Individual Data'!$M$6:$M$3142,'age-length prop'!$B$6)</f>
        <v>0</v>
      </c>
      <c r="G14" s="18">
        <f>SUMIFS('Individual Data'!$AA$6:$AA$3142,'Individual Data'!$U$6:$U$3142,'age-length prop'!$B14,'Individual Data'!$X$6:$X$3142,'age-length prop'!G$7,'Individual Data'!$Q$6:$Q$3142,'age-length prop'!$C14,'Individual Data'!$M$6:$M$3142,'age-length prop'!$B$6)</f>
        <v>0</v>
      </c>
      <c r="H14" s="18">
        <f>SUMIFS('Individual Data'!$AA$6:$AA$3142,'Individual Data'!$U$6:$U$3142,'age-length prop'!$B14,'Individual Data'!$X$6:$X$3142,'age-length prop'!H$7,'Individual Data'!$Q$6:$Q$3142,'age-length prop'!$C14,'Individual Data'!$M$6:$M$3142,'age-length prop'!$B$6)</f>
        <v>0</v>
      </c>
      <c r="I14" s="18">
        <f>SUMIFS('Individual Data'!$AA$6:$AA$3142,'Individual Data'!$U$6:$U$3142,'age-length prop'!$B14,'Individual Data'!$X$6:$X$3142,'age-length prop'!I$7,'Individual Data'!$Q$6:$Q$3142,'age-length prop'!$C14,'Individual Data'!$M$6:$M$3142,'age-length prop'!$B$6)</f>
        <v>51.555681818181839</v>
      </c>
      <c r="J14" s="18">
        <f>SUMIFS('Individual Data'!$AA$6:$AA$3142,'Individual Data'!$U$6:$U$3142,'age-length prop'!$B14,'Individual Data'!$X$6:$X$3142,'age-length prop'!J$7,'Individual Data'!$Q$6:$Q$3142,'age-length prop'!$C14,'Individual Data'!$M$6:$M$3142,'age-length prop'!$B$6)</f>
        <v>85.926136363636388</v>
      </c>
      <c r="K14" s="18">
        <f>SUMIFS('Individual Data'!$AA$6:$AA$3142,'Individual Data'!$U$6:$U$3142,'age-length prop'!$B14,'Individual Data'!$X$6:$X$3142,'age-length prop'!K$7,'Individual Data'!$Q$6:$Q$3142,'age-length prop'!$C14,'Individual Data'!$M$6:$M$3142,'age-length prop'!$B$6)</f>
        <v>458.27272727272737</v>
      </c>
      <c r="L14" s="18">
        <f>SUMIFS('Individual Data'!$AA$6:$AA$3142,'Individual Data'!$U$6:$U$3142,'age-length prop'!$B14,'Individual Data'!$X$6:$X$3142,'age-length prop'!L$7,'Individual Data'!$Q$6:$Q$3142,'age-length prop'!$C14,'Individual Data'!$M$6:$M$3142,'age-length prop'!$B$6)</f>
        <v>220.54375000000005</v>
      </c>
      <c r="M14" s="18">
        <f>SUMIFS('Individual Data'!$AA$6:$AA$3142,'Individual Data'!$U$6:$U$3142,'age-length prop'!$B14,'Individual Data'!$X$6:$X$3142,'age-length prop'!M$7,'Individual Data'!$Q$6:$Q$3142,'age-length prop'!$C14,'Individual Data'!$M$6:$M$3142,'age-length prop'!$B$6)</f>
        <v>81.629829545454555</v>
      </c>
      <c r="N14" s="18">
        <f>SUMIFS('Individual Data'!$AA$6:$AA$3142,'Individual Data'!$U$6:$U$3142,'age-length prop'!$B14,'Individual Data'!$X$6:$X$3142,'age-length prop'!N$7,'Individual Data'!$Q$6:$Q$3142,'age-length prop'!$C14,'Individual Data'!$M$6:$M$3142,'age-length prop'!$B$6)</f>
        <v>0</v>
      </c>
      <c r="O14" s="18">
        <f>SUMIFS('Individual Data'!$AA$6:$AA$3142,'Individual Data'!$U$6:$U$3142,'age-length prop'!$B14,'Individual Data'!$X$6:$X$3142,'age-length prop'!O$7,'Individual Data'!$Q$6:$Q$3142,'age-length prop'!$C14,'Individual Data'!$M$6:$M$3142,'age-length prop'!$B$6)</f>
        <v>0</v>
      </c>
      <c r="P14" s="18">
        <f>SUMIFS('Individual Data'!$AA$6:$AA$3142,'Individual Data'!$U$6:$U$3142,'age-length prop'!$B14,'Individual Data'!$X$6:$X$3142,'age-length prop'!P$7,'Individual Data'!$Q$6:$Q$3142,'age-length prop'!$C14,'Individual Data'!$M$6:$M$3142,'age-length prop'!$B$6)</f>
        <v>0</v>
      </c>
      <c r="Q14" s="40">
        <f t="shared" si="45"/>
        <v>0</v>
      </c>
      <c r="R14" s="32">
        <f t="shared" si="46"/>
        <v>0</v>
      </c>
      <c r="S14" s="32">
        <f t="shared" si="47"/>
        <v>0</v>
      </c>
      <c r="T14" s="32">
        <f t="shared" si="48"/>
        <v>0</v>
      </c>
      <c r="U14" s="32">
        <f t="shared" si="49"/>
        <v>0</v>
      </c>
      <c r="V14" s="32">
        <f t="shared" si="50"/>
        <v>54.441261024423362</v>
      </c>
      <c r="W14" s="32">
        <f t="shared" si="51"/>
        <v>89.473138896707027</v>
      </c>
      <c r="X14" s="32">
        <f t="shared" si="52"/>
        <v>471.31190386377119</v>
      </c>
      <c r="Y14" s="32">
        <f t="shared" si="53"/>
        <v>223.45735550458721</v>
      </c>
      <c r="Z14" s="32">
        <f t="shared" si="54"/>
        <v>83.929261363636371</v>
      </c>
      <c r="AA14" s="32">
        <f t="shared" si="55"/>
        <v>0</v>
      </c>
      <c r="AB14" s="32">
        <f t="shared" si="56"/>
        <v>0</v>
      </c>
      <c r="AC14" s="32">
        <f t="shared" si="57"/>
        <v>0</v>
      </c>
      <c r="AD14" s="14">
        <f>VLOOKUP(A14,'PBT Tag Rates'!$B$5:$E$34,4,FALSE)</f>
        <v>0.80551598400000002</v>
      </c>
      <c r="AE14" s="32">
        <f t="shared" si="58"/>
        <v>0</v>
      </c>
      <c r="AF14" s="32">
        <f t="shared" si="78"/>
        <v>0</v>
      </c>
      <c r="AG14" s="32">
        <f t="shared" si="59"/>
        <v>0</v>
      </c>
      <c r="AH14" s="32">
        <f t="shared" si="60"/>
        <v>0</v>
      </c>
      <c r="AI14" s="32">
        <f t="shared" si="61"/>
        <v>0</v>
      </c>
      <c r="AJ14" s="32">
        <f t="shared" si="62"/>
        <v>67.585575091981497</v>
      </c>
      <c r="AK14" s="32">
        <f t="shared" si="63"/>
        <v>111.07555985717973</v>
      </c>
      <c r="AL14" s="32">
        <f t="shared" si="64"/>
        <v>585.10558849912434</v>
      </c>
      <c r="AM14" s="32">
        <f t="shared" si="65"/>
        <v>277.40896511444919</v>
      </c>
      <c r="AN14" s="32">
        <f t="shared" si="66"/>
        <v>104.19316690261526</v>
      </c>
      <c r="AO14" s="32">
        <f t="shared" si="67"/>
        <v>0</v>
      </c>
      <c r="AP14" s="32">
        <f t="shared" si="68"/>
        <v>0</v>
      </c>
      <c r="AQ14" s="32">
        <f t="shared" si="69"/>
        <v>0</v>
      </c>
      <c r="AS14" s="34">
        <f t="shared" si="6"/>
        <v>0</v>
      </c>
      <c r="AT14" s="35">
        <f t="shared" si="70"/>
        <v>1145.36885546535</v>
      </c>
      <c r="AV14">
        <f t="shared" si="7"/>
        <v>2018</v>
      </c>
      <c r="AW14" s="167" t="str">
        <f t="shared" si="8"/>
        <v>LFHs</v>
      </c>
      <c r="AX14" s="167" t="s">
        <v>9015</v>
      </c>
      <c r="AY14" s="167">
        <f>SUMIFS('cwt rel info'!$A$6:$A$217,'cwt rel info'!$D$6:$D$217,'age-length prop'!AV14,'cwt rel info'!$E$6:$E$217,'age-length prop'!AW14)</f>
        <v>637422</v>
      </c>
      <c r="AZ14" s="168">
        <f t="shared" si="71"/>
        <v>1145.36885546535</v>
      </c>
      <c r="BA14" s="168">
        <f t="shared" si="79"/>
        <v>503.25433782068626</v>
      </c>
      <c r="BB14" s="168">
        <f t="shared" si="72"/>
        <v>0</v>
      </c>
      <c r="BC14" s="167" t="str">
        <f>VLOOKUP(AW14,'Individual Data'!$U$5:$AB$3142,8,FALSE)</f>
        <v>blw</v>
      </c>
      <c r="BD14" s="36">
        <f t="shared" ref="BD14" si="85">IF(BC14="blw",AZ14*(1-$BA$4),AZ14*(1-$BA$3))</f>
        <v>629.95287050594254</v>
      </c>
      <c r="BE14" s="18">
        <f t="shared" si="73"/>
        <v>276.78988580137747</v>
      </c>
      <c r="BF14" s="163">
        <f t="shared" si="74"/>
        <v>0</v>
      </c>
      <c r="BH14" s="18"/>
      <c r="BI14" s="32"/>
      <c r="BK14" s="40">
        <f t="shared" si="81"/>
        <v>0</v>
      </c>
      <c r="BL14" s="32">
        <f t="shared" si="9"/>
        <v>0</v>
      </c>
      <c r="BM14" s="32">
        <f t="shared" si="10"/>
        <v>0</v>
      </c>
      <c r="BN14" s="32">
        <f t="shared" si="11"/>
        <v>0</v>
      </c>
      <c r="BO14" s="32">
        <f t="shared" si="12"/>
        <v>0</v>
      </c>
      <c r="BP14" s="32">
        <f t="shared" si="13"/>
        <v>13.144314067558135</v>
      </c>
      <c r="BQ14" s="32">
        <f t="shared" si="14"/>
        <v>21.602420960472699</v>
      </c>
      <c r="BR14" s="32">
        <f t="shared" si="15"/>
        <v>113.79368463535315</v>
      </c>
      <c r="BS14" s="32">
        <f t="shared" si="16"/>
        <v>53.951609609861976</v>
      </c>
      <c r="BT14" s="32">
        <f t="shared" si="17"/>
        <v>20.263905538978889</v>
      </c>
      <c r="BU14" s="32">
        <f t="shared" si="18"/>
        <v>0</v>
      </c>
      <c r="BV14" s="32">
        <f t="shared" si="19"/>
        <v>0</v>
      </c>
      <c r="BW14" s="32">
        <f t="shared" si="20"/>
        <v>0</v>
      </c>
      <c r="BX14" s="15">
        <f t="shared" si="75"/>
        <v>0.21052631578947367</v>
      </c>
      <c r="BY14" s="32">
        <f>SUMIFS('Individual Data'!$W$6:$W$3142,'Individual Data'!$I$6:$I$3142,'age-length prop'!BY$7,'Individual Data'!$U$6:$U$3142,'age-length prop'!$B14,'Individual Data'!$Q$6:$Q$3142,'age-length prop'!$C14)</f>
        <v>16</v>
      </c>
      <c r="BZ14" s="32">
        <f>SUMIFS('Individual Data'!$W$6:$W$3142,'Individual Data'!$I$6:$I$3142,'age-length prop'!BZ$7,'Individual Data'!$U$6:$U$3142,'age-length prop'!$B14,'Individual Data'!$Q$6:$Q$3142,'age-length prop'!$C14)</f>
        <v>60</v>
      </c>
      <c r="CA14" s="47">
        <f t="shared" si="76"/>
        <v>0</v>
      </c>
      <c r="CB14" s="18">
        <f t="shared" si="77"/>
        <v>0</v>
      </c>
      <c r="CC14" s="18">
        <f t="shared" si="21"/>
        <v>0</v>
      </c>
      <c r="CD14" s="18">
        <f t="shared" si="22"/>
        <v>0</v>
      </c>
      <c r="CE14" s="18">
        <f t="shared" si="23"/>
        <v>0</v>
      </c>
      <c r="CF14" s="18">
        <f t="shared" si="24"/>
        <v>2.7672240142227649</v>
      </c>
      <c r="CG14" s="18">
        <f t="shared" si="25"/>
        <v>4.5478780969416208</v>
      </c>
      <c r="CH14" s="18">
        <f t="shared" si="26"/>
        <v>23.956565186390133</v>
      </c>
      <c r="CI14" s="18">
        <f t="shared" si="27"/>
        <v>11.358233602076204</v>
      </c>
      <c r="CJ14" s="18">
        <f t="shared" si="28"/>
        <v>4.2660853766271343</v>
      </c>
      <c r="CK14" s="18">
        <f t="shared" si="29"/>
        <v>0</v>
      </c>
      <c r="CL14" s="18">
        <f t="shared" si="30"/>
        <v>0</v>
      </c>
      <c r="CM14" s="48">
        <f t="shared" si="31"/>
        <v>0</v>
      </c>
      <c r="CN14" s="18"/>
      <c r="CO14" s="18">
        <f t="shared" si="32"/>
        <v>0</v>
      </c>
      <c r="CP14" s="18">
        <f t="shared" si="33"/>
        <v>0</v>
      </c>
      <c r="CQ14" s="18">
        <f t="shared" si="34"/>
        <v>0</v>
      </c>
      <c r="CR14" s="18">
        <f t="shared" si="35"/>
        <v>0</v>
      </c>
      <c r="CS14" s="18">
        <f t="shared" si="36"/>
        <v>0</v>
      </c>
      <c r="CT14" s="18">
        <f t="shared" si="37"/>
        <v>10.377090053335369</v>
      </c>
      <c r="CU14" s="18">
        <f t="shared" si="38"/>
        <v>17.054542863531079</v>
      </c>
      <c r="CV14" s="18">
        <f t="shared" si="39"/>
        <v>89.837119448963008</v>
      </c>
      <c r="CW14" s="18">
        <f t="shared" si="40"/>
        <v>42.593376007785771</v>
      </c>
      <c r="CX14" s="18">
        <f t="shared" si="41"/>
        <v>15.997820162351754</v>
      </c>
      <c r="CY14" s="18">
        <f t="shared" si="42"/>
        <v>0</v>
      </c>
      <c r="CZ14" s="18">
        <f t="shared" si="43"/>
        <v>0</v>
      </c>
      <c r="DA14" s="18">
        <f t="shared" si="44"/>
        <v>0</v>
      </c>
    </row>
    <row r="15" spans="1:105" x14ac:dyDescent="0.35">
      <c r="A15" s="22" t="s">
        <v>19</v>
      </c>
      <c r="B15" s="22" t="s">
        <v>9007</v>
      </c>
      <c r="C15">
        <v>4</v>
      </c>
      <c r="D15" s="18">
        <f>SUMIFS('Individual Data'!$AA$6:$AA$3142,'Individual Data'!$U$6:$U$3142,'age-length prop'!$B15,'Individual Data'!$X$6:$X$3142,'age-length prop'!D$7,'Individual Data'!$Q$6:$Q$3142,'age-length prop'!$C15,'Individual Data'!$M$6:$M$3142,'age-length prop'!$B$6)</f>
        <v>0</v>
      </c>
      <c r="E15" s="18">
        <f>SUMIFS('Individual Data'!$AA$6:$AA$3142,'Individual Data'!$U$6:$U$3142,'age-length prop'!$B15,'Individual Data'!$X$6:$X$3142,'age-length prop'!E$7,'Individual Data'!$Q$6:$Q$3142,'age-length prop'!$C15,'Individual Data'!$M$6:$M$3142,'age-length prop'!$B$6)</f>
        <v>0</v>
      </c>
      <c r="F15" s="18">
        <f>SUMIFS('Individual Data'!$AA$6:$AA$3142,'Individual Data'!$U$6:$U$3142,'age-length prop'!$B15,'Individual Data'!$X$6:$X$3142,'age-length prop'!F$7,'Individual Data'!$Q$6:$Q$3142,'age-length prop'!$C15,'Individual Data'!$M$6:$M$3142,'age-length prop'!$B$6)</f>
        <v>0</v>
      </c>
      <c r="G15" s="18">
        <f>SUMIFS('Individual Data'!$AA$6:$AA$3142,'Individual Data'!$U$6:$U$3142,'age-length prop'!$B15,'Individual Data'!$X$6:$X$3142,'age-length prop'!G$7,'Individual Data'!$Q$6:$Q$3142,'age-length prop'!$C15,'Individual Data'!$M$6:$M$3142,'age-length prop'!$B$6)</f>
        <v>0</v>
      </c>
      <c r="H15" s="18">
        <f>SUMIFS('Individual Data'!$AA$6:$AA$3142,'Individual Data'!$U$6:$U$3142,'age-length prop'!$B15,'Individual Data'!$X$6:$X$3142,'age-length prop'!H$7,'Individual Data'!$Q$6:$Q$3142,'age-length prop'!$C15,'Individual Data'!$M$6:$M$3142,'age-length prop'!$B$6)</f>
        <v>120.29659090909094</v>
      </c>
      <c r="I15" s="18">
        <f>SUMIFS('Individual Data'!$AA$6:$AA$3142,'Individual Data'!$U$6:$U$3142,'age-length prop'!$B15,'Individual Data'!$X$6:$X$3142,'age-length prop'!I$7,'Individual Data'!$Q$6:$Q$3142,'age-length prop'!$C15,'Individual Data'!$M$6:$M$3142,'age-length prop'!$B$6)</f>
        <v>601.48295454545473</v>
      </c>
      <c r="J15" s="18">
        <f>SUMIFS('Individual Data'!$AA$6:$AA$3142,'Individual Data'!$U$6:$U$3142,'age-length prop'!$B15,'Individual Data'!$X$6:$X$3142,'age-length prop'!J$7,'Individual Data'!$Q$6:$Q$3142,'age-length prop'!$C15,'Individual Data'!$M$6:$M$3142,'age-length prop'!$B$6)</f>
        <v>1012.496306818182</v>
      </c>
      <c r="K15" s="18">
        <f>SUMIFS('Individual Data'!$AA$6:$AA$3142,'Individual Data'!$U$6:$U$3142,'age-length prop'!$B15,'Individual Data'!$X$6:$X$3142,'age-length prop'!K$7,'Individual Data'!$Q$6:$Q$3142,'age-length prop'!$C15,'Individual Data'!$M$6:$M$3142,'age-length prop'!$B$6)</f>
        <v>411.01335227272733</v>
      </c>
      <c r="L15" s="18">
        <f>SUMIFS('Individual Data'!$AA$6:$AA$3142,'Individual Data'!$U$6:$U$3142,'age-length prop'!$B15,'Individual Data'!$X$6:$X$3142,'age-length prop'!L$7,'Individual Data'!$Q$6:$Q$3142,'age-length prop'!$C15,'Individual Data'!$M$6:$M$3142,'age-length prop'!$B$6)</f>
        <v>51.555681818181839</v>
      </c>
      <c r="M15" s="18">
        <f>SUMIFS('Individual Data'!$AA$6:$AA$3142,'Individual Data'!$U$6:$U$3142,'age-length prop'!$B15,'Individual Data'!$X$6:$X$3142,'age-length prop'!M$7,'Individual Data'!$Q$6:$Q$3142,'age-length prop'!$C15,'Individual Data'!$M$6:$M$3142,'age-length prop'!$B$6)</f>
        <v>0</v>
      </c>
      <c r="N15" s="18">
        <f>SUMIFS('Individual Data'!$AA$6:$AA$3142,'Individual Data'!$U$6:$U$3142,'age-length prop'!$B15,'Individual Data'!$X$6:$X$3142,'age-length prop'!N$7,'Individual Data'!$Q$6:$Q$3142,'age-length prop'!$C15,'Individual Data'!$M$6:$M$3142,'age-length prop'!$B$6)</f>
        <v>0</v>
      </c>
      <c r="O15" s="18">
        <f>SUMIFS('Individual Data'!$AA$6:$AA$3142,'Individual Data'!$U$6:$U$3142,'age-length prop'!$B15,'Individual Data'!$X$6:$X$3142,'age-length prop'!O$7,'Individual Data'!$Q$6:$Q$3142,'age-length prop'!$C15,'Individual Data'!$M$6:$M$3142,'age-length prop'!$B$6)</f>
        <v>0</v>
      </c>
      <c r="P15" s="18">
        <f>SUMIFS('Individual Data'!$AA$6:$AA$3142,'Individual Data'!$U$6:$U$3142,'age-length prop'!$B15,'Individual Data'!$X$6:$X$3142,'age-length prop'!P$7,'Individual Data'!$Q$6:$Q$3142,'age-length prop'!$C15,'Individual Data'!$M$6:$M$3142,'age-length prop'!$B$6)</f>
        <v>0</v>
      </c>
      <c r="Q15" s="40">
        <f t="shared" si="45"/>
        <v>0</v>
      </c>
      <c r="R15" s="32">
        <f t="shared" si="46"/>
        <v>0</v>
      </c>
      <c r="S15" s="32">
        <f t="shared" si="47"/>
        <v>0</v>
      </c>
      <c r="T15" s="32">
        <f t="shared" si="48"/>
        <v>0</v>
      </c>
      <c r="U15" s="32">
        <f t="shared" si="49"/>
        <v>125.11648770678407</v>
      </c>
      <c r="V15" s="32">
        <f t="shared" si="50"/>
        <v>635.14804528493914</v>
      </c>
      <c r="W15" s="32">
        <f t="shared" si="51"/>
        <v>1054.2918199995311</v>
      </c>
      <c r="X15" s="32">
        <f t="shared" si="52"/>
        <v>422.70786377781974</v>
      </c>
      <c r="Y15" s="32">
        <f t="shared" si="53"/>
        <v>52.236784403669745</v>
      </c>
      <c r="Z15" s="32">
        <f t="shared" si="54"/>
        <v>0</v>
      </c>
      <c r="AA15" s="32">
        <f t="shared" si="55"/>
        <v>0</v>
      </c>
      <c r="AB15" s="32">
        <f t="shared" si="56"/>
        <v>0</v>
      </c>
      <c r="AC15" s="32">
        <f t="shared" si="57"/>
        <v>0</v>
      </c>
      <c r="AD15" s="14">
        <f>VLOOKUP(A15,'PBT Tag Rates'!$B$5:$E$34,4,FALSE)</f>
        <v>0.80551598400000002</v>
      </c>
      <c r="AE15" s="32">
        <f t="shared" si="58"/>
        <v>0</v>
      </c>
      <c r="AF15" s="32">
        <f t="shared" si="78"/>
        <v>0</v>
      </c>
      <c r="AG15" s="32">
        <f t="shared" si="59"/>
        <v>0</v>
      </c>
      <c r="AH15" s="32">
        <f t="shared" si="60"/>
        <v>0</v>
      </c>
      <c r="AI15" s="32">
        <f t="shared" si="61"/>
        <v>155.32464928316566</v>
      </c>
      <c r="AJ15" s="32">
        <f t="shared" si="62"/>
        <v>788.49837607311724</v>
      </c>
      <c r="AK15" s="32">
        <f t="shared" si="63"/>
        <v>1308.8403469837676</v>
      </c>
      <c r="AL15" s="32">
        <f t="shared" si="64"/>
        <v>524.76657468515202</v>
      </c>
      <c r="AM15" s="32">
        <f t="shared" si="65"/>
        <v>64.848848987793318</v>
      </c>
      <c r="AN15" s="32">
        <f t="shared" si="66"/>
        <v>0</v>
      </c>
      <c r="AO15" s="32">
        <f t="shared" si="67"/>
        <v>0</v>
      </c>
      <c r="AP15" s="32">
        <f t="shared" si="68"/>
        <v>0</v>
      </c>
      <c r="AQ15" s="32">
        <f t="shared" si="69"/>
        <v>0</v>
      </c>
      <c r="AS15" s="34">
        <f t="shared" si="6"/>
        <v>0</v>
      </c>
      <c r="AT15" s="35">
        <f t="shared" si="70"/>
        <v>2842.2787960129958</v>
      </c>
      <c r="AV15">
        <f t="shared" si="7"/>
        <v>2018</v>
      </c>
      <c r="AW15" s="167" t="str">
        <f t="shared" si="8"/>
        <v>LFHy</v>
      </c>
      <c r="AX15" s="167" t="s">
        <v>9015</v>
      </c>
      <c r="AY15" s="167">
        <f>SUMIFS('cwt rel info'!$A$6:$A$217,'cwt rel info'!$D$6:$D$217,'age-length prop'!AV15,'cwt rel info'!$E$6:$E$217,'age-length prop'!AW15)</f>
        <v>637603</v>
      </c>
      <c r="AZ15" s="168">
        <f t="shared" si="71"/>
        <v>2842.2787960129958</v>
      </c>
      <c r="BA15" s="168">
        <f t="shared" si="79"/>
        <v>2712.5410438580725</v>
      </c>
      <c r="BB15" s="168">
        <f t="shared" si="72"/>
        <v>43.945741027178101</v>
      </c>
      <c r="BC15" s="167" t="str">
        <f>VLOOKUP(AW15,'Individual Data'!$U$5:$AB$3142,8,FALSE)</f>
        <v>blw</v>
      </c>
      <c r="BD15" s="36">
        <f t="shared" ref="BD15" si="86">IF(BC15="blw",AZ15*(1-$BA$4),AZ15*(1-$BA$3))</f>
        <v>1563.2533378071478</v>
      </c>
      <c r="BE15" s="18">
        <f t="shared" si="73"/>
        <v>1491.8975741219399</v>
      </c>
      <c r="BF15" s="163">
        <f t="shared" si="74"/>
        <v>10.986435256794525</v>
      </c>
      <c r="BH15" s="18"/>
      <c r="BI15" s="32"/>
      <c r="BK15" s="40">
        <f t="shared" si="81"/>
        <v>0</v>
      </c>
      <c r="BL15" s="32">
        <f t="shared" si="9"/>
        <v>0</v>
      </c>
      <c r="BM15" s="32">
        <f t="shared" si="10"/>
        <v>0</v>
      </c>
      <c r="BN15" s="32">
        <f t="shared" si="11"/>
        <v>0</v>
      </c>
      <c r="BO15" s="32">
        <f t="shared" si="12"/>
        <v>30.208161576381585</v>
      </c>
      <c r="BP15" s="32">
        <f t="shared" si="13"/>
        <v>153.3503307881781</v>
      </c>
      <c r="BQ15" s="32">
        <f t="shared" si="14"/>
        <v>254.54852698423656</v>
      </c>
      <c r="BR15" s="32">
        <f t="shared" si="15"/>
        <v>102.05871090733228</v>
      </c>
      <c r="BS15" s="32">
        <f t="shared" si="16"/>
        <v>12.612064584123573</v>
      </c>
      <c r="BT15" s="32">
        <f t="shared" si="17"/>
        <v>0</v>
      </c>
      <c r="BU15" s="32">
        <f t="shared" si="18"/>
        <v>0</v>
      </c>
      <c r="BV15" s="32">
        <f t="shared" si="19"/>
        <v>0</v>
      </c>
      <c r="BW15" s="32">
        <f t="shared" si="20"/>
        <v>0</v>
      </c>
      <c r="BX15" s="15">
        <f t="shared" si="75"/>
        <v>0.96047430830039526</v>
      </c>
      <c r="BY15" s="32">
        <f>SUMIFS('Individual Data'!$W$6:$W$3142,'Individual Data'!$I$6:$I$3142,'age-length prop'!BY$7,'Individual Data'!$U$6:$U$3142,'age-length prop'!$B15,'Individual Data'!$Q$6:$Q$3142,'age-length prop'!$C15)</f>
        <v>243</v>
      </c>
      <c r="BZ15" s="32">
        <f>SUMIFS('Individual Data'!$W$6:$W$3142,'Individual Data'!$I$6:$I$3142,'age-length prop'!BZ$7,'Individual Data'!$U$6:$U$3142,'age-length prop'!$B15,'Individual Data'!$Q$6:$Q$3142,'age-length prop'!$C15)</f>
        <v>10</v>
      </c>
      <c r="CA15" s="47">
        <f t="shared" si="76"/>
        <v>0</v>
      </c>
      <c r="CB15" s="18">
        <f t="shared" si="77"/>
        <v>0</v>
      </c>
      <c r="CC15" s="18">
        <f t="shared" si="21"/>
        <v>0</v>
      </c>
      <c r="CD15" s="18">
        <f t="shared" si="22"/>
        <v>0</v>
      </c>
      <c r="CE15" s="18">
        <f t="shared" si="23"/>
        <v>29.014163095101679</v>
      </c>
      <c r="CF15" s="18">
        <f t="shared" si="24"/>
        <v>147.28905289141215</v>
      </c>
      <c r="CG15" s="18">
        <f t="shared" si="25"/>
        <v>244.48732038406911</v>
      </c>
      <c r="CH15" s="18">
        <f t="shared" si="26"/>
        <v>98.024769764749976</v>
      </c>
      <c r="CI15" s="18">
        <f t="shared" si="27"/>
        <v>12.113564007676001</v>
      </c>
      <c r="CJ15" s="18">
        <f t="shared" si="28"/>
        <v>0</v>
      </c>
      <c r="CK15" s="18">
        <f t="shared" si="29"/>
        <v>0</v>
      </c>
      <c r="CL15" s="18">
        <f t="shared" si="30"/>
        <v>0</v>
      </c>
      <c r="CM15" s="48">
        <f t="shared" si="31"/>
        <v>0</v>
      </c>
      <c r="CN15" s="18"/>
      <c r="CO15" s="18">
        <f t="shared" si="32"/>
        <v>0</v>
      </c>
      <c r="CP15" s="18">
        <f t="shared" si="33"/>
        <v>0</v>
      </c>
      <c r="CQ15" s="18">
        <f t="shared" si="34"/>
        <v>0</v>
      </c>
      <c r="CR15" s="18">
        <f t="shared" si="35"/>
        <v>0</v>
      </c>
      <c r="CS15" s="18">
        <f t="shared" si="36"/>
        <v>1.1939984812799043</v>
      </c>
      <c r="CT15" s="18">
        <f t="shared" si="37"/>
        <v>6.0612778967659322</v>
      </c>
      <c r="CU15" s="18">
        <f t="shared" si="38"/>
        <v>10.061206600167452</v>
      </c>
      <c r="CV15" s="18">
        <f t="shared" si="39"/>
        <v>4.0339411425823029</v>
      </c>
      <c r="CW15" s="18">
        <f t="shared" si="40"/>
        <v>0.49850057644757195</v>
      </c>
      <c r="CX15" s="18">
        <f t="shared" si="41"/>
        <v>0</v>
      </c>
      <c r="CY15" s="18">
        <f t="shared" si="42"/>
        <v>0</v>
      </c>
      <c r="CZ15" s="18">
        <f t="shared" si="43"/>
        <v>0</v>
      </c>
      <c r="DA15" s="18">
        <f t="shared" si="44"/>
        <v>0</v>
      </c>
    </row>
    <row r="16" spans="1:105" x14ac:dyDescent="0.35">
      <c r="A16" s="22" t="s">
        <v>19</v>
      </c>
      <c r="B16" s="22" t="s">
        <v>9088</v>
      </c>
      <c r="C16">
        <v>4</v>
      </c>
      <c r="D16" s="18">
        <f>SUMIFS('Individual Data'!$AA$6:$AA$3142,'Individual Data'!$U$6:$U$3142,'age-length prop'!$B16,'Individual Data'!$X$6:$X$3142,'age-length prop'!D$7,'Individual Data'!$Q$6:$Q$3142,'age-length prop'!$C16,'Individual Data'!$M$6:$M$3142,'age-length prop'!$B$6)</f>
        <v>0</v>
      </c>
      <c r="E16" s="18">
        <f>SUMIFS('Individual Data'!$AA$6:$AA$3142,'Individual Data'!$U$6:$U$3142,'age-length prop'!$B16,'Individual Data'!$X$6:$X$3142,'age-length prop'!E$7,'Individual Data'!$Q$6:$Q$3142,'age-length prop'!$C16,'Individual Data'!$M$6:$M$3142,'age-length prop'!$B$6)</f>
        <v>0</v>
      </c>
      <c r="F16" s="18">
        <f>SUMIFS('Individual Data'!$AA$6:$AA$3142,'Individual Data'!$U$6:$U$3142,'age-length prop'!$B16,'Individual Data'!$X$6:$X$3142,'age-length prop'!F$7,'Individual Data'!$Q$6:$Q$3142,'age-length prop'!$C16,'Individual Data'!$M$6:$M$3142,'age-length prop'!$B$6)</f>
        <v>0</v>
      </c>
      <c r="G16" s="18">
        <f>SUMIFS('Individual Data'!$AA$6:$AA$3142,'Individual Data'!$U$6:$U$3142,'age-length prop'!$B16,'Individual Data'!$X$6:$X$3142,'age-length prop'!G$7,'Individual Data'!$Q$6:$Q$3142,'age-length prop'!$C16,'Individual Data'!$M$6:$M$3142,'age-length prop'!$B$6)</f>
        <v>0</v>
      </c>
      <c r="H16" s="18">
        <f>SUMIFS('Individual Data'!$AA$6:$AA$3142,'Individual Data'!$U$6:$U$3142,'age-length prop'!$B16,'Individual Data'!$X$6:$X$3142,'age-length prop'!H$7,'Individual Data'!$Q$6:$Q$3142,'age-length prop'!$C16,'Individual Data'!$M$6:$M$3142,'age-length prop'!$B$6)</f>
        <v>0</v>
      </c>
      <c r="I16" s="18">
        <f>SUMIFS('Individual Data'!$AA$6:$AA$3142,'Individual Data'!$U$6:$U$3142,'age-length prop'!$B16,'Individual Data'!$X$6:$X$3142,'age-length prop'!I$7,'Individual Data'!$Q$6:$Q$3142,'age-length prop'!$C16,'Individual Data'!$M$6:$M$3142,'age-length prop'!$B$6)</f>
        <v>17.185227272727278</v>
      </c>
      <c r="J16" s="18">
        <f>SUMIFS('Individual Data'!$AA$6:$AA$3142,'Individual Data'!$U$6:$U$3142,'age-length prop'!$B16,'Individual Data'!$X$6:$X$3142,'age-length prop'!J$7,'Individual Data'!$Q$6:$Q$3142,'age-length prop'!$C16,'Individual Data'!$M$6:$M$3142,'age-length prop'!$B$6)</f>
        <v>51.555681818181839</v>
      </c>
      <c r="K16" s="18">
        <f>SUMIFS('Individual Data'!$AA$6:$AA$3142,'Individual Data'!$U$6:$U$3142,'age-length prop'!$B16,'Individual Data'!$X$6:$X$3142,'age-length prop'!K$7,'Individual Data'!$Q$6:$Q$3142,'age-length prop'!$C16,'Individual Data'!$M$6:$M$3142,'age-length prop'!$B$6)</f>
        <v>213.38323863636364</v>
      </c>
      <c r="L16" s="18">
        <f>SUMIFS('Individual Data'!$AA$6:$AA$3142,'Individual Data'!$U$6:$U$3142,'age-length prop'!$B16,'Individual Data'!$X$6:$X$3142,'age-length prop'!L$7,'Individual Data'!$Q$6:$Q$3142,'age-length prop'!$C16,'Individual Data'!$M$6:$M$3142,'age-length prop'!$B$6)</f>
        <v>269.23522727272734</v>
      </c>
      <c r="M16" s="18">
        <f>SUMIFS('Individual Data'!$AA$6:$AA$3142,'Individual Data'!$U$6:$U$3142,'age-length prop'!$B16,'Individual Data'!$X$6:$X$3142,'age-length prop'!M$7,'Individual Data'!$Q$6:$Q$3142,'age-length prop'!$C16,'Individual Data'!$M$6:$M$3142,'age-length prop'!$B$6)</f>
        <v>64.44460227272728</v>
      </c>
      <c r="N16" s="18">
        <f>SUMIFS('Individual Data'!$AA$6:$AA$3142,'Individual Data'!$U$6:$U$3142,'age-length prop'!$B16,'Individual Data'!$X$6:$X$3142,'age-length prop'!N$7,'Individual Data'!$Q$6:$Q$3142,'age-length prop'!$C16,'Individual Data'!$M$6:$M$3142,'age-length prop'!$B$6)</f>
        <v>0</v>
      </c>
      <c r="O16" s="18">
        <f>SUMIFS('Individual Data'!$AA$6:$AA$3142,'Individual Data'!$U$6:$U$3142,'age-length prop'!$B16,'Individual Data'!$X$6:$X$3142,'age-length prop'!O$7,'Individual Data'!$Q$6:$Q$3142,'age-length prop'!$C16,'Individual Data'!$M$6:$M$3142,'age-length prop'!$B$6)</f>
        <v>0</v>
      </c>
      <c r="P16" s="18">
        <f>SUMIFS('Individual Data'!$AA$6:$AA$3142,'Individual Data'!$U$6:$U$3142,'age-length prop'!$B16,'Individual Data'!$X$6:$X$3142,'age-length prop'!P$7,'Individual Data'!$Q$6:$Q$3142,'age-length prop'!$C16,'Individual Data'!$M$6:$M$3142,'age-length prop'!$B$6)</f>
        <v>0</v>
      </c>
      <c r="Q16" s="40">
        <f t="shared" si="45"/>
        <v>0</v>
      </c>
      <c r="R16" s="32">
        <f t="shared" si="46"/>
        <v>0</v>
      </c>
      <c r="S16" s="32">
        <f t="shared" si="47"/>
        <v>0</v>
      </c>
      <c r="T16" s="32">
        <f t="shared" si="48"/>
        <v>0</v>
      </c>
      <c r="U16" s="32">
        <f t="shared" si="49"/>
        <v>0</v>
      </c>
      <c r="V16" s="32">
        <f t="shared" si="50"/>
        <v>18.147087008141117</v>
      </c>
      <c r="W16" s="32">
        <f t="shared" si="51"/>
        <v>53.683883338024224</v>
      </c>
      <c r="X16" s="32">
        <f t="shared" si="52"/>
        <v>219.45460523656843</v>
      </c>
      <c r="Y16" s="32">
        <f t="shared" si="53"/>
        <v>272.79209633027529</v>
      </c>
      <c r="Z16" s="32">
        <f t="shared" si="54"/>
        <v>66.259943181818187</v>
      </c>
      <c r="AA16" s="32">
        <f t="shared" si="55"/>
        <v>0</v>
      </c>
      <c r="AB16" s="32">
        <f t="shared" si="56"/>
        <v>0</v>
      </c>
      <c r="AC16" s="32">
        <f t="shared" si="57"/>
        <v>0</v>
      </c>
      <c r="AD16" s="14">
        <f>VLOOKUP(A16,'PBT Tag Rates'!$B$5:$E$34,4,FALSE)</f>
        <v>0.80551598400000002</v>
      </c>
      <c r="AE16" s="32">
        <f t="shared" si="58"/>
        <v>0</v>
      </c>
      <c r="AF16" s="32">
        <f t="shared" si="78"/>
        <v>0</v>
      </c>
      <c r="AG16" s="32">
        <f t="shared" si="59"/>
        <v>0</v>
      </c>
      <c r="AH16" s="32">
        <f t="shared" si="60"/>
        <v>0</v>
      </c>
      <c r="AI16" s="32">
        <f t="shared" si="61"/>
        <v>0</v>
      </c>
      <c r="AJ16" s="32">
        <f t="shared" si="62"/>
        <v>22.528525030660493</v>
      </c>
      <c r="AK16" s="32">
        <f t="shared" si="63"/>
        <v>66.64533591430785</v>
      </c>
      <c r="AL16" s="32">
        <f t="shared" si="64"/>
        <v>272.43978964490469</v>
      </c>
      <c r="AM16" s="32">
        <f t="shared" si="65"/>
        <v>338.65510026958731</v>
      </c>
      <c r="AN16" s="32">
        <f t="shared" si="66"/>
        <v>82.257763344169945</v>
      </c>
      <c r="AO16" s="32">
        <f t="shared" si="67"/>
        <v>0</v>
      </c>
      <c r="AP16" s="32">
        <f t="shared" si="68"/>
        <v>0</v>
      </c>
      <c r="AQ16" s="32">
        <f t="shared" si="69"/>
        <v>0</v>
      </c>
      <c r="AS16" s="34">
        <f t="shared" si="6"/>
        <v>0</v>
      </c>
      <c r="AT16" s="35">
        <f t="shared" si="70"/>
        <v>782.52651420363031</v>
      </c>
      <c r="AV16">
        <f t="shared" si="7"/>
        <v>2018</v>
      </c>
      <c r="AW16" t="str">
        <f t="shared" si="8"/>
        <v>PLAe</v>
      </c>
      <c r="AX16" t="s">
        <v>9015</v>
      </c>
      <c r="AY16">
        <f>SUMIFS('cwt rel info'!$A$6:$A$217,'cwt rel info'!$D$6:$D$217,'age-length prop'!AV16,'cwt rel info'!$E$6:$E$217,'age-length prop'!AW16)</f>
        <v>220513</v>
      </c>
      <c r="AZ16" s="32">
        <f t="shared" si="71"/>
        <v>782.52651420363031</v>
      </c>
      <c r="BA16" s="32">
        <f t="shared" si="79"/>
        <v>254.08234193059218</v>
      </c>
      <c r="BB16" s="32">
        <f t="shared" si="72"/>
        <v>0</v>
      </c>
      <c r="BC16" t="str">
        <f>VLOOKUP(AW16,'Individual Data'!$U$5:$AB$3142,8,FALSE)</f>
        <v>abv</v>
      </c>
      <c r="BD16" s="36">
        <f t="shared" ref="BD16" si="87">IF(BC16="blw",AZ16*(1-$BA$4),AZ16*(1-$BA$3))</f>
        <v>751.22545363548511</v>
      </c>
      <c r="BE16" s="18">
        <f t="shared" si="73"/>
        <v>243.91904825336849</v>
      </c>
      <c r="BF16" s="163">
        <f t="shared" si="74"/>
        <v>0</v>
      </c>
      <c r="BH16" s="18"/>
      <c r="BI16" s="32"/>
      <c r="BK16" s="40">
        <f t="shared" si="81"/>
        <v>0</v>
      </c>
      <c r="BL16" s="32">
        <f t="shared" si="9"/>
        <v>0</v>
      </c>
      <c r="BM16" s="32">
        <f t="shared" si="10"/>
        <v>0</v>
      </c>
      <c r="BN16" s="32">
        <f t="shared" si="11"/>
        <v>0</v>
      </c>
      <c r="BO16" s="32">
        <f t="shared" si="12"/>
        <v>0</v>
      </c>
      <c r="BP16" s="32">
        <f t="shared" si="13"/>
        <v>4.3814380225193759</v>
      </c>
      <c r="BQ16" s="32">
        <f t="shared" si="14"/>
        <v>12.961452576283627</v>
      </c>
      <c r="BR16" s="32">
        <f t="shared" si="15"/>
        <v>52.985184408336266</v>
      </c>
      <c r="BS16" s="32">
        <f t="shared" si="16"/>
        <v>65.863003939312023</v>
      </c>
      <c r="BT16" s="32">
        <f t="shared" si="17"/>
        <v>15.997820162351758</v>
      </c>
      <c r="BU16" s="32">
        <f t="shared" si="18"/>
        <v>0</v>
      </c>
      <c r="BV16" s="32">
        <f t="shared" si="19"/>
        <v>0</v>
      </c>
      <c r="BW16" s="32">
        <f t="shared" si="20"/>
        <v>0</v>
      </c>
      <c r="BX16" s="15">
        <f t="shared" si="75"/>
        <v>0.51020408163265307</v>
      </c>
      <c r="BY16" s="32">
        <f>SUMIFS('Individual Data'!$W$6:$W$3142,'Individual Data'!$I$6:$I$3142,'age-length prop'!BY$7,'Individual Data'!$U$6:$U$3142,'age-length prop'!$B16,'Individual Data'!$Q$6:$Q$3142,'age-length prop'!$C16)</f>
        <v>25</v>
      </c>
      <c r="BZ16" s="32">
        <f>SUMIFS('Individual Data'!$W$6:$W$3142,'Individual Data'!$I$6:$I$3142,'age-length prop'!BZ$7,'Individual Data'!$U$6:$U$3142,'age-length prop'!$B16,'Individual Data'!$Q$6:$Q$3142,'age-length prop'!$C16)</f>
        <v>24</v>
      </c>
      <c r="CA16" s="47">
        <f t="shared" si="76"/>
        <v>0</v>
      </c>
      <c r="CB16" s="18">
        <f t="shared" si="77"/>
        <v>0</v>
      </c>
      <c r="CC16" s="18">
        <f t="shared" si="21"/>
        <v>0</v>
      </c>
      <c r="CD16" s="18">
        <f t="shared" si="22"/>
        <v>0</v>
      </c>
      <c r="CE16" s="18">
        <f t="shared" si="23"/>
        <v>0</v>
      </c>
      <c r="CF16" s="18">
        <f t="shared" si="24"/>
        <v>2.2354275625098858</v>
      </c>
      <c r="CG16" s="18">
        <f t="shared" si="25"/>
        <v>6.6129860083079732</v>
      </c>
      <c r="CH16" s="18">
        <f t="shared" si="26"/>
        <v>27.033257351191974</v>
      </c>
      <c r="CI16" s="18">
        <f t="shared" si="27"/>
        <v>33.603573438424505</v>
      </c>
      <c r="CJ16" s="18">
        <f t="shared" si="28"/>
        <v>8.1621531440570187</v>
      </c>
      <c r="CK16" s="18">
        <f t="shared" si="29"/>
        <v>0</v>
      </c>
      <c r="CL16" s="18">
        <f t="shared" si="30"/>
        <v>0</v>
      </c>
      <c r="CM16" s="48">
        <f t="shared" si="31"/>
        <v>0</v>
      </c>
      <c r="CN16" s="18"/>
      <c r="CO16" s="18">
        <f t="shared" si="32"/>
        <v>0</v>
      </c>
      <c r="CP16" s="18">
        <f t="shared" si="33"/>
        <v>0</v>
      </c>
      <c r="CQ16" s="18">
        <f t="shared" si="34"/>
        <v>0</v>
      </c>
      <c r="CR16" s="18">
        <f t="shared" si="35"/>
        <v>0</v>
      </c>
      <c r="CS16" s="18">
        <f t="shared" si="36"/>
        <v>0</v>
      </c>
      <c r="CT16" s="18">
        <f t="shared" si="37"/>
        <v>2.14601046000949</v>
      </c>
      <c r="CU16" s="18">
        <f t="shared" si="38"/>
        <v>6.3484665679756533</v>
      </c>
      <c r="CV16" s="18">
        <f t="shared" si="39"/>
        <v>25.951927057144292</v>
      </c>
      <c r="CW16" s="18">
        <f t="shared" si="40"/>
        <v>32.259430500887518</v>
      </c>
      <c r="CX16" s="18">
        <f t="shared" si="41"/>
        <v>7.8356670182947381</v>
      </c>
      <c r="CY16" s="18">
        <f t="shared" si="42"/>
        <v>0</v>
      </c>
      <c r="CZ16" s="18">
        <f t="shared" si="43"/>
        <v>0</v>
      </c>
      <c r="DA16" s="18">
        <f t="shared" si="44"/>
        <v>0</v>
      </c>
    </row>
    <row r="17" spans="1:105" x14ac:dyDescent="0.35">
      <c r="A17" s="23" t="s">
        <v>19</v>
      </c>
      <c r="B17" s="22" t="s">
        <v>9089</v>
      </c>
      <c r="C17">
        <v>4</v>
      </c>
      <c r="D17" s="18">
        <f>SUMIFS('Individual Data'!$AA$6:$AA$3142,'Individual Data'!$U$6:$U$3142,'age-length prop'!$B17,'Individual Data'!$X$6:$X$3142,'age-length prop'!D$7,'Individual Data'!$Q$6:$Q$3142,'age-length prop'!$C17,'Individual Data'!$M$6:$M$3142,'age-length prop'!$B$6)</f>
        <v>0</v>
      </c>
      <c r="E17" s="18">
        <f>SUMIFS('Individual Data'!$AA$6:$AA$3142,'Individual Data'!$U$6:$U$3142,'age-length prop'!$B17,'Individual Data'!$X$6:$X$3142,'age-length prop'!E$7,'Individual Data'!$Q$6:$Q$3142,'age-length prop'!$C17,'Individual Data'!$M$6:$M$3142,'age-length prop'!$B$6)</f>
        <v>0</v>
      </c>
      <c r="F17" s="18">
        <f>SUMIFS('Individual Data'!$AA$6:$AA$3142,'Individual Data'!$U$6:$U$3142,'age-length prop'!$B17,'Individual Data'!$X$6:$X$3142,'age-length prop'!F$7,'Individual Data'!$Q$6:$Q$3142,'age-length prop'!$C17,'Individual Data'!$M$6:$M$3142,'age-length prop'!$B$6)</f>
        <v>0</v>
      </c>
      <c r="G17" s="18">
        <f>SUMIFS('Individual Data'!$AA$6:$AA$3142,'Individual Data'!$U$6:$U$3142,'age-length prop'!$B17,'Individual Data'!$X$6:$X$3142,'age-length prop'!G$7,'Individual Data'!$Q$6:$Q$3142,'age-length prop'!$C17,'Individual Data'!$M$6:$M$3142,'age-length prop'!$B$6)</f>
        <v>0</v>
      </c>
      <c r="H17" s="18">
        <f>SUMIFS('Individual Data'!$AA$6:$AA$3142,'Individual Data'!$U$6:$U$3142,'age-length prop'!$B17,'Individual Data'!$X$6:$X$3142,'age-length prop'!H$7,'Individual Data'!$Q$6:$Q$3142,'age-length prop'!$C17,'Individual Data'!$M$6:$M$3142,'age-length prop'!$B$6)</f>
        <v>0</v>
      </c>
      <c r="I17" s="18">
        <f>SUMIFS('Individual Data'!$AA$6:$AA$3142,'Individual Data'!$U$6:$U$3142,'age-length prop'!$B17,'Individual Data'!$X$6:$X$3142,'age-length prop'!I$7,'Individual Data'!$Q$6:$Q$3142,'age-length prop'!$C17,'Individual Data'!$M$6:$M$3142,'age-length prop'!$B$6)</f>
        <v>0</v>
      </c>
      <c r="J17" s="18">
        <f>SUMIFS('Individual Data'!$AA$6:$AA$3142,'Individual Data'!$U$6:$U$3142,'age-length prop'!$B17,'Individual Data'!$X$6:$X$3142,'age-length prop'!J$7,'Individual Data'!$Q$6:$Q$3142,'age-length prop'!$C17,'Individual Data'!$M$6:$M$3142,'age-length prop'!$B$6)</f>
        <v>51.555681818181839</v>
      </c>
      <c r="K17" s="18">
        <f>SUMIFS('Individual Data'!$AA$6:$AA$3142,'Individual Data'!$U$6:$U$3142,'age-length prop'!$B17,'Individual Data'!$X$6:$X$3142,'age-length prop'!K$7,'Individual Data'!$Q$6:$Q$3142,'age-length prop'!$C17,'Individual Data'!$M$6:$M$3142,'age-length prop'!$B$6)</f>
        <v>85.926136363636388</v>
      </c>
      <c r="L17" s="18">
        <f>SUMIFS('Individual Data'!$AA$6:$AA$3142,'Individual Data'!$U$6:$U$3142,'age-length prop'!$B17,'Individual Data'!$X$6:$X$3142,'age-length prop'!L$7,'Individual Data'!$Q$6:$Q$3142,'age-length prop'!$C17,'Individual Data'!$M$6:$M$3142,'age-length prop'!$B$6)</f>
        <v>68.740909090909113</v>
      </c>
      <c r="M17" s="18">
        <f>SUMIFS('Individual Data'!$AA$6:$AA$3142,'Individual Data'!$U$6:$U$3142,'age-length prop'!$B17,'Individual Data'!$X$6:$X$3142,'age-length prop'!M$7,'Individual Data'!$Q$6:$Q$3142,'age-length prop'!$C17,'Individual Data'!$M$6:$M$3142,'age-length prop'!$B$6)</f>
        <v>17.185227272727278</v>
      </c>
      <c r="N17" s="18">
        <f>SUMIFS('Individual Data'!$AA$6:$AA$3142,'Individual Data'!$U$6:$U$3142,'age-length prop'!$B17,'Individual Data'!$X$6:$X$3142,'age-length prop'!N$7,'Individual Data'!$Q$6:$Q$3142,'age-length prop'!$C17,'Individual Data'!$M$6:$M$3142,'age-length prop'!$B$6)</f>
        <v>0</v>
      </c>
      <c r="O17" s="18">
        <f>SUMIFS('Individual Data'!$AA$6:$AA$3142,'Individual Data'!$U$6:$U$3142,'age-length prop'!$B17,'Individual Data'!$X$6:$X$3142,'age-length prop'!O$7,'Individual Data'!$Q$6:$Q$3142,'age-length prop'!$C17,'Individual Data'!$M$6:$M$3142,'age-length prop'!$B$6)</f>
        <v>0</v>
      </c>
      <c r="P17" s="18">
        <f>SUMIFS('Individual Data'!$AA$6:$AA$3142,'Individual Data'!$U$6:$U$3142,'age-length prop'!$B17,'Individual Data'!$X$6:$X$3142,'age-length prop'!P$7,'Individual Data'!$Q$6:$Q$3142,'age-length prop'!$C17,'Individual Data'!$M$6:$M$3142,'age-length prop'!$B$6)</f>
        <v>0</v>
      </c>
      <c r="Q17" s="40">
        <f t="shared" si="45"/>
        <v>0</v>
      </c>
      <c r="R17" s="32">
        <f t="shared" si="46"/>
        <v>0</v>
      </c>
      <c r="S17" s="32">
        <f t="shared" si="47"/>
        <v>0</v>
      </c>
      <c r="T17" s="32">
        <f t="shared" si="48"/>
        <v>0</v>
      </c>
      <c r="U17" s="32">
        <f t="shared" si="49"/>
        <v>0</v>
      </c>
      <c r="V17" s="32">
        <f t="shared" si="50"/>
        <v>0</v>
      </c>
      <c r="W17" s="32">
        <f t="shared" si="51"/>
        <v>53.683883338024224</v>
      </c>
      <c r="X17" s="32">
        <f t="shared" si="52"/>
        <v>88.370981974457109</v>
      </c>
      <c r="Y17" s="32">
        <f t="shared" si="53"/>
        <v>69.64904587155965</v>
      </c>
      <c r="Z17" s="32">
        <f t="shared" si="54"/>
        <v>17.669318181818188</v>
      </c>
      <c r="AA17" s="32">
        <f t="shared" si="55"/>
        <v>0</v>
      </c>
      <c r="AB17" s="32">
        <f t="shared" si="56"/>
        <v>0</v>
      </c>
      <c r="AC17" s="32">
        <f t="shared" si="57"/>
        <v>0</v>
      </c>
      <c r="AD17" s="14">
        <f>VLOOKUP(A17,'PBT Tag Rates'!$B$5:$E$34,4,FALSE)</f>
        <v>0.80551598400000002</v>
      </c>
      <c r="AE17" s="32">
        <f t="shared" si="58"/>
        <v>0</v>
      </c>
      <c r="AF17" s="32">
        <f t="shared" si="78"/>
        <v>0</v>
      </c>
      <c r="AG17" s="32">
        <f t="shared" si="59"/>
        <v>0</v>
      </c>
      <c r="AH17" s="32">
        <f t="shared" si="60"/>
        <v>0</v>
      </c>
      <c r="AI17" s="32">
        <f t="shared" si="61"/>
        <v>0</v>
      </c>
      <c r="AJ17" s="32">
        <f t="shared" si="62"/>
        <v>0</v>
      </c>
      <c r="AK17" s="32">
        <f t="shared" si="63"/>
        <v>66.64533591430785</v>
      </c>
      <c r="AL17" s="32">
        <f t="shared" si="64"/>
        <v>109.70729784358582</v>
      </c>
      <c r="AM17" s="32">
        <f t="shared" si="65"/>
        <v>86.465131983724419</v>
      </c>
      <c r="AN17" s="32">
        <f t="shared" si="66"/>
        <v>21.935403558445326</v>
      </c>
      <c r="AO17" s="32">
        <f t="shared" si="67"/>
        <v>0</v>
      </c>
      <c r="AP17" s="32">
        <f t="shared" si="68"/>
        <v>0</v>
      </c>
      <c r="AQ17" s="32">
        <f t="shared" si="69"/>
        <v>0</v>
      </c>
      <c r="AS17" s="34">
        <f t="shared" si="6"/>
        <v>0</v>
      </c>
      <c r="AT17" s="35">
        <f t="shared" si="70"/>
        <v>284.7531693000634</v>
      </c>
      <c r="AV17">
        <f t="shared" si="7"/>
        <v>2018</v>
      </c>
      <c r="AW17" t="str">
        <f t="shared" si="8"/>
        <v>PLAl</v>
      </c>
      <c r="AX17" t="s">
        <v>9015</v>
      </c>
      <c r="AY17">
        <f>SUMIFS('cwt rel info'!$A$6:$A$217,'cwt rel info'!$D$6:$D$217,'age-length prop'!AV17,'cwt rel info'!$E$6:$E$217,'age-length prop'!AW17)</f>
        <v>220514</v>
      </c>
      <c r="AZ17" s="32">
        <f t="shared" si="71"/>
        <v>284.7531693000634</v>
      </c>
      <c r="BA17" s="32">
        <f t="shared" si="79"/>
        <v>66.200626277581662</v>
      </c>
      <c r="BB17" s="32">
        <f t="shared" si="72"/>
        <v>0</v>
      </c>
      <c r="BC17" t="str">
        <f>VLOOKUP(AW17,'Individual Data'!$U$5:$AB$3142,8,FALSE)</f>
        <v>abv</v>
      </c>
      <c r="BD17" s="36">
        <f t="shared" ref="BD17" si="88">IF(BC17="blw",AZ17*(1-$BA$4),AZ17*(1-$BA$3))</f>
        <v>273.36304252806087</v>
      </c>
      <c r="BE17" s="18">
        <f t="shared" si="73"/>
        <v>63.552601226478394</v>
      </c>
      <c r="BF17" s="163">
        <f t="shared" si="74"/>
        <v>0</v>
      </c>
      <c r="BH17" s="18"/>
      <c r="BI17" s="32"/>
      <c r="BK17" s="40">
        <f t="shared" si="81"/>
        <v>0</v>
      </c>
      <c r="BL17" s="32">
        <f t="shared" si="9"/>
        <v>0</v>
      </c>
      <c r="BM17" s="32">
        <f t="shared" si="10"/>
        <v>0</v>
      </c>
      <c r="BN17" s="32">
        <f t="shared" si="11"/>
        <v>0</v>
      </c>
      <c r="BO17" s="32">
        <f t="shared" si="12"/>
        <v>0</v>
      </c>
      <c r="BP17" s="32">
        <f t="shared" si="13"/>
        <v>0</v>
      </c>
      <c r="BQ17" s="32">
        <f t="shared" si="14"/>
        <v>12.961452576283627</v>
      </c>
      <c r="BR17" s="32">
        <f t="shared" si="15"/>
        <v>21.336315869128711</v>
      </c>
      <c r="BS17" s="32">
        <f t="shared" si="16"/>
        <v>16.816086112164768</v>
      </c>
      <c r="BT17" s="32">
        <f t="shared" si="17"/>
        <v>4.2660853766271387</v>
      </c>
      <c r="BU17" s="32">
        <f t="shared" si="18"/>
        <v>0</v>
      </c>
      <c r="BV17" s="32">
        <f t="shared" si="19"/>
        <v>0</v>
      </c>
      <c r="BW17" s="32">
        <f t="shared" si="20"/>
        <v>0</v>
      </c>
      <c r="BX17" s="15">
        <f t="shared" si="75"/>
        <v>0.875</v>
      </c>
      <c r="BY17" s="32">
        <f>SUMIFS('Individual Data'!$W$6:$W$3142,'Individual Data'!$I$6:$I$3142,'age-length prop'!BY$7,'Individual Data'!$U$6:$U$3142,'age-length prop'!$B17,'Individual Data'!$Q$6:$Q$3142,'age-length prop'!$C17)</f>
        <v>14</v>
      </c>
      <c r="BZ17" s="32">
        <f>SUMIFS('Individual Data'!$W$6:$W$3142,'Individual Data'!$I$6:$I$3142,'age-length prop'!BZ$7,'Individual Data'!$U$6:$U$3142,'age-length prop'!$B17,'Individual Data'!$Q$6:$Q$3142,'age-length prop'!$C17)</f>
        <v>2</v>
      </c>
      <c r="CA17" s="47">
        <f t="shared" si="76"/>
        <v>0</v>
      </c>
      <c r="CB17" s="18">
        <f t="shared" si="77"/>
        <v>0</v>
      </c>
      <c r="CC17" s="18">
        <f t="shared" si="21"/>
        <v>0</v>
      </c>
      <c r="CD17" s="18">
        <f t="shared" si="22"/>
        <v>0</v>
      </c>
      <c r="CE17" s="18">
        <f t="shared" si="23"/>
        <v>0</v>
      </c>
      <c r="CF17" s="18">
        <f t="shared" si="24"/>
        <v>0</v>
      </c>
      <c r="CG17" s="18">
        <f t="shared" si="25"/>
        <v>11.341271004248174</v>
      </c>
      <c r="CH17" s="18">
        <f t="shared" si="26"/>
        <v>18.66927638548762</v>
      </c>
      <c r="CI17" s="18">
        <f t="shared" si="27"/>
        <v>14.714075348144172</v>
      </c>
      <c r="CJ17" s="18">
        <f t="shared" si="28"/>
        <v>3.7328247045487464</v>
      </c>
      <c r="CK17" s="18">
        <f t="shared" si="29"/>
        <v>0</v>
      </c>
      <c r="CL17" s="18">
        <f t="shared" si="30"/>
        <v>0</v>
      </c>
      <c r="CM17" s="48">
        <f t="shared" si="31"/>
        <v>0</v>
      </c>
      <c r="CN17" s="18"/>
      <c r="CO17" s="18">
        <f t="shared" si="32"/>
        <v>0</v>
      </c>
      <c r="CP17" s="18">
        <f t="shared" si="33"/>
        <v>0</v>
      </c>
      <c r="CQ17" s="18">
        <f t="shared" si="34"/>
        <v>0</v>
      </c>
      <c r="CR17" s="18">
        <f t="shared" si="35"/>
        <v>0</v>
      </c>
      <c r="CS17" s="18">
        <f t="shared" si="36"/>
        <v>0</v>
      </c>
      <c r="CT17" s="18">
        <f t="shared" si="37"/>
        <v>0</v>
      </c>
      <c r="CU17" s="18">
        <f t="shared" si="38"/>
        <v>1.6201815720354533</v>
      </c>
      <c r="CV17" s="18">
        <f t="shared" si="39"/>
        <v>2.6670394836410889</v>
      </c>
      <c r="CW17" s="18">
        <f t="shared" si="40"/>
        <v>2.1020107640205961</v>
      </c>
      <c r="CX17" s="18">
        <f t="shared" si="41"/>
        <v>0.53326067207839234</v>
      </c>
      <c r="CY17" s="18">
        <f t="shared" si="42"/>
        <v>0</v>
      </c>
      <c r="CZ17" s="18">
        <f t="shared" si="43"/>
        <v>0</v>
      </c>
      <c r="DA17" s="18">
        <f t="shared" si="44"/>
        <v>0</v>
      </c>
    </row>
    <row r="18" spans="1:105" x14ac:dyDescent="0.35">
      <c r="A18" s="22" t="s">
        <v>557</v>
      </c>
      <c r="B18" s="22" t="s">
        <v>9084</v>
      </c>
      <c r="C18">
        <v>3</v>
      </c>
      <c r="D18" s="18">
        <f>SUMIFS('Individual Data'!$AA$6:$AA$3142,'Individual Data'!$U$6:$U$3142,'age-length prop'!$B18,'Individual Data'!$X$6:$X$3142,'age-length prop'!D$7,'Individual Data'!$Q$6:$Q$3142,'age-length prop'!$C18,'Individual Data'!$M$6:$M$3142,'age-length prop'!$B$6)</f>
        <v>0</v>
      </c>
      <c r="E18" s="18">
        <f>SUMIFS('Individual Data'!$AA$6:$AA$3142,'Individual Data'!$U$6:$U$3142,'age-length prop'!$B18,'Individual Data'!$X$6:$X$3142,'age-length prop'!E$7,'Individual Data'!$Q$6:$Q$3142,'age-length prop'!$C18,'Individual Data'!$M$6:$M$3142,'age-length prop'!$B$6)</f>
        <v>0</v>
      </c>
      <c r="F18" s="18">
        <f>SUMIFS('Individual Data'!$AA$6:$AA$3142,'Individual Data'!$U$6:$U$3142,'age-length prop'!$B18,'Individual Data'!$X$6:$X$3142,'age-length prop'!F$7,'Individual Data'!$Q$6:$Q$3142,'age-length prop'!$C18,'Individual Data'!$M$6:$M$3142,'age-length prop'!$B$6)</f>
        <v>0</v>
      </c>
      <c r="G18" s="18">
        <f>SUMIFS('Individual Data'!$AA$6:$AA$3142,'Individual Data'!$U$6:$U$3142,'age-length prop'!$B18,'Individual Data'!$X$6:$X$3142,'age-length prop'!G$7,'Individual Data'!$Q$6:$Q$3142,'age-length prop'!$C18,'Individual Data'!$M$6:$M$3142,'age-length prop'!$B$6)</f>
        <v>0</v>
      </c>
      <c r="H18" s="18">
        <f>SUMIFS('Individual Data'!$AA$6:$AA$3142,'Individual Data'!$U$6:$U$3142,'age-length prop'!$B18,'Individual Data'!$X$6:$X$3142,'age-length prop'!H$7,'Individual Data'!$Q$6:$Q$3142,'age-length prop'!$C18,'Individual Data'!$M$6:$M$3142,'age-length prop'!$B$6)</f>
        <v>34.370454545454557</v>
      </c>
      <c r="I18" s="18">
        <f>SUMIFS('Individual Data'!$AA$6:$AA$3142,'Individual Data'!$U$6:$U$3142,'age-length prop'!$B18,'Individual Data'!$X$6:$X$3142,'age-length prop'!I$7,'Individual Data'!$Q$6:$Q$3142,'age-length prop'!$C18,'Individual Data'!$M$6:$M$3142,'age-length prop'!$B$6)</f>
        <v>103.11136363636366</v>
      </c>
      <c r="J18" s="18">
        <f>SUMIFS('Individual Data'!$AA$6:$AA$3142,'Individual Data'!$U$6:$U$3142,'age-length prop'!$B18,'Individual Data'!$X$6:$X$3142,'age-length prop'!J$7,'Individual Data'!$Q$6:$Q$3142,'age-length prop'!$C18,'Individual Data'!$M$6:$M$3142,'age-length prop'!$B$6)</f>
        <v>50.123579545454561</v>
      </c>
      <c r="K18" s="18">
        <f>SUMIFS('Individual Data'!$AA$6:$AA$3142,'Individual Data'!$U$6:$U$3142,'age-length prop'!$B18,'Individual Data'!$X$6:$X$3142,'age-length prop'!K$7,'Individual Data'!$Q$6:$Q$3142,'age-length prop'!$C18,'Individual Data'!$M$6:$M$3142,'age-length prop'!$B$6)</f>
        <v>0</v>
      </c>
      <c r="L18" s="18">
        <f>SUMIFS('Individual Data'!$AA$6:$AA$3142,'Individual Data'!$U$6:$U$3142,'age-length prop'!$B18,'Individual Data'!$X$6:$X$3142,'age-length prop'!L$7,'Individual Data'!$Q$6:$Q$3142,'age-length prop'!$C18,'Individual Data'!$M$6:$M$3142,'age-length prop'!$B$6)</f>
        <v>0</v>
      </c>
      <c r="M18" s="18">
        <f>SUMIFS('Individual Data'!$AA$6:$AA$3142,'Individual Data'!$U$6:$U$3142,'age-length prop'!$B18,'Individual Data'!$X$6:$X$3142,'age-length prop'!M$7,'Individual Data'!$Q$6:$Q$3142,'age-length prop'!$C18,'Individual Data'!$M$6:$M$3142,'age-length prop'!$B$6)</f>
        <v>0</v>
      </c>
      <c r="N18" s="18">
        <f>SUMIFS('Individual Data'!$AA$6:$AA$3142,'Individual Data'!$U$6:$U$3142,'age-length prop'!$B18,'Individual Data'!$X$6:$X$3142,'age-length prop'!N$7,'Individual Data'!$Q$6:$Q$3142,'age-length prop'!$C18,'Individual Data'!$M$6:$M$3142,'age-length prop'!$B$6)</f>
        <v>0</v>
      </c>
      <c r="O18" s="18">
        <f>SUMIFS('Individual Data'!$AA$6:$AA$3142,'Individual Data'!$U$6:$U$3142,'age-length prop'!$B18,'Individual Data'!$X$6:$X$3142,'age-length prop'!O$7,'Individual Data'!$Q$6:$Q$3142,'age-length prop'!$C18,'Individual Data'!$M$6:$M$3142,'age-length prop'!$B$6)</f>
        <v>0</v>
      </c>
      <c r="P18" s="18">
        <f>SUMIFS('Individual Data'!$AA$6:$AA$3142,'Individual Data'!$U$6:$U$3142,'age-length prop'!$B18,'Individual Data'!$X$6:$X$3142,'age-length prop'!P$7,'Individual Data'!$Q$6:$Q$3142,'age-length prop'!$C18,'Individual Data'!$M$6:$M$3142,'age-length prop'!$B$6)</f>
        <v>0</v>
      </c>
      <c r="Q18" s="40">
        <f t="shared" si="45"/>
        <v>0</v>
      </c>
      <c r="R18" s="32">
        <f t="shared" si="46"/>
        <v>0</v>
      </c>
      <c r="S18" s="32">
        <f t="shared" si="47"/>
        <v>0</v>
      </c>
      <c r="T18" s="32">
        <f t="shared" si="48"/>
        <v>0</v>
      </c>
      <c r="U18" s="32">
        <f t="shared" si="49"/>
        <v>35.747567916224021</v>
      </c>
      <c r="V18" s="32">
        <f t="shared" si="50"/>
        <v>108.88252204884671</v>
      </c>
      <c r="W18" s="32">
        <f t="shared" si="51"/>
        <v>52.192664356412436</v>
      </c>
      <c r="X18" s="32">
        <f t="shared" si="52"/>
        <v>0</v>
      </c>
      <c r="Y18" s="32">
        <f t="shared" si="53"/>
        <v>0</v>
      </c>
      <c r="Z18" s="32">
        <f t="shared" si="54"/>
        <v>0</v>
      </c>
      <c r="AA18" s="32">
        <f t="shared" si="55"/>
        <v>0</v>
      </c>
      <c r="AB18" s="32">
        <f t="shared" si="56"/>
        <v>0</v>
      </c>
      <c r="AC18" s="32">
        <f t="shared" si="57"/>
        <v>0</v>
      </c>
      <c r="AD18" s="14">
        <f>VLOOKUP(A18,'PBT Tag Rates'!$B$5:$E$34,4,FALSE)</f>
        <v>0.95971980899999998</v>
      </c>
      <c r="AE18" s="32">
        <f t="shared" si="58"/>
        <v>0</v>
      </c>
      <c r="AF18" s="32">
        <f t="shared" si="78"/>
        <v>0</v>
      </c>
      <c r="AG18" s="32">
        <f t="shared" si="59"/>
        <v>0</v>
      </c>
      <c r="AH18" s="32">
        <f t="shared" si="60"/>
        <v>0</v>
      </c>
      <c r="AI18" s="32">
        <f t="shared" si="61"/>
        <v>37.247921300563696</v>
      </c>
      <c r="AJ18" s="32">
        <f t="shared" si="62"/>
        <v>113.45240665845911</v>
      </c>
      <c r="AK18" s="32">
        <f t="shared" si="63"/>
        <v>54.383231300389298</v>
      </c>
      <c r="AL18" s="32">
        <f t="shared" si="64"/>
        <v>0</v>
      </c>
      <c r="AM18" s="32">
        <f t="shared" si="65"/>
        <v>0</v>
      </c>
      <c r="AN18" s="32">
        <f t="shared" si="66"/>
        <v>0</v>
      </c>
      <c r="AO18" s="32">
        <f t="shared" si="67"/>
        <v>0</v>
      </c>
      <c r="AP18" s="32">
        <f t="shared" si="68"/>
        <v>0</v>
      </c>
      <c r="AQ18" s="32">
        <f t="shared" si="69"/>
        <v>0</v>
      </c>
      <c r="AS18" s="34">
        <f t="shared" si="6"/>
        <v>0</v>
      </c>
      <c r="AT18" s="35">
        <f t="shared" si="70"/>
        <v>205.08355925941211</v>
      </c>
      <c r="AV18">
        <f t="shared" si="7"/>
        <v>2019</v>
      </c>
      <c r="AW18" t="str">
        <f t="shared" si="8"/>
        <v>BCAe</v>
      </c>
      <c r="AX18" t="s">
        <v>9015</v>
      </c>
      <c r="AY18">
        <f>SUMIFS('cwt rel info'!$A$6:$A$217,'cwt rel info'!$D$6:$D$217,'age-length prop'!AV18,'cwt rel info'!$E$6:$E$217,'age-length prop'!AW18)</f>
        <v>220197</v>
      </c>
      <c r="AZ18" s="32">
        <f t="shared" si="71"/>
        <v>205.08355925941211</v>
      </c>
      <c r="BA18" s="32">
        <f t="shared" si="79"/>
        <v>1322.6701459040587</v>
      </c>
      <c r="BB18" s="32">
        <f t="shared" si="72"/>
        <v>91.072378429797169</v>
      </c>
      <c r="BC18" t="str">
        <f>VLOOKUP(AW18,'Individual Data'!$U$5:$AB$3142,8,FALSE)</f>
        <v>abv</v>
      </c>
      <c r="BD18" s="36">
        <f t="shared" ref="BD18" si="89">IF(BC18="blw",AZ18*(1-$BA$4),AZ18*(1-$BA$3))</f>
        <v>196.88021688903561</v>
      </c>
      <c r="BE18" s="18">
        <f t="shared" si="73"/>
        <v>1269.7633400678963</v>
      </c>
      <c r="BF18" s="163">
        <f t="shared" si="74"/>
        <v>85.608035724009341</v>
      </c>
      <c r="BH18" s="18"/>
      <c r="BI18" s="32"/>
      <c r="BK18" s="40">
        <f t="shared" si="81"/>
        <v>0</v>
      </c>
      <c r="BL18" s="32">
        <f t="shared" si="9"/>
        <v>0</v>
      </c>
      <c r="BM18" s="32">
        <f t="shared" si="10"/>
        <v>0</v>
      </c>
      <c r="BN18" s="32">
        <f t="shared" si="11"/>
        <v>0</v>
      </c>
      <c r="BO18" s="32">
        <f t="shared" si="12"/>
        <v>1.5003533843396752</v>
      </c>
      <c r="BP18" s="32">
        <f t="shared" si="13"/>
        <v>4.5698846096124015</v>
      </c>
      <c r="BQ18" s="32">
        <f t="shared" si="14"/>
        <v>2.1905669439768616</v>
      </c>
      <c r="BR18" s="32">
        <f t="shared" si="15"/>
        <v>0</v>
      </c>
      <c r="BS18" s="32">
        <f t="shared" si="16"/>
        <v>0</v>
      </c>
      <c r="BT18" s="32">
        <f t="shared" si="17"/>
        <v>0</v>
      </c>
      <c r="BU18" s="32">
        <f t="shared" si="18"/>
        <v>0</v>
      </c>
      <c r="BV18" s="32">
        <f t="shared" si="19"/>
        <v>0</v>
      </c>
      <c r="BW18" s="32">
        <f t="shared" si="20"/>
        <v>0</v>
      </c>
      <c r="BX18" s="15">
        <f t="shared" si="75"/>
        <v>0.46590909090909088</v>
      </c>
      <c r="BY18" s="32">
        <f>SUMIFS('Individual Data'!$W$6:$W$3142,'Individual Data'!$I$6:$I$3142,'age-length prop'!BY$7,'Individual Data'!$U$6:$U$3142,'age-length prop'!$B18,'Individual Data'!$Q$6:$Q$3142,'age-length prop'!$C18)</f>
        <v>41</v>
      </c>
      <c r="BZ18" s="32">
        <f>SUMIFS('Individual Data'!$W$6:$W$3142,'Individual Data'!$I$6:$I$3142,'age-length prop'!BZ$7,'Individual Data'!$U$6:$U$3142,'age-length prop'!$B18,'Individual Data'!$Q$6:$Q$3142,'age-length prop'!$C18)</f>
        <v>47</v>
      </c>
      <c r="CA18" s="47">
        <f t="shared" si="76"/>
        <v>0</v>
      </c>
      <c r="CB18" s="18">
        <f t="shared" si="77"/>
        <v>0</v>
      </c>
      <c r="CC18" s="18">
        <f t="shared" si="21"/>
        <v>0</v>
      </c>
      <c r="CD18" s="18">
        <f t="shared" si="22"/>
        <v>0</v>
      </c>
      <c r="CE18" s="18">
        <f t="shared" si="23"/>
        <v>0.69902828134007589</v>
      </c>
      <c r="CF18" s="18">
        <f t="shared" si="24"/>
        <v>2.1291507840239596</v>
      </c>
      <c r="CG18" s="18">
        <f t="shared" si="25"/>
        <v>1.020605053443765</v>
      </c>
      <c r="CH18" s="18">
        <f t="shared" si="26"/>
        <v>0</v>
      </c>
      <c r="CI18" s="18">
        <f t="shared" si="27"/>
        <v>0</v>
      </c>
      <c r="CJ18" s="18">
        <f t="shared" si="28"/>
        <v>0</v>
      </c>
      <c r="CK18" s="18">
        <f t="shared" si="29"/>
        <v>0</v>
      </c>
      <c r="CL18" s="18">
        <f t="shared" si="30"/>
        <v>0</v>
      </c>
      <c r="CM18" s="48">
        <f t="shared" si="31"/>
        <v>0</v>
      </c>
      <c r="CN18" s="18"/>
      <c r="CO18" s="18">
        <f t="shared" si="32"/>
        <v>0</v>
      </c>
      <c r="CP18" s="18">
        <f t="shared" si="33"/>
        <v>0</v>
      </c>
      <c r="CQ18" s="18">
        <f t="shared" si="34"/>
        <v>0</v>
      </c>
      <c r="CR18" s="18">
        <f t="shared" si="35"/>
        <v>0</v>
      </c>
      <c r="CS18" s="18">
        <f t="shared" si="36"/>
        <v>0.80132510299959936</v>
      </c>
      <c r="CT18" s="18">
        <f t="shared" si="37"/>
        <v>2.4407338255884419</v>
      </c>
      <c r="CU18" s="18">
        <f t="shared" si="38"/>
        <v>1.1699618905330966</v>
      </c>
      <c r="CV18" s="18">
        <f t="shared" si="39"/>
        <v>0</v>
      </c>
      <c r="CW18" s="18">
        <f t="shared" si="40"/>
        <v>0</v>
      </c>
      <c r="CX18" s="18">
        <f t="shared" si="41"/>
        <v>0</v>
      </c>
      <c r="CY18" s="18">
        <f t="shared" si="42"/>
        <v>0</v>
      </c>
      <c r="CZ18" s="18">
        <f t="shared" si="43"/>
        <v>0</v>
      </c>
      <c r="DA18" s="18">
        <f t="shared" si="44"/>
        <v>0</v>
      </c>
    </row>
    <row r="19" spans="1:105" x14ac:dyDescent="0.35">
      <c r="A19" s="22" t="s">
        <v>557</v>
      </c>
      <c r="B19" s="22" t="s">
        <v>9085</v>
      </c>
      <c r="C19">
        <v>3</v>
      </c>
      <c r="D19" s="18">
        <f>SUMIFS('Individual Data'!$AA$6:$AA$3142,'Individual Data'!$U$6:$U$3142,'age-length prop'!$B19,'Individual Data'!$X$6:$X$3142,'age-length prop'!D$7,'Individual Data'!$Q$6:$Q$3142,'age-length prop'!$C19,'Individual Data'!$M$6:$M$3142,'age-length prop'!$B$6)</f>
        <v>0</v>
      </c>
      <c r="E19" s="18">
        <f>SUMIFS('Individual Data'!$AA$6:$AA$3142,'Individual Data'!$U$6:$U$3142,'age-length prop'!$B19,'Individual Data'!$X$6:$X$3142,'age-length prop'!E$7,'Individual Data'!$Q$6:$Q$3142,'age-length prop'!$C19,'Individual Data'!$M$6:$M$3142,'age-length prop'!$B$6)</f>
        <v>0</v>
      </c>
      <c r="F19" s="18">
        <f>SUMIFS('Individual Data'!$AA$6:$AA$3142,'Individual Data'!$U$6:$U$3142,'age-length prop'!$B19,'Individual Data'!$X$6:$X$3142,'age-length prop'!F$7,'Individual Data'!$Q$6:$Q$3142,'age-length prop'!$C19,'Individual Data'!$M$6:$M$3142,'age-length prop'!$B$6)</f>
        <v>0</v>
      </c>
      <c r="G19" s="18">
        <f>SUMIFS('Individual Data'!$AA$6:$AA$3142,'Individual Data'!$U$6:$U$3142,'age-length prop'!$B19,'Individual Data'!$X$6:$X$3142,'age-length prop'!G$7,'Individual Data'!$Q$6:$Q$3142,'age-length prop'!$C19,'Individual Data'!$M$6:$M$3142,'age-length prop'!$B$6)</f>
        <v>0</v>
      </c>
      <c r="H19" s="18">
        <f>SUMIFS('Individual Data'!$AA$6:$AA$3142,'Individual Data'!$U$6:$U$3142,'age-length prop'!$B19,'Individual Data'!$X$6:$X$3142,'age-length prop'!H$7,'Individual Data'!$Q$6:$Q$3142,'age-length prop'!$C19,'Individual Data'!$M$6:$M$3142,'age-length prop'!$B$6)</f>
        <v>17.185227272727278</v>
      </c>
      <c r="I19" s="18">
        <f>SUMIFS('Individual Data'!$AA$6:$AA$3142,'Individual Data'!$U$6:$U$3142,'age-length prop'!$B19,'Individual Data'!$X$6:$X$3142,'age-length prop'!I$7,'Individual Data'!$Q$6:$Q$3142,'age-length prop'!$C19,'Individual Data'!$M$6:$M$3142,'age-length prop'!$B$6)</f>
        <v>17.185227272727278</v>
      </c>
      <c r="J19" s="18">
        <f>SUMIFS('Individual Data'!$AA$6:$AA$3142,'Individual Data'!$U$6:$U$3142,'age-length prop'!$B19,'Individual Data'!$X$6:$X$3142,'age-length prop'!J$7,'Individual Data'!$Q$6:$Q$3142,'age-length prop'!$C19,'Individual Data'!$M$6:$M$3142,'age-length prop'!$B$6)</f>
        <v>0</v>
      </c>
      <c r="K19" s="18">
        <f>SUMIFS('Individual Data'!$AA$6:$AA$3142,'Individual Data'!$U$6:$U$3142,'age-length prop'!$B19,'Individual Data'!$X$6:$X$3142,'age-length prop'!K$7,'Individual Data'!$Q$6:$Q$3142,'age-length prop'!$C19,'Individual Data'!$M$6:$M$3142,'age-length prop'!$B$6)</f>
        <v>0</v>
      </c>
      <c r="L19" s="18">
        <f>SUMIFS('Individual Data'!$AA$6:$AA$3142,'Individual Data'!$U$6:$U$3142,'age-length prop'!$B19,'Individual Data'!$X$6:$X$3142,'age-length prop'!L$7,'Individual Data'!$Q$6:$Q$3142,'age-length prop'!$C19,'Individual Data'!$M$6:$M$3142,'age-length prop'!$B$6)</f>
        <v>0</v>
      </c>
      <c r="M19" s="18">
        <f>SUMIFS('Individual Data'!$AA$6:$AA$3142,'Individual Data'!$U$6:$U$3142,'age-length prop'!$B19,'Individual Data'!$X$6:$X$3142,'age-length prop'!M$7,'Individual Data'!$Q$6:$Q$3142,'age-length prop'!$C19,'Individual Data'!$M$6:$M$3142,'age-length prop'!$B$6)</f>
        <v>0</v>
      </c>
      <c r="N19" s="18">
        <f>SUMIFS('Individual Data'!$AA$6:$AA$3142,'Individual Data'!$U$6:$U$3142,'age-length prop'!$B19,'Individual Data'!$X$6:$X$3142,'age-length prop'!N$7,'Individual Data'!$Q$6:$Q$3142,'age-length prop'!$C19,'Individual Data'!$M$6:$M$3142,'age-length prop'!$B$6)</f>
        <v>0</v>
      </c>
      <c r="O19" s="18">
        <f>SUMIFS('Individual Data'!$AA$6:$AA$3142,'Individual Data'!$U$6:$U$3142,'age-length prop'!$B19,'Individual Data'!$X$6:$X$3142,'age-length prop'!O$7,'Individual Data'!$Q$6:$Q$3142,'age-length prop'!$C19,'Individual Data'!$M$6:$M$3142,'age-length prop'!$B$6)</f>
        <v>0</v>
      </c>
      <c r="P19" s="18">
        <f>SUMIFS('Individual Data'!$AA$6:$AA$3142,'Individual Data'!$U$6:$U$3142,'age-length prop'!$B19,'Individual Data'!$X$6:$X$3142,'age-length prop'!P$7,'Individual Data'!$Q$6:$Q$3142,'age-length prop'!$C19,'Individual Data'!$M$6:$M$3142,'age-length prop'!$B$6)</f>
        <v>0</v>
      </c>
      <c r="Q19" s="40">
        <f t="shared" si="45"/>
        <v>0</v>
      </c>
      <c r="R19" s="32">
        <f t="shared" si="46"/>
        <v>0</v>
      </c>
      <c r="S19" s="32">
        <f t="shared" si="47"/>
        <v>0</v>
      </c>
      <c r="T19" s="32">
        <f t="shared" si="48"/>
        <v>0</v>
      </c>
      <c r="U19" s="32">
        <f t="shared" si="49"/>
        <v>17.873783958112011</v>
      </c>
      <c r="V19" s="32">
        <f t="shared" si="50"/>
        <v>18.147087008141117</v>
      </c>
      <c r="W19" s="32">
        <f t="shared" si="51"/>
        <v>0</v>
      </c>
      <c r="X19" s="32">
        <f t="shared" si="52"/>
        <v>0</v>
      </c>
      <c r="Y19" s="32">
        <f t="shared" si="53"/>
        <v>0</v>
      </c>
      <c r="Z19" s="32">
        <f t="shared" si="54"/>
        <v>0</v>
      </c>
      <c r="AA19" s="32">
        <f t="shared" si="55"/>
        <v>0</v>
      </c>
      <c r="AB19" s="32">
        <f t="shared" si="56"/>
        <v>0</v>
      </c>
      <c r="AC19" s="32">
        <f t="shared" si="57"/>
        <v>0</v>
      </c>
      <c r="AD19" s="14">
        <f>VLOOKUP(A19,'PBT Tag Rates'!$B$5:$E$34,4,FALSE)</f>
        <v>0.95971980899999998</v>
      </c>
      <c r="AE19" s="32">
        <f t="shared" si="58"/>
        <v>0</v>
      </c>
      <c r="AF19" s="32">
        <f t="shared" si="78"/>
        <v>0</v>
      </c>
      <c r="AG19" s="32">
        <f t="shared" si="59"/>
        <v>0</v>
      </c>
      <c r="AH19" s="32">
        <f t="shared" si="60"/>
        <v>0</v>
      </c>
      <c r="AI19" s="32">
        <f t="shared" si="61"/>
        <v>18.623960650281848</v>
      </c>
      <c r="AJ19" s="32">
        <f t="shared" si="62"/>
        <v>18.908734443076519</v>
      </c>
      <c r="AK19" s="32">
        <f t="shared" si="63"/>
        <v>0</v>
      </c>
      <c r="AL19" s="32">
        <f t="shared" si="64"/>
        <v>0</v>
      </c>
      <c r="AM19" s="32">
        <f t="shared" si="65"/>
        <v>0</v>
      </c>
      <c r="AN19" s="32">
        <f t="shared" si="66"/>
        <v>0</v>
      </c>
      <c r="AO19" s="32">
        <f t="shared" si="67"/>
        <v>0</v>
      </c>
      <c r="AP19" s="32">
        <f t="shared" si="68"/>
        <v>0</v>
      </c>
      <c r="AQ19" s="32">
        <f t="shared" si="69"/>
        <v>0</v>
      </c>
      <c r="AS19" s="34">
        <f t="shared" si="6"/>
        <v>0</v>
      </c>
      <c r="AT19" s="35">
        <f t="shared" si="70"/>
        <v>37.53269509335837</v>
      </c>
      <c r="AV19">
        <f t="shared" si="7"/>
        <v>2019</v>
      </c>
      <c r="AW19" t="str">
        <f t="shared" si="8"/>
        <v>BCAl</v>
      </c>
      <c r="AX19" t="s">
        <v>9015</v>
      </c>
      <c r="AY19">
        <f>SUMIFS('cwt rel info'!$A$6:$A$217,'cwt rel info'!$D$6:$D$217,'age-length prop'!AV19,'cwt rel info'!$E$6:$E$217,'age-length prop'!AW19)</f>
        <v>220198</v>
      </c>
      <c r="AZ19" s="32">
        <f t="shared" si="71"/>
        <v>37.53269509335837</v>
      </c>
      <c r="BA19" s="32">
        <f t="shared" si="79"/>
        <v>332.28449670684614</v>
      </c>
      <c r="BB19" s="32">
        <f t="shared" si="72"/>
        <v>0</v>
      </c>
      <c r="BC19" t="str">
        <f>VLOOKUP(AW19,'Individual Data'!$U$5:$AB$3142,8,FALSE)</f>
        <v>abv</v>
      </c>
      <c r="BD19" s="36">
        <f t="shared" ref="BD19" si="90">IF(BC19="blw",AZ19*(1-$BA$4),AZ19*(1-$BA$3))</f>
        <v>36.031387289624035</v>
      </c>
      <c r="BE19" s="18">
        <f t="shared" si="73"/>
        <v>318.99311683857229</v>
      </c>
      <c r="BF19" s="163">
        <f t="shared" si="74"/>
        <v>0</v>
      </c>
      <c r="BH19" s="18"/>
      <c r="BI19" s="32"/>
      <c r="BK19" s="40">
        <f t="shared" si="81"/>
        <v>0</v>
      </c>
      <c r="BL19" s="32">
        <f t="shared" si="9"/>
        <v>0</v>
      </c>
      <c r="BM19" s="32">
        <f t="shared" si="10"/>
        <v>0</v>
      </c>
      <c r="BN19" s="32">
        <f t="shared" si="11"/>
        <v>0</v>
      </c>
      <c r="BO19" s="32">
        <f t="shared" si="12"/>
        <v>0.75017669216983762</v>
      </c>
      <c r="BP19" s="32">
        <f t="shared" si="13"/>
        <v>0.76164743493540144</v>
      </c>
      <c r="BQ19" s="32">
        <f t="shared" si="14"/>
        <v>0</v>
      </c>
      <c r="BR19" s="32">
        <f t="shared" si="15"/>
        <v>0</v>
      </c>
      <c r="BS19" s="32">
        <f t="shared" si="16"/>
        <v>0</v>
      </c>
      <c r="BT19" s="32">
        <f t="shared" si="17"/>
        <v>0</v>
      </c>
      <c r="BU19" s="32">
        <f t="shared" si="18"/>
        <v>0</v>
      </c>
      <c r="BV19" s="32">
        <f t="shared" si="19"/>
        <v>0</v>
      </c>
      <c r="BW19" s="32">
        <f t="shared" si="20"/>
        <v>0</v>
      </c>
      <c r="BX19" s="15">
        <f t="shared" si="75"/>
        <v>1</v>
      </c>
      <c r="BY19" s="32">
        <f>SUMIFS('Individual Data'!$W$6:$W$3142,'Individual Data'!$I$6:$I$3142,'age-length prop'!BY$7,'Individual Data'!$U$6:$U$3142,'age-length prop'!$B19,'Individual Data'!$Q$6:$Q$3142,'age-length prop'!$C19)</f>
        <v>20</v>
      </c>
      <c r="BZ19" s="32">
        <f>SUMIFS('Individual Data'!$W$6:$W$3142,'Individual Data'!$I$6:$I$3142,'age-length prop'!BZ$7,'Individual Data'!$U$6:$U$3142,'age-length prop'!$B19,'Individual Data'!$Q$6:$Q$3142,'age-length prop'!$C19)</f>
        <v>0</v>
      </c>
      <c r="CA19" s="47">
        <f t="shared" si="76"/>
        <v>0</v>
      </c>
      <c r="CB19" s="18">
        <f t="shared" si="77"/>
        <v>0</v>
      </c>
      <c r="CC19" s="18">
        <f t="shared" si="21"/>
        <v>0</v>
      </c>
      <c r="CD19" s="18">
        <f t="shared" si="22"/>
        <v>0</v>
      </c>
      <c r="CE19" s="18">
        <f t="shared" si="23"/>
        <v>0.75017669216983762</v>
      </c>
      <c r="CF19" s="18">
        <f t="shared" si="24"/>
        <v>0.76164743493540144</v>
      </c>
      <c r="CG19" s="18">
        <f t="shared" si="25"/>
        <v>0</v>
      </c>
      <c r="CH19" s="18">
        <f t="shared" si="26"/>
        <v>0</v>
      </c>
      <c r="CI19" s="18">
        <f t="shared" si="27"/>
        <v>0</v>
      </c>
      <c r="CJ19" s="18">
        <f t="shared" si="28"/>
        <v>0</v>
      </c>
      <c r="CK19" s="18">
        <f t="shared" si="29"/>
        <v>0</v>
      </c>
      <c r="CL19" s="18">
        <f t="shared" si="30"/>
        <v>0</v>
      </c>
      <c r="CM19" s="48">
        <f t="shared" si="31"/>
        <v>0</v>
      </c>
      <c r="CN19" s="18"/>
      <c r="CO19" s="18">
        <f t="shared" si="32"/>
        <v>0</v>
      </c>
      <c r="CP19" s="18">
        <f t="shared" si="33"/>
        <v>0</v>
      </c>
      <c r="CQ19" s="18">
        <f t="shared" si="34"/>
        <v>0</v>
      </c>
      <c r="CR19" s="18">
        <f t="shared" si="35"/>
        <v>0</v>
      </c>
      <c r="CS19" s="18">
        <f t="shared" si="36"/>
        <v>0</v>
      </c>
      <c r="CT19" s="18">
        <f t="shared" si="37"/>
        <v>0</v>
      </c>
      <c r="CU19" s="18">
        <f t="shared" si="38"/>
        <v>0</v>
      </c>
      <c r="CV19" s="18">
        <f t="shared" si="39"/>
        <v>0</v>
      </c>
      <c r="CW19" s="18">
        <f t="shared" si="40"/>
        <v>0</v>
      </c>
      <c r="CX19" s="18">
        <f t="shared" si="41"/>
        <v>0</v>
      </c>
      <c r="CY19" s="18">
        <f t="shared" si="42"/>
        <v>0</v>
      </c>
      <c r="CZ19" s="18">
        <f t="shared" si="43"/>
        <v>0</v>
      </c>
      <c r="DA19" s="18">
        <f t="shared" si="44"/>
        <v>0</v>
      </c>
    </row>
    <row r="20" spans="1:105" x14ac:dyDescent="0.35">
      <c r="A20" s="22" t="s">
        <v>557</v>
      </c>
      <c r="B20" s="22" t="s">
        <v>9086</v>
      </c>
      <c r="C20">
        <v>3</v>
      </c>
      <c r="D20" s="18">
        <f>SUMIFS('Individual Data'!$AA$6:$AA$3142,'Individual Data'!$U$6:$U$3142,'age-length prop'!$B20,'Individual Data'!$X$6:$X$3142,'age-length prop'!D$7,'Individual Data'!$Q$6:$Q$3142,'age-length prop'!$C20,'Individual Data'!$M$6:$M$3142,'age-length prop'!$B$6)</f>
        <v>0</v>
      </c>
      <c r="E20" s="18">
        <f>SUMIFS('Individual Data'!$AA$6:$AA$3142,'Individual Data'!$U$6:$U$3142,'age-length prop'!$B20,'Individual Data'!$X$6:$X$3142,'age-length prop'!E$7,'Individual Data'!$Q$6:$Q$3142,'age-length prop'!$C20,'Individual Data'!$M$6:$M$3142,'age-length prop'!$B$6)</f>
        <v>0</v>
      </c>
      <c r="F20" s="18">
        <f>SUMIFS('Individual Data'!$AA$6:$AA$3142,'Individual Data'!$U$6:$U$3142,'age-length prop'!$B20,'Individual Data'!$X$6:$X$3142,'age-length prop'!F$7,'Individual Data'!$Q$6:$Q$3142,'age-length prop'!$C20,'Individual Data'!$M$6:$M$3142,'age-length prop'!$B$6)</f>
        <v>0</v>
      </c>
      <c r="G20" s="18">
        <f>SUMIFS('Individual Data'!$AA$6:$AA$3142,'Individual Data'!$U$6:$U$3142,'age-length prop'!$B20,'Individual Data'!$X$6:$X$3142,'age-length prop'!G$7,'Individual Data'!$Q$6:$Q$3142,'age-length prop'!$C20,'Individual Data'!$M$6:$M$3142,'age-length prop'!$B$6)</f>
        <v>0</v>
      </c>
      <c r="H20" s="18">
        <f>SUMIFS('Individual Data'!$AA$6:$AA$3142,'Individual Data'!$U$6:$U$3142,'age-length prop'!$B20,'Individual Data'!$X$6:$X$3142,'age-length prop'!H$7,'Individual Data'!$Q$6:$Q$3142,'age-length prop'!$C20,'Individual Data'!$M$6:$M$3142,'age-length prop'!$B$6)</f>
        <v>170.42017045454548</v>
      </c>
      <c r="I20" s="18">
        <f>SUMIFS('Individual Data'!$AA$6:$AA$3142,'Individual Data'!$U$6:$U$3142,'age-length prop'!$B20,'Individual Data'!$X$6:$X$3142,'age-length prop'!I$7,'Individual Data'!$Q$6:$Q$3142,'age-length prop'!$C20,'Individual Data'!$M$6:$M$3142,'age-length prop'!$B$6)</f>
        <v>187.60539772727276</v>
      </c>
      <c r="J20" s="18">
        <f>SUMIFS('Individual Data'!$AA$6:$AA$3142,'Individual Data'!$U$6:$U$3142,'age-length prop'!$B20,'Individual Data'!$X$6:$X$3142,'age-length prop'!J$7,'Individual Data'!$Q$6:$Q$3142,'age-length prop'!$C20,'Individual Data'!$M$6:$M$3142,'age-length prop'!$B$6)</f>
        <v>103.11136363636366</v>
      </c>
      <c r="K20" s="18">
        <f>SUMIFS('Individual Data'!$AA$6:$AA$3142,'Individual Data'!$U$6:$U$3142,'age-length prop'!$B20,'Individual Data'!$X$6:$X$3142,'age-length prop'!K$7,'Individual Data'!$Q$6:$Q$3142,'age-length prop'!$C20,'Individual Data'!$M$6:$M$3142,'age-length prop'!$B$6)</f>
        <v>34.370454545454557</v>
      </c>
      <c r="L20" s="18">
        <f>SUMIFS('Individual Data'!$AA$6:$AA$3142,'Individual Data'!$U$6:$U$3142,'age-length prop'!$B20,'Individual Data'!$X$6:$X$3142,'age-length prop'!L$7,'Individual Data'!$Q$6:$Q$3142,'age-length prop'!$C20,'Individual Data'!$M$6:$M$3142,'age-length prop'!$B$6)</f>
        <v>0</v>
      </c>
      <c r="M20" s="18">
        <f>SUMIFS('Individual Data'!$AA$6:$AA$3142,'Individual Data'!$U$6:$U$3142,'age-length prop'!$B20,'Individual Data'!$X$6:$X$3142,'age-length prop'!M$7,'Individual Data'!$Q$6:$Q$3142,'age-length prop'!$C20,'Individual Data'!$M$6:$M$3142,'age-length prop'!$B$6)</f>
        <v>0</v>
      </c>
      <c r="N20" s="18">
        <f>SUMIFS('Individual Data'!$AA$6:$AA$3142,'Individual Data'!$U$6:$U$3142,'age-length prop'!$B20,'Individual Data'!$X$6:$X$3142,'age-length prop'!N$7,'Individual Data'!$Q$6:$Q$3142,'age-length prop'!$C20,'Individual Data'!$M$6:$M$3142,'age-length prop'!$B$6)</f>
        <v>0</v>
      </c>
      <c r="O20" s="18">
        <f>SUMIFS('Individual Data'!$AA$6:$AA$3142,'Individual Data'!$U$6:$U$3142,'age-length prop'!$B20,'Individual Data'!$X$6:$X$3142,'age-length prop'!O$7,'Individual Data'!$Q$6:$Q$3142,'age-length prop'!$C20,'Individual Data'!$M$6:$M$3142,'age-length prop'!$B$6)</f>
        <v>0</v>
      </c>
      <c r="P20" s="18">
        <f>SUMIFS('Individual Data'!$AA$6:$AA$3142,'Individual Data'!$U$6:$U$3142,'age-length prop'!$B20,'Individual Data'!$X$6:$X$3142,'age-length prop'!P$7,'Individual Data'!$Q$6:$Q$3142,'age-length prop'!$C20,'Individual Data'!$M$6:$M$3142,'age-length prop'!$B$6)</f>
        <v>0</v>
      </c>
      <c r="Q20" s="40">
        <f t="shared" si="45"/>
        <v>0</v>
      </c>
      <c r="R20" s="32">
        <f t="shared" si="46"/>
        <v>0</v>
      </c>
      <c r="S20" s="32">
        <f t="shared" si="47"/>
        <v>0</v>
      </c>
      <c r="T20" s="32">
        <f t="shared" si="48"/>
        <v>0</v>
      </c>
      <c r="U20" s="32">
        <f t="shared" si="49"/>
        <v>177.24835758461074</v>
      </c>
      <c r="V20" s="32">
        <f t="shared" si="50"/>
        <v>198.10569983887385</v>
      </c>
      <c r="W20" s="32">
        <f t="shared" si="51"/>
        <v>107.36776667604843</v>
      </c>
      <c r="X20" s="32">
        <f t="shared" si="52"/>
        <v>35.348392789782842</v>
      </c>
      <c r="Y20" s="32">
        <f t="shared" si="53"/>
        <v>0</v>
      </c>
      <c r="Z20" s="32">
        <f t="shared" si="54"/>
        <v>0</v>
      </c>
      <c r="AA20" s="32">
        <f t="shared" si="55"/>
        <v>0</v>
      </c>
      <c r="AB20" s="32">
        <f t="shared" si="56"/>
        <v>0</v>
      </c>
      <c r="AC20" s="32">
        <f t="shared" si="57"/>
        <v>0</v>
      </c>
      <c r="AD20" s="14">
        <f>VLOOKUP(A20,'PBT Tag Rates'!$B$5:$E$34,4,FALSE)</f>
        <v>0.95971980899999998</v>
      </c>
      <c r="AE20" s="32">
        <f t="shared" si="58"/>
        <v>0</v>
      </c>
      <c r="AF20" s="32">
        <f t="shared" si="78"/>
        <v>0</v>
      </c>
      <c r="AG20" s="32">
        <f t="shared" si="59"/>
        <v>0</v>
      </c>
      <c r="AH20" s="32">
        <f t="shared" si="60"/>
        <v>0</v>
      </c>
      <c r="AI20" s="32">
        <f t="shared" si="61"/>
        <v>184.68760978196164</v>
      </c>
      <c r="AJ20" s="32">
        <f t="shared" si="62"/>
        <v>206.4203510035853</v>
      </c>
      <c r="AK20" s="32">
        <f t="shared" si="63"/>
        <v>111.87407581794369</v>
      </c>
      <c r="AL20" s="32">
        <f t="shared" si="64"/>
        <v>36.831992481862841</v>
      </c>
      <c r="AM20" s="32">
        <f t="shared" si="65"/>
        <v>0</v>
      </c>
      <c r="AN20" s="32">
        <f t="shared" si="66"/>
        <v>0</v>
      </c>
      <c r="AO20" s="32">
        <f t="shared" si="67"/>
        <v>0</v>
      </c>
      <c r="AP20" s="32">
        <f t="shared" si="68"/>
        <v>0</v>
      </c>
      <c r="AQ20" s="32">
        <f t="shared" si="69"/>
        <v>0</v>
      </c>
      <c r="AS20" s="34">
        <f t="shared" si="6"/>
        <v>0</v>
      </c>
      <c r="AT20" s="35">
        <f t="shared" si="70"/>
        <v>539.81402908535347</v>
      </c>
      <c r="AV20">
        <f t="shared" si="7"/>
        <v>2019</v>
      </c>
      <c r="AW20" t="str">
        <f t="shared" si="8"/>
        <v>CJAe</v>
      </c>
      <c r="AX20" t="s">
        <v>9015</v>
      </c>
      <c r="AY20">
        <f>SUMIFS('cwt rel info'!$A$6:$A$217,'cwt rel info'!$D$6:$D$217,'age-length prop'!AV20,'cwt rel info'!$E$6:$E$217,'age-length prop'!AW20)</f>
        <v>220195</v>
      </c>
      <c r="AZ20" s="32">
        <f t="shared" si="71"/>
        <v>539.81402908535347</v>
      </c>
      <c r="BA20" s="32">
        <f t="shared" si="79"/>
        <v>2516.9245521399876</v>
      </c>
      <c r="BB20" s="32">
        <f t="shared" si="72"/>
        <v>147.53888163671962</v>
      </c>
      <c r="BC20" t="str">
        <f>VLOOKUP(AW20,'Individual Data'!$U$5:$AB$3142,8,FALSE)</f>
        <v>abv</v>
      </c>
      <c r="BD20" s="36">
        <f t="shared" ref="BD20" si="91">IF(BC20="blw",AZ20*(1-$BA$4),AZ20*(1-$BA$3))</f>
        <v>518.22146792193928</v>
      </c>
      <c r="BE20" s="18">
        <f t="shared" si="73"/>
        <v>2416.2475700543878</v>
      </c>
      <c r="BF20" s="163">
        <f t="shared" si="74"/>
        <v>138.68654873851645</v>
      </c>
      <c r="BH20" s="18"/>
      <c r="BI20" s="32"/>
      <c r="BK20" s="40">
        <f t="shared" si="81"/>
        <v>0</v>
      </c>
      <c r="BL20" s="32">
        <f t="shared" si="9"/>
        <v>0</v>
      </c>
      <c r="BM20" s="32">
        <f t="shared" si="10"/>
        <v>0</v>
      </c>
      <c r="BN20" s="32">
        <f t="shared" si="11"/>
        <v>0</v>
      </c>
      <c r="BO20" s="32">
        <f t="shared" si="12"/>
        <v>7.4392521973508963</v>
      </c>
      <c r="BP20" s="32">
        <f t="shared" si="13"/>
        <v>8.3146511647114494</v>
      </c>
      <c r="BQ20" s="32">
        <f t="shared" si="14"/>
        <v>4.5063091418952581</v>
      </c>
      <c r="BR20" s="32">
        <f t="shared" si="15"/>
        <v>1.4835996920799985</v>
      </c>
      <c r="BS20" s="32">
        <f t="shared" si="16"/>
        <v>0</v>
      </c>
      <c r="BT20" s="32">
        <f t="shared" si="17"/>
        <v>0</v>
      </c>
      <c r="BU20" s="32">
        <f t="shared" si="18"/>
        <v>0</v>
      </c>
      <c r="BV20" s="32">
        <f t="shared" si="19"/>
        <v>0</v>
      </c>
      <c r="BW20" s="32">
        <f t="shared" si="20"/>
        <v>0</v>
      </c>
      <c r="BX20" s="15">
        <f t="shared" si="75"/>
        <v>0.38150289017341038</v>
      </c>
      <c r="BY20" s="32">
        <f>SUMIFS('Individual Data'!$W$6:$W$3142,'Individual Data'!$I$6:$I$3142,'age-length prop'!BY$7,'Individual Data'!$U$6:$U$3142,'age-length prop'!$B20,'Individual Data'!$Q$6:$Q$3142,'age-length prop'!$C20)</f>
        <v>66</v>
      </c>
      <c r="BZ20" s="32">
        <f>SUMIFS('Individual Data'!$W$6:$W$3142,'Individual Data'!$I$6:$I$3142,'age-length prop'!BZ$7,'Individual Data'!$U$6:$U$3142,'age-length prop'!$B20,'Individual Data'!$Q$6:$Q$3142,'age-length prop'!$C20)</f>
        <v>107</v>
      </c>
      <c r="CA20" s="47">
        <f t="shared" si="76"/>
        <v>0</v>
      </c>
      <c r="CB20" s="18">
        <f t="shared" si="77"/>
        <v>0</v>
      </c>
      <c r="CC20" s="18">
        <f t="shared" si="21"/>
        <v>0</v>
      </c>
      <c r="CD20" s="18">
        <f t="shared" si="22"/>
        <v>0</v>
      </c>
      <c r="CE20" s="18">
        <f t="shared" si="23"/>
        <v>2.8380962140182606</v>
      </c>
      <c r="CF20" s="18">
        <f t="shared" si="24"/>
        <v>3.1720634501211307</v>
      </c>
      <c r="CG20" s="18">
        <f t="shared" si="25"/>
        <v>1.7191699616479019</v>
      </c>
      <c r="CH20" s="18">
        <f t="shared" si="26"/>
        <v>0.56599757038890108</v>
      </c>
      <c r="CI20" s="18">
        <f t="shared" si="27"/>
        <v>0</v>
      </c>
      <c r="CJ20" s="18">
        <f t="shared" si="28"/>
        <v>0</v>
      </c>
      <c r="CK20" s="18">
        <f t="shared" si="29"/>
        <v>0</v>
      </c>
      <c r="CL20" s="18">
        <f t="shared" si="30"/>
        <v>0</v>
      </c>
      <c r="CM20" s="48">
        <f t="shared" si="31"/>
        <v>0</v>
      </c>
      <c r="CN20" s="18"/>
      <c r="CO20" s="18">
        <f t="shared" si="32"/>
        <v>0</v>
      </c>
      <c r="CP20" s="18">
        <f t="shared" si="33"/>
        <v>0</v>
      </c>
      <c r="CQ20" s="18">
        <f t="shared" si="34"/>
        <v>0</v>
      </c>
      <c r="CR20" s="18">
        <f t="shared" si="35"/>
        <v>0</v>
      </c>
      <c r="CS20" s="18">
        <f t="shared" si="36"/>
        <v>4.6011559833326361</v>
      </c>
      <c r="CT20" s="18">
        <f t="shared" si="37"/>
        <v>5.1425877145903192</v>
      </c>
      <c r="CU20" s="18">
        <f t="shared" si="38"/>
        <v>2.7871391802473564</v>
      </c>
      <c r="CV20" s="18">
        <f t="shared" si="39"/>
        <v>0.91760212169109745</v>
      </c>
      <c r="CW20" s="18">
        <f t="shared" si="40"/>
        <v>0</v>
      </c>
      <c r="CX20" s="18">
        <f t="shared" si="41"/>
        <v>0</v>
      </c>
      <c r="CY20" s="18">
        <f t="shared" si="42"/>
        <v>0</v>
      </c>
      <c r="CZ20" s="18">
        <f t="shared" si="43"/>
        <v>0</v>
      </c>
      <c r="DA20" s="18">
        <f t="shared" si="44"/>
        <v>0</v>
      </c>
    </row>
    <row r="21" spans="1:105" x14ac:dyDescent="0.35">
      <c r="A21" s="22" t="s">
        <v>557</v>
      </c>
      <c r="B21" s="22" t="s">
        <v>9087</v>
      </c>
      <c r="C21">
        <v>3</v>
      </c>
      <c r="D21" s="18">
        <f>SUMIFS('Individual Data'!$AA$6:$AA$3142,'Individual Data'!$U$6:$U$3142,'age-length prop'!$B21,'Individual Data'!$X$6:$X$3142,'age-length prop'!D$7,'Individual Data'!$Q$6:$Q$3142,'age-length prop'!$C21,'Individual Data'!$M$6:$M$3142,'age-length prop'!$B$6)</f>
        <v>0</v>
      </c>
      <c r="E21" s="18">
        <f>SUMIFS('Individual Data'!$AA$6:$AA$3142,'Individual Data'!$U$6:$U$3142,'age-length prop'!$B21,'Individual Data'!$X$6:$X$3142,'age-length prop'!E$7,'Individual Data'!$Q$6:$Q$3142,'age-length prop'!$C21,'Individual Data'!$M$6:$M$3142,'age-length prop'!$B$6)</f>
        <v>0</v>
      </c>
      <c r="F21" s="18">
        <f>SUMIFS('Individual Data'!$AA$6:$AA$3142,'Individual Data'!$U$6:$U$3142,'age-length prop'!$B21,'Individual Data'!$X$6:$X$3142,'age-length prop'!F$7,'Individual Data'!$Q$6:$Q$3142,'age-length prop'!$C21,'Individual Data'!$M$6:$M$3142,'age-length prop'!$B$6)</f>
        <v>0</v>
      </c>
      <c r="G21" s="18">
        <f>SUMIFS('Individual Data'!$AA$6:$AA$3142,'Individual Data'!$U$6:$U$3142,'age-length prop'!$B21,'Individual Data'!$X$6:$X$3142,'age-length prop'!G$7,'Individual Data'!$Q$6:$Q$3142,'age-length prop'!$C21,'Individual Data'!$M$6:$M$3142,'age-length prop'!$B$6)</f>
        <v>0</v>
      </c>
      <c r="H21" s="18">
        <f>SUMIFS('Individual Data'!$AA$6:$AA$3142,'Individual Data'!$U$6:$U$3142,'age-length prop'!$B21,'Individual Data'!$X$6:$X$3142,'age-length prop'!H$7,'Individual Data'!$Q$6:$Q$3142,'age-length prop'!$C21,'Individual Data'!$M$6:$M$3142,'age-length prop'!$B$6)</f>
        <v>17.185227272727278</v>
      </c>
      <c r="I21" s="18">
        <f>SUMIFS('Individual Data'!$AA$6:$AA$3142,'Individual Data'!$U$6:$U$3142,'age-length prop'!$B21,'Individual Data'!$X$6:$X$3142,'age-length prop'!I$7,'Individual Data'!$Q$6:$Q$3142,'age-length prop'!$C21,'Individual Data'!$M$6:$M$3142,'age-length prop'!$B$6)</f>
        <v>17.185227272727278</v>
      </c>
      <c r="J21" s="18">
        <f>SUMIFS('Individual Data'!$AA$6:$AA$3142,'Individual Data'!$U$6:$U$3142,'age-length prop'!$B21,'Individual Data'!$X$6:$X$3142,'age-length prop'!J$7,'Individual Data'!$Q$6:$Q$3142,'age-length prop'!$C21,'Individual Data'!$M$6:$M$3142,'age-length prop'!$B$6)</f>
        <v>0</v>
      </c>
      <c r="K21" s="18">
        <f>SUMIFS('Individual Data'!$AA$6:$AA$3142,'Individual Data'!$U$6:$U$3142,'age-length prop'!$B21,'Individual Data'!$X$6:$X$3142,'age-length prop'!K$7,'Individual Data'!$Q$6:$Q$3142,'age-length prop'!$C21,'Individual Data'!$M$6:$M$3142,'age-length prop'!$B$6)</f>
        <v>0</v>
      </c>
      <c r="L21" s="18">
        <f>SUMIFS('Individual Data'!$AA$6:$AA$3142,'Individual Data'!$U$6:$U$3142,'age-length prop'!$B21,'Individual Data'!$X$6:$X$3142,'age-length prop'!L$7,'Individual Data'!$Q$6:$Q$3142,'age-length prop'!$C21,'Individual Data'!$M$6:$M$3142,'age-length prop'!$B$6)</f>
        <v>0</v>
      </c>
      <c r="M21" s="18">
        <f>SUMIFS('Individual Data'!$AA$6:$AA$3142,'Individual Data'!$U$6:$U$3142,'age-length prop'!$B21,'Individual Data'!$X$6:$X$3142,'age-length prop'!M$7,'Individual Data'!$Q$6:$Q$3142,'age-length prop'!$C21,'Individual Data'!$M$6:$M$3142,'age-length prop'!$B$6)</f>
        <v>0</v>
      </c>
      <c r="N21" s="18">
        <f>SUMIFS('Individual Data'!$AA$6:$AA$3142,'Individual Data'!$U$6:$U$3142,'age-length prop'!$B21,'Individual Data'!$X$6:$X$3142,'age-length prop'!N$7,'Individual Data'!$Q$6:$Q$3142,'age-length prop'!$C21,'Individual Data'!$M$6:$M$3142,'age-length prop'!$B$6)</f>
        <v>0</v>
      </c>
      <c r="O21" s="18">
        <f>SUMIFS('Individual Data'!$AA$6:$AA$3142,'Individual Data'!$U$6:$U$3142,'age-length prop'!$B21,'Individual Data'!$X$6:$X$3142,'age-length prop'!O$7,'Individual Data'!$Q$6:$Q$3142,'age-length prop'!$C21,'Individual Data'!$M$6:$M$3142,'age-length prop'!$B$6)</f>
        <v>0</v>
      </c>
      <c r="P21" s="18">
        <f>SUMIFS('Individual Data'!$AA$6:$AA$3142,'Individual Data'!$U$6:$U$3142,'age-length prop'!$B21,'Individual Data'!$X$6:$X$3142,'age-length prop'!P$7,'Individual Data'!$Q$6:$Q$3142,'age-length prop'!$C21,'Individual Data'!$M$6:$M$3142,'age-length prop'!$B$6)</f>
        <v>0</v>
      </c>
      <c r="Q21" s="40">
        <f t="shared" si="45"/>
        <v>0</v>
      </c>
      <c r="R21" s="32">
        <f t="shared" si="46"/>
        <v>0</v>
      </c>
      <c r="S21" s="32">
        <f t="shared" si="47"/>
        <v>0</v>
      </c>
      <c r="T21" s="32">
        <f t="shared" si="48"/>
        <v>0</v>
      </c>
      <c r="U21" s="32">
        <f t="shared" si="49"/>
        <v>17.873783958112011</v>
      </c>
      <c r="V21" s="32">
        <f t="shared" si="50"/>
        <v>18.147087008141117</v>
      </c>
      <c r="W21" s="32">
        <f t="shared" si="51"/>
        <v>0</v>
      </c>
      <c r="X21" s="32">
        <f t="shared" si="52"/>
        <v>0</v>
      </c>
      <c r="Y21" s="32">
        <f t="shared" si="53"/>
        <v>0</v>
      </c>
      <c r="Z21" s="32">
        <f t="shared" si="54"/>
        <v>0</v>
      </c>
      <c r="AA21" s="32">
        <f t="shared" si="55"/>
        <v>0</v>
      </c>
      <c r="AB21" s="32">
        <f t="shared" si="56"/>
        <v>0</v>
      </c>
      <c r="AC21" s="32">
        <f t="shared" si="57"/>
        <v>0</v>
      </c>
      <c r="AD21" s="14">
        <f>VLOOKUP(A21,'PBT Tag Rates'!$B$5:$E$34,4,FALSE)</f>
        <v>0.95971980899999998</v>
      </c>
      <c r="AE21" s="32">
        <f t="shared" si="58"/>
        <v>0</v>
      </c>
      <c r="AF21" s="32">
        <f t="shared" si="78"/>
        <v>0</v>
      </c>
      <c r="AG21" s="32">
        <f t="shared" si="59"/>
        <v>0</v>
      </c>
      <c r="AH21" s="32">
        <f t="shared" si="60"/>
        <v>0</v>
      </c>
      <c r="AI21" s="32">
        <f t="shared" si="61"/>
        <v>18.623960650281848</v>
      </c>
      <c r="AJ21" s="32">
        <f t="shared" si="62"/>
        <v>18.908734443076519</v>
      </c>
      <c r="AK21" s="32">
        <f t="shared" si="63"/>
        <v>0</v>
      </c>
      <c r="AL21" s="32">
        <f t="shared" si="64"/>
        <v>0</v>
      </c>
      <c r="AM21" s="32">
        <f t="shared" si="65"/>
        <v>0</v>
      </c>
      <c r="AN21" s="32">
        <f t="shared" si="66"/>
        <v>0</v>
      </c>
      <c r="AO21" s="32">
        <f t="shared" si="67"/>
        <v>0</v>
      </c>
      <c r="AP21" s="32">
        <f t="shared" si="68"/>
        <v>0</v>
      </c>
      <c r="AQ21" s="32">
        <f t="shared" si="69"/>
        <v>0</v>
      </c>
      <c r="AS21" s="34">
        <f t="shared" si="6"/>
        <v>0</v>
      </c>
      <c r="AT21" s="35">
        <f t="shared" si="70"/>
        <v>37.53269509335837</v>
      </c>
      <c r="AV21">
        <f t="shared" si="7"/>
        <v>2019</v>
      </c>
      <c r="AW21" t="str">
        <f t="shared" si="8"/>
        <v>CJAl</v>
      </c>
      <c r="AX21" t="s">
        <v>9015</v>
      </c>
      <c r="AY21">
        <f>SUMIFS('cwt rel info'!$A$6:$A$217,'cwt rel info'!$D$6:$D$217,'age-length prop'!AV21,'cwt rel info'!$E$6:$E$217,'age-length prop'!AW21)</f>
        <v>220196</v>
      </c>
      <c r="AZ21" s="32">
        <f t="shared" si="71"/>
        <v>37.53269509335837</v>
      </c>
      <c r="BA21" s="32">
        <f t="shared" si="79"/>
        <v>241.07272112164338</v>
      </c>
      <c r="BB21" s="32">
        <f t="shared" si="72"/>
        <v>0</v>
      </c>
      <c r="BC21" t="str">
        <f>VLOOKUP(AW21,'Individual Data'!$U$5:$AB$3142,8,FALSE)</f>
        <v>abv</v>
      </c>
      <c r="BD21" s="36">
        <f t="shared" ref="BD21" si="92">IF(BC21="blw",AZ21*(1-$BA$4),AZ21*(1-$BA$3))</f>
        <v>36.031387289624035</v>
      </c>
      <c r="BE21" s="18">
        <f t="shared" si="73"/>
        <v>231.42981227677762</v>
      </c>
      <c r="BF21" s="163">
        <f t="shared" si="74"/>
        <v>0</v>
      </c>
      <c r="BH21" s="18"/>
      <c r="BI21" s="32"/>
      <c r="BK21" s="40">
        <f t="shared" si="81"/>
        <v>0</v>
      </c>
      <c r="BL21" s="32">
        <f t="shared" si="9"/>
        <v>0</v>
      </c>
      <c r="BM21" s="32">
        <f t="shared" si="10"/>
        <v>0</v>
      </c>
      <c r="BN21" s="32">
        <f t="shared" si="11"/>
        <v>0</v>
      </c>
      <c r="BO21" s="32">
        <f t="shared" si="12"/>
        <v>0.75017669216983762</v>
      </c>
      <c r="BP21" s="32">
        <f t="shared" si="13"/>
        <v>0.76164743493540144</v>
      </c>
      <c r="BQ21" s="32">
        <f t="shared" si="14"/>
        <v>0</v>
      </c>
      <c r="BR21" s="32">
        <f t="shared" si="15"/>
        <v>0</v>
      </c>
      <c r="BS21" s="32">
        <f t="shared" si="16"/>
        <v>0</v>
      </c>
      <c r="BT21" s="32">
        <f t="shared" si="17"/>
        <v>0</v>
      </c>
      <c r="BU21" s="32">
        <f t="shared" si="18"/>
        <v>0</v>
      </c>
      <c r="BV21" s="32">
        <f t="shared" si="19"/>
        <v>0</v>
      </c>
      <c r="BW21" s="32">
        <f t="shared" si="20"/>
        <v>0</v>
      </c>
      <c r="BX21" s="15">
        <f t="shared" si="75"/>
        <v>1</v>
      </c>
      <c r="BY21" s="32">
        <f>SUMIFS('Individual Data'!$W$6:$W$3142,'Individual Data'!$I$6:$I$3142,'age-length prop'!BY$7,'Individual Data'!$U$6:$U$3142,'age-length prop'!$B21,'Individual Data'!$Q$6:$Q$3142,'age-length prop'!$C21)</f>
        <v>15</v>
      </c>
      <c r="BZ21" s="32">
        <f>SUMIFS('Individual Data'!$W$6:$W$3142,'Individual Data'!$I$6:$I$3142,'age-length prop'!BZ$7,'Individual Data'!$U$6:$U$3142,'age-length prop'!$B21,'Individual Data'!$Q$6:$Q$3142,'age-length prop'!$C21)</f>
        <v>0</v>
      </c>
      <c r="CA21" s="47">
        <f t="shared" si="76"/>
        <v>0</v>
      </c>
      <c r="CB21" s="18">
        <f t="shared" si="77"/>
        <v>0</v>
      </c>
      <c r="CC21" s="18">
        <f t="shared" si="21"/>
        <v>0</v>
      </c>
      <c r="CD21" s="18">
        <f t="shared" si="22"/>
        <v>0</v>
      </c>
      <c r="CE21" s="18">
        <f t="shared" si="23"/>
        <v>0.75017669216983762</v>
      </c>
      <c r="CF21" s="18">
        <f t="shared" si="24"/>
        <v>0.76164743493540144</v>
      </c>
      <c r="CG21" s="18">
        <f t="shared" si="25"/>
        <v>0</v>
      </c>
      <c r="CH21" s="18">
        <f t="shared" si="26"/>
        <v>0</v>
      </c>
      <c r="CI21" s="18">
        <f t="shared" si="27"/>
        <v>0</v>
      </c>
      <c r="CJ21" s="18">
        <f t="shared" si="28"/>
        <v>0</v>
      </c>
      <c r="CK21" s="18">
        <f t="shared" si="29"/>
        <v>0</v>
      </c>
      <c r="CL21" s="18">
        <f t="shared" si="30"/>
        <v>0</v>
      </c>
      <c r="CM21" s="48">
        <f t="shared" si="31"/>
        <v>0</v>
      </c>
      <c r="CN21" s="18"/>
      <c r="CO21" s="18">
        <f t="shared" si="32"/>
        <v>0</v>
      </c>
      <c r="CP21" s="18">
        <f t="shared" si="33"/>
        <v>0</v>
      </c>
      <c r="CQ21" s="18">
        <f t="shared" si="34"/>
        <v>0</v>
      </c>
      <c r="CR21" s="18">
        <f t="shared" si="35"/>
        <v>0</v>
      </c>
      <c r="CS21" s="18">
        <f t="shared" si="36"/>
        <v>0</v>
      </c>
      <c r="CT21" s="18">
        <f t="shared" si="37"/>
        <v>0</v>
      </c>
      <c r="CU21" s="18">
        <f t="shared" si="38"/>
        <v>0</v>
      </c>
      <c r="CV21" s="18">
        <f t="shared" si="39"/>
        <v>0</v>
      </c>
      <c r="CW21" s="18">
        <f t="shared" si="40"/>
        <v>0</v>
      </c>
      <c r="CX21" s="18">
        <f t="shared" si="41"/>
        <v>0</v>
      </c>
      <c r="CY21" s="18">
        <f t="shared" si="42"/>
        <v>0</v>
      </c>
      <c r="CZ21" s="18">
        <f t="shared" si="43"/>
        <v>0</v>
      </c>
      <c r="DA21" s="18">
        <f t="shared" si="44"/>
        <v>0</v>
      </c>
    </row>
    <row r="22" spans="1:105" x14ac:dyDescent="0.35">
      <c r="A22" s="22" t="s">
        <v>557</v>
      </c>
      <c r="B22" s="22" t="s">
        <v>8974</v>
      </c>
      <c r="C22">
        <v>3</v>
      </c>
      <c r="D22" s="18">
        <f>SUMIFS('Individual Data'!$AA$6:$AA$3142,'Individual Data'!$U$6:$U$3142,'age-length prop'!$B22,'Individual Data'!$X$6:$X$3142,'age-length prop'!D$7,'Individual Data'!$Q$6:$Q$3142,'age-length prop'!$C22,'Individual Data'!$M$6:$M$3142,'age-length prop'!$B$6)</f>
        <v>0</v>
      </c>
      <c r="E22" s="18">
        <f>SUMIFS('Individual Data'!$AA$6:$AA$3142,'Individual Data'!$U$6:$U$3142,'age-length prop'!$B22,'Individual Data'!$X$6:$X$3142,'age-length prop'!E$7,'Individual Data'!$Q$6:$Q$3142,'age-length prop'!$C22,'Individual Data'!$M$6:$M$3142,'age-length prop'!$B$6)</f>
        <v>0</v>
      </c>
      <c r="F22" s="18">
        <f>SUMIFS('Individual Data'!$AA$6:$AA$3142,'Individual Data'!$U$6:$U$3142,'age-length prop'!$B22,'Individual Data'!$X$6:$X$3142,'age-length prop'!F$7,'Individual Data'!$Q$6:$Q$3142,'age-length prop'!$C22,'Individual Data'!$M$6:$M$3142,'age-length prop'!$B$6)</f>
        <v>0</v>
      </c>
      <c r="G22" s="18">
        <f>SUMIFS('Individual Data'!$AA$6:$AA$3142,'Individual Data'!$U$6:$U$3142,'age-length prop'!$B22,'Individual Data'!$X$6:$X$3142,'age-length prop'!G$7,'Individual Data'!$Q$6:$Q$3142,'age-length prop'!$C22,'Individual Data'!$M$6:$M$3142,'age-length prop'!$B$6)</f>
        <v>0</v>
      </c>
      <c r="H22" s="18">
        <f>SUMIFS('Individual Data'!$AA$6:$AA$3142,'Individual Data'!$U$6:$U$3142,'age-length prop'!$B22,'Individual Data'!$X$6:$X$3142,'age-length prop'!H$7,'Individual Data'!$Q$6:$Q$3142,'age-length prop'!$C22,'Individual Data'!$M$6:$M$3142,'age-length prop'!$B$6)</f>
        <v>0</v>
      </c>
      <c r="I22" s="18">
        <f>SUMIFS('Individual Data'!$AA$6:$AA$3142,'Individual Data'!$U$6:$U$3142,'age-length prop'!$B22,'Individual Data'!$X$6:$X$3142,'age-length prop'!I$7,'Individual Data'!$Q$6:$Q$3142,'age-length prop'!$C22,'Individual Data'!$M$6:$M$3142,'age-length prop'!$B$6)</f>
        <v>17.185227272727278</v>
      </c>
      <c r="J22" s="18">
        <f>SUMIFS('Individual Data'!$AA$6:$AA$3142,'Individual Data'!$U$6:$U$3142,'age-length prop'!$B22,'Individual Data'!$X$6:$X$3142,'age-length prop'!J$7,'Individual Data'!$Q$6:$Q$3142,'age-length prop'!$C22,'Individual Data'!$M$6:$M$3142,'age-length prop'!$B$6)</f>
        <v>34.370454545454557</v>
      </c>
      <c r="K22" s="18">
        <f>SUMIFS('Individual Data'!$AA$6:$AA$3142,'Individual Data'!$U$6:$U$3142,'age-length prop'!$B22,'Individual Data'!$X$6:$X$3142,'age-length prop'!K$7,'Individual Data'!$Q$6:$Q$3142,'age-length prop'!$C22,'Individual Data'!$M$6:$M$3142,'age-length prop'!$B$6)</f>
        <v>0</v>
      </c>
      <c r="L22" s="18">
        <f>SUMIFS('Individual Data'!$AA$6:$AA$3142,'Individual Data'!$U$6:$U$3142,'age-length prop'!$B22,'Individual Data'!$X$6:$X$3142,'age-length prop'!L$7,'Individual Data'!$Q$6:$Q$3142,'age-length prop'!$C22,'Individual Data'!$M$6:$M$3142,'age-length prop'!$B$6)</f>
        <v>0</v>
      </c>
      <c r="M22" s="18">
        <f>SUMIFS('Individual Data'!$AA$6:$AA$3142,'Individual Data'!$U$6:$U$3142,'age-length prop'!$B22,'Individual Data'!$X$6:$X$3142,'age-length prop'!M$7,'Individual Data'!$Q$6:$Q$3142,'age-length prop'!$C22,'Individual Data'!$M$6:$M$3142,'age-length prop'!$B$6)</f>
        <v>0</v>
      </c>
      <c r="N22" s="18">
        <f>SUMIFS('Individual Data'!$AA$6:$AA$3142,'Individual Data'!$U$6:$U$3142,'age-length prop'!$B22,'Individual Data'!$X$6:$X$3142,'age-length prop'!N$7,'Individual Data'!$Q$6:$Q$3142,'age-length prop'!$C22,'Individual Data'!$M$6:$M$3142,'age-length prop'!$B$6)</f>
        <v>0</v>
      </c>
      <c r="O22" s="18">
        <f>SUMIFS('Individual Data'!$AA$6:$AA$3142,'Individual Data'!$U$6:$U$3142,'age-length prop'!$B22,'Individual Data'!$X$6:$X$3142,'age-length prop'!O$7,'Individual Data'!$Q$6:$Q$3142,'age-length prop'!$C22,'Individual Data'!$M$6:$M$3142,'age-length prop'!$B$6)</f>
        <v>0</v>
      </c>
      <c r="P22" s="18">
        <f>SUMIFS('Individual Data'!$AA$6:$AA$3142,'Individual Data'!$U$6:$U$3142,'age-length prop'!$B22,'Individual Data'!$X$6:$X$3142,'age-length prop'!P$7,'Individual Data'!$Q$6:$Q$3142,'age-length prop'!$C22,'Individual Data'!$M$6:$M$3142,'age-length prop'!$B$6)</f>
        <v>0</v>
      </c>
      <c r="Q22" s="40">
        <f t="shared" si="45"/>
        <v>0</v>
      </c>
      <c r="R22" s="32">
        <f t="shared" si="46"/>
        <v>0</v>
      </c>
      <c r="S22" s="32">
        <f t="shared" si="47"/>
        <v>0</v>
      </c>
      <c r="T22" s="32">
        <f t="shared" si="48"/>
        <v>0</v>
      </c>
      <c r="U22" s="32">
        <f t="shared" si="49"/>
        <v>0</v>
      </c>
      <c r="V22" s="32">
        <f t="shared" si="50"/>
        <v>18.147087008141117</v>
      </c>
      <c r="W22" s="32">
        <f t="shared" si="51"/>
        <v>35.789255558682818</v>
      </c>
      <c r="X22" s="32">
        <f t="shared" si="52"/>
        <v>0</v>
      </c>
      <c r="Y22" s="32">
        <f t="shared" si="53"/>
        <v>0</v>
      </c>
      <c r="Z22" s="32">
        <f t="shared" si="54"/>
        <v>0</v>
      </c>
      <c r="AA22" s="32">
        <f t="shared" si="55"/>
        <v>0</v>
      </c>
      <c r="AB22" s="32">
        <f t="shared" si="56"/>
        <v>0</v>
      </c>
      <c r="AC22" s="32">
        <f t="shared" si="57"/>
        <v>0</v>
      </c>
      <c r="AD22" s="14">
        <f>VLOOKUP(A22,'PBT Tag Rates'!$B$5:$E$34,4,FALSE)</f>
        <v>0.95971980899999998</v>
      </c>
      <c r="AE22" s="32">
        <f t="shared" si="58"/>
        <v>0</v>
      </c>
      <c r="AF22" s="32">
        <f t="shared" si="78"/>
        <v>0</v>
      </c>
      <c r="AG22" s="32">
        <f t="shared" si="59"/>
        <v>0</v>
      </c>
      <c r="AH22" s="32">
        <f t="shared" si="60"/>
        <v>0</v>
      </c>
      <c r="AI22" s="32">
        <f t="shared" si="61"/>
        <v>0</v>
      </c>
      <c r="AJ22" s="32">
        <f t="shared" si="62"/>
        <v>18.908734443076519</v>
      </c>
      <c r="AK22" s="32">
        <f t="shared" si="63"/>
        <v>37.291358605981237</v>
      </c>
      <c r="AL22" s="32">
        <f t="shared" si="64"/>
        <v>0</v>
      </c>
      <c r="AM22" s="32">
        <f t="shared" si="65"/>
        <v>0</v>
      </c>
      <c r="AN22" s="32">
        <f t="shared" si="66"/>
        <v>0</v>
      </c>
      <c r="AO22" s="32">
        <f t="shared" si="67"/>
        <v>0</v>
      </c>
      <c r="AP22" s="32">
        <f t="shared" si="68"/>
        <v>0</v>
      </c>
      <c r="AQ22" s="32">
        <f t="shared" si="69"/>
        <v>0</v>
      </c>
      <c r="AS22" s="34">
        <f t="shared" si="6"/>
        <v>0</v>
      </c>
      <c r="AT22" s="35">
        <f t="shared" si="70"/>
        <v>56.200093049057756</v>
      </c>
      <c r="AV22">
        <f t="shared" si="7"/>
        <v>2019</v>
      </c>
      <c r="AW22" t="str">
        <f t="shared" si="8"/>
        <v>GRR</v>
      </c>
      <c r="AX22" t="s">
        <v>9015</v>
      </c>
      <c r="AY22">
        <f>SUMIFS('cwt rel info'!$A$6:$A$217,'cwt rel info'!$D$6:$D$217,'age-length prop'!AV22,'cwt rel info'!$E$6:$E$217,'age-length prop'!AW22)</f>
        <v>637759</v>
      </c>
      <c r="AZ22" s="32">
        <f t="shared" si="71"/>
        <v>56.200093049057756</v>
      </c>
      <c r="BA22" s="32">
        <f t="shared" si="79"/>
        <v>371.38413608740996</v>
      </c>
      <c r="BB22" s="32">
        <f t="shared" si="72"/>
        <v>0</v>
      </c>
      <c r="BC22" t="str">
        <f>VLOOKUP(AW22,'Individual Data'!$U$5:$AB$3142,8,FALSE)</f>
        <v>abv</v>
      </c>
      <c r="BD22" s="36">
        <f t="shared" ref="BD22" si="93">IF(BC22="blw",AZ22*(1-$BA$4),AZ22*(1-$BA$3))</f>
        <v>53.952089327095443</v>
      </c>
      <c r="BE22" s="18">
        <f t="shared" si="73"/>
        <v>356.52877064391356</v>
      </c>
      <c r="BF22" s="163">
        <f t="shared" si="74"/>
        <v>0</v>
      </c>
      <c r="BH22" s="18"/>
      <c r="BI22" s="32"/>
      <c r="BK22" s="40">
        <f t="shared" si="81"/>
        <v>0</v>
      </c>
      <c r="BL22" s="32">
        <f t="shared" si="9"/>
        <v>0</v>
      </c>
      <c r="BM22" s="32">
        <f t="shared" si="10"/>
        <v>0</v>
      </c>
      <c r="BN22" s="32">
        <f t="shared" si="11"/>
        <v>0</v>
      </c>
      <c r="BO22" s="32">
        <f t="shared" si="12"/>
        <v>0</v>
      </c>
      <c r="BP22" s="32">
        <f t="shared" si="13"/>
        <v>0.76164743493540144</v>
      </c>
      <c r="BQ22" s="32">
        <f t="shared" si="14"/>
        <v>1.5021030472984194</v>
      </c>
      <c r="BR22" s="32">
        <f t="shared" si="15"/>
        <v>0</v>
      </c>
      <c r="BS22" s="32">
        <f t="shared" si="16"/>
        <v>0</v>
      </c>
      <c r="BT22" s="32">
        <f t="shared" si="17"/>
        <v>0</v>
      </c>
      <c r="BU22" s="32">
        <f t="shared" si="18"/>
        <v>0</v>
      </c>
      <c r="BV22" s="32">
        <f t="shared" si="19"/>
        <v>0</v>
      </c>
      <c r="BW22" s="32">
        <f t="shared" si="20"/>
        <v>0</v>
      </c>
      <c r="BX22" s="15">
        <f t="shared" si="75"/>
        <v>1</v>
      </c>
      <c r="BY22" s="32">
        <f>SUMIFS('Individual Data'!$W$6:$W$3142,'Individual Data'!$I$6:$I$3142,'age-length prop'!BY$7,'Individual Data'!$U$6:$U$3142,'age-length prop'!$B22,'Individual Data'!$Q$6:$Q$3142,'age-length prop'!$C22)</f>
        <v>23</v>
      </c>
      <c r="BZ22" s="32">
        <f>SUMIFS('Individual Data'!$W$6:$W$3142,'Individual Data'!$I$6:$I$3142,'age-length prop'!BZ$7,'Individual Data'!$U$6:$U$3142,'age-length prop'!$B22,'Individual Data'!$Q$6:$Q$3142,'age-length prop'!$C22)</f>
        <v>0</v>
      </c>
      <c r="CA22" s="47">
        <f t="shared" si="76"/>
        <v>0</v>
      </c>
      <c r="CB22" s="18">
        <f t="shared" si="77"/>
        <v>0</v>
      </c>
      <c r="CC22" s="18">
        <f t="shared" si="21"/>
        <v>0</v>
      </c>
      <c r="CD22" s="18">
        <f t="shared" si="22"/>
        <v>0</v>
      </c>
      <c r="CE22" s="18">
        <f t="shared" si="23"/>
        <v>0</v>
      </c>
      <c r="CF22" s="18">
        <f t="shared" si="24"/>
        <v>0.76164743493540144</v>
      </c>
      <c r="CG22" s="18">
        <f t="shared" si="25"/>
        <v>1.5021030472984194</v>
      </c>
      <c r="CH22" s="18">
        <f t="shared" si="26"/>
        <v>0</v>
      </c>
      <c r="CI22" s="18">
        <f t="shared" si="27"/>
        <v>0</v>
      </c>
      <c r="CJ22" s="18">
        <f t="shared" si="28"/>
        <v>0</v>
      </c>
      <c r="CK22" s="18">
        <f t="shared" si="29"/>
        <v>0</v>
      </c>
      <c r="CL22" s="18">
        <f t="shared" si="30"/>
        <v>0</v>
      </c>
      <c r="CM22" s="48">
        <f t="shared" si="31"/>
        <v>0</v>
      </c>
      <c r="CN22" s="18"/>
      <c r="CO22" s="18">
        <f t="shared" si="32"/>
        <v>0</v>
      </c>
      <c r="CP22" s="18">
        <f t="shared" si="33"/>
        <v>0</v>
      </c>
      <c r="CQ22" s="18">
        <f t="shared" si="34"/>
        <v>0</v>
      </c>
      <c r="CR22" s="18">
        <f t="shared" si="35"/>
        <v>0</v>
      </c>
      <c r="CS22" s="18">
        <f t="shared" si="36"/>
        <v>0</v>
      </c>
      <c r="CT22" s="18">
        <f t="shared" si="37"/>
        <v>0</v>
      </c>
      <c r="CU22" s="18">
        <f t="shared" si="38"/>
        <v>0</v>
      </c>
      <c r="CV22" s="18">
        <f t="shared" si="39"/>
        <v>0</v>
      </c>
      <c r="CW22" s="18">
        <f t="shared" si="40"/>
        <v>0</v>
      </c>
      <c r="CX22" s="18">
        <f t="shared" si="41"/>
        <v>0</v>
      </c>
      <c r="CY22" s="18">
        <f t="shared" si="42"/>
        <v>0</v>
      </c>
      <c r="CZ22" s="18">
        <f t="shared" si="43"/>
        <v>0</v>
      </c>
      <c r="DA22" s="18">
        <f t="shared" si="44"/>
        <v>0</v>
      </c>
    </row>
    <row r="23" spans="1:105" x14ac:dyDescent="0.35">
      <c r="A23" s="22" t="s">
        <v>557</v>
      </c>
      <c r="B23" s="22" t="s">
        <v>8875</v>
      </c>
      <c r="C23">
        <v>3</v>
      </c>
      <c r="D23" s="18">
        <f>SUMIFS('Individual Data'!$AA$6:$AA$3142,'Individual Data'!$U$6:$U$3142,'age-length prop'!$B23,'Individual Data'!$X$6:$X$3142,'age-length prop'!D$7,'Individual Data'!$Q$6:$Q$3142,'age-length prop'!$C23,'Individual Data'!$M$6:$M$3142,'age-length prop'!$B$6)</f>
        <v>0</v>
      </c>
      <c r="E23" s="18">
        <f>SUMIFS('Individual Data'!$AA$6:$AA$3142,'Individual Data'!$U$6:$U$3142,'age-length prop'!$B23,'Individual Data'!$X$6:$X$3142,'age-length prop'!E$7,'Individual Data'!$Q$6:$Q$3142,'age-length prop'!$C23,'Individual Data'!$M$6:$M$3142,'age-length prop'!$B$6)</f>
        <v>0</v>
      </c>
      <c r="F23" s="18">
        <f>SUMIFS('Individual Data'!$AA$6:$AA$3142,'Individual Data'!$U$6:$U$3142,'age-length prop'!$B23,'Individual Data'!$X$6:$X$3142,'age-length prop'!F$7,'Individual Data'!$Q$6:$Q$3142,'age-length prop'!$C23,'Individual Data'!$M$6:$M$3142,'age-length prop'!$B$6)</f>
        <v>0</v>
      </c>
      <c r="G23" s="18">
        <f>SUMIFS('Individual Data'!$AA$6:$AA$3142,'Individual Data'!$U$6:$U$3142,'age-length prop'!$B23,'Individual Data'!$X$6:$X$3142,'age-length prop'!G$7,'Individual Data'!$Q$6:$Q$3142,'age-length prop'!$C23,'Individual Data'!$M$6:$M$3142,'age-length prop'!$B$6)</f>
        <v>0</v>
      </c>
      <c r="H23" s="18">
        <f>SUMIFS('Individual Data'!$AA$6:$AA$3142,'Individual Data'!$U$6:$U$3142,'age-length prop'!$B23,'Individual Data'!$X$6:$X$3142,'age-length prop'!H$7,'Individual Data'!$Q$6:$Q$3142,'age-length prop'!$C23,'Individual Data'!$M$6:$M$3142,'age-length prop'!$B$6)</f>
        <v>0</v>
      </c>
      <c r="I23" s="18">
        <f>SUMIFS('Individual Data'!$AA$6:$AA$3142,'Individual Data'!$U$6:$U$3142,'age-length prop'!$B23,'Individual Data'!$X$6:$X$3142,'age-length prop'!I$7,'Individual Data'!$Q$6:$Q$3142,'age-length prop'!$C23,'Individual Data'!$M$6:$M$3142,'age-length prop'!$B$6)</f>
        <v>0</v>
      </c>
      <c r="J23" s="18">
        <f>SUMIFS('Individual Data'!$AA$6:$AA$3142,'Individual Data'!$U$6:$U$3142,'age-length prop'!$B23,'Individual Data'!$X$6:$X$3142,'age-length prop'!J$7,'Individual Data'!$Q$6:$Q$3142,'age-length prop'!$C23,'Individual Data'!$M$6:$M$3142,'age-length prop'!$B$6)</f>
        <v>0</v>
      </c>
      <c r="K23" s="18">
        <f>SUMIFS('Individual Data'!$AA$6:$AA$3142,'Individual Data'!$U$6:$U$3142,'age-length prop'!$B23,'Individual Data'!$X$6:$X$3142,'age-length prop'!K$7,'Individual Data'!$Q$6:$Q$3142,'age-length prop'!$C23,'Individual Data'!$M$6:$M$3142,'age-length prop'!$B$6)</f>
        <v>0</v>
      </c>
      <c r="L23" s="18">
        <f>SUMIFS('Individual Data'!$AA$6:$AA$3142,'Individual Data'!$U$6:$U$3142,'age-length prop'!$B23,'Individual Data'!$X$6:$X$3142,'age-length prop'!L$7,'Individual Data'!$Q$6:$Q$3142,'age-length prop'!$C23,'Individual Data'!$M$6:$M$3142,'age-length prop'!$B$6)</f>
        <v>0</v>
      </c>
      <c r="M23" s="18">
        <f>SUMIFS('Individual Data'!$AA$6:$AA$3142,'Individual Data'!$U$6:$U$3142,'age-length prop'!$B23,'Individual Data'!$X$6:$X$3142,'age-length prop'!M$7,'Individual Data'!$Q$6:$Q$3142,'age-length prop'!$C23,'Individual Data'!$M$6:$M$3142,'age-length prop'!$B$6)</f>
        <v>0</v>
      </c>
      <c r="N23" s="18">
        <f>SUMIFS('Individual Data'!$AA$6:$AA$3142,'Individual Data'!$U$6:$U$3142,'age-length prop'!$B23,'Individual Data'!$X$6:$X$3142,'age-length prop'!N$7,'Individual Data'!$Q$6:$Q$3142,'age-length prop'!$C23,'Individual Data'!$M$6:$M$3142,'age-length prop'!$B$6)</f>
        <v>0</v>
      </c>
      <c r="O23" s="18">
        <f>SUMIFS('Individual Data'!$AA$6:$AA$3142,'Individual Data'!$U$6:$U$3142,'age-length prop'!$B23,'Individual Data'!$X$6:$X$3142,'age-length prop'!O$7,'Individual Data'!$Q$6:$Q$3142,'age-length prop'!$C23,'Individual Data'!$M$6:$M$3142,'age-length prop'!$B$6)</f>
        <v>0</v>
      </c>
      <c r="P23" s="18">
        <f>SUMIFS('Individual Data'!$AA$6:$AA$3142,'Individual Data'!$U$6:$U$3142,'age-length prop'!$B23,'Individual Data'!$X$6:$X$3142,'age-length prop'!P$7,'Individual Data'!$Q$6:$Q$3142,'age-length prop'!$C23,'Individual Data'!$M$6:$M$3142,'age-length prop'!$B$6)</f>
        <v>0</v>
      </c>
      <c r="Q23" s="40">
        <f t="shared" si="45"/>
        <v>0</v>
      </c>
      <c r="R23" s="32">
        <f t="shared" si="46"/>
        <v>0</v>
      </c>
      <c r="S23" s="32">
        <f t="shared" si="47"/>
        <v>0</v>
      </c>
      <c r="T23" s="32">
        <f t="shared" si="48"/>
        <v>0</v>
      </c>
      <c r="U23" s="32">
        <f t="shared" si="49"/>
        <v>0</v>
      </c>
      <c r="V23" s="32">
        <f t="shared" si="50"/>
        <v>0</v>
      </c>
      <c r="W23" s="32">
        <f t="shared" si="51"/>
        <v>0</v>
      </c>
      <c r="X23" s="32">
        <f t="shared" si="52"/>
        <v>0</v>
      </c>
      <c r="Y23" s="32">
        <f t="shared" si="53"/>
        <v>0</v>
      </c>
      <c r="Z23" s="32">
        <f t="shared" si="54"/>
        <v>0</v>
      </c>
      <c r="AA23" s="32">
        <f t="shared" si="55"/>
        <v>0</v>
      </c>
      <c r="AB23" s="32">
        <f t="shared" si="56"/>
        <v>0</v>
      </c>
      <c r="AC23" s="32">
        <f t="shared" si="57"/>
        <v>0</v>
      </c>
      <c r="AD23" s="14">
        <f>VLOOKUP(A23,'PBT Tag Rates'!$B$5:$E$34,4,FALSE)</f>
        <v>0.95971980899999998</v>
      </c>
      <c r="AE23" s="32">
        <f t="shared" si="58"/>
        <v>0</v>
      </c>
      <c r="AF23" s="32">
        <f t="shared" si="78"/>
        <v>0</v>
      </c>
      <c r="AG23" s="32">
        <f t="shared" si="59"/>
        <v>0</v>
      </c>
      <c r="AH23" s="32">
        <f t="shared" si="60"/>
        <v>0</v>
      </c>
      <c r="AI23" s="32">
        <f t="shared" si="61"/>
        <v>0</v>
      </c>
      <c r="AJ23" s="32">
        <f t="shared" si="62"/>
        <v>0</v>
      </c>
      <c r="AK23" s="32">
        <f t="shared" si="63"/>
        <v>0</v>
      </c>
      <c r="AL23" s="32">
        <f t="shared" si="64"/>
        <v>0</v>
      </c>
      <c r="AM23" s="32">
        <f t="shared" si="65"/>
        <v>0</v>
      </c>
      <c r="AN23" s="32">
        <f t="shared" si="66"/>
        <v>0</v>
      </c>
      <c r="AO23" s="32">
        <f t="shared" si="67"/>
        <v>0</v>
      </c>
      <c r="AP23" s="32">
        <f t="shared" si="68"/>
        <v>0</v>
      </c>
      <c r="AQ23" s="32">
        <f t="shared" si="69"/>
        <v>0</v>
      </c>
      <c r="AS23" s="34">
        <f t="shared" si="6"/>
        <v>0</v>
      </c>
      <c r="AT23" s="35">
        <f t="shared" si="70"/>
        <v>0</v>
      </c>
      <c r="AV23">
        <f t="shared" si="7"/>
        <v>2019</v>
      </c>
      <c r="AW23" s="167" t="str">
        <f t="shared" si="8"/>
        <v>LFH Ukn</v>
      </c>
      <c r="AX23" s="167" t="s">
        <v>9015</v>
      </c>
      <c r="AY23" s="167">
        <f>SUMIFS('cwt rel info'!$A$6:$A$217,'cwt rel info'!$D$6:$D$217,'age-length prop'!AV23,'cwt rel info'!$E$6:$E$217,'age-length prop'!AW23)</f>
        <v>0</v>
      </c>
      <c r="AZ23" s="168">
        <f t="shared" si="71"/>
        <v>0</v>
      </c>
      <c r="BA23" s="168">
        <f t="shared" si="79"/>
        <v>18.772630983223038</v>
      </c>
      <c r="BB23" s="168">
        <f t="shared" si="72"/>
        <v>0</v>
      </c>
      <c r="BC23" s="167" t="str">
        <f>VLOOKUP(AW23,'Individual Data'!$U$5:$AB$3142,8,FALSE)</f>
        <v>blw</v>
      </c>
      <c r="BD23" s="36">
        <f t="shared" ref="BD23" si="94">IF(BC23="blw",AZ23*(1-$BA$4),AZ23*(1-$BA$3))</f>
        <v>0</v>
      </c>
      <c r="BE23" s="18">
        <f t="shared" si="73"/>
        <v>10.324947040772672</v>
      </c>
      <c r="BF23" s="163">
        <f t="shared" si="74"/>
        <v>0</v>
      </c>
      <c r="BH23" s="18"/>
      <c r="BI23" s="32"/>
      <c r="BK23" s="40">
        <f t="shared" si="81"/>
        <v>0</v>
      </c>
      <c r="BL23" s="32">
        <f t="shared" si="9"/>
        <v>0</v>
      </c>
      <c r="BM23" s="32">
        <f t="shared" si="10"/>
        <v>0</v>
      </c>
      <c r="BN23" s="32">
        <f t="shared" si="11"/>
        <v>0</v>
      </c>
      <c r="BO23" s="32">
        <f t="shared" si="12"/>
        <v>0</v>
      </c>
      <c r="BP23" s="32">
        <f t="shared" si="13"/>
        <v>0</v>
      </c>
      <c r="BQ23" s="32">
        <f t="shared" si="14"/>
        <v>0</v>
      </c>
      <c r="BR23" s="32">
        <f t="shared" si="15"/>
        <v>0</v>
      </c>
      <c r="BS23" s="32">
        <f t="shared" si="16"/>
        <v>0</v>
      </c>
      <c r="BT23" s="32">
        <f t="shared" si="17"/>
        <v>0</v>
      </c>
      <c r="BU23" s="32">
        <f t="shared" si="18"/>
        <v>0</v>
      </c>
      <c r="BV23" s="32">
        <f t="shared" si="19"/>
        <v>0</v>
      </c>
      <c r="BW23" s="32">
        <f t="shared" si="20"/>
        <v>0</v>
      </c>
      <c r="BX23" s="15">
        <f t="shared" si="75"/>
        <v>0</v>
      </c>
      <c r="BY23" s="32">
        <f>SUMIFS('Individual Data'!$W$6:$W$3142,'Individual Data'!$I$6:$I$3142,'age-length prop'!BY$7,'Individual Data'!$U$6:$U$3142,'age-length prop'!$B23,'Individual Data'!$Q$6:$Q$3142,'age-length prop'!$C23)</f>
        <v>0</v>
      </c>
      <c r="BZ23" s="32">
        <f>SUMIFS('Individual Data'!$W$6:$W$3142,'Individual Data'!$I$6:$I$3142,'age-length prop'!BZ$7,'Individual Data'!$U$6:$U$3142,'age-length prop'!$B23,'Individual Data'!$Q$6:$Q$3142,'age-length prop'!$C23)</f>
        <v>1</v>
      </c>
      <c r="CA23" s="47">
        <f t="shared" si="76"/>
        <v>0</v>
      </c>
      <c r="CB23" s="18">
        <f t="shared" si="77"/>
        <v>0</v>
      </c>
      <c r="CC23" s="18">
        <f t="shared" si="21"/>
        <v>0</v>
      </c>
      <c r="CD23" s="18">
        <f t="shared" si="22"/>
        <v>0</v>
      </c>
      <c r="CE23" s="18">
        <f t="shared" si="23"/>
        <v>0</v>
      </c>
      <c r="CF23" s="18">
        <f t="shared" si="24"/>
        <v>0</v>
      </c>
      <c r="CG23" s="18">
        <f t="shared" si="25"/>
        <v>0</v>
      </c>
      <c r="CH23" s="18">
        <f t="shared" si="26"/>
        <v>0</v>
      </c>
      <c r="CI23" s="18">
        <f t="shared" si="27"/>
        <v>0</v>
      </c>
      <c r="CJ23" s="18">
        <f t="shared" si="28"/>
        <v>0</v>
      </c>
      <c r="CK23" s="18">
        <f t="shared" si="29"/>
        <v>0</v>
      </c>
      <c r="CL23" s="18">
        <f t="shared" si="30"/>
        <v>0</v>
      </c>
      <c r="CM23" s="48">
        <f t="shared" si="31"/>
        <v>0</v>
      </c>
      <c r="CN23" s="18"/>
      <c r="CO23" s="18">
        <f t="shared" si="32"/>
        <v>0</v>
      </c>
      <c r="CP23" s="18">
        <f t="shared" si="33"/>
        <v>0</v>
      </c>
      <c r="CQ23" s="18">
        <f t="shared" si="34"/>
        <v>0</v>
      </c>
      <c r="CR23" s="18">
        <f t="shared" si="35"/>
        <v>0</v>
      </c>
      <c r="CS23" s="18">
        <f t="shared" si="36"/>
        <v>0</v>
      </c>
      <c r="CT23" s="18">
        <f t="shared" si="37"/>
        <v>0</v>
      </c>
      <c r="CU23" s="18">
        <f t="shared" si="38"/>
        <v>0</v>
      </c>
      <c r="CV23" s="18">
        <f t="shared" si="39"/>
        <v>0</v>
      </c>
      <c r="CW23" s="18">
        <f t="shared" si="40"/>
        <v>0</v>
      </c>
      <c r="CX23" s="18">
        <f t="shared" si="41"/>
        <v>0</v>
      </c>
      <c r="CY23" s="18">
        <f t="shared" si="42"/>
        <v>0</v>
      </c>
      <c r="CZ23" s="18">
        <f t="shared" si="43"/>
        <v>0</v>
      </c>
      <c r="DA23" s="18">
        <f t="shared" si="44"/>
        <v>0</v>
      </c>
    </row>
    <row r="24" spans="1:105" x14ac:dyDescent="0.35">
      <c r="A24" s="22" t="s">
        <v>557</v>
      </c>
      <c r="B24" s="22" t="s">
        <v>9006</v>
      </c>
      <c r="C24">
        <v>3</v>
      </c>
      <c r="D24" s="18">
        <f>SUMIFS('Individual Data'!$AA$6:$AA$3142,'Individual Data'!$U$6:$U$3142,'age-length prop'!$B24,'Individual Data'!$X$6:$X$3142,'age-length prop'!D$7,'Individual Data'!$Q$6:$Q$3142,'age-length prop'!$C24,'Individual Data'!$M$6:$M$3142,'age-length prop'!$B$6)</f>
        <v>0</v>
      </c>
      <c r="E24" s="18">
        <f>SUMIFS('Individual Data'!$AA$6:$AA$3142,'Individual Data'!$U$6:$U$3142,'age-length prop'!$B24,'Individual Data'!$X$6:$X$3142,'age-length prop'!E$7,'Individual Data'!$Q$6:$Q$3142,'age-length prop'!$C24,'Individual Data'!$M$6:$M$3142,'age-length prop'!$B$6)</f>
        <v>0</v>
      </c>
      <c r="F24" s="18">
        <f>SUMIFS('Individual Data'!$AA$6:$AA$3142,'Individual Data'!$U$6:$U$3142,'age-length prop'!$B24,'Individual Data'!$X$6:$X$3142,'age-length prop'!F$7,'Individual Data'!$Q$6:$Q$3142,'age-length prop'!$C24,'Individual Data'!$M$6:$M$3142,'age-length prop'!$B$6)</f>
        <v>0</v>
      </c>
      <c r="G24" s="18">
        <f>SUMIFS('Individual Data'!$AA$6:$AA$3142,'Individual Data'!$U$6:$U$3142,'age-length prop'!$B24,'Individual Data'!$X$6:$X$3142,'age-length prop'!G$7,'Individual Data'!$Q$6:$Q$3142,'age-length prop'!$C24,'Individual Data'!$M$6:$M$3142,'age-length prop'!$B$6)</f>
        <v>0</v>
      </c>
      <c r="H24" s="18">
        <f>SUMIFS('Individual Data'!$AA$6:$AA$3142,'Individual Data'!$U$6:$U$3142,'age-length prop'!$B24,'Individual Data'!$X$6:$X$3142,'age-length prop'!H$7,'Individual Data'!$Q$6:$Q$3142,'age-length prop'!$C24,'Individual Data'!$M$6:$M$3142,'age-length prop'!$B$6)</f>
        <v>120.29659090909094</v>
      </c>
      <c r="I24" s="18">
        <f>SUMIFS('Individual Data'!$AA$6:$AA$3142,'Individual Data'!$U$6:$U$3142,'age-length prop'!$B24,'Individual Data'!$X$6:$X$3142,'age-length prop'!I$7,'Individual Data'!$Q$6:$Q$3142,'age-length prop'!$C24,'Individual Data'!$M$6:$M$3142,'age-length prop'!$B$6)</f>
        <v>718.91534090909101</v>
      </c>
      <c r="J24" s="18">
        <f>SUMIFS('Individual Data'!$AA$6:$AA$3142,'Individual Data'!$U$6:$U$3142,'age-length prop'!$B24,'Individual Data'!$X$6:$X$3142,'age-length prop'!J$7,'Individual Data'!$Q$6:$Q$3142,'age-length prop'!$C24,'Individual Data'!$M$6:$M$3142,'age-length prop'!$B$6)</f>
        <v>360.88977272727283</v>
      </c>
      <c r="K24" s="18">
        <f>SUMIFS('Individual Data'!$AA$6:$AA$3142,'Individual Data'!$U$6:$U$3142,'age-length prop'!$B24,'Individual Data'!$X$6:$X$3142,'age-length prop'!K$7,'Individual Data'!$Q$6:$Q$3142,'age-length prop'!$C24,'Individual Data'!$M$6:$M$3142,'age-length prop'!$B$6)</f>
        <v>17.185227272727278</v>
      </c>
      <c r="L24" s="18">
        <f>SUMIFS('Individual Data'!$AA$6:$AA$3142,'Individual Data'!$U$6:$U$3142,'age-length prop'!$B24,'Individual Data'!$X$6:$X$3142,'age-length prop'!L$7,'Individual Data'!$Q$6:$Q$3142,'age-length prop'!$C24,'Individual Data'!$M$6:$M$3142,'age-length prop'!$B$6)</f>
        <v>0</v>
      </c>
      <c r="M24" s="18">
        <f>SUMIFS('Individual Data'!$AA$6:$AA$3142,'Individual Data'!$U$6:$U$3142,'age-length prop'!$B24,'Individual Data'!$X$6:$X$3142,'age-length prop'!M$7,'Individual Data'!$Q$6:$Q$3142,'age-length prop'!$C24,'Individual Data'!$M$6:$M$3142,'age-length prop'!$B$6)</f>
        <v>0</v>
      </c>
      <c r="N24" s="18">
        <f>SUMIFS('Individual Data'!$AA$6:$AA$3142,'Individual Data'!$U$6:$U$3142,'age-length prop'!$B24,'Individual Data'!$X$6:$X$3142,'age-length prop'!N$7,'Individual Data'!$Q$6:$Q$3142,'age-length prop'!$C24,'Individual Data'!$M$6:$M$3142,'age-length prop'!$B$6)</f>
        <v>0</v>
      </c>
      <c r="O24" s="18">
        <f>SUMIFS('Individual Data'!$AA$6:$AA$3142,'Individual Data'!$U$6:$U$3142,'age-length prop'!$B24,'Individual Data'!$X$6:$X$3142,'age-length prop'!O$7,'Individual Data'!$Q$6:$Q$3142,'age-length prop'!$C24,'Individual Data'!$M$6:$M$3142,'age-length prop'!$B$6)</f>
        <v>0</v>
      </c>
      <c r="P24" s="18">
        <f>SUMIFS('Individual Data'!$AA$6:$AA$3142,'Individual Data'!$U$6:$U$3142,'age-length prop'!$B24,'Individual Data'!$X$6:$X$3142,'age-length prop'!P$7,'Individual Data'!$Q$6:$Q$3142,'age-length prop'!$C24,'Individual Data'!$M$6:$M$3142,'age-length prop'!$B$6)</f>
        <v>0</v>
      </c>
      <c r="Q24" s="40">
        <f t="shared" si="45"/>
        <v>0</v>
      </c>
      <c r="R24" s="32">
        <f t="shared" si="46"/>
        <v>0</v>
      </c>
      <c r="S24" s="32">
        <f t="shared" si="47"/>
        <v>0</v>
      </c>
      <c r="T24" s="32">
        <f t="shared" si="48"/>
        <v>0</v>
      </c>
      <c r="U24" s="32">
        <f t="shared" si="49"/>
        <v>125.11648770678407</v>
      </c>
      <c r="V24" s="32">
        <f t="shared" si="50"/>
        <v>759.15313984057002</v>
      </c>
      <c r="W24" s="32">
        <f t="shared" si="51"/>
        <v>375.78718336616953</v>
      </c>
      <c r="X24" s="32">
        <f t="shared" si="52"/>
        <v>17.674196394891421</v>
      </c>
      <c r="Y24" s="32">
        <f t="shared" si="53"/>
        <v>0</v>
      </c>
      <c r="Z24" s="32">
        <f t="shared" si="54"/>
        <v>0</v>
      </c>
      <c r="AA24" s="32">
        <f t="shared" si="55"/>
        <v>0</v>
      </c>
      <c r="AB24" s="32">
        <f t="shared" si="56"/>
        <v>0</v>
      </c>
      <c r="AC24" s="32">
        <f t="shared" si="57"/>
        <v>0</v>
      </c>
      <c r="AD24" s="14">
        <f>VLOOKUP(A24,'PBT Tag Rates'!$B$5:$E$34,4,FALSE)</f>
        <v>0.95971980899999998</v>
      </c>
      <c r="AE24" s="32">
        <f t="shared" si="58"/>
        <v>0</v>
      </c>
      <c r="AF24" s="32">
        <f t="shared" si="78"/>
        <v>0</v>
      </c>
      <c r="AG24" s="32">
        <f t="shared" si="59"/>
        <v>0</v>
      </c>
      <c r="AH24" s="32">
        <f t="shared" si="60"/>
        <v>0</v>
      </c>
      <c r="AI24" s="32">
        <f t="shared" si="61"/>
        <v>130.36772455197294</v>
      </c>
      <c r="AJ24" s="32">
        <f t="shared" si="62"/>
        <v>791.01539086870093</v>
      </c>
      <c r="AK24" s="32">
        <f t="shared" si="63"/>
        <v>391.55926536280293</v>
      </c>
      <c r="AL24" s="32">
        <f t="shared" si="64"/>
        <v>18.41599624093142</v>
      </c>
      <c r="AM24" s="32">
        <f t="shared" si="65"/>
        <v>0</v>
      </c>
      <c r="AN24" s="32">
        <f t="shared" si="66"/>
        <v>0</v>
      </c>
      <c r="AO24" s="32">
        <f t="shared" si="67"/>
        <v>0</v>
      </c>
      <c r="AP24" s="32">
        <f t="shared" si="68"/>
        <v>0</v>
      </c>
      <c r="AQ24" s="32">
        <f t="shared" si="69"/>
        <v>0</v>
      </c>
      <c r="AS24" s="34">
        <f t="shared" si="6"/>
        <v>0</v>
      </c>
      <c r="AT24" s="35">
        <f t="shared" si="70"/>
        <v>1331.3583770244084</v>
      </c>
      <c r="AV24">
        <f t="shared" si="7"/>
        <v>2019</v>
      </c>
      <c r="AW24" s="167" t="str">
        <f t="shared" si="8"/>
        <v>LFHs</v>
      </c>
      <c r="AX24" s="167" t="s">
        <v>9015</v>
      </c>
      <c r="AY24" s="167">
        <f>SUMIFS('cwt rel info'!$A$6:$A$217,'cwt rel info'!$D$6:$D$217,'age-length prop'!AV24,'cwt rel info'!$E$6:$E$217,'age-length prop'!AW24)</f>
        <v>637758</v>
      </c>
      <c r="AZ24" s="168">
        <f t="shared" si="71"/>
        <v>1331.3583770244084</v>
      </c>
      <c r="BA24" s="168">
        <f t="shared" si="79"/>
        <v>3424.8005816126952</v>
      </c>
      <c r="BB24" s="168">
        <f t="shared" si="72"/>
        <v>111.04052914337021</v>
      </c>
      <c r="BC24" s="167" t="str">
        <f>VLOOKUP(AW24,'Individual Data'!$U$5:$AB$3142,8,FALSE)</f>
        <v>blw</v>
      </c>
      <c r="BD24" s="36">
        <f t="shared" ref="BD24" si="95">IF(BC24="blw",AZ24*(1-$BA$4),AZ24*(1-$BA$3))</f>
        <v>732.24710736342467</v>
      </c>
      <c r="BE24" s="18">
        <f t="shared" si="73"/>
        <v>1883.6403198869825</v>
      </c>
      <c r="BF24" s="163">
        <f t="shared" si="74"/>
        <v>27.760132285842552</v>
      </c>
      <c r="BH24" s="18"/>
      <c r="BI24" s="32"/>
      <c r="BK24" s="40">
        <f t="shared" si="81"/>
        <v>0</v>
      </c>
      <c r="BL24" s="32">
        <f t="shared" si="9"/>
        <v>0</v>
      </c>
      <c r="BM24" s="32">
        <f t="shared" si="10"/>
        <v>0</v>
      </c>
      <c r="BN24" s="32">
        <f t="shared" si="11"/>
        <v>0</v>
      </c>
      <c r="BO24" s="32">
        <f t="shared" si="12"/>
        <v>5.2512368451888705</v>
      </c>
      <c r="BP24" s="32">
        <f t="shared" si="13"/>
        <v>31.862251028130913</v>
      </c>
      <c r="BQ24" s="32">
        <f t="shared" si="14"/>
        <v>15.772081996633403</v>
      </c>
      <c r="BR24" s="32">
        <f t="shared" si="15"/>
        <v>0.74179984603999927</v>
      </c>
      <c r="BS24" s="32">
        <f t="shared" si="16"/>
        <v>0</v>
      </c>
      <c r="BT24" s="32">
        <f t="shared" si="17"/>
        <v>0</v>
      </c>
      <c r="BU24" s="32">
        <f t="shared" si="18"/>
        <v>0</v>
      </c>
      <c r="BV24" s="32">
        <f t="shared" si="19"/>
        <v>0</v>
      </c>
      <c r="BW24" s="32">
        <f t="shared" si="20"/>
        <v>0</v>
      </c>
      <c r="BX24" s="15">
        <f t="shared" si="75"/>
        <v>0.31297709923664124</v>
      </c>
      <c r="BY24" s="32">
        <f>SUMIFS('Individual Data'!$W$6:$W$3142,'Individual Data'!$I$6:$I$3142,'age-length prop'!BY$7,'Individual Data'!$U$6:$U$3142,'age-length prop'!$B24,'Individual Data'!$Q$6:$Q$3142,'age-length prop'!$C24)</f>
        <v>82</v>
      </c>
      <c r="BZ24" s="32">
        <f>SUMIFS('Individual Data'!$W$6:$W$3142,'Individual Data'!$I$6:$I$3142,'age-length prop'!BZ$7,'Individual Data'!$U$6:$U$3142,'age-length prop'!$B24,'Individual Data'!$Q$6:$Q$3142,'age-length prop'!$C24)</f>
        <v>180</v>
      </c>
      <c r="CA24" s="47">
        <f t="shared" si="76"/>
        <v>0</v>
      </c>
      <c r="CB24" s="18">
        <f t="shared" si="77"/>
        <v>0</v>
      </c>
      <c r="CC24" s="18">
        <f t="shared" si="21"/>
        <v>0</v>
      </c>
      <c r="CD24" s="18">
        <f t="shared" si="22"/>
        <v>0</v>
      </c>
      <c r="CE24" s="18">
        <f t="shared" si="23"/>
        <v>1.6435168752117839</v>
      </c>
      <c r="CF24" s="18">
        <f t="shared" si="24"/>
        <v>9.972154901934104</v>
      </c>
      <c r="CG24" s="18">
        <f t="shared" si="25"/>
        <v>4.9363004722287753</v>
      </c>
      <c r="CH24" s="18">
        <f t="shared" si="26"/>
        <v>0.23216636402778604</v>
      </c>
      <c r="CI24" s="18">
        <f t="shared" si="27"/>
        <v>0</v>
      </c>
      <c r="CJ24" s="18">
        <f t="shared" si="28"/>
        <v>0</v>
      </c>
      <c r="CK24" s="18">
        <f t="shared" si="29"/>
        <v>0</v>
      </c>
      <c r="CL24" s="18">
        <f t="shared" si="30"/>
        <v>0</v>
      </c>
      <c r="CM24" s="48">
        <f t="shared" si="31"/>
        <v>0</v>
      </c>
      <c r="CN24" s="18"/>
      <c r="CO24" s="18">
        <f t="shared" si="32"/>
        <v>0</v>
      </c>
      <c r="CP24" s="18">
        <f t="shared" si="33"/>
        <v>0</v>
      </c>
      <c r="CQ24" s="18">
        <f t="shared" si="34"/>
        <v>0</v>
      </c>
      <c r="CR24" s="18">
        <f t="shared" si="35"/>
        <v>0</v>
      </c>
      <c r="CS24" s="18">
        <f t="shared" si="36"/>
        <v>3.6077199699770865</v>
      </c>
      <c r="CT24" s="18">
        <f t="shared" si="37"/>
        <v>21.890096126196813</v>
      </c>
      <c r="CU24" s="18">
        <f t="shared" si="38"/>
        <v>10.835781524404629</v>
      </c>
      <c r="CV24" s="18">
        <f t="shared" si="39"/>
        <v>0.50963348201221326</v>
      </c>
      <c r="CW24" s="18">
        <f t="shared" si="40"/>
        <v>0</v>
      </c>
      <c r="CX24" s="18">
        <f t="shared" si="41"/>
        <v>0</v>
      </c>
      <c r="CY24" s="18">
        <f t="shared" si="42"/>
        <v>0</v>
      </c>
      <c r="CZ24" s="18">
        <f t="shared" si="43"/>
        <v>0</v>
      </c>
      <c r="DA24" s="18">
        <f t="shared" si="44"/>
        <v>0</v>
      </c>
    </row>
    <row r="25" spans="1:105" x14ac:dyDescent="0.35">
      <c r="A25" s="22" t="s">
        <v>557</v>
      </c>
      <c r="B25" s="22" t="s">
        <v>9007</v>
      </c>
      <c r="C25">
        <v>3</v>
      </c>
      <c r="D25" s="18">
        <f>SUMIFS('Individual Data'!$AA$6:$AA$3142,'Individual Data'!$U$6:$U$3142,'age-length prop'!$B25,'Individual Data'!$X$6:$X$3142,'age-length prop'!D$7,'Individual Data'!$Q$6:$Q$3142,'age-length prop'!$C25,'Individual Data'!$M$6:$M$3142,'age-length prop'!$B$6)</f>
        <v>0</v>
      </c>
      <c r="E25" s="18">
        <f>SUMIFS('Individual Data'!$AA$6:$AA$3142,'Individual Data'!$U$6:$U$3142,'age-length prop'!$B25,'Individual Data'!$X$6:$X$3142,'age-length prop'!E$7,'Individual Data'!$Q$6:$Q$3142,'age-length prop'!$C25,'Individual Data'!$M$6:$M$3142,'age-length prop'!$B$6)</f>
        <v>0</v>
      </c>
      <c r="F25" s="18">
        <f>SUMIFS('Individual Data'!$AA$6:$AA$3142,'Individual Data'!$U$6:$U$3142,'age-length prop'!$B25,'Individual Data'!$X$6:$X$3142,'age-length prop'!F$7,'Individual Data'!$Q$6:$Q$3142,'age-length prop'!$C25,'Individual Data'!$M$6:$M$3142,'age-length prop'!$B$6)</f>
        <v>0</v>
      </c>
      <c r="G25" s="18">
        <f>SUMIFS('Individual Data'!$AA$6:$AA$3142,'Individual Data'!$U$6:$U$3142,'age-length prop'!$B25,'Individual Data'!$X$6:$X$3142,'age-length prop'!G$7,'Individual Data'!$Q$6:$Q$3142,'age-length prop'!$C25,'Individual Data'!$M$6:$M$3142,'age-length prop'!$B$6)</f>
        <v>17.185227272727278</v>
      </c>
      <c r="H25" s="18">
        <f>SUMIFS('Individual Data'!$AA$6:$AA$3142,'Individual Data'!$U$6:$U$3142,'age-length prop'!$B25,'Individual Data'!$X$6:$X$3142,'age-length prop'!H$7,'Individual Data'!$Q$6:$Q$3142,'age-length prop'!$C25,'Individual Data'!$M$6:$M$3142,'age-length prop'!$B$6)</f>
        <v>34.370454545454557</v>
      </c>
      <c r="I25" s="18">
        <f>SUMIFS('Individual Data'!$AA$6:$AA$3142,'Individual Data'!$U$6:$U$3142,'age-length prop'!$B25,'Individual Data'!$X$6:$X$3142,'age-length prop'!I$7,'Individual Data'!$Q$6:$Q$3142,'age-length prop'!$C25,'Individual Data'!$M$6:$M$3142,'age-length prop'!$B$6)</f>
        <v>0</v>
      </c>
      <c r="J25" s="18">
        <f>SUMIFS('Individual Data'!$AA$6:$AA$3142,'Individual Data'!$U$6:$U$3142,'age-length prop'!$B25,'Individual Data'!$X$6:$X$3142,'age-length prop'!J$7,'Individual Data'!$Q$6:$Q$3142,'age-length prop'!$C25,'Individual Data'!$M$6:$M$3142,'age-length prop'!$B$6)</f>
        <v>17.185227272727278</v>
      </c>
      <c r="K25" s="18">
        <f>SUMIFS('Individual Data'!$AA$6:$AA$3142,'Individual Data'!$U$6:$U$3142,'age-length prop'!$B25,'Individual Data'!$X$6:$X$3142,'age-length prop'!K$7,'Individual Data'!$Q$6:$Q$3142,'age-length prop'!$C25,'Individual Data'!$M$6:$M$3142,'age-length prop'!$B$6)</f>
        <v>0</v>
      </c>
      <c r="L25" s="18">
        <f>SUMIFS('Individual Data'!$AA$6:$AA$3142,'Individual Data'!$U$6:$U$3142,'age-length prop'!$B25,'Individual Data'!$X$6:$X$3142,'age-length prop'!L$7,'Individual Data'!$Q$6:$Q$3142,'age-length prop'!$C25,'Individual Data'!$M$6:$M$3142,'age-length prop'!$B$6)</f>
        <v>0</v>
      </c>
      <c r="M25" s="18">
        <f>SUMIFS('Individual Data'!$AA$6:$AA$3142,'Individual Data'!$U$6:$U$3142,'age-length prop'!$B25,'Individual Data'!$X$6:$X$3142,'age-length prop'!M$7,'Individual Data'!$Q$6:$Q$3142,'age-length prop'!$C25,'Individual Data'!$M$6:$M$3142,'age-length prop'!$B$6)</f>
        <v>0</v>
      </c>
      <c r="N25" s="18">
        <f>SUMIFS('Individual Data'!$AA$6:$AA$3142,'Individual Data'!$U$6:$U$3142,'age-length prop'!$B25,'Individual Data'!$X$6:$X$3142,'age-length prop'!N$7,'Individual Data'!$Q$6:$Q$3142,'age-length prop'!$C25,'Individual Data'!$M$6:$M$3142,'age-length prop'!$B$6)</f>
        <v>0</v>
      </c>
      <c r="O25" s="18">
        <f>SUMIFS('Individual Data'!$AA$6:$AA$3142,'Individual Data'!$U$6:$U$3142,'age-length prop'!$B25,'Individual Data'!$X$6:$X$3142,'age-length prop'!O$7,'Individual Data'!$Q$6:$Q$3142,'age-length prop'!$C25,'Individual Data'!$M$6:$M$3142,'age-length prop'!$B$6)</f>
        <v>0</v>
      </c>
      <c r="P25" s="18">
        <f>SUMIFS('Individual Data'!$AA$6:$AA$3142,'Individual Data'!$U$6:$U$3142,'age-length prop'!$B25,'Individual Data'!$X$6:$X$3142,'age-length prop'!P$7,'Individual Data'!$Q$6:$Q$3142,'age-length prop'!$C25,'Individual Data'!$M$6:$M$3142,'age-length prop'!$B$6)</f>
        <v>0</v>
      </c>
      <c r="Q25" s="40">
        <f t="shared" si="45"/>
        <v>0</v>
      </c>
      <c r="R25" s="32">
        <f t="shared" si="46"/>
        <v>0</v>
      </c>
      <c r="S25" s="32">
        <f t="shared" si="47"/>
        <v>0</v>
      </c>
      <c r="T25" s="32">
        <f t="shared" si="48"/>
        <v>17.185227272727278</v>
      </c>
      <c r="U25" s="32">
        <f t="shared" si="49"/>
        <v>35.747567916224021</v>
      </c>
      <c r="V25" s="32">
        <f t="shared" si="50"/>
        <v>0</v>
      </c>
      <c r="W25" s="32">
        <f t="shared" si="51"/>
        <v>17.894627779341409</v>
      </c>
      <c r="X25" s="32">
        <f t="shared" si="52"/>
        <v>0</v>
      </c>
      <c r="Y25" s="32">
        <f t="shared" si="53"/>
        <v>0</v>
      </c>
      <c r="Z25" s="32">
        <f t="shared" si="54"/>
        <v>0</v>
      </c>
      <c r="AA25" s="32">
        <f t="shared" si="55"/>
        <v>0</v>
      </c>
      <c r="AB25" s="32">
        <f t="shared" si="56"/>
        <v>0</v>
      </c>
      <c r="AC25" s="32">
        <f t="shared" si="57"/>
        <v>0</v>
      </c>
      <c r="AD25" s="14">
        <f>VLOOKUP(A25,'PBT Tag Rates'!$B$5:$E$34,4,FALSE)</f>
        <v>0.95971980899999998</v>
      </c>
      <c r="AE25" s="32">
        <f t="shared" si="58"/>
        <v>0</v>
      </c>
      <c r="AF25" s="32">
        <f t="shared" si="78"/>
        <v>0</v>
      </c>
      <c r="AG25" s="32">
        <f t="shared" si="59"/>
        <v>0</v>
      </c>
      <c r="AH25" s="32">
        <f t="shared" si="60"/>
        <v>17.90650470227741</v>
      </c>
      <c r="AI25" s="32">
        <f t="shared" si="61"/>
        <v>37.247921300563696</v>
      </c>
      <c r="AJ25" s="32">
        <f t="shared" si="62"/>
        <v>0</v>
      </c>
      <c r="AK25" s="32">
        <f t="shared" si="63"/>
        <v>18.645679302990619</v>
      </c>
      <c r="AL25" s="32">
        <f t="shared" si="64"/>
        <v>0</v>
      </c>
      <c r="AM25" s="32">
        <f t="shared" si="65"/>
        <v>0</v>
      </c>
      <c r="AN25" s="32">
        <f t="shared" si="66"/>
        <v>0</v>
      </c>
      <c r="AO25" s="32">
        <f t="shared" si="67"/>
        <v>0</v>
      </c>
      <c r="AP25" s="32">
        <f t="shared" si="68"/>
        <v>0</v>
      </c>
      <c r="AQ25" s="32">
        <f t="shared" si="69"/>
        <v>0</v>
      </c>
      <c r="AS25" s="34">
        <f t="shared" si="6"/>
        <v>0</v>
      </c>
      <c r="AT25" s="35">
        <f t="shared" si="70"/>
        <v>73.800105305831721</v>
      </c>
      <c r="AV25">
        <f t="shared" si="7"/>
        <v>2019</v>
      </c>
      <c r="AW25" s="167" t="str">
        <f t="shared" si="8"/>
        <v>LFHy</v>
      </c>
      <c r="AX25" s="167" t="s">
        <v>9015</v>
      </c>
      <c r="AY25" s="167">
        <f>SUMIFS('cwt rel info'!$A$6:$A$217,'cwt rel info'!$D$6:$D$217,'age-length prop'!AV25,'cwt rel info'!$E$6:$E$217,'age-length prop'!AW25)</f>
        <v>637762</v>
      </c>
      <c r="AZ25" s="168">
        <f t="shared" si="71"/>
        <v>73.800105305831721</v>
      </c>
      <c r="BA25" s="168">
        <f t="shared" si="79"/>
        <v>406.79753666827418</v>
      </c>
      <c r="BB25" s="168">
        <f t="shared" si="72"/>
        <v>383.11168145482947</v>
      </c>
      <c r="BC25" s="167" t="str">
        <f>VLOOKUP(AW25,'Individual Data'!$U$5:$AB$3142,8,FALSE)</f>
        <v>blw</v>
      </c>
      <c r="BD25" s="36">
        <f t="shared" ref="BD25" si="96">IF(BC25="blw",AZ25*(1-$BA$4),AZ25*(1-$BA$3))</f>
        <v>40.590057918207449</v>
      </c>
      <c r="BE25" s="18">
        <f t="shared" si="73"/>
        <v>223.73864516755083</v>
      </c>
      <c r="BF25" s="163">
        <f t="shared" si="74"/>
        <v>95.777920363707366</v>
      </c>
      <c r="BH25" s="18"/>
      <c r="BI25" s="32"/>
      <c r="BK25" s="40">
        <f t="shared" si="81"/>
        <v>0</v>
      </c>
      <c r="BL25" s="32">
        <f t="shared" si="9"/>
        <v>0</v>
      </c>
      <c r="BM25" s="32">
        <f t="shared" si="10"/>
        <v>0</v>
      </c>
      <c r="BN25" s="32">
        <f t="shared" si="11"/>
        <v>0.72127742955013119</v>
      </c>
      <c r="BO25" s="32">
        <f t="shared" si="12"/>
        <v>1.5003533843396752</v>
      </c>
      <c r="BP25" s="32">
        <f t="shared" si="13"/>
        <v>0</v>
      </c>
      <c r="BQ25" s="32">
        <f t="shared" si="14"/>
        <v>0.75105152364920968</v>
      </c>
      <c r="BR25" s="32">
        <f t="shared" si="15"/>
        <v>0</v>
      </c>
      <c r="BS25" s="32">
        <f t="shared" si="16"/>
        <v>0</v>
      </c>
      <c r="BT25" s="32">
        <f t="shared" si="17"/>
        <v>0</v>
      </c>
      <c r="BU25" s="32">
        <f t="shared" si="18"/>
        <v>0</v>
      </c>
      <c r="BV25" s="32">
        <f t="shared" si="19"/>
        <v>0</v>
      </c>
      <c r="BW25" s="32">
        <f t="shared" si="20"/>
        <v>0</v>
      </c>
      <c r="BX25" s="15">
        <f t="shared" si="75"/>
        <v>0.76595744680851063</v>
      </c>
      <c r="BY25" s="32">
        <f>SUMIFS('Individual Data'!$W$6:$W$3142,'Individual Data'!$I$6:$I$3142,'age-length prop'!BY$7,'Individual Data'!$U$6:$U$3142,'age-length prop'!$B25,'Individual Data'!$Q$6:$Q$3142,'age-length prop'!$C25)</f>
        <v>36</v>
      </c>
      <c r="BZ25" s="32">
        <f>SUMIFS('Individual Data'!$W$6:$W$3142,'Individual Data'!$I$6:$I$3142,'age-length prop'!BZ$7,'Individual Data'!$U$6:$U$3142,'age-length prop'!$B25,'Individual Data'!$Q$6:$Q$3142,'age-length prop'!$C25)</f>
        <v>11</v>
      </c>
      <c r="CA25" s="47">
        <f t="shared" si="76"/>
        <v>0</v>
      </c>
      <c r="CB25" s="18">
        <f t="shared" si="77"/>
        <v>0</v>
      </c>
      <c r="CC25" s="18">
        <f t="shared" si="21"/>
        <v>0</v>
      </c>
      <c r="CD25" s="18">
        <f t="shared" si="22"/>
        <v>0.55246781837882386</v>
      </c>
      <c r="CE25" s="18">
        <f t="shared" si="23"/>
        <v>1.1492068475793258</v>
      </c>
      <c r="CF25" s="18">
        <f t="shared" si="24"/>
        <v>0</v>
      </c>
      <c r="CG25" s="18">
        <f t="shared" si="25"/>
        <v>0.57527350747599038</v>
      </c>
      <c r="CH25" s="18">
        <f t="shared" si="26"/>
        <v>0</v>
      </c>
      <c r="CI25" s="18">
        <f t="shared" si="27"/>
        <v>0</v>
      </c>
      <c r="CJ25" s="18">
        <f t="shared" si="28"/>
        <v>0</v>
      </c>
      <c r="CK25" s="18">
        <f t="shared" si="29"/>
        <v>0</v>
      </c>
      <c r="CL25" s="18">
        <f t="shared" si="30"/>
        <v>0</v>
      </c>
      <c r="CM25" s="48">
        <f t="shared" si="31"/>
        <v>0</v>
      </c>
      <c r="CN25" s="18"/>
      <c r="CO25" s="18">
        <f t="shared" si="32"/>
        <v>0</v>
      </c>
      <c r="CP25" s="18">
        <f t="shared" si="33"/>
        <v>0</v>
      </c>
      <c r="CQ25" s="18">
        <f t="shared" si="34"/>
        <v>0</v>
      </c>
      <c r="CR25" s="18">
        <f t="shared" si="35"/>
        <v>0.1688096111713073</v>
      </c>
      <c r="CS25" s="18">
        <f t="shared" si="36"/>
        <v>0.35114653676034951</v>
      </c>
      <c r="CT25" s="18">
        <f t="shared" si="37"/>
        <v>0</v>
      </c>
      <c r="CU25" s="18">
        <f t="shared" si="38"/>
        <v>0.17577801617321928</v>
      </c>
      <c r="CV25" s="18">
        <f t="shared" si="39"/>
        <v>0</v>
      </c>
      <c r="CW25" s="18">
        <f t="shared" si="40"/>
        <v>0</v>
      </c>
      <c r="CX25" s="18">
        <f t="shared" si="41"/>
        <v>0</v>
      </c>
      <c r="CY25" s="18">
        <f t="shared" si="42"/>
        <v>0</v>
      </c>
      <c r="CZ25" s="18">
        <f t="shared" si="43"/>
        <v>0</v>
      </c>
      <c r="DA25" s="18">
        <f t="shared" si="44"/>
        <v>0</v>
      </c>
    </row>
    <row r="26" spans="1:105" x14ac:dyDescent="0.35">
      <c r="A26" s="22" t="s">
        <v>557</v>
      </c>
      <c r="B26" s="22" t="s">
        <v>9088</v>
      </c>
      <c r="C26">
        <v>3</v>
      </c>
      <c r="D26" s="18">
        <f>SUMIFS('Individual Data'!$AA$6:$AA$3142,'Individual Data'!$U$6:$U$3142,'age-length prop'!$B26,'Individual Data'!$X$6:$X$3142,'age-length prop'!D$7,'Individual Data'!$Q$6:$Q$3142,'age-length prop'!$C26,'Individual Data'!$M$6:$M$3142,'age-length prop'!$B$6)</f>
        <v>0</v>
      </c>
      <c r="E26" s="18">
        <f>SUMIFS('Individual Data'!$AA$6:$AA$3142,'Individual Data'!$U$6:$U$3142,'age-length prop'!$B26,'Individual Data'!$X$6:$X$3142,'age-length prop'!E$7,'Individual Data'!$Q$6:$Q$3142,'age-length prop'!$C26,'Individual Data'!$M$6:$M$3142,'age-length prop'!$B$6)</f>
        <v>0</v>
      </c>
      <c r="F26" s="18">
        <f>SUMIFS('Individual Data'!$AA$6:$AA$3142,'Individual Data'!$U$6:$U$3142,'age-length prop'!$B26,'Individual Data'!$X$6:$X$3142,'age-length prop'!F$7,'Individual Data'!$Q$6:$Q$3142,'age-length prop'!$C26,'Individual Data'!$M$6:$M$3142,'age-length prop'!$B$6)</f>
        <v>0</v>
      </c>
      <c r="G26" s="18">
        <f>SUMIFS('Individual Data'!$AA$6:$AA$3142,'Individual Data'!$U$6:$U$3142,'age-length prop'!$B26,'Individual Data'!$X$6:$X$3142,'age-length prop'!G$7,'Individual Data'!$Q$6:$Q$3142,'age-length prop'!$C26,'Individual Data'!$M$6:$M$3142,'age-length prop'!$B$6)</f>
        <v>0</v>
      </c>
      <c r="H26" s="18">
        <f>SUMIFS('Individual Data'!$AA$6:$AA$3142,'Individual Data'!$U$6:$U$3142,'age-length prop'!$B26,'Individual Data'!$X$6:$X$3142,'age-length prop'!H$7,'Individual Data'!$Q$6:$Q$3142,'age-length prop'!$C26,'Individual Data'!$M$6:$M$3142,'age-length prop'!$B$6)</f>
        <v>68.740909090909113</v>
      </c>
      <c r="I26" s="18">
        <f>SUMIFS('Individual Data'!$AA$6:$AA$3142,'Individual Data'!$U$6:$U$3142,'age-length prop'!$B26,'Individual Data'!$X$6:$X$3142,'age-length prop'!I$7,'Individual Data'!$Q$6:$Q$3142,'age-length prop'!$C26,'Individual Data'!$M$6:$M$3142,'age-length prop'!$B$6)</f>
        <v>154.6670454545455</v>
      </c>
      <c r="J26" s="18">
        <f>SUMIFS('Individual Data'!$AA$6:$AA$3142,'Individual Data'!$U$6:$U$3142,'age-length prop'!$B26,'Individual Data'!$X$6:$X$3142,'age-length prop'!J$7,'Individual Data'!$Q$6:$Q$3142,'age-length prop'!$C26,'Individual Data'!$M$6:$M$3142,'age-length prop'!$B$6)</f>
        <v>154.6670454545455</v>
      </c>
      <c r="K26" s="18">
        <f>SUMIFS('Individual Data'!$AA$6:$AA$3142,'Individual Data'!$U$6:$U$3142,'age-length prop'!$B26,'Individual Data'!$X$6:$X$3142,'age-length prop'!K$7,'Individual Data'!$Q$6:$Q$3142,'age-length prop'!$C26,'Individual Data'!$M$6:$M$3142,'age-length prop'!$B$6)</f>
        <v>0</v>
      </c>
      <c r="L26" s="18">
        <f>SUMIFS('Individual Data'!$AA$6:$AA$3142,'Individual Data'!$U$6:$U$3142,'age-length prop'!$B26,'Individual Data'!$X$6:$X$3142,'age-length prop'!L$7,'Individual Data'!$Q$6:$Q$3142,'age-length prop'!$C26,'Individual Data'!$M$6:$M$3142,'age-length prop'!$B$6)</f>
        <v>0</v>
      </c>
      <c r="M26" s="18">
        <f>SUMIFS('Individual Data'!$AA$6:$AA$3142,'Individual Data'!$U$6:$U$3142,'age-length prop'!$B26,'Individual Data'!$X$6:$X$3142,'age-length prop'!M$7,'Individual Data'!$Q$6:$Q$3142,'age-length prop'!$C26,'Individual Data'!$M$6:$M$3142,'age-length prop'!$B$6)</f>
        <v>0</v>
      </c>
      <c r="N26" s="18">
        <f>SUMIFS('Individual Data'!$AA$6:$AA$3142,'Individual Data'!$U$6:$U$3142,'age-length prop'!$B26,'Individual Data'!$X$6:$X$3142,'age-length prop'!N$7,'Individual Data'!$Q$6:$Q$3142,'age-length prop'!$C26,'Individual Data'!$M$6:$M$3142,'age-length prop'!$B$6)</f>
        <v>0</v>
      </c>
      <c r="O26" s="18">
        <f>SUMIFS('Individual Data'!$AA$6:$AA$3142,'Individual Data'!$U$6:$U$3142,'age-length prop'!$B26,'Individual Data'!$X$6:$X$3142,'age-length prop'!O$7,'Individual Data'!$Q$6:$Q$3142,'age-length prop'!$C26,'Individual Data'!$M$6:$M$3142,'age-length prop'!$B$6)</f>
        <v>0</v>
      </c>
      <c r="P26" s="18">
        <f>SUMIFS('Individual Data'!$AA$6:$AA$3142,'Individual Data'!$U$6:$U$3142,'age-length prop'!$B26,'Individual Data'!$X$6:$X$3142,'age-length prop'!P$7,'Individual Data'!$Q$6:$Q$3142,'age-length prop'!$C26,'Individual Data'!$M$6:$M$3142,'age-length prop'!$B$6)</f>
        <v>0</v>
      </c>
      <c r="Q26" s="40">
        <f t="shared" si="45"/>
        <v>0</v>
      </c>
      <c r="R26" s="32">
        <f t="shared" si="46"/>
        <v>0</v>
      </c>
      <c r="S26" s="32">
        <f t="shared" si="47"/>
        <v>0</v>
      </c>
      <c r="T26" s="32">
        <f t="shared" si="48"/>
        <v>0</v>
      </c>
      <c r="U26" s="32">
        <f t="shared" si="49"/>
        <v>71.495135832448042</v>
      </c>
      <c r="V26" s="32">
        <f t="shared" si="50"/>
        <v>163.32378307327005</v>
      </c>
      <c r="W26" s="32">
        <f t="shared" si="51"/>
        <v>161.05165001407266</v>
      </c>
      <c r="X26" s="32">
        <f t="shared" si="52"/>
        <v>0</v>
      </c>
      <c r="Y26" s="32">
        <f t="shared" si="53"/>
        <v>0</v>
      </c>
      <c r="Z26" s="32">
        <f t="shared" si="54"/>
        <v>0</v>
      </c>
      <c r="AA26" s="32">
        <f t="shared" si="55"/>
        <v>0</v>
      </c>
      <c r="AB26" s="32">
        <f t="shared" si="56"/>
        <v>0</v>
      </c>
      <c r="AC26" s="32">
        <f t="shared" si="57"/>
        <v>0</v>
      </c>
      <c r="AD26" s="14">
        <f>VLOOKUP(A26,'PBT Tag Rates'!$B$5:$E$34,4,FALSE)</f>
        <v>0.95971980899999998</v>
      </c>
      <c r="AE26" s="32">
        <f t="shared" si="58"/>
        <v>0</v>
      </c>
      <c r="AF26" s="32">
        <f t="shared" si="78"/>
        <v>0</v>
      </c>
      <c r="AG26" s="32">
        <f t="shared" si="59"/>
        <v>0</v>
      </c>
      <c r="AH26" s="32">
        <f t="shared" si="60"/>
        <v>0</v>
      </c>
      <c r="AI26" s="32">
        <f t="shared" si="61"/>
        <v>74.495842601127393</v>
      </c>
      <c r="AJ26" s="32">
        <f t="shared" si="62"/>
        <v>170.17860998768867</v>
      </c>
      <c r="AK26" s="32">
        <f t="shared" si="63"/>
        <v>167.81111372691555</v>
      </c>
      <c r="AL26" s="32">
        <f t="shared" si="64"/>
        <v>0</v>
      </c>
      <c r="AM26" s="32">
        <f t="shared" si="65"/>
        <v>0</v>
      </c>
      <c r="AN26" s="32">
        <f t="shared" si="66"/>
        <v>0</v>
      </c>
      <c r="AO26" s="32">
        <f t="shared" si="67"/>
        <v>0</v>
      </c>
      <c r="AP26" s="32">
        <f t="shared" si="68"/>
        <v>0</v>
      </c>
      <c r="AQ26" s="32">
        <f t="shared" si="69"/>
        <v>0</v>
      </c>
      <c r="AS26" s="34">
        <f t="shared" si="6"/>
        <v>0</v>
      </c>
      <c r="AT26" s="35">
        <f t="shared" si="70"/>
        <v>412.4855663157316</v>
      </c>
      <c r="AV26">
        <f t="shared" si="7"/>
        <v>2019</v>
      </c>
      <c r="AW26" t="str">
        <f t="shared" si="8"/>
        <v>PLAe</v>
      </c>
      <c r="AX26" t="s">
        <v>9015</v>
      </c>
      <c r="AY26">
        <f>SUMIFS('cwt rel info'!$A$6:$A$217,'cwt rel info'!$D$6:$D$217,'age-length prop'!AV26,'cwt rel info'!$E$6:$E$217,'age-length prop'!AW26)</f>
        <v>220199</v>
      </c>
      <c r="AZ26" s="32">
        <f t="shared" si="71"/>
        <v>412.4855663157316</v>
      </c>
      <c r="BA26" s="32">
        <f t="shared" si="79"/>
        <v>1771.6614126883453</v>
      </c>
      <c r="BB26" s="32">
        <f t="shared" si="72"/>
        <v>36.884720409179906</v>
      </c>
      <c r="BC26" t="str">
        <f>VLOOKUP(AW26,'Individual Data'!$U$5:$AB$3142,8,FALSE)</f>
        <v>abv</v>
      </c>
      <c r="BD26" s="36">
        <f t="shared" ref="BD26" si="97">IF(BC26="blw",AZ26*(1-$BA$4),AZ26*(1-$BA$3))</f>
        <v>395.98614366310233</v>
      </c>
      <c r="BE26" s="18">
        <f t="shared" si="73"/>
        <v>1700.7949561808114</v>
      </c>
      <c r="BF26" s="163">
        <f t="shared" si="74"/>
        <v>34.671637184629112</v>
      </c>
      <c r="BH26" s="18"/>
      <c r="BI26" s="32"/>
      <c r="BK26" s="40">
        <f t="shared" si="81"/>
        <v>0</v>
      </c>
      <c r="BL26" s="32">
        <f t="shared" si="9"/>
        <v>0</v>
      </c>
      <c r="BM26" s="32">
        <f t="shared" si="10"/>
        <v>0</v>
      </c>
      <c r="BN26" s="32">
        <f t="shared" si="11"/>
        <v>0</v>
      </c>
      <c r="BO26" s="32">
        <f t="shared" si="12"/>
        <v>3.0007067686793505</v>
      </c>
      <c r="BP26" s="32">
        <f t="shared" si="13"/>
        <v>6.8548269144186236</v>
      </c>
      <c r="BQ26" s="32">
        <f t="shared" si="14"/>
        <v>6.7594637128428872</v>
      </c>
      <c r="BR26" s="32">
        <f t="shared" si="15"/>
        <v>0</v>
      </c>
      <c r="BS26" s="32">
        <f t="shared" si="16"/>
        <v>0</v>
      </c>
      <c r="BT26" s="32">
        <f t="shared" si="17"/>
        <v>0</v>
      </c>
      <c r="BU26" s="32">
        <f t="shared" si="18"/>
        <v>0</v>
      </c>
      <c r="BV26" s="32">
        <f t="shared" si="19"/>
        <v>0</v>
      </c>
      <c r="BW26" s="32">
        <f t="shared" si="20"/>
        <v>0</v>
      </c>
      <c r="BX26" s="15">
        <f t="shared" si="75"/>
        <v>0.47107438016528924</v>
      </c>
      <c r="BY26" s="32">
        <f>SUMIFS('Individual Data'!$W$6:$W$3142,'Individual Data'!$I$6:$I$3142,'age-length prop'!BY$7,'Individual Data'!$U$6:$U$3142,'age-length prop'!$B26,'Individual Data'!$Q$6:$Q$3142,'age-length prop'!$C26)</f>
        <v>57</v>
      </c>
      <c r="BZ26" s="32">
        <f>SUMIFS('Individual Data'!$W$6:$W$3142,'Individual Data'!$I$6:$I$3142,'age-length prop'!BZ$7,'Individual Data'!$U$6:$U$3142,'age-length prop'!$B26,'Individual Data'!$Q$6:$Q$3142,'age-length prop'!$C26)</f>
        <v>64</v>
      </c>
      <c r="CA26" s="47">
        <f t="shared" si="76"/>
        <v>0</v>
      </c>
      <c r="CB26" s="18">
        <f t="shared" si="77"/>
        <v>0</v>
      </c>
      <c r="CC26" s="18">
        <f t="shared" si="21"/>
        <v>0</v>
      </c>
      <c r="CD26" s="18">
        <f t="shared" si="22"/>
        <v>0</v>
      </c>
      <c r="CE26" s="18">
        <f t="shared" si="23"/>
        <v>1.4135560811134129</v>
      </c>
      <c r="CF26" s="18">
        <f t="shared" si="24"/>
        <v>3.2291333398500952</v>
      </c>
      <c r="CG26" s="18">
        <f t="shared" si="25"/>
        <v>3.1842101787772279</v>
      </c>
      <c r="CH26" s="18">
        <f t="shared" si="26"/>
        <v>0</v>
      </c>
      <c r="CI26" s="18">
        <f t="shared" si="27"/>
        <v>0</v>
      </c>
      <c r="CJ26" s="18">
        <f t="shared" si="28"/>
        <v>0</v>
      </c>
      <c r="CK26" s="18">
        <f t="shared" si="29"/>
        <v>0</v>
      </c>
      <c r="CL26" s="18">
        <f t="shared" si="30"/>
        <v>0</v>
      </c>
      <c r="CM26" s="48">
        <f t="shared" si="31"/>
        <v>0</v>
      </c>
      <c r="CN26" s="18"/>
      <c r="CO26" s="18">
        <f t="shared" si="32"/>
        <v>0</v>
      </c>
      <c r="CP26" s="18">
        <f t="shared" si="33"/>
        <v>0</v>
      </c>
      <c r="CQ26" s="18">
        <f t="shared" si="34"/>
        <v>0</v>
      </c>
      <c r="CR26" s="18">
        <f t="shared" si="35"/>
        <v>0</v>
      </c>
      <c r="CS26" s="18">
        <f t="shared" si="36"/>
        <v>1.5871506875659376</v>
      </c>
      <c r="CT26" s="18">
        <f t="shared" si="37"/>
        <v>3.6256935745685284</v>
      </c>
      <c r="CU26" s="18">
        <f t="shared" si="38"/>
        <v>3.5752535340656593</v>
      </c>
      <c r="CV26" s="18">
        <f t="shared" si="39"/>
        <v>0</v>
      </c>
      <c r="CW26" s="18">
        <f t="shared" si="40"/>
        <v>0</v>
      </c>
      <c r="CX26" s="18">
        <f t="shared" si="41"/>
        <v>0</v>
      </c>
      <c r="CY26" s="18">
        <f t="shared" si="42"/>
        <v>0</v>
      </c>
      <c r="CZ26" s="18">
        <f t="shared" si="43"/>
        <v>0</v>
      </c>
      <c r="DA26" s="18">
        <f t="shared" si="44"/>
        <v>0</v>
      </c>
    </row>
    <row r="27" spans="1:105" x14ac:dyDescent="0.35">
      <c r="A27" s="22" t="s">
        <v>557</v>
      </c>
      <c r="B27" s="22" t="s">
        <v>9089</v>
      </c>
      <c r="C27">
        <v>3</v>
      </c>
      <c r="D27" s="18">
        <f>SUMIFS('Individual Data'!$AA$6:$AA$3142,'Individual Data'!$U$6:$U$3142,'age-length prop'!$B27,'Individual Data'!$X$6:$X$3142,'age-length prop'!D$7,'Individual Data'!$Q$6:$Q$3142,'age-length prop'!$C27,'Individual Data'!$M$6:$M$3142,'age-length prop'!$B$6)</f>
        <v>0</v>
      </c>
      <c r="E27" s="18">
        <f>SUMIFS('Individual Data'!$AA$6:$AA$3142,'Individual Data'!$U$6:$U$3142,'age-length prop'!$B27,'Individual Data'!$X$6:$X$3142,'age-length prop'!E$7,'Individual Data'!$Q$6:$Q$3142,'age-length prop'!$C27,'Individual Data'!$M$6:$M$3142,'age-length prop'!$B$6)</f>
        <v>0</v>
      </c>
      <c r="F27" s="18">
        <f>SUMIFS('Individual Data'!$AA$6:$AA$3142,'Individual Data'!$U$6:$U$3142,'age-length prop'!$B27,'Individual Data'!$X$6:$X$3142,'age-length prop'!F$7,'Individual Data'!$Q$6:$Q$3142,'age-length prop'!$C27,'Individual Data'!$M$6:$M$3142,'age-length prop'!$B$6)</f>
        <v>0</v>
      </c>
      <c r="G27" s="18">
        <f>SUMIFS('Individual Data'!$AA$6:$AA$3142,'Individual Data'!$U$6:$U$3142,'age-length prop'!$B27,'Individual Data'!$X$6:$X$3142,'age-length prop'!G$7,'Individual Data'!$Q$6:$Q$3142,'age-length prop'!$C27,'Individual Data'!$M$6:$M$3142,'age-length prop'!$B$6)</f>
        <v>0</v>
      </c>
      <c r="H27" s="18">
        <f>SUMIFS('Individual Data'!$AA$6:$AA$3142,'Individual Data'!$U$6:$U$3142,'age-length prop'!$B27,'Individual Data'!$X$6:$X$3142,'age-length prop'!H$7,'Individual Data'!$Q$6:$Q$3142,'age-length prop'!$C27,'Individual Data'!$M$6:$M$3142,'age-length prop'!$B$6)</f>
        <v>17.185227272727278</v>
      </c>
      <c r="I27" s="18">
        <f>SUMIFS('Individual Data'!$AA$6:$AA$3142,'Individual Data'!$U$6:$U$3142,'age-length prop'!$B27,'Individual Data'!$X$6:$X$3142,'age-length prop'!I$7,'Individual Data'!$Q$6:$Q$3142,'age-length prop'!$C27,'Individual Data'!$M$6:$M$3142,'age-length prop'!$B$6)</f>
        <v>51.555681818181839</v>
      </c>
      <c r="J27" s="18">
        <f>SUMIFS('Individual Data'!$AA$6:$AA$3142,'Individual Data'!$U$6:$U$3142,'age-length prop'!$B27,'Individual Data'!$X$6:$X$3142,'age-length prop'!J$7,'Individual Data'!$Q$6:$Q$3142,'age-length prop'!$C27,'Individual Data'!$M$6:$M$3142,'age-length prop'!$B$6)</f>
        <v>34.370454545454557</v>
      </c>
      <c r="K27" s="18">
        <f>SUMIFS('Individual Data'!$AA$6:$AA$3142,'Individual Data'!$U$6:$U$3142,'age-length prop'!$B27,'Individual Data'!$X$6:$X$3142,'age-length prop'!K$7,'Individual Data'!$Q$6:$Q$3142,'age-length prop'!$C27,'Individual Data'!$M$6:$M$3142,'age-length prop'!$B$6)</f>
        <v>0</v>
      </c>
      <c r="L27" s="18">
        <f>SUMIFS('Individual Data'!$AA$6:$AA$3142,'Individual Data'!$U$6:$U$3142,'age-length prop'!$B27,'Individual Data'!$X$6:$X$3142,'age-length prop'!L$7,'Individual Data'!$Q$6:$Q$3142,'age-length prop'!$C27,'Individual Data'!$M$6:$M$3142,'age-length prop'!$B$6)</f>
        <v>0</v>
      </c>
      <c r="M27" s="18">
        <f>SUMIFS('Individual Data'!$AA$6:$AA$3142,'Individual Data'!$U$6:$U$3142,'age-length prop'!$B27,'Individual Data'!$X$6:$X$3142,'age-length prop'!M$7,'Individual Data'!$Q$6:$Q$3142,'age-length prop'!$C27,'Individual Data'!$M$6:$M$3142,'age-length prop'!$B$6)</f>
        <v>0</v>
      </c>
      <c r="N27" s="18">
        <f>SUMIFS('Individual Data'!$AA$6:$AA$3142,'Individual Data'!$U$6:$U$3142,'age-length prop'!$B27,'Individual Data'!$X$6:$X$3142,'age-length prop'!N$7,'Individual Data'!$Q$6:$Q$3142,'age-length prop'!$C27,'Individual Data'!$M$6:$M$3142,'age-length prop'!$B$6)</f>
        <v>0</v>
      </c>
      <c r="O27" s="18">
        <f>SUMIFS('Individual Data'!$AA$6:$AA$3142,'Individual Data'!$U$6:$U$3142,'age-length prop'!$B27,'Individual Data'!$X$6:$X$3142,'age-length prop'!O$7,'Individual Data'!$Q$6:$Q$3142,'age-length prop'!$C27,'Individual Data'!$M$6:$M$3142,'age-length prop'!$B$6)</f>
        <v>0</v>
      </c>
      <c r="P27" s="18">
        <f>SUMIFS('Individual Data'!$AA$6:$AA$3142,'Individual Data'!$U$6:$U$3142,'age-length prop'!$B27,'Individual Data'!$X$6:$X$3142,'age-length prop'!P$7,'Individual Data'!$Q$6:$Q$3142,'age-length prop'!$C27,'Individual Data'!$M$6:$M$3142,'age-length prop'!$B$6)</f>
        <v>0</v>
      </c>
      <c r="Q27" s="40">
        <f t="shared" si="45"/>
        <v>0</v>
      </c>
      <c r="R27" s="32">
        <f t="shared" si="46"/>
        <v>0</v>
      </c>
      <c r="S27" s="32">
        <f t="shared" si="47"/>
        <v>0</v>
      </c>
      <c r="T27" s="32">
        <f t="shared" si="48"/>
        <v>0</v>
      </c>
      <c r="U27" s="32">
        <f t="shared" si="49"/>
        <v>17.873783958112011</v>
      </c>
      <c r="V27" s="32">
        <f t="shared" si="50"/>
        <v>54.441261024423362</v>
      </c>
      <c r="W27" s="32">
        <f t="shared" si="51"/>
        <v>35.789255558682818</v>
      </c>
      <c r="X27" s="32">
        <f t="shared" si="52"/>
        <v>0</v>
      </c>
      <c r="Y27" s="32">
        <f t="shared" si="53"/>
        <v>0</v>
      </c>
      <c r="Z27" s="32">
        <f t="shared" si="54"/>
        <v>0</v>
      </c>
      <c r="AA27" s="32">
        <f t="shared" si="55"/>
        <v>0</v>
      </c>
      <c r="AB27" s="32">
        <f t="shared" si="56"/>
        <v>0</v>
      </c>
      <c r="AC27" s="32">
        <f t="shared" si="57"/>
        <v>0</v>
      </c>
      <c r="AD27" s="14">
        <f>VLOOKUP(A27,'PBT Tag Rates'!$B$5:$E$34,4,FALSE)</f>
        <v>0.95971980899999998</v>
      </c>
      <c r="AE27" s="32">
        <f t="shared" si="58"/>
        <v>0</v>
      </c>
      <c r="AF27" s="32">
        <f t="shared" si="78"/>
        <v>0</v>
      </c>
      <c r="AG27" s="32">
        <f t="shared" si="59"/>
        <v>0</v>
      </c>
      <c r="AH27" s="32">
        <f t="shared" si="60"/>
        <v>0</v>
      </c>
      <c r="AI27" s="32">
        <f t="shared" si="61"/>
        <v>18.623960650281848</v>
      </c>
      <c r="AJ27" s="32">
        <f t="shared" si="62"/>
        <v>56.726203329229563</v>
      </c>
      <c r="AK27" s="32">
        <f t="shared" si="63"/>
        <v>37.291358605981237</v>
      </c>
      <c r="AL27" s="32">
        <f t="shared" si="64"/>
        <v>0</v>
      </c>
      <c r="AM27" s="32">
        <f t="shared" si="65"/>
        <v>0</v>
      </c>
      <c r="AN27" s="32">
        <f t="shared" si="66"/>
        <v>0</v>
      </c>
      <c r="AO27" s="32">
        <f t="shared" si="67"/>
        <v>0</v>
      </c>
      <c r="AP27" s="32">
        <f t="shared" si="68"/>
        <v>0</v>
      </c>
      <c r="AQ27" s="32">
        <f t="shared" si="69"/>
        <v>0</v>
      </c>
      <c r="AS27" s="34">
        <f t="shared" si="6"/>
        <v>0</v>
      </c>
      <c r="AT27" s="35">
        <f t="shared" si="70"/>
        <v>112.64152258549265</v>
      </c>
      <c r="AV27">
        <f t="shared" si="7"/>
        <v>2019</v>
      </c>
      <c r="AW27" t="str">
        <f t="shared" si="8"/>
        <v>PLAl</v>
      </c>
      <c r="AX27" t="s">
        <v>9015</v>
      </c>
      <c r="AY27">
        <f>SUMIFS('cwt rel info'!$A$6:$A$217,'cwt rel info'!$D$6:$D$217,'age-length prop'!AV27,'cwt rel info'!$E$6:$E$217,'age-length prop'!AW27)</f>
        <v>220282</v>
      </c>
      <c r="AZ27" s="32">
        <f t="shared" si="71"/>
        <v>112.64152258549265</v>
      </c>
      <c r="BA27" s="32">
        <f t="shared" si="79"/>
        <v>687.12300615755908</v>
      </c>
      <c r="BB27" s="32">
        <f t="shared" si="72"/>
        <v>0</v>
      </c>
      <c r="BC27" t="str">
        <f>VLOOKUP(AW27,'Individual Data'!$U$5:$AB$3142,8,FALSE)</f>
        <v>abv</v>
      </c>
      <c r="BD27" s="36">
        <f t="shared" ref="BD27" si="98">IF(BC27="blw",AZ27*(1-$BA$4),AZ27*(1-$BA$3))</f>
        <v>108.13586168207294</v>
      </c>
      <c r="BE27" s="18">
        <f t="shared" si="73"/>
        <v>659.63808591125667</v>
      </c>
      <c r="BF27" s="163">
        <f t="shared" si="74"/>
        <v>0</v>
      </c>
      <c r="BH27" s="18"/>
      <c r="BI27" s="32"/>
      <c r="BK27" s="40">
        <f t="shared" si="81"/>
        <v>0</v>
      </c>
      <c r="BL27" s="32">
        <f t="shared" si="9"/>
        <v>0</v>
      </c>
      <c r="BM27" s="32">
        <f t="shared" si="10"/>
        <v>0</v>
      </c>
      <c r="BN27" s="32">
        <f t="shared" si="11"/>
        <v>0</v>
      </c>
      <c r="BO27" s="32">
        <f t="shared" si="12"/>
        <v>0.75017669216983762</v>
      </c>
      <c r="BP27" s="32">
        <f t="shared" si="13"/>
        <v>2.2849423048062008</v>
      </c>
      <c r="BQ27" s="32">
        <f t="shared" si="14"/>
        <v>1.5021030472984194</v>
      </c>
      <c r="BR27" s="32">
        <f t="shared" si="15"/>
        <v>0</v>
      </c>
      <c r="BS27" s="32">
        <f t="shared" si="16"/>
        <v>0</v>
      </c>
      <c r="BT27" s="32">
        <f t="shared" si="17"/>
        <v>0</v>
      </c>
      <c r="BU27" s="32">
        <f t="shared" si="18"/>
        <v>0</v>
      </c>
      <c r="BV27" s="32">
        <f t="shared" si="19"/>
        <v>0</v>
      </c>
      <c r="BW27" s="32">
        <f t="shared" si="20"/>
        <v>0</v>
      </c>
      <c r="BX27" s="15">
        <f t="shared" si="75"/>
        <v>0.97674418604651159</v>
      </c>
      <c r="BY27" s="32">
        <f>SUMIFS('Individual Data'!$W$6:$W$3142,'Individual Data'!$I$6:$I$3142,'age-length prop'!BY$7,'Individual Data'!$U$6:$U$3142,'age-length prop'!$B27,'Individual Data'!$Q$6:$Q$3142,'age-length prop'!$C27)</f>
        <v>42</v>
      </c>
      <c r="BZ27" s="32">
        <f>SUMIFS('Individual Data'!$W$6:$W$3142,'Individual Data'!$I$6:$I$3142,'age-length prop'!BZ$7,'Individual Data'!$U$6:$U$3142,'age-length prop'!$B27,'Individual Data'!$Q$6:$Q$3142,'age-length prop'!$C27)</f>
        <v>1</v>
      </c>
      <c r="CA27" s="47">
        <f t="shared" si="76"/>
        <v>0</v>
      </c>
      <c r="CB27" s="18">
        <f t="shared" si="77"/>
        <v>0</v>
      </c>
      <c r="CC27" s="18">
        <f t="shared" si="21"/>
        <v>0</v>
      </c>
      <c r="CD27" s="18">
        <f t="shared" si="22"/>
        <v>0</v>
      </c>
      <c r="CE27" s="18">
        <f t="shared" si="23"/>
        <v>0.73273072258449257</v>
      </c>
      <c r="CF27" s="18">
        <f t="shared" si="24"/>
        <v>2.2318041116711727</v>
      </c>
      <c r="CG27" s="18">
        <f t="shared" si="25"/>
        <v>1.4671704182914793</v>
      </c>
      <c r="CH27" s="18">
        <f t="shared" si="26"/>
        <v>0</v>
      </c>
      <c r="CI27" s="18">
        <f t="shared" si="27"/>
        <v>0</v>
      </c>
      <c r="CJ27" s="18">
        <f t="shared" si="28"/>
        <v>0</v>
      </c>
      <c r="CK27" s="18">
        <f t="shared" si="29"/>
        <v>0</v>
      </c>
      <c r="CL27" s="18">
        <f t="shared" si="30"/>
        <v>0</v>
      </c>
      <c r="CM27" s="48">
        <f t="shared" si="31"/>
        <v>0</v>
      </c>
      <c r="CN27" s="18"/>
      <c r="CO27" s="18">
        <f t="shared" si="32"/>
        <v>0</v>
      </c>
      <c r="CP27" s="18">
        <f t="shared" si="33"/>
        <v>0</v>
      </c>
      <c r="CQ27" s="18">
        <f t="shared" si="34"/>
        <v>0</v>
      </c>
      <c r="CR27" s="18">
        <f t="shared" si="35"/>
        <v>0</v>
      </c>
      <c r="CS27" s="18">
        <f t="shared" si="36"/>
        <v>1.7445969585345091E-2</v>
      </c>
      <c r="CT27" s="18">
        <f t="shared" si="37"/>
        <v>5.3138193135028017E-2</v>
      </c>
      <c r="CU27" s="18">
        <f t="shared" si="38"/>
        <v>3.4932629006940046E-2</v>
      </c>
      <c r="CV27" s="18">
        <f t="shared" si="39"/>
        <v>0</v>
      </c>
      <c r="CW27" s="18">
        <f t="shared" si="40"/>
        <v>0</v>
      </c>
      <c r="CX27" s="18">
        <f t="shared" si="41"/>
        <v>0</v>
      </c>
      <c r="CY27" s="18">
        <f t="shared" si="42"/>
        <v>0</v>
      </c>
      <c r="CZ27" s="18">
        <f t="shared" si="43"/>
        <v>0</v>
      </c>
      <c r="DA27" s="18">
        <f t="shared" si="44"/>
        <v>0</v>
      </c>
    </row>
    <row r="28" spans="1:105" x14ac:dyDescent="0.35">
      <c r="A28" s="23" t="s">
        <v>557</v>
      </c>
      <c r="B28" s="22" t="s">
        <v>9090</v>
      </c>
      <c r="C28">
        <v>3</v>
      </c>
      <c r="D28" s="18">
        <f>SUMIFS('Individual Data'!$AA$6:$AA$3142,'Individual Data'!$U$6:$U$3142,'age-length prop'!$B28,'Individual Data'!$X$6:$X$3142,'age-length prop'!D$7,'Individual Data'!$Q$6:$Q$3142,'age-length prop'!$C28,'Individual Data'!$M$6:$M$3142,'age-length prop'!$B$6)</f>
        <v>0</v>
      </c>
      <c r="E28" s="18">
        <f>SUMIFS('Individual Data'!$AA$6:$AA$3142,'Individual Data'!$U$6:$U$3142,'age-length prop'!$B28,'Individual Data'!$X$6:$X$3142,'age-length prop'!E$7,'Individual Data'!$Q$6:$Q$3142,'age-length prop'!$C28,'Individual Data'!$M$6:$M$3142,'age-length prop'!$B$6)</f>
        <v>0</v>
      </c>
      <c r="F28" s="18">
        <f>SUMIFS('Individual Data'!$AA$6:$AA$3142,'Individual Data'!$U$6:$U$3142,'age-length prop'!$B28,'Individual Data'!$X$6:$X$3142,'age-length prop'!F$7,'Individual Data'!$Q$6:$Q$3142,'age-length prop'!$C28,'Individual Data'!$M$6:$M$3142,'age-length prop'!$B$6)</f>
        <v>0</v>
      </c>
      <c r="G28" s="18">
        <f>SUMIFS('Individual Data'!$AA$6:$AA$3142,'Individual Data'!$U$6:$U$3142,'age-length prop'!$B28,'Individual Data'!$X$6:$X$3142,'age-length prop'!G$7,'Individual Data'!$Q$6:$Q$3142,'age-length prop'!$C28,'Individual Data'!$M$6:$M$3142,'age-length prop'!$B$6)</f>
        <v>17.185227272727278</v>
      </c>
      <c r="H28" s="18">
        <f>SUMIFS('Individual Data'!$AA$6:$AA$3142,'Individual Data'!$U$6:$U$3142,'age-length prop'!$B28,'Individual Data'!$X$6:$X$3142,'age-length prop'!H$7,'Individual Data'!$Q$6:$Q$3142,'age-length prop'!$C28,'Individual Data'!$M$6:$M$3142,'age-length prop'!$B$6)</f>
        <v>137.48181818181823</v>
      </c>
      <c r="I28" s="18">
        <f>SUMIFS('Individual Data'!$AA$6:$AA$3142,'Individual Data'!$U$6:$U$3142,'age-length prop'!$B28,'Individual Data'!$X$6:$X$3142,'age-length prop'!I$7,'Individual Data'!$Q$6:$Q$3142,'age-length prop'!$C28,'Individual Data'!$M$6:$M$3142,'age-length prop'!$B$6)</f>
        <v>617.23607954545469</v>
      </c>
      <c r="J28" s="18">
        <f>SUMIFS('Individual Data'!$AA$6:$AA$3142,'Individual Data'!$U$6:$U$3142,'age-length prop'!$B28,'Individual Data'!$X$6:$X$3142,'age-length prop'!J$7,'Individual Data'!$Q$6:$Q$3142,'age-length prop'!$C28,'Individual Data'!$M$6:$M$3142,'age-length prop'!$B$6)</f>
        <v>481.18636363636375</v>
      </c>
      <c r="K28" s="18">
        <f>SUMIFS('Individual Data'!$AA$6:$AA$3142,'Individual Data'!$U$6:$U$3142,'age-length prop'!$B28,'Individual Data'!$X$6:$X$3142,'age-length prop'!K$7,'Individual Data'!$Q$6:$Q$3142,'age-length prop'!$C28,'Individual Data'!$M$6:$M$3142,'age-length prop'!$B$6)</f>
        <v>137.48181818181823</v>
      </c>
      <c r="L28" s="18">
        <f>SUMIFS('Individual Data'!$AA$6:$AA$3142,'Individual Data'!$U$6:$U$3142,'age-length prop'!$B28,'Individual Data'!$X$6:$X$3142,'age-length prop'!L$7,'Individual Data'!$Q$6:$Q$3142,'age-length prop'!$C28,'Individual Data'!$M$6:$M$3142,'age-length prop'!$B$6)</f>
        <v>0</v>
      </c>
      <c r="M28" s="18">
        <f>SUMIFS('Individual Data'!$AA$6:$AA$3142,'Individual Data'!$U$6:$U$3142,'age-length prop'!$B28,'Individual Data'!$X$6:$X$3142,'age-length prop'!M$7,'Individual Data'!$Q$6:$Q$3142,'age-length prop'!$C28,'Individual Data'!$M$6:$M$3142,'age-length prop'!$B$6)</f>
        <v>0</v>
      </c>
      <c r="N28" s="18">
        <f>SUMIFS('Individual Data'!$AA$6:$AA$3142,'Individual Data'!$U$6:$U$3142,'age-length prop'!$B28,'Individual Data'!$X$6:$X$3142,'age-length prop'!N$7,'Individual Data'!$Q$6:$Q$3142,'age-length prop'!$C28,'Individual Data'!$M$6:$M$3142,'age-length prop'!$B$6)</f>
        <v>0</v>
      </c>
      <c r="O28" s="18">
        <f>SUMIFS('Individual Data'!$AA$6:$AA$3142,'Individual Data'!$U$6:$U$3142,'age-length prop'!$B28,'Individual Data'!$X$6:$X$3142,'age-length prop'!O$7,'Individual Data'!$Q$6:$Q$3142,'age-length prop'!$C28,'Individual Data'!$M$6:$M$3142,'age-length prop'!$B$6)</f>
        <v>0</v>
      </c>
      <c r="P28" s="18">
        <f>SUMIFS('Individual Data'!$AA$6:$AA$3142,'Individual Data'!$U$6:$U$3142,'age-length prop'!$B28,'Individual Data'!$X$6:$X$3142,'age-length prop'!P$7,'Individual Data'!$Q$6:$Q$3142,'age-length prop'!$C28,'Individual Data'!$M$6:$M$3142,'age-length prop'!$B$6)</f>
        <v>0</v>
      </c>
      <c r="Q28" s="40">
        <f t="shared" si="45"/>
        <v>0</v>
      </c>
      <c r="R28" s="32">
        <f t="shared" si="46"/>
        <v>0</v>
      </c>
      <c r="S28" s="32">
        <f t="shared" si="47"/>
        <v>0</v>
      </c>
      <c r="T28" s="32">
        <f t="shared" si="48"/>
        <v>17.185227272727278</v>
      </c>
      <c r="U28" s="32">
        <f t="shared" si="49"/>
        <v>142.99027166489608</v>
      </c>
      <c r="V28" s="32">
        <f t="shared" si="50"/>
        <v>651.78287504240177</v>
      </c>
      <c r="W28" s="32">
        <f t="shared" si="51"/>
        <v>501.04957782155935</v>
      </c>
      <c r="X28" s="32">
        <f t="shared" si="52"/>
        <v>141.39357115913137</v>
      </c>
      <c r="Y28" s="32">
        <f t="shared" si="53"/>
        <v>0</v>
      </c>
      <c r="Z28" s="32">
        <f t="shared" si="54"/>
        <v>0</v>
      </c>
      <c r="AA28" s="32">
        <f t="shared" si="55"/>
        <v>0</v>
      </c>
      <c r="AB28" s="32">
        <f t="shared" si="56"/>
        <v>0</v>
      </c>
      <c r="AC28" s="32">
        <f t="shared" si="57"/>
        <v>0</v>
      </c>
      <c r="AD28" s="14">
        <f>VLOOKUP(A28,'PBT Tag Rates'!$B$5:$E$34,4,FALSE)</f>
        <v>0.95971980899999998</v>
      </c>
      <c r="AE28" s="32">
        <f t="shared" si="58"/>
        <v>0</v>
      </c>
      <c r="AF28" s="32">
        <f t="shared" si="78"/>
        <v>0</v>
      </c>
      <c r="AG28" s="32">
        <f t="shared" si="59"/>
        <v>0</v>
      </c>
      <c r="AH28" s="32">
        <f t="shared" si="60"/>
        <v>17.90650470227741</v>
      </c>
      <c r="AI28" s="32">
        <f t="shared" si="61"/>
        <v>148.99168520225479</v>
      </c>
      <c r="AJ28" s="32">
        <f t="shared" si="62"/>
        <v>679.13871208049829</v>
      </c>
      <c r="AK28" s="32">
        <f t="shared" si="63"/>
        <v>522.07902048373717</v>
      </c>
      <c r="AL28" s="32">
        <f t="shared" si="64"/>
        <v>147.32796992745136</v>
      </c>
      <c r="AM28" s="32">
        <f t="shared" si="65"/>
        <v>0</v>
      </c>
      <c r="AN28" s="32">
        <f t="shared" si="66"/>
        <v>0</v>
      </c>
      <c r="AO28" s="32">
        <f t="shared" si="67"/>
        <v>0</v>
      </c>
      <c r="AP28" s="32">
        <f t="shared" si="68"/>
        <v>0</v>
      </c>
      <c r="AQ28" s="32">
        <f t="shared" si="69"/>
        <v>0</v>
      </c>
      <c r="AS28" s="34">
        <f t="shared" si="6"/>
        <v>0</v>
      </c>
      <c r="AT28" s="35">
        <f t="shared" si="70"/>
        <v>1515.4438923962189</v>
      </c>
      <c r="AV28">
        <f t="shared" si="7"/>
        <v>2019</v>
      </c>
      <c r="AW28" t="str">
        <f t="shared" si="8"/>
        <v>SRHC</v>
      </c>
      <c r="AX28" t="s">
        <v>9015</v>
      </c>
      <c r="AY28">
        <f>SUMIFS('cwt rel info'!$A$6:$A$217,'cwt rel info'!$D$6:$D$217,'age-length prop'!AV28,'cwt rel info'!$E$6:$E$217,'age-length prop'!AW28)</f>
        <v>91459</v>
      </c>
      <c r="AZ28" s="32">
        <f t="shared" si="71"/>
        <v>1515.4438923962189</v>
      </c>
      <c r="BA28" s="32">
        <f t="shared" si="79"/>
        <v>5084.7495119486684</v>
      </c>
      <c r="BB28" s="32">
        <f t="shared" si="72"/>
        <v>36.884720409179906</v>
      </c>
      <c r="BC28" t="str">
        <f>VLOOKUP(AW28,'Individual Data'!$U$5:$AB$3142,8,FALSE)</f>
        <v>abv</v>
      </c>
      <c r="BD28" s="36">
        <f t="shared" ref="BD28" si="99">IF(BC28="blw",AZ28*(1-$BA$4),AZ28*(1-$BA$3))</f>
        <v>1454.8261367003702</v>
      </c>
      <c r="BE28" s="18">
        <f t="shared" si="73"/>
        <v>4881.3595314707218</v>
      </c>
      <c r="BF28" s="163">
        <f t="shared" si="74"/>
        <v>34.671637184629112</v>
      </c>
      <c r="BH28" s="18"/>
      <c r="BI28" s="32"/>
      <c r="BK28" s="40">
        <f t="shared" si="81"/>
        <v>0</v>
      </c>
      <c r="BL28" s="32">
        <f t="shared" si="9"/>
        <v>0</v>
      </c>
      <c r="BM28" s="32">
        <f t="shared" si="10"/>
        <v>0</v>
      </c>
      <c r="BN28" s="32">
        <f t="shared" si="11"/>
        <v>0.72127742955013119</v>
      </c>
      <c r="BO28" s="32">
        <f t="shared" si="12"/>
        <v>6.001413537358701</v>
      </c>
      <c r="BP28" s="32">
        <f t="shared" si="13"/>
        <v>27.355837038096524</v>
      </c>
      <c r="BQ28" s="32">
        <f t="shared" si="14"/>
        <v>21.029442662177814</v>
      </c>
      <c r="BR28" s="32">
        <f t="shared" si="15"/>
        <v>5.9343987683199941</v>
      </c>
      <c r="BS28" s="32">
        <f t="shared" si="16"/>
        <v>0</v>
      </c>
      <c r="BT28" s="32">
        <f t="shared" si="17"/>
        <v>0</v>
      </c>
      <c r="BU28" s="32">
        <f t="shared" si="18"/>
        <v>0</v>
      </c>
      <c r="BV28" s="32">
        <f t="shared" si="19"/>
        <v>0</v>
      </c>
      <c r="BW28" s="32">
        <f t="shared" si="20"/>
        <v>0</v>
      </c>
      <c r="BX28" s="15">
        <f t="shared" si="75"/>
        <v>0.17086834733893558</v>
      </c>
      <c r="BY28" s="32">
        <f>SUMIFS('Individual Data'!$W$6:$W$3142,'Individual Data'!$I$6:$I$3142,'age-length prop'!BY$7,'Individual Data'!$U$6:$U$3142,'age-length prop'!$B28,'Individual Data'!$Q$6:$Q$3142,'age-length prop'!$C28)</f>
        <v>61</v>
      </c>
      <c r="BZ28" s="32">
        <f>SUMIFS('Individual Data'!$W$6:$W$3142,'Individual Data'!$I$6:$I$3142,'age-length prop'!BZ$7,'Individual Data'!$U$6:$U$3142,'age-length prop'!$B28,'Individual Data'!$Q$6:$Q$3142,'age-length prop'!$C28)</f>
        <v>296</v>
      </c>
      <c r="CA28" s="47">
        <f t="shared" si="76"/>
        <v>0</v>
      </c>
      <c r="CB28" s="18">
        <f t="shared" si="77"/>
        <v>0</v>
      </c>
      <c r="CC28" s="18">
        <f t="shared" si="21"/>
        <v>0</v>
      </c>
      <c r="CD28" s="18">
        <f t="shared" si="22"/>
        <v>0.12324348236010645</v>
      </c>
      <c r="CE28" s="18">
        <f t="shared" si="23"/>
        <v>1.0254516128259965</v>
      </c>
      <c r="CF28" s="18">
        <f t="shared" si="24"/>
        <v>4.6742466647727952</v>
      </c>
      <c r="CG28" s="18">
        <f t="shared" si="25"/>
        <v>3.593266113145229</v>
      </c>
      <c r="CH28" s="18">
        <f t="shared" si="26"/>
        <v>1.0140009099930523</v>
      </c>
      <c r="CI28" s="18">
        <f t="shared" si="27"/>
        <v>0</v>
      </c>
      <c r="CJ28" s="18">
        <f t="shared" si="28"/>
        <v>0</v>
      </c>
      <c r="CK28" s="18">
        <f t="shared" si="29"/>
        <v>0</v>
      </c>
      <c r="CL28" s="18">
        <f t="shared" si="30"/>
        <v>0</v>
      </c>
      <c r="CM28" s="48">
        <f t="shared" si="31"/>
        <v>0</v>
      </c>
      <c r="CN28" s="18"/>
      <c r="CO28" s="18">
        <f t="shared" si="32"/>
        <v>0</v>
      </c>
      <c r="CP28" s="18">
        <f t="shared" si="33"/>
        <v>0</v>
      </c>
      <c r="CQ28" s="18">
        <f t="shared" si="34"/>
        <v>0</v>
      </c>
      <c r="CR28" s="18">
        <f t="shared" si="35"/>
        <v>0.59803394719002467</v>
      </c>
      <c r="CS28" s="18">
        <f t="shared" si="36"/>
        <v>4.9759619245327045</v>
      </c>
      <c r="CT28" s="18">
        <f t="shared" si="37"/>
        <v>22.681590373323726</v>
      </c>
      <c r="CU28" s="18">
        <f t="shared" si="38"/>
        <v>17.436176549032584</v>
      </c>
      <c r="CV28" s="18">
        <f t="shared" si="39"/>
        <v>4.9203978583269414</v>
      </c>
      <c r="CW28" s="18">
        <f t="shared" si="40"/>
        <v>0</v>
      </c>
      <c r="CX28" s="18">
        <f t="shared" si="41"/>
        <v>0</v>
      </c>
      <c r="CY28" s="18">
        <f t="shared" si="42"/>
        <v>0</v>
      </c>
      <c r="CZ28" s="18">
        <f t="shared" si="43"/>
        <v>0</v>
      </c>
      <c r="DA28" s="18">
        <f t="shared" si="44"/>
        <v>0</v>
      </c>
    </row>
    <row r="29" spans="1:105" x14ac:dyDescent="0.35">
      <c r="A29" s="22" t="s">
        <v>2035</v>
      </c>
      <c r="B29" s="22" t="s">
        <v>9084</v>
      </c>
      <c r="C29">
        <v>2</v>
      </c>
      <c r="D29" s="18">
        <f>SUMIFS('Individual Data'!$AA$6:$AA$3142,'Individual Data'!$U$6:$U$3142,'age-length prop'!$B29,'Individual Data'!$X$6:$X$3142,'age-length prop'!D$7,'Individual Data'!$Q$6:$Q$3142,'age-length prop'!$C29,'Individual Data'!$M$6:$M$3142,'age-length prop'!$B$6)</f>
        <v>0</v>
      </c>
      <c r="E29" s="18">
        <f>SUMIFS('Individual Data'!$AA$6:$AA$3142,'Individual Data'!$U$6:$U$3142,'age-length prop'!$B29,'Individual Data'!$X$6:$X$3142,'age-length prop'!E$7,'Individual Data'!$Q$6:$Q$3142,'age-length prop'!$C29,'Individual Data'!$M$6:$M$3142,'age-length prop'!$B$6)</f>
        <v>0</v>
      </c>
      <c r="F29" s="18">
        <f>SUMIFS('Individual Data'!$AA$6:$AA$3142,'Individual Data'!$U$6:$U$3142,'age-length prop'!$B29,'Individual Data'!$X$6:$X$3142,'age-length prop'!F$7,'Individual Data'!$Q$6:$Q$3142,'age-length prop'!$C29,'Individual Data'!$M$6:$M$3142,'age-length prop'!$B$6)</f>
        <v>0</v>
      </c>
      <c r="G29" s="18">
        <f>SUMIFS('Individual Data'!$AA$6:$AA$3142,'Individual Data'!$U$6:$U$3142,'age-length prop'!$B29,'Individual Data'!$X$6:$X$3142,'age-length prop'!G$7,'Individual Data'!$Q$6:$Q$3142,'age-length prop'!$C29,'Individual Data'!$M$6:$M$3142,'age-length prop'!$B$6)</f>
        <v>0</v>
      </c>
      <c r="H29" s="18">
        <f>SUMIFS('Individual Data'!$AA$6:$AA$3142,'Individual Data'!$U$6:$U$3142,'age-length prop'!$B29,'Individual Data'!$X$6:$X$3142,'age-length prop'!H$7,'Individual Data'!$Q$6:$Q$3142,'age-length prop'!$C29,'Individual Data'!$M$6:$M$3142,'age-length prop'!$B$6)</f>
        <v>0</v>
      </c>
      <c r="I29" s="18">
        <f>SUMIFS('Individual Data'!$AA$6:$AA$3142,'Individual Data'!$U$6:$U$3142,'age-length prop'!$B29,'Individual Data'!$X$6:$X$3142,'age-length prop'!I$7,'Individual Data'!$Q$6:$Q$3142,'age-length prop'!$C29,'Individual Data'!$M$6:$M$3142,'age-length prop'!$B$6)</f>
        <v>0</v>
      </c>
      <c r="J29" s="18">
        <f>SUMIFS('Individual Data'!$AA$6:$AA$3142,'Individual Data'!$U$6:$U$3142,'age-length prop'!$B29,'Individual Data'!$X$6:$X$3142,'age-length prop'!J$7,'Individual Data'!$Q$6:$Q$3142,'age-length prop'!$C29,'Individual Data'!$M$6:$M$3142,'age-length prop'!$B$6)</f>
        <v>0</v>
      </c>
      <c r="K29" s="18">
        <f>SUMIFS('Individual Data'!$AA$6:$AA$3142,'Individual Data'!$U$6:$U$3142,'age-length prop'!$B29,'Individual Data'!$X$6:$X$3142,'age-length prop'!K$7,'Individual Data'!$Q$6:$Q$3142,'age-length prop'!$C29,'Individual Data'!$M$6:$M$3142,'age-length prop'!$B$6)</f>
        <v>0</v>
      </c>
      <c r="L29" s="18">
        <f>SUMIFS('Individual Data'!$AA$6:$AA$3142,'Individual Data'!$U$6:$U$3142,'age-length prop'!$B29,'Individual Data'!$X$6:$X$3142,'age-length prop'!L$7,'Individual Data'!$Q$6:$Q$3142,'age-length prop'!$C29,'Individual Data'!$M$6:$M$3142,'age-length prop'!$B$6)</f>
        <v>0</v>
      </c>
      <c r="M29" s="18">
        <f>SUMIFS('Individual Data'!$AA$6:$AA$3142,'Individual Data'!$U$6:$U$3142,'age-length prop'!$B29,'Individual Data'!$X$6:$X$3142,'age-length prop'!M$7,'Individual Data'!$Q$6:$Q$3142,'age-length prop'!$C29,'Individual Data'!$M$6:$M$3142,'age-length prop'!$B$6)</f>
        <v>0</v>
      </c>
      <c r="N29" s="18">
        <f>SUMIFS('Individual Data'!$AA$6:$AA$3142,'Individual Data'!$U$6:$U$3142,'age-length prop'!$B29,'Individual Data'!$X$6:$X$3142,'age-length prop'!N$7,'Individual Data'!$Q$6:$Q$3142,'age-length prop'!$C29,'Individual Data'!$M$6:$M$3142,'age-length prop'!$B$6)</f>
        <v>0</v>
      </c>
      <c r="O29" s="18">
        <f>SUMIFS('Individual Data'!$AA$6:$AA$3142,'Individual Data'!$U$6:$U$3142,'age-length prop'!$B29,'Individual Data'!$X$6:$X$3142,'age-length prop'!O$7,'Individual Data'!$Q$6:$Q$3142,'age-length prop'!$C29,'Individual Data'!$M$6:$M$3142,'age-length prop'!$B$6)</f>
        <v>0</v>
      </c>
      <c r="P29" s="18">
        <f>SUMIFS('Individual Data'!$AA$6:$AA$3142,'Individual Data'!$U$6:$U$3142,'age-length prop'!$B29,'Individual Data'!$X$6:$X$3142,'age-length prop'!P$7,'Individual Data'!$Q$6:$Q$3142,'age-length prop'!$C29,'Individual Data'!$M$6:$M$3142,'age-length prop'!$B$6)</f>
        <v>0</v>
      </c>
      <c r="Q29" s="40">
        <f t="shared" si="45"/>
        <v>0</v>
      </c>
      <c r="R29" s="32">
        <f t="shared" si="46"/>
        <v>0</v>
      </c>
      <c r="S29" s="32">
        <f t="shared" si="47"/>
        <v>0</v>
      </c>
      <c r="T29" s="32">
        <f t="shared" si="48"/>
        <v>0</v>
      </c>
      <c r="U29" s="32">
        <f t="shared" si="49"/>
        <v>0</v>
      </c>
      <c r="V29" s="32">
        <f t="shared" si="50"/>
        <v>0</v>
      </c>
      <c r="W29" s="32">
        <f t="shared" si="51"/>
        <v>0</v>
      </c>
      <c r="X29" s="32">
        <f t="shared" si="52"/>
        <v>0</v>
      </c>
      <c r="Y29" s="32">
        <f t="shared" si="53"/>
        <v>0</v>
      </c>
      <c r="Z29" s="32">
        <f t="shared" si="54"/>
        <v>0</v>
      </c>
      <c r="AA29" s="32">
        <f t="shared" si="55"/>
        <v>0</v>
      </c>
      <c r="AB29" s="32">
        <f t="shared" si="56"/>
        <v>0</v>
      </c>
      <c r="AC29" s="32">
        <f t="shared" si="57"/>
        <v>0</v>
      </c>
      <c r="AD29" s="14">
        <f>VLOOKUP(A29,'PBT Tag Rates'!$B$5:$E$34,4,FALSE)</f>
        <v>0.98961045999999997</v>
      </c>
      <c r="AE29" s="32">
        <f t="shared" si="58"/>
        <v>0</v>
      </c>
      <c r="AF29" s="32">
        <f t="shared" si="78"/>
        <v>0</v>
      </c>
      <c r="AG29" s="32">
        <f t="shared" si="59"/>
        <v>0</v>
      </c>
      <c r="AH29" s="32">
        <f t="shared" si="60"/>
        <v>0</v>
      </c>
      <c r="AI29" s="32">
        <f t="shared" si="61"/>
        <v>0</v>
      </c>
      <c r="AJ29" s="32">
        <f t="shared" si="62"/>
        <v>0</v>
      </c>
      <c r="AK29" s="32">
        <f t="shared" si="63"/>
        <v>0</v>
      </c>
      <c r="AL29" s="32">
        <f t="shared" si="64"/>
        <v>0</v>
      </c>
      <c r="AM29" s="32">
        <f t="shared" si="65"/>
        <v>0</v>
      </c>
      <c r="AN29" s="32">
        <f t="shared" si="66"/>
        <v>0</v>
      </c>
      <c r="AO29" s="32">
        <f t="shared" si="67"/>
        <v>0</v>
      </c>
      <c r="AP29" s="32">
        <f t="shared" si="68"/>
        <v>0</v>
      </c>
      <c r="AQ29" s="32">
        <f t="shared" si="69"/>
        <v>0</v>
      </c>
      <c r="AS29" s="34">
        <f t="shared" si="6"/>
        <v>0</v>
      </c>
      <c r="AT29" s="35">
        <f t="shared" si="70"/>
        <v>0</v>
      </c>
      <c r="AV29">
        <f t="shared" si="7"/>
        <v>2020</v>
      </c>
      <c r="AW29" t="str">
        <f t="shared" si="8"/>
        <v>BCAe</v>
      </c>
      <c r="AX29" t="s">
        <v>9015</v>
      </c>
      <c r="AY29">
        <f>SUMIFS('cwt rel info'!$A$6:$A$217,'cwt rel info'!$D$6:$D$217,'age-length prop'!AV29,'cwt rel info'!$E$6:$E$217,'age-length prop'!AW29)</f>
        <v>220291</v>
      </c>
      <c r="AZ29" s="32">
        <f t="shared" si="71"/>
        <v>0</v>
      </c>
      <c r="BA29" s="32">
        <f t="shared" si="79"/>
        <v>18.003407454358847</v>
      </c>
      <c r="BB29" s="32">
        <f t="shared" si="72"/>
        <v>426.36545419272056</v>
      </c>
      <c r="BC29" t="str">
        <f>VLOOKUP(AW29,'Individual Data'!$U$5:$AB$3142,8,FALSE)</f>
        <v>abv</v>
      </c>
      <c r="BD29" s="36">
        <f t="shared" ref="BD29" si="100">IF(BC29="blw",AZ29*(1-$BA$4),AZ29*(1-$BA$3))</f>
        <v>0</v>
      </c>
      <c r="BE29" s="18">
        <f t="shared" si="73"/>
        <v>17.283271156184494</v>
      </c>
      <c r="BF29" s="163">
        <f t="shared" si="74"/>
        <v>400.78352694115733</v>
      </c>
      <c r="BH29" s="18"/>
      <c r="BI29" s="32"/>
      <c r="BK29" s="40">
        <f t="shared" si="81"/>
        <v>0</v>
      </c>
      <c r="BL29" s="32">
        <f t="shared" si="9"/>
        <v>0</v>
      </c>
      <c r="BM29" s="32">
        <f t="shared" si="10"/>
        <v>0</v>
      </c>
      <c r="BN29" s="32">
        <f t="shared" si="11"/>
        <v>0</v>
      </c>
      <c r="BO29" s="32">
        <f t="shared" si="12"/>
        <v>0</v>
      </c>
      <c r="BP29" s="32">
        <f t="shared" si="13"/>
        <v>0</v>
      </c>
      <c r="BQ29" s="32">
        <f t="shared" si="14"/>
        <v>0</v>
      </c>
      <c r="BR29" s="32">
        <f t="shared" si="15"/>
        <v>0</v>
      </c>
      <c r="BS29" s="32">
        <f t="shared" si="16"/>
        <v>0</v>
      </c>
      <c r="BT29" s="32">
        <f t="shared" si="17"/>
        <v>0</v>
      </c>
      <c r="BU29" s="32">
        <f t="shared" si="18"/>
        <v>0</v>
      </c>
      <c r="BV29" s="32">
        <f t="shared" si="19"/>
        <v>0</v>
      </c>
      <c r="BW29" s="32">
        <f t="shared" si="20"/>
        <v>0</v>
      </c>
      <c r="BX29" s="15">
        <f t="shared" si="75"/>
        <v>0.24</v>
      </c>
      <c r="BY29" s="32">
        <f>SUMIFS('Individual Data'!$W$6:$W$3142,'Individual Data'!$I$6:$I$3142,'age-length prop'!BY$7,'Individual Data'!$U$6:$U$3142,'age-length prop'!$B29,'Individual Data'!$Q$6:$Q$3142,'age-length prop'!$C29)</f>
        <v>6</v>
      </c>
      <c r="BZ29" s="32">
        <f>SUMIFS('Individual Data'!$W$6:$W$3142,'Individual Data'!$I$6:$I$3142,'age-length prop'!BZ$7,'Individual Data'!$U$6:$U$3142,'age-length prop'!$B29,'Individual Data'!$Q$6:$Q$3142,'age-length prop'!$C29)</f>
        <v>19</v>
      </c>
      <c r="CA29" s="47">
        <f t="shared" si="76"/>
        <v>0</v>
      </c>
      <c r="CB29" s="18">
        <f t="shared" si="77"/>
        <v>0</v>
      </c>
      <c r="CC29" s="18">
        <f t="shared" si="21"/>
        <v>0</v>
      </c>
      <c r="CD29" s="18">
        <f t="shared" si="22"/>
        <v>0</v>
      </c>
      <c r="CE29" s="18">
        <f t="shared" si="23"/>
        <v>0</v>
      </c>
      <c r="CF29" s="18">
        <f t="shared" si="24"/>
        <v>0</v>
      </c>
      <c r="CG29" s="18">
        <f t="shared" si="25"/>
        <v>0</v>
      </c>
      <c r="CH29" s="18">
        <f t="shared" si="26"/>
        <v>0</v>
      </c>
      <c r="CI29" s="18">
        <f t="shared" si="27"/>
        <v>0</v>
      </c>
      <c r="CJ29" s="18">
        <f t="shared" si="28"/>
        <v>0</v>
      </c>
      <c r="CK29" s="18">
        <f t="shared" si="29"/>
        <v>0</v>
      </c>
      <c r="CL29" s="18">
        <f t="shared" si="30"/>
        <v>0</v>
      </c>
      <c r="CM29" s="48">
        <f t="shared" si="31"/>
        <v>0</v>
      </c>
      <c r="CN29" s="18"/>
      <c r="CO29" s="18">
        <f t="shared" si="32"/>
        <v>0</v>
      </c>
      <c r="CP29" s="18">
        <f t="shared" si="33"/>
        <v>0</v>
      </c>
      <c r="CQ29" s="18">
        <f t="shared" si="34"/>
        <v>0</v>
      </c>
      <c r="CR29" s="18">
        <f t="shared" si="35"/>
        <v>0</v>
      </c>
      <c r="CS29" s="18">
        <f t="shared" si="36"/>
        <v>0</v>
      </c>
      <c r="CT29" s="18">
        <f t="shared" si="37"/>
        <v>0</v>
      </c>
      <c r="CU29" s="18">
        <f t="shared" si="38"/>
        <v>0</v>
      </c>
      <c r="CV29" s="18">
        <f t="shared" si="39"/>
        <v>0</v>
      </c>
      <c r="CW29" s="18">
        <f t="shared" si="40"/>
        <v>0</v>
      </c>
      <c r="CX29" s="18">
        <f t="shared" si="41"/>
        <v>0</v>
      </c>
      <c r="CY29" s="18">
        <f t="shared" si="42"/>
        <v>0</v>
      </c>
      <c r="CZ29" s="18">
        <f t="shared" si="43"/>
        <v>0</v>
      </c>
      <c r="DA29" s="18">
        <f t="shared" si="44"/>
        <v>0</v>
      </c>
    </row>
    <row r="30" spans="1:105" x14ac:dyDescent="0.35">
      <c r="A30" s="22" t="s">
        <v>2035</v>
      </c>
      <c r="B30" s="22" t="s">
        <v>9085</v>
      </c>
      <c r="C30">
        <v>2</v>
      </c>
      <c r="D30" s="18">
        <f>SUMIFS('Individual Data'!$AA$6:$AA$3142,'Individual Data'!$U$6:$U$3142,'age-length prop'!$B30,'Individual Data'!$X$6:$X$3142,'age-length prop'!D$7,'Individual Data'!$Q$6:$Q$3142,'age-length prop'!$C30,'Individual Data'!$M$6:$M$3142,'age-length prop'!$B$6)</f>
        <v>0</v>
      </c>
      <c r="E30" s="18">
        <f>SUMIFS('Individual Data'!$AA$6:$AA$3142,'Individual Data'!$U$6:$U$3142,'age-length prop'!$B30,'Individual Data'!$X$6:$X$3142,'age-length prop'!E$7,'Individual Data'!$Q$6:$Q$3142,'age-length prop'!$C30,'Individual Data'!$M$6:$M$3142,'age-length prop'!$B$6)</f>
        <v>0</v>
      </c>
      <c r="F30" s="18">
        <f>SUMIFS('Individual Data'!$AA$6:$AA$3142,'Individual Data'!$U$6:$U$3142,'age-length prop'!$B30,'Individual Data'!$X$6:$X$3142,'age-length prop'!F$7,'Individual Data'!$Q$6:$Q$3142,'age-length prop'!$C30,'Individual Data'!$M$6:$M$3142,'age-length prop'!$B$6)</f>
        <v>0</v>
      </c>
      <c r="G30" s="18">
        <f>SUMIFS('Individual Data'!$AA$6:$AA$3142,'Individual Data'!$U$6:$U$3142,'age-length prop'!$B30,'Individual Data'!$X$6:$X$3142,'age-length prop'!G$7,'Individual Data'!$Q$6:$Q$3142,'age-length prop'!$C30,'Individual Data'!$M$6:$M$3142,'age-length prop'!$B$6)</f>
        <v>0</v>
      </c>
      <c r="H30" s="18">
        <f>SUMIFS('Individual Data'!$AA$6:$AA$3142,'Individual Data'!$U$6:$U$3142,'age-length prop'!$B30,'Individual Data'!$X$6:$X$3142,'age-length prop'!H$7,'Individual Data'!$Q$6:$Q$3142,'age-length prop'!$C30,'Individual Data'!$M$6:$M$3142,'age-length prop'!$B$6)</f>
        <v>0</v>
      </c>
      <c r="I30" s="18">
        <f>SUMIFS('Individual Data'!$AA$6:$AA$3142,'Individual Data'!$U$6:$U$3142,'age-length prop'!$B30,'Individual Data'!$X$6:$X$3142,'age-length prop'!I$7,'Individual Data'!$Q$6:$Q$3142,'age-length prop'!$C30,'Individual Data'!$M$6:$M$3142,'age-length prop'!$B$6)</f>
        <v>0</v>
      </c>
      <c r="J30" s="18">
        <f>SUMIFS('Individual Data'!$AA$6:$AA$3142,'Individual Data'!$U$6:$U$3142,'age-length prop'!$B30,'Individual Data'!$X$6:$X$3142,'age-length prop'!J$7,'Individual Data'!$Q$6:$Q$3142,'age-length prop'!$C30,'Individual Data'!$M$6:$M$3142,'age-length prop'!$B$6)</f>
        <v>0</v>
      </c>
      <c r="K30" s="18">
        <f>SUMIFS('Individual Data'!$AA$6:$AA$3142,'Individual Data'!$U$6:$U$3142,'age-length prop'!$B30,'Individual Data'!$X$6:$X$3142,'age-length prop'!K$7,'Individual Data'!$Q$6:$Q$3142,'age-length prop'!$C30,'Individual Data'!$M$6:$M$3142,'age-length prop'!$B$6)</f>
        <v>0</v>
      </c>
      <c r="L30" s="18">
        <f>SUMIFS('Individual Data'!$AA$6:$AA$3142,'Individual Data'!$U$6:$U$3142,'age-length prop'!$B30,'Individual Data'!$X$6:$X$3142,'age-length prop'!L$7,'Individual Data'!$Q$6:$Q$3142,'age-length prop'!$C30,'Individual Data'!$M$6:$M$3142,'age-length prop'!$B$6)</f>
        <v>0</v>
      </c>
      <c r="M30" s="18">
        <f>SUMIFS('Individual Data'!$AA$6:$AA$3142,'Individual Data'!$U$6:$U$3142,'age-length prop'!$B30,'Individual Data'!$X$6:$X$3142,'age-length prop'!M$7,'Individual Data'!$Q$6:$Q$3142,'age-length prop'!$C30,'Individual Data'!$M$6:$M$3142,'age-length prop'!$B$6)</f>
        <v>0</v>
      </c>
      <c r="N30" s="18">
        <f>SUMIFS('Individual Data'!$AA$6:$AA$3142,'Individual Data'!$U$6:$U$3142,'age-length prop'!$B30,'Individual Data'!$X$6:$X$3142,'age-length prop'!N$7,'Individual Data'!$Q$6:$Q$3142,'age-length prop'!$C30,'Individual Data'!$M$6:$M$3142,'age-length prop'!$B$6)</f>
        <v>0</v>
      </c>
      <c r="O30" s="18">
        <f>SUMIFS('Individual Data'!$AA$6:$AA$3142,'Individual Data'!$U$6:$U$3142,'age-length prop'!$B30,'Individual Data'!$X$6:$X$3142,'age-length prop'!O$7,'Individual Data'!$Q$6:$Q$3142,'age-length prop'!$C30,'Individual Data'!$M$6:$M$3142,'age-length prop'!$B$6)</f>
        <v>0</v>
      </c>
      <c r="P30" s="18">
        <f>SUMIFS('Individual Data'!$AA$6:$AA$3142,'Individual Data'!$U$6:$U$3142,'age-length prop'!$B30,'Individual Data'!$X$6:$X$3142,'age-length prop'!P$7,'Individual Data'!$Q$6:$Q$3142,'age-length prop'!$C30,'Individual Data'!$M$6:$M$3142,'age-length prop'!$B$6)</f>
        <v>0</v>
      </c>
      <c r="Q30" s="40">
        <f t="shared" si="45"/>
        <v>0</v>
      </c>
      <c r="R30" s="32">
        <f t="shared" si="46"/>
        <v>0</v>
      </c>
      <c r="S30" s="32">
        <f t="shared" si="47"/>
        <v>0</v>
      </c>
      <c r="T30" s="32">
        <f t="shared" si="48"/>
        <v>0</v>
      </c>
      <c r="U30" s="32">
        <f t="shared" si="49"/>
        <v>0</v>
      </c>
      <c r="V30" s="32">
        <f t="shared" si="50"/>
        <v>0</v>
      </c>
      <c r="W30" s="32">
        <f t="shared" si="51"/>
        <v>0</v>
      </c>
      <c r="X30" s="32">
        <f t="shared" si="52"/>
        <v>0</v>
      </c>
      <c r="Y30" s="32">
        <f t="shared" si="53"/>
        <v>0</v>
      </c>
      <c r="Z30" s="32">
        <f t="shared" si="54"/>
        <v>0</v>
      </c>
      <c r="AA30" s="32">
        <f t="shared" si="55"/>
        <v>0</v>
      </c>
      <c r="AB30" s="32">
        <f t="shared" si="56"/>
        <v>0</v>
      </c>
      <c r="AC30" s="32">
        <f t="shared" si="57"/>
        <v>0</v>
      </c>
      <c r="AD30" s="14">
        <f>VLOOKUP(A30,'PBT Tag Rates'!$B$5:$E$34,4,FALSE)</f>
        <v>0.98961045999999997</v>
      </c>
      <c r="AE30" s="32">
        <f t="shared" si="58"/>
        <v>0</v>
      </c>
      <c r="AF30" s="32">
        <f t="shared" si="78"/>
        <v>0</v>
      </c>
      <c r="AG30" s="32">
        <f t="shared" si="59"/>
        <v>0</v>
      </c>
      <c r="AH30" s="32">
        <f t="shared" si="60"/>
        <v>0</v>
      </c>
      <c r="AI30" s="32">
        <f t="shared" si="61"/>
        <v>0</v>
      </c>
      <c r="AJ30" s="32">
        <f t="shared" si="62"/>
        <v>0</v>
      </c>
      <c r="AK30" s="32">
        <f t="shared" si="63"/>
        <v>0</v>
      </c>
      <c r="AL30" s="32">
        <f t="shared" si="64"/>
        <v>0</v>
      </c>
      <c r="AM30" s="32">
        <f t="shared" si="65"/>
        <v>0</v>
      </c>
      <c r="AN30" s="32">
        <f t="shared" si="66"/>
        <v>0</v>
      </c>
      <c r="AO30" s="32">
        <f t="shared" si="67"/>
        <v>0</v>
      </c>
      <c r="AP30" s="32">
        <f t="shared" si="68"/>
        <v>0</v>
      </c>
      <c r="AQ30" s="32">
        <f t="shared" si="69"/>
        <v>0</v>
      </c>
      <c r="AS30" s="34">
        <f t="shared" si="6"/>
        <v>0</v>
      </c>
      <c r="AT30" s="35">
        <f t="shared" si="70"/>
        <v>0</v>
      </c>
      <c r="AV30">
        <f t="shared" si="7"/>
        <v>2020</v>
      </c>
      <c r="AW30" t="str">
        <f t="shared" si="8"/>
        <v>BCAl</v>
      </c>
      <c r="AX30" t="s">
        <v>9015</v>
      </c>
      <c r="AY30">
        <f>SUMIFS('cwt rel info'!$A$6:$A$217,'cwt rel info'!$D$6:$D$217,'age-length prop'!AV30,'cwt rel info'!$E$6:$E$217,'age-length prop'!AW30)</f>
        <v>220292</v>
      </c>
      <c r="AZ30" s="32">
        <f t="shared" si="71"/>
        <v>0</v>
      </c>
      <c r="BA30" s="32">
        <f t="shared" si="79"/>
        <v>0</v>
      </c>
      <c r="BB30" s="32">
        <f t="shared" si="72"/>
        <v>53.662318171538416</v>
      </c>
      <c r="BC30" t="str">
        <f>VLOOKUP(AW30,'Individual Data'!$U$5:$AB$3142,8,FALSE)</f>
        <v>abv</v>
      </c>
      <c r="BD30" s="36">
        <f t="shared" ref="BD30" si="101">IF(BC30="blw",AZ30*(1-$BA$4),AZ30*(1-$BA$3))</f>
        <v>0</v>
      </c>
      <c r="BE30" s="18">
        <f t="shared" si="73"/>
        <v>0</v>
      </c>
      <c r="BF30" s="163">
        <f t="shared" si="74"/>
        <v>50.442579081246109</v>
      </c>
      <c r="BH30" s="18"/>
      <c r="BI30" s="32"/>
      <c r="BK30" s="40">
        <f t="shared" si="81"/>
        <v>0</v>
      </c>
      <c r="BL30" s="32">
        <f t="shared" si="9"/>
        <v>0</v>
      </c>
      <c r="BM30" s="32">
        <f t="shared" si="10"/>
        <v>0</v>
      </c>
      <c r="BN30" s="32">
        <f t="shared" si="11"/>
        <v>0</v>
      </c>
      <c r="BO30" s="32">
        <f t="shared" si="12"/>
        <v>0</v>
      </c>
      <c r="BP30" s="32">
        <f t="shared" si="13"/>
        <v>0</v>
      </c>
      <c r="BQ30" s="32">
        <f t="shared" si="14"/>
        <v>0</v>
      </c>
      <c r="BR30" s="32">
        <f t="shared" si="15"/>
        <v>0</v>
      </c>
      <c r="BS30" s="32">
        <f t="shared" si="16"/>
        <v>0</v>
      </c>
      <c r="BT30" s="32">
        <f t="shared" si="17"/>
        <v>0</v>
      </c>
      <c r="BU30" s="32">
        <f t="shared" si="18"/>
        <v>0</v>
      </c>
      <c r="BV30" s="32">
        <f t="shared" si="19"/>
        <v>0</v>
      </c>
      <c r="BW30" s="32">
        <f t="shared" si="20"/>
        <v>0</v>
      </c>
      <c r="BX30" s="15">
        <f t="shared" si="75"/>
        <v>1</v>
      </c>
      <c r="BY30" s="32">
        <f>SUMIFS('Individual Data'!$W$6:$W$3142,'Individual Data'!$I$6:$I$3142,'age-length prop'!BY$7,'Individual Data'!$U$6:$U$3142,'age-length prop'!$B30,'Individual Data'!$Q$6:$Q$3142,'age-length prop'!$C30)</f>
        <v>3</v>
      </c>
      <c r="BZ30" s="32">
        <f>SUMIFS('Individual Data'!$W$6:$W$3142,'Individual Data'!$I$6:$I$3142,'age-length prop'!BZ$7,'Individual Data'!$U$6:$U$3142,'age-length prop'!$B30,'Individual Data'!$Q$6:$Q$3142,'age-length prop'!$C30)</f>
        <v>0</v>
      </c>
      <c r="CA30" s="47">
        <f t="shared" si="76"/>
        <v>0</v>
      </c>
      <c r="CB30" s="18">
        <f t="shared" si="77"/>
        <v>0</v>
      </c>
      <c r="CC30" s="18">
        <f t="shared" si="21"/>
        <v>0</v>
      </c>
      <c r="CD30" s="18">
        <f t="shared" si="22"/>
        <v>0</v>
      </c>
      <c r="CE30" s="18">
        <f t="shared" si="23"/>
        <v>0</v>
      </c>
      <c r="CF30" s="18">
        <f t="shared" si="24"/>
        <v>0</v>
      </c>
      <c r="CG30" s="18">
        <f t="shared" si="25"/>
        <v>0</v>
      </c>
      <c r="CH30" s="18">
        <f t="shared" si="26"/>
        <v>0</v>
      </c>
      <c r="CI30" s="18">
        <f t="shared" si="27"/>
        <v>0</v>
      </c>
      <c r="CJ30" s="18">
        <f t="shared" si="28"/>
        <v>0</v>
      </c>
      <c r="CK30" s="18">
        <f t="shared" si="29"/>
        <v>0</v>
      </c>
      <c r="CL30" s="18">
        <f t="shared" si="30"/>
        <v>0</v>
      </c>
      <c r="CM30" s="48">
        <f t="shared" si="31"/>
        <v>0</v>
      </c>
      <c r="CN30" s="18"/>
      <c r="CO30" s="18">
        <f t="shared" si="32"/>
        <v>0</v>
      </c>
      <c r="CP30" s="18">
        <f t="shared" si="33"/>
        <v>0</v>
      </c>
      <c r="CQ30" s="18">
        <f t="shared" si="34"/>
        <v>0</v>
      </c>
      <c r="CR30" s="18">
        <f t="shared" si="35"/>
        <v>0</v>
      </c>
      <c r="CS30" s="18">
        <f t="shared" si="36"/>
        <v>0</v>
      </c>
      <c r="CT30" s="18">
        <f t="shared" si="37"/>
        <v>0</v>
      </c>
      <c r="CU30" s="18">
        <f t="shared" si="38"/>
        <v>0</v>
      </c>
      <c r="CV30" s="18">
        <f t="shared" si="39"/>
        <v>0</v>
      </c>
      <c r="CW30" s="18">
        <f t="shared" si="40"/>
        <v>0</v>
      </c>
      <c r="CX30" s="18">
        <f t="shared" si="41"/>
        <v>0</v>
      </c>
      <c r="CY30" s="18">
        <f t="shared" si="42"/>
        <v>0</v>
      </c>
      <c r="CZ30" s="18">
        <f t="shared" si="43"/>
        <v>0</v>
      </c>
      <c r="DA30" s="18">
        <f t="shared" si="44"/>
        <v>0</v>
      </c>
    </row>
    <row r="31" spans="1:105" x14ac:dyDescent="0.35">
      <c r="A31" s="22" t="s">
        <v>2035</v>
      </c>
      <c r="B31" s="22" t="s">
        <v>9086</v>
      </c>
      <c r="C31">
        <v>2</v>
      </c>
      <c r="D31" s="18">
        <f>SUMIFS('Individual Data'!$AA$6:$AA$3142,'Individual Data'!$U$6:$U$3142,'age-length prop'!$B31,'Individual Data'!$X$6:$X$3142,'age-length prop'!D$7,'Individual Data'!$Q$6:$Q$3142,'age-length prop'!$C31,'Individual Data'!$M$6:$M$3142,'age-length prop'!$B$6)</f>
        <v>0</v>
      </c>
      <c r="E31" s="18">
        <f>SUMIFS('Individual Data'!$AA$6:$AA$3142,'Individual Data'!$U$6:$U$3142,'age-length prop'!$B31,'Individual Data'!$X$6:$X$3142,'age-length prop'!E$7,'Individual Data'!$Q$6:$Q$3142,'age-length prop'!$C31,'Individual Data'!$M$6:$M$3142,'age-length prop'!$B$6)</f>
        <v>0</v>
      </c>
      <c r="F31" s="18">
        <f>SUMIFS('Individual Data'!$AA$6:$AA$3142,'Individual Data'!$U$6:$U$3142,'age-length prop'!$B31,'Individual Data'!$X$6:$X$3142,'age-length prop'!F$7,'Individual Data'!$Q$6:$Q$3142,'age-length prop'!$C31,'Individual Data'!$M$6:$M$3142,'age-length prop'!$B$6)</f>
        <v>0</v>
      </c>
      <c r="G31" s="18">
        <f>SUMIFS('Individual Data'!$AA$6:$AA$3142,'Individual Data'!$U$6:$U$3142,'age-length prop'!$B31,'Individual Data'!$X$6:$X$3142,'age-length prop'!G$7,'Individual Data'!$Q$6:$Q$3142,'age-length prop'!$C31,'Individual Data'!$M$6:$M$3142,'age-length prop'!$B$6)</f>
        <v>0</v>
      </c>
      <c r="H31" s="18">
        <f>SUMIFS('Individual Data'!$AA$6:$AA$3142,'Individual Data'!$U$6:$U$3142,'age-length prop'!$B31,'Individual Data'!$X$6:$X$3142,'age-length prop'!H$7,'Individual Data'!$Q$6:$Q$3142,'age-length prop'!$C31,'Individual Data'!$M$6:$M$3142,'age-length prop'!$B$6)</f>
        <v>0</v>
      </c>
      <c r="I31" s="18">
        <f>SUMIFS('Individual Data'!$AA$6:$AA$3142,'Individual Data'!$U$6:$U$3142,'age-length prop'!$B31,'Individual Data'!$X$6:$X$3142,'age-length prop'!I$7,'Individual Data'!$Q$6:$Q$3142,'age-length prop'!$C31,'Individual Data'!$M$6:$M$3142,'age-length prop'!$B$6)</f>
        <v>0</v>
      </c>
      <c r="J31" s="18">
        <f>SUMIFS('Individual Data'!$AA$6:$AA$3142,'Individual Data'!$U$6:$U$3142,'age-length prop'!$B31,'Individual Data'!$X$6:$X$3142,'age-length prop'!J$7,'Individual Data'!$Q$6:$Q$3142,'age-length prop'!$C31,'Individual Data'!$M$6:$M$3142,'age-length prop'!$B$6)</f>
        <v>0</v>
      </c>
      <c r="K31" s="18">
        <f>SUMIFS('Individual Data'!$AA$6:$AA$3142,'Individual Data'!$U$6:$U$3142,'age-length prop'!$B31,'Individual Data'!$X$6:$X$3142,'age-length prop'!K$7,'Individual Data'!$Q$6:$Q$3142,'age-length prop'!$C31,'Individual Data'!$M$6:$M$3142,'age-length prop'!$B$6)</f>
        <v>0</v>
      </c>
      <c r="L31" s="18">
        <f>SUMIFS('Individual Data'!$AA$6:$AA$3142,'Individual Data'!$U$6:$U$3142,'age-length prop'!$B31,'Individual Data'!$X$6:$X$3142,'age-length prop'!L$7,'Individual Data'!$Q$6:$Q$3142,'age-length prop'!$C31,'Individual Data'!$M$6:$M$3142,'age-length prop'!$B$6)</f>
        <v>0</v>
      </c>
      <c r="M31" s="18">
        <f>SUMIFS('Individual Data'!$AA$6:$AA$3142,'Individual Data'!$U$6:$U$3142,'age-length prop'!$B31,'Individual Data'!$X$6:$X$3142,'age-length prop'!M$7,'Individual Data'!$Q$6:$Q$3142,'age-length prop'!$C31,'Individual Data'!$M$6:$M$3142,'age-length prop'!$B$6)</f>
        <v>0</v>
      </c>
      <c r="N31" s="18">
        <f>SUMIFS('Individual Data'!$AA$6:$AA$3142,'Individual Data'!$U$6:$U$3142,'age-length prop'!$B31,'Individual Data'!$X$6:$X$3142,'age-length prop'!N$7,'Individual Data'!$Q$6:$Q$3142,'age-length prop'!$C31,'Individual Data'!$M$6:$M$3142,'age-length prop'!$B$6)</f>
        <v>0</v>
      </c>
      <c r="O31" s="18">
        <f>SUMIFS('Individual Data'!$AA$6:$AA$3142,'Individual Data'!$U$6:$U$3142,'age-length prop'!$B31,'Individual Data'!$X$6:$X$3142,'age-length prop'!O$7,'Individual Data'!$Q$6:$Q$3142,'age-length prop'!$C31,'Individual Data'!$M$6:$M$3142,'age-length prop'!$B$6)</f>
        <v>0</v>
      </c>
      <c r="P31" s="18">
        <f>SUMIFS('Individual Data'!$AA$6:$AA$3142,'Individual Data'!$U$6:$U$3142,'age-length prop'!$B31,'Individual Data'!$X$6:$X$3142,'age-length prop'!P$7,'Individual Data'!$Q$6:$Q$3142,'age-length prop'!$C31,'Individual Data'!$M$6:$M$3142,'age-length prop'!$B$6)</f>
        <v>0</v>
      </c>
      <c r="Q31" s="40">
        <f t="shared" si="45"/>
        <v>0</v>
      </c>
      <c r="R31" s="32">
        <f t="shared" si="46"/>
        <v>0</v>
      </c>
      <c r="S31" s="32">
        <f t="shared" si="47"/>
        <v>0</v>
      </c>
      <c r="T31" s="32">
        <f t="shared" si="48"/>
        <v>0</v>
      </c>
      <c r="U31" s="32">
        <f t="shared" si="49"/>
        <v>0</v>
      </c>
      <c r="V31" s="32">
        <f t="shared" si="50"/>
        <v>0</v>
      </c>
      <c r="W31" s="32">
        <f t="shared" si="51"/>
        <v>0</v>
      </c>
      <c r="X31" s="32">
        <f t="shared" si="52"/>
        <v>0</v>
      </c>
      <c r="Y31" s="32">
        <f t="shared" si="53"/>
        <v>0</v>
      </c>
      <c r="Z31" s="32">
        <f t="shared" si="54"/>
        <v>0</v>
      </c>
      <c r="AA31" s="32">
        <f t="shared" si="55"/>
        <v>0</v>
      </c>
      <c r="AB31" s="32">
        <f t="shared" si="56"/>
        <v>0</v>
      </c>
      <c r="AC31" s="32">
        <f t="shared" si="57"/>
        <v>0</v>
      </c>
      <c r="AD31" s="14">
        <f>VLOOKUP(A31,'PBT Tag Rates'!$B$5:$E$34,4,FALSE)</f>
        <v>0.98961045999999997</v>
      </c>
      <c r="AE31" s="32">
        <f t="shared" si="58"/>
        <v>0</v>
      </c>
      <c r="AF31" s="32">
        <f t="shared" si="78"/>
        <v>0</v>
      </c>
      <c r="AG31" s="32">
        <f t="shared" si="59"/>
        <v>0</v>
      </c>
      <c r="AH31" s="32">
        <f t="shared" si="60"/>
        <v>0</v>
      </c>
      <c r="AI31" s="32">
        <f t="shared" si="61"/>
        <v>0</v>
      </c>
      <c r="AJ31" s="32">
        <f t="shared" si="62"/>
        <v>0</v>
      </c>
      <c r="AK31" s="32">
        <f t="shared" si="63"/>
        <v>0</v>
      </c>
      <c r="AL31" s="32">
        <f t="shared" si="64"/>
        <v>0</v>
      </c>
      <c r="AM31" s="32">
        <f t="shared" si="65"/>
        <v>0</v>
      </c>
      <c r="AN31" s="32">
        <f t="shared" si="66"/>
        <v>0</v>
      </c>
      <c r="AO31" s="32">
        <f t="shared" si="67"/>
        <v>0</v>
      </c>
      <c r="AP31" s="32">
        <f t="shared" si="68"/>
        <v>0</v>
      </c>
      <c r="AQ31" s="32">
        <f t="shared" si="69"/>
        <v>0</v>
      </c>
      <c r="AS31" s="34">
        <f t="shared" si="6"/>
        <v>0</v>
      </c>
      <c r="AT31" s="35">
        <f t="shared" si="70"/>
        <v>0</v>
      </c>
      <c r="AV31">
        <f t="shared" si="7"/>
        <v>2020</v>
      </c>
      <c r="AW31" t="str">
        <f t="shared" si="8"/>
        <v>CJAe</v>
      </c>
      <c r="AX31" t="s">
        <v>9015</v>
      </c>
      <c r="AY31">
        <f>SUMIFS('cwt rel info'!$A$6:$A$217,'cwt rel info'!$D$6:$D$217,'age-length prop'!AV31,'cwt rel info'!$E$6:$E$217,'age-length prop'!AW31)</f>
        <v>220289</v>
      </c>
      <c r="AZ31" s="32">
        <f t="shared" si="71"/>
        <v>0</v>
      </c>
      <c r="BA31" s="32">
        <f t="shared" si="79"/>
        <v>0</v>
      </c>
      <c r="BB31" s="32">
        <f t="shared" si="72"/>
        <v>409.19685059916662</v>
      </c>
      <c r="BC31" t="str">
        <f>VLOOKUP(AW31,'Individual Data'!$U$5:$AB$3142,8,FALSE)</f>
        <v>abv</v>
      </c>
      <c r="BD31" s="36">
        <f t="shared" ref="BD31" si="102">IF(BC31="blw",AZ31*(1-$BA$4),AZ31*(1-$BA$3))</f>
        <v>0</v>
      </c>
      <c r="BE31" s="18">
        <f t="shared" si="73"/>
        <v>0</v>
      </c>
      <c r="BF31" s="163">
        <f t="shared" si="74"/>
        <v>384.64503956321659</v>
      </c>
      <c r="BH31" s="18"/>
      <c r="BI31" s="32"/>
      <c r="BK31" s="40">
        <f t="shared" si="81"/>
        <v>0</v>
      </c>
      <c r="BL31" s="32">
        <f t="shared" si="9"/>
        <v>0</v>
      </c>
      <c r="BM31" s="32">
        <f t="shared" si="10"/>
        <v>0</v>
      </c>
      <c r="BN31" s="32">
        <f t="shared" si="11"/>
        <v>0</v>
      </c>
      <c r="BO31" s="32">
        <f t="shared" si="12"/>
        <v>0</v>
      </c>
      <c r="BP31" s="32">
        <f t="shared" si="13"/>
        <v>0</v>
      </c>
      <c r="BQ31" s="32">
        <f t="shared" si="14"/>
        <v>0</v>
      </c>
      <c r="BR31" s="32">
        <f t="shared" si="15"/>
        <v>0</v>
      </c>
      <c r="BS31" s="32">
        <f t="shared" si="16"/>
        <v>0</v>
      </c>
      <c r="BT31" s="32">
        <f t="shared" si="17"/>
        <v>0</v>
      </c>
      <c r="BU31" s="32">
        <f t="shared" si="18"/>
        <v>0</v>
      </c>
      <c r="BV31" s="32">
        <f t="shared" si="19"/>
        <v>0</v>
      </c>
      <c r="BW31" s="32">
        <f t="shared" si="20"/>
        <v>0</v>
      </c>
      <c r="BX31" s="15">
        <f t="shared" si="75"/>
        <v>0.39130434782608697</v>
      </c>
      <c r="BY31" s="32">
        <f>SUMIFS('Individual Data'!$W$6:$W$3142,'Individual Data'!$I$6:$I$3142,'age-length prop'!BY$7,'Individual Data'!$U$6:$U$3142,'age-length prop'!$B31,'Individual Data'!$Q$6:$Q$3142,'age-length prop'!$C31)</f>
        <v>9</v>
      </c>
      <c r="BZ31" s="32">
        <f>SUMIFS('Individual Data'!$W$6:$W$3142,'Individual Data'!$I$6:$I$3142,'age-length prop'!BZ$7,'Individual Data'!$U$6:$U$3142,'age-length prop'!$B31,'Individual Data'!$Q$6:$Q$3142,'age-length prop'!$C31)</f>
        <v>14</v>
      </c>
      <c r="CA31" s="47">
        <f t="shared" si="76"/>
        <v>0</v>
      </c>
      <c r="CB31" s="18">
        <f t="shared" si="77"/>
        <v>0</v>
      </c>
      <c r="CC31" s="18">
        <f t="shared" si="21"/>
        <v>0</v>
      </c>
      <c r="CD31" s="18">
        <f t="shared" si="22"/>
        <v>0</v>
      </c>
      <c r="CE31" s="18">
        <f t="shared" si="23"/>
        <v>0</v>
      </c>
      <c r="CF31" s="18">
        <f t="shared" si="24"/>
        <v>0</v>
      </c>
      <c r="CG31" s="18">
        <f t="shared" si="25"/>
        <v>0</v>
      </c>
      <c r="CH31" s="18">
        <f t="shared" si="26"/>
        <v>0</v>
      </c>
      <c r="CI31" s="18">
        <f t="shared" si="27"/>
        <v>0</v>
      </c>
      <c r="CJ31" s="18">
        <f t="shared" si="28"/>
        <v>0</v>
      </c>
      <c r="CK31" s="18">
        <f t="shared" si="29"/>
        <v>0</v>
      </c>
      <c r="CL31" s="18">
        <f t="shared" si="30"/>
        <v>0</v>
      </c>
      <c r="CM31" s="48">
        <f t="shared" si="31"/>
        <v>0</v>
      </c>
      <c r="CN31" s="18"/>
      <c r="CO31" s="18">
        <f t="shared" si="32"/>
        <v>0</v>
      </c>
      <c r="CP31" s="18">
        <f t="shared" si="33"/>
        <v>0</v>
      </c>
      <c r="CQ31" s="18">
        <f t="shared" si="34"/>
        <v>0</v>
      </c>
      <c r="CR31" s="18">
        <f t="shared" si="35"/>
        <v>0</v>
      </c>
      <c r="CS31" s="18">
        <f t="shared" si="36"/>
        <v>0</v>
      </c>
      <c r="CT31" s="18">
        <f t="shared" si="37"/>
        <v>0</v>
      </c>
      <c r="CU31" s="18">
        <f t="shared" si="38"/>
        <v>0</v>
      </c>
      <c r="CV31" s="18">
        <f t="shared" si="39"/>
        <v>0</v>
      </c>
      <c r="CW31" s="18">
        <f t="shared" si="40"/>
        <v>0</v>
      </c>
      <c r="CX31" s="18">
        <f t="shared" si="41"/>
        <v>0</v>
      </c>
      <c r="CY31" s="18">
        <f t="shared" si="42"/>
        <v>0</v>
      </c>
      <c r="CZ31" s="18">
        <f t="shared" si="43"/>
        <v>0</v>
      </c>
      <c r="DA31" s="18">
        <f t="shared" si="44"/>
        <v>0</v>
      </c>
    </row>
    <row r="32" spans="1:105" x14ac:dyDescent="0.35">
      <c r="A32" s="22" t="s">
        <v>2035</v>
      </c>
      <c r="B32" s="22" t="s">
        <v>9087</v>
      </c>
      <c r="C32">
        <v>2</v>
      </c>
      <c r="D32" s="18">
        <f>SUMIFS('Individual Data'!$AA$6:$AA$3142,'Individual Data'!$U$6:$U$3142,'age-length prop'!$B32,'Individual Data'!$X$6:$X$3142,'age-length prop'!D$7,'Individual Data'!$Q$6:$Q$3142,'age-length prop'!$C32,'Individual Data'!$M$6:$M$3142,'age-length prop'!$B$6)</f>
        <v>0</v>
      </c>
      <c r="E32" s="18">
        <f>SUMIFS('Individual Data'!$AA$6:$AA$3142,'Individual Data'!$U$6:$U$3142,'age-length prop'!$B32,'Individual Data'!$X$6:$X$3142,'age-length prop'!E$7,'Individual Data'!$Q$6:$Q$3142,'age-length prop'!$C32,'Individual Data'!$M$6:$M$3142,'age-length prop'!$B$6)</f>
        <v>0</v>
      </c>
      <c r="F32" s="18">
        <f>SUMIFS('Individual Data'!$AA$6:$AA$3142,'Individual Data'!$U$6:$U$3142,'age-length prop'!$B32,'Individual Data'!$X$6:$X$3142,'age-length prop'!F$7,'Individual Data'!$Q$6:$Q$3142,'age-length prop'!$C32,'Individual Data'!$M$6:$M$3142,'age-length prop'!$B$6)</f>
        <v>0</v>
      </c>
      <c r="G32" s="18">
        <f>SUMIFS('Individual Data'!$AA$6:$AA$3142,'Individual Data'!$U$6:$U$3142,'age-length prop'!$B32,'Individual Data'!$X$6:$X$3142,'age-length prop'!G$7,'Individual Data'!$Q$6:$Q$3142,'age-length prop'!$C32,'Individual Data'!$M$6:$M$3142,'age-length prop'!$B$6)</f>
        <v>0</v>
      </c>
      <c r="H32" s="18">
        <f>SUMIFS('Individual Data'!$AA$6:$AA$3142,'Individual Data'!$U$6:$U$3142,'age-length prop'!$B32,'Individual Data'!$X$6:$X$3142,'age-length prop'!H$7,'Individual Data'!$Q$6:$Q$3142,'age-length prop'!$C32,'Individual Data'!$M$6:$M$3142,'age-length prop'!$B$6)</f>
        <v>0</v>
      </c>
      <c r="I32" s="18">
        <f>SUMIFS('Individual Data'!$AA$6:$AA$3142,'Individual Data'!$U$6:$U$3142,'age-length prop'!$B32,'Individual Data'!$X$6:$X$3142,'age-length prop'!I$7,'Individual Data'!$Q$6:$Q$3142,'age-length prop'!$C32,'Individual Data'!$M$6:$M$3142,'age-length prop'!$B$6)</f>
        <v>0</v>
      </c>
      <c r="J32" s="18">
        <f>SUMIFS('Individual Data'!$AA$6:$AA$3142,'Individual Data'!$U$6:$U$3142,'age-length prop'!$B32,'Individual Data'!$X$6:$X$3142,'age-length prop'!J$7,'Individual Data'!$Q$6:$Q$3142,'age-length prop'!$C32,'Individual Data'!$M$6:$M$3142,'age-length prop'!$B$6)</f>
        <v>0</v>
      </c>
      <c r="K32" s="18">
        <f>SUMIFS('Individual Data'!$AA$6:$AA$3142,'Individual Data'!$U$6:$U$3142,'age-length prop'!$B32,'Individual Data'!$X$6:$X$3142,'age-length prop'!K$7,'Individual Data'!$Q$6:$Q$3142,'age-length prop'!$C32,'Individual Data'!$M$6:$M$3142,'age-length prop'!$B$6)</f>
        <v>0</v>
      </c>
      <c r="L32" s="18">
        <f>SUMIFS('Individual Data'!$AA$6:$AA$3142,'Individual Data'!$U$6:$U$3142,'age-length prop'!$B32,'Individual Data'!$X$6:$X$3142,'age-length prop'!L$7,'Individual Data'!$Q$6:$Q$3142,'age-length prop'!$C32,'Individual Data'!$M$6:$M$3142,'age-length prop'!$B$6)</f>
        <v>0</v>
      </c>
      <c r="M32" s="18">
        <f>SUMIFS('Individual Data'!$AA$6:$AA$3142,'Individual Data'!$U$6:$U$3142,'age-length prop'!$B32,'Individual Data'!$X$6:$X$3142,'age-length prop'!M$7,'Individual Data'!$Q$6:$Q$3142,'age-length prop'!$C32,'Individual Data'!$M$6:$M$3142,'age-length prop'!$B$6)</f>
        <v>0</v>
      </c>
      <c r="N32" s="18">
        <f>SUMIFS('Individual Data'!$AA$6:$AA$3142,'Individual Data'!$U$6:$U$3142,'age-length prop'!$B32,'Individual Data'!$X$6:$X$3142,'age-length prop'!N$7,'Individual Data'!$Q$6:$Q$3142,'age-length prop'!$C32,'Individual Data'!$M$6:$M$3142,'age-length prop'!$B$6)</f>
        <v>0</v>
      </c>
      <c r="O32" s="18">
        <f>SUMIFS('Individual Data'!$AA$6:$AA$3142,'Individual Data'!$U$6:$U$3142,'age-length prop'!$B32,'Individual Data'!$X$6:$X$3142,'age-length prop'!O$7,'Individual Data'!$Q$6:$Q$3142,'age-length prop'!$C32,'Individual Data'!$M$6:$M$3142,'age-length prop'!$B$6)</f>
        <v>0</v>
      </c>
      <c r="P32" s="18">
        <f>SUMIFS('Individual Data'!$AA$6:$AA$3142,'Individual Data'!$U$6:$U$3142,'age-length prop'!$B32,'Individual Data'!$X$6:$X$3142,'age-length prop'!P$7,'Individual Data'!$Q$6:$Q$3142,'age-length prop'!$C32,'Individual Data'!$M$6:$M$3142,'age-length prop'!$B$6)</f>
        <v>0</v>
      </c>
      <c r="Q32" s="40">
        <f t="shared" si="45"/>
        <v>0</v>
      </c>
      <c r="R32" s="32">
        <f t="shared" si="46"/>
        <v>0</v>
      </c>
      <c r="S32" s="32">
        <f t="shared" si="47"/>
        <v>0</v>
      </c>
      <c r="T32" s="32">
        <f t="shared" si="48"/>
        <v>0</v>
      </c>
      <c r="U32" s="32">
        <f t="shared" si="49"/>
        <v>0</v>
      </c>
      <c r="V32" s="32">
        <f t="shared" si="50"/>
        <v>0</v>
      </c>
      <c r="W32" s="32">
        <f t="shared" si="51"/>
        <v>0</v>
      </c>
      <c r="X32" s="32">
        <f t="shared" si="52"/>
        <v>0</v>
      </c>
      <c r="Y32" s="32">
        <f t="shared" si="53"/>
        <v>0</v>
      </c>
      <c r="Z32" s="32">
        <f t="shared" si="54"/>
        <v>0</v>
      </c>
      <c r="AA32" s="32">
        <f t="shared" si="55"/>
        <v>0</v>
      </c>
      <c r="AB32" s="32">
        <f t="shared" si="56"/>
        <v>0</v>
      </c>
      <c r="AC32" s="32">
        <f t="shared" si="57"/>
        <v>0</v>
      </c>
      <c r="AD32" s="14">
        <f>VLOOKUP(A32,'PBT Tag Rates'!$B$5:$E$34,4,FALSE)</f>
        <v>0.98961045999999997</v>
      </c>
      <c r="AE32" s="32">
        <f t="shared" si="58"/>
        <v>0</v>
      </c>
      <c r="AF32" s="32">
        <f t="shared" si="78"/>
        <v>0</v>
      </c>
      <c r="AG32" s="32">
        <f t="shared" si="59"/>
        <v>0</v>
      </c>
      <c r="AH32" s="32">
        <f t="shared" si="60"/>
        <v>0</v>
      </c>
      <c r="AI32" s="32">
        <f t="shared" si="61"/>
        <v>0</v>
      </c>
      <c r="AJ32" s="32">
        <f t="shared" si="62"/>
        <v>0</v>
      </c>
      <c r="AK32" s="32">
        <f t="shared" si="63"/>
        <v>0</v>
      </c>
      <c r="AL32" s="32">
        <f t="shared" si="64"/>
        <v>0</v>
      </c>
      <c r="AM32" s="32">
        <f t="shared" si="65"/>
        <v>0</v>
      </c>
      <c r="AN32" s="32">
        <f t="shared" si="66"/>
        <v>0</v>
      </c>
      <c r="AO32" s="32">
        <f t="shared" si="67"/>
        <v>0</v>
      </c>
      <c r="AP32" s="32">
        <f t="shared" si="68"/>
        <v>0</v>
      </c>
      <c r="AQ32" s="32">
        <f t="shared" si="69"/>
        <v>0</v>
      </c>
      <c r="AS32" s="34">
        <f t="shared" si="6"/>
        <v>0</v>
      </c>
      <c r="AT32" s="35">
        <f t="shared" si="70"/>
        <v>0</v>
      </c>
      <c r="AV32">
        <f t="shared" si="7"/>
        <v>2020</v>
      </c>
      <c r="AW32" t="str">
        <f t="shared" si="8"/>
        <v>CJAl</v>
      </c>
      <c r="AX32" t="s">
        <v>9015</v>
      </c>
      <c r="AY32">
        <f>SUMIFS('cwt rel info'!$A$6:$A$217,'cwt rel info'!$D$6:$D$217,'age-length prop'!AV32,'cwt rel info'!$E$6:$E$217,'age-length prop'!AW32)</f>
        <v>220290</v>
      </c>
      <c r="AZ32" s="32">
        <f t="shared" si="71"/>
        <v>0</v>
      </c>
      <c r="BA32" s="32">
        <f t="shared" si="79"/>
        <v>0</v>
      </c>
      <c r="BB32" s="32">
        <f t="shared" si="72"/>
        <v>125.21631722151658</v>
      </c>
      <c r="BC32" t="str">
        <f>VLOOKUP(AW32,'Individual Data'!$U$5:$AB$3142,8,FALSE)</f>
        <v>abv</v>
      </c>
      <c r="BD32" s="36">
        <f t="shared" ref="BD32" si="103">IF(BC32="blw",AZ32*(1-$BA$4),AZ32*(1-$BA$3))</f>
        <v>0</v>
      </c>
      <c r="BE32" s="18">
        <f t="shared" si="73"/>
        <v>0</v>
      </c>
      <c r="BF32" s="163">
        <f t="shared" si="74"/>
        <v>117.70333818822557</v>
      </c>
      <c r="BH32" s="18"/>
      <c r="BI32" s="32"/>
      <c r="BK32" s="40">
        <f t="shared" si="81"/>
        <v>0</v>
      </c>
      <c r="BL32" s="32">
        <f t="shared" si="9"/>
        <v>0</v>
      </c>
      <c r="BM32" s="32">
        <f t="shared" si="10"/>
        <v>0</v>
      </c>
      <c r="BN32" s="32">
        <f t="shared" si="11"/>
        <v>0</v>
      </c>
      <c r="BO32" s="32">
        <f t="shared" si="12"/>
        <v>0</v>
      </c>
      <c r="BP32" s="32">
        <f t="shared" si="13"/>
        <v>0</v>
      </c>
      <c r="BQ32" s="32">
        <f t="shared" si="14"/>
        <v>0</v>
      </c>
      <c r="BR32" s="32">
        <f t="shared" si="15"/>
        <v>0</v>
      </c>
      <c r="BS32" s="32">
        <f t="shared" si="16"/>
        <v>0</v>
      </c>
      <c r="BT32" s="32">
        <f t="shared" si="17"/>
        <v>0</v>
      </c>
      <c r="BU32" s="32">
        <f t="shared" si="18"/>
        <v>0</v>
      </c>
      <c r="BV32" s="32">
        <f t="shared" si="19"/>
        <v>0</v>
      </c>
      <c r="BW32" s="32">
        <f t="shared" si="20"/>
        <v>0</v>
      </c>
      <c r="BX32" s="15">
        <f t="shared" si="75"/>
        <v>1</v>
      </c>
      <c r="BY32" s="32">
        <f>SUMIFS('Individual Data'!$W$6:$W$3142,'Individual Data'!$I$6:$I$3142,'age-length prop'!BY$7,'Individual Data'!$U$6:$U$3142,'age-length prop'!$B32,'Individual Data'!$Q$6:$Q$3142,'age-length prop'!$C32)</f>
        <v>7</v>
      </c>
      <c r="BZ32" s="32">
        <f>SUMIFS('Individual Data'!$W$6:$W$3142,'Individual Data'!$I$6:$I$3142,'age-length prop'!BZ$7,'Individual Data'!$U$6:$U$3142,'age-length prop'!$B32,'Individual Data'!$Q$6:$Q$3142,'age-length prop'!$C32)</f>
        <v>0</v>
      </c>
      <c r="CA32" s="47">
        <f t="shared" si="76"/>
        <v>0</v>
      </c>
      <c r="CB32" s="18">
        <f t="shared" si="77"/>
        <v>0</v>
      </c>
      <c r="CC32" s="18">
        <f t="shared" si="21"/>
        <v>0</v>
      </c>
      <c r="CD32" s="18">
        <f t="shared" si="22"/>
        <v>0</v>
      </c>
      <c r="CE32" s="18">
        <f t="shared" si="23"/>
        <v>0</v>
      </c>
      <c r="CF32" s="18">
        <f t="shared" si="24"/>
        <v>0</v>
      </c>
      <c r="CG32" s="18">
        <f t="shared" si="25"/>
        <v>0</v>
      </c>
      <c r="CH32" s="18">
        <f t="shared" si="26"/>
        <v>0</v>
      </c>
      <c r="CI32" s="18">
        <f t="shared" si="27"/>
        <v>0</v>
      </c>
      <c r="CJ32" s="18">
        <f t="shared" si="28"/>
        <v>0</v>
      </c>
      <c r="CK32" s="18">
        <f t="shared" si="29"/>
        <v>0</v>
      </c>
      <c r="CL32" s="18">
        <f t="shared" si="30"/>
        <v>0</v>
      </c>
      <c r="CM32" s="48">
        <f t="shared" si="31"/>
        <v>0</v>
      </c>
      <c r="CN32" s="18"/>
      <c r="CO32" s="18">
        <f t="shared" si="32"/>
        <v>0</v>
      </c>
      <c r="CP32" s="18">
        <f t="shared" si="33"/>
        <v>0</v>
      </c>
      <c r="CQ32" s="18">
        <f t="shared" si="34"/>
        <v>0</v>
      </c>
      <c r="CR32" s="18">
        <f t="shared" si="35"/>
        <v>0</v>
      </c>
      <c r="CS32" s="18">
        <f t="shared" si="36"/>
        <v>0</v>
      </c>
      <c r="CT32" s="18">
        <f t="shared" si="37"/>
        <v>0</v>
      </c>
      <c r="CU32" s="18">
        <f t="shared" si="38"/>
        <v>0</v>
      </c>
      <c r="CV32" s="18">
        <f t="shared" si="39"/>
        <v>0</v>
      </c>
      <c r="CW32" s="18">
        <f t="shared" si="40"/>
        <v>0</v>
      </c>
      <c r="CX32" s="18">
        <f t="shared" si="41"/>
        <v>0</v>
      </c>
      <c r="CY32" s="18">
        <f t="shared" si="42"/>
        <v>0</v>
      </c>
      <c r="CZ32" s="18">
        <f t="shared" si="43"/>
        <v>0</v>
      </c>
      <c r="DA32" s="18">
        <f t="shared" si="44"/>
        <v>0</v>
      </c>
    </row>
    <row r="33" spans="1:105" x14ac:dyDescent="0.35">
      <c r="A33" s="22" t="s">
        <v>2035</v>
      </c>
      <c r="B33" s="22" t="s">
        <v>8974</v>
      </c>
      <c r="C33">
        <v>2</v>
      </c>
      <c r="D33" s="18">
        <f>SUMIFS('Individual Data'!$AA$6:$AA$3142,'Individual Data'!$U$6:$U$3142,'age-length prop'!$B33,'Individual Data'!$X$6:$X$3142,'age-length prop'!D$7,'Individual Data'!$Q$6:$Q$3142,'age-length prop'!$C33,'Individual Data'!$M$6:$M$3142,'age-length prop'!$B$6)</f>
        <v>0</v>
      </c>
      <c r="E33" s="18">
        <f>SUMIFS('Individual Data'!$AA$6:$AA$3142,'Individual Data'!$U$6:$U$3142,'age-length prop'!$B33,'Individual Data'!$X$6:$X$3142,'age-length prop'!E$7,'Individual Data'!$Q$6:$Q$3142,'age-length prop'!$C33,'Individual Data'!$M$6:$M$3142,'age-length prop'!$B$6)</f>
        <v>0</v>
      </c>
      <c r="F33" s="18">
        <f>SUMIFS('Individual Data'!$AA$6:$AA$3142,'Individual Data'!$U$6:$U$3142,'age-length prop'!$B33,'Individual Data'!$X$6:$X$3142,'age-length prop'!F$7,'Individual Data'!$Q$6:$Q$3142,'age-length prop'!$C33,'Individual Data'!$M$6:$M$3142,'age-length prop'!$B$6)</f>
        <v>17.185227272727278</v>
      </c>
      <c r="G33" s="18">
        <f>SUMIFS('Individual Data'!$AA$6:$AA$3142,'Individual Data'!$U$6:$U$3142,'age-length prop'!$B33,'Individual Data'!$X$6:$X$3142,'age-length prop'!G$7,'Individual Data'!$Q$6:$Q$3142,'age-length prop'!$C33,'Individual Data'!$M$6:$M$3142,'age-length prop'!$B$6)</f>
        <v>0</v>
      </c>
      <c r="H33" s="18">
        <f>SUMIFS('Individual Data'!$AA$6:$AA$3142,'Individual Data'!$U$6:$U$3142,'age-length prop'!$B33,'Individual Data'!$X$6:$X$3142,'age-length prop'!H$7,'Individual Data'!$Q$6:$Q$3142,'age-length prop'!$C33,'Individual Data'!$M$6:$M$3142,'age-length prop'!$B$6)</f>
        <v>0</v>
      </c>
      <c r="I33" s="18">
        <f>SUMIFS('Individual Data'!$AA$6:$AA$3142,'Individual Data'!$U$6:$U$3142,'age-length prop'!$B33,'Individual Data'!$X$6:$X$3142,'age-length prop'!I$7,'Individual Data'!$Q$6:$Q$3142,'age-length prop'!$C33,'Individual Data'!$M$6:$M$3142,'age-length prop'!$B$6)</f>
        <v>0</v>
      </c>
      <c r="J33" s="18">
        <f>SUMIFS('Individual Data'!$AA$6:$AA$3142,'Individual Data'!$U$6:$U$3142,'age-length prop'!$B33,'Individual Data'!$X$6:$X$3142,'age-length prop'!J$7,'Individual Data'!$Q$6:$Q$3142,'age-length prop'!$C33,'Individual Data'!$M$6:$M$3142,'age-length prop'!$B$6)</f>
        <v>0</v>
      </c>
      <c r="K33" s="18">
        <f>SUMIFS('Individual Data'!$AA$6:$AA$3142,'Individual Data'!$U$6:$U$3142,'age-length prop'!$B33,'Individual Data'!$X$6:$X$3142,'age-length prop'!K$7,'Individual Data'!$Q$6:$Q$3142,'age-length prop'!$C33,'Individual Data'!$M$6:$M$3142,'age-length prop'!$B$6)</f>
        <v>0</v>
      </c>
      <c r="L33" s="18">
        <f>SUMIFS('Individual Data'!$AA$6:$AA$3142,'Individual Data'!$U$6:$U$3142,'age-length prop'!$B33,'Individual Data'!$X$6:$X$3142,'age-length prop'!L$7,'Individual Data'!$Q$6:$Q$3142,'age-length prop'!$C33,'Individual Data'!$M$6:$M$3142,'age-length prop'!$B$6)</f>
        <v>0</v>
      </c>
      <c r="M33" s="18">
        <f>SUMIFS('Individual Data'!$AA$6:$AA$3142,'Individual Data'!$U$6:$U$3142,'age-length prop'!$B33,'Individual Data'!$X$6:$X$3142,'age-length prop'!M$7,'Individual Data'!$Q$6:$Q$3142,'age-length prop'!$C33,'Individual Data'!$M$6:$M$3142,'age-length prop'!$B$6)</f>
        <v>0</v>
      </c>
      <c r="N33" s="18">
        <f>SUMIFS('Individual Data'!$AA$6:$AA$3142,'Individual Data'!$U$6:$U$3142,'age-length prop'!$B33,'Individual Data'!$X$6:$X$3142,'age-length prop'!N$7,'Individual Data'!$Q$6:$Q$3142,'age-length prop'!$C33,'Individual Data'!$M$6:$M$3142,'age-length prop'!$B$6)</f>
        <v>0</v>
      </c>
      <c r="O33" s="18">
        <f>SUMIFS('Individual Data'!$AA$6:$AA$3142,'Individual Data'!$U$6:$U$3142,'age-length prop'!$B33,'Individual Data'!$X$6:$X$3142,'age-length prop'!O$7,'Individual Data'!$Q$6:$Q$3142,'age-length prop'!$C33,'Individual Data'!$M$6:$M$3142,'age-length prop'!$B$6)</f>
        <v>0</v>
      </c>
      <c r="P33" s="18">
        <f>SUMIFS('Individual Data'!$AA$6:$AA$3142,'Individual Data'!$U$6:$U$3142,'age-length prop'!$B33,'Individual Data'!$X$6:$X$3142,'age-length prop'!P$7,'Individual Data'!$Q$6:$Q$3142,'age-length prop'!$C33,'Individual Data'!$M$6:$M$3142,'age-length prop'!$B$6)</f>
        <v>0</v>
      </c>
      <c r="Q33" s="40">
        <f t="shared" si="45"/>
        <v>0</v>
      </c>
      <c r="R33" s="32">
        <f t="shared" si="46"/>
        <v>0</v>
      </c>
      <c r="S33" s="32">
        <f t="shared" si="47"/>
        <v>17.185227272727278</v>
      </c>
      <c r="T33" s="32">
        <f t="shared" si="48"/>
        <v>0</v>
      </c>
      <c r="U33" s="32">
        <f t="shared" si="49"/>
        <v>0</v>
      </c>
      <c r="V33" s="32">
        <f t="shared" si="50"/>
        <v>0</v>
      </c>
      <c r="W33" s="32">
        <f t="shared" si="51"/>
        <v>0</v>
      </c>
      <c r="X33" s="32">
        <f t="shared" si="52"/>
        <v>0</v>
      </c>
      <c r="Y33" s="32">
        <f t="shared" si="53"/>
        <v>0</v>
      </c>
      <c r="Z33" s="32">
        <f t="shared" si="54"/>
        <v>0</v>
      </c>
      <c r="AA33" s="32">
        <f t="shared" si="55"/>
        <v>0</v>
      </c>
      <c r="AB33" s="32">
        <f t="shared" si="56"/>
        <v>0</v>
      </c>
      <c r="AC33" s="32">
        <f t="shared" si="57"/>
        <v>0</v>
      </c>
      <c r="AD33" s="14">
        <f>VLOOKUP(A33,'PBT Tag Rates'!$B$5:$E$34,4,FALSE)</f>
        <v>0.98961045999999997</v>
      </c>
      <c r="AE33" s="32">
        <f t="shared" si="58"/>
        <v>0</v>
      </c>
      <c r="AF33" s="32">
        <f t="shared" si="78"/>
        <v>0</v>
      </c>
      <c r="AG33" s="32">
        <f t="shared" si="59"/>
        <v>17.365648371104808</v>
      </c>
      <c r="AH33" s="32">
        <f t="shared" si="60"/>
        <v>0</v>
      </c>
      <c r="AI33" s="32">
        <f t="shared" si="61"/>
        <v>0</v>
      </c>
      <c r="AJ33" s="32">
        <f t="shared" si="62"/>
        <v>0</v>
      </c>
      <c r="AK33" s="32">
        <f t="shared" si="63"/>
        <v>0</v>
      </c>
      <c r="AL33" s="32">
        <f t="shared" si="64"/>
        <v>0</v>
      </c>
      <c r="AM33" s="32">
        <f t="shared" si="65"/>
        <v>0</v>
      </c>
      <c r="AN33" s="32">
        <f t="shared" si="66"/>
        <v>0</v>
      </c>
      <c r="AO33" s="32">
        <f t="shared" si="67"/>
        <v>0</v>
      </c>
      <c r="AP33" s="32">
        <f t="shared" si="68"/>
        <v>0</v>
      </c>
      <c r="AQ33" s="32">
        <f t="shared" si="69"/>
        <v>0</v>
      </c>
      <c r="AS33" s="34">
        <f t="shared" si="6"/>
        <v>17.365648371104808</v>
      </c>
      <c r="AT33" s="35">
        <f t="shared" si="70"/>
        <v>0</v>
      </c>
      <c r="AV33">
        <f t="shared" si="7"/>
        <v>2020</v>
      </c>
      <c r="AW33" t="str">
        <f t="shared" si="8"/>
        <v>GRR</v>
      </c>
      <c r="AX33" t="s">
        <v>9015</v>
      </c>
      <c r="AY33">
        <f>SUMIFS('cwt rel info'!$A$6:$A$217,'cwt rel info'!$D$6:$D$217,'age-length prop'!AV33,'cwt rel info'!$E$6:$E$217,'age-length prop'!AW33)</f>
        <v>637941</v>
      </c>
      <c r="AZ33" s="32">
        <f t="shared" si="71"/>
        <v>17.365648371104808</v>
      </c>
      <c r="BA33" s="32">
        <f t="shared" si="79"/>
        <v>0</v>
      </c>
      <c r="BB33" s="32">
        <f t="shared" si="72"/>
        <v>106.58796504484317</v>
      </c>
      <c r="BC33" t="str">
        <f>VLOOKUP(AW33,'Individual Data'!$U$5:$AB$3142,8,FALSE)</f>
        <v>abv</v>
      </c>
      <c r="BD33" s="36">
        <f t="shared" ref="BD33" si="104">IF(BC33="blw",AZ33*(1-$BA$4),AZ33*(1-$BA$3))</f>
        <v>16.671022436260614</v>
      </c>
      <c r="BE33" s="18">
        <f t="shared" si="73"/>
        <v>0</v>
      </c>
      <c r="BF33" s="163">
        <f t="shared" si="74"/>
        <v>100.19268714215258</v>
      </c>
      <c r="BH33" s="18"/>
      <c r="BI33" s="32"/>
      <c r="BK33" s="40">
        <f t="shared" si="81"/>
        <v>0</v>
      </c>
      <c r="BL33" s="32">
        <f t="shared" si="9"/>
        <v>0</v>
      </c>
      <c r="BM33" s="32">
        <f t="shared" si="10"/>
        <v>0.18042109837752918</v>
      </c>
      <c r="BN33" s="32">
        <f t="shared" si="11"/>
        <v>0</v>
      </c>
      <c r="BO33" s="32">
        <f t="shared" si="12"/>
        <v>0</v>
      </c>
      <c r="BP33" s="32">
        <f t="shared" si="13"/>
        <v>0</v>
      </c>
      <c r="BQ33" s="32">
        <f t="shared" si="14"/>
        <v>0</v>
      </c>
      <c r="BR33" s="32">
        <f t="shared" si="15"/>
        <v>0</v>
      </c>
      <c r="BS33" s="32">
        <f t="shared" si="16"/>
        <v>0</v>
      </c>
      <c r="BT33" s="32">
        <f t="shared" si="17"/>
        <v>0</v>
      </c>
      <c r="BU33" s="32">
        <f t="shared" si="18"/>
        <v>0</v>
      </c>
      <c r="BV33" s="32">
        <f t="shared" si="19"/>
        <v>0</v>
      </c>
      <c r="BW33" s="32">
        <f t="shared" si="20"/>
        <v>0</v>
      </c>
      <c r="BX33" s="15">
        <f t="shared" si="75"/>
        <v>1</v>
      </c>
      <c r="BY33" s="32">
        <f>SUMIFS('Individual Data'!$W$6:$W$3142,'Individual Data'!$I$6:$I$3142,'age-length prop'!BY$7,'Individual Data'!$U$6:$U$3142,'age-length prop'!$B33,'Individual Data'!$Q$6:$Q$3142,'age-length prop'!$C33)</f>
        <v>7</v>
      </c>
      <c r="BZ33" s="32">
        <f>SUMIFS('Individual Data'!$W$6:$W$3142,'Individual Data'!$I$6:$I$3142,'age-length prop'!BZ$7,'Individual Data'!$U$6:$U$3142,'age-length prop'!$B33,'Individual Data'!$Q$6:$Q$3142,'age-length prop'!$C33)</f>
        <v>0</v>
      </c>
      <c r="CA33" s="47">
        <f t="shared" si="76"/>
        <v>0</v>
      </c>
      <c r="CB33" s="18">
        <f t="shared" si="77"/>
        <v>0</v>
      </c>
      <c r="CC33" s="18">
        <f t="shared" si="21"/>
        <v>0.18042109837752918</v>
      </c>
      <c r="CD33" s="18">
        <f t="shared" si="22"/>
        <v>0</v>
      </c>
      <c r="CE33" s="18">
        <f t="shared" si="23"/>
        <v>0</v>
      </c>
      <c r="CF33" s="18">
        <f t="shared" si="24"/>
        <v>0</v>
      </c>
      <c r="CG33" s="18">
        <f t="shared" si="25"/>
        <v>0</v>
      </c>
      <c r="CH33" s="18">
        <f t="shared" si="26"/>
        <v>0</v>
      </c>
      <c r="CI33" s="18">
        <f t="shared" si="27"/>
        <v>0</v>
      </c>
      <c r="CJ33" s="18">
        <f t="shared" si="28"/>
        <v>0</v>
      </c>
      <c r="CK33" s="18">
        <f t="shared" si="29"/>
        <v>0</v>
      </c>
      <c r="CL33" s="18">
        <f t="shared" si="30"/>
        <v>0</v>
      </c>
      <c r="CM33" s="48">
        <f t="shared" si="31"/>
        <v>0</v>
      </c>
      <c r="CN33" s="18"/>
      <c r="CO33" s="18">
        <f t="shared" si="32"/>
        <v>0</v>
      </c>
      <c r="CP33" s="18">
        <f t="shared" si="33"/>
        <v>0</v>
      </c>
      <c r="CQ33" s="18">
        <f t="shared" si="34"/>
        <v>0</v>
      </c>
      <c r="CR33" s="18">
        <f t="shared" si="35"/>
        <v>0</v>
      </c>
      <c r="CS33" s="18">
        <f t="shared" si="36"/>
        <v>0</v>
      </c>
      <c r="CT33" s="18">
        <f t="shared" si="37"/>
        <v>0</v>
      </c>
      <c r="CU33" s="18">
        <f t="shared" si="38"/>
        <v>0</v>
      </c>
      <c r="CV33" s="18">
        <f t="shared" si="39"/>
        <v>0</v>
      </c>
      <c r="CW33" s="18">
        <f t="shared" si="40"/>
        <v>0</v>
      </c>
      <c r="CX33" s="18">
        <f t="shared" si="41"/>
        <v>0</v>
      </c>
      <c r="CY33" s="18">
        <f t="shared" si="42"/>
        <v>0</v>
      </c>
      <c r="CZ33" s="18">
        <f t="shared" si="43"/>
        <v>0</v>
      </c>
      <c r="DA33" s="18">
        <f t="shared" si="44"/>
        <v>0</v>
      </c>
    </row>
    <row r="34" spans="1:105" x14ac:dyDescent="0.35">
      <c r="A34" s="22" t="s">
        <v>2035</v>
      </c>
      <c r="B34" s="22" t="s">
        <v>9006</v>
      </c>
      <c r="C34">
        <v>2</v>
      </c>
      <c r="D34" s="18">
        <f>SUMIFS('Individual Data'!$AA$6:$AA$3142,'Individual Data'!$U$6:$U$3142,'age-length prop'!$B34,'Individual Data'!$X$6:$X$3142,'age-length prop'!D$7,'Individual Data'!$Q$6:$Q$3142,'age-length prop'!$C34,'Individual Data'!$M$6:$M$3142,'age-length prop'!$B$6)</f>
        <v>0</v>
      </c>
      <c r="E34" s="18">
        <f>SUMIFS('Individual Data'!$AA$6:$AA$3142,'Individual Data'!$U$6:$U$3142,'age-length prop'!$B34,'Individual Data'!$X$6:$X$3142,'age-length prop'!E$7,'Individual Data'!$Q$6:$Q$3142,'age-length prop'!$C34,'Individual Data'!$M$6:$M$3142,'age-length prop'!$B$6)</f>
        <v>0</v>
      </c>
      <c r="F34" s="18">
        <f>SUMIFS('Individual Data'!$AA$6:$AA$3142,'Individual Data'!$U$6:$U$3142,'age-length prop'!$B34,'Individual Data'!$X$6:$X$3142,'age-length prop'!F$7,'Individual Data'!$Q$6:$Q$3142,'age-length prop'!$C34,'Individual Data'!$M$6:$M$3142,'age-length prop'!$B$6)</f>
        <v>0</v>
      </c>
      <c r="G34" s="18">
        <f>SUMIFS('Individual Data'!$AA$6:$AA$3142,'Individual Data'!$U$6:$U$3142,'age-length prop'!$B34,'Individual Data'!$X$6:$X$3142,'age-length prop'!G$7,'Individual Data'!$Q$6:$Q$3142,'age-length prop'!$C34,'Individual Data'!$M$6:$M$3142,'age-length prop'!$B$6)</f>
        <v>0</v>
      </c>
      <c r="H34" s="18">
        <f>SUMIFS('Individual Data'!$AA$6:$AA$3142,'Individual Data'!$U$6:$U$3142,'age-length prop'!$B34,'Individual Data'!$X$6:$X$3142,'age-length prop'!H$7,'Individual Data'!$Q$6:$Q$3142,'age-length prop'!$C34,'Individual Data'!$M$6:$M$3142,'age-length prop'!$B$6)</f>
        <v>0</v>
      </c>
      <c r="I34" s="18">
        <f>SUMIFS('Individual Data'!$AA$6:$AA$3142,'Individual Data'!$U$6:$U$3142,'age-length prop'!$B34,'Individual Data'!$X$6:$X$3142,'age-length prop'!I$7,'Individual Data'!$Q$6:$Q$3142,'age-length prop'!$C34,'Individual Data'!$M$6:$M$3142,'age-length prop'!$B$6)</f>
        <v>0</v>
      </c>
      <c r="J34" s="18">
        <f>SUMIFS('Individual Data'!$AA$6:$AA$3142,'Individual Data'!$U$6:$U$3142,'age-length prop'!$B34,'Individual Data'!$X$6:$X$3142,'age-length prop'!J$7,'Individual Data'!$Q$6:$Q$3142,'age-length prop'!$C34,'Individual Data'!$M$6:$M$3142,'age-length prop'!$B$6)</f>
        <v>0</v>
      </c>
      <c r="K34" s="18">
        <f>SUMIFS('Individual Data'!$AA$6:$AA$3142,'Individual Data'!$U$6:$U$3142,'age-length prop'!$B34,'Individual Data'!$X$6:$X$3142,'age-length prop'!K$7,'Individual Data'!$Q$6:$Q$3142,'age-length prop'!$C34,'Individual Data'!$M$6:$M$3142,'age-length prop'!$B$6)</f>
        <v>0</v>
      </c>
      <c r="L34" s="18">
        <f>SUMIFS('Individual Data'!$AA$6:$AA$3142,'Individual Data'!$U$6:$U$3142,'age-length prop'!$B34,'Individual Data'!$X$6:$X$3142,'age-length prop'!L$7,'Individual Data'!$Q$6:$Q$3142,'age-length prop'!$C34,'Individual Data'!$M$6:$M$3142,'age-length prop'!$B$6)</f>
        <v>0</v>
      </c>
      <c r="M34" s="18">
        <f>SUMIFS('Individual Data'!$AA$6:$AA$3142,'Individual Data'!$U$6:$U$3142,'age-length prop'!$B34,'Individual Data'!$X$6:$X$3142,'age-length prop'!M$7,'Individual Data'!$Q$6:$Q$3142,'age-length prop'!$C34,'Individual Data'!$M$6:$M$3142,'age-length prop'!$B$6)</f>
        <v>0</v>
      </c>
      <c r="N34" s="18">
        <f>SUMIFS('Individual Data'!$AA$6:$AA$3142,'Individual Data'!$U$6:$U$3142,'age-length prop'!$B34,'Individual Data'!$X$6:$X$3142,'age-length prop'!N$7,'Individual Data'!$Q$6:$Q$3142,'age-length prop'!$C34,'Individual Data'!$M$6:$M$3142,'age-length prop'!$B$6)</f>
        <v>0</v>
      </c>
      <c r="O34" s="18">
        <f>SUMIFS('Individual Data'!$AA$6:$AA$3142,'Individual Data'!$U$6:$U$3142,'age-length prop'!$B34,'Individual Data'!$X$6:$X$3142,'age-length prop'!O$7,'Individual Data'!$Q$6:$Q$3142,'age-length prop'!$C34,'Individual Data'!$M$6:$M$3142,'age-length prop'!$B$6)</f>
        <v>0</v>
      </c>
      <c r="P34" s="18">
        <f>SUMIFS('Individual Data'!$AA$6:$AA$3142,'Individual Data'!$U$6:$U$3142,'age-length prop'!$B34,'Individual Data'!$X$6:$X$3142,'age-length prop'!P$7,'Individual Data'!$Q$6:$Q$3142,'age-length prop'!$C34,'Individual Data'!$M$6:$M$3142,'age-length prop'!$B$6)</f>
        <v>0</v>
      </c>
      <c r="Q34" s="40">
        <f t="shared" si="45"/>
        <v>0</v>
      </c>
      <c r="R34" s="32">
        <f t="shared" si="46"/>
        <v>0</v>
      </c>
      <c r="S34" s="32">
        <f t="shared" si="47"/>
        <v>0</v>
      </c>
      <c r="T34" s="32">
        <f t="shared" si="48"/>
        <v>0</v>
      </c>
      <c r="U34" s="32">
        <f t="shared" si="49"/>
        <v>0</v>
      </c>
      <c r="V34" s="32">
        <f t="shared" si="50"/>
        <v>0</v>
      </c>
      <c r="W34" s="32">
        <f t="shared" si="51"/>
        <v>0</v>
      </c>
      <c r="X34" s="32">
        <f t="shared" si="52"/>
        <v>0</v>
      </c>
      <c r="Y34" s="32">
        <f t="shared" si="53"/>
        <v>0</v>
      </c>
      <c r="Z34" s="32">
        <f t="shared" si="54"/>
        <v>0</v>
      </c>
      <c r="AA34" s="32">
        <f t="shared" si="55"/>
        <v>0</v>
      </c>
      <c r="AB34" s="32">
        <f t="shared" si="56"/>
        <v>0</v>
      </c>
      <c r="AC34" s="32">
        <f t="shared" si="57"/>
        <v>0</v>
      </c>
      <c r="AD34" s="14">
        <f>VLOOKUP(A34,'PBT Tag Rates'!$B$5:$E$34,4,FALSE)</f>
        <v>0.98961045999999997</v>
      </c>
      <c r="AE34" s="32">
        <f t="shared" si="58"/>
        <v>0</v>
      </c>
      <c r="AF34" s="32">
        <f t="shared" si="78"/>
        <v>0</v>
      </c>
      <c r="AG34" s="32">
        <f t="shared" si="59"/>
        <v>0</v>
      </c>
      <c r="AH34" s="32">
        <f t="shared" si="60"/>
        <v>0</v>
      </c>
      <c r="AI34" s="32">
        <f t="shared" si="61"/>
        <v>0</v>
      </c>
      <c r="AJ34" s="32">
        <f t="shared" si="62"/>
        <v>0</v>
      </c>
      <c r="AK34" s="32">
        <f t="shared" si="63"/>
        <v>0</v>
      </c>
      <c r="AL34" s="32">
        <f t="shared" si="64"/>
        <v>0</v>
      </c>
      <c r="AM34" s="32">
        <f t="shared" si="65"/>
        <v>0</v>
      </c>
      <c r="AN34" s="32">
        <f t="shared" si="66"/>
        <v>0</v>
      </c>
      <c r="AO34" s="32">
        <f t="shared" si="67"/>
        <v>0</v>
      </c>
      <c r="AP34" s="32">
        <f t="shared" si="68"/>
        <v>0</v>
      </c>
      <c r="AQ34" s="32">
        <f t="shared" si="69"/>
        <v>0</v>
      </c>
      <c r="AS34" s="34">
        <f t="shared" si="6"/>
        <v>0</v>
      </c>
      <c r="AT34" s="35">
        <f t="shared" si="70"/>
        <v>0</v>
      </c>
      <c r="AV34">
        <f t="shared" si="7"/>
        <v>2020</v>
      </c>
      <c r="AW34" s="167" t="str">
        <f t="shared" si="8"/>
        <v>LFHs</v>
      </c>
      <c r="AX34" s="167" t="s">
        <v>9015</v>
      </c>
      <c r="AY34" s="167">
        <f>SUMIFS('cwt rel info'!$A$6:$A$217,'cwt rel info'!$D$6:$D$217,'age-length prop'!AV34,'cwt rel info'!$E$6:$E$217,'age-length prop'!AW34)</f>
        <v>637940</v>
      </c>
      <c r="AZ34" s="168">
        <f t="shared" si="71"/>
        <v>0</v>
      </c>
      <c r="BA34" s="168">
        <f t="shared" si="79"/>
        <v>0</v>
      </c>
      <c r="BB34" s="168">
        <f t="shared" si="72"/>
        <v>588.44382164133845</v>
      </c>
      <c r="BC34" s="167" t="str">
        <f>VLOOKUP(AW34,'Individual Data'!$U$5:$AB$3142,8,FALSE)</f>
        <v>blw</v>
      </c>
      <c r="BD34" s="36">
        <f t="shared" ref="BD34" si="105">IF(BC34="blw",AZ34*(1-$BA$4),AZ34*(1-$BA$3))</f>
        <v>0</v>
      </c>
      <c r="BE34" s="18">
        <f t="shared" si="73"/>
        <v>0</v>
      </c>
      <c r="BF34" s="163">
        <f t="shared" si="74"/>
        <v>147.11095541033461</v>
      </c>
      <c r="BH34" s="18"/>
      <c r="BI34" s="32"/>
      <c r="BK34" s="40">
        <f t="shared" si="81"/>
        <v>0</v>
      </c>
      <c r="BL34" s="32">
        <f t="shared" si="9"/>
        <v>0</v>
      </c>
      <c r="BM34" s="32">
        <f t="shared" si="10"/>
        <v>0</v>
      </c>
      <c r="BN34" s="32">
        <f t="shared" si="11"/>
        <v>0</v>
      </c>
      <c r="BO34" s="32">
        <f t="shared" si="12"/>
        <v>0</v>
      </c>
      <c r="BP34" s="32">
        <f t="shared" si="13"/>
        <v>0</v>
      </c>
      <c r="BQ34" s="32">
        <f t="shared" si="14"/>
        <v>0</v>
      </c>
      <c r="BR34" s="32">
        <f t="shared" si="15"/>
        <v>0</v>
      </c>
      <c r="BS34" s="32">
        <f t="shared" si="16"/>
        <v>0</v>
      </c>
      <c r="BT34" s="32">
        <f t="shared" si="17"/>
        <v>0</v>
      </c>
      <c r="BU34" s="32">
        <f t="shared" si="18"/>
        <v>0</v>
      </c>
      <c r="BV34" s="32">
        <f t="shared" si="19"/>
        <v>0</v>
      </c>
      <c r="BW34" s="32">
        <f t="shared" si="20"/>
        <v>0</v>
      </c>
      <c r="BX34" s="15">
        <f t="shared" si="75"/>
        <v>0.39393939393939392</v>
      </c>
      <c r="BY34" s="32">
        <f>SUMIFS('Individual Data'!$W$6:$W$3142,'Individual Data'!$I$6:$I$3142,'age-length prop'!BY$7,'Individual Data'!$U$6:$U$3142,'age-length prop'!$B34,'Individual Data'!$Q$6:$Q$3142,'age-length prop'!$C34)</f>
        <v>13</v>
      </c>
      <c r="BZ34" s="32">
        <f>SUMIFS('Individual Data'!$W$6:$W$3142,'Individual Data'!$I$6:$I$3142,'age-length prop'!BZ$7,'Individual Data'!$U$6:$U$3142,'age-length prop'!$B34,'Individual Data'!$Q$6:$Q$3142,'age-length prop'!$C34)</f>
        <v>20</v>
      </c>
      <c r="CA34" s="47">
        <f t="shared" si="76"/>
        <v>0</v>
      </c>
      <c r="CB34" s="18">
        <f t="shared" si="77"/>
        <v>0</v>
      </c>
      <c r="CC34" s="18">
        <f t="shared" si="21"/>
        <v>0</v>
      </c>
      <c r="CD34" s="18">
        <f t="shared" si="22"/>
        <v>0</v>
      </c>
      <c r="CE34" s="18">
        <f t="shared" si="23"/>
        <v>0</v>
      </c>
      <c r="CF34" s="18">
        <f t="shared" si="24"/>
        <v>0</v>
      </c>
      <c r="CG34" s="18">
        <f t="shared" si="25"/>
        <v>0</v>
      </c>
      <c r="CH34" s="18">
        <f t="shared" si="26"/>
        <v>0</v>
      </c>
      <c r="CI34" s="18">
        <f t="shared" si="27"/>
        <v>0</v>
      </c>
      <c r="CJ34" s="18">
        <f t="shared" si="28"/>
        <v>0</v>
      </c>
      <c r="CK34" s="18">
        <f t="shared" si="29"/>
        <v>0</v>
      </c>
      <c r="CL34" s="18">
        <f t="shared" si="30"/>
        <v>0</v>
      </c>
      <c r="CM34" s="48">
        <f t="shared" si="31"/>
        <v>0</v>
      </c>
      <c r="CN34" s="18"/>
      <c r="CO34" s="18">
        <f t="shared" si="32"/>
        <v>0</v>
      </c>
      <c r="CP34" s="18">
        <f t="shared" si="33"/>
        <v>0</v>
      </c>
      <c r="CQ34" s="18">
        <f t="shared" si="34"/>
        <v>0</v>
      </c>
      <c r="CR34" s="18">
        <f t="shared" si="35"/>
        <v>0</v>
      </c>
      <c r="CS34" s="18">
        <f t="shared" si="36"/>
        <v>0</v>
      </c>
      <c r="CT34" s="18">
        <f t="shared" si="37"/>
        <v>0</v>
      </c>
      <c r="CU34" s="18">
        <f t="shared" si="38"/>
        <v>0</v>
      </c>
      <c r="CV34" s="18">
        <f t="shared" si="39"/>
        <v>0</v>
      </c>
      <c r="CW34" s="18">
        <f t="shared" si="40"/>
        <v>0</v>
      </c>
      <c r="CX34" s="18">
        <f t="shared" si="41"/>
        <v>0</v>
      </c>
      <c r="CY34" s="18">
        <f t="shared" si="42"/>
        <v>0</v>
      </c>
      <c r="CZ34" s="18">
        <f t="shared" si="43"/>
        <v>0</v>
      </c>
      <c r="DA34" s="18">
        <f t="shared" si="44"/>
        <v>0</v>
      </c>
    </row>
    <row r="35" spans="1:105" x14ac:dyDescent="0.35">
      <c r="A35" s="22" t="s">
        <v>2035</v>
      </c>
      <c r="B35" s="22" t="s">
        <v>9007</v>
      </c>
      <c r="C35">
        <v>2</v>
      </c>
      <c r="D35" s="18">
        <f>SUMIFS('Individual Data'!$AA$6:$AA$3142,'Individual Data'!$U$6:$U$3142,'age-length prop'!$B35,'Individual Data'!$X$6:$X$3142,'age-length prop'!D$7,'Individual Data'!$Q$6:$Q$3142,'age-length prop'!$C35,'Individual Data'!$M$6:$M$3142,'age-length prop'!$B$6)</f>
        <v>34.370454545454557</v>
      </c>
      <c r="E35" s="18">
        <f>SUMIFS('Individual Data'!$AA$6:$AA$3142,'Individual Data'!$U$6:$U$3142,'age-length prop'!$B35,'Individual Data'!$X$6:$X$3142,'age-length prop'!E$7,'Individual Data'!$Q$6:$Q$3142,'age-length prop'!$C35,'Individual Data'!$M$6:$M$3142,'age-length prop'!$B$6)</f>
        <v>0</v>
      </c>
      <c r="F35" s="18">
        <f>SUMIFS('Individual Data'!$AA$6:$AA$3142,'Individual Data'!$U$6:$U$3142,'age-length prop'!$B35,'Individual Data'!$X$6:$X$3142,'age-length prop'!F$7,'Individual Data'!$Q$6:$Q$3142,'age-length prop'!$C35,'Individual Data'!$M$6:$M$3142,'age-length prop'!$B$6)</f>
        <v>0</v>
      </c>
      <c r="G35" s="18">
        <f>SUMIFS('Individual Data'!$AA$6:$AA$3142,'Individual Data'!$U$6:$U$3142,'age-length prop'!$B35,'Individual Data'!$X$6:$X$3142,'age-length prop'!G$7,'Individual Data'!$Q$6:$Q$3142,'age-length prop'!$C35,'Individual Data'!$M$6:$M$3142,'age-length prop'!$B$6)</f>
        <v>0</v>
      </c>
      <c r="H35" s="18">
        <f>SUMIFS('Individual Data'!$AA$6:$AA$3142,'Individual Data'!$U$6:$U$3142,'age-length prop'!$B35,'Individual Data'!$X$6:$X$3142,'age-length prop'!H$7,'Individual Data'!$Q$6:$Q$3142,'age-length prop'!$C35,'Individual Data'!$M$6:$M$3142,'age-length prop'!$B$6)</f>
        <v>0</v>
      </c>
      <c r="I35" s="18">
        <f>SUMIFS('Individual Data'!$AA$6:$AA$3142,'Individual Data'!$U$6:$U$3142,'age-length prop'!$B35,'Individual Data'!$X$6:$X$3142,'age-length prop'!I$7,'Individual Data'!$Q$6:$Q$3142,'age-length prop'!$C35,'Individual Data'!$M$6:$M$3142,'age-length prop'!$B$6)</f>
        <v>0</v>
      </c>
      <c r="J35" s="18">
        <f>SUMIFS('Individual Data'!$AA$6:$AA$3142,'Individual Data'!$U$6:$U$3142,'age-length prop'!$B35,'Individual Data'!$X$6:$X$3142,'age-length prop'!J$7,'Individual Data'!$Q$6:$Q$3142,'age-length prop'!$C35,'Individual Data'!$M$6:$M$3142,'age-length prop'!$B$6)</f>
        <v>0</v>
      </c>
      <c r="K35" s="18">
        <f>SUMIFS('Individual Data'!$AA$6:$AA$3142,'Individual Data'!$U$6:$U$3142,'age-length prop'!$B35,'Individual Data'!$X$6:$X$3142,'age-length prop'!K$7,'Individual Data'!$Q$6:$Q$3142,'age-length prop'!$C35,'Individual Data'!$M$6:$M$3142,'age-length prop'!$B$6)</f>
        <v>0</v>
      </c>
      <c r="L35" s="18">
        <f>SUMIFS('Individual Data'!$AA$6:$AA$3142,'Individual Data'!$U$6:$U$3142,'age-length prop'!$B35,'Individual Data'!$X$6:$X$3142,'age-length prop'!L$7,'Individual Data'!$Q$6:$Q$3142,'age-length prop'!$C35,'Individual Data'!$M$6:$M$3142,'age-length prop'!$B$6)</f>
        <v>0</v>
      </c>
      <c r="M35" s="18">
        <f>SUMIFS('Individual Data'!$AA$6:$AA$3142,'Individual Data'!$U$6:$U$3142,'age-length prop'!$B35,'Individual Data'!$X$6:$X$3142,'age-length prop'!M$7,'Individual Data'!$Q$6:$Q$3142,'age-length prop'!$C35,'Individual Data'!$M$6:$M$3142,'age-length prop'!$B$6)</f>
        <v>0</v>
      </c>
      <c r="N35" s="18">
        <f>SUMIFS('Individual Data'!$AA$6:$AA$3142,'Individual Data'!$U$6:$U$3142,'age-length prop'!$B35,'Individual Data'!$X$6:$X$3142,'age-length prop'!N$7,'Individual Data'!$Q$6:$Q$3142,'age-length prop'!$C35,'Individual Data'!$M$6:$M$3142,'age-length prop'!$B$6)</f>
        <v>0</v>
      </c>
      <c r="O35" s="18">
        <f>SUMIFS('Individual Data'!$AA$6:$AA$3142,'Individual Data'!$U$6:$U$3142,'age-length prop'!$B35,'Individual Data'!$X$6:$X$3142,'age-length prop'!O$7,'Individual Data'!$Q$6:$Q$3142,'age-length prop'!$C35,'Individual Data'!$M$6:$M$3142,'age-length prop'!$B$6)</f>
        <v>0</v>
      </c>
      <c r="P35" s="18">
        <f>SUMIFS('Individual Data'!$AA$6:$AA$3142,'Individual Data'!$U$6:$U$3142,'age-length prop'!$B35,'Individual Data'!$X$6:$X$3142,'age-length prop'!P$7,'Individual Data'!$Q$6:$Q$3142,'age-length prop'!$C35,'Individual Data'!$M$6:$M$3142,'age-length prop'!$B$6)</f>
        <v>0</v>
      </c>
      <c r="Q35" s="40">
        <f t="shared" si="45"/>
        <v>34.370454545454557</v>
      </c>
      <c r="R35" s="32">
        <f t="shared" si="46"/>
        <v>0</v>
      </c>
      <c r="S35" s="32">
        <f t="shared" si="47"/>
        <v>0</v>
      </c>
      <c r="T35" s="32">
        <f t="shared" si="48"/>
        <v>0</v>
      </c>
      <c r="U35" s="32">
        <f t="shared" si="49"/>
        <v>0</v>
      </c>
      <c r="V35" s="32">
        <f t="shared" si="50"/>
        <v>0</v>
      </c>
      <c r="W35" s="32">
        <f t="shared" si="51"/>
        <v>0</v>
      </c>
      <c r="X35" s="32">
        <f t="shared" si="52"/>
        <v>0</v>
      </c>
      <c r="Y35" s="32">
        <f t="shared" si="53"/>
        <v>0</v>
      </c>
      <c r="Z35" s="32">
        <f t="shared" si="54"/>
        <v>0</v>
      </c>
      <c r="AA35" s="32">
        <f t="shared" si="55"/>
        <v>0</v>
      </c>
      <c r="AB35" s="32">
        <f t="shared" si="56"/>
        <v>0</v>
      </c>
      <c r="AC35" s="32">
        <f t="shared" si="57"/>
        <v>0</v>
      </c>
      <c r="AD35" s="14">
        <f>VLOOKUP(A35,'PBT Tag Rates'!$B$5:$E$34,4,FALSE)</f>
        <v>0.98961045999999997</v>
      </c>
      <c r="AE35" s="32">
        <f t="shared" si="58"/>
        <v>34.731296742209615</v>
      </c>
      <c r="AF35" s="32">
        <f t="shared" si="78"/>
        <v>0</v>
      </c>
      <c r="AG35" s="32">
        <f t="shared" si="59"/>
        <v>0</v>
      </c>
      <c r="AH35" s="32">
        <f t="shared" si="60"/>
        <v>0</v>
      </c>
      <c r="AI35" s="32">
        <f t="shared" si="61"/>
        <v>0</v>
      </c>
      <c r="AJ35" s="32">
        <f t="shared" si="62"/>
        <v>0</v>
      </c>
      <c r="AK35" s="32">
        <f t="shared" si="63"/>
        <v>0</v>
      </c>
      <c r="AL35" s="32">
        <f t="shared" si="64"/>
        <v>0</v>
      </c>
      <c r="AM35" s="32">
        <f t="shared" si="65"/>
        <v>0</v>
      </c>
      <c r="AN35" s="32">
        <f t="shared" si="66"/>
        <v>0</v>
      </c>
      <c r="AO35" s="32">
        <f t="shared" si="67"/>
        <v>0</v>
      </c>
      <c r="AP35" s="32">
        <f t="shared" si="68"/>
        <v>0</v>
      </c>
      <c r="AQ35" s="32">
        <f t="shared" si="69"/>
        <v>0</v>
      </c>
      <c r="AS35" s="34">
        <f t="shared" si="6"/>
        <v>34.731296742209615</v>
      </c>
      <c r="AT35" s="35">
        <f t="shared" si="70"/>
        <v>0</v>
      </c>
      <c r="AV35">
        <f t="shared" si="7"/>
        <v>2020</v>
      </c>
      <c r="AW35" s="167" t="str">
        <f t="shared" si="8"/>
        <v>LFHy</v>
      </c>
      <c r="AX35" s="167" t="s">
        <v>9015</v>
      </c>
      <c r="AY35" s="167">
        <f>SUMIFS('cwt rel info'!$A$6:$A$217,'cwt rel info'!$D$6:$D$217,'age-length prop'!AV35,'cwt rel info'!$E$6:$E$217,'age-length prop'!AW35)</f>
        <v>637944</v>
      </c>
      <c r="AZ35" s="168">
        <f t="shared" si="71"/>
        <v>34.731296742209615</v>
      </c>
      <c r="BA35" s="168">
        <f t="shared" si="79"/>
        <v>0</v>
      </c>
      <c r="BB35" s="168">
        <f t="shared" si="72"/>
        <v>1077.3409751258366</v>
      </c>
      <c r="BC35" s="167" t="str">
        <f>VLOOKUP(AW35,'Individual Data'!$U$5:$AB$3142,8,FALSE)</f>
        <v>blw</v>
      </c>
      <c r="BD35" s="36">
        <f t="shared" ref="BD35" si="106">IF(BC35="blw",AZ35*(1-$BA$4),AZ35*(1-$BA$3))</f>
        <v>19.102213208215289</v>
      </c>
      <c r="BE35" s="18">
        <f t="shared" si="73"/>
        <v>0</v>
      </c>
      <c r="BF35" s="163">
        <f t="shared" si="74"/>
        <v>269.33524378145916</v>
      </c>
      <c r="BH35" s="18"/>
      <c r="BI35" s="32"/>
      <c r="BK35" s="40">
        <f t="shared" si="81"/>
        <v>0.36084219675505835</v>
      </c>
      <c r="BL35" s="32">
        <f t="shared" si="9"/>
        <v>0</v>
      </c>
      <c r="BM35" s="32">
        <f t="shared" si="10"/>
        <v>0</v>
      </c>
      <c r="BN35" s="32">
        <f t="shared" si="11"/>
        <v>0</v>
      </c>
      <c r="BO35" s="32">
        <f t="shared" si="12"/>
        <v>0</v>
      </c>
      <c r="BP35" s="32">
        <f t="shared" si="13"/>
        <v>0</v>
      </c>
      <c r="BQ35" s="32">
        <f t="shared" si="14"/>
        <v>0</v>
      </c>
      <c r="BR35" s="32">
        <f t="shared" si="15"/>
        <v>0</v>
      </c>
      <c r="BS35" s="32">
        <f t="shared" si="16"/>
        <v>0</v>
      </c>
      <c r="BT35" s="32">
        <f t="shared" si="17"/>
        <v>0</v>
      </c>
      <c r="BU35" s="32">
        <f t="shared" si="18"/>
        <v>0</v>
      </c>
      <c r="BV35" s="32">
        <f t="shared" si="19"/>
        <v>0</v>
      </c>
      <c r="BW35" s="32">
        <f t="shared" si="20"/>
        <v>0</v>
      </c>
      <c r="BX35" s="15">
        <f t="shared" si="75"/>
        <v>0.98360655737704916</v>
      </c>
      <c r="BY35" s="32">
        <f>SUMIFS('Individual Data'!$W$6:$W$3142,'Individual Data'!$I$6:$I$3142,'age-length prop'!BY$7,'Individual Data'!$U$6:$U$3142,'age-length prop'!$B35,'Individual Data'!$Q$6:$Q$3142,'age-length prop'!$C35)</f>
        <v>60</v>
      </c>
      <c r="BZ35" s="32">
        <f>SUMIFS('Individual Data'!$W$6:$W$3142,'Individual Data'!$I$6:$I$3142,'age-length prop'!BZ$7,'Individual Data'!$U$6:$U$3142,'age-length prop'!$B35,'Individual Data'!$Q$6:$Q$3142,'age-length prop'!$C35)</f>
        <v>1</v>
      </c>
      <c r="CA35" s="47">
        <f t="shared" si="76"/>
        <v>0.35492675090661474</v>
      </c>
      <c r="CB35" s="18">
        <f t="shared" si="77"/>
        <v>0</v>
      </c>
      <c r="CC35" s="18">
        <f t="shared" si="21"/>
        <v>0</v>
      </c>
      <c r="CD35" s="18">
        <f t="shared" si="22"/>
        <v>0</v>
      </c>
      <c r="CE35" s="18">
        <f t="shared" si="23"/>
        <v>0</v>
      </c>
      <c r="CF35" s="18">
        <f t="shared" si="24"/>
        <v>0</v>
      </c>
      <c r="CG35" s="18">
        <f t="shared" si="25"/>
        <v>0</v>
      </c>
      <c r="CH35" s="18">
        <f t="shared" si="26"/>
        <v>0</v>
      </c>
      <c r="CI35" s="18">
        <f t="shared" si="27"/>
        <v>0</v>
      </c>
      <c r="CJ35" s="18">
        <f t="shared" si="28"/>
        <v>0</v>
      </c>
      <c r="CK35" s="18">
        <f t="shared" si="29"/>
        <v>0</v>
      </c>
      <c r="CL35" s="18">
        <f t="shared" si="30"/>
        <v>0</v>
      </c>
      <c r="CM35" s="48">
        <f t="shared" si="31"/>
        <v>0</v>
      </c>
      <c r="CN35" s="18"/>
      <c r="CO35" s="18">
        <f t="shared" si="32"/>
        <v>5.9154458484435863E-3</v>
      </c>
      <c r="CP35" s="18">
        <f t="shared" si="33"/>
        <v>0</v>
      </c>
      <c r="CQ35" s="18">
        <f t="shared" si="34"/>
        <v>0</v>
      </c>
      <c r="CR35" s="18">
        <f t="shared" si="35"/>
        <v>0</v>
      </c>
      <c r="CS35" s="18">
        <f t="shared" si="36"/>
        <v>0</v>
      </c>
      <c r="CT35" s="18">
        <f t="shared" si="37"/>
        <v>0</v>
      </c>
      <c r="CU35" s="18">
        <f t="shared" si="38"/>
        <v>0</v>
      </c>
      <c r="CV35" s="18">
        <f t="shared" si="39"/>
        <v>0</v>
      </c>
      <c r="CW35" s="18">
        <f t="shared" si="40"/>
        <v>0</v>
      </c>
      <c r="CX35" s="18">
        <f t="shared" si="41"/>
        <v>0</v>
      </c>
      <c r="CY35" s="18">
        <f t="shared" si="42"/>
        <v>0</v>
      </c>
      <c r="CZ35" s="18">
        <f t="shared" si="43"/>
        <v>0</v>
      </c>
      <c r="DA35" s="18">
        <f t="shared" si="44"/>
        <v>0</v>
      </c>
    </row>
    <row r="36" spans="1:105" x14ac:dyDescent="0.35">
      <c r="A36" s="22" t="s">
        <v>2035</v>
      </c>
      <c r="B36" s="22" t="s">
        <v>9088</v>
      </c>
      <c r="C36">
        <v>2</v>
      </c>
      <c r="D36" s="18">
        <f>SUMIFS('Individual Data'!$AA$6:$AA$3142,'Individual Data'!$U$6:$U$3142,'age-length prop'!$B36,'Individual Data'!$X$6:$X$3142,'age-length prop'!D$7,'Individual Data'!$Q$6:$Q$3142,'age-length prop'!$C36,'Individual Data'!$M$6:$M$3142,'age-length prop'!$B$6)</f>
        <v>0</v>
      </c>
      <c r="E36" s="18">
        <f>SUMIFS('Individual Data'!$AA$6:$AA$3142,'Individual Data'!$U$6:$U$3142,'age-length prop'!$B36,'Individual Data'!$X$6:$X$3142,'age-length prop'!E$7,'Individual Data'!$Q$6:$Q$3142,'age-length prop'!$C36,'Individual Data'!$M$6:$M$3142,'age-length prop'!$B$6)</f>
        <v>0</v>
      </c>
      <c r="F36" s="18">
        <f>SUMIFS('Individual Data'!$AA$6:$AA$3142,'Individual Data'!$U$6:$U$3142,'age-length prop'!$B36,'Individual Data'!$X$6:$X$3142,'age-length prop'!F$7,'Individual Data'!$Q$6:$Q$3142,'age-length prop'!$C36,'Individual Data'!$M$6:$M$3142,'age-length prop'!$B$6)</f>
        <v>0</v>
      </c>
      <c r="G36" s="18">
        <f>SUMIFS('Individual Data'!$AA$6:$AA$3142,'Individual Data'!$U$6:$U$3142,'age-length prop'!$B36,'Individual Data'!$X$6:$X$3142,'age-length prop'!G$7,'Individual Data'!$Q$6:$Q$3142,'age-length prop'!$C36,'Individual Data'!$M$6:$M$3142,'age-length prop'!$B$6)</f>
        <v>0</v>
      </c>
      <c r="H36" s="18">
        <f>SUMIFS('Individual Data'!$AA$6:$AA$3142,'Individual Data'!$U$6:$U$3142,'age-length prop'!$B36,'Individual Data'!$X$6:$X$3142,'age-length prop'!H$7,'Individual Data'!$Q$6:$Q$3142,'age-length prop'!$C36,'Individual Data'!$M$6:$M$3142,'age-length prop'!$B$6)</f>
        <v>0</v>
      </c>
      <c r="I36" s="18">
        <f>SUMIFS('Individual Data'!$AA$6:$AA$3142,'Individual Data'!$U$6:$U$3142,'age-length prop'!$B36,'Individual Data'!$X$6:$X$3142,'age-length prop'!I$7,'Individual Data'!$Q$6:$Q$3142,'age-length prop'!$C36,'Individual Data'!$M$6:$M$3142,'age-length prop'!$B$6)</f>
        <v>0</v>
      </c>
      <c r="J36" s="18">
        <f>SUMIFS('Individual Data'!$AA$6:$AA$3142,'Individual Data'!$U$6:$U$3142,'age-length prop'!$B36,'Individual Data'!$X$6:$X$3142,'age-length prop'!J$7,'Individual Data'!$Q$6:$Q$3142,'age-length prop'!$C36,'Individual Data'!$M$6:$M$3142,'age-length prop'!$B$6)</f>
        <v>0</v>
      </c>
      <c r="K36" s="18">
        <f>SUMIFS('Individual Data'!$AA$6:$AA$3142,'Individual Data'!$U$6:$U$3142,'age-length prop'!$B36,'Individual Data'!$X$6:$X$3142,'age-length prop'!K$7,'Individual Data'!$Q$6:$Q$3142,'age-length prop'!$C36,'Individual Data'!$M$6:$M$3142,'age-length prop'!$B$6)</f>
        <v>0</v>
      </c>
      <c r="L36" s="18">
        <f>SUMIFS('Individual Data'!$AA$6:$AA$3142,'Individual Data'!$U$6:$U$3142,'age-length prop'!$B36,'Individual Data'!$X$6:$X$3142,'age-length prop'!L$7,'Individual Data'!$Q$6:$Q$3142,'age-length prop'!$C36,'Individual Data'!$M$6:$M$3142,'age-length prop'!$B$6)</f>
        <v>0</v>
      </c>
      <c r="M36" s="18">
        <f>SUMIFS('Individual Data'!$AA$6:$AA$3142,'Individual Data'!$U$6:$U$3142,'age-length prop'!$B36,'Individual Data'!$X$6:$X$3142,'age-length prop'!M$7,'Individual Data'!$Q$6:$Q$3142,'age-length prop'!$C36,'Individual Data'!$M$6:$M$3142,'age-length prop'!$B$6)</f>
        <v>0</v>
      </c>
      <c r="N36" s="18">
        <f>SUMIFS('Individual Data'!$AA$6:$AA$3142,'Individual Data'!$U$6:$U$3142,'age-length prop'!$B36,'Individual Data'!$X$6:$X$3142,'age-length prop'!N$7,'Individual Data'!$Q$6:$Q$3142,'age-length prop'!$C36,'Individual Data'!$M$6:$M$3142,'age-length prop'!$B$6)</f>
        <v>0</v>
      </c>
      <c r="O36" s="18">
        <f>SUMIFS('Individual Data'!$AA$6:$AA$3142,'Individual Data'!$U$6:$U$3142,'age-length prop'!$B36,'Individual Data'!$X$6:$X$3142,'age-length prop'!O$7,'Individual Data'!$Q$6:$Q$3142,'age-length prop'!$C36,'Individual Data'!$M$6:$M$3142,'age-length prop'!$B$6)</f>
        <v>0</v>
      </c>
      <c r="P36" s="18">
        <f>SUMIFS('Individual Data'!$AA$6:$AA$3142,'Individual Data'!$U$6:$U$3142,'age-length prop'!$B36,'Individual Data'!$X$6:$X$3142,'age-length prop'!P$7,'Individual Data'!$Q$6:$Q$3142,'age-length prop'!$C36,'Individual Data'!$M$6:$M$3142,'age-length prop'!$B$6)</f>
        <v>0</v>
      </c>
      <c r="Q36" s="40">
        <f t="shared" si="45"/>
        <v>0</v>
      </c>
      <c r="R36" s="32">
        <f t="shared" si="46"/>
        <v>0</v>
      </c>
      <c r="S36" s="32">
        <f t="shared" si="47"/>
        <v>0</v>
      </c>
      <c r="T36" s="32">
        <f t="shared" si="48"/>
        <v>0</v>
      </c>
      <c r="U36" s="32">
        <f t="shared" si="49"/>
        <v>0</v>
      </c>
      <c r="V36" s="32">
        <f t="shared" si="50"/>
        <v>0</v>
      </c>
      <c r="W36" s="32">
        <f t="shared" si="51"/>
        <v>0</v>
      </c>
      <c r="X36" s="32">
        <f t="shared" si="52"/>
        <v>0</v>
      </c>
      <c r="Y36" s="32">
        <f t="shared" si="53"/>
        <v>0</v>
      </c>
      <c r="Z36" s="32">
        <f t="shared" si="54"/>
        <v>0</v>
      </c>
      <c r="AA36" s="32">
        <f t="shared" si="55"/>
        <v>0</v>
      </c>
      <c r="AB36" s="32">
        <f t="shared" si="56"/>
        <v>0</v>
      </c>
      <c r="AC36" s="32">
        <f t="shared" si="57"/>
        <v>0</v>
      </c>
      <c r="AD36" s="14">
        <f>VLOOKUP(A36,'PBT Tag Rates'!$B$5:$E$34,4,FALSE)</f>
        <v>0.98961045999999997</v>
      </c>
      <c r="AE36" s="32">
        <f t="shared" si="58"/>
        <v>0</v>
      </c>
      <c r="AF36" s="32">
        <f t="shared" si="78"/>
        <v>0</v>
      </c>
      <c r="AG36" s="32">
        <f t="shared" si="59"/>
        <v>0</v>
      </c>
      <c r="AH36" s="32">
        <f t="shared" si="60"/>
        <v>0</v>
      </c>
      <c r="AI36" s="32">
        <f t="shared" si="61"/>
        <v>0</v>
      </c>
      <c r="AJ36" s="32">
        <f t="shared" si="62"/>
        <v>0</v>
      </c>
      <c r="AK36" s="32">
        <f t="shared" si="63"/>
        <v>0</v>
      </c>
      <c r="AL36" s="32">
        <f t="shared" si="64"/>
        <v>0</v>
      </c>
      <c r="AM36" s="32">
        <f t="shared" si="65"/>
        <v>0</v>
      </c>
      <c r="AN36" s="32">
        <f t="shared" si="66"/>
        <v>0</v>
      </c>
      <c r="AO36" s="32">
        <f t="shared" si="67"/>
        <v>0</v>
      </c>
      <c r="AP36" s="32">
        <f t="shared" si="68"/>
        <v>0</v>
      </c>
      <c r="AQ36" s="32">
        <f t="shared" si="69"/>
        <v>0</v>
      </c>
      <c r="AS36" s="34">
        <f t="shared" si="6"/>
        <v>0</v>
      </c>
      <c r="AT36" s="35">
        <f t="shared" si="70"/>
        <v>0</v>
      </c>
      <c r="AV36">
        <f t="shared" si="7"/>
        <v>2020</v>
      </c>
      <c r="AW36" t="str">
        <f t="shared" si="8"/>
        <v>PLAe</v>
      </c>
      <c r="AX36" t="s">
        <v>9015</v>
      </c>
      <c r="AY36">
        <f>SUMIFS('cwt rel info'!$A$6:$A$217,'cwt rel info'!$D$6:$D$217,'age-length prop'!AV36,'cwt rel info'!$E$6:$E$217,'age-length prop'!AW36)</f>
        <v>220293</v>
      </c>
      <c r="AZ36" s="32">
        <f t="shared" si="71"/>
        <v>0</v>
      </c>
      <c r="BA36" s="32">
        <f t="shared" si="79"/>
        <v>0</v>
      </c>
      <c r="BB36" s="32">
        <f t="shared" si="72"/>
        <v>283.98053337765009</v>
      </c>
      <c r="BC36" t="str">
        <f>VLOOKUP(AW36,'Individual Data'!$U$5:$AB$3142,8,FALSE)</f>
        <v>abv</v>
      </c>
      <c r="BD36" s="36">
        <f t="shared" ref="BD36" si="107">IF(BC36="blw",AZ36*(1-$BA$4),AZ36*(1-$BA$3))</f>
        <v>0</v>
      </c>
      <c r="BE36" s="18">
        <f t="shared" si="73"/>
        <v>0</v>
      </c>
      <c r="BF36" s="163">
        <f t="shared" si="74"/>
        <v>266.94170137499106</v>
      </c>
      <c r="BH36" s="18"/>
      <c r="BI36" s="32"/>
      <c r="BK36" s="40">
        <f t="shared" si="81"/>
        <v>0</v>
      </c>
      <c r="BL36" s="32">
        <f t="shared" si="9"/>
        <v>0</v>
      </c>
      <c r="BM36" s="32">
        <f t="shared" si="10"/>
        <v>0</v>
      </c>
      <c r="BN36" s="32">
        <f t="shared" si="11"/>
        <v>0</v>
      </c>
      <c r="BO36" s="32">
        <f t="shared" si="12"/>
        <v>0</v>
      </c>
      <c r="BP36" s="32">
        <f t="shared" si="13"/>
        <v>0</v>
      </c>
      <c r="BQ36" s="32">
        <f t="shared" si="14"/>
        <v>0</v>
      </c>
      <c r="BR36" s="32">
        <f t="shared" si="15"/>
        <v>0</v>
      </c>
      <c r="BS36" s="32">
        <f t="shared" si="16"/>
        <v>0</v>
      </c>
      <c r="BT36" s="32">
        <f t="shared" si="17"/>
        <v>0</v>
      </c>
      <c r="BU36" s="32">
        <f t="shared" si="18"/>
        <v>0</v>
      </c>
      <c r="BV36" s="32">
        <f t="shared" si="19"/>
        <v>0</v>
      </c>
      <c r="BW36" s="32">
        <f t="shared" si="20"/>
        <v>0</v>
      </c>
      <c r="BX36" s="15">
        <f t="shared" si="75"/>
        <v>0.5625</v>
      </c>
      <c r="BY36" s="32">
        <f>SUMIFS('Individual Data'!$W$6:$W$3142,'Individual Data'!$I$6:$I$3142,'age-length prop'!BY$7,'Individual Data'!$U$6:$U$3142,'age-length prop'!$B36,'Individual Data'!$Q$6:$Q$3142,'age-length prop'!$C36)</f>
        <v>9</v>
      </c>
      <c r="BZ36" s="32">
        <f>SUMIFS('Individual Data'!$W$6:$W$3142,'Individual Data'!$I$6:$I$3142,'age-length prop'!BZ$7,'Individual Data'!$U$6:$U$3142,'age-length prop'!$B36,'Individual Data'!$Q$6:$Q$3142,'age-length prop'!$C36)</f>
        <v>7</v>
      </c>
      <c r="CA36" s="47">
        <f t="shared" si="76"/>
        <v>0</v>
      </c>
      <c r="CB36" s="18">
        <f t="shared" si="77"/>
        <v>0</v>
      </c>
      <c r="CC36" s="18">
        <f t="shared" si="21"/>
        <v>0</v>
      </c>
      <c r="CD36" s="18">
        <f t="shared" si="22"/>
        <v>0</v>
      </c>
      <c r="CE36" s="18">
        <f t="shared" si="23"/>
        <v>0</v>
      </c>
      <c r="CF36" s="18">
        <f t="shared" si="24"/>
        <v>0</v>
      </c>
      <c r="CG36" s="18">
        <f t="shared" si="25"/>
        <v>0</v>
      </c>
      <c r="CH36" s="18">
        <f t="shared" si="26"/>
        <v>0</v>
      </c>
      <c r="CI36" s="18">
        <f t="shared" si="27"/>
        <v>0</v>
      </c>
      <c r="CJ36" s="18">
        <f t="shared" si="28"/>
        <v>0</v>
      </c>
      <c r="CK36" s="18">
        <f t="shared" si="29"/>
        <v>0</v>
      </c>
      <c r="CL36" s="18">
        <f t="shared" si="30"/>
        <v>0</v>
      </c>
      <c r="CM36" s="48">
        <f t="shared" si="31"/>
        <v>0</v>
      </c>
      <c r="CN36" s="18"/>
      <c r="CO36" s="18">
        <f t="shared" si="32"/>
        <v>0</v>
      </c>
      <c r="CP36" s="18">
        <f t="shared" si="33"/>
        <v>0</v>
      </c>
      <c r="CQ36" s="18">
        <f t="shared" si="34"/>
        <v>0</v>
      </c>
      <c r="CR36" s="18">
        <f t="shared" si="35"/>
        <v>0</v>
      </c>
      <c r="CS36" s="18">
        <f t="shared" si="36"/>
        <v>0</v>
      </c>
      <c r="CT36" s="18">
        <f t="shared" si="37"/>
        <v>0</v>
      </c>
      <c r="CU36" s="18">
        <f t="shared" si="38"/>
        <v>0</v>
      </c>
      <c r="CV36" s="18">
        <f t="shared" si="39"/>
        <v>0</v>
      </c>
      <c r="CW36" s="18">
        <f t="shared" si="40"/>
        <v>0</v>
      </c>
      <c r="CX36" s="18">
        <f t="shared" si="41"/>
        <v>0</v>
      </c>
      <c r="CY36" s="18">
        <f t="shared" si="42"/>
        <v>0</v>
      </c>
      <c r="CZ36" s="18">
        <f t="shared" si="43"/>
        <v>0</v>
      </c>
      <c r="DA36" s="18">
        <f t="shared" si="44"/>
        <v>0</v>
      </c>
    </row>
    <row r="37" spans="1:105" x14ac:dyDescent="0.35">
      <c r="A37" s="22" t="s">
        <v>2035</v>
      </c>
      <c r="B37" s="22" t="s">
        <v>9089</v>
      </c>
      <c r="C37">
        <v>2</v>
      </c>
      <c r="D37" s="18">
        <f>SUMIFS('Individual Data'!$AA$6:$AA$3142,'Individual Data'!$U$6:$U$3142,'age-length prop'!$B37,'Individual Data'!$X$6:$X$3142,'age-length prop'!D$7,'Individual Data'!$Q$6:$Q$3142,'age-length prop'!$C37,'Individual Data'!$M$6:$M$3142,'age-length prop'!$B$6)</f>
        <v>0</v>
      </c>
      <c r="E37" s="18">
        <f>SUMIFS('Individual Data'!$AA$6:$AA$3142,'Individual Data'!$U$6:$U$3142,'age-length prop'!$B37,'Individual Data'!$X$6:$X$3142,'age-length prop'!E$7,'Individual Data'!$Q$6:$Q$3142,'age-length prop'!$C37,'Individual Data'!$M$6:$M$3142,'age-length prop'!$B$6)</f>
        <v>0</v>
      </c>
      <c r="F37" s="18">
        <f>SUMIFS('Individual Data'!$AA$6:$AA$3142,'Individual Data'!$U$6:$U$3142,'age-length prop'!$B37,'Individual Data'!$X$6:$X$3142,'age-length prop'!F$7,'Individual Data'!$Q$6:$Q$3142,'age-length prop'!$C37,'Individual Data'!$M$6:$M$3142,'age-length prop'!$B$6)</f>
        <v>0</v>
      </c>
      <c r="G37" s="18">
        <f>SUMIFS('Individual Data'!$AA$6:$AA$3142,'Individual Data'!$U$6:$U$3142,'age-length prop'!$B37,'Individual Data'!$X$6:$X$3142,'age-length prop'!G$7,'Individual Data'!$Q$6:$Q$3142,'age-length prop'!$C37,'Individual Data'!$M$6:$M$3142,'age-length prop'!$B$6)</f>
        <v>0</v>
      </c>
      <c r="H37" s="18">
        <f>SUMIFS('Individual Data'!$AA$6:$AA$3142,'Individual Data'!$U$6:$U$3142,'age-length prop'!$B37,'Individual Data'!$X$6:$X$3142,'age-length prop'!H$7,'Individual Data'!$Q$6:$Q$3142,'age-length prop'!$C37,'Individual Data'!$M$6:$M$3142,'age-length prop'!$B$6)</f>
        <v>0</v>
      </c>
      <c r="I37" s="18">
        <f>SUMIFS('Individual Data'!$AA$6:$AA$3142,'Individual Data'!$U$6:$U$3142,'age-length prop'!$B37,'Individual Data'!$X$6:$X$3142,'age-length prop'!I$7,'Individual Data'!$Q$6:$Q$3142,'age-length prop'!$C37,'Individual Data'!$M$6:$M$3142,'age-length prop'!$B$6)</f>
        <v>0</v>
      </c>
      <c r="J37" s="18">
        <f>SUMIFS('Individual Data'!$AA$6:$AA$3142,'Individual Data'!$U$6:$U$3142,'age-length prop'!$B37,'Individual Data'!$X$6:$X$3142,'age-length prop'!J$7,'Individual Data'!$Q$6:$Q$3142,'age-length prop'!$C37,'Individual Data'!$M$6:$M$3142,'age-length prop'!$B$6)</f>
        <v>0</v>
      </c>
      <c r="K37" s="18">
        <f>SUMIFS('Individual Data'!$AA$6:$AA$3142,'Individual Data'!$U$6:$U$3142,'age-length prop'!$B37,'Individual Data'!$X$6:$X$3142,'age-length prop'!K$7,'Individual Data'!$Q$6:$Q$3142,'age-length prop'!$C37,'Individual Data'!$M$6:$M$3142,'age-length prop'!$B$6)</f>
        <v>0</v>
      </c>
      <c r="L37" s="18">
        <f>SUMIFS('Individual Data'!$AA$6:$AA$3142,'Individual Data'!$U$6:$U$3142,'age-length prop'!$B37,'Individual Data'!$X$6:$X$3142,'age-length prop'!L$7,'Individual Data'!$Q$6:$Q$3142,'age-length prop'!$C37,'Individual Data'!$M$6:$M$3142,'age-length prop'!$B$6)</f>
        <v>0</v>
      </c>
      <c r="M37" s="18">
        <f>SUMIFS('Individual Data'!$AA$6:$AA$3142,'Individual Data'!$U$6:$U$3142,'age-length prop'!$B37,'Individual Data'!$X$6:$X$3142,'age-length prop'!M$7,'Individual Data'!$Q$6:$Q$3142,'age-length prop'!$C37,'Individual Data'!$M$6:$M$3142,'age-length prop'!$B$6)</f>
        <v>0</v>
      </c>
      <c r="N37" s="18">
        <f>SUMIFS('Individual Data'!$AA$6:$AA$3142,'Individual Data'!$U$6:$U$3142,'age-length prop'!$B37,'Individual Data'!$X$6:$X$3142,'age-length prop'!N$7,'Individual Data'!$Q$6:$Q$3142,'age-length prop'!$C37,'Individual Data'!$M$6:$M$3142,'age-length prop'!$B$6)</f>
        <v>0</v>
      </c>
      <c r="O37" s="18">
        <f>SUMIFS('Individual Data'!$AA$6:$AA$3142,'Individual Data'!$U$6:$U$3142,'age-length prop'!$B37,'Individual Data'!$X$6:$X$3142,'age-length prop'!O$7,'Individual Data'!$Q$6:$Q$3142,'age-length prop'!$C37,'Individual Data'!$M$6:$M$3142,'age-length prop'!$B$6)</f>
        <v>0</v>
      </c>
      <c r="P37" s="18">
        <f>SUMIFS('Individual Data'!$AA$6:$AA$3142,'Individual Data'!$U$6:$U$3142,'age-length prop'!$B37,'Individual Data'!$X$6:$X$3142,'age-length prop'!P$7,'Individual Data'!$Q$6:$Q$3142,'age-length prop'!$C37,'Individual Data'!$M$6:$M$3142,'age-length prop'!$B$6)</f>
        <v>0</v>
      </c>
      <c r="Q37" s="40">
        <f t="shared" si="45"/>
        <v>0</v>
      </c>
      <c r="R37" s="32">
        <f t="shared" si="46"/>
        <v>0</v>
      </c>
      <c r="S37" s="32">
        <f t="shared" si="47"/>
        <v>0</v>
      </c>
      <c r="T37" s="32">
        <f t="shared" si="48"/>
        <v>0</v>
      </c>
      <c r="U37" s="32">
        <f t="shared" si="49"/>
        <v>0</v>
      </c>
      <c r="V37" s="32">
        <f t="shared" si="50"/>
        <v>0</v>
      </c>
      <c r="W37" s="32">
        <f t="shared" si="51"/>
        <v>0</v>
      </c>
      <c r="X37" s="32">
        <f t="shared" si="52"/>
        <v>0</v>
      </c>
      <c r="Y37" s="32">
        <f t="shared" si="53"/>
        <v>0</v>
      </c>
      <c r="Z37" s="32">
        <f t="shared" si="54"/>
        <v>0</v>
      </c>
      <c r="AA37" s="32">
        <f t="shared" si="55"/>
        <v>0</v>
      </c>
      <c r="AB37" s="32">
        <f t="shared" si="56"/>
        <v>0</v>
      </c>
      <c r="AC37" s="32">
        <f t="shared" si="57"/>
        <v>0</v>
      </c>
      <c r="AD37" s="14">
        <f>VLOOKUP(A37,'PBT Tag Rates'!$B$5:$E$34,4,FALSE)</f>
        <v>0.98961045999999997</v>
      </c>
      <c r="AE37" s="32">
        <f t="shared" si="58"/>
        <v>0</v>
      </c>
      <c r="AF37" s="32">
        <f t="shared" si="78"/>
        <v>0</v>
      </c>
      <c r="AG37" s="32">
        <f t="shared" si="59"/>
        <v>0</v>
      </c>
      <c r="AH37" s="32">
        <f t="shared" si="60"/>
        <v>0</v>
      </c>
      <c r="AI37" s="32">
        <f t="shared" si="61"/>
        <v>0</v>
      </c>
      <c r="AJ37" s="32">
        <f t="shared" si="62"/>
        <v>0</v>
      </c>
      <c r="AK37" s="32">
        <f t="shared" si="63"/>
        <v>0</v>
      </c>
      <c r="AL37" s="32">
        <f t="shared" si="64"/>
        <v>0</v>
      </c>
      <c r="AM37" s="32">
        <f t="shared" si="65"/>
        <v>0</v>
      </c>
      <c r="AN37" s="32">
        <f t="shared" si="66"/>
        <v>0</v>
      </c>
      <c r="AO37" s="32">
        <f t="shared" si="67"/>
        <v>0</v>
      </c>
      <c r="AP37" s="32">
        <f t="shared" si="68"/>
        <v>0</v>
      </c>
      <c r="AQ37" s="32">
        <f t="shared" si="69"/>
        <v>0</v>
      </c>
      <c r="AS37" s="34">
        <f t="shared" si="6"/>
        <v>0</v>
      </c>
      <c r="AT37" s="35">
        <f t="shared" si="70"/>
        <v>0</v>
      </c>
      <c r="AV37">
        <f t="shared" si="7"/>
        <v>2020</v>
      </c>
      <c r="AW37" t="str">
        <f t="shared" si="8"/>
        <v>PLAl</v>
      </c>
      <c r="AX37" t="s">
        <v>9015</v>
      </c>
      <c r="AY37">
        <f>SUMIFS('cwt rel info'!$A$6:$A$217,'cwt rel info'!$D$6:$D$217,'age-length prop'!AV37,'cwt rel info'!$E$6:$E$217,'age-length prop'!AW37)</f>
        <v>220294</v>
      </c>
      <c r="AZ37" s="32">
        <f t="shared" si="71"/>
        <v>0</v>
      </c>
      <c r="BA37" s="32">
        <f t="shared" si="79"/>
        <v>0</v>
      </c>
      <c r="BB37" s="32">
        <f t="shared" si="72"/>
        <v>90.182351226651534</v>
      </c>
      <c r="BC37" t="str">
        <f>VLOOKUP(AW37,'Individual Data'!$U$5:$AB$3142,8,FALSE)</f>
        <v>abv</v>
      </c>
      <c r="BD37" s="36">
        <f t="shared" ref="BD37" si="108">IF(BC37="blw",AZ37*(1-$BA$4),AZ37*(1-$BA$3))</f>
        <v>0</v>
      </c>
      <c r="BE37" s="18">
        <f t="shared" si="73"/>
        <v>0</v>
      </c>
      <c r="BF37" s="163">
        <f t="shared" si="74"/>
        <v>84.771410153052443</v>
      </c>
      <c r="BH37" s="18"/>
      <c r="BI37" s="32"/>
      <c r="BK37" s="40">
        <f t="shared" si="81"/>
        <v>0</v>
      </c>
      <c r="BL37" s="32">
        <f t="shared" si="9"/>
        <v>0</v>
      </c>
      <c r="BM37" s="32">
        <f t="shared" si="10"/>
        <v>0</v>
      </c>
      <c r="BN37" s="32">
        <f t="shared" si="11"/>
        <v>0</v>
      </c>
      <c r="BO37" s="32">
        <f t="shared" si="12"/>
        <v>0</v>
      </c>
      <c r="BP37" s="32">
        <f t="shared" si="13"/>
        <v>0</v>
      </c>
      <c r="BQ37" s="32">
        <f t="shared" si="14"/>
        <v>0</v>
      </c>
      <c r="BR37" s="32">
        <f t="shared" si="15"/>
        <v>0</v>
      </c>
      <c r="BS37" s="32">
        <f t="shared" si="16"/>
        <v>0</v>
      </c>
      <c r="BT37" s="32">
        <f t="shared" si="17"/>
        <v>0</v>
      </c>
      <c r="BU37" s="32">
        <f t="shared" si="18"/>
        <v>0</v>
      </c>
      <c r="BV37" s="32">
        <f t="shared" si="19"/>
        <v>0</v>
      </c>
      <c r="BW37" s="32">
        <f t="shared" si="20"/>
        <v>0</v>
      </c>
      <c r="BX37" s="15">
        <f t="shared" si="75"/>
        <v>1</v>
      </c>
      <c r="BY37" s="32">
        <f>SUMIFS('Individual Data'!$W$6:$W$3142,'Individual Data'!$I$6:$I$3142,'age-length prop'!BY$7,'Individual Data'!$U$6:$U$3142,'age-length prop'!$B37,'Individual Data'!$Q$6:$Q$3142,'age-length prop'!$C37)</f>
        <v>5</v>
      </c>
      <c r="BZ37" s="32">
        <f>SUMIFS('Individual Data'!$W$6:$W$3142,'Individual Data'!$I$6:$I$3142,'age-length prop'!BZ$7,'Individual Data'!$U$6:$U$3142,'age-length prop'!$B37,'Individual Data'!$Q$6:$Q$3142,'age-length prop'!$C37)</f>
        <v>0</v>
      </c>
      <c r="CA37" s="47">
        <f t="shared" si="76"/>
        <v>0</v>
      </c>
      <c r="CB37" s="18">
        <f t="shared" si="77"/>
        <v>0</v>
      </c>
      <c r="CC37" s="18">
        <f t="shared" si="21"/>
        <v>0</v>
      </c>
      <c r="CD37" s="18">
        <f t="shared" si="22"/>
        <v>0</v>
      </c>
      <c r="CE37" s="18">
        <f t="shared" si="23"/>
        <v>0</v>
      </c>
      <c r="CF37" s="18">
        <f t="shared" si="24"/>
        <v>0</v>
      </c>
      <c r="CG37" s="18">
        <f t="shared" si="25"/>
        <v>0</v>
      </c>
      <c r="CH37" s="18">
        <f t="shared" si="26"/>
        <v>0</v>
      </c>
      <c r="CI37" s="18">
        <f t="shared" si="27"/>
        <v>0</v>
      </c>
      <c r="CJ37" s="18">
        <f t="shared" si="28"/>
        <v>0</v>
      </c>
      <c r="CK37" s="18">
        <f t="shared" si="29"/>
        <v>0</v>
      </c>
      <c r="CL37" s="18">
        <f t="shared" si="30"/>
        <v>0</v>
      </c>
      <c r="CM37" s="48">
        <f t="shared" si="31"/>
        <v>0</v>
      </c>
      <c r="CN37" s="18"/>
      <c r="CO37" s="18">
        <f t="shared" si="32"/>
        <v>0</v>
      </c>
      <c r="CP37" s="18">
        <f t="shared" si="33"/>
        <v>0</v>
      </c>
      <c r="CQ37" s="18">
        <f t="shared" si="34"/>
        <v>0</v>
      </c>
      <c r="CR37" s="18">
        <f t="shared" si="35"/>
        <v>0</v>
      </c>
      <c r="CS37" s="18">
        <f t="shared" si="36"/>
        <v>0</v>
      </c>
      <c r="CT37" s="18">
        <f t="shared" si="37"/>
        <v>0</v>
      </c>
      <c r="CU37" s="18">
        <f t="shared" si="38"/>
        <v>0</v>
      </c>
      <c r="CV37" s="18">
        <f t="shared" si="39"/>
        <v>0</v>
      </c>
      <c r="CW37" s="18">
        <f t="shared" si="40"/>
        <v>0</v>
      </c>
      <c r="CX37" s="18">
        <f t="shared" si="41"/>
        <v>0</v>
      </c>
      <c r="CY37" s="18">
        <f t="shared" si="42"/>
        <v>0</v>
      </c>
      <c r="CZ37" s="18">
        <f t="shared" si="43"/>
        <v>0</v>
      </c>
      <c r="DA37" s="18">
        <f t="shared" si="44"/>
        <v>0</v>
      </c>
    </row>
    <row r="38" spans="1:105" x14ac:dyDescent="0.35">
      <c r="A38" s="23" t="s">
        <v>2035</v>
      </c>
      <c r="B38" s="22" t="s">
        <v>9090</v>
      </c>
      <c r="C38">
        <v>2</v>
      </c>
      <c r="D38" s="18">
        <f>SUMIFS('Individual Data'!$AA$6:$AA$3142,'Individual Data'!$U$6:$U$3142,'age-length prop'!$B38,'Individual Data'!$X$6:$X$3142,'age-length prop'!D$7,'Individual Data'!$Q$6:$Q$3142,'age-length prop'!$C38,'Individual Data'!$M$6:$M$3142,'age-length prop'!$B$6)</f>
        <v>0</v>
      </c>
      <c r="E38" s="18">
        <f>SUMIFS('Individual Data'!$AA$6:$AA$3142,'Individual Data'!$U$6:$U$3142,'age-length prop'!$B38,'Individual Data'!$X$6:$X$3142,'age-length prop'!E$7,'Individual Data'!$Q$6:$Q$3142,'age-length prop'!$C38,'Individual Data'!$M$6:$M$3142,'age-length prop'!$B$6)</f>
        <v>0</v>
      </c>
      <c r="F38" s="18">
        <f>SUMIFS('Individual Data'!$AA$6:$AA$3142,'Individual Data'!$U$6:$U$3142,'age-length prop'!$B38,'Individual Data'!$X$6:$X$3142,'age-length prop'!F$7,'Individual Data'!$Q$6:$Q$3142,'age-length prop'!$C38,'Individual Data'!$M$6:$M$3142,'age-length prop'!$B$6)</f>
        <v>0</v>
      </c>
      <c r="G38" s="18">
        <f>SUMIFS('Individual Data'!$AA$6:$AA$3142,'Individual Data'!$U$6:$U$3142,'age-length prop'!$B38,'Individual Data'!$X$6:$X$3142,'age-length prop'!G$7,'Individual Data'!$Q$6:$Q$3142,'age-length prop'!$C38,'Individual Data'!$M$6:$M$3142,'age-length prop'!$B$6)</f>
        <v>0</v>
      </c>
      <c r="H38" s="18">
        <f>SUMIFS('Individual Data'!$AA$6:$AA$3142,'Individual Data'!$U$6:$U$3142,'age-length prop'!$B38,'Individual Data'!$X$6:$X$3142,'age-length prop'!H$7,'Individual Data'!$Q$6:$Q$3142,'age-length prop'!$C38,'Individual Data'!$M$6:$M$3142,'age-length prop'!$B$6)</f>
        <v>0</v>
      </c>
      <c r="I38" s="18">
        <f>SUMIFS('Individual Data'!$AA$6:$AA$3142,'Individual Data'!$U$6:$U$3142,'age-length prop'!$B38,'Individual Data'!$X$6:$X$3142,'age-length prop'!I$7,'Individual Data'!$Q$6:$Q$3142,'age-length prop'!$C38,'Individual Data'!$M$6:$M$3142,'age-length prop'!$B$6)</f>
        <v>0</v>
      </c>
      <c r="J38" s="18">
        <f>SUMIFS('Individual Data'!$AA$6:$AA$3142,'Individual Data'!$U$6:$U$3142,'age-length prop'!$B38,'Individual Data'!$X$6:$X$3142,'age-length prop'!J$7,'Individual Data'!$Q$6:$Q$3142,'age-length prop'!$C38,'Individual Data'!$M$6:$M$3142,'age-length prop'!$B$6)</f>
        <v>0</v>
      </c>
      <c r="K38" s="18">
        <f>SUMIFS('Individual Data'!$AA$6:$AA$3142,'Individual Data'!$U$6:$U$3142,'age-length prop'!$B38,'Individual Data'!$X$6:$X$3142,'age-length prop'!K$7,'Individual Data'!$Q$6:$Q$3142,'age-length prop'!$C38,'Individual Data'!$M$6:$M$3142,'age-length prop'!$B$6)</f>
        <v>0</v>
      </c>
      <c r="L38" s="18">
        <f>SUMIFS('Individual Data'!$AA$6:$AA$3142,'Individual Data'!$U$6:$U$3142,'age-length prop'!$B38,'Individual Data'!$X$6:$X$3142,'age-length prop'!L$7,'Individual Data'!$Q$6:$Q$3142,'age-length prop'!$C38,'Individual Data'!$M$6:$M$3142,'age-length prop'!$B$6)</f>
        <v>0</v>
      </c>
      <c r="M38" s="18">
        <f>SUMIFS('Individual Data'!$AA$6:$AA$3142,'Individual Data'!$U$6:$U$3142,'age-length prop'!$B38,'Individual Data'!$X$6:$X$3142,'age-length prop'!M$7,'Individual Data'!$Q$6:$Q$3142,'age-length prop'!$C38,'Individual Data'!$M$6:$M$3142,'age-length prop'!$B$6)</f>
        <v>0</v>
      </c>
      <c r="N38" s="18">
        <f>SUMIFS('Individual Data'!$AA$6:$AA$3142,'Individual Data'!$U$6:$U$3142,'age-length prop'!$B38,'Individual Data'!$X$6:$X$3142,'age-length prop'!N$7,'Individual Data'!$Q$6:$Q$3142,'age-length prop'!$C38,'Individual Data'!$M$6:$M$3142,'age-length prop'!$B$6)</f>
        <v>0</v>
      </c>
      <c r="O38" s="18">
        <f>SUMIFS('Individual Data'!$AA$6:$AA$3142,'Individual Data'!$U$6:$U$3142,'age-length prop'!$B38,'Individual Data'!$X$6:$X$3142,'age-length prop'!O$7,'Individual Data'!$Q$6:$Q$3142,'age-length prop'!$C38,'Individual Data'!$M$6:$M$3142,'age-length prop'!$B$6)</f>
        <v>0</v>
      </c>
      <c r="P38" s="18">
        <f>SUMIFS('Individual Data'!$AA$6:$AA$3142,'Individual Data'!$U$6:$U$3142,'age-length prop'!$B38,'Individual Data'!$X$6:$X$3142,'age-length prop'!P$7,'Individual Data'!$Q$6:$Q$3142,'age-length prop'!$C38,'Individual Data'!$M$6:$M$3142,'age-length prop'!$B$6)</f>
        <v>0</v>
      </c>
      <c r="Q38" s="40">
        <f t="shared" si="45"/>
        <v>0</v>
      </c>
      <c r="R38" s="32">
        <f t="shared" si="46"/>
        <v>0</v>
      </c>
      <c r="S38" s="32">
        <f t="shared" si="47"/>
        <v>0</v>
      </c>
      <c r="T38" s="32">
        <f t="shared" si="48"/>
        <v>0</v>
      </c>
      <c r="U38" s="32">
        <f t="shared" si="49"/>
        <v>0</v>
      </c>
      <c r="V38" s="32">
        <f t="shared" si="50"/>
        <v>0</v>
      </c>
      <c r="W38" s="32">
        <f t="shared" si="51"/>
        <v>0</v>
      </c>
      <c r="X38" s="32">
        <f t="shared" si="52"/>
        <v>0</v>
      </c>
      <c r="Y38" s="32">
        <f t="shared" si="53"/>
        <v>0</v>
      </c>
      <c r="Z38" s="32">
        <f t="shared" si="54"/>
        <v>0</v>
      </c>
      <c r="AA38" s="32">
        <f t="shared" si="55"/>
        <v>0</v>
      </c>
      <c r="AB38" s="32">
        <f t="shared" si="56"/>
        <v>0</v>
      </c>
      <c r="AC38" s="32">
        <f t="shared" si="57"/>
        <v>0</v>
      </c>
      <c r="AD38" s="14">
        <f>VLOOKUP(A38,'PBT Tag Rates'!$B$5:$E$34,4,FALSE)</f>
        <v>0.98961045999999997</v>
      </c>
      <c r="AE38" s="32">
        <f t="shared" si="58"/>
        <v>0</v>
      </c>
      <c r="AF38" s="32">
        <f t="shared" si="78"/>
        <v>0</v>
      </c>
      <c r="AG38" s="32">
        <f t="shared" si="59"/>
        <v>0</v>
      </c>
      <c r="AH38" s="32">
        <f t="shared" si="60"/>
        <v>0</v>
      </c>
      <c r="AI38" s="32">
        <f t="shared" si="61"/>
        <v>0</v>
      </c>
      <c r="AJ38" s="32">
        <f t="shared" si="62"/>
        <v>0</v>
      </c>
      <c r="AK38" s="32">
        <f t="shared" si="63"/>
        <v>0</v>
      </c>
      <c r="AL38" s="32">
        <f t="shared" si="64"/>
        <v>0</v>
      </c>
      <c r="AM38" s="32">
        <f t="shared" si="65"/>
        <v>0</v>
      </c>
      <c r="AN38" s="32">
        <f t="shared" si="66"/>
        <v>0</v>
      </c>
      <c r="AO38" s="32">
        <f t="shared" si="67"/>
        <v>0</v>
      </c>
      <c r="AP38" s="32">
        <f t="shared" si="68"/>
        <v>0</v>
      </c>
      <c r="AQ38" s="32">
        <f t="shared" si="69"/>
        <v>0</v>
      </c>
      <c r="AS38" s="34">
        <f t="shared" si="6"/>
        <v>0</v>
      </c>
      <c r="AT38" s="35">
        <f t="shared" si="70"/>
        <v>0</v>
      </c>
      <c r="AV38">
        <f t="shared" si="7"/>
        <v>2020</v>
      </c>
      <c r="AW38" t="str">
        <f t="shared" si="8"/>
        <v>SRHC</v>
      </c>
      <c r="AX38" t="s">
        <v>9015</v>
      </c>
      <c r="AY38">
        <f>SUMIFS('cwt rel info'!$A$6:$A$217,'cwt rel info'!$D$6:$D$217,'age-length prop'!AV38,'cwt rel info'!$E$6:$E$217,'age-length prop'!AW38)</f>
        <v>91579</v>
      </c>
      <c r="AZ38" s="32">
        <f t="shared" si="71"/>
        <v>0</v>
      </c>
      <c r="BA38" s="32">
        <f t="shared" si="79"/>
        <v>0</v>
      </c>
      <c r="BB38" s="32">
        <f t="shared" si="72"/>
        <v>572.04457005503707</v>
      </c>
      <c r="BC38" t="str">
        <f>VLOOKUP(AW38,'Individual Data'!$U$5:$AB$3142,8,FALSE)</f>
        <v>abv</v>
      </c>
      <c r="BD38" s="36">
        <f t="shared" ref="BD38" si="109">IF(BC38="blw",AZ38*(1-$BA$4),AZ38*(1-$BA$3))</f>
        <v>0</v>
      </c>
      <c r="BE38" s="18">
        <f t="shared" si="73"/>
        <v>0</v>
      </c>
      <c r="BF38" s="163">
        <f t="shared" si="74"/>
        <v>537.72189585173487</v>
      </c>
      <c r="BH38" s="18"/>
      <c r="BI38" s="32"/>
      <c r="BK38" s="40">
        <f t="shared" si="81"/>
        <v>0</v>
      </c>
      <c r="BL38" s="32">
        <f t="shared" si="9"/>
        <v>0</v>
      </c>
      <c r="BM38" s="32">
        <f t="shared" si="10"/>
        <v>0</v>
      </c>
      <c r="BN38" s="32">
        <f t="shared" si="11"/>
        <v>0</v>
      </c>
      <c r="BO38" s="32">
        <f t="shared" si="12"/>
        <v>0</v>
      </c>
      <c r="BP38" s="32">
        <f t="shared" si="13"/>
        <v>0</v>
      </c>
      <c r="BQ38" s="32">
        <f t="shared" si="14"/>
        <v>0</v>
      </c>
      <c r="BR38" s="32">
        <f t="shared" si="15"/>
        <v>0</v>
      </c>
      <c r="BS38" s="32">
        <f t="shared" si="16"/>
        <v>0</v>
      </c>
      <c r="BT38" s="32">
        <f t="shared" si="17"/>
        <v>0</v>
      </c>
      <c r="BU38" s="32">
        <f t="shared" si="18"/>
        <v>0</v>
      </c>
      <c r="BV38" s="32">
        <f t="shared" si="19"/>
        <v>0</v>
      </c>
      <c r="BW38" s="32">
        <f t="shared" si="20"/>
        <v>0</v>
      </c>
      <c r="BX38" s="15">
        <f t="shared" si="75"/>
        <v>0.21875</v>
      </c>
      <c r="BY38" s="32">
        <f>SUMIFS('Individual Data'!$W$6:$W$3142,'Individual Data'!$I$6:$I$3142,'age-length prop'!BY$7,'Individual Data'!$U$6:$U$3142,'age-length prop'!$B38,'Individual Data'!$Q$6:$Q$3142,'age-length prop'!$C38)</f>
        <v>7</v>
      </c>
      <c r="BZ38" s="32">
        <f>SUMIFS('Individual Data'!$W$6:$W$3142,'Individual Data'!$I$6:$I$3142,'age-length prop'!BZ$7,'Individual Data'!$U$6:$U$3142,'age-length prop'!$B38,'Individual Data'!$Q$6:$Q$3142,'age-length prop'!$C38)</f>
        <v>25</v>
      </c>
      <c r="CA38" s="47">
        <f t="shared" si="76"/>
        <v>0</v>
      </c>
      <c r="CB38" s="18">
        <f t="shared" si="77"/>
        <v>0</v>
      </c>
      <c r="CC38" s="18">
        <f t="shared" si="21"/>
        <v>0</v>
      </c>
      <c r="CD38" s="18">
        <f t="shared" si="22"/>
        <v>0</v>
      </c>
      <c r="CE38" s="18">
        <f t="shared" si="23"/>
        <v>0</v>
      </c>
      <c r="CF38" s="18">
        <f t="shared" si="24"/>
        <v>0</v>
      </c>
      <c r="CG38" s="18">
        <f t="shared" si="25"/>
        <v>0</v>
      </c>
      <c r="CH38" s="18">
        <f t="shared" si="26"/>
        <v>0</v>
      </c>
      <c r="CI38" s="18">
        <f t="shared" si="27"/>
        <v>0</v>
      </c>
      <c r="CJ38" s="18">
        <f t="shared" si="28"/>
        <v>0</v>
      </c>
      <c r="CK38" s="18">
        <f t="shared" si="29"/>
        <v>0</v>
      </c>
      <c r="CL38" s="18">
        <f t="shared" si="30"/>
        <v>0</v>
      </c>
      <c r="CM38" s="48">
        <f t="shared" si="31"/>
        <v>0</v>
      </c>
      <c r="CN38" s="18"/>
      <c r="CO38" s="18">
        <f t="shared" si="32"/>
        <v>0</v>
      </c>
      <c r="CP38" s="18">
        <f t="shared" si="33"/>
        <v>0</v>
      </c>
      <c r="CQ38" s="18">
        <f t="shared" si="34"/>
        <v>0</v>
      </c>
      <c r="CR38" s="18">
        <f t="shared" si="35"/>
        <v>0</v>
      </c>
      <c r="CS38" s="18">
        <f t="shared" si="36"/>
        <v>0</v>
      </c>
      <c r="CT38" s="18">
        <f t="shared" si="37"/>
        <v>0</v>
      </c>
      <c r="CU38" s="18">
        <f t="shared" si="38"/>
        <v>0</v>
      </c>
      <c r="CV38" s="18">
        <f t="shared" si="39"/>
        <v>0</v>
      </c>
      <c r="CW38" s="18">
        <f t="shared" si="40"/>
        <v>0</v>
      </c>
      <c r="CX38" s="18">
        <f t="shared" si="41"/>
        <v>0</v>
      </c>
      <c r="CY38" s="18">
        <f t="shared" si="42"/>
        <v>0</v>
      </c>
      <c r="CZ38" s="18">
        <f t="shared" si="43"/>
        <v>0</v>
      </c>
      <c r="DA38" s="18">
        <f t="shared" si="44"/>
        <v>0</v>
      </c>
    </row>
    <row r="39" spans="1:105" x14ac:dyDescent="0.35">
      <c r="A39" s="22" t="s">
        <v>23</v>
      </c>
      <c r="B39" s="22" t="s">
        <v>8976</v>
      </c>
      <c r="C39">
        <v>5</v>
      </c>
      <c r="D39" s="18">
        <f>SUMIFS('Individual Data'!$AA$6:$AA$3142,'Individual Data'!$U$6:$U$3142,'age-length prop'!$B39,'Individual Data'!$X$6:$X$3142,'age-length prop'!D$7,'Individual Data'!$Q$6:$Q$3142,'age-length prop'!$C39,'Individual Data'!$M$6:$M$3142,'age-length prop'!$B$6)</f>
        <v>0</v>
      </c>
      <c r="E39" s="18">
        <f>SUMIFS('Individual Data'!$AA$6:$AA$3142,'Individual Data'!$U$6:$U$3142,'age-length prop'!$B39,'Individual Data'!$X$6:$X$3142,'age-length prop'!E$7,'Individual Data'!$Q$6:$Q$3142,'age-length prop'!$C39,'Individual Data'!$M$6:$M$3142,'age-length prop'!$B$6)</f>
        <v>0</v>
      </c>
      <c r="F39" s="18">
        <f>SUMIFS('Individual Data'!$AA$6:$AA$3142,'Individual Data'!$U$6:$U$3142,'age-length prop'!$B39,'Individual Data'!$X$6:$X$3142,'age-length prop'!F$7,'Individual Data'!$Q$6:$Q$3142,'age-length prop'!$C39,'Individual Data'!$M$6:$M$3142,'age-length prop'!$B$6)</f>
        <v>0</v>
      </c>
      <c r="G39" s="18">
        <f>SUMIFS('Individual Data'!$AA$6:$AA$3142,'Individual Data'!$U$6:$U$3142,'age-length prop'!$B39,'Individual Data'!$X$6:$X$3142,'age-length prop'!G$7,'Individual Data'!$Q$6:$Q$3142,'age-length prop'!$C39,'Individual Data'!$M$6:$M$3142,'age-length prop'!$B$6)</f>
        <v>0</v>
      </c>
      <c r="H39" s="18">
        <f>SUMIFS('Individual Data'!$AA$6:$AA$3142,'Individual Data'!$U$6:$U$3142,'age-length prop'!$B39,'Individual Data'!$X$6:$X$3142,'age-length prop'!H$7,'Individual Data'!$Q$6:$Q$3142,'age-length prop'!$C39,'Individual Data'!$M$6:$M$3142,'age-length prop'!$B$6)</f>
        <v>0</v>
      </c>
      <c r="I39" s="18">
        <f>SUMIFS('Individual Data'!$AA$6:$AA$3142,'Individual Data'!$U$6:$U$3142,'age-length prop'!$B39,'Individual Data'!$X$6:$X$3142,'age-length prop'!I$7,'Individual Data'!$Q$6:$Q$3142,'age-length prop'!$C39,'Individual Data'!$M$6:$M$3142,'age-length prop'!$B$6)</f>
        <v>0</v>
      </c>
      <c r="J39" s="18">
        <f>SUMIFS('Individual Data'!$AA$6:$AA$3142,'Individual Data'!$U$6:$U$3142,'age-length prop'!$B39,'Individual Data'!$X$6:$X$3142,'age-length prop'!J$7,'Individual Data'!$Q$6:$Q$3142,'age-length prop'!$C39,'Individual Data'!$M$6:$M$3142,'age-length prop'!$B$6)</f>
        <v>0</v>
      </c>
      <c r="K39" s="18">
        <f>SUMIFS('Individual Data'!$AA$6:$AA$3142,'Individual Data'!$U$6:$U$3142,'age-length prop'!$B39,'Individual Data'!$X$6:$X$3142,'age-length prop'!K$7,'Individual Data'!$Q$6:$Q$3142,'age-length prop'!$C39,'Individual Data'!$M$6:$M$3142,'age-length prop'!$B$6)</f>
        <v>34.370454545454557</v>
      </c>
      <c r="L39" s="18">
        <f>SUMIFS('Individual Data'!$AA$6:$AA$3142,'Individual Data'!$U$6:$U$3142,'age-length prop'!$B39,'Individual Data'!$X$6:$X$3142,'age-length prop'!L$7,'Individual Data'!$Q$6:$Q$3142,'age-length prop'!$C39,'Individual Data'!$M$6:$M$3142,'age-length prop'!$B$6)</f>
        <v>0</v>
      </c>
      <c r="M39" s="18">
        <f>SUMIFS('Individual Data'!$AA$6:$AA$3142,'Individual Data'!$U$6:$U$3142,'age-length prop'!$B39,'Individual Data'!$X$6:$X$3142,'age-length prop'!M$7,'Individual Data'!$Q$6:$Q$3142,'age-length prop'!$C39,'Individual Data'!$M$6:$M$3142,'age-length prop'!$B$6)</f>
        <v>0</v>
      </c>
      <c r="N39" s="18">
        <f>SUMIFS('Individual Data'!$AA$6:$AA$3142,'Individual Data'!$U$6:$U$3142,'age-length prop'!$B39,'Individual Data'!$X$6:$X$3142,'age-length prop'!N$7,'Individual Data'!$Q$6:$Q$3142,'age-length prop'!$C39,'Individual Data'!$M$6:$M$3142,'age-length prop'!$B$6)</f>
        <v>0</v>
      </c>
      <c r="O39" s="18">
        <f>SUMIFS('Individual Data'!$AA$6:$AA$3142,'Individual Data'!$U$6:$U$3142,'age-length prop'!$B39,'Individual Data'!$X$6:$X$3142,'age-length prop'!O$7,'Individual Data'!$Q$6:$Q$3142,'age-length prop'!$C39,'Individual Data'!$M$6:$M$3142,'age-length prop'!$B$6)</f>
        <v>0</v>
      </c>
      <c r="P39" s="18">
        <f>SUMIFS('Individual Data'!$AA$6:$AA$3142,'Individual Data'!$U$6:$U$3142,'age-length prop'!$B39,'Individual Data'!$X$6:$X$3142,'age-length prop'!P$7,'Individual Data'!$Q$6:$Q$3142,'age-length prop'!$C39,'Individual Data'!$M$6:$M$3142,'age-length prop'!$B$6)</f>
        <v>0</v>
      </c>
      <c r="Q39" s="40">
        <f t="shared" si="45"/>
        <v>0</v>
      </c>
      <c r="R39" s="32">
        <f t="shared" si="46"/>
        <v>0</v>
      </c>
      <c r="S39" s="32">
        <f t="shared" si="47"/>
        <v>0</v>
      </c>
      <c r="T39" s="32">
        <f t="shared" si="48"/>
        <v>0</v>
      </c>
      <c r="U39" s="32">
        <f t="shared" si="49"/>
        <v>0</v>
      </c>
      <c r="V39" s="32">
        <f t="shared" si="50"/>
        <v>0</v>
      </c>
      <c r="W39" s="32">
        <f t="shared" si="51"/>
        <v>0</v>
      </c>
      <c r="X39" s="32">
        <f t="shared" si="52"/>
        <v>35.348392789782842</v>
      </c>
      <c r="Y39" s="32">
        <f t="shared" si="53"/>
        <v>0</v>
      </c>
      <c r="Z39" s="32">
        <f t="shared" si="54"/>
        <v>0</v>
      </c>
      <c r="AA39" s="32">
        <f t="shared" si="55"/>
        <v>0</v>
      </c>
      <c r="AB39" s="32">
        <f t="shared" si="56"/>
        <v>0</v>
      </c>
      <c r="AC39" s="32">
        <f t="shared" si="57"/>
        <v>0</v>
      </c>
      <c r="AD39" s="14">
        <f>VLOOKUP(A39,'PBT Tag Rates'!$B$5:$E$34,4,FALSE)</f>
        <v>0.98821806999999995</v>
      </c>
      <c r="AE39" s="32">
        <f t="shared" si="58"/>
        <v>0</v>
      </c>
      <c r="AF39" s="32">
        <f t="shared" si="78"/>
        <v>0</v>
      </c>
      <c r="AG39" s="32">
        <f t="shared" si="59"/>
        <v>0</v>
      </c>
      <c r="AH39" s="32">
        <f t="shared" si="60"/>
        <v>0</v>
      </c>
      <c r="AI39" s="32">
        <f t="shared" si="61"/>
        <v>0</v>
      </c>
      <c r="AJ39" s="32">
        <f t="shared" si="62"/>
        <v>0</v>
      </c>
      <c r="AK39" s="32">
        <f t="shared" si="63"/>
        <v>0</v>
      </c>
      <c r="AL39" s="32">
        <f t="shared" si="64"/>
        <v>35.769830427997377</v>
      </c>
      <c r="AM39" s="32">
        <f t="shared" si="65"/>
        <v>0</v>
      </c>
      <c r="AN39" s="32">
        <f t="shared" si="66"/>
        <v>0</v>
      </c>
      <c r="AO39" s="32">
        <f t="shared" si="67"/>
        <v>0</v>
      </c>
      <c r="AP39" s="32">
        <f t="shared" si="68"/>
        <v>0</v>
      </c>
      <c r="AQ39" s="32">
        <f t="shared" si="69"/>
        <v>0</v>
      </c>
      <c r="AS39" s="34">
        <f t="shared" si="6"/>
        <v>0</v>
      </c>
      <c r="AT39" s="35">
        <f t="shared" si="70"/>
        <v>35.769830427997377</v>
      </c>
      <c r="AV39">
        <f t="shared" si="7"/>
        <v>2017</v>
      </c>
      <c r="AW39" t="str">
        <f t="shared" si="8"/>
        <v>CFA</v>
      </c>
      <c r="AX39" t="s">
        <v>9015</v>
      </c>
      <c r="AY39">
        <f>SUMIFS('cwt rel info'!$A$6:$A$217,'cwt rel info'!$D$6:$D$217,'age-length prop'!AV39,'cwt rel info'!$E$6:$E$217,'age-length prop'!AW39)</f>
        <v>220268</v>
      </c>
      <c r="AZ39" s="32">
        <f t="shared" si="71"/>
        <v>35.769830427997377</v>
      </c>
      <c r="BA39" s="32">
        <f t="shared" si="79"/>
        <v>17.390116406925529</v>
      </c>
      <c r="BB39" s="32">
        <f t="shared" si="72"/>
        <v>0</v>
      </c>
      <c r="BC39" t="str">
        <f>VLOOKUP(AW39,'Individual Data'!$U$5:$AB$3142,8,FALSE)</f>
        <v>abv</v>
      </c>
      <c r="BD39" s="36">
        <f t="shared" ref="BD39" si="110">IF(BC39="blw",AZ39*(1-$BA$4),AZ39*(1-$BA$3))</f>
        <v>34.339037210877478</v>
      </c>
      <c r="BE39" s="18">
        <f t="shared" si="73"/>
        <v>16.694511750648505</v>
      </c>
      <c r="BF39" s="163">
        <f t="shared" si="74"/>
        <v>0</v>
      </c>
      <c r="BH39" s="18"/>
      <c r="BI39" s="32"/>
      <c r="BK39" s="40">
        <f t="shared" si="81"/>
        <v>0</v>
      </c>
      <c r="BL39" s="32">
        <f t="shared" si="9"/>
        <v>0</v>
      </c>
      <c r="BM39" s="32">
        <f t="shared" si="10"/>
        <v>0</v>
      </c>
      <c r="BN39" s="32">
        <f t="shared" si="11"/>
        <v>0</v>
      </c>
      <c r="BO39" s="32">
        <f t="shared" si="12"/>
        <v>0</v>
      </c>
      <c r="BP39" s="32">
        <f t="shared" si="13"/>
        <v>0</v>
      </c>
      <c r="BQ39" s="32">
        <f t="shared" si="14"/>
        <v>0</v>
      </c>
      <c r="BR39" s="32">
        <f t="shared" si="15"/>
        <v>0.42143763821453462</v>
      </c>
      <c r="BS39" s="32">
        <f t="shared" si="16"/>
        <v>0</v>
      </c>
      <c r="BT39" s="32">
        <f t="shared" si="17"/>
        <v>0</v>
      </c>
      <c r="BU39" s="32">
        <f t="shared" si="18"/>
        <v>0</v>
      </c>
      <c r="BV39" s="32">
        <f t="shared" si="19"/>
        <v>0</v>
      </c>
      <c r="BW39" s="32">
        <f t="shared" si="20"/>
        <v>0</v>
      </c>
      <c r="BX39" s="15">
        <f t="shared" si="75"/>
        <v>0.66666666666666663</v>
      </c>
      <c r="BY39" s="32">
        <f>SUMIFS('Individual Data'!$W$6:$W$3142,'Individual Data'!$I$6:$I$3142,'age-length prop'!BY$7,'Individual Data'!$U$6:$U$3142,'age-length prop'!$B39,'Individual Data'!$Q$6:$Q$3142,'age-length prop'!$C39)</f>
        <v>2</v>
      </c>
      <c r="BZ39" s="32">
        <f>SUMIFS('Individual Data'!$W$6:$W$3142,'Individual Data'!$I$6:$I$3142,'age-length prop'!BZ$7,'Individual Data'!$U$6:$U$3142,'age-length prop'!$B39,'Individual Data'!$Q$6:$Q$3142,'age-length prop'!$C39)</f>
        <v>1</v>
      </c>
      <c r="CA39" s="47">
        <f t="shared" si="76"/>
        <v>0</v>
      </c>
      <c r="CB39" s="18">
        <f t="shared" si="77"/>
        <v>0</v>
      </c>
      <c r="CC39" s="18">
        <f t="shared" si="21"/>
        <v>0</v>
      </c>
      <c r="CD39" s="18">
        <f t="shared" si="22"/>
        <v>0</v>
      </c>
      <c r="CE39" s="18">
        <f t="shared" si="23"/>
        <v>0</v>
      </c>
      <c r="CF39" s="18">
        <f t="shared" si="24"/>
        <v>0</v>
      </c>
      <c r="CG39" s="18">
        <f t="shared" si="25"/>
        <v>0</v>
      </c>
      <c r="CH39" s="18">
        <f t="shared" si="26"/>
        <v>0.28095842547635641</v>
      </c>
      <c r="CI39" s="18">
        <f t="shared" si="27"/>
        <v>0</v>
      </c>
      <c r="CJ39" s="18">
        <f t="shared" si="28"/>
        <v>0</v>
      </c>
      <c r="CK39" s="18">
        <f t="shared" si="29"/>
        <v>0</v>
      </c>
      <c r="CL39" s="18">
        <f t="shared" si="30"/>
        <v>0</v>
      </c>
      <c r="CM39" s="48">
        <f t="shared" si="31"/>
        <v>0</v>
      </c>
      <c r="CN39" s="18"/>
      <c r="CO39" s="18">
        <f t="shared" si="32"/>
        <v>0</v>
      </c>
      <c r="CP39" s="18">
        <f t="shared" si="33"/>
        <v>0</v>
      </c>
      <c r="CQ39" s="18">
        <f t="shared" si="34"/>
        <v>0</v>
      </c>
      <c r="CR39" s="18">
        <f t="shared" si="35"/>
        <v>0</v>
      </c>
      <c r="CS39" s="18">
        <f t="shared" si="36"/>
        <v>0</v>
      </c>
      <c r="CT39" s="18">
        <f t="shared" si="37"/>
        <v>0</v>
      </c>
      <c r="CU39" s="18">
        <f t="shared" si="38"/>
        <v>0</v>
      </c>
      <c r="CV39" s="18">
        <f t="shared" si="39"/>
        <v>0.14047921273817823</v>
      </c>
      <c r="CW39" s="18">
        <f t="shared" si="40"/>
        <v>0</v>
      </c>
      <c r="CX39" s="18">
        <f t="shared" si="41"/>
        <v>0</v>
      </c>
      <c r="CY39" s="18">
        <f t="shared" si="42"/>
        <v>0</v>
      </c>
      <c r="CZ39" s="18">
        <f t="shared" si="43"/>
        <v>0</v>
      </c>
      <c r="DA39" s="18">
        <f t="shared" si="44"/>
        <v>0</v>
      </c>
    </row>
    <row r="40" spans="1:105" x14ac:dyDescent="0.35">
      <c r="A40" s="22" t="s">
        <v>23</v>
      </c>
      <c r="B40" s="22" t="s">
        <v>8977</v>
      </c>
      <c r="C40">
        <v>5</v>
      </c>
      <c r="D40" s="18">
        <f>SUMIFS('Individual Data'!$AA$6:$AA$3142,'Individual Data'!$U$6:$U$3142,'age-length prop'!$B40,'Individual Data'!$X$6:$X$3142,'age-length prop'!D$7,'Individual Data'!$Q$6:$Q$3142,'age-length prop'!$C40,'Individual Data'!$M$6:$M$3142,'age-length prop'!$B$6)</f>
        <v>0</v>
      </c>
      <c r="E40" s="18">
        <f>SUMIFS('Individual Data'!$AA$6:$AA$3142,'Individual Data'!$U$6:$U$3142,'age-length prop'!$B40,'Individual Data'!$X$6:$X$3142,'age-length prop'!E$7,'Individual Data'!$Q$6:$Q$3142,'age-length prop'!$C40,'Individual Data'!$M$6:$M$3142,'age-length prop'!$B$6)</f>
        <v>0</v>
      </c>
      <c r="F40" s="18">
        <f>SUMIFS('Individual Data'!$AA$6:$AA$3142,'Individual Data'!$U$6:$U$3142,'age-length prop'!$B40,'Individual Data'!$X$6:$X$3142,'age-length prop'!F$7,'Individual Data'!$Q$6:$Q$3142,'age-length prop'!$C40,'Individual Data'!$M$6:$M$3142,'age-length prop'!$B$6)</f>
        <v>0</v>
      </c>
      <c r="G40" s="18">
        <f>SUMIFS('Individual Data'!$AA$6:$AA$3142,'Individual Data'!$U$6:$U$3142,'age-length prop'!$B40,'Individual Data'!$X$6:$X$3142,'age-length prop'!G$7,'Individual Data'!$Q$6:$Q$3142,'age-length prop'!$C40,'Individual Data'!$M$6:$M$3142,'age-length prop'!$B$6)</f>
        <v>0</v>
      </c>
      <c r="H40" s="18">
        <f>SUMIFS('Individual Data'!$AA$6:$AA$3142,'Individual Data'!$U$6:$U$3142,'age-length prop'!$B40,'Individual Data'!$X$6:$X$3142,'age-length prop'!H$7,'Individual Data'!$Q$6:$Q$3142,'age-length prop'!$C40,'Individual Data'!$M$6:$M$3142,'age-length prop'!$B$6)</f>
        <v>17.185227272727278</v>
      </c>
      <c r="I40" s="18">
        <f>SUMIFS('Individual Data'!$AA$6:$AA$3142,'Individual Data'!$U$6:$U$3142,'age-length prop'!$B40,'Individual Data'!$X$6:$X$3142,'age-length prop'!I$7,'Individual Data'!$Q$6:$Q$3142,'age-length prop'!$C40,'Individual Data'!$M$6:$M$3142,'age-length prop'!$B$6)</f>
        <v>0</v>
      </c>
      <c r="J40" s="18">
        <f>SUMIFS('Individual Data'!$AA$6:$AA$3142,'Individual Data'!$U$6:$U$3142,'age-length prop'!$B40,'Individual Data'!$X$6:$X$3142,'age-length prop'!J$7,'Individual Data'!$Q$6:$Q$3142,'age-length prop'!$C40,'Individual Data'!$M$6:$M$3142,'age-length prop'!$B$6)</f>
        <v>0</v>
      </c>
      <c r="K40" s="18">
        <f>SUMIFS('Individual Data'!$AA$6:$AA$3142,'Individual Data'!$U$6:$U$3142,'age-length prop'!$B40,'Individual Data'!$X$6:$X$3142,'age-length prop'!K$7,'Individual Data'!$Q$6:$Q$3142,'age-length prop'!$C40,'Individual Data'!$M$6:$M$3142,'age-length prop'!$B$6)</f>
        <v>0</v>
      </c>
      <c r="L40" s="18">
        <f>SUMIFS('Individual Data'!$AA$6:$AA$3142,'Individual Data'!$U$6:$U$3142,'age-length prop'!$B40,'Individual Data'!$X$6:$X$3142,'age-length prop'!L$7,'Individual Data'!$Q$6:$Q$3142,'age-length prop'!$C40,'Individual Data'!$M$6:$M$3142,'age-length prop'!$B$6)</f>
        <v>85.926136363636388</v>
      </c>
      <c r="M40" s="18">
        <f>SUMIFS('Individual Data'!$AA$6:$AA$3142,'Individual Data'!$U$6:$U$3142,'age-length prop'!$B40,'Individual Data'!$X$6:$X$3142,'age-length prop'!M$7,'Individual Data'!$Q$6:$Q$3142,'age-length prop'!$C40,'Individual Data'!$M$6:$M$3142,'age-length prop'!$B$6)</f>
        <v>17.185227272727278</v>
      </c>
      <c r="N40" s="18">
        <f>SUMIFS('Individual Data'!$AA$6:$AA$3142,'Individual Data'!$U$6:$U$3142,'age-length prop'!$B40,'Individual Data'!$X$6:$X$3142,'age-length prop'!N$7,'Individual Data'!$Q$6:$Q$3142,'age-length prop'!$C40,'Individual Data'!$M$6:$M$3142,'age-length prop'!$B$6)</f>
        <v>17.185227272727278</v>
      </c>
      <c r="O40" s="18">
        <f>SUMIFS('Individual Data'!$AA$6:$AA$3142,'Individual Data'!$U$6:$U$3142,'age-length prop'!$B40,'Individual Data'!$X$6:$X$3142,'age-length prop'!O$7,'Individual Data'!$Q$6:$Q$3142,'age-length prop'!$C40,'Individual Data'!$M$6:$M$3142,'age-length prop'!$B$6)</f>
        <v>34.370454545454557</v>
      </c>
      <c r="P40" s="18">
        <f>SUMIFS('Individual Data'!$AA$6:$AA$3142,'Individual Data'!$U$6:$U$3142,'age-length prop'!$B40,'Individual Data'!$X$6:$X$3142,'age-length prop'!P$7,'Individual Data'!$Q$6:$Q$3142,'age-length prop'!$C40,'Individual Data'!$M$6:$M$3142,'age-length prop'!$B$6)</f>
        <v>0</v>
      </c>
      <c r="Q40" s="40">
        <f t="shared" si="45"/>
        <v>0</v>
      </c>
      <c r="R40" s="32">
        <f t="shared" si="46"/>
        <v>0</v>
      </c>
      <c r="S40" s="32">
        <f t="shared" si="47"/>
        <v>0</v>
      </c>
      <c r="T40" s="32">
        <f t="shared" si="48"/>
        <v>0</v>
      </c>
      <c r="U40" s="32">
        <f t="shared" si="49"/>
        <v>17.873783958112011</v>
      </c>
      <c r="V40" s="32">
        <f t="shared" si="50"/>
        <v>0</v>
      </c>
      <c r="W40" s="32">
        <f t="shared" si="51"/>
        <v>0</v>
      </c>
      <c r="X40" s="32">
        <f t="shared" si="52"/>
        <v>0</v>
      </c>
      <c r="Y40" s="32">
        <f t="shared" si="53"/>
        <v>87.06130733944957</v>
      </c>
      <c r="Z40" s="32">
        <f t="shared" si="54"/>
        <v>17.669318181818188</v>
      </c>
      <c r="AA40" s="32">
        <f t="shared" si="55"/>
        <v>17.185227272727278</v>
      </c>
      <c r="AB40" s="32">
        <f t="shared" si="56"/>
        <v>34.370454545454557</v>
      </c>
      <c r="AC40" s="32">
        <f t="shared" si="57"/>
        <v>0</v>
      </c>
      <c r="AD40" s="14">
        <f>VLOOKUP(A40,'PBT Tag Rates'!$B$5:$E$34,4,FALSE)</f>
        <v>0.98821806999999995</v>
      </c>
      <c r="AE40" s="32">
        <f t="shared" si="58"/>
        <v>0</v>
      </c>
      <c r="AF40" s="32">
        <f t="shared" si="78"/>
        <v>0</v>
      </c>
      <c r="AG40" s="32">
        <f t="shared" si="59"/>
        <v>0</v>
      </c>
      <c r="AH40" s="32">
        <f t="shared" si="60"/>
        <v>0</v>
      </c>
      <c r="AI40" s="32">
        <f t="shared" si="61"/>
        <v>18.086882339757267</v>
      </c>
      <c r="AJ40" s="32">
        <f t="shared" si="62"/>
        <v>0</v>
      </c>
      <c r="AK40" s="32">
        <f t="shared" si="63"/>
        <v>0</v>
      </c>
      <c r="AL40" s="32">
        <f t="shared" si="64"/>
        <v>0</v>
      </c>
      <c r="AM40" s="32">
        <f t="shared" si="65"/>
        <v>88.099286971598858</v>
      </c>
      <c r="AN40" s="32">
        <f t="shared" si="66"/>
        <v>17.879978840923428</v>
      </c>
      <c r="AO40" s="32">
        <f t="shared" si="67"/>
        <v>17.390116406925529</v>
      </c>
      <c r="AP40" s="32">
        <f t="shared" si="68"/>
        <v>34.780232813851057</v>
      </c>
      <c r="AQ40" s="32">
        <f t="shared" si="69"/>
        <v>0</v>
      </c>
      <c r="AS40" s="34">
        <f t="shared" ref="AS40:AS61" si="111">SUM(AE40:AG40)</f>
        <v>0</v>
      </c>
      <c r="AT40" s="35">
        <f t="shared" ref="AT40:AT61" si="112">SUM(AH40:AQ40)</f>
        <v>176.23649737305612</v>
      </c>
      <c r="AV40">
        <f t="shared" ref="AV40:AV61" si="113">$AV$3-C40</f>
        <v>2017</v>
      </c>
      <c r="AW40" t="str">
        <f t="shared" ref="AW40:AW61" si="114">B40</f>
        <v>LGA</v>
      </c>
      <c r="AX40" t="s">
        <v>9015</v>
      </c>
      <c r="AY40">
        <f>SUMIFS('cwt rel info'!$A$6:$A$217,'cwt rel info'!$D$6:$D$217,'age-length prop'!AV40,'cwt rel info'!$E$6:$E$217,'age-length prop'!AW40)</f>
        <v>220271</v>
      </c>
      <c r="AZ40" s="32">
        <f t="shared" si="71"/>
        <v>176.23649737305612</v>
      </c>
      <c r="BA40" s="32">
        <f t="shared" si="79"/>
        <v>18.033202375748658</v>
      </c>
      <c r="BB40" s="32">
        <f t="shared" si="72"/>
        <v>0</v>
      </c>
      <c r="BC40" t="str">
        <f>VLOOKUP(AW40,'Individual Data'!$U$5:$AB$3142,8,FALSE)</f>
        <v>abv</v>
      </c>
      <c r="BD40" s="36">
        <f t="shared" ref="BD40" si="115">IF(BC40="blw",AZ40*(1-$BA$4),AZ40*(1-$BA$3))</f>
        <v>169.18703747813387</v>
      </c>
      <c r="BE40" s="18">
        <f t="shared" si="73"/>
        <v>17.311874280718712</v>
      </c>
      <c r="BF40" s="163">
        <f t="shared" si="74"/>
        <v>0</v>
      </c>
      <c r="BH40" s="18"/>
      <c r="BI40" s="32"/>
      <c r="BK40" s="40">
        <f t="shared" ref="BK40:BK61" si="116">AE40-Q40</f>
        <v>0</v>
      </c>
      <c r="BL40" s="32">
        <f t="shared" ref="BL40:BL61" si="117">AF40-R40</f>
        <v>0</v>
      </c>
      <c r="BM40" s="32">
        <f t="shared" ref="BM40:BM61" si="118">AG40-S40</f>
        <v>0</v>
      </c>
      <c r="BN40" s="32">
        <f t="shared" ref="BN40:BN61" si="119">AH40-T40</f>
        <v>0</v>
      </c>
      <c r="BO40" s="32">
        <f t="shared" ref="BO40:BO61" si="120">AI40-U40</f>
        <v>0.2130983816452563</v>
      </c>
      <c r="BP40" s="32">
        <f t="shared" ref="BP40:BP61" si="121">AJ40-V40</f>
        <v>0</v>
      </c>
      <c r="BQ40" s="32">
        <f t="shared" ref="BQ40:BQ61" si="122">AK40-W40</f>
        <v>0</v>
      </c>
      <c r="BR40" s="32">
        <f t="shared" ref="BR40:BR61" si="123">AL40-X40</f>
        <v>0</v>
      </c>
      <c r="BS40" s="32">
        <f t="shared" ref="BS40:BS61" si="124">AM40-Y40</f>
        <v>1.0379796321492876</v>
      </c>
      <c r="BT40" s="32">
        <f t="shared" ref="BT40:BT61" si="125">AN40-Z40</f>
        <v>0.21066065910524046</v>
      </c>
      <c r="BU40" s="32">
        <f t="shared" ref="BU40:BU61" si="126">AO40-AA40</f>
        <v>0.20488913419825039</v>
      </c>
      <c r="BV40" s="32">
        <f t="shared" ref="BV40:BV61" si="127">AP40-AB40</f>
        <v>0.40977826839650078</v>
      </c>
      <c r="BW40" s="32">
        <f t="shared" ref="BW40:BW61" si="128">AQ40-AC40</f>
        <v>0</v>
      </c>
      <c r="BX40" s="15">
        <f t="shared" ref="BX40:BX61" si="129">BY40/(BY40+BZ40)</f>
        <v>0.63636363636363635</v>
      </c>
      <c r="BY40" s="32">
        <f>SUMIFS('Individual Data'!$W$6:$W$3142,'Individual Data'!$I$6:$I$3142,'age-length prop'!BY$7,'Individual Data'!$U$6:$U$3142,'age-length prop'!$B40,'Individual Data'!$Q$6:$Q$3142,'age-length prop'!$C40)</f>
        <v>7</v>
      </c>
      <c r="BZ40" s="32">
        <f>SUMIFS('Individual Data'!$W$6:$W$3142,'Individual Data'!$I$6:$I$3142,'age-length prop'!BZ$7,'Individual Data'!$U$6:$U$3142,'age-length prop'!$B40,'Individual Data'!$Q$6:$Q$3142,'age-length prop'!$C40)</f>
        <v>4</v>
      </c>
      <c r="CA40" s="47">
        <f t="shared" ref="CA40:CA61" si="130">BK40*$BX40</f>
        <v>0</v>
      </c>
      <c r="CB40" s="18">
        <f t="shared" ref="CB40:CB61" si="131">BL40*$BX40</f>
        <v>0</v>
      </c>
      <c r="CC40" s="18">
        <f t="shared" ref="CC40:CC61" si="132">BM40*$BX40</f>
        <v>0</v>
      </c>
      <c r="CD40" s="18">
        <f t="shared" ref="CD40:CD61" si="133">BN40*$BX40</f>
        <v>0</v>
      </c>
      <c r="CE40" s="18">
        <f t="shared" ref="CE40:CE61" si="134">BO40*$BX40</f>
        <v>0.13560806104698128</v>
      </c>
      <c r="CF40" s="18">
        <f t="shared" ref="CF40:CF61" si="135">BP40*$BX40</f>
        <v>0</v>
      </c>
      <c r="CG40" s="18">
        <f t="shared" ref="CG40:CG61" si="136">BQ40*$BX40</f>
        <v>0</v>
      </c>
      <c r="CH40" s="18">
        <f t="shared" ref="CH40:CH61" si="137">BR40*$BX40</f>
        <v>0</v>
      </c>
      <c r="CI40" s="18">
        <f t="shared" ref="CI40:CI61" si="138">BS40*$BX40</f>
        <v>0.66053249318591023</v>
      </c>
      <c r="CJ40" s="18">
        <f t="shared" ref="CJ40:CJ61" si="139">BT40*$BX40</f>
        <v>0.13405678306697119</v>
      </c>
      <c r="CK40" s="18">
        <f t="shared" ref="CK40:CK61" si="140">BU40*$BX40</f>
        <v>0.13038399448979571</v>
      </c>
      <c r="CL40" s="18">
        <f t="shared" ref="CL40:CL61" si="141">BV40*$BX40</f>
        <v>0.26076798897959141</v>
      </c>
      <c r="CM40" s="48">
        <f t="shared" ref="CM40:CM61" si="142">BW40*$BX40</f>
        <v>0</v>
      </c>
      <c r="CN40" s="18"/>
      <c r="CO40" s="18">
        <f t="shared" ref="CO40:CO61" si="143">BK40*(1-$BX40)</f>
        <v>0</v>
      </c>
      <c r="CP40" s="18">
        <f t="shared" ref="CP40:CP61" si="144">BL40*(1-$BX40)</f>
        <v>0</v>
      </c>
      <c r="CQ40" s="18">
        <f t="shared" ref="CQ40:CQ61" si="145">BM40*(1-$BX40)</f>
        <v>0</v>
      </c>
      <c r="CR40" s="18">
        <f t="shared" ref="CR40:CR61" si="146">BN40*(1-$BX40)</f>
        <v>0</v>
      </c>
      <c r="CS40" s="18">
        <f t="shared" ref="CS40:CS61" si="147">BO40*(1-$BX40)</f>
        <v>7.7490320598275014E-2</v>
      </c>
      <c r="CT40" s="18">
        <f t="shared" ref="CT40:CT61" si="148">BP40*(1-$BX40)</f>
        <v>0</v>
      </c>
      <c r="CU40" s="18">
        <f t="shared" ref="CU40:CU61" si="149">BQ40*(1-$BX40)</f>
        <v>0</v>
      </c>
      <c r="CV40" s="18">
        <f t="shared" ref="CV40:CV61" si="150">BR40*(1-$BX40)</f>
        <v>0</v>
      </c>
      <c r="CW40" s="18">
        <f t="shared" ref="CW40:CW61" si="151">BS40*(1-$BX40)</f>
        <v>0.37744713896337728</v>
      </c>
      <c r="CX40" s="18">
        <f t="shared" ref="CX40:CX61" si="152">BT40*(1-$BX40)</f>
        <v>7.6603876038269264E-2</v>
      </c>
      <c r="CY40" s="18">
        <f t="shared" ref="CY40:CY61" si="153">BU40*(1-$BX40)</f>
        <v>7.4505139708454696E-2</v>
      </c>
      <c r="CZ40" s="18">
        <f t="shared" ref="CZ40:CZ61" si="154">BV40*(1-$BX40)</f>
        <v>0.14901027941690939</v>
      </c>
      <c r="DA40" s="18">
        <f t="shared" ref="DA40:DA61" si="155">BW40*(1-$BX40)</f>
        <v>0</v>
      </c>
    </row>
    <row r="41" spans="1:105" x14ac:dyDescent="0.35">
      <c r="A41" s="22" t="s">
        <v>23</v>
      </c>
      <c r="B41" s="22" t="s">
        <v>8975</v>
      </c>
      <c r="C41">
        <v>5</v>
      </c>
      <c r="D41" s="18">
        <f>SUMIFS('Individual Data'!$AA$6:$AA$3142,'Individual Data'!$U$6:$U$3142,'age-length prop'!$B41,'Individual Data'!$X$6:$X$3142,'age-length prop'!D$7,'Individual Data'!$Q$6:$Q$3142,'age-length prop'!$C41,'Individual Data'!$M$6:$M$3142,'age-length prop'!$B$6)</f>
        <v>0</v>
      </c>
      <c r="E41" s="18">
        <f>SUMIFS('Individual Data'!$AA$6:$AA$3142,'Individual Data'!$U$6:$U$3142,'age-length prop'!$B41,'Individual Data'!$X$6:$X$3142,'age-length prop'!E$7,'Individual Data'!$Q$6:$Q$3142,'age-length prop'!$C41,'Individual Data'!$M$6:$M$3142,'age-length prop'!$B$6)</f>
        <v>0</v>
      </c>
      <c r="F41" s="18">
        <f>SUMIFS('Individual Data'!$AA$6:$AA$3142,'Individual Data'!$U$6:$U$3142,'age-length prop'!$B41,'Individual Data'!$X$6:$X$3142,'age-length prop'!F$7,'Individual Data'!$Q$6:$Q$3142,'age-length prop'!$C41,'Individual Data'!$M$6:$M$3142,'age-length prop'!$B$6)</f>
        <v>0</v>
      </c>
      <c r="G41" s="18">
        <f>SUMIFS('Individual Data'!$AA$6:$AA$3142,'Individual Data'!$U$6:$U$3142,'age-length prop'!$B41,'Individual Data'!$X$6:$X$3142,'age-length prop'!G$7,'Individual Data'!$Q$6:$Q$3142,'age-length prop'!$C41,'Individual Data'!$M$6:$M$3142,'age-length prop'!$B$6)</f>
        <v>0</v>
      </c>
      <c r="H41" s="18">
        <f>SUMIFS('Individual Data'!$AA$6:$AA$3142,'Individual Data'!$U$6:$U$3142,'age-length prop'!$B41,'Individual Data'!$X$6:$X$3142,'age-length prop'!H$7,'Individual Data'!$Q$6:$Q$3142,'age-length prop'!$C41,'Individual Data'!$M$6:$M$3142,'age-length prop'!$B$6)</f>
        <v>0</v>
      </c>
      <c r="I41" s="18">
        <f>SUMIFS('Individual Data'!$AA$6:$AA$3142,'Individual Data'!$U$6:$U$3142,'age-length prop'!$B41,'Individual Data'!$X$6:$X$3142,'age-length prop'!I$7,'Individual Data'!$Q$6:$Q$3142,'age-length prop'!$C41,'Individual Data'!$M$6:$M$3142,'age-length prop'!$B$6)</f>
        <v>0</v>
      </c>
      <c r="J41" s="18">
        <f>SUMIFS('Individual Data'!$AA$6:$AA$3142,'Individual Data'!$U$6:$U$3142,'age-length prop'!$B41,'Individual Data'!$X$6:$X$3142,'age-length prop'!J$7,'Individual Data'!$Q$6:$Q$3142,'age-length prop'!$C41,'Individual Data'!$M$6:$M$3142,'age-length prop'!$B$6)</f>
        <v>0</v>
      </c>
      <c r="K41" s="18">
        <f>SUMIFS('Individual Data'!$AA$6:$AA$3142,'Individual Data'!$U$6:$U$3142,'age-length prop'!$B41,'Individual Data'!$X$6:$X$3142,'age-length prop'!K$7,'Individual Data'!$Q$6:$Q$3142,'age-length prop'!$C41,'Individual Data'!$M$6:$M$3142,'age-length prop'!$B$6)</f>
        <v>0</v>
      </c>
      <c r="L41" s="18">
        <f>SUMIFS('Individual Data'!$AA$6:$AA$3142,'Individual Data'!$U$6:$U$3142,'age-length prop'!$B41,'Individual Data'!$X$6:$X$3142,'age-length prop'!L$7,'Individual Data'!$Q$6:$Q$3142,'age-length prop'!$C41,'Individual Data'!$M$6:$M$3142,'age-length prop'!$B$6)</f>
        <v>17.185227272727278</v>
      </c>
      <c r="M41" s="18">
        <f>SUMIFS('Individual Data'!$AA$6:$AA$3142,'Individual Data'!$U$6:$U$3142,'age-length prop'!$B41,'Individual Data'!$X$6:$X$3142,'age-length prop'!M$7,'Individual Data'!$Q$6:$Q$3142,'age-length prop'!$C41,'Individual Data'!$M$6:$M$3142,'age-length prop'!$B$6)</f>
        <v>50.123579545454561</v>
      </c>
      <c r="N41" s="18">
        <f>SUMIFS('Individual Data'!$AA$6:$AA$3142,'Individual Data'!$U$6:$U$3142,'age-length prop'!$B41,'Individual Data'!$X$6:$X$3142,'age-length prop'!N$7,'Individual Data'!$Q$6:$Q$3142,'age-length prop'!$C41,'Individual Data'!$M$6:$M$3142,'age-length prop'!$B$6)</f>
        <v>0</v>
      </c>
      <c r="O41" s="18">
        <f>SUMIFS('Individual Data'!$AA$6:$AA$3142,'Individual Data'!$U$6:$U$3142,'age-length prop'!$B41,'Individual Data'!$X$6:$X$3142,'age-length prop'!O$7,'Individual Data'!$Q$6:$Q$3142,'age-length prop'!$C41,'Individual Data'!$M$6:$M$3142,'age-length prop'!$B$6)</f>
        <v>0</v>
      </c>
      <c r="P41" s="18">
        <f>SUMIFS('Individual Data'!$AA$6:$AA$3142,'Individual Data'!$U$6:$U$3142,'age-length prop'!$B41,'Individual Data'!$X$6:$X$3142,'age-length prop'!P$7,'Individual Data'!$Q$6:$Q$3142,'age-length prop'!$C41,'Individual Data'!$M$6:$M$3142,'age-length prop'!$B$6)</f>
        <v>0</v>
      </c>
      <c r="Q41" s="40">
        <f t="shared" si="45"/>
        <v>0</v>
      </c>
      <c r="R41" s="32">
        <f t="shared" si="46"/>
        <v>0</v>
      </c>
      <c r="S41" s="32">
        <f t="shared" si="47"/>
        <v>0</v>
      </c>
      <c r="T41" s="32">
        <f t="shared" si="48"/>
        <v>0</v>
      </c>
      <c r="U41" s="32">
        <f t="shared" si="49"/>
        <v>0</v>
      </c>
      <c r="V41" s="32">
        <f t="shared" si="50"/>
        <v>0</v>
      </c>
      <c r="W41" s="32">
        <f t="shared" si="51"/>
        <v>0</v>
      </c>
      <c r="X41" s="32">
        <f t="shared" si="52"/>
        <v>0</v>
      </c>
      <c r="Y41" s="32">
        <f t="shared" si="53"/>
        <v>17.412261467889913</v>
      </c>
      <c r="Z41" s="32">
        <f t="shared" si="54"/>
        <v>51.535511363636381</v>
      </c>
      <c r="AA41" s="32">
        <f t="shared" si="55"/>
        <v>0</v>
      </c>
      <c r="AB41" s="32">
        <f t="shared" si="56"/>
        <v>0</v>
      </c>
      <c r="AC41" s="32">
        <f t="shared" si="57"/>
        <v>0</v>
      </c>
      <c r="AD41" s="14">
        <f>VLOOKUP(A41,'PBT Tag Rates'!$B$5:$E$34,4,FALSE)</f>
        <v>0.98821806999999995</v>
      </c>
      <c r="AE41" s="32">
        <f t="shared" si="58"/>
        <v>0</v>
      </c>
      <c r="AF41" s="32">
        <f t="shared" si="78"/>
        <v>0</v>
      </c>
      <c r="AG41" s="32">
        <f t="shared" si="59"/>
        <v>0</v>
      </c>
      <c r="AH41" s="32">
        <f t="shared" si="60"/>
        <v>0</v>
      </c>
      <c r="AI41" s="32">
        <f t="shared" si="61"/>
        <v>0</v>
      </c>
      <c r="AJ41" s="32">
        <f t="shared" si="62"/>
        <v>0</v>
      </c>
      <c r="AK41" s="32">
        <f t="shared" si="63"/>
        <v>0</v>
      </c>
      <c r="AL41" s="32">
        <f t="shared" si="64"/>
        <v>0</v>
      </c>
      <c r="AM41" s="32">
        <f t="shared" si="65"/>
        <v>17.619857394319773</v>
      </c>
      <c r="AN41" s="32">
        <f t="shared" si="66"/>
        <v>52.149938286026668</v>
      </c>
      <c r="AO41" s="32">
        <f t="shared" si="67"/>
        <v>0</v>
      </c>
      <c r="AP41" s="32">
        <f t="shared" si="68"/>
        <v>0</v>
      </c>
      <c r="AQ41" s="32">
        <f t="shared" si="69"/>
        <v>0</v>
      </c>
      <c r="AS41" s="34">
        <f t="shared" si="111"/>
        <v>0</v>
      </c>
      <c r="AT41" s="35">
        <f t="shared" si="112"/>
        <v>69.769795680346448</v>
      </c>
      <c r="AV41">
        <f t="shared" si="113"/>
        <v>2017</v>
      </c>
      <c r="AW41" t="str">
        <f t="shared" si="114"/>
        <v>NLVA</v>
      </c>
      <c r="AX41" t="s">
        <v>9015</v>
      </c>
      <c r="AY41">
        <f>SUMIFS('cwt rel info'!$A$6:$A$217,'cwt rel info'!$D$6:$D$217,'age-length prop'!AV41,'cwt rel info'!$E$6:$E$217,'age-length prop'!AW41)</f>
        <v>220258</v>
      </c>
      <c r="AZ41" s="32">
        <f t="shared" si="71"/>
        <v>69.769795680346448</v>
      </c>
      <c r="BA41" s="32">
        <f t="shared" si="79"/>
        <v>18.033202375748658</v>
      </c>
      <c r="BB41" s="32">
        <f t="shared" si="72"/>
        <v>0</v>
      </c>
      <c r="BC41" t="str">
        <f>VLOOKUP(AW41,'Individual Data'!$U$5:$AB$3142,8,FALSE)</f>
        <v>abv</v>
      </c>
      <c r="BD41" s="36">
        <f t="shared" ref="BD41" si="156">IF(BC41="blw",AZ41*(1-$BA$4),AZ41*(1-$BA$3))</f>
        <v>66.979003853132582</v>
      </c>
      <c r="BE41" s="18">
        <f t="shared" si="73"/>
        <v>17.311874280718712</v>
      </c>
      <c r="BF41" s="163">
        <f t="shared" si="74"/>
        <v>0</v>
      </c>
      <c r="BH41" s="18"/>
      <c r="BI41" s="32"/>
      <c r="BK41" s="40">
        <f t="shared" si="116"/>
        <v>0</v>
      </c>
      <c r="BL41" s="32">
        <f t="shared" si="117"/>
        <v>0</v>
      </c>
      <c r="BM41" s="32">
        <f t="shared" si="118"/>
        <v>0</v>
      </c>
      <c r="BN41" s="32">
        <f t="shared" si="119"/>
        <v>0</v>
      </c>
      <c r="BO41" s="32">
        <f t="shared" si="120"/>
        <v>0</v>
      </c>
      <c r="BP41" s="32">
        <f t="shared" si="121"/>
        <v>0</v>
      </c>
      <c r="BQ41" s="32">
        <f t="shared" si="122"/>
        <v>0</v>
      </c>
      <c r="BR41" s="32">
        <f t="shared" si="123"/>
        <v>0</v>
      </c>
      <c r="BS41" s="32">
        <f t="shared" si="124"/>
        <v>0.20759592642986036</v>
      </c>
      <c r="BT41" s="32">
        <f t="shared" si="125"/>
        <v>0.61442692239028673</v>
      </c>
      <c r="BU41" s="32">
        <f t="shared" si="126"/>
        <v>0</v>
      </c>
      <c r="BV41" s="32">
        <f t="shared" si="127"/>
        <v>0</v>
      </c>
      <c r="BW41" s="32">
        <f t="shared" si="128"/>
        <v>0</v>
      </c>
      <c r="BX41" s="15">
        <f t="shared" si="129"/>
        <v>0.4</v>
      </c>
      <c r="BY41" s="32">
        <f>SUMIFS('Individual Data'!$W$6:$W$3142,'Individual Data'!$I$6:$I$3142,'age-length prop'!BY$7,'Individual Data'!$U$6:$U$3142,'age-length prop'!$B41,'Individual Data'!$Q$6:$Q$3142,'age-length prop'!$C41)</f>
        <v>2</v>
      </c>
      <c r="BZ41" s="32">
        <f>SUMIFS('Individual Data'!$W$6:$W$3142,'Individual Data'!$I$6:$I$3142,'age-length prop'!BZ$7,'Individual Data'!$U$6:$U$3142,'age-length prop'!$B41,'Individual Data'!$Q$6:$Q$3142,'age-length prop'!$C41)</f>
        <v>3</v>
      </c>
      <c r="CA41" s="47">
        <f t="shared" si="130"/>
        <v>0</v>
      </c>
      <c r="CB41" s="18">
        <f t="shared" si="131"/>
        <v>0</v>
      </c>
      <c r="CC41" s="18">
        <f t="shared" si="132"/>
        <v>0</v>
      </c>
      <c r="CD41" s="18">
        <f t="shared" si="133"/>
        <v>0</v>
      </c>
      <c r="CE41" s="18">
        <f t="shared" si="134"/>
        <v>0</v>
      </c>
      <c r="CF41" s="18">
        <f t="shared" si="135"/>
        <v>0</v>
      </c>
      <c r="CG41" s="18">
        <f t="shared" si="136"/>
        <v>0</v>
      </c>
      <c r="CH41" s="18">
        <f t="shared" si="137"/>
        <v>0</v>
      </c>
      <c r="CI41" s="18">
        <f t="shared" si="138"/>
        <v>8.3038370571944145E-2</v>
      </c>
      <c r="CJ41" s="18">
        <f t="shared" si="139"/>
        <v>0.24577076895611472</v>
      </c>
      <c r="CK41" s="18">
        <f t="shared" si="140"/>
        <v>0</v>
      </c>
      <c r="CL41" s="18">
        <f t="shared" si="141"/>
        <v>0</v>
      </c>
      <c r="CM41" s="48">
        <f t="shared" si="142"/>
        <v>0</v>
      </c>
      <c r="CN41" s="18"/>
      <c r="CO41" s="18">
        <f t="shared" si="143"/>
        <v>0</v>
      </c>
      <c r="CP41" s="18">
        <f t="shared" si="144"/>
        <v>0</v>
      </c>
      <c r="CQ41" s="18">
        <f t="shared" si="145"/>
        <v>0</v>
      </c>
      <c r="CR41" s="18">
        <f t="shared" si="146"/>
        <v>0</v>
      </c>
      <c r="CS41" s="18">
        <f t="shared" si="147"/>
        <v>0</v>
      </c>
      <c r="CT41" s="18">
        <f t="shared" si="148"/>
        <v>0</v>
      </c>
      <c r="CU41" s="18">
        <f t="shared" si="149"/>
        <v>0</v>
      </c>
      <c r="CV41" s="18">
        <f t="shared" si="150"/>
        <v>0</v>
      </c>
      <c r="CW41" s="18">
        <f t="shared" si="151"/>
        <v>0.12455755585791621</v>
      </c>
      <c r="CX41" s="18">
        <f t="shared" si="152"/>
        <v>0.36865615343417202</v>
      </c>
      <c r="CY41" s="18">
        <f t="shared" si="153"/>
        <v>0</v>
      </c>
      <c r="CZ41" s="18">
        <f t="shared" si="154"/>
        <v>0</v>
      </c>
      <c r="DA41" s="18">
        <f t="shared" si="155"/>
        <v>0</v>
      </c>
    </row>
    <row r="42" spans="1:105" x14ac:dyDescent="0.35">
      <c r="A42" s="23" t="s">
        <v>23</v>
      </c>
      <c r="B42" s="22" t="s">
        <v>8858</v>
      </c>
      <c r="C42">
        <v>5</v>
      </c>
      <c r="D42" s="18">
        <f>SUMIFS('Individual Data'!$AA$6:$AA$3142,'Individual Data'!$U$6:$U$3142,'age-length prop'!$B42,'Individual Data'!$X$6:$X$3142,'age-length prop'!D$7,'Individual Data'!$Q$6:$Q$3142,'age-length prop'!$C42,'Individual Data'!$M$6:$M$3142,'age-length prop'!$B$6)</f>
        <v>0</v>
      </c>
      <c r="E42" s="18">
        <f>SUMIFS('Individual Data'!$AA$6:$AA$3142,'Individual Data'!$U$6:$U$3142,'age-length prop'!$B42,'Individual Data'!$X$6:$X$3142,'age-length prop'!E$7,'Individual Data'!$Q$6:$Q$3142,'age-length prop'!$C42,'Individual Data'!$M$6:$M$3142,'age-length prop'!$B$6)</f>
        <v>0</v>
      </c>
      <c r="F42" s="18">
        <f>SUMIFS('Individual Data'!$AA$6:$AA$3142,'Individual Data'!$U$6:$U$3142,'age-length prop'!$B42,'Individual Data'!$X$6:$X$3142,'age-length prop'!F$7,'Individual Data'!$Q$6:$Q$3142,'age-length prop'!$C42,'Individual Data'!$M$6:$M$3142,'age-length prop'!$B$6)</f>
        <v>0</v>
      </c>
      <c r="G42" s="18">
        <f>SUMIFS('Individual Data'!$AA$6:$AA$3142,'Individual Data'!$U$6:$U$3142,'age-length prop'!$B42,'Individual Data'!$X$6:$X$3142,'age-length prop'!G$7,'Individual Data'!$Q$6:$Q$3142,'age-length prop'!$C42,'Individual Data'!$M$6:$M$3142,'age-length prop'!$B$6)</f>
        <v>0</v>
      </c>
      <c r="H42" s="18">
        <f>SUMIFS('Individual Data'!$AA$6:$AA$3142,'Individual Data'!$U$6:$U$3142,'age-length prop'!$B42,'Individual Data'!$X$6:$X$3142,'age-length prop'!H$7,'Individual Data'!$Q$6:$Q$3142,'age-length prop'!$C42,'Individual Data'!$M$6:$M$3142,'age-length prop'!$B$6)</f>
        <v>0</v>
      </c>
      <c r="I42" s="18">
        <f>SUMIFS('Individual Data'!$AA$6:$AA$3142,'Individual Data'!$U$6:$U$3142,'age-length prop'!$B42,'Individual Data'!$X$6:$X$3142,'age-length prop'!I$7,'Individual Data'!$Q$6:$Q$3142,'age-length prop'!$C42,'Individual Data'!$M$6:$M$3142,'age-length prop'!$B$6)</f>
        <v>0</v>
      </c>
      <c r="J42" s="18">
        <f>SUMIFS('Individual Data'!$AA$6:$AA$3142,'Individual Data'!$U$6:$U$3142,'age-length prop'!$B42,'Individual Data'!$X$6:$X$3142,'age-length prop'!J$7,'Individual Data'!$Q$6:$Q$3142,'age-length prop'!$C42,'Individual Data'!$M$6:$M$3142,'age-length prop'!$B$6)</f>
        <v>0</v>
      </c>
      <c r="K42" s="18">
        <f>SUMIFS('Individual Data'!$AA$6:$AA$3142,'Individual Data'!$U$6:$U$3142,'age-length prop'!$B42,'Individual Data'!$X$6:$X$3142,'age-length prop'!K$7,'Individual Data'!$Q$6:$Q$3142,'age-length prop'!$C42,'Individual Data'!$M$6:$M$3142,'age-length prop'!$B$6)</f>
        <v>0</v>
      </c>
      <c r="L42" s="18">
        <f>SUMIFS('Individual Data'!$AA$6:$AA$3142,'Individual Data'!$U$6:$U$3142,'age-length prop'!$B42,'Individual Data'!$X$6:$X$3142,'age-length prop'!L$7,'Individual Data'!$Q$6:$Q$3142,'age-length prop'!$C42,'Individual Data'!$M$6:$M$3142,'age-length prop'!$B$6)</f>
        <v>17.185227272727278</v>
      </c>
      <c r="M42" s="18">
        <f>SUMIFS('Individual Data'!$AA$6:$AA$3142,'Individual Data'!$U$6:$U$3142,'age-length prop'!$B42,'Individual Data'!$X$6:$X$3142,'age-length prop'!M$7,'Individual Data'!$Q$6:$Q$3142,'age-length prop'!$C42,'Individual Data'!$M$6:$M$3142,'age-length prop'!$B$6)</f>
        <v>34.370454545454557</v>
      </c>
      <c r="N42" s="18">
        <f>SUMIFS('Individual Data'!$AA$6:$AA$3142,'Individual Data'!$U$6:$U$3142,'age-length prop'!$B42,'Individual Data'!$X$6:$X$3142,'age-length prop'!N$7,'Individual Data'!$Q$6:$Q$3142,'age-length prop'!$C42,'Individual Data'!$M$6:$M$3142,'age-length prop'!$B$6)</f>
        <v>15.753125000000001</v>
      </c>
      <c r="O42" s="18">
        <f>SUMIFS('Individual Data'!$AA$6:$AA$3142,'Individual Data'!$U$6:$U$3142,'age-length prop'!$B42,'Individual Data'!$X$6:$X$3142,'age-length prop'!O$7,'Individual Data'!$Q$6:$Q$3142,'age-length prop'!$C42,'Individual Data'!$M$6:$M$3142,'age-length prop'!$B$6)</f>
        <v>0</v>
      </c>
      <c r="P42" s="18">
        <f>SUMIFS('Individual Data'!$AA$6:$AA$3142,'Individual Data'!$U$6:$U$3142,'age-length prop'!$B42,'Individual Data'!$X$6:$X$3142,'age-length prop'!P$7,'Individual Data'!$Q$6:$Q$3142,'age-length prop'!$C42,'Individual Data'!$M$6:$M$3142,'age-length prop'!$B$6)</f>
        <v>0</v>
      </c>
      <c r="Q42" s="40">
        <f t="shared" si="45"/>
        <v>0</v>
      </c>
      <c r="R42" s="32">
        <f t="shared" si="46"/>
        <v>0</v>
      </c>
      <c r="S42" s="32">
        <f t="shared" si="47"/>
        <v>0</v>
      </c>
      <c r="T42" s="32">
        <f t="shared" si="48"/>
        <v>0</v>
      </c>
      <c r="U42" s="32">
        <f t="shared" si="49"/>
        <v>0</v>
      </c>
      <c r="V42" s="32">
        <f t="shared" si="50"/>
        <v>0</v>
      </c>
      <c r="W42" s="32">
        <f t="shared" si="51"/>
        <v>0</v>
      </c>
      <c r="X42" s="32">
        <f t="shared" si="52"/>
        <v>0</v>
      </c>
      <c r="Y42" s="32">
        <f t="shared" si="53"/>
        <v>17.412261467889913</v>
      </c>
      <c r="Z42" s="32">
        <f t="shared" si="54"/>
        <v>35.338636363636375</v>
      </c>
      <c r="AA42" s="32">
        <f t="shared" si="55"/>
        <v>15.753125000000001</v>
      </c>
      <c r="AB42" s="32">
        <f t="shared" si="56"/>
        <v>0</v>
      </c>
      <c r="AC42" s="32">
        <f t="shared" si="57"/>
        <v>0</v>
      </c>
      <c r="AD42" s="14">
        <f>VLOOKUP(A42,'PBT Tag Rates'!$B$5:$E$34,4,FALSE)</f>
        <v>0.98821806999999995</v>
      </c>
      <c r="AE42" s="32">
        <f t="shared" si="58"/>
        <v>0</v>
      </c>
      <c r="AF42" s="32">
        <f t="shared" si="78"/>
        <v>0</v>
      </c>
      <c r="AG42" s="32">
        <f t="shared" si="59"/>
        <v>0</v>
      </c>
      <c r="AH42" s="32">
        <f t="shared" si="60"/>
        <v>0</v>
      </c>
      <c r="AI42" s="32">
        <f t="shared" si="61"/>
        <v>0</v>
      </c>
      <c r="AJ42" s="32">
        <f t="shared" si="62"/>
        <v>0</v>
      </c>
      <c r="AK42" s="32">
        <f t="shared" si="63"/>
        <v>0</v>
      </c>
      <c r="AL42" s="32">
        <f t="shared" si="64"/>
        <v>0</v>
      </c>
      <c r="AM42" s="32">
        <f t="shared" si="65"/>
        <v>17.619857394319773</v>
      </c>
      <c r="AN42" s="32">
        <f t="shared" si="66"/>
        <v>35.759957681846856</v>
      </c>
      <c r="AO42" s="32">
        <f t="shared" si="67"/>
        <v>15.940940039681729</v>
      </c>
      <c r="AP42" s="32">
        <f t="shared" si="68"/>
        <v>0</v>
      </c>
      <c r="AQ42" s="32">
        <f t="shared" si="69"/>
        <v>0</v>
      </c>
      <c r="AS42" s="34">
        <f t="shared" si="111"/>
        <v>0</v>
      </c>
      <c r="AT42" s="35">
        <f t="shared" si="112"/>
        <v>69.320755115848357</v>
      </c>
      <c r="AV42">
        <f t="shared" si="113"/>
        <v>2017</v>
      </c>
      <c r="AW42" t="str">
        <f t="shared" si="114"/>
        <v>NPTH</v>
      </c>
      <c r="AX42" t="s">
        <v>9015</v>
      </c>
      <c r="AY42">
        <f>SUMIFS('cwt rel info'!$A$6:$A$217,'cwt rel info'!$D$6:$D$217,'age-length prop'!AV42,'cwt rel info'!$E$6:$E$217,'age-length prop'!AW42)</f>
        <v>220266</v>
      </c>
      <c r="AZ42" s="32">
        <f t="shared" si="71"/>
        <v>69.320755115848357</v>
      </c>
      <c r="BA42" s="32">
        <f t="shared" si="79"/>
        <v>32.459799355726538</v>
      </c>
      <c r="BB42" s="32">
        <f t="shared" si="72"/>
        <v>0</v>
      </c>
      <c r="BC42" t="str">
        <f>VLOOKUP(AW42,'Individual Data'!$U$5:$AB$3142,8,FALSE)</f>
        <v>abv</v>
      </c>
      <c r="BD42" s="36">
        <f t="shared" ref="BD42" si="157">IF(BC42="blw",AZ42*(1-$BA$4),AZ42*(1-$BA$3))</f>
        <v>66.547924911214423</v>
      </c>
      <c r="BE42" s="18">
        <f t="shared" si="73"/>
        <v>31.161407381497476</v>
      </c>
      <c r="BF42" s="163">
        <f t="shared" si="74"/>
        <v>0</v>
      </c>
      <c r="BH42" s="18"/>
      <c r="BI42" s="32"/>
      <c r="BK42" s="40">
        <f t="shared" si="116"/>
        <v>0</v>
      </c>
      <c r="BL42" s="32">
        <f t="shared" si="117"/>
        <v>0</v>
      </c>
      <c r="BM42" s="32">
        <f t="shared" si="118"/>
        <v>0</v>
      </c>
      <c r="BN42" s="32">
        <f t="shared" si="119"/>
        <v>0</v>
      </c>
      <c r="BO42" s="32">
        <f t="shared" si="120"/>
        <v>0</v>
      </c>
      <c r="BP42" s="32">
        <f t="shared" si="121"/>
        <v>0</v>
      </c>
      <c r="BQ42" s="32">
        <f t="shared" si="122"/>
        <v>0</v>
      </c>
      <c r="BR42" s="32">
        <f t="shared" si="123"/>
        <v>0</v>
      </c>
      <c r="BS42" s="32">
        <f t="shared" si="124"/>
        <v>0.20759592642986036</v>
      </c>
      <c r="BT42" s="32">
        <f t="shared" si="125"/>
        <v>0.42132131821048091</v>
      </c>
      <c r="BU42" s="32">
        <f t="shared" si="126"/>
        <v>0.18781503968172863</v>
      </c>
      <c r="BV42" s="32">
        <f t="shared" si="127"/>
        <v>0</v>
      </c>
      <c r="BW42" s="32">
        <f t="shared" si="128"/>
        <v>0</v>
      </c>
      <c r="BX42" s="15">
        <f t="shared" si="129"/>
        <v>0.16666666666666666</v>
      </c>
      <c r="BY42" s="32">
        <f>SUMIFS('Individual Data'!$W$6:$W$3142,'Individual Data'!$I$6:$I$3142,'age-length prop'!BY$7,'Individual Data'!$U$6:$U$3142,'age-length prop'!$B42,'Individual Data'!$Q$6:$Q$3142,'age-length prop'!$C42)</f>
        <v>1</v>
      </c>
      <c r="BZ42" s="32">
        <f>SUMIFS('Individual Data'!$W$6:$W$3142,'Individual Data'!$I$6:$I$3142,'age-length prop'!BZ$7,'Individual Data'!$U$6:$U$3142,'age-length prop'!$B42,'Individual Data'!$Q$6:$Q$3142,'age-length prop'!$C42)</f>
        <v>5</v>
      </c>
      <c r="CA42" s="47">
        <f t="shared" si="130"/>
        <v>0</v>
      </c>
      <c r="CB42" s="18">
        <f t="shared" si="131"/>
        <v>0</v>
      </c>
      <c r="CC42" s="18">
        <f t="shared" si="132"/>
        <v>0</v>
      </c>
      <c r="CD42" s="18">
        <f t="shared" si="133"/>
        <v>0</v>
      </c>
      <c r="CE42" s="18">
        <f t="shared" si="134"/>
        <v>0</v>
      </c>
      <c r="CF42" s="18">
        <f t="shared" si="135"/>
        <v>0</v>
      </c>
      <c r="CG42" s="18">
        <f t="shared" si="136"/>
        <v>0</v>
      </c>
      <c r="CH42" s="18">
        <f t="shared" si="137"/>
        <v>0</v>
      </c>
      <c r="CI42" s="18">
        <f t="shared" si="138"/>
        <v>3.4599321071643388E-2</v>
      </c>
      <c r="CJ42" s="18">
        <f t="shared" si="139"/>
        <v>7.0220219701746814E-2</v>
      </c>
      <c r="CK42" s="18">
        <f t="shared" si="140"/>
        <v>3.1302506613621439E-2</v>
      </c>
      <c r="CL42" s="18">
        <f t="shared" si="141"/>
        <v>0</v>
      </c>
      <c r="CM42" s="48">
        <f t="shared" si="142"/>
        <v>0</v>
      </c>
      <c r="CN42" s="18"/>
      <c r="CO42" s="18">
        <f t="shared" si="143"/>
        <v>0</v>
      </c>
      <c r="CP42" s="18">
        <f t="shared" si="144"/>
        <v>0</v>
      </c>
      <c r="CQ42" s="18">
        <f t="shared" si="145"/>
        <v>0</v>
      </c>
      <c r="CR42" s="18">
        <f t="shared" si="146"/>
        <v>0</v>
      </c>
      <c r="CS42" s="18">
        <f t="shared" si="147"/>
        <v>0</v>
      </c>
      <c r="CT42" s="18">
        <f t="shared" si="148"/>
        <v>0</v>
      </c>
      <c r="CU42" s="18">
        <f t="shared" si="149"/>
        <v>0</v>
      </c>
      <c r="CV42" s="18">
        <f t="shared" si="150"/>
        <v>0</v>
      </c>
      <c r="CW42" s="18">
        <f t="shared" si="151"/>
        <v>0.17299660535821698</v>
      </c>
      <c r="CX42" s="18">
        <f t="shared" si="152"/>
        <v>0.35110109850873411</v>
      </c>
      <c r="CY42" s="18">
        <f t="shared" si="153"/>
        <v>0.1565125330681072</v>
      </c>
      <c r="CZ42" s="18">
        <f t="shared" si="154"/>
        <v>0</v>
      </c>
      <c r="DA42" s="18">
        <f t="shared" si="155"/>
        <v>0</v>
      </c>
    </row>
    <row r="43" spans="1:105" x14ac:dyDescent="0.35">
      <c r="A43" s="22" t="s">
        <v>15</v>
      </c>
      <c r="B43" s="22" t="s">
        <v>8976</v>
      </c>
      <c r="C43">
        <v>4</v>
      </c>
      <c r="D43" s="18">
        <f>SUMIFS('Individual Data'!$AA$6:$AA$3142,'Individual Data'!$U$6:$U$3142,'age-length prop'!$B43,'Individual Data'!$X$6:$X$3142,'age-length prop'!D$7,'Individual Data'!$Q$6:$Q$3142,'age-length prop'!$C43,'Individual Data'!$M$6:$M$3142,'age-length prop'!$B$6)</f>
        <v>0</v>
      </c>
      <c r="E43" s="18">
        <f>SUMIFS('Individual Data'!$AA$6:$AA$3142,'Individual Data'!$U$6:$U$3142,'age-length prop'!$B43,'Individual Data'!$X$6:$X$3142,'age-length prop'!E$7,'Individual Data'!$Q$6:$Q$3142,'age-length prop'!$C43,'Individual Data'!$M$6:$M$3142,'age-length prop'!$B$6)</f>
        <v>0</v>
      </c>
      <c r="F43" s="18">
        <f>SUMIFS('Individual Data'!$AA$6:$AA$3142,'Individual Data'!$U$6:$U$3142,'age-length prop'!$B43,'Individual Data'!$X$6:$X$3142,'age-length prop'!F$7,'Individual Data'!$Q$6:$Q$3142,'age-length prop'!$C43,'Individual Data'!$M$6:$M$3142,'age-length prop'!$B$6)</f>
        <v>0</v>
      </c>
      <c r="G43" s="18">
        <f>SUMIFS('Individual Data'!$AA$6:$AA$3142,'Individual Data'!$U$6:$U$3142,'age-length prop'!$B43,'Individual Data'!$X$6:$X$3142,'age-length prop'!G$7,'Individual Data'!$Q$6:$Q$3142,'age-length prop'!$C43,'Individual Data'!$M$6:$M$3142,'age-length prop'!$B$6)</f>
        <v>0</v>
      </c>
      <c r="H43" s="18">
        <f>SUMIFS('Individual Data'!$AA$6:$AA$3142,'Individual Data'!$U$6:$U$3142,'age-length prop'!$B43,'Individual Data'!$X$6:$X$3142,'age-length prop'!H$7,'Individual Data'!$Q$6:$Q$3142,'age-length prop'!$C43,'Individual Data'!$M$6:$M$3142,'age-length prop'!$B$6)</f>
        <v>0</v>
      </c>
      <c r="I43" s="18">
        <f>SUMIFS('Individual Data'!$AA$6:$AA$3142,'Individual Data'!$U$6:$U$3142,'age-length prop'!$B43,'Individual Data'!$X$6:$X$3142,'age-length prop'!I$7,'Individual Data'!$Q$6:$Q$3142,'age-length prop'!$C43,'Individual Data'!$M$6:$M$3142,'age-length prop'!$B$6)</f>
        <v>0</v>
      </c>
      <c r="J43" s="18">
        <f>SUMIFS('Individual Data'!$AA$6:$AA$3142,'Individual Data'!$U$6:$U$3142,'age-length prop'!$B43,'Individual Data'!$X$6:$X$3142,'age-length prop'!J$7,'Individual Data'!$Q$6:$Q$3142,'age-length prop'!$C43,'Individual Data'!$M$6:$M$3142,'age-length prop'!$B$6)</f>
        <v>51.555681818181839</v>
      </c>
      <c r="K43" s="18">
        <f>SUMIFS('Individual Data'!$AA$6:$AA$3142,'Individual Data'!$U$6:$U$3142,'age-length prop'!$B43,'Individual Data'!$X$6:$X$3142,'age-length prop'!K$7,'Individual Data'!$Q$6:$Q$3142,'age-length prop'!$C43,'Individual Data'!$M$6:$M$3142,'age-length prop'!$B$6)</f>
        <v>51.555681818181839</v>
      </c>
      <c r="L43" s="18">
        <f>SUMIFS('Individual Data'!$AA$6:$AA$3142,'Individual Data'!$U$6:$U$3142,'age-length prop'!$B43,'Individual Data'!$X$6:$X$3142,'age-length prop'!L$7,'Individual Data'!$Q$6:$Q$3142,'age-length prop'!$C43,'Individual Data'!$M$6:$M$3142,'age-length prop'!$B$6)</f>
        <v>34.370454545454557</v>
      </c>
      <c r="M43" s="18">
        <f>SUMIFS('Individual Data'!$AA$6:$AA$3142,'Individual Data'!$U$6:$U$3142,'age-length prop'!$B43,'Individual Data'!$X$6:$X$3142,'age-length prop'!M$7,'Individual Data'!$Q$6:$Q$3142,'age-length prop'!$C43,'Individual Data'!$M$6:$M$3142,'age-length prop'!$B$6)</f>
        <v>50.123579545454561</v>
      </c>
      <c r="N43" s="18">
        <f>SUMIFS('Individual Data'!$AA$6:$AA$3142,'Individual Data'!$U$6:$U$3142,'age-length prop'!$B43,'Individual Data'!$X$6:$X$3142,'age-length prop'!N$7,'Individual Data'!$Q$6:$Q$3142,'age-length prop'!$C43,'Individual Data'!$M$6:$M$3142,'age-length prop'!$B$6)</f>
        <v>0</v>
      </c>
      <c r="O43" s="18">
        <f>SUMIFS('Individual Data'!$AA$6:$AA$3142,'Individual Data'!$U$6:$U$3142,'age-length prop'!$B43,'Individual Data'!$X$6:$X$3142,'age-length prop'!O$7,'Individual Data'!$Q$6:$Q$3142,'age-length prop'!$C43,'Individual Data'!$M$6:$M$3142,'age-length prop'!$B$6)</f>
        <v>0</v>
      </c>
      <c r="P43" s="18">
        <f>SUMIFS('Individual Data'!$AA$6:$AA$3142,'Individual Data'!$U$6:$U$3142,'age-length prop'!$B43,'Individual Data'!$X$6:$X$3142,'age-length prop'!P$7,'Individual Data'!$Q$6:$Q$3142,'age-length prop'!$C43,'Individual Data'!$M$6:$M$3142,'age-length prop'!$B$6)</f>
        <v>0</v>
      </c>
      <c r="Q43" s="40">
        <f t="shared" si="45"/>
        <v>0</v>
      </c>
      <c r="R43" s="32">
        <f t="shared" si="46"/>
        <v>0</v>
      </c>
      <c r="S43" s="32">
        <f t="shared" si="47"/>
        <v>0</v>
      </c>
      <c r="T43" s="32">
        <f t="shared" si="48"/>
        <v>0</v>
      </c>
      <c r="U43" s="32">
        <f t="shared" si="49"/>
        <v>0</v>
      </c>
      <c r="V43" s="32">
        <f t="shared" si="50"/>
        <v>0</v>
      </c>
      <c r="W43" s="32">
        <f t="shared" si="51"/>
        <v>53.683883338024224</v>
      </c>
      <c r="X43" s="32">
        <f t="shared" si="52"/>
        <v>53.022589184674267</v>
      </c>
      <c r="Y43" s="32">
        <f t="shared" si="53"/>
        <v>34.824522935779825</v>
      </c>
      <c r="Z43" s="32">
        <f t="shared" si="54"/>
        <v>51.535511363636381</v>
      </c>
      <c r="AA43" s="32">
        <f t="shared" si="55"/>
        <v>0</v>
      </c>
      <c r="AB43" s="32">
        <f t="shared" si="56"/>
        <v>0</v>
      </c>
      <c r="AC43" s="32">
        <f t="shared" si="57"/>
        <v>0</v>
      </c>
      <c r="AD43" s="14">
        <f>VLOOKUP(A43,'PBT Tag Rates'!$B$5:$E$34,4,FALSE)</f>
        <v>0.96828396500000002</v>
      </c>
      <c r="AE43" s="32">
        <f t="shared" si="58"/>
        <v>0</v>
      </c>
      <c r="AF43" s="32">
        <f t="shared" si="78"/>
        <v>0</v>
      </c>
      <c r="AG43" s="32">
        <f t="shared" si="59"/>
        <v>0</v>
      </c>
      <c r="AH43" s="32">
        <f t="shared" si="60"/>
        <v>0</v>
      </c>
      <c r="AI43" s="32">
        <f t="shared" si="61"/>
        <v>0</v>
      </c>
      <c r="AJ43" s="32">
        <f t="shared" si="62"/>
        <v>0</v>
      </c>
      <c r="AK43" s="32">
        <f t="shared" si="63"/>
        <v>55.442293044710517</v>
      </c>
      <c r="AL43" s="32">
        <f t="shared" si="64"/>
        <v>54.759338273947627</v>
      </c>
      <c r="AM43" s="32">
        <f t="shared" si="65"/>
        <v>35.965196362391296</v>
      </c>
      <c r="AN43" s="32">
        <f t="shared" si="66"/>
        <v>53.223551382095209</v>
      </c>
      <c r="AO43" s="32">
        <f t="shared" si="67"/>
        <v>0</v>
      </c>
      <c r="AP43" s="32">
        <f t="shared" si="68"/>
        <v>0</v>
      </c>
      <c r="AQ43" s="32">
        <f t="shared" si="69"/>
        <v>0</v>
      </c>
      <c r="AS43" s="34">
        <f t="shared" si="111"/>
        <v>0</v>
      </c>
      <c r="AT43" s="35">
        <f t="shared" si="112"/>
        <v>199.39037906314462</v>
      </c>
      <c r="AV43">
        <f t="shared" si="113"/>
        <v>2018</v>
      </c>
      <c r="AW43" t="str">
        <f t="shared" si="114"/>
        <v>CFA</v>
      </c>
      <c r="AX43" t="s">
        <v>9015</v>
      </c>
      <c r="AY43">
        <f>SUMIFS('cwt rel info'!$A$6:$A$217,'cwt rel info'!$D$6:$D$217,'age-length prop'!AV43,'cwt rel info'!$E$6:$E$217,'age-length prop'!AW43)</f>
        <v>220267</v>
      </c>
      <c r="AZ43" s="32">
        <f t="shared" si="71"/>
        <v>199.39037906314462</v>
      </c>
      <c r="BA43" s="32">
        <f t="shared" si="79"/>
        <v>142.95816028110653</v>
      </c>
      <c r="BB43" s="32">
        <f t="shared" si="72"/>
        <v>0</v>
      </c>
      <c r="BC43" t="str">
        <f>VLOOKUP(AW43,'Individual Data'!$U$5:$AB$3142,8,FALSE)</f>
        <v>abv</v>
      </c>
      <c r="BD43" s="36">
        <f t="shared" ref="BD43" si="158">IF(BC43="blw",AZ43*(1-$BA$4),AZ43*(1-$BA$3))</f>
        <v>191.41476390061882</v>
      </c>
      <c r="BE43" s="18">
        <f t="shared" si="73"/>
        <v>137.23983386986225</v>
      </c>
      <c r="BF43" s="163">
        <f t="shared" si="74"/>
        <v>0</v>
      </c>
      <c r="BH43" s="18"/>
      <c r="BI43" s="32"/>
      <c r="BK43" s="40">
        <f t="shared" si="116"/>
        <v>0</v>
      </c>
      <c r="BL43" s="32">
        <f t="shared" si="117"/>
        <v>0</v>
      </c>
      <c r="BM43" s="32">
        <f t="shared" si="118"/>
        <v>0</v>
      </c>
      <c r="BN43" s="32">
        <f t="shared" si="119"/>
        <v>0</v>
      </c>
      <c r="BO43" s="32">
        <f t="shared" si="120"/>
        <v>0</v>
      </c>
      <c r="BP43" s="32">
        <f t="shared" si="121"/>
        <v>0</v>
      </c>
      <c r="BQ43" s="32">
        <f t="shared" si="122"/>
        <v>1.7584097066862938</v>
      </c>
      <c r="BR43" s="32">
        <f t="shared" si="123"/>
        <v>1.7367490892733599</v>
      </c>
      <c r="BS43" s="32">
        <f t="shared" si="124"/>
        <v>1.1406734266114711</v>
      </c>
      <c r="BT43" s="32">
        <f t="shared" si="125"/>
        <v>1.6880400184588282</v>
      </c>
      <c r="BU43" s="32">
        <f t="shared" si="126"/>
        <v>0</v>
      </c>
      <c r="BV43" s="32">
        <f t="shared" si="127"/>
        <v>0</v>
      </c>
      <c r="BW43" s="32">
        <f t="shared" si="128"/>
        <v>0</v>
      </c>
      <c r="BX43" s="15">
        <f t="shared" si="129"/>
        <v>0.47368421052631576</v>
      </c>
      <c r="BY43" s="32">
        <f>SUMIFS('Individual Data'!$W$6:$W$3142,'Individual Data'!$I$6:$I$3142,'age-length prop'!BY$7,'Individual Data'!$U$6:$U$3142,'age-length prop'!$B43,'Individual Data'!$Q$6:$Q$3142,'age-length prop'!$C43)</f>
        <v>9</v>
      </c>
      <c r="BZ43" s="32">
        <f>SUMIFS('Individual Data'!$W$6:$W$3142,'Individual Data'!$I$6:$I$3142,'age-length prop'!BZ$7,'Individual Data'!$U$6:$U$3142,'age-length prop'!$B43,'Individual Data'!$Q$6:$Q$3142,'age-length prop'!$C43)</f>
        <v>10</v>
      </c>
      <c r="CA43" s="47">
        <f t="shared" si="130"/>
        <v>0</v>
      </c>
      <c r="CB43" s="18">
        <f t="shared" si="131"/>
        <v>0</v>
      </c>
      <c r="CC43" s="18">
        <f t="shared" si="132"/>
        <v>0</v>
      </c>
      <c r="CD43" s="18">
        <f t="shared" si="133"/>
        <v>0</v>
      </c>
      <c r="CE43" s="18">
        <f t="shared" si="134"/>
        <v>0</v>
      </c>
      <c r="CF43" s="18">
        <f t="shared" si="135"/>
        <v>0</v>
      </c>
      <c r="CG43" s="18">
        <f t="shared" si="136"/>
        <v>0.83293091369350758</v>
      </c>
      <c r="CH43" s="18">
        <f t="shared" si="137"/>
        <v>0.82267062123474943</v>
      </c>
      <c r="CI43" s="18">
        <f t="shared" si="138"/>
        <v>0.54031899155280205</v>
      </c>
      <c r="CJ43" s="18">
        <f t="shared" si="139"/>
        <v>0.79959790348049753</v>
      </c>
      <c r="CK43" s="18">
        <f t="shared" si="140"/>
        <v>0</v>
      </c>
      <c r="CL43" s="18">
        <f t="shared" si="141"/>
        <v>0</v>
      </c>
      <c r="CM43" s="48">
        <f t="shared" si="142"/>
        <v>0</v>
      </c>
      <c r="CN43" s="18"/>
      <c r="CO43" s="18">
        <f t="shared" si="143"/>
        <v>0</v>
      </c>
      <c r="CP43" s="18">
        <f t="shared" si="144"/>
        <v>0</v>
      </c>
      <c r="CQ43" s="18">
        <f t="shared" si="145"/>
        <v>0</v>
      </c>
      <c r="CR43" s="18">
        <f t="shared" si="146"/>
        <v>0</v>
      </c>
      <c r="CS43" s="18">
        <f t="shared" si="147"/>
        <v>0</v>
      </c>
      <c r="CT43" s="18">
        <f t="shared" si="148"/>
        <v>0</v>
      </c>
      <c r="CU43" s="18">
        <f t="shared" si="149"/>
        <v>0.92547879299278635</v>
      </c>
      <c r="CV43" s="18">
        <f t="shared" si="150"/>
        <v>0.91407846803861059</v>
      </c>
      <c r="CW43" s="18">
        <f t="shared" si="151"/>
        <v>0.60035443505866903</v>
      </c>
      <c r="CX43" s="18">
        <f t="shared" si="152"/>
        <v>0.88844211497833081</v>
      </c>
      <c r="CY43" s="18">
        <f t="shared" si="153"/>
        <v>0</v>
      </c>
      <c r="CZ43" s="18">
        <f t="shared" si="154"/>
        <v>0</v>
      </c>
      <c r="DA43" s="18">
        <f t="shared" si="155"/>
        <v>0</v>
      </c>
    </row>
    <row r="44" spans="1:105" x14ac:dyDescent="0.35">
      <c r="A44" s="22" t="s">
        <v>15</v>
      </c>
      <c r="B44" s="22" t="s">
        <v>8977</v>
      </c>
      <c r="C44">
        <v>4</v>
      </c>
      <c r="D44" s="18">
        <f>SUMIFS('Individual Data'!$AA$6:$AA$3142,'Individual Data'!$U$6:$U$3142,'age-length prop'!$B44,'Individual Data'!$X$6:$X$3142,'age-length prop'!D$7,'Individual Data'!$Q$6:$Q$3142,'age-length prop'!$C44,'Individual Data'!$M$6:$M$3142,'age-length prop'!$B$6)</f>
        <v>0</v>
      </c>
      <c r="E44" s="18">
        <f>SUMIFS('Individual Data'!$AA$6:$AA$3142,'Individual Data'!$U$6:$U$3142,'age-length prop'!$B44,'Individual Data'!$X$6:$X$3142,'age-length prop'!E$7,'Individual Data'!$Q$6:$Q$3142,'age-length prop'!$C44,'Individual Data'!$M$6:$M$3142,'age-length prop'!$B$6)</f>
        <v>0</v>
      </c>
      <c r="F44" s="18">
        <f>SUMIFS('Individual Data'!$AA$6:$AA$3142,'Individual Data'!$U$6:$U$3142,'age-length prop'!$B44,'Individual Data'!$X$6:$X$3142,'age-length prop'!F$7,'Individual Data'!$Q$6:$Q$3142,'age-length prop'!$C44,'Individual Data'!$M$6:$M$3142,'age-length prop'!$B$6)</f>
        <v>0</v>
      </c>
      <c r="G44" s="18">
        <f>SUMIFS('Individual Data'!$AA$6:$AA$3142,'Individual Data'!$U$6:$U$3142,'age-length prop'!$B44,'Individual Data'!$X$6:$X$3142,'age-length prop'!G$7,'Individual Data'!$Q$6:$Q$3142,'age-length prop'!$C44,'Individual Data'!$M$6:$M$3142,'age-length prop'!$B$6)</f>
        <v>17.185227272727278</v>
      </c>
      <c r="H44" s="18">
        <f>SUMIFS('Individual Data'!$AA$6:$AA$3142,'Individual Data'!$U$6:$U$3142,'age-length prop'!$B44,'Individual Data'!$X$6:$X$3142,'age-length prop'!H$7,'Individual Data'!$Q$6:$Q$3142,'age-length prop'!$C44,'Individual Data'!$M$6:$M$3142,'age-length prop'!$B$6)</f>
        <v>0</v>
      </c>
      <c r="I44" s="18">
        <f>SUMIFS('Individual Data'!$AA$6:$AA$3142,'Individual Data'!$U$6:$U$3142,'age-length prop'!$B44,'Individual Data'!$X$6:$X$3142,'age-length prop'!I$7,'Individual Data'!$Q$6:$Q$3142,'age-length prop'!$C44,'Individual Data'!$M$6:$M$3142,'age-length prop'!$B$6)</f>
        <v>0</v>
      </c>
      <c r="J44" s="18">
        <f>SUMIFS('Individual Data'!$AA$6:$AA$3142,'Individual Data'!$U$6:$U$3142,'age-length prop'!$B44,'Individual Data'!$X$6:$X$3142,'age-length prop'!J$7,'Individual Data'!$Q$6:$Q$3142,'age-length prop'!$C44,'Individual Data'!$M$6:$M$3142,'age-length prop'!$B$6)</f>
        <v>32.938352272727279</v>
      </c>
      <c r="K44" s="18">
        <f>SUMIFS('Individual Data'!$AA$6:$AA$3142,'Individual Data'!$U$6:$U$3142,'age-length prop'!$B44,'Individual Data'!$X$6:$X$3142,'age-length prop'!K$7,'Individual Data'!$Q$6:$Q$3142,'age-length prop'!$C44,'Individual Data'!$M$6:$M$3142,'age-length prop'!$B$6)</f>
        <v>200.49431818181822</v>
      </c>
      <c r="L44" s="18">
        <f>SUMIFS('Individual Data'!$AA$6:$AA$3142,'Individual Data'!$U$6:$U$3142,'age-length prop'!$B44,'Individual Data'!$X$6:$X$3142,'age-length prop'!L$7,'Individual Data'!$Q$6:$Q$3142,'age-length prop'!$C44,'Individual Data'!$M$6:$M$3142,'age-length prop'!$B$6)</f>
        <v>117.43238636363638</v>
      </c>
      <c r="M44" s="18">
        <f>SUMIFS('Individual Data'!$AA$6:$AA$3142,'Individual Data'!$U$6:$U$3142,'age-length prop'!$B44,'Individual Data'!$X$6:$X$3142,'age-length prop'!M$7,'Individual Data'!$Q$6:$Q$3142,'age-length prop'!$C44,'Individual Data'!$M$6:$M$3142,'age-length prop'!$B$6)</f>
        <v>51.555681818181839</v>
      </c>
      <c r="N44" s="18">
        <f>SUMIFS('Individual Data'!$AA$6:$AA$3142,'Individual Data'!$U$6:$U$3142,'age-length prop'!$B44,'Individual Data'!$X$6:$X$3142,'age-length prop'!N$7,'Individual Data'!$Q$6:$Q$3142,'age-length prop'!$C44,'Individual Data'!$M$6:$M$3142,'age-length prop'!$B$6)</f>
        <v>0</v>
      </c>
      <c r="O44" s="18">
        <f>SUMIFS('Individual Data'!$AA$6:$AA$3142,'Individual Data'!$U$6:$U$3142,'age-length prop'!$B44,'Individual Data'!$X$6:$X$3142,'age-length prop'!O$7,'Individual Data'!$Q$6:$Q$3142,'age-length prop'!$C44,'Individual Data'!$M$6:$M$3142,'age-length prop'!$B$6)</f>
        <v>0</v>
      </c>
      <c r="P44" s="18">
        <f>SUMIFS('Individual Data'!$AA$6:$AA$3142,'Individual Data'!$U$6:$U$3142,'age-length prop'!$B44,'Individual Data'!$X$6:$X$3142,'age-length prop'!P$7,'Individual Data'!$Q$6:$Q$3142,'age-length prop'!$C44,'Individual Data'!$M$6:$M$3142,'age-length prop'!$B$6)</f>
        <v>0</v>
      </c>
      <c r="Q44" s="40">
        <f t="shared" si="45"/>
        <v>0</v>
      </c>
      <c r="R44" s="32">
        <f t="shared" si="46"/>
        <v>0</v>
      </c>
      <c r="S44" s="32">
        <f t="shared" si="47"/>
        <v>0</v>
      </c>
      <c r="T44" s="32">
        <f t="shared" si="48"/>
        <v>17.185227272727278</v>
      </c>
      <c r="U44" s="32">
        <f t="shared" si="49"/>
        <v>0</v>
      </c>
      <c r="V44" s="32">
        <f t="shared" si="50"/>
        <v>0</v>
      </c>
      <c r="W44" s="32">
        <f t="shared" si="51"/>
        <v>34.298036577071024</v>
      </c>
      <c r="X44" s="32">
        <f t="shared" si="52"/>
        <v>206.19895794039988</v>
      </c>
      <c r="Y44" s="32">
        <f t="shared" si="53"/>
        <v>118.98378669724772</v>
      </c>
      <c r="Z44" s="32">
        <f t="shared" si="54"/>
        <v>53.007954545454567</v>
      </c>
      <c r="AA44" s="32">
        <f t="shared" si="55"/>
        <v>0</v>
      </c>
      <c r="AB44" s="32">
        <f t="shared" si="56"/>
        <v>0</v>
      </c>
      <c r="AC44" s="32">
        <f t="shared" si="57"/>
        <v>0</v>
      </c>
      <c r="AD44" s="14">
        <f>VLOOKUP(A44,'PBT Tag Rates'!$B$5:$E$34,4,FALSE)</f>
        <v>0.96828396500000002</v>
      </c>
      <c r="AE44" s="32">
        <f t="shared" si="58"/>
        <v>0</v>
      </c>
      <c r="AF44" s="32">
        <f t="shared" si="78"/>
        <v>0</v>
      </c>
      <c r="AG44" s="32">
        <f t="shared" si="59"/>
        <v>0</v>
      </c>
      <c r="AH44" s="32">
        <f t="shared" si="60"/>
        <v>17.748127505888501</v>
      </c>
      <c r="AI44" s="32">
        <f t="shared" si="61"/>
        <v>0</v>
      </c>
      <c r="AJ44" s="32">
        <f t="shared" si="62"/>
        <v>0</v>
      </c>
      <c r="AK44" s="32">
        <f t="shared" si="63"/>
        <v>35.421465000787265</v>
      </c>
      <c r="AL44" s="32">
        <f t="shared" si="64"/>
        <v>212.95298217646294</v>
      </c>
      <c r="AM44" s="32">
        <f t="shared" si="65"/>
        <v>122.8810875715036</v>
      </c>
      <c r="AN44" s="32">
        <f t="shared" si="66"/>
        <v>54.744224278726506</v>
      </c>
      <c r="AO44" s="32">
        <f t="shared" si="67"/>
        <v>0</v>
      </c>
      <c r="AP44" s="32">
        <f t="shared" si="68"/>
        <v>0</v>
      </c>
      <c r="AQ44" s="32">
        <f t="shared" si="69"/>
        <v>0</v>
      </c>
      <c r="AS44" s="34">
        <f t="shared" si="111"/>
        <v>0</v>
      </c>
      <c r="AT44" s="35">
        <f t="shared" si="112"/>
        <v>443.74788653336884</v>
      </c>
      <c r="AV44">
        <f t="shared" si="113"/>
        <v>2018</v>
      </c>
      <c r="AW44" t="str">
        <f t="shared" si="114"/>
        <v>LGA</v>
      </c>
      <c r="AX44" t="s">
        <v>9015</v>
      </c>
      <c r="AY44">
        <f>SUMIFS('cwt rel info'!$A$6:$A$217,'cwt rel info'!$D$6:$D$217,'age-length prop'!AV44,'cwt rel info'!$E$6:$E$217,'age-length prop'!AW44)</f>
        <v>220269</v>
      </c>
      <c r="AZ44" s="32">
        <f t="shared" si="71"/>
        <v>443.74788653336884</v>
      </c>
      <c r="BA44" s="32">
        <f t="shared" si="79"/>
        <v>183.08705891817937</v>
      </c>
      <c r="BB44" s="32">
        <f t="shared" si="72"/>
        <v>0</v>
      </c>
      <c r="BC44" t="str">
        <f>VLOOKUP(AW44,'Individual Data'!$U$5:$AB$3142,8,FALSE)</f>
        <v>abv</v>
      </c>
      <c r="BD44" s="36">
        <f t="shared" ref="BD44" si="159">IF(BC44="blw",AZ44*(1-$BA$4),AZ44*(1-$BA$3))</f>
        <v>425.99797107203409</v>
      </c>
      <c r="BE44" s="18">
        <f t="shared" si="73"/>
        <v>175.7635765614522</v>
      </c>
      <c r="BF44" s="163">
        <f t="shared" si="74"/>
        <v>0</v>
      </c>
      <c r="BH44" s="18"/>
      <c r="BI44" s="32"/>
      <c r="BK44" s="40">
        <f t="shared" si="116"/>
        <v>0</v>
      </c>
      <c r="BL44" s="32">
        <f t="shared" si="117"/>
        <v>0</v>
      </c>
      <c r="BM44" s="32">
        <f t="shared" si="118"/>
        <v>0</v>
      </c>
      <c r="BN44" s="32">
        <f t="shared" si="119"/>
        <v>0.56290023316122273</v>
      </c>
      <c r="BO44" s="32">
        <f t="shared" si="120"/>
        <v>0</v>
      </c>
      <c r="BP44" s="32">
        <f t="shared" si="121"/>
        <v>0</v>
      </c>
      <c r="BQ44" s="32">
        <f t="shared" si="122"/>
        <v>1.1234284237162413</v>
      </c>
      <c r="BR44" s="32">
        <f t="shared" si="123"/>
        <v>6.75402423606306</v>
      </c>
      <c r="BS44" s="32">
        <f t="shared" si="124"/>
        <v>3.8973008742558761</v>
      </c>
      <c r="BT44" s="32">
        <f t="shared" si="125"/>
        <v>1.7362697332719392</v>
      </c>
      <c r="BU44" s="32">
        <f t="shared" si="126"/>
        <v>0</v>
      </c>
      <c r="BV44" s="32">
        <f t="shared" si="127"/>
        <v>0</v>
      </c>
      <c r="BW44" s="32">
        <f t="shared" si="128"/>
        <v>0</v>
      </c>
      <c r="BX44" s="15">
        <f t="shared" si="129"/>
        <v>0.34285714285714286</v>
      </c>
      <c r="BY44" s="32">
        <f>SUMIFS('Individual Data'!$W$6:$W$3142,'Individual Data'!$I$6:$I$3142,'age-length prop'!BY$7,'Individual Data'!$U$6:$U$3142,'age-length prop'!$B44,'Individual Data'!$Q$6:$Q$3142,'age-length prop'!$C44)</f>
        <v>12</v>
      </c>
      <c r="BZ44" s="32">
        <f>SUMIFS('Individual Data'!$W$6:$W$3142,'Individual Data'!$I$6:$I$3142,'age-length prop'!BZ$7,'Individual Data'!$U$6:$U$3142,'age-length prop'!$B44,'Individual Data'!$Q$6:$Q$3142,'age-length prop'!$C44)</f>
        <v>23</v>
      </c>
      <c r="CA44" s="47">
        <f t="shared" si="130"/>
        <v>0</v>
      </c>
      <c r="CB44" s="18">
        <f t="shared" si="131"/>
        <v>0</v>
      </c>
      <c r="CC44" s="18">
        <f t="shared" si="132"/>
        <v>0</v>
      </c>
      <c r="CD44" s="18">
        <f t="shared" si="133"/>
        <v>0.19299436565527636</v>
      </c>
      <c r="CE44" s="18">
        <f t="shared" si="134"/>
        <v>0</v>
      </c>
      <c r="CF44" s="18">
        <f t="shared" si="135"/>
        <v>0</v>
      </c>
      <c r="CG44" s="18">
        <f t="shared" si="136"/>
        <v>0.38517545955985416</v>
      </c>
      <c r="CH44" s="18">
        <f t="shared" si="137"/>
        <v>2.315665452364478</v>
      </c>
      <c r="CI44" s="18">
        <f t="shared" si="138"/>
        <v>1.3362174426020146</v>
      </c>
      <c r="CJ44" s="18">
        <f t="shared" si="139"/>
        <v>0.59529247997895063</v>
      </c>
      <c r="CK44" s="18">
        <f t="shared" si="140"/>
        <v>0</v>
      </c>
      <c r="CL44" s="18">
        <f t="shared" si="141"/>
        <v>0</v>
      </c>
      <c r="CM44" s="48">
        <f t="shared" si="142"/>
        <v>0</v>
      </c>
      <c r="CN44" s="18"/>
      <c r="CO44" s="18">
        <f t="shared" si="143"/>
        <v>0</v>
      </c>
      <c r="CP44" s="18">
        <f t="shared" si="144"/>
        <v>0</v>
      </c>
      <c r="CQ44" s="18">
        <f t="shared" si="145"/>
        <v>0</v>
      </c>
      <c r="CR44" s="18">
        <f t="shared" si="146"/>
        <v>0.36990586750594634</v>
      </c>
      <c r="CS44" s="18">
        <f t="shared" si="147"/>
        <v>0</v>
      </c>
      <c r="CT44" s="18">
        <f t="shared" si="148"/>
        <v>0</v>
      </c>
      <c r="CU44" s="18">
        <f t="shared" si="149"/>
        <v>0.73825296415638708</v>
      </c>
      <c r="CV44" s="18">
        <f t="shared" si="150"/>
        <v>4.4383587836985825</v>
      </c>
      <c r="CW44" s="18">
        <f t="shared" si="151"/>
        <v>2.5610834316538615</v>
      </c>
      <c r="CX44" s="18">
        <f t="shared" si="152"/>
        <v>1.1409772532929887</v>
      </c>
      <c r="CY44" s="18">
        <f t="shared" si="153"/>
        <v>0</v>
      </c>
      <c r="CZ44" s="18">
        <f t="shared" si="154"/>
        <v>0</v>
      </c>
      <c r="DA44" s="18">
        <f t="shared" si="155"/>
        <v>0</v>
      </c>
    </row>
    <row r="45" spans="1:105" x14ac:dyDescent="0.35">
      <c r="A45" s="22" t="s">
        <v>15</v>
      </c>
      <c r="B45" s="22" t="s">
        <v>8975</v>
      </c>
      <c r="C45">
        <v>4</v>
      </c>
      <c r="D45" s="18">
        <f>SUMIFS('Individual Data'!$AA$6:$AA$3142,'Individual Data'!$U$6:$U$3142,'age-length prop'!$B45,'Individual Data'!$X$6:$X$3142,'age-length prop'!D$7,'Individual Data'!$Q$6:$Q$3142,'age-length prop'!$C45,'Individual Data'!$M$6:$M$3142,'age-length prop'!$B$6)</f>
        <v>0</v>
      </c>
      <c r="E45" s="18">
        <f>SUMIFS('Individual Data'!$AA$6:$AA$3142,'Individual Data'!$U$6:$U$3142,'age-length prop'!$B45,'Individual Data'!$X$6:$X$3142,'age-length prop'!E$7,'Individual Data'!$Q$6:$Q$3142,'age-length prop'!$C45,'Individual Data'!$M$6:$M$3142,'age-length prop'!$B$6)</f>
        <v>0</v>
      </c>
      <c r="F45" s="18">
        <f>SUMIFS('Individual Data'!$AA$6:$AA$3142,'Individual Data'!$U$6:$U$3142,'age-length prop'!$B45,'Individual Data'!$X$6:$X$3142,'age-length prop'!F$7,'Individual Data'!$Q$6:$Q$3142,'age-length prop'!$C45,'Individual Data'!$M$6:$M$3142,'age-length prop'!$B$6)</f>
        <v>0</v>
      </c>
      <c r="G45" s="18">
        <f>SUMIFS('Individual Data'!$AA$6:$AA$3142,'Individual Data'!$U$6:$U$3142,'age-length prop'!$B45,'Individual Data'!$X$6:$X$3142,'age-length prop'!G$7,'Individual Data'!$Q$6:$Q$3142,'age-length prop'!$C45,'Individual Data'!$M$6:$M$3142,'age-length prop'!$B$6)</f>
        <v>0</v>
      </c>
      <c r="H45" s="18">
        <f>SUMIFS('Individual Data'!$AA$6:$AA$3142,'Individual Data'!$U$6:$U$3142,'age-length prop'!$B45,'Individual Data'!$X$6:$X$3142,'age-length prop'!H$7,'Individual Data'!$Q$6:$Q$3142,'age-length prop'!$C45,'Individual Data'!$M$6:$M$3142,'age-length prop'!$B$6)</f>
        <v>0</v>
      </c>
      <c r="I45" s="18">
        <f>SUMIFS('Individual Data'!$AA$6:$AA$3142,'Individual Data'!$U$6:$U$3142,'age-length prop'!$B45,'Individual Data'!$X$6:$X$3142,'age-length prop'!I$7,'Individual Data'!$Q$6:$Q$3142,'age-length prop'!$C45,'Individual Data'!$M$6:$M$3142,'age-length prop'!$B$6)</f>
        <v>0</v>
      </c>
      <c r="J45" s="18">
        <f>SUMIFS('Individual Data'!$AA$6:$AA$3142,'Individual Data'!$U$6:$U$3142,'age-length prop'!$B45,'Individual Data'!$X$6:$X$3142,'age-length prop'!J$7,'Individual Data'!$Q$6:$Q$3142,'age-length prop'!$C45,'Individual Data'!$M$6:$M$3142,'age-length prop'!$B$6)</f>
        <v>34.370454545454557</v>
      </c>
      <c r="K45" s="18">
        <f>SUMIFS('Individual Data'!$AA$6:$AA$3142,'Individual Data'!$U$6:$U$3142,'age-length prop'!$B45,'Individual Data'!$X$6:$X$3142,'age-length prop'!K$7,'Individual Data'!$Q$6:$Q$3142,'age-length prop'!$C45,'Individual Data'!$M$6:$M$3142,'age-length prop'!$B$6)</f>
        <v>0</v>
      </c>
      <c r="L45" s="18">
        <f>SUMIFS('Individual Data'!$AA$6:$AA$3142,'Individual Data'!$U$6:$U$3142,'age-length prop'!$B45,'Individual Data'!$X$6:$X$3142,'age-length prop'!L$7,'Individual Data'!$Q$6:$Q$3142,'age-length prop'!$C45,'Individual Data'!$M$6:$M$3142,'age-length prop'!$B$6)</f>
        <v>97.382954545454552</v>
      </c>
      <c r="M45" s="18">
        <f>SUMIFS('Individual Data'!$AA$6:$AA$3142,'Individual Data'!$U$6:$U$3142,'age-length prop'!$B45,'Individual Data'!$X$6:$X$3142,'age-length prop'!M$7,'Individual Data'!$Q$6:$Q$3142,'age-length prop'!$C45,'Individual Data'!$M$6:$M$3142,'age-length prop'!$B$6)</f>
        <v>31.506250000000001</v>
      </c>
      <c r="N45" s="18">
        <f>SUMIFS('Individual Data'!$AA$6:$AA$3142,'Individual Data'!$U$6:$U$3142,'age-length prop'!$B45,'Individual Data'!$X$6:$X$3142,'age-length prop'!N$7,'Individual Data'!$Q$6:$Q$3142,'age-length prop'!$C45,'Individual Data'!$M$6:$M$3142,'age-length prop'!$B$6)</f>
        <v>15.753125000000001</v>
      </c>
      <c r="O45" s="18">
        <f>SUMIFS('Individual Data'!$AA$6:$AA$3142,'Individual Data'!$U$6:$U$3142,'age-length prop'!$B45,'Individual Data'!$X$6:$X$3142,'age-length prop'!O$7,'Individual Data'!$Q$6:$Q$3142,'age-length prop'!$C45,'Individual Data'!$M$6:$M$3142,'age-length prop'!$B$6)</f>
        <v>0</v>
      </c>
      <c r="P45" s="18">
        <f>SUMIFS('Individual Data'!$AA$6:$AA$3142,'Individual Data'!$U$6:$U$3142,'age-length prop'!$B45,'Individual Data'!$X$6:$X$3142,'age-length prop'!P$7,'Individual Data'!$Q$6:$Q$3142,'age-length prop'!$C45,'Individual Data'!$M$6:$M$3142,'age-length prop'!$B$6)</f>
        <v>0</v>
      </c>
      <c r="Q45" s="40">
        <f t="shared" si="45"/>
        <v>0</v>
      </c>
      <c r="R45" s="32">
        <f t="shared" si="46"/>
        <v>0</v>
      </c>
      <c r="S45" s="32">
        <f t="shared" si="47"/>
        <v>0</v>
      </c>
      <c r="T45" s="32">
        <f t="shared" si="48"/>
        <v>0</v>
      </c>
      <c r="U45" s="32">
        <f t="shared" si="49"/>
        <v>0</v>
      </c>
      <c r="V45" s="32">
        <f t="shared" si="50"/>
        <v>0</v>
      </c>
      <c r="W45" s="32">
        <f t="shared" si="51"/>
        <v>35.789255558682818</v>
      </c>
      <c r="X45" s="32">
        <f t="shared" si="52"/>
        <v>0</v>
      </c>
      <c r="Y45" s="32">
        <f t="shared" si="53"/>
        <v>98.669481651376159</v>
      </c>
      <c r="Z45" s="32">
        <f t="shared" si="54"/>
        <v>32.393750000000004</v>
      </c>
      <c r="AA45" s="32">
        <f t="shared" si="55"/>
        <v>15.753125000000001</v>
      </c>
      <c r="AB45" s="32">
        <f t="shared" si="56"/>
        <v>0</v>
      </c>
      <c r="AC45" s="32">
        <f t="shared" si="57"/>
        <v>0</v>
      </c>
      <c r="AD45" s="14">
        <f>VLOOKUP(A45,'PBT Tag Rates'!$B$5:$E$34,4,FALSE)</f>
        <v>0.96828396500000002</v>
      </c>
      <c r="AE45" s="32">
        <f t="shared" si="58"/>
        <v>0</v>
      </c>
      <c r="AF45" s="32">
        <f t="shared" si="78"/>
        <v>0</v>
      </c>
      <c r="AG45" s="32">
        <f t="shared" si="59"/>
        <v>0</v>
      </c>
      <c r="AH45" s="32">
        <f t="shared" si="60"/>
        <v>0</v>
      </c>
      <c r="AI45" s="32">
        <f t="shared" si="61"/>
        <v>0</v>
      </c>
      <c r="AJ45" s="32">
        <f t="shared" si="62"/>
        <v>0</v>
      </c>
      <c r="AK45" s="32">
        <f t="shared" si="63"/>
        <v>36.961528696473678</v>
      </c>
      <c r="AL45" s="32">
        <f t="shared" si="64"/>
        <v>0</v>
      </c>
      <c r="AM45" s="32">
        <f t="shared" si="65"/>
        <v>101.901389693442</v>
      </c>
      <c r="AN45" s="32">
        <f t="shared" si="66"/>
        <v>33.454803725888411</v>
      </c>
      <c r="AO45" s="32">
        <f t="shared" si="67"/>
        <v>16.269116880397789</v>
      </c>
      <c r="AP45" s="32">
        <f t="shared" si="68"/>
        <v>0</v>
      </c>
      <c r="AQ45" s="32">
        <f t="shared" si="69"/>
        <v>0</v>
      </c>
      <c r="AS45" s="34">
        <f t="shared" si="111"/>
        <v>0</v>
      </c>
      <c r="AT45" s="35">
        <f t="shared" si="112"/>
        <v>188.58683899620189</v>
      </c>
      <c r="AV45">
        <f t="shared" si="113"/>
        <v>2018</v>
      </c>
      <c r="AW45" t="str">
        <f t="shared" si="114"/>
        <v>NLVA</v>
      </c>
      <c r="AX45" t="s">
        <v>9015</v>
      </c>
      <c r="AY45">
        <f>SUMIFS('cwt rel info'!$A$6:$A$217,'cwt rel info'!$D$6:$D$217,'age-length prop'!AV45,'cwt rel info'!$E$6:$E$217,'age-length prop'!AW45)</f>
        <v>220270</v>
      </c>
      <c r="AZ45" s="32">
        <f t="shared" si="71"/>
        <v>188.58683899620189</v>
      </c>
      <c r="BA45" s="32">
        <f t="shared" si="79"/>
        <v>35.275201035393948</v>
      </c>
      <c r="BB45" s="32">
        <f t="shared" si="72"/>
        <v>0</v>
      </c>
      <c r="BC45" t="str">
        <f>VLOOKUP(AW45,'Individual Data'!$U$5:$AB$3142,8,FALSE)</f>
        <v>abv</v>
      </c>
      <c r="BD45" s="36">
        <f t="shared" ref="BD45" si="160">IF(BC45="blw",AZ45*(1-$BA$4),AZ45*(1-$BA$3))</f>
        <v>181.04336543635381</v>
      </c>
      <c r="BE45" s="18">
        <f t="shared" si="73"/>
        <v>33.864192993978186</v>
      </c>
      <c r="BF45" s="163">
        <f t="shared" si="74"/>
        <v>0</v>
      </c>
      <c r="BH45" s="18"/>
      <c r="BI45" s="32"/>
      <c r="BK45" s="40">
        <f t="shared" si="116"/>
        <v>0</v>
      </c>
      <c r="BL45" s="32">
        <f t="shared" si="117"/>
        <v>0</v>
      </c>
      <c r="BM45" s="32">
        <f t="shared" si="118"/>
        <v>0</v>
      </c>
      <c r="BN45" s="32">
        <f t="shared" si="119"/>
        <v>0</v>
      </c>
      <c r="BO45" s="32">
        <f t="shared" si="120"/>
        <v>0</v>
      </c>
      <c r="BP45" s="32">
        <f t="shared" si="121"/>
        <v>0</v>
      </c>
      <c r="BQ45" s="32">
        <f t="shared" si="122"/>
        <v>1.1722731377908602</v>
      </c>
      <c r="BR45" s="32">
        <f t="shared" si="123"/>
        <v>0</v>
      </c>
      <c r="BS45" s="32">
        <f t="shared" si="124"/>
        <v>3.2319080420658395</v>
      </c>
      <c r="BT45" s="32">
        <f t="shared" si="125"/>
        <v>1.0610537258884065</v>
      </c>
      <c r="BU45" s="32">
        <f t="shared" si="126"/>
        <v>0.51599188039778809</v>
      </c>
      <c r="BV45" s="32">
        <f t="shared" si="127"/>
        <v>0</v>
      </c>
      <c r="BW45" s="32">
        <f t="shared" si="128"/>
        <v>0</v>
      </c>
      <c r="BX45" s="15">
        <f t="shared" si="129"/>
        <v>0.61538461538461542</v>
      </c>
      <c r="BY45" s="32">
        <f>SUMIFS('Individual Data'!$W$6:$W$3142,'Individual Data'!$I$6:$I$3142,'age-length prop'!BY$7,'Individual Data'!$U$6:$U$3142,'age-length prop'!$B45,'Individual Data'!$Q$6:$Q$3142,'age-length prop'!$C45)</f>
        <v>8</v>
      </c>
      <c r="BZ45" s="32">
        <f>SUMIFS('Individual Data'!$W$6:$W$3142,'Individual Data'!$I$6:$I$3142,'age-length prop'!BZ$7,'Individual Data'!$U$6:$U$3142,'age-length prop'!$B45,'Individual Data'!$Q$6:$Q$3142,'age-length prop'!$C45)</f>
        <v>5</v>
      </c>
      <c r="CA45" s="47">
        <f t="shared" si="130"/>
        <v>0</v>
      </c>
      <c r="CB45" s="18">
        <f t="shared" si="131"/>
        <v>0</v>
      </c>
      <c r="CC45" s="18">
        <f t="shared" si="132"/>
        <v>0</v>
      </c>
      <c r="CD45" s="18">
        <f t="shared" si="133"/>
        <v>0</v>
      </c>
      <c r="CE45" s="18">
        <f t="shared" si="134"/>
        <v>0</v>
      </c>
      <c r="CF45" s="18">
        <f t="shared" si="135"/>
        <v>0</v>
      </c>
      <c r="CG45" s="18">
        <f t="shared" si="136"/>
        <v>0.72139885402514481</v>
      </c>
      <c r="CH45" s="18">
        <f t="shared" si="137"/>
        <v>0</v>
      </c>
      <c r="CI45" s="18">
        <f t="shared" si="138"/>
        <v>1.9888664874251321</v>
      </c>
      <c r="CJ45" s="18">
        <f t="shared" si="139"/>
        <v>0.65295613900825022</v>
      </c>
      <c r="CK45" s="18">
        <f t="shared" si="140"/>
        <v>0.31753346486017731</v>
      </c>
      <c r="CL45" s="18">
        <f t="shared" si="141"/>
        <v>0</v>
      </c>
      <c r="CM45" s="48">
        <f t="shared" si="142"/>
        <v>0</v>
      </c>
      <c r="CN45" s="18"/>
      <c r="CO45" s="18">
        <f t="shared" si="143"/>
        <v>0</v>
      </c>
      <c r="CP45" s="18">
        <f t="shared" si="144"/>
        <v>0</v>
      </c>
      <c r="CQ45" s="18">
        <f t="shared" si="145"/>
        <v>0</v>
      </c>
      <c r="CR45" s="18">
        <f t="shared" si="146"/>
        <v>0</v>
      </c>
      <c r="CS45" s="18">
        <f t="shared" si="147"/>
        <v>0</v>
      </c>
      <c r="CT45" s="18">
        <f t="shared" si="148"/>
        <v>0</v>
      </c>
      <c r="CU45" s="18">
        <f t="shared" si="149"/>
        <v>0.45087428376571542</v>
      </c>
      <c r="CV45" s="18">
        <f t="shared" si="150"/>
        <v>0</v>
      </c>
      <c r="CW45" s="18">
        <f t="shared" si="151"/>
        <v>1.2430415546407074</v>
      </c>
      <c r="CX45" s="18">
        <f t="shared" si="152"/>
        <v>0.40809758688015629</v>
      </c>
      <c r="CY45" s="18">
        <f t="shared" si="153"/>
        <v>0.19845841553761079</v>
      </c>
      <c r="CZ45" s="18">
        <f t="shared" si="154"/>
        <v>0</v>
      </c>
      <c r="DA45" s="18">
        <f t="shared" si="155"/>
        <v>0</v>
      </c>
    </row>
    <row r="46" spans="1:105" x14ac:dyDescent="0.35">
      <c r="A46" s="23" t="s">
        <v>15</v>
      </c>
      <c r="B46" s="22" t="s">
        <v>8858</v>
      </c>
      <c r="C46">
        <v>4</v>
      </c>
      <c r="D46" s="18">
        <f>SUMIFS('Individual Data'!$AA$6:$AA$3142,'Individual Data'!$U$6:$U$3142,'age-length prop'!$B46,'Individual Data'!$X$6:$X$3142,'age-length prop'!D$7,'Individual Data'!$Q$6:$Q$3142,'age-length prop'!$C46,'Individual Data'!$M$6:$M$3142,'age-length prop'!$B$6)</f>
        <v>0</v>
      </c>
      <c r="E46" s="18">
        <f>SUMIFS('Individual Data'!$AA$6:$AA$3142,'Individual Data'!$U$6:$U$3142,'age-length prop'!$B46,'Individual Data'!$X$6:$X$3142,'age-length prop'!E$7,'Individual Data'!$Q$6:$Q$3142,'age-length prop'!$C46,'Individual Data'!$M$6:$M$3142,'age-length prop'!$B$6)</f>
        <v>0</v>
      </c>
      <c r="F46" s="18">
        <f>SUMIFS('Individual Data'!$AA$6:$AA$3142,'Individual Data'!$U$6:$U$3142,'age-length prop'!$B46,'Individual Data'!$X$6:$X$3142,'age-length prop'!F$7,'Individual Data'!$Q$6:$Q$3142,'age-length prop'!$C46,'Individual Data'!$M$6:$M$3142,'age-length prop'!$B$6)</f>
        <v>0</v>
      </c>
      <c r="G46" s="18">
        <f>SUMIFS('Individual Data'!$AA$6:$AA$3142,'Individual Data'!$U$6:$U$3142,'age-length prop'!$B46,'Individual Data'!$X$6:$X$3142,'age-length prop'!G$7,'Individual Data'!$Q$6:$Q$3142,'age-length prop'!$C46,'Individual Data'!$M$6:$M$3142,'age-length prop'!$B$6)</f>
        <v>0</v>
      </c>
      <c r="H46" s="18">
        <f>SUMIFS('Individual Data'!$AA$6:$AA$3142,'Individual Data'!$U$6:$U$3142,'age-length prop'!$B46,'Individual Data'!$X$6:$X$3142,'age-length prop'!H$7,'Individual Data'!$Q$6:$Q$3142,'age-length prop'!$C46,'Individual Data'!$M$6:$M$3142,'age-length prop'!$B$6)</f>
        <v>0</v>
      </c>
      <c r="I46" s="18">
        <f>SUMIFS('Individual Data'!$AA$6:$AA$3142,'Individual Data'!$U$6:$U$3142,'age-length prop'!$B46,'Individual Data'!$X$6:$X$3142,'age-length prop'!I$7,'Individual Data'!$Q$6:$Q$3142,'age-length prop'!$C46,'Individual Data'!$M$6:$M$3142,'age-length prop'!$B$6)</f>
        <v>17.185227272727278</v>
      </c>
      <c r="J46" s="18">
        <f>SUMIFS('Individual Data'!$AA$6:$AA$3142,'Individual Data'!$U$6:$U$3142,'age-length prop'!$B46,'Individual Data'!$X$6:$X$3142,'age-length prop'!J$7,'Individual Data'!$Q$6:$Q$3142,'age-length prop'!$C46,'Individual Data'!$M$6:$M$3142,'age-length prop'!$B$6)</f>
        <v>85.926136363636388</v>
      </c>
      <c r="K46" s="18">
        <f>SUMIFS('Individual Data'!$AA$6:$AA$3142,'Individual Data'!$U$6:$U$3142,'age-length prop'!$B46,'Individual Data'!$X$6:$X$3142,'age-length prop'!K$7,'Individual Data'!$Q$6:$Q$3142,'age-length prop'!$C46,'Individual Data'!$M$6:$M$3142,'age-length prop'!$B$6)</f>
        <v>65.876704545454558</v>
      </c>
      <c r="L46" s="18">
        <f>SUMIFS('Individual Data'!$AA$6:$AA$3142,'Individual Data'!$U$6:$U$3142,'age-length prop'!$B46,'Individual Data'!$X$6:$X$3142,'age-length prop'!L$7,'Individual Data'!$Q$6:$Q$3142,'age-length prop'!$C46,'Individual Data'!$M$6:$M$3142,'age-length prop'!$B$6)</f>
        <v>201.92642045454548</v>
      </c>
      <c r="M46" s="18">
        <f>SUMIFS('Individual Data'!$AA$6:$AA$3142,'Individual Data'!$U$6:$U$3142,'age-length prop'!$B46,'Individual Data'!$X$6:$X$3142,'age-length prop'!M$7,'Individual Data'!$Q$6:$Q$3142,'age-length prop'!$C46,'Individual Data'!$M$6:$M$3142,'age-length prop'!$B$6)</f>
        <v>15.753125000000001</v>
      </c>
      <c r="N46" s="18">
        <f>SUMIFS('Individual Data'!$AA$6:$AA$3142,'Individual Data'!$U$6:$U$3142,'age-length prop'!$B46,'Individual Data'!$X$6:$X$3142,'age-length prop'!N$7,'Individual Data'!$Q$6:$Q$3142,'age-length prop'!$C46,'Individual Data'!$M$6:$M$3142,'age-length prop'!$B$6)</f>
        <v>0</v>
      </c>
      <c r="O46" s="18">
        <f>SUMIFS('Individual Data'!$AA$6:$AA$3142,'Individual Data'!$U$6:$U$3142,'age-length prop'!$B46,'Individual Data'!$X$6:$X$3142,'age-length prop'!O$7,'Individual Data'!$Q$6:$Q$3142,'age-length prop'!$C46,'Individual Data'!$M$6:$M$3142,'age-length prop'!$B$6)</f>
        <v>0</v>
      </c>
      <c r="P46" s="18">
        <f>SUMIFS('Individual Data'!$AA$6:$AA$3142,'Individual Data'!$U$6:$U$3142,'age-length prop'!$B46,'Individual Data'!$X$6:$X$3142,'age-length prop'!P$7,'Individual Data'!$Q$6:$Q$3142,'age-length prop'!$C46,'Individual Data'!$M$6:$M$3142,'age-length prop'!$B$6)</f>
        <v>0</v>
      </c>
      <c r="Q46" s="40">
        <f t="shared" si="45"/>
        <v>0</v>
      </c>
      <c r="R46" s="32">
        <f t="shared" si="46"/>
        <v>0</v>
      </c>
      <c r="S46" s="32">
        <f t="shared" si="47"/>
        <v>0</v>
      </c>
      <c r="T46" s="32">
        <f t="shared" si="48"/>
        <v>0</v>
      </c>
      <c r="U46" s="32">
        <f t="shared" si="49"/>
        <v>0</v>
      </c>
      <c r="V46" s="32">
        <f t="shared" si="50"/>
        <v>18.147087008141117</v>
      </c>
      <c r="W46" s="32">
        <f t="shared" si="51"/>
        <v>89.473138896707027</v>
      </c>
      <c r="X46" s="32">
        <f t="shared" si="52"/>
        <v>67.751086180417104</v>
      </c>
      <c r="Y46" s="32">
        <f t="shared" si="53"/>
        <v>204.59407224770644</v>
      </c>
      <c r="Z46" s="32">
        <f t="shared" si="54"/>
        <v>16.196875000000002</v>
      </c>
      <c r="AA46" s="32">
        <f t="shared" si="55"/>
        <v>0</v>
      </c>
      <c r="AB46" s="32">
        <f t="shared" si="56"/>
        <v>0</v>
      </c>
      <c r="AC46" s="32">
        <f t="shared" si="57"/>
        <v>0</v>
      </c>
      <c r="AD46" s="14">
        <f>VLOOKUP(A46,'PBT Tag Rates'!$B$5:$E$34,4,FALSE)</f>
        <v>0.96828396500000002</v>
      </c>
      <c r="AE46" s="32">
        <f t="shared" si="58"/>
        <v>0</v>
      </c>
      <c r="AF46" s="32">
        <f t="shared" si="78"/>
        <v>0</v>
      </c>
      <c r="AG46" s="32">
        <f t="shared" si="59"/>
        <v>0</v>
      </c>
      <c r="AH46" s="32">
        <f t="shared" si="60"/>
        <v>0</v>
      </c>
      <c r="AI46" s="32">
        <f t="shared" si="61"/>
        <v>0</v>
      </c>
      <c r="AJ46" s="32">
        <f t="shared" si="62"/>
        <v>18.741492851367333</v>
      </c>
      <c r="AK46" s="32">
        <f t="shared" si="63"/>
        <v>92.403821741184188</v>
      </c>
      <c r="AL46" s="32">
        <f t="shared" si="64"/>
        <v>69.970265572266399</v>
      </c>
      <c r="AM46" s="32">
        <f t="shared" si="65"/>
        <v>211.29552862904885</v>
      </c>
      <c r="AN46" s="32">
        <f t="shared" si="66"/>
        <v>16.727401862944205</v>
      </c>
      <c r="AO46" s="32">
        <f t="shared" si="67"/>
        <v>0</v>
      </c>
      <c r="AP46" s="32">
        <f t="shared" si="68"/>
        <v>0</v>
      </c>
      <c r="AQ46" s="32">
        <f t="shared" si="69"/>
        <v>0</v>
      </c>
      <c r="AS46" s="34">
        <f t="shared" si="111"/>
        <v>0</v>
      </c>
      <c r="AT46" s="35">
        <f t="shared" si="112"/>
        <v>409.13851065681098</v>
      </c>
      <c r="AV46">
        <f t="shared" si="113"/>
        <v>2018</v>
      </c>
      <c r="AW46" t="str">
        <f t="shared" si="114"/>
        <v>NPTH</v>
      </c>
      <c r="AX46" t="s">
        <v>9015</v>
      </c>
      <c r="AY46">
        <f>SUMIFS('cwt rel info'!$A$6:$A$217,'cwt rel info'!$D$6:$D$217,'age-length prop'!AV46,'cwt rel info'!$E$6:$E$217,'age-length prop'!AW46)</f>
        <v>220272</v>
      </c>
      <c r="AZ46" s="32">
        <f t="shared" si="71"/>
        <v>409.13851065681098</v>
      </c>
      <c r="BA46" s="32">
        <f t="shared" si="79"/>
        <v>300.31534123656337</v>
      </c>
      <c r="BB46" s="32">
        <f t="shared" si="72"/>
        <v>0</v>
      </c>
      <c r="BC46" t="str">
        <f>VLOOKUP(AW46,'Individual Data'!$U$5:$AB$3142,8,FALSE)</f>
        <v>abv</v>
      </c>
      <c r="BD46" s="36">
        <f t="shared" ref="BD46" si="161">IF(BC46="blw",AZ46*(1-$BA$4),AZ46*(1-$BA$3))</f>
        <v>392.77297023053853</v>
      </c>
      <c r="BE46" s="18">
        <f t="shared" si="73"/>
        <v>288.30272758710083</v>
      </c>
      <c r="BF46" s="163">
        <f t="shared" si="74"/>
        <v>0</v>
      </c>
      <c r="BH46" s="18"/>
      <c r="BI46" s="32"/>
      <c r="BK46" s="40">
        <f t="shared" si="116"/>
        <v>0</v>
      </c>
      <c r="BL46" s="32">
        <f t="shared" si="117"/>
        <v>0</v>
      </c>
      <c r="BM46" s="32">
        <f t="shared" si="118"/>
        <v>0</v>
      </c>
      <c r="BN46" s="32">
        <f t="shared" si="119"/>
        <v>0</v>
      </c>
      <c r="BO46" s="32">
        <f t="shared" si="120"/>
        <v>0</v>
      </c>
      <c r="BP46" s="32">
        <f t="shared" si="121"/>
        <v>0.59440584322621604</v>
      </c>
      <c r="BQ46" s="32">
        <f t="shared" si="122"/>
        <v>2.9306828444771611</v>
      </c>
      <c r="BR46" s="32">
        <f t="shared" si="123"/>
        <v>2.2191793918492948</v>
      </c>
      <c r="BS46" s="32">
        <f t="shared" si="124"/>
        <v>6.7014563813424104</v>
      </c>
      <c r="BT46" s="32">
        <f t="shared" si="125"/>
        <v>0.53052686294420326</v>
      </c>
      <c r="BU46" s="32">
        <f t="shared" si="126"/>
        <v>0</v>
      </c>
      <c r="BV46" s="32">
        <f t="shared" si="127"/>
        <v>0</v>
      </c>
      <c r="BW46" s="32">
        <f t="shared" si="128"/>
        <v>0</v>
      </c>
      <c r="BX46" s="15">
        <f t="shared" si="129"/>
        <v>0.22500000000000001</v>
      </c>
      <c r="BY46" s="32">
        <f>SUMIFS('Individual Data'!$W$6:$W$3142,'Individual Data'!$I$6:$I$3142,'age-length prop'!BY$7,'Individual Data'!$U$6:$U$3142,'age-length prop'!$B46,'Individual Data'!$Q$6:$Q$3142,'age-length prop'!$C46)</f>
        <v>9</v>
      </c>
      <c r="BZ46" s="32">
        <f>SUMIFS('Individual Data'!$W$6:$W$3142,'Individual Data'!$I$6:$I$3142,'age-length prop'!BZ$7,'Individual Data'!$U$6:$U$3142,'age-length prop'!$B46,'Individual Data'!$Q$6:$Q$3142,'age-length prop'!$C46)</f>
        <v>31</v>
      </c>
      <c r="CA46" s="47">
        <f t="shared" si="130"/>
        <v>0</v>
      </c>
      <c r="CB46" s="18">
        <f t="shared" si="131"/>
        <v>0</v>
      </c>
      <c r="CC46" s="18">
        <f t="shared" si="132"/>
        <v>0</v>
      </c>
      <c r="CD46" s="18">
        <f t="shared" si="133"/>
        <v>0</v>
      </c>
      <c r="CE46" s="18">
        <f t="shared" si="134"/>
        <v>0</v>
      </c>
      <c r="CF46" s="18">
        <f t="shared" si="135"/>
        <v>0.13374131472589862</v>
      </c>
      <c r="CG46" s="18">
        <f t="shared" si="136"/>
        <v>0.65940364000736129</v>
      </c>
      <c r="CH46" s="18">
        <f t="shared" si="137"/>
        <v>0.49931536316609132</v>
      </c>
      <c r="CI46" s="18">
        <f t="shared" si="138"/>
        <v>1.5078276858020423</v>
      </c>
      <c r="CJ46" s="18">
        <f t="shared" si="139"/>
        <v>0.11936854416244573</v>
      </c>
      <c r="CK46" s="18">
        <f t="shared" si="140"/>
        <v>0</v>
      </c>
      <c r="CL46" s="18">
        <f t="shared" si="141"/>
        <v>0</v>
      </c>
      <c r="CM46" s="48">
        <f t="shared" si="142"/>
        <v>0</v>
      </c>
      <c r="CN46" s="18"/>
      <c r="CO46" s="18">
        <f t="shared" si="143"/>
        <v>0</v>
      </c>
      <c r="CP46" s="18">
        <f t="shared" si="144"/>
        <v>0</v>
      </c>
      <c r="CQ46" s="18">
        <f t="shared" si="145"/>
        <v>0</v>
      </c>
      <c r="CR46" s="18">
        <f t="shared" si="146"/>
        <v>0</v>
      </c>
      <c r="CS46" s="18">
        <f t="shared" si="147"/>
        <v>0</v>
      </c>
      <c r="CT46" s="18">
        <f t="shared" si="148"/>
        <v>0.46066452850031742</v>
      </c>
      <c r="CU46" s="18">
        <f t="shared" si="149"/>
        <v>2.2712792044698</v>
      </c>
      <c r="CV46" s="18">
        <f t="shared" si="150"/>
        <v>1.7198640286832034</v>
      </c>
      <c r="CW46" s="18">
        <f t="shared" si="151"/>
        <v>5.1936286955403679</v>
      </c>
      <c r="CX46" s="18">
        <f t="shared" si="152"/>
        <v>0.41115831878175751</v>
      </c>
      <c r="CY46" s="18">
        <f t="shared" si="153"/>
        <v>0</v>
      </c>
      <c r="CZ46" s="18">
        <f t="shared" si="154"/>
        <v>0</v>
      </c>
      <c r="DA46" s="18">
        <f t="shared" si="155"/>
        <v>0</v>
      </c>
    </row>
    <row r="47" spans="1:105" x14ac:dyDescent="0.35">
      <c r="A47" s="22" t="s">
        <v>702</v>
      </c>
      <c r="B47" s="22" t="s">
        <v>8976</v>
      </c>
      <c r="C47">
        <v>3</v>
      </c>
      <c r="D47" s="18">
        <f>SUMIFS('Individual Data'!$AA$6:$AA$3142,'Individual Data'!$U$6:$U$3142,'age-length prop'!$B47,'Individual Data'!$X$6:$X$3142,'age-length prop'!D$7,'Individual Data'!$Q$6:$Q$3142,'age-length prop'!$C47,'Individual Data'!$M$6:$M$3142,'age-length prop'!$B$6)</f>
        <v>0</v>
      </c>
      <c r="E47" s="18">
        <f>SUMIFS('Individual Data'!$AA$6:$AA$3142,'Individual Data'!$U$6:$U$3142,'age-length prop'!$B47,'Individual Data'!$X$6:$X$3142,'age-length prop'!E$7,'Individual Data'!$Q$6:$Q$3142,'age-length prop'!$C47,'Individual Data'!$M$6:$M$3142,'age-length prop'!$B$6)</f>
        <v>0</v>
      </c>
      <c r="F47" s="18">
        <f>SUMIFS('Individual Data'!$AA$6:$AA$3142,'Individual Data'!$U$6:$U$3142,'age-length prop'!$B47,'Individual Data'!$X$6:$X$3142,'age-length prop'!F$7,'Individual Data'!$Q$6:$Q$3142,'age-length prop'!$C47,'Individual Data'!$M$6:$M$3142,'age-length prop'!$B$6)</f>
        <v>0</v>
      </c>
      <c r="G47" s="18">
        <f>SUMIFS('Individual Data'!$AA$6:$AA$3142,'Individual Data'!$U$6:$U$3142,'age-length prop'!$B47,'Individual Data'!$X$6:$X$3142,'age-length prop'!G$7,'Individual Data'!$Q$6:$Q$3142,'age-length prop'!$C47,'Individual Data'!$M$6:$M$3142,'age-length prop'!$B$6)</f>
        <v>0</v>
      </c>
      <c r="H47" s="18">
        <f>SUMIFS('Individual Data'!$AA$6:$AA$3142,'Individual Data'!$U$6:$U$3142,'age-length prop'!$B47,'Individual Data'!$X$6:$X$3142,'age-length prop'!H$7,'Individual Data'!$Q$6:$Q$3142,'age-length prop'!$C47,'Individual Data'!$M$6:$M$3142,'age-length prop'!$B$6)</f>
        <v>0</v>
      </c>
      <c r="I47" s="18">
        <f>SUMIFS('Individual Data'!$AA$6:$AA$3142,'Individual Data'!$U$6:$U$3142,'age-length prop'!$B47,'Individual Data'!$X$6:$X$3142,'age-length prop'!I$7,'Individual Data'!$Q$6:$Q$3142,'age-length prop'!$C47,'Individual Data'!$M$6:$M$3142,'age-length prop'!$B$6)</f>
        <v>17.185227272727278</v>
      </c>
      <c r="J47" s="18">
        <f>SUMIFS('Individual Data'!$AA$6:$AA$3142,'Individual Data'!$U$6:$U$3142,'age-length prop'!$B47,'Individual Data'!$X$6:$X$3142,'age-length prop'!J$7,'Individual Data'!$Q$6:$Q$3142,'age-length prop'!$C47,'Individual Data'!$M$6:$M$3142,'age-length prop'!$B$6)</f>
        <v>0</v>
      </c>
      <c r="K47" s="18">
        <f>SUMIFS('Individual Data'!$AA$6:$AA$3142,'Individual Data'!$U$6:$U$3142,'age-length prop'!$B47,'Individual Data'!$X$6:$X$3142,'age-length prop'!K$7,'Individual Data'!$Q$6:$Q$3142,'age-length prop'!$C47,'Individual Data'!$M$6:$M$3142,'age-length prop'!$B$6)</f>
        <v>0</v>
      </c>
      <c r="L47" s="18">
        <f>SUMIFS('Individual Data'!$AA$6:$AA$3142,'Individual Data'!$U$6:$U$3142,'age-length prop'!$B47,'Individual Data'!$X$6:$X$3142,'age-length prop'!L$7,'Individual Data'!$Q$6:$Q$3142,'age-length prop'!$C47,'Individual Data'!$M$6:$M$3142,'age-length prop'!$B$6)</f>
        <v>0</v>
      </c>
      <c r="M47" s="18">
        <f>SUMIFS('Individual Data'!$AA$6:$AA$3142,'Individual Data'!$U$6:$U$3142,'age-length prop'!$B47,'Individual Data'!$X$6:$X$3142,'age-length prop'!M$7,'Individual Data'!$Q$6:$Q$3142,'age-length prop'!$C47,'Individual Data'!$M$6:$M$3142,'age-length prop'!$B$6)</f>
        <v>0</v>
      </c>
      <c r="N47" s="18">
        <f>SUMIFS('Individual Data'!$AA$6:$AA$3142,'Individual Data'!$U$6:$U$3142,'age-length prop'!$B47,'Individual Data'!$X$6:$X$3142,'age-length prop'!N$7,'Individual Data'!$Q$6:$Q$3142,'age-length prop'!$C47,'Individual Data'!$M$6:$M$3142,'age-length prop'!$B$6)</f>
        <v>0</v>
      </c>
      <c r="O47" s="18">
        <f>SUMIFS('Individual Data'!$AA$6:$AA$3142,'Individual Data'!$U$6:$U$3142,'age-length prop'!$B47,'Individual Data'!$X$6:$X$3142,'age-length prop'!O$7,'Individual Data'!$Q$6:$Q$3142,'age-length prop'!$C47,'Individual Data'!$M$6:$M$3142,'age-length prop'!$B$6)</f>
        <v>0</v>
      </c>
      <c r="P47" s="18">
        <f>SUMIFS('Individual Data'!$AA$6:$AA$3142,'Individual Data'!$U$6:$U$3142,'age-length prop'!$B47,'Individual Data'!$X$6:$X$3142,'age-length prop'!P$7,'Individual Data'!$Q$6:$Q$3142,'age-length prop'!$C47,'Individual Data'!$M$6:$M$3142,'age-length prop'!$B$6)</f>
        <v>0</v>
      </c>
      <c r="Q47" s="40">
        <f t="shared" si="45"/>
        <v>0</v>
      </c>
      <c r="R47" s="32">
        <f t="shared" si="46"/>
        <v>0</v>
      </c>
      <c r="S47" s="32">
        <f t="shared" si="47"/>
        <v>0</v>
      </c>
      <c r="T47" s="32">
        <f t="shared" si="48"/>
        <v>0</v>
      </c>
      <c r="U47" s="32">
        <f t="shared" si="49"/>
        <v>0</v>
      </c>
      <c r="V47" s="32">
        <f t="shared" si="50"/>
        <v>18.147087008141117</v>
      </c>
      <c r="W47" s="32">
        <f t="shared" si="51"/>
        <v>0</v>
      </c>
      <c r="X47" s="32">
        <f t="shared" si="52"/>
        <v>0</v>
      </c>
      <c r="Y47" s="32">
        <f t="shared" si="53"/>
        <v>0</v>
      </c>
      <c r="Z47" s="32">
        <f t="shared" si="54"/>
        <v>0</v>
      </c>
      <c r="AA47" s="32">
        <f t="shared" si="55"/>
        <v>0</v>
      </c>
      <c r="AB47" s="32">
        <f t="shared" si="56"/>
        <v>0</v>
      </c>
      <c r="AC47" s="32">
        <f t="shared" si="57"/>
        <v>0</v>
      </c>
      <c r="AD47" s="14">
        <f>VLOOKUP(A47,'PBT Tag Rates'!$B$5:$E$34,4,FALSE)</f>
        <v>0.99705232300000002</v>
      </c>
      <c r="AE47" s="32">
        <f t="shared" si="58"/>
        <v>0</v>
      </c>
      <c r="AF47" s="32">
        <f t="shared" si="78"/>
        <v>0</v>
      </c>
      <c r="AG47" s="32">
        <f t="shared" si="59"/>
        <v>0</v>
      </c>
      <c r="AH47" s="32">
        <f t="shared" si="60"/>
        <v>0</v>
      </c>
      <c r="AI47" s="32">
        <f t="shared" si="61"/>
        <v>0</v>
      </c>
      <c r="AJ47" s="32">
        <f t="shared" si="62"/>
        <v>18.200736901689279</v>
      </c>
      <c r="AK47" s="32">
        <f t="shared" si="63"/>
        <v>0</v>
      </c>
      <c r="AL47" s="32">
        <f t="shared" si="64"/>
        <v>0</v>
      </c>
      <c r="AM47" s="32">
        <f t="shared" si="65"/>
        <v>0</v>
      </c>
      <c r="AN47" s="32">
        <f t="shared" si="66"/>
        <v>0</v>
      </c>
      <c r="AO47" s="32">
        <f t="shared" si="67"/>
        <v>0</v>
      </c>
      <c r="AP47" s="32">
        <f t="shared" si="68"/>
        <v>0</v>
      </c>
      <c r="AQ47" s="32">
        <f t="shared" si="69"/>
        <v>0</v>
      </c>
      <c r="AS47" s="34">
        <f t="shared" si="111"/>
        <v>0</v>
      </c>
      <c r="AT47" s="35">
        <f t="shared" si="112"/>
        <v>18.200736901689279</v>
      </c>
      <c r="AV47">
        <f t="shared" si="113"/>
        <v>2019</v>
      </c>
      <c r="AW47" t="str">
        <f t="shared" si="114"/>
        <v>CFA</v>
      </c>
      <c r="AX47" t="s">
        <v>9015</v>
      </c>
      <c r="AY47">
        <f>SUMIFS('cwt rel info'!$A$6:$A$217,'cwt rel info'!$D$6:$D$217,'age-length prop'!AV47,'cwt rel info'!$E$6:$E$217,'age-length prop'!AW47)</f>
        <v>220276</v>
      </c>
      <c r="AZ47" s="32">
        <f t="shared" si="71"/>
        <v>18.200736901689279</v>
      </c>
      <c r="BA47" s="32">
        <f t="shared" si="79"/>
        <v>284.22666572442358</v>
      </c>
      <c r="BB47" s="32">
        <f t="shared" si="72"/>
        <v>0</v>
      </c>
      <c r="BC47" t="str">
        <f>VLOOKUP(AW47,'Individual Data'!$U$5:$AB$3142,8,FALSE)</f>
        <v>abv</v>
      </c>
      <c r="BD47" s="36">
        <f t="shared" ref="BD47" si="162">IF(BC47="blw",AZ47*(1-$BA$4),AZ47*(1-$BA$3))</f>
        <v>17.472707425621707</v>
      </c>
      <c r="BE47" s="18">
        <f t="shared" si="73"/>
        <v>272.85759909544663</v>
      </c>
      <c r="BF47" s="163">
        <f t="shared" si="74"/>
        <v>0</v>
      </c>
      <c r="BH47" s="18"/>
      <c r="BI47" s="32"/>
      <c r="BK47" s="40">
        <f t="shared" si="116"/>
        <v>0</v>
      </c>
      <c r="BL47" s="32">
        <f t="shared" si="117"/>
        <v>0</v>
      </c>
      <c r="BM47" s="32">
        <f t="shared" si="118"/>
        <v>0</v>
      </c>
      <c r="BN47" s="32">
        <f t="shared" si="119"/>
        <v>0</v>
      </c>
      <c r="BO47" s="32">
        <f t="shared" si="120"/>
        <v>0</v>
      </c>
      <c r="BP47" s="32">
        <f t="shared" si="121"/>
        <v>5.3649893548161742E-2</v>
      </c>
      <c r="BQ47" s="32">
        <f t="shared" si="122"/>
        <v>0</v>
      </c>
      <c r="BR47" s="32">
        <f t="shared" si="123"/>
        <v>0</v>
      </c>
      <c r="BS47" s="32">
        <f t="shared" si="124"/>
        <v>0</v>
      </c>
      <c r="BT47" s="32">
        <f t="shared" si="125"/>
        <v>0</v>
      </c>
      <c r="BU47" s="32">
        <f t="shared" si="126"/>
        <v>0</v>
      </c>
      <c r="BV47" s="32">
        <f t="shared" si="127"/>
        <v>0</v>
      </c>
      <c r="BW47" s="32">
        <f t="shared" si="128"/>
        <v>0</v>
      </c>
      <c r="BX47" s="15">
        <f t="shared" si="129"/>
        <v>0.94117647058823528</v>
      </c>
      <c r="BY47" s="32">
        <f>SUMIFS('Individual Data'!$W$6:$W$3142,'Individual Data'!$I$6:$I$3142,'age-length prop'!BY$7,'Individual Data'!$U$6:$U$3142,'age-length prop'!$B47,'Individual Data'!$Q$6:$Q$3142,'age-length prop'!$C47)</f>
        <v>16</v>
      </c>
      <c r="BZ47" s="32">
        <f>SUMIFS('Individual Data'!$W$6:$W$3142,'Individual Data'!$I$6:$I$3142,'age-length prop'!BZ$7,'Individual Data'!$U$6:$U$3142,'age-length prop'!$B47,'Individual Data'!$Q$6:$Q$3142,'age-length prop'!$C47)</f>
        <v>1</v>
      </c>
      <c r="CA47" s="47">
        <f t="shared" si="130"/>
        <v>0</v>
      </c>
      <c r="CB47" s="18">
        <f t="shared" si="131"/>
        <v>0</v>
      </c>
      <c r="CC47" s="18">
        <f t="shared" si="132"/>
        <v>0</v>
      </c>
      <c r="CD47" s="18">
        <f t="shared" si="133"/>
        <v>0</v>
      </c>
      <c r="CE47" s="18">
        <f t="shared" si="134"/>
        <v>0</v>
      </c>
      <c r="CF47" s="18">
        <f t="shared" si="135"/>
        <v>5.0494017457093407E-2</v>
      </c>
      <c r="CG47" s="18">
        <f t="shared" si="136"/>
        <v>0</v>
      </c>
      <c r="CH47" s="18">
        <f t="shared" si="137"/>
        <v>0</v>
      </c>
      <c r="CI47" s="18">
        <f t="shared" si="138"/>
        <v>0</v>
      </c>
      <c r="CJ47" s="18">
        <f t="shared" si="139"/>
        <v>0</v>
      </c>
      <c r="CK47" s="18">
        <f t="shared" si="140"/>
        <v>0</v>
      </c>
      <c r="CL47" s="18">
        <f t="shared" si="141"/>
        <v>0</v>
      </c>
      <c r="CM47" s="48">
        <f t="shared" si="142"/>
        <v>0</v>
      </c>
      <c r="CN47" s="18"/>
      <c r="CO47" s="18">
        <f t="shared" si="143"/>
        <v>0</v>
      </c>
      <c r="CP47" s="18">
        <f t="shared" si="144"/>
        <v>0</v>
      </c>
      <c r="CQ47" s="18">
        <f t="shared" si="145"/>
        <v>0</v>
      </c>
      <c r="CR47" s="18">
        <f t="shared" si="146"/>
        <v>0</v>
      </c>
      <c r="CS47" s="18">
        <f t="shared" si="147"/>
        <v>0</v>
      </c>
      <c r="CT47" s="18">
        <f t="shared" si="148"/>
        <v>3.1558760910683384E-3</v>
      </c>
      <c r="CU47" s="18">
        <f t="shared" si="149"/>
        <v>0</v>
      </c>
      <c r="CV47" s="18">
        <f t="shared" si="150"/>
        <v>0</v>
      </c>
      <c r="CW47" s="18">
        <f t="shared" si="151"/>
        <v>0</v>
      </c>
      <c r="CX47" s="18">
        <f t="shared" si="152"/>
        <v>0</v>
      </c>
      <c r="CY47" s="18">
        <f t="shared" si="153"/>
        <v>0</v>
      </c>
      <c r="CZ47" s="18">
        <f t="shared" si="154"/>
        <v>0</v>
      </c>
      <c r="DA47" s="18">
        <f t="shared" si="155"/>
        <v>0</v>
      </c>
    </row>
    <row r="48" spans="1:105" x14ac:dyDescent="0.35">
      <c r="A48" s="22" t="s">
        <v>702</v>
      </c>
      <c r="B48" s="22" t="s">
        <v>8977</v>
      </c>
      <c r="C48">
        <v>3</v>
      </c>
      <c r="D48" s="18">
        <f>SUMIFS('Individual Data'!$AA$6:$AA$3142,'Individual Data'!$U$6:$U$3142,'age-length prop'!$B48,'Individual Data'!$X$6:$X$3142,'age-length prop'!D$7,'Individual Data'!$Q$6:$Q$3142,'age-length prop'!$C48,'Individual Data'!$M$6:$M$3142,'age-length prop'!$B$6)</f>
        <v>0</v>
      </c>
      <c r="E48" s="18">
        <f>SUMIFS('Individual Data'!$AA$6:$AA$3142,'Individual Data'!$U$6:$U$3142,'age-length prop'!$B48,'Individual Data'!$X$6:$X$3142,'age-length prop'!E$7,'Individual Data'!$Q$6:$Q$3142,'age-length prop'!$C48,'Individual Data'!$M$6:$M$3142,'age-length prop'!$B$6)</f>
        <v>0</v>
      </c>
      <c r="F48" s="18">
        <f>SUMIFS('Individual Data'!$AA$6:$AA$3142,'Individual Data'!$U$6:$U$3142,'age-length prop'!$B48,'Individual Data'!$X$6:$X$3142,'age-length prop'!F$7,'Individual Data'!$Q$6:$Q$3142,'age-length prop'!$C48,'Individual Data'!$M$6:$M$3142,'age-length prop'!$B$6)</f>
        <v>0</v>
      </c>
      <c r="G48" s="18">
        <f>SUMIFS('Individual Data'!$AA$6:$AA$3142,'Individual Data'!$U$6:$U$3142,'age-length prop'!$B48,'Individual Data'!$X$6:$X$3142,'age-length prop'!G$7,'Individual Data'!$Q$6:$Q$3142,'age-length prop'!$C48,'Individual Data'!$M$6:$M$3142,'age-length prop'!$B$6)</f>
        <v>0</v>
      </c>
      <c r="H48" s="18">
        <f>SUMIFS('Individual Data'!$AA$6:$AA$3142,'Individual Data'!$U$6:$U$3142,'age-length prop'!$B48,'Individual Data'!$X$6:$X$3142,'age-length prop'!H$7,'Individual Data'!$Q$6:$Q$3142,'age-length prop'!$C48,'Individual Data'!$M$6:$M$3142,'age-length prop'!$B$6)</f>
        <v>0</v>
      </c>
      <c r="I48" s="18">
        <f>SUMIFS('Individual Data'!$AA$6:$AA$3142,'Individual Data'!$U$6:$U$3142,'age-length prop'!$B48,'Individual Data'!$X$6:$X$3142,'age-length prop'!I$7,'Individual Data'!$Q$6:$Q$3142,'age-length prop'!$C48,'Individual Data'!$M$6:$M$3142,'age-length prop'!$B$6)</f>
        <v>0</v>
      </c>
      <c r="J48" s="18">
        <f>SUMIFS('Individual Data'!$AA$6:$AA$3142,'Individual Data'!$U$6:$U$3142,'age-length prop'!$B48,'Individual Data'!$X$6:$X$3142,'age-length prop'!J$7,'Individual Data'!$Q$6:$Q$3142,'age-length prop'!$C48,'Individual Data'!$M$6:$M$3142,'age-length prop'!$B$6)</f>
        <v>17.185227272727278</v>
      </c>
      <c r="K48" s="18">
        <f>SUMIFS('Individual Data'!$AA$6:$AA$3142,'Individual Data'!$U$6:$U$3142,'age-length prop'!$B48,'Individual Data'!$X$6:$X$3142,'age-length prop'!K$7,'Individual Data'!$Q$6:$Q$3142,'age-length prop'!$C48,'Individual Data'!$M$6:$M$3142,'age-length prop'!$B$6)</f>
        <v>0</v>
      </c>
      <c r="L48" s="18">
        <f>SUMIFS('Individual Data'!$AA$6:$AA$3142,'Individual Data'!$U$6:$U$3142,'age-length prop'!$B48,'Individual Data'!$X$6:$X$3142,'age-length prop'!L$7,'Individual Data'!$Q$6:$Q$3142,'age-length prop'!$C48,'Individual Data'!$M$6:$M$3142,'age-length prop'!$B$6)</f>
        <v>0</v>
      </c>
      <c r="M48" s="18">
        <f>SUMIFS('Individual Data'!$AA$6:$AA$3142,'Individual Data'!$U$6:$U$3142,'age-length prop'!$B48,'Individual Data'!$X$6:$X$3142,'age-length prop'!M$7,'Individual Data'!$Q$6:$Q$3142,'age-length prop'!$C48,'Individual Data'!$M$6:$M$3142,'age-length prop'!$B$6)</f>
        <v>0</v>
      </c>
      <c r="N48" s="18">
        <f>SUMIFS('Individual Data'!$AA$6:$AA$3142,'Individual Data'!$U$6:$U$3142,'age-length prop'!$B48,'Individual Data'!$X$6:$X$3142,'age-length prop'!N$7,'Individual Data'!$Q$6:$Q$3142,'age-length prop'!$C48,'Individual Data'!$M$6:$M$3142,'age-length prop'!$B$6)</f>
        <v>0</v>
      </c>
      <c r="O48" s="18">
        <f>SUMIFS('Individual Data'!$AA$6:$AA$3142,'Individual Data'!$U$6:$U$3142,'age-length prop'!$B48,'Individual Data'!$X$6:$X$3142,'age-length prop'!O$7,'Individual Data'!$Q$6:$Q$3142,'age-length prop'!$C48,'Individual Data'!$M$6:$M$3142,'age-length prop'!$B$6)</f>
        <v>0</v>
      </c>
      <c r="P48" s="18">
        <f>SUMIFS('Individual Data'!$AA$6:$AA$3142,'Individual Data'!$U$6:$U$3142,'age-length prop'!$B48,'Individual Data'!$X$6:$X$3142,'age-length prop'!P$7,'Individual Data'!$Q$6:$Q$3142,'age-length prop'!$C48,'Individual Data'!$M$6:$M$3142,'age-length prop'!$B$6)</f>
        <v>0</v>
      </c>
      <c r="Q48" s="40">
        <f t="shared" si="45"/>
        <v>0</v>
      </c>
      <c r="R48" s="32">
        <f t="shared" si="46"/>
        <v>0</v>
      </c>
      <c r="S48" s="32">
        <f t="shared" si="47"/>
        <v>0</v>
      </c>
      <c r="T48" s="32">
        <f t="shared" si="48"/>
        <v>0</v>
      </c>
      <c r="U48" s="32">
        <f t="shared" si="49"/>
        <v>0</v>
      </c>
      <c r="V48" s="32">
        <f t="shared" si="50"/>
        <v>0</v>
      </c>
      <c r="W48" s="32">
        <f t="shared" si="51"/>
        <v>17.894627779341409</v>
      </c>
      <c r="X48" s="32">
        <f t="shared" si="52"/>
        <v>0</v>
      </c>
      <c r="Y48" s="32">
        <f t="shared" si="53"/>
        <v>0</v>
      </c>
      <c r="Z48" s="32">
        <f t="shared" si="54"/>
        <v>0</v>
      </c>
      <c r="AA48" s="32">
        <f t="shared" si="55"/>
        <v>0</v>
      </c>
      <c r="AB48" s="32">
        <f t="shared" si="56"/>
        <v>0</v>
      </c>
      <c r="AC48" s="32">
        <f t="shared" si="57"/>
        <v>0</v>
      </c>
      <c r="AD48" s="14">
        <f>VLOOKUP(A48,'PBT Tag Rates'!$B$5:$E$34,4,FALSE)</f>
        <v>0.99705232300000002</v>
      </c>
      <c r="AE48" s="32">
        <f t="shared" si="58"/>
        <v>0</v>
      </c>
      <c r="AF48" s="32">
        <f t="shared" si="78"/>
        <v>0</v>
      </c>
      <c r="AG48" s="32">
        <f t="shared" si="59"/>
        <v>0</v>
      </c>
      <c r="AH48" s="32">
        <f t="shared" si="60"/>
        <v>0</v>
      </c>
      <c r="AI48" s="32">
        <f t="shared" si="61"/>
        <v>0</v>
      </c>
      <c r="AJ48" s="32">
        <f t="shared" si="62"/>
        <v>0</v>
      </c>
      <c r="AK48" s="32">
        <f t="shared" si="63"/>
        <v>17.947531304574685</v>
      </c>
      <c r="AL48" s="32">
        <f t="shared" si="64"/>
        <v>0</v>
      </c>
      <c r="AM48" s="32">
        <f t="shared" si="65"/>
        <v>0</v>
      </c>
      <c r="AN48" s="32">
        <f t="shared" si="66"/>
        <v>0</v>
      </c>
      <c r="AO48" s="32">
        <f t="shared" si="67"/>
        <v>0</v>
      </c>
      <c r="AP48" s="32">
        <f t="shared" si="68"/>
        <v>0</v>
      </c>
      <c r="AQ48" s="32">
        <f t="shared" si="69"/>
        <v>0</v>
      </c>
      <c r="AS48" s="34">
        <f t="shared" si="111"/>
        <v>0</v>
      </c>
      <c r="AT48" s="35">
        <f t="shared" si="112"/>
        <v>17.947531304574685</v>
      </c>
      <c r="AV48">
        <f t="shared" si="113"/>
        <v>2019</v>
      </c>
      <c r="AW48" t="str">
        <f t="shared" si="114"/>
        <v>LGA</v>
      </c>
      <c r="AX48" t="s">
        <v>9015</v>
      </c>
      <c r="AY48">
        <f>SUMIFS('cwt rel info'!$A$6:$A$217,'cwt rel info'!$D$6:$D$217,'age-length prop'!AV48,'cwt rel info'!$E$6:$E$217,'age-length prop'!AW48)</f>
        <v>220275</v>
      </c>
      <c r="AZ48" s="32">
        <f t="shared" si="71"/>
        <v>17.947531304574685</v>
      </c>
      <c r="BA48" s="32">
        <f t="shared" si="79"/>
        <v>373.88559992723037</v>
      </c>
      <c r="BB48" s="32">
        <f t="shared" si="72"/>
        <v>0</v>
      </c>
      <c r="BC48" t="str">
        <f>VLOOKUP(AW48,'Individual Data'!$U$5:$AB$3142,8,FALSE)</f>
        <v>abv</v>
      </c>
      <c r="BD48" s="36">
        <f t="shared" ref="BD48" si="163">IF(BC48="blw",AZ48*(1-$BA$4),AZ48*(1-$BA$3))</f>
        <v>17.229630052391698</v>
      </c>
      <c r="BE48" s="18">
        <f t="shared" si="73"/>
        <v>358.93017593014116</v>
      </c>
      <c r="BF48" s="163">
        <f t="shared" si="74"/>
        <v>0</v>
      </c>
      <c r="BH48" s="18"/>
      <c r="BI48" s="32"/>
      <c r="BK48" s="40">
        <f t="shared" si="116"/>
        <v>0</v>
      </c>
      <c r="BL48" s="32">
        <f t="shared" si="117"/>
        <v>0</v>
      </c>
      <c r="BM48" s="32">
        <f t="shared" si="118"/>
        <v>0</v>
      </c>
      <c r="BN48" s="32">
        <f t="shared" si="119"/>
        <v>0</v>
      </c>
      <c r="BO48" s="32">
        <f t="shared" si="120"/>
        <v>0</v>
      </c>
      <c r="BP48" s="32">
        <f t="shared" si="121"/>
        <v>0</v>
      </c>
      <c r="BQ48" s="32">
        <f t="shared" si="122"/>
        <v>5.2903525233276127E-2</v>
      </c>
      <c r="BR48" s="32">
        <f t="shared" si="123"/>
        <v>0</v>
      </c>
      <c r="BS48" s="32">
        <f t="shared" si="124"/>
        <v>0</v>
      </c>
      <c r="BT48" s="32">
        <f t="shared" si="125"/>
        <v>0</v>
      </c>
      <c r="BU48" s="32">
        <f t="shared" si="126"/>
        <v>0</v>
      </c>
      <c r="BV48" s="32">
        <f t="shared" si="127"/>
        <v>0</v>
      </c>
      <c r="BW48" s="32">
        <f t="shared" si="128"/>
        <v>0</v>
      </c>
      <c r="BX48" s="15">
        <f t="shared" si="129"/>
        <v>9.0909090909090912E-2</v>
      </c>
      <c r="BY48" s="32">
        <f>SUMIFS('Individual Data'!$W$6:$W$3142,'Individual Data'!$I$6:$I$3142,'age-length prop'!BY$7,'Individual Data'!$U$6:$U$3142,'age-length prop'!$B48,'Individual Data'!$Q$6:$Q$3142,'age-length prop'!$C48)</f>
        <v>2</v>
      </c>
      <c r="BZ48" s="32">
        <f>SUMIFS('Individual Data'!$W$6:$W$3142,'Individual Data'!$I$6:$I$3142,'age-length prop'!BZ$7,'Individual Data'!$U$6:$U$3142,'age-length prop'!$B48,'Individual Data'!$Q$6:$Q$3142,'age-length prop'!$C48)</f>
        <v>20</v>
      </c>
      <c r="CA48" s="47">
        <f t="shared" si="130"/>
        <v>0</v>
      </c>
      <c r="CB48" s="18">
        <f t="shared" si="131"/>
        <v>0</v>
      </c>
      <c r="CC48" s="18">
        <f t="shared" si="132"/>
        <v>0</v>
      </c>
      <c r="CD48" s="18">
        <f t="shared" si="133"/>
        <v>0</v>
      </c>
      <c r="CE48" s="18">
        <f t="shared" si="134"/>
        <v>0</v>
      </c>
      <c r="CF48" s="18">
        <f t="shared" si="135"/>
        <v>0</v>
      </c>
      <c r="CG48" s="18">
        <f t="shared" si="136"/>
        <v>4.8094113848432844E-3</v>
      </c>
      <c r="CH48" s="18">
        <f t="shared" si="137"/>
        <v>0</v>
      </c>
      <c r="CI48" s="18">
        <f t="shared" si="138"/>
        <v>0</v>
      </c>
      <c r="CJ48" s="18">
        <f t="shared" si="139"/>
        <v>0</v>
      </c>
      <c r="CK48" s="18">
        <f t="shared" si="140"/>
        <v>0</v>
      </c>
      <c r="CL48" s="18">
        <f t="shared" si="141"/>
        <v>0</v>
      </c>
      <c r="CM48" s="48">
        <f t="shared" si="142"/>
        <v>0</v>
      </c>
      <c r="CN48" s="18"/>
      <c r="CO48" s="18">
        <f t="shared" si="143"/>
        <v>0</v>
      </c>
      <c r="CP48" s="18">
        <f t="shared" si="144"/>
        <v>0</v>
      </c>
      <c r="CQ48" s="18">
        <f t="shared" si="145"/>
        <v>0</v>
      </c>
      <c r="CR48" s="18">
        <f t="shared" si="146"/>
        <v>0</v>
      </c>
      <c r="CS48" s="18">
        <f t="shared" si="147"/>
        <v>0</v>
      </c>
      <c r="CT48" s="18">
        <f t="shared" si="148"/>
        <v>0</v>
      </c>
      <c r="CU48" s="18">
        <f t="shared" si="149"/>
        <v>4.8094113848432839E-2</v>
      </c>
      <c r="CV48" s="18">
        <f t="shared" si="150"/>
        <v>0</v>
      </c>
      <c r="CW48" s="18">
        <f t="shared" si="151"/>
        <v>0</v>
      </c>
      <c r="CX48" s="18">
        <f t="shared" si="152"/>
        <v>0</v>
      </c>
      <c r="CY48" s="18">
        <f t="shared" si="153"/>
        <v>0</v>
      </c>
      <c r="CZ48" s="18">
        <f t="shared" si="154"/>
        <v>0</v>
      </c>
      <c r="DA48" s="18">
        <f t="shared" si="155"/>
        <v>0</v>
      </c>
    </row>
    <row r="49" spans="1:105" x14ac:dyDescent="0.35">
      <c r="A49" s="22" t="s">
        <v>702</v>
      </c>
      <c r="B49" s="22" t="s">
        <v>8975</v>
      </c>
      <c r="C49">
        <v>3</v>
      </c>
      <c r="D49" s="18">
        <f>SUMIFS('Individual Data'!$AA$6:$AA$3142,'Individual Data'!$U$6:$U$3142,'age-length prop'!$B49,'Individual Data'!$X$6:$X$3142,'age-length prop'!D$7,'Individual Data'!$Q$6:$Q$3142,'age-length prop'!$C49,'Individual Data'!$M$6:$M$3142,'age-length prop'!$B$6)</f>
        <v>0</v>
      </c>
      <c r="E49" s="18">
        <f>SUMIFS('Individual Data'!$AA$6:$AA$3142,'Individual Data'!$U$6:$U$3142,'age-length prop'!$B49,'Individual Data'!$X$6:$X$3142,'age-length prop'!E$7,'Individual Data'!$Q$6:$Q$3142,'age-length prop'!$C49,'Individual Data'!$M$6:$M$3142,'age-length prop'!$B$6)</f>
        <v>0</v>
      </c>
      <c r="F49" s="18">
        <f>SUMIFS('Individual Data'!$AA$6:$AA$3142,'Individual Data'!$U$6:$U$3142,'age-length prop'!$B49,'Individual Data'!$X$6:$X$3142,'age-length prop'!F$7,'Individual Data'!$Q$6:$Q$3142,'age-length prop'!$C49,'Individual Data'!$M$6:$M$3142,'age-length prop'!$B$6)</f>
        <v>0</v>
      </c>
      <c r="G49" s="18">
        <f>SUMIFS('Individual Data'!$AA$6:$AA$3142,'Individual Data'!$U$6:$U$3142,'age-length prop'!$B49,'Individual Data'!$X$6:$X$3142,'age-length prop'!G$7,'Individual Data'!$Q$6:$Q$3142,'age-length prop'!$C49,'Individual Data'!$M$6:$M$3142,'age-length prop'!$B$6)</f>
        <v>0</v>
      </c>
      <c r="H49" s="18">
        <f>SUMIFS('Individual Data'!$AA$6:$AA$3142,'Individual Data'!$U$6:$U$3142,'age-length prop'!$B49,'Individual Data'!$X$6:$X$3142,'age-length prop'!H$7,'Individual Data'!$Q$6:$Q$3142,'age-length prop'!$C49,'Individual Data'!$M$6:$M$3142,'age-length prop'!$B$6)</f>
        <v>0</v>
      </c>
      <c r="I49" s="18">
        <f>SUMIFS('Individual Data'!$AA$6:$AA$3142,'Individual Data'!$U$6:$U$3142,'age-length prop'!$B49,'Individual Data'!$X$6:$X$3142,'age-length prop'!I$7,'Individual Data'!$Q$6:$Q$3142,'age-length prop'!$C49,'Individual Data'!$M$6:$M$3142,'age-length prop'!$B$6)</f>
        <v>34.370454545454557</v>
      </c>
      <c r="J49" s="18">
        <f>SUMIFS('Individual Data'!$AA$6:$AA$3142,'Individual Data'!$U$6:$U$3142,'age-length prop'!$B49,'Individual Data'!$X$6:$X$3142,'age-length prop'!J$7,'Individual Data'!$Q$6:$Q$3142,'age-length prop'!$C49,'Individual Data'!$M$6:$M$3142,'age-length prop'!$B$6)</f>
        <v>17.185227272727278</v>
      </c>
      <c r="K49" s="18">
        <f>SUMIFS('Individual Data'!$AA$6:$AA$3142,'Individual Data'!$U$6:$U$3142,'age-length prop'!$B49,'Individual Data'!$X$6:$X$3142,'age-length prop'!K$7,'Individual Data'!$Q$6:$Q$3142,'age-length prop'!$C49,'Individual Data'!$M$6:$M$3142,'age-length prop'!$B$6)</f>
        <v>0</v>
      </c>
      <c r="L49" s="18">
        <f>SUMIFS('Individual Data'!$AA$6:$AA$3142,'Individual Data'!$U$6:$U$3142,'age-length prop'!$B49,'Individual Data'!$X$6:$X$3142,'age-length prop'!L$7,'Individual Data'!$Q$6:$Q$3142,'age-length prop'!$C49,'Individual Data'!$M$6:$M$3142,'age-length prop'!$B$6)</f>
        <v>0</v>
      </c>
      <c r="M49" s="18">
        <f>SUMIFS('Individual Data'!$AA$6:$AA$3142,'Individual Data'!$U$6:$U$3142,'age-length prop'!$B49,'Individual Data'!$X$6:$X$3142,'age-length prop'!M$7,'Individual Data'!$Q$6:$Q$3142,'age-length prop'!$C49,'Individual Data'!$M$6:$M$3142,'age-length prop'!$B$6)</f>
        <v>0</v>
      </c>
      <c r="N49" s="18">
        <f>SUMIFS('Individual Data'!$AA$6:$AA$3142,'Individual Data'!$U$6:$U$3142,'age-length prop'!$B49,'Individual Data'!$X$6:$X$3142,'age-length prop'!N$7,'Individual Data'!$Q$6:$Q$3142,'age-length prop'!$C49,'Individual Data'!$M$6:$M$3142,'age-length prop'!$B$6)</f>
        <v>0</v>
      </c>
      <c r="O49" s="18">
        <f>SUMIFS('Individual Data'!$AA$6:$AA$3142,'Individual Data'!$U$6:$U$3142,'age-length prop'!$B49,'Individual Data'!$X$6:$X$3142,'age-length prop'!O$7,'Individual Data'!$Q$6:$Q$3142,'age-length prop'!$C49,'Individual Data'!$M$6:$M$3142,'age-length prop'!$B$6)</f>
        <v>0</v>
      </c>
      <c r="P49" s="18">
        <f>SUMIFS('Individual Data'!$AA$6:$AA$3142,'Individual Data'!$U$6:$U$3142,'age-length prop'!$B49,'Individual Data'!$X$6:$X$3142,'age-length prop'!P$7,'Individual Data'!$Q$6:$Q$3142,'age-length prop'!$C49,'Individual Data'!$M$6:$M$3142,'age-length prop'!$B$6)</f>
        <v>0</v>
      </c>
      <c r="Q49" s="40">
        <f t="shared" si="45"/>
        <v>0</v>
      </c>
      <c r="R49" s="32">
        <f t="shared" si="46"/>
        <v>0</v>
      </c>
      <c r="S49" s="32">
        <f t="shared" si="47"/>
        <v>0</v>
      </c>
      <c r="T49" s="32">
        <f t="shared" si="48"/>
        <v>0</v>
      </c>
      <c r="U49" s="32">
        <f t="shared" si="49"/>
        <v>0</v>
      </c>
      <c r="V49" s="32">
        <f t="shared" si="50"/>
        <v>36.294174016282234</v>
      </c>
      <c r="W49" s="32">
        <f t="shared" si="51"/>
        <v>17.894627779341409</v>
      </c>
      <c r="X49" s="32">
        <f t="shared" si="52"/>
        <v>0</v>
      </c>
      <c r="Y49" s="32">
        <f t="shared" si="53"/>
        <v>0</v>
      </c>
      <c r="Z49" s="32">
        <f t="shared" si="54"/>
        <v>0</v>
      </c>
      <c r="AA49" s="32">
        <f t="shared" si="55"/>
        <v>0</v>
      </c>
      <c r="AB49" s="32">
        <f t="shared" si="56"/>
        <v>0</v>
      </c>
      <c r="AC49" s="32">
        <f t="shared" si="57"/>
        <v>0</v>
      </c>
      <c r="AD49" s="14">
        <f>VLOOKUP(A49,'PBT Tag Rates'!$B$5:$E$34,4,FALSE)</f>
        <v>0.99705232300000002</v>
      </c>
      <c r="AE49" s="32">
        <f t="shared" si="58"/>
        <v>0</v>
      </c>
      <c r="AF49" s="32">
        <f t="shared" si="78"/>
        <v>0</v>
      </c>
      <c r="AG49" s="32">
        <f t="shared" si="59"/>
        <v>0</v>
      </c>
      <c r="AH49" s="32">
        <f t="shared" si="60"/>
        <v>0</v>
      </c>
      <c r="AI49" s="32">
        <f t="shared" si="61"/>
        <v>0</v>
      </c>
      <c r="AJ49" s="32">
        <f t="shared" si="62"/>
        <v>36.401473803378558</v>
      </c>
      <c r="AK49" s="32">
        <f t="shared" si="63"/>
        <v>17.947531304574685</v>
      </c>
      <c r="AL49" s="32">
        <f t="shared" si="64"/>
        <v>0</v>
      </c>
      <c r="AM49" s="32">
        <f t="shared" si="65"/>
        <v>0</v>
      </c>
      <c r="AN49" s="32">
        <f t="shared" si="66"/>
        <v>0</v>
      </c>
      <c r="AO49" s="32">
        <f t="shared" si="67"/>
        <v>0</v>
      </c>
      <c r="AP49" s="32">
        <f t="shared" si="68"/>
        <v>0</v>
      </c>
      <c r="AQ49" s="32">
        <f t="shared" si="69"/>
        <v>0</v>
      </c>
      <c r="AS49" s="34">
        <f t="shared" si="111"/>
        <v>0</v>
      </c>
      <c r="AT49" s="35">
        <f t="shared" si="112"/>
        <v>54.349005107953246</v>
      </c>
      <c r="AV49">
        <f t="shared" si="113"/>
        <v>2019</v>
      </c>
      <c r="AW49" t="str">
        <f t="shared" si="114"/>
        <v>NLVA</v>
      </c>
      <c r="AX49" t="s">
        <v>9015</v>
      </c>
      <c r="AY49">
        <f>SUMIFS('cwt rel info'!$A$6:$A$217,'cwt rel info'!$D$6:$D$217,'age-length prop'!AV49,'cwt rel info'!$E$6:$E$217,'age-length prop'!AW49)</f>
        <v>220277</v>
      </c>
      <c r="AZ49" s="32">
        <f t="shared" si="71"/>
        <v>54.349005107953246</v>
      </c>
      <c r="BA49" s="32">
        <f t="shared" si="79"/>
        <v>637.91837711610469</v>
      </c>
      <c r="BB49" s="32">
        <f t="shared" si="72"/>
        <v>17.386238617590958</v>
      </c>
      <c r="BC49" t="str">
        <f>VLOOKUP(AW49,'Individual Data'!$U$5:$AB$3142,8,FALSE)</f>
        <v>abv</v>
      </c>
      <c r="BD49" s="36">
        <f t="shared" ref="BD49" si="164">IF(BC49="blw",AZ49*(1-$BA$4),AZ49*(1-$BA$3))</f>
        <v>52.175044903635111</v>
      </c>
      <c r="BE49" s="18">
        <f t="shared" si="73"/>
        <v>612.40164203146048</v>
      </c>
      <c r="BF49" s="163">
        <f t="shared" si="74"/>
        <v>16.343064300535499</v>
      </c>
      <c r="BH49" s="18"/>
      <c r="BI49" s="32"/>
      <c r="BK49" s="40">
        <f t="shared" si="116"/>
        <v>0</v>
      </c>
      <c r="BL49" s="32">
        <f t="shared" si="117"/>
        <v>0</v>
      </c>
      <c r="BM49" s="32">
        <f t="shared" si="118"/>
        <v>0</v>
      </c>
      <c r="BN49" s="32">
        <f t="shared" si="119"/>
        <v>0</v>
      </c>
      <c r="BO49" s="32">
        <f t="shared" si="120"/>
        <v>0</v>
      </c>
      <c r="BP49" s="32">
        <f t="shared" si="121"/>
        <v>0.10729978709632348</v>
      </c>
      <c r="BQ49" s="32">
        <f t="shared" si="122"/>
        <v>5.2903525233276127E-2</v>
      </c>
      <c r="BR49" s="32">
        <f t="shared" si="123"/>
        <v>0</v>
      </c>
      <c r="BS49" s="32">
        <f t="shared" si="124"/>
        <v>0</v>
      </c>
      <c r="BT49" s="32">
        <f t="shared" si="125"/>
        <v>0</v>
      </c>
      <c r="BU49" s="32">
        <f t="shared" si="126"/>
        <v>0</v>
      </c>
      <c r="BV49" s="32">
        <f t="shared" si="127"/>
        <v>0</v>
      </c>
      <c r="BW49" s="32">
        <f t="shared" si="128"/>
        <v>0</v>
      </c>
      <c r="BX49" s="15">
        <f t="shared" si="129"/>
        <v>0.27500000000000002</v>
      </c>
      <c r="BY49" s="32">
        <f>SUMIFS('Individual Data'!$W$6:$W$3142,'Individual Data'!$I$6:$I$3142,'age-length prop'!BY$7,'Individual Data'!$U$6:$U$3142,'age-length prop'!$B49,'Individual Data'!$Q$6:$Q$3142,'age-length prop'!$C49)</f>
        <v>11</v>
      </c>
      <c r="BZ49" s="32">
        <f>SUMIFS('Individual Data'!$W$6:$W$3142,'Individual Data'!$I$6:$I$3142,'age-length prop'!BZ$7,'Individual Data'!$U$6:$U$3142,'age-length prop'!$B49,'Individual Data'!$Q$6:$Q$3142,'age-length prop'!$C49)</f>
        <v>29</v>
      </c>
      <c r="CA49" s="47">
        <f t="shared" si="130"/>
        <v>0</v>
      </c>
      <c r="CB49" s="18">
        <f t="shared" si="131"/>
        <v>0</v>
      </c>
      <c r="CC49" s="18">
        <f t="shared" si="132"/>
        <v>0</v>
      </c>
      <c r="CD49" s="18">
        <f t="shared" si="133"/>
        <v>0</v>
      </c>
      <c r="CE49" s="18">
        <f t="shared" si="134"/>
        <v>0</v>
      </c>
      <c r="CF49" s="18">
        <f t="shared" si="135"/>
        <v>2.950744145148896E-2</v>
      </c>
      <c r="CG49" s="18">
        <f t="shared" si="136"/>
        <v>1.4548469439150936E-2</v>
      </c>
      <c r="CH49" s="18">
        <f t="shared" si="137"/>
        <v>0</v>
      </c>
      <c r="CI49" s="18">
        <f t="shared" si="138"/>
        <v>0</v>
      </c>
      <c r="CJ49" s="18">
        <f t="shared" si="139"/>
        <v>0</v>
      </c>
      <c r="CK49" s="18">
        <f t="shared" si="140"/>
        <v>0</v>
      </c>
      <c r="CL49" s="18">
        <f t="shared" si="141"/>
        <v>0</v>
      </c>
      <c r="CM49" s="48">
        <f t="shared" si="142"/>
        <v>0</v>
      </c>
      <c r="CN49" s="18"/>
      <c r="CO49" s="18">
        <f t="shared" si="143"/>
        <v>0</v>
      </c>
      <c r="CP49" s="18">
        <f t="shared" si="144"/>
        <v>0</v>
      </c>
      <c r="CQ49" s="18">
        <f t="shared" si="145"/>
        <v>0</v>
      </c>
      <c r="CR49" s="18">
        <f t="shared" si="146"/>
        <v>0</v>
      </c>
      <c r="CS49" s="18">
        <f t="shared" si="147"/>
        <v>0</v>
      </c>
      <c r="CT49" s="18">
        <f t="shared" si="148"/>
        <v>7.7792345644834518E-2</v>
      </c>
      <c r="CU49" s="18">
        <f t="shared" si="149"/>
        <v>3.8355055794125188E-2</v>
      </c>
      <c r="CV49" s="18">
        <f t="shared" si="150"/>
        <v>0</v>
      </c>
      <c r="CW49" s="18">
        <f t="shared" si="151"/>
        <v>0</v>
      </c>
      <c r="CX49" s="18">
        <f t="shared" si="152"/>
        <v>0</v>
      </c>
      <c r="CY49" s="18">
        <f t="shared" si="153"/>
        <v>0</v>
      </c>
      <c r="CZ49" s="18">
        <f t="shared" si="154"/>
        <v>0</v>
      </c>
      <c r="DA49" s="18">
        <f t="shared" si="155"/>
        <v>0</v>
      </c>
    </row>
    <row r="50" spans="1:105" x14ac:dyDescent="0.35">
      <c r="A50" s="23" t="s">
        <v>702</v>
      </c>
      <c r="B50" s="22" t="s">
        <v>8858</v>
      </c>
      <c r="C50">
        <v>3</v>
      </c>
      <c r="D50" s="18">
        <f>SUMIFS('Individual Data'!$AA$6:$AA$3142,'Individual Data'!$U$6:$U$3142,'age-length prop'!$B50,'Individual Data'!$X$6:$X$3142,'age-length prop'!D$7,'Individual Data'!$Q$6:$Q$3142,'age-length prop'!$C50,'Individual Data'!$M$6:$M$3142,'age-length prop'!$B$6)</f>
        <v>0</v>
      </c>
      <c r="E50" s="18">
        <f>SUMIFS('Individual Data'!$AA$6:$AA$3142,'Individual Data'!$U$6:$U$3142,'age-length prop'!$B50,'Individual Data'!$X$6:$X$3142,'age-length prop'!E$7,'Individual Data'!$Q$6:$Q$3142,'age-length prop'!$C50,'Individual Data'!$M$6:$M$3142,'age-length prop'!$B$6)</f>
        <v>0</v>
      </c>
      <c r="F50" s="18">
        <f>SUMIFS('Individual Data'!$AA$6:$AA$3142,'Individual Data'!$U$6:$U$3142,'age-length prop'!$B50,'Individual Data'!$X$6:$X$3142,'age-length prop'!F$7,'Individual Data'!$Q$6:$Q$3142,'age-length prop'!$C50,'Individual Data'!$M$6:$M$3142,'age-length prop'!$B$6)</f>
        <v>0</v>
      </c>
      <c r="G50" s="18">
        <f>SUMIFS('Individual Data'!$AA$6:$AA$3142,'Individual Data'!$U$6:$U$3142,'age-length prop'!$B50,'Individual Data'!$X$6:$X$3142,'age-length prop'!G$7,'Individual Data'!$Q$6:$Q$3142,'age-length prop'!$C50,'Individual Data'!$M$6:$M$3142,'age-length prop'!$B$6)</f>
        <v>0</v>
      </c>
      <c r="H50" s="18">
        <f>SUMIFS('Individual Data'!$AA$6:$AA$3142,'Individual Data'!$U$6:$U$3142,'age-length prop'!$B50,'Individual Data'!$X$6:$X$3142,'age-length prop'!H$7,'Individual Data'!$Q$6:$Q$3142,'age-length prop'!$C50,'Individual Data'!$M$6:$M$3142,'age-length prop'!$B$6)</f>
        <v>0</v>
      </c>
      <c r="I50" s="18">
        <f>SUMIFS('Individual Data'!$AA$6:$AA$3142,'Individual Data'!$U$6:$U$3142,'age-length prop'!$B50,'Individual Data'!$X$6:$X$3142,'age-length prop'!I$7,'Individual Data'!$Q$6:$Q$3142,'age-length prop'!$C50,'Individual Data'!$M$6:$M$3142,'age-length prop'!$B$6)</f>
        <v>17.185227272727278</v>
      </c>
      <c r="J50" s="18">
        <f>SUMIFS('Individual Data'!$AA$6:$AA$3142,'Individual Data'!$U$6:$U$3142,'age-length prop'!$B50,'Individual Data'!$X$6:$X$3142,'age-length prop'!J$7,'Individual Data'!$Q$6:$Q$3142,'age-length prop'!$C50,'Individual Data'!$M$6:$M$3142,'age-length prop'!$B$6)</f>
        <v>51.555681818181839</v>
      </c>
      <c r="K50" s="18">
        <f>SUMIFS('Individual Data'!$AA$6:$AA$3142,'Individual Data'!$U$6:$U$3142,'age-length prop'!$B50,'Individual Data'!$X$6:$X$3142,'age-length prop'!K$7,'Individual Data'!$Q$6:$Q$3142,'age-length prop'!$C50,'Individual Data'!$M$6:$M$3142,'age-length prop'!$B$6)</f>
        <v>0</v>
      </c>
      <c r="L50" s="18">
        <f>SUMIFS('Individual Data'!$AA$6:$AA$3142,'Individual Data'!$U$6:$U$3142,'age-length prop'!$B50,'Individual Data'!$X$6:$X$3142,'age-length prop'!L$7,'Individual Data'!$Q$6:$Q$3142,'age-length prop'!$C50,'Individual Data'!$M$6:$M$3142,'age-length prop'!$B$6)</f>
        <v>0</v>
      </c>
      <c r="M50" s="18">
        <f>SUMIFS('Individual Data'!$AA$6:$AA$3142,'Individual Data'!$U$6:$U$3142,'age-length prop'!$B50,'Individual Data'!$X$6:$X$3142,'age-length prop'!M$7,'Individual Data'!$Q$6:$Q$3142,'age-length prop'!$C50,'Individual Data'!$M$6:$M$3142,'age-length prop'!$B$6)</f>
        <v>0</v>
      </c>
      <c r="N50" s="18">
        <f>SUMIFS('Individual Data'!$AA$6:$AA$3142,'Individual Data'!$U$6:$U$3142,'age-length prop'!$B50,'Individual Data'!$X$6:$X$3142,'age-length prop'!N$7,'Individual Data'!$Q$6:$Q$3142,'age-length prop'!$C50,'Individual Data'!$M$6:$M$3142,'age-length prop'!$B$6)</f>
        <v>0</v>
      </c>
      <c r="O50" s="18">
        <f>SUMIFS('Individual Data'!$AA$6:$AA$3142,'Individual Data'!$U$6:$U$3142,'age-length prop'!$B50,'Individual Data'!$X$6:$X$3142,'age-length prop'!O$7,'Individual Data'!$Q$6:$Q$3142,'age-length prop'!$C50,'Individual Data'!$M$6:$M$3142,'age-length prop'!$B$6)</f>
        <v>0</v>
      </c>
      <c r="P50" s="18">
        <f>SUMIFS('Individual Data'!$AA$6:$AA$3142,'Individual Data'!$U$6:$U$3142,'age-length prop'!$B50,'Individual Data'!$X$6:$X$3142,'age-length prop'!P$7,'Individual Data'!$Q$6:$Q$3142,'age-length prop'!$C50,'Individual Data'!$M$6:$M$3142,'age-length prop'!$B$6)</f>
        <v>0</v>
      </c>
      <c r="Q50" s="40">
        <f t="shared" si="45"/>
        <v>0</v>
      </c>
      <c r="R50" s="32">
        <f t="shared" si="46"/>
        <v>0</v>
      </c>
      <c r="S50" s="32">
        <f t="shared" si="47"/>
        <v>0</v>
      </c>
      <c r="T50" s="32">
        <f t="shared" si="48"/>
        <v>0</v>
      </c>
      <c r="U50" s="32">
        <f t="shared" si="49"/>
        <v>0</v>
      </c>
      <c r="V50" s="32">
        <f t="shared" si="50"/>
        <v>18.147087008141117</v>
      </c>
      <c r="W50" s="32">
        <f t="shared" si="51"/>
        <v>53.683883338024224</v>
      </c>
      <c r="X50" s="32">
        <f t="shared" si="52"/>
        <v>0</v>
      </c>
      <c r="Y50" s="32">
        <f t="shared" si="53"/>
        <v>0</v>
      </c>
      <c r="Z50" s="32">
        <f t="shared" si="54"/>
        <v>0</v>
      </c>
      <c r="AA50" s="32">
        <f t="shared" si="55"/>
        <v>0</v>
      </c>
      <c r="AB50" s="32">
        <f t="shared" si="56"/>
        <v>0</v>
      </c>
      <c r="AC50" s="32">
        <f t="shared" si="57"/>
        <v>0</v>
      </c>
      <c r="AD50" s="14">
        <f>VLOOKUP(A50,'PBT Tag Rates'!$B$5:$E$34,4,FALSE)</f>
        <v>0.99705232300000002</v>
      </c>
      <c r="AE50" s="32">
        <f t="shared" si="58"/>
        <v>0</v>
      </c>
      <c r="AF50" s="32">
        <f t="shared" si="78"/>
        <v>0</v>
      </c>
      <c r="AG50" s="32">
        <f t="shared" si="59"/>
        <v>0</v>
      </c>
      <c r="AH50" s="32">
        <f t="shared" si="60"/>
        <v>0</v>
      </c>
      <c r="AI50" s="32">
        <f t="shared" si="61"/>
        <v>0</v>
      </c>
      <c r="AJ50" s="32">
        <f t="shared" si="62"/>
        <v>18.200736901689279</v>
      </c>
      <c r="AK50" s="32">
        <f t="shared" si="63"/>
        <v>53.842593913724045</v>
      </c>
      <c r="AL50" s="32">
        <f t="shared" si="64"/>
        <v>0</v>
      </c>
      <c r="AM50" s="32">
        <f t="shared" si="65"/>
        <v>0</v>
      </c>
      <c r="AN50" s="32">
        <f t="shared" si="66"/>
        <v>0</v>
      </c>
      <c r="AO50" s="32">
        <f t="shared" si="67"/>
        <v>0</v>
      </c>
      <c r="AP50" s="32">
        <f t="shared" si="68"/>
        <v>0</v>
      </c>
      <c r="AQ50" s="32">
        <f t="shared" si="69"/>
        <v>0</v>
      </c>
      <c r="AS50" s="34">
        <f t="shared" si="111"/>
        <v>0</v>
      </c>
      <c r="AT50" s="35">
        <f t="shared" si="112"/>
        <v>72.043330815413327</v>
      </c>
      <c r="AV50">
        <f t="shared" si="113"/>
        <v>2019</v>
      </c>
      <c r="AW50" t="str">
        <f t="shared" si="114"/>
        <v>NPTH</v>
      </c>
      <c r="AX50" t="s">
        <v>9015</v>
      </c>
      <c r="AY50">
        <f>SUMIFS('cwt rel info'!$A$6:$A$217,'cwt rel info'!$D$6:$D$217,'age-length prop'!AV50,'cwt rel info'!$E$6:$E$217,'age-length prop'!AW50)</f>
        <v>220273</v>
      </c>
      <c r="AZ50" s="32">
        <f t="shared" si="71"/>
        <v>72.043330815413327</v>
      </c>
      <c r="BA50" s="32">
        <f t="shared" si="79"/>
        <v>534.74317340506445</v>
      </c>
      <c r="BB50" s="32">
        <f t="shared" si="72"/>
        <v>0</v>
      </c>
      <c r="BC50" t="str">
        <f>VLOOKUP(AW50,'Individual Data'!$U$5:$AB$3142,8,FALSE)</f>
        <v>abv</v>
      </c>
      <c r="BD50" s="36">
        <f t="shared" ref="BD50" si="165">IF(BC50="blw",AZ50*(1-$BA$4),AZ50*(1-$BA$3))</f>
        <v>69.161597582796787</v>
      </c>
      <c r="BE50" s="18">
        <f t="shared" si="73"/>
        <v>513.35344646886188</v>
      </c>
      <c r="BF50" s="163">
        <f t="shared" si="74"/>
        <v>0</v>
      </c>
      <c r="BH50" s="18"/>
      <c r="BI50" s="32"/>
      <c r="BK50" s="40">
        <f t="shared" si="116"/>
        <v>0</v>
      </c>
      <c r="BL50" s="32">
        <f t="shared" si="117"/>
        <v>0</v>
      </c>
      <c r="BM50" s="32">
        <f t="shared" si="118"/>
        <v>0</v>
      </c>
      <c r="BN50" s="32">
        <f t="shared" si="119"/>
        <v>0</v>
      </c>
      <c r="BO50" s="32">
        <f t="shared" si="120"/>
        <v>0</v>
      </c>
      <c r="BP50" s="32">
        <f t="shared" si="121"/>
        <v>5.3649893548161742E-2</v>
      </c>
      <c r="BQ50" s="32">
        <f t="shared" si="122"/>
        <v>0.15871057569982128</v>
      </c>
      <c r="BR50" s="32">
        <f t="shared" si="123"/>
        <v>0</v>
      </c>
      <c r="BS50" s="32">
        <f t="shared" si="124"/>
        <v>0</v>
      </c>
      <c r="BT50" s="32">
        <f t="shared" si="125"/>
        <v>0</v>
      </c>
      <c r="BU50" s="32">
        <f t="shared" si="126"/>
        <v>0</v>
      </c>
      <c r="BV50" s="32">
        <f t="shared" si="127"/>
        <v>0</v>
      </c>
      <c r="BW50" s="32">
        <f t="shared" si="128"/>
        <v>0</v>
      </c>
      <c r="BX50" s="15">
        <f t="shared" si="129"/>
        <v>0.20588235294117646</v>
      </c>
      <c r="BY50" s="32">
        <f>SUMIFS('Individual Data'!$W$6:$W$3142,'Individual Data'!$I$6:$I$3142,'age-length prop'!BY$7,'Individual Data'!$U$6:$U$3142,'age-length prop'!$B50,'Individual Data'!$Q$6:$Q$3142,'age-length prop'!$C50)</f>
        <v>7</v>
      </c>
      <c r="BZ50" s="32">
        <f>SUMIFS('Individual Data'!$W$6:$W$3142,'Individual Data'!$I$6:$I$3142,'age-length prop'!BZ$7,'Individual Data'!$U$6:$U$3142,'age-length prop'!$B50,'Individual Data'!$Q$6:$Q$3142,'age-length prop'!$C50)</f>
        <v>27</v>
      </c>
      <c r="CA50" s="47">
        <f t="shared" si="130"/>
        <v>0</v>
      </c>
      <c r="CB50" s="18">
        <f t="shared" si="131"/>
        <v>0</v>
      </c>
      <c r="CC50" s="18">
        <f t="shared" si="132"/>
        <v>0</v>
      </c>
      <c r="CD50" s="18">
        <f t="shared" si="133"/>
        <v>0</v>
      </c>
      <c r="CE50" s="18">
        <f t="shared" si="134"/>
        <v>0</v>
      </c>
      <c r="CF50" s="18">
        <f t="shared" si="135"/>
        <v>1.1045566318739182E-2</v>
      </c>
      <c r="CG50" s="18">
        <f t="shared" si="136"/>
        <v>3.2675706761727909E-2</v>
      </c>
      <c r="CH50" s="18">
        <f t="shared" si="137"/>
        <v>0</v>
      </c>
      <c r="CI50" s="18">
        <f t="shared" si="138"/>
        <v>0</v>
      </c>
      <c r="CJ50" s="18">
        <f t="shared" si="139"/>
        <v>0</v>
      </c>
      <c r="CK50" s="18">
        <f t="shared" si="140"/>
        <v>0</v>
      </c>
      <c r="CL50" s="18">
        <f t="shared" si="141"/>
        <v>0</v>
      </c>
      <c r="CM50" s="48">
        <f t="shared" si="142"/>
        <v>0</v>
      </c>
      <c r="CN50" s="18"/>
      <c r="CO50" s="18">
        <f t="shared" si="143"/>
        <v>0</v>
      </c>
      <c r="CP50" s="18">
        <f t="shared" si="144"/>
        <v>0</v>
      </c>
      <c r="CQ50" s="18">
        <f t="shared" si="145"/>
        <v>0</v>
      </c>
      <c r="CR50" s="18">
        <f t="shared" si="146"/>
        <v>0</v>
      </c>
      <c r="CS50" s="18">
        <f t="shared" si="147"/>
        <v>0</v>
      </c>
      <c r="CT50" s="18">
        <f t="shared" si="148"/>
        <v>4.2604327229422562E-2</v>
      </c>
      <c r="CU50" s="18">
        <f t="shared" si="149"/>
        <v>0.12603486893809338</v>
      </c>
      <c r="CV50" s="18">
        <f t="shared" si="150"/>
        <v>0</v>
      </c>
      <c r="CW50" s="18">
        <f t="shared" si="151"/>
        <v>0</v>
      </c>
      <c r="CX50" s="18">
        <f t="shared" si="152"/>
        <v>0</v>
      </c>
      <c r="CY50" s="18">
        <f t="shared" si="153"/>
        <v>0</v>
      </c>
      <c r="CZ50" s="18">
        <f t="shared" si="154"/>
        <v>0</v>
      </c>
      <c r="DA50" s="18">
        <f t="shared" si="155"/>
        <v>0</v>
      </c>
    </row>
    <row r="51" spans="1:105" x14ac:dyDescent="0.35">
      <c r="A51" s="23" t="s">
        <v>5931</v>
      </c>
      <c r="B51" s="22" t="s">
        <v>8876</v>
      </c>
      <c r="C51">
        <v>2</v>
      </c>
      <c r="D51" s="18">
        <f>SUMIFS('Individual Data'!$AA$6:$AA$3142,'Individual Data'!$U$6:$U$3142,'age-length prop'!$B51,'Individual Data'!$X$6:$X$3142,'age-length prop'!D$7,'Individual Data'!$Q$6:$Q$3142,'age-length prop'!$C51,'Individual Data'!$M$6:$M$3142,'age-length prop'!$B$6)</f>
        <v>0</v>
      </c>
      <c r="E51" s="18">
        <f>SUMIFS('Individual Data'!$AA$6:$AA$3142,'Individual Data'!$U$6:$U$3142,'age-length prop'!$B51,'Individual Data'!$X$6:$X$3142,'age-length prop'!E$7,'Individual Data'!$Q$6:$Q$3142,'age-length prop'!$C51,'Individual Data'!$M$6:$M$3142,'age-length prop'!$B$6)</f>
        <v>0</v>
      </c>
      <c r="F51" s="18">
        <f>SUMIFS('Individual Data'!$AA$6:$AA$3142,'Individual Data'!$U$6:$U$3142,'age-length prop'!$B51,'Individual Data'!$X$6:$X$3142,'age-length prop'!F$7,'Individual Data'!$Q$6:$Q$3142,'age-length prop'!$C51,'Individual Data'!$M$6:$M$3142,'age-length prop'!$B$6)</f>
        <v>0</v>
      </c>
      <c r="G51" s="18">
        <f>SUMIFS('Individual Data'!$AA$6:$AA$3142,'Individual Data'!$U$6:$U$3142,'age-length prop'!$B51,'Individual Data'!$X$6:$X$3142,'age-length prop'!G$7,'Individual Data'!$Q$6:$Q$3142,'age-length prop'!$C51,'Individual Data'!$M$6:$M$3142,'age-length prop'!$B$6)</f>
        <v>0</v>
      </c>
      <c r="H51" s="18">
        <f>SUMIFS('Individual Data'!$AA$6:$AA$3142,'Individual Data'!$U$6:$U$3142,'age-length prop'!$B51,'Individual Data'!$X$6:$X$3142,'age-length prop'!H$7,'Individual Data'!$Q$6:$Q$3142,'age-length prop'!$C51,'Individual Data'!$M$6:$M$3142,'age-length prop'!$B$6)</f>
        <v>0</v>
      </c>
      <c r="I51" s="18">
        <f>SUMIFS('Individual Data'!$AA$6:$AA$3142,'Individual Data'!$U$6:$U$3142,'age-length prop'!$B51,'Individual Data'!$X$6:$X$3142,'age-length prop'!I$7,'Individual Data'!$Q$6:$Q$3142,'age-length prop'!$C51,'Individual Data'!$M$6:$M$3142,'age-length prop'!$B$6)</f>
        <v>0</v>
      </c>
      <c r="J51" s="18">
        <f>SUMIFS('Individual Data'!$AA$6:$AA$3142,'Individual Data'!$U$6:$U$3142,'age-length prop'!$B51,'Individual Data'!$X$6:$X$3142,'age-length prop'!J$7,'Individual Data'!$Q$6:$Q$3142,'age-length prop'!$C51,'Individual Data'!$M$6:$M$3142,'age-length prop'!$B$6)</f>
        <v>0</v>
      </c>
      <c r="K51" s="18">
        <f>SUMIFS('Individual Data'!$AA$6:$AA$3142,'Individual Data'!$U$6:$U$3142,'age-length prop'!$B51,'Individual Data'!$X$6:$X$3142,'age-length prop'!K$7,'Individual Data'!$Q$6:$Q$3142,'age-length prop'!$C51,'Individual Data'!$M$6:$M$3142,'age-length prop'!$B$6)</f>
        <v>0</v>
      </c>
      <c r="L51" s="18">
        <f>SUMIFS('Individual Data'!$AA$6:$AA$3142,'Individual Data'!$U$6:$U$3142,'age-length prop'!$B51,'Individual Data'!$X$6:$X$3142,'age-length prop'!L$7,'Individual Data'!$Q$6:$Q$3142,'age-length prop'!$C51,'Individual Data'!$M$6:$M$3142,'age-length prop'!$B$6)</f>
        <v>0</v>
      </c>
      <c r="M51" s="18">
        <f>SUMIFS('Individual Data'!$AA$6:$AA$3142,'Individual Data'!$U$6:$U$3142,'age-length prop'!$B51,'Individual Data'!$X$6:$X$3142,'age-length prop'!M$7,'Individual Data'!$Q$6:$Q$3142,'age-length prop'!$C51,'Individual Data'!$M$6:$M$3142,'age-length prop'!$B$6)</f>
        <v>0</v>
      </c>
      <c r="N51" s="18">
        <f>SUMIFS('Individual Data'!$AA$6:$AA$3142,'Individual Data'!$U$6:$U$3142,'age-length prop'!$B51,'Individual Data'!$X$6:$X$3142,'age-length prop'!N$7,'Individual Data'!$Q$6:$Q$3142,'age-length prop'!$C51,'Individual Data'!$M$6:$M$3142,'age-length prop'!$B$6)</f>
        <v>0</v>
      </c>
      <c r="O51" s="18">
        <f>SUMIFS('Individual Data'!$AA$6:$AA$3142,'Individual Data'!$U$6:$U$3142,'age-length prop'!$B51,'Individual Data'!$X$6:$X$3142,'age-length prop'!O$7,'Individual Data'!$Q$6:$Q$3142,'age-length prop'!$C51,'Individual Data'!$M$6:$M$3142,'age-length prop'!$B$6)</f>
        <v>0</v>
      </c>
      <c r="P51" s="18">
        <f>SUMIFS('Individual Data'!$AA$6:$AA$3142,'Individual Data'!$U$6:$U$3142,'age-length prop'!$B51,'Individual Data'!$X$6:$X$3142,'age-length prop'!P$7,'Individual Data'!$Q$6:$Q$3142,'age-length prop'!$C51,'Individual Data'!$M$6:$M$3142,'age-length prop'!$B$6)</f>
        <v>0</v>
      </c>
      <c r="Q51" s="40">
        <f t="shared" si="45"/>
        <v>0</v>
      </c>
      <c r="R51" s="32">
        <f t="shared" si="46"/>
        <v>0</v>
      </c>
      <c r="S51" s="32">
        <f t="shared" si="47"/>
        <v>0</v>
      </c>
      <c r="T51" s="32">
        <f t="shared" si="48"/>
        <v>0</v>
      </c>
      <c r="U51" s="32">
        <f t="shared" si="49"/>
        <v>0</v>
      </c>
      <c r="V51" s="32">
        <f t="shared" si="50"/>
        <v>0</v>
      </c>
      <c r="W51" s="32">
        <f t="shared" si="51"/>
        <v>0</v>
      </c>
      <c r="X51" s="32">
        <f t="shared" si="52"/>
        <v>0</v>
      </c>
      <c r="Y51" s="32">
        <f t="shared" si="53"/>
        <v>0</v>
      </c>
      <c r="Z51" s="32">
        <f t="shared" si="54"/>
        <v>0</v>
      </c>
      <c r="AA51" s="32">
        <f t="shared" si="55"/>
        <v>0</v>
      </c>
      <c r="AB51" s="32">
        <f t="shared" si="56"/>
        <v>0</v>
      </c>
      <c r="AC51" s="32">
        <f t="shared" si="57"/>
        <v>0</v>
      </c>
      <c r="AD51" s="14">
        <f>VLOOKUP(A51,'PBT Tag Rates'!$B$5:$E$34,4,FALSE)</f>
        <v>0.98845608500000004</v>
      </c>
      <c r="AE51" s="32">
        <f t="shared" si="58"/>
        <v>0</v>
      </c>
      <c r="AF51" s="32">
        <f t="shared" si="78"/>
        <v>0</v>
      </c>
      <c r="AG51" s="32">
        <f t="shared" si="59"/>
        <v>0</v>
      </c>
      <c r="AH51" s="32">
        <f t="shared" si="60"/>
        <v>0</v>
      </c>
      <c r="AI51" s="32">
        <f t="shared" si="61"/>
        <v>0</v>
      </c>
      <c r="AJ51" s="32">
        <f t="shared" si="62"/>
        <v>0</v>
      </c>
      <c r="AK51" s="32">
        <f t="shared" si="63"/>
        <v>0</v>
      </c>
      <c r="AL51" s="32">
        <f t="shared" si="64"/>
        <v>0</v>
      </c>
      <c r="AM51" s="32">
        <f t="shared" si="65"/>
        <v>0</v>
      </c>
      <c r="AN51" s="32">
        <f t="shared" si="66"/>
        <v>0</v>
      </c>
      <c r="AO51" s="32">
        <f t="shared" si="67"/>
        <v>0</v>
      </c>
      <c r="AP51" s="32">
        <f t="shared" si="68"/>
        <v>0</v>
      </c>
      <c r="AQ51" s="32">
        <f t="shared" si="69"/>
        <v>0</v>
      </c>
      <c r="AS51" s="34">
        <f t="shared" si="111"/>
        <v>0</v>
      </c>
      <c r="AT51" s="35">
        <f t="shared" si="112"/>
        <v>0</v>
      </c>
      <c r="AV51">
        <f t="shared" si="113"/>
        <v>2020</v>
      </c>
      <c r="AW51" t="str">
        <f t="shared" si="114"/>
        <v>NPTH Unk</v>
      </c>
      <c r="AX51" t="s">
        <v>9015</v>
      </c>
      <c r="AY51">
        <f>SUMIFS('cwt rel info'!$A$6:$A$217,'cwt rel info'!$D$6:$D$217,'age-length prop'!AV51,'cwt rel info'!$E$6:$E$217,'age-length prop'!AW51)</f>
        <v>0</v>
      </c>
      <c r="AZ51" s="32">
        <f t="shared" si="71"/>
        <v>0</v>
      </c>
      <c r="BA51" s="32">
        <f t="shared" si="79"/>
        <v>0</v>
      </c>
      <c r="BB51" s="32">
        <f t="shared" si="72"/>
        <v>287.66292255002116</v>
      </c>
      <c r="BC51" t="str">
        <f>VLOOKUP(AW51,'Individual Data'!$U$5:$AB$3142,8,FALSE)</f>
        <v>abv</v>
      </c>
      <c r="BD51" s="36">
        <f t="shared" ref="BD51" si="166">IF(BC51="blw",AZ51*(1-$BA$4),AZ51*(1-$BA$3))</f>
        <v>0</v>
      </c>
      <c r="BE51" s="18">
        <f t="shared" si="73"/>
        <v>0</v>
      </c>
      <c r="BF51" s="163">
        <f t="shared" si="74"/>
        <v>270.4031471970199</v>
      </c>
      <c r="BH51" s="18"/>
      <c r="BI51" s="32"/>
      <c r="BK51" s="40">
        <f t="shared" si="116"/>
        <v>0</v>
      </c>
      <c r="BL51" s="32">
        <f t="shared" si="117"/>
        <v>0</v>
      </c>
      <c r="BM51" s="32">
        <f t="shared" si="118"/>
        <v>0</v>
      </c>
      <c r="BN51" s="32">
        <f t="shared" si="119"/>
        <v>0</v>
      </c>
      <c r="BO51" s="32">
        <f t="shared" si="120"/>
        <v>0</v>
      </c>
      <c r="BP51" s="32">
        <f t="shared" si="121"/>
        <v>0</v>
      </c>
      <c r="BQ51" s="32">
        <f t="shared" si="122"/>
        <v>0</v>
      </c>
      <c r="BR51" s="32">
        <f t="shared" si="123"/>
        <v>0</v>
      </c>
      <c r="BS51" s="32">
        <f t="shared" si="124"/>
        <v>0</v>
      </c>
      <c r="BT51" s="32">
        <f t="shared" si="125"/>
        <v>0</v>
      </c>
      <c r="BU51" s="32">
        <f t="shared" si="126"/>
        <v>0</v>
      </c>
      <c r="BV51" s="32">
        <f t="shared" si="127"/>
        <v>0</v>
      </c>
      <c r="BW51" s="32">
        <f t="shared" si="128"/>
        <v>0</v>
      </c>
      <c r="BX51" s="15">
        <f t="shared" si="129"/>
        <v>0.4375</v>
      </c>
      <c r="BY51" s="32">
        <f>SUMIFS('Individual Data'!$W$6:$W$3142,'Individual Data'!$I$6:$I$3142,'age-length prop'!BY$7,'Individual Data'!$U$6:$U$3142,'age-length prop'!$B51,'Individual Data'!$Q$6:$Q$3142,'age-length prop'!$C51)</f>
        <v>7</v>
      </c>
      <c r="BZ51" s="32">
        <f>SUMIFS('Individual Data'!$W$6:$W$3142,'Individual Data'!$I$6:$I$3142,'age-length prop'!BZ$7,'Individual Data'!$U$6:$U$3142,'age-length prop'!$B51,'Individual Data'!$Q$6:$Q$3142,'age-length prop'!$C51)</f>
        <v>9</v>
      </c>
      <c r="CA51" s="47">
        <f t="shared" si="130"/>
        <v>0</v>
      </c>
      <c r="CB51" s="18">
        <f t="shared" si="131"/>
        <v>0</v>
      </c>
      <c r="CC51" s="18">
        <f t="shared" si="132"/>
        <v>0</v>
      </c>
      <c r="CD51" s="18">
        <f t="shared" si="133"/>
        <v>0</v>
      </c>
      <c r="CE51" s="18">
        <f t="shared" si="134"/>
        <v>0</v>
      </c>
      <c r="CF51" s="18">
        <f t="shared" si="135"/>
        <v>0</v>
      </c>
      <c r="CG51" s="18">
        <f t="shared" si="136"/>
        <v>0</v>
      </c>
      <c r="CH51" s="18">
        <f t="shared" si="137"/>
        <v>0</v>
      </c>
      <c r="CI51" s="18">
        <f t="shared" si="138"/>
        <v>0</v>
      </c>
      <c r="CJ51" s="18">
        <f t="shared" si="139"/>
        <v>0</v>
      </c>
      <c r="CK51" s="18">
        <f t="shared" si="140"/>
        <v>0</v>
      </c>
      <c r="CL51" s="18">
        <f t="shared" si="141"/>
        <v>0</v>
      </c>
      <c r="CM51" s="48">
        <f t="shared" si="142"/>
        <v>0</v>
      </c>
      <c r="CN51" s="18"/>
      <c r="CO51" s="18">
        <f t="shared" si="143"/>
        <v>0</v>
      </c>
      <c r="CP51" s="18">
        <f t="shared" si="144"/>
        <v>0</v>
      </c>
      <c r="CQ51" s="18">
        <f t="shared" si="145"/>
        <v>0</v>
      </c>
      <c r="CR51" s="18">
        <f t="shared" si="146"/>
        <v>0</v>
      </c>
      <c r="CS51" s="18">
        <f t="shared" si="147"/>
        <v>0</v>
      </c>
      <c r="CT51" s="18">
        <f t="shared" si="148"/>
        <v>0</v>
      </c>
      <c r="CU51" s="18">
        <f t="shared" si="149"/>
        <v>0</v>
      </c>
      <c r="CV51" s="18">
        <f t="shared" si="150"/>
        <v>0</v>
      </c>
      <c r="CW51" s="18">
        <f t="shared" si="151"/>
        <v>0</v>
      </c>
      <c r="CX51" s="18">
        <f t="shared" si="152"/>
        <v>0</v>
      </c>
      <c r="CY51" s="18">
        <f t="shared" si="153"/>
        <v>0</v>
      </c>
      <c r="CZ51" s="18">
        <f t="shared" si="154"/>
        <v>0</v>
      </c>
      <c r="DA51" s="18">
        <f t="shared" si="155"/>
        <v>0</v>
      </c>
    </row>
    <row r="52" spans="1:105" x14ac:dyDescent="0.35">
      <c r="A52" s="23" t="s">
        <v>231</v>
      </c>
      <c r="B52" s="22" t="s">
        <v>8877</v>
      </c>
      <c r="C52">
        <v>5</v>
      </c>
      <c r="D52" s="18">
        <f>SUMIFS('Individual Data'!$AA$6:$AA$3142,'Individual Data'!$U$6:$U$3142,'age-length prop'!$B52,'Individual Data'!$X$6:$X$3142,'age-length prop'!D$7,'Individual Data'!$Q$6:$Q$3142,'age-length prop'!$C52,'Individual Data'!$M$6:$M$3142,'age-length prop'!$B$6)</f>
        <v>0</v>
      </c>
      <c r="E52" s="18">
        <f>SUMIFS('Individual Data'!$AA$6:$AA$3142,'Individual Data'!$U$6:$U$3142,'age-length prop'!$B52,'Individual Data'!$X$6:$X$3142,'age-length prop'!E$7,'Individual Data'!$Q$6:$Q$3142,'age-length prop'!$C52,'Individual Data'!$M$6:$M$3142,'age-length prop'!$B$6)</f>
        <v>0</v>
      </c>
      <c r="F52" s="18">
        <f>SUMIFS('Individual Data'!$AA$6:$AA$3142,'Individual Data'!$U$6:$U$3142,'age-length prop'!$B52,'Individual Data'!$X$6:$X$3142,'age-length prop'!F$7,'Individual Data'!$Q$6:$Q$3142,'age-length prop'!$C52,'Individual Data'!$M$6:$M$3142,'age-length prop'!$B$6)</f>
        <v>0</v>
      </c>
      <c r="G52" s="18">
        <f>SUMIFS('Individual Data'!$AA$6:$AA$3142,'Individual Data'!$U$6:$U$3142,'age-length prop'!$B52,'Individual Data'!$X$6:$X$3142,'age-length prop'!G$7,'Individual Data'!$Q$6:$Q$3142,'age-length prop'!$C52,'Individual Data'!$M$6:$M$3142,'age-length prop'!$B$6)</f>
        <v>0</v>
      </c>
      <c r="H52" s="18">
        <f>SUMIFS('Individual Data'!$AA$6:$AA$3142,'Individual Data'!$U$6:$U$3142,'age-length prop'!$B52,'Individual Data'!$X$6:$X$3142,'age-length prop'!H$7,'Individual Data'!$Q$6:$Q$3142,'age-length prop'!$C52,'Individual Data'!$M$6:$M$3142,'age-length prop'!$B$6)</f>
        <v>0</v>
      </c>
      <c r="I52" s="18">
        <f>SUMIFS('Individual Data'!$AA$6:$AA$3142,'Individual Data'!$U$6:$U$3142,'age-length prop'!$B52,'Individual Data'!$X$6:$X$3142,'age-length prop'!I$7,'Individual Data'!$Q$6:$Q$3142,'age-length prop'!$C52,'Individual Data'!$M$6:$M$3142,'age-length prop'!$B$6)</f>
        <v>0</v>
      </c>
      <c r="J52" s="18">
        <f>SUMIFS('Individual Data'!$AA$6:$AA$3142,'Individual Data'!$U$6:$U$3142,'age-length prop'!$B52,'Individual Data'!$X$6:$X$3142,'age-length prop'!J$7,'Individual Data'!$Q$6:$Q$3142,'age-length prop'!$C52,'Individual Data'!$M$6:$M$3142,'age-length prop'!$B$6)</f>
        <v>0</v>
      </c>
      <c r="K52" s="18">
        <f>SUMIFS('Individual Data'!$AA$6:$AA$3142,'Individual Data'!$U$6:$U$3142,'age-length prop'!$B52,'Individual Data'!$X$6:$X$3142,'age-length prop'!K$7,'Individual Data'!$Q$6:$Q$3142,'age-length prop'!$C52,'Individual Data'!$M$6:$M$3142,'age-length prop'!$B$6)</f>
        <v>0</v>
      </c>
      <c r="L52" s="18">
        <f>SUMIFS('Individual Data'!$AA$6:$AA$3142,'Individual Data'!$U$6:$U$3142,'age-length prop'!$B52,'Individual Data'!$X$6:$X$3142,'age-length prop'!L$7,'Individual Data'!$Q$6:$Q$3142,'age-length prop'!$C52,'Individual Data'!$M$6:$M$3142,'age-length prop'!$B$6)</f>
        <v>17.185227272727278</v>
      </c>
      <c r="M52" s="18">
        <f>SUMIFS('Individual Data'!$AA$6:$AA$3142,'Individual Data'!$U$6:$U$3142,'age-length prop'!$B52,'Individual Data'!$X$6:$X$3142,'age-length prop'!M$7,'Individual Data'!$Q$6:$Q$3142,'age-length prop'!$C52,'Individual Data'!$M$6:$M$3142,'age-length prop'!$B$6)</f>
        <v>0</v>
      </c>
      <c r="N52" s="18">
        <f>SUMIFS('Individual Data'!$AA$6:$AA$3142,'Individual Data'!$U$6:$U$3142,'age-length prop'!$B52,'Individual Data'!$X$6:$X$3142,'age-length prop'!N$7,'Individual Data'!$Q$6:$Q$3142,'age-length prop'!$C52,'Individual Data'!$M$6:$M$3142,'age-length prop'!$B$6)</f>
        <v>0</v>
      </c>
      <c r="O52" s="18">
        <f>SUMIFS('Individual Data'!$AA$6:$AA$3142,'Individual Data'!$U$6:$U$3142,'age-length prop'!$B52,'Individual Data'!$X$6:$X$3142,'age-length prop'!O$7,'Individual Data'!$Q$6:$Q$3142,'age-length prop'!$C52,'Individual Data'!$M$6:$M$3142,'age-length prop'!$B$6)</f>
        <v>0</v>
      </c>
      <c r="P52" s="18">
        <f>SUMIFS('Individual Data'!$AA$6:$AA$3142,'Individual Data'!$U$6:$U$3142,'age-length prop'!$B52,'Individual Data'!$X$6:$X$3142,'age-length prop'!P$7,'Individual Data'!$Q$6:$Q$3142,'age-length prop'!$C52,'Individual Data'!$M$6:$M$3142,'age-length prop'!$B$6)</f>
        <v>0</v>
      </c>
      <c r="Q52" s="40">
        <f t="shared" si="45"/>
        <v>0</v>
      </c>
      <c r="R52" s="32">
        <f t="shared" si="46"/>
        <v>0</v>
      </c>
      <c r="S52" s="32">
        <f t="shared" si="47"/>
        <v>0</v>
      </c>
      <c r="T52" s="32">
        <f t="shared" si="48"/>
        <v>0</v>
      </c>
      <c r="U52" s="32">
        <f t="shared" si="49"/>
        <v>0</v>
      </c>
      <c r="V52" s="32">
        <f t="shared" si="50"/>
        <v>0</v>
      </c>
      <c r="W52" s="32">
        <f t="shared" si="51"/>
        <v>0</v>
      </c>
      <c r="X52" s="32">
        <f t="shared" si="52"/>
        <v>0</v>
      </c>
      <c r="Y52" s="32">
        <f t="shared" si="53"/>
        <v>17.412261467889913</v>
      </c>
      <c r="Z52" s="32">
        <f t="shared" si="54"/>
        <v>0</v>
      </c>
      <c r="AA52" s="32">
        <f t="shared" si="55"/>
        <v>0</v>
      </c>
      <c r="AB52" s="32">
        <f t="shared" si="56"/>
        <v>0</v>
      </c>
      <c r="AC52" s="32">
        <f t="shared" si="57"/>
        <v>0</v>
      </c>
      <c r="AD52" s="14">
        <f>VLOOKUP(A52,'PBT Tag Rates'!$B$5:$E$34,4,FALSE)</f>
        <v>0.95951299999999995</v>
      </c>
      <c r="AE52" s="32">
        <f t="shared" si="58"/>
        <v>0</v>
      </c>
      <c r="AF52" s="32">
        <f t="shared" si="78"/>
        <v>0</v>
      </c>
      <c r="AG52" s="32">
        <f t="shared" si="59"/>
        <v>0</v>
      </c>
      <c r="AH52" s="32">
        <f t="shared" si="60"/>
        <v>0</v>
      </c>
      <c r="AI52" s="32">
        <f t="shared" si="61"/>
        <v>0</v>
      </c>
      <c r="AJ52" s="32">
        <f t="shared" si="62"/>
        <v>0</v>
      </c>
      <c r="AK52" s="32">
        <f t="shared" si="63"/>
        <v>0</v>
      </c>
      <c r="AL52" s="32">
        <f t="shared" si="64"/>
        <v>0</v>
      </c>
      <c r="AM52" s="32">
        <f t="shared" si="65"/>
        <v>18.146978173187765</v>
      </c>
      <c r="AN52" s="32">
        <f t="shared" si="66"/>
        <v>0</v>
      </c>
      <c r="AO52" s="32">
        <f t="shared" si="67"/>
        <v>0</v>
      </c>
      <c r="AP52" s="32">
        <f t="shared" si="68"/>
        <v>0</v>
      </c>
      <c r="AQ52" s="32">
        <f t="shared" si="69"/>
        <v>0</v>
      </c>
      <c r="AS52" s="34">
        <f t="shared" si="111"/>
        <v>0</v>
      </c>
      <c r="AT52" s="35">
        <f t="shared" si="112"/>
        <v>18.146978173187765</v>
      </c>
      <c r="AV52">
        <f t="shared" si="113"/>
        <v>2017</v>
      </c>
      <c r="AW52" s="167" t="str">
        <f t="shared" si="114"/>
        <v>LWSFH</v>
      </c>
      <c r="AX52" s="167" t="s">
        <v>9016</v>
      </c>
      <c r="AY52" s="167">
        <f>SUMIFS('cwt rel info'!$A$6:$A$217,'cwt rel info'!$D$6:$D$217,'age-length prop'!AV52,'cwt rel info'!$E$6:$E$217,'age-length prop'!AW52)</f>
        <v>0</v>
      </c>
      <c r="AZ52" s="168">
        <f t="shared" si="71"/>
        <v>18.146978173187765</v>
      </c>
      <c r="BA52" s="168">
        <f t="shared" si="79"/>
        <v>0</v>
      </c>
      <c r="BB52" s="168">
        <f t="shared" si="72"/>
        <v>0</v>
      </c>
      <c r="BC52" s="167" t="str">
        <f>VLOOKUP(AW52,'Individual Data'!$U$5:$AB$3142,8,FALSE)</f>
        <v>blw</v>
      </c>
      <c r="BD52" s="36">
        <f t="shared" ref="BD52" si="167">IF(BC52="blw",AZ52*(1-$BA$4),AZ52*(1-$BA$3))</f>
        <v>9.9808379952532711</v>
      </c>
      <c r="BE52" s="18">
        <f t="shared" si="73"/>
        <v>0</v>
      </c>
      <c r="BF52" s="163">
        <f t="shared" si="74"/>
        <v>0</v>
      </c>
      <c r="BH52" s="18"/>
      <c r="BI52" s="32"/>
      <c r="BK52" s="40">
        <f t="shared" si="116"/>
        <v>0</v>
      </c>
      <c r="BL52" s="32">
        <f t="shared" si="117"/>
        <v>0</v>
      </c>
      <c r="BM52" s="32">
        <f t="shared" si="118"/>
        <v>0</v>
      </c>
      <c r="BN52" s="32">
        <f t="shared" si="119"/>
        <v>0</v>
      </c>
      <c r="BO52" s="32">
        <f t="shared" si="120"/>
        <v>0</v>
      </c>
      <c r="BP52" s="32">
        <f t="shared" si="121"/>
        <v>0</v>
      </c>
      <c r="BQ52" s="32">
        <f t="shared" si="122"/>
        <v>0</v>
      </c>
      <c r="BR52" s="32">
        <f t="shared" si="123"/>
        <v>0</v>
      </c>
      <c r="BS52" s="32">
        <f t="shared" si="124"/>
        <v>0.73471670529785271</v>
      </c>
      <c r="BT52" s="32">
        <f t="shared" si="125"/>
        <v>0</v>
      </c>
      <c r="BU52" s="32">
        <f t="shared" si="126"/>
        <v>0</v>
      </c>
      <c r="BV52" s="32">
        <f t="shared" si="127"/>
        <v>0</v>
      </c>
      <c r="BW52" s="32">
        <f t="shared" si="128"/>
        <v>0</v>
      </c>
      <c r="BX52" s="15">
        <f t="shared" si="129"/>
        <v>1</v>
      </c>
      <c r="BY52" s="32">
        <f>SUMIFS('Individual Data'!$W$6:$W$3142,'Individual Data'!$I$6:$I$3142,'age-length prop'!BY$7,'Individual Data'!$U$6:$U$3142,'age-length prop'!$B52,'Individual Data'!$Q$6:$Q$3142,'age-length prop'!$C52)</f>
        <v>1</v>
      </c>
      <c r="BZ52" s="32">
        <f>SUMIFS('Individual Data'!$W$6:$W$3142,'Individual Data'!$I$6:$I$3142,'age-length prop'!BZ$7,'Individual Data'!$U$6:$U$3142,'age-length prop'!$B52,'Individual Data'!$Q$6:$Q$3142,'age-length prop'!$C52)</f>
        <v>0</v>
      </c>
      <c r="CA52" s="47">
        <f t="shared" si="130"/>
        <v>0</v>
      </c>
      <c r="CB52" s="18">
        <f t="shared" si="131"/>
        <v>0</v>
      </c>
      <c r="CC52" s="18">
        <f t="shared" si="132"/>
        <v>0</v>
      </c>
      <c r="CD52" s="18">
        <f t="shared" si="133"/>
        <v>0</v>
      </c>
      <c r="CE52" s="18">
        <f t="shared" si="134"/>
        <v>0</v>
      </c>
      <c r="CF52" s="18">
        <f t="shared" si="135"/>
        <v>0</v>
      </c>
      <c r="CG52" s="18">
        <f t="shared" si="136"/>
        <v>0</v>
      </c>
      <c r="CH52" s="18">
        <f t="shared" si="137"/>
        <v>0</v>
      </c>
      <c r="CI52" s="18">
        <f t="shared" si="138"/>
        <v>0.73471670529785271</v>
      </c>
      <c r="CJ52" s="18">
        <f t="shared" si="139"/>
        <v>0</v>
      </c>
      <c r="CK52" s="18">
        <f t="shared" si="140"/>
        <v>0</v>
      </c>
      <c r="CL52" s="18">
        <f t="shared" si="141"/>
        <v>0</v>
      </c>
      <c r="CM52" s="48">
        <f t="shared" si="142"/>
        <v>0</v>
      </c>
      <c r="CN52" s="18"/>
      <c r="CO52" s="18">
        <f t="shared" si="143"/>
        <v>0</v>
      </c>
      <c r="CP52" s="18">
        <f t="shared" si="144"/>
        <v>0</v>
      </c>
      <c r="CQ52" s="18">
        <f t="shared" si="145"/>
        <v>0</v>
      </c>
      <c r="CR52" s="18">
        <f t="shared" si="146"/>
        <v>0</v>
      </c>
      <c r="CS52" s="18">
        <f t="shared" si="147"/>
        <v>0</v>
      </c>
      <c r="CT52" s="18">
        <f t="shared" si="148"/>
        <v>0</v>
      </c>
      <c r="CU52" s="18">
        <f t="shared" si="149"/>
        <v>0</v>
      </c>
      <c r="CV52" s="18">
        <f t="shared" si="150"/>
        <v>0</v>
      </c>
      <c r="CW52" s="18">
        <f t="shared" si="151"/>
        <v>0</v>
      </c>
      <c r="CX52" s="18">
        <f t="shared" si="152"/>
        <v>0</v>
      </c>
      <c r="CY52" s="18">
        <f t="shared" si="153"/>
        <v>0</v>
      </c>
      <c r="CZ52" s="18">
        <f t="shared" si="154"/>
        <v>0</v>
      </c>
      <c r="DA52" s="18">
        <f t="shared" si="155"/>
        <v>0</v>
      </c>
    </row>
    <row r="53" spans="1:105" x14ac:dyDescent="0.35">
      <c r="A53" s="23" t="s">
        <v>114</v>
      </c>
      <c r="B53" s="22" t="s">
        <v>8878</v>
      </c>
      <c r="C53">
        <v>5</v>
      </c>
      <c r="D53" s="18">
        <f>SUMIFS('Individual Data'!$AA$6:$AA$3142,'Individual Data'!$U$6:$U$3142,'age-length prop'!$B53,'Individual Data'!$X$6:$X$3142,'age-length prop'!D$7,'Individual Data'!$Q$6:$Q$3142,'age-length prop'!$C53,'Individual Data'!$M$6:$M$3142,'age-length prop'!$B$6)</f>
        <v>0</v>
      </c>
      <c r="E53" s="18">
        <f>SUMIFS('Individual Data'!$AA$6:$AA$3142,'Individual Data'!$U$6:$U$3142,'age-length prop'!$B53,'Individual Data'!$X$6:$X$3142,'age-length prop'!E$7,'Individual Data'!$Q$6:$Q$3142,'age-length prop'!$C53,'Individual Data'!$M$6:$M$3142,'age-length prop'!$B$6)</f>
        <v>0</v>
      </c>
      <c r="F53" s="18">
        <f>SUMIFS('Individual Data'!$AA$6:$AA$3142,'Individual Data'!$U$6:$U$3142,'age-length prop'!$B53,'Individual Data'!$X$6:$X$3142,'age-length prop'!F$7,'Individual Data'!$Q$6:$Q$3142,'age-length prop'!$C53,'Individual Data'!$M$6:$M$3142,'age-length prop'!$B$6)</f>
        <v>0</v>
      </c>
      <c r="G53" s="18">
        <f>SUMIFS('Individual Data'!$AA$6:$AA$3142,'Individual Data'!$U$6:$U$3142,'age-length prop'!$B53,'Individual Data'!$X$6:$X$3142,'age-length prop'!G$7,'Individual Data'!$Q$6:$Q$3142,'age-length prop'!$C53,'Individual Data'!$M$6:$M$3142,'age-length prop'!$B$6)</f>
        <v>0</v>
      </c>
      <c r="H53" s="18">
        <f>SUMIFS('Individual Data'!$AA$6:$AA$3142,'Individual Data'!$U$6:$U$3142,'age-length prop'!$B53,'Individual Data'!$X$6:$X$3142,'age-length prop'!H$7,'Individual Data'!$Q$6:$Q$3142,'age-length prop'!$C53,'Individual Data'!$M$6:$M$3142,'age-length prop'!$B$6)</f>
        <v>0</v>
      </c>
      <c r="I53" s="18">
        <f>SUMIFS('Individual Data'!$AA$6:$AA$3142,'Individual Data'!$U$6:$U$3142,'age-length prop'!$B53,'Individual Data'!$X$6:$X$3142,'age-length prop'!I$7,'Individual Data'!$Q$6:$Q$3142,'age-length prop'!$C53,'Individual Data'!$M$6:$M$3142,'age-length prop'!$B$6)</f>
        <v>0</v>
      </c>
      <c r="J53" s="18">
        <f>SUMIFS('Individual Data'!$AA$6:$AA$3142,'Individual Data'!$U$6:$U$3142,'age-length prop'!$B53,'Individual Data'!$X$6:$X$3142,'age-length prop'!J$7,'Individual Data'!$Q$6:$Q$3142,'age-length prop'!$C53,'Individual Data'!$M$6:$M$3142,'age-length prop'!$B$6)</f>
        <v>0</v>
      </c>
      <c r="K53" s="18">
        <f>SUMIFS('Individual Data'!$AA$6:$AA$3142,'Individual Data'!$U$6:$U$3142,'age-length prop'!$B53,'Individual Data'!$X$6:$X$3142,'age-length prop'!K$7,'Individual Data'!$Q$6:$Q$3142,'age-length prop'!$C53,'Individual Data'!$M$6:$M$3142,'age-length prop'!$B$6)</f>
        <v>0</v>
      </c>
      <c r="L53" s="18">
        <f>SUMIFS('Individual Data'!$AA$6:$AA$3142,'Individual Data'!$U$6:$U$3142,'age-length prop'!$B53,'Individual Data'!$X$6:$X$3142,'age-length prop'!L$7,'Individual Data'!$Q$6:$Q$3142,'age-length prop'!$C53,'Individual Data'!$M$6:$M$3142,'age-length prop'!$B$6)</f>
        <v>17.185227272727278</v>
      </c>
      <c r="M53" s="18">
        <f>SUMIFS('Individual Data'!$AA$6:$AA$3142,'Individual Data'!$U$6:$U$3142,'age-length prop'!$B53,'Individual Data'!$X$6:$X$3142,'age-length prop'!M$7,'Individual Data'!$Q$6:$Q$3142,'age-length prop'!$C53,'Individual Data'!$M$6:$M$3142,'age-length prop'!$B$6)</f>
        <v>0</v>
      </c>
      <c r="N53" s="18">
        <f>SUMIFS('Individual Data'!$AA$6:$AA$3142,'Individual Data'!$U$6:$U$3142,'age-length prop'!$B53,'Individual Data'!$X$6:$X$3142,'age-length prop'!N$7,'Individual Data'!$Q$6:$Q$3142,'age-length prop'!$C53,'Individual Data'!$M$6:$M$3142,'age-length prop'!$B$6)</f>
        <v>0</v>
      </c>
      <c r="O53" s="18">
        <f>SUMIFS('Individual Data'!$AA$6:$AA$3142,'Individual Data'!$U$6:$U$3142,'age-length prop'!$B53,'Individual Data'!$X$6:$X$3142,'age-length prop'!O$7,'Individual Data'!$Q$6:$Q$3142,'age-length prop'!$C53,'Individual Data'!$M$6:$M$3142,'age-length prop'!$B$6)</f>
        <v>0</v>
      </c>
      <c r="P53" s="18">
        <f>SUMIFS('Individual Data'!$AA$6:$AA$3142,'Individual Data'!$U$6:$U$3142,'age-length prop'!$B53,'Individual Data'!$X$6:$X$3142,'age-length prop'!P$7,'Individual Data'!$Q$6:$Q$3142,'age-length prop'!$C53,'Individual Data'!$M$6:$M$3142,'age-length prop'!$B$6)</f>
        <v>0</v>
      </c>
      <c r="Q53" s="40">
        <f t="shared" si="45"/>
        <v>0</v>
      </c>
      <c r="R53" s="32">
        <f t="shared" si="46"/>
        <v>0</v>
      </c>
      <c r="S53" s="32">
        <f t="shared" si="47"/>
        <v>0</v>
      </c>
      <c r="T53" s="32">
        <f t="shared" si="48"/>
        <v>0</v>
      </c>
      <c r="U53" s="32">
        <f t="shared" si="49"/>
        <v>0</v>
      </c>
      <c r="V53" s="32">
        <f t="shared" si="50"/>
        <v>0</v>
      </c>
      <c r="W53" s="32">
        <f t="shared" si="51"/>
        <v>0</v>
      </c>
      <c r="X53" s="32">
        <f t="shared" si="52"/>
        <v>0</v>
      </c>
      <c r="Y53" s="32">
        <f t="shared" si="53"/>
        <v>17.412261467889913</v>
      </c>
      <c r="Z53" s="32">
        <f t="shared" si="54"/>
        <v>0</v>
      </c>
      <c r="AA53" s="32">
        <f t="shared" si="55"/>
        <v>0</v>
      </c>
      <c r="AB53" s="32">
        <f t="shared" si="56"/>
        <v>0</v>
      </c>
      <c r="AC53" s="32">
        <f t="shared" si="57"/>
        <v>0</v>
      </c>
      <c r="AD53" s="14">
        <f>VLOOKUP(A53,'PBT Tag Rates'!$B$5:$E$34,4,FALSE)</f>
        <v>0.90946199999999999</v>
      </c>
      <c r="AE53" s="32">
        <f t="shared" si="58"/>
        <v>0</v>
      </c>
      <c r="AF53" s="32">
        <f t="shared" si="78"/>
        <v>0</v>
      </c>
      <c r="AG53" s="32">
        <f t="shared" si="59"/>
        <v>0</v>
      </c>
      <c r="AH53" s="32">
        <f t="shared" si="60"/>
        <v>0</v>
      </c>
      <c r="AI53" s="32">
        <f t="shared" si="61"/>
        <v>0</v>
      </c>
      <c r="AJ53" s="32">
        <f t="shared" si="62"/>
        <v>0</v>
      </c>
      <c r="AK53" s="32">
        <f t="shared" si="63"/>
        <v>0</v>
      </c>
      <c r="AL53" s="32">
        <f t="shared" si="64"/>
        <v>0</v>
      </c>
      <c r="AM53" s="32">
        <f t="shared" si="65"/>
        <v>19.145672351225134</v>
      </c>
      <c r="AN53" s="32">
        <f t="shared" si="66"/>
        <v>0</v>
      </c>
      <c r="AO53" s="32">
        <f t="shared" si="67"/>
        <v>0</v>
      </c>
      <c r="AP53" s="32">
        <f t="shared" si="68"/>
        <v>0</v>
      </c>
      <c r="AQ53" s="32">
        <f t="shared" si="69"/>
        <v>0</v>
      </c>
      <c r="AS53" s="34">
        <f t="shared" si="111"/>
        <v>0</v>
      </c>
      <c r="AT53" s="35">
        <f t="shared" si="112"/>
        <v>19.145672351225134</v>
      </c>
      <c r="AV53">
        <f t="shared" si="113"/>
        <v>2017</v>
      </c>
      <c r="AW53" s="167" t="str">
        <f t="shared" si="114"/>
        <v>PRFH</v>
      </c>
      <c r="AX53" s="167" t="s">
        <v>9016</v>
      </c>
      <c r="AY53" s="167">
        <v>637357</v>
      </c>
      <c r="AZ53" s="168">
        <f t="shared" si="71"/>
        <v>19.145672351225134</v>
      </c>
      <c r="BA53" s="168">
        <f t="shared" si="79"/>
        <v>19.783521724553374</v>
      </c>
      <c r="BB53" s="168">
        <f t="shared" si="72"/>
        <v>0</v>
      </c>
      <c r="BC53" s="167" t="str">
        <f>VLOOKUP(AW53,'Individual Data'!$U$5:$AB$3142,8,FALSE)</f>
        <v>blw</v>
      </c>
      <c r="BD53" s="36">
        <f t="shared" ref="BD53" si="168">IF(BC53="blw",AZ53*(1-$BA$4),AZ53*(1-$BA$3))</f>
        <v>10.530119793173824</v>
      </c>
      <c r="BE53" s="18">
        <f t="shared" si="73"/>
        <v>10.880936948504356</v>
      </c>
      <c r="BF53" s="163">
        <f t="shared" si="74"/>
        <v>0</v>
      </c>
      <c r="BH53" s="18"/>
      <c r="BI53" s="32"/>
      <c r="BK53" s="40">
        <f t="shared" si="116"/>
        <v>0</v>
      </c>
      <c r="BL53" s="32">
        <f t="shared" si="117"/>
        <v>0</v>
      </c>
      <c r="BM53" s="32">
        <f t="shared" si="118"/>
        <v>0</v>
      </c>
      <c r="BN53" s="32">
        <f t="shared" si="119"/>
        <v>0</v>
      </c>
      <c r="BO53" s="32">
        <f t="shared" si="120"/>
        <v>0</v>
      </c>
      <c r="BP53" s="32">
        <f t="shared" si="121"/>
        <v>0</v>
      </c>
      <c r="BQ53" s="32">
        <f t="shared" si="122"/>
        <v>0</v>
      </c>
      <c r="BR53" s="32">
        <f t="shared" si="123"/>
        <v>0</v>
      </c>
      <c r="BS53" s="32">
        <f t="shared" si="124"/>
        <v>1.7334108833352211</v>
      </c>
      <c r="BT53" s="32">
        <f t="shared" si="125"/>
        <v>0</v>
      </c>
      <c r="BU53" s="32">
        <f t="shared" si="126"/>
        <v>0</v>
      </c>
      <c r="BV53" s="32">
        <f t="shared" si="127"/>
        <v>0</v>
      </c>
      <c r="BW53" s="32">
        <f t="shared" si="128"/>
        <v>0</v>
      </c>
      <c r="BX53" s="15">
        <f t="shared" si="129"/>
        <v>0.5</v>
      </c>
      <c r="BY53" s="32">
        <f>SUMIFS('Individual Data'!$W$6:$W$3142,'Individual Data'!$I$6:$I$3142,'age-length prop'!BY$7,'Individual Data'!$U$6:$U$3142,'age-length prop'!$B53,'Individual Data'!$Q$6:$Q$3142,'age-length prop'!$C53)</f>
        <v>1</v>
      </c>
      <c r="BZ53" s="32">
        <f>SUMIFS('Individual Data'!$W$6:$W$3142,'Individual Data'!$I$6:$I$3142,'age-length prop'!BZ$7,'Individual Data'!$U$6:$U$3142,'age-length prop'!$B53,'Individual Data'!$Q$6:$Q$3142,'age-length prop'!$C53)</f>
        <v>1</v>
      </c>
      <c r="CA53" s="47">
        <f t="shared" si="130"/>
        <v>0</v>
      </c>
      <c r="CB53" s="18">
        <f t="shared" si="131"/>
        <v>0</v>
      </c>
      <c r="CC53" s="18">
        <f t="shared" si="132"/>
        <v>0</v>
      </c>
      <c r="CD53" s="18">
        <f t="shared" si="133"/>
        <v>0</v>
      </c>
      <c r="CE53" s="18">
        <f t="shared" si="134"/>
        <v>0</v>
      </c>
      <c r="CF53" s="18">
        <f t="shared" si="135"/>
        <v>0</v>
      </c>
      <c r="CG53" s="18">
        <f t="shared" si="136"/>
        <v>0</v>
      </c>
      <c r="CH53" s="18">
        <f t="shared" si="137"/>
        <v>0</v>
      </c>
      <c r="CI53" s="18">
        <f t="shared" si="138"/>
        <v>0.86670544166761054</v>
      </c>
      <c r="CJ53" s="18">
        <f t="shared" si="139"/>
        <v>0</v>
      </c>
      <c r="CK53" s="18">
        <f t="shared" si="140"/>
        <v>0</v>
      </c>
      <c r="CL53" s="18">
        <f t="shared" si="141"/>
        <v>0</v>
      </c>
      <c r="CM53" s="48">
        <f t="shared" si="142"/>
        <v>0</v>
      </c>
      <c r="CN53" s="18"/>
      <c r="CO53" s="18">
        <f t="shared" si="143"/>
        <v>0</v>
      </c>
      <c r="CP53" s="18">
        <f t="shared" si="144"/>
        <v>0</v>
      </c>
      <c r="CQ53" s="18">
        <f t="shared" si="145"/>
        <v>0</v>
      </c>
      <c r="CR53" s="18">
        <f t="shared" si="146"/>
        <v>0</v>
      </c>
      <c r="CS53" s="18">
        <f t="shared" si="147"/>
        <v>0</v>
      </c>
      <c r="CT53" s="18">
        <f t="shared" si="148"/>
        <v>0</v>
      </c>
      <c r="CU53" s="18">
        <f t="shared" si="149"/>
        <v>0</v>
      </c>
      <c r="CV53" s="18">
        <f t="shared" si="150"/>
        <v>0</v>
      </c>
      <c r="CW53" s="18">
        <f t="shared" si="151"/>
        <v>0.86670544166761054</v>
      </c>
      <c r="CX53" s="18">
        <f t="shared" si="152"/>
        <v>0</v>
      </c>
      <c r="CY53" s="18">
        <f t="shared" si="153"/>
        <v>0</v>
      </c>
      <c r="CZ53" s="18">
        <f t="shared" si="154"/>
        <v>0</v>
      </c>
      <c r="DA53" s="18">
        <f t="shared" si="155"/>
        <v>0</v>
      </c>
    </row>
    <row r="54" spans="1:105" x14ac:dyDescent="0.35">
      <c r="A54" s="23" t="s">
        <v>863</v>
      </c>
      <c r="B54" s="22" t="s">
        <v>9279</v>
      </c>
      <c r="C54">
        <v>5</v>
      </c>
      <c r="D54" s="18">
        <f>SUMIFS('Individual Data'!$AA$6:$AA$3142,'Individual Data'!$U$6:$U$3142,'age-length prop'!$B54,'Individual Data'!$X$6:$X$3142,'age-length prop'!D$7,'Individual Data'!$Q$6:$Q$3142,'age-length prop'!$C54,'Individual Data'!$M$6:$M$3142,'age-length prop'!$B$6)</f>
        <v>0</v>
      </c>
      <c r="E54" s="18">
        <f>SUMIFS('Individual Data'!$AA$6:$AA$3142,'Individual Data'!$U$6:$U$3142,'age-length prop'!$B54,'Individual Data'!$X$6:$X$3142,'age-length prop'!E$7,'Individual Data'!$Q$6:$Q$3142,'age-length prop'!$C54,'Individual Data'!$M$6:$M$3142,'age-length prop'!$B$6)</f>
        <v>0</v>
      </c>
      <c r="F54" s="18">
        <f>SUMIFS('Individual Data'!$AA$6:$AA$3142,'Individual Data'!$U$6:$U$3142,'age-length prop'!$B54,'Individual Data'!$X$6:$X$3142,'age-length prop'!F$7,'Individual Data'!$Q$6:$Q$3142,'age-length prop'!$C54,'Individual Data'!$M$6:$M$3142,'age-length prop'!$B$6)</f>
        <v>0</v>
      </c>
      <c r="G54" s="18">
        <f>SUMIFS('Individual Data'!$AA$6:$AA$3142,'Individual Data'!$U$6:$U$3142,'age-length prop'!$B54,'Individual Data'!$X$6:$X$3142,'age-length prop'!G$7,'Individual Data'!$Q$6:$Q$3142,'age-length prop'!$C54,'Individual Data'!$M$6:$M$3142,'age-length prop'!$B$6)</f>
        <v>0</v>
      </c>
      <c r="H54" s="18">
        <f>SUMIFS('Individual Data'!$AA$6:$AA$3142,'Individual Data'!$U$6:$U$3142,'age-length prop'!$B54,'Individual Data'!$X$6:$X$3142,'age-length prop'!H$7,'Individual Data'!$Q$6:$Q$3142,'age-length prop'!$C54,'Individual Data'!$M$6:$M$3142,'age-length prop'!$B$6)</f>
        <v>0</v>
      </c>
      <c r="I54" s="18">
        <f>SUMIFS('Individual Data'!$AA$6:$AA$3142,'Individual Data'!$U$6:$U$3142,'age-length prop'!$B54,'Individual Data'!$X$6:$X$3142,'age-length prop'!I$7,'Individual Data'!$Q$6:$Q$3142,'age-length prop'!$C54,'Individual Data'!$M$6:$M$3142,'age-length prop'!$B$6)</f>
        <v>0</v>
      </c>
      <c r="J54" s="18">
        <f>SUMIFS('Individual Data'!$AA$6:$AA$3142,'Individual Data'!$U$6:$U$3142,'age-length prop'!$B54,'Individual Data'!$X$6:$X$3142,'age-length prop'!J$7,'Individual Data'!$Q$6:$Q$3142,'age-length prop'!$C54,'Individual Data'!$M$6:$M$3142,'age-length prop'!$B$6)</f>
        <v>0</v>
      </c>
      <c r="K54" s="18">
        <f>SUMIFS('Individual Data'!$AA$6:$AA$3142,'Individual Data'!$U$6:$U$3142,'age-length prop'!$B54,'Individual Data'!$X$6:$X$3142,'age-length prop'!K$7,'Individual Data'!$Q$6:$Q$3142,'age-length prop'!$C54,'Individual Data'!$M$6:$M$3142,'age-length prop'!$B$6)</f>
        <v>17.185227272727278</v>
      </c>
      <c r="L54" s="18">
        <f>SUMIFS('Individual Data'!$AA$6:$AA$3142,'Individual Data'!$U$6:$U$3142,'age-length prop'!$B54,'Individual Data'!$X$6:$X$3142,'age-length prop'!L$7,'Individual Data'!$Q$6:$Q$3142,'age-length prop'!$C54,'Individual Data'!$M$6:$M$3142,'age-length prop'!$B$6)</f>
        <v>0</v>
      </c>
      <c r="M54" s="18">
        <f>SUMIFS('Individual Data'!$AA$6:$AA$3142,'Individual Data'!$U$6:$U$3142,'age-length prop'!$B54,'Individual Data'!$X$6:$X$3142,'age-length prop'!M$7,'Individual Data'!$Q$6:$Q$3142,'age-length prop'!$C54,'Individual Data'!$M$6:$M$3142,'age-length prop'!$B$6)</f>
        <v>0</v>
      </c>
      <c r="N54" s="18">
        <f>SUMIFS('Individual Data'!$AA$6:$AA$3142,'Individual Data'!$U$6:$U$3142,'age-length prop'!$B54,'Individual Data'!$X$6:$X$3142,'age-length prop'!N$7,'Individual Data'!$Q$6:$Q$3142,'age-length prop'!$C54,'Individual Data'!$M$6:$M$3142,'age-length prop'!$B$6)</f>
        <v>0</v>
      </c>
      <c r="O54" s="18">
        <f>SUMIFS('Individual Data'!$AA$6:$AA$3142,'Individual Data'!$U$6:$U$3142,'age-length prop'!$B54,'Individual Data'!$X$6:$X$3142,'age-length prop'!O$7,'Individual Data'!$Q$6:$Q$3142,'age-length prop'!$C54,'Individual Data'!$M$6:$M$3142,'age-length prop'!$B$6)</f>
        <v>0</v>
      </c>
      <c r="P54" s="18">
        <f>SUMIFS('Individual Data'!$AA$6:$AA$3142,'Individual Data'!$U$6:$U$3142,'age-length prop'!$B54,'Individual Data'!$X$6:$X$3142,'age-length prop'!P$7,'Individual Data'!$Q$6:$Q$3142,'age-length prop'!$C54,'Individual Data'!$M$6:$M$3142,'age-length prop'!$B$6)</f>
        <v>0</v>
      </c>
      <c r="Q54" s="40">
        <f t="shared" si="45"/>
        <v>0</v>
      </c>
      <c r="R54" s="32">
        <f t="shared" si="46"/>
        <v>0</v>
      </c>
      <c r="S54" s="32">
        <f t="shared" si="47"/>
        <v>0</v>
      </c>
      <c r="T54" s="32">
        <f t="shared" si="48"/>
        <v>0</v>
      </c>
      <c r="U54" s="32">
        <f t="shared" si="49"/>
        <v>0</v>
      </c>
      <c r="V54" s="32">
        <f t="shared" si="50"/>
        <v>0</v>
      </c>
      <c r="W54" s="32">
        <f t="shared" si="51"/>
        <v>0</v>
      </c>
      <c r="X54" s="32">
        <f t="shared" si="52"/>
        <v>17.674196394891421</v>
      </c>
      <c r="Y54" s="32">
        <f t="shared" si="53"/>
        <v>0</v>
      </c>
      <c r="Z54" s="32">
        <f t="shared" si="54"/>
        <v>0</v>
      </c>
      <c r="AA54" s="32">
        <f t="shared" si="55"/>
        <v>0</v>
      </c>
      <c r="AB54" s="32">
        <f t="shared" si="56"/>
        <v>0</v>
      </c>
      <c r="AC54" s="32">
        <f t="shared" si="57"/>
        <v>0</v>
      </c>
      <c r="AD54" s="14">
        <f>VLOOKUP(A54,'PBT Tag Rates'!$B$5:$E$34,4,FALSE)</f>
        <v>0.93397200000000002</v>
      </c>
      <c r="AE54" s="32">
        <f t="shared" si="58"/>
        <v>0</v>
      </c>
      <c r="AF54" s="32">
        <f t="shared" si="78"/>
        <v>0</v>
      </c>
      <c r="AG54" s="32">
        <f t="shared" si="59"/>
        <v>0</v>
      </c>
      <c r="AH54" s="32">
        <f t="shared" si="60"/>
        <v>0</v>
      </c>
      <c r="AI54" s="32">
        <f t="shared" si="61"/>
        <v>0</v>
      </c>
      <c r="AJ54" s="32">
        <f t="shared" si="62"/>
        <v>0</v>
      </c>
      <c r="AK54" s="32">
        <f t="shared" si="63"/>
        <v>0</v>
      </c>
      <c r="AL54" s="32">
        <f t="shared" si="64"/>
        <v>18.923689783945793</v>
      </c>
      <c r="AM54" s="32">
        <f t="shared" si="65"/>
        <v>0</v>
      </c>
      <c r="AN54" s="32">
        <f t="shared" si="66"/>
        <v>0</v>
      </c>
      <c r="AO54" s="32">
        <f t="shared" si="67"/>
        <v>0</v>
      </c>
      <c r="AP54" s="32">
        <f t="shared" si="68"/>
        <v>0</v>
      </c>
      <c r="AQ54" s="32">
        <f t="shared" si="69"/>
        <v>0</v>
      </c>
      <c r="AS54" s="34">
        <f t="shared" si="111"/>
        <v>0</v>
      </c>
      <c r="AT54" s="35">
        <f t="shared" si="112"/>
        <v>18.923689783945793</v>
      </c>
      <c r="AV54">
        <f t="shared" si="113"/>
        <v>2017</v>
      </c>
      <c r="AW54" s="167" t="str">
        <f t="shared" si="114"/>
        <v>RingoldspFH</v>
      </c>
      <c r="AX54" s="167" t="s">
        <v>9016</v>
      </c>
      <c r="AY54" s="167">
        <f>SUMIFS('cwt rel info'!$A$6:$A$217,'cwt rel info'!$D$6:$D$217,'age-length prop'!AV54,'cwt rel info'!$E$6:$E$217,'age-length prop'!AW54)</f>
        <v>0</v>
      </c>
      <c r="AZ54" s="168">
        <f t="shared" si="71"/>
        <v>18.923689783945793</v>
      </c>
      <c r="BA54" s="168">
        <f t="shared" si="79"/>
        <v>57.436967293544313</v>
      </c>
      <c r="BB54" s="168">
        <f t="shared" si="72"/>
        <v>0</v>
      </c>
      <c r="BC54" s="167" t="str">
        <f>VLOOKUP(AW54,'Individual Data'!$U$5:$AB$3142,8,FALSE)</f>
        <v>blw</v>
      </c>
      <c r="BD54" s="36">
        <f t="shared" ref="BD54" si="169">IF(BC54="blw",AZ54*(1-$BA$4),AZ54*(1-$BA$3))</f>
        <v>10.408029381170188</v>
      </c>
      <c r="BE54" s="18">
        <f t="shared" si="73"/>
        <v>31.590332011449377</v>
      </c>
      <c r="BF54" s="163">
        <f t="shared" si="74"/>
        <v>0</v>
      </c>
      <c r="BH54" s="18"/>
      <c r="BI54" s="32"/>
      <c r="BK54" s="40">
        <f t="shared" si="116"/>
        <v>0</v>
      </c>
      <c r="BL54" s="32">
        <f t="shared" si="117"/>
        <v>0</v>
      </c>
      <c r="BM54" s="32">
        <f t="shared" si="118"/>
        <v>0</v>
      </c>
      <c r="BN54" s="32">
        <f t="shared" si="119"/>
        <v>0</v>
      </c>
      <c r="BO54" s="32">
        <f t="shared" si="120"/>
        <v>0</v>
      </c>
      <c r="BP54" s="32">
        <f t="shared" si="121"/>
        <v>0</v>
      </c>
      <c r="BQ54" s="32">
        <f t="shared" si="122"/>
        <v>0</v>
      </c>
      <c r="BR54" s="32">
        <f t="shared" si="123"/>
        <v>1.249493389054372</v>
      </c>
      <c r="BS54" s="32">
        <f t="shared" si="124"/>
        <v>0</v>
      </c>
      <c r="BT54" s="32">
        <f t="shared" si="125"/>
        <v>0</v>
      </c>
      <c r="BU54" s="32">
        <f t="shared" si="126"/>
        <v>0</v>
      </c>
      <c r="BV54" s="32">
        <f t="shared" si="127"/>
        <v>0</v>
      </c>
      <c r="BW54" s="32">
        <f t="shared" si="128"/>
        <v>0</v>
      </c>
      <c r="BX54" s="15">
        <f t="shared" si="129"/>
        <v>1</v>
      </c>
      <c r="BY54" s="32">
        <f>SUMIFS('Individual Data'!$W$6:$W$3142,'Individual Data'!$I$6:$I$3142,'age-length prop'!BY$7,'Individual Data'!$U$6:$U$3142,'age-length prop'!$B54,'Individual Data'!$Q$6:$Q$3142,'age-length prop'!$C54)</f>
        <v>4</v>
      </c>
      <c r="BZ54" s="32">
        <f>SUMIFS('Individual Data'!$W$6:$W$3142,'Individual Data'!$I$6:$I$3142,'age-length prop'!BZ$7,'Individual Data'!$U$6:$U$3142,'age-length prop'!$B54,'Individual Data'!$Q$6:$Q$3142,'age-length prop'!$C54)</f>
        <v>0</v>
      </c>
      <c r="CA54" s="47">
        <f t="shared" si="130"/>
        <v>0</v>
      </c>
      <c r="CB54" s="18">
        <f t="shared" si="131"/>
        <v>0</v>
      </c>
      <c r="CC54" s="18">
        <f t="shared" si="132"/>
        <v>0</v>
      </c>
      <c r="CD54" s="18">
        <f t="shared" si="133"/>
        <v>0</v>
      </c>
      <c r="CE54" s="18">
        <f t="shared" si="134"/>
        <v>0</v>
      </c>
      <c r="CF54" s="18">
        <f t="shared" si="135"/>
        <v>0</v>
      </c>
      <c r="CG54" s="18">
        <f t="shared" si="136"/>
        <v>0</v>
      </c>
      <c r="CH54" s="18">
        <f t="shared" si="137"/>
        <v>1.249493389054372</v>
      </c>
      <c r="CI54" s="18">
        <f t="shared" si="138"/>
        <v>0</v>
      </c>
      <c r="CJ54" s="18">
        <f t="shared" si="139"/>
        <v>0</v>
      </c>
      <c r="CK54" s="18">
        <f t="shared" si="140"/>
        <v>0</v>
      </c>
      <c r="CL54" s="18">
        <f t="shared" si="141"/>
        <v>0</v>
      </c>
      <c r="CM54" s="48">
        <f t="shared" si="142"/>
        <v>0</v>
      </c>
      <c r="CN54" s="18"/>
      <c r="CO54" s="18">
        <f t="shared" si="143"/>
        <v>0</v>
      </c>
      <c r="CP54" s="18">
        <f t="shared" si="144"/>
        <v>0</v>
      </c>
      <c r="CQ54" s="18">
        <f t="shared" si="145"/>
        <v>0</v>
      </c>
      <c r="CR54" s="18">
        <f t="shared" si="146"/>
        <v>0</v>
      </c>
      <c r="CS54" s="18">
        <f t="shared" si="147"/>
        <v>0</v>
      </c>
      <c r="CT54" s="18">
        <f t="shared" si="148"/>
        <v>0</v>
      </c>
      <c r="CU54" s="18">
        <f t="shared" si="149"/>
        <v>0</v>
      </c>
      <c r="CV54" s="18">
        <f t="shared" si="150"/>
        <v>0</v>
      </c>
      <c r="CW54" s="18">
        <f t="shared" si="151"/>
        <v>0</v>
      </c>
      <c r="CX54" s="18">
        <f t="shared" si="152"/>
        <v>0</v>
      </c>
      <c r="CY54" s="18">
        <f t="shared" si="153"/>
        <v>0</v>
      </c>
      <c r="CZ54" s="18">
        <f t="shared" si="154"/>
        <v>0</v>
      </c>
      <c r="DA54" s="18">
        <f t="shared" si="155"/>
        <v>0</v>
      </c>
    </row>
    <row r="55" spans="1:105" x14ac:dyDescent="0.35">
      <c r="A55" s="23" t="s">
        <v>1161</v>
      </c>
      <c r="B55" s="22" t="s">
        <v>8878</v>
      </c>
      <c r="C55">
        <v>4</v>
      </c>
      <c r="D55" s="18">
        <f>SUMIFS('Individual Data'!$AA$6:$AA$3142,'Individual Data'!$U$6:$U$3142,'age-length prop'!$B55,'Individual Data'!$X$6:$X$3142,'age-length prop'!D$7,'Individual Data'!$Q$6:$Q$3142,'age-length prop'!$C55,'Individual Data'!$M$6:$M$3142,'age-length prop'!$B$6)</f>
        <v>0</v>
      </c>
      <c r="E55" s="18">
        <f>SUMIFS('Individual Data'!$AA$6:$AA$3142,'Individual Data'!$U$6:$U$3142,'age-length prop'!$B55,'Individual Data'!$X$6:$X$3142,'age-length prop'!E$7,'Individual Data'!$Q$6:$Q$3142,'age-length prop'!$C55,'Individual Data'!$M$6:$M$3142,'age-length prop'!$B$6)</f>
        <v>0</v>
      </c>
      <c r="F55" s="18">
        <f>SUMIFS('Individual Data'!$AA$6:$AA$3142,'Individual Data'!$U$6:$U$3142,'age-length prop'!$B55,'Individual Data'!$X$6:$X$3142,'age-length prop'!F$7,'Individual Data'!$Q$6:$Q$3142,'age-length prop'!$C55,'Individual Data'!$M$6:$M$3142,'age-length prop'!$B$6)</f>
        <v>0</v>
      </c>
      <c r="G55" s="18">
        <f>SUMIFS('Individual Data'!$AA$6:$AA$3142,'Individual Data'!$U$6:$U$3142,'age-length prop'!$B55,'Individual Data'!$X$6:$X$3142,'age-length prop'!G$7,'Individual Data'!$Q$6:$Q$3142,'age-length prop'!$C55,'Individual Data'!$M$6:$M$3142,'age-length prop'!$B$6)</f>
        <v>0</v>
      </c>
      <c r="H55" s="18">
        <f>SUMIFS('Individual Data'!$AA$6:$AA$3142,'Individual Data'!$U$6:$U$3142,'age-length prop'!$B55,'Individual Data'!$X$6:$X$3142,'age-length prop'!H$7,'Individual Data'!$Q$6:$Q$3142,'age-length prop'!$C55,'Individual Data'!$M$6:$M$3142,'age-length prop'!$B$6)</f>
        <v>0</v>
      </c>
      <c r="I55" s="18">
        <f>SUMIFS('Individual Data'!$AA$6:$AA$3142,'Individual Data'!$U$6:$U$3142,'age-length prop'!$B55,'Individual Data'!$X$6:$X$3142,'age-length prop'!I$7,'Individual Data'!$Q$6:$Q$3142,'age-length prop'!$C55,'Individual Data'!$M$6:$M$3142,'age-length prop'!$B$6)</f>
        <v>0</v>
      </c>
      <c r="J55" s="18">
        <f>SUMIFS('Individual Data'!$AA$6:$AA$3142,'Individual Data'!$U$6:$U$3142,'age-length prop'!$B55,'Individual Data'!$X$6:$X$3142,'age-length prop'!J$7,'Individual Data'!$Q$6:$Q$3142,'age-length prop'!$C55,'Individual Data'!$M$6:$M$3142,'age-length prop'!$B$6)</f>
        <v>0</v>
      </c>
      <c r="K55" s="18">
        <f>SUMIFS('Individual Data'!$AA$6:$AA$3142,'Individual Data'!$U$6:$U$3142,'age-length prop'!$B55,'Individual Data'!$X$6:$X$3142,'age-length prop'!K$7,'Individual Data'!$Q$6:$Q$3142,'age-length prop'!$C55,'Individual Data'!$M$6:$M$3142,'age-length prop'!$B$6)</f>
        <v>17.185227272727278</v>
      </c>
      <c r="L55" s="18">
        <f>SUMIFS('Individual Data'!$AA$6:$AA$3142,'Individual Data'!$U$6:$U$3142,'age-length prop'!$B55,'Individual Data'!$X$6:$X$3142,'age-length prop'!L$7,'Individual Data'!$Q$6:$Q$3142,'age-length prop'!$C55,'Individual Data'!$M$6:$M$3142,'age-length prop'!$B$6)</f>
        <v>0</v>
      </c>
      <c r="M55" s="18">
        <f>SUMIFS('Individual Data'!$AA$6:$AA$3142,'Individual Data'!$U$6:$U$3142,'age-length prop'!$B55,'Individual Data'!$X$6:$X$3142,'age-length prop'!M$7,'Individual Data'!$Q$6:$Q$3142,'age-length prop'!$C55,'Individual Data'!$M$6:$M$3142,'age-length prop'!$B$6)</f>
        <v>0</v>
      </c>
      <c r="N55" s="18">
        <f>SUMIFS('Individual Data'!$AA$6:$AA$3142,'Individual Data'!$U$6:$U$3142,'age-length prop'!$B55,'Individual Data'!$X$6:$X$3142,'age-length prop'!N$7,'Individual Data'!$Q$6:$Q$3142,'age-length prop'!$C55,'Individual Data'!$M$6:$M$3142,'age-length prop'!$B$6)</f>
        <v>0</v>
      </c>
      <c r="O55" s="18">
        <f>SUMIFS('Individual Data'!$AA$6:$AA$3142,'Individual Data'!$U$6:$U$3142,'age-length prop'!$B55,'Individual Data'!$X$6:$X$3142,'age-length prop'!O$7,'Individual Data'!$Q$6:$Q$3142,'age-length prop'!$C55,'Individual Data'!$M$6:$M$3142,'age-length prop'!$B$6)</f>
        <v>0</v>
      </c>
      <c r="P55" s="18">
        <f>SUMIFS('Individual Data'!$AA$6:$AA$3142,'Individual Data'!$U$6:$U$3142,'age-length prop'!$B55,'Individual Data'!$X$6:$X$3142,'age-length prop'!P$7,'Individual Data'!$Q$6:$Q$3142,'age-length prop'!$C55,'Individual Data'!$M$6:$M$3142,'age-length prop'!$B$6)</f>
        <v>0</v>
      </c>
      <c r="Q55" s="40">
        <f t="shared" si="45"/>
        <v>0</v>
      </c>
      <c r="R55" s="32">
        <f t="shared" si="46"/>
        <v>0</v>
      </c>
      <c r="S55" s="32">
        <f t="shared" si="47"/>
        <v>0</v>
      </c>
      <c r="T55" s="32">
        <f t="shared" si="48"/>
        <v>0</v>
      </c>
      <c r="U55" s="32">
        <f t="shared" si="49"/>
        <v>0</v>
      </c>
      <c r="V55" s="32">
        <f t="shared" si="50"/>
        <v>0</v>
      </c>
      <c r="W55" s="32">
        <f t="shared" si="51"/>
        <v>0</v>
      </c>
      <c r="X55" s="32">
        <f t="shared" si="52"/>
        <v>17.674196394891421</v>
      </c>
      <c r="Y55" s="32">
        <f t="shared" si="53"/>
        <v>0</v>
      </c>
      <c r="Z55" s="32">
        <f t="shared" si="54"/>
        <v>0</v>
      </c>
      <c r="AA55" s="32">
        <f t="shared" si="55"/>
        <v>0</v>
      </c>
      <c r="AB55" s="32">
        <f t="shared" si="56"/>
        <v>0</v>
      </c>
      <c r="AC55" s="32">
        <f t="shared" si="57"/>
        <v>0</v>
      </c>
      <c r="AD55" s="14">
        <f>VLOOKUP(A55,'PBT Tag Rates'!$B$5:$E$34,4,FALSE)</f>
        <v>0.86166900000000002</v>
      </c>
      <c r="AE55" s="32">
        <f t="shared" si="58"/>
        <v>0</v>
      </c>
      <c r="AF55" s="32">
        <f t="shared" si="78"/>
        <v>0</v>
      </c>
      <c r="AG55" s="32">
        <f t="shared" si="59"/>
        <v>0</v>
      </c>
      <c r="AH55" s="32">
        <f t="shared" si="60"/>
        <v>0</v>
      </c>
      <c r="AI55" s="32">
        <f t="shared" si="61"/>
        <v>0</v>
      </c>
      <c r="AJ55" s="32">
        <f t="shared" si="62"/>
        <v>0</v>
      </c>
      <c r="AK55" s="32">
        <f t="shared" si="63"/>
        <v>0</v>
      </c>
      <c r="AL55" s="32">
        <f t="shared" si="64"/>
        <v>20.511584372759632</v>
      </c>
      <c r="AM55" s="32">
        <f t="shared" si="65"/>
        <v>0</v>
      </c>
      <c r="AN55" s="32">
        <f t="shared" si="66"/>
        <v>0</v>
      </c>
      <c r="AO55" s="32">
        <f t="shared" si="67"/>
        <v>0</v>
      </c>
      <c r="AP55" s="32">
        <f t="shared" si="68"/>
        <v>0</v>
      </c>
      <c r="AQ55" s="32">
        <f t="shared" si="69"/>
        <v>0</v>
      </c>
      <c r="AS55" s="34">
        <f t="shared" si="111"/>
        <v>0</v>
      </c>
      <c r="AT55" s="35">
        <f t="shared" si="112"/>
        <v>20.511584372759632</v>
      </c>
      <c r="AV55">
        <f t="shared" si="113"/>
        <v>2018</v>
      </c>
      <c r="AW55" s="167" t="str">
        <f t="shared" si="114"/>
        <v>PRFH</v>
      </c>
      <c r="AX55" s="167" t="s">
        <v>9016</v>
      </c>
      <c r="AY55" s="167">
        <f>SUMIFS('cwt rel info'!$A$6:$A$217,'cwt rel info'!$D$6:$D$217,'age-length prop'!AV55,'cwt rel info'!$E$6:$E$217,'age-length prop'!AW55)</f>
        <v>637521</v>
      </c>
      <c r="AZ55" s="168">
        <f t="shared" si="71"/>
        <v>20.511584372759632</v>
      </c>
      <c r="BA55" s="168">
        <f t="shared" si="79"/>
        <v>20.880826900649506</v>
      </c>
      <c r="BB55" s="168">
        <f t="shared" si="72"/>
        <v>0</v>
      </c>
      <c r="BC55" s="167" t="str">
        <f>VLOOKUP(AW55,'Individual Data'!$U$5:$AB$3142,8,FALSE)</f>
        <v>blw</v>
      </c>
      <c r="BD55" s="36">
        <f t="shared" ref="BD55" si="170">IF(BC55="blw",AZ55*(1-$BA$4),AZ55*(1-$BA$3))</f>
        <v>11.281371405017799</v>
      </c>
      <c r="BE55" s="18">
        <f t="shared" si="73"/>
        <v>11.484454795357228</v>
      </c>
      <c r="BF55" s="163">
        <f t="shared" si="74"/>
        <v>0</v>
      </c>
      <c r="BH55" s="18"/>
      <c r="BI55" s="32"/>
      <c r="BK55" s="40">
        <f t="shared" si="116"/>
        <v>0</v>
      </c>
      <c r="BL55" s="32">
        <f t="shared" si="117"/>
        <v>0</v>
      </c>
      <c r="BM55" s="32">
        <f t="shared" si="118"/>
        <v>0</v>
      </c>
      <c r="BN55" s="32">
        <f t="shared" si="119"/>
        <v>0</v>
      </c>
      <c r="BO55" s="32">
        <f t="shared" si="120"/>
        <v>0</v>
      </c>
      <c r="BP55" s="32">
        <f t="shared" si="121"/>
        <v>0</v>
      </c>
      <c r="BQ55" s="32">
        <f t="shared" si="122"/>
        <v>0</v>
      </c>
      <c r="BR55" s="32">
        <f t="shared" si="123"/>
        <v>2.837387977868211</v>
      </c>
      <c r="BS55" s="32">
        <f t="shared" si="124"/>
        <v>0</v>
      </c>
      <c r="BT55" s="32">
        <f t="shared" si="125"/>
        <v>0</v>
      </c>
      <c r="BU55" s="32">
        <f t="shared" si="126"/>
        <v>0</v>
      </c>
      <c r="BV55" s="32">
        <f t="shared" si="127"/>
        <v>0</v>
      </c>
      <c r="BW55" s="32">
        <f t="shared" si="128"/>
        <v>0</v>
      </c>
      <c r="BX55" s="15">
        <f t="shared" si="129"/>
        <v>1</v>
      </c>
      <c r="BY55" s="32">
        <f>SUMIFS('Individual Data'!$W$6:$W$3142,'Individual Data'!$I$6:$I$3142,'age-length prop'!BY$7,'Individual Data'!$U$6:$U$3142,'age-length prop'!$B55,'Individual Data'!$Q$6:$Q$3142,'age-length prop'!$C55)</f>
        <v>2</v>
      </c>
      <c r="BZ55" s="32">
        <f>SUMIFS('Individual Data'!$W$6:$W$3142,'Individual Data'!$I$6:$I$3142,'age-length prop'!BZ$7,'Individual Data'!$U$6:$U$3142,'age-length prop'!$B55,'Individual Data'!$Q$6:$Q$3142,'age-length prop'!$C55)</f>
        <v>0</v>
      </c>
      <c r="CA55" s="47">
        <f t="shared" si="130"/>
        <v>0</v>
      </c>
      <c r="CB55" s="18">
        <f t="shared" si="131"/>
        <v>0</v>
      </c>
      <c r="CC55" s="18">
        <f t="shared" si="132"/>
        <v>0</v>
      </c>
      <c r="CD55" s="18">
        <f t="shared" si="133"/>
        <v>0</v>
      </c>
      <c r="CE55" s="18">
        <f t="shared" si="134"/>
        <v>0</v>
      </c>
      <c r="CF55" s="18">
        <f t="shared" si="135"/>
        <v>0</v>
      </c>
      <c r="CG55" s="18">
        <f t="shared" si="136"/>
        <v>0</v>
      </c>
      <c r="CH55" s="18">
        <f t="shared" si="137"/>
        <v>2.837387977868211</v>
      </c>
      <c r="CI55" s="18">
        <f t="shared" si="138"/>
        <v>0</v>
      </c>
      <c r="CJ55" s="18">
        <f t="shared" si="139"/>
        <v>0</v>
      </c>
      <c r="CK55" s="18">
        <f t="shared" si="140"/>
        <v>0</v>
      </c>
      <c r="CL55" s="18">
        <f t="shared" si="141"/>
        <v>0</v>
      </c>
      <c r="CM55" s="48">
        <f t="shared" si="142"/>
        <v>0</v>
      </c>
      <c r="CN55" s="18"/>
      <c r="CO55" s="18">
        <f t="shared" si="143"/>
        <v>0</v>
      </c>
      <c r="CP55" s="18">
        <f t="shared" si="144"/>
        <v>0</v>
      </c>
      <c r="CQ55" s="18">
        <f t="shared" si="145"/>
        <v>0</v>
      </c>
      <c r="CR55" s="18">
        <f t="shared" si="146"/>
        <v>0</v>
      </c>
      <c r="CS55" s="18">
        <f t="shared" si="147"/>
        <v>0</v>
      </c>
      <c r="CT55" s="18">
        <f t="shared" si="148"/>
        <v>0</v>
      </c>
      <c r="CU55" s="18">
        <f t="shared" si="149"/>
        <v>0</v>
      </c>
      <c r="CV55" s="18">
        <f t="shared" si="150"/>
        <v>0</v>
      </c>
      <c r="CW55" s="18">
        <f t="shared" si="151"/>
        <v>0</v>
      </c>
      <c r="CX55" s="18">
        <f t="shared" si="152"/>
        <v>0</v>
      </c>
      <c r="CY55" s="18">
        <f t="shared" si="153"/>
        <v>0</v>
      </c>
      <c r="CZ55" s="18">
        <f t="shared" si="154"/>
        <v>0</v>
      </c>
      <c r="DA55" s="18">
        <f t="shared" si="155"/>
        <v>0</v>
      </c>
    </row>
    <row r="56" spans="1:105" x14ac:dyDescent="0.35">
      <c r="A56" s="23" t="s">
        <v>8147</v>
      </c>
      <c r="B56" s="22" t="s">
        <v>8879</v>
      </c>
      <c r="C56">
        <v>4</v>
      </c>
      <c r="D56" s="18">
        <f>SUMIFS('Individual Data'!$AA$6:$AA$3142,'Individual Data'!$U$6:$U$3142,'age-length prop'!$B56,'Individual Data'!$X$6:$X$3142,'age-length prop'!D$7,'Individual Data'!$Q$6:$Q$3142,'age-length prop'!$C56,'Individual Data'!$M$6:$M$3142,'age-length prop'!$B$6)</f>
        <v>0</v>
      </c>
      <c r="E56" s="18">
        <f>SUMIFS('Individual Data'!$AA$6:$AA$3142,'Individual Data'!$U$6:$U$3142,'age-length prop'!$B56,'Individual Data'!$X$6:$X$3142,'age-length prop'!E$7,'Individual Data'!$Q$6:$Q$3142,'age-length prop'!$C56,'Individual Data'!$M$6:$M$3142,'age-length prop'!$B$6)</f>
        <v>0</v>
      </c>
      <c r="F56" s="18">
        <f>SUMIFS('Individual Data'!$AA$6:$AA$3142,'Individual Data'!$U$6:$U$3142,'age-length prop'!$B56,'Individual Data'!$X$6:$X$3142,'age-length prop'!F$7,'Individual Data'!$Q$6:$Q$3142,'age-length prop'!$C56,'Individual Data'!$M$6:$M$3142,'age-length prop'!$B$6)</f>
        <v>0</v>
      </c>
      <c r="G56" s="18">
        <f>SUMIFS('Individual Data'!$AA$6:$AA$3142,'Individual Data'!$U$6:$U$3142,'age-length prop'!$B56,'Individual Data'!$X$6:$X$3142,'age-length prop'!G$7,'Individual Data'!$Q$6:$Q$3142,'age-length prop'!$C56,'Individual Data'!$M$6:$M$3142,'age-length prop'!$B$6)</f>
        <v>0</v>
      </c>
      <c r="H56" s="18">
        <f>SUMIFS('Individual Data'!$AA$6:$AA$3142,'Individual Data'!$U$6:$U$3142,'age-length prop'!$B56,'Individual Data'!$X$6:$X$3142,'age-length prop'!H$7,'Individual Data'!$Q$6:$Q$3142,'age-length prop'!$C56,'Individual Data'!$M$6:$M$3142,'age-length prop'!$B$6)</f>
        <v>0</v>
      </c>
      <c r="I56" s="18">
        <f>SUMIFS('Individual Data'!$AA$6:$AA$3142,'Individual Data'!$U$6:$U$3142,'age-length prop'!$B56,'Individual Data'!$X$6:$X$3142,'age-length prop'!I$7,'Individual Data'!$Q$6:$Q$3142,'age-length prop'!$C56,'Individual Data'!$M$6:$M$3142,'age-length prop'!$B$6)</f>
        <v>0</v>
      </c>
      <c r="J56" s="18">
        <f>SUMIFS('Individual Data'!$AA$6:$AA$3142,'Individual Data'!$U$6:$U$3142,'age-length prop'!$B56,'Individual Data'!$X$6:$X$3142,'age-length prop'!J$7,'Individual Data'!$Q$6:$Q$3142,'age-length prop'!$C56,'Individual Data'!$M$6:$M$3142,'age-length prop'!$B$6)</f>
        <v>17.185227272727278</v>
      </c>
      <c r="K56" s="18">
        <f>SUMIFS('Individual Data'!$AA$6:$AA$3142,'Individual Data'!$U$6:$U$3142,'age-length prop'!$B56,'Individual Data'!$X$6:$X$3142,'age-length prop'!K$7,'Individual Data'!$Q$6:$Q$3142,'age-length prop'!$C56,'Individual Data'!$M$6:$M$3142,'age-length prop'!$B$6)</f>
        <v>0</v>
      </c>
      <c r="L56" s="18">
        <f>SUMIFS('Individual Data'!$AA$6:$AA$3142,'Individual Data'!$U$6:$U$3142,'age-length prop'!$B56,'Individual Data'!$X$6:$X$3142,'age-length prop'!L$7,'Individual Data'!$Q$6:$Q$3142,'age-length prop'!$C56,'Individual Data'!$M$6:$M$3142,'age-length prop'!$B$6)</f>
        <v>0</v>
      </c>
      <c r="M56" s="18">
        <f>SUMIFS('Individual Data'!$AA$6:$AA$3142,'Individual Data'!$U$6:$U$3142,'age-length prop'!$B56,'Individual Data'!$X$6:$X$3142,'age-length prop'!M$7,'Individual Data'!$Q$6:$Q$3142,'age-length prop'!$C56,'Individual Data'!$M$6:$M$3142,'age-length prop'!$B$6)</f>
        <v>0</v>
      </c>
      <c r="N56" s="18">
        <f>SUMIFS('Individual Data'!$AA$6:$AA$3142,'Individual Data'!$U$6:$U$3142,'age-length prop'!$B56,'Individual Data'!$X$6:$X$3142,'age-length prop'!N$7,'Individual Data'!$Q$6:$Q$3142,'age-length prop'!$C56,'Individual Data'!$M$6:$M$3142,'age-length prop'!$B$6)</f>
        <v>0</v>
      </c>
      <c r="O56" s="18">
        <f>SUMIFS('Individual Data'!$AA$6:$AA$3142,'Individual Data'!$U$6:$U$3142,'age-length prop'!$B56,'Individual Data'!$X$6:$X$3142,'age-length prop'!O$7,'Individual Data'!$Q$6:$Q$3142,'age-length prop'!$C56,'Individual Data'!$M$6:$M$3142,'age-length prop'!$B$6)</f>
        <v>0</v>
      </c>
      <c r="P56" s="18">
        <f>SUMIFS('Individual Data'!$AA$6:$AA$3142,'Individual Data'!$U$6:$U$3142,'age-length prop'!$B56,'Individual Data'!$X$6:$X$3142,'age-length prop'!P$7,'Individual Data'!$Q$6:$Q$3142,'age-length prop'!$C56,'Individual Data'!$M$6:$M$3142,'age-length prop'!$B$6)</f>
        <v>0</v>
      </c>
      <c r="Q56" s="40">
        <f t="shared" si="45"/>
        <v>0</v>
      </c>
      <c r="R56" s="32">
        <f t="shared" si="46"/>
        <v>0</v>
      </c>
      <c r="S56" s="32">
        <f t="shared" si="47"/>
        <v>0</v>
      </c>
      <c r="T56" s="32">
        <f t="shared" si="48"/>
        <v>0</v>
      </c>
      <c r="U56" s="32">
        <f t="shared" si="49"/>
        <v>0</v>
      </c>
      <c r="V56" s="32">
        <f t="shared" si="50"/>
        <v>0</v>
      </c>
      <c r="W56" s="32">
        <f t="shared" si="51"/>
        <v>17.894627779341409</v>
      </c>
      <c r="X56" s="32">
        <f t="shared" si="52"/>
        <v>0</v>
      </c>
      <c r="Y56" s="32">
        <f t="shared" si="53"/>
        <v>0</v>
      </c>
      <c r="Z56" s="32">
        <f t="shared" si="54"/>
        <v>0</v>
      </c>
      <c r="AA56" s="32">
        <f t="shared" si="55"/>
        <v>0</v>
      </c>
      <c r="AB56" s="32">
        <f t="shared" si="56"/>
        <v>0</v>
      </c>
      <c r="AC56" s="32">
        <f t="shared" si="57"/>
        <v>0</v>
      </c>
      <c r="AD56" s="14">
        <f>VLOOKUP(A56,'PBT Tag Rates'!$B$5:$E$34,4,FALSE)</f>
        <v>0.86682499999999996</v>
      </c>
      <c r="AE56" s="32">
        <f t="shared" si="58"/>
        <v>0</v>
      </c>
      <c r="AF56" s="32">
        <f t="shared" si="78"/>
        <v>0</v>
      </c>
      <c r="AG56" s="32">
        <f t="shared" si="59"/>
        <v>0</v>
      </c>
      <c r="AH56" s="32">
        <f t="shared" si="60"/>
        <v>0</v>
      </c>
      <c r="AI56" s="32">
        <f t="shared" si="61"/>
        <v>0</v>
      </c>
      <c r="AJ56" s="32">
        <f t="shared" si="62"/>
        <v>0</v>
      </c>
      <c r="AK56" s="32">
        <f t="shared" si="63"/>
        <v>20.643875960362713</v>
      </c>
      <c r="AL56" s="32">
        <f t="shared" si="64"/>
        <v>0</v>
      </c>
      <c r="AM56" s="32">
        <f t="shared" si="65"/>
        <v>0</v>
      </c>
      <c r="AN56" s="32">
        <f t="shared" si="66"/>
        <v>0</v>
      </c>
      <c r="AO56" s="32">
        <f t="shared" si="67"/>
        <v>0</v>
      </c>
      <c r="AP56" s="32">
        <f t="shared" si="68"/>
        <v>0</v>
      </c>
      <c r="AQ56" s="32">
        <f t="shared" si="69"/>
        <v>0</v>
      </c>
      <c r="AS56" s="34">
        <f t="shared" si="111"/>
        <v>0</v>
      </c>
      <c r="AT56" s="35">
        <f t="shared" si="112"/>
        <v>20.643875960362713</v>
      </c>
      <c r="AV56">
        <f t="shared" si="113"/>
        <v>2018</v>
      </c>
      <c r="AW56" s="167" t="str">
        <f t="shared" si="114"/>
        <v>ProsserFH</v>
      </c>
      <c r="AX56" s="167" t="s">
        <v>9016</v>
      </c>
      <c r="AY56" s="167">
        <f>SUMIFS('cwt rel info'!$A$6:$A$217,'cwt rel info'!$D$6:$D$217,'age-length prop'!AV56,'cwt rel info'!$E$6:$E$217,'age-length prop'!AW56)</f>
        <v>0</v>
      </c>
      <c r="AZ56" s="168">
        <f t="shared" si="71"/>
        <v>20.643875960362713</v>
      </c>
      <c r="BA56" s="168">
        <f t="shared" si="79"/>
        <v>0</v>
      </c>
      <c r="BB56" s="168">
        <f t="shared" si="72"/>
        <v>0</v>
      </c>
      <c r="BC56" s="167" t="str">
        <f>VLOOKUP(AW56,'Individual Data'!$U$5:$AB$3142,8,FALSE)</f>
        <v>blw</v>
      </c>
      <c r="BD56" s="36">
        <f t="shared" ref="BD56" si="171">IF(BC56="blw",AZ56*(1-$BA$4),AZ56*(1-$BA$3))</f>
        <v>11.354131778199493</v>
      </c>
      <c r="BE56" s="18">
        <f t="shared" si="73"/>
        <v>0</v>
      </c>
      <c r="BF56" s="163">
        <f t="shared" si="74"/>
        <v>0</v>
      </c>
      <c r="BH56" s="18"/>
      <c r="BI56" s="32"/>
      <c r="BK56" s="40">
        <f t="shared" si="116"/>
        <v>0</v>
      </c>
      <c r="BL56" s="32">
        <f t="shared" si="117"/>
        <v>0</v>
      </c>
      <c r="BM56" s="32">
        <f t="shared" si="118"/>
        <v>0</v>
      </c>
      <c r="BN56" s="32">
        <f t="shared" si="119"/>
        <v>0</v>
      </c>
      <c r="BO56" s="32">
        <f t="shared" si="120"/>
        <v>0</v>
      </c>
      <c r="BP56" s="32">
        <f t="shared" si="121"/>
        <v>0</v>
      </c>
      <c r="BQ56" s="32">
        <f t="shared" si="122"/>
        <v>2.7492481810213043</v>
      </c>
      <c r="BR56" s="32">
        <f t="shared" si="123"/>
        <v>0</v>
      </c>
      <c r="BS56" s="32">
        <f t="shared" si="124"/>
        <v>0</v>
      </c>
      <c r="BT56" s="32">
        <f t="shared" si="125"/>
        <v>0</v>
      </c>
      <c r="BU56" s="32">
        <f t="shared" si="126"/>
        <v>0</v>
      </c>
      <c r="BV56" s="32">
        <f t="shared" si="127"/>
        <v>0</v>
      </c>
      <c r="BW56" s="32">
        <f t="shared" si="128"/>
        <v>0</v>
      </c>
      <c r="BX56" s="15">
        <f t="shared" si="129"/>
        <v>0</v>
      </c>
      <c r="BY56" s="32">
        <f>SUMIFS('Individual Data'!$W$6:$W$3142,'Individual Data'!$I$6:$I$3142,'age-length prop'!BY$7,'Individual Data'!$U$6:$U$3142,'age-length prop'!$B56,'Individual Data'!$Q$6:$Q$3142,'age-length prop'!$C56)</f>
        <v>0</v>
      </c>
      <c r="BZ56" s="32">
        <f>SUMIFS('Individual Data'!$W$6:$W$3142,'Individual Data'!$I$6:$I$3142,'age-length prop'!BZ$7,'Individual Data'!$U$6:$U$3142,'age-length prop'!$B56,'Individual Data'!$Q$6:$Q$3142,'age-length prop'!$C56)</f>
        <v>1</v>
      </c>
      <c r="CA56" s="47">
        <f t="shared" si="130"/>
        <v>0</v>
      </c>
      <c r="CB56" s="18">
        <f t="shared" si="131"/>
        <v>0</v>
      </c>
      <c r="CC56" s="18">
        <f t="shared" si="132"/>
        <v>0</v>
      </c>
      <c r="CD56" s="18">
        <f t="shared" si="133"/>
        <v>0</v>
      </c>
      <c r="CE56" s="18">
        <f t="shared" si="134"/>
        <v>0</v>
      </c>
      <c r="CF56" s="18">
        <f t="shared" si="135"/>
        <v>0</v>
      </c>
      <c r="CG56" s="18">
        <f t="shared" si="136"/>
        <v>0</v>
      </c>
      <c r="CH56" s="18">
        <f t="shared" si="137"/>
        <v>0</v>
      </c>
      <c r="CI56" s="18">
        <f t="shared" si="138"/>
        <v>0</v>
      </c>
      <c r="CJ56" s="18">
        <f t="shared" si="139"/>
        <v>0</v>
      </c>
      <c r="CK56" s="18">
        <f t="shared" si="140"/>
        <v>0</v>
      </c>
      <c r="CL56" s="18">
        <f t="shared" si="141"/>
        <v>0</v>
      </c>
      <c r="CM56" s="48">
        <f t="shared" si="142"/>
        <v>0</v>
      </c>
      <c r="CN56" s="18"/>
      <c r="CO56" s="18">
        <f t="shared" si="143"/>
        <v>0</v>
      </c>
      <c r="CP56" s="18">
        <f t="shared" si="144"/>
        <v>0</v>
      </c>
      <c r="CQ56" s="18">
        <f t="shared" si="145"/>
        <v>0</v>
      </c>
      <c r="CR56" s="18">
        <f t="shared" si="146"/>
        <v>0</v>
      </c>
      <c r="CS56" s="18">
        <f t="shared" si="147"/>
        <v>0</v>
      </c>
      <c r="CT56" s="18">
        <f t="shared" si="148"/>
        <v>0</v>
      </c>
      <c r="CU56" s="18">
        <f t="shared" si="149"/>
        <v>2.7492481810213043</v>
      </c>
      <c r="CV56" s="18">
        <f t="shared" si="150"/>
        <v>0</v>
      </c>
      <c r="CW56" s="18">
        <f t="shared" si="151"/>
        <v>0</v>
      </c>
      <c r="CX56" s="18">
        <f t="shared" si="152"/>
        <v>0</v>
      </c>
      <c r="CY56" s="18">
        <f t="shared" si="153"/>
        <v>0</v>
      </c>
      <c r="CZ56" s="18">
        <f t="shared" si="154"/>
        <v>0</v>
      </c>
      <c r="DA56" s="18">
        <f t="shared" si="155"/>
        <v>0</v>
      </c>
    </row>
    <row r="57" spans="1:105" x14ac:dyDescent="0.35">
      <c r="A57" s="23" t="s">
        <v>7759</v>
      </c>
      <c r="B57" s="22" t="s">
        <v>9279</v>
      </c>
      <c r="C57">
        <v>4</v>
      </c>
      <c r="D57" s="18">
        <f>SUMIFS('Individual Data'!$AA$6:$AA$3142,'Individual Data'!$U$6:$U$3142,'age-length prop'!$B57,'Individual Data'!$X$6:$X$3142,'age-length prop'!D$7,'Individual Data'!$Q$6:$Q$3142,'age-length prop'!$C57,'Individual Data'!$M$6:$M$3142,'age-length prop'!$B$6)</f>
        <v>0</v>
      </c>
      <c r="E57" s="18">
        <f>SUMIFS('Individual Data'!$AA$6:$AA$3142,'Individual Data'!$U$6:$U$3142,'age-length prop'!$B57,'Individual Data'!$X$6:$X$3142,'age-length prop'!E$7,'Individual Data'!$Q$6:$Q$3142,'age-length prop'!$C57,'Individual Data'!$M$6:$M$3142,'age-length prop'!$B$6)</f>
        <v>0</v>
      </c>
      <c r="F57" s="18">
        <f>SUMIFS('Individual Data'!$AA$6:$AA$3142,'Individual Data'!$U$6:$U$3142,'age-length prop'!$B57,'Individual Data'!$X$6:$X$3142,'age-length prop'!F$7,'Individual Data'!$Q$6:$Q$3142,'age-length prop'!$C57,'Individual Data'!$M$6:$M$3142,'age-length prop'!$B$6)</f>
        <v>0</v>
      </c>
      <c r="G57" s="18">
        <f>SUMIFS('Individual Data'!$AA$6:$AA$3142,'Individual Data'!$U$6:$U$3142,'age-length prop'!$B57,'Individual Data'!$X$6:$X$3142,'age-length prop'!G$7,'Individual Data'!$Q$6:$Q$3142,'age-length prop'!$C57,'Individual Data'!$M$6:$M$3142,'age-length prop'!$B$6)</f>
        <v>0</v>
      </c>
      <c r="H57" s="18">
        <f>SUMIFS('Individual Data'!$AA$6:$AA$3142,'Individual Data'!$U$6:$U$3142,'age-length prop'!$B57,'Individual Data'!$X$6:$X$3142,'age-length prop'!H$7,'Individual Data'!$Q$6:$Q$3142,'age-length prop'!$C57,'Individual Data'!$M$6:$M$3142,'age-length prop'!$B$6)</f>
        <v>0</v>
      </c>
      <c r="I57" s="18">
        <f>SUMIFS('Individual Data'!$AA$6:$AA$3142,'Individual Data'!$U$6:$U$3142,'age-length prop'!$B57,'Individual Data'!$X$6:$X$3142,'age-length prop'!I$7,'Individual Data'!$Q$6:$Q$3142,'age-length prop'!$C57,'Individual Data'!$M$6:$M$3142,'age-length prop'!$B$6)</f>
        <v>0</v>
      </c>
      <c r="J57" s="18">
        <f>SUMIFS('Individual Data'!$AA$6:$AA$3142,'Individual Data'!$U$6:$U$3142,'age-length prop'!$B57,'Individual Data'!$X$6:$X$3142,'age-length prop'!J$7,'Individual Data'!$Q$6:$Q$3142,'age-length prop'!$C57,'Individual Data'!$M$6:$M$3142,'age-length prop'!$B$6)</f>
        <v>0</v>
      </c>
      <c r="K57" s="18">
        <f>SUMIFS('Individual Data'!$AA$6:$AA$3142,'Individual Data'!$U$6:$U$3142,'age-length prop'!$B57,'Individual Data'!$X$6:$X$3142,'age-length prop'!K$7,'Individual Data'!$Q$6:$Q$3142,'age-length prop'!$C57,'Individual Data'!$M$6:$M$3142,'age-length prop'!$B$6)</f>
        <v>17.185227272727278</v>
      </c>
      <c r="L57" s="18">
        <f>SUMIFS('Individual Data'!$AA$6:$AA$3142,'Individual Data'!$U$6:$U$3142,'age-length prop'!$B57,'Individual Data'!$X$6:$X$3142,'age-length prop'!L$7,'Individual Data'!$Q$6:$Q$3142,'age-length prop'!$C57,'Individual Data'!$M$6:$M$3142,'age-length prop'!$B$6)</f>
        <v>0</v>
      </c>
      <c r="M57" s="18">
        <f>SUMIFS('Individual Data'!$AA$6:$AA$3142,'Individual Data'!$U$6:$U$3142,'age-length prop'!$B57,'Individual Data'!$X$6:$X$3142,'age-length prop'!M$7,'Individual Data'!$Q$6:$Q$3142,'age-length prop'!$C57,'Individual Data'!$M$6:$M$3142,'age-length prop'!$B$6)</f>
        <v>0</v>
      </c>
      <c r="N57" s="18">
        <f>SUMIFS('Individual Data'!$AA$6:$AA$3142,'Individual Data'!$U$6:$U$3142,'age-length prop'!$B57,'Individual Data'!$X$6:$X$3142,'age-length prop'!N$7,'Individual Data'!$Q$6:$Q$3142,'age-length prop'!$C57,'Individual Data'!$M$6:$M$3142,'age-length prop'!$B$6)</f>
        <v>0</v>
      </c>
      <c r="O57" s="18">
        <f>SUMIFS('Individual Data'!$AA$6:$AA$3142,'Individual Data'!$U$6:$U$3142,'age-length prop'!$B57,'Individual Data'!$X$6:$X$3142,'age-length prop'!O$7,'Individual Data'!$Q$6:$Q$3142,'age-length prop'!$C57,'Individual Data'!$M$6:$M$3142,'age-length prop'!$B$6)</f>
        <v>0</v>
      </c>
      <c r="P57" s="18">
        <f>SUMIFS('Individual Data'!$AA$6:$AA$3142,'Individual Data'!$U$6:$U$3142,'age-length prop'!$B57,'Individual Data'!$X$6:$X$3142,'age-length prop'!P$7,'Individual Data'!$Q$6:$Q$3142,'age-length prop'!$C57,'Individual Data'!$M$6:$M$3142,'age-length prop'!$B$6)</f>
        <v>0</v>
      </c>
      <c r="Q57" s="40">
        <f t="shared" si="45"/>
        <v>0</v>
      </c>
      <c r="R57" s="32">
        <f t="shared" si="46"/>
        <v>0</v>
      </c>
      <c r="S57" s="32">
        <f t="shared" si="47"/>
        <v>0</v>
      </c>
      <c r="T57" s="32">
        <f t="shared" si="48"/>
        <v>0</v>
      </c>
      <c r="U57" s="32">
        <f t="shared" si="49"/>
        <v>0</v>
      </c>
      <c r="V57" s="32">
        <f t="shared" si="50"/>
        <v>0</v>
      </c>
      <c r="W57" s="32">
        <f t="shared" si="51"/>
        <v>0</v>
      </c>
      <c r="X57" s="32">
        <f t="shared" si="52"/>
        <v>17.674196394891421</v>
      </c>
      <c r="Y57" s="32">
        <f t="shared" si="53"/>
        <v>0</v>
      </c>
      <c r="Z57" s="32">
        <f t="shared" si="54"/>
        <v>0</v>
      </c>
      <c r="AA57" s="32">
        <f t="shared" si="55"/>
        <v>0</v>
      </c>
      <c r="AB57" s="32">
        <f t="shared" si="56"/>
        <v>0</v>
      </c>
      <c r="AC57" s="32">
        <f t="shared" si="57"/>
        <v>0</v>
      </c>
      <c r="AD57" s="14">
        <f>VLOOKUP(A57,'PBT Tag Rates'!$B$5:$E$34,4,FALSE)</f>
        <v>0.83198799999999995</v>
      </c>
      <c r="AE57" s="32">
        <f t="shared" si="58"/>
        <v>0</v>
      </c>
      <c r="AF57" s="32">
        <f t="shared" si="78"/>
        <v>0</v>
      </c>
      <c r="AG57" s="32">
        <f t="shared" si="59"/>
        <v>0</v>
      </c>
      <c r="AH57" s="32">
        <f t="shared" si="60"/>
        <v>0</v>
      </c>
      <c r="AI57" s="32">
        <f t="shared" si="61"/>
        <v>0</v>
      </c>
      <c r="AJ57" s="32">
        <f t="shared" si="62"/>
        <v>0</v>
      </c>
      <c r="AK57" s="32">
        <f t="shared" si="63"/>
        <v>0</v>
      </c>
      <c r="AL57" s="32">
        <f t="shared" si="64"/>
        <v>21.243330907286431</v>
      </c>
      <c r="AM57" s="32">
        <f t="shared" si="65"/>
        <v>0</v>
      </c>
      <c r="AN57" s="32">
        <f t="shared" si="66"/>
        <v>0</v>
      </c>
      <c r="AO57" s="32">
        <f t="shared" si="67"/>
        <v>0</v>
      </c>
      <c r="AP57" s="32">
        <f t="shared" si="68"/>
        <v>0</v>
      </c>
      <c r="AQ57" s="32">
        <f t="shared" si="69"/>
        <v>0</v>
      </c>
      <c r="AS57" s="34">
        <f t="shared" si="111"/>
        <v>0</v>
      </c>
      <c r="AT57" s="35">
        <f t="shared" si="112"/>
        <v>21.243330907286431</v>
      </c>
      <c r="AV57">
        <f t="shared" si="113"/>
        <v>2018</v>
      </c>
      <c r="AW57" s="167" t="str">
        <f t="shared" si="114"/>
        <v>RingoldspFH</v>
      </c>
      <c r="AX57" s="167" t="s">
        <v>9016</v>
      </c>
      <c r="AY57" s="167">
        <f>SUMIFS('cwt rel info'!$A$6:$A$217,'cwt rel info'!$D$6:$D$217,'age-length prop'!AV57,'cwt rel info'!$E$6:$E$217,'age-length prop'!AW57)</f>
        <v>0</v>
      </c>
      <c r="AZ57" s="168">
        <f t="shared" si="71"/>
        <v>21.243330907286431</v>
      </c>
      <c r="BA57" s="168">
        <f t="shared" si="79"/>
        <v>0</v>
      </c>
      <c r="BB57" s="168">
        <f t="shared" si="72"/>
        <v>0</v>
      </c>
      <c r="BC57" s="167" t="str">
        <f>VLOOKUP(AW57,'Individual Data'!$U$5:$AB$3142,8,FALSE)</f>
        <v>blw</v>
      </c>
      <c r="BD57" s="36">
        <f t="shared" ref="BD57" si="172">IF(BC57="blw",AZ57*(1-$BA$4),AZ57*(1-$BA$3))</f>
        <v>11.683831999007538</v>
      </c>
      <c r="BE57" s="18">
        <f t="shared" si="73"/>
        <v>0</v>
      </c>
      <c r="BF57" s="163">
        <f t="shared" si="74"/>
        <v>0</v>
      </c>
      <c r="BH57" s="18"/>
      <c r="BI57" s="32"/>
      <c r="BK57" s="40">
        <f t="shared" si="116"/>
        <v>0</v>
      </c>
      <c r="BL57" s="32">
        <f t="shared" si="117"/>
        <v>0</v>
      </c>
      <c r="BM57" s="32">
        <f t="shared" si="118"/>
        <v>0</v>
      </c>
      <c r="BN57" s="32">
        <f t="shared" si="119"/>
        <v>0</v>
      </c>
      <c r="BO57" s="32">
        <f t="shared" si="120"/>
        <v>0</v>
      </c>
      <c r="BP57" s="32">
        <f t="shared" si="121"/>
        <v>0</v>
      </c>
      <c r="BQ57" s="32">
        <f t="shared" si="122"/>
        <v>0</v>
      </c>
      <c r="BR57" s="32">
        <f t="shared" si="123"/>
        <v>3.56913451239501</v>
      </c>
      <c r="BS57" s="32">
        <f t="shared" si="124"/>
        <v>0</v>
      </c>
      <c r="BT57" s="32">
        <f t="shared" si="125"/>
        <v>0</v>
      </c>
      <c r="BU57" s="32">
        <f t="shared" si="126"/>
        <v>0</v>
      </c>
      <c r="BV57" s="32">
        <f t="shared" si="127"/>
        <v>0</v>
      </c>
      <c r="BW57" s="32">
        <f t="shared" si="128"/>
        <v>0</v>
      </c>
      <c r="BX57" s="15">
        <f t="shared" si="129"/>
        <v>1</v>
      </c>
      <c r="BY57" s="32">
        <f>SUMIFS('Individual Data'!$W$6:$W$3142,'Individual Data'!$I$6:$I$3142,'age-length prop'!BY$7,'Individual Data'!$U$6:$U$3142,'age-length prop'!$B57,'Individual Data'!$Q$6:$Q$3142,'age-length prop'!$C57)</f>
        <v>1</v>
      </c>
      <c r="BZ57" s="32">
        <f>SUMIFS('Individual Data'!$W$6:$W$3142,'Individual Data'!$I$6:$I$3142,'age-length prop'!BZ$7,'Individual Data'!$U$6:$U$3142,'age-length prop'!$B57,'Individual Data'!$Q$6:$Q$3142,'age-length prop'!$C57)</f>
        <v>0</v>
      </c>
      <c r="CA57" s="47">
        <f t="shared" si="130"/>
        <v>0</v>
      </c>
      <c r="CB57" s="18">
        <f t="shared" si="131"/>
        <v>0</v>
      </c>
      <c r="CC57" s="18">
        <f t="shared" si="132"/>
        <v>0</v>
      </c>
      <c r="CD57" s="18">
        <f t="shared" si="133"/>
        <v>0</v>
      </c>
      <c r="CE57" s="18">
        <f t="shared" si="134"/>
        <v>0</v>
      </c>
      <c r="CF57" s="18">
        <f t="shared" si="135"/>
        <v>0</v>
      </c>
      <c r="CG57" s="18">
        <f t="shared" si="136"/>
        <v>0</v>
      </c>
      <c r="CH57" s="18">
        <f t="shared" si="137"/>
        <v>3.56913451239501</v>
      </c>
      <c r="CI57" s="18">
        <f t="shared" si="138"/>
        <v>0</v>
      </c>
      <c r="CJ57" s="18">
        <f t="shared" si="139"/>
        <v>0</v>
      </c>
      <c r="CK57" s="18">
        <f t="shared" si="140"/>
        <v>0</v>
      </c>
      <c r="CL57" s="18">
        <f t="shared" si="141"/>
        <v>0</v>
      </c>
      <c r="CM57" s="48">
        <f t="shared" si="142"/>
        <v>0</v>
      </c>
      <c r="CN57" s="18"/>
      <c r="CO57" s="18">
        <f t="shared" si="143"/>
        <v>0</v>
      </c>
      <c r="CP57" s="18">
        <f t="shared" si="144"/>
        <v>0</v>
      </c>
      <c r="CQ57" s="18">
        <f t="shared" si="145"/>
        <v>0</v>
      </c>
      <c r="CR57" s="18">
        <f t="shared" si="146"/>
        <v>0</v>
      </c>
      <c r="CS57" s="18">
        <f t="shared" si="147"/>
        <v>0</v>
      </c>
      <c r="CT57" s="18">
        <f t="shared" si="148"/>
        <v>0</v>
      </c>
      <c r="CU57" s="18">
        <f t="shared" si="149"/>
        <v>0</v>
      </c>
      <c r="CV57" s="18">
        <f t="shared" si="150"/>
        <v>0</v>
      </c>
      <c r="CW57" s="18">
        <f t="shared" si="151"/>
        <v>0</v>
      </c>
      <c r="CX57" s="18">
        <f t="shared" si="152"/>
        <v>0</v>
      </c>
      <c r="CY57" s="18">
        <f t="shared" si="153"/>
        <v>0</v>
      </c>
      <c r="CZ57" s="18">
        <f t="shared" si="154"/>
        <v>0</v>
      </c>
      <c r="DA57" s="18">
        <f t="shared" si="155"/>
        <v>0</v>
      </c>
    </row>
    <row r="58" spans="1:105" x14ac:dyDescent="0.35">
      <c r="A58" s="23" t="s">
        <v>511</v>
      </c>
      <c r="B58" s="22" t="s">
        <v>8880</v>
      </c>
      <c r="C58">
        <v>4</v>
      </c>
      <c r="D58" s="18">
        <f>SUMIFS('Individual Data'!$AA$6:$AA$3142,'Individual Data'!$U$6:$U$3142,'age-length prop'!$B58,'Individual Data'!$X$6:$X$3142,'age-length prop'!D$7,'Individual Data'!$Q$6:$Q$3142,'age-length prop'!$C58,'Individual Data'!$M$6:$M$3142,'age-length prop'!$B$6)</f>
        <v>0</v>
      </c>
      <c r="E58" s="18">
        <f>SUMIFS('Individual Data'!$AA$6:$AA$3142,'Individual Data'!$U$6:$U$3142,'age-length prop'!$B58,'Individual Data'!$X$6:$X$3142,'age-length prop'!E$7,'Individual Data'!$Q$6:$Q$3142,'age-length prop'!$C58,'Individual Data'!$M$6:$M$3142,'age-length prop'!$B$6)</f>
        <v>0</v>
      </c>
      <c r="F58" s="18">
        <f>SUMIFS('Individual Data'!$AA$6:$AA$3142,'Individual Data'!$U$6:$U$3142,'age-length prop'!$B58,'Individual Data'!$X$6:$X$3142,'age-length prop'!F$7,'Individual Data'!$Q$6:$Q$3142,'age-length prop'!$C58,'Individual Data'!$M$6:$M$3142,'age-length prop'!$B$6)</f>
        <v>0</v>
      </c>
      <c r="G58" s="18">
        <f>SUMIFS('Individual Data'!$AA$6:$AA$3142,'Individual Data'!$U$6:$U$3142,'age-length prop'!$B58,'Individual Data'!$X$6:$X$3142,'age-length prop'!G$7,'Individual Data'!$Q$6:$Q$3142,'age-length prop'!$C58,'Individual Data'!$M$6:$M$3142,'age-length prop'!$B$6)</f>
        <v>0</v>
      </c>
      <c r="H58" s="18">
        <f>SUMIFS('Individual Data'!$AA$6:$AA$3142,'Individual Data'!$U$6:$U$3142,'age-length prop'!$B58,'Individual Data'!$X$6:$X$3142,'age-length prop'!H$7,'Individual Data'!$Q$6:$Q$3142,'age-length prop'!$C58,'Individual Data'!$M$6:$M$3142,'age-length prop'!$B$6)</f>
        <v>0</v>
      </c>
      <c r="I58" s="18">
        <f>SUMIFS('Individual Data'!$AA$6:$AA$3142,'Individual Data'!$U$6:$U$3142,'age-length prop'!$B58,'Individual Data'!$X$6:$X$3142,'age-length prop'!I$7,'Individual Data'!$Q$6:$Q$3142,'age-length prop'!$C58,'Individual Data'!$M$6:$M$3142,'age-length prop'!$B$6)</f>
        <v>0</v>
      </c>
      <c r="J58" s="18">
        <f>SUMIFS('Individual Data'!$AA$6:$AA$3142,'Individual Data'!$U$6:$U$3142,'age-length prop'!$B58,'Individual Data'!$X$6:$X$3142,'age-length prop'!J$7,'Individual Data'!$Q$6:$Q$3142,'age-length prop'!$C58,'Individual Data'!$M$6:$M$3142,'age-length prop'!$B$6)</f>
        <v>68.740909090909113</v>
      </c>
      <c r="K58" s="18">
        <f>SUMIFS('Individual Data'!$AA$6:$AA$3142,'Individual Data'!$U$6:$U$3142,'age-length prop'!$B58,'Individual Data'!$X$6:$X$3142,'age-length prop'!K$7,'Individual Data'!$Q$6:$Q$3142,'age-length prop'!$C58,'Individual Data'!$M$6:$M$3142,'age-length prop'!$B$6)</f>
        <v>103.11136363636366</v>
      </c>
      <c r="L58" s="18">
        <f>SUMIFS('Individual Data'!$AA$6:$AA$3142,'Individual Data'!$U$6:$U$3142,'age-length prop'!$B58,'Individual Data'!$X$6:$X$3142,'age-length prop'!L$7,'Individual Data'!$Q$6:$Q$3142,'age-length prop'!$C58,'Individual Data'!$M$6:$M$3142,'age-length prop'!$B$6)</f>
        <v>0</v>
      </c>
      <c r="M58" s="18">
        <f>SUMIFS('Individual Data'!$AA$6:$AA$3142,'Individual Data'!$U$6:$U$3142,'age-length prop'!$B58,'Individual Data'!$X$6:$X$3142,'age-length prop'!M$7,'Individual Data'!$Q$6:$Q$3142,'age-length prop'!$C58,'Individual Data'!$M$6:$M$3142,'age-length prop'!$B$6)</f>
        <v>0</v>
      </c>
      <c r="N58" s="18">
        <f>SUMIFS('Individual Data'!$AA$6:$AA$3142,'Individual Data'!$U$6:$U$3142,'age-length prop'!$B58,'Individual Data'!$X$6:$X$3142,'age-length prop'!N$7,'Individual Data'!$Q$6:$Q$3142,'age-length prop'!$C58,'Individual Data'!$M$6:$M$3142,'age-length prop'!$B$6)</f>
        <v>0</v>
      </c>
      <c r="O58" s="18">
        <f>SUMIFS('Individual Data'!$AA$6:$AA$3142,'Individual Data'!$U$6:$U$3142,'age-length prop'!$B58,'Individual Data'!$X$6:$X$3142,'age-length prop'!O$7,'Individual Data'!$Q$6:$Q$3142,'age-length prop'!$C58,'Individual Data'!$M$6:$M$3142,'age-length prop'!$B$6)</f>
        <v>0</v>
      </c>
      <c r="P58" s="18">
        <f>SUMIFS('Individual Data'!$AA$6:$AA$3142,'Individual Data'!$U$6:$U$3142,'age-length prop'!$B58,'Individual Data'!$X$6:$X$3142,'age-length prop'!P$7,'Individual Data'!$Q$6:$Q$3142,'age-length prop'!$C58,'Individual Data'!$M$6:$M$3142,'age-length prop'!$B$6)</f>
        <v>0</v>
      </c>
      <c r="Q58" s="40">
        <f t="shared" si="45"/>
        <v>0</v>
      </c>
      <c r="R58" s="32">
        <f t="shared" si="46"/>
        <v>0</v>
      </c>
      <c r="S58" s="32">
        <f t="shared" si="47"/>
        <v>0</v>
      </c>
      <c r="T58" s="32">
        <f t="shared" si="48"/>
        <v>0</v>
      </c>
      <c r="U58" s="32">
        <f t="shared" si="49"/>
        <v>0</v>
      </c>
      <c r="V58" s="32">
        <f t="shared" si="50"/>
        <v>0</v>
      </c>
      <c r="W58" s="32">
        <f t="shared" si="51"/>
        <v>71.578511117365636</v>
      </c>
      <c r="X58" s="32">
        <f t="shared" si="52"/>
        <v>106.04517836934852</v>
      </c>
      <c r="Y58" s="32">
        <f t="shared" si="53"/>
        <v>0</v>
      </c>
      <c r="Z58" s="32">
        <f t="shared" si="54"/>
        <v>0</v>
      </c>
      <c r="AA58" s="32">
        <f t="shared" si="55"/>
        <v>0</v>
      </c>
      <c r="AB58" s="32">
        <f t="shared" si="56"/>
        <v>0</v>
      </c>
      <c r="AC58" s="32">
        <f t="shared" si="57"/>
        <v>0</v>
      </c>
      <c r="AD58" s="14">
        <f>VLOOKUP(A58,'PBT Tag Rates'!$B$5:$E$34,4,FALSE)</f>
        <v>0.95730000000000004</v>
      </c>
      <c r="AE58" s="32">
        <f t="shared" si="58"/>
        <v>0</v>
      </c>
      <c r="AF58" s="32">
        <f t="shared" si="78"/>
        <v>0</v>
      </c>
      <c r="AG58" s="32">
        <f t="shared" si="59"/>
        <v>0</v>
      </c>
      <c r="AH58" s="32">
        <f t="shared" si="60"/>
        <v>0</v>
      </c>
      <c r="AI58" s="32">
        <f t="shared" si="61"/>
        <v>0</v>
      </c>
      <c r="AJ58" s="32">
        <f t="shared" si="62"/>
        <v>0</v>
      </c>
      <c r="AK58" s="32">
        <f t="shared" si="63"/>
        <v>74.771243202095093</v>
      </c>
      <c r="AL58" s="32">
        <f t="shared" si="64"/>
        <v>110.77528295137211</v>
      </c>
      <c r="AM58" s="32">
        <f t="shared" si="65"/>
        <v>0</v>
      </c>
      <c r="AN58" s="32">
        <f t="shared" si="66"/>
        <v>0</v>
      </c>
      <c r="AO58" s="32">
        <f t="shared" si="67"/>
        <v>0</v>
      </c>
      <c r="AP58" s="32">
        <f t="shared" si="68"/>
        <v>0</v>
      </c>
      <c r="AQ58" s="32">
        <f t="shared" si="69"/>
        <v>0</v>
      </c>
      <c r="AS58" s="34">
        <f t="shared" si="111"/>
        <v>0</v>
      </c>
      <c r="AT58" s="35">
        <f t="shared" si="112"/>
        <v>185.5465261534672</v>
      </c>
      <c r="AV58">
        <f t="shared" si="113"/>
        <v>2018</v>
      </c>
      <c r="AW58" s="167" t="str">
        <f t="shared" si="114"/>
        <v>UmatFH</v>
      </c>
      <c r="AX58" s="167" t="s">
        <v>9016</v>
      </c>
      <c r="AY58" s="167">
        <f>SUMIFS('cwt rel info'!$A$6:$A$217,'cwt rel info'!$D$6:$D$217,'age-length prop'!AV58,'cwt rel info'!$E$6:$E$217,'age-length prop'!AW58)</f>
        <v>0</v>
      </c>
      <c r="AZ58" s="168">
        <f t="shared" si="71"/>
        <v>185.5465261534672</v>
      </c>
      <c r="BA58" s="168">
        <f t="shared" si="79"/>
        <v>317.58197219762098</v>
      </c>
      <c r="BB58" s="168">
        <f t="shared" si="72"/>
        <v>0</v>
      </c>
      <c r="BC58" s="167" t="str">
        <f>VLOOKUP(AW58,'Individual Data'!$U$5:$AB$3142,8,FALSE)</f>
        <v>blw</v>
      </c>
      <c r="BD58" s="36">
        <f t="shared" ref="BD58" si="173">IF(BC58="blw",AZ58*(1-$BA$4),AZ58*(1-$BA$3))</f>
        <v>102.05058938440696</v>
      </c>
      <c r="BE58" s="18">
        <f t="shared" si="73"/>
        <v>174.67008470869155</v>
      </c>
      <c r="BF58" s="163">
        <f t="shared" si="74"/>
        <v>0</v>
      </c>
      <c r="BH58" s="18"/>
      <c r="BI58" s="32"/>
      <c r="BK58" s="40">
        <f t="shared" si="116"/>
        <v>0</v>
      </c>
      <c r="BL58" s="32">
        <f t="shared" si="117"/>
        <v>0</v>
      </c>
      <c r="BM58" s="32">
        <f t="shared" si="118"/>
        <v>0</v>
      </c>
      <c r="BN58" s="32">
        <f t="shared" si="119"/>
        <v>0</v>
      </c>
      <c r="BO58" s="32">
        <f t="shared" si="120"/>
        <v>0</v>
      </c>
      <c r="BP58" s="32">
        <f t="shared" si="121"/>
        <v>0</v>
      </c>
      <c r="BQ58" s="32">
        <f t="shared" si="122"/>
        <v>3.1927320847294567</v>
      </c>
      <c r="BR58" s="32">
        <f t="shared" si="123"/>
        <v>4.7301045820235856</v>
      </c>
      <c r="BS58" s="32">
        <f t="shared" si="124"/>
        <v>0</v>
      </c>
      <c r="BT58" s="32">
        <f t="shared" si="125"/>
        <v>0</v>
      </c>
      <c r="BU58" s="32">
        <f t="shared" si="126"/>
        <v>0</v>
      </c>
      <c r="BV58" s="32">
        <f t="shared" si="127"/>
        <v>0</v>
      </c>
      <c r="BW58" s="32">
        <f t="shared" si="128"/>
        <v>0</v>
      </c>
      <c r="BX58" s="15">
        <f t="shared" si="129"/>
        <v>0.92592592592592593</v>
      </c>
      <c r="BY58" s="32">
        <f>SUMIFS('Individual Data'!$W$6:$W$3142,'Individual Data'!$I$6:$I$3142,'age-length prop'!BY$7,'Individual Data'!$U$6:$U$3142,'age-length prop'!$B58,'Individual Data'!$Q$6:$Q$3142,'age-length prop'!$C58)</f>
        <v>25</v>
      </c>
      <c r="BZ58" s="32">
        <f>SUMIFS('Individual Data'!$W$6:$W$3142,'Individual Data'!$I$6:$I$3142,'age-length prop'!BZ$7,'Individual Data'!$U$6:$U$3142,'age-length prop'!$B58,'Individual Data'!$Q$6:$Q$3142,'age-length prop'!$C58)</f>
        <v>2</v>
      </c>
      <c r="CA58" s="47">
        <f t="shared" si="130"/>
        <v>0</v>
      </c>
      <c r="CB58" s="18">
        <f t="shared" si="131"/>
        <v>0</v>
      </c>
      <c r="CC58" s="18">
        <f t="shared" si="132"/>
        <v>0</v>
      </c>
      <c r="CD58" s="18">
        <f t="shared" si="133"/>
        <v>0</v>
      </c>
      <c r="CE58" s="18">
        <f t="shared" si="134"/>
        <v>0</v>
      </c>
      <c r="CF58" s="18">
        <f t="shared" si="135"/>
        <v>0</v>
      </c>
      <c r="CG58" s="18">
        <f t="shared" si="136"/>
        <v>2.9562334117865339</v>
      </c>
      <c r="CH58" s="18">
        <f t="shared" si="137"/>
        <v>4.3797264648366534</v>
      </c>
      <c r="CI58" s="18">
        <f t="shared" si="138"/>
        <v>0</v>
      </c>
      <c r="CJ58" s="18">
        <f t="shared" si="139"/>
        <v>0</v>
      </c>
      <c r="CK58" s="18">
        <f t="shared" si="140"/>
        <v>0</v>
      </c>
      <c r="CL58" s="18">
        <f t="shared" si="141"/>
        <v>0</v>
      </c>
      <c r="CM58" s="48">
        <f t="shared" si="142"/>
        <v>0</v>
      </c>
      <c r="CN58" s="18"/>
      <c r="CO58" s="18">
        <f t="shared" si="143"/>
        <v>0</v>
      </c>
      <c r="CP58" s="18">
        <f t="shared" si="144"/>
        <v>0</v>
      </c>
      <c r="CQ58" s="18">
        <f t="shared" si="145"/>
        <v>0</v>
      </c>
      <c r="CR58" s="18">
        <f t="shared" si="146"/>
        <v>0</v>
      </c>
      <c r="CS58" s="18">
        <f t="shared" si="147"/>
        <v>0</v>
      </c>
      <c r="CT58" s="18">
        <f t="shared" si="148"/>
        <v>0</v>
      </c>
      <c r="CU58" s="18">
        <f t="shared" si="149"/>
        <v>0.23649867294292271</v>
      </c>
      <c r="CV58" s="18">
        <f t="shared" si="150"/>
        <v>0.35037811718693224</v>
      </c>
      <c r="CW58" s="18">
        <f t="shared" si="151"/>
        <v>0</v>
      </c>
      <c r="CX58" s="18">
        <f t="shared" si="152"/>
        <v>0</v>
      </c>
      <c r="CY58" s="18">
        <f t="shared" si="153"/>
        <v>0</v>
      </c>
      <c r="CZ58" s="18">
        <f t="shared" si="154"/>
        <v>0</v>
      </c>
      <c r="DA58" s="18">
        <f t="shared" si="155"/>
        <v>0</v>
      </c>
    </row>
    <row r="59" spans="1:105" x14ac:dyDescent="0.35">
      <c r="A59" s="23" t="s">
        <v>4610</v>
      </c>
      <c r="B59" s="22" t="s">
        <v>8877</v>
      </c>
      <c r="C59">
        <v>3</v>
      </c>
      <c r="D59" s="18">
        <f>SUMIFS('Individual Data'!$AA$6:$AA$3142,'Individual Data'!$U$6:$U$3142,'age-length prop'!$B59,'Individual Data'!$X$6:$X$3142,'age-length prop'!D$7,'Individual Data'!$Q$6:$Q$3142,'age-length prop'!$C59,'Individual Data'!$M$6:$M$3142,'age-length prop'!$B$6)</f>
        <v>0</v>
      </c>
      <c r="E59" s="18">
        <f>SUMIFS('Individual Data'!$AA$6:$AA$3142,'Individual Data'!$U$6:$U$3142,'age-length prop'!$B59,'Individual Data'!$X$6:$X$3142,'age-length prop'!E$7,'Individual Data'!$Q$6:$Q$3142,'age-length prop'!$C59,'Individual Data'!$M$6:$M$3142,'age-length prop'!$B$6)</f>
        <v>0</v>
      </c>
      <c r="F59" s="18">
        <f>SUMIFS('Individual Data'!$AA$6:$AA$3142,'Individual Data'!$U$6:$U$3142,'age-length prop'!$B59,'Individual Data'!$X$6:$X$3142,'age-length prop'!F$7,'Individual Data'!$Q$6:$Q$3142,'age-length prop'!$C59,'Individual Data'!$M$6:$M$3142,'age-length prop'!$B$6)</f>
        <v>0</v>
      </c>
      <c r="G59" s="18">
        <f>SUMIFS('Individual Data'!$AA$6:$AA$3142,'Individual Data'!$U$6:$U$3142,'age-length prop'!$B59,'Individual Data'!$X$6:$X$3142,'age-length prop'!G$7,'Individual Data'!$Q$6:$Q$3142,'age-length prop'!$C59,'Individual Data'!$M$6:$M$3142,'age-length prop'!$B$6)</f>
        <v>0</v>
      </c>
      <c r="H59" s="18">
        <f>SUMIFS('Individual Data'!$AA$6:$AA$3142,'Individual Data'!$U$6:$U$3142,'age-length prop'!$B59,'Individual Data'!$X$6:$X$3142,'age-length prop'!H$7,'Individual Data'!$Q$6:$Q$3142,'age-length prop'!$C59,'Individual Data'!$M$6:$M$3142,'age-length prop'!$B$6)</f>
        <v>0</v>
      </c>
      <c r="I59" s="18">
        <f>SUMIFS('Individual Data'!$AA$6:$AA$3142,'Individual Data'!$U$6:$U$3142,'age-length prop'!$B59,'Individual Data'!$X$6:$X$3142,'age-length prop'!I$7,'Individual Data'!$Q$6:$Q$3142,'age-length prop'!$C59,'Individual Data'!$M$6:$M$3142,'age-length prop'!$B$6)</f>
        <v>0</v>
      </c>
      <c r="J59" s="18">
        <f>SUMIFS('Individual Data'!$AA$6:$AA$3142,'Individual Data'!$U$6:$U$3142,'age-length prop'!$B59,'Individual Data'!$X$6:$X$3142,'age-length prop'!J$7,'Individual Data'!$Q$6:$Q$3142,'age-length prop'!$C59,'Individual Data'!$M$6:$M$3142,'age-length prop'!$B$6)</f>
        <v>0</v>
      </c>
      <c r="K59" s="18">
        <f>SUMIFS('Individual Data'!$AA$6:$AA$3142,'Individual Data'!$U$6:$U$3142,'age-length prop'!$B59,'Individual Data'!$X$6:$X$3142,'age-length prop'!K$7,'Individual Data'!$Q$6:$Q$3142,'age-length prop'!$C59,'Individual Data'!$M$6:$M$3142,'age-length prop'!$B$6)</f>
        <v>0</v>
      </c>
      <c r="L59" s="18">
        <f>SUMIFS('Individual Data'!$AA$6:$AA$3142,'Individual Data'!$U$6:$U$3142,'age-length prop'!$B59,'Individual Data'!$X$6:$X$3142,'age-length prop'!L$7,'Individual Data'!$Q$6:$Q$3142,'age-length prop'!$C59,'Individual Data'!$M$6:$M$3142,'age-length prop'!$B$6)</f>
        <v>0</v>
      </c>
      <c r="M59" s="18">
        <f>SUMIFS('Individual Data'!$AA$6:$AA$3142,'Individual Data'!$U$6:$U$3142,'age-length prop'!$B59,'Individual Data'!$X$6:$X$3142,'age-length prop'!M$7,'Individual Data'!$Q$6:$Q$3142,'age-length prop'!$C59,'Individual Data'!$M$6:$M$3142,'age-length prop'!$B$6)</f>
        <v>0</v>
      </c>
      <c r="N59" s="18">
        <f>SUMIFS('Individual Data'!$AA$6:$AA$3142,'Individual Data'!$U$6:$U$3142,'age-length prop'!$B59,'Individual Data'!$X$6:$X$3142,'age-length prop'!N$7,'Individual Data'!$Q$6:$Q$3142,'age-length prop'!$C59,'Individual Data'!$M$6:$M$3142,'age-length prop'!$B$6)</f>
        <v>0</v>
      </c>
      <c r="O59" s="18">
        <f>SUMIFS('Individual Data'!$AA$6:$AA$3142,'Individual Data'!$U$6:$U$3142,'age-length prop'!$B59,'Individual Data'!$X$6:$X$3142,'age-length prop'!O$7,'Individual Data'!$Q$6:$Q$3142,'age-length prop'!$C59,'Individual Data'!$M$6:$M$3142,'age-length prop'!$B$6)</f>
        <v>0</v>
      </c>
      <c r="P59" s="18">
        <f>SUMIFS('Individual Data'!$AA$6:$AA$3142,'Individual Data'!$U$6:$U$3142,'age-length prop'!$B59,'Individual Data'!$X$6:$X$3142,'age-length prop'!P$7,'Individual Data'!$Q$6:$Q$3142,'age-length prop'!$C59,'Individual Data'!$M$6:$M$3142,'age-length prop'!$B$6)</f>
        <v>0</v>
      </c>
      <c r="Q59" s="40">
        <f t="shared" si="45"/>
        <v>0</v>
      </c>
      <c r="R59" s="32">
        <f t="shared" si="46"/>
        <v>0</v>
      </c>
      <c r="S59" s="32">
        <f t="shared" si="47"/>
        <v>0</v>
      </c>
      <c r="T59" s="32">
        <f t="shared" si="48"/>
        <v>0</v>
      </c>
      <c r="U59" s="32">
        <f t="shared" si="49"/>
        <v>0</v>
      </c>
      <c r="V59" s="32">
        <f t="shared" si="50"/>
        <v>0</v>
      </c>
      <c r="W59" s="32">
        <f t="shared" si="51"/>
        <v>0</v>
      </c>
      <c r="X59" s="32">
        <f t="shared" si="52"/>
        <v>0</v>
      </c>
      <c r="Y59" s="32">
        <f t="shared" si="53"/>
        <v>0</v>
      </c>
      <c r="Z59" s="32">
        <f t="shared" si="54"/>
        <v>0</v>
      </c>
      <c r="AA59" s="32">
        <f t="shared" si="55"/>
        <v>0</v>
      </c>
      <c r="AB59" s="32">
        <f t="shared" si="56"/>
        <v>0</v>
      </c>
      <c r="AC59" s="32">
        <f t="shared" si="57"/>
        <v>0</v>
      </c>
      <c r="AD59" s="14">
        <f>VLOOKUP(A59,'PBT Tag Rates'!$B$5:$E$34,4,FALSE)</f>
        <v>1</v>
      </c>
      <c r="AE59" s="32">
        <f t="shared" si="58"/>
        <v>0</v>
      </c>
      <c r="AF59" s="32">
        <f t="shared" si="78"/>
        <v>0</v>
      </c>
      <c r="AG59" s="32">
        <f t="shared" si="59"/>
        <v>0</v>
      </c>
      <c r="AH59" s="32">
        <f t="shared" si="60"/>
        <v>0</v>
      </c>
      <c r="AI59" s="32">
        <f t="shared" si="61"/>
        <v>0</v>
      </c>
      <c r="AJ59" s="32">
        <f t="shared" si="62"/>
        <v>0</v>
      </c>
      <c r="AK59" s="32">
        <f t="shared" si="63"/>
        <v>0</v>
      </c>
      <c r="AL59" s="32">
        <f t="shared" si="64"/>
        <v>0</v>
      </c>
      <c r="AM59" s="32">
        <f t="shared" si="65"/>
        <v>0</v>
      </c>
      <c r="AN59" s="32">
        <f t="shared" si="66"/>
        <v>0</v>
      </c>
      <c r="AO59" s="32">
        <f t="shared" si="67"/>
        <v>0</v>
      </c>
      <c r="AP59" s="32">
        <f t="shared" si="68"/>
        <v>0</v>
      </c>
      <c r="AQ59" s="32">
        <f t="shared" si="69"/>
        <v>0</v>
      </c>
      <c r="AS59" s="34">
        <f t="shared" si="111"/>
        <v>0</v>
      </c>
      <c r="AT59" s="35">
        <f t="shared" si="112"/>
        <v>0</v>
      </c>
      <c r="AV59">
        <f t="shared" si="113"/>
        <v>2019</v>
      </c>
      <c r="AW59" s="167" t="str">
        <f t="shared" si="114"/>
        <v>LWSFH</v>
      </c>
      <c r="AX59" s="167" t="s">
        <v>9016</v>
      </c>
      <c r="AY59" s="167">
        <f>SUMIFS('cwt rel info'!$A$6:$A$217,'cwt rel info'!$D$6:$D$217,'age-length prop'!AV59,'cwt rel info'!$E$6:$E$217,'age-length prop'!AW59)</f>
        <v>0</v>
      </c>
      <c r="AZ59" s="168">
        <f t="shared" si="71"/>
        <v>0</v>
      </c>
      <c r="BA59" s="168">
        <f t="shared" si="79"/>
        <v>106.78651784582523</v>
      </c>
      <c r="BB59" s="168">
        <f t="shared" si="72"/>
        <v>17.699498413058269</v>
      </c>
      <c r="BC59" s="167" t="str">
        <f>VLOOKUP(AW59,'Individual Data'!$U$5:$AB$3142,8,FALSE)</f>
        <v>blw</v>
      </c>
      <c r="BD59" s="36">
        <f t="shared" ref="BD59" si="174">IF(BC59="blw",AZ59*(1-$BA$4),AZ59*(1-$BA$3))</f>
        <v>0</v>
      </c>
      <c r="BE59" s="18">
        <f t="shared" si="73"/>
        <v>58.732584815203879</v>
      </c>
      <c r="BF59" s="163">
        <f t="shared" si="74"/>
        <v>4.4248746032645672</v>
      </c>
      <c r="BH59" s="18"/>
      <c r="BI59" s="32"/>
      <c r="BK59" s="40">
        <f t="shared" si="116"/>
        <v>0</v>
      </c>
      <c r="BL59" s="32">
        <f t="shared" si="117"/>
        <v>0</v>
      </c>
      <c r="BM59" s="32">
        <f t="shared" si="118"/>
        <v>0</v>
      </c>
      <c r="BN59" s="32">
        <f t="shared" si="119"/>
        <v>0</v>
      </c>
      <c r="BO59" s="32">
        <f t="shared" si="120"/>
        <v>0</v>
      </c>
      <c r="BP59" s="32">
        <f t="shared" si="121"/>
        <v>0</v>
      </c>
      <c r="BQ59" s="32">
        <f t="shared" si="122"/>
        <v>0</v>
      </c>
      <c r="BR59" s="32">
        <f t="shared" si="123"/>
        <v>0</v>
      </c>
      <c r="BS59" s="32">
        <f t="shared" si="124"/>
        <v>0</v>
      </c>
      <c r="BT59" s="32">
        <f t="shared" si="125"/>
        <v>0</v>
      </c>
      <c r="BU59" s="32">
        <f t="shared" si="126"/>
        <v>0</v>
      </c>
      <c r="BV59" s="32">
        <f t="shared" si="127"/>
        <v>0</v>
      </c>
      <c r="BW59" s="32">
        <f t="shared" si="128"/>
        <v>0</v>
      </c>
      <c r="BX59" s="15">
        <f t="shared" si="129"/>
        <v>0</v>
      </c>
      <c r="BY59" s="32">
        <f>SUMIFS('Individual Data'!$W$6:$W$3142,'Individual Data'!$I$6:$I$3142,'age-length prop'!BY$7,'Individual Data'!$U$6:$U$3142,'age-length prop'!$B59,'Individual Data'!$Q$6:$Q$3142,'age-length prop'!$C59)</f>
        <v>0</v>
      </c>
      <c r="BZ59" s="32">
        <f>SUMIFS('Individual Data'!$W$6:$W$3142,'Individual Data'!$I$6:$I$3142,'age-length prop'!BZ$7,'Individual Data'!$U$6:$U$3142,'age-length prop'!$B59,'Individual Data'!$Q$6:$Q$3142,'age-length prop'!$C59)</f>
        <v>7</v>
      </c>
      <c r="CA59" s="47">
        <f t="shared" si="130"/>
        <v>0</v>
      </c>
      <c r="CB59" s="18">
        <f t="shared" si="131"/>
        <v>0</v>
      </c>
      <c r="CC59" s="18">
        <f t="shared" si="132"/>
        <v>0</v>
      </c>
      <c r="CD59" s="18">
        <f t="shared" si="133"/>
        <v>0</v>
      </c>
      <c r="CE59" s="18">
        <f t="shared" si="134"/>
        <v>0</v>
      </c>
      <c r="CF59" s="18">
        <f t="shared" si="135"/>
        <v>0</v>
      </c>
      <c r="CG59" s="18">
        <f t="shared" si="136"/>
        <v>0</v>
      </c>
      <c r="CH59" s="18">
        <f t="shared" si="137"/>
        <v>0</v>
      </c>
      <c r="CI59" s="18">
        <f t="shared" si="138"/>
        <v>0</v>
      </c>
      <c r="CJ59" s="18">
        <f t="shared" si="139"/>
        <v>0</v>
      </c>
      <c r="CK59" s="18">
        <f t="shared" si="140"/>
        <v>0</v>
      </c>
      <c r="CL59" s="18">
        <f t="shared" si="141"/>
        <v>0</v>
      </c>
      <c r="CM59" s="48">
        <f t="shared" si="142"/>
        <v>0</v>
      </c>
      <c r="CN59" s="18"/>
      <c r="CO59" s="18">
        <f t="shared" si="143"/>
        <v>0</v>
      </c>
      <c r="CP59" s="18">
        <f t="shared" si="144"/>
        <v>0</v>
      </c>
      <c r="CQ59" s="18">
        <f t="shared" si="145"/>
        <v>0</v>
      </c>
      <c r="CR59" s="18">
        <f t="shared" si="146"/>
        <v>0</v>
      </c>
      <c r="CS59" s="18">
        <f t="shared" si="147"/>
        <v>0</v>
      </c>
      <c r="CT59" s="18">
        <f t="shared" si="148"/>
        <v>0</v>
      </c>
      <c r="CU59" s="18">
        <f t="shared" si="149"/>
        <v>0</v>
      </c>
      <c r="CV59" s="18">
        <f t="shared" si="150"/>
        <v>0</v>
      </c>
      <c r="CW59" s="18">
        <f t="shared" si="151"/>
        <v>0</v>
      </c>
      <c r="CX59" s="18">
        <f t="shared" si="152"/>
        <v>0</v>
      </c>
      <c r="CY59" s="18">
        <f t="shared" si="153"/>
        <v>0</v>
      </c>
      <c r="CZ59" s="18">
        <f t="shared" si="154"/>
        <v>0</v>
      </c>
      <c r="DA59" s="18">
        <f t="shared" si="155"/>
        <v>0</v>
      </c>
    </row>
    <row r="60" spans="1:105" x14ac:dyDescent="0.35">
      <c r="A60" s="23" t="s">
        <v>6015</v>
      </c>
      <c r="B60" s="22" t="s">
        <v>8878</v>
      </c>
      <c r="C60">
        <v>3</v>
      </c>
      <c r="D60" s="18">
        <f>SUMIFS('Individual Data'!$AA$6:$AA$3142,'Individual Data'!$U$6:$U$3142,'age-length prop'!$B60,'Individual Data'!$X$6:$X$3142,'age-length prop'!D$7,'Individual Data'!$Q$6:$Q$3142,'age-length prop'!$C60,'Individual Data'!$M$6:$M$3142,'age-length prop'!$B$6)</f>
        <v>0</v>
      </c>
      <c r="E60" s="18">
        <f>SUMIFS('Individual Data'!$AA$6:$AA$3142,'Individual Data'!$U$6:$U$3142,'age-length prop'!$B60,'Individual Data'!$X$6:$X$3142,'age-length prop'!E$7,'Individual Data'!$Q$6:$Q$3142,'age-length prop'!$C60,'Individual Data'!$M$6:$M$3142,'age-length prop'!$B$6)</f>
        <v>0</v>
      </c>
      <c r="F60" s="18">
        <f>SUMIFS('Individual Data'!$AA$6:$AA$3142,'Individual Data'!$U$6:$U$3142,'age-length prop'!$B60,'Individual Data'!$X$6:$X$3142,'age-length prop'!F$7,'Individual Data'!$Q$6:$Q$3142,'age-length prop'!$C60,'Individual Data'!$M$6:$M$3142,'age-length prop'!$B$6)</f>
        <v>0</v>
      </c>
      <c r="G60" s="18">
        <f>SUMIFS('Individual Data'!$AA$6:$AA$3142,'Individual Data'!$U$6:$U$3142,'age-length prop'!$B60,'Individual Data'!$X$6:$X$3142,'age-length prop'!G$7,'Individual Data'!$Q$6:$Q$3142,'age-length prop'!$C60,'Individual Data'!$M$6:$M$3142,'age-length prop'!$B$6)</f>
        <v>0</v>
      </c>
      <c r="H60" s="18">
        <f>SUMIFS('Individual Data'!$AA$6:$AA$3142,'Individual Data'!$U$6:$U$3142,'age-length prop'!$B60,'Individual Data'!$X$6:$X$3142,'age-length prop'!H$7,'Individual Data'!$Q$6:$Q$3142,'age-length prop'!$C60,'Individual Data'!$M$6:$M$3142,'age-length prop'!$B$6)</f>
        <v>0</v>
      </c>
      <c r="I60" s="18">
        <f>SUMIFS('Individual Data'!$AA$6:$AA$3142,'Individual Data'!$U$6:$U$3142,'age-length prop'!$B60,'Individual Data'!$X$6:$X$3142,'age-length prop'!I$7,'Individual Data'!$Q$6:$Q$3142,'age-length prop'!$C60,'Individual Data'!$M$6:$M$3142,'age-length prop'!$B$6)</f>
        <v>17.185227272727278</v>
      </c>
      <c r="J60" s="18">
        <f>SUMIFS('Individual Data'!$AA$6:$AA$3142,'Individual Data'!$U$6:$U$3142,'age-length prop'!$B60,'Individual Data'!$X$6:$X$3142,'age-length prop'!J$7,'Individual Data'!$Q$6:$Q$3142,'age-length prop'!$C60,'Individual Data'!$M$6:$M$3142,'age-length prop'!$B$6)</f>
        <v>0</v>
      </c>
      <c r="K60" s="18">
        <f>SUMIFS('Individual Data'!$AA$6:$AA$3142,'Individual Data'!$U$6:$U$3142,'age-length prop'!$B60,'Individual Data'!$X$6:$X$3142,'age-length prop'!K$7,'Individual Data'!$Q$6:$Q$3142,'age-length prop'!$C60,'Individual Data'!$M$6:$M$3142,'age-length prop'!$B$6)</f>
        <v>0</v>
      </c>
      <c r="L60" s="18">
        <f>SUMIFS('Individual Data'!$AA$6:$AA$3142,'Individual Data'!$U$6:$U$3142,'age-length prop'!$B60,'Individual Data'!$X$6:$X$3142,'age-length prop'!L$7,'Individual Data'!$Q$6:$Q$3142,'age-length prop'!$C60,'Individual Data'!$M$6:$M$3142,'age-length prop'!$B$6)</f>
        <v>0</v>
      </c>
      <c r="M60" s="18">
        <f>SUMIFS('Individual Data'!$AA$6:$AA$3142,'Individual Data'!$U$6:$U$3142,'age-length prop'!$B60,'Individual Data'!$X$6:$X$3142,'age-length prop'!M$7,'Individual Data'!$Q$6:$Q$3142,'age-length prop'!$C60,'Individual Data'!$M$6:$M$3142,'age-length prop'!$B$6)</f>
        <v>0</v>
      </c>
      <c r="N60" s="18">
        <f>SUMIFS('Individual Data'!$AA$6:$AA$3142,'Individual Data'!$U$6:$U$3142,'age-length prop'!$B60,'Individual Data'!$X$6:$X$3142,'age-length prop'!N$7,'Individual Data'!$Q$6:$Q$3142,'age-length prop'!$C60,'Individual Data'!$M$6:$M$3142,'age-length prop'!$B$6)</f>
        <v>0</v>
      </c>
      <c r="O60" s="18">
        <f>SUMIFS('Individual Data'!$AA$6:$AA$3142,'Individual Data'!$U$6:$U$3142,'age-length prop'!$B60,'Individual Data'!$X$6:$X$3142,'age-length prop'!O$7,'Individual Data'!$Q$6:$Q$3142,'age-length prop'!$C60,'Individual Data'!$M$6:$M$3142,'age-length prop'!$B$6)</f>
        <v>0</v>
      </c>
      <c r="P60" s="18">
        <f>SUMIFS('Individual Data'!$AA$6:$AA$3142,'Individual Data'!$U$6:$U$3142,'age-length prop'!$B60,'Individual Data'!$X$6:$X$3142,'age-length prop'!P$7,'Individual Data'!$Q$6:$Q$3142,'age-length prop'!$C60,'Individual Data'!$M$6:$M$3142,'age-length prop'!$B$6)</f>
        <v>0</v>
      </c>
      <c r="Q60" s="40">
        <f t="shared" si="45"/>
        <v>0</v>
      </c>
      <c r="R60" s="32">
        <f t="shared" si="46"/>
        <v>0</v>
      </c>
      <c r="S60" s="32">
        <f t="shared" si="47"/>
        <v>0</v>
      </c>
      <c r="T60" s="32">
        <f t="shared" si="48"/>
        <v>0</v>
      </c>
      <c r="U60" s="32">
        <f t="shared" si="49"/>
        <v>0</v>
      </c>
      <c r="V60" s="32">
        <f t="shared" si="50"/>
        <v>18.147087008141117</v>
      </c>
      <c r="W60" s="32">
        <f t="shared" si="51"/>
        <v>0</v>
      </c>
      <c r="X60" s="32">
        <f t="shared" si="52"/>
        <v>0</v>
      </c>
      <c r="Y60" s="32">
        <f t="shared" si="53"/>
        <v>0</v>
      </c>
      <c r="Z60" s="32">
        <f t="shared" si="54"/>
        <v>0</v>
      </c>
      <c r="AA60" s="32">
        <f t="shared" si="55"/>
        <v>0</v>
      </c>
      <c r="AB60" s="32">
        <f t="shared" si="56"/>
        <v>0</v>
      </c>
      <c r="AC60" s="32">
        <f t="shared" si="57"/>
        <v>0</v>
      </c>
      <c r="AD60" s="14">
        <f>VLOOKUP(A60,'PBT Tag Rates'!$B$5:$E$34,4,FALSE)</f>
        <v>0.96152300000000002</v>
      </c>
      <c r="AE60" s="32">
        <f t="shared" si="58"/>
        <v>0</v>
      </c>
      <c r="AF60" s="32">
        <f t="shared" si="78"/>
        <v>0</v>
      </c>
      <c r="AG60" s="32">
        <f t="shared" si="59"/>
        <v>0</v>
      </c>
      <c r="AH60" s="32">
        <f t="shared" si="60"/>
        <v>0</v>
      </c>
      <c r="AI60" s="32">
        <f t="shared" si="61"/>
        <v>0</v>
      </c>
      <c r="AJ60" s="32">
        <f t="shared" si="62"/>
        <v>18.873273970712212</v>
      </c>
      <c r="AK60" s="32">
        <f t="shared" si="63"/>
        <v>0</v>
      </c>
      <c r="AL60" s="32">
        <f t="shared" si="64"/>
        <v>0</v>
      </c>
      <c r="AM60" s="32">
        <f t="shared" si="65"/>
        <v>0</v>
      </c>
      <c r="AN60" s="32">
        <f t="shared" si="66"/>
        <v>0</v>
      </c>
      <c r="AO60" s="32">
        <f t="shared" si="67"/>
        <v>0</v>
      </c>
      <c r="AP60" s="32">
        <f t="shared" si="68"/>
        <v>0</v>
      </c>
      <c r="AQ60" s="32">
        <f t="shared" si="69"/>
        <v>0</v>
      </c>
      <c r="AS60" s="34">
        <f t="shared" si="111"/>
        <v>0</v>
      </c>
      <c r="AT60" s="35">
        <f t="shared" si="112"/>
        <v>18.873273970712212</v>
      </c>
      <c r="AV60">
        <f t="shared" si="113"/>
        <v>2019</v>
      </c>
      <c r="AW60" s="167" t="str">
        <f t="shared" si="114"/>
        <v>PRFH</v>
      </c>
      <c r="AX60" s="167" t="s">
        <v>9016</v>
      </c>
      <c r="AY60" s="167">
        <f>SUMIFS('cwt rel info'!$A$6:$A$217,'cwt rel info'!$D$6:$D$217,'age-length prop'!AV60,'cwt rel info'!$E$6:$E$217,'age-length prop'!AW60)</f>
        <v>0</v>
      </c>
      <c r="AZ60" s="168">
        <f t="shared" si="71"/>
        <v>18.873273970712212</v>
      </c>
      <c r="BA60" s="168">
        <f t="shared" si="79"/>
        <v>166.80143616763996</v>
      </c>
      <c r="BB60" s="168">
        <f t="shared" si="72"/>
        <v>18.407774346592092</v>
      </c>
      <c r="BC60" s="167" t="str">
        <f>VLOOKUP(AW60,'Individual Data'!$U$5:$AB$3142,8,FALSE)</f>
        <v>blw</v>
      </c>
      <c r="BD60" s="36">
        <f t="shared" ref="BD60" si="175">IF(BC60="blw",AZ60*(1-$BA$4),AZ60*(1-$BA$3))</f>
        <v>10.380300683891717</v>
      </c>
      <c r="BE60" s="18">
        <f t="shared" si="73"/>
        <v>91.740789892201988</v>
      </c>
      <c r="BF60" s="163">
        <f t="shared" si="74"/>
        <v>4.6019435866480229</v>
      </c>
      <c r="BH60" s="18"/>
      <c r="BI60" s="32"/>
      <c r="BK60" s="40">
        <f t="shared" si="116"/>
        <v>0</v>
      </c>
      <c r="BL60" s="32">
        <f t="shared" si="117"/>
        <v>0</v>
      </c>
      <c r="BM60" s="32">
        <f t="shared" si="118"/>
        <v>0</v>
      </c>
      <c r="BN60" s="32">
        <f t="shared" si="119"/>
        <v>0</v>
      </c>
      <c r="BO60" s="32">
        <f t="shared" si="120"/>
        <v>0</v>
      </c>
      <c r="BP60" s="32">
        <f t="shared" si="121"/>
        <v>0.72618696257109505</v>
      </c>
      <c r="BQ60" s="32">
        <f t="shared" si="122"/>
        <v>0</v>
      </c>
      <c r="BR60" s="32">
        <f t="shared" si="123"/>
        <v>0</v>
      </c>
      <c r="BS60" s="32">
        <f t="shared" si="124"/>
        <v>0</v>
      </c>
      <c r="BT60" s="32">
        <f t="shared" si="125"/>
        <v>0</v>
      </c>
      <c r="BU60" s="32">
        <f t="shared" si="126"/>
        <v>0</v>
      </c>
      <c r="BV60" s="32">
        <f t="shared" si="127"/>
        <v>0</v>
      </c>
      <c r="BW60" s="32">
        <f t="shared" si="128"/>
        <v>0</v>
      </c>
      <c r="BX60" s="15">
        <f t="shared" si="129"/>
        <v>0.27272727272727271</v>
      </c>
      <c r="BY60" s="32">
        <f>SUMIFS('Individual Data'!$W$6:$W$3142,'Individual Data'!$I$6:$I$3142,'age-length prop'!BY$7,'Individual Data'!$U$6:$U$3142,'age-length prop'!$B60,'Individual Data'!$Q$6:$Q$3142,'age-length prop'!$C60)</f>
        <v>3</v>
      </c>
      <c r="BZ60" s="32">
        <f>SUMIFS('Individual Data'!$W$6:$W$3142,'Individual Data'!$I$6:$I$3142,'age-length prop'!BZ$7,'Individual Data'!$U$6:$U$3142,'age-length prop'!$B60,'Individual Data'!$Q$6:$Q$3142,'age-length prop'!$C60)</f>
        <v>8</v>
      </c>
      <c r="CA60" s="47">
        <f t="shared" si="130"/>
        <v>0</v>
      </c>
      <c r="CB60" s="18">
        <f t="shared" si="131"/>
        <v>0</v>
      </c>
      <c r="CC60" s="18">
        <f t="shared" si="132"/>
        <v>0</v>
      </c>
      <c r="CD60" s="18">
        <f t="shared" si="133"/>
        <v>0</v>
      </c>
      <c r="CE60" s="18">
        <f t="shared" si="134"/>
        <v>0</v>
      </c>
      <c r="CF60" s="18">
        <f t="shared" si="135"/>
        <v>0.19805098979211683</v>
      </c>
      <c r="CG60" s="18">
        <f t="shared" si="136"/>
        <v>0</v>
      </c>
      <c r="CH60" s="18">
        <f t="shared" si="137"/>
        <v>0</v>
      </c>
      <c r="CI60" s="18">
        <f t="shared" si="138"/>
        <v>0</v>
      </c>
      <c r="CJ60" s="18">
        <f t="shared" si="139"/>
        <v>0</v>
      </c>
      <c r="CK60" s="18">
        <f t="shared" si="140"/>
        <v>0</v>
      </c>
      <c r="CL60" s="18">
        <f t="shared" si="141"/>
        <v>0</v>
      </c>
      <c r="CM60" s="48">
        <f t="shared" si="142"/>
        <v>0</v>
      </c>
      <c r="CN60" s="18"/>
      <c r="CO60" s="18">
        <f t="shared" si="143"/>
        <v>0</v>
      </c>
      <c r="CP60" s="18">
        <f t="shared" si="144"/>
        <v>0</v>
      </c>
      <c r="CQ60" s="18">
        <f t="shared" si="145"/>
        <v>0</v>
      </c>
      <c r="CR60" s="18">
        <f t="shared" si="146"/>
        <v>0</v>
      </c>
      <c r="CS60" s="18">
        <f t="shared" si="147"/>
        <v>0</v>
      </c>
      <c r="CT60" s="18">
        <f t="shared" si="148"/>
        <v>0.52813597277897828</v>
      </c>
      <c r="CU60" s="18">
        <f t="shared" si="149"/>
        <v>0</v>
      </c>
      <c r="CV60" s="18">
        <f t="shared" si="150"/>
        <v>0</v>
      </c>
      <c r="CW60" s="18">
        <f t="shared" si="151"/>
        <v>0</v>
      </c>
      <c r="CX60" s="18">
        <f t="shared" si="152"/>
        <v>0</v>
      </c>
      <c r="CY60" s="18">
        <f t="shared" si="153"/>
        <v>0</v>
      </c>
      <c r="CZ60" s="18">
        <f t="shared" si="154"/>
        <v>0</v>
      </c>
      <c r="DA60" s="18">
        <f t="shared" si="155"/>
        <v>0</v>
      </c>
    </row>
    <row r="61" spans="1:105" ht="15" thickBot="1" x14ac:dyDescent="0.4">
      <c r="A61" s="23" t="s">
        <v>3616</v>
      </c>
      <c r="B61" s="22" t="s">
        <v>9279</v>
      </c>
      <c r="C61">
        <v>3</v>
      </c>
      <c r="D61" s="18">
        <f>SUMIFS('Individual Data'!$AA$6:$AA$3142,'Individual Data'!$U$6:$U$3142,'age-length prop'!$B61,'Individual Data'!$X$6:$X$3142,'age-length prop'!D$7,'Individual Data'!$Q$6:$Q$3142,'age-length prop'!$C61,'Individual Data'!$M$6:$M$3142,'age-length prop'!$B$6)</f>
        <v>0</v>
      </c>
      <c r="E61" s="18">
        <f>SUMIFS('Individual Data'!$AA$6:$AA$3142,'Individual Data'!$U$6:$U$3142,'age-length prop'!$B61,'Individual Data'!$X$6:$X$3142,'age-length prop'!E$7,'Individual Data'!$Q$6:$Q$3142,'age-length prop'!$C61,'Individual Data'!$M$6:$M$3142,'age-length prop'!$B$6)</f>
        <v>0</v>
      </c>
      <c r="F61" s="18">
        <f>SUMIFS('Individual Data'!$AA$6:$AA$3142,'Individual Data'!$U$6:$U$3142,'age-length prop'!$B61,'Individual Data'!$X$6:$X$3142,'age-length prop'!F$7,'Individual Data'!$Q$6:$Q$3142,'age-length prop'!$C61,'Individual Data'!$M$6:$M$3142,'age-length prop'!$B$6)</f>
        <v>0</v>
      </c>
      <c r="G61" s="18">
        <f>SUMIFS('Individual Data'!$AA$6:$AA$3142,'Individual Data'!$U$6:$U$3142,'age-length prop'!$B61,'Individual Data'!$X$6:$X$3142,'age-length prop'!G$7,'Individual Data'!$Q$6:$Q$3142,'age-length prop'!$C61,'Individual Data'!$M$6:$M$3142,'age-length prop'!$B$6)</f>
        <v>0</v>
      </c>
      <c r="H61" s="18">
        <f>SUMIFS('Individual Data'!$AA$6:$AA$3142,'Individual Data'!$U$6:$U$3142,'age-length prop'!$B61,'Individual Data'!$X$6:$X$3142,'age-length prop'!H$7,'Individual Data'!$Q$6:$Q$3142,'age-length prop'!$C61,'Individual Data'!$M$6:$M$3142,'age-length prop'!$B$6)</f>
        <v>0</v>
      </c>
      <c r="I61" s="18">
        <f>SUMIFS('Individual Data'!$AA$6:$AA$3142,'Individual Data'!$U$6:$U$3142,'age-length prop'!$B61,'Individual Data'!$X$6:$X$3142,'age-length prop'!I$7,'Individual Data'!$Q$6:$Q$3142,'age-length prop'!$C61,'Individual Data'!$M$6:$M$3142,'age-length prop'!$B$6)</f>
        <v>0</v>
      </c>
      <c r="J61" s="18">
        <f>SUMIFS('Individual Data'!$AA$6:$AA$3142,'Individual Data'!$U$6:$U$3142,'age-length prop'!$B61,'Individual Data'!$X$6:$X$3142,'age-length prop'!J$7,'Individual Data'!$Q$6:$Q$3142,'age-length prop'!$C61,'Individual Data'!$M$6:$M$3142,'age-length prop'!$B$6)</f>
        <v>0</v>
      </c>
      <c r="K61" s="18">
        <f>SUMIFS('Individual Data'!$AA$6:$AA$3142,'Individual Data'!$U$6:$U$3142,'age-length prop'!$B61,'Individual Data'!$X$6:$X$3142,'age-length prop'!K$7,'Individual Data'!$Q$6:$Q$3142,'age-length prop'!$C61,'Individual Data'!$M$6:$M$3142,'age-length prop'!$B$6)</f>
        <v>0</v>
      </c>
      <c r="L61" s="18">
        <f>SUMIFS('Individual Data'!$AA$6:$AA$3142,'Individual Data'!$U$6:$U$3142,'age-length prop'!$B61,'Individual Data'!$X$6:$X$3142,'age-length prop'!L$7,'Individual Data'!$Q$6:$Q$3142,'age-length prop'!$C61,'Individual Data'!$M$6:$M$3142,'age-length prop'!$B$6)</f>
        <v>0</v>
      </c>
      <c r="M61" s="18">
        <f>SUMIFS('Individual Data'!$AA$6:$AA$3142,'Individual Data'!$U$6:$U$3142,'age-length prop'!$B61,'Individual Data'!$X$6:$X$3142,'age-length prop'!M$7,'Individual Data'!$Q$6:$Q$3142,'age-length prop'!$C61,'Individual Data'!$M$6:$M$3142,'age-length prop'!$B$6)</f>
        <v>0</v>
      </c>
      <c r="N61" s="18">
        <f>SUMIFS('Individual Data'!$AA$6:$AA$3142,'Individual Data'!$U$6:$U$3142,'age-length prop'!$B61,'Individual Data'!$X$6:$X$3142,'age-length prop'!N$7,'Individual Data'!$Q$6:$Q$3142,'age-length prop'!$C61,'Individual Data'!$M$6:$M$3142,'age-length prop'!$B$6)</f>
        <v>0</v>
      </c>
      <c r="O61" s="18">
        <f>SUMIFS('Individual Data'!$AA$6:$AA$3142,'Individual Data'!$U$6:$U$3142,'age-length prop'!$B61,'Individual Data'!$X$6:$X$3142,'age-length prop'!O$7,'Individual Data'!$Q$6:$Q$3142,'age-length prop'!$C61,'Individual Data'!$M$6:$M$3142,'age-length prop'!$B$6)</f>
        <v>0</v>
      </c>
      <c r="P61" s="18">
        <f>SUMIFS('Individual Data'!$AA$6:$AA$3142,'Individual Data'!$U$6:$U$3142,'age-length prop'!$B61,'Individual Data'!$X$6:$X$3142,'age-length prop'!P$7,'Individual Data'!$Q$6:$Q$3142,'age-length prop'!$C61,'Individual Data'!$M$6:$M$3142,'age-length prop'!$B$6)</f>
        <v>0</v>
      </c>
      <c r="Q61" s="40">
        <f t="shared" si="45"/>
        <v>0</v>
      </c>
      <c r="R61" s="32">
        <f t="shared" si="46"/>
        <v>0</v>
      </c>
      <c r="S61" s="32">
        <f t="shared" si="47"/>
        <v>0</v>
      </c>
      <c r="T61" s="32">
        <f t="shared" si="48"/>
        <v>0</v>
      </c>
      <c r="U61" s="32">
        <f t="shared" si="49"/>
        <v>0</v>
      </c>
      <c r="V61" s="32">
        <f t="shared" si="50"/>
        <v>0</v>
      </c>
      <c r="W61" s="32">
        <f t="shared" si="51"/>
        <v>0</v>
      </c>
      <c r="X61" s="32">
        <f t="shared" si="52"/>
        <v>0</v>
      </c>
      <c r="Y61" s="32">
        <f t="shared" si="53"/>
        <v>0</v>
      </c>
      <c r="Z61" s="32">
        <f t="shared" si="54"/>
        <v>0</v>
      </c>
      <c r="AA61" s="32">
        <f t="shared" si="55"/>
        <v>0</v>
      </c>
      <c r="AB61" s="32">
        <f t="shared" si="56"/>
        <v>0</v>
      </c>
      <c r="AC61" s="32">
        <f t="shared" si="57"/>
        <v>0</v>
      </c>
      <c r="AD61" s="14">
        <f>VLOOKUP(A61,'PBT Tag Rates'!$B$5:$E$34,4,FALSE)</f>
        <v>0.96016800000000002</v>
      </c>
      <c r="AE61" s="32">
        <f t="shared" si="58"/>
        <v>0</v>
      </c>
      <c r="AF61" s="32">
        <f t="shared" si="78"/>
        <v>0</v>
      </c>
      <c r="AG61" s="32">
        <f t="shared" si="59"/>
        <v>0</v>
      </c>
      <c r="AH61" s="32">
        <f t="shared" si="60"/>
        <v>0</v>
      </c>
      <c r="AI61" s="32">
        <f t="shared" si="61"/>
        <v>0</v>
      </c>
      <c r="AJ61" s="32">
        <f t="shared" si="62"/>
        <v>0</v>
      </c>
      <c r="AK61" s="32">
        <f t="shared" si="63"/>
        <v>0</v>
      </c>
      <c r="AL61" s="32">
        <f t="shared" si="64"/>
        <v>0</v>
      </c>
      <c r="AM61" s="32">
        <f t="shared" si="65"/>
        <v>0</v>
      </c>
      <c r="AN61" s="32">
        <f t="shared" si="66"/>
        <v>0</v>
      </c>
      <c r="AO61" s="32">
        <f t="shared" si="67"/>
        <v>0</v>
      </c>
      <c r="AP61" s="32">
        <f t="shared" si="68"/>
        <v>0</v>
      </c>
      <c r="AQ61" s="32">
        <f t="shared" si="69"/>
        <v>0</v>
      </c>
      <c r="AS61" s="56">
        <f t="shared" si="111"/>
        <v>0</v>
      </c>
      <c r="AT61" s="57">
        <f t="shared" si="112"/>
        <v>0</v>
      </c>
      <c r="AV61">
        <f t="shared" si="113"/>
        <v>2019</v>
      </c>
      <c r="AW61" s="167" t="str">
        <f t="shared" si="114"/>
        <v>RingoldspFH</v>
      </c>
      <c r="AX61" s="167" t="s">
        <v>9016</v>
      </c>
      <c r="AY61" s="167">
        <f>SUMIFS('cwt rel info'!$A$6:$A$217,'cwt rel info'!$D$6:$D$217,'age-length prop'!AV61,'cwt rel info'!$E$6:$E$217,'age-length prop'!AW61)</f>
        <v>0</v>
      </c>
      <c r="AZ61" s="168">
        <f t="shared" si="71"/>
        <v>0</v>
      </c>
      <c r="BA61" s="168">
        <f t="shared" si="79"/>
        <v>167.48926077658223</v>
      </c>
      <c r="BB61" s="168">
        <f t="shared" si="72"/>
        <v>18.054121364075218</v>
      </c>
      <c r="BC61" s="167" t="str">
        <f>VLOOKUP(AW61,'Individual Data'!$U$5:$AB$3142,8,FALSE)</f>
        <v>blw</v>
      </c>
      <c r="BD61" s="37">
        <f t="shared" ref="BD61" si="176">IF(BC61="blw",AZ61*(1-$BA$4),AZ61*(1-$BA$3))</f>
        <v>0</v>
      </c>
      <c r="BE61" s="137">
        <f t="shared" si="73"/>
        <v>92.119093427120234</v>
      </c>
      <c r="BF61" s="164">
        <f t="shared" si="74"/>
        <v>4.5135303410188046</v>
      </c>
      <c r="BH61" s="18"/>
      <c r="BI61" s="32"/>
      <c r="BK61" s="40">
        <f t="shared" si="116"/>
        <v>0</v>
      </c>
      <c r="BL61" s="32">
        <f t="shared" si="117"/>
        <v>0</v>
      </c>
      <c r="BM61" s="32">
        <f t="shared" si="118"/>
        <v>0</v>
      </c>
      <c r="BN61" s="32">
        <f t="shared" si="119"/>
        <v>0</v>
      </c>
      <c r="BO61" s="32">
        <f t="shared" si="120"/>
        <v>0</v>
      </c>
      <c r="BP61" s="32">
        <f t="shared" si="121"/>
        <v>0</v>
      </c>
      <c r="BQ61" s="32">
        <f t="shared" si="122"/>
        <v>0</v>
      </c>
      <c r="BR61" s="32">
        <f t="shared" si="123"/>
        <v>0</v>
      </c>
      <c r="BS61" s="32">
        <f t="shared" si="124"/>
        <v>0</v>
      </c>
      <c r="BT61" s="32">
        <f t="shared" si="125"/>
        <v>0</v>
      </c>
      <c r="BU61" s="32">
        <f t="shared" si="126"/>
        <v>0</v>
      </c>
      <c r="BV61" s="32">
        <f t="shared" si="127"/>
        <v>0</v>
      </c>
      <c r="BW61" s="32">
        <f t="shared" si="128"/>
        <v>0</v>
      </c>
      <c r="BX61" s="15">
        <f t="shared" si="129"/>
        <v>0.9</v>
      </c>
      <c r="BY61" s="32">
        <f>SUMIFS('Individual Data'!$W$6:$W$3142,'Individual Data'!$I$6:$I$3142,'age-length prop'!BY$7,'Individual Data'!$U$6:$U$3142,'age-length prop'!$B61,'Individual Data'!$Q$6:$Q$3142,'age-length prop'!$C61)</f>
        <v>9</v>
      </c>
      <c r="BZ61" s="32">
        <f>SUMIFS('Individual Data'!$W$6:$W$3142,'Individual Data'!$I$6:$I$3142,'age-length prop'!BZ$7,'Individual Data'!$U$6:$U$3142,'age-length prop'!$B61,'Individual Data'!$Q$6:$Q$3142,'age-length prop'!$C61)</f>
        <v>1</v>
      </c>
      <c r="CA61" s="49">
        <f t="shared" si="130"/>
        <v>0</v>
      </c>
      <c r="CB61" s="50">
        <f t="shared" si="131"/>
        <v>0</v>
      </c>
      <c r="CC61" s="50">
        <f t="shared" si="132"/>
        <v>0</v>
      </c>
      <c r="CD61" s="50">
        <f t="shared" si="133"/>
        <v>0</v>
      </c>
      <c r="CE61" s="50">
        <f t="shared" si="134"/>
        <v>0</v>
      </c>
      <c r="CF61" s="50">
        <f t="shared" si="135"/>
        <v>0</v>
      </c>
      <c r="CG61" s="50">
        <f t="shared" si="136"/>
        <v>0</v>
      </c>
      <c r="CH61" s="50">
        <f t="shared" si="137"/>
        <v>0</v>
      </c>
      <c r="CI61" s="50">
        <f t="shared" si="138"/>
        <v>0</v>
      </c>
      <c r="CJ61" s="50">
        <f t="shared" si="139"/>
        <v>0</v>
      </c>
      <c r="CK61" s="50">
        <f t="shared" si="140"/>
        <v>0</v>
      </c>
      <c r="CL61" s="50">
        <f t="shared" si="141"/>
        <v>0</v>
      </c>
      <c r="CM61" s="51">
        <f t="shared" si="142"/>
        <v>0</v>
      </c>
      <c r="CN61" s="18"/>
      <c r="CO61" s="18">
        <f t="shared" si="143"/>
        <v>0</v>
      </c>
      <c r="CP61" s="18">
        <f t="shared" si="144"/>
        <v>0</v>
      </c>
      <c r="CQ61" s="18">
        <f t="shared" si="145"/>
        <v>0</v>
      </c>
      <c r="CR61" s="18">
        <f t="shared" si="146"/>
        <v>0</v>
      </c>
      <c r="CS61" s="18">
        <f t="shared" si="147"/>
        <v>0</v>
      </c>
      <c r="CT61" s="18">
        <f t="shared" si="148"/>
        <v>0</v>
      </c>
      <c r="CU61" s="18">
        <f t="shared" si="149"/>
        <v>0</v>
      </c>
      <c r="CV61" s="18">
        <f t="shared" si="150"/>
        <v>0</v>
      </c>
      <c r="CW61" s="18">
        <f t="shared" si="151"/>
        <v>0</v>
      </c>
      <c r="CX61" s="18">
        <f t="shared" si="152"/>
        <v>0</v>
      </c>
      <c r="CY61" s="18">
        <f t="shared" si="153"/>
        <v>0</v>
      </c>
      <c r="CZ61" s="18">
        <f t="shared" si="154"/>
        <v>0</v>
      </c>
      <c r="DA61" s="18">
        <f t="shared" si="155"/>
        <v>0</v>
      </c>
    </row>
    <row r="62" spans="1:105" x14ac:dyDescent="0.35">
      <c r="A62" s="22" t="s">
        <v>11</v>
      </c>
      <c r="B62" s="22" t="s">
        <v>11</v>
      </c>
      <c r="C62" t="s">
        <v>8</v>
      </c>
      <c r="D62" s="18">
        <f>SUMIFS('Individual Data'!$AA$6:$AA$3142,'Individual Data'!$U$6:$U$3142,'age-length prop'!$B62,'Individual Data'!$X$6:$X$3142,'age-length prop'!D$7,'Individual Data'!$Q$6:$Q$3142,'age-length prop'!$C62,'Individual Data'!$M$6:$M$3142,'age-length prop'!$B$6)</f>
        <v>0</v>
      </c>
      <c r="E62" s="18">
        <f>SUMIFS('Individual Data'!$AA$6:$AA$3142,'Individual Data'!$U$6:$U$3142,'age-length prop'!$B62,'Individual Data'!$X$6:$X$3142,'age-length prop'!E$7,'Individual Data'!$Q$6:$Q$3142,'age-length prop'!$C62,'Individual Data'!$M$6:$M$3142,'age-length prop'!$B$6)</f>
        <v>0</v>
      </c>
      <c r="F62" s="18">
        <f>SUMIFS('Individual Data'!$AA$6:$AA$3142,'Individual Data'!$U$6:$U$3142,'age-length prop'!$B62,'Individual Data'!$X$6:$X$3142,'age-length prop'!F$7,'Individual Data'!$Q$6:$Q$3142,'age-length prop'!$C62,'Individual Data'!$M$6:$M$3142,'age-length prop'!$B$6)</f>
        <v>0</v>
      </c>
      <c r="G62" s="18">
        <f>SUMIFS('Individual Data'!$AA$6:$AA$3142,'Individual Data'!$U$6:$U$3142,'age-length prop'!$B62,'Individual Data'!$X$6:$X$3142,'age-length prop'!G$7,'Individual Data'!$Q$6:$Q$3142,'age-length prop'!$C62,'Individual Data'!$M$6:$M$3142,'age-length prop'!$B$6)</f>
        <v>0</v>
      </c>
      <c r="H62" s="18">
        <f>SUMIFS('Individual Data'!$AA$6:$AA$3142,'Individual Data'!$U$6:$U$3142,'age-length prop'!$B62,'Individual Data'!$X$6:$X$3142,'age-length prop'!H$7,'Individual Data'!$Q$6:$Q$3142,'age-length prop'!$C62,'Individual Data'!$M$6:$M$3142,'age-length prop'!$B$6)</f>
        <v>51.555681818181839</v>
      </c>
      <c r="I62" s="18">
        <f>SUMIFS('Individual Data'!$AA$6:$AA$3142,'Individual Data'!$U$6:$U$3142,'age-length prop'!$B62,'Individual Data'!$X$6:$X$3142,'age-length prop'!I$7,'Individual Data'!$Q$6:$Q$3142,'age-length prop'!$C62,'Individual Data'!$M$6:$M$3142,'age-length prop'!$B$6)</f>
        <v>189.03750000000005</v>
      </c>
      <c r="J62" s="18">
        <f>SUMIFS('Individual Data'!$AA$6:$AA$3142,'Individual Data'!$U$6:$U$3142,'age-length prop'!$B62,'Individual Data'!$X$6:$X$3142,'age-length prop'!J$7,'Individual Data'!$Q$6:$Q$3142,'age-length prop'!$C62,'Individual Data'!$M$6:$M$3142,'age-length prop'!$B$6)</f>
        <v>580.00142045454561</v>
      </c>
      <c r="K62" s="18">
        <f>SUMIFS('Individual Data'!$AA$6:$AA$3142,'Individual Data'!$U$6:$U$3142,'age-length prop'!$B62,'Individual Data'!$X$6:$X$3142,'age-length prop'!K$7,'Individual Data'!$Q$6:$Q$3142,'age-length prop'!$C62,'Individual Data'!$M$6:$M$3142,'age-length prop'!$B$6)</f>
        <v>1194.3732954545467</v>
      </c>
      <c r="L62" s="18">
        <f>SUMIFS('Individual Data'!$AA$6:$AA$3142,'Individual Data'!$U$6:$U$3142,'age-length prop'!$B62,'Individual Data'!$X$6:$X$3142,'age-length prop'!L$7,'Individual Data'!$Q$6:$Q$3142,'age-length prop'!$C62,'Individual Data'!$M$6:$M$3142,'age-length prop'!$B$6)</f>
        <v>1171.4596590909102</v>
      </c>
      <c r="M62" s="18">
        <f>SUMIFS('Individual Data'!$AA$6:$AA$3142,'Individual Data'!$U$6:$U$3142,'age-length prop'!$B62,'Individual Data'!$X$6:$X$3142,'age-length prop'!M$7,'Individual Data'!$Q$6:$Q$3142,'age-length prop'!$C62,'Individual Data'!$M$6:$M$3142,'age-length prop'!$B$6)</f>
        <v>433.92698863636366</v>
      </c>
      <c r="N62" s="18">
        <f>SUMIFS('Individual Data'!$AA$6:$AA$3142,'Individual Data'!$U$6:$U$3142,'age-length prop'!$B62,'Individual Data'!$X$6:$X$3142,'age-length prop'!N$7,'Individual Data'!$Q$6:$Q$3142,'age-length prop'!$C62,'Individual Data'!$M$6:$M$3142,'age-length prop'!$B$6)</f>
        <v>150.37073863636365</v>
      </c>
      <c r="O62" s="18">
        <f>SUMIFS('Individual Data'!$AA$6:$AA$3142,'Individual Data'!$U$6:$U$3142,'age-length prop'!$B62,'Individual Data'!$X$6:$X$3142,'age-length prop'!O$7,'Individual Data'!$Q$6:$Q$3142,'age-length prop'!$C62,'Individual Data'!$M$6:$M$3142,'age-length prop'!$B$6)</f>
        <v>0</v>
      </c>
      <c r="P62" s="18">
        <f>SUMIFS('Individual Data'!$AA$6:$AA$3142,'Individual Data'!$U$6:$U$3142,'age-length prop'!$B62,'Individual Data'!$X$6:$X$3142,'age-length prop'!P$7,'Individual Data'!$Q$6:$Q$3142,'age-length prop'!$C62,'Individual Data'!$M$6:$M$3142,'age-length prop'!$B$6)</f>
        <v>17.185227272727278</v>
      </c>
      <c r="Q62" s="40">
        <f t="shared" si="45"/>
        <v>0</v>
      </c>
      <c r="R62" s="32">
        <f t="shared" si="46"/>
        <v>0</v>
      </c>
      <c r="S62" s="32">
        <f t="shared" si="47"/>
        <v>0</v>
      </c>
      <c r="T62" s="32">
        <f>IFERROR(G62+(G$5*(G62/G$6)),0)</f>
        <v>0</v>
      </c>
      <c r="U62" s="32">
        <f t="shared" si="49"/>
        <v>53.621351874336035</v>
      </c>
      <c r="V62" s="32">
        <f t="shared" si="50"/>
        <v>199.61795708955231</v>
      </c>
      <c r="W62" s="32">
        <f t="shared" si="51"/>
        <v>603.94368755277242</v>
      </c>
      <c r="X62" s="32">
        <f t="shared" si="52"/>
        <v>1228.3566494449547</v>
      </c>
      <c r="Y62" s="32">
        <f t="shared" si="53"/>
        <v>1186.9358233944965</v>
      </c>
      <c r="Z62" s="32">
        <f t="shared" si="54"/>
        <v>446.15028409090911</v>
      </c>
      <c r="AA62" s="32">
        <f t="shared" si="55"/>
        <v>150.37073863636365</v>
      </c>
      <c r="AB62" s="32">
        <f t="shared" si="56"/>
        <v>0</v>
      </c>
      <c r="AC62" s="32">
        <f t="shared" si="57"/>
        <v>17.185227272727278</v>
      </c>
      <c r="AE62" s="32"/>
      <c r="AF62" s="32"/>
      <c r="AG62" s="32"/>
      <c r="AH62" s="32"/>
      <c r="AI62" s="32"/>
      <c r="AJ62" s="32"/>
      <c r="AK62" s="32"/>
      <c r="AL62" s="32"/>
      <c r="AM62" s="32"/>
      <c r="AN62" s="32"/>
      <c r="AO62" s="32"/>
      <c r="AP62" s="32"/>
      <c r="AQ62" s="32"/>
      <c r="AS62" s="32">
        <f>SUM(CO62:CQ62)</f>
        <v>5.9154458484435863E-3</v>
      </c>
      <c r="AT62" s="32">
        <f>SUM(CR62:DA62)</f>
        <v>959.35140828135798</v>
      </c>
      <c r="BK62" s="41"/>
      <c r="BY62" s="32"/>
      <c r="BZ62" s="18" t="s">
        <v>9192</v>
      </c>
      <c r="CA62" s="18">
        <f>SUM(CA8:CA61)</f>
        <v>0.35492675090661474</v>
      </c>
      <c r="CB62" s="18">
        <f t="shared" ref="CB62:CM62" si="177">SUM(CB8:CB61)</f>
        <v>0</v>
      </c>
      <c r="CC62" s="18">
        <f t="shared" si="177"/>
        <v>0.18042109837752918</v>
      </c>
      <c r="CD62" s="18">
        <f t="shared" si="177"/>
        <v>1.8982079876875824</v>
      </c>
      <c r="CE62" s="18">
        <f t="shared" si="177"/>
        <v>42.042751787487333</v>
      </c>
      <c r="CF62" s="18">
        <f t="shared" si="177"/>
        <v>189.81690509397808</v>
      </c>
      <c r="CG62" s="18">
        <f t="shared" si="177"/>
        <v>345.5841155720413</v>
      </c>
      <c r="CH62" s="18">
        <f t="shared" si="177"/>
        <v>343.08438499778697</v>
      </c>
      <c r="CI62" s="18">
        <f t="shared" si="177"/>
        <v>208.97634040283964</v>
      </c>
      <c r="CJ62" s="18">
        <f t="shared" si="177"/>
        <v>45.937685773293886</v>
      </c>
      <c r="CK62" s="18">
        <f t="shared" si="177"/>
        <v>0.47921996596359445</v>
      </c>
      <c r="CL62" s="18">
        <f t="shared" si="177"/>
        <v>0.26076798897959141</v>
      </c>
      <c r="CM62" s="18">
        <f t="shared" si="177"/>
        <v>0</v>
      </c>
      <c r="CN62" s="18" t="s">
        <v>9192</v>
      </c>
      <c r="CO62" s="18">
        <f t="shared" ref="CO62" si="178">SUM(CO8:CO61)</f>
        <v>5.9154458484435863E-3</v>
      </c>
      <c r="CP62" s="18">
        <f t="shared" ref="CP62" si="179">SUM(CP8:CP61)</f>
        <v>0</v>
      </c>
      <c r="CQ62" s="18">
        <f t="shared" ref="CQ62" si="180">SUM(CQ8:CQ61)</f>
        <v>0</v>
      </c>
      <c r="CR62" s="18">
        <f t="shared" ref="CR62" si="181">SUM(CR8:CR61)</f>
        <v>4.2564534297865979</v>
      </c>
      <c r="CS62" s="18">
        <f t="shared" ref="CS62" si="182">SUM(CS8:CS61)</f>
        <v>19.637806018074986</v>
      </c>
      <c r="CT62" s="18">
        <f t="shared" ref="CT62" si="183">SUM(CT8:CT61)</f>
        <v>88.028895641446752</v>
      </c>
      <c r="CU62" s="18">
        <f t="shared" ref="CU62" si="184">SUM(CU8:CU61)</f>
        <v>143.46068511734907</v>
      </c>
      <c r="CV62" s="18">
        <f t="shared" ref="CV62" si="185">SUM(CV8:CV61)</f>
        <v>360.98709039589983</v>
      </c>
      <c r="CW62" s="18">
        <f t="shared" ref="CW62" si="186">SUM(CW8:CW61)</f>
        <v>271.4796994597715</v>
      </c>
      <c r="CX62" s="18">
        <f t="shared" ref="CX62" si="187">SUM(CX8:CX61)</f>
        <v>70.922291851298269</v>
      </c>
      <c r="CY62" s="18">
        <f t="shared" ref="CY62" si="188">SUM(CY8:CY61)</f>
        <v>0.42947608831417267</v>
      </c>
      <c r="CZ62" s="18">
        <f t="shared" ref="CZ62" si="189">SUM(CZ8:CZ61)</f>
        <v>0.14901027941690939</v>
      </c>
      <c r="DA62" s="18">
        <f t="shared" ref="DA62" si="190">SUM(DA8:DA61)</f>
        <v>0</v>
      </c>
    </row>
    <row r="63" spans="1:105" x14ac:dyDescent="0.35">
      <c r="A63" s="23" t="s">
        <v>11</v>
      </c>
      <c r="B63" s="22" t="s">
        <v>8890</v>
      </c>
      <c r="C63" t="s">
        <v>8</v>
      </c>
      <c r="D63" s="18">
        <f>SUMIFS('Individual Data'!$AA$6:$AA$3142,'Individual Data'!$U$6:$U$3142,'age-length prop'!$B63,'Individual Data'!$X$6:$X$3142,'age-length prop'!D$7,'Individual Data'!$Q$6:$Q$3142,'age-length prop'!$C63,'Individual Data'!$M$6:$M$3142,'age-length prop'!$B$6)</f>
        <v>0</v>
      </c>
      <c r="E63" s="18">
        <f>SUMIFS('Individual Data'!$AA$6:$AA$3142,'Individual Data'!$U$6:$U$3142,'age-length prop'!$B63,'Individual Data'!$X$6:$X$3142,'age-length prop'!E$7,'Individual Data'!$Q$6:$Q$3142,'age-length prop'!$C63,'Individual Data'!$M$6:$M$3142,'age-length prop'!$B$6)</f>
        <v>0</v>
      </c>
      <c r="F63" s="18">
        <f>SUMIFS('Individual Data'!$AA$6:$AA$3142,'Individual Data'!$U$6:$U$3142,'age-length prop'!$B63,'Individual Data'!$X$6:$X$3142,'age-length prop'!F$7,'Individual Data'!$Q$6:$Q$3142,'age-length prop'!$C63,'Individual Data'!$M$6:$M$3142,'age-length prop'!$B$6)</f>
        <v>0</v>
      </c>
      <c r="G63" s="18">
        <f>SUMIFS('Individual Data'!$AA$6:$AA$3142,'Individual Data'!$U$6:$U$3142,'age-length prop'!$B63,'Individual Data'!$X$6:$X$3142,'age-length prop'!G$7,'Individual Data'!$Q$6:$Q$3142,'age-length prop'!$C63,'Individual Data'!$M$6:$M$3142,'age-length prop'!$B$6)</f>
        <v>0</v>
      </c>
      <c r="H63" s="18">
        <f>SUMIFS('Individual Data'!$AA$6:$AA$3142,'Individual Data'!$U$6:$U$3142,'age-length prop'!$B63,'Individual Data'!$X$6:$X$3142,'age-length prop'!H$7,'Individual Data'!$Q$6:$Q$3142,'age-length prop'!$C63,'Individual Data'!$M$6:$M$3142,'age-length prop'!$B$6)</f>
        <v>34.370454545454557</v>
      </c>
      <c r="I63" s="18">
        <f>SUMIFS('Individual Data'!$AA$6:$AA$3142,'Individual Data'!$U$6:$U$3142,'age-length prop'!$B63,'Individual Data'!$X$6:$X$3142,'age-length prop'!I$7,'Individual Data'!$Q$6:$Q$3142,'age-length prop'!$C63,'Individual Data'!$M$6:$M$3142,'age-length prop'!$B$6)</f>
        <v>137.48181818181823</v>
      </c>
      <c r="J63" s="18">
        <f>SUMIFS('Individual Data'!$AA$6:$AA$3142,'Individual Data'!$U$6:$U$3142,'age-length prop'!$B63,'Individual Data'!$X$6:$X$3142,'age-length prop'!J$7,'Individual Data'!$Q$6:$Q$3142,'age-length prop'!$C63,'Individual Data'!$M$6:$M$3142,'age-length prop'!$B$6)</f>
        <v>307.90198863636368</v>
      </c>
      <c r="K63" s="18">
        <f>SUMIFS('Individual Data'!$AA$6:$AA$3142,'Individual Data'!$U$6:$U$3142,'age-length prop'!$B63,'Individual Data'!$X$6:$X$3142,'age-length prop'!K$7,'Individual Data'!$Q$6:$Q$3142,'age-length prop'!$C63,'Individual Data'!$M$6:$M$3142,'age-length prop'!$B$6)</f>
        <v>269.23522727272734</v>
      </c>
      <c r="L63" s="18">
        <f>SUMIFS('Individual Data'!$AA$6:$AA$3142,'Individual Data'!$U$6:$U$3142,'age-length prop'!$B63,'Individual Data'!$X$6:$X$3142,'age-length prop'!L$7,'Individual Data'!$Q$6:$Q$3142,'age-length prop'!$C63,'Individual Data'!$M$6:$M$3142,'age-length prop'!$B$6)</f>
        <v>319.35880681818185</v>
      </c>
      <c r="M63" s="18">
        <f>SUMIFS('Individual Data'!$AA$6:$AA$3142,'Individual Data'!$U$6:$U$3142,'age-length prop'!$B63,'Individual Data'!$X$6:$X$3142,'age-length prop'!M$7,'Individual Data'!$Q$6:$Q$3142,'age-length prop'!$C63,'Individual Data'!$M$6:$M$3142,'age-length prop'!$B$6)</f>
        <v>100.24715909090911</v>
      </c>
      <c r="N63" s="18">
        <f>SUMIFS('Individual Data'!$AA$6:$AA$3142,'Individual Data'!$U$6:$U$3142,'age-length prop'!$B63,'Individual Data'!$X$6:$X$3142,'age-length prop'!N$7,'Individual Data'!$Q$6:$Q$3142,'age-length prop'!$C63,'Individual Data'!$M$6:$M$3142,'age-length prop'!$B$6)</f>
        <v>0</v>
      </c>
      <c r="O63" s="18">
        <f>SUMIFS('Individual Data'!$AA$6:$AA$3142,'Individual Data'!$U$6:$U$3142,'age-length prop'!$B63,'Individual Data'!$X$6:$X$3142,'age-length prop'!O$7,'Individual Data'!$Q$6:$Q$3142,'age-length prop'!$C63,'Individual Data'!$M$6:$M$3142,'age-length prop'!$B$6)</f>
        <v>0</v>
      </c>
      <c r="P63" s="18">
        <f>SUMIFS('Individual Data'!$AA$6:$AA$3142,'Individual Data'!$U$6:$U$3142,'age-length prop'!$B63,'Individual Data'!$X$6:$X$3142,'age-length prop'!P$7,'Individual Data'!$Q$6:$Q$3142,'age-length prop'!$C63,'Individual Data'!$M$6:$M$3142,'age-length prop'!$B$6)</f>
        <v>0</v>
      </c>
      <c r="Q63" s="40">
        <f t="shared" si="45"/>
        <v>0</v>
      </c>
      <c r="R63" s="32">
        <f t="shared" si="46"/>
        <v>0</v>
      </c>
      <c r="S63" s="32">
        <f t="shared" si="47"/>
        <v>0</v>
      </c>
      <c r="T63" s="32">
        <f t="shared" si="48"/>
        <v>0</v>
      </c>
      <c r="U63" s="32">
        <f t="shared" si="49"/>
        <v>35.747567916224021</v>
      </c>
      <c r="V63" s="32">
        <f t="shared" si="50"/>
        <v>145.17669606512894</v>
      </c>
      <c r="W63" s="32">
        <f t="shared" si="51"/>
        <v>320.61208104653349</v>
      </c>
      <c r="X63" s="32">
        <f t="shared" si="52"/>
        <v>276.89574351996561</v>
      </c>
      <c r="Y63" s="32">
        <f t="shared" si="53"/>
        <v>323.57785894495413</v>
      </c>
      <c r="Z63" s="32">
        <f t="shared" si="54"/>
        <v>103.07102272727275</v>
      </c>
      <c r="AA63" s="32">
        <f t="shared" si="55"/>
        <v>0</v>
      </c>
      <c r="AB63" s="32">
        <f t="shared" si="56"/>
        <v>0</v>
      </c>
      <c r="AC63" s="32">
        <f t="shared" si="57"/>
        <v>0</v>
      </c>
      <c r="AE63" s="32"/>
      <c r="AF63" s="32"/>
      <c r="AG63" s="32"/>
      <c r="AH63" s="32"/>
      <c r="AI63" s="32"/>
      <c r="AJ63" s="32"/>
      <c r="AK63" s="32"/>
      <c r="AL63" s="32"/>
      <c r="AM63" s="32"/>
      <c r="AN63" s="32"/>
      <c r="AO63" s="32"/>
      <c r="AP63" s="32"/>
      <c r="AS63" s="32">
        <f>SUM(CA63:CC63)</f>
        <v>-0.53534784928414392</v>
      </c>
      <c r="AT63" s="32">
        <f>SUM(CD63:CM63)</f>
        <v>27.000590650020964</v>
      </c>
      <c r="BK63" s="41"/>
      <c r="BY63" s="32"/>
      <c r="BZ63" s="32" t="s">
        <v>9194</v>
      </c>
      <c r="CA63" s="32">
        <f>Q63-CA62</f>
        <v>-0.35492675090661474</v>
      </c>
      <c r="CB63" s="32">
        <f t="shared" ref="CB63:CM63" si="191">R63-CB62</f>
        <v>0</v>
      </c>
      <c r="CC63" s="32">
        <f t="shared" si="191"/>
        <v>-0.18042109837752918</v>
      </c>
      <c r="CD63" s="32">
        <f t="shared" si="191"/>
        <v>-1.8982079876875824</v>
      </c>
      <c r="CE63" s="32">
        <f t="shared" si="191"/>
        <v>-6.2951838712633119</v>
      </c>
      <c r="CF63" s="32">
        <f t="shared" si="191"/>
        <v>-44.640209028849142</v>
      </c>
      <c r="CG63" s="32">
        <f t="shared" si="191"/>
        <v>-24.972034525507809</v>
      </c>
      <c r="CH63" s="32">
        <f t="shared" si="191"/>
        <v>-66.188641477821363</v>
      </c>
      <c r="CI63" s="32">
        <f t="shared" si="191"/>
        <v>114.60151854211449</v>
      </c>
      <c r="CJ63" s="32">
        <f t="shared" si="191"/>
        <v>57.133336953978862</v>
      </c>
      <c r="CK63" s="32">
        <f t="shared" si="191"/>
        <v>-0.47921996596359445</v>
      </c>
      <c r="CL63" s="32">
        <f t="shared" si="191"/>
        <v>-0.26076798897959141</v>
      </c>
      <c r="CM63" s="32">
        <f t="shared" si="191"/>
        <v>0</v>
      </c>
      <c r="CN63" s="32" t="s">
        <v>9193</v>
      </c>
      <c r="CO63" s="32">
        <f t="shared" ref="CO63:DA63" si="192">Q62-CO62</f>
        <v>-5.9154458484435863E-3</v>
      </c>
      <c r="CP63" s="32">
        <f t="shared" si="192"/>
        <v>0</v>
      </c>
      <c r="CQ63" s="32">
        <f t="shared" si="192"/>
        <v>0</v>
      </c>
      <c r="CR63" s="32">
        <f t="shared" si="192"/>
        <v>-4.2564534297865979</v>
      </c>
      <c r="CS63" s="32">
        <f t="shared" si="192"/>
        <v>33.983545856261046</v>
      </c>
      <c r="CT63" s="32">
        <f t="shared" si="192"/>
        <v>111.58906144810555</v>
      </c>
      <c r="CU63" s="32">
        <f t="shared" si="192"/>
        <v>460.48300243542337</v>
      </c>
      <c r="CV63" s="32">
        <f t="shared" si="192"/>
        <v>867.36955904905483</v>
      </c>
      <c r="CW63" s="32">
        <f t="shared" si="192"/>
        <v>915.45612393472504</v>
      </c>
      <c r="CX63" s="32">
        <f t="shared" si="192"/>
        <v>375.22799223961084</v>
      </c>
      <c r="CY63" s="32">
        <f t="shared" si="192"/>
        <v>149.94126254804948</v>
      </c>
      <c r="CZ63" s="32">
        <f t="shared" si="192"/>
        <v>-0.14901027941690939</v>
      </c>
      <c r="DA63" s="32">
        <f t="shared" si="192"/>
        <v>17.185227272727278</v>
      </c>
    </row>
    <row r="64" spans="1:105" s="169" customFormat="1" ht="3.75" customHeight="1" x14ac:dyDescent="0.35">
      <c r="Q64" s="171"/>
      <c r="V64" s="217" t="s">
        <v>9019</v>
      </c>
      <c r="W64" s="217"/>
      <c r="CO64" s="169">
        <f>IFERROR(CO62/(CO62+CO6),0)</f>
        <v>0.5</v>
      </c>
      <c r="CP64" s="169">
        <f t="shared" ref="CP64:CZ64" si="193">IFERROR(CP62/(CP62+CP6),0)</f>
        <v>0</v>
      </c>
      <c r="CQ64" s="169">
        <f t="shared" si="193"/>
        <v>0</v>
      </c>
      <c r="CR64" s="169">
        <f t="shared" si="193"/>
        <v>0.5</v>
      </c>
      <c r="CS64" s="169">
        <f t="shared" si="193"/>
        <v>0.5</v>
      </c>
      <c r="CT64" s="169">
        <f t="shared" si="193"/>
        <v>0.5</v>
      </c>
      <c r="CU64" s="169">
        <f t="shared" si="193"/>
        <v>0.5</v>
      </c>
      <c r="CV64" s="169">
        <f t="shared" si="193"/>
        <v>0.5</v>
      </c>
      <c r="CW64" s="169">
        <f t="shared" si="193"/>
        <v>0.5</v>
      </c>
      <c r="CX64" s="169">
        <f t="shared" si="193"/>
        <v>0.5</v>
      </c>
      <c r="CY64" s="169">
        <f t="shared" si="193"/>
        <v>0.5</v>
      </c>
      <c r="CZ64" s="169">
        <f t="shared" si="193"/>
        <v>0.5</v>
      </c>
      <c r="DA64" s="169" t="e">
        <f t="shared" ref="DA64" si="194">DA62/(DA62+DA6)</f>
        <v>#DIV/0!</v>
      </c>
    </row>
    <row r="65" spans="1:105" x14ac:dyDescent="0.35">
      <c r="A65" s="22"/>
      <c r="G65" s="211" t="s">
        <v>9019</v>
      </c>
      <c r="H65" s="211"/>
      <c r="I65" s="215">
        <f>SUM(D69:P70)</f>
        <v>34472.133806818201</v>
      </c>
      <c r="J65" s="211"/>
      <c r="Q65" s="41"/>
      <c r="T65" s="211" t="s">
        <v>9096</v>
      </c>
      <c r="U65" s="211"/>
      <c r="V65" s="212">
        <f>SUM(Q72:AC127)</f>
        <v>34472.133806818194</v>
      </c>
      <c r="W65" s="211"/>
      <c r="AH65" t="s">
        <v>9019</v>
      </c>
      <c r="AJ65" s="212">
        <f>SUM(AE72:AQ127)</f>
        <v>30533.914330351599</v>
      </c>
      <c r="AK65" s="212"/>
      <c r="AP65" s="212">
        <f>AJ65-BP65</f>
        <v>28570.816045107003</v>
      </c>
      <c r="AQ65" s="212"/>
      <c r="BH65" s="216"/>
      <c r="BN65" t="s">
        <v>9019</v>
      </c>
      <c r="BP65" s="32">
        <f>SUM(BK72:BW127)</f>
        <v>1963.0982852445968</v>
      </c>
      <c r="CD65" s="211" t="s">
        <v>9019</v>
      </c>
      <c r="CE65" s="211"/>
      <c r="CF65" s="212">
        <f>SUM(CA72:CM125)</f>
        <v>1097.2483429643978</v>
      </c>
      <c r="CG65" s="211"/>
      <c r="CJ65" s="211" t="s">
        <v>9019</v>
      </c>
      <c r="CK65" s="211"/>
      <c r="CL65" s="32">
        <f>CF65+CT65</f>
        <v>1963.0982852445977</v>
      </c>
      <c r="CR65" s="211" t="s">
        <v>9019</v>
      </c>
      <c r="CS65" s="211"/>
      <c r="CT65" s="212">
        <f>SUM(CO72:DA125)</f>
        <v>865.84994228019991</v>
      </c>
      <c r="CU65" s="211"/>
    </row>
    <row r="66" spans="1:105" ht="15" customHeight="1" x14ac:dyDescent="0.35">
      <c r="D66" s="211" t="s">
        <v>9027</v>
      </c>
      <c r="E66" s="211"/>
      <c r="F66" s="211"/>
      <c r="G66" s="211"/>
      <c r="H66" s="211"/>
      <c r="I66" s="211"/>
      <c r="J66" s="211"/>
      <c r="K66" s="211"/>
      <c r="L66" s="211"/>
      <c r="M66" s="211"/>
      <c r="N66" s="211"/>
      <c r="O66" s="211"/>
      <c r="P66" s="211"/>
      <c r="Q66" s="41"/>
      <c r="T66" s="211" t="s">
        <v>9097</v>
      </c>
      <c r="U66" s="211"/>
      <c r="V66" s="212">
        <f>SUM(Q72:AC125)</f>
        <v>28570.816045106989</v>
      </c>
      <c r="W66" s="211"/>
      <c r="AP66" s="212">
        <f>SUM(Q72:AC125)</f>
        <v>28570.816045106989</v>
      </c>
      <c r="AQ66" s="212"/>
      <c r="BH66" s="216"/>
      <c r="BY66" s="213" t="s">
        <v>9030</v>
      </c>
      <c r="BZ66" s="213"/>
    </row>
    <row r="67" spans="1:105" ht="15" customHeight="1" x14ac:dyDescent="0.35">
      <c r="A67" s="23" t="s">
        <v>9</v>
      </c>
      <c r="B67" s="22" t="s">
        <v>4306</v>
      </c>
      <c r="D67" s="18">
        <f>SUMIFS('Individual Data'!$AA$6:$AA$3142,'Individual Data'!$U$6:$U$3142,'age-length prop'!$B67,'Individual Data'!$I$6:$I$3142,'age-length prop'!$A67,'Individual Data'!$X$6:$X$3142,'age-length prop'!D$7,'Individual Data'!$M$6:$M$3142,'age-length prop'!$B$70)</f>
        <v>103.11136363636366</v>
      </c>
      <c r="E67" s="18">
        <f>SUMIFS('Individual Data'!$AA$6:$AA$3142,'Individual Data'!$U$6:$U$3142,'age-length prop'!$B67,'Individual Data'!$I$6:$I$3142,'age-length prop'!$A67,'Individual Data'!$X$6:$X$3142,'age-length prop'!E$7,'Individual Data'!$M$6:$M$3142,'age-length prop'!$B$70)</f>
        <v>0</v>
      </c>
      <c r="F67" s="18">
        <f>SUMIFS('Individual Data'!$AA$6:$AA$3142,'Individual Data'!$U$6:$U$3142,'age-length prop'!$B67,'Individual Data'!$I$6:$I$3142,'age-length prop'!$A67,'Individual Data'!$X$6:$X$3142,'age-length prop'!F$7,'Individual Data'!$M$6:$M$3142,'age-length prop'!$B$70)</f>
        <v>17.185227272727278</v>
      </c>
      <c r="G67" s="18">
        <f>SUMIFS('Individual Data'!$AA$6:$AA$3142,'Individual Data'!$U$6:$U$3142,'age-length prop'!$B67,'Individual Data'!$I$6:$I$3142,'age-length prop'!$A67,'Individual Data'!$X$6:$X$3142,'age-length prop'!G$7,'Individual Data'!$M$6:$M$3142,'age-length prop'!$B$70)</f>
        <v>34.370454545454557</v>
      </c>
      <c r="H67" s="18">
        <f>SUMIFS('Individual Data'!$AA$6:$AA$3142,'Individual Data'!$U$6:$U$3142,'age-length prop'!$B67,'Individual Data'!$I$6:$I$3142,'age-length prop'!$A67,'Individual Data'!$X$6:$X$3142,'age-length prop'!H$7,'Individual Data'!$M$6:$M$3142,'age-length prop'!$B$70)</f>
        <v>85.926136363636388</v>
      </c>
      <c r="I67" s="18">
        <f>SUMIFS('Individual Data'!$AA$6:$AA$3142,'Individual Data'!$U$6:$U$3142,'age-length prop'!$B67,'Individual Data'!$I$6:$I$3142,'age-length prop'!$A67,'Individual Data'!$X$6:$X$3142,'age-length prop'!I$7,'Individual Data'!$M$6:$M$3142,'age-length prop'!$B$70)</f>
        <v>85.926136363636388</v>
      </c>
      <c r="J67" s="18">
        <f>SUMIFS('Individual Data'!$AA$6:$AA$3142,'Individual Data'!$U$6:$U$3142,'age-length prop'!$B67,'Individual Data'!$I$6:$I$3142,'age-length prop'!$A67,'Individual Data'!$X$6:$X$3142,'age-length prop'!J$7,'Individual Data'!$M$6:$M$3142,'age-length prop'!$B$70)</f>
        <v>85.926136363636388</v>
      </c>
      <c r="K67" s="18">
        <f>SUMIFS('Individual Data'!$AA$6:$AA$3142,'Individual Data'!$U$6:$U$3142,'age-length prop'!$B67,'Individual Data'!$I$6:$I$3142,'age-length prop'!$A67,'Individual Data'!$X$6:$X$3142,'age-length prop'!K$7,'Individual Data'!$M$6:$M$3142,'age-length prop'!$B$70)</f>
        <v>0</v>
      </c>
      <c r="L67" s="18">
        <f>SUMIFS('Individual Data'!$AA$6:$AA$3142,'Individual Data'!$U$6:$U$3142,'age-length prop'!$B67,'Individual Data'!$I$6:$I$3142,'age-length prop'!$A67,'Individual Data'!$X$6:$X$3142,'age-length prop'!L$7,'Individual Data'!$M$6:$M$3142,'age-length prop'!$B$70)</f>
        <v>0</v>
      </c>
      <c r="M67" s="18">
        <f>SUMIFS('Individual Data'!$AA$6:$AA$3142,'Individual Data'!$U$6:$U$3142,'age-length prop'!$B67,'Individual Data'!$I$6:$I$3142,'age-length prop'!$A67,'Individual Data'!$X$6:$X$3142,'age-length prop'!M$7,'Individual Data'!$M$6:$M$3142,'age-length prop'!$B$70)</f>
        <v>0</v>
      </c>
      <c r="N67" s="18">
        <f>SUMIFS('Individual Data'!$AA$6:$AA$3142,'Individual Data'!$U$6:$U$3142,'age-length prop'!$B67,'Individual Data'!$I$6:$I$3142,'age-length prop'!$A67,'Individual Data'!$X$6:$X$3142,'age-length prop'!N$7,'Individual Data'!$M$6:$M$3142,'age-length prop'!$B$70)</f>
        <v>0</v>
      </c>
      <c r="O67" s="18">
        <f>SUMIFS('Individual Data'!$AA$6:$AA$3142,'Individual Data'!$U$6:$U$3142,'age-length prop'!$B67,'Individual Data'!$I$6:$I$3142,'age-length prop'!$A67,'Individual Data'!$X$6:$X$3142,'age-length prop'!O$7,'Individual Data'!$M$6:$M$3142,'age-length prop'!$B$70)</f>
        <v>0</v>
      </c>
      <c r="P67" s="18">
        <f>SUMIFS('Individual Data'!$AA$6:$AA$3142,'Individual Data'!$U$6:$U$3142,'age-length prop'!$B67,'Individual Data'!$I$6:$I$3142,'age-length prop'!$A67,'Individual Data'!$X$6:$X$3142,'age-length prop'!P$7,'Individual Data'!$M$6:$M$3142,'age-length prop'!$B$70)</f>
        <v>0</v>
      </c>
      <c r="Q67" s="214" t="s">
        <v>9031</v>
      </c>
      <c r="R67" s="215"/>
      <c r="S67" s="215"/>
      <c r="T67" s="215"/>
      <c r="U67" s="215"/>
      <c r="V67" s="215"/>
      <c r="W67" s="215"/>
      <c r="X67" s="215"/>
      <c r="Y67" s="215"/>
      <c r="Z67" s="215"/>
      <c r="AA67" s="215"/>
      <c r="AB67" s="215"/>
      <c r="AC67" s="215"/>
      <c r="AE67" s="18" t="s">
        <v>9032</v>
      </c>
      <c r="AF67" s="18"/>
      <c r="AG67" s="18"/>
      <c r="AH67" s="18"/>
      <c r="AI67" s="18"/>
      <c r="AJ67" s="18"/>
      <c r="AK67" s="18"/>
      <c r="AL67" s="18"/>
      <c r="AM67" s="18"/>
      <c r="AN67" s="18"/>
      <c r="AO67" s="18"/>
      <c r="AP67" s="18"/>
      <c r="AQ67" s="18"/>
      <c r="AS67" s="211" t="s">
        <v>9019</v>
      </c>
      <c r="AT67" s="211"/>
      <c r="BH67" s="216"/>
      <c r="BI67" s="166"/>
      <c r="BK67" t="s">
        <v>9033</v>
      </c>
      <c r="BY67" s="213"/>
      <c r="BZ67" s="213"/>
      <c r="CA67" s="211" t="s">
        <v>9034</v>
      </c>
      <c r="CB67" s="211"/>
      <c r="CC67" s="211"/>
      <c r="CD67" s="211"/>
      <c r="CE67" s="211"/>
      <c r="CF67" s="211"/>
      <c r="CG67" s="211"/>
      <c r="CH67" s="211"/>
      <c r="CI67" s="211"/>
      <c r="CJ67" s="211"/>
      <c r="CK67" s="211"/>
      <c r="CL67" s="211"/>
      <c r="CM67" s="211"/>
      <c r="CN67" s="7"/>
      <c r="CO67" s="211" t="s">
        <v>9082</v>
      </c>
      <c r="CP67" s="211"/>
      <c r="CQ67" s="211"/>
      <c r="CR67" s="211"/>
      <c r="CS67" s="211"/>
      <c r="CT67" s="211"/>
      <c r="CU67" s="211"/>
      <c r="CV67" s="211"/>
      <c r="CW67" s="211"/>
      <c r="CX67" s="211"/>
      <c r="CY67" s="211"/>
      <c r="CZ67" s="211"/>
      <c r="DA67" s="211"/>
    </row>
    <row r="68" spans="1:105" x14ac:dyDescent="0.35">
      <c r="A68" s="23" t="s">
        <v>7</v>
      </c>
      <c r="B68" s="22" t="s">
        <v>4306</v>
      </c>
      <c r="D68" s="18">
        <f>SUMIFS('Individual Data'!$AA$6:$AA$3142,'Individual Data'!$U$6:$U$3142,'age-length prop'!$B68,'Individual Data'!$I$6:$I$3142,'age-length prop'!$A68,'Individual Data'!$X$6:$X$3142,'age-length prop'!D$7,'Individual Data'!$M$6:$M$3142,'age-length prop'!$B$70)</f>
        <v>17.185227272727278</v>
      </c>
      <c r="E68" s="18">
        <f>SUMIFS('Individual Data'!$AA$6:$AA$3142,'Individual Data'!$U$6:$U$3142,'age-length prop'!$B68,'Individual Data'!$I$6:$I$3142,'age-length prop'!$A68,'Individual Data'!$X$6:$X$3142,'age-length prop'!E$7,'Individual Data'!$M$6:$M$3142,'age-length prop'!$B$70)</f>
        <v>17.185227272727278</v>
      </c>
      <c r="F68" s="18">
        <f>SUMIFS('Individual Data'!$AA$6:$AA$3142,'Individual Data'!$U$6:$U$3142,'age-length prop'!$B68,'Individual Data'!$I$6:$I$3142,'age-length prop'!$A68,'Individual Data'!$X$6:$X$3142,'age-length prop'!F$7,'Individual Data'!$M$6:$M$3142,'age-length prop'!$B$70)</f>
        <v>17.185227272727278</v>
      </c>
      <c r="G68" s="18">
        <f>SUMIFS('Individual Data'!$AA$6:$AA$3142,'Individual Data'!$U$6:$U$3142,'age-length prop'!$B68,'Individual Data'!$I$6:$I$3142,'age-length prop'!$A68,'Individual Data'!$X$6:$X$3142,'age-length prop'!G$7,'Individual Data'!$M$6:$M$3142,'age-length prop'!$B$70)</f>
        <v>103.11136363636366</v>
      </c>
      <c r="H68" s="18">
        <f>SUMIFS('Individual Data'!$AA$6:$AA$3142,'Individual Data'!$U$6:$U$3142,'age-length prop'!$B68,'Individual Data'!$I$6:$I$3142,'age-length prop'!$A68,'Individual Data'!$X$6:$X$3142,'age-length prop'!H$7,'Individual Data'!$M$6:$M$3142,'age-length prop'!$B$70)</f>
        <v>206.22272727272733</v>
      </c>
      <c r="I68" s="18">
        <f>SUMIFS('Individual Data'!$AA$6:$AA$3142,'Individual Data'!$U$6:$U$3142,'age-length prop'!$B68,'Individual Data'!$I$6:$I$3142,'age-length prop'!$A68,'Individual Data'!$X$6:$X$3142,'age-length prop'!I$7,'Individual Data'!$M$6:$M$3142,'age-length prop'!$B$70)</f>
        <v>189.03750000000005</v>
      </c>
      <c r="J68" s="18">
        <f>SUMIFS('Individual Data'!$AA$6:$AA$3142,'Individual Data'!$U$6:$U$3142,'age-length prop'!$B68,'Individual Data'!$I$6:$I$3142,'age-length prop'!$A68,'Individual Data'!$X$6:$X$3142,'age-length prop'!J$7,'Individual Data'!$M$6:$M$3142,'age-length prop'!$B$70)</f>
        <v>103.11136363636366</v>
      </c>
      <c r="K68" s="18">
        <f>SUMIFS('Individual Data'!$AA$6:$AA$3142,'Individual Data'!$U$6:$U$3142,'age-length prop'!$B68,'Individual Data'!$I$6:$I$3142,'age-length prop'!$A68,'Individual Data'!$X$6:$X$3142,'age-length prop'!K$7,'Individual Data'!$M$6:$M$3142,'age-length prop'!$B$70)</f>
        <v>68.740909090909113</v>
      </c>
      <c r="L68" s="18">
        <f>SUMIFS('Individual Data'!$AA$6:$AA$3142,'Individual Data'!$U$6:$U$3142,'age-length prop'!$B68,'Individual Data'!$I$6:$I$3142,'age-length prop'!$A68,'Individual Data'!$X$6:$X$3142,'age-length prop'!L$7,'Individual Data'!$M$6:$M$3142,'age-length prop'!$B$70)</f>
        <v>17.185227272727278</v>
      </c>
      <c r="M68" s="18">
        <f>SUMIFS('Individual Data'!$AA$6:$AA$3142,'Individual Data'!$U$6:$U$3142,'age-length prop'!$B68,'Individual Data'!$I$6:$I$3142,'age-length prop'!$A68,'Individual Data'!$X$6:$X$3142,'age-length prop'!M$7,'Individual Data'!$M$6:$M$3142,'age-length prop'!$B$70)</f>
        <v>34.370454545454557</v>
      </c>
      <c r="N68" s="18">
        <f>SUMIFS('Individual Data'!$AA$6:$AA$3142,'Individual Data'!$U$6:$U$3142,'age-length prop'!$B68,'Individual Data'!$I$6:$I$3142,'age-length prop'!$A68,'Individual Data'!$X$6:$X$3142,'age-length prop'!N$7,'Individual Data'!$M$6:$M$3142,'age-length prop'!$B$70)</f>
        <v>17.185227272727278</v>
      </c>
      <c r="O68" s="18">
        <f>SUMIFS('Individual Data'!$AA$6:$AA$3142,'Individual Data'!$U$6:$U$3142,'age-length prop'!$B68,'Individual Data'!$I$6:$I$3142,'age-length prop'!$A68,'Individual Data'!$X$6:$X$3142,'age-length prop'!O$7,'Individual Data'!$M$6:$M$3142,'age-length prop'!$B$70)</f>
        <v>0</v>
      </c>
      <c r="P68" s="18">
        <f>SUMIFS('Individual Data'!$AA$6:$AA$3142,'Individual Data'!$U$6:$U$3142,'age-length prop'!$B68,'Individual Data'!$I$6:$I$3142,'age-length prop'!$A68,'Individual Data'!$X$6:$X$3142,'age-length prop'!P$7,'Individual Data'!$M$6:$M$3142,'age-length prop'!$B$70)</f>
        <v>0</v>
      </c>
      <c r="Q68" s="214"/>
      <c r="R68" s="215"/>
      <c r="S68" s="215"/>
      <c r="T68" s="215"/>
      <c r="U68" s="215"/>
      <c r="V68" s="215"/>
      <c r="W68" s="215"/>
      <c r="X68" s="215"/>
      <c r="Y68" s="215"/>
      <c r="Z68" s="215"/>
      <c r="AA68" s="215"/>
      <c r="AB68" s="215"/>
      <c r="AC68" s="215"/>
      <c r="AE68" s="18"/>
      <c r="AF68" s="18"/>
      <c r="AG68" s="18"/>
      <c r="AH68" s="18"/>
      <c r="AI68" s="18"/>
      <c r="AJ68" s="18"/>
      <c r="AK68" s="18"/>
      <c r="AL68" s="18"/>
      <c r="AM68" s="18"/>
      <c r="AN68" s="18"/>
      <c r="AO68" s="18"/>
      <c r="AP68" s="18"/>
      <c r="AQ68" s="18"/>
      <c r="AS68" s="215">
        <f>AS70+AT70</f>
        <v>30533.914330351585</v>
      </c>
      <c r="AT68" s="211"/>
      <c r="BH68" s="216"/>
      <c r="BY68" s="213"/>
      <c r="BZ68" s="213"/>
      <c r="CA68" s="211"/>
      <c r="CB68" s="211"/>
      <c r="CC68" s="211"/>
      <c r="CD68" s="211"/>
      <c r="CE68" s="211"/>
      <c r="CF68" s="211"/>
      <c r="CG68" s="211"/>
      <c r="CH68" s="211"/>
      <c r="CI68" s="211"/>
      <c r="CJ68" s="211"/>
      <c r="CK68" s="211"/>
      <c r="CL68" s="211"/>
      <c r="CM68" s="211"/>
      <c r="CN68" s="7"/>
      <c r="CO68" s="211"/>
      <c r="CP68" s="211"/>
      <c r="CQ68" s="211"/>
      <c r="CR68" s="211"/>
      <c r="CS68" s="211"/>
      <c r="CT68" s="211"/>
      <c r="CU68" s="211"/>
      <c r="CV68" s="211"/>
      <c r="CW68" s="211"/>
      <c r="CX68" s="211"/>
      <c r="CY68" s="211"/>
      <c r="CZ68" s="211"/>
      <c r="DA68" s="211"/>
    </row>
    <row r="69" spans="1:105" ht="15" thickBot="1" x14ac:dyDescent="0.4">
      <c r="A69" s="23"/>
      <c r="B69" s="22" t="s">
        <v>8900</v>
      </c>
      <c r="D69" s="18">
        <f>D67+D68</f>
        <v>120.29659090909094</v>
      </c>
      <c r="E69" s="18">
        <f t="shared" ref="E69:P69" si="195">E67+E68</f>
        <v>17.185227272727278</v>
      </c>
      <c r="F69" s="18">
        <f t="shared" si="195"/>
        <v>34.370454545454557</v>
      </c>
      <c r="G69" s="18">
        <f t="shared" si="195"/>
        <v>137.48181818181823</v>
      </c>
      <c r="H69" s="18">
        <f t="shared" si="195"/>
        <v>292.14886363636373</v>
      </c>
      <c r="I69" s="18">
        <f t="shared" si="195"/>
        <v>274.96363636363645</v>
      </c>
      <c r="J69" s="18">
        <f t="shared" si="195"/>
        <v>189.03750000000005</v>
      </c>
      <c r="K69" s="18">
        <f t="shared" si="195"/>
        <v>68.740909090909113</v>
      </c>
      <c r="L69" s="18">
        <f t="shared" si="195"/>
        <v>17.185227272727278</v>
      </c>
      <c r="M69" s="18">
        <f t="shared" si="195"/>
        <v>34.370454545454557</v>
      </c>
      <c r="N69" s="18">
        <f t="shared" si="195"/>
        <v>17.185227272727278</v>
      </c>
      <c r="O69" s="18">
        <f t="shared" si="195"/>
        <v>0</v>
      </c>
      <c r="P69" s="18">
        <f t="shared" si="195"/>
        <v>0</v>
      </c>
      <c r="Q69" s="47"/>
      <c r="R69" s="18"/>
      <c r="S69" s="18"/>
      <c r="T69" s="18"/>
      <c r="U69" s="18"/>
      <c r="V69" s="18"/>
      <c r="W69" s="18"/>
      <c r="X69" s="18"/>
      <c r="Y69" s="18"/>
      <c r="Z69" s="18"/>
      <c r="AA69" s="18"/>
      <c r="AB69" s="18"/>
      <c r="AC69" s="18"/>
      <c r="AE69" s="170" t="s">
        <v>9029</v>
      </c>
      <c r="AF69" s="170"/>
      <c r="AG69" s="170"/>
      <c r="AH69" s="170"/>
      <c r="AI69" s="170"/>
      <c r="AJ69" s="170"/>
      <c r="AK69" s="170"/>
      <c r="AL69" s="170"/>
      <c r="AM69" s="170"/>
      <c r="AN69" s="170"/>
      <c r="AO69" s="170"/>
      <c r="AP69" s="170"/>
      <c r="AQ69" s="170"/>
      <c r="BI69" s="32"/>
      <c r="BK69" s="170" t="s">
        <v>8909</v>
      </c>
      <c r="BL69" s="170"/>
      <c r="BM69" s="170"/>
      <c r="BN69" s="170"/>
      <c r="BO69" s="170"/>
      <c r="BP69" s="170"/>
      <c r="BQ69" s="170"/>
      <c r="BR69" s="170"/>
      <c r="BS69" s="170"/>
      <c r="BT69" s="170"/>
      <c r="BU69" s="170"/>
      <c r="BV69" s="170"/>
      <c r="BW69" s="170"/>
      <c r="BX69" s="170"/>
      <c r="CA69" s="211" t="s">
        <v>8907</v>
      </c>
      <c r="CB69" s="211"/>
      <c r="CC69" s="211"/>
      <c r="CD69" s="211"/>
      <c r="CE69" s="211"/>
      <c r="CF69" s="211"/>
      <c r="CG69" s="211"/>
      <c r="CH69" s="211"/>
      <c r="CI69" s="211"/>
      <c r="CJ69" s="211"/>
      <c r="CK69" s="211"/>
      <c r="CL69" s="211"/>
      <c r="CM69" s="211"/>
      <c r="CN69" s="7"/>
      <c r="CO69" s="211" t="s">
        <v>8908</v>
      </c>
      <c r="CP69" s="211"/>
      <c r="CQ69" s="211"/>
      <c r="CR69" s="211"/>
      <c r="CS69" s="211"/>
      <c r="CT69" s="211"/>
      <c r="CU69" s="211"/>
      <c r="CV69" s="211"/>
      <c r="CW69" s="211"/>
      <c r="CX69" s="211"/>
      <c r="CY69" s="211"/>
      <c r="CZ69" s="211"/>
      <c r="DA69" s="211"/>
    </row>
    <row r="70" spans="1:105" x14ac:dyDescent="0.35">
      <c r="B70" s="22" t="s">
        <v>6</v>
      </c>
      <c r="C70" t="s">
        <v>9028</v>
      </c>
      <c r="D70" s="18">
        <f>SUM(D72:D127)</f>
        <v>2335.7588068181826</v>
      </c>
      <c r="E70" s="18">
        <f t="shared" ref="E70:P70" si="196">SUM(E72:E127)</f>
        <v>1972.0048295454553</v>
      </c>
      <c r="F70" s="18">
        <f t="shared" si="196"/>
        <v>1148.5460227272731</v>
      </c>
      <c r="G70" s="18">
        <f t="shared" si="196"/>
        <v>3743.5153409090931</v>
      </c>
      <c r="H70" s="18">
        <f t="shared" si="196"/>
        <v>8410.7366477272808</v>
      </c>
      <c r="I70" s="18">
        <f t="shared" si="196"/>
        <v>7595.8704545454621</v>
      </c>
      <c r="J70" s="18">
        <f t="shared" si="196"/>
        <v>3908.2071022727291</v>
      </c>
      <c r="K70" s="18">
        <f t="shared" si="196"/>
        <v>1858.868750000001</v>
      </c>
      <c r="L70" s="18">
        <f t="shared" si="196"/>
        <v>902.2244318181821</v>
      </c>
      <c r="M70" s="18">
        <f t="shared" si="196"/>
        <v>731.80426136363644</v>
      </c>
      <c r="N70" s="18">
        <f t="shared" si="196"/>
        <v>474.02585227272738</v>
      </c>
      <c r="O70" s="18">
        <f t="shared" si="196"/>
        <v>153.23494318181821</v>
      </c>
      <c r="P70" s="18">
        <f t="shared" si="196"/>
        <v>34.370454545454557</v>
      </c>
      <c r="Q70" s="47"/>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S70" s="52">
        <f>SUM(AS72:AS125)</f>
        <v>4942.7103644578901</v>
      </c>
      <c r="AT70" s="52">
        <f>SUM(AT72:AT125)</f>
        <v>25591.203965893696</v>
      </c>
      <c r="BK70" s="18"/>
      <c r="BL70" s="18"/>
      <c r="BM70" s="18"/>
      <c r="BN70" s="18"/>
      <c r="BO70" s="18"/>
      <c r="BP70" s="18"/>
      <c r="BQ70" s="18"/>
      <c r="BR70" s="18"/>
      <c r="BS70" s="18"/>
      <c r="BT70" s="18"/>
      <c r="BU70" s="18"/>
      <c r="BV70" s="18"/>
      <c r="BW70" s="18"/>
      <c r="CA70" s="18">
        <f t="shared" ref="CA70:DA70" si="197">SUM(CA72:CA125)</f>
        <v>16.45767563920792</v>
      </c>
      <c r="CB70" s="18">
        <f t="shared" si="197"/>
        <v>14.152197506326228</v>
      </c>
      <c r="CC70" s="18">
        <f t="shared" si="197"/>
        <v>21.063705832996092</v>
      </c>
      <c r="CD70" s="18">
        <f t="shared" si="197"/>
        <v>72.58478175744564</v>
      </c>
      <c r="CE70" s="18">
        <f t="shared" si="197"/>
        <v>239.03461505861156</v>
      </c>
      <c r="CF70" s="18">
        <f t="shared" si="197"/>
        <v>286.8046188474201</v>
      </c>
      <c r="CG70" s="18">
        <f t="shared" si="197"/>
        <v>205.56479874529404</v>
      </c>
      <c r="CH70" s="18">
        <f t="shared" si="197"/>
        <v>104.16526906777057</v>
      </c>
      <c r="CI70" s="18">
        <f t="shared" si="197"/>
        <v>54.013696912393968</v>
      </c>
      <c r="CJ70" s="18">
        <f t="shared" si="197"/>
        <v>46.244834961801814</v>
      </c>
      <c r="CK70" s="18">
        <f t="shared" si="197"/>
        <v>29.703975917527583</v>
      </c>
      <c r="CL70" s="18">
        <f t="shared" si="197"/>
        <v>6.2920776401773262</v>
      </c>
      <c r="CM70" s="18">
        <f t="shared" si="197"/>
        <v>1.1660950774255425</v>
      </c>
      <c r="CN70" s="18"/>
      <c r="CO70" s="18">
        <f>SUM(CO72:CO125)</f>
        <v>7.2582555129804049</v>
      </c>
      <c r="CP70" s="18">
        <f t="shared" si="197"/>
        <v>11.471115749864884</v>
      </c>
      <c r="CQ70" s="18">
        <f t="shared" si="197"/>
        <v>14.214879347903636</v>
      </c>
      <c r="CR70" s="18">
        <f t="shared" si="197"/>
        <v>57.48362046424819</v>
      </c>
      <c r="CS70" s="18">
        <f t="shared" si="197"/>
        <v>168.67663354525658</v>
      </c>
      <c r="CT70" s="18">
        <f t="shared" si="197"/>
        <v>183.36616592768959</v>
      </c>
      <c r="CU70" s="18">
        <f t="shared" si="197"/>
        <v>137.75681903144971</v>
      </c>
      <c r="CV70" s="18">
        <f t="shared" si="197"/>
        <v>97.494443832984885</v>
      </c>
      <c r="CW70" s="18">
        <f t="shared" si="197"/>
        <v>81.49833930468445</v>
      </c>
      <c r="CX70" s="18">
        <f t="shared" si="197"/>
        <v>59.979038838256542</v>
      </c>
      <c r="CY70" s="18">
        <f t="shared" si="197"/>
        <v>32.407167409379063</v>
      </c>
      <c r="CZ70" s="18">
        <f t="shared" si="197"/>
        <v>11.055462933516408</v>
      </c>
      <c r="DA70" s="18">
        <f t="shared" si="197"/>
        <v>3.188000381985403</v>
      </c>
    </row>
    <row r="71" spans="1:105" x14ac:dyDescent="0.35">
      <c r="B71" s="23" t="s">
        <v>8892</v>
      </c>
      <c r="C71" s="23" t="s">
        <v>5</v>
      </c>
      <c r="D71" s="29">
        <v>42</v>
      </c>
      <c r="E71" s="29">
        <v>47</v>
      </c>
      <c r="F71" s="29">
        <v>52</v>
      </c>
      <c r="G71" s="28">
        <v>57</v>
      </c>
      <c r="H71" s="28">
        <v>62</v>
      </c>
      <c r="I71" s="28">
        <v>67</v>
      </c>
      <c r="J71" s="28">
        <v>72</v>
      </c>
      <c r="K71" s="28">
        <v>77</v>
      </c>
      <c r="L71" s="28">
        <v>82</v>
      </c>
      <c r="M71" s="28">
        <v>87</v>
      </c>
      <c r="N71" s="28">
        <v>92</v>
      </c>
      <c r="O71" s="28">
        <v>99</v>
      </c>
      <c r="P71" s="28">
        <v>100</v>
      </c>
      <c r="Q71" s="39">
        <v>42</v>
      </c>
      <c r="R71" s="29">
        <v>47</v>
      </c>
      <c r="S71" s="29">
        <v>52</v>
      </c>
      <c r="T71" s="28">
        <v>57</v>
      </c>
      <c r="U71" s="28">
        <v>62</v>
      </c>
      <c r="V71" s="28">
        <v>67</v>
      </c>
      <c r="W71" s="28">
        <v>72</v>
      </c>
      <c r="X71" s="28">
        <v>77</v>
      </c>
      <c r="Y71" s="28">
        <v>82</v>
      </c>
      <c r="Z71" s="28">
        <v>87</v>
      </c>
      <c r="AA71" s="28">
        <v>92</v>
      </c>
      <c r="AB71" s="28">
        <v>99</v>
      </c>
      <c r="AC71" s="28">
        <v>100</v>
      </c>
      <c r="AD71" t="s">
        <v>8901</v>
      </c>
      <c r="AE71" s="29">
        <v>42</v>
      </c>
      <c r="AF71" s="29">
        <v>47</v>
      </c>
      <c r="AG71" s="29">
        <v>52</v>
      </c>
      <c r="AH71" s="28">
        <v>57</v>
      </c>
      <c r="AI71" s="28">
        <v>62</v>
      </c>
      <c r="AJ71" s="28">
        <v>67</v>
      </c>
      <c r="AK71" s="28">
        <v>72</v>
      </c>
      <c r="AL71" s="28">
        <v>77</v>
      </c>
      <c r="AM71" s="28">
        <v>82</v>
      </c>
      <c r="AN71" s="28">
        <v>87</v>
      </c>
      <c r="AO71" s="28">
        <v>92</v>
      </c>
      <c r="AP71" s="28">
        <v>99</v>
      </c>
      <c r="AQ71" s="28">
        <v>100</v>
      </c>
      <c r="AS71" s="54" t="s">
        <v>9093</v>
      </c>
      <c r="AT71" s="55" t="s">
        <v>9017</v>
      </c>
      <c r="BK71" s="39">
        <v>42</v>
      </c>
      <c r="BL71" s="29">
        <v>47</v>
      </c>
      <c r="BM71" s="29">
        <v>52</v>
      </c>
      <c r="BN71" s="28">
        <v>57</v>
      </c>
      <c r="BO71" s="28">
        <v>62</v>
      </c>
      <c r="BP71" s="28">
        <v>67</v>
      </c>
      <c r="BQ71" s="28">
        <v>72</v>
      </c>
      <c r="BR71" s="28">
        <v>77</v>
      </c>
      <c r="BS71" s="28">
        <v>82</v>
      </c>
      <c r="BT71" s="28">
        <v>87</v>
      </c>
      <c r="BU71" s="28">
        <v>92</v>
      </c>
      <c r="BV71" s="28">
        <v>99</v>
      </c>
      <c r="BW71" s="28">
        <v>100</v>
      </c>
      <c r="BX71" t="s">
        <v>8902</v>
      </c>
      <c r="BY71" s="20" t="s">
        <v>9</v>
      </c>
      <c r="BZ71" s="20" t="s">
        <v>7</v>
      </c>
      <c r="CA71" s="42">
        <v>42</v>
      </c>
      <c r="CB71" s="43">
        <v>47</v>
      </c>
      <c r="CC71" s="43">
        <v>52</v>
      </c>
      <c r="CD71" s="38">
        <v>57</v>
      </c>
      <c r="CE71" s="38">
        <v>62</v>
      </c>
      <c r="CF71" s="38">
        <v>67</v>
      </c>
      <c r="CG71" s="38">
        <v>72</v>
      </c>
      <c r="CH71" s="38">
        <v>77</v>
      </c>
      <c r="CI71" s="38">
        <v>82</v>
      </c>
      <c r="CJ71" s="38">
        <v>87</v>
      </c>
      <c r="CK71" s="38">
        <v>92</v>
      </c>
      <c r="CL71" s="38">
        <v>99</v>
      </c>
      <c r="CM71" s="38">
        <v>100</v>
      </c>
      <c r="CN71" s="38"/>
      <c r="CO71" s="42">
        <v>42</v>
      </c>
      <c r="CP71" s="43">
        <v>47</v>
      </c>
      <c r="CQ71" s="43">
        <v>52</v>
      </c>
      <c r="CR71" s="38">
        <v>57</v>
      </c>
      <c r="CS71" s="38">
        <v>62</v>
      </c>
      <c r="CT71" s="38">
        <v>67</v>
      </c>
      <c r="CU71" s="38">
        <v>72</v>
      </c>
      <c r="CV71" s="38">
        <v>77</v>
      </c>
      <c r="CW71" s="38">
        <v>82</v>
      </c>
      <c r="CX71" s="38">
        <v>87</v>
      </c>
      <c r="CY71" s="38">
        <v>92</v>
      </c>
      <c r="CZ71" s="38">
        <v>99</v>
      </c>
      <c r="DA71" s="38">
        <v>100</v>
      </c>
    </row>
    <row r="72" spans="1:105" x14ac:dyDescent="0.35">
      <c r="A72" s="23" t="s">
        <v>10</v>
      </c>
      <c r="B72" s="22" t="s">
        <v>8875</v>
      </c>
      <c r="C72">
        <v>5</v>
      </c>
      <c r="D72" s="18">
        <f>SUMIFS('Individual Data'!$AA$6:$AA$3142,'Individual Data'!$U$6:$U$3142,'age-length prop'!$B72,'Individual Data'!$X$6:$X$3142,'age-length prop'!D$71,'Individual Data'!$Q$6:$Q$3142,'age-length prop'!$C72,'Individual Data'!$M$6:$M$3142,'age-length prop'!$B$70)</f>
        <v>0</v>
      </c>
      <c r="E72" s="18">
        <f>SUMIFS('Individual Data'!$AA$6:$AA$3142,'Individual Data'!$U$6:$U$3142,'age-length prop'!$B72,'Individual Data'!$X$6:$X$3142,'age-length prop'!E$71,'Individual Data'!$Q$6:$Q$3142,'age-length prop'!$C72,'Individual Data'!$M$6:$M$3142,'age-length prop'!$B$70)</f>
        <v>0</v>
      </c>
      <c r="F72" s="18">
        <f>SUMIFS('Individual Data'!$AA$6:$AA$3142,'Individual Data'!$U$6:$U$3142,'age-length prop'!$B72,'Individual Data'!$X$6:$X$3142,'age-length prop'!F$71,'Individual Data'!$Q$6:$Q$3142,'age-length prop'!$C72,'Individual Data'!$M$6:$M$3142,'age-length prop'!$B$70)</f>
        <v>0</v>
      </c>
      <c r="G72" s="18">
        <f>SUMIFS('Individual Data'!$AA$6:$AA$3142,'Individual Data'!$U$6:$U$3142,'age-length prop'!$B72,'Individual Data'!$X$6:$X$3142,'age-length prop'!G$71,'Individual Data'!$Q$6:$Q$3142,'age-length prop'!$C72,'Individual Data'!$M$6:$M$3142,'age-length prop'!$B$70)</f>
        <v>0</v>
      </c>
      <c r="H72" s="18">
        <f>SUMIFS('Individual Data'!$AA$6:$AA$3142,'Individual Data'!$U$6:$U$3142,'age-length prop'!$B72,'Individual Data'!$X$6:$X$3142,'age-length prop'!H$71,'Individual Data'!$Q$6:$Q$3142,'age-length prop'!$C72,'Individual Data'!$M$6:$M$3142,'age-length prop'!$B$70)</f>
        <v>0</v>
      </c>
      <c r="I72" s="18">
        <f>SUMIFS('Individual Data'!$AA$6:$AA$3142,'Individual Data'!$U$6:$U$3142,'age-length prop'!$B72,'Individual Data'!$X$6:$X$3142,'age-length prop'!I$71,'Individual Data'!$Q$6:$Q$3142,'age-length prop'!$C72,'Individual Data'!$M$6:$M$3142,'age-length prop'!$B$70)</f>
        <v>0</v>
      </c>
      <c r="J72" s="18">
        <f>SUMIFS('Individual Data'!$AA$6:$AA$3142,'Individual Data'!$U$6:$U$3142,'age-length prop'!$B72,'Individual Data'!$X$6:$X$3142,'age-length prop'!J$71,'Individual Data'!$Q$6:$Q$3142,'age-length prop'!$C72,'Individual Data'!$M$6:$M$3142,'age-length prop'!$B$70)</f>
        <v>0</v>
      </c>
      <c r="K72" s="18">
        <f>SUMIFS('Individual Data'!$AA$6:$AA$3142,'Individual Data'!$U$6:$U$3142,'age-length prop'!$B72,'Individual Data'!$X$6:$X$3142,'age-length prop'!K$71,'Individual Data'!$Q$6:$Q$3142,'age-length prop'!$C72,'Individual Data'!$M$6:$M$3142,'age-length prop'!$B$70)</f>
        <v>17.185227272727278</v>
      </c>
      <c r="L72" s="18">
        <f>SUMIFS('Individual Data'!$AA$6:$AA$3142,'Individual Data'!$U$6:$U$3142,'age-length prop'!$B72,'Individual Data'!$X$6:$X$3142,'age-length prop'!L$71,'Individual Data'!$Q$6:$Q$3142,'age-length prop'!$C72,'Individual Data'!$M$6:$M$3142,'age-length prop'!$B$70)</f>
        <v>32.938352272727279</v>
      </c>
      <c r="M72" s="18">
        <f>SUMIFS('Individual Data'!$AA$6:$AA$3142,'Individual Data'!$U$6:$U$3142,'age-length prop'!$B72,'Individual Data'!$X$6:$X$3142,'age-length prop'!M$71,'Individual Data'!$Q$6:$Q$3142,'age-length prop'!$C72,'Individual Data'!$M$6:$M$3142,'age-length prop'!$B$70)</f>
        <v>17.185227272727278</v>
      </c>
      <c r="N72" s="18">
        <f>SUMIFS('Individual Data'!$AA$6:$AA$3142,'Individual Data'!$U$6:$U$3142,'age-length prop'!$B72,'Individual Data'!$X$6:$X$3142,'age-length prop'!N$71,'Individual Data'!$Q$6:$Q$3142,'age-length prop'!$C72,'Individual Data'!$M$6:$M$3142,'age-length prop'!$B$70)</f>
        <v>17.185227272727278</v>
      </c>
      <c r="O72" s="18">
        <f>SUMIFS('Individual Data'!$AA$6:$AA$3142,'Individual Data'!$U$6:$U$3142,'age-length prop'!$B72,'Individual Data'!$X$6:$X$3142,'age-length prop'!O$71,'Individual Data'!$Q$6:$Q$3142,'age-length prop'!$C72,'Individual Data'!$M$6:$M$3142,'age-length prop'!$B$70)</f>
        <v>0</v>
      </c>
      <c r="P72" s="18">
        <f>SUMIFS('Individual Data'!$AA$6:$AA$3142,'Individual Data'!$U$6:$U$3142,'age-length prop'!$B72,'Individual Data'!$X$6:$X$3142,'age-length prop'!P$71,'Individual Data'!$Q$6:$Q$3142,'age-length prop'!$C72,'Individual Data'!$M$6:$M$3142,'age-length prop'!$B$70)</f>
        <v>0</v>
      </c>
      <c r="Q72" s="40">
        <f>IFERROR(D72+(D$69*(D72/D$70)),0)</f>
        <v>0</v>
      </c>
      <c r="R72" s="32">
        <f t="shared" ref="R72:AC72" si="198">IFERROR(E72+(E$69*(E72/E$70)),0)</f>
        <v>0</v>
      </c>
      <c r="S72" s="32">
        <f t="shared" si="198"/>
        <v>0</v>
      </c>
      <c r="T72" s="32">
        <f t="shared" si="198"/>
        <v>0</v>
      </c>
      <c r="U72" s="32">
        <f t="shared" si="198"/>
        <v>0</v>
      </c>
      <c r="V72" s="32">
        <f t="shared" si="198"/>
        <v>0</v>
      </c>
      <c r="W72" s="32">
        <f t="shared" si="198"/>
        <v>0</v>
      </c>
      <c r="X72" s="32">
        <f t="shared" si="198"/>
        <v>17.820736447681753</v>
      </c>
      <c r="Y72" s="32">
        <f t="shared" si="198"/>
        <v>33.565749458874464</v>
      </c>
      <c r="Z72" s="32">
        <f t="shared" si="198"/>
        <v>17.99236123465576</v>
      </c>
      <c r="AA72" s="32">
        <f t="shared" si="198"/>
        <v>17.808256660258177</v>
      </c>
      <c r="AB72" s="32">
        <f t="shared" si="198"/>
        <v>0</v>
      </c>
      <c r="AC72" s="32">
        <f t="shared" si="198"/>
        <v>0</v>
      </c>
      <c r="AD72" s="14">
        <f>VLOOKUP(A72,'PBT Tag Rates'!$B$5:$E$34,4,FALSE)</f>
        <v>0.76170174199999996</v>
      </c>
      <c r="AE72" s="32">
        <f>Q72/$AD72</f>
        <v>0</v>
      </c>
      <c r="AF72" s="32">
        <f t="shared" ref="AF72:AQ72" si="199">R72/$AD72</f>
        <v>0</v>
      </c>
      <c r="AG72" s="32">
        <f t="shared" si="199"/>
        <v>0</v>
      </c>
      <c r="AH72" s="32">
        <f t="shared" si="199"/>
        <v>0</v>
      </c>
      <c r="AI72" s="32">
        <f t="shared" si="199"/>
        <v>0</v>
      </c>
      <c r="AJ72" s="32">
        <f t="shared" si="199"/>
        <v>0</v>
      </c>
      <c r="AK72" s="32">
        <f t="shared" si="199"/>
        <v>0</v>
      </c>
      <c r="AL72" s="32">
        <f t="shared" si="199"/>
        <v>23.39595075743145</v>
      </c>
      <c r="AM72" s="32">
        <f t="shared" si="199"/>
        <v>44.066788360941501</v>
      </c>
      <c r="AN72" s="32">
        <f t="shared" si="199"/>
        <v>23.621268329271803</v>
      </c>
      <c r="AO72" s="32">
        <f t="shared" si="199"/>
        <v>23.379566670674855</v>
      </c>
      <c r="AP72" s="32">
        <f t="shared" si="199"/>
        <v>0</v>
      </c>
      <c r="AQ72" s="32">
        <f t="shared" si="199"/>
        <v>0</v>
      </c>
      <c r="AS72" s="34">
        <f t="shared" ref="AS72:AS103" si="200">SUM(AE72:AG72)</f>
        <v>0</v>
      </c>
      <c r="AT72" s="35">
        <f t="shared" ref="AT72:AT103" si="201">SUM(AH72:AQ72)</f>
        <v>114.4635741183196</v>
      </c>
      <c r="BH72" s="18"/>
      <c r="BI72" s="32"/>
      <c r="BK72" s="40">
        <f t="shared" ref="BK72:BK103" si="202">AE72-Q72</f>
        <v>0</v>
      </c>
      <c r="BL72" s="32">
        <f t="shared" ref="BL72:BL103" si="203">AF72-R72</f>
        <v>0</v>
      </c>
      <c r="BM72" s="32">
        <f t="shared" ref="BM72:BM103" si="204">AG72-S72</f>
        <v>0</v>
      </c>
      <c r="BN72" s="32">
        <f t="shared" ref="BN72:BN103" si="205">AH72-T72</f>
        <v>0</v>
      </c>
      <c r="BO72" s="32">
        <f t="shared" ref="BO72:BO103" si="206">AI72-U72</f>
        <v>0</v>
      </c>
      <c r="BP72" s="32">
        <f t="shared" ref="BP72:BP103" si="207">AJ72-V72</f>
        <v>0</v>
      </c>
      <c r="BQ72" s="32">
        <f t="shared" ref="BQ72:BQ103" si="208">AK72-W72</f>
        <v>0</v>
      </c>
      <c r="BR72" s="32">
        <f t="shared" ref="BR72:BR103" si="209">AL72-X72</f>
        <v>5.5752143097496969</v>
      </c>
      <c r="BS72" s="32">
        <f t="shared" ref="BS72:BS103" si="210">AM72-Y72</f>
        <v>10.501038902067037</v>
      </c>
      <c r="BT72" s="32">
        <f t="shared" ref="BT72:BT103" si="211">AN72-Z72</f>
        <v>5.6289070946160429</v>
      </c>
      <c r="BU72" s="32">
        <f t="shared" ref="BU72:BU103" si="212">AO72-AA72</f>
        <v>5.5713100104166777</v>
      </c>
      <c r="BV72" s="32">
        <f t="shared" ref="BV72:BV103" si="213">AP72-AB72</f>
        <v>0</v>
      </c>
      <c r="BW72" s="32">
        <f t="shared" ref="BW72:BW103" si="214">AQ72-AC72</f>
        <v>0</v>
      </c>
      <c r="BX72" s="15">
        <f t="shared" ref="BX72:BX103" si="215">BY72/(BY72+BZ72)</f>
        <v>0.5757575757575758</v>
      </c>
      <c r="BY72" s="32">
        <f>SUMIFS('Individual Data'!$W$6:$W$3142,'Individual Data'!$I$6:$I$3142,'age-length prop'!BY$7,'Individual Data'!$U$6:$U$3142,'age-length prop'!$B72,'Individual Data'!$Q$6:$Q$3142,'age-length prop'!$C72)</f>
        <v>19</v>
      </c>
      <c r="BZ72" s="32">
        <f>SUMIFS('Individual Data'!$W$6:$W$3142,'Individual Data'!$I$6:$I$3142,'age-length prop'!BZ$7,'Individual Data'!$U$6:$U$3142,'age-length prop'!$B72,'Individual Data'!$Q$6:$Q$3142,'age-length prop'!$C72)</f>
        <v>14</v>
      </c>
      <c r="CA72" s="44">
        <f t="shared" ref="CA72:CA103" si="216">BK72*$BX72</f>
        <v>0</v>
      </c>
      <c r="CB72" s="45">
        <f t="shared" ref="CB72:CB103" si="217">BL72*$BX72</f>
        <v>0</v>
      </c>
      <c r="CC72" s="45">
        <f t="shared" ref="CC72:CC103" si="218">BM72*$BX72</f>
        <v>0</v>
      </c>
      <c r="CD72" s="45">
        <f t="shared" ref="CD72:CD103" si="219">BN72*$BX72</f>
        <v>0</v>
      </c>
      <c r="CE72" s="45">
        <f t="shared" ref="CE72:CE103" si="220">BO72*$BX72</f>
        <v>0</v>
      </c>
      <c r="CF72" s="45">
        <f t="shared" ref="CF72:CF103" si="221">BP72*$BX72</f>
        <v>0</v>
      </c>
      <c r="CG72" s="45">
        <f t="shared" ref="CG72:CG103" si="222">BQ72*$BX72</f>
        <v>0</v>
      </c>
      <c r="CH72" s="45">
        <f t="shared" ref="CH72:CH103" si="223">BR72*$BX72</f>
        <v>3.2099718753104316</v>
      </c>
      <c r="CI72" s="45">
        <f t="shared" ref="CI72:CI103" si="224">BS72*$BX72</f>
        <v>6.0460527011901126</v>
      </c>
      <c r="CJ72" s="45">
        <f t="shared" ref="CJ72:CJ103" si="225">BT72*$BX72</f>
        <v>3.2408859029607524</v>
      </c>
      <c r="CK72" s="45">
        <f t="shared" ref="CK72:CK103" si="226">BU72*$BX72</f>
        <v>3.2077239453914208</v>
      </c>
      <c r="CL72" s="45">
        <f t="shared" ref="CL72:CL103" si="227">BV72*$BX72</f>
        <v>0</v>
      </c>
      <c r="CM72" s="46">
        <f t="shared" ref="CM72:CM103" si="228">BW72*$BX72</f>
        <v>0</v>
      </c>
      <c r="CN72" s="18"/>
      <c r="CO72" s="18">
        <f t="shared" ref="CO72:CO103" si="229">BK72*(1-$BX72)</f>
        <v>0</v>
      </c>
      <c r="CP72" s="18">
        <f t="shared" ref="CP72:CP103" si="230">BL72*(1-$BX72)</f>
        <v>0</v>
      </c>
      <c r="CQ72" s="18">
        <f t="shared" ref="CQ72:CQ103" si="231">BM72*(1-$BX72)</f>
        <v>0</v>
      </c>
      <c r="CR72" s="18">
        <f t="shared" ref="CR72:CR103" si="232">BN72*(1-$BX72)</f>
        <v>0</v>
      </c>
      <c r="CS72" s="18">
        <f t="shared" ref="CS72:CS103" si="233">BO72*(1-$BX72)</f>
        <v>0</v>
      </c>
      <c r="CT72" s="18">
        <f t="shared" ref="CT72:CT103" si="234">BP72*(1-$BX72)</f>
        <v>0</v>
      </c>
      <c r="CU72" s="18">
        <f t="shared" ref="CU72:CU103" si="235">BQ72*(1-$BX72)</f>
        <v>0</v>
      </c>
      <c r="CV72" s="18">
        <f t="shared" ref="CV72:CV103" si="236">BR72*(1-$BX72)</f>
        <v>2.3652424344392653</v>
      </c>
      <c r="CW72" s="18">
        <f t="shared" ref="CW72:CW103" si="237">BS72*(1-$BX72)</f>
        <v>4.4549862008769248</v>
      </c>
      <c r="CX72" s="18">
        <f t="shared" ref="CX72:CX103" si="238">BT72*(1-$BX72)</f>
        <v>2.3880211916552905</v>
      </c>
      <c r="CY72" s="18">
        <f t="shared" ref="CY72:CY103" si="239">BU72*(1-$BX72)</f>
        <v>2.3635860650252569</v>
      </c>
      <c r="CZ72" s="18">
        <f t="shared" ref="CZ72:CZ103" si="240">BV72*(1-$BX72)</f>
        <v>0</v>
      </c>
      <c r="DA72" s="18">
        <f t="shared" ref="DA72:DA103" si="241">BW72*(1-$BX72)</f>
        <v>0</v>
      </c>
    </row>
    <row r="73" spans="1:105" x14ac:dyDescent="0.35">
      <c r="A73" s="22" t="s">
        <v>19</v>
      </c>
      <c r="B73" s="22" t="s">
        <v>9084</v>
      </c>
      <c r="C73">
        <v>4</v>
      </c>
      <c r="D73" s="18">
        <f>SUMIFS('Individual Data'!$AA$6:$AA$3142,'Individual Data'!$U$6:$U$3142,'age-length prop'!$B73,'Individual Data'!$X$6:$X$3142,'age-length prop'!D$71,'Individual Data'!$Q$6:$Q$3142,'age-length prop'!$C73,'Individual Data'!$M$6:$M$3142,'age-length prop'!$B$70)</f>
        <v>0</v>
      </c>
      <c r="E73" s="18">
        <f>SUMIFS('Individual Data'!$AA$6:$AA$3142,'Individual Data'!$U$6:$U$3142,'age-length prop'!$B73,'Individual Data'!$X$6:$X$3142,'age-length prop'!E$71,'Individual Data'!$Q$6:$Q$3142,'age-length prop'!$C73,'Individual Data'!$M$6:$M$3142,'age-length prop'!$B$70)</f>
        <v>0</v>
      </c>
      <c r="F73" s="18">
        <f>SUMIFS('Individual Data'!$AA$6:$AA$3142,'Individual Data'!$U$6:$U$3142,'age-length prop'!$B73,'Individual Data'!$X$6:$X$3142,'age-length prop'!F$71,'Individual Data'!$Q$6:$Q$3142,'age-length prop'!$C73,'Individual Data'!$M$6:$M$3142,'age-length prop'!$B$70)</f>
        <v>0</v>
      </c>
      <c r="G73" s="18">
        <f>SUMIFS('Individual Data'!$AA$6:$AA$3142,'Individual Data'!$U$6:$U$3142,'age-length prop'!$B73,'Individual Data'!$X$6:$X$3142,'age-length prop'!G$71,'Individual Data'!$Q$6:$Q$3142,'age-length prop'!$C73,'Individual Data'!$M$6:$M$3142,'age-length prop'!$B$70)</f>
        <v>0</v>
      </c>
      <c r="H73" s="18">
        <f>SUMIFS('Individual Data'!$AA$6:$AA$3142,'Individual Data'!$U$6:$U$3142,'age-length prop'!$B73,'Individual Data'!$X$6:$X$3142,'age-length prop'!H$71,'Individual Data'!$Q$6:$Q$3142,'age-length prop'!$C73,'Individual Data'!$M$6:$M$3142,'age-length prop'!$B$70)</f>
        <v>17.185227272727278</v>
      </c>
      <c r="I73" s="18">
        <f>SUMIFS('Individual Data'!$AA$6:$AA$3142,'Individual Data'!$U$6:$U$3142,'age-length prop'!$B73,'Individual Data'!$X$6:$X$3142,'age-length prop'!I$71,'Individual Data'!$Q$6:$Q$3142,'age-length prop'!$C73,'Individual Data'!$M$6:$M$3142,'age-length prop'!$B$70)</f>
        <v>0</v>
      </c>
      <c r="J73" s="18">
        <f>SUMIFS('Individual Data'!$AA$6:$AA$3142,'Individual Data'!$U$6:$U$3142,'age-length prop'!$B73,'Individual Data'!$X$6:$X$3142,'age-length prop'!J$71,'Individual Data'!$Q$6:$Q$3142,'age-length prop'!$C73,'Individual Data'!$M$6:$M$3142,'age-length prop'!$B$70)</f>
        <v>101.67926136363639</v>
      </c>
      <c r="K73" s="18">
        <f>SUMIFS('Individual Data'!$AA$6:$AA$3142,'Individual Data'!$U$6:$U$3142,'age-length prop'!$B73,'Individual Data'!$X$6:$X$3142,'age-length prop'!K$71,'Individual Data'!$Q$6:$Q$3142,'age-length prop'!$C73,'Individual Data'!$M$6:$M$3142,'age-length prop'!$B$70)</f>
        <v>34.370454545454557</v>
      </c>
      <c r="L73" s="18">
        <f>SUMIFS('Individual Data'!$AA$6:$AA$3142,'Individual Data'!$U$6:$U$3142,'age-length prop'!$B73,'Individual Data'!$X$6:$X$3142,'age-length prop'!L$71,'Individual Data'!$Q$6:$Q$3142,'age-length prop'!$C73,'Individual Data'!$M$6:$M$3142,'age-length prop'!$B$70)</f>
        <v>17.185227272727278</v>
      </c>
      <c r="M73" s="18">
        <f>SUMIFS('Individual Data'!$AA$6:$AA$3142,'Individual Data'!$U$6:$U$3142,'age-length prop'!$B73,'Individual Data'!$X$6:$X$3142,'age-length prop'!M$71,'Individual Data'!$Q$6:$Q$3142,'age-length prop'!$C73,'Individual Data'!$M$6:$M$3142,'age-length prop'!$B$70)</f>
        <v>48.691477272727283</v>
      </c>
      <c r="N73" s="18">
        <f>SUMIFS('Individual Data'!$AA$6:$AA$3142,'Individual Data'!$U$6:$U$3142,'age-length prop'!$B73,'Individual Data'!$X$6:$X$3142,'age-length prop'!N$71,'Individual Data'!$Q$6:$Q$3142,'age-length prop'!$C73,'Individual Data'!$M$6:$M$3142,'age-length prop'!$B$70)</f>
        <v>100.24715909090911</v>
      </c>
      <c r="O73" s="18">
        <f>SUMIFS('Individual Data'!$AA$6:$AA$3142,'Individual Data'!$U$6:$U$3142,'age-length prop'!$B73,'Individual Data'!$X$6:$X$3142,'age-length prop'!O$71,'Individual Data'!$Q$6:$Q$3142,'age-length prop'!$C73,'Individual Data'!$M$6:$M$3142,'age-length prop'!$B$70)</f>
        <v>0</v>
      </c>
      <c r="P73" s="18">
        <f>SUMIFS('Individual Data'!$AA$6:$AA$3142,'Individual Data'!$U$6:$U$3142,'age-length prop'!$B73,'Individual Data'!$X$6:$X$3142,'age-length prop'!P$71,'Individual Data'!$Q$6:$Q$3142,'age-length prop'!$C73,'Individual Data'!$M$6:$M$3142,'age-length prop'!$B$70)</f>
        <v>0</v>
      </c>
      <c r="Q73" s="40">
        <f t="shared" ref="Q73:Q127" si="242">IFERROR(D73+(D$69*(D73/D$70)),0)</f>
        <v>0</v>
      </c>
      <c r="R73" s="32">
        <f t="shared" ref="R73:R127" si="243">IFERROR(E73+(E$69*(E73/E$70)),0)</f>
        <v>0</v>
      </c>
      <c r="S73" s="32">
        <f t="shared" ref="S73:S127" si="244">IFERROR(F73+(F$69*(F73/F$70)),0)</f>
        <v>0</v>
      </c>
      <c r="T73" s="32">
        <f t="shared" ref="T73:T127" si="245">IFERROR(G73+(G$69*(G73/G$70)),0)</f>
        <v>0</v>
      </c>
      <c r="U73" s="32">
        <f t="shared" ref="U73:U127" si="246">IFERROR(H73+(H$69*(H73/H$70)),0)</f>
        <v>17.782160077705374</v>
      </c>
      <c r="V73" s="32">
        <f t="shared" ref="V73:V127" si="247">IFERROR(I73+(I$69*(I73/I$70)),0)</f>
        <v>0</v>
      </c>
      <c r="W73" s="32">
        <f t="shared" ref="W73:W127" si="248">IFERROR(J73+(J$69*(J73/J$70)),0)</f>
        <v>106.59742277807391</v>
      </c>
      <c r="X73" s="32">
        <f t="shared" ref="X73:X127" si="249">IFERROR(K73+(K$69*(K73/K$70)),0)</f>
        <v>35.641472895363506</v>
      </c>
      <c r="Y73" s="32">
        <f t="shared" ref="Y73:Y127" si="250">IFERROR(L73+(L$69*(L73/L$70)),0)</f>
        <v>17.51256493506494</v>
      </c>
      <c r="Z73" s="32">
        <f t="shared" ref="Z73:Z127" si="251">IFERROR(M73+(M$69*(M73/M$70)),0)</f>
        <v>50.97835683152465</v>
      </c>
      <c r="AA73" s="32">
        <f t="shared" ref="AA73:AA127" si="252">IFERROR(N73+(N$69*(N73/N$70)),0)</f>
        <v>103.88149718483935</v>
      </c>
      <c r="AB73" s="32">
        <f t="shared" ref="AB73:AB127" si="253">IFERROR(O73+(O$69*(O73/O$70)),0)</f>
        <v>0</v>
      </c>
      <c r="AC73" s="32">
        <f t="shared" ref="AC73:AC127" si="254">IFERROR(P73+(P$69*(P73/P$70)),0)</f>
        <v>0</v>
      </c>
      <c r="AD73" s="14">
        <f>VLOOKUP(A73,'PBT Tag Rates'!$B$5:$E$34,4,FALSE)</f>
        <v>0.80551598400000002</v>
      </c>
      <c r="AE73" s="32">
        <f t="shared" ref="AE73:AE125" si="255">Q73/$AD73</f>
        <v>0</v>
      </c>
      <c r="AF73" s="32">
        <f t="shared" ref="AF73:AF125" si="256">R73/$AD73</f>
        <v>0</v>
      </c>
      <c r="AG73" s="32">
        <f t="shared" ref="AG73:AG125" si="257">S73/$AD73</f>
        <v>0</v>
      </c>
      <c r="AH73" s="32">
        <f t="shared" ref="AH73:AH125" si="258">T73/$AD73</f>
        <v>0</v>
      </c>
      <c r="AI73" s="32">
        <f t="shared" ref="AI73:AI125" si="259">U73/$AD73</f>
        <v>22.075490034851217</v>
      </c>
      <c r="AJ73" s="32">
        <f t="shared" ref="AJ73:AJ125" si="260">V73/$AD73</f>
        <v>0</v>
      </c>
      <c r="AK73" s="32">
        <f t="shared" ref="AK73:AK125" si="261">W73/$AD73</f>
        <v>132.3343358734318</v>
      </c>
      <c r="AL73" s="32">
        <f t="shared" ref="AL73:AL125" si="262">X73/$AD73</f>
        <v>44.246760589872423</v>
      </c>
      <c r="AM73" s="32">
        <f t="shared" ref="AM73:AM125" si="263">Y73/$AD73</f>
        <v>21.740803761710257</v>
      </c>
      <c r="AN73" s="32">
        <f t="shared" ref="AN73:AN125" si="264">Z73/$AD73</f>
        <v>63.286586292649716</v>
      </c>
      <c r="AO73" s="32">
        <f t="shared" ref="AO73:AO125" si="265">AA73/$AD73</f>
        <v>128.96267640648003</v>
      </c>
      <c r="AP73" s="32">
        <f t="shared" ref="AP73:AP125" si="266">AB73/$AD73</f>
        <v>0</v>
      </c>
      <c r="AQ73" s="32">
        <f t="shared" ref="AQ73:AQ125" si="267">AC73/$AD73</f>
        <v>0</v>
      </c>
      <c r="AS73" s="34">
        <f t="shared" si="200"/>
        <v>0</v>
      </c>
      <c r="AT73" s="35">
        <f t="shared" si="201"/>
        <v>412.64665295899545</v>
      </c>
      <c r="BH73" s="18"/>
      <c r="BI73" s="32"/>
      <c r="BK73" s="40">
        <f t="shared" si="202"/>
        <v>0</v>
      </c>
      <c r="BL73" s="32">
        <f t="shared" si="203"/>
        <v>0</v>
      </c>
      <c r="BM73" s="32">
        <f t="shared" si="204"/>
        <v>0</v>
      </c>
      <c r="BN73" s="32">
        <f t="shared" si="205"/>
        <v>0</v>
      </c>
      <c r="BO73" s="32">
        <f t="shared" si="206"/>
        <v>4.2933299571458434</v>
      </c>
      <c r="BP73" s="32">
        <f t="shared" si="207"/>
        <v>0</v>
      </c>
      <c r="BQ73" s="32">
        <f t="shared" si="208"/>
        <v>25.736913095357892</v>
      </c>
      <c r="BR73" s="32">
        <f t="shared" si="209"/>
        <v>8.6052876945089167</v>
      </c>
      <c r="BS73" s="32">
        <f t="shared" si="210"/>
        <v>4.2282388266453168</v>
      </c>
      <c r="BT73" s="32">
        <f t="shared" si="211"/>
        <v>12.308229461125066</v>
      </c>
      <c r="BU73" s="32">
        <f t="shared" si="212"/>
        <v>25.081179221640681</v>
      </c>
      <c r="BV73" s="32">
        <f t="shared" si="213"/>
        <v>0</v>
      </c>
      <c r="BW73" s="32">
        <f t="shared" si="214"/>
        <v>0</v>
      </c>
      <c r="BX73" s="15">
        <f t="shared" si="215"/>
        <v>0.48</v>
      </c>
      <c r="BY73" s="32">
        <f>SUMIFS('Individual Data'!$W$6:$W$3142,'Individual Data'!$I$6:$I$3142,'age-length prop'!BY$7,'Individual Data'!$U$6:$U$3142,'age-length prop'!$B73,'Individual Data'!$Q$6:$Q$3142,'age-length prop'!$C73)</f>
        <v>24</v>
      </c>
      <c r="BZ73" s="32">
        <f>SUMIFS('Individual Data'!$W$6:$W$3142,'Individual Data'!$I$6:$I$3142,'age-length prop'!BZ$7,'Individual Data'!$U$6:$U$3142,'age-length prop'!$B73,'Individual Data'!$Q$6:$Q$3142,'age-length prop'!$C73)</f>
        <v>26</v>
      </c>
      <c r="CA73" s="47">
        <f t="shared" si="216"/>
        <v>0</v>
      </c>
      <c r="CB73" s="18">
        <f t="shared" si="217"/>
        <v>0</v>
      </c>
      <c r="CC73" s="18">
        <f t="shared" si="218"/>
        <v>0</v>
      </c>
      <c r="CD73" s="18">
        <f t="shared" si="219"/>
        <v>0</v>
      </c>
      <c r="CE73" s="18">
        <f t="shared" si="220"/>
        <v>2.0607983794300049</v>
      </c>
      <c r="CF73" s="18">
        <f t="shared" si="221"/>
        <v>0</v>
      </c>
      <c r="CG73" s="18">
        <f t="shared" si="222"/>
        <v>12.353718285771787</v>
      </c>
      <c r="CH73" s="18">
        <f t="shared" si="223"/>
        <v>4.1305380933642795</v>
      </c>
      <c r="CI73" s="18">
        <f t="shared" si="224"/>
        <v>2.0295546367897521</v>
      </c>
      <c r="CJ73" s="18">
        <f t="shared" si="225"/>
        <v>5.9079501413400317</v>
      </c>
      <c r="CK73" s="18">
        <f t="shared" si="226"/>
        <v>12.038966026387527</v>
      </c>
      <c r="CL73" s="18">
        <f t="shared" si="227"/>
        <v>0</v>
      </c>
      <c r="CM73" s="48">
        <f t="shared" si="228"/>
        <v>0</v>
      </c>
      <c r="CN73" s="18"/>
      <c r="CO73" s="18">
        <f t="shared" si="229"/>
        <v>0</v>
      </c>
      <c r="CP73" s="18">
        <f t="shared" si="230"/>
        <v>0</v>
      </c>
      <c r="CQ73" s="18">
        <f t="shared" si="231"/>
        <v>0</v>
      </c>
      <c r="CR73" s="18">
        <f t="shared" si="232"/>
        <v>0</v>
      </c>
      <c r="CS73" s="18">
        <f t="shared" si="233"/>
        <v>2.2325315777158385</v>
      </c>
      <c r="CT73" s="18">
        <f t="shared" si="234"/>
        <v>0</v>
      </c>
      <c r="CU73" s="18">
        <f t="shared" si="235"/>
        <v>13.383194809586104</v>
      </c>
      <c r="CV73" s="18">
        <f t="shared" si="236"/>
        <v>4.4747496011446373</v>
      </c>
      <c r="CW73" s="18">
        <f t="shared" si="237"/>
        <v>2.1986841898555647</v>
      </c>
      <c r="CX73" s="18">
        <f t="shared" si="238"/>
        <v>6.4002793197850343</v>
      </c>
      <c r="CY73" s="18">
        <f t="shared" si="239"/>
        <v>13.042213195253154</v>
      </c>
      <c r="CZ73" s="18">
        <f t="shared" si="240"/>
        <v>0</v>
      </c>
      <c r="DA73" s="18">
        <f t="shared" si="241"/>
        <v>0</v>
      </c>
    </row>
    <row r="74" spans="1:105" x14ac:dyDescent="0.35">
      <c r="A74" s="22" t="s">
        <v>19</v>
      </c>
      <c r="B74" s="22" t="s">
        <v>9085</v>
      </c>
      <c r="C74">
        <v>4</v>
      </c>
      <c r="D74" s="18">
        <f>SUMIFS('Individual Data'!$AA$6:$AA$3142,'Individual Data'!$U$6:$U$3142,'age-length prop'!$B74,'Individual Data'!$X$6:$X$3142,'age-length prop'!D$71,'Individual Data'!$Q$6:$Q$3142,'age-length prop'!$C74,'Individual Data'!$M$6:$M$3142,'age-length prop'!$B$70)</f>
        <v>0</v>
      </c>
      <c r="E74" s="18">
        <f>SUMIFS('Individual Data'!$AA$6:$AA$3142,'Individual Data'!$U$6:$U$3142,'age-length prop'!$B74,'Individual Data'!$X$6:$X$3142,'age-length prop'!E$71,'Individual Data'!$Q$6:$Q$3142,'age-length prop'!$C74,'Individual Data'!$M$6:$M$3142,'age-length prop'!$B$70)</f>
        <v>0</v>
      </c>
      <c r="F74" s="18">
        <f>SUMIFS('Individual Data'!$AA$6:$AA$3142,'Individual Data'!$U$6:$U$3142,'age-length prop'!$B74,'Individual Data'!$X$6:$X$3142,'age-length prop'!F$71,'Individual Data'!$Q$6:$Q$3142,'age-length prop'!$C74,'Individual Data'!$M$6:$M$3142,'age-length prop'!$B$70)</f>
        <v>0</v>
      </c>
      <c r="G74" s="18">
        <f>SUMIFS('Individual Data'!$AA$6:$AA$3142,'Individual Data'!$U$6:$U$3142,'age-length prop'!$B74,'Individual Data'!$X$6:$X$3142,'age-length prop'!G$71,'Individual Data'!$Q$6:$Q$3142,'age-length prop'!$C74,'Individual Data'!$M$6:$M$3142,'age-length prop'!$B$70)</f>
        <v>0</v>
      </c>
      <c r="H74" s="18">
        <f>SUMIFS('Individual Data'!$AA$6:$AA$3142,'Individual Data'!$U$6:$U$3142,'age-length prop'!$B74,'Individual Data'!$X$6:$X$3142,'age-length prop'!H$71,'Individual Data'!$Q$6:$Q$3142,'age-length prop'!$C74,'Individual Data'!$M$6:$M$3142,'age-length prop'!$B$70)</f>
        <v>17.185227272727278</v>
      </c>
      <c r="I74" s="18">
        <f>SUMIFS('Individual Data'!$AA$6:$AA$3142,'Individual Data'!$U$6:$U$3142,'age-length prop'!$B74,'Individual Data'!$X$6:$X$3142,'age-length prop'!I$71,'Individual Data'!$Q$6:$Q$3142,'age-length prop'!$C74,'Individual Data'!$M$6:$M$3142,'age-length prop'!$B$70)</f>
        <v>0</v>
      </c>
      <c r="J74" s="18">
        <f>SUMIFS('Individual Data'!$AA$6:$AA$3142,'Individual Data'!$U$6:$U$3142,'age-length prop'!$B74,'Individual Data'!$X$6:$X$3142,'age-length prop'!J$71,'Individual Data'!$Q$6:$Q$3142,'age-length prop'!$C74,'Individual Data'!$M$6:$M$3142,'age-length prop'!$B$70)</f>
        <v>0</v>
      </c>
      <c r="K74" s="18">
        <f>SUMIFS('Individual Data'!$AA$6:$AA$3142,'Individual Data'!$U$6:$U$3142,'age-length prop'!$B74,'Individual Data'!$X$6:$X$3142,'age-length prop'!K$71,'Individual Data'!$Q$6:$Q$3142,'age-length prop'!$C74,'Individual Data'!$M$6:$M$3142,'age-length prop'!$B$70)</f>
        <v>17.185227272727278</v>
      </c>
      <c r="L74" s="18">
        <f>SUMIFS('Individual Data'!$AA$6:$AA$3142,'Individual Data'!$U$6:$U$3142,'age-length prop'!$B74,'Individual Data'!$X$6:$X$3142,'age-length prop'!L$71,'Individual Data'!$Q$6:$Q$3142,'age-length prop'!$C74,'Individual Data'!$M$6:$M$3142,'age-length prop'!$B$70)</f>
        <v>0</v>
      </c>
      <c r="M74" s="18">
        <f>SUMIFS('Individual Data'!$AA$6:$AA$3142,'Individual Data'!$U$6:$U$3142,'age-length prop'!$B74,'Individual Data'!$X$6:$X$3142,'age-length prop'!M$71,'Individual Data'!$Q$6:$Q$3142,'age-length prop'!$C74,'Individual Data'!$M$6:$M$3142,'age-length prop'!$B$70)</f>
        <v>0</v>
      </c>
      <c r="N74" s="18">
        <f>SUMIFS('Individual Data'!$AA$6:$AA$3142,'Individual Data'!$U$6:$U$3142,'age-length prop'!$B74,'Individual Data'!$X$6:$X$3142,'age-length prop'!N$71,'Individual Data'!$Q$6:$Q$3142,'age-length prop'!$C74,'Individual Data'!$M$6:$M$3142,'age-length prop'!$B$70)</f>
        <v>0</v>
      </c>
      <c r="O74" s="18">
        <f>SUMIFS('Individual Data'!$AA$6:$AA$3142,'Individual Data'!$U$6:$U$3142,'age-length prop'!$B74,'Individual Data'!$X$6:$X$3142,'age-length prop'!O$71,'Individual Data'!$Q$6:$Q$3142,'age-length prop'!$C74,'Individual Data'!$M$6:$M$3142,'age-length prop'!$B$70)</f>
        <v>0</v>
      </c>
      <c r="P74" s="18">
        <f>SUMIFS('Individual Data'!$AA$6:$AA$3142,'Individual Data'!$U$6:$U$3142,'age-length prop'!$B74,'Individual Data'!$X$6:$X$3142,'age-length prop'!P$71,'Individual Data'!$Q$6:$Q$3142,'age-length prop'!$C74,'Individual Data'!$M$6:$M$3142,'age-length prop'!$B$70)</f>
        <v>0</v>
      </c>
      <c r="Q74" s="40">
        <f t="shared" si="242"/>
        <v>0</v>
      </c>
      <c r="R74" s="32">
        <f t="shared" si="243"/>
        <v>0</v>
      </c>
      <c r="S74" s="32">
        <f t="shared" si="244"/>
        <v>0</v>
      </c>
      <c r="T74" s="32">
        <f t="shared" si="245"/>
        <v>0</v>
      </c>
      <c r="U74" s="32">
        <f t="shared" si="246"/>
        <v>17.782160077705374</v>
      </c>
      <c r="V74" s="32">
        <f t="shared" si="247"/>
        <v>0</v>
      </c>
      <c r="W74" s="32">
        <f t="shared" si="248"/>
        <v>0</v>
      </c>
      <c r="X74" s="32">
        <f t="shared" si="249"/>
        <v>17.820736447681753</v>
      </c>
      <c r="Y74" s="32">
        <f t="shared" si="250"/>
        <v>0</v>
      </c>
      <c r="Z74" s="32">
        <f t="shared" si="251"/>
        <v>0</v>
      </c>
      <c r="AA74" s="32">
        <f t="shared" si="252"/>
        <v>0</v>
      </c>
      <c r="AB74" s="32">
        <f t="shared" si="253"/>
        <v>0</v>
      </c>
      <c r="AC74" s="32">
        <f t="shared" si="254"/>
        <v>0</v>
      </c>
      <c r="AD74" s="14">
        <f>VLOOKUP(A74,'PBT Tag Rates'!$B$5:$E$34,4,FALSE)</f>
        <v>0.80551598400000002</v>
      </c>
      <c r="AE74" s="32">
        <f t="shared" si="255"/>
        <v>0</v>
      </c>
      <c r="AF74" s="32">
        <f t="shared" si="256"/>
        <v>0</v>
      </c>
      <c r="AG74" s="32">
        <f t="shared" si="257"/>
        <v>0</v>
      </c>
      <c r="AH74" s="32">
        <f t="shared" si="258"/>
        <v>0</v>
      </c>
      <c r="AI74" s="32">
        <f t="shared" si="259"/>
        <v>22.075490034851217</v>
      </c>
      <c r="AJ74" s="32">
        <f t="shared" si="260"/>
        <v>0</v>
      </c>
      <c r="AK74" s="32">
        <f t="shared" si="261"/>
        <v>0</v>
      </c>
      <c r="AL74" s="32">
        <f t="shared" si="262"/>
        <v>22.123380294936211</v>
      </c>
      <c r="AM74" s="32">
        <f t="shared" si="263"/>
        <v>0</v>
      </c>
      <c r="AN74" s="32">
        <f t="shared" si="264"/>
        <v>0</v>
      </c>
      <c r="AO74" s="32">
        <f t="shared" si="265"/>
        <v>0</v>
      </c>
      <c r="AP74" s="32">
        <f t="shared" si="266"/>
        <v>0</v>
      </c>
      <c r="AQ74" s="32">
        <f t="shared" si="267"/>
        <v>0</v>
      </c>
      <c r="AS74" s="34">
        <f t="shared" si="200"/>
        <v>0</v>
      </c>
      <c r="AT74" s="35">
        <f t="shared" si="201"/>
        <v>44.198870329787425</v>
      </c>
      <c r="BH74" s="18"/>
      <c r="BI74" s="32"/>
      <c r="BK74" s="40">
        <f t="shared" si="202"/>
        <v>0</v>
      </c>
      <c r="BL74" s="32">
        <f t="shared" si="203"/>
        <v>0</v>
      </c>
      <c r="BM74" s="32">
        <f t="shared" si="204"/>
        <v>0</v>
      </c>
      <c r="BN74" s="32">
        <f t="shared" si="205"/>
        <v>0</v>
      </c>
      <c r="BO74" s="32">
        <f t="shared" si="206"/>
        <v>4.2933299571458434</v>
      </c>
      <c r="BP74" s="32">
        <f t="shared" si="207"/>
        <v>0</v>
      </c>
      <c r="BQ74" s="32">
        <f t="shared" si="208"/>
        <v>0</v>
      </c>
      <c r="BR74" s="32">
        <f t="shared" si="209"/>
        <v>4.3026438472544584</v>
      </c>
      <c r="BS74" s="32">
        <f t="shared" si="210"/>
        <v>0</v>
      </c>
      <c r="BT74" s="32">
        <f t="shared" si="211"/>
        <v>0</v>
      </c>
      <c r="BU74" s="32">
        <f t="shared" si="212"/>
        <v>0</v>
      </c>
      <c r="BV74" s="32">
        <f t="shared" si="213"/>
        <v>0</v>
      </c>
      <c r="BW74" s="32">
        <f t="shared" si="214"/>
        <v>0</v>
      </c>
      <c r="BX74" s="15">
        <f t="shared" si="215"/>
        <v>1</v>
      </c>
      <c r="BY74" s="32">
        <f>SUMIFS('Individual Data'!$W$6:$W$3142,'Individual Data'!$I$6:$I$3142,'age-length prop'!BY$7,'Individual Data'!$U$6:$U$3142,'age-length prop'!$B74,'Individual Data'!$Q$6:$Q$3142,'age-length prop'!$C74)</f>
        <v>4</v>
      </c>
      <c r="BZ74" s="32">
        <f>SUMIFS('Individual Data'!$W$6:$W$3142,'Individual Data'!$I$6:$I$3142,'age-length prop'!BZ$7,'Individual Data'!$U$6:$U$3142,'age-length prop'!$B74,'Individual Data'!$Q$6:$Q$3142,'age-length prop'!$C74)</f>
        <v>0</v>
      </c>
      <c r="CA74" s="47">
        <f t="shared" si="216"/>
        <v>0</v>
      </c>
      <c r="CB74" s="18">
        <f t="shared" si="217"/>
        <v>0</v>
      </c>
      <c r="CC74" s="18">
        <f t="shared" si="218"/>
        <v>0</v>
      </c>
      <c r="CD74" s="18">
        <f t="shared" si="219"/>
        <v>0</v>
      </c>
      <c r="CE74" s="18">
        <f t="shared" si="220"/>
        <v>4.2933299571458434</v>
      </c>
      <c r="CF74" s="18">
        <f t="shared" si="221"/>
        <v>0</v>
      </c>
      <c r="CG74" s="18">
        <f t="shared" si="222"/>
        <v>0</v>
      </c>
      <c r="CH74" s="18">
        <f t="shared" si="223"/>
        <v>4.3026438472544584</v>
      </c>
      <c r="CI74" s="18">
        <f t="shared" si="224"/>
        <v>0</v>
      </c>
      <c r="CJ74" s="18">
        <f t="shared" si="225"/>
        <v>0</v>
      </c>
      <c r="CK74" s="18">
        <f t="shared" si="226"/>
        <v>0</v>
      </c>
      <c r="CL74" s="18">
        <f t="shared" si="227"/>
        <v>0</v>
      </c>
      <c r="CM74" s="48">
        <f t="shared" si="228"/>
        <v>0</v>
      </c>
      <c r="CN74" s="18"/>
      <c r="CO74" s="18">
        <f t="shared" si="229"/>
        <v>0</v>
      </c>
      <c r="CP74" s="18">
        <f t="shared" si="230"/>
        <v>0</v>
      </c>
      <c r="CQ74" s="18">
        <f t="shared" si="231"/>
        <v>0</v>
      </c>
      <c r="CR74" s="18">
        <f t="shared" si="232"/>
        <v>0</v>
      </c>
      <c r="CS74" s="18">
        <f t="shared" si="233"/>
        <v>0</v>
      </c>
      <c r="CT74" s="18">
        <f t="shared" si="234"/>
        <v>0</v>
      </c>
      <c r="CU74" s="18">
        <f t="shared" si="235"/>
        <v>0</v>
      </c>
      <c r="CV74" s="18">
        <f t="shared" si="236"/>
        <v>0</v>
      </c>
      <c r="CW74" s="18">
        <f t="shared" si="237"/>
        <v>0</v>
      </c>
      <c r="CX74" s="18">
        <f t="shared" si="238"/>
        <v>0</v>
      </c>
      <c r="CY74" s="18">
        <f t="shared" si="239"/>
        <v>0</v>
      </c>
      <c r="CZ74" s="18">
        <f t="shared" si="240"/>
        <v>0</v>
      </c>
      <c r="DA74" s="18">
        <f t="shared" si="241"/>
        <v>0</v>
      </c>
    </row>
    <row r="75" spans="1:105" x14ac:dyDescent="0.35">
      <c r="A75" s="22" t="s">
        <v>19</v>
      </c>
      <c r="B75" s="22" t="s">
        <v>9086</v>
      </c>
      <c r="C75">
        <v>4</v>
      </c>
      <c r="D75" s="18">
        <f>SUMIFS('Individual Data'!$AA$6:$AA$3142,'Individual Data'!$U$6:$U$3142,'age-length prop'!$B75,'Individual Data'!$X$6:$X$3142,'age-length prop'!D$71,'Individual Data'!$Q$6:$Q$3142,'age-length prop'!$C75,'Individual Data'!$M$6:$M$3142,'age-length prop'!$B$70)</f>
        <v>0</v>
      </c>
      <c r="E75" s="18">
        <f>SUMIFS('Individual Data'!$AA$6:$AA$3142,'Individual Data'!$U$6:$U$3142,'age-length prop'!$B75,'Individual Data'!$X$6:$X$3142,'age-length prop'!E$71,'Individual Data'!$Q$6:$Q$3142,'age-length prop'!$C75,'Individual Data'!$M$6:$M$3142,'age-length prop'!$B$70)</f>
        <v>0</v>
      </c>
      <c r="F75" s="18">
        <f>SUMIFS('Individual Data'!$AA$6:$AA$3142,'Individual Data'!$U$6:$U$3142,'age-length prop'!$B75,'Individual Data'!$X$6:$X$3142,'age-length prop'!F$71,'Individual Data'!$Q$6:$Q$3142,'age-length prop'!$C75,'Individual Data'!$M$6:$M$3142,'age-length prop'!$B$70)</f>
        <v>0</v>
      </c>
      <c r="G75" s="18">
        <f>SUMIFS('Individual Data'!$AA$6:$AA$3142,'Individual Data'!$U$6:$U$3142,'age-length prop'!$B75,'Individual Data'!$X$6:$X$3142,'age-length prop'!G$71,'Individual Data'!$Q$6:$Q$3142,'age-length prop'!$C75,'Individual Data'!$M$6:$M$3142,'age-length prop'!$B$70)</f>
        <v>0</v>
      </c>
      <c r="H75" s="18">
        <f>SUMIFS('Individual Data'!$AA$6:$AA$3142,'Individual Data'!$U$6:$U$3142,'age-length prop'!$B75,'Individual Data'!$X$6:$X$3142,'age-length prop'!H$71,'Individual Data'!$Q$6:$Q$3142,'age-length prop'!$C75,'Individual Data'!$M$6:$M$3142,'age-length prop'!$B$70)</f>
        <v>0</v>
      </c>
      <c r="I75" s="18">
        <f>SUMIFS('Individual Data'!$AA$6:$AA$3142,'Individual Data'!$U$6:$U$3142,'age-length prop'!$B75,'Individual Data'!$X$6:$X$3142,'age-length prop'!I$71,'Individual Data'!$Q$6:$Q$3142,'age-length prop'!$C75,'Individual Data'!$M$6:$M$3142,'age-length prop'!$B$70)</f>
        <v>51.555681818181839</v>
      </c>
      <c r="J75" s="18">
        <f>SUMIFS('Individual Data'!$AA$6:$AA$3142,'Individual Data'!$U$6:$U$3142,'age-length prop'!$B75,'Individual Data'!$X$6:$X$3142,'age-length prop'!J$71,'Individual Data'!$Q$6:$Q$3142,'age-length prop'!$C75,'Individual Data'!$M$6:$M$3142,'age-length prop'!$B$70)</f>
        <v>133.18551136363638</v>
      </c>
      <c r="K75" s="18">
        <f>SUMIFS('Individual Data'!$AA$6:$AA$3142,'Individual Data'!$U$6:$U$3142,'age-length prop'!$B75,'Individual Data'!$X$6:$X$3142,'age-length prop'!K$71,'Individual Data'!$Q$6:$Q$3142,'age-length prop'!$C75,'Individual Data'!$M$6:$M$3142,'age-length prop'!$B$70)</f>
        <v>164.69176136363637</v>
      </c>
      <c r="L75" s="18">
        <f>SUMIFS('Individual Data'!$AA$6:$AA$3142,'Individual Data'!$U$6:$U$3142,'age-length prop'!$B75,'Individual Data'!$X$6:$X$3142,'age-length prop'!L$71,'Individual Data'!$Q$6:$Q$3142,'age-length prop'!$C75,'Individual Data'!$M$6:$M$3142,'age-length prop'!$B$70)</f>
        <v>147.5065340909091</v>
      </c>
      <c r="M75" s="18">
        <f>SUMIFS('Individual Data'!$AA$6:$AA$3142,'Individual Data'!$U$6:$U$3142,'age-length prop'!$B75,'Individual Data'!$X$6:$X$3142,'age-length prop'!M$71,'Individual Data'!$Q$6:$Q$3142,'age-length prop'!$C75,'Individual Data'!$M$6:$M$3142,'age-length prop'!$B$70)</f>
        <v>83.061931818181833</v>
      </c>
      <c r="N75" s="18">
        <f>SUMIFS('Individual Data'!$AA$6:$AA$3142,'Individual Data'!$U$6:$U$3142,'age-length prop'!$B75,'Individual Data'!$X$6:$X$3142,'age-length prop'!N$71,'Individual Data'!$Q$6:$Q$3142,'age-length prop'!$C75,'Individual Data'!$M$6:$M$3142,'age-length prop'!$B$70)</f>
        <v>51.555681818181839</v>
      </c>
      <c r="O75" s="18">
        <f>SUMIFS('Individual Data'!$AA$6:$AA$3142,'Individual Data'!$U$6:$U$3142,'age-length prop'!$B75,'Individual Data'!$X$6:$X$3142,'age-length prop'!O$71,'Individual Data'!$Q$6:$Q$3142,'age-length prop'!$C75,'Individual Data'!$M$6:$M$3142,'age-length prop'!$B$70)</f>
        <v>17.185227272727278</v>
      </c>
      <c r="P75" s="18">
        <f>SUMIFS('Individual Data'!$AA$6:$AA$3142,'Individual Data'!$U$6:$U$3142,'age-length prop'!$B75,'Individual Data'!$X$6:$X$3142,'age-length prop'!P$71,'Individual Data'!$Q$6:$Q$3142,'age-length prop'!$C75,'Individual Data'!$M$6:$M$3142,'age-length prop'!$B$70)</f>
        <v>0</v>
      </c>
      <c r="Q75" s="40">
        <f t="shared" si="242"/>
        <v>0</v>
      </c>
      <c r="R75" s="32">
        <f t="shared" si="243"/>
        <v>0</v>
      </c>
      <c r="S75" s="32">
        <f t="shared" si="244"/>
        <v>0</v>
      </c>
      <c r="T75" s="32">
        <f t="shared" si="245"/>
        <v>0</v>
      </c>
      <c r="U75" s="32">
        <f t="shared" si="246"/>
        <v>0</v>
      </c>
      <c r="V75" s="32">
        <f t="shared" si="247"/>
        <v>53.421950843274395</v>
      </c>
      <c r="W75" s="32">
        <f t="shared" si="248"/>
        <v>139.62761011775876</v>
      </c>
      <c r="X75" s="32">
        <f t="shared" si="249"/>
        <v>170.78205762361677</v>
      </c>
      <c r="Y75" s="32">
        <f t="shared" si="250"/>
        <v>150.31618235930736</v>
      </c>
      <c r="Z75" s="32">
        <f t="shared" si="251"/>
        <v>86.963079300836171</v>
      </c>
      <c r="AA75" s="32">
        <f t="shared" si="252"/>
        <v>53.424769980774535</v>
      </c>
      <c r="AB75" s="32">
        <f t="shared" si="253"/>
        <v>17.185227272727278</v>
      </c>
      <c r="AC75" s="32">
        <f t="shared" si="254"/>
        <v>0</v>
      </c>
      <c r="AD75" s="14">
        <f>VLOOKUP(A75,'PBT Tag Rates'!$B$5:$E$34,4,FALSE)</f>
        <v>0.80551598400000002</v>
      </c>
      <c r="AE75" s="32">
        <f t="shared" si="255"/>
        <v>0</v>
      </c>
      <c r="AF75" s="32">
        <f t="shared" si="256"/>
        <v>0</v>
      </c>
      <c r="AG75" s="32">
        <f t="shared" si="257"/>
        <v>0</v>
      </c>
      <c r="AH75" s="32">
        <f t="shared" si="258"/>
        <v>0</v>
      </c>
      <c r="AI75" s="32">
        <f t="shared" si="259"/>
        <v>0</v>
      </c>
      <c r="AJ75" s="32">
        <f t="shared" si="260"/>
        <v>66.320162361017026</v>
      </c>
      <c r="AK75" s="32">
        <f t="shared" si="261"/>
        <v>173.3393413553402</v>
      </c>
      <c r="AL75" s="32">
        <f t="shared" si="262"/>
        <v>212.01572782647199</v>
      </c>
      <c r="AM75" s="32">
        <f t="shared" si="263"/>
        <v>186.60856562134632</v>
      </c>
      <c r="AN75" s="32">
        <f t="shared" si="264"/>
        <v>107.95947073452011</v>
      </c>
      <c r="AO75" s="32">
        <f t="shared" si="265"/>
        <v>66.323662151904031</v>
      </c>
      <c r="AP75" s="32">
        <f t="shared" si="266"/>
        <v>21.334433597939974</v>
      </c>
      <c r="AQ75" s="32">
        <f t="shared" si="267"/>
        <v>0</v>
      </c>
      <c r="AS75" s="34">
        <f t="shared" si="200"/>
        <v>0</v>
      </c>
      <c r="AT75" s="35">
        <f t="shared" si="201"/>
        <v>833.9013636485397</v>
      </c>
      <c r="BH75" s="18"/>
      <c r="BI75" s="32"/>
      <c r="BK75" s="40">
        <f t="shared" si="202"/>
        <v>0</v>
      </c>
      <c r="BL75" s="32">
        <f t="shared" si="203"/>
        <v>0</v>
      </c>
      <c r="BM75" s="32">
        <f t="shared" si="204"/>
        <v>0</v>
      </c>
      <c r="BN75" s="32">
        <f t="shared" si="205"/>
        <v>0</v>
      </c>
      <c r="BO75" s="32">
        <f t="shared" si="206"/>
        <v>0</v>
      </c>
      <c r="BP75" s="32">
        <f t="shared" si="207"/>
        <v>12.898211517742631</v>
      </c>
      <c r="BQ75" s="32">
        <f t="shared" si="208"/>
        <v>33.711731237581432</v>
      </c>
      <c r="BR75" s="32">
        <f t="shared" si="209"/>
        <v>41.233670202855222</v>
      </c>
      <c r="BS75" s="32">
        <f t="shared" si="210"/>
        <v>36.292383262038953</v>
      </c>
      <c r="BT75" s="32">
        <f t="shared" si="211"/>
        <v>20.996391433683939</v>
      </c>
      <c r="BU75" s="32">
        <f t="shared" si="212"/>
        <v>12.898892171129496</v>
      </c>
      <c r="BV75" s="32">
        <f t="shared" si="213"/>
        <v>4.1492063252126954</v>
      </c>
      <c r="BW75" s="32">
        <f t="shared" si="214"/>
        <v>0</v>
      </c>
      <c r="BX75" s="15">
        <f t="shared" si="215"/>
        <v>0.43820224719101125</v>
      </c>
      <c r="BY75" s="32">
        <f>SUMIFS('Individual Data'!$W$6:$W$3142,'Individual Data'!$I$6:$I$3142,'age-length prop'!BY$7,'Individual Data'!$U$6:$U$3142,'age-length prop'!$B75,'Individual Data'!$Q$6:$Q$3142,'age-length prop'!$C75)</f>
        <v>39</v>
      </c>
      <c r="BZ75" s="32">
        <f>SUMIFS('Individual Data'!$W$6:$W$3142,'Individual Data'!$I$6:$I$3142,'age-length prop'!BZ$7,'Individual Data'!$U$6:$U$3142,'age-length prop'!$B75,'Individual Data'!$Q$6:$Q$3142,'age-length prop'!$C75)</f>
        <v>50</v>
      </c>
      <c r="CA75" s="47">
        <f t="shared" si="216"/>
        <v>0</v>
      </c>
      <c r="CB75" s="18">
        <f t="shared" si="217"/>
        <v>0</v>
      </c>
      <c r="CC75" s="18">
        <f t="shared" si="218"/>
        <v>0</v>
      </c>
      <c r="CD75" s="18">
        <f t="shared" si="219"/>
        <v>0</v>
      </c>
      <c r="CE75" s="18">
        <f t="shared" si="220"/>
        <v>0</v>
      </c>
      <c r="CF75" s="18">
        <f t="shared" si="221"/>
        <v>5.652025271819805</v>
      </c>
      <c r="CG75" s="18">
        <f t="shared" si="222"/>
        <v>14.772556385007594</v>
      </c>
      <c r="CH75" s="18">
        <f t="shared" si="223"/>
        <v>18.068686942824201</v>
      </c>
      <c r="CI75" s="18">
        <f t="shared" si="224"/>
        <v>15.903403901342912</v>
      </c>
      <c r="CJ75" s="18">
        <f t="shared" si="225"/>
        <v>9.2006659091424012</v>
      </c>
      <c r="CK75" s="18">
        <f t="shared" si="226"/>
        <v>5.6523235356634878</v>
      </c>
      <c r="CL75" s="18">
        <f t="shared" si="227"/>
        <v>1.818191535767361</v>
      </c>
      <c r="CM75" s="48">
        <f t="shared" si="228"/>
        <v>0</v>
      </c>
      <c r="CN75" s="18"/>
      <c r="CO75" s="18">
        <f t="shared" si="229"/>
        <v>0</v>
      </c>
      <c r="CP75" s="18">
        <f t="shared" si="230"/>
        <v>0</v>
      </c>
      <c r="CQ75" s="18">
        <f t="shared" si="231"/>
        <v>0</v>
      </c>
      <c r="CR75" s="18">
        <f t="shared" si="232"/>
        <v>0</v>
      </c>
      <c r="CS75" s="18">
        <f t="shared" si="233"/>
        <v>0</v>
      </c>
      <c r="CT75" s="18">
        <f t="shared" si="234"/>
        <v>7.2461862459228268</v>
      </c>
      <c r="CU75" s="18">
        <f t="shared" si="235"/>
        <v>18.939174852573839</v>
      </c>
      <c r="CV75" s="18">
        <f t="shared" si="236"/>
        <v>23.164983260031025</v>
      </c>
      <c r="CW75" s="18">
        <f t="shared" si="237"/>
        <v>20.388979360696041</v>
      </c>
      <c r="CX75" s="18">
        <f t="shared" si="238"/>
        <v>11.79572552454154</v>
      </c>
      <c r="CY75" s="18">
        <f t="shared" si="239"/>
        <v>7.2465686354660095</v>
      </c>
      <c r="CZ75" s="18">
        <f t="shared" si="240"/>
        <v>2.3310147894453346</v>
      </c>
      <c r="DA75" s="18">
        <f t="shared" si="241"/>
        <v>0</v>
      </c>
    </row>
    <row r="76" spans="1:105" x14ac:dyDescent="0.35">
      <c r="A76" s="22" t="s">
        <v>19</v>
      </c>
      <c r="B76" s="22" t="s">
        <v>9087</v>
      </c>
      <c r="C76">
        <v>4</v>
      </c>
      <c r="D76" s="18">
        <f>SUMIFS('Individual Data'!$AA$6:$AA$3142,'Individual Data'!$U$6:$U$3142,'age-length prop'!$B76,'Individual Data'!$X$6:$X$3142,'age-length prop'!D$71,'Individual Data'!$Q$6:$Q$3142,'age-length prop'!$C76,'Individual Data'!$M$6:$M$3142,'age-length prop'!$B$70)</f>
        <v>0</v>
      </c>
      <c r="E76" s="18">
        <f>SUMIFS('Individual Data'!$AA$6:$AA$3142,'Individual Data'!$U$6:$U$3142,'age-length prop'!$B76,'Individual Data'!$X$6:$X$3142,'age-length prop'!E$71,'Individual Data'!$Q$6:$Q$3142,'age-length prop'!$C76,'Individual Data'!$M$6:$M$3142,'age-length prop'!$B$70)</f>
        <v>0</v>
      </c>
      <c r="F76" s="18">
        <f>SUMIFS('Individual Data'!$AA$6:$AA$3142,'Individual Data'!$U$6:$U$3142,'age-length prop'!$B76,'Individual Data'!$X$6:$X$3142,'age-length prop'!F$71,'Individual Data'!$Q$6:$Q$3142,'age-length prop'!$C76,'Individual Data'!$M$6:$M$3142,'age-length prop'!$B$70)</f>
        <v>0</v>
      </c>
      <c r="G76" s="18">
        <f>SUMIFS('Individual Data'!$AA$6:$AA$3142,'Individual Data'!$U$6:$U$3142,'age-length prop'!$B76,'Individual Data'!$X$6:$X$3142,'age-length prop'!G$71,'Individual Data'!$Q$6:$Q$3142,'age-length prop'!$C76,'Individual Data'!$M$6:$M$3142,'age-length prop'!$B$70)</f>
        <v>0</v>
      </c>
      <c r="H76" s="18">
        <f>SUMIFS('Individual Data'!$AA$6:$AA$3142,'Individual Data'!$U$6:$U$3142,'age-length prop'!$B76,'Individual Data'!$X$6:$X$3142,'age-length prop'!H$71,'Individual Data'!$Q$6:$Q$3142,'age-length prop'!$C76,'Individual Data'!$M$6:$M$3142,'age-length prop'!$B$70)</f>
        <v>0</v>
      </c>
      <c r="I76" s="18">
        <f>SUMIFS('Individual Data'!$AA$6:$AA$3142,'Individual Data'!$U$6:$U$3142,'age-length prop'!$B76,'Individual Data'!$X$6:$X$3142,'age-length prop'!I$71,'Individual Data'!$Q$6:$Q$3142,'age-length prop'!$C76,'Individual Data'!$M$6:$M$3142,'age-length prop'!$B$70)</f>
        <v>0</v>
      </c>
      <c r="J76" s="18">
        <f>SUMIFS('Individual Data'!$AA$6:$AA$3142,'Individual Data'!$U$6:$U$3142,'age-length prop'!$B76,'Individual Data'!$X$6:$X$3142,'age-length prop'!J$71,'Individual Data'!$Q$6:$Q$3142,'age-length prop'!$C76,'Individual Data'!$M$6:$M$3142,'age-length prop'!$B$70)</f>
        <v>34.370454545454557</v>
      </c>
      <c r="K76" s="18">
        <f>SUMIFS('Individual Data'!$AA$6:$AA$3142,'Individual Data'!$U$6:$U$3142,'age-length prop'!$B76,'Individual Data'!$X$6:$X$3142,'age-length prop'!K$71,'Individual Data'!$Q$6:$Q$3142,'age-length prop'!$C76,'Individual Data'!$M$6:$M$3142,'age-length prop'!$B$70)</f>
        <v>0</v>
      </c>
      <c r="L76" s="18">
        <f>SUMIFS('Individual Data'!$AA$6:$AA$3142,'Individual Data'!$U$6:$U$3142,'age-length prop'!$B76,'Individual Data'!$X$6:$X$3142,'age-length prop'!L$71,'Individual Data'!$Q$6:$Q$3142,'age-length prop'!$C76,'Individual Data'!$M$6:$M$3142,'age-length prop'!$B$70)</f>
        <v>0</v>
      </c>
      <c r="M76" s="18">
        <f>SUMIFS('Individual Data'!$AA$6:$AA$3142,'Individual Data'!$U$6:$U$3142,'age-length prop'!$B76,'Individual Data'!$X$6:$X$3142,'age-length prop'!M$71,'Individual Data'!$Q$6:$Q$3142,'age-length prop'!$C76,'Individual Data'!$M$6:$M$3142,'age-length prop'!$B$70)</f>
        <v>0</v>
      </c>
      <c r="N76" s="18">
        <f>SUMIFS('Individual Data'!$AA$6:$AA$3142,'Individual Data'!$U$6:$U$3142,'age-length prop'!$B76,'Individual Data'!$X$6:$X$3142,'age-length prop'!N$71,'Individual Data'!$Q$6:$Q$3142,'age-length prop'!$C76,'Individual Data'!$M$6:$M$3142,'age-length prop'!$B$70)</f>
        <v>17.185227272727278</v>
      </c>
      <c r="O76" s="18">
        <f>SUMIFS('Individual Data'!$AA$6:$AA$3142,'Individual Data'!$U$6:$U$3142,'age-length prop'!$B76,'Individual Data'!$X$6:$X$3142,'age-length prop'!O$71,'Individual Data'!$Q$6:$Q$3142,'age-length prop'!$C76,'Individual Data'!$M$6:$M$3142,'age-length prop'!$B$70)</f>
        <v>0</v>
      </c>
      <c r="P76" s="18">
        <f>SUMIFS('Individual Data'!$AA$6:$AA$3142,'Individual Data'!$U$6:$U$3142,'age-length prop'!$B76,'Individual Data'!$X$6:$X$3142,'age-length prop'!P$71,'Individual Data'!$Q$6:$Q$3142,'age-length prop'!$C76,'Individual Data'!$M$6:$M$3142,'age-length prop'!$B$70)</f>
        <v>0</v>
      </c>
      <c r="Q76" s="40">
        <f t="shared" si="242"/>
        <v>0</v>
      </c>
      <c r="R76" s="32">
        <f t="shared" si="243"/>
        <v>0</v>
      </c>
      <c r="S76" s="32">
        <f t="shared" si="244"/>
        <v>0</v>
      </c>
      <c r="T76" s="32">
        <f t="shared" si="245"/>
        <v>0</v>
      </c>
      <c r="U76" s="32">
        <f t="shared" si="246"/>
        <v>0</v>
      </c>
      <c r="V76" s="32">
        <f t="shared" si="247"/>
        <v>0</v>
      </c>
      <c r="W76" s="32">
        <f t="shared" si="248"/>
        <v>36.032931643292592</v>
      </c>
      <c r="X76" s="32">
        <f t="shared" si="249"/>
        <v>0</v>
      </c>
      <c r="Y76" s="32">
        <f t="shared" si="250"/>
        <v>0</v>
      </c>
      <c r="Z76" s="32">
        <f t="shared" si="251"/>
        <v>0</v>
      </c>
      <c r="AA76" s="32">
        <f t="shared" si="252"/>
        <v>17.808256660258177</v>
      </c>
      <c r="AB76" s="32">
        <f t="shared" si="253"/>
        <v>0</v>
      </c>
      <c r="AC76" s="32">
        <f t="shared" si="254"/>
        <v>0</v>
      </c>
      <c r="AD76" s="14">
        <f>VLOOKUP(A76,'PBT Tag Rates'!$B$5:$E$34,4,FALSE)</f>
        <v>0.80551598400000002</v>
      </c>
      <c r="AE76" s="32">
        <f t="shared" si="255"/>
        <v>0</v>
      </c>
      <c r="AF76" s="32">
        <f t="shared" si="256"/>
        <v>0</v>
      </c>
      <c r="AG76" s="32">
        <f t="shared" si="257"/>
        <v>0</v>
      </c>
      <c r="AH76" s="32">
        <f t="shared" si="258"/>
        <v>0</v>
      </c>
      <c r="AI76" s="32">
        <f t="shared" si="259"/>
        <v>0</v>
      </c>
      <c r="AJ76" s="32">
        <f t="shared" si="260"/>
        <v>0</v>
      </c>
      <c r="AK76" s="32">
        <f t="shared" si="261"/>
        <v>44.732733252991032</v>
      </c>
      <c r="AL76" s="32">
        <f t="shared" si="262"/>
        <v>0</v>
      </c>
      <c r="AM76" s="32">
        <f t="shared" si="263"/>
        <v>0</v>
      </c>
      <c r="AN76" s="32">
        <f t="shared" si="264"/>
        <v>0</v>
      </c>
      <c r="AO76" s="32">
        <f t="shared" si="265"/>
        <v>22.107887383968009</v>
      </c>
      <c r="AP76" s="32">
        <f t="shared" si="266"/>
        <v>0</v>
      </c>
      <c r="AQ76" s="32">
        <f t="shared" si="267"/>
        <v>0</v>
      </c>
      <c r="AS76" s="34">
        <f t="shared" si="200"/>
        <v>0</v>
      </c>
      <c r="AT76" s="35">
        <f t="shared" si="201"/>
        <v>66.840620636959045</v>
      </c>
      <c r="BH76" s="18"/>
      <c r="BI76" s="32"/>
      <c r="BK76" s="40">
        <f t="shared" si="202"/>
        <v>0</v>
      </c>
      <c r="BL76" s="32">
        <f t="shared" si="203"/>
        <v>0</v>
      </c>
      <c r="BM76" s="32">
        <f t="shared" si="204"/>
        <v>0</v>
      </c>
      <c r="BN76" s="32">
        <f t="shared" si="205"/>
        <v>0</v>
      </c>
      <c r="BO76" s="32">
        <f t="shared" si="206"/>
        <v>0</v>
      </c>
      <c r="BP76" s="32">
        <f t="shared" si="207"/>
        <v>0</v>
      </c>
      <c r="BQ76" s="32">
        <f t="shared" si="208"/>
        <v>8.6998016096984401</v>
      </c>
      <c r="BR76" s="32">
        <f t="shared" si="209"/>
        <v>0</v>
      </c>
      <c r="BS76" s="32">
        <f t="shared" si="210"/>
        <v>0</v>
      </c>
      <c r="BT76" s="32">
        <f t="shared" si="211"/>
        <v>0</v>
      </c>
      <c r="BU76" s="32">
        <f t="shared" si="212"/>
        <v>4.2996307237098321</v>
      </c>
      <c r="BV76" s="32">
        <f t="shared" si="213"/>
        <v>0</v>
      </c>
      <c r="BW76" s="32">
        <f t="shared" si="214"/>
        <v>0</v>
      </c>
      <c r="BX76" s="15">
        <f t="shared" si="215"/>
        <v>0.92307692307692313</v>
      </c>
      <c r="BY76" s="32">
        <f>SUMIFS('Individual Data'!$W$6:$W$3142,'Individual Data'!$I$6:$I$3142,'age-length prop'!BY$7,'Individual Data'!$U$6:$U$3142,'age-length prop'!$B76,'Individual Data'!$Q$6:$Q$3142,'age-length prop'!$C76)</f>
        <v>12</v>
      </c>
      <c r="BZ76" s="32">
        <f>SUMIFS('Individual Data'!$W$6:$W$3142,'Individual Data'!$I$6:$I$3142,'age-length prop'!BZ$7,'Individual Data'!$U$6:$U$3142,'age-length prop'!$B76,'Individual Data'!$Q$6:$Q$3142,'age-length prop'!$C76)</f>
        <v>1</v>
      </c>
      <c r="CA76" s="47">
        <f t="shared" si="216"/>
        <v>0</v>
      </c>
      <c r="CB76" s="18">
        <f t="shared" si="217"/>
        <v>0</v>
      </c>
      <c r="CC76" s="18">
        <f t="shared" si="218"/>
        <v>0</v>
      </c>
      <c r="CD76" s="18">
        <f t="shared" si="219"/>
        <v>0</v>
      </c>
      <c r="CE76" s="18">
        <f t="shared" si="220"/>
        <v>0</v>
      </c>
      <c r="CF76" s="18">
        <f t="shared" si="221"/>
        <v>0</v>
      </c>
      <c r="CG76" s="18">
        <f t="shared" si="222"/>
        <v>8.0305861012600985</v>
      </c>
      <c r="CH76" s="18">
        <f t="shared" si="223"/>
        <v>0</v>
      </c>
      <c r="CI76" s="18">
        <f t="shared" si="224"/>
        <v>0</v>
      </c>
      <c r="CJ76" s="18">
        <f t="shared" si="225"/>
        <v>0</v>
      </c>
      <c r="CK76" s="18">
        <f t="shared" si="226"/>
        <v>3.9688898988090759</v>
      </c>
      <c r="CL76" s="18">
        <f t="shared" si="227"/>
        <v>0</v>
      </c>
      <c r="CM76" s="48">
        <f t="shared" si="228"/>
        <v>0</v>
      </c>
      <c r="CN76" s="18"/>
      <c r="CO76" s="18">
        <f t="shared" si="229"/>
        <v>0</v>
      </c>
      <c r="CP76" s="18">
        <f t="shared" si="230"/>
        <v>0</v>
      </c>
      <c r="CQ76" s="18">
        <f t="shared" si="231"/>
        <v>0</v>
      </c>
      <c r="CR76" s="18">
        <f t="shared" si="232"/>
        <v>0</v>
      </c>
      <c r="CS76" s="18">
        <f t="shared" si="233"/>
        <v>0</v>
      </c>
      <c r="CT76" s="18">
        <f t="shared" si="234"/>
        <v>0</v>
      </c>
      <c r="CU76" s="18">
        <f t="shared" si="235"/>
        <v>0.6692155084383411</v>
      </c>
      <c r="CV76" s="18">
        <f t="shared" si="236"/>
        <v>0</v>
      </c>
      <c r="CW76" s="18">
        <f t="shared" si="237"/>
        <v>0</v>
      </c>
      <c r="CX76" s="18">
        <f t="shared" si="238"/>
        <v>0</v>
      </c>
      <c r="CY76" s="18">
        <f t="shared" si="239"/>
        <v>0.33074082490075607</v>
      </c>
      <c r="CZ76" s="18">
        <f t="shared" si="240"/>
        <v>0</v>
      </c>
      <c r="DA76" s="18">
        <f t="shared" si="241"/>
        <v>0</v>
      </c>
    </row>
    <row r="77" spans="1:105" x14ac:dyDescent="0.35">
      <c r="A77" s="22" t="s">
        <v>19</v>
      </c>
      <c r="B77" s="22" t="s">
        <v>8875</v>
      </c>
      <c r="C77">
        <v>4</v>
      </c>
      <c r="D77" s="18">
        <f>SUMIFS('Individual Data'!$AA$6:$AA$3142,'Individual Data'!$U$6:$U$3142,'age-length prop'!$B77,'Individual Data'!$X$6:$X$3142,'age-length prop'!D$71,'Individual Data'!$Q$6:$Q$3142,'age-length prop'!$C77,'Individual Data'!$M$6:$M$3142,'age-length prop'!$B$70)</f>
        <v>0</v>
      </c>
      <c r="E77" s="18">
        <f>SUMIFS('Individual Data'!$AA$6:$AA$3142,'Individual Data'!$U$6:$U$3142,'age-length prop'!$B77,'Individual Data'!$X$6:$X$3142,'age-length prop'!E$71,'Individual Data'!$Q$6:$Q$3142,'age-length prop'!$C77,'Individual Data'!$M$6:$M$3142,'age-length prop'!$B$70)</f>
        <v>0</v>
      </c>
      <c r="F77" s="18">
        <f>SUMIFS('Individual Data'!$AA$6:$AA$3142,'Individual Data'!$U$6:$U$3142,'age-length prop'!$B77,'Individual Data'!$X$6:$X$3142,'age-length prop'!F$71,'Individual Data'!$Q$6:$Q$3142,'age-length prop'!$C77,'Individual Data'!$M$6:$M$3142,'age-length prop'!$B$70)</f>
        <v>0</v>
      </c>
      <c r="G77" s="18">
        <f>SUMIFS('Individual Data'!$AA$6:$AA$3142,'Individual Data'!$U$6:$U$3142,'age-length prop'!$B77,'Individual Data'!$X$6:$X$3142,'age-length prop'!G$71,'Individual Data'!$Q$6:$Q$3142,'age-length prop'!$C77,'Individual Data'!$M$6:$M$3142,'age-length prop'!$B$70)</f>
        <v>0</v>
      </c>
      <c r="H77" s="18">
        <f>SUMIFS('Individual Data'!$AA$6:$AA$3142,'Individual Data'!$U$6:$U$3142,'age-length prop'!$B77,'Individual Data'!$X$6:$X$3142,'age-length prop'!H$71,'Individual Data'!$Q$6:$Q$3142,'age-length prop'!$C77,'Individual Data'!$M$6:$M$3142,'age-length prop'!$B$70)</f>
        <v>17.185227272727278</v>
      </c>
      <c r="I77" s="18">
        <f>SUMIFS('Individual Data'!$AA$6:$AA$3142,'Individual Data'!$U$6:$U$3142,'age-length prop'!$B77,'Individual Data'!$X$6:$X$3142,'age-length prop'!I$71,'Individual Data'!$Q$6:$Q$3142,'age-length prop'!$C77,'Individual Data'!$M$6:$M$3142,'age-length prop'!$B$70)</f>
        <v>84.494034090909111</v>
      </c>
      <c r="J77" s="18">
        <f>SUMIFS('Individual Data'!$AA$6:$AA$3142,'Individual Data'!$U$6:$U$3142,'age-length prop'!$B77,'Individual Data'!$X$6:$X$3142,'age-length prop'!J$71,'Individual Data'!$Q$6:$Q$3142,'age-length prop'!$C77,'Individual Data'!$M$6:$M$3142,'age-length prop'!$B$70)</f>
        <v>153.23494318181821</v>
      </c>
      <c r="K77" s="18">
        <f>SUMIFS('Individual Data'!$AA$6:$AA$3142,'Individual Data'!$U$6:$U$3142,'age-length prop'!$B77,'Individual Data'!$X$6:$X$3142,'age-length prop'!K$71,'Individual Data'!$Q$6:$Q$3142,'age-length prop'!$C77,'Individual Data'!$M$6:$M$3142,'age-length prop'!$B$70)</f>
        <v>117.43238636363638</v>
      </c>
      <c r="L77" s="18">
        <f>SUMIFS('Individual Data'!$AA$6:$AA$3142,'Individual Data'!$U$6:$U$3142,'age-length prop'!$B77,'Individual Data'!$X$6:$X$3142,'age-length prop'!L$71,'Individual Data'!$Q$6:$Q$3142,'age-length prop'!$C77,'Individual Data'!$M$6:$M$3142,'age-length prop'!$B$70)</f>
        <v>184.7411931818182</v>
      </c>
      <c r="M77" s="18">
        <f>SUMIFS('Individual Data'!$AA$6:$AA$3142,'Individual Data'!$U$6:$U$3142,'age-length prop'!$B77,'Individual Data'!$X$6:$X$3142,'age-length prop'!M$71,'Individual Data'!$Q$6:$Q$3142,'age-length prop'!$C77,'Individual Data'!$M$6:$M$3142,'age-length prop'!$B$70)</f>
        <v>98.81505681818183</v>
      </c>
      <c r="N77" s="18">
        <f>SUMIFS('Individual Data'!$AA$6:$AA$3142,'Individual Data'!$U$6:$U$3142,'age-length prop'!$B77,'Individual Data'!$X$6:$X$3142,'age-length prop'!N$71,'Individual Data'!$Q$6:$Q$3142,'age-length prop'!$C77,'Individual Data'!$M$6:$M$3142,'age-length prop'!$B$70)</f>
        <v>34.370454545454557</v>
      </c>
      <c r="O77" s="18">
        <f>SUMIFS('Individual Data'!$AA$6:$AA$3142,'Individual Data'!$U$6:$U$3142,'age-length prop'!$B77,'Individual Data'!$X$6:$X$3142,'age-length prop'!O$71,'Individual Data'!$Q$6:$Q$3142,'age-length prop'!$C77,'Individual Data'!$M$6:$M$3142,'age-length prop'!$B$70)</f>
        <v>34.370454545454557</v>
      </c>
      <c r="P77" s="18">
        <f>SUMIFS('Individual Data'!$AA$6:$AA$3142,'Individual Data'!$U$6:$U$3142,'age-length prop'!$B77,'Individual Data'!$X$6:$X$3142,'age-length prop'!P$71,'Individual Data'!$Q$6:$Q$3142,'age-length prop'!$C77,'Individual Data'!$M$6:$M$3142,'age-length prop'!$B$70)</f>
        <v>17.185227272727278</v>
      </c>
      <c r="Q77" s="40">
        <f t="shared" si="242"/>
        <v>0</v>
      </c>
      <c r="R77" s="32">
        <f t="shared" si="243"/>
        <v>0</v>
      </c>
      <c r="S77" s="32">
        <f t="shared" si="244"/>
        <v>0</v>
      </c>
      <c r="T77" s="32">
        <f t="shared" si="245"/>
        <v>0</v>
      </c>
      <c r="U77" s="32">
        <f t="shared" si="246"/>
        <v>17.782160077705374</v>
      </c>
      <c r="V77" s="32">
        <f t="shared" si="247"/>
        <v>87.552641659810803</v>
      </c>
      <c r="W77" s="32">
        <f t="shared" si="248"/>
        <v>160.6468202430128</v>
      </c>
      <c r="X77" s="32">
        <f t="shared" si="249"/>
        <v>121.77503239249197</v>
      </c>
      <c r="Y77" s="32">
        <f t="shared" si="250"/>
        <v>188.26007305194807</v>
      </c>
      <c r="Z77" s="32">
        <f t="shared" si="251"/>
        <v>103.4560770992706</v>
      </c>
      <c r="AA77" s="32">
        <f t="shared" si="252"/>
        <v>35.616513320516354</v>
      </c>
      <c r="AB77" s="32">
        <f t="shared" si="253"/>
        <v>34.370454545454557</v>
      </c>
      <c r="AC77" s="32">
        <f t="shared" si="254"/>
        <v>17.185227272727278</v>
      </c>
      <c r="AD77" s="14">
        <f>VLOOKUP(A77,'PBT Tag Rates'!$B$5:$E$34,4,FALSE)</f>
        <v>0.80551598400000002</v>
      </c>
      <c r="AE77" s="32">
        <f t="shared" si="255"/>
        <v>0</v>
      </c>
      <c r="AF77" s="32">
        <f t="shared" si="256"/>
        <v>0</v>
      </c>
      <c r="AG77" s="32">
        <f t="shared" si="257"/>
        <v>0</v>
      </c>
      <c r="AH77" s="32">
        <f t="shared" si="258"/>
        <v>0</v>
      </c>
      <c r="AI77" s="32">
        <f t="shared" si="259"/>
        <v>22.075490034851217</v>
      </c>
      <c r="AJ77" s="32">
        <f t="shared" si="260"/>
        <v>108.69137720277789</v>
      </c>
      <c r="AK77" s="32">
        <f t="shared" si="261"/>
        <v>199.43343575291834</v>
      </c>
      <c r="AL77" s="32">
        <f t="shared" si="262"/>
        <v>151.17643201539744</v>
      </c>
      <c r="AM77" s="32">
        <f t="shared" si="263"/>
        <v>233.71364043838523</v>
      </c>
      <c r="AN77" s="32">
        <f t="shared" si="264"/>
        <v>128.43454277037736</v>
      </c>
      <c r="AO77" s="32">
        <f t="shared" si="265"/>
        <v>44.215774767936018</v>
      </c>
      <c r="AP77" s="32">
        <f t="shared" si="266"/>
        <v>42.668867195879947</v>
      </c>
      <c r="AQ77" s="32">
        <f t="shared" si="267"/>
        <v>21.334433597939974</v>
      </c>
      <c r="AS77" s="34">
        <f t="shared" si="200"/>
        <v>0</v>
      </c>
      <c r="AT77" s="35">
        <f t="shared" si="201"/>
        <v>951.74399377646341</v>
      </c>
      <c r="BH77" s="18"/>
      <c r="BI77" s="32"/>
      <c r="BK77" s="40">
        <f t="shared" si="202"/>
        <v>0</v>
      </c>
      <c r="BL77" s="32">
        <f t="shared" si="203"/>
        <v>0</v>
      </c>
      <c r="BM77" s="32">
        <f t="shared" si="204"/>
        <v>0</v>
      </c>
      <c r="BN77" s="32">
        <f t="shared" si="205"/>
        <v>0</v>
      </c>
      <c r="BO77" s="32">
        <f t="shared" si="206"/>
        <v>4.2933299571458434</v>
      </c>
      <c r="BP77" s="32">
        <f t="shared" si="207"/>
        <v>21.138735542967083</v>
      </c>
      <c r="BQ77" s="32">
        <f t="shared" si="208"/>
        <v>38.786615509905545</v>
      </c>
      <c r="BR77" s="32">
        <f t="shared" si="209"/>
        <v>29.401399622905473</v>
      </c>
      <c r="BS77" s="32">
        <f t="shared" si="210"/>
        <v>45.453567386437157</v>
      </c>
      <c r="BT77" s="32">
        <f t="shared" si="211"/>
        <v>24.978465671106761</v>
      </c>
      <c r="BU77" s="32">
        <f t="shared" si="212"/>
        <v>8.5992614474196643</v>
      </c>
      <c r="BV77" s="32">
        <f t="shared" si="213"/>
        <v>8.2984126504253908</v>
      </c>
      <c r="BW77" s="32">
        <f t="shared" si="214"/>
        <v>4.1492063252126954</v>
      </c>
      <c r="BX77" s="15">
        <f t="shared" si="215"/>
        <v>0.24812030075187969</v>
      </c>
      <c r="BY77" s="32">
        <f>SUMIFS('Individual Data'!$W$6:$W$3142,'Individual Data'!$I$6:$I$3142,'age-length prop'!BY$7,'Individual Data'!$U$6:$U$3142,'age-length prop'!$B77,'Individual Data'!$Q$6:$Q$3142,'age-length prop'!$C77)</f>
        <v>33</v>
      </c>
      <c r="BZ77" s="32">
        <f>SUMIFS('Individual Data'!$W$6:$W$3142,'Individual Data'!$I$6:$I$3142,'age-length prop'!BZ$7,'Individual Data'!$U$6:$U$3142,'age-length prop'!$B77,'Individual Data'!$Q$6:$Q$3142,'age-length prop'!$C77)</f>
        <v>100</v>
      </c>
      <c r="CA77" s="47">
        <f t="shared" si="216"/>
        <v>0</v>
      </c>
      <c r="CB77" s="18">
        <f t="shared" si="217"/>
        <v>0</v>
      </c>
      <c r="CC77" s="18">
        <f t="shared" si="218"/>
        <v>0</v>
      </c>
      <c r="CD77" s="18">
        <f t="shared" si="219"/>
        <v>0</v>
      </c>
      <c r="CE77" s="18">
        <f t="shared" si="220"/>
        <v>1.0652623201940814</v>
      </c>
      <c r="CF77" s="18">
        <f t="shared" si="221"/>
        <v>5.2449494204354412</v>
      </c>
      <c r="CG77" s="18">
        <f t="shared" si="222"/>
        <v>9.623746705465285</v>
      </c>
      <c r="CH77" s="18">
        <f t="shared" si="223"/>
        <v>7.2950841169615082</v>
      </c>
      <c r="CI77" s="18">
        <f t="shared" si="224"/>
        <v>11.277952810168618</v>
      </c>
      <c r="CJ77" s="18">
        <f t="shared" si="225"/>
        <v>6.1976644146355122</v>
      </c>
      <c r="CK77" s="18">
        <f t="shared" si="226"/>
        <v>2.1336513365778114</v>
      </c>
      <c r="CL77" s="18">
        <f t="shared" si="227"/>
        <v>2.0590046425867512</v>
      </c>
      <c r="CM77" s="48">
        <f t="shared" si="228"/>
        <v>1.0295023212933756</v>
      </c>
      <c r="CN77" s="18"/>
      <c r="CO77" s="18">
        <f t="shared" si="229"/>
        <v>0</v>
      </c>
      <c r="CP77" s="18">
        <f t="shared" si="230"/>
        <v>0</v>
      </c>
      <c r="CQ77" s="18">
        <f t="shared" si="231"/>
        <v>0</v>
      </c>
      <c r="CR77" s="18">
        <f t="shared" si="232"/>
        <v>0</v>
      </c>
      <c r="CS77" s="18">
        <f t="shared" si="233"/>
        <v>3.2280676369517618</v>
      </c>
      <c r="CT77" s="18">
        <f t="shared" si="234"/>
        <v>15.89378612253164</v>
      </c>
      <c r="CU77" s="18">
        <f t="shared" si="235"/>
        <v>29.162868804440258</v>
      </c>
      <c r="CV77" s="18">
        <f t="shared" si="236"/>
        <v>22.106315505943964</v>
      </c>
      <c r="CW77" s="18">
        <f t="shared" si="237"/>
        <v>34.175614576268536</v>
      </c>
      <c r="CX77" s="18">
        <f t="shared" si="238"/>
        <v>18.780801256471246</v>
      </c>
      <c r="CY77" s="18">
        <f t="shared" si="239"/>
        <v>6.4656101108418529</v>
      </c>
      <c r="CZ77" s="18">
        <f t="shared" si="240"/>
        <v>6.2394080078386391</v>
      </c>
      <c r="DA77" s="18">
        <f t="shared" si="241"/>
        <v>3.1197040039193196</v>
      </c>
    </row>
    <row r="78" spans="1:105" x14ac:dyDescent="0.35">
      <c r="A78" s="22" t="s">
        <v>19</v>
      </c>
      <c r="B78" s="22" t="s">
        <v>9006</v>
      </c>
      <c r="C78">
        <v>4</v>
      </c>
      <c r="D78" s="18">
        <f>SUMIFS('Individual Data'!$AA$6:$AA$3142,'Individual Data'!$U$6:$U$3142,'age-length prop'!$B78,'Individual Data'!$X$6:$X$3142,'age-length prop'!D$71,'Individual Data'!$Q$6:$Q$3142,'age-length prop'!$C78,'Individual Data'!$M$6:$M$3142,'age-length prop'!$B$70)</f>
        <v>0</v>
      </c>
      <c r="E78" s="18">
        <f>SUMIFS('Individual Data'!$AA$6:$AA$3142,'Individual Data'!$U$6:$U$3142,'age-length prop'!$B78,'Individual Data'!$X$6:$X$3142,'age-length prop'!E$71,'Individual Data'!$Q$6:$Q$3142,'age-length prop'!$C78,'Individual Data'!$M$6:$M$3142,'age-length prop'!$B$70)</f>
        <v>0</v>
      </c>
      <c r="F78" s="18">
        <f>SUMIFS('Individual Data'!$AA$6:$AA$3142,'Individual Data'!$U$6:$U$3142,'age-length prop'!$B78,'Individual Data'!$X$6:$X$3142,'age-length prop'!F$71,'Individual Data'!$Q$6:$Q$3142,'age-length prop'!$C78,'Individual Data'!$M$6:$M$3142,'age-length prop'!$B$70)</f>
        <v>0</v>
      </c>
      <c r="G78" s="18">
        <f>SUMIFS('Individual Data'!$AA$6:$AA$3142,'Individual Data'!$U$6:$U$3142,'age-length prop'!$B78,'Individual Data'!$X$6:$X$3142,'age-length prop'!G$71,'Individual Data'!$Q$6:$Q$3142,'age-length prop'!$C78,'Individual Data'!$M$6:$M$3142,'age-length prop'!$B$70)</f>
        <v>0</v>
      </c>
      <c r="H78" s="18">
        <f>SUMIFS('Individual Data'!$AA$6:$AA$3142,'Individual Data'!$U$6:$U$3142,'age-length prop'!$B78,'Individual Data'!$X$6:$X$3142,'age-length prop'!H$71,'Individual Data'!$Q$6:$Q$3142,'age-length prop'!$C78,'Individual Data'!$M$6:$M$3142,'age-length prop'!$B$70)</f>
        <v>17.185227272727278</v>
      </c>
      <c r="I78" s="18">
        <f>SUMIFS('Individual Data'!$AA$6:$AA$3142,'Individual Data'!$U$6:$U$3142,'age-length prop'!$B78,'Individual Data'!$X$6:$X$3142,'age-length prop'!I$71,'Individual Data'!$Q$6:$Q$3142,'age-length prop'!$C78,'Individual Data'!$M$6:$M$3142,'age-length prop'!$B$70)</f>
        <v>67.308806818181836</v>
      </c>
      <c r="J78" s="18">
        <f>SUMIFS('Individual Data'!$AA$6:$AA$3142,'Individual Data'!$U$6:$U$3142,'age-length prop'!$B78,'Individual Data'!$X$6:$X$3142,'age-length prop'!J$71,'Individual Data'!$Q$6:$Q$3142,'age-length prop'!$C78,'Individual Data'!$M$6:$M$3142,'age-length prop'!$B$70)</f>
        <v>67.308806818181836</v>
      </c>
      <c r="K78" s="18">
        <f>SUMIFS('Individual Data'!$AA$6:$AA$3142,'Individual Data'!$U$6:$U$3142,'age-length prop'!$B78,'Individual Data'!$X$6:$X$3142,'age-length prop'!K$71,'Individual Data'!$Q$6:$Q$3142,'age-length prop'!$C78,'Individual Data'!$M$6:$M$3142,'age-length prop'!$B$70)</f>
        <v>118.86448863636366</v>
      </c>
      <c r="L78" s="18">
        <f>SUMIFS('Individual Data'!$AA$6:$AA$3142,'Individual Data'!$U$6:$U$3142,'age-length prop'!$B78,'Individual Data'!$X$6:$X$3142,'age-length prop'!L$71,'Individual Data'!$Q$6:$Q$3142,'age-length prop'!$C78,'Individual Data'!$M$6:$M$3142,'age-length prop'!$B$70)</f>
        <v>68.740909090909113</v>
      </c>
      <c r="M78" s="18">
        <f>SUMIFS('Individual Data'!$AA$6:$AA$3142,'Individual Data'!$U$6:$U$3142,'age-length prop'!$B78,'Individual Data'!$X$6:$X$3142,'age-length prop'!M$71,'Individual Data'!$Q$6:$Q$3142,'age-length prop'!$C78,'Individual Data'!$M$6:$M$3142,'age-length prop'!$B$70)</f>
        <v>51.555681818181839</v>
      </c>
      <c r="N78" s="18">
        <f>SUMIFS('Individual Data'!$AA$6:$AA$3142,'Individual Data'!$U$6:$U$3142,'age-length prop'!$B78,'Individual Data'!$X$6:$X$3142,'age-length prop'!N$71,'Individual Data'!$Q$6:$Q$3142,'age-length prop'!$C78,'Individual Data'!$M$6:$M$3142,'age-length prop'!$B$70)</f>
        <v>0</v>
      </c>
      <c r="O78" s="18">
        <f>SUMIFS('Individual Data'!$AA$6:$AA$3142,'Individual Data'!$U$6:$U$3142,'age-length prop'!$B78,'Individual Data'!$X$6:$X$3142,'age-length prop'!O$71,'Individual Data'!$Q$6:$Q$3142,'age-length prop'!$C78,'Individual Data'!$M$6:$M$3142,'age-length prop'!$B$70)</f>
        <v>0</v>
      </c>
      <c r="P78" s="18">
        <f>SUMIFS('Individual Data'!$AA$6:$AA$3142,'Individual Data'!$U$6:$U$3142,'age-length prop'!$B78,'Individual Data'!$X$6:$X$3142,'age-length prop'!P$71,'Individual Data'!$Q$6:$Q$3142,'age-length prop'!$C78,'Individual Data'!$M$6:$M$3142,'age-length prop'!$B$70)</f>
        <v>0</v>
      </c>
      <c r="Q78" s="40">
        <f t="shared" si="242"/>
        <v>0</v>
      </c>
      <c r="R78" s="32">
        <f t="shared" si="243"/>
        <v>0</v>
      </c>
      <c r="S78" s="32">
        <f t="shared" si="244"/>
        <v>0</v>
      </c>
      <c r="T78" s="32">
        <f t="shared" si="245"/>
        <v>0</v>
      </c>
      <c r="U78" s="32">
        <f t="shared" si="246"/>
        <v>17.782160077705374</v>
      </c>
      <c r="V78" s="32">
        <f t="shared" si="247"/>
        <v>69.745324712052664</v>
      </c>
      <c r="W78" s="32">
        <f t="shared" si="248"/>
        <v>70.564491134781321</v>
      </c>
      <c r="X78" s="32">
        <f t="shared" si="249"/>
        <v>123.26009376313212</v>
      </c>
      <c r="Y78" s="32">
        <f t="shared" si="250"/>
        <v>70.050259740259762</v>
      </c>
      <c r="Z78" s="32">
        <f t="shared" si="251"/>
        <v>53.977083703967288</v>
      </c>
      <c r="AA78" s="32">
        <f t="shared" si="252"/>
        <v>0</v>
      </c>
      <c r="AB78" s="32">
        <f t="shared" si="253"/>
        <v>0</v>
      </c>
      <c r="AC78" s="32">
        <f t="shared" si="254"/>
        <v>0</v>
      </c>
      <c r="AD78" s="14">
        <f>VLOOKUP(A78,'PBT Tag Rates'!$B$5:$E$34,4,FALSE)</f>
        <v>0.80551598400000002</v>
      </c>
      <c r="AE78" s="32">
        <f t="shared" si="255"/>
        <v>0</v>
      </c>
      <c r="AF78" s="32">
        <f t="shared" si="256"/>
        <v>0</v>
      </c>
      <c r="AG78" s="32">
        <f t="shared" si="257"/>
        <v>0</v>
      </c>
      <c r="AH78" s="32">
        <f t="shared" si="258"/>
        <v>0</v>
      </c>
      <c r="AI78" s="32">
        <f t="shared" si="259"/>
        <v>22.075490034851217</v>
      </c>
      <c r="AJ78" s="32">
        <f t="shared" si="260"/>
        <v>86.584656415772201</v>
      </c>
      <c r="AK78" s="32">
        <f t="shared" si="261"/>
        <v>87.601602620440758</v>
      </c>
      <c r="AL78" s="32">
        <f t="shared" si="262"/>
        <v>153.02004703997545</v>
      </c>
      <c r="AM78" s="32">
        <f t="shared" si="263"/>
        <v>86.963215046841029</v>
      </c>
      <c r="AN78" s="32">
        <f t="shared" si="264"/>
        <v>67.009326662805591</v>
      </c>
      <c r="AO78" s="32">
        <f t="shared" si="265"/>
        <v>0</v>
      </c>
      <c r="AP78" s="32">
        <f t="shared" si="266"/>
        <v>0</v>
      </c>
      <c r="AQ78" s="32">
        <f t="shared" si="267"/>
        <v>0</v>
      </c>
      <c r="AS78" s="34">
        <f t="shared" si="200"/>
        <v>0</v>
      </c>
      <c r="AT78" s="35">
        <f t="shared" si="201"/>
        <v>503.25433782068626</v>
      </c>
      <c r="BH78" s="18"/>
      <c r="BI78" s="32"/>
      <c r="BK78" s="40">
        <f t="shared" si="202"/>
        <v>0</v>
      </c>
      <c r="BL78" s="32">
        <f t="shared" si="203"/>
        <v>0</v>
      </c>
      <c r="BM78" s="32">
        <f t="shared" si="204"/>
        <v>0</v>
      </c>
      <c r="BN78" s="32">
        <f t="shared" si="205"/>
        <v>0</v>
      </c>
      <c r="BO78" s="32">
        <f t="shared" si="206"/>
        <v>4.2933299571458434</v>
      </c>
      <c r="BP78" s="32">
        <f t="shared" si="207"/>
        <v>16.839331703719537</v>
      </c>
      <c r="BQ78" s="32">
        <f t="shared" si="208"/>
        <v>17.037111485659437</v>
      </c>
      <c r="BR78" s="32">
        <f t="shared" si="209"/>
        <v>29.759953276843333</v>
      </c>
      <c r="BS78" s="32">
        <f t="shared" si="210"/>
        <v>16.912955306581267</v>
      </c>
      <c r="BT78" s="32">
        <f t="shared" si="211"/>
        <v>13.032242958838303</v>
      </c>
      <c r="BU78" s="32">
        <f t="shared" si="212"/>
        <v>0</v>
      </c>
      <c r="BV78" s="32">
        <f t="shared" si="213"/>
        <v>0</v>
      </c>
      <c r="BW78" s="32">
        <f t="shared" si="214"/>
        <v>0</v>
      </c>
      <c r="BX78" s="15">
        <f t="shared" si="215"/>
        <v>0.21052631578947367</v>
      </c>
      <c r="BY78" s="32">
        <f>SUMIFS('Individual Data'!$W$6:$W$3142,'Individual Data'!$I$6:$I$3142,'age-length prop'!BY$7,'Individual Data'!$U$6:$U$3142,'age-length prop'!$B78,'Individual Data'!$Q$6:$Q$3142,'age-length prop'!$C78)</f>
        <v>16</v>
      </c>
      <c r="BZ78" s="32">
        <f>SUMIFS('Individual Data'!$W$6:$W$3142,'Individual Data'!$I$6:$I$3142,'age-length prop'!BZ$7,'Individual Data'!$U$6:$U$3142,'age-length prop'!$B78,'Individual Data'!$Q$6:$Q$3142,'age-length prop'!$C78)</f>
        <v>60</v>
      </c>
      <c r="CA78" s="47">
        <f t="shared" si="216"/>
        <v>0</v>
      </c>
      <c r="CB78" s="18">
        <f t="shared" si="217"/>
        <v>0</v>
      </c>
      <c r="CC78" s="18">
        <f t="shared" si="218"/>
        <v>0</v>
      </c>
      <c r="CD78" s="18">
        <f t="shared" si="219"/>
        <v>0</v>
      </c>
      <c r="CE78" s="18">
        <f t="shared" si="220"/>
        <v>0.90385893834649333</v>
      </c>
      <c r="CF78" s="18">
        <f t="shared" si="221"/>
        <v>3.5451224639409551</v>
      </c>
      <c r="CG78" s="18">
        <f t="shared" si="222"/>
        <v>3.5867603127704077</v>
      </c>
      <c r="CH78" s="18">
        <f t="shared" si="223"/>
        <v>6.2652533214407011</v>
      </c>
      <c r="CI78" s="18">
        <f t="shared" si="224"/>
        <v>3.5606221698065825</v>
      </c>
      <c r="CJ78" s="18">
        <f t="shared" si="225"/>
        <v>2.7436300965975375</v>
      </c>
      <c r="CK78" s="18">
        <f t="shared" si="226"/>
        <v>0</v>
      </c>
      <c r="CL78" s="18">
        <f t="shared" si="227"/>
        <v>0</v>
      </c>
      <c r="CM78" s="48">
        <f t="shared" si="228"/>
        <v>0</v>
      </c>
      <c r="CN78" s="18"/>
      <c r="CO78" s="18">
        <f t="shared" si="229"/>
        <v>0</v>
      </c>
      <c r="CP78" s="18">
        <f t="shared" si="230"/>
        <v>0</v>
      </c>
      <c r="CQ78" s="18">
        <f t="shared" si="231"/>
        <v>0</v>
      </c>
      <c r="CR78" s="18">
        <f t="shared" si="232"/>
        <v>0</v>
      </c>
      <c r="CS78" s="18">
        <f t="shared" si="233"/>
        <v>3.38947101879935</v>
      </c>
      <c r="CT78" s="18">
        <f t="shared" si="234"/>
        <v>13.294209239778583</v>
      </c>
      <c r="CU78" s="18">
        <f t="shared" si="235"/>
        <v>13.450351172889031</v>
      </c>
      <c r="CV78" s="18">
        <f t="shared" si="236"/>
        <v>23.494699955402631</v>
      </c>
      <c r="CW78" s="18">
        <f t="shared" si="237"/>
        <v>13.352333136774686</v>
      </c>
      <c r="CX78" s="18">
        <f t="shared" si="238"/>
        <v>10.288612862240766</v>
      </c>
      <c r="CY78" s="18">
        <f t="shared" si="239"/>
        <v>0</v>
      </c>
      <c r="CZ78" s="18">
        <f t="shared" si="240"/>
        <v>0</v>
      </c>
      <c r="DA78" s="18">
        <f t="shared" si="241"/>
        <v>0</v>
      </c>
    </row>
    <row r="79" spans="1:105" x14ac:dyDescent="0.35">
      <c r="A79" s="22" t="s">
        <v>19</v>
      </c>
      <c r="B79" s="22" t="s">
        <v>9007</v>
      </c>
      <c r="C79">
        <v>4</v>
      </c>
      <c r="D79" s="18">
        <f>SUMIFS('Individual Data'!$AA$6:$AA$3142,'Individual Data'!$U$6:$U$3142,'age-length prop'!$B79,'Individual Data'!$X$6:$X$3142,'age-length prop'!D$71,'Individual Data'!$Q$6:$Q$3142,'age-length prop'!$C79,'Individual Data'!$M$6:$M$3142,'age-length prop'!$B$70)</f>
        <v>0</v>
      </c>
      <c r="E79" s="18">
        <f>SUMIFS('Individual Data'!$AA$6:$AA$3142,'Individual Data'!$U$6:$U$3142,'age-length prop'!$B79,'Individual Data'!$X$6:$X$3142,'age-length prop'!E$71,'Individual Data'!$Q$6:$Q$3142,'age-length prop'!$C79,'Individual Data'!$M$6:$M$3142,'age-length prop'!$B$70)</f>
        <v>0</v>
      </c>
      <c r="F79" s="18">
        <f>SUMIFS('Individual Data'!$AA$6:$AA$3142,'Individual Data'!$U$6:$U$3142,'age-length prop'!$B79,'Individual Data'!$X$6:$X$3142,'age-length prop'!F$71,'Individual Data'!$Q$6:$Q$3142,'age-length prop'!$C79,'Individual Data'!$M$6:$M$3142,'age-length prop'!$B$70)</f>
        <v>34.370454545454557</v>
      </c>
      <c r="G79" s="18">
        <f>SUMIFS('Individual Data'!$AA$6:$AA$3142,'Individual Data'!$U$6:$U$3142,'age-length prop'!$B79,'Individual Data'!$X$6:$X$3142,'age-length prop'!G$71,'Individual Data'!$Q$6:$Q$3142,'age-length prop'!$C79,'Individual Data'!$M$6:$M$3142,'age-length prop'!$B$70)</f>
        <v>103.11136363636366</v>
      </c>
      <c r="H79" s="18">
        <f>SUMIFS('Individual Data'!$AA$6:$AA$3142,'Individual Data'!$U$6:$U$3142,'age-length prop'!$B79,'Individual Data'!$X$6:$X$3142,'age-length prop'!H$71,'Individual Data'!$Q$6:$Q$3142,'age-length prop'!$C79,'Individual Data'!$M$6:$M$3142,'age-length prop'!$B$70)</f>
        <v>529.87784090909099</v>
      </c>
      <c r="I79" s="18">
        <f>SUMIFS('Individual Data'!$AA$6:$AA$3142,'Individual Data'!$U$6:$U$3142,'age-length prop'!$B79,'Individual Data'!$X$6:$X$3142,'age-length prop'!I$71,'Individual Data'!$Q$6:$Q$3142,'age-length prop'!$C79,'Individual Data'!$M$6:$M$3142,'age-length prop'!$B$70)</f>
        <v>751.85369318181836</v>
      </c>
      <c r="J79" s="18">
        <f>SUMIFS('Individual Data'!$AA$6:$AA$3142,'Individual Data'!$U$6:$U$3142,'age-length prop'!$B79,'Individual Data'!$X$6:$X$3142,'age-length prop'!J$71,'Individual Data'!$Q$6:$Q$3142,'age-length prop'!$C79,'Individual Data'!$M$6:$M$3142,'age-length prop'!$B$70)</f>
        <v>498.37159090909103</v>
      </c>
      <c r="K79" s="18">
        <f>SUMIFS('Individual Data'!$AA$6:$AA$3142,'Individual Data'!$U$6:$U$3142,'age-length prop'!$B79,'Individual Data'!$X$6:$X$3142,'age-length prop'!K$71,'Individual Data'!$Q$6:$Q$3142,'age-length prop'!$C79,'Individual Data'!$M$6:$M$3142,'age-length prop'!$B$70)</f>
        <v>171.85227272727278</v>
      </c>
      <c r="L79" s="18">
        <f>SUMIFS('Individual Data'!$AA$6:$AA$3142,'Individual Data'!$U$6:$U$3142,'age-length prop'!$B79,'Individual Data'!$X$6:$X$3142,'age-length prop'!L$71,'Individual Data'!$Q$6:$Q$3142,'age-length prop'!$C79,'Individual Data'!$M$6:$M$3142,'age-length prop'!$B$70)</f>
        <v>32.938352272727279</v>
      </c>
      <c r="M79" s="18">
        <f>SUMIFS('Individual Data'!$AA$6:$AA$3142,'Individual Data'!$U$6:$U$3142,'age-length prop'!$B79,'Individual Data'!$X$6:$X$3142,'age-length prop'!M$71,'Individual Data'!$Q$6:$Q$3142,'age-length prop'!$C79,'Individual Data'!$M$6:$M$3142,'age-length prop'!$B$70)</f>
        <v>15.753125000000001</v>
      </c>
      <c r="N79" s="18">
        <f>SUMIFS('Individual Data'!$AA$6:$AA$3142,'Individual Data'!$U$6:$U$3142,'age-length prop'!$B79,'Individual Data'!$X$6:$X$3142,'age-length prop'!N$71,'Individual Data'!$Q$6:$Q$3142,'age-length prop'!$C79,'Individual Data'!$M$6:$M$3142,'age-length prop'!$B$70)</f>
        <v>0</v>
      </c>
      <c r="O79" s="18">
        <f>SUMIFS('Individual Data'!$AA$6:$AA$3142,'Individual Data'!$U$6:$U$3142,'age-length prop'!$B79,'Individual Data'!$X$6:$X$3142,'age-length prop'!O$71,'Individual Data'!$Q$6:$Q$3142,'age-length prop'!$C79,'Individual Data'!$M$6:$M$3142,'age-length prop'!$B$70)</f>
        <v>0</v>
      </c>
      <c r="P79" s="18">
        <f>SUMIFS('Individual Data'!$AA$6:$AA$3142,'Individual Data'!$U$6:$U$3142,'age-length prop'!$B79,'Individual Data'!$X$6:$X$3142,'age-length prop'!P$71,'Individual Data'!$Q$6:$Q$3142,'age-length prop'!$C79,'Individual Data'!$M$6:$M$3142,'age-length prop'!$B$70)</f>
        <v>0</v>
      </c>
      <c r="Q79" s="40">
        <f t="shared" si="242"/>
        <v>0</v>
      </c>
      <c r="R79" s="32">
        <f t="shared" si="243"/>
        <v>0</v>
      </c>
      <c r="S79" s="32">
        <f t="shared" si="244"/>
        <v>35.398996826116537</v>
      </c>
      <c r="T79" s="32">
        <f t="shared" si="245"/>
        <v>106.89816199485291</v>
      </c>
      <c r="U79" s="32">
        <f t="shared" si="246"/>
        <v>548.28326906258235</v>
      </c>
      <c r="V79" s="32">
        <f t="shared" si="247"/>
        <v>779.07011646441811</v>
      </c>
      <c r="W79" s="32">
        <f t="shared" si="248"/>
        <v>522.47750882774255</v>
      </c>
      <c r="X79" s="32">
        <f t="shared" si="249"/>
        <v>178.20736447681753</v>
      </c>
      <c r="Y79" s="32">
        <f t="shared" si="250"/>
        <v>33.565749458874464</v>
      </c>
      <c r="Z79" s="32">
        <f t="shared" si="251"/>
        <v>16.492997798434445</v>
      </c>
      <c r="AA79" s="32">
        <f t="shared" si="252"/>
        <v>0</v>
      </c>
      <c r="AB79" s="32">
        <f t="shared" si="253"/>
        <v>0</v>
      </c>
      <c r="AC79" s="32">
        <f t="shared" si="254"/>
        <v>0</v>
      </c>
      <c r="AD79" s="14">
        <f>VLOOKUP(A79,'PBT Tag Rates'!$B$5:$E$34,4,FALSE)</f>
        <v>0.80551598400000002</v>
      </c>
      <c r="AE79" s="32">
        <f t="shared" si="255"/>
        <v>0</v>
      </c>
      <c r="AF79" s="32">
        <f t="shared" si="256"/>
        <v>0</v>
      </c>
      <c r="AG79" s="32">
        <f t="shared" si="257"/>
        <v>43.945741027178101</v>
      </c>
      <c r="AH79" s="32">
        <f t="shared" si="258"/>
        <v>132.70768565512773</v>
      </c>
      <c r="AI79" s="32">
        <f t="shared" si="259"/>
        <v>680.66094274124589</v>
      </c>
      <c r="AJ79" s="32">
        <f t="shared" si="260"/>
        <v>967.16903443149818</v>
      </c>
      <c r="AK79" s="32">
        <f t="shared" si="261"/>
        <v>648.62463216836989</v>
      </c>
      <c r="AL79" s="32">
        <f t="shared" si="262"/>
        <v>221.23380294936211</v>
      </c>
      <c r="AM79" s="32">
        <f t="shared" si="263"/>
        <v>41.669873876611319</v>
      </c>
      <c r="AN79" s="32">
        <f t="shared" si="264"/>
        <v>20.475072035857259</v>
      </c>
      <c r="AO79" s="32">
        <f t="shared" si="265"/>
        <v>0</v>
      </c>
      <c r="AP79" s="32">
        <f t="shared" si="266"/>
        <v>0</v>
      </c>
      <c r="AQ79" s="32">
        <f t="shared" si="267"/>
        <v>0</v>
      </c>
      <c r="AS79" s="34">
        <f t="shared" si="200"/>
        <v>43.945741027178101</v>
      </c>
      <c r="AT79" s="35">
        <f t="shared" si="201"/>
        <v>2712.5410438580725</v>
      </c>
      <c r="BH79" s="18"/>
      <c r="BI79" s="32"/>
      <c r="BK79" s="40">
        <f t="shared" si="202"/>
        <v>0</v>
      </c>
      <c r="BL79" s="32">
        <f t="shared" si="203"/>
        <v>0</v>
      </c>
      <c r="BM79" s="32">
        <f t="shared" si="204"/>
        <v>8.5467442010615642</v>
      </c>
      <c r="BN79" s="32">
        <f t="shared" si="205"/>
        <v>25.80952366027482</v>
      </c>
      <c r="BO79" s="32">
        <f t="shared" si="206"/>
        <v>132.37767367866354</v>
      </c>
      <c r="BP79" s="32">
        <f t="shared" si="207"/>
        <v>188.09891796708007</v>
      </c>
      <c r="BQ79" s="32">
        <f t="shared" si="208"/>
        <v>126.14712334062733</v>
      </c>
      <c r="BR79" s="32">
        <f t="shared" si="209"/>
        <v>43.026438472544584</v>
      </c>
      <c r="BS79" s="32">
        <f t="shared" si="210"/>
        <v>8.1041244177368554</v>
      </c>
      <c r="BT79" s="32">
        <f t="shared" si="211"/>
        <v>3.9820742374228146</v>
      </c>
      <c r="BU79" s="32">
        <f t="shared" si="212"/>
        <v>0</v>
      </c>
      <c r="BV79" s="32">
        <f t="shared" si="213"/>
        <v>0</v>
      </c>
      <c r="BW79" s="32">
        <f t="shared" si="214"/>
        <v>0</v>
      </c>
      <c r="BX79" s="15">
        <f t="shared" si="215"/>
        <v>0.96047430830039526</v>
      </c>
      <c r="BY79" s="32">
        <f>SUMIFS('Individual Data'!$W$6:$W$3142,'Individual Data'!$I$6:$I$3142,'age-length prop'!BY$7,'Individual Data'!$U$6:$U$3142,'age-length prop'!$B79,'Individual Data'!$Q$6:$Q$3142,'age-length prop'!$C79)</f>
        <v>243</v>
      </c>
      <c r="BZ79" s="32">
        <f>SUMIFS('Individual Data'!$W$6:$W$3142,'Individual Data'!$I$6:$I$3142,'age-length prop'!BZ$7,'Individual Data'!$U$6:$U$3142,'age-length prop'!$B79,'Individual Data'!$Q$6:$Q$3142,'age-length prop'!$C79)</f>
        <v>10</v>
      </c>
      <c r="CA79" s="47">
        <f t="shared" si="216"/>
        <v>0</v>
      </c>
      <c r="CB79" s="18">
        <f t="shared" si="217"/>
        <v>0</v>
      </c>
      <c r="CC79" s="18">
        <f t="shared" si="218"/>
        <v>8.2089282247350202</v>
      </c>
      <c r="CD79" s="18">
        <f t="shared" si="219"/>
        <v>24.789384385165143</v>
      </c>
      <c r="CE79" s="18">
        <f t="shared" si="220"/>
        <v>127.1453545609298</v>
      </c>
      <c r="CF79" s="18">
        <f t="shared" si="221"/>
        <v>180.66417812648402</v>
      </c>
      <c r="CG79" s="18">
        <f t="shared" si="222"/>
        <v>121.16107103467368</v>
      </c>
      <c r="CH79" s="18">
        <f t="shared" si="223"/>
        <v>41.325788730546776</v>
      </c>
      <c r="CI79" s="18">
        <f t="shared" si="224"/>
        <v>7.7838032945061499</v>
      </c>
      <c r="CJ79" s="18">
        <f t="shared" si="225"/>
        <v>3.8246799987895019</v>
      </c>
      <c r="CK79" s="18">
        <f t="shared" si="226"/>
        <v>0</v>
      </c>
      <c r="CL79" s="18">
        <f t="shared" si="227"/>
        <v>0</v>
      </c>
      <c r="CM79" s="48">
        <f t="shared" si="228"/>
        <v>0</v>
      </c>
      <c r="CN79" s="18"/>
      <c r="CO79" s="18">
        <f t="shared" si="229"/>
        <v>0</v>
      </c>
      <c r="CP79" s="18">
        <f t="shared" si="230"/>
        <v>0</v>
      </c>
      <c r="CQ79" s="18">
        <f t="shared" si="231"/>
        <v>0.33781597632654398</v>
      </c>
      <c r="CR79" s="18">
        <f t="shared" si="232"/>
        <v>1.0201392751096765</v>
      </c>
      <c r="CS79" s="18">
        <f t="shared" si="233"/>
        <v>5.232319117733736</v>
      </c>
      <c r="CT79" s="18">
        <f t="shared" si="234"/>
        <v>7.4347398405960492</v>
      </c>
      <c r="CU79" s="18">
        <f t="shared" si="235"/>
        <v>4.986052305953649</v>
      </c>
      <c r="CV79" s="18">
        <f t="shared" si="236"/>
        <v>1.7006497419978093</v>
      </c>
      <c r="CW79" s="18">
        <f t="shared" si="237"/>
        <v>0.32032112323070572</v>
      </c>
      <c r="CX79" s="18">
        <f t="shared" si="238"/>
        <v>0.15739423863331281</v>
      </c>
      <c r="CY79" s="18">
        <f t="shared" si="239"/>
        <v>0</v>
      </c>
      <c r="CZ79" s="18">
        <f t="shared" si="240"/>
        <v>0</v>
      </c>
      <c r="DA79" s="18">
        <f t="shared" si="241"/>
        <v>0</v>
      </c>
    </row>
    <row r="80" spans="1:105" x14ac:dyDescent="0.35">
      <c r="A80" s="22" t="s">
        <v>19</v>
      </c>
      <c r="B80" s="22" t="s">
        <v>9088</v>
      </c>
      <c r="C80">
        <v>4</v>
      </c>
      <c r="D80" s="18">
        <f>SUMIFS('Individual Data'!$AA$6:$AA$3142,'Individual Data'!$U$6:$U$3142,'age-length prop'!$B80,'Individual Data'!$X$6:$X$3142,'age-length prop'!D$71,'Individual Data'!$Q$6:$Q$3142,'age-length prop'!$C80,'Individual Data'!$M$6:$M$3142,'age-length prop'!$B$70)</f>
        <v>0</v>
      </c>
      <c r="E80" s="18">
        <f>SUMIFS('Individual Data'!$AA$6:$AA$3142,'Individual Data'!$U$6:$U$3142,'age-length prop'!$B80,'Individual Data'!$X$6:$X$3142,'age-length prop'!E$71,'Individual Data'!$Q$6:$Q$3142,'age-length prop'!$C80,'Individual Data'!$M$6:$M$3142,'age-length prop'!$B$70)</f>
        <v>0</v>
      </c>
      <c r="F80" s="18">
        <f>SUMIFS('Individual Data'!$AA$6:$AA$3142,'Individual Data'!$U$6:$U$3142,'age-length prop'!$B80,'Individual Data'!$X$6:$X$3142,'age-length prop'!F$71,'Individual Data'!$Q$6:$Q$3142,'age-length prop'!$C80,'Individual Data'!$M$6:$M$3142,'age-length prop'!$B$70)</f>
        <v>0</v>
      </c>
      <c r="G80" s="18">
        <f>SUMIFS('Individual Data'!$AA$6:$AA$3142,'Individual Data'!$U$6:$U$3142,'age-length prop'!$B80,'Individual Data'!$X$6:$X$3142,'age-length prop'!G$71,'Individual Data'!$Q$6:$Q$3142,'age-length prop'!$C80,'Individual Data'!$M$6:$M$3142,'age-length prop'!$B$70)</f>
        <v>0</v>
      </c>
      <c r="H80" s="18">
        <f>SUMIFS('Individual Data'!$AA$6:$AA$3142,'Individual Data'!$U$6:$U$3142,'age-length prop'!$B80,'Individual Data'!$X$6:$X$3142,'age-length prop'!H$71,'Individual Data'!$Q$6:$Q$3142,'age-length prop'!$C80,'Individual Data'!$M$6:$M$3142,'age-length prop'!$B$70)</f>
        <v>0</v>
      </c>
      <c r="I80" s="18">
        <f>SUMIFS('Individual Data'!$AA$6:$AA$3142,'Individual Data'!$U$6:$U$3142,'age-length prop'!$B80,'Individual Data'!$X$6:$X$3142,'age-length prop'!I$71,'Individual Data'!$Q$6:$Q$3142,'age-length prop'!$C80,'Individual Data'!$M$6:$M$3142,'age-length prop'!$B$70)</f>
        <v>47.259375000000006</v>
      </c>
      <c r="J80" s="18">
        <f>SUMIFS('Individual Data'!$AA$6:$AA$3142,'Individual Data'!$U$6:$U$3142,'age-length prop'!$B80,'Individual Data'!$X$6:$X$3142,'age-length prop'!J$71,'Individual Data'!$Q$6:$Q$3142,'age-length prop'!$C80,'Individual Data'!$M$6:$M$3142,'age-length prop'!$B$70)</f>
        <v>17.185227272727278</v>
      </c>
      <c r="K80" s="18">
        <f>SUMIFS('Individual Data'!$AA$6:$AA$3142,'Individual Data'!$U$6:$U$3142,'age-length prop'!$B80,'Individual Data'!$X$6:$X$3142,'age-length prop'!K$71,'Individual Data'!$Q$6:$Q$3142,'age-length prop'!$C80,'Individual Data'!$M$6:$M$3142,'age-length prop'!$B$70)</f>
        <v>32.938352272727279</v>
      </c>
      <c r="L80" s="18">
        <f>SUMIFS('Individual Data'!$AA$6:$AA$3142,'Individual Data'!$U$6:$U$3142,'age-length prop'!$B80,'Individual Data'!$X$6:$X$3142,'age-length prop'!L$71,'Individual Data'!$Q$6:$Q$3142,'age-length prop'!$C80,'Individual Data'!$M$6:$M$3142,'age-length prop'!$B$70)</f>
        <v>15.753125000000001</v>
      </c>
      <c r="M80" s="18">
        <f>SUMIFS('Individual Data'!$AA$6:$AA$3142,'Individual Data'!$U$6:$U$3142,'age-length prop'!$B80,'Individual Data'!$X$6:$X$3142,'age-length prop'!M$71,'Individual Data'!$Q$6:$Q$3142,'age-length prop'!$C80,'Individual Data'!$M$6:$M$3142,'age-length prop'!$B$70)</f>
        <v>50.123579545454561</v>
      </c>
      <c r="N80" s="18">
        <f>SUMIFS('Individual Data'!$AA$6:$AA$3142,'Individual Data'!$U$6:$U$3142,'age-length prop'!$B80,'Individual Data'!$X$6:$X$3142,'age-length prop'!N$71,'Individual Data'!$Q$6:$Q$3142,'age-length prop'!$C80,'Individual Data'!$M$6:$M$3142,'age-length prop'!$B$70)</f>
        <v>17.185227272727278</v>
      </c>
      <c r="O80" s="18">
        <f>SUMIFS('Individual Data'!$AA$6:$AA$3142,'Individual Data'!$U$6:$U$3142,'age-length prop'!$B80,'Individual Data'!$X$6:$X$3142,'age-length prop'!O$71,'Individual Data'!$Q$6:$Q$3142,'age-length prop'!$C80,'Individual Data'!$M$6:$M$3142,'age-length prop'!$B$70)</f>
        <v>17.185227272727278</v>
      </c>
      <c r="P80" s="18">
        <f>SUMIFS('Individual Data'!$AA$6:$AA$3142,'Individual Data'!$U$6:$U$3142,'age-length prop'!$B80,'Individual Data'!$X$6:$X$3142,'age-length prop'!P$71,'Individual Data'!$Q$6:$Q$3142,'age-length prop'!$C80,'Individual Data'!$M$6:$M$3142,'age-length prop'!$B$70)</f>
        <v>0</v>
      </c>
      <c r="Q80" s="40">
        <f t="shared" si="242"/>
        <v>0</v>
      </c>
      <c r="R80" s="32">
        <f t="shared" si="243"/>
        <v>0</v>
      </c>
      <c r="S80" s="32">
        <f t="shared" si="244"/>
        <v>0</v>
      </c>
      <c r="T80" s="32">
        <f t="shared" si="245"/>
        <v>0</v>
      </c>
      <c r="U80" s="32">
        <f t="shared" si="246"/>
        <v>0</v>
      </c>
      <c r="V80" s="32">
        <f t="shared" si="247"/>
        <v>48.97012160633485</v>
      </c>
      <c r="W80" s="32">
        <f t="shared" si="248"/>
        <v>18.016465821646296</v>
      </c>
      <c r="X80" s="32">
        <f t="shared" si="249"/>
        <v>34.15641152472336</v>
      </c>
      <c r="Y80" s="32">
        <f t="shared" si="250"/>
        <v>16.053184523809524</v>
      </c>
      <c r="Z80" s="32">
        <f t="shared" si="251"/>
        <v>52.477720267745966</v>
      </c>
      <c r="AA80" s="32">
        <f t="shared" si="252"/>
        <v>17.808256660258177</v>
      </c>
      <c r="AB80" s="32">
        <f t="shared" si="253"/>
        <v>17.185227272727278</v>
      </c>
      <c r="AC80" s="32">
        <f t="shared" si="254"/>
        <v>0</v>
      </c>
      <c r="AD80" s="14">
        <f>VLOOKUP(A80,'PBT Tag Rates'!$B$5:$E$34,4,FALSE)</f>
        <v>0.80551598400000002</v>
      </c>
      <c r="AE80" s="32">
        <f t="shared" si="255"/>
        <v>0</v>
      </c>
      <c r="AF80" s="32">
        <f t="shared" si="256"/>
        <v>0</v>
      </c>
      <c r="AG80" s="32">
        <f t="shared" si="257"/>
        <v>0</v>
      </c>
      <c r="AH80" s="32">
        <f t="shared" si="258"/>
        <v>0</v>
      </c>
      <c r="AI80" s="32">
        <f t="shared" si="259"/>
        <v>0</v>
      </c>
      <c r="AJ80" s="32">
        <f t="shared" si="260"/>
        <v>60.79348216426559</v>
      </c>
      <c r="AK80" s="32">
        <f t="shared" si="261"/>
        <v>22.366366626495516</v>
      </c>
      <c r="AL80" s="32">
        <f t="shared" si="262"/>
        <v>42.403145565294409</v>
      </c>
      <c r="AM80" s="32">
        <f t="shared" si="263"/>
        <v>19.929070114901062</v>
      </c>
      <c r="AN80" s="32">
        <f t="shared" si="264"/>
        <v>65.147956477727647</v>
      </c>
      <c r="AO80" s="32">
        <f t="shared" si="265"/>
        <v>22.107887383968009</v>
      </c>
      <c r="AP80" s="32">
        <f t="shared" si="266"/>
        <v>21.334433597939974</v>
      </c>
      <c r="AQ80" s="32">
        <f t="shared" si="267"/>
        <v>0</v>
      </c>
      <c r="AS80" s="34">
        <f t="shared" si="200"/>
        <v>0</v>
      </c>
      <c r="AT80" s="35">
        <f t="shared" si="201"/>
        <v>254.08234193059218</v>
      </c>
      <c r="BH80" s="18"/>
      <c r="BI80" s="32"/>
      <c r="BK80" s="40">
        <f t="shared" si="202"/>
        <v>0</v>
      </c>
      <c r="BL80" s="32">
        <f t="shared" si="203"/>
        <v>0</v>
      </c>
      <c r="BM80" s="32">
        <f t="shared" si="204"/>
        <v>0</v>
      </c>
      <c r="BN80" s="32">
        <f t="shared" si="205"/>
        <v>0</v>
      </c>
      <c r="BO80" s="32">
        <f t="shared" si="206"/>
        <v>0</v>
      </c>
      <c r="BP80" s="32">
        <f t="shared" si="207"/>
        <v>11.823360557930741</v>
      </c>
      <c r="BQ80" s="32">
        <f t="shared" si="208"/>
        <v>4.34990080484922</v>
      </c>
      <c r="BR80" s="32">
        <f t="shared" si="209"/>
        <v>8.2467340405710488</v>
      </c>
      <c r="BS80" s="32">
        <f t="shared" si="210"/>
        <v>3.8758855910915386</v>
      </c>
      <c r="BT80" s="32">
        <f t="shared" si="211"/>
        <v>12.670236209981681</v>
      </c>
      <c r="BU80" s="32">
        <f t="shared" si="212"/>
        <v>4.2996307237098321</v>
      </c>
      <c r="BV80" s="32">
        <f t="shared" si="213"/>
        <v>4.1492063252126954</v>
      </c>
      <c r="BW80" s="32">
        <f t="shared" si="214"/>
        <v>0</v>
      </c>
      <c r="BX80" s="15">
        <f t="shared" si="215"/>
        <v>0.51020408163265307</v>
      </c>
      <c r="BY80" s="32">
        <f>SUMIFS('Individual Data'!$W$6:$W$3142,'Individual Data'!$I$6:$I$3142,'age-length prop'!BY$7,'Individual Data'!$U$6:$U$3142,'age-length prop'!$B80,'Individual Data'!$Q$6:$Q$3142,'age-length prop'!$C80)</f>
        <v>25</v>
      </c>
      <c r="BZ80" s="32">
        <f>SUMIFS('Individual Data'!$W$6:$W$3142,'Individual Data'!$I$6:$I$3142,'age-length prop'!BZ$7,'Individual Data'!$U$6:$U$3142,'age-length prop'!$B80,'Individual Data'!$Q$6:$Q$3142,'age-length prop'!$C80)</f>
        <v>24</v>
      </c>
      <c r="CA80" s="47">
        <f t="shared" si="216"/>
        <v>0</v>
      </c>
      <c r="CB80" s="18">
        <f t="shared" si="217"/>
        <v>0</v>
      </c>
      <c r="CC80" s="18">
        <f t="shared" si="218"/>
        <v>0</v>
      </c>
      <c r="CD80" s="18">
        <f t="shared" si="219"/>
        <v>0</v>
      </c>
      <c r="CE80" s="18">
        <f t="shared" si="220"/>
        <v>0</v>
      </c>
      <c r="CF80" s="18">
        <f t="shared" si="221"/>
        <v>6.0323268152707863</v>
      </c>
      <c r="CG80" s="18">
        <f t="shared" si="222"/>
        <v>2.2193371453312349</v>
      </c>
      <c r="CH80" s="18">
        <f t="shared" si="223"/>
        <v>4.2075173676382907</v>
      </c>
      <c r="CI80" s="18">
        <f t="shared" si="224"/>
        <v>1.9774926485160911</v>
      </c>
      <c r="CJ80" s="18">
        <f t="shared" si="225"/>
        <v>6.4644062295824902</v>
      </c>
      <c r="CK80" s="18">
        <f t="shared" si="226"/>
        <v>2.1936891447499143</v>
      </c>
      <c r="CL80" s="18">
        <f t="shared" si="227"/>
        <v>2.1169420026595387</v>
      </c>
      <c r="CM80" s="48">
        <f t="shared" si="228"/>
        <v>0</v>
      </c>
      <c r="CN80" s="18"/>
      <c r="CO80" s="18">
        <f t="shared" si="229"/>
        <v>0</v>
      </c>
      <c r="CP80" s="18">
        <f t="shared" si="230"/>
        <v>0</v>
      </c>
      <c r="CQ80" s="18">
        <f t="shared" si="231"/>
        <v>0</v>
      </c>
      <c r="CR80" s="18">
        <f t="shared" si="232"/>
        <v>0</v>
      </c>
      <c r="CS80" s="18">
        <f t="shared" si="233"/>
        <v>0</v>
      </c>
      <c r="CT80" s="18">
        <f t="shared" si="234"/>
        <v>5.7910337426599545</v>
      </c>
      <c r="CU80" s="18">
        <f t="shared" si="235"/>
        <v>2.1305636595179851</v>
      </c>
      <c r="CV80" s="18">
        <f t="shared" si="236"/>
        <v>4.0392166729327581</v>
      </c>
      <c r="CW80" s="18">
        <f t="shared" si="237"/>
        <v>1.8983929425754476</v>
      </c>
      <c r="CX80" s="18">
        <f t="shared" si="238"/>
        <v>6.2058299803991908</v>
      </c>
      <c r="CY80" s="18">
        <f t="shared" si="239"/>
        <v>2.1059415789599178</v>
      </c>
      <c r="CZ80" s="18">
        <f t="shared" si="240"/>
        <v>2.0322643225531567</v>
      </c>
      <c r="DA80" s="18">
        <f t="shared" si="241"/>
        <v>0</v>
      </c>
    </row>
    <row r="81" spans="1:105" x14ac:dyDescent="0.35">
      <c r="A81" s="23" t="s">
        <v>19</v>
      </c>
      <c r="B81" s="22" t="s">
        <v>9089</v>
      </c>
      <c r="C81">
        <v>4</v>
      </c>
      <c r="D81" s="18">
        <f>SUMIFS('Individual Data'!$AA$6:$AA$3142,'Individual Data'!$U$6:$U$3142,'age-length prop'!$B81,'Individual Data'!$X$6:$X$3142,'age-length prop'!D$71,'Individual Data'!$Q$6:$Q$3142,'age-length prop'!$C81,'Individual Data'!$M$6:$M$3142,'age-length prop'!$B$70)</f>
        <v>0</v>
      </c>
      <c r="E81" s="18">
        <f>SUMIFS('Individual Data'!$AA$6:$AA$3142,'Individual Data'!$U$6:$U$3142,'age-length prop'!$B81,'Individual Data'!$X$6:$X$3142,'age-length prop'!E$71,'Individual Data'!$Q$6:$Q$3142,'age-length prop'!$C81,'Individual Data'!$M$6:$M$3142,'age-length prop'!$B$70)</f>
        <v>0</v>
      </c>
      <c r="F81" s="18">
        <f>SUMIFS('Individual Data'!$AA$6:$AA$3142,'Individual Data'!$U$6:$U$3142,'age-length prop'!$B81,'Individual Data'!$X$6:$X$3142,'age-length prop'!F$71,'Individual Data'!$Q$6:$Q$3142,'age-length prop'!$C81,'Individual Data'!$M$6:$M$3142,'age-length prop'!$B$70)</f>
        <v>0</v>
      </c>
      <c r="G81" s="18">
        <f>SUMIFS('Individual Data'!$AA$6:$AA$3142,'Individual Data'!$U$6:$U$3142,'age-length prop'!$B81,'Individual Data'!$X$6:$X$3142,'age-length prop'!G$71,'Individual Data'!$Q$6:$Q$3142,'age-length prop'!$C81,'Individual Data'!$M$6:$M$3142,'age-length prop'!$B$70)</f>
        <v>0</v>
      </c>
      <c r="H81" s="18">
        <f>SUMIFS('Individual Data'!$AA$6:$AA$3142,'Individual Data'!$U$6:$U$3142,'age-length prop'!$B81,'Individual Data'!$X$6:$X$3142,'age-length prop'!H$71,'Individual Data'!$Q$6:$Q$3142,'age-length prop'!$C81,'Individual Data'!$M$6:$M$3142,'age-length prop'!$B$70)</f>
        <v>0</v>
      </c>
      <c r="I81" s="18">
        <f>SUMIFS('Individual Data'!$AA$6:$AA$3142,'Individual Data'!$U$6:$U$3142,'age-length prop'!$B81,'Individual Data'!$X$6:$X$3142,'age-length prop'!I$71,'Individual Data'!$Q$6:$Q$3142,'age-length prop'!$C81,'Individual Data'!$M$6:$M$3142,'age-length prop'!$B$70)</f>
        <v>0</v>
      </c>
      <c r="J81" s="18">
        <f>SUMIFS('Individual Data'!$AA$6:$AA$3142,'Individual Data'!$U$6:$U$3142,'age-length prop'!$B81,'Individual Data'!$X$6:$X$3142,'age-length prop'!J$71,'Individual Data'!$Q$6:$Q$3142,'age-length prop'!$C81,'Individual Data'!$M$6:$M$3142,'age-length prop'!$B$70)</f>
        <v>0</v>
      </c>
      <c r="K81" s="18">
        <f>SUMIFS('Individual Data'!$AA$6:$AA$3142,'Individual Data'!$U$6:$U$3142,'age-length prop'!$B81,'Individual Data'!$X$6:$X$3142,'age-length prop'!K$71,'Individual Data'!$Q$6:$Q$3142,'age-length prop'!$C81,'Individual Data'!$M$6:$M$3142,'age-length prop'!$B$70)</f>
        <v>17.185227272727278</v>
      </c>
      <c r="L81" s="18">
        <f>SUMIFS('Individual Data'!$AA$6:$AA$3142,'Individual Data'!$U$6:$U$3142,'age-length prop'!$B81,'Individual Data'!$X$6:$X$3142,'age-length prop'!L$71,'Individual Data'!$Q$6:$Q$3142,'age-length prop'!$C81,'Individual Data'!$M$6:$M$3142,'age-length prop'!$B$70)</f>
        <v>17.185227272727278</v>
      </c>
      <c r="M81" s="18">
        <f>SUMIFS('Individual Data'!$AA$6:$AA$3142,'Individual Data'!$U$6:$U$3142,'age-length prop'!$B81,'Individual Data'!$X$6:$X$3142,'age-length prop'!M$71,'Individual Data'!$Q$6:$Q$3142,'age-length prop'!$C81,'Individual Data'!$M$6:$M$3142,'age-length prop'!$B$70)</f>
        <v>17.185227272727278</v>
      </c>
      <c r="N81" s="18">
        <f>SUMIFS('Individual Data'!$AA$6:$AA$3142,'Individual Data'!$U$6:$U$3142,'age-length prop'!$B81,'Individual Data'!$X$6:$X$3142,'age-length prop'!N$71,'Individual Data'!$Q$6:$Q$3142,'age-length prop'!$C81,'Individual Data'!$M$6:$M$3142,'age-length prop'!$B$70)</f>
        <v>0</v>
      </c>
      <c r="O81" s="18">
        <f>SUMIFS('Individual Data'!$AA$6:$AA$3142,'Individual Data'!$U$6:$U$3142,'age-length prop'!$B81,'Individual Data'!$X$6:$X$3142,'age-length prop'!O$71,'Individual Data'!$Q$6:$Q$3142,'age-length prop'!$C81,'Individual Data'!$M$6:$M$3142,'age-length prop'!$B$70)</f>
        <v>0</v>
      </c>
      <c r="P81" s="18">
        <f>SUMIFS('Individual Data'!$AA$6:$AA$3142,'Individual Data'!$U$6:$U$3142,'age-length prop'!$B81,'Individual Data'!$X$6:$X$3142,'age-length prop'!P$71,'Individual Data'!$Q$6:$Q$3142,'age-length prop'!$C81,'Individual Data'!$M$6:$M$3142,'age-length prop'!$B$70)</f>
        <v>0</v>
      </c>
      <c r="Q81" s="40">
        <f t="shared" si="242"/>
        <v>0</v>
      </c>
      <c r="R81" s="32">
        <f t="shared" si="243"/>
        <v>0</v>
      </c>
      <c r="S81" s="32">
        <f t="shared" si="244"/>
        <v>0</v>
      </c>
      <c r="T81" s="32">
        <f t="shared" si="245"/>
        <v>0</v>
      </c>
      <c r="U81" s="32">
        <f t="shared" si="246"/>
        <v>0</v>
      </c>
      <c r="V81" s="32">
        <f t="shared" si="247"/>
        <v>0</v>
      </c>
      <c r="W81" s="32">
        <f t="shared" si="248"/>
        <v>0</v>
      </c>
      <c r="X81" s="32">
        <f t="shared" si="249"/>
        <v>17.820736447681753</v>
      </c>
      <c r="Y81" s="32">
        <f t="shared" si="250"/>
        <v>17.51256493506494</v>
      </c>
      <c r="Z81" s="32">
        <f t="shared" si="251"/>
        <v>17.99236123465576</v>
      </c>
      <c r="AA81" s="32">
        <f t="shared" si="252"/>
        <v>0</v>
      </c>
      <c r="AB81" s="32">
        <f t="shared" si="253"/>
        <v>0</v>
      </c>
      <c r="AC81" s="32">
        <f t="shared" si="254"/>
        <v>0</v>
      </c>
      <c r="AD81" s="14">
        <f>VLOOKUP(A81,'PBT Tag Rates'!$B$5:$E$34,4,FALSE)</f>
        <v>0.80551598400000002</v>
      </c>
      <c r="AE81" s="32">
        <f t="shared" si="255"/>
        <v>0</v>
      </c>
      <c r="AF81" s="32">
        <f t="shared" si="256"/>
        <v>0</v>
      </c>
      <c r="AG81" s="32">
        <f t="shared" si="257"/>
        <v>0</v>
      </c>
      <c r="AH81" s="32">
        <f t="shared" si="258"/>
        <v>0</v>
      </c>
      <c r="AI81" s="32">
        <f t="shared" si="259"/>
        <v>0</v>
      </c>
      <c r="AJ81" s="32">
        <f t="shared" si="260"/>
        <v>0</v>
      </c>
      <c r="AK81" s="32">
        <f t="shared" si="261"/>
        <v>0</v>
      </c>
      <c r="AL81" s="32">
        <f t="shared" si="262"/>
        <v>22.123380294936211</v>
      </c>
      <c r="AM81" s="32">
        <f t="shared" si="263"/>
        <v>21.740803761710257</v>
      </c>
      <c r="AN81" s="32">
        <f t="shared" si="264"/>
        <v>22.336442220935197</v>
      </c>
      <c r="AO81" s="32">
        <f t="shared" si="265"/>
        <v>0</v>
      </c>
      <c r="AP81" s="32">
        <f t="shared" si="266"/>
        <v>0</v>
      </c>
      <c r="AQ81" s="32">
        <f t="shared" si="267"/>
        <v>0</v>
      </c>
      <c r="AS81" s="34">
        <f t="shared" si="200"/>
        <v>0</v>
      </c>
      <c r="AT81" s="35">
        <f t="shared" si="201"/>
        <v>66.200626277581662</v>
      </c>
      <c r="BH81" s="18"/>
      <c r="BI81" s="32"/>
      <c r="BK81" s="40">
        <f t="shared" si="202"/>
        <v>0</v>
      </c>
      <c r="BL81" s="32">
        <f t="shared" si="203"/>
        <v>0</v>
      </c>
      <c r="BM81" s="32">
        <f t="shared" si="204"/>
        <v>0</v>
      </c>
      <c r="BN81" s="32">
        <f t="shared" si="205"/>
        <v>0</v>
      </c>
      <c r="BO81" s="32">
        <f t="shared" si="206"/>
        <v>0</v>
      </c>
      <c r="BP81" s="32">
        <f t="shared" si="207"/>
        <v>0</v>
      </c>
      <c r="BQ81" s="32">
        <f t="shared" si="208"/>
        <v>0</v>
      </c>
      <c r="BR81" s="32">
        <f t="shared" si="209"/>
        <v>4.3026438472544584</v>
      </c>
      <c r="BS81" s="32">
        <f t="shared" si="210"/>
        <v>4.2282388266453168</v>
      </c>
      <c r="BT81" s="32">
        <f t="shared" si="211"/>
        <v>4.3440809862794367</v>
      </c>
      <c r="BU81" s="32">
        <f t="shared" si="212"/>
        <v>0</v>
      </c>
      <c r="BV81" s="32">
        <f t="shared" si="213"/>
        <v>0</v>
      </c>
      <c r="BW81" s="32">
        <f t="shared" si="214"/>
        <v>0</v>
      </c>
      <c r="BX81" s="15">
        <f t="shared" si="215"/>
        <v>0.875</v>
      </c>
      <c r="BY81" s="32">
        <f>SUMIFS('Individual Data'!$W$6:$W$3142,'Individual Data'!$I$6:$I$3142,'age-length prop'!BY$7,'Individual Data'!$U$6:$U$3142,'age-length prop'!$B81,'Individual Data'!$Q$6:$Q$3142,'age-length prop'!$C81)</f>
        <v>14</v>
      </c>
      <c r="BZ81" s="32">
        <f>SUMIFS('Individual Data'!$W$6:$W$3142,'Individual Data'!$I$6:$I$3142,'age-length prop'!BZ$7,'Individual Data'!$U$6:$U$3142,'age-length prop'!$B81,'Individual Data'!$Q$6:$Q$3142,'age-length prop'!$C81)</f>
        <v>2</v>
      </c>
      <c r="CA81" s="47">
        <f t="shared" si="216"/>
        <v>0</v>
      </c>
      <c r="CB81" s="18">
        <f t="shared" si="217"/>
        <v>0</v>
      </c>
      <c r="CC81" s="18">
        <f t="shared" si="218"/>
        <v>0</v>
      </c>
      <c r="CD81" s="18">
        <f t="shared" si="219"/>
        <v>0</v>
      </c>
      <c r="CE81" s="18">
        <f t="shared" si="220"/>
        <v>0</v>
      </c>
      <c r="CF81" s="18">
        <f t="shared" si="221"/>
        <v>0</v>
      </c>
      <c r="CG81" s="18">
        <f t="shared" si="222"/>
        <v>0</v>
      </c>
      <c r="CH81" s="18">
        <f t="shared" si="223"/>
        <v>3.7648133663476511</v>
      </c>
      <c r="CI81" s="18">
        <f t="shared" si="224"/>
        <v>3.6997089733146522</v>
      </c>
      <c r="CJ81" s="18">
        <f t="shared" si="225"/>
        <v>3.8010708629945071</v>
      </c>
      <c r="CK81" s="18">
        <f t="shared" si="226"/>
        <v>0</v>
      </c>
      <c r="CL81" s="18">
        <f t="shared" si="227"/>
        <v>0</v>
      </c>
      <c r="CM81" s="48">
        <f t="shared" si="228"/>
        <v>0</v>
      </c>
      <c r="CN81" s="18"/>
      <c r="CO81" s="18">
        <f t="shared" si="229"/>
        <v>0</v>
      </c>
      <c r="CP81" s="18">
        <f t="shared" si="230"/>
        <v>0</v>
      </c>
      <c r="CQ81" s="18">
        <f t="shared" si="231"/>
        <v>0</v>
      </c>
      <c r="CR81" s="18">
        <f t="shared" si="232"/>
        <v>0</v>
      </c>
      <c r="CS81" s="18">
        <f t="shared" si="233"/>
        <v>0</v>
      </c>
      <c r="CT81" s="18">
        <f t="shared" si="234"/>
        <v>0</v>
      </c>
      <c r="CU81" s="18">
        <f t="shared" si="235"/>
        <v>0</v>
      </c>
      <c r="CV81" s="18">
        <f t="shared" si="236"/>
        <v>0.5378304809068073</v>
      </c>
      <c r="CW81" s="18">
        <f t="shared" si="237"/>
        <v>0.5285298533306646</v>
      </c>
      <c r="CX81" s="18">
        <f t="shared" si="238"/>
        <v>0.54301012328492959</v>
      </c>
      <c r="CY81" s="18">
        <f t="shared" si="239"/>
        <v>0</v>
      </c>
      <c r="CZ81" s="18">
        <f t="shared" si="240"/>
        <v>0</v>
      </c>
      <c r="DA81" s="18">
        <f t="shared" si="241"/>
        <v>0</v>
      </c>
    </row>
    <row r="82" spans="1:105" x14ac:dyDescent="0.35">
      <c r="A82" s="22" t="s">
        <v>557</v>
      </c>
      <c r="B82" s="22" t="s">
        <v>9084</v>
      </c>
      <c r="C82">
        <v>3</v>
      </c>
      <c r="D82" s="18">
        <f>SUMIFS('Individual Data'!$AA$6:$AA$3142,'Individual Data'!$U$6:$U$3142,'age-length prop'!$B82,'Individual Data'!$X$6:$X$3142,'age-length prop'!D$71,'Individual Data'!$Q$6:$Q$3142,'age-length prop'!$C82,'Individual Data'!$M$6:$M$3142,'age-length prop'!$B$70)</f>
        <v>0</v>
      </c>
      <c r="E82" s="18">
        <f>SUMIFS('Individual Data'!$AA$6:$AA$3142,'Individual Data'!$U$6:$U$3142,'age-length prop'!$B82,'Individual Data'!$X$6:$X$3142,'age-length prop'!E$71,'Individual Data'!$Q$6:$Q$3142,'age-length prop'!$C82,'Individual Data'!$M$6:$M$3142,'age-length prop'!$B$70)</f>
        <v>51.555681818181839</v>
      </c>
      <c r="F82" s="18">
        <f>SUMIFS('Individual Data'!$AA$6:$AA$3142,'Individual Data'!$U$6:$U$3142,'age-length prop'!$B82,'Individual Data'!$X$6:$X$3142,'age-length prop'!F$71,'Individual Data'!$Q$6:$Q$3142,'age-length prop'!$C82,'Individual Data'!$M$6:$M$3142,'age-length prop'!$B$70)</f>
        <v>34.370454545454557</v>
      </c>
      <c r="G82" s="18">
        <f>SUMIFS('Individual Data'!$AA$6:$AA$3142,'Individual Data'!$U$6:$U$3142,'age-length prop'!$B82,'Individual Data'!$X$6:$X$3142,'age-length prop'!G$71,'Individual Data'!$Q$6:$Q$3142,'age-length prop'!$C82,'Individual Data'!$M$6:$M$3142,'age-length prop'!$B$70)</f>
        <v>85.926136363636388</v>
      </c>
      <c r="H82" s="18">
        <f>SUMIFS('Individual Data'!$AA$6:$AA$3142,'Individual Data'!$U$6:$U$3142,'age-length prop'!$B82,'Individual Data'!$X$6:$X$3142,'age-length prop'!H$71,'Individual Data'!$Q$6:$Q$3142,'age-length prop'!$C82,'Individual Data'!$M$6:$M$3142,'age-length prop'!$B$70)</f>
        <v>612.93977272727284</v>
      </c>
      <c r="I82" s="18">
        <f>SUMIFS('Individual Data'!$AA$6:$AA$3142,'Individual Data'!$U$6:$U$3142,'age-length prop'!$B82,'Individual Data'!$X$6:$X$3142,'age-length prop'!I$71,'Individual Data'!$Q$6:$Q$3142,'age-length prop'!$C82,'Individual Data'!$M$6:$M$3142,'age-length prop'!$B$70)</f>
        <v>372.34659090909099</v>
      </c>
      <c r="J82" s="18">
        <f>SUMIFS('Individual Data'!$AA$6:$AA$3142,'Individual Data'!$U$6:$U$3142,'age-length prop'!$B82,'Individual Data'!$X$6:$X$3142,'age-length prop'!J$71,'Individual Data'!$Q$6:$Q$3142,'age-length prop'!$C82,'Individual Data'!$M$6:$M$3142,'age-length prop'!$B$70)</f>
        <v>118.86448863636366</v>
      </c>
      <c r="K82" s="18">
        <f>SUMIFS('Individual Data'!$AA$6:$AA$3142,'Individual Data'!$U$6:$U$3142,'age-length prop'!$B82,'Individual Data'!$X$6:$X$3142,'age-length prop'!K$71,'Individual Data'!$Q$6:$Q$3142,'age-length prop'!$C82,'Individual Data'!$M$6:$M$3142,'age-length prop'!$B$70)</f>
        <v>34.370454545454557</v>
      </c>
      <c r="L82" s="18">
        <f>SUMIFS('Individual Data'!$AA$6:$AA$3142,'Individual Data'!$U$6:$U$3142,'age-length prop'!$B82,'Individual Data'!$X$6:$X$3142,'age-length prop'!L$71,'Individual Data'!$Q$6:$Q$3142,'age-length prop'!$C82,'Individual Data'!$M$6:$M$3142,'age-length prop'!$B$70)</f>
        <v>0</v>
      </c>
      <c r="M82" s="18">
        <f>SUMIFS('Individual Data'!$AA$6:$AA$3142,'Individual Data'!$U$6:$U$3142,'age-length prop'!$B82,'Individual Data'!$X$6:$X$3142,'age-length prop'!M$71,'Individual Data'!$Q$6:$Q$3142,'age-length prop'!$C82,'Individual Data'!$M$6:$M$3142,'age-length prop'!$B$70)</f>
        <v>0</v>
      </c>
      <c r="N82" s="18">
        <f>SUMIFS('Individual Data'!$AA$6:$AA$3142,'Individual Data'!$U$6:$U$3142,'age-length prop'!$B82,'Individual Data'!$X$6:$X$3142,'age-length prop'!N$71,'Individual Data'!$Q$6:$Q$3142,'age-length prop'!$C82,'Individual Data'!$M$6:$M$3142,'age-length prop'!$B$70)</f>
        <v>0</v>
      </c>
      <c r="O82" s="18">
        <f>SUMIFS('Individual Data'!$AA$6:$AA$3142,'Individual Data'!$U$6:$U$3142,'age-length prop'!$B82,'Individual Data'!$X$6:$X$3142,'age-length prop'!O$71,'Individual Data'!$Q$6:$Q$3142,'age-length prop'!$C82,'Individual Data'!$M$6:$M$3142,'age-length prop'!$B$70)</f>
        <v>0</v>
      </c>
      <c r="P82" s="18">
        <f>SUMIFS('Individual Data'!$AA$6:$AA$3142,'Individual Data'!$U$6:$U$3142,'age-length prop'!$B82,'Individual Data'!$X$6:$X$3142,'age-length prop'!P$71,'Individual Data'!$Q$6:$Q$3142,'age-length prop'!$C82,'Individual Data'!$M$6:$M$3142,'age-length prop'!$B$70)</f>
        <v>0</v>
      </c>
      <c r="Q82" s="40">
        <f t="shared" si="242"/>
        <v>0</v>
      </c>
      <c r="R82" s="32">
        <f t="shared" si="243"/>
        <v>52.004968805704124</v>
      </c>
      <c r="S82" s="32">
        <f t="shared" si="244"/>
        <v>35.398996826116537</v>
      </c>
      <c r="T82" s="32">
        <f t="shared" si="245"/>
        <v>89.08180166237743</v>
      </c>
      <c r="U82" s="32">
        <f t="shared" si="246"/>
        <v>634.23037610482493</v>
      </c>
      <c r="V82" s="32">
        <f t="shared" si="247"/>
        <v>385.82520053475946</v>
      </c>
      <c r="W82" s="32">
        <f t="shared" si="248"/>
        <v>124.6138885997202</v>
      </c>
      <c r="X82" s="32">
        <f t="shared" si="249"/>
        <v>35.641472895363506</v>
      </c>
      <c r="Y82" s="32">
        <f t="shared" si="250"/>
        <v>0</v>
      </c>
      <c r="Z82" s="32">
        <f t="shared" si="251"/>
        <v>0</v>
      </c>
      <c r="AA82" s="32">
        <f t="shared" si="252"/>
        <v>0</v>
      </c>
      <c r="AB82" s="32">
        <f t="shared" si="253"/>
        <v>0</v>
      </c>
      <c r="AC82" s="32">
        <f t="shared" si="254"/>
        <v>0</v>
      </c>
      <c r="AD82" s="14">
        <f>VLOOKUP(A82,'PBT Tag Rates'!$B$5:$E$34,4,FALSE)</f>
        <v>0.95971980899999998</v>
      </c>
      <c r="AE82" s="32">
        <f t="shared" si="255"/>
        <v>0</v>
      </c>
      <c r="AF82" s="32">
        <f t="shared" si="256"/>
        <v>54.18765802061727</v>
      </c>
      <c r="AG82" s="32">
        <f t="shared" si="257"/>
        <v>36.884720409179906</v>
      </c>
      <c r="AH82" s="32">
        <f t="shared" si="258"/>
        <v>92.820634550825901</v>
      </c>
      <c r="AI82" s="32">
        <f t="shared" si="259"/>
        <v>660.84952103434694</v>
      </c>
      <c r="AJ82" s="32">
        <f t="shared" si="260"/>
        <v>402.0185859628948</v>
      </c>
      <c r="AK82" s="32">
        <f t="shared" si="261"/>
        <v>129.84403096729267</v>
      </c>
      <c r="AL82" s="32">
        <f t="shared" si="262"/>
        <v>37.137373388698606</v>
      </c>
      <c r="AM82" s="32">
        <f t="shared" si="263"/>
        <v>0</v>
      </c>
      <c r="AN82" s="32">
        <f t="shared" si="264"/>
        <v>0</v>
      </c>
      <c r="AO82" s="32">
        <f t="shared" si="265"/>
        <v>0</v>
      </c>
      <c r="AP82" s="32">
        <f t="shared" si="266"/>
        <v>0</v>
      </c>
      <c r="AQ82" s="32">
        <f t="shared" si="267"/>
        <v>0</v>
      </c>
      <c r="AS82" s="34">
        <f t="shared" si="200"/>
        <v>91.072378429797169</v>
      </c>
      <c r="AT82" s="35">
        <f t="shared" si="201"/>
        <v>1322.6701459040587</v>
      </c>
      <c r="BH82" s="18"/>
      <c r="BI82" s="32"/>
      <c r="BK82" s="40">
        <f t="shared" si="202"/>
        <v>0</v>
      </c>
      <c r="BL82" s="32">
        <f t="shared" si="203"/>
        <v>2.1826892149131467</v>
      </c>
      <c r="BM82" s="32">
        <f t="shared" si="204"/>
        <v>1.4857235830633684</v>
      </c>
      <c r="BN82" s="32">
        <f t="shared" si="205"/>
        <v>3.7388328884484707</v>
      </c>
      <c r="BO82" s="32">
        <f t="shared" si="206"/>
        <v>26.619144929522008</v>
      </c>
      <c r="BP82" s="32">
        <f t="shared" si="207"/>
        <v>16.193385428135343</v>
      </c>
      <c r="BQ82" s="32">
        <f t="shared" si="208"/>
        <v>5.2301423675724692</v>
      </c>
      <c r="BR82" s="32">
        <f t="shared" si="209"/>
        <v>1.4959004933350997</v>
      </c>
      <c r="BS82" s="32">
        <f t="shared" si="210"/>
        <v>0</v>
      </c>
      <c r="BT82" s="32">
        <f t="shared" si="211"/>
        <v>0</v>
      </c>
      <c r="BU82" s="32">
        <f t="shared" si="212"/>
        <v>0</v>
      </c>
      <c r="BV82" s="32">
        <f t="shared" si="213"/>
        <v>0</v>
      </c>
      <c r="BW82" s="32">
        <f t="shared" si="214"/>
        <v>0</v>
      </c>
      <c r="BX82" s="15">
        <f t="shared" si="215"/>
        <v>0.46590909090909088</v>
      </c>
      <c r="BY82" s="32">
        <f>SUMIFS('Individual Data'!$W$6:$W$3142,'Individual Data'!$I$6:$I$3142,'age-length prop'!BY$7,'Individual Data'!$U$6:$U$3142,'age-length prop'!$B82,'Individual Data'!$Q$6:$Q$3142,'age-length prop'!$C82)</f>
        <v>41</v>
      </c>
      <c r="BZ82" s="32">
        <f>SUMIFS('Individual Data'!$W$6:$W$3142,'Individual Data'!$I$6:$I$3142,'age-length prop'!BZ$7,'Individual Data'!$U$6:$U$3142,'age-length prop'!$B82,'Individual Data'!$Q$6:$Q$3142,'age-length prop'!$C82)</f>
        <v>47</v>
      </c>
      <c r="CA82" s="47">
        <f t="shared" si="216"/>
        <v>0</v>
      </c>
      <c r="CB82" s="18">
        <f t="shared" si="217"/>
        <v>1.0169347478572615</v>
      </c>
      <c r="CC82" s="18">
        <f t="shared" si="218"/>
        <v>0.69221212392725118</v>
      </c>
      <c r="CD82" s="18">
        <f t="shared" si="219"/>
        <v>1.7419562321180373</v>
      </c>
      <c r="CE82" s="18">
        <f t="shared" si="220"/>
        <v>12.402101614890935</v>
      </c>
      <c r="CF82" s="18">
        <f t="shared" si="221"/>
        <v>7.5446454835630572</v>
      </c>
      <c r="CG82" s="18">
        <f t="shared" si="222"/>
        <v>2.4367708758008093</v>
      </c>
      <c r="CH82" s="18">
        <f t="shared" si="223"/>
        <v>0.69695363894021689</v>
      </c>
      <c r="CI82" s="18">
        <f t="shared" si="224"/>
        <v>0</v>
      </c>
      <c r="CJ82" s="18">
        <f t="shared" si="225"/>
        <v>0</v>
      </c>
      <c r="CK82" s="18">
        <f t="shared" si="226"/>
        <v>0</v>
      </c>
      <c r="CL82" s="18">
        <f t="shared" si="227"/>
        <v>0</v>
      </c>
      <c r="CM82" s="48">
        <f t="shared" si="228"/>
        <v>0</v>
      </c>
      <c r="CN82" s="18"/>
      <c r="CO82" s="18">
        <f t="shared" si="229"/>
        <v>0</v>
      </c>
      <c r="CP82" s="18">
        <f t="shared" si="230"/>
        <v>1.1657544670558853</v>
      </c>
      <c r="CQ82" s="18">
        <f t="shared" si="231"/>
        <v>0.79351145913611731</v>
      </c>
      <c r="CR82" s="18">
        <f t="shared" si="232"/>
        <v>1.9968766563304334</v>
      </c>
      <c r="CS82" s="18">
        <f t="shared" si="233"/>
        <v>14.217043314631075</v>
      </c>
      <c r="CT82" s="18">
        <f t="shared" si="234"/>
        <v>8.6487399445722861</v>
      </c>
      <c r="CU82" s="18">
        <f t="shared" si="235"/>
        <v>2.7933714917716599</v>
      </c>
      <c r="CV82" s="18">
        <f t="shared" si="236"/>
        <v>0.79894685439488289</v>
      </c>
      <c r="CW82" s="18">
        <f t="shared" si="237"/>
        <v>0</v>
      </c>
      <c r="CX82" s="18">
        <f t="shared" si="238"/>
        <v>0</v>
      </c>
      <c r="CY82" s="18">
        <f t="shared" si="239"/>
        <v>0</v>
      </c>
      <c r="CZ82" s="18">
        <f t="shared" si="240"/>
        <v>0</v>
      </c>
      <c r="DA82" s="18">
        <f t="shared" si="241"/>
        <v>0</v>
      </c>
    </row>
    <row r="83" spans="1:105" x14ac:dyDescent="0.35">
      <c r="A83" s="22" t="s">
        <v>557</v>
      </c>
      <c r="B83" s="22" t="s">
        <v>9085</v>
      </c>
      <c r="C83">
        <v>3</v>
      </c>
      <c r="D83" s="18">
        <f>SUMIFS('Individual Data'!$AA$6:$AA$3142,'Individual Data'!$U$6:$U$3142,'age-length prop'!$B83,'Individual Data'!$X$6:$X$3142,'age-length prop'!D$71,'Individual Data'!$Q$6:$Q$3142,'age-length prop'!$C83,'Individual Data'!$M$6:$M$3142,'age-length prop'!$B$70)</f>
        <v>0</v>
      </c>
      <c r="E83" s="18">
        <f>SUMIFS('Individual Data'!$AA$6:$AA$3142,'Individual Data'!$U$6:$U$3142,'age-length prop'!$B83,'Individual Data'!$X$6:$X$3142,'age-length prop'!E$71,'Individual Data'!$Q$6:$Q$3142,'age-length prop'!$C83,'Individual Data'!$M$6:$M$3142,'age-length prop'!$B$70)</f>
        <v>0</v>
      </c>
      <c r="F83" s="18">
        <f>SUMIFS('Individual Data'!$AA$6:$AA$3142,'Individual Data'!$U$6:$U$3142,'age-length prop'!$B83,'Individual Data'!$X$6:$X$3142,'age-length prop'!F$71,'Individual Data'!$Q$6:$Q$3142,'age-length prop'!$C83,'Individual Data'!$M$6:$M$3142,'age-length prop'!$B$70)</f>
        <v>0</v>
      </c>
      <c r="G83" s="18">
        <f>SUMIFS('Individual Data'!$AA$6:$AA$3142,'Individual Data'!$U$6:$U$3142,'age-length prop'!$B83,'Individual Data'!$X$6:$X$3142,'age-length prop'!G$71,'Individual Data'!$Q$6:$Q$3142,'age-length prop'!$C83,'Individual Data'!$M$6:$M$3142,'age-length prop'!$B$70)</f>
        <v>101.67926136363639</v>
      </c>
      <c r="H83" s="18">
        <f>SUMIFS('Individual Data'!$AA$6:$AA$3142,'Individual Data'!$U$6:$U$3142,'age-length prop'!$B83,'Individual Data'!$X$6:$X$3142,'age-length prop'!H$71,'Individual Data'!$Q$6:$Q$3142,'age-length prop'!$C83,'Individual Data'!$M$6:$M$3142,'age-length prop'!$B$70)</f>
        <v>137.48181818181823</v>
      </c>
      <c r="I83" s="18">
        <f>SUMIFS('Individual Data'!$AA$6:$AA$3142,'Individual Data'!$U$6:$U$3142,'age-length prop'!$B83,'Individual Data'!$X$6:$X$3142,'age-length prop'!I$71,'Individual Data'!$Q$6:$Q$3142,'age-length prop'!$C83,'Individual Data'!$M$6:$M$3142,'age-length prop'!$B$70)</f>
        <v>68.740909090909113</v>
      </c>
      <c r="J83" s="18">
        <f>SUMIFS('Individual Data'!$AA$6:$AA$3142,'Individual Data'!$U$6:$U$3142,'age-length prop'!$B83,'Individual Data'!$X$6:$X$3142,'age-length prop'!J$71,'Individual Data'!$Q$6:$Q$3142,'age-length prop'!$C83,'Individual Data'!$M$6:$M$3142,'age-length prop'!$B$70)</f>
        <v>0</v>
      </c>
      <c r="K83" s="18">
        <f>SUMIFS('Individual Data'!$AA$6:$AA$3142,'Individual Data'!$U$6:$U$3142,'age-length prop'!$B83,'Individual Data'!$X$6:$X$3142,'age-length prop'!K$71,'Individual Data'!$Q$6:$Q$3142,'age-length prop'!$C83,'Individual Data'!$M$6:$M$3142,'age-length prop'!$B$70)</f>
        <v>0</v>
      </c>
      <c r="L83" s="18">
        <f>SUMIFS('Individual Data'!$AA$6:$AA$3142,'Individual Data'!$U$6:$U$3142,'age-length prop'!$B83,'Individual Data'!$X$6:$X$3142,'age-length prop'!L$71,'Individual Data'!$Q$6:$Q$3142,'age-length prop'!$C83,'Individual Data'!$M$6:$M$3142,'age-length prop'!$B$70)</f>
        <v>0</v>
      </c>
      <c r="M83" s="18">
        <f>SUMIFS('Individual Data'!$AA$6:$AA$3142,'Individual Data'!$U$6:$U$3142,'age-length prop'!$B83,'Individual Data'!$X$6:$X$3142,'age-length prop'!M$71,'Individual Data'!$Q$6:$Q$3142,'age-length prop'!$C83,'Individual Data'!$M$6:$M$3142,'age-length prop'!$B$70)</f>
        <v>0</v>
      </c>
      <c r="N83" s="18">
        <f>SUMIFS('Individual Data'!$AA$6:$AA$3142,'Individual Data'!$U$6:$U$3142,'age-length prop'!$B83,'Individual Data'!$X$6:$X$3142,'age-length prop'!N$71,'Individual Data'!$Q$6:$Q$3142,'age-length prop'!$C83,'Individual Data'!$M$6:$M$3142,'age-length prop'!$B$70)</f>
        <v>0</v>
      </c>
      <c r="O83" s="18">
        <f>SUMIFS('Individual Data'!$AA$6:$AA$3142,'Individual Data'!$U$6:$U$3142,'age-length prop'!$B83,'Individual Data'!$X$6:$X$3142,'age-length prop'!O$71,'Individual Data'!$Q$6:$Q$3142,'age-length prop'!$C83,'Individual Data'!$M$6:$M$3142,'age-length prop'!$B$70)</f>
        <v>0</v>
      </c>
      <c r="P83" s="18">
        <f>SUMIFS('Individual Data'!$AA$6:$AA$3142,'Individual Data'!$U$6:$U$3142,'age-length prop'!$B83,'Individual Data'!$X$6:$X$3142,'age-length prop'!P$71,'Individual Data'!$Q$6:$Q$3142,'age-length prop'!$C83,'Individual Data'!$M$6:$M$3142,'age-length prop'!$B$70)</f>
        <v>0</v>
      </c>
      <c r="Q83" s="40">
        <f t="shared" si="242"/>
        <v>0</v>
      </c>
      <c r="R83" s="32">
        <f t="shared" si="243"/>
        <v>0</v>
      </c>
      <c r="S83" s="32">
        <f t="shared" si="244"/>
        <v>0</v>
      </c>
      <c r="T83" s="32">
        <f t="shared" si="245"/>
        <v>105.41346530047996</v>
      </c>
      <c r="U83" s="32">
        <f t="shared" si="246"/>
        <v>142.25728062164299</v>
      </c>
      <c r="V83" s="32">
        <f t="shared" si="247"/>
        <v>71.229267791032512</v>
      </c>
      <c r="W83" s="32">
        <f t="shared" si="248"/>
        <v>0</v>
      </c>
      <c r="X83" s="32">
        <f t="shared" si="249"/>
        <v>0</v>
      </c>
      <c r="Y83" s="32">
        <f t="shared" si="250"/>
        <v>0</v>
      </c>
      <c r="Z83" s="32">
        <f t="shared" si="251"/>
        <v>0</v>
      </c>
      <c r="AA83" s="32">
        <f t="shared" si="252"/>
        <v>0</v>
      </c>
      <c r="AB83" s="32">
        <f t="shared" si="253"/>
        <v>0</v>
      </c>
      <c r="AC83" s="32">
        <f t="shared" si="254"/>
        <v>0</v>
      </c>
      <c r="AD83" s="14">
        <f>VLOOKUP(A83,'PBT Tag Rates'!$B$5:$E$34,4,FALSE)</f>
        <v>0.95971980899999998</v>
      </c>
      <c r="AE83" s="32">
        <f t="shared" si="255"/>
        <v>0</v>
      </c>
      <c r="AF83" s="32">
        <f t="shared" si="256"/>
        <v>0</v>
      </c>
      <c r="AG83" s="32">
        <f t="shared" si="257"/>
        <v>0</v>
      </c>
      <c r="AH83" s="32">
        <f t="shared" si="258"/>
        <v>109.83775088514398</v>
      </c>
      <c r="AI83" s="32">
        <f t="shared" si="259"/>
        <v>148.22792995162925</v>
      </c>
      <c r="AJ83" s="32">
        <f t="shared" si="260"/>
        <v>74.218815870072888</v>
      </c>
      <c r="AK83" s="32">
        <f t="shared" si="261"/>
        <v>0</v>
      </c>
      <c r="AL83" s="32">
        <f t="shared" si="262"/>
        <v>0</v>
      </c>
      <c r="AM83" s="32">
        <f t="shared" si="263"/>
        <v>0</v>
      </c>
      <c r="AN83" s="32">
        <f t="shared" si="264"/>
        <v>0</v>
      </c>
      <c r="AO83" s="32">
        <f t="shared" si="265"/>
        <v>0</v>
      </c>
      <c r="AP83" s="32">
        <f t="shared" si="266"/>
        <v>0</v>
      </c>
      <c r="AQ83" s="32">
        <f t="shared" si="267"/>
        <v>0</v>
      </c>
      <c r="AS83" s="34">
        <f t="shared" si="200"/>
        <v>0</v>
      </c>
      <c r="AT83" s="35">
        <f t="shared" si="201"/>
        <v>332.28449670684614</v>
      </c>
      <c r="BH83" s="18"/>
      <c r="BI83" s="32"/>
      <c r="BK83" s="40">
        <f t="shared" si="202"/>
        <v>0</v>
      </c>
      <c r="BL83" s="32">
        <f t="shared" si="203"/>
        <v>0</v>
      </c>
      <c r="BM83" s="32">
        <f t="shared" si="204"/>
        <v>0</v>
      </c>
      <c r="BN83" s="32">
        <f t="shared" si="205"/>
        <v>4.4242855846640197</v>
      </c>
      <c r="BO83" s="32">
        <f t="shared" si="206"/>
        <v>5.9706493299862586</v>
      </c>
      <c r="BP83" s="32">
        <f t="shared" si="207"/>
        <v>2.9895480790403752</v>
      </c>
      <c r="BQ83" s="32">
        <f t="shared" si="208"/>
        <v>0</v>
      </c>
      <c r="BR83" s="32">
        <f t="shared" si="209"/>
        <v>0</v>
      </c>
      <c r="BS83" s="32">
        <f t="shared" si="210"/>
        <v>0</v>
      </c>
      <c r="BT83" s="32">
        <f t="shared" si="211"/>
        <v>0</v>
      </c>
      <c r="BU83" s="32">
        <f t="shared" si="212"/>
        <v>0</v>
      </c>
      <c r="BV83" s="32">
        <f t="shared" si="213"/>
        <v>0</v>
      </c>
      <c r="BW83" s="32">
        <f t="shared" si="214"/>
        <v>0</v>
      </c>
      <c r="BX83" s="15">
        <f t="shared" si="215"/>
        <v>1</v>
      </c>
      <c r="BY83" s="32">
        <f>SUMIFS('Individual Data'!$W$6:$W$3142,'Individual Data'!$I$6:$I$3142,'age-length prop'!BY$7,'Individual Data'!$U$6:$U$3142,'age-length prop'!$B83,'Individual Data'!$Q$6:$Q$3142,'age-length prop'!$C83)</f>
        <v>20</v>
      </c>
      <c r="BZ83" s="32">
        <f>SUMIFS('Individual Data'!$W$6:$W$3142,'Individual Data'!$I$6:$I$3142,'age-length prop'!BZ$7,'Individual Data'!$U$6:$U$3142,'age-length prop'!$B83,'Individual Data'!$Q$6:$Q$3142,'age-length prop'!$C83)</f>
        <v>0</v>
      </c>
      <c r="CA83" s="47">
        <f t="shared" si="216"/>
        <v>0</v>
      </c>
      <c r="CB83" s="18">
        <f t="shared" si="217"/>
        <v>0</v>
      </c>
      <c r="CC83" s="18">
        <f t="shared" si="218"/>
        <v>0</v>
      </c>
      <c r="CD83" s="18">
        <f t="shared" si="219"/>
        <v>4.4242855846640197</v>
      </c>
      <c r="CE83" s="18">
        <f t="shared" si="220"/>
        <v>5.9706493299862586</v>
      </c>
      <c r="CF83" s="18">
        <f t="shared" si="221"/>
        <v>2.9895480790403752</v>
      </c>
      <c r="CG83" s="18">
        <f t="shared" si="222"/>
        <v>0</v>
      </c>
      <c r="CH83" s="18">
        <f t="shared" si="223"/>
        <v>0</v>
      </c>
      <c r="CI83" s="18">
        <f t="shared" si="224"/>
        <v>0</v>
      </c>
      <c r="CJ83" s="18">
        <f t="shared" si="225"/>
        <v>0</v>
      </c>
      <c r="CK83" s="18">
        <f t="shared" si="226"/>
        <v>0</v>
      </c>
      <c r="CL83" s="18">
        <f t="shared" si="227"/>
        <v>0</v>
      </c>
      <c r="CM83" s="48">
        <f t="shared" si="228"/>
        <v>0</v>
      </c>
      <c r="CN83" s="18"/>
      <c r="CO83" s="18">
        <f t="shared" si="229"/>
        <v>0</v>
      </c>
      <c r="CP83" s="18">
        <f t="shared" si="230"/>
        <v>0</v>
      </c>
      <c r="CQ83" s="18">
        <f t="shared" si="231"/>
        <v>0</v>
      </c>
      <c r="CR83" s="18">
        <f t="shared" si="232"/>
        <v>0</v>
      </c>
      <c r="CS83" s="18">
        <f t="shared" si="233"/>
        <v>0</v>
      </c>
      <c r="CT83" s="18">
        <f t="shared" si="234"/>
        <v>0</v>
      </c>
      <c r="CU83" s="18">
        <f t="shared" si="235"/>
        <v>0</v>
      </c>
      <c r="CV83" s="18">
        <f t="shared" si="236"/>
        <v>0</v>
      </c>
      <c r="CW83" s="18">
        <f t="shared" si="237"/>
        <v>0</v>
      </c>
      <c r="CX83" s="18">
        <f t="shared" si="238"/>
        <v>0</v>
      </c>
      <c r="CY83" s="18">
        <f t="shared" si="239"/>
        <v>0</v>
      </c>
      <c r="CZ83" s="18">
        <f t="shared" si="240"/>
        <v>0</v>
      </c>
      <c r="DA83" s="18">
        <f t="shared" si="241"/>
        <v>0</v>
      </c>
    </row>
    <row r="84" spans="1:105" x14ac:dyDescent="0.35">
      <c r="A84" s="22" t="s">
        <v>557</v>
      </c>
      <c r="B84" s="22" t="s">
        <v>9086</v>
      </c>
      <c r="C84">
        <v>3</v>
      </c>
      <c r="D84" s="18">
        <f>SUMIFS('Individual Data'!$AA$6:$AA$3142,'Individual Data'!$U$6:$U$3142,'age-length prop'!$B84,'Individual Data'!$X$6:$X$3142,'age-length prop'!D$71,'Individual Data'!$Q$6:$Q$3142,'age-length prop'!$C84,'Individual Data'!$M$6:$M$3142,'age-length prop'!$B$70)</f>
        <v>0</v>
      </c>
      <c r="E84" s="18">
        <f>SUMIFS('Individual Data'!$AA$6:$AA$3142,'Individual Data'!$U$6:$U$3142,'age-length prop'!$B84,'Individual Data'!$X$6:$X$3142,'age-length prop'!E$71,'Individual Data'!$Q$6:$Q$3142,'age-length prop'!$C84,'Individual Data'!$M$6:$M$3142,'age-length prop'!$B$70)</f>
        <v>0</v>
      </c>
      <c r="F84" s="18">
        <f>SUMIFS('Individual Data'!$AA$6:$AA$3142,'Individual Data'!$U$6:$U$3142,'age-length prop'!$B84,'Individual Data'!$X$6:$X$3142,'age-length prop'!F$71,'Individual Data'!$Q$6:$Q$3142,'age-length prop'!$C84,'Individual Data'!$M$6:$M$3142,'age-length prop'!$B$70)</f>
        <v>137.48181818181823</v>
      </c>
      <c r="G84" s="18">
        <f>SUMIFS('Individual Data'!$AA$6:$AA$3142,'Individual Data'!$U$6:$U$3142,'age-length prop'!$B84,'Individual Data'!$X$6:$X$3142,'age-length prop'!G$71,'Individual Data'!$Q$6:$Q$3142,'age-length prop'!$C84,'Individual Data'!$M$6:$M$3142,'age-length prop'!$B$70)</f>
        <v>290.71676136363641</v>
      </c>
      <c r="H84" s="18">
        <f>SUMIFS('Individual Data'!$AA$6:$AA$3142,'Individual Data'!$U$6:$U$3142,'age-length prop'!$B84,'Individual Data'!$X$6:$X$3142,'age-length prop'!H$71,'Individual Data'!$Q$6:$Q$3142,'age-length prop'!$C84,'Individual Data'!$M$6:$M$3142,'age-length prop'!$B$70)</f>
        <v>1028.2494318181821</v>
      </c>
      <c r="I84" s="18">
        <f>SUMIFS('Individual Data'!$AA$6:$AA$3142,'Individual Data'!$U$6:$U$3142,'age-length prop'!$B84,'Individual Data'!$X$6:$X$3142,'age-length prop'!I$71,'Individual Data'!$Q$6:$Q$3142,'age-length prop'!$C84,'Individual Data'!$M$6:$M$3142,'age-length prop'!$B$70)</f>
        <v>771.90312500000016</v>
      </c>
      <c r="J84" s="18">
        <f>SUMIFS('Individual Data'!$AA$6:$AA$3142,'Individual Data'!$U$6:$U$3142,'age-length prop'!$B84,'Individual Data'!$X$6:$X$3142,'age-length prop'!J$71,'Individual Data'!$Q$6:$Q$3142,'age-length prop'!$C84,'Individual Data'!$M$6:$M$3142,'age-length prop'!$B$70)</f>
        <v>204.79062500000003</v>
      </c>
      <c r="K84" s="18">
        <f>SUMIFS('Individual Data'!$AA$6:$AA$3142,'Individual Data'!$U$6:$U$3142,'age-length prop'!$B84,'Individual Data'!$X$6:$X$3142,'age-length prop'!K$71,'Individual Data'!$Q$6:$Q$3142,'age-length prop'!$C84,'Individual Data'!$M$6:$M$3142,'age-length prop'!$B$70)</f>
        <v>34.370454545454557</v>
      </c>
      <c r="L84" s="18">
        <f>SUMIFS('Individual Data'!$AA$6:$AA$3142,'Individual Data'!$U$6:$U$3142,'age-length prop'!$B84,'Individual Data'!$X$6:$X$3142,'age-length prop'!L$71,'Individual Data'!$Q$6:$Q$3142,'age-length prop'!$C84,'Individual Data'!$M$6:$M$3142,'age-length prop'!$B$70)</f>
        <v>0</v>
      </c>
      <c r="M84" s="18">
        <f>SUMIFS('Individual Data'!$AA$6:$AA$3142,'Individual Data'!$U$6:$U$3142,'age-length prop'!$B84,'Individual Data'!$X$6:$X$3142,'age-length prop'!M$71,'Individual Data'!$Q$6:$Q$3142,'age-length prop'!$C84,'Individual Data'!$M$6:$M$3142,'age-length prop'!$B$70)</f>
        <v>0</v>
      </c>
      <c r="N84" s="18">
        <f>SUMIFS('Individual Data'!$AA$6:$AA$3142,'Individual Data'!$U$6:$U$3142,'age-length prop'!$B84,'Individual Data'!$X$6:$X$3142,'age-length prop'!N$71,'Individual Data'!$Q$6:$Q$3142,'age-length prop'!$C84,'Individual Data'!$M$6:$M$3142,'age-length prop'!$B$70)</f>
        <v>0</v>
      </c>
      <c r="O84" s="18">
        <f>SUMIFS('Individual Data'!$AA$6:$AA$3142,'Individual Data'!$U$6:$U$3142,'age-length prop'!$B84,'Individual Data'!$X$6:$X$3142,'age-length prop'!O$71,'Individual Data'!$Q$6:$Q$3142,'age-length prop'!$C84,'Individual Data'!$M$6:$M$3142,'age-length prop'!$B$70)</f>
        <v>0</v>
      </c>
      <c r="P84" s="18">
        <f>SUMIFS('Individual Data'!$AA$6:$AA$3142,'Individual Data'!$U$6:$U$3142,'age-length prop'!$B84,'Individual Data'!$X$6:$X$3142,'age-length prop'!P$71,'Individual Data'!$Q$6:$Q$3142,'age-length prop'!$C84,'Individual Data'!$M$6:$M$3142,'age-length prop'!$B$70)</f>
        <v>0</v>
      </c>
      <c r="Q84" s="40">
        <f t="shared" si="242"/>
        <v>0</v>
      </c>
      <c r="R84" s="32">
        <f t="shared" si="243"/>
        <v>0</v>
      </c>
      <c r="S84" s="32">
        <f t="shared" si="244"/>
        <v>141.59598730446615</v>
      </c>
      <c r="T84" s="32">
        <f t="shared" si="245"/>
        <v>301.39342895771028</v>
      </c>
      <c r="U84" s="32">
        <f t="shared" si="246"/>
        <v>1063.9659113160383</v>
      </c>
      <c r="V84" s="32">
        <f t="shared" si="247"/>
        <v>799.84531957013587</v>
      </c>
      <c r="W84" s="32">
        <f t="shared" si="248"/>
        <v>214.69621770795166</v>
      </c>
      <c r="X84" s="32">
        <f t="shared" si="249"/>
        <v>35.641472895363506</v>
      </c>
      <c r="Y84" s="32">
        <f t="shared" si="250"/>
        <v>0</v>
      </c>
      <c r="Z84" s="32">
        <f t="shared" si="251"/>
        <v>0</v>
      </c>
      <c r="AA84" s="32">
        <f t="shared" si="252"/>
        <v>0</v>
      </c>
      <c r="AB84" s="32">
        <f t="shared" si="253"/>
        <v>0</v>
      </c>
      <c r="AC84" s="32">
        <f t="shared" si="254"/>
        <v>0</v>
      </c>
      <c r="AD84" s="14">
        <f>VLOOKUP(A84,'PBT Tag Rates'!$B$5:$E$34,4,FALSE)</f>
        <v>0.95971980899999998</v>
      </c>
      <c r="AE84" s="32">
        <f t="shared" si="255"/>
        <v>0</v>
      </c>
      <c r="AF84" s="32">
        <f t="shared" si="256"/>
        <v>0</v>
      </c>
      <c r="AG84" s="32">
        <f t="shared" si="257"/>
        <v>147.53888163671962</v>
      </c>
      <c r="AH84" s="32">
        <f t="shared" si="258"/>
        <v>314.04314689696093</v>
      </c>
      <c r="AI84" s="32">
        <f t="shared" si="259"/>
        <v>1108.621392763227</v>
      </c>
      <c r="AJ84" s="32">
        <f t="shared" si="260"/>
        <v>833.4154532076933</v>
      </c>
      <c r="AK84" s="32">
        <f t="shared" si="261"/>
        <v>223.70718588340785</v>
      </c>
      <c r="AL84" s="32">
        <f t="shared" si="262"/>
        <v>37.137373388698606</v>
      </c>
      <c r="AM84" s="32">
        <f t="shared" si="263"/>
        <v>0</v>
      </c>
      <c r="AN84" s="32">
        <f t="shared" si="264"/>
        <v>0</v>
      </c>
      <c r="AO84" s="32">
        <f t="shared" si="265"/>
        <v>0</v>
      </c>
      <c r="AP84" s="32">
        <f t="shared" si="266"/>
        <v>0</v>
      </c>
      <c r="AQ84" s="32">
        <f t="shared" si="267"/>
        <v>0</v>
      </c>
      <c r="AS84" s="34">
        <f t="shared" si="200"/>
        <v>147.53888163671962</v>
      </c>
      <c r="AT84" s="35">
        <f t="shared" si="201"/>
        <v>2516.9245521399876</v>
      </c>
      <c r="BH84" s="18"/>
      <c r="BI84" s="32"/>
      <c r="BK84" s="40">
        <f t="shared" si="202"/>
        <v>0</v>
      </c>
      <c r="BL84" s="32">
        <f t="shared" si="203"/>
        <v>0</v>
      </c>
      <c r="BM84" s="32">
        <f t="shared" si="204"/>
        <v>5.9428943322534735</v>
      </c>
      <c r="BN84" s="32">
        <f t="shared" si="205"/>
        <v>12.64971793925065</v>
      </c>
      <c r="BO84" s="32">
        <f t="shared" si="206"/>
        <v>44.655481447188777</v>
      </c>
      <c r="BP84" s="32">
        <f t="shared" si="207"/>
        <v>33.570133637557433</v>
      </c>
      <c r="BQ84" s="32">
        <f t="shared" si="208"/>
        <v>9.0109681754561848</v>
      </c>
      <c r="BR84" s="32">
        <f t="shared" si="209"/>
        <v>1.4959004933350997</v>
      </c>
      <c r="BS84" s="32">
        <f t="shared" si="210"/>
        <v>0</v>
      </c>
      <c r="BT84" s="32">
        <f t="shared" si="211"/>
        <v>0</v>
      </c>
      <c r="BU84" s="32">
        <f t="shared" si="212"/>
        <v>0</v>
      </c>
      <c r="BV84" s="32">
        <f t="shared" si="213"/>
        <v>0</v>
      </c>
      <c r="BW84" s="32">
        <f t="shared" si="214"/>
        <v>0</v>
      </c>
      <c r="BX84" s="15">
        <f t="shared" si="215"/>
        <v>0.38150289017341038</v>
      </c>
      <c r="BY84" s="32">
        <f>SUMIFS('Individual Data'!$W$6:$W$3142,'Individual Data'!$I$6:$I$3142,'age-length prop'!BY$7,'Individual Data'!$U$6:$U$3142,'age-length prop'!$B84,'Individual Data'!$Q$6:$Q$3142,'age-length prop'!$C84)</f>
        <v>66</v>
      </c>
      <c r="BZ84" s="32">
        <f>SUMIFS('Individual Data'!$W$6:$W$3142,'Individual Data'!$I$6:$I$3142,'age-length prop'!BZ$7,'Individual Data'!$U$6:$U$3142,'age-length prop'!$B84,'Individual Data'!$Q$6:$Q$3142,'age-length prop'!$C84)</f>
        <v>107</v>
      </c>
      <c r="CA84" s="47">
        <f t="shared" si="216"/>
        <v>0</v>
      </c>
      <c r="CB84" s="18">
        <f t="shared" si="217"/>
        <v>0</v>
      </c>
      <c r="CC84" s="18">
        <f t="shared" si="218"/>
        <v>2.2672313637498798</v>
      </c>
      <c r="CD84" s="18">
        <f t="shared" si="219"/>
        <v>4.8259039537025599</v>
      </c>
      <c r="CE84" s="18">
        <f t="shared" si="220"/>
        <v>17.036195234187623</v>
      </c>
      <c r="CF84" s="18">
        <f t="shared" si="221"/>
        <v>12.807103006235783</v>
      </c>
      <c r="CG84" s="18">
        <f t="shared" si="222"/>
        <v>3.437710402197157</v>
      </c>
      <c r="CH84" s="18">
        <f t="shared" si="223"/>
        <v>0.57069036161917097</v>
      </c>
      <c r="CI84" s="18">
        <f t="shared" si="224"/>
        <v>0</v>
      </c>
      <c r="CJ84" s="18">
        <f t="shared" si="225"/>
        <v>0</v>
      </c>
      <c r="CK84" s="18">
        <f t="shared" si="226"/>
        <v>0</v>
      </c>
      <c r="CL84" s="18">
        <f t="shared" si="227"/>
        <v>0</v>
      </c>
      <c r="CM84" s="48">
        <f t="shared" si="228"/>
        <v>0</v>
      </c>
      <c r="CN84" s="18"/>
      <c r="CO84" s="18">
        <f t="shared" si="229"/>
        <v>0</v>
      </c>
      <c r="CP84" s="18">
        <f t="shared" si="230"/>
        <v>0</v>
      </c>
      <c r="CQ84" s="18">
        <f t="shared" si="231"/>
        <v>3.6756629685035938</v>
      </c>
      <c r="CR84" s="18">
        <f t="shared" si="232"/>
        <v>7.8238139855480906</v>
      </c>
      <c r="CS84" s="18">
        <f t="shared" si="233"/>
        <v>27.619286213001153</v>
      </c>
      <c r="CT84" s="18">
        <f t="shared" si="234"/>
        <v>20.763030631321651</v>
      </c>
      <c r="CU84" s="18">
        <f t="shared" si="235"/>
        <v>5.5732577732590283</v>
      </c>
      <c r="CV84" s="18">
        <f t="shared" si="236"/>
        <v>0.92521013171592881</v>
      </c>
      <c r="CW84" s="18">
        <f t="shared" si="237"/>
        <v>0</v>
      </c>
      <c r="CX84" s="18">
        <f t="shared" si="238"/>
        <v>0</v>
      </c>
      <c r="CY84" s="18">
        <f t="shared" si="239"/>
        <v>0</v>
      </c>
      <c r="CZ84" s="18">
        <f t="shared" si="240"/>
        <v>0</v>
      </c>
      <c r="DA84" s="18">
        <f t="shared" si="241"/>
        <v>0</v>
      </c>
    </row>
    <row r="85" spans="1:105" x14ac:dyDescent="0.35">
      <c r="A85" s="22" t="s">
        <v>557</v>
      </c>
      <c r="B85" s="22" t="s">
        <v>9087</v>
      </c>
      <c r="C85">
        <v>3</v>
      </c>
      <c r="D85" s="18">
        <f>SUMIFS('Individual Data'!$AA$6:$AA$3142,'Individual Data'!$U$6:$U$3142,'age-length prop'!$B85,'Individual Data'!$X$6:$X$3142,'age-length prop'!D$71,'Individual Data'!$Q$6:$Q$3142,'age-length prop'!$C85,'Individual Data'!$M$6:$M$3142,'age-length prop'!$B$70)</f>
        <v>0</v>
      </c>
      <c r="E85" s="18">
        <f>SUMIFS('Individual Data'!$AA$6:$AA$3142,'Individual Data'!$U$6:$U$3142,'age-length prop'!$B85,'Individual Data'!$X$6:$X$3142,'age-length prop'!E$71,'Individual Data'!$Q$6:$Q$3142,'age-length prop'!$C85,'Individual Data'!$M$6:$M$3142,'age-length prop'!$B$70)</f>
        <v>0</v>
      </c>
      <c r="F85" s="18">
        <f>SUMIFS('Individual Data'!$AA$6:$AA$3142,'Individual Data'!$U$6:$U$3142,'age-length prop'!$B85,'Individual Data'!$X$6:$X$3142,'age-length prop'!F$71,'Individual Data'!$Q$6:$Q$3142,'age-length prop'!$C85,'Individual Data'!$M$6:$M$3142,'age-length prop'!$B$70)</f>
        <v>0</v>
      </c>
      <c r="G85" s="18">
        <f>SUMIFS('Individual Data'!$AA$6:$AA$3142,'Individual Data'!$U$6:$U$3142,'age-length prop'!$B85,'Individual Data'!$X$6:$X$3142,'age-length prop'!G$71,'Individual Data'!$Q$6:$Q$3142,'age-length prop'!$C85,'Individual Data'!$M$6:$M$3142,'age-length prop'!$B$70)</f>
        <v>34.370454545454557</v>
      </c>
      <c r="H85" s="18">
        <f>SUMIFS('Individual Data'!$AA$6:$AA$3142,'Individual Data'!$U$6:$U$3142,'age-length prop'!$B85,'Individual Data'!$X$6:$X$3142,'age-length prop'!H$71,'Individual Data'!$Q$6:$Q$3142,'age-length prop'!$C85,'Individual Data'!$M$6:$M$3142,'age-length prop'!$B$70)</f>
        <v>103.11136363636366</v>
      </c>
      <c r="I85" s="18">
        <f>SUMIFS('Individual Data'!$AA$6:$AA$3142,'Individual Data'!$U$6:$U$3142,'age-length prop'!$B85,'Individual Data'!$X$6:$X$3142,'age-length prop'!I$71,'Individual Data'!$Q$6:$Q$3142,'age-length prop'!$C85,'Individual Data'!$M$6:$M$3142,'age-length prop'!$B$70)</f>
        <v>85.926136363636388</v>
      </c>
      <c r="J85" s="18">
        <f>SUMIFS('Individual Data'!$AA$6:$AA$3142,'Individual Data'!$U$6:$U$3142,'age-length prop'!$B85,'Individual Data'!$X$6:$X$3142,'age-length prop'!J$71,'Individual Data'!$Q$6:$Q$3142,'age-length prop'!$C85,'Individual Data'!$M$6:$M$3142,'age-length prop'!$B$70)</f>
        <v>0</v>
      </c>
      <c r="K85" s="18">
        <f>SUMIFS('Individual Data'!$AA$6:$AA$3142,'Individual Data'!$U$6:$U$3142,'age-length prop'!$B85,'Individual Data'!$X$6:$X$3142,'age-length prop'!K$71,'Individual Data'!$Q$6:$Q$3142,'age-length prop'!$C85,'Individual Data'!$M$6:$M$3142,'age-length prop'!$B$70)</f>
        <v>0</v>
      </c>
      <c r="L85" s="18">
        <f>SUMIFS('Individual Data'!$AA$6:$AA$3142,'Individual Data'!$U$6:$U$3142,'age-length prop'!$B85,'Individual Data'!$X$6:$X$3142,'age-length prop'!L$71,'Individual Data'!$Q$6:$Q$3142,'age-length prop'!$C85,'Individual Data'!$M$6:$M$3142,'age-length prop'!$B$70)</f>
        <v>0</v>
      </c>
      <c r="M85" s="18">
        <f>SUMIFS('Individual Data'!$AA$6:$AA$3142,'Individual Data'!$U$6:$U$3142,'age-length prop'!$B85,'Individual Data'!$X$6:$X$3142,'age-length prop'!M$71,'Individual Data'!$Q$6:$Q$3142,'age-length prop'!$C85,'Individual Data'!$M$6:$M$3142,'age-length prop'!$B$70)</f>
        <v>0</v>
      </c>
      <c r="N85" s="18">
        <f>SUMIFS('Individual Data'!$AA$6:$AA$3142,'Individual Data'!$U$6:$U$3142,'age-length prop'!$B85,'Individual Data'!$X$6:$X$3142,'age-length prop'!N$71,'Individual Data'!$Q$6:$Q$3142,'age-length prop'!$C85,'Individual Data'!$M$6:$M$3142,'age-length prop'!$B$70)</f>
        <v>0</v>
      </c>
      <c r="O85" s="18">
        <f>SUMIFS('Individual Data'!$AA$6:$AA$3142,'Individual Data'!$U$6:$U$3142,'age-length prop'!$B85,'Individual Data'!$X$6:$X$3142,'age-length prop'!O$71,'Individual Data'!$Q$6:$Q$3142,'age-length prop'!$C85,'Individual Data'!$M$6:$M$3142,'age-length prop'!$B$70)</f>
        <v>0</v>
      </c>
      <c r="P85" s="18">
        <f>SUMIFS('Individual Data'!$AA$6:$AA$3142,'Individual Data'!$U$6:$U$3142,'age-length prop'!$B85,'Individual Data'!$X$6:$X$3142,'age-length prop'!P$71,'Individual Data'!$Q$6:$Q$3142,'age-length prop'!$C85,'Individual Data'!$M$6:$M$3142,'age-length prop'!$B$70)</f>
        <v>0</v>
      </c>
      <c r="Q85" s="40">
        <f t="shared" si="242"/>
        <v>0</v>
      </c>
      <c r="R85" s="32">
        <f t="shared" si="243"/>
        <v>0</v>
      </c>
      <c r="S85" s="32">
        <f t="shared" si="244"/>
        <v>0</v>
      </c>
      <c r="T85" s="32">
        <f t="shared" si="245"/>
        <v>35.632720664950973</v>
      </c>
      <c r="U85" s="32">
        <f t="shared" si="246"/>
        <v>106.69296046623225</v>
      </c>
      <c r="V85" s="32">
        <f t="shared" si="247"/>
        <v>89.036584738790651</v>
      </c>
      <c r="W85" s="32">
        <f t="shared" si="248"/>
        <v>0</v>
      </c>
      <c r="X85" s="32">
        <f t="shared" si="249"/>
        <v>0</v>
      </c>
      <c r="Y85" s="32">
        <f t="shared" si="250"/>
        <v>0</v>
      </c>
      <c r="Z85" s="32">
        <f t="shared" si="251"/>
        <v>0</v>
      </c>
      <c r="AA85" s="32">
        <f t="shared" si="252"/>
        <v>0</v>
      </c>
      <c r="AB85" s="32">
        <f t="shared" si="253"/>
        <v>0</v>
      </c>
      <c r="AC85" s="32">
        <f t="shared" si="254"/>
        <v>0</v>
      </c>
      <c r="AD85" s="14">
        <f>VLOOKUP(A85,'PBT Tag Rates'!$B$5:$E$34,4,FALSE)</f>
        <v>0.95971980899999998</v>
      </c>
      <c r="AE85" s="32">
        <f t="shared" si="255"/>
        <v>0</v>
      </c>
      <c r="AF85" s="32">
        <f t="shared" si="256"/>
        <v>0</v>
      </c>
      <c r="AG85" s="32">
        <f t="shared" si="257"/>
        <v>0</v>
      </c>
      <c r="AH85" s="32">
        <f t="shared" si="258"/>
        <v>37.128253820330357</v>
      </c>
      <c r="AI85" s="32">
        <f t="shared" si="259"/>
        <v>111.17094746372194</v>
      </c>
      <c r="AJ85" s="32">
        <f t="shared" si="260"/>
        <v>92.77351983759111</v>
      </c>
      <c r="AK85" s="32">
        <f t="shared" si="261"/>
        <v>0</v>
      </c>
      <c r="AL85" s="32">
        <f t="shared" si="262"/>
        <v>0</v>
      </c>
      <c r="AM85" s="32">
        <f t="shared" si="263"/>
        <v>0</v>
      </c>
      <c r="AN85" s="32">
        <f t="shared" si="264"/>
        <v>0</v>
      </c>
      <c r="AO85" s="32">
        <f t="shared" si="265"/>
        <v>0</v>
      </c>
      <c r="AP85" s="32">
        <f t="shared" si="266"/>
        <v>0</v>
      </c>
      <c r="AQ85" s="32">
        <f t="shared" si="267"/>
        <v>0</v>
      </c>
      <c r="AS85" s="34">
        <f t="shared" si="200"/>
        <v>0</v>
      </c>
      <c r="AT85" s="35">
        <f t="shared" si="201"/>
        <v>241.07272112164338</v>
      </c>
      <c r="BH85" s="18"/>
      <c r="BI85" s="32"/>
      <c r="BK85" s="40">
        <f t="shared" si="202"/>
        <v>0</v>
      </c>
      <c r="BL85" s="32">
        <f t="shared" si="203"/>
        <v>0</v>
      </c>
      <c r="BM85" s="32">
        <f t="shared" si="204"/>
        <v>0</v>
      </c>
      <c r="BN85" s="32">
        <f t="shared" si="205"/>
        <v>1.495533155379384</v>
      </c>
      <c r="BO85" s="32">
        <f t="shared" si="206"/>
        <v>4.477986997489694</v>
      </c>
      <c r="BP85" s="32">
        <f t="shared" si="207"/>
        <v>3.7369350988004584</v>
      </c>
      <c r="BQ85" s="32">
        <f t="shared" si="208"/>
        <v>0</v>
      </c>
      <c r="BR85" s="32">
        <f t="shared" si="209"/>
        <v>0</v>
      </c>
      <c r="BS85" s="32">
        <f t="shared" si="210"/>
        <v>0</v>
      </c>
      <c r="BT85" s="32">
        <f t="shared" si="211"/>
        <v>0</v>
      </c>
      <c r="BU85" s="32">
        <f t="shared" si="212"/>
        <v>0</v>
      </c>
      <c r="BV85" s="32">
        <f t="shared" si="213"/>
        <v>0</v>
      </c>
      <c r="BW85" s="32">
        <f t="shared" si="214"/>
        <v>0</v>
      </c>
      <c r="BX85" s="15">
        <f t="shared" si="215"/>
        <v>1</v>
      </c>
      <c r="BY85" s="32">
        <f>SUMIFS('Individual Data'!$W$6:$W$3142,'Individual Data'!$I$6:$I$3142,'age-length prop'!BY$7,'Individual Data'!$U$6:$U$3142,'age-length prop'!$B85,'Individual Data'!$Q$6:$Q$3142,'age-length prop'!$C85)</f>
        <v>15</v>
      </c>
      <c r="BZ85" s="32">
        <f>SUMIFS('Individual Data'!$W$6:$W$3142,'Individual Data'!$I$6:$I$3142,'age-length prop'!BZ$7,'Individual Data'!$U$6:$U$3142,'age-length prop'!$B85,'Individual Data'!$Q$6:$Q$3142,'age-length prop'!$C85)</f>
        <v>0</v>
      </c>
      <c r="CA85" s="47">
        <f t="shared" si="216"/>
        <v>0</v>
      </c>
      <c r="CB85" s="18">
        <f t="shared" si="217"/>
        <v>0</v>
      </c>
      <c r="CC85" s="18">
        <f t="shared" si="218"/>
        <v>0</v>
      </c>
      <c r="CD85" s="18">
        <f t="shared" si="219"/>
        <v>1.495533155379384</v>
      </c>
      <c r="CE85" s="18">
        <f t="shared" si="220"/>
        <v>4.477986997489694</v>
      </c>
      <c r="CF85" s="18">
        <f t="shared" si="221"/>
        <v>3.7369350988004584</v>
      </c>
      <c r="CG85" s="18">
        <f t="shared" si="222"/>
        <v>0</v>
      </c>
      <c r="CH85" s="18">
        <f t="shared" si="223"/>
        <v>0</v>
      </c>
      <c r="CI85" s="18">
        <f t="shared" si="224"/>
        <v>0</v>
      </c>
      <c r="CJ85" s="18">
        <f t="shared" si="225"/>
        <v>0</v>
      </c>
      <c r="CK85" s="18">
        <f t="shared" si="226"/>
        <v>0</v>
      </c>
      <c r="CL85" s="18">
        <f t="shared" si="227"/>
        <v>0</v>
      </c>
      <c r="CM85" s="48">
        <f t="shared" si="228"/>
        <v>0</v>
      </c>
      <c r="CN85" s="18"/>
      <c r="CO85" s="18">
        <f t="shared" si="229"/>
        <v>0</v>
      </c>
      <c r="CP85" s="18">
        <f t="shared" si="230"/>
        <v>0</v>
      </c>
      <c r="CQ85" s="18">
        <f t="shared" si="231"/>
        <v>0</v>
      </c>
      <c r="CR85" s="18">
        <f t="shared" si="232"/>
        <v>0</v>
      </c>
      <c r="CS85" s="18">
        <f t="shared" si="233"/>
        <v>0</v>
      </c>
      <c r="CT85" s="18">
        <f t="shared" si="234"/>
        <v>0</v>
      </c>
      <c r="CU85" s="18">
        <f t="shared" si="235"/>
        <v>0</v>
      </c>
      <c r="CV85" s="18">
        <f t="shared" si="236"/>
        <v>0</v>
      </c>
      <c r="CW85" s="18">
        <f t="shared" si="237"/>
        <v>0</v>
      </c>
      <c r="CX85" s="18">
        <f t="shared" si="238"/>
        <v>0</v>
      </c>
      <c r="CY85" s="18">
        <f t="shared" si="239"/>
        <v>0</v>
      </c>
      <c r="CZ85" s="18">
        <f t="shared" si="240"/>
        <v>0</v>
      </c>
      <c r="DA85" s="18">
        <f t="shared" si="241"/>
        <v>0</v>
      </c>
    </row>
    <row r="86" spans="1:105" x14ac:dyDescent="0.35">
      <c r="A86" s="22" t="s">
        <v>557</v>
      </c>
      <c r="B86" s="22" t="s">
        <v>8974</v>
      </c>
      <c r="C86">
        <v>3</v>
      </c>
      <c r="D86" s="18">
        <f>SUMIFS('Individual Data'!$AA$6:$AA$3142,'Individual Data'!$U$6:$U$3142,'age-length prop'!$B86,'Individual Data'!$X$6:$X$3142,'age-length prop'!D$71,'Individual Data'!$Q$6:$Q$3142,'age-length prop'!$C86,'Individual Data'!$M$6:$M$3142,'age-length prop'!$B$70)</f>
        <v>0</v>
      </c>
      <c r="E86" s="18">
        <f>SUMIFS('Individual Data'!$AA$6:$AA$3142,'Individual Data'!$U$6:$U$3142,'age-length prop'!$B86,'Individual Data'!$X$6:$X$3142,'age-length prop'!E$71,'Individual Data'!$Q$6:$Q$3142,'age-length prop'!$C86,'Individual Data'!$M$6:$M$3142,'age-length prop'!$B$70)</f>
        <v>0</v>
      </c>
      <c r="F86" s="18">
        <f>SUMIFS('Individual Data'!$AA$6:$AA$3142,'Individual Data'!$U$6:$U$3142,'age-length prop'!$B86,'Individual Data'!$X$6:$X$3142,'age-length prop'!F$71,'Individual Data'!$Q$6:$Q$3142,'age-length prop'!$C86,'Individual Data'!$M$6:$M$3142,'age-length prop'!$B$70)</f>
        <v>0</v>
      </c>
      <c r="G86" s="18">
        <f>SUMIFS('Individual Data'!$AA$6:$AA$3142,'Individual Data'!$U$6:$U$3142,'age-length prop'!$B86,'Individual Data'!$X$6:$X$3142,'age-length prop'!G$71,'Individual Data'!$Q$6:$Q$3142,'age-length prop'!$C86,'Individual Data'!$M$6:$M$3142,'age-length prop'!$B$70)</f>
        <v>68.740909090909113</v>
      </c>
      <c r="H86" s="18">
        <f>SUMIFS('Individual Data'!$AA$6:$AA$3142,'Individual Data'!$U$6:$U$3142,'age-length prop'!$B86,'Individual Data'!$X$6:$X$3142,'age-length prop'!H$71,'Individual Data'!$Q$6:$Q$3142,'age-length prop'!$C86,'Individual Data'!$M$6:$M$3142,'age-length prop'!$B$70)</f>
        <v>120.29659090909094</v>
      </c>
      <c r="I86" s="18">
        <f>SUMIFS('Individual Data'!$AA$6:$AA$3142,'Individual Data'!$U$6:$U$3142,'age-length prop'!$B86,'Individual Data'!$X$6:$X$3142,'age-length prop'!I$71,'Individual Data'!$Q$6:$Q$3142,'age-length prop'!$C86,'Individual Data'!$M$6:$M$3142,'age-length prop'!$B$70)</f>
        <v>120.29659090909094</v>
      </c>
      <c r="J86" s="18">
        <f>SUMIFS('Individual Data'!$AA$6:$AA$3142,'Individual Data'!$U$6:$U$3142,'age-length prop'!$B86,'Individual Data'!$X$6:$X$3142,'age-length prop'!J$71,'Individual Data'!$Q$6:$Q$3142,'age-length prop'!$C86,'Individual Data'!$M$6:$M$3142,'age-length prop'!$B$70)</f>
        <v>34.370454545454557</v>
      </c>
      <c r="K86" s="18">
        <f>SUMIFS('Individual Data'!$AA$6:$AA$3142,'Individual Data'!$U$6:$U$3142,'age-length prop'!$B86,'Individual Data'!$X$6:$X$3142,'age-length prop'!K$71,'Individual Data'!$Q$6:$Q$3142,'age-length prop'!$C86,'Individual Data'!$M$6:$M$3142,'age-length prop'!$B$70)</f>
        <v>0</v>
      </c>
      <c r="L86" s="18">
        <f>SUMIFS('Individual Data'!$AA$6:$AA$3142,'Individual Data'!$U$6:$U$3142,'age-length prop'!$B86,'Individual Data'!$X$6:$X$3142,'age-length prop'!L$71,'Individual Data'!$Q$6:$Q$3142,'age-length prop'!$C86,'Individual Data'!$M$6:$M$3142,'age-length prop'!$B$70)</f>
        <v>0</v>
      </c>
      <c r="M86" s="18">
        <f>SUMIFS('Individual Data'!$AA$6:$AA$3142,'Individual Data'!$U$6:$U$3142,'age-length prop'!$B86,'Individual Data'!$X$6:$X$3142,'age-length prop'!M$71,'Individual Data'!$Q$6:$Q$3142,'age-length prop'!$C86,'Individual Data'!$M$6:$M$3142,'age-length prop'!$B$70)</f>
        <v>0</v>
      </c>
      <c r="N86" s="18">
        <f>SUMIFS('Individual Data'!$AA$6:$AA$3142,'Individual Data'!$U$6:$U$3142,'age-length prop'!$B86,'Individual Data'!$X$6:$X$3142,'age-length prop'!N$71,'Individual Data'!$Q$6:$Q$3142,'age-length prop'!$C86,'Individual Data'!$M$6:$M$3142,'age-length prop'!$B$70)</f>
        <v>0</v>
      </c>
      <c r="O86" s="18">
        <f>SUMIFS('Individual Data'!$AA$6:$AA$3142,'Individual Data'!$U$6:$U$3142,'age-length prop'!$B86,'Individual Data'!$X$6:$X$3142,'age-length prop'!O$71,'Individual Data'!$Q$6:$Q$3142,'age-length prop'!$C86,'Individual Data'!$M$6:$M$3142,'age-length prop'!$B$70)</f>
        <v>0</v>
      </c>
      <c r="P86" s="18">
        <f>SUMIFS('Individual Data'!$AA$6:$AA$3142,'Individual Data'!$U$6:$U$3142,'age-length prop'!$B86,'Individual Data'!$X$6:$X$3142,'age-length prop'!P$71,'Individual Data'!$Q$6:$Q$3142,'age-length prop'!$C86,'Individual Data'!$M$6:$M$3142,'age-length prop'!$B$70)</f>
        <v>0</v>
      </c>
      <c r="Q86" s="40">
        <f t="shared" si="242"/>
        <v>0</v>
      </c>
      <c r="R86" s="32">
        <f t="shared" si="243"/>
        <v>0</v>
      </c>
      <c r="S86" s="32">
        <f t="shared" si="244"/>
        <v>0</v>
      </c>
      <c r="T86" s="32">
        <f t="shared" si="245"/>
        <v>71.265441329901947</v>
      </c>
      <c r="U86" s="32">
        <f t="shared" si="246"/>
        <v>124.47512054393762</v>
      </c>
      <c r="V86" s="32">
        <f t="shared" si="247"/>
        <v>124.6512186343069</v>
      </c>
      <c r="W86" s="32">
        <f t="shared" si="248"/>
        <v>36.032931643292592</v>
      </c>
      <c r="X86" s="32">
        <f t="shared" si="249"/>
        <v>0</v>
      </c>
      <c r="Y86" s="32">
        <f t="shared" si="250"/>
        <v>0</v>
      </c>
      <c r="Z86" s="32">
        <f t="shared" si="251"/>
        <v>0</v>
      </c>
      <c r="AA86" s="32">
        <f t="shared" si="252"/>
        <v>0</v>
      </c>
      <c r="AB86" s="32">
        <f t="shared" si="253"/>
        <v>0</v>
      </c>
      <c r="AC86" s="32">
        <f t="shared" si="254"/>
        <v>0</v>
      </c>
      <c r="AD86" s="14">
        <f>VLOOKUP(A86,'PBT Tag Rates'!$B$5:$E$34,4,FALSE)</f>
        <v>0.95971980899999998</v>
      </c>
      <c r="AE86" s="32">
        <f t="shared" si="255"/>
        <v>0</v>
      </c>
      <c r="AF86" s="32">
        <f t="shared" si="256"/>
        <v>0</v>
      </c>
      <c r="AG86" s="32">
        <f t="shared" si="257"/>
        <v>0</v>
      </c>
      <c r="AH86" s="32">
        <f t="shared" si="258"/>
        <v>74.256507640660715</v>
      </c>
      <c r="AI86" s="32">
        <f t="shared" si="259"/>
        <v>129.6994387076756</v>
      </c>
      <c r="AJ86" s="32">
        <f t="shared" si="260"/>
        <v>129.88292777262754</v>
      </c>
      <c r="AK86" s="32">
        <f t="shared" si="261"/>
        <v>37.545261966446077</v>
      </c>
      <c r="AL86" s="32">
        <f t="shared" si="262"/>
        <v>0</v>
      </c>
      <c r="AM86" s="32">
        <f t="shared" si="263"/>
        <v>0</v>
      </c>
      <c r="AN86" s="32">
        <f t="shared" si="264"/>
        <v>0</v>
      </c>
      <c r="AO86" s="32">
        <f t="shared" si="265"/>
        <v>0</v>
      </c>
      <c r="AP86" s="32">
        <f t="shared" si="266"/>
        <v>0</v>
      </c>
      <c r="AQ86" s="32">
        <f t="shared" si="267"/>
        <v>0</v>
      </c>
      <c r="AS86" s="34">
        <f t="shared" si="200"/>
        <v>0</v>
      </c>
      <c r="AT86" s="35">
        <f t="shared" si="201"/>
        <v>371.38413608740996</v>
      </c>
      <c r="BH86" s="18"/>
      <c r="BI86" s="32"/>
      <c r="BK86" s="40">
        <f t="shared" si="202"/>
        <v>0</v>
      </c>
      <c r="BL86" s="32">
        <f t="shared" si="203"/>
        <v>0</v>
      </c>
      <c r="BM86" s="32">
        <f t="shared" si="204"/>
        <v>0</v>
      </c>
      <c r="BN86" s="32">
        <f t="shared" si="205"/>
        <v>2.9910663107587681</v>
      </c>
      <c r="BO86" s="32">
        <f t="shared" si="206"/>
        <v>5.2243181637379763</v>
      </c>
      <c r="BP86" s="32">
        <f t="shared" si="207"/>
        <v>5.2317091383206389</v>
      </c>
      <c r="BQ86" s="32">
        <f t="shared" si="208"/>
        <v>1.5123303231534848</v>
      </c>
      <c r="BR86" s="32">
        <f t="shared" si="209"/>
        <v>0</v>
      </c>
      <c r="BS86" s="32">
        <f t="shared" si="210"/>
        <v>0</v>
      </c>
      <c r="BT86" s="32">
        <f t="shared" si="211"/>
        <v>0</v>
      </c>
      <c r="BU86" s="32">
        <f t="shared" si="212"/>
        <v>0</v>
      </c>
      <c r="BV86" s="32">
        <f t="shared" si="213"/>
        <v>0</v>
      </c>
      <c r="BW86" s="32">
        <f t="shared" si="214"/>
        <v>0</v>
      </c>
      <c r="BX86" s="15">
        <f t="shared" si="215"/>
        <v>1</v>
      </c>
      <c r="BY86" s="32">
        <f>SUMIFS('Individual Data'!$W$6:$W$3142,'Individual Data'!$I$6:$I$3142,'age-length prop'!BY$7,'Individual Data'!$U$6:$U$3142,'age-length prop'!$B86,'Individual Data'!$Q$6:$Q$3142,'age-length prop'!$C86)</f>
        <v>23</v>
      </c>
      <c r="BZ86" s="32">
        <f>SUMIFS('Individual Data'!$W$6:$W$3142,'Individual Data'!$I$6:$I$3142,'age-length prop'!BZ$7,'Individual Data'!$U$6:$U$3142,'age-length prop'!$B86,'Individual Data'!$Q$6:$Q$3142,'age-length prop'!$C86)</f>
        <v>0</v>
      </c>
      <c r="CA86" s="47">
        <f t="shared" si="216"/>
        <v>0</v>
      </c>
      <c r="CB86" s="18">
        <f t="shared" si="217"/>
        <v>0</v>
      </c>
      <c r="CC86" s="18">
        <f t="shared" si="218"/>
        <v>0</v>
      </c>
      <c r="CD86" s="18">
        <f t="shared" si="219"/>
        <v>2.9910663107587681</v>
      </c>
      <c r="CE86" s="18">
        <f t="shared" si="220"/>
        <v>5.2243181637379763</v>
      </c>
      <c r="CF86" s="18">
        <f t="shared" si="221"/>
        <v>5.2317091383206389</v>
      </c>
      <c r="CG86" s="18">
        <f t="shared" si="222"/>
        <v>1.5123303231534848</v>
      </c>
      <c r="CH86" s="18">
        <f t="shared" si="223"/>
        <v>0</v>
      </c>
      <c r="CI86" s="18">
        <f t="shared" si="224"/>
        <v>0</v>
      </c>
      <c r="CJ86" s="18">
        <f t="shared" si="225"/>
        <v>0</v>
      </c>
      <c r="CK86" s="18">
        <f t="shared" si="226"/>
        <v>0</v>
      </c>
      <c r="CL86" s="18">
        <f t="shared" si="227"/>
        <v>0</v>
      </c>
      <c r="CM86" s="48">
        <f t="shared" si="228"/>
        <v>0</v>
      </c>
      <c r="CN86" s="18"/>
      <c r="CO86" s="18">
        <f t="shared" si="229"/>
        <v>0</v>
      </c>
      <c r="CP86" s="18">
        <f t="shared" si="230"/>
        <v>0</v>
      </c>
      <c r="CQ86" s="18">
        <f t="shared" si="231"/>
        <v>0</v>
      </c>
      <c r="CR86" s="18">
        <f t="shared" si="232"/>
        <v>0</v>
      </c>
      <c r="CS86" s="18">
        <f t="shared" si="233"/>
        <v>0</v>
      </c>
      <c r="CT86" s="18">
        <f t="shared" si="234"/>
        <v>0</v>
      </c>
      <c r="CU86" s="18">
        <f t="shared" si="235"/>
        <v>0</v>
      </c>
      <c r="CV86" s="18">
        <f t="shared" si="236"/>
        <v>0</v>
      </c>
      <c r="CW86" s="18">
        <f t="shared" si="237"/>
        <v>0</v>
      </c>
      <c r="CX86" s="18">
        <f t="shared" si="238"/>
        <v>0</v>
      </c>
      <c r="CY86" s="18">
        <f t="shared" si="239"/>
        <v>0</v>
      </c>
      <c r="CZ86" s="18">
        <f t="shared" si="240"/>
        <v>0</v>
      </c>
      <c r="DA86" s="18">
        <f t="shared" si="241"/>
        <v>0</v>
      </c>
    </row>
    <row r="87" spans="1:105" x14ac:dyDescent="0.35">
      <c r="A87" s="22" t="s">
        <v>557</v>
      </c>
      <c r="B87" s="22" t="s">
        <v>8875</v>
      </c>
      <c r="C87">
        <v>3</v>
      </c>
      <c r="D87" s="18">
        <f>SUMIFS('Individual Data'!$AA$6:$AA$3142,'Individual Data'!$U$6:$U$3142,'age-length prop'!$B87,'Individual Data'!$X$6:$X$3142,'age-length prop'!D$71,'Individual Data'!$Q$6:$Q$3142,'age-length prop'!$C87,'Individual Data'!$M$6:$M$3142,'age-length prop'!$B$70)</f>
        <v>0</v>
      </c>
      <c r="E87" s="18">
        <f>SUMIFS('Individual Data'!$AA$6:$AA$3142,'Individual Data'!$U$6:$U$3142,'age-length prop'!$B87,'Individual Data'!$X$6:$X$3142,'age-length prop'!E$71,'Individual Data'!$Q$6:$Q$3142,'age-length prop'!$C87,'Individual Data'!$M$6:$M$3142,'age-length prop'!$B$70)</f>
        <v>0</v>
      </c>
      <c r="F87" s="18">
        <f>SUMIFS('Individual Data'!$AA$6:$AA$3142,'Individual Data'!$U$6:$U$3142,'age-length prop'!$B87,'Individual Data'!$X$6:$X$3142,'age-length prop'!F$71,'Individual Data'!$Q$6:$Q$3142,'age-length prop'!$C87,'Individual Data'!$M$6:$M$3142,'age-length prop'!$B$70)</f>
        <v>0</v>
      </c>
      <c r="G87" s="18">
        <f>SUMIFS('Individual Data'!$AA$6:$AA$3142,'Individual Data'!$U$6:$U$3142,'age-length prop'!$B87,'Individual Data'!$X$6:$X$3142,'age-length prop'!G$71,'Individual Data'!$Q$6:$Q$3142,'age-length prop'!$C87,'Individual Data'!$M$6:$M$3142,'age-length prop'!$B$70)</f>
        <v>0</v>
      </c>
      <c r="H87" s="18">
        <f>SUMIFS('Individual Data'!$AA$6:$AA$3142,'Individual Data'!$U$6:$U$3142,'age-length prop'!$B87,'Individual Data'!$X$6:$X$3142,'age-length prop'!H$71,'Individual Data'!$Q$6:$Q$3142,'age-length prop'!$C87,'Individual Data'!$M$6:$M$3142,'age-length prop'!$B$70)</f>
        <v>0</v>
      </c>
      <c r="I87" s="18">
        <f>SUMIFS('Individual Data'!$AA$6:$AA$3142,'Individual Data'!$U$6:$U$3142,'age-length prop'!$B87,'Individual Data'!$X$6:$X$3142,'age-length prop'!I$71,'Individual Data'!$Q$6:$Q$3142,'age-length prop'!$C87,'Individual Data'!$M$6:$M$3142,'age-length prop'!$B$70)</f>
        <v>0</v>
      </c>
      <c r="J87" s="18">
        <f>SUMIFS('Individual Data'!$AA$6:$AA$3142,'Individual Data'!$U$6:$U$3142,'age-length prop'!$B87,'Individual Data'!$X$6:$X$3142,'age-length prop'!J$71,'Individual Data'!$Q$6:$Q$3142,'age-length prop'!$C87,'Individual Data'!$M$6:$M$3142,'age-length prop'!$B$70)</f>
        <v>17.185227272727278</v>
      </c>
      <c r="K87" s="18">
        <f>SUMIFS('Individual Data'!$AA$6:$AA$3142,'Individual Data'!$U$6:$U$3142,'age-length prop'!$B87,'Individual Data'!$X$6:$X$3142,'age-length prop'!K$71,'Individual Data'!$Q$6:$Q$3142,'age-length prop'!$C87,'Individual Data'!$M$6:$M$3142,'age-length prop'!$B$70)</f>
        <v>0</v>
      </c>
      <c r="L87" s="18">
        <f>SUMIFS('Individual Data'!$AA$6:$AA$3142,'Individual Data'!$U$6:$U$3142,'age-length prop'!$B87,'Individual Data'!$X$6:$X$3142,'age-length prop'!L$71,'Individual Data'!$Q$6:$Q$3142,'age-length prop'!$C87,'Individual Data'!$M$6:$M$3142,'age-length prop'!$B$70)</f>
        <v>0</v>
      </c>
      <c r="M87" s="18">
        <f>SUMIFS('Individual Data'!$AA$6:$AA$3142,'Individual Data'!$U$6:$U$3142,'age-length prop'!$B87,'Individual Data'!$X$6:$X$3142,'age-length prop'!M$71,'Individual Data'!$Q$6:$Q$3142,'age-length prop'!$C87,'Individual Data'!$M$6:$M$3142,'age-length prop'!$B$70)</f>
        <v>0</v>
      </c>
      <c r="N87" s="18">
        <f>SUMIFS('Individual Data'!$AA$6:$AA$3142,'Individual Data'!$U$6:$U$3142,'age-length prop'!$B87,'Individual Data'!$X$6:$X$3142,'age-length prop'!N$71,'Individual Data'!$Q$6:$Q$3142,'age-length prop'!$C87,'Individual Data'!$M$6:$M$3142,'age-length prop'!$B$70)</f>
        <v>0</v>
      </c>
      <c r="O87" s="18">
        <f>SUMIFS('Individual Data'!$AA$6:$AA$3142,'Individual Data'!$U$6:$U$3142,'age-length prop'!$B87,'Individual Data'!$X$6:$X$3142,'age-length prop'!O$71,'Individual Data'!$Q$6:$Q$3142,'age-length prop'!$C87,'Individual Data'!$M$6:$M$3142,'age-length prop'!$B$70)</f>
        <v>0</v>
      </c>
      <c r="P87" s="18">
        <f>SUMIFS('Individual Data'!$AA$6:$AA$3142,'Individual Data'!$U$6:$U$3142,'age-length prop'!$B87,'Individual Data'!$X$6:$X$3142,'age-length prop'!P$71,'Individual Data'!$Q$6:$Q$3142,'age-length prop'!$C87,'Individual Data'!$M$6:$M$3142,'age-length prop'!$B$70)</f>
        <v>0</v>
      </c>
      <c r="Q87" s="40">
        <f t="shared" si="242"/>
        <v>0</v>
      </c>
      <c r="R87" s="32">
        <f t="shared" si="243"/>
        <v>0</v>
      </c>
      <c r="S87" s="32">
        <f t="shared" si="244"/>
        <v>0</v>
      </c>
      <c r="T87" s="32">
        <f t="shared" si="245"/>
        <v>0</v>
      </c>
      <c r="U87" s="32">
        <f t="shared" si="246"/>
        <v>0</v>
      </c>
      <c r="V87" s="32">
        <f t="shared" si="247"/>
        <v>0</v>
      </c>
      <c r="W87" s="32">
        <f t="shared" si="248"/>
        <v>18.016465821646296</v>
      </c>
      <c r="X87" s="32">
        <f t="shared" si="249"/>
        <v>0</v>
      </c>
      <c r="Y87" s="32">
        <f t="shared" si="250"/>
        <v>0</v>
      </c>
      <c r="Z87" s="32">
        <f t="shared" si="251"/>
        <v>0</v>
      </c>
      <c r="AA87" s="32">
        <f t="shared" si="252"/>
        <v>0</v>
      </c>
      <c r="AB87" s="32">
        <f t="shared" si="253"/>
        <v>0</v>
      </c>
      <c r="AC87" s="32">
        <f t="shared" si="254"/>
        <v>0</v>
      </c>
      <c r="AD87" s="14">
        <f>VLOOKUP(A87,'PBT Tag Rates'!$B$5:$E$34,4,FALSE)</f>
        <v>0.95971980899999998</v>
      </c>
      <c r="AE87" s="32">
        <f t="shared" si="255"/>
        <v>0</v>
      </c>
      <c r="AF87" s="32">
        <f t="shared" si="256"/>
        <v>0</v>
      </c>
      <c r="AG87" s="32">
        <f t="shared" si="257"/>
        <v>0</v>
      </c>
      <c r="AH87" s="32">
        <f t="shared" si="258"/>
        <v>0</v>
      </c>
      <c r="AI87" s="32">
        <f t="shared" si="259"/>
        <v>0</v>
      </c>
      <c r="AJ87" s="32">
        <f t="shared" si="260"/>
        <v>0</v>
      </c>
      <c r="AK87" s="32">
        <f t="shared" si="261"/>
        <v>18.772630983223038</v>
      </c>
      <c r="AL87" s="32">
        <f t="shared" si="262"/>
        <v>0</v>
      </c>
      <c r="AM87" s="32">
        <f t="shared" si="263"/>
        <v>0</v>
      </c>
      <c r="AN87" s="32">
        <f t="shared" si="264"/>
        <v>0</v>
      </c>
      <c r="AO87" s="32">
        <f t="shared" si="265"/>
        <v>0</v>
      </c>
      <c r="AP87" s="32">
        <f t="shared" si="266"/>
        <v>0</v>
      </c>
      <c r="AQ87" s="32">
        <f t="shared" si="267"/>
        <v>0</v>
      </c>
      <c r="AS87" s="34">
        <f t="shared" si="200"/>
        <v>0</v>
      </c>
      <c r="AT87" s="35">
        <f t="shared" si="201"/>
        <v>18.772630983223038</v>
      </c>
      <c r="BH87" s="18"/>
      <c r="BI87" s="32"/>
      <c r="BK87" s="40">
        <f t="shared" si="202"/>
        <v>0</v>
      </c>
      <c r="BL87" s="32">
        <f t="shared" si="203"/>
        <v>0</v>
      </c>
      <c r="BM87" s="32">
        <f t="shared" si="204"/>
        <v>0</v>
      </c>
      <c r="BN87" s="32">
        <f t="shared" si="205"/>
        <v>0</v>
      </c>
      <c r="BO87" s="32">
        <f t="shared" si="206"/>
        <v>0</v>
      </c>
      <c r="BP87" s="32">
        <f t="shared" si="207"/>
        <v>0</v>
      </c>
      <c r="BQ87" s="32">
        <f t="shared" si="208"/>
        <v>0.75616516157674241</v>
      </c>
      <c r="BR87" s="32">
        <f t="shared" si="209"/>
        <v>0</v>
      </c>
      <c r="BS87" s="32">
        <f t="shared" si="210"/>
        <v>0</v>
      </c>
      <c r="BT87" s="32">
        <f t="shared" si="211"/>
        <v>0</v>
      </c>
      <c r="BU87" s="32">
        <f t="shared" si="212"/>
        <v>0</v>
      </c>
      <c r="BV87" s="32">
        <f t="shared" si="213"/>
        <v>0</v>
      </c>
      <c r="BW87" s="32">
        <f t="shared" si="214"/>
        <v>0</v>
      </c>
      <c r="BX87" s="15">
        <f t="shared" si="215"/>
        <v>0</v>
      </c>
      <c r="BY87" s="32">
        <f>SUMIFS('Individual Data'!$W$6:$W$3142,'Individual Data'!$I$6:$I$3142,'age-length prop'!BY$7,'Individual Data'!$U$6:$U$3142,'age-length prop'!$B87,'Individual Data'!$Q$6:$Q$3142,'age-length prop'!$C87)</f>
        <v>0</v>
      </c>
      <c r="BZ87" s="32">
        <f>SUMIFS('Individual Data'!$W$6:$W$3142,'Individual Data'!$I$6:$I$3142,'age-length prop'!BZ$7,'Individual Data'!$U$6:$U$3142,'age-length prop'!$B87,'Individual Data'!$Q$6:$Q$3142,'age-length prop'!$C87)</f>
        <v>1</v>
      </c>
      <c r="CA87" s="47">
        <f t="shared" si="216"/>
        <v>0</v>
      </c>
      <c r="CB87" s="18">
        <f t="shared" si="217"/>
        <v>0</v>
      </c>
      <c r="CC87" s="18">
        <f t="shared" si="218"/>
        <v>0</v>
      </c>
      <c r="CD87" s="18">
        <f t="shared" si="219"/>
        <v>0</v>
      </c>
      <c r="CE87" s="18">
        <f t="shared" si="220"/>
        <v>0</v>
      </c>
      <c r="CF87" s="18">
        <f t="shared" si="221"/>
        <v>0</v>
      </c>
      <c r="CG87" s="18">
        <f t="shared" si="222"/>
        <v>0</v>
      </c>
      <c r="CH87" s="18">
        <f t="shared" si="223"/>
        <v>0</v>
      </c>
      <c r="CI87" s="18">
        <f t="shared" si="224"/>
        <v>0</v>
      </c>
      <c r="CJ87" s="18">
        <f t="shared" si="225"/>
        <v>0</v>
      </c>
      <c r="CK87" s="18">
        <f t="shared" si="226"/>
        <v>0</v>
      </c>
      <c r="CL87" s="18">
        <f t="shared" si="227"/>
        <v>0</v>
      </c>
      <c r="CM87" s="48">
        <f t="shared" si="228"/>
        <v>0</v>
      </c>
      <c r="CN87" s="18"/>
      <c r="CO87" s="18">
        <f t="shared" si="229"/>
        <v>0</v>
      </c>
      <c r="CP87" s="18">
        <f t="shared" si="230"/>
        <v>0</v>
      </c>
      <c r="CQ87" s="18">
        <f t="shared" si="231"/>
        <v>0</v>
      </c>
      <c r="CR87" s="18">
        <f t="shared" si="232"/>
        <v>0</v>
      </c>
      <c r="CS87" s="18">
        <f t="shared" si="233"/>
        <v>0</v>
      </c>
      <c r="CT87" s="18">
        <f t="shared" si="234"/>
        <v>0</v>
      </c>
      <c r="CU87" s="18">
        <f t="shared" si="235"/>
        <v>0.75616516157674241</v>
      </c>
      <c r="CV87" s="18">
        <f t="shared" si="236"/>
        <v>0</v>
      </c>
      <c r="CW87" s="18">
        <f t="shared" si="237"/>
        <v>0</v>
      </c>
      <c r="CX87" s="18">
        <f t="shared" si="238"/>
        <v>0</v>
      </c>
      <c r="CY87" s="18">
        <f t="shared" si="239"/>
        <v>0</v>
      </c>
      <c r="CZ87" s="18">
        <f t="shared" si="240"/>
        <v>0</v>
      </c>
      <c r="DA87" s="18">
        <f t="shared" si="241"/>
        <v>0</v>
      </c>
    </row>
    <row r="88" spans="1:105" x14ac:dyDescent="0.35">
      <c r="A88" s="22" t="s">
        <v>557</v>
      </c>
      <c r="B88" s="22" t="s">
        <v>9006</v>
      </c>
      <c r="C88">
        <v>3</v>
      </c>
      <c r="D88" s="18">
        <f>SUMIFS('Individual Data'!$AA$6:$AA$3142,'Individual Data'!$U$6:$U$3142,'age-length prop'!$B88,'Individual Data'!$X$6:$X$3142,'age-length prop'!D$71,'Individual Data'!$Q$6:$Q$3142,'age-length prop'!$C88,'Individual Data'!$M$6:$M$3142,'age-length prop'!$B$70)</f>
        <v>17.185227272727278</v>
      </c>
      <c r="E88" s="18">
        <f>SUMIFS('Individual Data'!$AA$6:$AA$3142,'Individual Data'!$U$6:$U$3142,'age-length prop'!$B88,'Individual Data'!$X$6:$X$3142,'age-length prop'!E$71,'Individual Data'!$Q$6:$Q$3142,'age-length prop'!$C88,'Individual Data'!$M$6:$M$3142,'age-length prop'!$B$70)</f>
        <v>0</v>
      </c>
      <c r="F88" s="18">
        <f>SUMIFS('Individual Data'!$AA$6:$AA$3142,'Individual Data'!$U$6:$U$3142,'age-length prop'!$B88,'Individual Data'!$X$6:$X$3142,'age-length prop'!F$71,'Individual Data'!$Q$6:$Q$3142,'age-length prop'!$C88,'Individual Data'!$M$6:$M$3142,'age-length prop'!$B$70)</f>
        <v>85.926136363636388</v>
      </c>
      <c r="G88" s="18">
        <f>SUMIFS('Individual Data'!$AA$6:$AA$3142,'Individual Data'!$U$6:$U$3142,'age-length prop'!$B88,'Individual Data'!$X$6:$X$3142,'age-length prop'!G$71,'Individual Data'!$Q$6:$Q$3142,'age-length prop'!$C88,'Individual Data'!$M$6:$M$3142,'age-length prop'!$B$70)</f>
        <v>582.86562500000014</v>
      </c>
      <c r="H88" s="18">
        <f>SUMIFS('Individual Data'!$AA$6:$AA$3142,'Individual Data'!$U$6:$U$3142,'age-length prop'!$B88,'Individual Data'!$X$6:$X$3142,'age-length prop'!H$71,'Individual Data'!$Q$6:$Q$3142,'age-length prop'!$C88,'Individual Data'!$M$6:$M$3142,'age-length prop'!$B$70)</f>
        <v>1248.7931818181835</v>
      </c>
      <c r="I88" s="18">
        <f>SUMIFS('Individual Data'!$AA$6:$AA$3142,'Individual Data'!$U$6:$U$3142,'age-length prop'!$B88,'Individual Data'!$X$6:$X$3142,'age-length prop'!I$71,'Individual Data'!$Q$6:$Q$3142,'age-length prop'!$C88,'Individual Data'!$M$6:$M$3142,'age-length prop'!$B$70)</f>
        <v>909.38494318181836</v>
      </c>
      <c r="J88" s="18">
        <f>SUMIFS('Individual Data'!$AA$6:$AA$3142,'Individual Data'!$U$6:$U$3142,'age-length prop'!$B88,'Individual Data'!$X$6:$X$3142,'age-length prop'!J$71,'Individual Data'!$Q$6:$Q$3142,'age-length prop'!$C88,'Individual Data'!$M$6:$M$3142,'age-length prop'!$B$70)</f>
        <v>342.27244318181823</v>
      </c>
      <c r="K88" s="18">
        <f>SUMIFS('Individual Data'!$AA$6:$AA$3142,'Individual Data'!$U$6:$U$3142,'age-length prop'!$B88,'Individual Data'!$X$6:$X$3142,'age-length prop'!K$71,'Individual Data'!$Q$6:$Q$3142,'age-length prop'!$C88,'Individual Data'!$M$6:$M$3142,'age-length prop'!$B$70)</f>
        <v>68.740909090909113</v>
      </c>
      <c r="L88" s="18">
        <f>SUMIFS('Individual Data'!$AA$6:$AA$3142,'Individual Data'!$U$6:$U$3142,'age-length prop'!$B88,'Individual Data'!$X$6:$X$3142,'age-length prop'!L$71,'Individual Data'!$Q$6:$Q$3142,'age-length prop'!$C88,'Individual Data'!$M$6:$M$3142,'age-length prop'!$B$70)</f>
        <v>0</v>
      </c>
      <c r="M88" s="18">
        <f>SUMIFS('Individual Data'!$AA$6:$AA$3142,'Individual Data'!$U$6:$U$3142,'age-length prop'!$B88,'Individual Data'!$X$6:$X$3142,'age-length prop'!M$71,'Individual Data'!$Q$6:$Q$3142,'age-length prop'!$C88,'Individual Data'!$M$6:$M$3142,'age-length prop'!$B$70)</f>
        <v>17.185227272727278</v>
      </c>
      <c r="N88" s="18">
        <f>SUMIFS('Individual Data'!$AA$6:$AA$3142,'Individual Data'!$U$6:$U$3142,'age-length prop'!$B88,'Individual Data'!$X$6:$X$3142,'age-length prop'!N$71,'Individual Data'!$Q$6:$Q$3142,'age-length prop'!$C88,'Individual Data'!$M$6:$M$3142,'age-length prop'!$B$70)</f>
        <v>0</v>
      </c>
      <c r="O88" s="18">
        <f>SUMIFS('Individual Data'!$AA$6:$AA$3142,'Individual Data'!$U$6:$U$3142,'age-length prop'!$B88,'Individual Data'!$X$6:$X$3142,'age-length prop'!O$71,'Individual Data'!$Q$6:$Q$3142,'age-length prop'!$C88,'Individual Data'!$M$6:$M$3142,'age-length prop'!$B$70)</f>
        <v>0</v>
      </c>
      <c r="P88" s="18">
        <f>SUMIFS('Individual Data'!$AA$6:$AA$3142,'Individual Data'!$U$6:$U$3142,'age-length prop'!$B88,'Individual Data'!$X$6:$X$3142,'age-length prop'!P$71,'Individual Data'!$Q$6:$Q$3142,'age-length prop'!$C88,'Individual Data'!$M$6:$M$3142,'age-length prop'!$B$70)</f>
        <v>0</v>
      </c>
      <c r="Q88" s="40">
        <f t="shared" si="242"/>
        <v>18.070303355442846</v>
      </c>
      <c r="R88" s="32">
        <f t="shared" si="243"/>
        <v>0</v>
      </c>
      <c r="S88" s="32">
        <f t="shared" si="244"/>
        <v>88.49749206529134</v>
      </c>
      <c r="T88" s="32">
        <f t="shared" si="245"/>
        <v>604.27155460979361</v>
      </c>
      <c r="U88" s="32">
        <f t="shared" si="246"/>
        <v>1292.1702989799253</v>
      </c>
      <c r="V88" s="32">
        <f t="shared" si="247"/>
        <v>942.30385515220087</v>
      </c>
      <c r="W88" s="32">
        <f t="shared" si="248"/>
        <v>358.82794428112203</v>
      </c>
      <c r="X88" s="32">
        <f t="shared" si="249"/>
        <v>71.282945790727013</v>
      </c>
      <c r="Y88" s="32">
        <f t="shared" si="250"/>
        <v>0</v>
      </c>
      <c r="Z88" s="32">
        <f t="shared" si="251"/>
        <v>17.99236123465576</v>
      </c>
      <c r="AA88" s="32">
        <f t="shared" si="252"/>
        <v>0</v>
      </c>
      <c r="AB88" s="32">
        <f t="shared" si="253"/>
        <v>0</v>
      </c>
      <c r="AC88" s="32">
        <f t="shared" si="254"/>
        <v>0</v>
      </c>
      <c r="AD88" s="14">
        <f>VLOOKUP(A88,'PBT Tag Rates'!$B$5:$E$34,4,FALSE)</f>
        <v>0.95971980899999998</v>
      </c>
      <c r="AE88" s="32">
        <f t="shared" si="255"/>
        <v>18.828728120420454</v>
      </c>
      <c r="AF88" s="32">
        <f t="shared" si="256"/>
        <v>0</v>
      </c>
      <c r="AG88" s="32">
        <f t="shared" si="257"/>
        <v>92.211801022949757</v>
      </c>
      <c r="AH88" s="32">
        <f t="shared" si="258"/>
        <v>629.63330436976901</v>
      </c>
      <c r="AI88" s="32">
        <f t="shared" si="259"/>
        <v>1346.4036970606337</v>
      </c>
      <c r="AJ88" s="32">
        <f t="shared" si="260"/>
        <v>981.85308494783908</v>
      </c>
      <c r="AK88" s="32">
        <f t="shared" si="261"/>
        <v>373.88823374919212</v>
      </c>
      <c r="AL88" s="32">
        <f t="shared" si="262"/>
        <v>74.274746777397212</v>
      </c>
      <c r="AM88" s="32">
        <f t="shared" si="263"/>
        <v>0</v>
      </c>
      <c r="AN88" s="32">
        <f t="shared" si="264"/>
        <v>18.747514707863825</v>
      </c>
      <c r="AO88" s="32">
        <f t="shared" si="265"/>
        <v>0</v>
      </c>
      <c r="AP88" s="32">
        <f t="shared" si="266"/>
        <v>0</v>
      </c>
      <c r="AQ88" s="32">
        <f t="shared" si="267"/>
        <v>0</v>
      </c>
      <c r="AS88" s="34">
        <f t="shared" si="200"/>
        <v>111.04052914337021</v>
      </c>
      <c r="AT88" s="35">
        <f t="shared" si="201"/>
        <v>3424.8005816126952</v>
      </c>
      <c r="BH88" s="18"/>
      <c r="BI88" s="32"/>
      <c r="BK88" s="40">
        <f t="shared" si="202"/>
        <v>0.75842476497760813</v>
      </c>
      <c r="BL88" s="32">
        <f t="shared" si="203"/>
        <v>0</v>
      </c>
      <c r="BM88" s="32">
        <f t="shared" si="204"/>
        <v>3.7143089576584174</v>
      </c>
      <c r="BN88" s="32">
        <f t="shared" si="205"/>
        <v>25.361749759975396</v>
      </c>
      <c r="BO88" s="32">
        <f t="shared" si="206"/>
        <v>54.233398080708412</v>
      </c>
      <c r="BP88" s="32">
        <f t="shared" si="207"/>
        <v>39.549229795638212</v>
      </c>
      <c r="BQ88" s="32">
        <f t="shared" si="208"/>
        <v>15.060289468070096</v>
      </c>
      <c r="BR88" s="32">
        <f t="shared" si="209"/>
        <v>2.9918009866701993</v>
      </c>
      <c r="BS88" s="32">
        <f t="shared" si="210"/>
        <v>0</v>
      </c>
      <c r="BT88" s="32">
        <f t="shared" si="211"/>
        <v>0.7551534732080647</v>
      </c>
      <c r="BU88" s="32">
        <f t="shared" si="212"/>
        <v>0</v>
      </c>
      <c r="BV88" s="32">
        <f t="shared" si="213"/>
        <v>0</v>
      </c>
      <c r="BW88" s="32">
        <f t="shared" si="214"/>
        <v>0</v>
      </c>
      <c r="BX88" s="15">
        <f t="shared" si="215"/>
        <v>0.31297709923664124</v>
      </c>
      <c r="BY88" s="32">
        <f>SUMIFS('Individual Data'!$W$6:$W$3142,'Individual Data'!$I$6:$I$3142,'age-length prop'!BY$7,'Individual Data'!$U$6:$U$3142,'age-length prop'!$B88,'Individual Data'!$Q$6:$Q$3142,'age-length prop'!$C88)</f>
        <v>82</v>
      </c>
      <c r="BZ88" s="32">
        <f>SUMIFS('Individual Data'!$W$6:$W$3142,'Individual Data'!$I$6:$I$3142,'age-length prop'!BZ$7,'Individual Data'!$U$6:$U$3142,'age-length prop'!$B88,'Individual Data'!$Q$6:$Q$3142,'age-length prop'!$C88)</f>
        <v>180</v>
      </c>
      <c r="CA88" s="47">
        <f t="shared" si="216"/>
        <v>0.23736958293192317</v>
      </c>
      <c r="CB88" s="18">
        <f t="shared" si="217"/>
        <v>0</v>
      </c>
      <c r="CC88" s="18">
        <f t="shared" si="218"/>
        <v>1.162493643236604</v>
      </c>
      <c r="CD88" s="18">
        <f t="shared" si="219"/>
        <v>7.9376468714426816</v>
      </c>
      <c r="CE88" s="18">
        <f t="shared" si="220"/>
        <v>16.973811613046145</v>
      </c>
      <c r="CF88" s="18">
        <f t="shared" si="221"/>
        <v>12.378003218482188</v>
      </c>
      <c r="CG88" s="18">
        <f t="shared" si="222"/>
        <v>4.7135257113807176</v>
      </c>
      <c r="CH88" s="18">
        <f t="shared" si="223"/>
        <v>0.93636519430136012</v>
      </c>
      <c r="CI88" s="18">
        <f t="shared" si="224"/>
        <v>0</v>
      </c>
      <c r="CJ88" s="18">
        <f t="shared" si="225"/>
        <v>0.23634574352313475</v>
      </c>
      <c r="CK88" s="18">
        <f t="shared" si="226"/>
        <v>0</v>
      </c>
      <c r="CL88" s="18">
        <f t="shared" si="227"/>
        <v>0</v>
      </c>
      <c r="CM88" s="48">
        <f t="shared" si="228"/>
        <v>0</v>
      </c>
      <c r="CN88" s="18"/>
      <c r="CO88" s="18">
        <f t="shared" si="229"/>
        <v>0.52105518204568502</v>
      </c>
      <c r="CP88" s="18">
        <f t="shared" si="230"/>
        <v>0</v>
      </c>
      <c r="CQ88" s="18">
        <f t="shared" si="231"/>
        <v>2.5518153144218134</v>
      </c>
      <c r="CR88" s="18">
        <f t="shared" si="232"/>
        <v>17.424102888532715</v>
      </c>
      <c r="CS88" s="18">
        <f t="shared" si="233"/>
        <v>37.259586467662267</v>
      </c>
      <c r="CT88" s="18">
        <f t="shared" si="234"/>
        <v>27.171226577156023</v>
      </c>
      <c r="CU88" s="18">
        <f t="shared" si="235"/>
        <v>10.346763756689379</v>
      </c>
      <c r="CV88" s="18">
        <f t="shared" si="236"/>
        <v>2.0554357923688396</v>
      </c>
      <c r="CW88" s="18">
        <f t="shared" si="237"/>
        <v>0</v>
      </c>
      <c r="CX88" s="18">
        <f t="shared" si="238"/>
        <v>0.51880772968492994</v>
      </c>
      <c r="CY88" s="18">
        <f t="shared" si="239"/>
        <v>0</v>
      </c>
      <c r="CZ88" s="18">
        <f t="shared" si="240"/>
        <v>0</v>
      </c>
      <c r="DA88" s="18">
        <f t="shared" si="241"/>
        <v>0</v>
      </c>
    </row>
    <row r="89" spans="1:105" x14ac:dyDescent="0.35">
      <c r="A89" s="22" t="s">
        <v>557</v>
      </c>
      <c r="B89" s="22" t="s">
        <v>9007</v>
      </c>
      <c r="C89">
        <v>3</v>
      </c>
      <c r="D89" s="18">
        <f>SUMIFS('Individual Data'!$AA$6:$AA$3142,'Individual Data'!$U$6:$U$3142,'age-length prop'!$B89,'Individual Data'!$X$6:$X$3142,'age-length prop'!D$71,'Individual Data'!$Q$6:$Q$3142,'age-length prop'!$C89,'Individual Data'!$M$6:$M$3142,'age-length prop'!$B$70)</f>
        <v>0</v>
      </c>
      <c r="E89" s="18">
        <f>SUMIFS('Individual Data'!$AA$6:$AA$3142,'Individual Data'!$U$6:$U$3142,'age-length prop'!$B89,'Individual Data'!$X$6:$X$3142,'age-length prop'!E$71,'Individual Data'!$Q$6:$Q$3142,'age-length prop'!$C89,'Individual Data'!$M$6:$M$3142,'age-length prop'!$B$70)</f>
        <v>189.03750000000005</v>
      </c>
      <c r="F89" s="18">
        <f>SUMIFS('Individual Data'!$AA$6:$AA$3142,'Individual Data'!$U$6:$U$3142,'age-length prop'!$B89,'Individual Data'!$X$6:$X$3142,'age-length prop'!F$71,'Individual Data'!$Q$6:$Q$3142,'age-length prop'!$C89,'Individual Data'!$M$6:$M$3142,'age-length prop'!$B$70)</f>
        <v>171.85227272727278</v>
      </c>
      <c r="G89" s="18">
        <f>SUMIFS('Individual Data'!$AA$6:$AA$3142,'Individual Data'!$U$6:$U$3142,'age-length prop'!$B89,'Individual Data'!$X$6:$X$3142,'age-length prop'!G$71,'Individual Data'!$Q$6:$Q$3142,'age-length prop'!$C89,'Individual Data'!$M$6:$M$3142,'age-length prop'!$B$70)</f>
        <v>189.03750000000005</v>
      </c>
      <c r="H89" s="18">
        <f>SUMIFS('Individual Data'!$AA$6:$AA$3142,'Individual Data'!$U$6:$U$3142,'age-length prop'!$B89,'Individual Data'!$X$6:$X$3142,'age-length prop'!H$71,'Individual Data'!$Q$6:$Q$3142,'age-length prop'!$C89,'Individual Data'!$M$6:$M$3142,'age-length prop'!$B$70)</f>
        <v>118.86448863636366</v>
      </c>
      <c r="I89" s="18">
        <f>SUMIFS('Individual Data'!$AA$6:$AA$3142,'Individual Data'!$U$6:$U$3142,'age-length prop'!$B89,'Individual Data'!$X$6:$X$3142,'age-length prop'!I$71,'Individual Data'!$Q$6:$Q$3142,'age-length prop'!$C89,'Individual Data'!$M$6:$M$3142,'age-length prop'!$B$70)</f>
        <v>51.555681818181839</v>
      </c>
      <c r="J89" s="18">
        <f>SUMIFS('Individual Data'!$AA$6:$AA$3142,'Individual Data'!$U$6:$U$3142,'age-length prop'!$B89,'Individual Data'!$X$6:$X$3142,'age-length prop'!J$71,'Individual Data'!$Q$6:$Q$3142,'age-length prop'!$C89,'Individual Data'!$M$6:$M$3142,'age-length prop'!$B$70)</f>
        <v>17.185227272727278</v>
      </c>
      <c r="K89" s="18">
        <f>SUMIFS('Individual Data'!$AA$6:$AA$3142,'Individual Data'!$U$6:$U$3142,'age-length prop'!$B89,'Individual Data'!$X$6:$X$3142,'age-length prop'!K$71,'Individual Data'!$Q$6:$Q$3142,'age-length prop'!$C89,'Individual Data'!$M$6:$M$3142,'age-length prop'!$B$70)</f>
        <v>0</v>
      </c>
      <c r="L89" s="18">
        <f>SUMIFS('Individual Data'!$AA$6:$AA$3142,'Individual Data'!$U$6:$U$3142,'age-length prop'!$B89,'Individual Data'!$X$6:$X$3142,'age-length prop'!L$71,'Individual Data'!$Q$6:$Q$3142,'age-length prop'!$C89,'Individual Data'!$M$6:$M$3142,'age-length prop'!$B$70)</f>
        <v>0</v>
      </c>
      <c r="M89" s="18">
        <f>SUMIFS('Individual Data'!$AA$6:$AA$3142,'Individual Data'!$U$6:$U$3142,'age-length prop'!$B89,'Individual Data'!$X$6:$X$3142,'age-length prop'!M$71,'Individual Data'!$Q$6:$Q$3142,'age-length prop'!$C89,'Individual Data'!$M$6:$M$3142,'age-length prop'!$B$70)</f>
        <v>0</v>
      </c>
      <c r="N89" s="18">
        <f>SUMIFS('Individual Data'!$AA$6:$AA$3142,'Individual Data'!$U$6:$U$3142,'age-length prop'!$B89,'Individual Data'!$X$6:$X$3142,'age-length prop'!N$71,'Individual Data'!$Q$6:$Q$3142,'age-length prop'!$C89,'Individual Data'!$M$6:$M$3142,'age-length prop'!$B$70)</f>
        <v>0</v>
      </c>
      <c r="O89" s="18">
        <f>SUMIFS('Individual Data'!$AA$6:$AA$3142,'Individual Data'!$U$6:$U$3142,'age-length prop'!$B89,'Individual Data'!$X$6:$X$3142,'age-length prop'!O$71,'Individual Data'!$Q$6:$Q$3142,'age-length prop'!$C89,'Individual Data'!$M$6:$M$3142,'age-length prop'!$B$70)</f>
        <v>0</v>
      </c>
      <c r="P89" s="18">
        <f>SUMIFS('Individual Data'!$AA$6:$AA$3142,'Individual Data'!$U$6:$U$3142,'age-length prop'!$B89,'Individual Data'!$X$6:$X$3142,'age-length prop'!P$71,'Individual Data'!$Q$6:$Q$3142,'age-length prop'!$C89,'Individual Data'!$M$6:$M$3142,'age-length prop'!$B$70)</f>
        <v>0</v>
      </c>
      <c r="Q89" s="40">
        <f t="shared" si="242"/>
        <v>0</v>
      </c>
      <c r="R89" s="32">
        <f t="shared" si="243"/>
        <v>190.68488562091508</v>
      </c>
      <c r="S89" s="32">
        <f t="shared" si="244"/>
        <v>176.99498413058268</v>
      </c>
      <c r="T89" s="32">
        <f t="shared" si="245"/>
        <v>195.97996365723034</v>
      </c>
      <c r="U89" s="32">
        <f t="shared" si="246"/>
        <v>122.99327387079549</v>
      </c>
      <c r="V89" s="32">
        <f t="shared" si="247"/>
        <v>53.421950843274395</v>
      </c>
      <c r="W89" s="32">
        <f t="shared" si="248"/>
        <v>18.016465821646296</v>
      </c>
      <c r="X89" s="32">
        <f t="shared" si="249"/>
        <v>0</v>
      </c>
      <c r="Y89" s="32">
        <f t="shared" si="250"/>
        <v>0</v>
      </c>
      <c r="Z89" s="32">
        <f t="shared" si="251"/>
        <v>0</v>
      </c>
      <c r="AA89" s="32">
        <f t="shared" si="252"/>
        <v>0</v>
      </c>
      <c r="AB89" s="32">
        <f t="shared" si="253"/>
        <v>0</v>
      </c>
      <c r="AC89" s="32">
        <f t="shared" si="254"/>
        <v>0</v>
      </c>
      <c r="AD89" s="14">
        <f>VLOOKUP(A89,'PBT Tag Rates'!$B$5:$E$34,4,FALSE)</f>
        <v>0.95971980899999998</v>
      </c>
      <c r="AE89" s="32">
        <f t="shared" si="255"/>
        <v>0</v>
      </c>
      <c r="AF89" s="32">
        <f t="shared" si="256"/>
        <v>198.68807940892995</v>
      </c>
      <c r="AG89" s="32">
        <f t="shared" si="257"/>
        <v>184.42360204589951</v>
      </c>
      <c r="AH89" s="32">
        <f t="shared" si="258"/>
        <v>204.20539601181699</v>
      </c>
      <c r="AI89" s="32">
        <f t="shared" si="259"/>
        <v>128.15539777067943</v>
      </c>
      <c r="AJ89" s="32">
        <f t="shared" si="260"/>
        <v>55.664111902554673</v>
      </c>
      <c r="AK89" s="32">
        <f t="shared" si="261"/>
        <v>18.772630983223038</v>
      </c>
      <c r="AL89" s="32">
        <f t="shared" si="262"/>
        <v>0</v>
      </c>
      <c r="AM89" s="32">
        <f t="shared" si="263"/>
        <v>0</v>
      </c>
      <c r="AN89" s="32">
        <f t="shared" si="264"/>
        <v>0</v>
      </c>
      <c r="AO89" s="32">
        <f t="shared" si="265"/>
        <v>0</v>
      </c>
      <c r="AP89" s="32">
        <f t="shared" si="266"/>
        <v>0</v>
      </c>
      <c r="AQ89" s="32">
        <f t="shared" si="267"/>
        <v>0</v>
      </c>
      <c r="AS89" s="34">
        <f t="shared" si="200"/>
        <v>383.11168145482947</v>
      </c>
      <c r="AT89" s="35">
        <f t="shared" si="201"/>
        <v>406.79753666827418</v>
      </c>
      <c r="BH89" s="18"/>
      <c r="BI89" s="32"/>
      <c r="BK89" s="40">
        <f t="shared" si="202"/>
        <v>0</v>
      </c>
      <c r="BL89" s="32">
        <f t="shared" si="203"/>
        <v>8.0031937880148689</v>
      </c>
      <c r="BM89" s="32">
        <f t="shared" si="204"/>
        <v>7.4286179153168348</v>
      </c>
      <c r="BN89" s="32">
        <f t="shared" si="205"/>
        <v>8.2254323545866441</v>
      </c>
      <c r="BO89" s="32">
        <f t="shared" si="206"/>
        <v>5.1621238998839374</v>
      </c>
      <c r="BP89" s="32">
        <f t="shared" si="207"/>
        <v>2.2421610592802779</v>
      </c>
      <c r="BQ89" s="32">
        <f t="shared" si="208"/>
        <v>0.75616516157674241</v>
      </c>
      <c r="BR89" s="32">
        <f t="shared" si="209"/>
        <v>0</v>
      </c>
      <c r="BS89" s="32">
        <f t="shared" si="210"/>
        <v>0</v>
      </c>
      <c r="BT89" s="32">
        <f t="shared" si="211"/>
        <v>0</v>
      </c>
      <c r="BU89" s="32">
        <f t="shared" si="212"/>
        <v>0</v>
      </c>
      <c r="BV89" s="32">
        <f t="shared" si="213"/>
        <v>0</v>
      </c>
      <c r="BW89" s="32">
        <f t="shared" si="214"/>
        <v>0</v>
      </c>
      <c r="BX89" s="15">
        <f t="shared" si="215"/>
        <v>0.76595744680851063</v>
      </c>
      <c r="BY89" s="32">
        <f>SUMIFS('Individual Data'!$W$6:$W$3142,'Individual Data'!$I$6:$I$3142,'age-length prop'!BY$7,'Individual Data'!$U$6:$U$3142,'age-length prop'!$B89,'Individual Data'!$Q$6:$Q$3142,'age-length prop'!$C89)</f>
        <v>36</v>
      </c>
      <c r="BZ89" s="32">
        <f>SUMIFS('Individual Data'!$W$6:$W$3142,'Individual Data'!$I$6:$I$3142,'age-length prop'!BZ$7,'Individual Data'!$U$6:$U$3142,'age-length prop'!$B89,'Individual Data'!$Q$6:$Q$3142,'age-length prop'!$C89)</f>
        <v>11</v>
      </c>
      <c r="CA89" s="47">
        <f t="shared" si="216"/>
        <v>0</v>
      </c>
      <c r="CB89" s="18">
        <f t="shared" si="217"/>
        <v>6.1301058801816017</v>
      </c>
      <c r="CC89" s="18">
        <f t="shared" si="218"/>
        <v>5.6900052117320437</v>
      </c>
      <c r="CD89" s="18">
        <f t="shared" si="219"/>
        <v>6.3003311652153018</v>
      </c>
      <c r="CE89" s="18">
        <f t="shared" si="220"/>
        <v>3.9539672424642927</v>
      </c>
      <c r="CF89" s="18">
        <f t="shared" si="221"/>
        <v>1.7173999602997874</v>
      </c>
      <c r="CG89" s="18">
        <f t="shared" si="222"/>
        <v>0.57919033652686647</v>
      </c>
      <c r="CH89" s="18">
        <f t="shared" si="223"/>
        <v>0</v>
      </c>
      <c r="CI89" s="18">
        <f t="shared" si="224"/>
        <v>0</v>
      </c>
      <c r="CJ89" s="18">
        <f t="shared" si="225"/>
        <v>0</v>
      </c>
      <c r="CK89" s="18">
        <f t="shared" si="226"/>
        <v>0</v>
      </c>
      <c r="CL89" s="18">
        <f t="shared" si="227"/>
        <v>0</v>
      </c>
      <c r="CM89" s="48">
        <f t="shared" si="228"/>
        <v>0</v>
      </c>
      <c r="CN89" s="18"/>
      <c r="CO89" s="18">
        <f t="shared" si="229"/>
        <v>0</v>
      </c>
      <c r="CP89" s="18">
        <f t="shared" si="230"/>
        <v>1.8730879078332672</v>
      </c>
      <c r="CQ89" s="18">
        <f t="shared" si="231"/>
        <v>1.7386127035847911</v>
      </c>
      <c r="CR89" s="18">
        <f t="shared" si="232"/>
        <v>1.9251011893713423</v>
      </c>
      <c r="CS89" s="18">
        <f t="shared" si="233"/>
        <v>1.208156657419645</v>
      </c>
      <c r="CT89" s="18">
        <f t="shared" si="234"/>
        <v>0.52476109898049061</v>
      </c>
      <c r="CU89" s="18">
        <f t="shared" si="235"/>
        <v>0.17697482504987588</v>
      </c>
      <c r="CV89" s="18">
        <f t="shared" si="236"/>
        <v>0</v>
      </c>
      <c r="CW89" s="18">
        <f t="shared" si="237"/>
        <v>0</v>
      </c>
      <c r="CX89" s="18">
        <f t="shared" si="238"/>
        <v>0</v>
      </c>
      <c r="CY89" s="18">
        <f t="shared" si="239"/>
        <v>0</v>
      </c>
      <c r="CZ89" s="18">
        <f t="shared" si="240"/>
        <v>0</v>
      </c>
      <c r="DA89" s="18">
        <f t="shared" si="241"/>
        <v>0</v>
      </c>
    </row>
    <row r="90" spans="1:105" x14ac:dyDescent="0.35">
      <c r="A90" s="22" t="s">
        <v>557</v>
      </c>
      <c r="B90" s="22" t="s">
        <v>9088</v>
      </c>
      <c r="C90">
        <v>3</v>
      </c>
      <c r="D90" s="18">
        <f>SUMIFS('Individual Data'!$AA$6:$AA$3142,'Individual Data'!$U$6:$U$3142,'age-length prop'!$B90,'Individual Data'!$X$6:$X$3142,'age-length prop'!D$71,'Individual Data'!$Q$6:$Q$3142,'age-length prop'!$C90,'Individual Data'!$M$6:$M$3142,'age-length prop'!$B$70)</f>
        <v>0</v>
      </c>
      <c r="E90" s="18">
        <f>SUMIFS('Individual Data'!$AA$6:$AA$3142,'Individual Data'!$U$6:$U$3142,'age-length prop'!$B90,'Individual Data'!$X$6:$X$3142,'age-length prop'!E$71,'Individual Data'!$Q$6:$Q$3142,'age-length prop'!$C90,'Individual Data'!$M$6:$M$3142,'age-length prop'!$B$70)</f>
        <v>0</v>
      </c>
      <c r="F90" s="18">
        <f>SUMIFS('Individual Data'!$AA$6:$AA$3142,'Individual Data'!$U$6:$U$3142,'age-length prop'!$B90,'Individual Data'!$X$6:$X$3142,'age-length prop'!F$71,'Individual Data'!$Q$6:$Q$3142,'age-length prop'!$C90,'Individual Data'!$M$6:$M$3142,'age-length prop'!$B$70)</f>
        <v>34.370454545454557</v>
      </c>
      <c r="G90" s="18">
        <f>SUMIFS('Individual Data'!$AA$6:$AA$3142,'Individual Data'!$U$6:$U$3142,'age-length prop'!$B90,'Individual Data'!$X$6:$X$3142,'age-length prop'!G$71,'Individual Data'!$Q$6:$Q$3142,'age-length prop'!$C90,'Individual Data'!$M$6:$M$3142,'age-length prop'!$B$70)</f>
        <v>303.60568181818189</v>
      </c>
      <c r="H90" s="18">
        <f>SUMIFS('Individual Data'!$AA$6:$AA$3142,'Individual Data'!$U$6:$U$3142,'age-length prop'!$B90,'Individual Data'!$X$6:$X$3142,'age-length prop'!H$71,'Individual Data'!$Q$6:$Q$3142,'age-length prop'!$C90,'Individual Data'!$M$6:$M$3142,'age-length prop'!$B$70)</f>
        <v>557.08778409090917</v>
      </c>
      <c r="I90" s="18">
        <f>SUMIFS('Individual Data'!$AA$6:$AA$3142,'Individual Data'!$U$6:$U$3142,'age-length prop'!$B90,'Individual Data'!$X$6:$X$3142,'age-length prop'!I$71,'Individual Data'!$Q$6:$Q$3142,'age-length prop'!$C90,'Individual Data'!$M$6:$M$3142,'age-length prop'!$B$70)</f>
        <v>595.75454545454556</v>
      </c>
      <c r="J90" s="18">
        <f>SUMIFS('Individual Data'!$AA$6:$AA$3142,'Individual Data'!$U$6:$U$3142,'age-length prop'!$B90,'Individual Data'!$X$6:$X$3142,'age-length prop'!J$71,'Individual Data'!$Q$6:$Q$3142,'age-length prop'!$C90,'Individual Data'!$M$6:$M$3142,'age-length prop'!$B$70)</f>
        <v>148.93863636363639</v>
      </c>
      <c r="K90" s="18">
        <f>SUMIFS('Individual Data'!$AA$6:$AA$3142,'Individual Data'!$U$6:$U$3142,'age-length prop'!$B90,'Individual Data'!$X$6:$X$3142,'age-length prop'!K$71,'Individual Data'!$Q$6:$Q$3142,'age-length prop'!$C90,'Individual Data'!$M$6:$M$3142,'age-length prop'!$B$70)</f>
        <v>34.370454545454557</v>
      </c>
      <c r="L90" s="18">
        <f>SUMIFS('Individual Data'!$AA$6:$AA$3142,'Individual Data'!$U$6:$U$3142,'age-length prop'!$B90,'Individual Data'!$X$6:$X$3142,'age-length prop'!L$71,'Individual Data'!$Q$6:$Q$3142,'age-length prop'!$C90,'Individual Data'!$M$6:$M$3142,'age-length prop'!$B$70)</f>
        <v>0</v>
      </c>
      <c r="M90" s="18">
        <f>SUMIFS('Individual Data'!$AA$6:$AA$3142,'Individual Data'!$U$6:$U$3142,'age-length prop'!$B90,'Individual Data'!$X$6:$X$3142,'age-length prop'!M$71,'Individual Data'!$Q$6:$Q$3142,'age-length prop'!$C90,'Individual Data'!$M$6:$M$3142,'age-length prop'!$B$70)</f>
        <v>0</v>
      </c>
      <c r="N90" s="18">
        <f>SUMIFS('Individual Data'!$AA$6:$AA$3142,'Individual Data'!$U$6:$U$3142,'age-length prop'!$B90,'Individual Data'!$X$6:$X$3142,'age-length prop'!N$71,'Individual Data'!$Q$6:$Q$3142,'age-length prop'!$C90,'Individual Data'!$M$6:$M$3142,'age-length prop'!$B$70)</f>
        <v>0</v>
      </c>
      <c r="O90" s="18">
        <f>SUMIFS('Individual Data'!$AA$6:$AA$3142,'Individual Data'!$U$6:$U$3142,'age-length prop'!$B90,'Individual Data'!$X$6:$X$3142,'age-length prop'!O$71,'Individual Data'!$Q$6:$Q$3142,'age-length prop'!$C90,'Individual Data'!$M$6:$M$3142,'age-length prop'!$B$70)</f>
        <v>0</v>
      </c>
      <c r="P90" s="18">
        <f>SUMIFS('Individual Data'!$AA$6:$AA$3142,'Individual Data'!$U$6:$U$3142,'age-length prop'!$B90,'Individual Data'!$X$6:$X$3142,'age-length prop'!P$71,'Individual Data'!$Q$6:$Q$3142,'age-length prop'!$C90,'Individual Data'!$M$6:$M$3142,'age-length prop'!$B$70)</f>
        <v>0</v>
      </c>
      <c r="Q90" s="40">
        <f t="shared" si="242"/>
        <v>0</v>
      </c>
      <c r="R90" s="32">
        <f t="shared" si="243"/>
        <v>0</v>
      </c>
      <c r="S90" s="32">
        <f t="shared" si="244"/>
        <v>35.398996826116537</v>
      </c>
      <c r="T90" s="32">
        <f t="shared" si="245"/>
        <v>314.75569920706693</v>
      </c>
      <c r="U90" s="32">
        <f t="shared" si="246"/>
        <v>576.43835585228248</v>
      </c>
      <c r="V90" s="32">
        <f t="shared" si="247"/>
        <v>617.32032085561502</v>
      </c>
      <c r="W90" s="32">
        <f t="shared" si="248"/>
        <v>156.14270378760122</v>
      </c>
      <c r="X90" s="32">
        <f t="shared" si="249"/>
        <v>35.641472895363506</v>
      </c>
      <c r="Y90" s="32">
        <f t="shared" si="250"/>
        <v>0</v>
      </c>
      <c r="Z90" s="32">
        <f t="shared" si="251"/>
        <v>0</v>
      </c>
      <c r="AA90" s="32">
        <f t="shared" si="252"/>
        <v>0</v>
      </c>
      <c r="AB90" s="32">
        <f t="shared" si="253"/>
        <v>0</v>
      </c>
      <c r="AC90" s="32">
        <f t="shared" si="254"/>
        <v>0</v>
      </c>
      <c r="AD90" s="14">
        <f>VLOOKUP(A90,'PBT Tag Rates'!$B$5:$E$34,4,FALSE)</f>
        <v>0.95971980899999998</v>
      </c>
      <c r="AE90" s="32">
        <f t="shared" si="255"/>
        <v>0</v>
      </c>
      <c r="AF90" s="32">
        <f t="shared" si="256"/>
        <v>0</v>
      </c>
      <c r="AG90" s="32">
        <f t="shared" si="257"/>
        <v>36.884720409179906</v>
      </c>
      <c r="AH90" s="32">
        <f t="shared" si="258"/>
        <v>327.96624207958484</v>
      </c>
      <c r="AI90" s="32">
        <f t="shared" si="259"/>
        <v>600.63192449149756</v>
      </c>
      <c r="AJ90" s="32">
        <f t="shared" si="260"/>
        <v>643.2297375406315</v>
      </c>
      <c r="AK90" s="32">
        <f t="shared" si="261"/>
        <v>162.69613518793298</v>
      </c>
      <c r="AL90" s="32">
        <f t="shared" si="262"/>
        <v>37.137373388698606</v>
      </c>
      <c r="AM90" s="32">
        <f t="shared" si="263"/>
        <v>0</v>
      </c>
      <c r="AN90" s="32">
        <f t="shared" si="264"/>
        <v>0</v>
      </c>
      <c r="AO90" s="32">
        <f t="shared" si="265"/>
        <v>0</v>
      </c>
      <c r="AP90" s="32">
        <f t="shared" si="266"/>
        <v>0</v>
      </c>
      <c r="AQ90" s="32">
        <f t="shared" si="267"/>
        <v>0</v>
      </c>
      <c r="AS90" s="34">
        <f t="shared" si="200"/>
        <v>36.884720409179906</v>
      </c>
      <c r="AT90" s="35">
        <f t="shared" si="201"/>
        <v>1771.6614126883453</v>
      </c>
      <c r="BH90" s="18"/>
      <c r="BI90" s="32"/>
      <c r="BK90" s="40">
        <f t="shared" si="202"/>
        <v>0</v>
      </c>
      <c r="BL90" s="32">
        <f t="shared" si="203"/>
        <v>0</v>
      </c>
      <c r="BM90" s="32">
        <f t="shared" si="204"/>
        <v>1.4857235830633684</v>
      </c>
      <c r="BN90" s="32">
        <f t="shared" si="205"/>
        <v>13.210542872517919</v>
      </c>
      <c r="BO90" s="32">
        <f t="shared" si="206"/>
        <v>24.193568639215073</v>
      </c>
      <c r="BP90" s="32">
        <f t="shared" si="207"/>
        <v>25.909416685016481</v>
      </c>
      <c r="BQ90" s="32">
        <f t="shared" si="208"/>
        <v>6.5534314003317604</v>
      </c>
      <c r="BR90" s="32">
        <f t="shared" si="209"/>
        <v>1.4959004933350997</v>
      </c>
      <c r="BS90" s="32">
        <f t="shared" si="210"/>
        <v>0</v>
      </c>
      <c r="BT90" s="32">
        <f t="shared" si="211"/>
        <v>0</v>
      </c>
      <c r="BU90" s="32">
        <f t="shared" si="212"/>
        <v>0</v>
      </c>
      <c r="BV90" s="32">
        <f t="shared" si="213"/>
        <v>0</v>
      </c>
      <c r="BW90" s="32">
        <f t="shared" si="214"/>
        <v>0</v>
      </c>
      <c r="BX90" s="15">
        <f t="shared" si="215"/>
        <v>0.47107438016528924</v>
      </c>
      <c r="BY90" s="32">
        <f>SUMIFS('Individual Data'!$W$6:$W$3142,'Individual Data'!$I$6:$I$3142,'age-length prop'!BY$7,'Individual Data'!$U$6:$U$3142,'age-length prop'!$B90,'Individual Data'!$Q$6:$Q$3142,'age-length prop'!$C90)</f>
        <v>57</v>
      </c>
      <c r="BZ90" s="32">
        <f>SUMIFS('Individual Data'!$W$6:$W$3142,'Individual Data'!$I$6:$I$3142,'age-length prop'!BZ$7,'Individual Data'!$U$6:$U$3142,'age-length prop'!$B90,'Individual Data'!$Q$6:$Q$3142,'age-length prop'!$C90)</f>
        <v>64</v>
      </c>
      <c r="CA90" s="47">
        <f t="shared" si="216"/>
        <v>0</v>
      </c>
      <c r="CB90" s="18">
        <f t="shared" si="217"/>
        <v>0</v>
      </c>
      <c r="CC90" s="18">
        <f t="shared" si="218"/>
        <v>0.69988631598852891</v>
      </c>
      <c r="CD90" s="18">
        <f t="shared" si="219"/>
        <v>6.2231482953183583</v>
      </c>
      <c r="CE90" s="18">
        <f t="shared" si="220"/>
        <v>11.396970350704621</v>
      </c>
      <c r="CF90" s="18">
        <f t="shared" si="221"/>
        <v>12.205262405338342</v>
      </c>
      <c r="CG90" s="18">
        <f t="shared" si="222"/>
        <v>3.0871536348670277</v>
      </c>
      <c r="CH90" s="18">
        <f t="shared" si="223"/>
        <v>0.70468039768678248</v>
      </c>
      <c r="CI90" s="18">
        <f t="shared" si="224"/>
        <v>0</v>
      </c>
      <c r="CJ90" s="18">
        <f t="shared" si="225"/>
        <v>0</v>
      </c>
      <c r="CK90" s="18">
        <f t="shared" si="226"/>
        <v>0</v>
      </c>
      <c r="CL90" s="18">
        <f t="shared" si="227"/>
        <v>0</v>
      </c>
      <c r="CM90" s="48">
        <f t="shared" si="228"/>
        <v>0</v>
      </c>
      <c r="CN90" s="18"/>
      <c r="CO90" s="18">
        <f t="shared" si="229"/>
        <v>0</v>
      </c>
      <c r="CP90" s="18">
        <f t="shared" si="230"/>
        <v>0</v>
      </c>
      <c r="CQ90" s="18">
        <f t="shared" si="231"/>
        <v>0.78583726707483947</v>
      </c>
      <c r="CR90" s="18">
        <f t="shared" si="232"/>
        <v>6.9873945771995611</v>
      </c>
      <c r="CS90" s="18">
        <f t="shared" si="233"/>
        <v>12.796598288510452</v>
      </c>
      <c r="CT90" s="18">
        <f t="shared" si="234"/>
        <v>13.704154279678139</v>
      </c>
      <c r="CU90" s="18">
        <f t="shared" si="235"/>
        <v>3.4662777654647328</v>
      </c>
      <c r="CV90" s="18">
        <f t="shared" si="236"/>
        <v>0.79122009564831719</v>
      </c>
      <c r="CW90" s="18">
        <f t="shared" si="237"/>
        <v>0</v>
      </c>
      <c r="CX90" s="18">
        <f t="shared" si="238"/>
        <v>0</v>
      </c>
      <c r="CY90" s="18">
        <f t="shared" si="239"/>
        <v>0</v>
      </c>
      <c r="CZ90" s="18">
        <f t="shared" si="240"/>
        <v>0</v>
      </c>
      <c r="DA90" s="18">
        <f t="shared" si="241"/>
        <v>0</v>
      </c>
    </row>
    <row r="91" spans="1:105" x14ac:dyDescent="0.35">
      <c r="A91" s="22" t="s">
        <v>557</v>
      </c>
      <c r="B91" s="22" t="s">
        <v>9089</v>
      </c>
      <c r="C91">
        <v>3</v>
      </c>
      <c r="D91" s="18">
        <f>SUMIFS('Individual Data'!$AA$6:$AA$3142,'Individual Data'!$U$6:$U$3142,'age-length prop'!$B91,'Individual Data'!$X$6:$X$3142,'age-length prop'!D$71,'Individual Data'!$Q$6:$Q$3142,'age-length prop'!$C91,'Individual Data'!$M$6:$M$3142,'age-length prop'!$B$70)</f>
        <v>0</v>
      </c>
      <c r="E91" s="18">
        <f>SUMIFS('Individual Data'!$AA$6:$AA$3142,'Individual Data'!$U$6:$U$3142,'age-length prop'!$B91,'Individual Data'!$X$6:$X$3142,'age-length prop'!E$71,'Individual Data'!$Q$6:$Q$3142,'age-length prop'!$C91,'Individual Data'!$M$6:$M$3142,'age-length prop'!$B$70)</f>
        <v>0</v>
      </c>
      <c r="F91" s="18">
        <f>SUMIFS('Individual Data'!$AA$6:$AA$3142,'Individual Data'!$U$6:$U$3142,'age-length prop'!$B91,'Individual Data'!$X$6:$X$3142,'age-length prop'!F$71,'Individual Data'!$Q$6:$Q$3142,'age-length prop'!$C91,'Individual Data'!$M$6:$M$3142,'age-length prop'!$B$70)</f>
        <v>0</v>
      </c>
      <c r="G91" s="18">
        <f>SUMIFS('Individual Data'!$AA$6:$AA$3142,'Individual Data'!$U$6:$U$3142,'age-length prop'!$B91,'Individual Data'!$X$6:$X$3142,'age-length prop'!G$71,'Individual Data'!$Q$6:$Q$3142,'age-length prop'!$C91,'Individual Data'!$M$6:$M$3142,'age-length prop'!$B$70)</f>
        <v>171.85227272727278</v>
      </c>
      <c r="H91" s="18">
        <f>SUMIFS('Individual Data'!$AA$6:$AA$3142,'Individual Data'!$U$6:$U$3142,'age-length prop'!$B91,'Individual Data'!$X$6:$X$3142,'age-length prop'!H$71,'Individual Data'!$Q$6:$Q$3142,'age-length prop'!$C91,'Individual Data'!$M$6:$M$3142,'age-length prop'!$B$70)</f>
        <v>240.59318181818188</v>
      </c>
      <c r="I91" s="18">
        <f>SUMIFS('Individual Data'!$AA$6:$AA$3142,'Individual Data'!$U$6:$U$3142,'age-length prop'!$B91,'Individual Data'!$X$6:$X$3142,'age-length prop'!I$71,'Individual Data'!$Q$6:$Q$3142,'age-length prop'!$C91,'Individual Data'!$M$6:$M$3142,'age-length prop'!$B$70)</f>
        <v>154.6670454545455</v>
      </c>
      <c r="J91" s="18">
        <f>SUMIFS('Individual Data'!$AA$6:$AA$3142,'Individual Data'!$U$6:$U$3142,'age-length prop'!$B91,'Individual Data'!$X$6:$X$3142,'age-length prop'!J$71,'Individual Data'!$Q$6:$Q$3142,'age-length prop'!$C91,'Individual Data'!$M$6:$M$3142,'age-length prop'!$B$70)</f>
        <v>68.740909090909113</v>
      </c>
      <c r="K91" s="18">
        <f>SUMIFS('Individual Data'!$AA$6:$AA$3142,'Individual Data'!$U$6:$U$3142,'age-length prop'!$B91,'Individual Data'!$X$6:$X$3142,'age-length prop'!K$71,'Individual Data'!$Q$6:$Q$3142,'age-length prop'!$C91,'Individual Data'!$M$6:$M$3142,'age-length prop'!$B$70)</f>
        <v>0</v>
      </c>
      <c r="L91" s="18">
        <f>SUMIFS('Individual Data'!$AA$6:$AA$3142,'Individual Data'!$U$6:$U$3142,'age-length prop'!$B91,'Individual Data'!$X$6:$X$3142,'age-length prop'!L$71,'Individual Data'!$Q$6:$Q$3142,'age-length prop'!$C91,'Individual Data'!$M$6:$M$3142,'age-length prop'!$B$70)</f>
        <v>0</v>
      </c>
      <c r="M91" s="18">
        <f>SUMIFS('Individual Data'!$AA$6:$AA$3142,'Individual Data'!$U$6:$U$3142,'age-length prop'!$B91,'Individual Data'!$X$6:$X$3142,'age-length prop'!M$71,'Individual Data'!$Q$6:$Q$3142,'age-length prop'!$C91,'Individual Data'!$M$6:$M$3142,'age-length prop'!$B$70)</f>
        <v>0</v>
      </c>
      <c r="N91" s="18">
        <f>SUMIFS('Individual Data'!$AA$6:$AA$3142,'Individual Data'!$U$6:$U$3142,'age-length prop'!$B91,'Individual Data'!$X$6:$X$3142,'age-length prop'!N$71,'Individual Data'!$Q$6:$Q$3142,'age-length prop'!$C91,'Individual Data'!$M$6:$M$3142,'age-length prop'!$B$70)</f>
        <v>0</v>
      </c>
      <c r="O91" s="18">
        <f>SUMIFS('Individual Data'!$AA$6:$AA$3142,'Individual Data'!$U$6:$U$3142,'age-length prop'!$B91,'Individual Data'!$X$6:$X$3142,'age-length prop'!O$71,'Individual Data'!$Q$6:$Q$3142,'age-length prop'!$C91,'Individual Data'!$M$6:$M$3142,'age-length prop'!$B$70)</f>
        <v>0</v>
      </c>
      <c r="P91" s="18">
        <f>SUMIFS('Individual Data'!$AA$6:$AA$3142,'Individual Data'!$U$6:$U$3142,'age-length prop'!$B91,'Individual Data'!$X$6:$X$3142,'age-length prop'!P$71,'Individual Data'!$Q$6:$Q$3142,'age-length prop'!$C91,'Individual Data'!$M$6:$M$3142,'age-length prop'!$B$70)</f>
        <v>0</v>
      </c>
      <c r="Q91" s="40">
        <f t="shared" si="242"/>
        <v>0</v>
      </c>
      <c r="R91" s="32">
        <f t="shared" si="243"/>
        <v>0</v>
      </c>
      <c r="S91" s="32">
        <f t="shared" si="244"/>
        <v>0</v>
      </c>
      <c r="T91" s="32">
        <f t="shared" si="245"/>
        <v>178.16360332475486</v>
      </c>
      <c r="U91" s="32">
        <f t="shared" si="246"/>
        <v>248.95024108787524</v>
      </c>
      <c r="V91" s="32">
        <f t="shared" si="247"/>
        <v>160.26585252982315</v>
      </c>
      <c r="W91" s="32">
        <f t="shared" si="248"/>
        <v>72.065863286585184</v>
      </c>
      <c r="X91" s="32">
        <f t="shared" si="249"/>
        <v>0</v>
      </c>
      <c r="Y91" s="32">
        <f t="shared" si="250"/>
        <v>0</v>
      </c>
      <c r="Z91" s="32">
        <f t="shared" si="251"/>
        <v>0</v>
      </c>
      <c r="AA91" s="32">
        <f t="shared" si="252"/>
        <v>0</v>
      </c>
      <c r="AB91" s="32">
        <f t="shared" si="253"/>
        <v>0</v>
      </c>
      <c r="AC91" s="32">
        <f t="shared" si="254"/>
        <v>0</v>
      </c>
      <c r="AD91" s="14">
        <f>VLOOKUP(A91,'PBT Tag Rates'!$B$5:$E$34,4,FALSE)</f>
        <v>0.95971980899999998</v>
      </c>
      <c r="AE91" s="32">
        <f t="shared" si="255"/>
        <v>0</v>
      </c>
      <c r="AF91" s="32">
        <f t="shared" si="256"/>
        <v>0</v>
      </c>
      <c r="AG91" s="32">
        <f t="shared" si="257"/>
        <v>0</v>
      </c>
      <c r="AH91" s="32">
        <f t="shared" si="258"/>
        <v>185.6412691016518</v>
      </c>
      <c r="AI91" s="32">
        <f t="shared" si="259"/>
        <v>259.39887741535119</v>
      </c>
      <c r="AJ91" s="32">
        <f t="shared" si="260"/>
        <v>166.99233570766398</v>
      </c>
      <c r="AK91" s="32">
        <f t="shared" si="261"/>
        <v>75.090523932892154</v>
      </c>
      <c r="AL91" s="32">
        <f t="shared" si="262"/>
        <v>0</v>
      </c>
      <c r="AM91" s="32">
        <f t="shared" si="263"/>
        <v>0</v>
      </c>
      <c r="AN91" s="32">
        <f t="shared" si="264"/>
        <v>0</v>
      </c>
      <c r="AO91" s="32">
        <f t="shared" si="265"/>
        <v>0</v>
      </c>
      <c r="AP91" s="32">
        <f t="shared" si="266"/>
        <v>0</v>
      </c>
      <c r="AQ91" s="32">
        <f t="shared" si="267"/>
        <v>0</v>
      </c>
      <c r="AS91" s="34">
        <f t="shared" si="200"/>
        <v>0</v>
      </c>
      <c r="AT91" s="35">
        <f t="shared" si="201"/>
        <v>687.12300615755908</v>
      </c>
      <c r="BH91" s="18"/>
      <c r="BI91" s="32"/>
      <c r="BK91" s="40">
        <f t="shared" si="202"/>
        <v>0</v>
      </c>
      <c r="BL91" s="32">
        <f t="shared" si="203"/>
        <v>0</v>
      </c>
      <c r="BM91" s="32">
        <f t="shared" si="204"/>
        <v>0</v>
      </c>
      <c r="BN91" s="32">
        <f t="shared" si="205"/>
        <v>7.4776657768969415</v>
      </c>
      <c r="BO91" s="32">
        <f t="shared" si="206"/>
        <v>10.448636327475953</v>
      </c>
      <c r="BP91" s="32">
        <f t="shared" si="207"/>
        <v>6.7264831778408336</v>
      </c>
      <c r="BQ91" s="32">
        <f t="shared" si="208"/>
        <v>3.0246606463069696</v>
      </c>
      <c r="BR91" s="32">
        <f t="shared" si="209"/>
        <v>0</v>
      </c>
      <c r="BS91" s="32">
        <f t="shared" si="210"/>
        <v>0</v>
      </c>
      <c r="BT91" s="32">
        <f t="shared" si="211"/>
        <v>0</v>
      </c>
      <c r="BU91" s="32">
        <f t="shared" si="212"/>
        <v>0</v>
      </c>
      <c r="BV91" s="32">
        <f t="shared" si="213"/>
        <v>0</v>
      </c>
      <c r="BW91" s="32">
        <f t="shared" si="214"/>
        <v>0</v>
      </c>
      <c r="BX91" s="15">
        <f t="shared" si="215"/>
        <v>0.97674418604651159</v>
      </c>
      <c r="BY91" s="32">
        <f>SUMIFS('Individual Data'!$W$6:$W$3142,'Individual Data'!$I$6:$I$3142,'age-length prop'!BY$7,'Individual Data'!$U$6:$U$3142,'age-length prop'!$B91,'Individual Data'!$Q$6:$Q$3142,'age-length prop'!$C91)</f>
        <v>42</v>
      </c>
      <c r="BZ91" s="32">
        <f>SUMIFS('Individual Data'!$W$6:$W$3142,'Individual Data'!$I$6:$I$3142,'age-length prop'!BZ$7,'Individual Data'!$U$6:$U$3142,'age-length prop'!$B91,'Individual Data'!$Q$6:$Q$3142,'age-length prop'!$C91)</f>
        <v>1</v>
      </c>
      <c r="CA91" s="47">
        <f t="shared" si="216"/>
        <v>0</v>
      </c>
      <c r="CB91" s="18">
        <f t="shared" si="217"/>
        <v>0</v>
      </c>
      <c r="CC91" s="18">
        <f t="shared" si="218"/>
        <v>0</v>
      </c>
      <c r="CD91" s="18">
        <f t="shared" si="219"/>
        <v>7.3037665727830587</v>
      </c>
      <c r="CE91" s="18">
        <f t="shared" si="220"/>
        <v>10.205644784976512</v>
      </c>
      <c r="CF91" s="18">
        <f t="shared" si="221"/>
        <v>6.5700533364956977</v>
      </c>
      <c r="CG91" s="18">
        <f t="shared" si="222"/>
        <v>2.9543197010440165</v>
      </c>
      <c r="CH91" s="18">
        <f t="shared" si="223"/>
        <v>0</v>
      </c>
      <c r="CI91" s="18">
        <f t="shared" si="224"/>
        <v>0</v>
      </c>
      <c r="CJ91" s="18">
        <f t="shared" si="225"/>
        <v>0</v>
      </c>
      <c r="CK91" s="18">
        <f t="shared" si="226"/>
        <v>0</v>
      </c>
      <c r="CL91" s="18">
        <f t="shared" si="227"/>
        <v>0</v>
      </c>
      <c r="CM91" s="48">
        <f t="shared" si="228"/>
        <v>0</v>
      </c>
      <c r="CN91" s="18"/>
      <c r="CO91" s="18">
        <f t="shared" si="229"/>
        <v>0</v>
      </c>
      <c r="CP91" s="18">
        <f t="shared" si="230"/>
        <v>0</v>
      </c>
      <c r="CQ91" s="18">
        <f t="shared" si="231"/>
        <v>0</v>
      </c>
      <c r="CR91" s="18">
        <f t="shared" si="232"/>
        <v>0.17389920411388265</v>
      </c>
      <c r="CS91" s="18">
        <f t="shared" si="233"/>
        <v>0.24299154249944119</v>
      </c>
      <c r="CT91" s="18">
        <f t="shared" si="234"/>
        <v>0.15642984134513593</v>
      </c>
      <c r="CU91" s="18">
        <f t="shared" si="235"/>
        <v>7.0340945262952911E-2</v>
      </c>
      <c r="CV91" s="18">
        <f t="shared" si="236"/>
        <v>0</v>
      </c>
      <c r="CW91" s="18">
        <f t="shared" si="237"/>
        <v>0</v>
      </c>
      <c r="CX91" s="18">
        <f t="shared" si="238"/>
        <v>0</v>
      </c>
      <c r="CY91" s="18">
        <f t="shared" si="239"/>
        <v>0</v>
      </c>
      <c r="CZ91" s="18">
        <f t="shared" si="240"/>
        <v>0</v>
      </c>
      <c r="DA91" s="18">
        <f t="shared" si="241"/>
        <v>0</v>
      </c>
    </row>
    <row r="92" spans="1:105" x14ac:dyDescent="0.35">
      <c r="A92" s="23" t="s">
        <v>557</v>
      </c>
      <c r="B92" s="22" t="s">
        <v>9090</v>
      </c>
      <c r="C92">
        <v>3</v>
      </c>
      <c r="D92" s="18">
        <f>SUMIFS('Individual Data'!$AA$6:$AA$3142,'Individual Data'!$U$6:$U$3142,'age-length prop'!$B92,'Individual Data'!$X$6:$X$3142,'age-length prop'!D$71,'Individual Data'!$Q$6:$Q$3142,'age-length prop'!$C92,'Individual Data'!$M$6:$M$3142,'age-length prop'!$B$70)</f>
        <v>0</v>
      </c>
      <c r="E92" s="18">
        <f>SUMIFS('Individual Data'!$AA$6:$AA$3142,'Individual Data'!$U$6:$U$3142,'age-length prop'!$B92,'Individual Data'!$X$6:$X$3142,'age-length prop'!E$71,'Individual Data'!$Q$6:$Q$3142,'age-length prop'!$C92,'Individual Data'!$M$6:$M$3142,'age-length prop'!$B$70)</f>
        <v>0</v>
      </c>
      <c r="F92" s="18">
        <f>SUMIFS('Individual Data'!$AA$6:$AA$3142,'Individual Data'!$U$6:$U$3142,'age-length prop'!$B92,'Individual Data'!$X$6:$X$3142,'age-length prop'!F$71,'Individual Data'!$Q$6:$Q$3142,'age-length prop'!$C92,'Individual Data'!$M$6:$M$3142,'age-length prop'!$B$70)</f>
        <v>34.370454545454557</v>
      </c>
      <c r="G92" s="18">
        <f>SUMIFS('Individual Data'!$AA$6:$AA$3142,'Individual Data'!$U$6:$U$3142,'age-length prop'!$B92,'Individual Data'!$X$6:$X$3142,'age-length prop'!G$71,'Individual Data'!$Q$6:$Q$3142,'age-length prop'!$C92,'Individual Data'!$M$6:$M$3142,'age-length prop'!$B$70)</f>
        <v>514.12471590909104</v>
      </c>
      <c r="H92" s="18">
        <f>SUMIFS('Individual Data'!$AA$6:$AA$3142,'Individual Data'!$U$6:$U$3142,'age-length prop'!$B92,'Individual Data'!$X$6:$X$3142,'age-length prop'!H$71,'Individual Data'!$Q$6:$Q$3142,'age-length prop'!$C92,'Individual Data'!$M$6:$M$3142,'age-length prop'!$B$70)</f>
        <v>1596.7940340909131</v>
      </c>
      <c r="I92" s="18">
        <f>SUMIFS('Individual Data'!$AA$6:$AA$3142,'Individual Data'!$U$6:$U$3142,'age-length prop'!$B92,'Individual Data'!$X$6:$X$3142,'age-length prop'!I$71,'Individual Data'!$Q$6:$Q$3142,'age-length prop'!$C92,'Individual Data'!$M$6:$M$3142,'age-length prop'!$B$70)</f>
        <v>1648.3497159090953</v>
      </c>
      <c r="J92" s="18">
        <f>SUMIFS('Individual Data'!$AA$6:$AA$3142,'Individual Data'!$U$6:$U$3142,'age-length prop'!$B92,'Individual Data'!$X$6:$X$3142,'age-length prop'!J$71,'Individual Data'!$Q$6:$Q$3142,'age-length prop'!$C92,'Individual Data'!$M$6:$M$3142,'age-length prop'!$B$70)</f>
        <v>756.1500000000002</v>
      </c>
      <c r="K92" s="18">
        <f>SUMIFS('Individual Data'!$AA$6:$AA$3142,'Individual Data'!$U$6:$U$3142,'age-length prop'!$B92,'Individual Data'!$X$6:$X$3142,'age-length prop'!K$71,'Individual Data'!$Q$6:$Q$3142,'age-length prop'!$C92,'Individual Data'!$M$6:$M$3142,'age-length prop'!$B$70)</f>
        <v>153.23494318181821</v>
      </c>
      <c r="L92" s="18">
        <f>SUMIFS('Individual Data'!$AA$6:$AA$3142,'Individual Data'!$U$6:$U$3142,'age-length prop'!$B92,'Individual Data'!$X$6:$X$3142,'age-length prop'!L$71,'Individual Data'!$Q$6:$Q$3142,'age-length prop'!$C92,'Individual Data'!$M$6:$M$3142,'age-length prop'!$B$70)</f>
        <v>34.370454545454557</v>
      </c>
      <c r="M92" s="18">
        <f>SUMIFS('Individual Data'!$AA$6:$AA$3142,'Individual Data'!$U$6:$U$3142,'age-length prop'!$B92,'Individual Data'!$X$6:$X$3142,'age-length prop'!M$71,'Individual Data'!$Q$6:$Q$3142,'age-length prop'!$C92,'Individual Data'!$M$6:$M$3142,'age-length prop'!$B$70)</f>
        <v>0</v>
      </c>
      <c r="N92" s="18">
        <f>SUMIFS('Individual Data'!$AA$6:$AA$3142,'Individual Data'!$U$6:$U$3142,'age-length prop'!$B92,'Individual Data'!$X$6:$X$3142,'age-length prop'!N$71,'Individual Data'!$Q$6:$Q$3142,'age-length prop'!$C92,'Individual Data'!$M$6:$M$3142,'age-length prop'!$B$70)</f>
        <v>0</v>
      </c>
      <c r="O92" s="18">
        <f>SUMIFS('Individual Data'!$AA$6:$AA$3142,'Individual Data'!$U$6:$U$3142,'age-length prop'!$B92,'Individual Data'!$X$6:$X$3142,'age-length prop'!O$71,'Individual Data'!$Q$6:$Q$3142,'age-length prop'!$C92,'Individual Data'!$M$6:$M$3142,'age-length prop'!$B$70)</f>
        <v>0</v>
      </c>
      <c r="P92" s="18">
        <f>SUMIFS('Individual Data'!$AA$6:$AA$3142,'Individual Data'!$U$6:$U$3142,'age-length prop'!$B92,'Individual Data'!$X$6:$X$3142,'age-length prop'!P$71,'Individual Data'!$Q$6:$Q$3142,'age-length prop'!$C92,'Individual Data'!$M$6:$M$3142,'age-length prop'!$B$70)</f>
        <v>0</v>
      </c>
      <c r="Q92" s="40">
        <f t="shared" si="242"/>
        <v>0</v>
      </c>
      <c r="R92" s="32">
        <f t="shared" si="243"/>
        <v>0</v>
      </c>
      <c r="S92" s="32">
        <f t="shared" si="244"/>
        <v>35.398996826116537</v>
      </c>
      <c r="T92" s="32">
        <f t="shared" si="245"/>
        <v>533.00611327989168</v>
      </c>
      <c r="U92" s="32">
        <f t="shared" si="246"/>
        <v>1652.2590405534613</v>
      </c>
      <c r="V92" s="32">
        <f t="shared" si="247"/>
        <v>1708.0184839058045</v>
      </c>
      <c r="W92" s="32">
        <f t="shared" si="248"/>
        <v>792.72449615243704</v>
      </c>
      <c r="X92" s="32">
        <f t="shared" si="249"/>
        <v>158.90156665849563</v>
      </c>
      <c r="Y92" s="32">
        <f t="shared" si="250"/>
        <v>35.025129870129881</v>
      </c>
      <c r="Z92" s="32">
        <f t="shared" si="251"/>
        <v>0</v>
      </c>
      <c r="AA92" s="32">
        <f t="shared" si="252"/>
        <v>0</v>
      </c>
      <c r="AB92" s="32">
        <f t="shared" si="253"/>
        <v>0</v>
      </c>
      <c r="AC92" s="32">
        <f t="shared" si="254"/>
        <v>0</v>
      </c>
      <c r="AD92" s="14">
        <f>VLOOKUP(A92,'PBT Tag Rates'!$B$5:$E$34,4,FALSE)</f>
        <v>0.95971980899999998</v>
      </c>
      <c r="AE92" s="32">
        <f t="shared" si="255"/>
        <v>0</v>
      </c>
      <c r="AF92" s="32">
        <f t="shared" si="256"/>
        <v>0</v>
      </c>
      <c r="AG92" s="32">
        <f t="shared" si="257"/>
        <v>36.884720409179906</v>
      </c>
      <c r="AH92" s="32">
        <f t="shared" si="258"/>
        <v>555.37679672910838</v>
      </c>
      <c r="AI92" s="32">
        <f t="shared" si="259"/>
        <v>1721.6056447506976</v>
      </c>
      <c r="AJ92" s="32">
        <f t="shared" si="260"/>
        <v>1779.7053555511268</v>
      </c>
      <c r="AK92" s="32">
        <f t="shared" si="261"/>
        <v>825.99576326181375</v>
      </c>
      <c r="AL92" s="32">
        <f t="shared" si="262"/>
        <v>165.57078969128128</v>
      </c>
      <c r="AM92" s="32">
        <f t="shared" si="263"/>
        <v>36.495161964641582</v>
      </c>
      <c r="AN92" s="32">
        <f t="shared" si="264"/>
        <v>0</v>
      </c>
      <c r="AO92" s="32">
        <f t="shared" si="265"/>
        <v>0</v>
      </c>
      <c r="AP92" s="32">
        <f t="shared" si="266"/>
        <v>0</v>
      </c>
      <c r="AQ92" s="32">
        <f t="shared" si="267"/>
        <v>0</v>
      </c>
      <c r="AS92" s="34">
        <f t="shared" si="200"/>
        <v>36.884720409179906</v>
      </c>
      <c r="AT92" s="35">
        <f t="shared" si="201"/>
        <v>5084.7495119486684</v>
      </c>
      <c r="BH92" s="18"/>
      <c r="BI92" s="32"/>
      <c r="BK92" s="40">
        <f t="shared" si="202"/>
        <v>0</v>
      </c>
      <c r="BL92" s="32">
        <f t="shared" si="203"/>
        <v>0</v>
      </c>
      <c r="BM92" s="32">
        <f t="shared" si="204"/>
        <v>1.4857235830633684</v>
      </c>
      <c r="BN92" s="32">
        <f t="shared" si="205"/>
        <v>22.370683449216699</v>
      </c>
      <c r="BO92" s="32">
        <f t="shared" si="206"/>
        <v>69.346604197236275</v>
      </c>
      <c r="BP92" s="32">
        <f t="shared" si="207"/>
        <v>71.686871645322299</v>
      </c>
      <c r="BQ92" s="32">
        <f t="shared" si="208"/>
        <v>33.271267109376709</v>
      </c>
      <c r="BR92" s="32">
        <f t="shared" si="209"/>
        <v>6.6692230327856521</v>
      </c>
      <c r="BS92" s="32">
        <f t="shared" si="210"/>
        <v>1.4700320945117014</v>
      </c>
      <c r="BT92" s="32">
        <f t="shared" si="211"/>
        <v>0</v>
      </c>
      <c r="BU92" s="32">
        <f t="shared" si="212"/>
        <v>0</v>
      </c>
      <c r="BV92" s="32">
        <f t="shared" si="213"/>
        <v>0</v>
      </c>
      <c r="BW92" s="32">
        <f t="shared" si="214"/>
        <v>0</v>
      </c>
      <c r="BX92" s="15">
        <f t="shared" si="215"/>
        <v>0.17086834733893558</v>
      </c>
      <c r="BY92" s="32">
        <f>SUMIFS('Individual Data'!$W$6:$W$3142,'Individual Data'!$I$6:$I$3142,'age-length prop'!BY$7,'Individual Data'!$U$6:$U$3142,'age-length prop'!$B92,'Individual Data'!$Q$6:$Q$3142,'age-length prop'!$C92)</f>
        <v>61</v>
      </c>
      <c r="BZ92" s="32">
        <f>SUMIFS('Individual Data'!$W$6:$W$3142,'Individual Data'!$I$6:$I$3142,'age-length prop'!BZ$7,'Individual Data'!$U$6:$U$3142,'age-length prop'!$B92,'Individual Data'!$Q$6:$Q$3142,'age-length prop'!$C92)</f>
        <v>296</v>
      </c>
      <c r="CA92" s="47">
        <f t="shared" si="216"/>
        <v>0</v>
      </c>
      <c r="CB92" s="18">
        <f t="shared" si="217"/>
        <v>0</v>
      </c>
      <c r="CC92" s="18">
        <f t="shared" si="218"/>
        <v>0.25386313324051951</v>
      </c>
      <c r="CD92" s="18">
        <f t="shared" si="219"/>
        <v>3.8224417098101364</v>
      </c>
      <c r="CE92" s="18">
        <f t="shared" si="220"/>
        <v>11.849139652749056</v>
      </c>
      <c r="CF92" s="18">
        <f t="shared" si="221"/>
        <v>12.249017283934622</v>
      </c>
      <c r="CG92" s="18">
        <f t="shared" si="222"/>
        <v>5.6850064248514824</v>
      </c>
      <c r="CH92" s="18">
        <f t="shared" si="223"/>
        <v>1.139559117646848</v>
      </c>
      <c r="CI92" s="18">
        <f t="shared" si="224"/>
        <v>0.25118195452440834</v>
      </c>
      <c r="CJ92" s="18">
        <f t="shared" si="225"/>
        <v>0</v>
      </c>
      <c r="CK92" s="18">
        <f t="shared" si="226"/>
        <v>0</v>
      </c>
      <c r="CL92" s="18">
        <f t="shared" si="227"/>
        <v>0</v>
      </c>
      <c r="CM92" s="48">
        <f t="shared" si="228"/>
        <v>0</v>
      </c>
      <c r="CN92" s="18"/>
      <c r="CO92" s="18">
        <f t="shared" si="229"/>
        <v>0</v>
      </c>
      <c r="CP92" s="18">
        <f t="shared" si="230"/>
        <v>0</v>
      </c>
      <c r="CQ92" s="18">
        <f t="shared" si="231"/>
        <v>1.2318604498228487</v>
      </c>
      <c r="CR92" s="18">
        <f t="shared" si="232"/>
        <v>18.54824173940656</v>
      </c>
      <c r="CS92" s="18">
        <f t="shared" si="233"/>
        <v>57.497464544487215</v>
      </c>
      <c r="CT92" s="18">
        <f t="shared" si="234"/>
        <v>59.437854361387672</v>
      </c>
      <c r="CU92" s="18">
        <f t="shared" si="235"/>
        <v>27.586260684525225</v>
      </c>
      <c r="CV92" s="18">
        <f t="shared" si="236"/>
        <v>5.5296639151388032</v>
      </c>
      <c r="CW92" s="18">
        <f t="shared" si="237"/>
        <v>1.2188501399872929</v>
      </c>
      <c r="CX92" s="18">
        <f t="shared" si="238"/>
        <v>0</v>
      </c>
      <c r="CY92" s="18">
        <f t="shared" si="239"/>
        <v>0</v>
      </c>
      <c r="CZ92" s="18">
        <f t="shared" si="240"/>
        <v>0</v>
      </c>
      <c r="DA92" s="18">
        <f t="shared" si="241"/>
        <v>0</v>
      </c>
    </row>
    <row r="93" spans="1:105" x14ac:dyDescent="0.35">
      <c r="A93" s="22" t="s">
        <v>2035</v>
      </c>
      <c r="B93" s="22" t="s">
        <v>9084</v>
      </c>
      <c r="C93">
        <v>2</v>
      </c>
      <c r="D93" s="18">
        <f>SUMIFS('Individual Data'!$AA$6:$AA$3142,'Individual Data'!$U$6:$U$3142,'age-length prop'!$B93,'Individual Data'!$X$6:$X$3142,'age-length prop'!D$71,'Individual Data'!$Q$6:$Q$3142,'age-length prop'!$C93,'Individual Data'!$M$6:$M$3142,'age-length prop'!$B$70)</f>
        <v>137.48181818181823</v>
      </c>
      <c r="E93" s="18">
        <f>SUMIFS('Individual Data'!$AA$6:$AA$3142,'Individual Data'!$U$6:$U$3142,'age-length prop'!$B93,'Individual Data'!$X$6:$X$3142,'age-length prop'!E$71,'Individual Data'!$Q$6:$Q$3142,'age-length prop'!$C93,'Individual Data'!$M$6:$M$3142,'age-length prop'!$B$70)</f>
        <v>204.79062500000003</v>
      </c>
      <c r="F93" s="18">
        <f>SUMIFS('Individual Data'!$AA$6:$AA$3142,'Individual Data'!$U$6:$U$3142,'age-length prop'!$B93,'Individual Data'!$X$6:$X$3142,'age-length prop'!F$71,'Individual Data'!$Q$6:$Q$3142,'age-length prop'!$C93,'Individual Data'!$M$6:$M$3142,'age-length prop'!$B$70)</f>
        <v>68.740909090909113</v>
      </c>
      <c r="G93" s="18">
        <f>SUMIFS('Individual Data'!$AA$6:$AA$3142,'Individual Data'!$U$6:$U$3142,'age-length prop'!$B93,'Individual Data'!$X$6:$X$3142,'age-length prop'!G$71,'Individual Data'!$Q$6:$Q$3142,'age-length prop'!$C93,'Individual Data'!$M$6:$M$3142,'age-length prop'!$B$70)</f>
        <v>17.185227272727278</v>
      </c>
      <c r="H93" s="18">
        <f>SUMIFS('Individual Data'!$AA$6:$AA$3142,'Individual Data'!$U$6:$U$3142,'age-length prop'!$B93,'Individual Data'!$X$6:$X$3142,'age-length prop'!H$71,'Individual Data'!$Q$6:$Q$3142,'age-length prop'!$C93,'Individual Data'!$M$6:$M$3142,'age-length prop'!$B$70)</f>
        <v>0</v>
      </c>
      <c r="I93" s="18">
        <f>SUMIFS('Individual Data'!$AA$6:$AA$3142,'Individual Data'!$U$6:$U$3142,'age-length prop'!$B93,'Individual Data'!$X$6:$X$3142,'age-length prop'!I$71,'Individual Data'!$Q$6:$Q$3142,'age-length prop'!$C93,'Individual Data'!$M$6:$M$3142,'age-length prop'!$B$70)</f>
        <v>0</v>
      </c>
      <c r="J93" s="18">
        <f>SUMIFS('Individual Data'!$AA$6:$AA$3142,'Individual Data'!$U$6:$U$3142,'age-length prop'!$B93,'Individual Data'!$X$6:$X$3142,'age-length prop'!J$71,'Individual Data'!$Q$6:$Q$3142,'age-length prop'!$C93,'Individual Data'!$M$6:$M$3142,'age-length prop'!$B$70)</f>
        <v>0</v>
      </c>
      <c r="K93" s="18">
        <f>SUMIFS('Individual Data'!$AA$6:$AA$3142,'Individual Data'!$U$6:$U$3142,'age-length prop'!$B93,'Individual Data'!$X$6:$X$3142,'age-length prop'!K$71,'Individual Data'!$Q$6:$Q$3142,'age-length prop'!$C93,'Individual Data'!$M$6:$M$3142,'age-length prop'!$B$70)</f>
        <v>0</v>
      </c>
      <c r="L93" s="18">
        <f>SUMIFS('Individual Data'!$AA$6:$AA$3142,'Individual Data'!$U$6:$U$3142,'age-length prop'!$B93,'Individual Data'!$X$6:$X$3142,'age-length prop'!L$71,'Individual Data'!$Q$6:$Q$3142,'age-length prop'!$C93,'Individual Data'!$M$6:$M$3142,'age-length prop'!$B$70)</f>
        <v>0</v>
      </c>
      <c r="M93" s="18">
        <f>SUMIFS('Individual Data'!$AA$6:$AA$3142,'Individual Data'!$U$6:$U$3142,'age-length prop'!$B93,'Individual Data'!$X$6:$X$3142,'age-length prop'!M$71,'Individual Data'!$Q$6:$Q$3142,'age-length prop'!$C93,'Individual Data'!$M$6:$M$3142,'age-length prop'!$B$70)</f>
        <v>0</v>
      </c>
      <c r="N93" s="18">
        <f>SUMIFS('Individual Data'!$AA$6:$AA$3142,'Individual Data'!$U$6:$U$3142,'age-length prop'!$B93,'Individual Data'!$X$6:$X$3142,'age-length prop'!N$71,'Individual Data'!$Q$6:$Q$3142,'age-length prop'!$C93,'Individual Data'!$M$6:$M$3142,'age-length prop'!$B$70)</f>
        <v>0</v>
      </c>
      <c r="O93" s="18">
        <f>SUMIFS('Individual Data'!$AA$6:$AA$3142,'Individual Data'!$U$6:$U$3142,'age-length prop'!$B93,'Individual Data'!$X$6:$X$3142,'age-length prop'!O$71,'Individual Data'!$Q$6:$Q$3142,'age-length prop'!$C93,'Individual Data'!$M$6:$M$3142,'age-length prop'!$B$70)</f>
        <v>0</v>
      </c>
      <c r="P93" s="18">
        <f>SUMIFS('Individual Data'!$AA$6:$AA$3142,'Individual Data'!$U$6:$U$3142,'age-length prop'!$B93,'Individual Data'!$X$6:$X$3142,'age-length prop'!P$71,'Individual Data'!$Q$6:$Q$3142,'age-length prop'!$C93,'Individual Data'!$M$6:$M$3142,'age-length prop'!$B$70)</f>
        <v>0</v>
      </c>
      <c r="Q93" s="40">
        <f t="shared" si="242"/>
        <v>144.56242684354277</v>
      </c>
      <c r="R93" s="32">
        <f t="shared" si="243"/>
        <v>206.57529275599131</v>
      </c>
      <c r="S93" s="32">
        <f t="shared" si="244"/>
        <v>70.797993652233075</v>
      </c>
      <c r="T93" s="32">
        <f t="shared" si="245"/>
        <v>17.816360332475487</v>
      </c>
      <c r="U93" s="32">
        <f t="shared" si="246"/>
        <v>0</v>
      </c>
      <c r="V93" s="32">
        <f t="shared" si="247"/>
        <v>0</v>
      </c>
      <c r="W93" s="32">
        <f t="shared" si="248"/>
        <v>0</v>
      </c>
      <c r="X93" s="32">
        <f t="shared" si="249"/>
        <v>0</v>
      </c>
      <c r="Y93" s="32">
        <f t="shared" si="250"/>
        <v>0</v>
      </c>
      <c r="Z93" s="32">
        <f t="shared" si="251"/>
        <v>0</v>
      </c>
      <c r="AA93" s="32">
        <f t="shared" si="252"/>
        <v>0</v>
      </c>
      <c r="AB93" s="32">
        <f t="shared" si="253"/>
        <v>0</v>
      </c>
      <c r="AC93" s="32">
        <f t="shared" si="254"/>
        <v>0</v>
      </c>
      <c r="AD93" s="14">
        <f>VLOOKUP(A93,'PBT Tag Rates'!$B$5:$E$34,4,FALSE)</f>
        <v>0.98961045999999997</v>
      </c>
      <c r="AE93" s="32">
        <f t="shared" si="255"/>
        <v>146.08013222045244</v>
      </c>
      <c r="AF93" s="32">
        <f t="shared" si="256"/>
        <v>208.7440473860708</v>
      </c>
      <c r="AG93" s="32">
        <f t="shared" si="257"/>
        <v>71.54127458619736</v>
      </c>
      <c r="AH93" s="32">
        <f t="shared" si="258"/>
        <v>18.003407454358847</v>
      </c>
      <c r="AI93" s="32">
        <f t="shared" si="259"/>
        <v>0</v>
      </c>
      <c r="AJ93" s="32">
        <f t="shared" si="260"/>
        <v>0</v>
      </c>
      <c r="AK93" s="32">
        <f t="shared" si="261"/>
        <v>0</v>
      </c>
      <c r="AL93" s="32">
        <f t="shared" si="262"/>
        <v>0</v>
      </c>
      <c r="AM93" s="32">
        <f t="shared" si="263"/>
        <v>0</v>
      </c>
      <c r="AN93" s="32">
        <f t="shared" si="264"/>
        <v>0</v>
      </c>
      <c r="AO93" s="32">
        <f t="shared" si="265"/>
        <v>0</v>
      </c>
      <c r="AP93" s="32">
        <f t="shared" si="266"/>
        <v>0</v>
      </c>
      <c r="AQ93" s="32">
        <f t="shared" si="267"/>
        <v>0</v>
      </c>
      <c r="AS93" s="34">
        <f t="shared" si="200"/>
        <v>426.36545419272056</v>
      </c>
      <c r="AT93" s="35">
        <f t="shared" si="201"/>
        <v>18.003407454358847</v>
      </c>
      <c r="BH93" s="18"/>
      <c r="BI93" s="32"/>
      <c r="BK93" s="40">
        <f t="shared" si="202"/>
        <v>1.5177053769096744</v>
      </c>
      <c r="BL93" s="32">
        <f t="shared" si="203"/>
        <v>2.1687546300794907</v>
      </c>
      <c r="BM93" s="32">
        <f t="shared" si="204"/>
        <v>0.74328093396428585</v>
      </c>
      <c r="BN93" s="32">
        <f t="shared" si="205"/>
        <v>0.18704712188336003</v>
      </c>
      <c r="BO93" s="32">
        <f t="shared" si="206"/>
        <v>0</v>
      </c>
      <c r="BP93" s="32">
        <f t="shared" si="207"/>
        <v>0</v>
      </c>
      <c r="BQ93" s="32">
        <f t="shared" si="208"/>
        <v>0</v>
      </c>
      <c r="BR93" s="32">
        <f t="shared" si="209"/>
        <v>0</v>
      </c>
      <c r="BS93" s="32">
        <f t="shared" si="210"/>
        <v>0</v>
      </c>
      <c r="BT93" s="32">
        <f t="shared" si="211"/>
        <v>0</v>
      </c>
      <c r="BU93" s="32">
        <f t="shared" si="212"/>
        <v>0</v>
      </c>
      <c r="BV93" s="32">
        <f t="shared" si="213"/>
        <v>0</v>
      </c>
      <c r="BW93" s="32">
        <f t="shared" si="214"/>
        <v>0</v>
      </c>
      <c r="BX93" s="15">
        <f t="shared" si="215"/>
        <v>0.24</v>
      </c>
      <c r="BY93" s="32">
        <f>SUMIFS('Individual Data'!$W$6:$W$3142,'Individual Data'!$I$6:$I$3142,'age-length prop'!BY$7,'Individual Data'!$U$6:$U$3142,'age-length prop'!$B93,'Individual Data'!$Q$6:$Q$3142,'age-length prop'!$C93)</f>
        <v>6</v>
      </c>
      <c r="BZ93" s="32">
        <f>SUMIFS('Individual Data'!$W$6:$W$3142,'Individual Data'!$I$6:$I$3142,'age-length prop'!BZ$7,'Individual Data'!$U$6:$U$3142,'age-length prop'!$B93,'Individual Data'!$Q$6:$Q$3142,'age-length prop'!$C93)</f>
        <v>19</v>
      </c>
      <c r="CA93" s="47">
        <f t="shared" si="216"/>
        <v>0.36424929045832183</v>
      </c>
      <c r="CB93" s="18">
        <f t="shared" si="217"/>
        <v>0.52050111121907772</v>
      </c>
      <c r="CC93" s="18">
        <f t="shared" si="218"/>
        <v>0.17838742415142861</v>
      </c>
      <c r="CD93" s="18">
        <f t="shared" si="219"/>
        <v>4.4891309252006406E-2</v>
      </c>
      <c r="CE93" s="18">
        <f t="shared" si="220"/>
        <v>0</v>
      </c>
      <c r="CF93" s="18">
        <f t="shared" si="221"/>
        <v>0</v>
      </c>
      <c r="CG93" s="18">
        <f t="shared" si="222"/>
        <v>0</v>
      </c>
      <c r="CH93" s="18">
        <f t="shared" si="223"/>
        <v>0</v>
      </c>
      <c r="CI93" s="18">
        <f t="shared" si="224"/>
        <v>0</v>
      </c>
      <c r="CJ93" s="18">
        <f t="shared" si="225"/>
        <v>0</v>
      </c>
      <c r="CK93" s="18">
        <f t="shared" si="226"/>
        <v>0</v>
      </c>
      <c r="CL93" s="18">
        <f t="shared" si="227"/>
        <v>0</v>
      </c>
      <c r="CM93" s="48">
        <f t="shared" si="228"/>
        <v>0</v>
      </c>
      <c r="CN93" s="18"/>
      <c r="CO93" s="18">
        <f t="shared" si="229"/>
        <v>1.1534560864513526</v>
      </c>
      <c r="CP93" s="18">
        <f t="shared" si="230"/>
        <v>1.6482535188604128</v>
      </c>
      <c r="CQ93" s="18">
        <f t="shared" si="231"/>
        <v>0.56489350981285724</v>
      </c>
      <c r="CR93" s="18">
        <f t="shared" si="232"/>
        <v>0.14215581263135363</v>
      </c>
      <c r="CS93" s="18">
        <f t="shared" si="233"/>
        <v>0</v>
      </c>
      <c r="CT93" s="18">
        <f t="shared" si="234"/>
        <v>0</v>
      </c>
      <c r="CU93" s="18">
        <f t="shared" si="235"/>
        <v>0</v>
      </c>
      <c r="CV93" s="18">
        <f t="shared" si="236"/>
        <v>0</v>
      </c>
      <c r="CW93" s="18">
        <f t="shared" si="237"/>
        <v>0</v>
      </c>
      <c r="CX93" s="18">
        <f t="shared" si="238"/>
        <v>0</v>
      </c>
      <c r="CY93" s="18">
        <f t="shared" si="239"/>
        <v>0</v>
      </c>
      <c r="CZ93" s="18">
        <f t="shared" si="240"/>
        <v>0</v>
      </c>
      <c r="DA93" s="18">
        <f t="shared" si="241"/>
        <v>0</v>
      </c>
    </row>
    <row r="94" spans="1:105" x14ac:dyDescent="0.35">
      <c r="A94" s="22" t="s">
        <v>2035</v>
      </c>
      <c r="B94" s="22" t="s">
        <v>9085</v>
      </c>
      <c r="C94">
        <v>2</v>
      </c>
      <c r="D94" s="18">
        <f>SUMIFS('Individual Data'!$AA$6:$AA$3142,'Individual Data'!$U$6:$U$3142,'age-length prop'!$B94,'Individual Data'!$X$6:$X$3142,'age-length prop'!D$71,'Individual Data'!$Q$6:$Q$3142,'age-length prop'!$C94,'Individual Data'!$M$6:$M$3142,'age-length prop'!$B$70)</f>
        <v>17.185227272727278</v>
      </c>
      <c r="E94" s="18">
        <f>SUMIFS('Individual Data'!$AA$6:$AA$3142,'Individual Data'!$U$6:$U$3142,'age-length prop'!$B94,'Individual Data'!$X$6:$X$3142,'age-length prop'!E$71,'Individual Data'!$Q$6:$Q$3142,'age-length prop'!$C94,'Individual Data'!$M$6:$M$3142,'age-length prop'!$B$70)</f>
        <v>17.185227272727278</v>
      </c>
      <c r="F94" s="18">
        <f>SUMIFS('Individual Data'!$AA$6:$AA$3142,'Individual Data'!$U$6:$U$3142,'age-length prop'!$B94,'Individual Data'!$X$6:$X$3142,'age-length prop'!F$71,'Individual Data'!$Q$6:$Q$3142,'age-length prop'!$C94,'Individual Data'!$M$6:$M$3142,'age-length prop'!$B$70)</f>
        <v>17.185227272727278</v>
      </c>
      <c r="G94" s="18">
        <f>SUMIFS('Individual Data'!$AA$6:$AA$3142,'Individual Data'!$U$6:$U$3142,'age-length prop'!$B94,'Individual Data'!$X$6:$X$3142,'age-length prop'!G$71,'Individual Data'!$Q$6:$Q$3142,'age-length prop'!$C94,'Individual Data'!$M$6:$M$3142,'age-length prop'!$B$70)</f>
        <v>0</v>
      </c>
      <c r="H94" s="18">
        <f>SUMIFS('Individual Data'!$AA$6:$AA$3142,'Individual Data'!$U$6:$U$3142,'age-length prop'!$B94,'Individual Data'!$X$6:$X$3142,'age-length prop'!H$71,'Individual Data'!$Q$6:$Q$3142,'age-length prop'!$C94,'Individual Data'!$M$6:$M$3142,'age-length prop'!$B$70)</f>
        <v>0</v>
      </c>
      <c r="I94" s="18">
        <f>SUMIFS('Individual Data'!$AA$6:$AA$3142,'Individual Data'!$U$6:$U$3142,'age-length prop'!$B94,'Individual Data'!$X$6:$X$3142,'age-length prop'!I$71,'Individual Data'!$Q$6:$Q$3142,'age-length prop'!$C94,'Individual Data'!$M$6:$M$3142,'age-length prop'!$B$70)</f>
        <v>0</v>
      </c>
      <c r="J94" s="18">
        <f>SUMIFS('Individual Data'!$AA$6:$AA$3142,'Individual Data'!$U$6:$U$3142,'age-length prop'!$B94,'Individual Data'!$X$6:$X$3142,'age-length prop'!J$71,'Individual Data'!$Q$6:$Q$3142,'age-length prop'!$C94,'Individual Data'!$M$6:$M$3142,'age-length prop'!$B$70)</f>
        <v>0</v>
      </c>
      <c r="K94" s="18">
        <f>SUMIFS('Individual Data'!$AA$6:$AA$3142,'Individual Data'!$U$6:$U$3142,'age-length prop'!$B94,'Individual Data'!$X$6:$X$3142,'age-length prop'!K$71,'Individual Data'!$Q$6:$Q$3142,'age-length prop'!$C94,'Individual Data'!$M$6:$M$3142,'age-length prop'!$B$70)</f>
        <v>0</v>
      </c>
      <c r="L94" s="18">
        <f>SUMIFS('Individual Data'!$AA$6:$AA$3142,'Individual Data'!$U$6:$U$3142,'age-length prop'!$B94,'Individual Data'!$X$6:$X$3142,'age-length prop'!L$71,'Individual Data'!$Q$6:$Q$3142,'age-length prop'!$C94,'Individual Data'!$M$6:$M$3142,'age-length prop'!$B$70)</f>
        <v>0</v>
      </c>
      <c r="M94" s="18">
        <f>SUMIFS('Individual Data'!$AA$6:$AA$3142,'Individual Data'!$U$6:$U$3142,'age-length prop'!$B94,'Individual Data'!$X$6:$X$3142,'age-length prop'!M$71,'Individual Data'!$Q$6:$Q$3142,'age-length prop'!$C94,'Individual Data'!$M$6:$M$3142,'age-length prop'!$B$70)</f>
        <v>0</v>
      </c>
      <c r="N94" s="18">
        <f>SUMIFS('Individual Data'!$AA$6:$AA$3142,'Individual Data'!$U$6:$U$3142,'age-length prop'!$B94,'Individual Data'!$X$6:$X$3142,'age-length prop'!N$71,'Individual Data'!$Q$6:$Q$3142,'age-length prop'!$C94,'Individual Data'!$M$6:$M$3142,'age-length prop'!$B$70)</f>
        <v>0</v>
      </c>
      <c r="O94" s="18">
        <f>SUMIFS('Individual Data'!$AA$6:$AA$3142,'Individual Data'!$U$6:$U$3142,'age-length prop'!$B94,'Individual Data'!$X$6:$X$3142,'age-length prop'!O$71,'Individual Data'!$Q$6:$Q$3142,'age-length prop'!$C94,'Individual Data'!$M$6:$M$3142,'age-length prop'!$B$70)</f>
        <v>0</v>
      </c>
      <c r="P94" s="18">
        <f>SUMIFS('Individual Data'!$AA$6:$AA$3142,'Individual Data'!$U$6:$U$3142,'age-length prop'!$B94,'Individual Data'!$X$6:$X$3142,'age-length prop'!P$71,'Individual Data'!$Q$6:$Q$3142,'age-length prop'!$C94,'Individual Data'!$M$6:$M$3142,'age-length prop'!$B$70)</f>
        <v>0</v>
      </c>
      <c r="Q94" s="40">
        <f t="shared" si="242"/>
        <v>18.070303355442846</v>
      </c>
      <c r="R94" s="32">
        <f t="shared" si="243"/>
        <v>17.334989601901373</v>
      </c>
      <c r="S94" s="32">
        <f t="shared" si="244"/>
        <v>17.699498413058269</v>
      </c>
      <c r="T94" s="32">
        <f t="shared" si="245"/>
        <v>0</v>
      </c>
      <c r="U94" s="32">
        <f t="shared" si="246"/>
        <v>0</v>
      </c>
      <c r="V94" s="32">
        <f t="shared" si="247"/>
        <v>0</v>
      </c>
      <c r="W94" s="32">
        <f t="shared" si="248"/>
        <v>0</v>
      </c>
      <c r="X94" s="32">
        <f t="shared" si="249"/>
        <v>0</v>
      </c>
      <c r="Y94" s="32">
        <f t="shared" si="250"/>
        <v>0</v>
      </c>
      <c r="Z94" s="32">
        <f t="shared" si="251"/>
        <v>0</v>
      </c>
      <c r="AA94" s="32">
        <f t="shared" si="252"/>
        <v>0</v>
      </c>
      <c r="AB94" s="32">
        <f t="shared" si="253"/>
        <v>0</v>
      </c>
      <c r="AC94" s="32">
        <f t="shared" si="254"/>
        <v>0</v>
      </c>
      <c r="AD94" s="14">
        <f>VLOOKUP(A94,'PBT Tag Rates'!$B$5:$E$34,4,FALSE)</f>
        <v>0.98961045999999997</v>
      </c>
      <c r="AE94" s="32">
        <f t="shared" si="255"/>
        <v>18.260016527556555</v>
      </c>
      <c r="AF94" s="32">
        <f t="shared" si="256"/>
        <v>17.516982997432518</v>
      </c>
      <c r="AG94" s="32">
        <f t="shared" si="257"/>
        <v>17.88531864654934</v>
      </c>
      <c r="AH94" s="32">
        <f t="shared" si="258"/>
        <v>0</v>
      </c>
      <c r="AI94" s="32">
        <f t="shared" si="259"/>
        <v>0</v>
      </c>
      <c r="AJ94" s="32">
        <f t="shared" si="260"/>
        <v>0</v>
      </c>
      <c r="AK94" s="32">
        <f t="shared" si="261"/>
        <v>0</v>
      </c>
      <c r="AL94" s="32">
        <f t="shared" si="262"/>
        <v>0</v>
      </c>
      <c r="AM94" s="32">
        <f t="shared" si="263"/>
        <v>0</v>
      </c>
      <c r="AN94" s="32">
        <f t="shared" si="264"/>
        <v>0</v>
      </c>
      <c r="AO94" s="32">
        <f t="shared" si="265"/>
        <v>0</v>
      </c>
      <c r="AP94" s="32">
        <f t="shared" si="266"/>
        <v>0</v>
      </c>
      <c r="AQ94" s="32">
        <f t="shared" si="267"/>
        <v>0</v>
      </c>
      <c r="AS94" s="34">
        <f t="shared" si="200"/>
        <v>53.662318171538416</v>
      </c>
      <c r="AT94" s="35">
        <f t="shared" si="201"/>
        <v>0</v>
      </c>
      <c r="BH94" s="18"/>
      <c r="BI94" s="32"/>
      <c r="BK94" s="40">
        <f t="shared" si="202"/>
        <v>0.18971317211370931</v>
      </c>
      <c r="BL94" s="32">
        <f t="shared" si="203"/>
        <v>0.18199339553114413</v>
      </c>
      <c r="BM94" s="32">
        <f t="shared" si="204"/>
        <v>0.18582023349107146</v>
      </c>
      <c r="BN94" s="32">
        <f t="shared" si="205"/>
        <v>0</v>
      </c>
      <c r="BO94" s="32">
        <f t="shared" si="206"/>
        <v>0</v>
      </c>
      <c r="BP94" s="32">
        <f t="shared" si="207"/>
        <v>0</v>
      </c>
      <c r="BQ94" s="32">
        <f t="shared" si="208"/>
        <v>0</v>
      </c>
      <c r="BR94" s="32">
        <f t="shared" si="209"/>
        <v>0</v>
      </c>
      <c r="BS94" s="32">
        <f t="shared" si="210"/>
        <v>0</v>
      </c>
      <c r="BT94" s="32">
        <f t="shared" si="211"/>
        <v>0</v>
      </c>
      <c r="BU94" s="32">
        <f t="shared" si="212"/>
        <v>0</v>
      </c>
      <c r="BV94" s="32">
        <f t="shared" si="213"/>
        <v>0</v>
      </c>
      <c r="BW94" s="32">
        <f t="shared" si="214"/>
        <v>0</v>
      </c>
      <c r="BX94" s="15">
        <f t="shared" si="215"/>
        <v>1</v>
      </c>
      <c r="BY94" s="32">
        <f>SUMIFS('Individual Data'!$W$6:$W$3142,'Individual Data'!$I$6:$I$3142,'age-length prop'!BY$7,'Individual Data'!$U$6:$U$3142,'age-length prop'!$B94,'Individual Data'!$Q$6:$Q$3142,'age-length prop'!$C94)</f>
        <v>3</v>
      </c>
      <c r="BZ94" s="32">
        <f>SUMIFS('Individual Data'!$W$6:$W$3142,'Individual Data'!$I$6:$I$3142,'age-length prop'!BZ$7,'Individual Data'!$U$6:$U$3142,'age-length prop'!$B94,'Individual Data'!$Q$6:$Q$3142,'age-length prop'!$C94)</f>
        <v>0</v>
      </c>
      <c r="CA94" s="47">
        <f t="shared" si="216"/>
        <v>0.18971317211370931</v>
      </c>
      <c r="CB94" s="18">
        <f t="shared" si="217"/>
        <v>0.18199339553114413</v>
      </c>
      <c r="CC94" s="18">
        <f t="shared" si="218"/>
        <v>0.18582023349107146</v>
      </c>
      <c r="CD94" s="18">
        <f t="shared" si="219"/>
        <v>0</v>
      </c>
      <c r="CE94" s="18">
        <f t="shared" si="220"/>
        <v>0</v>
      </c>
      <c r="CF94" s="18">
        <f t="shared" si="221"/>
        <v>0</v>
      </c>
      <c r="CG94" s="18">
        <f t="shared" si="222"/>
        <v>0</v>
      </c>
      <c r="CH94" s="18">
        <f t="shared" si="223"/>
        <v>0</v>
      </c>
      <c r="CI94" s="18">
        <f t="shared" si="224"/>
        <v>0</v>
      </c>
      <c r="CJ94" s="18">
        <f t="shared" si="225"/>
        <v>0</v>
      </c>
      <c r="CK94" s="18">
        <f t="shared" si="226"/>
        <v>0</v>
      </c>
      <c r="CL94" s="18">
        <f t="shared" si="227"/>
        <v>0</v>
      </c>
      <c r="CM94" s="48">
        <f t="shared" si="228"/>
        <v>0</v>
      </c>
      <c r="CN94" s="18"/>
      <c r="CO94" s="18">
        <f t="shared" si="229"/>
        <v>0</v>
      </c>
      <c r="CP94" s="18">
        <f t="shared" si="230"/>
        <v>0</v>
      </c>
      <c r="CQ94" s="18">
        <f t="shared" si="231"/>
        <v>0</v>
      </c>
      <c r="CR94" s="18">
        <f t="shared" si="232"/>
        <v>0</v>
      </c>
      <c r="CS94" s="18">
        <f t="shared" si="233"/>
        <v>0</v>
      </c>
      <c r="CT94" s="18">
        <f t="shared" si="234"/>
        <v>0</v>
      </c>
      <c r="CU94" s="18">
        <f t="shared" si="235"/>
        <v>0</v>
      </c>
      <c r="CV94" s="18">
        <f t="shared" si="236"/>
        <v>0</v>
      </c>
      <c r="CW94" s="18">
        <f t="shared" si="237"/>
        <v>0</v>
      </c>
      <c r="CX94" s="18">
        <f t="shared" si="238"/>
        <v>0</v>
      </c>
      <c r="CY94" s="18">
        <f t="shared" si="239"/>
        <v>0</v>
      </c>
      <c r="CZ94" s="18">
        <f t="shared" si="240"/>
        <v>0</v>
      </c>
      <c r="DA94" s="18">
        <f t="shared" si="241"/>
        <v>0</v>
      </c>
    </row>
    <row r="95" spans="1:105" x14ac:dyDescent="0.35">
      <c r="A95" s="22" t="s">
        <v>2035</v>
      </c>
      <c r="B95" s="22" t="s">
        <v>9086</v>
      </c>
      <c r="C95">
        <v>2</v>
      </c>
      <c r="D95" s="18">
        <f>SUMIFS('Individual Data'!$AA$6:$AA$3142,'Individual Data'!$U$6:$U$3142,'age-length prop'!$B95,'Individual Data'!$X$6:$X$3142,'age-length prop'!D$71,'Individual Data'!$Q$6:$Q$3142,'age-length prop'!$C95,'Individual Data'!$M$6:$M$3142,'age-length prop'!$B$70)</f>
        <v>120.29659090909094</v>
      </c>
      <c r="E95" s="18">
        <f>SUMIFS('Individual Data'!$AA$6:$AA$3142,'Individual Data'!$U$6:$U$3142,'age-length prop'!$B95,'Individual Data'!$X$6:$X$3142,'age-length prop'!E$71,'Individual Data'!$Q$6:$Q$3142,'age-length prop'!$C95,'Individual Data'!$M$6:$M$3142,'age-length prop'!$B$70)</f>
        <v>223.4079545454546</v>
      </c>
      <c r="F95" s="18">
        <f>SUMIFS('Individual Data'!$AA$6:$AA$3142,'Individual Data'!$U$6:$U$3142,'age-length prop'!$B95,'Individual Data'!$X$6:$X$3142,'age-length prop'!F$71,'Individual Data'!$Q$6:$Q$3142,'age-length prop'!$C95,'Individual Data'!$M$6:$M$3142,'age-length prop'!$B$70)</f>
        <v>51.555681818181839</v>
      </c>
      <c r="G95" s="18">
        <f>SUMIFS('Individual Data'!$AA$6:$AA$3142,'Individual Data'!$U$6:$U$3142,'age-length prop'!$B95,'Individual Data'!$X$6:$X$3142,'age-length prop'!G$71,'Individual Data'!$Q$6:$Q$3142,'age-length prop'!$C95,'Individual Data'!$M$6:$M$3142,'age-length prop'!$B$70)</f>
        <v>0</v>
      </c>
      <c r="H95" s="18">
        <f>SUMIFS('Individual Data'!$AA$6:$AA$3142,'Individual Data'!$U$6:$U$3142,'age-length prop'!$B95,'Individual Data'!$X$6:$X$3142,'age-length prop'!H$71,'Individual Data'!$Q$6:$Q$3142,'age-length prop'!$C95,'Individual Data'!$M$6:$M$3142,'age-length prop'!$B$70)</f>
        <v>0</v>
      </c>
      <c r="I95" s="18">
        <f>SUMIFS('Individual Data'!$AA$6:$AA$3142,'Individual Data'!$U$6:$U$3142,'age-length prop'!$B95,'Individual Data'!$X$6:$X$3142,'age-length prop'!I$71,'Individual Data'!$Q$6:$Q$3142,'age-length prop'!$C95,'Individual Data'!$M$6:$M$3142,'age-length prop'!$B$70)</f>
        <v>0</v>
      </c>
      <c r="J95" s="18">
        <f>SUMIFS('Individual Data'!$AA$6:$AA$3142,'Individual Data'!$U$6:$U$3142,'age-length prop'!$B95,'Individual Data'!$X$6:$X$3142,'age-length prop'!J$71,'Individual Data'!$Q$6:$Q$3142,'age-length prop'!$C95,'Individual Data'!$M$6:$M$3142,'age-length prop'!$B$70)</f>
        <v>0</v>
      </c>
      <c r="K95" s="18">
        <f>SUMIFS('Individual Data'!$AA$6:$AA$3142,'Individual Data'!$U$6:$U$3142,'age-length prop'!$B95,'Individual Data'!$X$6:$X$3142,'age-length prop'!K$71,'Individual Data'!$Q$6:$Q$3142,'age-length prop'!$C95,'Individual Data'!$M$6:$M$3142,'age-length prop'!$B$70)</f>
        <v>0</v>
      </c>
      <c r="L95" s="18">
        <f>SUMIFS('Individual Data'!$AA$6:$AA$3142,'Individual Data'!$U$6:$U$3142,'age-length prop'!$B95,'Individual Data'!$X$6:$X$3142,'age-length prop'!L$71,'Individual Data'!$Q$6:$Q$3142,'age-length prop'!$C95,'Individual Data'!$M$6:$M$3142,'age-length prop'!$B$70)</f>
        <v>0</v>
      </c>
      <c r="M95" s="18">
        <f>SUMIFS('Individual Data'!$AA$6:$AA$3142,'Individual Data'!$U$6:$U$3142,'age-length prop'!$B95,'Individual Data'!$X$6:$X$3142,'age-length prop'!M$71,'Individual Data'!$Q$6:$Q$3142,'age-length prop'!$C95,'Individual Data'!$M$6:$M$3142,'age-length prop'!$B$70)</f>
        <v>0</v>
      </c>
      <c r="N95" s="18">
        <f>SUMIFS('Individual Data'!$AA$6:$AA$3142,'Individual Data'!$U$6:$U$3142,'age-length prop'!$B95,'Individual Data'!$X$6:$X$3142,'age-length prop'!N$71,'Individual Data'!$Q$6:$Q$3142,'age-length prop'!$C95,'Individual Data'!$M$6:$M$3142,'age-length prop'!$B$70)</f>
        <v>0</v>
      </c>
      <c r="O95" s="18">
        <f>SUMIFS('Individual Data'!$AA$6:$AA$3142,'Individual Data'!$U$6:$U$3142,'age-length prop'!$B95,'Individual Data'!$X$6:$X$3142,'age-length prop'!O$71,'Individual Data'!$Q$6:$Q$3142,'age-length prop'!$C95,'Individual Data'!$M$6:$M$3142,'age-length prop'!$B$70)</f>
        <v>0</v>
      </c>
      <c r="P95" s="18">
        <f>SUMIFS('Individual Data'!$AA$6:$AA$3142,'Individual Data'!$U$6:$U$3142,'age-length prop'!$B95,'Individual Data'!$X$6:$X$3142,'age-length prop'!P$71,'Individual Data'!$Q$6:$Q$3142,'age-length prop'!$C95,'Individual Data'!$M$6:$M$3142,'age-length prop'!$B$70)</f>
        <v>0</v>
      </c>
      <c r="Q95" s="40">
        <f t="shared" si="242"/>
        <v>126.49212348809991</v>
      </c>
      <c r="R95" s="32">
        <f t="shared" si="243"/>
        <v>225.35486482471782</v>
      </c>
      <c r="S95" s="32">
        <f t="shared" si="244"/>
        <v>53.09849523917481</v>
      </c>
      <c r="T95" s="32">
        <f t="shared" si="245"/>
        <v>0</v>
      </c>
      <c r="U95" s="32">
        <f t="shared" si="246"/>
        <v>0</v>
      </c>
      <c r="V95" s="32">
        <f t="shared" si="247"/>
        <v>0</v>
      </c>
      <c r="W95" s="32">
        <f t="shared" si="248"/>
        <v>0</v>
      </c>
      <c r="X95" s="32">
        <f t="shared" si="249"/>
        <v>0</v>
      </c>
      <c r="Y95" s="32">
        <f t="shared" si="250"/>
        <v>0</v>
      </c>
      <c r="Z95" s="32">
        <f t="shared" si="251"/>
        <v>0</v>
      </c>
      <c r="AA95" s="32">
        <f t="shared" si="252"/>
        <v>0</v>
      </c>
      <c r="AB95" s="32">
        <f t="shared" si="253"/>
        <v>0</v>
      </c>
      <c r="AC95" s="32">
        <f t="shared" si="254"/>
        <v>0</v>
      </c>
      <c r="AD95" s="14">
        <f>VLOOKUP(A95,'PBT Tag Rates'!$B$5:$E$34,4,FALSE)</f>
        <v>0.98961045999999997</v>
      </c>
      <c r="AE95" s="32">
        <f t="shared" si="255"/>
        <v>127.82011569289588</v>
      </c>
      <c r="AF95" s="32">
        <f t="shared" si="256"/>
        <v>227.7207789666227</v>
      </c>
      <c r="AG95" s="32">
        <f t="shared" si="257"/>
        <v>53.655955939648024</v>
      </c>
      <c r="AH95" s="32">
        <f t="shared" si="258"/>
        <v>0</v>
      </c>
      <c r="AI95" s="32">
        <f t="shared" si="259"/>
        <v>0</v>
      </c>
      <c r="AJ95" s="32">
        <f t="shared" si="260"/>
        <v>0</v>
      </c>
      <c r="AK95" s="32">
        <f t="shared" si="261"/>
        <v>0</v>
      </c>
      <c r="AL95" s="32">
        <f t="shared" si="262"/>
        <v>0</v>
      </c>
      <c r="AM95" s="32">
        <f t="shared" si="263"/>
        <v>0</v>
      </c>
      <c r="AN95" s="32">
        <f t="shared" si="264"/>
        <v>0</v>
      </c>
      <c r="AO95" s="32">
        <f t="shared" si="265"/>
        <v>0</v>
      </c>
      <c r="AP95" s="32">
        <f t="shared" si="266"/>
        <v>0</v>
      </c>
      <c r="AQ95" s="32">
        <f t="shared" si="267"/>
        <v>0</v>
      </c>
      <c r="AS95" s="34">
        <f t="shared" si="200"/>
        <v>409.19685059916662</v>
      </c>
      <c r="AT95" s="35">
        <f t="shared" si="201"/>
        <v>0</v>
      </c>
      <c r="BH95" s="18"/>
      <c r="BI95" s="32"/>
      <c r="BK95" s="40">
        <f t="shared" si="202"/>
        <v>1.3279922047959758</v>
      </c>
      <c r="BL95" s="32">
        <f t="shared" si="203"/>
        <v>2.3659141419048808</v>
      </c>
      <c r="BM95" s="32">
        <f t="shared" si="204"/>
        <v>0.55746070047321439</v>
      </c>
      <c r="BN95" s="32">
        <f t="shared" si="205"/>
        <v>0</v>
      </c>
      <c r="BO95" s="32">
        <f t="shared" si="206"/>
        <v>0</v>
      </c>
      <c r="BP95" s="32">
        <f t="shared" si="207"/>
        <v>0</v>
      </c>
      <c r="BQ95" s="32">
        <f t="shared" si="208"/>
        <v>0</v>
      </c>
      <c r="BR95" s="32">
        <f t="shared" si="209"/>
        <v>0</v>
      </c>
      <c r="BS95" s="32">
        <f t="shared" si="210"/>
        <v>0</v>
      </c>
      <c r="BT95" s="32">
        <f t="shared" si="211"/>
        <v>0</v>
      </c>
      <c r="BU95" s="32">
        <f t="shared" si="212"/>
        <v>0</v>
      </c>
      <c r="BV95" s="32">
        <f t="shared" si="213"/>
        <v>0</v>
      </c>
      <c r="BW95" s="32">
        <f t="shared" si="214"/>
        <v>0</v>
      </c>
      <c r="BX95" s="15">
        <f t="shared" si="215"/>
        <v>0.39130434782608697</v>
      </c>
      <c r="BY95" s="32">
        <f>SUMIFS('Individual Data'!$W$6:$W$3142,'Individual Data'!$I$6:$I$3142,'age-length prop'!BY$7,'Individual Data'!$U$6:$U$3142,'age-length prop'!$B95,'Individual Data'!$Q$6:$Q$3142,'age-length prop'!$C95)</f>
        <v>9</v>
      </c>
      <c r="BZ95" s="32">
        <f>SUMIFS('Individual Data'!$W$6:$W$3142,'Individual Data'!$I$6:$I$3142,'age-length prop'!BZ$7,'Individual Data'!$U$6:$U$3142,'age-length prop'!$B95,'Individual Data'!$Q$6:$Q$3142,'age-length prop'!$C95)</f>
        <v>14</v>
      </c>
      <c r="CA95" s="47">
        <f t="shared" si="216"/>
        <v>0.51964912361581661</v>
      </c>
      <c r="CB95" s="18">
        <f t="shared" si="217"/>
        <v>0.92579249031060562</v>
      </c>
      <c r="CC95" s="18">
        <f t="shared" si="218"/>
        <v>0.21813679583734477</v>
      </c>
      <c r="CD95" s="18">
        <f t="shared" si="219"/>
        <v>0</v>
      </c>
      <c r="CE95" s="18">
        <f t="shared" si="220"/>
        <v>0</v>
      </c>
      <c r="CF95" s="18">
        <f t="shared" si="221"/>
        <v>0</v>
      </c>
      <c r="CG95" s="18">
        <f t="shared" si="222"/>
        <v>0</v>
      </c>
      <c r="CH95" s="18">
        <f t="shared" si="223"/>
        <v>0</v>
      </c>
      <c r="CI95" s="18">
        <f t="shared" si="224"/>
        <v>0</v>
      </c>
      <c r="CJ95" s="18">
        <f t="shared" si="225"/>
        <v>0</v>
      </c>
      <c r="CK95" s="18">
        <f t="shared" si="226"/>
        <v>0</v>
      </c>
      <c r="CL95" s="18">
        <f t="shared" si="227"/>
        <v>0</v>
      </c>
      <c r="CM95" s="48">
        <f t="shared" si="228"/>
        <v>0</v>
      </c>
      <c r="CN95" s="18"/>
      <c r="CO95" s="18">
        <f t="shared" si="229"/>
        <v>0.80834308118015918</v>
      </c>
      <c r="CP95" s="18">
        <f t="shared" si="230"/>
        <v>1.4401216515942754</v>
      </c>
      <c r="CQ95" s="18">
        <f t="shared" si="231"/>
        <v>0.33932390463586964</v>
      </c>
      <c r="CR95" s="18">
        <f t="shared" si="232"/>
        <v>0</v>
      </c>
      <c r="CS95" s="18">
        <f t="shared" si="233"/>
        <v>0</v>
      </c>
      <c r="CT95" s="18">
        <f t="shared" si="234"/>
        <v>0</v>
      </c>
      <c r="CU95" s="18">
        <f t="shared" si="235"/>
        <v>0</v>
      </c>
      <c r="CV95" s="18">
        <f t="shared" si="236"/>
        <v>0</v>
      </c>
      <c r="CW95" s="18">
        <f t="shared" si="237"/>
        <v>0</v>
      </c>
      <c r="CX95" s="18">
        <f t="shared" si="238"/>
        <v>0</v>
      </c>
      <c r="CY95" s="18">
        <f t="shared" si="239"/>
        <v>0</v>
      </c>
      <c r="CZ95" s="18">
        <f t="shared" si="240"/>
        <v>0</v>
      </c>
      <c r="DA95" s="18">
        <f t="shared" si="241"/>
        <v>0</v>
      </c>
    </row>
    <row r="96" spans="1:105" x14ac:dyDescent="0.35">
      <c r="A96" s="22" t="s">
        <v>2035</v>
      </c>
      <c r="B96" s="22" t="s">
        <v>9087</v>
      </c>
      <c r="C96">
        <v>2</v>
      </c>
      <c r="D96" s="18">
        <f>SUMIFS('Individual Data'!$AA$6:$AA$3142,'Individual Data'!$U$6:$U$3142,'age-length prop'!$B96,'Individual Data'!$X$6:$X$3142,'age-length prop'!D$71,'Individual Data'!$Q$6:$Q$3142,'age-length prop'!$C96,'Individual Data'!$M$6:$M$3142,'age-length prop'!$B$70)</f>
        <v>51.555681818181839</v>
      </c>
      <c r="E96" s="18">
        <f>SUMIFS('Individual Data'!$AA$6:$AA$3142,'Individual Data'!$U$6:$U$3142,'age-length prop'!$B96,'Individual Data'!$X$6:$X$3142,'age-length prop'!E$71,'Individual Data'!$Q$6:$Q$3142,'age-length prop'!$C96,'Individual Data'!$M$6:$M$3142,'age-length prop'!$B$70)</f>
        <v>51.555681818181839</v>
      </c>
      <c r="F96" s="18">
        <f>SUMIFS('Individual Data'!$AA$6:$AA$3142,'Individual Data'!$U$6:$U$3142,'age-length prop'!$B96,'Individual Data'!$X$6:$X$3142,'age-length prop'!F$71,'Individual Data'!$Q$6:$Q$3142,'age-length prop'!$C96,'Individual Data'!$M$6:$M$3142,'age-length prop'!$B$70)</f>
        <v>17.185227272727278</v>
      </c>
      <c r="G96" s="18">
        <f>SUMIFS('Individual Data'!$AA$6:$AA$3142,'Individual Data'!$U$6:$U$3142,'age-length prop'!$B96,'Individual Data'!$X$6:$X$3142,'age-length prop'!G$71,'Individual Data'!$Q$6:$Q$3142,'age-length prop'!$C96,'Individual Data'!$M$6:$M$3142,'age-length prop'!$B$70)</f>
        <v>0</v>
      </c>
      <c r="H96" s="18">
        <f>SUMIFS('Individual Data'!$AA$6:$AA$3142,'Individual Data'!$U$6:$U$3142,'age-length prop'!$B96,'Individual Data'!$X$6:$X$3142,'age-length prop'!H$71,'Individual Data'!$Q$6:$Q$3142,'age-length prop'!$C96,'Individual Data'!$M$6:$M$3142,'age-length prop'!$B$70)</f>
        <v>0</v>
      </c>
      <c r="I96" s="18">
        <f>SUMIFS('Individual Data'!$AA$6:$AA$3142,'Individual Data'!$U$6:$U$3142,'age-length prop'!$B96,'Individual Data'!$X$6:$X$3142,'age-length prop'!I$71,'Individual Data'!$Q$6:$Q$3142,'age-length prop'!$C96,'Individual Data'!$M$6:$M$3142,'age-length prop'!$B$70)</f>
        <v>0</v>
      </c>
      <c r="J96" s="18">
        <f>SUMIFS('Individual Data'!$AA$6:$AA$3142,'Individual Data'!$U$6:$U$3142,'age-length prop'!$B96,'Individual Data'!$X$6:$X$3142,'age-length prop'!J$71,'Individual Data'!$Q$6:$Q$3142,'age-length prop'!$C96,'Individual Data'!$M$6:$M$3142,'age-length prop'!$B$70)</f>
        <v>0</v>
      </c>
      <c r="K96" s="18">
        <f>SUMIFS('Individual Data'!$AA$6:$AA$3142,'Individual Data'!$U$6:$U$3142,'age-length prop'!$B96,'Individual Data'!$X$6:$X$3142,'age-length prop'!K$71,'Individual Data'!$Q$6:$Q$3142,'age-length prop'!$C96,'Individual Data'!$M$6:$M$3142,'age-length prop'!$B$70)</f>
        <v>0</v>
      </c>
      <c r="L96" s="18">
        <f>SUMIFS('Individual Data'!$AA$6:$AA$3142,'Individual Data'!$U$6:$U$3142,'age-length prop'!$B96,'Individual Data'!$X$6:$X$3142,'age-length prop'!L$71,'Individual Data'!$Q$6:$Q$3142,'age-length prop'!$C96,'Individual Data'!$M$6:$M$3142,'age-length prop'!$B$70)</f>
        <v>0</v>
      </c>
      <c r="M96" s="18">
        <f>SUMIFS('Individual Data'!$AA$6:$AA$3142,'Individual Data'!$U$6:$U$3142,'age-length prop'!$B96,'Individual Data'!$X$6:$X$3142,'age-length prop'!M$71,'Individual Data'!$Q$6:$Q$3142,'age-length prop'!$C96,'Individual Data'!$M$6:$M$3142,'age-length prop'!$B$70)</f>
        <v>0</v>
      </c>
      <c r="N96" s="18">
        <f>SUMIFS('Individual Data'!$AA$6:$AA$3142,'Individual Data'!$U$6:$U$3142,'age-length prop'!$B96,'Individual Data'!$X$6:$X$3142,'age-length prop'!N$71,'Individual Data'!$Q$6:$Q$3142,'age-length prop'!$C96,'Individual Data'!$M$6:$M$3142,'age-length prop'!$B$70)</f>
        <v>0</v>
      </c>
      <c r="O96" s="18">
        <f>SUMIFS('Individual Data'!$AA$6:$AA$3142,'Individual Data'!$U$6:$U$3142,'age-length prop'!$B96,'Individual Data'!$X$6:$X$3142,'age-length prop'!O$71,'Individual Data'!$Q$6:$Q$3142,'age-length prop'!$C96,'Individual Data'!$M$6:$M$3142,'age-length prop'!$B$70)</f>
        <v>0</v>
      </c>
      <c r="P96" s="18">
        <f>SUMIFS('Individual Data'!$AA$6:$AA$3142,'Individual Data'!$U$6:$U$3142,'age-length prop'!$B96,'Individual Data'!$X$6:$X$3142,'age-length prop'!P$71,'Individual Data'!$Q$6:$Q$3142,'age-length prop'!$C96,'Individual Data'!$M$6:$M$3142,'age-length prop'!$B$70)</f>
        <v>0</v>
      </c>
      <c r="Q96" s="40">
        <f t="shared" si="242"/>
        <v>54.210910066328545</v>
      </c>
      <c r="R96" s="32">
        <f t="shared" si="243"/>
        <v>52.004968805704124</v>
      </c>
      <c r="S96" s="32">
        <f t="shared" si="244"/>
        <v>17.699498413058269</v>
      </c>
      <c r="T96" s="32">
        <f t="shared" si="245"/>
        <v>0</v>
      </c>
      <c r="U96" s="32">
        <f t="shared" si="246"/>
        <v>0</v>
      </c>
      <c r="V96" s="32">
        <f t="shared" si="247"/>
        <v>0</v>
      </c>
      <c r="W96" s="32">
        <f t="shared" si="248"/>
        <v>0</v>
      </c>
      <c r="X96" s="32">
        <f t="shared" si="249"/>
        <v>0</v>
      </c>
      <c r="Y96" s="32">
        <f t="shared" si="250"/>
        <v>0</v>
      </c>
      <c r="Z96" s="32">
        <f t="shared" si="251"/>
        <v>0</v>
      </c>
      <c r="AA96" s="32">
        <f t="shared" si="252"/>
        <v>0</v>
      </c>
      <c r="AB96" s="32">
        <f t="shared" si="253"/>
        <v>0</v>
      </c>
      <c r="AC96" s="32">
        <f t="shared" si="254"/>
        <v>0</v>
      </c>
      <c r="AD96" s="14">
        <f>VLOOKUP(A96,'PBT Tag Rates'!$B$5:$E$34,4,FALSE)</f>
        <v>0.98961045999999997</v>
      </c>
      <c r="AE96" s="32">
        <f t="shared" si="255"/>
        <v>54.780049582669676</v>
      </c>
      <c r="AF96" s="32">
        <f t="shared" si="256"/>
        <v>52.550948992297563</v>
      </c>
      <c r="AG96" s="32">
        <f t="shared" si="257"/>
        <v>17.88531864654934</v>
      </c>
      <c r="AH96" s="32">
        <f t="shared" si="258"/>
        <v>0</v>
      </c>
      <c r="AI96" s="32">
        <f t="shared" si="259"/>
        <v>0</v>
      </c>
      <c r="AJ96" s="32">
        <f t="shared" si="260"/>
        <v>0</v>
      </c>
      <c r="AK96" s="32">
        <f t="shared" si="261"/>
        <v>0</v>
      </c>
      <c r="AL96" s="32">
        <f t="shared" si="262"/>
        <v>0</v>
      </c>
      <c r="AM96" s="32">
        <f t="shared" si="263"/>
        <v>0</v>
      </c>
      <c r="AN96" s="32">
        <f t="shared" si="264"/>
        <v>0</v>
      </c>
      <c r="AO96" s="32">
        <f t="shared" si="265"/>
        <v>0</v>
      </c>
      <c r="AP96" s="32">
        <f t="shared" si="266"/>
        <v>0</v>
      </c>
      <c r="AQ96" s="32">
        <f t="shared" si="267"/>
        <v>0</v>
      </c>
      <c r="AS96" s="34">
        <f t="shared" si="200"/>
        <v>125.21631722151658</v>
      </c>
      <c r="AT96" s="35">
        <f t="shared" si="201"/>
        <v>0</v>
      </c>
      <c r="BH96" s="18"/>
      <c r="BI96" s="32"/>
      <c r="BK96" s="40">
        <f t="shared" si="202"/>
        <v>0.56913951634113147</v>
      </c>
      <c r="BL96" s="32">
        <f t="shared" si="203"/>
        <v>0.5459801865934395</v>
      </c>
      <c r="BM96" s="32">
        <f t="shared" si="204"/>
        <v>0.18582023349107146</v>
      </c>
      <c r="BN96" s="32">
        <f t="shared" si="205"/>
        <v>0</v>
      </c>
      <c r="BO96" s="32">
        <f t="shared" si="206"/>
        <v>0</v>
      </c>
      <c r="BP96" s="32">
        <f t="shared" si="207"/>
        <v>0</v>
      </c>
      <c r="BQ96" s="32">
        <f t="shared" si="208"/>
        <v>0</v>
      </c>
      <c r="BR96" s="32">
        <f t="shared" si="209"/>
        <v>0</v>
      </c>
      <c r="BS96" s="32">
        <f t="shared" si="210"/>
        <v>0</v>
      </c>
      <c r="BT96" s="32">
        <f t="shared" si="211"/>
        <v>0</v>
      </c>
      <c r="BU96" s="32">
        <f t="shared" si="212"/>
        <v>0</v>
      </c>
      <c r="BV96" s="32">
        <f t="shared" si="213"/>
        <v>0</v>
      </c>
      <c r="BW96" s="32">
        <f t="shared" si="214"/>
        <v>0</v>
      </c>
      <c r="BX96" s="15">
        <f t="shared" si="215"/>
        <v>1</v>
      </c>
      <c r="BY96" s="32">
        <f>SUMIFS('Individual Data'!$W$6:$W$3142,'Individual Data'!$I$6:$I$3142,'age-length prop'!BY$7,'Individual Data'!$U$6:$U$3142,'age-length prop'!$B96,'Individual Data'!$Q$6:$Q$3142,'age-length prop'!$C96)</f>
        <v>7</v>
      </c>
      <c r="BZ96" s="32">
        <f>SUMIFS('Individual Data'!$W$6:$W$3142,'Individual Data'!$I$6:$I$3142,'age-length prop'!BZ$7,'Individual Data'!$U$6:$U$3142,'age-length prop'!$B96,'Individual Data'!$Q$6:$Q$3142,'age-length prop'!$C96)</f>
        <v>0</v>
      </c>
      <c r="CA96" s="47">
        <f t="shared" si="216"/>
        <v>0.56913951634113147</v>
      </c>
      <c r="CB96" s="18">
        <f t="shared" si="217"/>
        <v>0.5459801865934395</v>
      </c>
      <c r="CC96" s="18">
        <f t="shared" si="218"/>
        <v>0.18582023349107146</v>
      </c>
      <c r="CD96" s="18">
        <f t="shared" si="219"/>
        <v>0</v>
      </c>
      <c r="CE96" s="18">
        <f t="shared" si="220"/>
        <v>0</v>
      </c>
      <c r="CF96" s="18">
        <f t="shared" si="221"/>
        <v>0</v>
      </c>
      <c r="CG96" s="18">
        <f t="shared" si="222"/>
        <v>0</v>
      </c>
      <c r="CH96" s="18">
        <f t="shared" si="223"/>
        <v>0</v>
      </c>
      <c r="CI96" s="18">
        <f t="shared" si="224"/>
        <v>0</v>
      </c>
      <c r="CJ96" s="18">
        <f t="shared" si="225"/>
        <v>0</v>
      </c>
      <c r="CK96" s="18">
        <f t="shared" si="226"/>
        <v>0</v>
      </c>
      <c r="CL96" s="18">
        <f t="shared" si="227"/>
        <v>0</v>
      </c>
      <c r="CM96" s="48">
        <f t="shared" si="228"/>
        <v>0</v>
      </c>
      <c r="CN96" s="18"/>
      <c r="CO96" s="18">
        <f t="shared" si="229"/>
        <v>0</v>
      </c>
      <c r="CP96" s="18">
        <f t="shared" si="230"/>
        <v>0</v>
      </c>
      <c r="CQ96" s="18">
        <f t="shared" si="231"/>
        <v>0</v>
      </c>
      <c r="CR96" s="18">
        <f t="shared" si="232"/>
        <v>0</v>
      </c>
      <c r="CS96" s="18">
        <f t="shared" si="233"/>
        <v>0</v>
      </c>
      <c r="CT96" s="18">
        <f t="shared" si="234"/>
        <v>0</v>
      </c>
      <c r="CU96" s="18">
        <f t="shared" si="235"/>
        <v>0</v>
      </c>
      <c r="CV96" s="18">
        <f t="shared" si="236"/>
        <v>0</v>
      </c>
      <c r="CW96" s="18">
        <f t="shared" si="237"/>
        <v>0</v>
      </c>
      <c r="CX96" s="18">
        <f t="shared" si="238"/>
        <v>0</v>
      </c>
      <c r="CY96" s="18">
        <f t="shared" si="239"/>
        <v>0</v>
      </c>
      <c r="CZ96" s="18">
        <f t="shared" si="240"/>
        <v>0</v>
      </c>
      <c r="DA96" s="18">
        <f t="shared" si="241"/>
        <v>0</v>
      </c>
    </row>
    <row r="97" spans="1:105" x14ac:dyDescent="0.35">
      <c r="A97" s="22" t="s">
        <v>2035</v>
      </c>
      <c r="B97" s="22" t="s">
        <v>8974</v>
      </c>
      <c r="C97">
        <v>2</v>
      </c>
      <c r="D97" s="18">
        <f>SUMIFS('Individual Data'!$AA$6:$AA$3142,'Individual Data'!$U$6:$U$3142,'age-length prop'!$B97,'Individual Data'!$X$6:$X$3142,'age-length prop'!D$71,'Individual Data'!$Q$6:$Q$3142,'age-length prop'!$C97,'Individual Data'!$M$6:$M$3142,'age-length prop'!$B$70)</f>
        <v>34.370454545454557</v>
      </c>
      <c r="E97" s="18">
        <f>SUMIFS('Individual Data'!$AA$6:$AA$3142,'Individual Data'!$U$6:$U$3142,'age-length prop'!$B97,'Individual Data'!$X$6:$X$3142,'age-length prop'!E$71,'Individual Data'!$Q$6:$Q$3142,'age-length prop'!$C97,'Individual Data'!$M$6:$M$3142,'age-length prop'!$B$70)</f>
        <v>68.740909090909113</v>
      </c>
      <c r="F97" s="18">
        <f>SUMIFS('Individual Data'!$AA$6:$AA$3142,'Individual Data'!$U$6:$U$3142,'age-length prop'!$B97,'Individual Data'!$X$6:$X$3142,'age-length prop'!F$71,'Individual Data'!$Q$6:$Q$3142,'age-length prop'!$C97,'Individual Data'!$M$6:$M$3142,'age-length prop'!$B$70)</f>
        <v>0</v>
      </c>
      <c r="G97" s="18">
        <f>SUMIFS('Individual Data'!$AA$6:$AA$3142,'Individual Data'!$U$6:$U$3142,'age-length prop'!$B97,'Individual Data'!$X$6:$X$3142,'age-length prop'!G$71,'Individual Data'!$Q$6:$Q$3142,'age-length prop'!$C97,'Individual Data'!$M$6:$M$3142,'age-length prop'!$B$70)</f>
        <v>0</v>
      </c>
      <c r="H97" s="18">
        <f>SUMIFS('Individual Data'!$AA$6:$AA$3142,'Individual Data'!$U$6:$U$3142,'age-length prop'!$B97,'Individual Data'!$X$6:$X$3142,'age-length prop'!H$71,'Individual Data'!$Q$6:$Q$3142,'age-length prop'!$C97,'Individual Data'!$M$6:$M$3142,'age-length prop'!$B$70)</f>
        <v>0</v>
      </c>
      <c r="I97" s="18">
        <f>SUMIFS('Individual Data'!$AA$6:$AA$3142,'Individual Data'!$U$6:$U$3142,'age-length prop'!$B97,'Individual Data'!$X$6:$X$3142,'age-length prop'!I$71,'Individual Data'!$Q$6:$Q$3142,'age-length prop'!$C97,'Individual Data'!$M$6:$M$3142,'age-length prop'!$B$70)</f>
        <v>0</v>
      </c>
      <c r="J97" s="18">
        <f>SUMIFS('Individual Data'!$AA$6:$AA$3142,'Individual Data'!$U$6:$U$3142,'age-length prop'!$B97,'Individual Data'!$X$6:$X$3142,'age-length prop'!J$71,'Individual Data'!$Q$6:$Q$3142,'age-length prop'!$C97,'Individual Data'!$M$6:$M$3142,'age-length prop'!$B$70)</f>
        <v>0</v>
      </c>
      <c r="K97" s="18">
        <f>SUMIFS('Individual Data'!$AA$6:$AA$3142,'Individual Data'!$U$6:$U$3142,'age-length prop'!$B97,'Individual Data'!$X$6:$X$3142,'age-length prop'!K$71,'Individual Data'!$Q$6:$Q$3142,'age-length prop'!$C97,'Individual Data'!$M$6:$M$3142,'age-length prop'!$B$70)</f>
        <v>0</v>
      </c>
      <c r="L97" s="18">
        <f>SUMIFS('Individual Data'!$AA$6:$AA$3142,'Individual Data'!$U$6:$U$3142,'age-length prop'!$B97,'Individual Data'!$X$6:$X$3142,'age-length prop'!L$71,'Individual Data'!$Q$6:$Q$3142,'age-length prop'!$C97,'Individual Data'!$M$6:$M$3142,'age-length prop'!$B$70)</f>
        <v>0</v>
      </c>
      <c r="M97" s="18">
        <f>SUMIFS('Individual Data'!$AA$6:$AA$3142,'Individual Data'!$U$6:$U$3142,'age-length prop'!$B97,'Individual Data'!$X$6:$X$3142,'age-length prop'!M$71,'Individual Data'!$Q$6:$Q$3142,'age-length prop'!$C97,'Individual Data'!$M$6:$M$3142,'age-length prop'!$B$70)</f>
        <v>0</v>
      </c>
      <c r="N97" s="18">
        <f>SUMIFS('Individual Data'!$AA$6:$AA$3142,'Individual Data'!$U$6:$U$3142,'age-length prop'!$B97,'Individual Data'!$X$6:$X$3142,'age-length prop'!N$71,'Individual Data'!$Q$6:$Q$3142,'age-length prop'!$C97,'Individual Data'!$M$6:$M$3142,'age-length prop'!$B$70)</f>
        <v>0</v>
      </c>
      <c r="O97" s="18">
        <f>SUMIFS('Individual Data'!$AA$6:$AA$3142,'Individual Data'!$U$6:$U$3142,'age-length prop'!$B97,'Individual Data'!$X$6:$X$3142,'age-length prop'!O$71,'Individual Data'!$Q$6:$Q$3142,'age-length prop'!$C97,'Individual Data'!$M$6:$M$3142,'age-length prop'!$B$70)</f>
        <v>0</v>
      </c>
      <c r="P97" s="18">
        <f>SUMIFS('Individual Data'!$AA$6:$AA$3142,'Individual Data'!$U$6:$U$3142,'age-length prop'!$B97,'Individual Data'!$X$6:$X$3142,'age-length prop'!P$71,'Individual Data'!$Q$6:$Q$3142,'age-length prop'!$C97,'Individual Data'!$M$6:$M$3142,'age-length prop'!$B$70)</f>
        <v>0</v>
      </c>
      <c r="Q97" s="40">
        <f t="shared" si="242"/>
        <v>36.140606710885692</v>
      </c>
      <c r="R97" s="32">
        <f t="shared" si="243"/>
        <v>69.339958407605494</v>
      </c>
      <c r="S97" s="32">
        <f t="shared" si="244"/>
        <v>0</v>
      </c>
      <c r="T97" s="32">
        <f t="shared" si="245"/>
        <v>0</v>
      </c>
      <c r="U97" s="32">
        <f t="shared" si="246"/>
        <v>0</v>
      </c>
      <c r="V97" s="32">
        <f t="shared" si="247"/>
        <v>0</v>
      </c>
      <c r="W97" s="32">
        <f t="shared" si="248"/>
        <v>0</v>
      </c>
      <c r="X97" s="32">
        <f t="shared" si="249"/>
        <v>0</v>
      </c>
      <c r="Y97" s="32">
        <f t="shared" si="250"/>
        <v>0</v>
      </c>
      <c r="Z97" s="32">
        <f t="shared" si="251"/>
        <v>0</v>
      </c>
      <c r="AA97" s="32">
        <f t="shared" si="252"/>
        <v>0</v>
      </c>
      <c r="AB97" s="32">
        <f t="shared" si="253"/>
        <v>0</v>
      </c>
      <c r="AC97" s="32">
        <f t="shared" si="254"/>
        <v>0</v>
      </c>
      <c r="AD97" s="14">
        <f>VLOOKUP(A97,'PBT Tag Rates'!$B$5:$E$34,4,FALSE)</f>
        <v>0.98961045999999997</v>
      </c>
      <c r="AE97" s="32">
        <f t="shared" si="255"/>
        <v>36.52003305511311</v>
      </c>
      <c r="AF97" s="32">
        <f t="shared" si="256"/>
        <v>70.06793198973007</v>
      </c>
      <c r="AG97" s="32">
        <f t="shared" si="257"/>
        <v>0</v>
      </c>
      <c r="AH97" s="32">
        <f t="shared" si="258"/>
        <v>0</v>
      </c>
      <c r="AI97" s="32">
        <f t="shared" si="259"/>
        <v>0</v>
      </c>
      <c r="AJ97" s="32">
        <f t="shared" si="260"/>
        <v>0</v>
      </c>
      <c r="AK97" s="32">
        <f t="shared" si="261"/>
        <v>0</v>
      </c>
      <c r="AL97" s="32">
        <f t="shared" si="262"/>
        <v>0</v>
      </c>
      <c r="AM97" s="32">
        <f t="shared" si="263"/>
        <v>0</v>
      </c>
      <c r="AN97" s="32">
        <f t="shared" si="264"/>
        <v>0</v>
      </c>
      <c r="AO97" s="32">
        <f t="shared" si="265"/>
        <v>0</v>
      </c>
      <c r="AP97" s="32">
        <f t="shared" si="266"/>
        <v>0</v>
      </c>
      <c r="AQ97" s="32">
        <f t="shared" si="267"/>
        <v>0</v>
      </c>
      <c r="AS97" s="34">
        <f t="shared" si="200"/>
        <v>106.58796504484317</v>
      </c>
      <c r="AT97" s="35">
        <f t="shared" si="201"/>
        <v>0</v>
      </c>
      <c r="BH97" s="18"/>
      <c r="BI97" s="32"/>
      <c r="BK97" s="40">
        <f t="shared" si="202"/>
        <v>0.37942634422741861</v>
      </c>
      <c r="BL97" s="32">
        <f t="shared" si="203"/>
        <v>0.72797358212457652</v>
      </c>
      <c r="BM97" s="32">
        <f t="shared" si="204"/>
        <v>0</v>
      </c>
      <c r="BN97" s="32">
        <f t="shared" si="205"/>
        <v>0</v>
      </c>
      <c r="BO97" s="32">
        <f t="shared" si="206"/>
        <v>0</v>
      </c>
      <c r="BP97" s="32">
        <f t="shared" si="207"/>
        <v>0</v>
      </c>
      <c r="BQ97" s="32">
        <f t="shared" si="208"/>
        <v>0</v>
      </c>
      <c r="BR97" s="32">
        <f t="shared" si="209"/>
        <v>0</v>
      </c>
      <c r="BS97" s="32">
        <f t="shared" si="210"/>
        <v>0</v>
      </c>
      <c r="BT97" s="32">
        <f t="shared" si="211"/>
        <v>0</v>
      </c>
      <c r="BU97" s="32">
        <f t="shared" si="212"/>
        <v>0</v>
      </c>
      <c r="BV97" s="32">
        <f t="shared" si="213"/>
        <v>0</v>
      </c>
      <c r="BW97" s="32">
        <f t="shared" si="214"/>
        <v>0</v>
      </c>
      <c r="BX97" s="15">
        <f t="shared" si="215"/>
        <v>1</v>
      </c>
      <c r="BY97" s="32">
        <f>SUMIFS('Individual Data'!$W$6:$W$3142,'Individual Data'!$I$6:$I$3142,'age-length prop'!BY$7,'Individual Data'!$U$6:$U$3142,'age-length prop'!$B97,'Individual Data'!$Q$6:$Q$3142,'age-length prop'!$C97)</f>
        <v>7</v>
      </c>
      <c r="BZ97" s="32">
        <f>SUMIFS('Individual Data'!$W$6:$W$3142,'Individual Data'!$I$6:$I$3142,'age-length prop'!BZ$7,'Individual Data'!$U$6:$U$3142,'age-length prop'!$B97,'Individual Data'!$Q$6:$Q$3142,'age-length prop'!$C97)</f>
        <v>0</v>
      </c>
      <c r="CA97" s="47">
        <f t="shared" si="216"/>
        <v>0.37942634422741861</v>
      </c>
      <c r="CB97" s="18">
        <f t="shared" si="217"/>
        <v>0.72797358212457652</v>
      </c>
      <c r="CC97" s="18">
        <f t="shared" si="218"/>
        <v>0</v>
      </c>
      <c r="CD97" s="18">
        <f t="shared" si="219"/>
        <v>0</v>
      </c>
      <c r="CE97" s="18">
        <f t="shared" si="220"/>
        <v>0</v>
      </c>
      <c r="CF97" s="18">
        <f t="shared" si="221"/>
        <v>0</v>
      </c>
      <c r="CG97" s="18">
        <f t="shared" si="222"/>
        <v>0</v>
      </c>
      <c r="CH97" s="18">
        <f t="shared" si="223"/>
        <v>0</v>
      </c>
      <c r="CI97" s="18">
        <f t="shared" si="224"/>
        <v>0</v>
      </c>
      <c r="CJ97" s="18">
        <f t="shared" si="225"/>
        <v>0</v>
      </c>
      <c r="CK97" s="18">
        <f t="shared" si="226"/>
        <v>0</v>
      </c>
      <c r="CL97" s="18">
        <f t="shared" si="227"/>
        <v>0</v>
      </c>
      <c r="CM97" s="48">
        <f t="shared" si="228"/>
        <v>0</v>
      </c>
      <c r="CN97" s="18"/>
      <c r="CO97" s="18">
        <f t="shared" si="229"/>
        <v>0</v>
      </c>
      <c r="CP97" s="18">
        <f t="shared" si="230"/>
        <v>0</v>
      </c>
      <c r="CQ97" s="18">
        <f t="shared" si="231"/>
        <v>0</v>
      </c>
      <c r="CR97" s="18">
        <f t="shared" si="232"/>
        <v>0</v>
      </c>
      <c r="CS97" s="18">
        <f t="shared" si="233"/>
        <v>0</v>
      </c>
      <c r="CT97" s="18">
        <f t="shared" si="234"/>
        <v>0</v>
      </c>
      <c r="CU97" s="18">
        <f t="shared" si="235"/>
        <v>0</v>
      </c>
      <c r="CV97" s="18">
        <f t="shared" si="236"/>
        <v>0</v>
      </c>
      <c r="CW97" s="18">
        <f t="shared" si="237"/>
        <v>0</v>
      </c>
      <c r="CX97" s="18">
        <f t="shared" si="238"/>
        <v>0</v>
      </c>
      <c r="CY97" s="18">
        <f t="shared" si="239"/>
        <v>0</v>
      </c>
      <c r="CZ97" s="18">
        <f t="shared" si="240"/>
        <v>0</v>
      </c>
      <c r="DA97" s="18">
        <f t="shared" si="241"/>
        <v>0</v>
      </c>
    </row>
    <row r="98" spans="1:105" x14ac:dyDescent="0.35">
      <c r="A98" s="22" t="s">
        <v>2035</v>
      </c>
      <c r="B98" s="22" t="s">
        <v>9006</v>
      </c>
      <c r="C98">
        <v>2</v>
      </c>
      <c r="D98" s="18">
        <f>SUMIFS('Individual Data'!$AA$6:$AA$3142,'Individual Data'!$U$6:$U$3142,'age-length prop'!$B98,'Individual Data'!$X$6:$X$3142,'age-length prop'!D$71,'Individual Data'!$Q$6:$Q$3142,'age-length prop'!$C98,'Individual Data'!$M$6:$M$3142,'age-length prop'!$B$70)</f>
        <v>189.03750000000005</v>
      </c>
      <c r="E98" s="18">
        <f>SUMIFS('Individual Data'!$AA$6:$AA$3142,'Individual Data'!$U$6:$U$3142,'age-length prop'!$B98,'Individual Data'!$X$6:$X$3142,'age-length prop'!E$71,'Individual Data'!$Q$6:$Q$3142,'age-length prop'!$C98,'Individual Data'!$M$6:$M$3142,'age-length prop'!$B$70)</f>
        <v>274.96363636363645</v>
      </c>
      <c r="F98" s="18">
        <f>SUMIFS('Individual Data'!$AA$6:$AA$3142,'Individual Data'!$U$6:$U$3142,'age-length prop'!$B98,'Individual Data'!$X$6:$X$3142,'age-length prop'!F$71,'Individual Data'!$Q$6:$Q$3142,'age-length prop'!$C98,'Individual Data'!$M$6:$M$3142,'age-length prop'!$B$70)</f>
        <v>103.11136363636366</v>
      </c>
      <c r="G98" s="18">
        <f>SUMIFS('Individual Data'!$AA$6:$AA$3142,'Individual Data'!$U$6:$U$3142,'age-length prop'!$B98,'Individual Data'!$X$6:$X$3142,'age-length prop'!G$71,'Individual Data'!$Q$6:$Q$3142,'age-length prop'!$C98,'Individual Data'!$M$6:$M$3142,'age-length prop'!$B$70)</f>
        <v>0</v>
      </c>
      <c r="H98" s="18">
        <f>SUMIFS('Individual Data'!$AA$6:$AA$3142,'Individual Data'!$U$6:$U$3142,'age-length prop'!$B98,'Individual Data'!$X$6:$X$3142,'age-length prop'!H$71,'Individual Data'!$Q$6:$Q$3142,'age-length prop'!$C98,'Individual Data'!$M$6:$M$3142,'age-length prop'!$B$70)</f>
        <v>0</v>
      </c>
      <c r="I98" s="18">
        <f>SUMIFS('Individual Data'!$AA$6:$AA$3142,'Individual Data'!$U$6:$U$3142,'age-length prop'!$B98,'Individual Data'!$X$6:$X$3142,'age-length prop'!I$71,'Individual Data'!$Q$6:$Q$3142,'age-length prop'!$C98,'Individual Data'!$M$6:$M$3142,'age-length prop'!$B$70)</f>
        <v>0</v>
      </c>
      <c r="J98" s="18">
        <f>SUMIFS('Individual Data'!$AA$6:$AA$3142,'Individual Data'!$U$6:$U$3142,'age-length prop'!$B98,'Individual Data'!$X$6:$X$3142,'age-length prop'!J$71,'Individual Data'!$Q$6:$Q$3142,'age-length prop'!$C98,'Individual Data'!$M$6:$M$3142,'age-length prop'!$B$70)</f>
        <v>0</v>
      </c>
      <c r="K98" s="18">
        <f>SUMIFS('Individual Data'!$AA$6:$AA$3142,'Individual Data'!$U$6:$U$3142,'age-length prop'!$B98,'Individual Data'!$X$6:$X$3142,'age-length prop'!K$71,'Individual Data'!$Q$6:$Q$3142,'age-length prop'!$C98,'Individual Data'!$M$6:$M$3142,'age-length prop'!$B$70)</f>
        <v>0</v>
      </c>
      <c r="L98" s="18">
        <f>SUMIFS('Individual Data'!$AA$6:$AA$3142,'Individual Data'!$U$6:$U$3142,'age-length prop'!$B98,'Individual Data'!$X$6:$X$3142,'age-length prop'!L$71,'Individual Data'!$Q$6:$Q$3142,'age-length prop'!$C98,'Individual Data'!$M$6:$M$3142,'age-length prop'!$B$70)</f>
        <v>0</v>
      </c>
      <c r="M98" s="18">
        <f>SUMIFS('Individual Data'!$AA$6:$AA$3142,'Individual Data'!$U$6:$U$3142,'age-length prop'!$B98,'Individual Data'!$X$6:$X$3142,'age-length prop'!M$71,'Individual Data'!$Q$6:$Q$3142,'age-length prop'!$C98,'Individual Data'!$M$6:$M$3142,'age-length prop'!$B$70)</f>
        <v>0</v>
      </c>
      <c r="N98" s="18">
        <f>SUMIFS('Individual Data'!$AA$6:$AA$3142,'Individual Data'!$U$6:$U$3142,'age-length prop'!$B98,'Individual Data'!$X$6:$X$3142,'age-length prop'!N$71,'Individual Data'!$Q$6:$Q$3142,'age-length prop'!$C98,'Individual Data'!$M$6:$M$3142,'age-length prop'!$B$70)</f>
        <v>0</v>
      </c>
      <c r="O98" s="18">
        <f>SUMIFS('Individual Data'!$AA$6:$AA$3142,'Individual Data'!$U$6:$U$3142,'age-length prop'!$B98,'Individual Data'!$X$6:$X$3142,'age-length prop'!O$71,'Individual Data'!$Q$6:$Q$3142,'age-length prop'!$C98,'Individual Data'!$M$6:$M$3142,'age-length prop'!$B$70)</f>
        <v>0</v>
      </c>
      <c r="P98" s="18">
        <f>SUMIFS('Individual Data'!$AA$6:$AA$3142,'Individual Data'!$U$6:$U$3142,'age-length prop'!$B98,'Individual Data'!$X$6:$X$3142,'age-length prop'!P$71,'Individual Data'!$Q$6:$Q$3142,'age-length prop'!$C98,'Individual Data'!$M$6:$M$3142,'age-length prop'!$B$70)</f>
        <v>0</v>
      </c>
      <c r="Q98" s="40">
        <f t="shared" si="242"/>
        <v>198.77333690987129</v>
      </c>
      <c r="R98" s="32">
        <f t="shared" si="243"/>
        <v>277.35983363042197</v>
      </c>
      <c r="S98" s="32">
        <f t="shared" si="244"/>
        <v>106.1969904783496</v>
      </c>
      <c r="T98" s="32">
        <f t="shared" si="245"/>
        <v>0</v>
      </c>
      <c r="U98" s="32">
        <f t="shared" si="246"/>
        <v>0</v>
      </c>
      <c r="V98" s="32">
        <f t="shared" si="247"/>
        <v>0</v>
      </c>
      <c r="W98" s="32">
        <f t="shared" si="248"/>
        <v>0</v>
      </c>
      <c r="X98" s="32">
        <f t="shared" si="249"/>
        <v>0</v>
      </c>
      <c r="Y98" s="32">
        <f t="shared" si="250"/>
        <v>0</v>
      </c>
      <c r="Z98" s="32">
        <f t="shared" si="251"/>
        <v>0</v>
      </c>
      <c r="AA98" s="32">
        <f t="shared" si="252"/>
        <v>0</v>
      </c>
      <c r="AB98" s="32">
        <f t="shared" si="253"/>
        <v>0</v>
      </c>
      <c r="AC98" s="32">
        <f t="shared" si="254"/>
        <v>0</v>
      </c>
      <c r="AD98" s="14">
        <f>VLOOKUP(A98,'PBT Tag Rates'!$B$5:$E$34,4,FALSE)</f>
        <v>0.98961045999999997</v>
      </c>
      <c r="AE98" s="32">
        <f t="shared" si="255"/>
        <v>200.86018180312212</v>
      </c>
      <c r="AF98" s="32">
        <f t="shared" si="256"/>
        <v>280.27172795892028</v>
      </c>
      <c r="AG98" s="32">
        <f t="shared" si="257"/>
        <v>107.31191187929603</v>
      </c>
      <c r="AH98" s="32">
        <f t="shared" si="258"/>
        <v>0</v>
      </c>
      <c r="AI98" s="32">
        <f t="shared" si="259"/>
        <v>0</v>
      </c>
      <c r="AJ98" s="32">
        <f t="shared" si="260"/>
        <v>0</v>
      </c>
      <c r="AK98" s="32">
        <f t="shared" si="261"/>
        <v>0</v>
      </c>
      <c r="AL98" s="32">
        <f t="shared" si="262"/>
        <v>0</v>
      </c>
      <c r="AM98" s="32">
        <f t="shared" si="263"/>
        <v>0</v>
      </c>
      <c r="AN98" s="32">
        <f t="shared" si="264"/>
        <v>0</v>
      </c>
      <c r="AO98" s="32">
        <f t="shared" si="265"/>
        <v>0</v>
      </c>
      <c r="AP98" s="32">
        <f t="shared" si="266"/>
        <v>0</v>
      </c>
      <c r="AQ98" s="32">
        <f t="shared" si="267"/>
        <v>0</v>
      </c>
      <c r="AS98" s="34">
        <f t="shared" si="200"/>
        <v>588.44382164133845</v>
      </c>
      <c r="AT98" s="35">
        <f t="shared" si="201"/>
        <v>0</v>
      </c>
      <c r="BH98" s="18"/>
      <c r="BI98" s="32"/>
      <c r="BK98" s="40">
        <f t="shared" si="202"/>
        <v>2.0868448932508272</v>
      </c>
      <c r="BL98" s="32">
        <f t="shared" si="203"/>
        <v>2.9118943284983061</v>
      </c>
      <c r="BM98" s="32">
        <f t="shared" si="204"/>
        <v>1.1149214009464288</v>
      </c>
      <c r="BN98" s="32">
        <f t="shared" si="205"/>
        <v>0</v>
      </c>
      <c r="BO98" s="32">
        <f t="shared" si="206"/>
        <v>0</v>
      </c>
      <c r="BP98" s="32">
        <f t="shared" si="207"/>
        <v>0</v>
      </c>
      <c r="BQ98" s="32">
        <f t="shared" si="208"/>
        <v>0</v>
      </c>
      <c r="BR98" s="32">
        <f t="shared" si="209"/>
        <v>0</v>
      </c>
      <c r="BS98" s="32">
        <f t="shared" si="210"/>
        <v>0</v>
      </c>
      <c r="BT98" s="32">
        <f t="shared" si="211"/>
        <v>0</v>
      </c>
      <c r="BU98" s="32">
        <f t="shared" si="212"/>
        <v>0</v>
      </c>
      <c r="BV98" s="32">
        <f t="shared" si="213"/>
        <v>0</v>
      </c>
      <c r="BW98" s="32">
        <f t="shared" si="214"/>
        <v>0</v>
      </c>
      <c r="BX98" s="15">
        <f t="shared" si="215"/>
        <v>0.39393939393939392</v>
      </c>
      <c r="BY98" s="32">
        <f>SUMIFS('Individual Data'!$W$6:$W$3142,'Individual Data'!$I$6:$I$3142,'age-length prop'!BY$7,'Individual Data'!$U$6:$U$3142,'age-length prop'!$B98,'Individual Data'!$Q$6:$Q$3142,'age-length prop'!$C98)</f>
        <v>13</v>
      </c>
      <c r="BZ98" s="32">
        <f>SUMIFS('Individual Data'!$W$6:$W$3142,'Individual Data'!$I$6:$I$3142,'age-length prop'!BZ$7,'Individual Data'!$U$6:$U$3142,'age-length prop'!$B98,'Individual Data'!$Q$6:$Q$3142,'age-length prop'!$C98)</f>
        <v>20</v>
      </c>
      <c r="CA98" s="47">
        <f t="shared" si="216"/>
        <v>0.82209041249275006</v>
      </c>
      <c r="CB98" s="18">
        <f t="shared" si="217"/>
        <v>1.1471098869841811</v>
      </c>
      <c r="CC98" s="18">
        <f t="shared" si="218"/>
        <v>0.43921146097889618</v>
      </c>
      <c r="CD98" s="18">
        <f t="shared" si="219"/>
        <v>0</v>
      </c>
      <c r="CE98" s="18">
        <f t="shared" si="220"/>
        <v>0</v>
      </c>
      <c r="CF98" s="18">
        <f t="shared" si="221"/>
        <v>0</v>
      </c>
      <c r="CG98" s="18">
        <f t="shared" si="222"/>
        <v>0</v>
      </c>
      <c r="CH98" s="18">
        <f t="shared" si="223"/>
        <v>0</v>
      </c>
      <c r="CI98" s="18">
        <f t="shared" si="224"/>
        <v>0</v>
      </c>
      <c r="CJ98" s="18">
        <f t="shared" si="225"/>
        <v>0</v>
      </c>
      <c r="CK98" s="18">
        <f t="shared" si="226"/>
        <v>0</v>
      </c>
      <c r="CL98" s="18">
        <f t="shared" si="227"/>
        <v>0</v>
      </c>
      <c r="CM98" s="48">
        <f t="shared" si="228"/>
        <v>0</v>
      </c>
      <c r="CN98" s="18"/>
      <c r="CO98" s="18">
        <f t="shared" si="229"/>
        <v>1.2647544807580771</v>
      </c>
      <c r="CP98" s="18">
        <f t="shared" si="230"/>
        <v>1.7647844415141249</v>
      </c>
      <c r="CQ98" s="18">
        <f t="shared" si="231"/>
        <v>0.67570993996753259</v>
      </c>
      <c r="CR98" s="18">
        <f t="shared" si="232"/>
        <v>0</v>
      </c>
      <c r="CS98" s="18">
        <f t="shared" si="233"/>
        <v>0</v>
      </c>
      <c r="CT98" s="18">
        <f t="shared" si="234"/>
        <v>0</v>
      </c>
      <c r="CU98" s="18">
        <f t="shared" si="235"/>
        <v>0</v>
      </c>
      <c r="CV98" s="18">
        <f t="shared" si="236"/>
        <v>0</v>
      </c>
      <c r="CW98" s="18">
        <f t="shared" si="237"/>
        <v>0</v>
      </c>
      <c r="CX98" s="18">
        <f t="shared" si="238"/>
        <v>0</v>
      </c>
      <c r="CY98" s="18">
        <f t="shared" si="239"/>
        <v>0</v>
      </c>
      <c r="CZ98" s="18">
        <f t="shared" si="240"/>
        <v>0</v>
      </c>
      <c r="DA98" s="18">
        <f t="shared" si="241"/>
        <v>0</v>
      </c>
    </row>
    <row r="99" spans="1:105" x14ac:dyDescent="0.35">
      <c r="A99" s="22" t="s">
        <v>2035</v>
      </c>
      <c r="B99" s="22" t="s">
        <v>9007</v>
      </c>
      <c r="C99">
        <v>2</v>
      </c>
      <c r="D99" s="18">
        <f>SUMIFS('Individual Data'!$AA$6:$AA$3142,'Individual Data'!$U$6:$U$3142,'age-length prop'!$B99,'Individual Data'!$X$6:$X$3142,'age-length prop'!D$71,'Individual Data'!$Q$6:$Q$3142,'age-length prop'!$C99,'Individual Data'!$M$6:$M$3142,'age-length prop'!$B$70)</f>
        <v>1013.9284090909093</v>
      </c>
      <c r="E99" s="18">
        <f>SUMIFS('Individual Data'!$AA$6:$AA$3142,'Individual Data'!$U$6:$U$3142,'age-length prop'!$B99,'Individual Data'!$X$6:$X$3142,'age-length prop'!E$71,'Individual Data'!$Q$6:$Q$3142,'age-length prop'!$C99,'Individual Data'!$M$6:$M$3142,'age-length prop'!$B$70)</f>
        <v>0</v>
      </c>
      <c r="F99" s="18">
        <f>SUMIFS('Individual Data'!$AA$6:$AA$3142,'Individual Data'!$U$6:$U$3142,'age-length prop'!$B99,'Individual Data'!$X$6:$X$3142,'age-length prop'!F$71,'Individual Data'!$Q$6:$Q$3142,'age-length prop'!$C99,'Individual Data'!$M$6:$M$3142,'age-length prop'!$B$70)</f>
        <v>0</v>
      </c>
      <c r="G99" s="18">
        <f>SUMIFS('Individual Data'!$AA$6:$AA$3142,'Individual Data'!$U$6:$U$3142,'age-length prop'!$B99,'Individual Data'!$X$6:$X$3142,'age-length prop'!G$71,'Individual Data'!$Q$6:$Q$3142,'age-length prop'!$C99,'Individual Data'!$M$6:$M$3142,'age-length prop'!$B$70)</f>
        <v>0</v>
      </c>
      <c r="H99" s="18">
        <f>SUMIFS('Individual Data'!$AA$6:$AA$3142,'Individual Data'!$U$6:$U$3142,'age-length prop'!$B99,'Individual Data'!$X$6:$X$3142,'age-length prop'!H$71,'Individual Data'!$Q$6:$Q$3142,'age-length prop'!$C99,'Individual Data'!$M$6:$M$3142,'age-length prop'!$B$70)</f>
        <v>0</v>
      </c>
      <c r="I99" s="18">
        <f>SUMIFS('Individual Data'!$AA$6:$AA$3142,'Individual Data'!$U$6:$U$3142,'age-length prop'!$B99,'Individual Data'!$X$6:$X$3142,'age-length prop'!I$71,'Individual Data'!$Q$6:$Q$3142,'age-length prop'!$C99,'Individual Data'!$M$6:$M$3142,'age-length prop'!$B$70)</f>
        <v>0</v>
      </c>
      <c r="J99" s="18">
        <f>SUMIFS('Individual Data'!$AA$6:$AA$3142,'Individual Data'!$U$6:$U$3142,'age-length prop'!$B99,'Individual Data'!$X$6:$X$3142,'age-length prop'!J$71,'Individual Data'!$Q$6:$Q$3142,'age-length prop'!$C99,'Individual Data'!$M$6:$M$3142,'age-length prop'!$B$70)</f>
        <v>0</v>
      </c>
      <c r="K99" s="18">
        <f>SUMIFS('Individual Data'!$AA$6:$AA$3142,'Individual Data'!$U$6:$U$3142,'age-length prop'!$B99,'Individual Data'!$X$6:$X$3142,'age-length prop'!K$71,'Individual Data'!$Q$6:$Q$3142,'age-length prop'!$C99,'Individual Data'!$M$6:$M$3142,'age-length prop'!$B$70)</f>
        <v>0</v>
      </c>
      <c r="L99" s="18">
        <f>SUMIFS('Individual Data'!$AA$6:$AA$3142,'Individual Data'!$U$6:$U$3142,'age-length prop'!$B99,'Individual Data'!$X$6:$X$3142,'age-length prop'!L$71,'Individual Data'!$Q$6:$Q$3142,'age-length prop'!$C99,'Individual Data'!$M$6:$M$3142,'age-length prop'!$B$70)</f>
        <v>0</v>
      </c>
      <c r="M99" s="18">
        <f>SUMIFS('Individual Data'!$AA$6:$AA$3142,'Individual Data'!$U$6:$U$3142,'age-length prop'!$B99,'Individual Data'!$X$6:$X$3142,'age-length prop'!M$71,'Individual Data'!$Q$6:$Q$3142,'age-length prop'!$C99,'Individual Data'!$M$6:$M$3142,'age-length prop'!$B$70)</f>
        <v>0</v>
      </c>
      <c r="N99" s="18">
        <f>SUMIFS('Individual Data'!$AA$6:$AA$3142,'Individual Data'!$U$6:$U$3142,'age-length prop'!$B99,'Individual Data'!$X$6:$X$3142,'age-length prop'!N$71,'Individual Data'!$Q$6:$Q$3142,'age-length prop'!$C99,'Individual Data'!$M$6:$M$3142,'age-length prop'!$B$70)</f>
        <v>0</v>
      </c>
      <c r="O99" s="18">
        <f>SUMIFS('Individual Data'!$AA$6:$AA$3142,'Individual Data'!$U$6:$U$3142,'age-length prop'!$B99,'Individual Data'!$X$6:$X$3142,'age-length prop'!O$71,'Individual Data'!$Q$6:$Q$3142,'age-length prop'!$C99,'Individual Data'!$M$6:$M$3142,'age-length prop'!$B$70)</f>
        <v>0</v>
      </c>
      <c r="P99" s="18">
        <f>SUMIFS('Individual Data'!$AA$6:$AA$3142,'Individual Data'!$U$6:$U$3142,'age-length prop'!$B99,'Individual Data'!$X$6:$X$3142,'age-length prop'!P$71,'Individual Data'!$Q$6:$Q$3142,'age-length prop'!$C99,'Individual Data'!$M$6:$M$3142,'age-length prop'!$B$70)</f>
        <v>0</v>
      </c>
      <c r="Q99" s="40">
        <f t="shared" si="242"/>
        <v>1066.1478979711278</v>
      </c>
      <c r="R99" s="32">
        <f t="shared" si="243"/>
        <v>0</v>
      </c>
      <c r="S99" s="32">
        <f t="shared" si="244"/>
        <v>0</v>
      </c>
      <c r="T99" s="32">
        <f t="shared" si="245"/>
        <v>0</v>
      </c>
      <c r="U99" s="32">
        <f t="shared" si="246"/>
        <v>0</v>
      </c>
      <c r="V99" s="32">
        <f t="shared" si="247"/>
        <v>0</v>
      </c>
      <c r="W99" s="32">
        <f t="shared" si="248"/>
        <v>0</v>
      </c>
      <c r="X99" s="32">
        <f t="shared" si="249"/>
        <v>0</v>
      </c>
      <c r="Y99" s="32">
        <f t="shared" si="250"/>
        <v>0</v>
      </c>
      <c r="Z99" s="32">
        <f t="shared" si="251"/>
        <v>0</v>
      </c>
      <c r="AA99" s="32">
        <f t="shared" si="252"/>
        <v>0</v>
      </c>
      <c r="AB99" s="32">
        <f t="shared" si="253"/>
        <v>0</v>
      </c>
      <c r="AC99" s="32">
        <f t="shared" si="254"/>
        <v>0</v>
      </c>
      <c r="AD99" s="14">
        <f>VLOOKUP(A99,'PBT Tag Rates'!$B$5:$E$34,4,FALSE)</f>
        <v>0.98961045999999997</v>
      </c>
      <c r="AE99" s="32">
        <f t="shared" si="255"/>
        <v>1077.3409751258366</v>
      </c>
      <c r="AF99" s="32">
        <f t="shared" si="256"/>
        <v>0</v>
      </c>
      <c r="AG99" s="32">
        <f t="shared" si="257"/>
        <v>0</v>
      </c>
      <c r="AH99" s="32">
        <f t="shared" si="258"/>
        <v>0</v>
      </c>
      <c r="AI99" s="32">
        <f t="shared" si="259"/>
        <v>0</v>
      </c>
      <c r="AJ99" s="32">
        <f t="shared" si="260"/>
        <v>0</v>
      </c>
      <c r="AK99" s="32">
        <f t="shared" si="261"/>
        <v>0</v>
      </c>
      <c r="AL99" s="32">
        <f t="shared" si="262"/>
        <v>0</v>
      </c>
      <c r="AM99" s="32">
        <f t="shared" si="263"/>
        <v>0</v>
      </c>
      <c r="AN99" s="32">
        <f t="shared" si="264"/>
        <v>0</v>
      </c>
      <c r="AO99" s="32">
        <f t="shared" si="265"/>
        <v>0</v>
      </c>
      <c r="AP99" s="32">
        <f t="shared" si="266"/>
        <v>0</v>
      </c>
      <c r="AQ99" s="32">
        <f t="shared" si="267"/>
        <v>0</v>
      </c>
      <c r="AS99" s="34">
        <f t="shared" si="200"/>
        <v>1077.3409751258366</v>
      </c>
      <c r="AT99" s="35">
        <f t="shared" si="201"/>
        <v>0</v>
      </c>
      <c r="BH99" s="18"/>
      <c r="BI99" s="32"/>
      <c r="BK99" s="40">
        <f t="shared" si="202"/>
        <v>11.193077154708817</v>
      </c>
      <c r="BL99" s="32">
        <f t="shared" si="203"/>
        <v>0</v>
      </c>
      <c r="BM99" s="32">
        <f t="shared" si="204"/>
        <v>0</v>
      </c>
      <c r="BN99" s="32">
        <f t="shared" si="205"/>
        <v>0</v>
      </c>
      <c r="BO99" s="32">
        <f t="shared" si="206"/>
        <v>0</v>
      </c>
      <c r="BP99" s="32">
        <f t="shared" si="207"/>
        <v>0</v>
      </c>
      <c r="BQ99" s="32">
        <f t="shared" si="208"/>
        <v>0</v>
      </c>
      <c r="BR99" s="32">
        <f t="shared" si="209"/>
        <v>0</v>
      </c>
      <c r="BS99" s="32">
        <f t="shared" si="210"/>
        <v>0</v>
      </c>
      <c r="BT99" s="32">
        <f t="shared" si="211"/>
        <v>0</v>
      </c>
      <c r="BU99" s="32">
        <f t="shared" si="212"/>
        <v>0</v>
      </c>
      <c r="BV99" s="32">
        <f t="shared" si="213"/>
        <v>0</v>
      </c>
      <c r="BW99" s="32">
        <f t="shared" si="214"/>
        <v>0</v>
      </c>
      <c r="BX99" s="15">
        <f t="shared" si="215"/>
        <v>0.98360655737704916</v>
      </c>
      <c r="BY99" s="32">
        <f>SUMIFS('Individual Data'!$W$6:$W$3142,'Individual Data'!$I$6:$I$3142,'age-length prop'!BY$7,'Individual Data'!$U$6:$U$3142,'age-length prop'!$B99,'Individual Data'!$Q$6:$Q$3142,'age-length prop'!$C99)</f>
        <v>60</v>
      </c>
      <c r="BZ99" s="32">
        <f>SUMIFS('Individual Data'!$W$6:$W$3142,'Individual Data'!$I$6:$I$3142,'age-length prop'!BZ$7,'Individual Data'!$U$6:$U$3142,'age-length prop'!$B99,'Individual Data'!$Q$6:$Q$3142,'age-length prop'!$C99)</f>
        <v>1</v>
      </c>
      <c r="CA99" s="47">
        <f t="shared" si="216"/>
        <v>11.009584086598837</v>
      </c>
      <c r="CB99" s="18">
        <f t="shared" si="217"/>
        <v>0</v>
      </c>
      <c r="CC99" s="18">
        <f t="shared" si="218"/>
        <v>0</v>
      </c>
      <c r="CD99" s="18">
        <f t="shared" si="219"/>
        <v>0</v>
      </c>
      <c r="CE99" s="18">
        <f t="shared" si="220"/>
        <v>0</v>
      </c>
      <c r="CF99" s="18">
        <f t="shared" si="221"/>
        <v>0</v>
      </c>
      <c r="CG99" s="18">
        <f t="shared" si="222"/>
        <v>0</v>
      </c>
      <c r="CH99" s="18">
        <f t="shared" si="223"/>
        <v>0</v>
      </c>
      <c r="CI99" s="18">
        <f t="shared" si="224"/>
        <v>0</v>
      </c>
      <c r="CJ99" s="18">
        <f t="shared" si="225"/>
        <v>0</v>
      </c>
      <c r="CK99" s="18">
        <f t="shared" si="226"/>
        <v>0</v>
      </c>
      <c r="CL99" s="18">
        <f t="shared" si="227"/>
        <v>0</v>
      </c>
      <c r="CM99" s="48">
        <f t="shared" si="228"/>
        <v>0</v>
      </c>
      <c r="CN99" s="18"/>
      <c r="CO99" s="18">
        <f t="shared" si="229"/>
        <v>0.18349306810998081</v>
      </c>
      <c r="CP99" s="18">
        <f t="shared" si="230"/>
        <v>0</v>
      </c>
      <c r="CQ99" s="18">
        <f t="shared" si="231"/>
        <v>0</v>
      </c>
      <c r="CR99" s="18">
        <f t="shared" si="232"/>
        <v>0</v>
      </c>
      <c r="CS99" s="18">
        <f t="shared" si="233"/>
        <v>0</v>
      </c>
      <c r="CT99" s="18">
        <f t="shared" si="234"/>
        <v>0</v>
      </c>
      <c r="CU99" s="18">
        <f t="shared" si="235"/>
        <v>0</v>
      </c>
      <c r="CV99" s="18">
        <f t="shared" si="236"/>
        <v>0</v>
      </c>
      <c r="CW99" s="18">
        <f t="shared" si="237"/>
        <v>0</v>
      </c>
      <c r="CX99" s="18">
        <f t="shared" si="238"/>
        <v>0</v>
      </c>
      <c r="CY99" s="18">
        <f t="shared" si="239"/>
        <v>0</v>
      </c>
      <c r="CZ99" s="18">
        <f t="shared" si="240"/>
        <v>0</v>
      </c>
      <c r="DA99" s="18">
        <f t="shared" si="241"/>
        <v>0</v>
      </c>
    </row>
    <row r="100" spans="1:105" x14ac:dyDescent="0.35">
      <c r="A100" s="22" t="s">
        <v>2035</v>
      </c>
      <c r="B100" s="22" t="s">
        <v>9088</v>
      </c>
      <c r="C100">
        <v>2</v>
      </c>
      <c r="D100" s="18">
        <f>SUMIFS('Individual Data'!$AA$6:$AA$3142,'Individual Data'!$U$6:$U$3142,'age-length prop'!$B100,'Individual Data'!$X$6:$X$3142,'age-length prop'!D$71,'Individual Data'!$Q$6:$Q$3142,'age-length prop'!$C100,'Individual Data'!$M$6:$M$3142,'age-length prop'!$B$70)</f>
        <v>68.740909090909113</v>
      </c>
      <c r="E100" s="18">
        <f>SUMIFS('Individual Data'!$AA$6:$AA$3142,'Individual Data'!$U$6:$U$3142,'age-length prop'!$B100,'Individual Data'!$X$6:$X$3142,'age-length prop'!E$71,'Individual Data'!$Q$6:$Q$3142,'age-length prop'!$C100,'Individual Data'!$M$6:$M$3142,'age-length prop'!$B$70)</f>
        <v>171.85227272727278</v>
      </c>
      <c r="F100" s="18">
        <f>SUMIFS('Individual Data'!$AA$6:$AA$3142,'Individual Data'!$U$6:$U$3142,'age-length prop'!$B100,'Individual Data'!$X$6:$X$3142,'age-length prop'!F$71,'Individual Data'!$Q$6:$Q$3142,'age-length prop'!$C100,'Individual Data'!$M$6:$M$3142,'age-length prop'!$B$70)</f>
        <v>34.370454545454557</v>
      </c>
      <c r="G100" s="18">
        <f>SUMIFS('Individual Data'!$AA$6:$AA$3142,'Individual Data'!$U$6:$U$3142,'age-length prop'!$B100,'Individual Data'!$X$6:$X$3142,'age-length prop'!G$71,'Individual Data'!$Q$6:$Q$3142,'age-length prop'!$C100,'Individual Data'!$M$6:$M$3142,'age-length prop'!$B$70)</f>
        <v>0</v>
      </c>
      <c r="H100" s="18">
        <f>SUMIFS('Individual Data'!$AA$6:$AA$3142,'Individual Data'!$U$6:$U$3142,'age-length prop'!$B100,'Individual Data'!$X$6:$X$3142,'age-length prop'!H$71,'Individual Data'!$Q$6:$Q$3142,'age-length prop'!$C100,'Individual Data'!$M$6:$M$3142,'age-length prop'!$B$70)</f>
        <v>0</v>
      </c>
      <c r="I100" s="18">
        <f>SUMIFS('Individual Data'!$AA$6:$AA$3142,'Individual Data'!$U$6:$U$3142,'age-length prop'!$B100,'Individual Data'!$X$6:$X$3142,'age-length prop'!I$71,'Individual Data'!$Q$6:$Q$3142,'age-length prop'!$C100,'Individual Data'!$M$6:$M$3142,'age-length prop'!$B$70)</f>
        <v>0</v>
      </c>
      <c r="J100" s="18">
        <f>SUMIFS('Individual Data'!$AA$6:$AA$3142,'Individual Data'!$U$6:$U$3142,'age-length prop'!$B100,'Individual Data'!$X$6:$X$3142,'age-length prop'!J$71,'Individual Data'!$Q$6:$Q$3142,'age-length prop'!$C100,'Individual Data'!$M$6:$M$3142,'age-length prop'!$B$70)</f>
        <v>0</v>
      </c>
      <c r="K100" s="18">
        <f>SUMIFS('Individual Data'!$AA$6:$AA$3142,'Individual Data'!$U$6:$U$3142,'age-length prop'!$B100,'Individual Data'!$X$6:$X$3142,'age-length prop'!K$71,'Individual Data'!$Q$6:$Q$3142,'age-length prop'!$C100,'Individual Data'!$M$6:$M$3142,'age-length prop'!$B$70)</f>
        <v>0</v>
      </c>
      <c r="L100" s="18">
        <f>SUMIFS('Individual Data'!$AA$6:$AA$3142,'Individual Data'!$U$6:$U$3142,'age-length prop'!$B100,'Individual Data'!$X$6:$X$3142,'age-length prop'!L$71,'Individual Data'!$Q$6:$Q$3142,'age-length prop'!$C100,'Individual Data'!$M$6:$M$3142,'age-length prop'!$B$70)</f>
        <v>0</v>
      </c>
      <c r="M100" s="18">
        <f>SUMIFS('Individual Data'!$AA$6:$AA$3142,'Individual Data'!$U$6:$U$3142,'age-length prop'!$B100,'Individual Data'!$X$6:$X$3142,'age-length prop'!M$71,'Individual Data'!$Q$6:$Q$3142,'age-length prop'!$C100,'Individual Data'!$M$6:$M$3142,'age-length prop'!$B$70)</f>
        <v>0</v>
      </c>
      <c r="N100" s="18">
        <f>SUMIFS('Individual Data'!$AA$6:$AA$3142,'Individual Data'!$U$6:$U$3142,'age-length prop'!$B100,'Individual Data'!$X$6:$X$3142,'age-length prop'!N$71,'Individual Data'!$Q$6:$Q$3142,'age-length prop'!$C100,'Individual Data'!$M$6:$M$3142,'age-length prop'!$B$70)</f>
        <v>0</v>
      </c>
      <c r="O100" s="18">
        <f>SUMIFS('Individual Data'!$AA$6:$AA$3142,'Individual Data'!$U$6:$U$3142,'age-length prop'!$B100,'Individual Data'!$X$6:$X$3142,'age-length prop'!O$71,'Individual Data'!$Q$6:$Q$3142,'age-length prop'!$C100,'Individual Data'!$M$6:$M$3142,'age-length prop'!$B$70)</f>
        <v>0</v>
      </c>
      <c r="P100" s="18">
        <f>SUMIFS('Individual Data'!$AA$6:$AA$3142,'Individual Data'!$U$6:$U$3142,'age-length prop'!$B100,'Individual Data'!$X$6:$X$3142,'age-length prop'!P$71,'Individual Data'!$Q$6:$Q$3142,'age-length prop'!$C100,'Individual Data'!$M$6:$M$3142,'age-length prop'!$B$70)</f>
        <v>0</v>
      </c>
      <c r="Q100" s="40">
        <f t="shared" si="242"/>
        <v>72.281213421771383</v>
      </c>
      <c r="R100" s="32">
        <f t="shared" si="243"/>
        <v>173.34989601901373</v>
      </c>
      <c r="S100" s="32">
        <f t="shared" si="244"/>
        <v>35.398996826116537</v>
      </c>
      <c r="T100" s="32">
        <f t="shared" si="245"/>
        <v>0</v>
      </c>
      <c r="U100" s="32">
        <f t="shared" si="246"/>
        <v>0</v>
      </c>
      <c r="V100" s="32">
        <f t="shared" si="247"/>
        <v>0</v>
      </c>
      <c r="W100" s="32">
        <f t="shared" si="248"/>
        <v>0</v>
      </c>
      <c r="X100" s="32">
        <f t="shared" si="249"/>
        <v>0</v>
      </c>
      <c r="Y100" s="32">
        <f t="shared" si="250"/>
        <v>0</v>
      </c>
      <c r="Z100" s="32">
        <f t="shared" si="251"/>
        <v>0</v>
      </c>
      <c r="AA100" s="32">
        <f t="shared" si="252"/>
        <v>0</v>
      </c>
      <c r="AB100" s="32">
        <f t="shared" si="253"/>
        <v>0</v>
      </c>
      <c r="AC100" s="32">
        <f t="shared" si="254"/>
        <v>0</v>
      </c>
      <c r="AD100" s="14">
        <f>VLOOKUP(A100,'PBT Tag Rates'!$B$5:$E$34,4,FALSE)</f>
        <v>0.98961045999999997</v>
      </c>
      <c r="AE100" s="32">
        <f t="shared" si="255"/>
        <v>73.040066110226221</v>
      </c>
      <c r="AF100" s="32">
        <f t="shared" si="256"/>
        <v>175.16982997432518</v>
      </c>
      <c r="AG100" s="32">
        <f t="shared" si="257"/>
        <v>35.77063729309868</v>
      </c>
      <c r="AH100" s="32">
        <f t="shared" si="258"/>
        <v>0</v>
      </c>
      <c r="AI100" s="32">
        <f t="shared" si="259"/>
        <v>0</v>
      </c>
      <c r="AJ100" s="32">
        <f t="shared" si="260"/>
        <v>0</v>
      </c>
      <c r="AK100" s="32">
        <f t="shared" si="261"/>
        <v>0</v>
      </c>
      <c r="AL100" s="32">
        <f t="shared" si="262"/>
        <v>0</v>
      </c>
      <c r="AM100" s="32">
        <f t="shared" si="263"/>
        <v>0</v>
      </c>
      <c r="AN100" s="32">
        <f t="shared" si="264"/>
        <v>0</v>
      </c>
      <c r="AO100" s="32">
        <f t="shared" si="265"/>
        <v>0</v>
      </c>
      <c r="AP100" s="32">
        <f t="shared" si="266"/>
        <v>0</v>
      </c>
      <c r="AQ100" s="32">
        <f t="shared" si="267"/>
        <v>0</v>
      </c>
      <c r="AS100" s="34">
        <f t="shared" si="200"/>
        <v>283.98053337765009</v>
      </c>
      <c r="AT100" s="35">
        <f t="shared" si="201"/>
        <v>0</v>
      </c>
      <c r="BH100" s="18"/>
      <c r="BI100" s="32"/>
      <c r="BK100" s="40">
        <f t="shared" si="202"/>
        <v>0.75885268845483722</v>
      </c>
      <c r="BL100" s="32">
        <f t="shared" si="203"/>
        <v>1.8199339553114555</v>
      </c>
      <c r="BM100" s="32">
        <f t="shared" si="204"/>
        <v>0.37164046698214293</v>
      </c>
      <c r="BN100" s="32">
        <f t="shared" si="205"/>
        <v>0</v>
      </c>
      <c r="BO100" s="32">
        <f t="shared" si="206"/>
        <v>0</v>
      </c>
      <c r="BP100" s="32">
        <f t="shared" si="207"/>
        <v>0</v>
      </c>
      <c r="BQ100" s="32">
        <f t="shared" si="208"/>
        <v>0</v>
      </c>
      <c r="BR100" s="32">
        <f t="shared" si="209"/>
        <v>0</v>
      </c>
      <c r="BS100" s="32">
        <f t="shared" si="210"/>
        <v>0</v>
      </c>
      <c r="BT100" s="32">
        <f t="shared" si="211"/>
        <v>0</v>
      </c>
      <c r="BU100" s="32">
        <f t="shared" si="212"/>
        <v>0</v>
      </c>
      <c r="BV100" s="32">
        <f t="shared" si="213"/>
        <v>0</v>
      </c>
      <c r="BW100" s="32">
        <f t="shared" si="214"/>
        <v>0</v>
      </c>
      <c r="BX100" s="15">
        <f t="shared" si="215"/>
        <v>0.5625</v>
      </c>
      <c r="BY100" s="32">
        <f>SUMIFS('Individual Data'!$W$6:$W$3142,'Individual Data'!$I$6:$I$3142,'age-length prop'!BY$7,'Individual Data'!$U$6:$U$3142,'age-length prop'!$B100,'Individual Data'!$Q$6:$Q$3142,'age-length prop'!$C100)</f>
        <v>9</v>
      </c>
      <c r="BZ100" s="32">
        <f>SUMIFS('Individual Data'!$W$6:$W$3142,'Individual Data'!$I$6:$I$3142,'age-length prop'!BZ$7,'Individual Data'!$U$6:$U$3142,'age-length prop'!$B100,'Individual Data'!$Q$6:$Q$3142,'age-length prop'!$C100)</f>
        <v>7</v>
      </c>
      <c r="CA100" s="47">
        <f t="shared" si="216"/>
        <v>0.42685463725584594</v>
      </c>
      <c r="CB100" s="18">
        <f t="shared" si="217"/>
        <v>1.0237128498626937</v>
      </c>
      <c r="CC100" s="18">
        <f t="shared" si="218"/>
        <v>0.2090477626774554</v>
      </c>
      <c r="CD100" s="18">
        <f t="shared" si="219"/>
        <v>0</v>
      </c>
      <c r="CE100" s="18">
        <f t="shared" si="220"/>
        <v>0</v>
      </c>
      <c r="CF100" s="18">
        <f t="shared" si="221"/>
        <v>0</v>
      </c>
      <c r="CG100" s="18">
        <f t="shared" si="222"/>
        <v>0</v>
      </c>
      <c r="CH100" s="18">
        <f t="shared" si="223"/>
        <v>0</v>
      </c>
      <c r="CI100" s="18">
        <f t="shared" si="224"/>
        <v>0</v>
      </c>
      <c r="CJ100" s="18">
        <f t="shared" si="225"/>
        <v>0</v>
      </c>
      <c r="CK100" s="18">
        <f t="shared" si="226"/>
        <v>0</v>
      </c>
      <c r="CL100" s="18">
        <f t="shared" si="227"/>
        <v>0</v>
      </c>
      <c r="CM100" s="48">
        <f t="shared" si="228"/>
        <v>0</v>
      </c>
      <c r="CN100" s="18"/>
      <c r="CO100" s="18">
        <f t="shared" si="229"/>
        <v>0.33199805119899128</v>
      </c>
      <c r="CP100" s="18">
        <f t="shared" si="230"/>
        <v>0.79622110544876179</v>
      </c>
      <c r="CQ100" s="18">
        <f t="shared" si="231"/>
        <v>0.16259270430468753</v>
      </c>
      <c r="CR100" s="18">
        <f t="shared" si="232"/>
        <v>0</v>
      </c>
      <c r="CS100" s="18">
        <f t="shared" si="233"/>
        <v>0</v>
      </c>
      <c r="CT100" s="18">
        <f t="shared" si="234"/>
        <v>0</v>
      </c>
      <c r="CU100" s="18">
        <f t="shared" si="235"/>
        <v>0</v>
      </c>
      <c r="CV100" s="18">
        <f t="shared" si="236"/>
        <v>0</v>
      </c>
      <c r="CW100" s="18">
        <f t="shared" si="237"/>
        <v>0</v>
      </c>
      <c r="CX100" s="18">
        <f t="shared" si="238"/>
        <v>0</v>
      </c>
      <c r="CY100" s="18">
        <f t="shared" si="239"/>
        <v>0</v>
      </c>
      <c r="CZ100" s="18">
        <f t="shared" si="240"/>
        <v>0</v>
      </c>
      <c r="DA100" s="18">
        <f t="shared" si="241"/>
        <v>0</v>
      </c>
    </row>
    <row r="101" spans="1:105" x14ac:dyDescent="0.35">
      <c r="A101" s="22" t="s">
        <v>2035</v>
      </c>
      <c r="B101" s="22" t="s">
        <v>9089</v>
      </c>
      <c r="C101">
        <v>2</v>
      </c>
      <c r="D101" s="18">
        <f>SUMIFS('Individual Data'!$AA$6:$AA$3142,'Individual Data'!$U$6:$U$3142,'age-length prop'!$B101,'Individual Data'!$X$6:$X$3142,'age-length prop'!D$71,'Individual Data'!$Q$6:$Q$3142,'age-length prop'!$C101,'Individual Data'!$M$6:$M$3142,'age-length prop'!$B$70)</f>
        <v>51.555681818181839</v>
      </c>
      <c r="E101" s="18">
        <f>SUMIFS('Individual Data'!$AA$6:$AA$3142,'Individual Data'!$U$6:$U$3142,'age-length prop'!$B101,'Individual Data'!$X$6:$X$3142,'age-length prop'!E$71,'Individual Data'!$Q$6:$Q$3142,'age-length prop'!$C101,'Individual Data'!$M$6:$M$3142,'age-length prop'!$B$70)</f>
        <v>17.185227272727278</v>
      </c>
      <c r="F101" s="18">
        <f>SUMIFS('Individual Data'!$AA$6:$AA$3142,'Individual Data'!$U$6:$U$3142,'age-length prop'!$B101,'Individual Data'!$X$6:$X$3142,'age-length prop'!F$71,'Individual Data'!$Q$6:$Q$3142,'age-length prop'!$C101,'Individual Data'!$M$6:$M$3142,'age-length prop'!$B$70)</f>
        <v>17.185227272727278</v>
      </c>
      <c r="G101" s="18">
        <f>SUMIFS('Individual Data'!$AA$6:$AA$3142,'Individual Data'!$U$6:$U$3142,'age-length prop'!$B101,'Individual Data'!$X$6:$X$3142,'age-length prop'!G$71,'Individual Data'!$Q$6:$Q$3142,'age-length prop'!$C101,'Individual Data'!$M$6:$M$3142,'age-length prop'!$B$70)</f>
        <v>0</v>
      </c>
      <c r="H101" s="18">
        <f>SUMIFS('Individual Data'!$AA$6:$AA$3142,'Individual Data'!$U$6:$U$3142,'age-length prop'!$B101,'Individual Data'!$X$6:$X$3142,'age-length prop'!H$71,'Individual Data'!$Q$6:$Q$3142,'age-length prop'!$C101,'Individual Data'!$M$6:$M$3142,'age-length prop'!$B$70)</f>
        <v>0</v>
      </c>
      <c r="I101" s="18">
        <f>SUMIFS('Individual Data'!$AA$6:$AA$3142,'Individual Data'!$U$6:$U$3142,'age-length prop'!$B101,'Individual Data'!$X$6:$X$3142,'age-length prop'!I$71,'Individual Data'!$Q$6:$Q$3142,'age-length prop'!$C101,'Individual Data'!$M$6:$M$3142,'age-length prop'!$B$70)</f>
        <v>0</v>
      </c>
      <c r="J101" s="18">
        <f>SUMIFS('Individual Data'!$AA$6:$AA$3142,'Individual Data'!$U$6:$U$3142,'age-length prop'!$B101,'Individual Data'!$X$6:$X$3142,'age-length prop'!J$71,'Individual Data'!$Q$6:$Q$3142,'age-length prop'!$C101,'Individual Data'!$M$6:$M$3142,'age-length prop'!$B$70)</f>
        <v>0</v>
      </c>
      <c r="K101" s="18">
        <f>SUMIFS('Individual Data'!$AA$6:$AA$3142,'Individual Data'!$U$6:$U$3142,'age-length prop'!$B101,'Individual Data'!$X$6:$X$3142,'age-length prop'!K$71,'Individual Data'!$Q$6:$Q$3142,'age-length prop'!$C101,'Individual Data'!$M$6:$M$3142,'age-length prop'!$B$70)</f>
        <v>0</v>
      </c>
      <c r="L101" s="18">
        <f>SUMIFS('Individual Data'!$AA$6:$AA$3142,'Individual Data'!$U$6:$U$3142,'age-length prop'!$B101,'Individual Data'!$X$6:$X$3142,'age-length prop'!L$71,'Individual Data'!$Q$6:$Q$3142,'age-length prop'!$C101,'Individual Data'!$M$6:$M$3142,'age-length prop'!$B$70)</f>
        <v>0</v>
      </c>
      <c r="M101" s="18">
        <f>SUMIFS('Individual Data'!$AA$6:$AA$3142,'Individual Data'!$U$6:$U$3142,'age-length prop'!$B101,'Individual Data'!$X$6:$X$3142,'age-length prop'!M$71,'Individual Data'!$Q$6:$Q$3142,'age-length prop'!$C101,'Individual Data'!$M$6:$M$3142,'age-length prop'!$B$70)</f>
        <v>0</v>
      </c>
      <c r="N101" s="18">
        <f>SUMIFS('Individual Data'!$AA$6:$AA$3142,'Individual Data'!$U$6:$U$3142,'age-length prop'!$B101,'Individual Data'!$X$6:$X$3142,'age-length prop'!N$71,'Individual Data'!$Q$6:$Q$3142,'age-length prop'!$C101,'Individual Data'!$M$6:$M$3142,'age-length prop'!$B$70)</f>
        <v>0</v>
      </c>
      <c r="O101" s="18">
        <f>SUMIFS('Individual Data'!$AA$6:$AA$3142,'Individual Data'!$U$6:$U$3142,'age-length prop'!$B101,'Individual Data'!$X$6:$X$3142,'age-length prop'!O$71,'Individual Data'!$Q$6:$Q$3142,'age-length prop'!$C101,'Individual Data'!$M$6:$M$3142,'age-length prop'!$B$70)</f>
        <v>0</v>
      </c>
      <c r="P101" s="18">
        <f>SUMIFS('Individual Data'!$AA$6:$AA$3142,'Individual Data'!$U$6:$U$3142,'age-length prop'!$B101,'Individual Data'!$X$6:$X$3142,'age-length prop'!P$71,'Individual Data'!$Q$6:$Q$3142,'age-length prop'!$C101,'Individual Data'!$M$6:$M$3142,'age-length prop'!$B$70)</f>
        <v>0</v>
      </c>
      <c r="Q101" s="40">
        <f t="shared" si="242"/>
        <v>54.210910066328545</v>
      </c>
      <c r="R101" s="32">
        <f t="shared" si="243"/>
        <v>17.334989601901373</v>
      </c>
      <c r="S101" s="32">
        <f t="shared" si="244"/>
        <v>17.699498413058269</v>
      </c>
      <c r="T101" s="32">
        <f t="shared" si="245"/>
        <v>0</v>
      </c>
      <c r="U101" s="32">
        <f t="shared" si="246"/>
        <v>0</v>
      </c>
      <c r="V101" s="32">
        <f t="shared" si="247"/>
        <v>0</v>
      </c>
      <c r="W101" s="32">
        <f t="shared" si="248"/>
        <v>0</v>
      </c>
      <c r="X101" s="32">
        <f t="shared" si="249"/>
        <v>0</v>
      </c>
      <c r="Y101" s="32">
        <f t="shared" si="250"/>
        <v>0</v>
      </c>
      <c r="Z101" s="32">
        <f t="shared" si="251"/>
        <v>0</v>
      </c>
      <c r="AA101" s="32">
        <f t="shared" si="252"/>
        <v>0</v>
      </c>
      <c r="AB101" s="32">
        <f t="shared" si="253"/>
        <v>0</v>
      </c>
      <c r="AC101" s="32">
        <f t="shared" si="254"/>
        <v>0</v>
      </c>
      <c r="AD101" s="14">
        <f>VLOOKUP(A101,'PBT Tag Rates'!$B$5:$E$34,4,FALSE)</f>
        <v>0.98961045999999997</v>
      </c>
      <c r="AE101" s="32">
        <f t="shared" si="255"/>
        <v>54.780049582669676</v>
      </c>
      <c r="AF101" s="32">
        <f t="shared" si="256"/>
        <v>17.516982997432518</v>
      </c>
      <c r="AG101" s="32">
        <f t="shared" si="257"/>
        <v>17.88531864654934</v>
      </c>
      <c r="AH101" s="32">
        <f t="shared" si="258"/>
        <v>0</v>
      </c>
      <c r="AI101" s="32">
        <f t="shared" si="259"/>
        <v>0</v>
      </c>
      <c r="AJ101" s="32">
        <f t="shared" si="260"/>
        <v>0</v>
      </c>
      <c r="AK101" s="32">
        <f t="shared" si="261"/>
        <v>0</v>
      </c>
      <c r="AL101" s="32">
        <f t="shared" si="262"/>
        <v>0</v>
      </c>
      <c r="AM101" s="32">
        <f t="shared" si="263"/>
        <v>0</v>
      </c>
      <c r="AN101" s="32">
        <f t="shared" si="264"/>
        <v>0</v>
      </c>
      <c r="AO101" s="32">
        <f t="shared" si="265"/>
        <v>0</v>
      </c>
      <c r="AP101" s="32">
        <f t="shared" si="266"/>
        <v>0</v>
      </c>
      <c r="AQ101" s="32">
        <f t="shared" si="267"/>
        <v>0</v>
      </c>
      <c r="AS101" s="34">
        <f t="shared" si="200"/>
        <v>90.182351226651534</v>
      </c>
      <c r="AT101" s="35">
        <f t="shared" si="201"/>
        <v>0</v>
      </c>
      <c r="BH101" s="18"/>
      <c r="BI101" s="32"/>
      <c r="BK101" s="40">
        <f t="shared" si="202"/>
        <v>0.56913951634113147</v>
      </c>
      <c r="BL101" s="32">
        <f t="shared" si="203"/>
        <v>0.18199339553114413</v>
      </c>
      <c r="BM101" s="32">
        <f t="shared" si="204"/>
        <v>0.18582023349107146</v>
      </c>
      <c r="BN101" s="32">
        <f t="shared" si="205"/>
        <v>0</v>
      </c>
      <c r="BO101" s="32">
        <f t="shared" si="206"/>
        <v>0</v>
      </c>
      <c r="BP101" s="32">
        <f t="shared" si="207"/>
        <v>0</v>
      </c>
      <c r="BQ101" s="32">
        <f t="shared" si="208"/>
        <v>0</v>
      </c>
      <c r="BR101" s="32">
        <f t="shared" si="209"/>
        <v>0</v>
      </c>
      <c r="BS101" s="32">
        <f t="shared" si="210"/>
        <v>0</v>
      </c>
      <c r="BT101" s="32">
        <f t="shared" si="211"/>
        <v>0</v>
      </c>
      <c r="BU101" s="32">
        <f t="shared" si="212"/>
        <v>0</v>
      </c>
      <c r="BV101" s="32">
        <f t="shared" si="213"/>
        <v>0</v>
      </c>
      <c r="BW101" s="32">
        <f t="shared" si="214"/>
        <v>0</v>
      </c>
      <c r="BX101" s="15">
        <f t="shared" si="215"/>
        <v>1</v>
      </c>
      <c r="BY101" s="32">
        <f>SUMIFS('Individual Data'!$W$6:$W$3142,'Individual Data'!$I$6:$I$3142,'age-length prop'!BY$7,'Individual Data'!$U$6:$U$3142,'age-length prop'!$B101,'Individual Data'!$Q$6:$Q$3142,'age-length prop'!$C101)</f>
        <v>5</v>
      </c>
      <c r="BZ101" s="32">
        <f>SUMIFS('Individual Data'!$W$6:$W$3142,'Individual Data'!$I$6:$I$3142,'age-length prop'!BZ$7,'Individual Data'!$U$6:$U$3142,'age-length prop'!$B101,'Individual Data'!$Q$6:$Q$3142,'age-length prop'!$C101)</f>
        <v>0</v>
      </c>
      <c r="CA101" s="47">
        <f t="shared" si="216"/>
        <v>0.56913951634113147</v>
      </c>
      <c r="CB101" s="18">
        <f t="shared" si="217"/>
        <v>0.18199339553114413</v>
      </c>
      <c r="CC101" s="18">
        <f t="shared" si="218"/>
        <v>0.18582023349107146</v>
      </c>
      <c r="CD101" s="18">
        <f t="shared" si="219"/>
        <v>0</v>
      </c>
      <c r="CE101" s="18">
        <f t="shared" si="220"/>
        <v>0</v>
      </c>
      <c r="CF101" s="18">
        <f t="shared" si="221"/>
        <v>0</v>
      </c>
      <c r="CG101" s="18">
        <f t="shared" si="222"/>
        <v>0</v>
      </c>
      <c r="CH101" s="18">
        <f t="shared" si="223"/>
        <v>0</v>
      </c>
      <c r="CI101" s="18">
        <f t="shared" si="224"/>
        <v>0</v>
      </c>
      <c r="CJ101" s="18">
        <f t="shared" si="225"/>
        <v>0</v>
      </c>
      <c r="CK101" s="18">
        <f t="shared" si="226"/>
        <v>0</v>
      </c>
      <c r="CL101" s="18">
        <f t="shared" si="227"/>
        <v>0</v>
      </c>
      <c r="CM101" s="48">
        <f t="shared" si="228"/>
        <v>0</v>
      </c>
      <c r="CN101" s="18"/>
      <c r="CO101" s="18">
        <f t="shared" si="229"/>
        <v>0</v>
      </c>
      <c r="CP101" s="18">
        <f t="shared" si="230"/>
        <v>0</v>
      </c>
      <c r="CQ101" s="18">
        <f t="shared" si="231"/>
        <v>0</v>
      </c>
      <c r="CR101" s="18">
        <f t="shared" si="232"/>
        <v>0</v>
      </c>
      <c r="CS101" s="18">
        <f t="shared" si="233"/>
        <v>0</v>
      </c>
      <c r="CT101" s="18">
        <f t="shared" si="234"/>
        <v>0</v>
      </c>
      <c r="CU101" s="18">
        <f t="shared" si="235"/>
        <v>0</v>
      </c>
      <c r="CV101" s="18">
        <f t="shared" si="236"/>
        <v>0</v>
      </c>
      <c r="CW101" s="18">
        <f t="shared" si="237"/>
        <v>0</v>
      </c>
      <c r="CX101" s="18">
        <f t="shared" si="238"/>
        <v>0</v>
      </c>
      <c r="CY101" s="18">
        <f t="shared" si="239"/>
        <v>0</v>
      </c>
      <c r="CZ101" s="18">
        <f t="shared" si="240"/>
        <v>0</v>
      </c>
      <c r="DA101" s="18">
        <f t="shared" si="241"/>
        <v>0</v>
      </c>
    </row>
    <row r="102" spans="1:105" x14ac:dyDescent="0.35">
      <c r="A102" s="23" t="s">
        <v>2035</v>
      </c>
      <c r="B102" s="22" t="s">
        <v>9090</v>
      </c>
      <c r="C102">
        <v>2</v>
      </c>
      <c r="D102" s="18">
        <f>SUMIFS('Individual Data'!$AA$6:$AA$3142,'Individual Data'!$U$6:$U$3142,'age-length prop'!$B102,'Individual Data'!$X$6:$X$3142,'age-length prop'!D$71,'Individual Data'!$Q$6:$Q$3142,'age-length prop'!$C102,'Individual Data'!$M$6:$M$3142,'age-length prop'!$B$70)</f>
        <v>223.4079545454546</v>
      </c>
      <c r="E102" s="18">
        <f>SUMIFS('Individual Data'!$AA$6:$AA$3142,'Individual Data'!$U$6:$U$3142,'age-length prop'!$B102,'Individual Data'!$X$6:$X$3142,'age-length prop'!E$71,'Individual Data'!$Q$6:$Q$3142,'age-length prop'!$C102,'Individual Data'!$M$6:$M$3142,'age-length prop'!$B$70)</f>
        <v>240.59318181818188</v>
      </c>
      <c r="F102" s="18">
        <f>SUMIFS('Individual Data'!$AA$6:$AA$3142,'Individual Data'!$U$6:$U$3142,'age-length prop'!$B102,'Individual Data'!$X$6:$X$3142,'age-length prop'!F$71,'Individual Data'!$Q$6:$Q$3142,'age-length prop'!$C102,'Individual Data'!$M$6:$M$3142,'age-length prop'!$B$70)</f>
        <v>85.926136363636388</v>
      </c>
      <c r="G102" s="18">
        <f>SUMIFS('Individual Data'!$AA$6:$AA$3142,'Individual Data'!$U$6:$U$3142,'age-length prop'!$B102,'Individual Data'!$X$6:$X$3142,'age-length prop'!G$71,'Individual Data'!$Q$6:$Q$3142,'age-length prop'!$C102,'Individual Data'!$M$6:$M$3142,'age-length prop'!$B$70)</f>
        <v>0</v>
      </c>
      <c r="H102" s="18">
        <f>SUMIFS('Individual Data'!$AA$6:$AA$3142,'Individual Data'!$U$6:$U$3142,'age-length prop'!$B102,'Individual Data'!$X$6:$X$3142,'age-length prop'!H$71,'Individual Data'!$Q$6:$Q$3142,'age-length prop'!$C102,'Individual Data'!$M$6:$M$3142,'age-length prop'!$B$70)</f>
        <v>0</v>
      </c>
      <c r="I102" s="18">
        <f>SUMIFS('Individual Data'!$AA$6:$AA$3142,'Individual Data'!$U$6:$U$3142,'age-length prop'!$B102,'Individual Data'!$X$6:$X$3142,'age-length prop'!I$71,'Individual Data'!$Q$6:$Q$3142,'age-length prop'!$C102,'Individual Data'!$M$6:$M$3142,'age-length prop'!$B$70)</f>
        <v>0</v>
      </c>
      <c r="J102" s="18">
        <f>SUMIFS('Individual Data'!$AA$6:$AA$3142,'Individual Data'!$U$6:$U$3142,'age-length prop'!$B102,'Individual Data'!$X$6:$X$3142,'age-length prop'!J$71,'Individual Data'!$Q$6:$Q$3142,'age-length prop'!$C102,'Individual Data'!$M$6:$M$3142,'age-length prop'!$B$70)</f>
        <v>0</v>
      </c>
      <c r="K102" s="18">
        <f>SUMIFS('Individual Data'!$AA$6:$AA$3142,'Individual Data'!$U$6:$U$3142,'age-length prop'!$B102,'Individual Data'!$X$6:$X$3142,'age-length prop'!K$71,'Individual Data'!$Q$6:$Q$3142,'age-length prop'!$C102,'Individual Data'!$M$6:$M$3142,'age-length prop'!$B$70)</f>
        <v>0</v>
      </c>
      <c r="L102" s="18">
        <f>SUMIFS('Individual Data'!$AA$6:$AA$3142,'Individual Data'!$U$6:$U$3142,'age-length prop'!$B102,'Individual Data'!$X$6:$X$3142,'age-length prop'!L$71,'Individual Data'!$Q$6:$Q$3142,'age-length prop'!$C102,'Individual Data'!$M$6:$M$3142,'age-length prop'!$B$70)</f>
        <v>0</v>
      </c>
      <c r="M102" s="18">
        <f>SUMIFS('Individual Data'!$AA$6:$AA$3142,'Individual Data'!$U$6:$U$3142,'age-length prop'!$B102,'Individual Data'!$X$6:$X$3142,'age-length prop'!M$71,'Individual Data'!$Q$6:$Q$3142,'age-length prop'!$C102,'Individual Data'!$M$6:$M$3142,'age-length prop'!$B$70)</f>
        <v>0</v>
      </c>
      <c r="N102" s="18">
        <f>SUMIFS('Individual Data'!$AA$6:$AA$3142,'Individual Data'!$U$6:$U$3142,'age-length prop'!$B102,'Individual Data'!$X$6:$X$3142,'age-length prop'!N$71,'Individual Data'!$Q$6:$Q$3142,'age-length prop'!$C102,'Individual Data'!$M$6:$M$3142,'age-length prop'!$B$70)</f>
        <v>0</v>
      </c>
      <c r="O102" s="18">
        <f>SUMIFS('Individual Data'!$AA$6:$AA$3142,'Individual Data'!$U$6:$U$3142,'age-length prop'!$B102,'Individual Data'!$X$6:$X$3142,'age-length prop'!O$71,'Individual Data'!$Q$6:$Q$3142,'age-length prop'!$C102,'Individual Data'!$M$6:$M$3142,'age-length prop'!$B$70)</f>
        <v>0</v>
      </c>
      <c r="P102" s="18">
        <f>SUMIFS('Individual Data'!$AA$6:$AA$3142,'Individual Data'!$U$6:$U$3142,'age-length prop'!$B102,'Individual Data'!$X$6:$X$3142,'age-length prop'!P$71,'Individual Data'!$Q$6:$Q$3142,'age-length prop'!$C102,'Individual Data'!$M$6:$M$3142,'age-length prop'!$B$70)</f>
        <v>0</v>
      </c>
      <c r="Q102" s="40">
        <f t="shared" si="242"/>
        <v>234.91394362075698</v>
      </c>
      <c r="R102" s="32">
        <f t="shared" si="243"/>
        <v>242.68985442661918</v>
      </c>
      <c r="S102" s="32">
        <f t="shared" si="244"/>
        <v>88.49749206529134</v>
      </c>
      <c r="T102" s="32">
        <f t="shared" si="245"/>
        <v>0</v>
      </c>
      <c r="U102" s="32">
        <f t="shared" si="246"/>
        <v>0</v>
      </c>
      <c r="V102" s="32">
        <f t="shared" si="247"/>
        <v>0</v>
      </c>
      <c r="W102" s="32">
        <f t="shared" si="248"/>
        <v>0</v>
      </c>
      <c r="X102" s="32">
        <f t="shared" si="249"/>
        <v>0</v>
      </c>
      <c r="Y102" s="32">
        <f t="shared" si="250"/>
        <v>0</v>
      </c>
      <c r="Z102" s="32">
        <f t="shared" si="251"/>
        <v>0</v>
      </c>
      <c r="AA102" s="32">
        <f t="shared" si="252"/>
        <v>0</v>
      </c>
      <c r="AB102" s="32">
        <f t="shared" si="253"/>
        <v>0</v>
      </c>
      <c r="AC102" s="32">
        <f t="shared" si="254"/>
        <v>0</v>
      </c>
      <c r="AD102" s="14">
        <f>VLOOKUP(A102,'PBT Tag Rates'!$B$5:$E$34,4,FALSE)</f>
        <v>0.98961045999999997</v>
      </c>
      <c r="AE102" s="32">
        <f t="shared" si="255"/>
        <v>237.38021485823521</v>
      </c>
      <c r="AF102" s="32">
        <f t="shared" si="256"/>
        <v>245.23776196405521</v>
      </c>
      <c r="AG102" s="32">
        <f t="shared" si="257"/>
        <v>89.426593232746697</v>
      </c>
      <c r="AH102" s="32">
        <f t="shared" si="258"/>
        <v>0</v>
      </c>
      <c r="AI102" s="32">
        <f t="shared" si="259"/>
        <v>0</v>
      </c>
      <c r="AJ102" s="32">
        <f t="shared" si="260"/>
        <v>0</v>
      </c>
      <c r="AK102" s="32">
        <f t="shared" si="261"/>
        <v>0</v>
      </c>
      <c r="AL102" s="32">
        <f t="shared" si="262"/>
        <v>0</v>
      </c>
      <c r="AM102" s="32">
        <f t="shared" si="263"/>
        <v>0</v>
      </c>
      <c r="AN102" s="32">
        <f t="shared" si="264"/>
        <v>0</v>
      </c>
      <c r="AO102" s="32">
        <f t="shared" si="265"/>
        <v>0</v>
      </c>
      <c r="AP102" s="32">
        <f t="shared" si="266"/>
        <v>0</v>
      </c>
      <c r="AQ102" s="32">
        <f t="shared" si="267"/>
        <v>0</v>
      </c>
      <c r="AS102" s="34">
        <f t="shared" si="200"/>
        <v>572.04457005503707</v>
      </c>
      <c r="AT102" s="35">
        <f t="shared" si="201"/>
        <v>0</v>
      </c>
      <c r="BH102" s="18"/>
      <c r="BI102" s="32"/>
      <c r="BK102" s="40">
        <f t="shared" si="202"/>
        <v>2.4662712374782245</v>
      </c>
      <c r="BL102" s="32">
        <f t="shared" si="203"/>
        <v>2.547907537436032</v>
      </c>
      <c r="BM102" s="32">
        <f t="shared" si="204"/>
        <v>0.92910116745535731</v>
      </c>
      <c r="BN102" s="32">
        <f t="shared" si="205"/>
        <v>0</v>
      </c>
      <c r="BO102" s="32">
        <f t="shared" si="206"/>
        <v>0</v>
      </c>
      <c r="BP102" s="32">
        <f t="shared" si="207"/>
        <v>0</v>
      </c>
      <c r="BQ102" s="32">
        <f t="shared" si="208"/>
        <v>0</v>
      </c>
      <c r="BR102" s="32">
        <f t="shared" si="209"/>
        <v>0</v>
      </c>
      <c r="BS102" s="32">
        <f t="shared" si="210"/>
        <v>0</v>
      </c>
      <c r="BT102" s="32">
        <f t="shared" si="211"/>
        <v>0</v>
      </c>
      <c r="BU102" s="32">
        <f t="shared" si="212"/>
        <v>0</v>
      </c>
      <c r="BV102" s="32">
        <f t="shared" si="213"/>
        <v>0</v>
      </c>
      <c r="BW102" s="32">
        <f t="shared" si="214"/>
        <v>0</v>
      </c>
      <c r="BX102" s="15">
        <f t="shared" si="215"/>
        <v>0.21875</v>
      </c>
      <c r="BY102" s="32">
        <f>SUMIFS('Individual Data'!$W$6:$W$3142,'Individual Data'!$I$6:$I$3142,'age-length prop'!BY$7,'Individual Data'!$U$6:$U$3142,'age-length prop'!$B102,'Individual Data'!$Q$6:$Q$3142,'age-length prop'!$C102)</f>
        <v>7</v>
      </c>
      <c r="BZ102" s="32">
        <f>SUMIFS('Individual Data'!$W$6:$W$3142,'Individual Data'!$I$6:$I$3142,'age-length prop'!BZ$7,'Individual Data'!$U$6:$U$3142,'age-length prop'!$B102,'Individual Data'!$Q$6:$Q$3142,'age-length prop'!$C102)</f>
        <v>25</v>
      </c>
      <c r="CA102" s="47">
        <f t="shared" si="216"/>
        <v>0.53949683319836161</v>
      </c>
      <c r="CB102" s="18">
        <f t="shared" si="217"/>
        <v>0.55735477381413201</v>
      </c>
      <c r="CC102" s="18">
        <f t="shared" si="218"/>
        <v>0.20324088038085941</v>
      </c>
      <c r="CD102" s="18">
        <f t="shared" si="219"/>
        <v>0</v>
      </c>
      <c r="CE102" s="18">
        <f t="shared" si="220"/>
        <v>0</v>
      </c>
      <c r="CF102" s="18">
        <f t="shared" si="221"/>
        <v>0</v>
      </c>
      <c r="CG102" s="18">
        <f t="shared" si="222"/>
        <v>0</v>
      </c>
      <c r="CH102" s="18">
        <f t="shared" si="223"/>
        <v>0</v>
      </c>
      <c r="CI102" s="18">
        <f t="shared" si="224"/>
        <v>0</v>
      </c>
      <c r="CJ102" s="18">
        <f t="shared" si="225"/>
        <v>0</v>
      </c>
      <c r="CK102" s="18">
        <f t="shared" si="226"/>
        <v>0</v>
      </c>
      <c r="CL102" s="18">
        <f t="shared" si="227"/>
        <v>0</v>
      </c>
      <c r="CM102" s="48">
        <f t="shared" si="228"/>
        <v>0</v>
      </c>
      <c r="CN102" s="18"/>
      <c r="CO102" s="18">
        <f t="shared" si="229"/>
        <v>1.9267744042798629</v>
      </c>
      <c r="CP102" s="18">
        <f t="shared" si="230"/>
        <v>1.9905527636219</v>
      </c>
      <c r="CQ102" s="18">
        <f t="shared" si="231"/>
        <v>0.7258602870744979</v>
      </c>
      <c r="CR102" s="18">
        <f t="shared" si="232"/>
        <v>0</v>
      </c>
      <c r="CS102" s="18">
        <f t="shared" si="233"/>
        <v>0</v>
      </c>
      <c r="CT102" s="18">
        <f t="shared" si="234"/>
        <v>0</v>
      </c>
      <c r="CU102" s="18">
        <f t="shared" si="235"/>
        <v>0</v>
      </c>
      <c r="CV102" s="18">
        <f t="shared" si="236"/>
        <v>0</v>
      </c>
      <c r="CW102" s="18">
        <f t="shared" si="237"/>
        <v>0</v>
      </c>
      <c r="CX102" s="18">
        <f t="shared" si="238"/>
        <v>0</v>
      </c>
      <c r="CY102" s="18">
        <f t="shared" si="239"/>
        <v>0</v>
      </c>
      <c r="CZ102" s="18">
        <f t="shared" si="240"/>
        <v>0</v>
      </c>
      <c r="DA102" s="18">
        <f t="shared" si="241"/>
        <v>0</v>
      </c>
    </row>
    <row r="103" spans="1:105" x14ac:dyDescent="0.35">
      <c r="A103" s="22" t="s">
        <v>23</v>
      </c>
      <c r="B103" s="22" t="s">
        <v>8976</v>
      </c>
      <c r="C103">
        <v>5</v>
      </c>
      <c r="D103" s="18">
        <f>SUMIFS('Individual Data'!$AA$6:$AA$3142,'Individual Data'!$U$6:$U$3142,'age-length prop'!$B103,'Individual Data'!$X$6:$X$3142,'age-length prop'!D$71,'Individual Data'!$Q$6:$Q$3142,'age-length prop'!$C103,'Individual Data'!$M$6:$M$3142,'age-length prop'!$B$70)</f>
        <v>0</v>
      </c>
      <c r="E103" s="18">
        <f>SUMIFS('Individual Data'!$AA$6:$AA$3142,'Individual Data'!$U$6:$U$3142,'age-length prop'!$B103,'Individual Data'!$X$6:$X$3142,'age-length prop'!E$71,'Individual Data'!$Q$6:$Q$3142,'age-length prop'!$C103,'Individual Data'!$M$6:$M$3142,'age-length prop'!$B$70)</f>
        <v>0</v>
      </c>
      <c r="F103" s="18">
        <f>SUMIFS('Individual Data'!$AA$6:$AA$3142,'Individual Data'!$U$6:$U$3142,'age-length prop'!$B103,'Individual Data'!$X$6:$X$3142,'age-length prop'!F$71,'Individual Data'!$Q$6:$Q$3142,'age-length prop'!$C103,'Individual Data'!$M$6:$M$3142,'age-length prop'!$B$70)</f>
        <v>0</v>
      </c>
      <c r="G103" s="18">
        <f>SUMIFS('Individual Data'!$AA$6:$AA$3142,'Individual Data'!$U$6:$U$3142,'age-length prop'!$B103,'Individual Data'!$X$6:$X$3142,'age-length prop'!G$71,'Individual Data'!$Q$6:$Q$3142,'age-length prop'!$C103,'Individual Data'!$M$6:$M$3142,'age-length prop'!$B$70)</f>
        <v>0</v>
      </c>
      <c r="H103" s="18">
        <f>SUMIFS('Individual Data'!$AA$6:$AA$3142,'Individual Data'!$U$6:$U$3142,'age-length prop'!$B103,'Individual Data'!$X$6:$X$3142,'age-length prop'!H$71,'Individual Data'!$Q$6:$Q$3142,'age-length prop'!$C103,'Individual Data'!$M$6:$M$3142,'age-length prop'!$B$70)</f>
        <v>0</v>
      </c>
      <c r="I103" s="18">
        <f>SUMIFS('Individual Data'!$AA$6:$AA$3142,'Individual Data'!$U$6:$U$3142,'age-length prop'!$B103,'Individual Data'!$X$6:$X$3142,'age-length prop'!I$71,'Individual Data'!$Q$6:$Q$3142,'age-length prop'!$C103,'Individual Data'!$M$6:$M$3142,'age-length prop'!$B$70)</f>
        <v>0</v>
      </c>
      <c r="J103" s="18">
        <f>SUMIFS('Individual Data'!$AA$6:$AA$3142,'Individual Data'!$U$6:$U$3142,'age-length prop'!$B103,'Individual Data'!$X$6:$X$3142,'age-length prop'!J$71,'Individual Data'!$Q$6:$Q$3142,'age-length prop'!$C103,'Individual Data'!$M$6:$M$3142,'age-length prop'!$B$70)</f>
        <v>0</v>
      </c>
      <c r="K103" s="18">
        <f>SUMIFS('Individual Data'!$AA$6:$AA$3142,'Individual Data'!$U$6:$U$3142,'age-length prop'!$B103,'Individual Data'!$X$6:$X$3142,'age-length prop'!K$71,'Individual Data'!$Q$6:$Q$3142,'age-length prop'!$C103,'Individual Data'!$M$6:$M$3142,'age-length prop'!$B$70)</f>
        <v>0</v>
      </c>
      <c r="L103" s="18">
        <f>SUMIFS('Individual Data'!$AA$6:$AA$3142,'Individual Data'!$U$6:$U$3142,'age-length prop'!$B103,'Individual Data'!$X$6:$X$3142,'age-length prop'!L$71,'Individual Data'!$Q$6:$Q$3142,'age-length prop'!$C103,'Individual Data'!$M$6:$M$3142,'age-length prop'!$B$70)</f>
        <v>0</v>
      </c>
      <c r="M103" s="18">
        <f>SUMIFS('Individual Data'!$AA$6:$AA$3142,'Individual Data'!$U$6:$U$3142,'age-length prop'!$B103,'Individual Data'!$X$6:$X$3142,'age-length prop'!M$71,'Individual Data'!$Q$6:$Q$3142,'age-length prop'!$C103,'Individual Data'!$M$6:$M$3142,'age-length prop'!$B$70)</f>
        <v>0</v>
      </c>
      <c r="N103" s="18">
        <f>SUMIFS('Individual Data'!$AA$6:$AA$3142,'Individual Data'!$U$6:$U$3142,'age-length prop'!$B103,'Individual Data'!$X$6:$X$3142,'age-length prop'!N$71,'Individual Data'!$Q$6:$Q$3142,'age-length prop'!$C103,'Individual Data'!$M$6:$M$3142,'age-length prop'!$B$70)</f>
        <v>0</v>
      </c>
      <c r="O103" s="18">
        <f>SUMIFS('Individual Data'!$AA$6:$AA$3142,'Individual Data'!$U$6:$U$3142,'age-length prop'!$B103,'Individual Data'!$X$6:$X$3142,'age-length prop'!O$71,'Individual Data'!$Q$6:$Q$3142,'age-length prop'!$C103,'Individual Data'!$M$6:$M$3142,'age-length prop'!$B$70)</f>
        <v>0</v>
      </c>
      <c r="P103" s="18">
        <f>SUMIFS('Individual Data'!$AA$6:$AA$3142,'Individual Data'!$U$6:$U$3142,'age-length prop'!$B103,'Individual Data'!$X$6:$X$3142,'age-length prop'!P$71,'Individual Data'!$Q$6:$Q$3142,'age-length prop'!$C103,'Individual Data'!$M$6:$M$3142,'age-length prop'!$B$70)</f>
        <v>17.185227272727278</v>
      </c>
      <c r="Q103" s="40">
        <f t="shared" si="242"/>
        <v>0</v>
      </c>
      <c r="R103" s="32">
        <f t="shared" si="243"/>
        <v>0</v>
      </c>
      <c r="S103" s="32">
        <f t="shared" si="244"/>
        <v>0</v>
      </c>
      <c r="T103" s="32">
        <f t="shared" si="245"/>
        <v>0</v>
      </c>
      <c r="U103" s="32">
        <f t="shared" si="246"/>
        <v>0</v>
      </c>
      <c r="V103" s="32">
        <f t="shared" si="247"/>
        <v>0</v>
      </c>
      <c r="W103" s="32">
        <f t="shared" si="248"/>
        <v>0</v>
      </c>
      <c r="X103" s="32">
        <f t="shared" si="249"/>
        <v>0</v>
      </c>
      <c r="Y103" s="32">
        <f t="shared" si="250"/>
        <v>0</v>
      </c>
      <c r="Z103" s="32">
        <f t="shared" si="251"/>
        <v>0</v>
      </c>
      <c r="AA103" s="32">
        <f t="shared" si="252"/>
        <v>0</v>
      </c>
      <c r="AB103" s="32">
        <f t="shared" si="253"/>
        <v>0</v>
      </c>
      <c r="AC103" s="32">
        <f t="shared" si="254"/>
        <v>17.185227272727278</v>
      </c>
      <c r="AD103" s="14">
        <f>VLOOKUP(A103,'PBT Tag Rates'!$B$5:$E$34,4,FALSE)</f>
        <v>0.98821806999999995</v>
      </c>
      <c r="AE103" s="32">
        <f t="shared" si="255"/>
        <v>0</v>
      </c>
      <c r="AF103" s="32">
        <f t="shared" si="256"/>
        <v>0</v>
      </c>
      <c r="AG103" s="32">
        <f t="shared" si="257"/>
        <v>0</v>
      </c>
      <c r="AH103" s="32">
        <f t="shared" si="258"/>
        <v>0</v>
      </c>
      <c r="AI103" s="32">
        <f t="shared" si="259"/>
        <v>0</v>
      </c>
      <c r="AJ103" s="32">
        <f t="shared" si="260"/>
        <v>0</v>
      </c>
      <c r="AK103" s="32">
        <f t="shared" si="261"/>
        <v>0</v>
      </c>
      <c r="AL103" s="32">
        <f t="shared" si="262"/>
        <v>0</v>
      </c>
      <c r="AM103" s="32">
        <f t="shared" si="263"/>
        <v>0</v>
      </c>
      <c r="AN103" s="32">
        <f t="shared" si="264"/>
        <v>0</v>
      </c>
      <c r="AO103" s="32">
        <f t="shared" si="265"/>
        <v>0</v>
      </c>
      <c r="AP103" s="32">
        <f t="shared" si="266"/>
        <v>0</v>
      </c>
      <c r="AQ103" s="32">
        <f t="shared" si="267"/>
        <v>17.390116406925529</v>
      </c>
      <c r="AS103" s="34">
        <f t="shared" si="200"/>
        <v>0</v>
      </c>
      <c r="AT103" s="35">
        <f t="shared" si="201"/>
        <v>17.390116406925529</v>
      </c>
      <c r="BH103" s="18"/>
      <c r="BI103" s="32"/>
      <c r="BK103" s="40">
        <f t="shared" si="202"/>
        <v>0</v>
      </c>
      <c r="BL103" s="32">
        <f t="shared" si="203"/>
        <v>0</v>
      </c>
      <c r="BM103" s="32">
        <f t="shared" si="204"/>
        <v>0</v>
      </c>
      <c r="BN103" s="32">
        <f t="shared" si="205"/>
        <v>0</v>
      </c>
      <c r="BO103" s="32">
        <f t="shared" si="206"/>
        <v>0</v>
      </c>
      <c r="BP103" s="32">
        <f t="shared" si="207"/>
        <v>0</v>
      </c>
      <c r="BQ103" s="32">
        <f t="shared" si="208"/>
        <v>0</v>
      </c>
      <c r="BR103" s="32">
        <f t="shared" si="209"/>
        <v>0</v>
      </c>
      <c r="BS103" s="32">
        <f t="shared" si="210"/>
        <v>0</v>
      </c>
      <c r="BT103" s="32">
        <f t="shared" si="211"/>
        <v>0</v>
      </c>
      <c r="BU103" s="32">
        <f t="shared" si="212"/>
        <v>0</v>
      </c>
      <c r="BV103" s="32">
        <f t="shared" si="213"/>
        <v>0</v>
      </c>
      <c r="BW103" s="32">
        <f t="shared" si="214"/>
        <v>0.20488913419825039</v>
      </c>
      <c r="BX103" s="15">
        <f t="shared" si="215"/>
        <v>0.66666666666666663</v>
      </c>
      <c r="BY103" s="32">
        <f>SUMIFS('Individual Data'!$W$6:$W$3142,'Individual Data'!$I$6:$I$3142,'age-length prop'!BY$7,'Individual Data'!$U$6:$U$3142,'age-length prop'!$B103,'Individual Data'!$Q$6:$Q$3142,'age-length prop'!$C103)</f>
        <v>2</v>
      </c>
      <c r="BZ103" s="32">
        <f>SUMIFS('Individual Data'!$W$6:$W$3142,'Individual Data'!$I$6:$I$3142,'age-length prop'!BZ$7,'Individual Data'!$U$6:$U$3142,'age-length prop'!$B103,'Individual Data'!$Q$6:$Q$3142,'age-length prop'!$C103)</f>
        <v>1</v>
      </c>
      <c r="CA103" s="47">
        <f t="shared" si="216"/>
        <v>0</v>
      </c>
      <c r="CB103" s="18">
        <f t="shared" si="217"/>
        <v>0</v>
      </c>
      <c r="CC103" s="18">
        <f t="shared" si="218"/>
        <v>0</v>
      </c>
      <c r="CD103" s="18">
        <f t="shared" si="219"/>
        <v>0</v>
      </c>
      <c r="CE103" s="18">
        <f t="shared" si="220"/>
        <v>0</v>
      </c>
      <c r="CF103" s="18">
        <f t="shared" si="221"/>
        <v>0</v>
      </c>
      <c r="CG103" s="18">
        <f t="shared" si="222"/>
        <v>0</v>
      </c>
      <c r="CH103" s="18">
        <f t="shared" si="223"/>
        <v>0</v>
      </c>
      <c r="CI103" s="18">
        <f t="shared" si="224"/>
        <v>0</v>
      </c>
      <c r="CJ103" s="18">
        <f t="shared" si="225"/>
        <v>0</v>
      </c>
      <c r="CK103" s="18">
        <f t="shared" si="226"/>
        <v>0</v>
      </c>
      <c r="CL103" s="18">
        <f t="shared" si="227"/>
        <v>0</v>
      </c>
      <c r="CM103" s="48">
        <f t="shared" si="228"/>
        <v>0.13659275613216693</v>
      </c>
      <c r="CN103" s="18"/>
      <c r="CO103" s="18">
        <f t="shared" si="229"/>
        <v>0</v>
      </c>
      <c r="CP103" s="18">
        <f t="shared" si="230"/>
        <v>0</v>
      </c>
      <c r="CQ103" s="18">
        <f t="shared" si="231"/>
        <v>0</v>
      </c>
      <c r="CR103" s="18">
        <f t="shared" si="232"/>
        <v>0</v>
      </c>
      <c r="CS103" s="18">
        <f t="shared" si="233"/>
        <v>0</v>
      </c>
      <c r="CT103" s="18">
        <f t="shared" si="234"/>
        <v>0</v>
      </c>
      <c r="CU103" s="18">
        <f t="shared" si="235"/>
        <v>0</v>
      </c>
      <c r="CV103" s="18">
        <f t="shared" si="236"/>
        <v>0</v>
      </c>
      <c r="CW103" s="18">
        <f t="shared" si="237"/>
        <v>0</v>
      </c>
      <c r="CX103" s="18">
        <f t="shared" si="238"/>
        <v>0</v>
      </c>
      <c r="CY103" s="18">
        <f t="shared" si="239"/>
        <v>0</v>
      </c>
      <c r="CZ103" s="18">
        <f t="shared" si="240"/>
        <v>0</v>
      </c>
      <c r="DA103" s="18">
        <f t="shared" si="241"/>
        <v>6.8296378066083477E-2</v>
      </c>
    </row>
    <row r="104" spans="1:105" x14ac:dyDescent="0.35">
      <c r="A104" s="22" t="s">
        <v>23</v>
      </c>
      <c r="B104" s="22" t="s">
        <v>8977</v>
      </c>
      <c r="C104">
        <v>5</v>
      </c>
      <c r="D104" s="18">
        <f>SUMIFS('Individual Data'!$AA$6:$AA$3142,'Individual Data'!$U$6:$U$3142,'age-length prop'!$B104,'Individual Data'!$X$6:$X$3142,'age-length prop'!D$71,'Individual Data'!$Q$6:$Q$3142,'age-length prop'!$C104,'Individual Data'!$M$6:$M$3142,'age-length prop'!$B$70)</f>
        <v>0</v>
      </c>
      <c r="E104" s="18">
        <f>SUMIFS('Individual Data'!$AA$6:$AA$3142,'Individual Data'!$U$6:$U$3142,'age-length prop'!$B104,'Individual Data'!$X$6:$X$3142,'age-length prop'!E$71,'Individual Data'!$Q$6:$Q$3142,'age-length prop'!$C104,'Individual Data'!$M$6:$M$3142,'age-length prop'!$B$70)</f>
        <v>0</v>
      </c>
      <c r="F104" s="18">
        <f>SUMIFS('Individual Data'!$AA$6:$AA$3142,'Individual Data'!$U$6:$U$3142,'age-length prop'!$B104,'Individual Data'!$X$6:$X$3142,'age-length prop'!F$71,'Individual Data'!$Q$6:$Q$3142,'age-length prop'!$C104,'Individual Data'!$M$6:$M$3142,'age-length prop'!$B$70)</f>
        <v>0</v>
      </c>
      <c r="G104" s="18">
        <f>SUMIFS('Individual Data'!$AA$6:$AA$3142,'Individual Data'!$U$6:$U$3142,'age-length prop'!$B104,'Individual Data'!$X$6:$X$3142,'age-length prop'!G$71,'Individual Data'!$Q$6:$Q$3142,'age-length prop'!$C104,'Individual Data'!$M$6:$M$3142,'age-length prop'!$B$70)</f>
        <v>0</v>
      </c>
      <c r="H104" s="18">
        <f>SUMIFS('Individual Data'!$AA$6:$AA$3142,'Individual Data'!$U$6:$U$3142,'age-length prop'!$B104,'Individual Data'!$X$6:$X$3142,'age-length prop'!H$71,'Individual Data'!$Q$6:$Q$3142,'age-length prop'!$C104,'Individual Data'!$M$6:$M$3142,'age-length prop'!$B$70)</f>
        <v>0</v>
      </c>
      <c r="I104" s="18">
        <f>SUMIFS('Individual Data'!$AA$6:$AA$3142,'Individual Data'!$U$6:$U$3142,'age-length prop'!$B104,'Individual Data'!$X$6:$X$3142,'age-length prop'!I$71,'Individual Data'!$Q$6:$Q$3142,'age-length prop'!$C104,'Individual Data'!$M$6:$M$3142,'age-length prop'!$B$70)</f>
        <v>0</v>
      </c>
      <c r="J104" s="18">
        <f>SUMIFS('Individual Data'!$AA$6:$AA$3142,'Individual Data'!$U$6:$U$3142,'age-length prop'!$B104,'Individual Data'!$X$6:$X$3142,'age-length prop'!J$71,'Individual Data'!$Q$6:$Q$3142,'age-length prop'!$C104,'Individual Data'!$M$6:$M$3142,'age-length prop'!$B$70)</f>
        <v>0</v>
      </c>
      <c r="K104" s="18">
        <f>SUMIFS('Individual Data'!$AA$6:$AA$3142,'Individual Data'!$U$6:$U$3142,'age-length prop'!$B104,'Individual Data'!$X$6:$X$3142,'age-length prop'!K$71,'Individual Data'!$Q$6:$Q$3142,'age-length prop'!$C104,'Individual Data'!$M$6:$M$3142,'age-length prop'!$B$70)</f>
        <v>17.185227272727278</v>
      </c>
      <c r="L104" s="18">
        <f>SUMIFS('Individual Data'!$AA$6:$AA$3142,'Individual Data'!$U$6:$U$3142,'age-length prop'!$B104,'Individual Data'!$X$6:$X$3142,'age-length prop'!L$71,'Individual Data'!$Q$6:$Q$3142,'age-length prop'!$C104,'Individual Data'!$M$6:$M$3142,'age-length prop'!$B$70)</f>
        <v>0</v>
      </c>
      <c r="M104" s="18">
        <f>SUMIFS('Individual Data'!$AA$6:$AA$3142,'Individual Data'!$U$6:$U$3142,'age-length prop'!$B104,'Individual Data'!$X$6:$X$3142,'age-length prop'!M$71,'Individual Data'!$Q$6:$Q$3142,'age-length prop'!$C104,'Individual Data'!$M$6:$M$3142,'age-length prop'!$B$70)</f>
        <v>0</v>
      </c>
      <c r="N104" s="18">
        <f>SUMIFS('Individual Data'!$AA$6:$AA$3142,'Individual Data'!$U$6:$U$3142,'age-length prop'!$B104,'Individual Data'!$X$6:$X$3142,'age-length prop'!N$71,'Individual Data'!$Q$6:$Q$3142,'age-length prop'!$C104,'Individual Data'!$M$6:$M$3142,'age-length prop'!$B$70)</f>
        <v>0</v>
      </c>
      <c r="O104" s="18">
        <f>SUMIFS('Individual Data'!$AA$6:$AA$3142,'Individual Data'!$U$6:$U$3142,'age-length prop'!$B104,'Individual Data'!$X$6:$X$3142,'age-length prop'!O$71,'Individual Data'!$Q$6:$Q$3142,'age-length prop'!$C104,'Individual Data'!$M$6:$M$3142,'age-length prop'!$B$70)</f>
        <v>0</v>
      </c>
      <c r="P104" s="18">
        <f>SUMIFS('Individual Data'!$AA$6:$AA$3142,'Individual Data'!$U$6:$U$3142,'age-length prop'!$B104,'Individual Data'!$X$6:$X$3142,'age-length prop'!P$71,'Individual Data'!$Q$6:$Q$3142,'age-length prop'!$C104,'Individual Data'!$M$6:$M$3142,'age-length prop'!$B$70)</f>
        <v>0</v>
      </c>
      <c r="Q104" s="40">
        <f t="shared" si="242"/>
        <v>0</v>
      </c>
      <c r="R104" s="32">
        <f t="shared" si="243"/>
        <v>0</v>
      </c>
      <c r="S104" s="32">
        <f t="shared" si="244"/>
        <v>0</v>
      </c>
      <c r="T104" s="32">
        <f t="shared" si="245"/>
        <v>0</v>
      </c>
      <c r="U104" s="32">
        <f t="shared" si="246"/>
        <v>0</v>
      </c>
      <c r="V104" s="32">
        <f t="shared" si="247"/>
        <v>0</v>
      </c>
      <c r="W104" s="32">
        <f t="shared" si="248"/>
        <v>0</v>
      </c>
      <c r="X104" s="32">
        <f t="shared" si="249"/>
        <v>17.820736447681753</v>
      </c>
      <c r="Y104" s="32">
        <f t="shared" si="250"/>
        <v>0</v>
      </c>
      <c r="Z104" s="32">
        <f t="shared" si="251"/>
        <v>0</v>
      </c>
      <c r="AA104" s="32">
        <f t="shared" si="252"/>
        <v>0</v>
      </c>
      <c r="AB104" s="32">
        <f t="shared" si="253"/>
        <v>0</v>
      </c>
      <c r="AC104" s="32">
        <f t="shared" si="254"/>
        <v>0</v>
      </c>
      <c r="AD104" s="14">
        <f>VLOOKUP(A104,'PBT Tag Rates'!$B$5:$E$34,4,FALSE)</f>
        <v>0.98821806999999995</v>
      </c>
      <c r="AE104" s="32">
        <f t="shared" si="255"/>
        <v>0</v>
      </c>
      <c r="AF104" s="32">
        <f t="shared" si="256"/>
        <v>0</v>
      </c>
      <c r="AG104" s="32">
        <f t="shared" si="257"/>
        <v>0</v>
      </c>
      <c r="AH104" s="32">
        <f t="shared" si="258"/>
        <v>0</v>
      </c>
      <c r="AI104" s="32">
        <f t="shared" si="259"/>
        <v>0</v>
      </c>
      <c r="AJ104" s="32">
        <f t="shared" si="260"/>
        <v>0</v>
      </c>
      <c r="AK104" s="32">
        <f t="shared" si="261"/>
        <v>0</v>
      </c>
      <c r="AL104" s="32">
        <f t="shared" si="262"/>
        <v>18.033202375748658</v>
      </c>
      <c r="AM104" s="32">
        <f t="shared" si="263"/>
        <v>0</v>
      </c>
      <c r="AN104" s="32">
        <f t="shared" si="264"/>
        <v>0</v>
      </c>
      <c r="AO104" s="32">
        <f t="shared" si="265"/>
        <v>0</v>
      </c>
      <c r="AP104" s="32">
        <f t="shared" si="266"/>
        <v>0</v>
      </c>
      <c r="AQ104" s="32">
        <f t="shared" si="267"/>
        <v>0</v>
      </c>
      <c r="AS104" s="34">
        <f t="shared" ref="AS104:AS125" si="268">SUM(AE104:AG104)</f>
        <v>0</v>
      </c>
      <c r="AT104" s="35">
        <f t="shared" ref="AT104:AT125" si="269">SUM(AH104:AQ104)</f>
        <v>18.033202375748658</v>
      </c>
      <c r="BH104" s="18"/>
      <c r="BI104" s="32"/>
      <c r="BK104" s="40">
        <f t="shared" ref="BK104:BK125" si="270">AE104-Q104</f>
        <v>0</v>
      </c>
      <c r="BL104" s="32">
        <f t="shared" ref="BL104:BL125" si="271">AF104-R104</f>
        <v>0</v>
      </c>
      <c r="BM104" s="32">
        <f t="shared" ref="BM104:BM125" si="272">AG104-S104</f>
        <v>0</v>
      </c>
      <c r="BN104" s="32">
        <f t="shared" ref="BN104:BN125" si="273">AH104-T104</f>
        <v>0</v>
      </c>
      <c r="BO104" s="32">
        <f t="shared" ref="BO104:BO125" si="274">AI104-U104</f>
        <v>0</v>
      </c>
      <c r="BP104" s="32">
        <f t="shared" ref="BP104:BP125" si="275">AJ104-V104</f>
        <v>0</v>
      </c>
      <c r="BQ104" s="32">
        <f t="shared" ref="BQ104:BQ125" si="276">AK104-W104</f>
        <v>0</v>
      </c>
      <c r="BR104" s="32">
        <f t="shared" ref="BR104:BR125" si="277">AL104-X104</f>
        <v>0.21246592806690501</v>
      </c>
      <c r="BS104" s="32">
        <f t="shared" ref="BS104:BS125" si="278">AM104-Y104</f>
        <v>0</v>
      </c>
      <c r="BT104" s="32">
        <f t="shared" ref="BT104:BT125" si="279">AN104-Z104</f>
        <v>0</v>
      </c>
      <c r="BU104" s="32">
        <f t="shared" ref="BU104:BU125" si="280">AO104-AA104</f>
        <v>0</v>
      </c>
      <c r="BV104" s="32">
        <f t="shared" ref="BV104:BV125" si="281">AP104-AB104</f>
        <v>0</v>
      </c>
      <c r="BW104" s="32">
        <f t="shared" ref="BW104:BW125" si="282">AQ104-AC104</f>
        <v>0</v>
      </c>
      <c r="BX104" s="15">
        <f t="shared" ref="BX104:BX125" si="283">BY104/(BY104+BZ104)</f>
        <v>0.63636363636363635</v>
      </c>
      <c r="BY104" s="32">
        <f>SUMIFS('Individual Data'!$W$6:$W$3142,'Individual Data'!$I$6:$I$3142,'age-length prop'!BY$7,'Individual Data'!$U$6:$U$3142,'age-length prop'!$B104,'Individual Data'!$Q$6:$Q$3142,'age-length prop'!$C104)</f>
        <v>7</v>
      </c>
      <c r="BZ104" s="32">
        <f>SUMIFS('Individual Data'!$W$6:$W$3142,'Individual Data'!$I$6:$I$3142,'age-length prop'!BZ$7,'Individual Data'!$U$6:$U$3142,'age-length prop'!$B104,'Individual Data'!$Q$6:$Q$3142,'age-length prop'!$C104)</f>
        <v>4</v>
      </c>
      <c r="CA104" s="47">
        <f t="shared" ref="CA104:CA125" si="284">BK104*$BX104</f>
        <v>0</v>
      </c>
      <c r="CB104" s="18">
        <f t="shared" ref="CB104:CB125" si="285">BL104*$BX104</f>
        <v>0</v>
      </c>
      <c r="CC104" s="18">
        <f t="shared" ref="CC104:CC125" si="286">BM104*$BX104</f>
        <v>0</v>
      </c>
      <c r="CD104" s="18">
        <f t="shared" ref="CD104:CD125" si="287">BN104*$BX104</f>
        <v>0</v>
      </c>
      <c r="CE104" s="18">
        <f t="shared" ref="CE104:CE125" si="288">BO104*$BX104</f>
        <v>0</v>
      </c>
      <c r="CF104" s="18">
        <f t="shared" ref="CF104:CF125" si="289">BP104*$BX104</f>
        <v>0</v>
      </c>
      <c r="CG104" s="18">
        <f t="shared" ref="CG104:CG125" si="290">BQ104*$BX104</f>
        <v>0</v>
      </c>
      <c r="CH104" s="18">
        <f t="shared" ref="CH104:CH125" si="291">BR104*$BX104</f>
        <v>0.13520559058803044</v>
      </c>
      <c r="CI104" s="18">
        <f t="shared" ref="CI104:CI125" si="292">BS104*$BX104</f>
        <v>0</v>
      </c>
      <c r="CJ104" s="18">
        <f t="shared" ref="CJ104:CJ125" si="293">BT104*$BX104</f>
        <v>0</v>
      </c>
      <c r="CK104" s="18">
        <f t="shared" ref="CK104:CK125" si="294">BU104*$BX104</f>
        <v>0</v>
      </c>
      <c r="CL104" s="18">
        <f t="shared" ref="CL104:CL125" si="295">BV104*$BX104</f>
        <v>0</v>
      </c>
      <c r="CM104" s="48">
        <f t="shared" ref="CM104:CM125" si="296">BW104*$BX104</f>
        <v>0</v>
      </c>
      <c r="CN104" s="18"/>
      <c r="CO104" s="18">
        <f t="shared" ref="CO104:CO125" si="297">BK104*(1-$BX104)</f>
        <v>0</v>
      </c>
      <c r="CP104" s="18">
        <f t="shared" ref="CP104:CP125" si="298">BL104*(1-$BX104)</f>
        <v>0</v>
      </c>
      <c r="CQ104" s="18">
        <f t="shared" ref="CQ104:CQ125" si="299">BM104*(1-$BX104)</f>
        <v>0</v>
      </c>
      <c r="CR104" s="18">
        <f t="shared" ref="CR104:CR125" si="300">BN104*(1-$BX104)</f>
        <v>0</v>
      </c>
      <c r="CS104" s="18">
        <f t="shared" ref="CS104:CS125" si="301">BO104*(1-$BX104)</f>
        <v>0</v>
      </c>
      <c r="CT104" s="18">
        <f t="shared" ref="CT104:CT125" si="302">BP104*(1-$BX104)</f>
        <v>0</v>
      </c>
      <c r="CU104" s="18">
        <f t="shared" ref="CU104:CU125" si="303">BQ104*(1-$BX104)</f>
        <v>0</v>
      </c>
      <c r="CV104" s="18">
        <f t="shared" ref="CV104:CV125" si="304">BR104*(1-$BX104)</f>
        <v>7.7260337478874549E-2</v>
      </c>
      <c r="CW104" s="18">
        <f t="shared" ref="CW104:CW125" si="305">BS104*(1-$BX104)</f>
        <v>0</v>
      </c>
      <c r="CX104" s="18">
        <f t="shared" ref="CX104:CX125" si="306">BT104*(1-$BX104)</f>
        <v>0</v>
      </c>
      <c r="CY104" s="18">
        <f t="shared" ref="CY104:CY125" si="307">BU104*(1-$BX104)</f>
        <v>0</v>
      </c>
      <c r="CZ104" s="18">
        <f t="shared" ref="CZ104:CZ125" si="308">BV104*(1-$BX104)</f>
        <v>0</v>
      </c>
      <c r="DA104" s="18">
        <f t="shared" ref="DA104:DA125" si="309">BW104*(1-$BX104)</f>
        <v>0</v>
      </c>
    </row>
    <row r="105" spans="1:105" x14ac:dyDescent="0.35">
      <c r="A105" s="22" t="s">
        <v>23</v>
      </c>
      <c r="B105" s="22" t="s">
        <v>8975</v>
      </c>
      <c r="C105">
        <v>5</v>
      </c>
      <c r="D105" s="18">
        <f>SUMIFS('Individual Data'!$AA$6:$AA$3142,'Individual Data'!$U$6:$U$3142,'age-length prop'!$B105,'Individual Data'!$X$6:$X$3142,'age-length prop'!D$71,'Individual Data'!$Q$6:$Q$3142,'age-length prop'!$C105,'Individual Data'!$M$6:$M$3142,'age-length prop'!$B$70)</f>
        <v>0</v>
      </c>
      <c r="E105" s="18">
        <f>SUMIFS('Individual Data'!$AA$6:$AA$3142,'Individual Data'!$U$6:$U$3142,'age-length prop'!$B105,'Individual Data'!$X$6:$X$3142,'age-length prop'!E$71,'Individual Data'!$Q$6:$Q$3142,'age-length prop'!$C105,'Individual Data'!$M$6:$M$3142,'age-length prop'!$B$70)</f>
        <v>0</v>
      </c>
      <c r="F105" s="18">
        <f>SUMIFS('Individual Data'!$AA$6:$AA$3142,'Individual Data'!$U$6:$U$3142,'age-length prop'!$B105,'Individual Data'!$X$6:$X$3142,'age-length prop'!F$71,'Individual Data'!$Q$6:$Q$3142,'age-length prop'!$C105,'Individual Data'!$M$6:$M$3142,'age-length prop'!$B$70)</f>
        <v>0</v>
      </c>
      <c r="G105" s="18">
        <f>SUMIFS('Individual Data'!$AA$6:$AA$3142,'Individual Data'!$U$6:$U$3142,'age-length prop'!$B105,'Individual Data'!$X$6:$X$3142,'age-length prop'!G$71,'Individual Data'!$Q$6:$Q$3142,'age-length prop'!$C105,'Individual Data'!$M$6:$M$3142,'age-length prop'!$B$70)</f>
        <v>0</v>
      </c>
      <c r="H105" s="18">
        <f>SUMIFS('Individual Data'!$AA$6:$AA$3142,'Individual Data'!$U$6:$U$3142,'age-length prop'!$B105,'Individual Data'!$X$6:$X$3142,'age-length prop'!H$71,'Individual Data'!$Q$6:$Q$3142,'age-length prop'!$C105,'Individual Data'!$M$6:$M$3142,'age-length prop'!$B$70)</f>
        <v>0</v>
      </c>
      <c r="I105" s="18">
        <f>SUMIFS('Individual Data'!$AA$6:$AA$3142,'Individual Data'!$U$6:$U$3142,'age-length prop'!$B105,'Individual Data'!$X$6:$X$3142,'age-length prop'!I$71,'Individual Data'!$Q$6:$Q$3142,'age-length prop'!$C105,'Individual Data'!$M$6:$M$3142,'age-length prop'!$B$70)</f>
        <v>0</v>
      </c>
      <c r="J105" s="18">
        <f>SUMIFS('Individual Data'!$AA$6:$AA$3142,'Individual Data'!$U$6:$U$3142,'age-length prop'!$B105,'Individual Data'!$X$6:$X$3142,'age-length prop'!J$71,'Individual Data'!$Q$6:$Q$3142,'age-length prop'!$C105,'Individual Data'!$M$6:$M$3142,'age-length prop'!$B$70)</f>
        <v>0</v>
      </c>
      <c r="K105" s="18">
        <f>SUMIFS('Individual Data'!$AA$6:$AA$3142,'Individual Data'!$U$6:$U$3142,'age-length prop'!$B105,'Individual Data'!$X$6:$X$3142,'age-length prop'!K$71,'Individual Data'!$Q$6:$Q$3142,'age-length prop'!$C105,'Individual Data'!$M$6:$M$3142,'age-length prop'!$B$70)</f>
        <v>17.185227272727278</v>
      </c>
      <c r="L105" s="18">
        <f>SUMIFS('Individual Data'!$AA$6:$AA$3142,'Individual Data'!$U$6:$U$3142,'age-length prop'!$B105,'Individual Data'!$X$6:$X$3142,'age-length prop'!L$71,'Individual Data'!$Q$6:$Q$3142,'age-length prop'!$C105,'Individual Data'!$M$6:$M$3142,'age-length prop'!$B$70)</f>
        <v>0</v>
      </c>
      <c r="M105" s="18">
        <f>SUMIFS('Individual Data'!$AA$6:$AA$3142,'Individual Data'!$U$6:$U$3142,'age-length prop'!$B105,'Individual Data'!$X$6:$X$3142,'age-length prop'!M$71,'Individual Data'!$Q$6:$Q$3142,'age-length prop'!$C105,'Individual Data'!$M$6:$M$3142,'age-length prop'!$B$70)</f>
        <v>0</v>
      </c>
      <c r="N105" s="18">
        <f>SUMIFS('Individual Data'!$AA$6:$AA$3142,'Individual Data'!$U$6:$U$3142,'age-length prop'!$B105,'Individual Data'!$X$6:$X$3142,'age-length prop'!N$71,'Individual Data'!$Q$6:$Q$3142,'age-length prop'!$C105,'Individual Data'!$M$6:$M$3142,'age-length prop'!$B$70)</f>
        <v>0</v>
      </c>
      <c r="O105" s="18">
        <f>SUMIFS('Individual Data'!$AA$6:$AA$3142,'Individual Data'!$U$6:$U$3142,'age-length prop'!$B105,'Individual Data'!$X$6:$X$3142,'age-length prop'!O$71,'Individual Data'!$Q$6:$Q$3142,'age-length prop'!$C105,'Individual Data'!$M$6:$M$3142,'age-length prop'!$B$70)</f>
        <v>0</v>
      </c>
      <c r="P105" s="18">
        <f>SUMIFS('Individual Data'!$AA$6:$AA$3142,'Individual Data'!$U$6:$U$3142,'age-length prop'!$B105,'Individual Data'!$X$6:$X$3142,'age-length prop'!P$71,'Individual Data'!$Q$6:$Q$3142,'age-length prop'!$C105,'Individual Data'!$M$6:$M$3142,'age-length prop'!$B$70)</f>
        <v>0</v>
      </c>
      <c r="Q105" s="40">
        <f t="shared" si="242"/>
        <v>0</v>
      </c>
      <c r="R105" s="32">
        <f t="shared" si="243"/>
        <v>0</v>
      </c>
      <c r="S105" s="32">
        <f t="shared" si="244"/>
        <v>0</v>
      </c>
      <c r="T105" s="32">
        <f t="shared" si="245"/>
        <v>0</v>
      </c>
      <c r="U105" s="32">
        <f t="shared" si="246"/>
        <v>0</v>
      </c>
      <c r="V105" s="32">
        <f t="shared" si="247"/>
        <v>0</v>
      </c>
      <c r="W105" s="32">
        <f t="shared" si="248"/>
        <v>0</v>
      </c>
      <c r="X105" s="32">
        <f t="shared" si="249"/>
        <v>17.820736447681753</v>
      </c>
      <c r="Y105" s="32">
        <f t="shared" si="250"/>
        <v>0</v>
      </c>
      <c r="Z105" s="32">
        <f t="shared" si="251"/>
        <v>0</v>
      </c>
      <c r="AA105" s="32">
        <f t="shared" si="252"/>
        <v>0</v>
      </c>
      <c r="AB105" s="32">
        <f t="shared" si="253"/>
        <v>0</v>
      </c>
      <c r="AC105" s="32">
        <f t="shared" si="254"/>
        <v>0</v>
      </c>
      <c r="AD105" s="14">
        <f>VLOOKUP(A105,'PBT Tag Rates'!$B$5:$E$34,4,FALSE)</f>
        <v>0.98821806999999995</v>
      </c>
      <c r="AE105" s="32">
        <f t="shared" si="255"/>
        <v>0</v>
      </c>
      <c r="AF105" s="32">
        <f t="shared" si="256"/>
        <v>0</v>
      </c>
      <c r="AG105" s="32">
        <f t="shared" si="257"/>
        <v>0</v>
      </c>
      <c r="AH105" s="32">
        <f t="shared" si="258"/>
        <v>0</v>
      </c>
      <c r="AI105" s="32">
        <f t="shared" si="259"/>
        <v>0</v>
      </c>
      <c r="AJ105" s="32">
        <f t="shared" si="260"/>
        <v>0</v>
      </c>
      <c r="AK105" s="32">
        <f t="shared" si="261"/>
        <v>0</v>
      </c>
      <c r="AL105" s="32">
        <f t="shared" si="262"/>
        <v>18.033202375748658</v>
      </c>
      <c r="AM105" s="32">
        <f t="shared" si="263"/>
        <v>0</v>
      </c>
      <c r="AN105" s="32">
        <f t="shared" si="264"/>
        <v>0</v>
      </c>
      <c r="AO105" s="32">
        <f t="shared" si="265"/>
        <v>0</v>
      </c>
      <c r="AP105" s="32">
        <f t="shared" si="266"/>
        <v>0</v>
      </c>
      <c r="AQ105" s="32">
        <f t="shared" si="267"/>
        <v>0</v>
      </c>
      <c r="AS105" s="34">
        <f t="shared" si="268"/>
        <v>0</v>
      </c>
      <c r="AT105" s="35">
        <f t="shared" si="269"/>
        <v>18.033202375748658</v>
      </c>
      <c r="BH105" s="18"/>
      <c r="BI105" s="32"/>
      <c r="BK105" s="40">
        <f t="shared" si="270"/>
        <v>0</v>
      </c>
      <c r="BL105" s="32">
        <f t="shared" si="271"/>
        <v>0</v>
      </c>
      <c r="BM105" s="32">
        <f t="shared" si="272"/>
        <v>0</v>
      </c>
      <c r="BN105" s="32">
        <f t="shared" si="273"/>
        <v>0</v>
      </c>
      <c r="BO105" s="32">
        <f t="shared" si="274"/>
        <v>0</v>
      </c>
      <c r="BP105" s="32">
        <f t="shared" si="275"/>
        <v>0</v>
      </c>
      <c r="BQ105" s="32">
        <f t="shared" si="276"/>
        <v>0</v>
      </c>
      <c r="BR105" s="32">
        <f t="shared" si="277"/>
        <v>0.21246592806690501</v>
      </c>
      <c r="BS105" s="32">
        <f t="shared" si="278"/>
        <v>0</v>
      </c>
      <c r="BT105" s="32">
        <f t="shared" si="279"/>
        <v>0</v>
      </c>
      <c r="BU105" s="32">
        <f t="shared" si="280"/>
        <v>0</v>
      </c>
      <c r="BV105" s="32">
        <f t="shared" si="281"/>
        <v>0</v>
      </c>
      <c r="BW105" s="32">
        <f t="shared" si="282"/>
        <v>0</v>
      </c>
      <c r="BX105" s="15">
        <f t="shared" si="283"/>
        <v>0.4</v>
      </c>
      <c r="BY105" s="32">
        <f>SUMIFS('Individual Data'!$W$6:$W$3142,'Individual Data'!$I$6:$I$3142,'age-length prop'!BY$7,'Individual Data'!$U$6:$U$3142,'age-length prop'!$B105,'Individual Data'!$Q$6:$Q$3142,'age-length prop'!$C105)</f>
        <v>2</v>
      </c>
      <c r="BZ105" s="32">
        <f>SUMIFS('Individual Data'!$W$6:$W$3142,'Individual Data'!$I$6:$I$3142,'age-length prop'!BZ$7,'Individual Data'!$U$6:$U$3142,'age-length prop'!$B105,'Individual Data'!$Q$6:$Q$3142,'age-length prop'!$C105)</f>
        <v>3</v>
      </c>
      <c r="CA105" s="47">
        <f t="shared" si="284"/>
        <v>0</v>
      </c>
      <c r="CB105" s="18">
        <f t="shared" si="285"/>
        <v>0</v>
      </c>
      <c r="CC105" s="18">
        <f t="shared" si="286"/>
        <v>0</v>
      </c>
      <c r="CD105" s="18">
        <f t="shared" si="287"/>
        <v>0</v>
      </c>
      <c r="CE105" s="18">
        <f t="shared" si="288"/>
        <v>0</v>
      </c>
      <c r="CF105" s="18">
        <f t="shared" si="289"/>
        <v>0</v>
      </c>
      <c r="CG105" s="18">
        <f t="shared" si="290"/>
        <v>0</v>
      </c>
      <c r="CH105" s="18">
        <f t="shared" si="291"/>
        <v>8.4986371226762003E-2</v>
      </c>
      <c r="CI105" s="18">
        <f t="shared" si="292"/>
        <v>0</v>
      </c>
      <c r="CJ105" s="18">
        <f t="shared" si="293"/>
        <v>0</v>
      </c>
      <c r="CK105" s="18">
        <f t="shared" si="294"/>
        <v>0</v>
      </c>
      <c r="CL105" s="18">
        <f t="shared" si="295"/>
        <v>0</v>
      </c>
      <c r="CM105" s="48">
        <f t="shared" si="296"/>
        <v>0</v>
      </c>
      <c r="CN105" s="18"/>
      <c r="CO105" s="18">
        <f t="shared" si="297"/>
        <v>0</v>
      </c>
      <c r="CP105" s="18">
        <f t="shared" si="298"/>
        <v>0</v>
      </c>
      <c r="CQ105" s="18">
        <f t="shared" si="299"/>
        <v>0</v>
      </c>
      <c r="CR105" s="18">
        <f t="shared" si="300"/>
        <v>0</v>
      </c>
      <c r="CS105" s="18">
        <f t="shared" si="301"/>
        <v>0</v>
      </c>
      <c r="CT105" s="18">
        <f t="shared" si="302"/>
        <v>0</v>
      </c>
      <c r="CU105" s="18">
        <f t="shared" si="303"/>
        <v>0</v>
      </c>
      <c r="CV105" s="18">
        <f t="shared" si="304"/>
        <v>0.127479556840143</v>
      </c>
      <c r="CW105" s="18">
        <f t="shared" si="305"/>
        <v>0</v>
      </c>
      <c r="CX105" s="18">
        <f t="shared" si="306"/>
        <v>0</v>
      </c>
      <c r="CY105" s="18">
        <f t="shared" si="307"/>
        <v>0</v>
      </c>
      <c r="CZ105" s="18">
        <f t="shared" si="308"/>
        <v>0</v>
      </c>
      <c r="DA105" s="18">
        <f t="shared" si="309"/>
        <v>0</v>
      </c>
    </row>
    <row r="106" spans="1:105" x14ac:dyDescent="0.35">
      <c r="A106" s="23" t="s">
        <v>23</v>
      </c>
      <c r="B106" s="22" t="s">
        <v>8858</v>
      </c>
      <c r="C106">
        <v>5</v>
      </c>
      <c r="D106" s="18">
        <f>SUMIFS('Individual Data'!$AA$6:$AA$3142,'Individual Data'!$U$6:$U$3142,'age-length prop'!$B106,'Individual Data'!$X$6:$X$3142,'age-length prop'!D$71,'Individual Data'!$Q$6:$Q$3142,'age-length prop'!$C106,'Individual Data'!$M$6:$M$3142,'age-length prop'!$B$70)</f>
        <v>0</v>
      </c>
      <c r="E106" s="18">
        <f>SUMIFS('Individual Data'!$AA$6:$AA$3142,'Individual Data'!$U$6:$U$3142,'age-length prop'!$B106,'Individual Data'!$X$6:$X$3142,'age-length prop'!E$71,'Individual Data'!$Q$6:$Q$3142,'age-length prop'!$C106,'Individual Data'!$M$6:$M$3142,'age-length prop'!$B$70)</f>
        <v>0</v>
      </c>
      <c r="F106" s="18">
        <f>SUMIFS('Individual Data'!$AA$6:$AA$3142,'Individual Data'!$U$6:$U$3142,'age-length prop'!$B106,'Individual Data'!$X$6:$X$3142,'age-length prop'!F$71,'Individual Data'!$Q$6:$Q$3142,'age-length prop'!$C106,'Individual Data'!$M$6:$M$3142,'age-length prop'!$B$70)</f>
        <v>0</v>
      </c>
      <c r="G106" s="18">
        <f>SUMIFS('Individual Data'!$AA$6:$AA$3142,'Individual Data'!$U$6:$U$3142,'age-length prop'!$B106,'Individual Data'!$X$6:$X$3142,'age-length prop'!G$71,'Individual Data'!$Q$6:$Q$3142,'age-length prop'!$C106,'Individual Data'!$M$6:$M$3142,'age-length prop'!$B$70)</f>
        <v>0</v>
      </c>
      <c r="H106" s="18">
        <f>SUMIFS('Individual Data'!$AA$6:$AA$3142,'Individual Data'!$U$6:$U$3142,'age-length prop'!$B106,'Individual Data'!$X$6:$X$3142,'age-length prop'!H$71,'Individual Data'!$Q$6:$Q$3142,'age-length prop'!$C106,'Individual Data'!$M$6:$M$3142,'age-length prop'!$B$70)</f>
        <v>0</v>
      </c>
      <c r="I106" s="18">
        <f>SUMIFS('Individual Data'!$AA$6:$AA$3142,'Individual Data'!$U$6:$U$3142,'age-length prop'!$B106,'Individual Data'!$X$6:$X$3142,'age-length prop'!I$71,'Individual Data'!$Q$6:$Q$3142,'age-length prop'!$C106,'Individual Data'!$M$6:$M$3142,'age-length prop'!$B$70)</f>
        <v>0</v>
      </c>
      <c r="J106" s="18">
        <f>SUMIFS('Individual Data'!$AA$6:$AA$3142,'Individual Data'!$U$6:$U$3142,'age-length prop'!$B106,'Individual Data'!$X$6:$X$3142,'age-length prop'!J$71,'Individual Data'!$Q$6:$Q$3142,'age-length prop'!$C106,'Individual Data'!$M$6:$M$3142,'age-length prop'!$B$70)</f>
        <v>0</v>
      </c>
      <c r="K106" s="18">
        <f>SUMIFS('Individual Data'!$AA$6:$AA$3142,'Individual Data'!$U$6:$U$3142,'age-length prop'!$B106,'Individual Data'!$X$6:$X$3142,'age-length prop'!K$71,'Individual Data'!$Q$6:$Q$3142,'age-length prop'!$C106,'Individual Data'!$M$6:$M$3142,'age-length prop'!$B$70)</f>
        <v>0</v>
      </c>
      <c r="L106" s="18">
        <f>SUMIFS('Individual Data'!$AA$6:$AA$3142,'Individual Data'!$U$6:$U$3142,'age-length prop'!$B106,'Individual Data'!$X$6:$X$3142,'age-length prop'!L$71,'Individual Data'!$Q$6:$Q$3142,'age-length prop'!$C106,'Individual Data'!$M$6:$M$3142,'age-length prop'!$B$70)</f>
        <v>0</v>
      </c>
      <c r="M106" s="18">
        <f>SUMIFS('Individual Data'!$AA$6:$AA$3142,'Individual Data'!$U$6:$U$3142,'age-length prop'!$B106,'Individual Data'!$X$6:$X$3142,'age-length prop'!M$71,'Individual Data'!$Q$6:$Q$3142,'age-length prop'!$C106,'Individual Data'!$M$6:$M$3142,'age-length prop'!$B$70)</f>
        <v>0</v>
      </c>
      <c r="N106" s="18">
        <f>SUMIFS('Individual Data'!$AA$6:$AA$3142,'Individual Data'!$U$6:$U$3142,'age-length prop'!$B106,'Individual Data'!$X$6:$X$3142,'age-length prop'!N$71,'Individual Data'!$Q$6:$Q$3142,'age-length prop'!$C106,'Individual Data'!$M$6:$M$3142,'age-length prop'!$B$70)</f>
        <v>15.753125000000001</v>
      </c>
      <c r="O106" s="18">
        <f>SUMIFS('Individual Data'!$AA$6:$AA$3142,'Individual Data'!$U$6:$U$3142,'age-length prop'!$B106,'Individual Data'!$X$6:$X$3142,'age-length prop'!O$71,'Individual Data'!$Q$6:$Q$3142,'age-length prop'!$C106,'Individual Data'!$M$6:$M$3142,'age-length prop'!$B$70)</f>
        <v>15.753125000000001</v>
      </c>
      <c r="P106" s="18">
        <f>SUMIFS('Individual Data'!$AA$6:$AA$3142,'Individual Data'!$U$6:$U$3142,'age-length prop'!$B106,'Individual Data'!$X$6:$X$3142,'age-length prop'!P$71,'Individual Data'!$Q$6:$Q$3142,'age-length prop'!$C106,'Individual Data'!$M$6:$M$3142,'age-length prop'!$B$70)</f>
        <v>0</v>
      </c>
      <c r="Q106" s="40">
        <f t="shared" si="242"/>
        <v>0</v>
      </c>
      <c r="R106" s="32">
        <f t="shared" si="243"/>
        <v>0</v>
      </c>
      <c r="S106" s="32">
        <f t="shared" si="244"/>
        <v>0</v>
      </c>
      <c r="T106" s="32">
        <f t="shared" si="245"/>
        <v>0</v>
      </c>
      <c r="U106" s="32">
        <f t="shared" si="246"/>
        <v>0</v>
      </c>
      <c r="V106" s="32">
        <f t="shared" si="247"/>
        <v>0</v>
      </c>
      <c r="W106" s="32">
        <f t="shared" si="248"/>
        <v>0</v>
      </c>
      <c r="X106" s="32">
        <f t="shared" si="249"/>
        <v>0</v>
      </c>
      <c r="Y106" s="32">
        <f t="shared" si="250"/>
        <v>0</v>
      </c>
      <c r="Z106" s="32">
        <f t="shared" si="251"/>
        <v>0</v>
      </c>
      <c r="AA106" s="32">
        <f t="shared" si="252"/>
        <v>16.324235271903323</v>
      </c>
      <c r="AB106" s="32">
        <f t="shared" si="253"/>
        <v>15.753125000000001</v>
      </c>
      <c r="AC106" s="32">
        <f t="shared" si="254"/>
        <v>0</v>
      </c>
      <c r="AD106" s="14">
        <f>VLOOKUP(A106,'PBT Tag Rates'!$B$5:$E$34,4,FALSE)</f>
        <v>0.98821806999999995</v>
      </c>
      <c r="AE106" s="32">
        <f t="shared" si="255"/>
        <v>0</v>
      </c>
      <c r="AF106" s="32">
        <f t="shared" si="256"/>
        <v>0</v>
      </c>
      <c r="AG106" s="32">
        <f t="shared" si="257"/>
        <v>0</v>
      </c>
      <c r="AH106" s="32">
        <f t="shared" si="258"/>
        <v>0</v>
      </c>
      <c r="AI106" s="32">
        <f t="shared" si="259"/>
        <v>0</v>
      </c>
      <c r="AJ106" s="32">
        <f t="shared" si="260"/>
        <v>0</v>
      </c>
      <c r="AK106" s="32">
        <f t="shared" si="261"/>
        <v>0</v>
      </c>
      <c r="AL106" s="32">
        <f t="shared" si="262"/>
        <v>0</v>
      </c>
      <c r="AM106" s="32">
        <f t="shared" si="263"/>
        <v>0</v>
      </c>
      <c r="AN106" s="32">
        <f t="shared" si="264"/>
        <v>0</v>
      </c>
      <c r="AO106" s="32">
        <f t="shared" si="265"/>
        <v>16.518859316044811</v>
      </c>
      <c r="AP106" s="32">
        <f t="shared" si="266"/>
        <v>15.940940039681729</v>
      </c>
      <c r="AQ106" s="32">
        <f t="shared" si="267"/>
        <v>0</v>
      </c>
      <c r="AS106" s="34">
        <f t="shared" si="268"/>
        <v>0</v>
      </c>
      <c r="AT106" s="35">
        <f t="shared" si="269"/>
        <v>32.459799355726538</v>
      </c>
      <c r="BH106" s="18"/>
      <c r="BI106" s="32"/>
      <c r="BK106" s="40">
        <f t="shared" si="270"/>
        <v>0</v>
      </c>
      <c r="BL106" s="32">
        <f t="shared" si="271"/>
        <v>0</v>
      </c>
      <c r="BM106" s="32">
        <f t="shared" si="272"/>
        <v>0</v>
      </c>
      <c r="BN106" s="32">
        <f t="shared" si="273"/>
        <v>0</v>
      </c>
      <c r="BO106" s="32">
        <f t="shared" si="274"/>
        <v>0</v>
      </c>
      <c r="BP106" s="32">
        <f t="shared" si="275"/>
        <v>0</v>
      </c>
      <c r="BQ106" s="32">
        <f t="shared" si="276"/>
        <v>0</v>
      </c>
      <c r="BR106" s="32">
        <f t="shared" si="277"/>
        <v>0</v>
      </c>
      <c r="BS106" s="32">
        <f t="shared" si="278"/>
        <v>0</v>
      </c>
      <c r="BT106" s="32">
        <f t="shared" si="279"/>
        <v>0</v>
      </c>
      <c r="BU106" s="32">
        <f t="shared" si="280"/>
        <v>0.19462404414148793</v>
      </c>
      <c r="BV106" s="32">
        <f t="shared" si="281"/>
        <v>0.18781503968172863</v>
      </c>
      <c r="BW106" s="32">
        <f t="shared" si="282"/>
        <v>0</v>
      </c>
      <c r="BX106" s="15">
        <f t="shared" si="283"/>
        <v>0.16666666666666666</v>
      </c>
      <c r="BY106" s="32">
        <f>SUMIFS('Individual Data'!$W$6:$W$3142,'Individual Data'!$I$6:$I$3142,'age-length prop'!BY$7,'Individual Data'!$U$6:$U$3142,'age-length prop'!$B106,'Individual Data'!$Q$6:$Q$3142,'age-length prop'!$C106)</f>
        <v>1</v>
      </c>
      <c r="BZ106" s="32">
        <f>SUMIFS('Individual Data'!$W$6:$W$3142,'Individual Data'!$I$6:$I$3142,'age-length prop'!BZ$7,'Individual Data'!$U$6:$U$3142,'age-length prop'!$B106,'Individual Data'!$Q$6:$Q$3142,'age-length prop'!$C106)</f>
        <v>5</v>
      </c>
      <c r="CA106" s="47">
        <f t="shared" si="284"/>
        <v>0</v>
      </c>
      <c r="CB106" s="18">
        <f t="shared" si="285"/>
        <v>0</v>
      </c>
      <c r="CC106" s="18">
        <f t="shared" si="286"/>
        <v>0</v>
      </c>
      <c r="CD106" s="18">
        <f t="shared" si="287"/>
        <v>0</v>
      </c>
      <c r="CE106" s="18">
        <f t="shared" si="288"/>
        <v>0</v>
      </c>
      <c r="CF106" s="18">
        <f t="shared" si="289"/>
        <v>0</v>
      </c>
      <c r="CG106" s="18">
        <f t="shared" si="290"/>
        <v>0</v>
      </c>
      <c r="CH106" s="18">
        <f t="shared" si="291"/>
        <v>0</v>
      </c>
      <c r="CI106" s="18">
        <f t="shared" si="292"/>
        <v>0</v>
      </c>
      <c r="CJ106" s="18">
        <f t="shared" si="293"/>
        <v>0</v>
      </c>
      <c r="CK106" s="18">
        <f t="shared" si="294"/>
        <v>3.2437340690247986E-2</v>
      </c>
      <c r="CL106" s="18">
        <f t="shared" si="295"/>
        <v>3.1302506613621439E-2</v>
      </c>
      <c r="CM106" s="48">
        <f t="shared" si="296"/>
        <v>0</v>
      </c>
      <c r="CN106" s="18"/>
      <c r="CO106" s="18">
        <f t="shared" si="297"/>
        <v>0</v>
      </c>
      <c r="CP106" s="18">
        <f t="shared" si="298"/>
        <v>0</v>
      </c>
      <c r="CQ106" s="18">
        <f t="shared" si="299"/>
        <v>0</v>
      </c>
      <c r="CR106" s="18">
        <f t="shared" si="300"/>
        <v>0</v>
      </c>
      <c r="CS106" s="18">
        <f t="shared" si="301"/>
        <v>0</v>
      </c>
      <c r="CT106" s="18">
        <f t="shared" si="302"/>
        <v>0</v>
      </c>
      <c r="CU106" s="18">
        <f t="shared" si="303"/>
        <v>0</v>
      </c>
      <c r="CV106" s="18">
        <f t="shared" si="304"/>
        <v>0</v>
      </c>
      <c r="CW106" s="18">
        <f t="shared" si="305"/>
        <v>0</v>
      </c>
      <c r="CX106" s="18">
        <f t="shared" si="306"/>
        <v>0</v>
      </c>
      <c r="CY106" s="18">
        <f t="shared" si="307"/>
        <v>0.16218670345123995</v>
      </c>
      <c r="CZ106" s="18">
        <f t="shared" si="308"/>
        <v>0.1565125330681072</v>
      </c>
      <c r="DA106" s="18">
        <f t="shared" si="309"/>
        <v>0</v>
      </c>
    </row>
    <row r="107" spans="1:105" x14ac:dyDescent="0.35">
      <c r="A107" s="22" t="s">
        <v>15</v>
      </c>
      <c r="B107" s="22" t="s">
        <v>8976</v>
      </c>
      <c r="C107">
        <v>4</v>
      </c>
      <c r="D107" s="18">
        <f>SUMIFS('Individual Data'!$AA$6:$AA$3142,'Individual Data'!$U$6:$U$3142,'age-length prop'!$B107,'Individual Data'!$X$6:$X$3142,'age-length prop'!D$71,'Individual Data'!$Q$6:$Q$3142,'age-length prop'!$C107,'Individual Data'!$M$6:$M$3142,'age-length prop'!$B$70)</f>
        <v>0</v>
      </c>
      <c r="E107" s="18">
        <f>SUMIFS('Individual Data'!$AA$6:$AA$3142,'Individual Data'!$U$6:$U$3142,'age-length prop'!$B107,'Individual Data'!$X$6:$X$3142,'age-length prop'!E$71,'Individual Data'!$Q$6:$Q$3142,'age-length prop'!$C107,'Individual Data'!$M$6:$M$3142,'age-length prop'!$B$70)</f>
        <v>0</v>
      </c>
      <c r="F107" s="18">
        <f>SUMIFS('Individual Data'!$AA$6:$AA$3142,'Individual Data'!$U$6:$U$3142,'age-length prop'!$B107,'Individual Data'!$X$6:$X$3142,'age-length prop'!F$71,'Individual Data'!$Q$6:$Q$3142,'age-length prop'!$C107,'Individual Data'!$M$6:$M$3142,'age-length prop'!$B$70)</f>
        <v>0</v>
      </c>
      <c r="G107" s="18">
        <f>SUMIFS('Individual Data'!$AA$6:$AA$3142,'Individual Data'!$U$6:$U$3142,'age-length prop'!$B107,'Individual Data'!$X$6:$X$3142,'age-length prop'!G$71,'Individual Data'!$Q$6:$Q$3142,'age-length prop'!$C107,'Individual Data'!$M$6:$M$3142,'age-length prop'!$B$70)</f>
        <v>0</v>
      </c>
      <c r="H107" s="18">
        <f>SUMIFS('Individual Data'!$AA$6:$AA$3142,'Individual Data'!$U$6:$U$3142,'age-length prop'!$B107,'Individual Data'!$X$6:$X$3142,'age-length prop'!H$71,'Individual Data'!$Q$6:$Q$3142,'age-length prop'!$C107,'Individual Data'!$M$6:$M$3142,'age-length prop'!$B$70)</f>
        <v>0</v>
      </c>
      <c r="I107" s="18">
        <f>SUMIFS('Individual Data'!$AA$6:$AA$3142,'Individual Data'!$U$6:$U$3142,'age-length prop'!$B107,'Individual Data'!$X$6:$X$3142,'age-length prop'!I$71,'Individual Data'!$Q$6:$Q$3142,'age-length prop'!$C107,'Individual Data'!$M$6:$M$3142,'age-length prop'!$B$70)</f>
        <v>0</v>
      </c>
      <c r="J107" s="18">
        <f>SUMIFS('Individual Data'!$AA$6:$AA$3142,'Individual Data'!$U$6:$U$3142,'age-length prop'!$B107,'Individual Data'!$X$6:$X$3142,'age-length prop'!J$71,'Individual Data'!$Q$6:$Q$3142,'age-length prop'!$C107,'Individual Data'!$M$6:$M$3142,'age-length prop'!$B$70)</f>
        <v>32.938352272727279</v>
      </c>
      <c r="K107" s="18">
        <f>SUMIFS('Individual Data'!$AA$6:$AA$3142,'Individual Data'!$U$6:$U$3142,'age-length prop'!$B107,'Individual Data'!$X$6:$X$3142,'age-length prop'!K$71,'Individual Data'!$Q$6:$Q$3142,'age-length prop'!$C107,'Individual Data'!$M$6:$M$3142,'age-length prop'!$B$70)</f>
        <v>17.185227272727278</v>
      </c>
      <c r="L107" s="18">
        <f>SUMIFS('Individual Data'!$AA$6:$AA$3142,'Individual Data'!$U$6:$U$3142,'age-length prop'!$B107,'Individual Data'!$X$6:$X$3142,'age-length prop'!L$71,'Individual Data'!$Q$6:$Q$3142,'age-length prop'!$C107,'Individual Data'!$M$6:$M$3142,'age-length prop'!$B$70)</f>
        <v>50.123579545454561</v>
      </c>
      <c r="M107" s="18">
        <f>SUMIFS('Individual Data'!$AA$6:$AA$3142,'Individual Data'!$U$6:$U$3142,'age-length prop'!$B107,'Individual Data'!$X$6:$X$3142,'age-length prop'!M$71,'Individual Data'!$Q$6:$Q$3142,'age-length prop'!$C107,'Individual Data'!$M$6:$M$3142,'age-length prop'!$B$70)</f>
        <v>0</v>
      </c>
      <c r="N107" s="18">
        <f>SUMIFS('Individual Data'!$AA$6:$AA$3142,'Individual Data'!$U$6:$U$3142,'age-length prop'!$B107,'Individual Data'!$X$6:$X$3142,'age-length prop'!N$71,'Individual Data'!$Q$6:$Q$3142,'age-length prop'!$C107,'Individual Data'!$M$6:$M$3142,'age-length prop'!$B$70)</f>
        <v>17.185227272727278</v>
      </c>
      <c r="O107" s="18">
        <f>SUMIFS('Individual Data'!$AA$6:$AA$3142,'Individual Data'!$U$6:$U$3142,'age-length prop'!$B107,'Individual Data'!$X$6:$X$3142,'age-length prop'!O$71,'Individual Data'!$Q$6:$Q$3142,'age-length prop'!$C107,'Individual Data'!$M$6:$M$3142,'age-length prop'!$B$70)</f>
        <v>17.185227272727278</v>
      </c>
      <c r="P107" s="18">
        <f>SUMIFS('Individual Data'!$AA$6:$AA$3142,'Individual Data'!$U$6:$U$3142,'age-length prop'!$B107,'Individual Data'!$X$6:$X$3142,'age-length prop'!P$71,'Individual Data'!$Q$6:$Q$3142,'age-length prop'!$C107,'Individual Data'!$M$6:$M$3142,'age-length prop'!$B$70)</f>
        <v>0</v>
      </c>
      <c r="Q107" s="40">
        <f t="shared" si="242"/>
        <v>0</v>
      </c>
      <c r="R107" s="32">
        <f t="shared" si="243"/>
        <v>0</v>
      </c>
      <c r="S107" s="32">
        <f t="shared" si="244"/>
        <v>0</v>
      </c>
      <c r="T107" s="32">
        <f t="shared" si="245"/>
        <v>0</v>
      </c>
      <c r="U107" s="32">
        <f t="shared" si="246"/>
        <v>0</v>
      </c>
      <c r="V107" s="32">
        <f t="shared" si="247"/>
        <v>0</v>
      </c>
      <c r="W107" s="32">
        <f t="shared" si="248"/>
        <v>34.531559491488728</v>
      </c>
      <c r="X107" s="32">
        <f t="shared" si="249"/>
        <v>17.820736447681753</v>
      </c>
      <c r="Y107" s="32">
        <f t="shared" si="250"/>
        <v>51.078314393939408</v>
      </c>
      <c r="Z107" s="32">
        <f t="shared" si="251"/>
        <v>0</v>
      </c>
      <c r="AA107" s="32">
        <f t="shared" si="252"/>
        <v>17.808256660258177</v>
      </c>
      <c r="AB107" s="32">
        <f t="shared" si="253"/>
        <v>17.185227272727278</v>
      </c>
      <c r="AC107" s="32">
        <f t="shared" si="254"/>
        <v>0</v>
      </c>
      <c r="AD107" s="14">
        <f>VLOOKUP(A107,'PBT Tag Rates'!$B$5:$E$34,4,FALSE)</f>
        <v>0.96828396500000002</v>
      </c>
      <c r="AE107" s="32">
        <f t="shared" si="255"/>
        <v>0</v>
      </c>
      <c r="AF107" s="32">
        <f t="shared" si="256"/>
        <v>0</v>
      </c>
      <c r="AG107" s="32">
        <f t="shared" si="257"/>
        <v>0</v>
      </c>
      <c r="AH107" s="32">
        <f t="shared" si="258"/>
        <v>0</v>
      </c>
      <c r="AI107" s="32">
        <f t="shared" si="259"/>
        <v>0</v>
      </c>
      <c r="AJ107" s="32">
        <f t="shared" si="260"/>
        <v>0</v>
      </c>
      <c r="AK107" s="32">
        <f t="shared" si="261"/>
        <v>35.662636932636524</v>
      </c>
      <c r="AL107" s="32">
        <f t="shared" si="262"/>
        <v>18.404452714118584</v>
      </c>
      <c r="AM107" s="32">
        <f t="shared" si="263"/>
        <v>52.751378975835259</v>
      </c>
      <c r="AN107" s="32">
        <f t="shared" si="264"/>
        <v>0</v>
      </c>
      <c r="AO107" s="32">
        <f t="shared" si="265"/>
        <v>18.391564152627662</v>
      </c>
      <c r="AP107" s="32">
        <f t="shared" si="266"/>
        <v>17.748127505888501</v>
      </c>
      <c r="AQ107" s="32">
        <f t="shared" si="267"/>
        <v>0</v>
      </c>
      <c r="AS107" s="34">
        <f t="shared" si="268"/>
        <v>0</v>
      </c>
      <c r="AT107" s="35">
        <f t="shared" si="269"/>
        <v>142.95816028110653</v>
      </c>
      <c r="BH107" s="18"/>
      <c r="BI107" s="32"/>
      <c r="BK107" s="40">
        <f t="shared" si="270"/>
        <v>0</v>
      </c>
      <c r="BL107" s="32">
        <f t="shared" si="271"/>
        <v>0</v>
      </c>
      <c r="BM107" s="32">
        <f t="shared" si="272"/>
        <v>0</v>
      </c>
      <c r="BN107" s="32">
        <f t="shared" si="273"/>
        <v>0</v>
      </c>
      <c r="BO107" s="32">
        <f t="shared" si="274"/>
        <v>0</v>
      </c>
      <c r="BP107" s="32">
        <f t="shared" si="275"/>
        <v>0</v>
      </c>
      <c r="BQ107" s="32">
        <f t="shared" si="276"/>
        <v>1.1310774411477951</v>
      </c>
      <c r="BR107" s="32">
        <f t="shared" si="277"/>
        <v>0.58371626643683072</v>
      </c>
      <c r="BS107" s="32">
        <f t="shared" si="278"/>
        <v>1.6730645818958507</v>
      </c>
      <c r="BT107" s="32">
        <f t="shared" si="279"/>
        <v>0</v>
      </c>
      <c r="BU107" s="32">
        <f t="shared" si="280"/>
        <v>0.5833074923694852</v>
      </c>
      <c r="BV107" s="32">
        <f t="shared" si="281"/>
        <v>0.56290023316122273</v>
      </c>
      <c r="BW107" s="32">
        <f t="shared" si="282"/>
        <v>0</v>
      </c>
      <c r="BX107" s="15">
        <f t="shared" si="283"/>
        <v>0.47368421052631576</v>
      </c>
      <c r="BY107" s="32">
        <f>SUMIFS('Individual Data'!$W$6:$W$3142,'Individual Data'!$I$6:$I$3142,'age-length prop'!BY$7,'Individual Data'!$U$6:$U$3142,'age-length prop'!$B107,'Individual Data'!$Q$6:$Q$3142,'age-length prop'!$C107)</f>
        <v>9</v>
      </c>
      <c r="BZ107" s="32">
        <f>SUMIFS('Individual Data'!$W$6:$W$3142,'Individual Data'!$I$6:$I$3142,'age-length prop'!BZ$7,'Individual Data'!$U$6:$U$3142,'age-length prop'!$B107,'Individual Data'!$Q$6:$Q$3142,'age-length prop'!$C107)</f>
        <v>10</v>
      </c>
      <c r="CA107" s="47">
        <f t="shared" si="284"/>
        <v>0</v>
      </c>
      <c r="CB107" s="18">
        <f t="shared" si="285"/>
        <v>0</v>
      </c>
      <c r="CC107" s="18">
        <f t="shared" si="286"/>
        <v>0</v>
      </c>
      <c r="CD107" s="18">
        <f t="shared" si="287"/>
        <v>0</v>
      </c>
      <c r="CE107" s="18">
        <f t="shared" si="288"/>
        <v>0</v>
      </c>
      <c r="CF107" s="18">
        <f t="shared" si="289"/>
        <v>0</v>
      </c>
      <c r="CG107" s="18">
        <f t="shared" si="290"/>
        <v>0.53577352475421869</v>
      </c>
      <c r="CH107" s="18">
        <f t="shared" si="291"/>
        <v>0.27649717883849873</v>
      </c>
      <c r="CI107" s="18">
        <f t="shared" si="292"/>
        <v>0.79250427563487658</v>
      </c>
      <c r="CJ107" s="18">
        <f t="shared" si="293"/>
        <v>0</v>
      </c>
      <c r="CK107" s="18">
        <f t="shared" si="294"/>
        <v>0.27630354901712456</v>
      </c>
      <c r="CL107" s="18">
        <f t="shared" si="295"/>
        <v>0.26663695255005287</v>
      </c>
      <c r="CM107" s="48">
        <f t="shared" si="296"/>
        <v>0</v>
      </c>
      <c r="CN107" s="18"/>
      <c r="CO107" s="18">
        <f t="shared" si="297"/>
        <v>0</v>
      </c>
      <c r="CP107" s="18">
        <f t="shared" si="298"/>
        <v>0</v>
      </c>
      <c r="CQ107" s="18">
        <f t="shared" si="299"/>
        <v>0</v>
      </c>
      <c r="CR107" s="18">
        <f t="shared" si="300"/>
        <v>0</v>
      </c>
      <c r="CS107" s="18">
        <f t="shared" si="301"/>
        <v>0</v>
      </c>
      <c r="CT107" s="18">
        <f t="shared" si="302"/>
        <v>0</v>
      </c>
      <c r="CU107" s="18">
        <f t="shared" si="303"/>
        <v>0.59530391639357649</v>
      </c>
      <c r="CV107" s="18">
        <f t="shared" si="304"/>
        <v>0.307219087598332</v>
      </c>
      <c r="CW107" s="18">
        <f t="shared" si="305"/>
        <v>0.88056030626097415</v>
      </c>
      <c r="CX107" s="18">
        <f t="shared" si="306"/>
        <v>0</v>
      </c>
      <c r="CY107" s="18">
        <f t="shared" si="307"/>
        <v>0.3070039433523607</v>
      </c>
      <c r="CZ107" s="18">
        <f t="shared" si="308"/>
        <v>0.29626328061116991</v>
      </c>
      <c r="DA107" s="18">
        <f t="shared" si="309"/>
        <v>0</v>
      </c>
    </row>
    <row r="108" spans="1:105" x14ac:dyDescent="0.35">
      <c r="A108" s="22" t="s">
        <v>15</v>
      </c>
      <c r="B108" s="22" t="s">
        <v>8977</v>
      </c>
      <c r="C108">
        <v>4</v>
      </c>
      <c r="D108" s="18">
        <f>SUMIFS('Individual Data'!$AA$6:$AA$3142,'Individual Data'!$U$6:$U$3142,'age-length prop'!$B108,'Individual Data'!$X$6:$X$3142,'age-length prop'!D$71,'Individual Data'!$Q$6:$Q$3142,'age-length prop'!$C108,'Individual Data'!$M$6:$M$3142,'age-length prop'!$B$70)</f>
        <v>0</v>
      </c>
      <c r="E108" s="18">
        <f>SUMIFS('Individual Data'!$AA$6:$AA$3142,'Individual Data'!$U$6:$U$3142,'age-length prop'!$B108,'Individual Data'!$X$6:$X$3142,'age-length prop'!E$71,'Individual Data'!$Q$6:$Q$3142,'age-length prop'!$C108,'Individual Data'!$M$6:$M$3142,'age-length prop'!$B$70)</f>
        <v>0</v>
      </c>
      <c r="F108" s="18">
        <f>SUMIFS('Individual Data'!$AA$6:$AA$3142,'Individual Data'!$U$6:$U$3142,'age-length prop'!$B108,'Individual Data'!$X$6:$X$3142,'age-length prop'!F$71,'Individual Data'!$Q$6:$Q$3142,'age-length prop'!$C108,'Individual Data'!$M$6:$M$3142,'age-length prop'!$B$70)</f>
        <v>0</v>
      </c>
      <c r="G108" s="18">
        <f>SUMIFS('Individual Data'!$AA$6:$AA$3142,'Individual Data'!$U$6:$U$3142,'age-length prop'!$B108,'Individual Data'!$X$6:$X$3142,'age-length prop'!G$71,'Individual Data'!$Q$6:$Q$3142,'age-length prop'!$C108,'Individual Data'!$M$6:$M$3142,'age-length prop'!$B$70)</f>
        <v>0</v>
      </c>
      <c r="H108" s="18">
        <f>SUMIFS('Individual Data'!$AA$6:$AA$3142,'Individual Data'!$U$6:$U$3142,'age-length prop'!$B108,'Individual Data'!$X$6:$X$3142,'age-length prop'!H$71,'Individual Data'!$Q$6:$Q$3142,'age-length prop'!$C108,'Individual Data'!$M$6:$M$3142,'age-length prop'!$B$70)</f>
        <v>0</v>
      </c>
      <c r="I108" s="18">
        <f>SUMIFS('Individual Data'!$AA$6:$AA$3142,'Individual Data'!$U$6:$U$3142,'age-length prop'!$B108,'Individual Data'!$X$6:$X$3142,'age-length prop'!I$71,'Individual Data'!$Q$6:$Q$3142,'age-length prop'!$C108,'Individual Data'!$M$6:$M$3142,'age-length prop'!$B$70)</f>
        <v>17.185227272727278</v>
      </c>
      <c r="J108" s="18">
        <f>SUMIFS('Individual Data'!$AA$6:$AA$3142,'Individual Data'!$U$6:$U$3142,'age-length prop'!$B108,'Individual Data'!$X$6:$X$3142,'age-length prop'!J$71,'Individual Data'!$Q$6:$Q$3142,'age-length prop'!$C108,'Individual Data'!$M$6:$M$3142,'age-length prop'!$B$70)</f>
        <v>34.370454545454557</v>
      </c>
      <c r="K108" s="18">
        <f>SUMIFS('Individual Data'!$AA$6:$AA$3142,'Individual Data'!$U$6:$U$3142,'age-length prop'!$B108,'Individual Data'!$X$6:$X$3142,'age-length prop'!K$71,'Individual Data'!$Q$6:$Q$3142,'age-length prop'!$C108,'Individual Data'!$M$6:$M$3142,'age-length prop'!$B$70)</f>
        <v>34.370454545454557</v>
      </c>
      <c r="L108" s="18">
        <f>SUMIFS('Individual Data'!$AA$6:$AA$3142,'Individual Data'!$U$6:$U$3142,'age-length prop'!$B108,'Individual Data'!$X$6:$X$3142,'age-length prop'!L$71,'Individual Data'!$Q$6:$Q$3142,'age-length prop'!$C108,'Individual Data'!$M$6:$M$3142,'age-length prop'!$B$70)</f>
        <v>17.185227272727278</v>
      </c>
      <c r="M108" s="18">
        <f>SUMIFS('Individual Data'!$AA$6:$AA$3142,'Individual Data'!$U$6:$U$3142,'age-length prop'!$B108,'Individual Data'!$X$6:$X$3142,'age-length prop'!M$71,'Individual Data'!$Q$6:$Q$3142,'age-length prop'!$C108,'Individual Data'!$M$6:$M$3142,'age-length prop'!$B$70)</f>
        <v>50.123579545454561</v>
      </c>
      <c r="N108" s="18">
        <f>SUMIFS('Individual Data'!$AA$6:$AA$3142,'Individual Data'!$U$6:$U$3142,'age-length prop'!$B108,'Individual Data'!$X$6:$X$3142,'age-length prop'!N$71,'Individual Data'!$Q$6:$Q$3142,'age-length prop'!$C108,'Individual Data'!$M$6:$M$3142,'age-length prop'!$B$70)</f>
        <v>17.185227272727278</v>
      </c>
      <c r="O108" s="18">
        <f>SUMIFS('Individual Data'!$AA$6:$AA$3142,'Individual Data'!$U$6:$U$3142,'age-length prop'!$B108,'Individual Data'!$X$6:$X$3142,'age-length prop'!O$71,'Individual Data'!$Q$6:$Q$3142,'age-length prop'!$C108,'Individual Data'!$M$6:$M$3142,'age-length prop'!$B$70)</f>
        <v>0</v>
      </c>
      <c r="P108" s="18">
        <f>SUMIFS('Individual Data'!$AA$6:$AA$3142,'Individual Data'!$U$6:$U$3142,'age-length prop'!$B108,'Individual Data'!$X$6:$X$3142,'age-length prop'!P$71,'Individual Data'!$Q$6:$Q$3142,'age-length prop'!$C108,'Individual Data'!$M$6:$M$3142,'age-length prop'!$B$70)</f>
        <v>0</v>
      </c>
      <c r="Q108" s="40">
        <f t="shared" si="242"/>
        <v>0</v>
      </c>
      <c r="R108" s="32">
        <f t="shared" si="243"/>
        <v>0</v>
      </c>
      <c r="S108" s="32">
        <f t="shared" si="244"/>
        <v>0</v>
      </c>
      <c r="T108" s="32">
        <f t="shared" si="245"/>
        <v>0</v>
      </c>
      <c r="U108" s="32">
        <f t="shared" si="246"/>
        <v>0</v>
      </c>
      <c r="V108" s="32">
        <f t="shared" si="247"/>
        <v>17.807316947758128</v>
      </c>
      <c r="W108" s="32">
        <f t="shared" si="248"/>
        <v>36.032931643292592</v>
      </c>
      <c r="X108" s="32">
        <f t="shared" si="249"/>
        <v>35.641472895363506</v>
      </c>
      <c r="Y108" s="32">
        <f t="shared" si="250"/>
        <v>17.51256493506494</v>
      </c>
      <c r="Z108" s="32">
        <f t="shared" si="251"/>
        <v>52.477720267745966</v>
      </c>
      <c r="AA108" s="32">
        <f t="shared" si="252"/>
        <v>17.808256660258177</v>
      </c>
      <c r="AB108" s="32">
        <f t="shared" si="253"/>
        <v>0</v>
      </c>
      <c r="AC108" s="32">
        <f t="shared" si="254"/>
        <v>0</v>
      </c>
      <c r="AD108" s="14">
        <f>VLOOKUP(A108,'PBT Tag Rates'!$B$5:$E$34,4,FALSE)</f>
        <v>0.96828396500000002</v>
      </c>
      <c r="AE108" s="32">
        <f t="shared" si="255"/>
        <v>0</v>
      </c>
      <c r="AF108" s="32">
        <f t="shared" si="256"/>
        <v>0</v>
      </c>
      <c r="AG108" s="32">
        <f t="shared" si="257"/>
        <v>0</v>
      </c>
      <c r="AH108" s="32">
        <f t="shared" si="258"/>
        <v>0</v>
      </c>
      <c r="AI108" s="32">
        <f t="shared" si="259"/>
        <v>0</v>
      </c>
      <c r="AJ108" s="32">
        <f t="shared" si="260"/>
        <v>18.390593659947811</v>
      </c>
      <c r="AK108" s="32">
        <f t="shared" si="261"/>
        <v>37.213186364490291</v>
      </c>
      <c r="AL108" s="32">
        <f t="shared" si="262"/>
        <v>36.808905428237168</v>
      </c>
      <c r="AM108" s="32">
        <f t="shared" si="263"/>
        <v>18.086187077429233</v>
      </c>
      <c r="AN108" s="32">
        <f t="shared" si="264"/>
        <v>54.196622235447187</v>
      </c>
      <c r="AO108" s="32">
        <f t="shared" si="265"/>
        <v>18.391564152627662</v>
      </c>
      <c r="AP108" s="32">
        <f t="shared" si="266"/>
        <v>0</v>
      </c>
      <c r="AQ108" s="32">
        <f t="shared" si="267"/>
        <v>0</v>
      </c>
      <c r="AS108" s="34">
        <f t="shared" si="268"/>
        <v>0</v>
      </c>
      <c r="AT108" s="35">
        <f t="shared" si="269"/>
        <v>183.08705891817937</v>
      </c>
      <c r="BH108" s="18"/>
      <c r="BI108" s="32"/>
      <c r="BK108" s="40">
        <f t="shared" si="270"/>
        <v>0</v>
      </c>
      <c r="BL108" s="32">
        <f t="shared" si="271"/>
        <v>0</v>
      </c>
      <c r="BM108" s="32">
        <f t="shared" si="272"/>
        <v>0</v>
      </c>
      <c r="BN108" s="32">
        <f t="shared" si="273"/>
        <v>0</v>
      </c>
      <c r="BO108" s="32">
        <f t="shared" si="274"/>
        <v>0</v>
      </c>
      <c r="BP108" s="32">
        <f t="shared" si="275"/>
        <v>0.58327671218968291</v>
      </c>
      <c r="BQ108" s="32">
        <f t="shared" si="276"/>
        <v>1.1802547211976986</v>
      </c>
      <c r="BR108" s="32">
        <f t="shared" si="277"/>
        <v>1.1674325328736614</v>
      </c>
      <c r="BS108" s="32">
        <f t="shared" si="278"/>
        <v>0.5736221423642931</v>
      </c>
      <c r="BT108" s="32">
        <f t="shared" si="279"/>
        <v>1.7189019677012212</v>
      </c>
      <c r="BU108" s="32">
        <f t="shared" si="280"/>
        <v>0.5833074923694852</v>
      </c>
      <c r="BV108" s="32">
        <f t="shared" si="281"/>
        <v>0</v>
      </c>
      <c r="BW108" s="32">
        <f t="shared" si="282"/>
        <v>0</v>
      </c>
      <c r="BX108" s="15">
        <f t="shared" si="283"/>
        <v>0.34285714285714286</v>
      </c>
      <c r="BY108" s="32">
        <f>SUMIFS('Individual Data'!$W$6:$W$3142,'Individual Data'!$I$6:$I$3142,'age-length prop'!BY$7,'Individual Data'!$U$6:$U$3142,'age-length prop'!$B108,'Individual Data'!$Q$6:$Q$3142,'age-length prop'!$C108)</f>
        <v>12</v>
      </c>
      <c r="BZ108" s="32">
        <f>SUMIFS('Individual Data'!$W$6:$W$3142,'Individual Data'!$I$6:$I$3142,'age-length prop'!BZ$7,'Individual Data'!$U$6:$U$3142,'age-length prop'!$B108,'Individual Data'!$Q$6:$Q$3142,'age-length prop'!$C108)</f>
        <v>23</v>
      </c>
      <c r="CA108" s="47">
        <f t="shared" si="284"/>
        <v>0</v>
      </c>
      <c r="CB108" s="18">
        <f t="shared" si="285"/>
        <v>0</v>
      </c>
      <c r="CC108" s="18">
        <f t="shared" si="286"/>
        <v>0</v>
      </c>
      <c r="CD108" s="18">
        <f t="shared" si="287"/>
        <v>0</v>
      </c>
      <c r="CE108" s="18">
        <f t="shared" si="288"/>
        <v>0</v>
      </c>
      <c r="CF108" s="18">
        <f t="shared" si="289"/>
        <v>0.19998058703646271</v>
      </c>
      <c r="CG108" s="18">
        <f t="shared" si="290"/>
        <v>0.40465876155349667</v>
      </c>
      <c r="CH108" s="18">
        <f t="shared" si="291"/>
        <v>0.40026258269954107</v>
      </c>
      <c r="CI108" s="18">
        <f t="shared" si="292"/>
        <v>0.19667044881061477</v>
      </c>
      <c r="CJ108" s="18">
        <f t="shared" si="293"/>
        <v>0.58933781749756153</v>
      </c>
      <c r="CK108" s="18">
        <f t="shared" si="294"/>
        <v>0.19999114024096637</v>
      </c>
      <c r="CL108" s="18">
        <f t="shared" si="295"/>
        <v>0</v>
      </c>
      <c r="CM108" s="48">
        <f t="shared" si="296"/>
        <v>0</v>
      </c>
      <c r="CN108" s="18"/>
      <c r="CO108" s="18">
        <f t="shared" si="297"/>
        <v>0</v>
      </c>
      <c r="CP108" s="18">
        <f t="shared" si="298"/>
        <v>0</v>
      </c>
      <c r="CQ108" s="18">
        <f t="shared" si="299"/>
        <v>0</v>
      </c>
      <c r="CR108" s="18">
        <f t="shared" si="300"/>
        <v>0</v>
      </c>
      <c r="CS108" s="18">
        <f t="shared" si="301"/>
        <v>0</v>
      </c>
      <c r="CT108" s="18">
        <f t="shared" si="302"/>
        <v>0.3832961251532202</v>
      </c>
      <c r="CU108" s="18">
        <f t="shared" si="303"/>
        <v>0.77559595964420192</v>
      </c>
      <c r="CV108" s="18">
        <f t="shared" si="304"/>
        <v>0.76716995017412037</v>
      </c>
      <c r="CW108" s="18">
        <f t="shared" si="305"/>
        <v>0.3769516935536783</v>
      </c>
      <c r="CX108" s="18">
        <f t="shared" si="306"/>
        <v>1.1295641502036595</v>
      </c>
      <c r="CY108" s="18">
        <f t="shared" si="307"/>
        <v>0.38331635212851883</v>
      </c>
      <c r="CZ108" s="18">
        <f t="shared" si="308"/>
        <v>0</v>
      </c>
      <c r="DA108" s="18">
        <f t="shared" si="309"/>
        <v>0</v>
      </c>
    </row>
    <row r="109" spans="1:105" x14ac:dyDescent="0.35">
      <c r="A109" s="22" t="s">
        <v>15</v>
      </c>
      <c r="B109" s="22" t="s">
        <v>8975</v>
      </c>
      <c r="C109">
        <v>4</v>
      </c>
      <c r="D109" s="18">
        <f>SUMIFS('Individual Data'!$AA$6:$AA$3142,'Individual Data'!$U$6:$U$3142,'age-length prop'!$B109,'Individual Data'!$X$6:$X$3142,'age-length prop'!D$71,'Individual Data'!$Q$6:$Q$3142,'age-length prop'!$C109,'Individual Data'!$M$6:$M$3142,'age-length prop'!$B$70)</f>
        <v>0</v>
      </c>
      <c r="E109" s="18">
        <f>SUMIFS('Individual Data'!$AA$6:$AA$3142,'Individual Data'!$U$6:$U$3142,'age-length prop'!$B109,'Individual Data'!$X$6:$X$3142,'age-length prop'!E$71,'Individual Data'!$Q$6:$Q$3142,'age-length prop'!$C109,'Individual Data'!$M$6:$M$3142,'age-length prop'!$B$70)</f>
        <v>0</v>
      </c>
      <c r="F109" s="18">
        <f>SUMIFS('Individual Data'!$AA$6:$AA$3142,'Individual Data'!$U$6:$U$3142,'age-length prop'!$B109,'Individual Data'!$X$6:$X$3142,'age-length prop'!F$71,'Individual Data'!$Q$6:$Q$3142,'age-length prop'!$C109,'Individual Data'!$M$6:$M$3142,'age-length prop'!$B$70)</f>
        <v>0</v>
      </c>
      <c r="G109" s="18">
        <f>SUMIFS('Individual Data'!$AA$6:$AA$3142,'Individual Data'!$U$6:$U$3142,'age-length prop'!$B109,'Individual Data'!$X$6:$X$3142,'age-length prop'!G$71,'Individual Data'!$Q$6:$Q$3142,'age-length prop'!$C109,'Individual Data'!$M$6:$M$3142,'age-length prop'!$B$70)</f>
        <v>0</v>
      </c>
      <c r="H109" s="18">
        <f>SUMIFS('Individual Data'!$AA$6:$AA$3142,'Individual Data'!$U$6:$U$3142,'age-length prop'!$B109,'Individual Data'!$X$6:$X$3142,'age-length prop'!H$71,'Individual Data'!$Q$6:$Q$3142,'age-length prop'!$C109,'Individual Data'!$M$6:$M$3142,'age-length prop'!$B$70)</f>
        <v>0</v>
      </c>
      <c r="I109" s="18">
        <f>SUMIFS('Individual Data'!$AA$6:$AA$3142,'Individual Data'!$U$6:$U$3142,'age-length prop'!$B109,'Individual Data'!$X$6:$X$3142,'age-length prop'!I$71,'Individual Data'!$Q$6:$Q$3142,'age-length prop'!$C109,'Individual Data'!$M$6:$M$3142,'age-length prop'!$B$70)</f>
        <v>0</v>
      </c>
      <c r="J109" s="18">
        <f>SUMIFS('Individual Data'!$AA$6:$AA$3142,'Individual Data'!$U$6:$U$3142,'age-length prop'!$B109,'Individual Data'!$X$6:$X$3142,'age-length prop'!J$71,'Individual Data'!$Q$6:$Q$3142,'age-length prop'!$C109,'Individual Data'!$M$6:$M$3142,'age-length prop'!$B$70)</f>
        <v>0</v>
      </c>
      <c r="K109" s="18">
        <f>SUMIFS('Individual Data'!$AA$6:$AA$3142,'Individual Data'!$U$6:$U$3142,'age-length prop'!$B109,'Individual Data'!$X$6:$X$3142,'age-length prop'!K$71,'Individual Data'!$Q$6:$Q$3142,'age-length prop'!$C109,'Individual Data'!$M$6:$M$3142,'age-length prop'!$B$70)</f>
        <v>32.938352272727279</v>
      </c>
      <c r="L109" s="18">
        <f>SUMIFS('Individual Data'!$AA$6:$AA$3142,'Individual Data'!$U$6:$U$3142,'age-length prop'!$B109,'Individual Data'!$X$6:$X$3142,'age-length prop'!L$71,'Individual Data'!$Q$6:$Q$3142,'age-length prop'!$C109,'Individual Data'!$M$6:$M$3142,'age-length prop'!$B$70)</f>
        <v>0</v>
      </c>
      <c r="M109" s="18">
        <f>SUMIFS('Individual Data'!$AA$6:$AA$3142,'Individual Data'!$U$6:$U$3142,'age-length prop'!$B109,'Individual Data'!$X$6:$X$3142,'age-length prop'!M$71,'Individual Data'!$Q$6:$Q$3142,'age-length prop'!$C109,'Individual Data'!$M$6:$M$3142,'age-length prop'!$B$70)</f>
        <v>0</v>
      </c>
      <c r="N109" s="18">
        <f>SUMIFS('Individual Data'!$AA$6:$AA$3142,'Individual Data'!$U$6:$U$3142,'age-length prop'!$B109,'Individual Data'!$X$6:$X$3142,'age-length prop'!N$71,'Individual Data'!$Q$6:$Q$3142,'age-length prop'!$C109,'Individual Data'!$M$6:$M$3142,'age-length prop'!$B$70)</f>
        <v>0</v>
      </c>
      <c r="O109" s="18">
        <f>SUMIFS('Individual Data'!$AA$6:$AA$3142,'Individual Data'!$U$6:$U$3142,'age-length prop'!$B109,'Individual Data'!$X$6:$X$3142,'age-length prop'!O$71,'Individual Data'!$Q$6:$Q$3142,'age-length prop'!$C109,'Individual Data'!$M$6:$M$3142,'age-length prop'!$B$70)</f>
        <v>0</v>
      </c>
      <c r="P109" s="18">
        <f>SUMIFS('Individual Data'!$AA$6:$AA$3142,'Individual Data'!$U$6:$U$3142,'age-length prop'!$B109,'Individual Data'!$X$6:$X$3142,'age-length prop'!P$71,'Individual Data'!$Q$6:$Q$3142,'age-length prop'!$C109,'Individual Data'!$M$6:$M$3142,'age-length prop'!$B$70)</f>
        <v>0</v>
      </c>
      <c r="Q109" s="40">
        <f t="shared" si="242"/>
        <v>0</v>
      </c>
      <c r="R109" s="32">
        <f t="shared" si="243"/>
        <v>0</v>
      </c>
      <c r="S109" s="32">
        <f t="shared" si="244"/>
        <v>0</v>
      </c>
      <c r="T109" s="32">
        <f t="shared" si="245"/>
        <v>0</v>
      </c>
      <c r="U109" s="32">
        <f t="shared" si="246"/>
        <v>0</v>
      </c>
      <c r="V109" s="32">
        <f t="shared" si="247"/>
        <v>0</v>
      </c>
      <c r="W109" s="32">
        <f t="shared" si="248"/>
        <v>0</v>
      </c>
      <c r="X109" s="32">
        <f t="shared" si="249"/>
        <v>34.15641152472336</v>
      </c>
      <c r="Y109" s="32">
        <f t="shared" si="250"/>
        <v>0</v>
      </c>
      <c r="Z109" s="32">
        <f t="shared" si="251"/>
        <v>0</v>
      </c>
      <c r="AA109" s="32">
        <f t="shared" si="252"/>
        <v>0</v>
      </c>
      <c r="AB109" s="32">
        <f t="shared" si="253"/>
        <v>0</v>
      </c>
      <c r="AC109" s="32">
        <f t="shared" si="254"/>
        <v>0</v>
      </c>
      <c r="AD109" s="14">
        <f>VLOOKUP(A109,'PBT Tag Rates'!$B$5:$E$34,4,FALSE)</f>
        <v>0.96828396500000002</v>
      </c>
      <c r="AE109" s="32">
        <f t="shared" si="255"/>
        <v>0</v>
      </c>
      <c r="AF109" s="32">
        <f t="shared" si="256"/>
        <v>0</v>
      </c>
      <c r="AG109" s="32">
        <f t="shared" si="257"/>
        <v>0</v>
      </c>
      <c r="AH109" s="32">
        <f t="shared" si="258"/>
        <v>0</v>
      </c>
      <c r="AI109" s="32">
        <f t="shared" si="259"/>
        <v>0</v>
      </c>
      <c r="AJ109" s="32">
        <f t="shared" si="260"/>
        <v>0</v>
      </c>
      <c r="AK109" s="32">
        <f t="shared" si="261"/>
        <v>0</v>
      </c>
      <c r="AL109" s="32">
        <f t="shared" si="262"/>
        <v>35.275201035393948</v>
      </c>
      <c r="AM109" s="32">
        <f t="shared" si="263"/>
        <v>0</v>
      </c>
      <c r="AN109" s="32">
        <f t="shared" si="264"/>
        <v>0</v>
      </c>
      <c r="AO109" s="32">
        <f t="shared" si="265"/>
        <v>0</v>
      </c>
      <c r="AP109" s="32">
        <f t="shared" si="266"/>
        <v>0</v>
      </c>
      <c r="AQ109" s="32">
        <f t="shared" si="267"/>
        <v>0</v>
      </c>
      <c r="AS109" s="34">
        <f t="shared" si="268"/>
        <v>0</v>
      </c>
      <c r="AT109" s="35">
        <f t="shared" si="269"/>
        <v>35.275201035393948</v>
      </c>
      <c r="BH109" s="18"/>
      <c r="BI109" s="32"/>
      <c r="BK109" s="40">
        <f t="shared" si="270"/>
        <v>0</v>
      </c>
      <c r="BL109" s="32">
        <f t="shared" si="271"/>
        <v>0</v>
      </c>
      <c r="BM109" s="32">
        <f t="shared" si="272"/>
        <v>0</v>
      </c>
      <c r="BN109" s="32">
        <f t="shared" si="273"/>
        <v>0</v>
      </c>
      <c r="BO109" s="32">
        <f t="shared" si="274"/>
        <v>0</v>
      </c>
      <c r="BP109" s="32">
        <f t="shared" si="275"/>
        <v>0</v>
      </c>
      <c r="BQ109" s="32">
        <f t="shared" si="276"/>
        <v>0</v>
      </c>
      <c r="BR109" s="32">
        <f t="shared" si="277"/>
        <v>1.1187895106705881</v>
      </c>
      <c r="BS109" s="32">
        <f t="shared" si="278"/>
        <v>0</v>
      </c>
      <c r="BT109" s="32">
        <f t="shared" si="279"/>
        <v>0</v>
      </c>
      <c r="BU109" s="32">
        <f t="shared" si="280"/>
        <v>0</v>
      </c>
      <c r="BV109" s="32">
        <f t="shared" si="281"/>
        <v>0</v>
      </c>
      <c r="BW109" s="32">
        <f t="shared" si="282"/>
        <v>0</v>
      </c>
      <c r="BX109" s="15">
        <f t="shared" si="283"/>
        <v>0.61538461538461542</v>
      </c>
      <c r="BY109" s="32">
        <f>SUMIFS('Individual Data'!$W$6:$W$3142,'Individual Data'!$I$6:$I$3142,'age-length prop'!BY$7,'Individual Data'!$U$6:$U$3142,'age-length prop'!$B109,'Individual Data'!$Q$6:$Q$3142,'age-length prop'!$C109)</f>
        <v>8</v>
      </c>
      <c r="BZ109" s="32">
        <f>SUMIFS('Individual Data'!$W$6:$W$3142,'Individual Data'!$I$6:$I$3142,'age-length prop'!BZ$7,'Individual Data'!$U$6:$U$3142,'age-length prop'!$B109,'Individual Data'!$Q$6:$Q$3142,'age-length prop'!$C109)</f>
        <v>5</v>
      </c>
      <c r="CA109" s="47">
        <f t="shared" si="284"/>
        <v>0</v>
      </c>
      <c r="CB109" s="18">
        <f t="shared" si="285"/>
        <v>0</v>
      </c>
      <c r="CC109" s="18">
        <f t="shared" si="286"/>
        <v>0</v>
      </c>
      <c r="CD109" s="18">
        <f t="shared" si="287"/>
        <v>0</v>
      </c>
      <c r="CE109" s="18">
        <f t="shared" si="288"/>
        <v>0</v>
      </c>
      <c r="CF109" s="18">
        <f t="shared" si="289"/>
        <v>0</v>
      </c>
      <c r="CG109" s="18">
        <f t="shared" si="290"/>
        <v>0</v>
      </c>
      <c r="CH109" s="18">
        <f t="shared" si="291"/>
        <v>0.68848585272036189</v>
      </c>
      <c r="CI109" s="18">
        <f t="shared" si="292"/>
        <v>0</v>
      </c>
      <c r="CJ109" s="18">
        <f t="shared" si="293"/>
        <v>0</v>
      </c>
      <c r="CK109" s="18">
        <f t="shared" si="294"/>
        <v>0</v>
      </c>
      <c r="CL109" s="18">
        <f t="shared" si="295"/>
        <v>0</v>
      </c>
      <c r="CM109" s="48">
        <f t="shared" si="296"/>
        <v>0</v>
      </c>
      <c r="CN109" s="18"/>
      <c r="CO109" s="18">
        <f t="shared" si="297"/>
        <v>0</v>
      </c>
      <c r="CP109" s="18">
        <f t="shared" si="298"/>
        <v>0</v>
      </c>
      <c r="CQ109" s="18">
        <f t="shared" si="299"/>
        <v>0</v>
      </c>
      <c r="CR109" s="18">
        <f t="shared" si="300"/>
        <v>0</v>
      </c>
      <c r="CS109" s="18">
        <f t="shared" si="301"/>
        <v>0</v>
      </c>
      <c r="CT109" s="18">
        <f t="shared" si="302"/>
        <v>0</v>
      </c>
      <c r="CU109" s="18">
        <f t="shared" si="303"/>
        <v>0</v>
      </c>
      <c r="CV109" s="18">
        <f t="shared" si="304"/>
        <v>0.43030365795022613</v>
      </c>
      <c r="CW109" s="18">
        <f t="shared" si="305"/>
        <v>0</v>
      </c>
      <c r="CX109" s="18">
        <f t="shared" si="306"/>
        <v>0</v>
      </c>
      <c r="CY109" s="18">
        <f t="shared" si="307"/>
        <v>0</v>
      </c>
      <c r="CZ109" s="18">
        <f t="shared" si="308"/>
        <v>0</v>
      </c>
      <c r="DA109" s="18">
        <f t="shared" si="309"/>
        <v>0</v>
      </c>
    </row>
    <row r="110" spans="1:105" x14ac:dyDescent="0.35">
      <c r="A110" s="23" t="s">
        <v>15</v>
      </c>
      <c r="B110" s="22" t="s">
        <v>8858</v>
      </c>
      <c r="C110">
        <v>4</v>
      </c>
      <c r="D110" s="18">
        <f>SUMIFS('Individual Data'!$AA$6:$AA$3142,'Individual Data'!$U$6:$U$3142,'age-length prop'!$B110,'Individual Data'!$X$6:$X$3142,'age-length prop'!D$71,'Individual Data'!$Q$6:$Q$3142,'age-length prop'!$C110,'Individual Data'!$M$6:$M$3142,'age-length prop'!$B$70)</f>
        <v>0</v>
      </c>
      <c r="E110" s="18">
        <f>SUMIFS('Individual Data'!$AA$6:$AA$3142,'Individual Data'!$U$6:$U$3142,'age-length prop'!$B110,'Individual Data'!$X$6:$X$3142,'age-length prop'!E$71,'Individual Data'!$Q$6:$Q$3142,'age-length prop'!$C110,'Individual Data'!$M$6:$M$3142,'age-length prop'!$B$70)</f>
        <v>0</v>
      </c>
      <c r="F110" s="18">
        <f>SUMIFS('Individual Data'!$AA$6:$AA$3142,'Individual Data'!$U$6:$U$3142,'age-length prop'!$B110,'Individual Data'!$X$6:$X$3142,'age-length prop'!F$71,'Individual Data'!$Q$6:$Q$3142,'age-length prop'!$C110,'Individual Data'!$M$6:$M$3142,'age-length prop'!$B$70)</f>
        <v>0</v>
      </c>
      <c r="G110" s="18">
        <f>SUMIFS('Individual Data'!$AA$6:$AA$3142,'Individual Data'!$U$6:$U$3142,'age-length prop'!$B110,'Individual Data'!$X$6:$X$3142,'age-length prop'!G$71,'Individual Data'!$Q$6:$Q$3142,'age-length prop'!$C110,'Individual Data'!$M$6:$M$3142,'age-length prop'!$B$70)</f>
        <v>0</v>
      </c>
      <c r="H110" s="18">
        <f>SUMIFS('Individual Data'!$AA$6:$AA$3142,'Individual Data'!$U$6:$U$3142,'age-length prop'!$B110,'Individual Data'!$X$6:$X$3142,'age-length prop'!H$71,'Individual Data'!$Q$6:$Q$3142,'age-length prop'!$C110,'Individual Data'!$M$6:$M$3142,'age-length prop'!$B$70)</f>
        <v>0</v>
      </c>
      <c r="I110" s="18">
        <f>SUMIFS('Individual Data'!$AA$6:$AA$3142,'Individual Data'!$U$6:$U$3142,'age-length prop'!$B110,'Individual Data'!$X$6:$X$3142,'age-length prop'!I$71,'Individual Data'!$Q$6:$Q$3142,'age-length prop'!$C110,'Individual Data'!$M$6:$M$3142,'age-length prop'!$B$70)</f>
        <v>0</v>
      </c>
      <c r="J110" s="18">
        <f>SUMIFS('Individual Data'!$AA$6:$AA$3142,'Individual Data'!$U$6:$U$3142,'age-length prop'!$B110,'Individual Data'!$X$6:$X$3142,'age-length prop'!J$71,'Individual Data'!$Q$6:$Q$3142,'age-length prop'!$C110,'Individual Data'!$M$6:$M$3142,'age-length prop'!$B$70)</f>
        <v>50.123579545454561</v>
      </c>
      <c r="K110" s="18">
        <f>SUMIFS('Individual Data'!$AA$6:$AA$3142,'Individual Data'!$U$6:$U$3142,'age-length prop'!$B110,'Individual Data'!$X$6:$X$3142,'age-length prop'!K$71,'Individual Data'!$Q$6:$Q$3142,'age-length prop'!$C110,'Individual Data'!$M$6:$M$3142,'age-length prop'!$B$70)</f>
        <v>131.75340909090912</v>
      </c>
      <c r="L110" s="18">
        <f>SUMIFS('Individual Data'!$AA$6:$AA$3142,'Individual Data'!$U$6:$U$3142,'age-length prop'!$B110,'Individual Data'!$X$6:$X$3142,'age-length prop'!L$71,'Individual Data'!$Q$6:$Q$3142,'age-length prop'!$C110,'Individual Data'!$M$6:$M$3142,'age-length prop'!$B$70)</f>
        <v>65.876704545454558</v>
      </c>
      <c r="M110" s="18">
        <f>SUMIFS('Individual Data'!$AA$6:$AA$3142,'Individual Data'!$U$6:$U$3142,'age-length prop'!$B110,'Individual Data'!$X$6:$X$3142,'age-length prop'!M$71,'Individual Data'!$Q$6:$Q$3142,'age-length prop'!$C110,'Individual Data'!$M$6:$M$3142,'age-length prop'!$B$70)</f>
        <v>32.938352272727279</v>
      </c>
      <c r="N110" s="18">
        <f>SUMIFS('Individual Data'!$AA$6:$AA$3142,'Individual Data'!$U$6:$U$3142,'age-length prop'!$B110,'Individual Data'!$X$6:$X$3142,'age-length prop'!N$71,'Individual Data'!$Q$6:$Q$3142,'age-length prop'!$C110,'Individual Data'!$M$6:$M$3142,'age-length prop'!$B$70)</f>
        <v>0</v>
      </c>
      <c r="O110" s="18">
        <f>SUMIFS('Individual Data'!$AA$6:$AA$3142,'Individual Data'!$U$6:$U$3142,'age-length prop'!$B110,'Individual Data'!$X$6:$X$3142,'age-length prop'!O$71,'Individual Data'!$Q$6:$Q$3142,'age-length prop'!$C110,'Individual Data'!$M$6:$M$3142,'age-length prop'!$B$70)</f>
        <v>0</v>
      </c>
      <c r="P110" s="18">
        <f>SUMIFS('Individual Data'!$AA$6:$AA$3142,'Individual Data'!$U$6:$U$3142,'age-length prop'!$B110,'Individual Data'!$X$6:$X$3142,'age-length prop'!P$71,'Individual Data'!$Q$6:$Q$3142,'age-length prop'!$C110,'Individual Data'!$M$6:$M$3142,'age-length prop'!$B$70)</f>
        <v>0</v>
      </c>
      <c r="Q110" s="40">
        <f t="shared" si="242"/>
        <v>0</v>
      </c>
      <c r="R110" s="32">
        <f t="shared" si="243"/>
        <v>0</v>
      </c>
      <c r="S110" s="32">
        <f t="shared" si="244"/>
        <v>0</v>
      </c>
      <c r="T110" s="32">
        <f t="shared" si="245"/>
        <v>0</v>
      </c>
      <c r="U110" s="32">
        <f t="shared" si="246"/>
        <v>0</v>
      </c>
      <c r="V110" s="32">
        <f t="shared" si="247"/>
        <v>0</v>
      </c>
      <c r="W110" s="32">
        <f t="shared" si="248"/>
        <v>52.548025313135028</v>
      </c>
      <c r="X110" s="32">
        <f t="shared" si="249"/>
        <v>136.62564609889344</v>
      </c>
      <c r="Y110" s="32">
        <f t="shared" si="250"/>
        <v>67.131498917748928</v>
      </c>
      <c r="Z110" s="32">
        <f t="shared" si="251"/>
        <v>34.485359033090205</v>
      </c>
      <c r="AA110" s="32">
        <f t="shared" si="252"/>
        <v>0</v>
      </c>
      <c r="AB110" s="32">
        <f t="shared" si="253"/>
        <v>0</v>
      </c>
      <c r="AC110" s="32">
        <f t="shared" si="254"/>
        <v>0</v>
      </c>
      <c r="AD110" s="14">
        <f>VLOOKUP(A110,'PBT Tag Rates'!$B$5:$E$34,4,FALSE)</f>
        <v>0.96828396500000002</v>
      </c>
      <c r="AE110" s="32">
        <f t="shared" si="255"/>
        <v>0</v>
      </c>
      <c r="AF110" s="32">
        <f t="shared" si="256"/>
        <v>0</v>
      </c>
      <c r="AG110" s="32">
        <f t="shared" si="257"/>
        <v>0</v>
      </c>
      <c r="AH110" s="32">
        <f t="shared" si="258"/>
        <v>0</v>
      </c>
      <c r="AI110" s="32">
        <f t="shared" si="259"/>
        <v>0</v>
      </c>
      <c r="AJ110" s="32">
        <f t="shared" si="260"/>
        <v>0</v>
      </c>
      <c r="AK110" s="32">
        <f t="shared" si="261"/>
        <v>54.269230114881665</v>
      </c>
      <c r="AL110" s="32">
        <f t="shared" si="262"/>
        <v>141.10080414157579</v>
      </c>
      <c r="AM110" s="32">
        <f t="shared" si="263"/>
        <v>69.330383796812043</v>
      </c>
      <c r="AN110" s="32">
        <f t="shared" si="264"/>
        <v>35.614923183293861</v>
      </c>
      <c r="AO110" s="32">
        <f t="shared" si="265"/>
        <v>0</v>
      </c>
      <c r="AP110" s="32">
        <f t="shared" si="266"/>
        <v>0</v>
      </c>
      <c r="AQ110" s="32">
        <f t="shared" si="267"/>
        <v>0</v>
      </c>
      <c r="AS110" s="34">
        <f t="shared" si="268"/>
        <v>0</v>
      </c>
      <c r="AT110" s="35">
        <f t="shared" si="269"/>
        <v>300.31534123656337</v>
      </c>
      <c r="BH110" s="18"/>
      <c r="BI110" s="32"/>
      <c r="BK110" s="40">
        <f t="shared" si="270"/>
        <v>0</v>
      </c>
      <c r="BL110" s="32">
        <f t="shared" si="271"/>
        <v>0</v>
      </c>
      <c r="BM110" s="32">
        <f t="shared" si="272"/>
        <v>0</v>
      </c>
      <c r="BN110" s="32">
        <f t="shared" si="273"/>
        <v>0</v>
      </c>
      <c r="BO110" s="32">
        <f t="shared" si="274"/>
        <v>0</v>
      </c>
      <c r="BP110" s="32">
        <f t="shared" si="275"/>
        <v>0</v>
      </c>
      <c r="BQ110" s="32">
        <f t="shared" si="276"/>
        <v>1.7212048017466373</v>
      </c>
      <c r="BR110" s="32">
        <f t="shared" si="277"/>
        <v>4.4751580426823523</v>
      </c>
      <c r="BS110" s="32">
        <f t="shared" si="278"/>
        <v>2.1988848790631152</v>
      </c>
      <c r="BT110" s="32">
        <f t="shared" si="279"/>
        <v>1.129564150203656</v>
      </c>
      <c r="BU110" s="32">
        <f t="shared" si="280"/>
        <v>0</v>
      </c>
      <c r="BV110" s="32">
        <f t="shared" si="281"/>
        <v>0</v>
      </c>
      <c r="BW110" s="32">
        <f t="shared" si="282"/>
        <v>0</v>
      </c>
      <c r="BX110" s="15">
        <f t="shared" si="283"/>
        <v>0.22500000000000001</v>
      </c>
      <c r="BY110" s="32">
        <f>SUMIFS('Individual Data'!$W$6:$W$3142,'Individual Data'!$I$6:$I$3142,'age-length prop'!BY$7,'Individual Data'!$U$6:$U$3142,'age-length prop'!$B110,'Individual Data'!$Q$6:$Q$3142,'age-length prop'!$C110)</f>
        <v>9</v>
      </c>
      <c r="BZ110" s="32">
        <f>SUMIFS('Individual Data'!$W$6:$W$3142,'Individual Data'!$I$6:$I$3142,'age-length prop'!BZ$7,'Individual Data'!$U$6:$U$3142,'age-length prop'!$B110,'Individual Data'!$Q$6:$Q$3142,'age-length prop'!$C110)</f>
        <v>31</v>
      </c>
      <c r="CA110" s="47">
        <f t="shared" si="284"/>
        <v>0</v>
      </c>
      <c r="CB110" s="18">
        <f t="shared" si="285"/>
        <v>0</v>
      </c>
      <c r="CC110" s="18">
        <f t="shared" si="286"/>
        <v>0</v>
      </c>
      <c r="CD110" s="18">
        <f t="shared" si="287"/>
        <v>0</v>
      </c>
      <c r="CE110" s="18">
        <f t="shared" si="288"/>
        <v>0</v>
      </c>
      <c r="CF110" s="18">
        <f t="shared" si="289"/>
        <v>0</v>
      </c>
      <c r="CG110" s="18">
        <f t="shared" si="290"/>
        <v>0.38727108039299341</v>
      </c>
      <c r="CH110" s="18">
        <f t="shared" si="291"/>
        <v>1.0069105596035293</v>
      </c>
      <c r="CI110" s="18">
        <f t="shared" si="292"/>
        <v>0.49474909778920095</v>
      </c>
      <c r="CJ110" s="18">
        <f t="shared" si="293"/>
        <v>0.25415193379582263</v>
      </c>
      <c r="CK110" s="18">
        <f t="shared" si="294"/>
        <v>0</v>
      </c>
      <c r="CL110" s="18">
        <f t="shared" si="295"/>
        <v>0</v>
      </c>
      <c r="CM110" s="48">
        <f t="shared" si="296"/>
        <v>0</v>
      </c>
      <c r="CN110" s="18"/>
      <c r="CO110" s="18">
        <f t="shared" si="297"/>
        <v>0</v>
      </c>
      <c r="CP110" s="18">
        <f t="shared" si="298"/>
        <v>0</v>
      </c>
      <c r="CQ110" s="18">
        <f t="shared" si="299"/>
        <v>0</v>
      </c>
      <c r="CR110" s="18">
        <f t="shared" si="300"/>
        <v>0</v>
      </c>
      <c r="CS110" s="18">
        <f t="shared" si="301"/>
        <v>0</v>
      </c>
      <c r="CT110" s="18">
        <f t="shared" si="302"/>
        <v>0</v>
      </c>
      <c r="CU110" s="18">
        <f t="shared" si="303"/>
        <v>1.333933721353644</v>
      </c>
      <c r="CV110" s="18">
        <f t="shared" si="304"/>
        <v>3.468247483078823</v>
      </c>
      <c r="CW110" s="18">
        <f t="shared" si="305"/>
        <v>1.7041357812739144</v>
      </c>
      <c r="CX110" s="18">
        <f t="shared" si="306"/>
        <v>0.8754122164078334</v>
      </c>
      <c r="CY110" s="18">
        <f t="shared" si="307"/>
        <v>0</v>
      </c>
      <c r="CZ110" s="18">
        <f t="shared" si="308"/>
        <v>0</v>
      </c>
      <c r="DA110" s="18">
        <f t="shared" si="309"/>
        <v>0</v>
      </c>
    </row>
    <row r="111" spans="1:105" x14ac:dyDescent="0.35">
      <c r="A111" s="22" t="s">
        <v>702</v>
      </c>
      <c r="B111" s="22" t="s">
        <v>8976</v>
      </c>
      <c r="C111">
        <v>3</v>
      </c>
      <c r="D111" s="18">
        <f>SUMIFS('Individual Data'!$AA$6:$AA$3142,'Individual Data'!$U$6:$U$3142,'age-length prop'!$B111,'Individual Data'!$X$6:$X$3142,'age-length prop'!D$71,'Individual Data'!$Q$6:$Q$3142,'age-length prop'!$C111,'Individual Data'!$M$6:$M$3142,'age-length prop'!$B$70)</f>
        <v>0</v>
      </c>
      <c r="E111" s="18">
        <f>SUMIFS('Individual Data'!$AA$6:$AA$3142,'Individual Data'!$U$6:$U$3142,'age-length prop'!$B111,'Individual Data'!$X$6:$X$3142,'age-length prop'!E$71,'Individual Data'!$Q$6:$Q$3142,'age-length prop'!$C111,'Individual Data'!$M$6:$M$3142,'age-length prop'!$B$70)</f>
        <v>0</v>
      </c>
      <c r="F111" s="18">
        <f>SUMIFS('Individual Data'!$AA$6:$AA$3142,'Individual Data'!$U$6:$U$3142,'age-length prop'!$B111,'Individual Data'!$X$6:$X$3142,'age-length prop'!F$71,'Individual Data'!$Q$6:$Q$3142,'age-length prop'!$C111,'Individual Data'!$M$6:$M$3142,'age-length prop'!$B$70)</f>
        <v>0</v>
      </c>
      <c r="G111" s="18">
        <f>SUMIFS('Individual Data'!$AA$6:$AA$3142,'Individual Data'!$U$6:$U$3142,'age-length prop'!$B111,'Individual Data'!$X$6:$X$3142,'age-length prop'!G$71,'Individual Data'!$Q$6:$Q$3142,'age-length prop'!$C111,'Individual Data'!$M$6:$M$3142,'age-length prop'!$B$70)</f>
        <v>103.11136363636366</v>
      </c>
      <c r="H111" s="18">
        <f>SUMIFS('Individual Data'!$AA$6:$AA$3142,'Individual Data'!$U$6:$U$3142,'age-length prop'!$B111,'Individual Data'!$X$6:$X$3142,'age-length prop'!H$71,'Individual Data'!$Q$6:$Q$3142,'age-length prop'!$C111,'Individual Data'!$M$6:$M$3142,'age-length prop'!$B$70)</f>
        <v>67.308806818181836</v>
      </c>
      <c r="I111" s="18">
        <f>SUMIFS('Individual Data'!$AA$6:$AA$3142,'Individual Data'!$U$6:$U$3142,'age-length prop'!$B111,'Individual Data'!$X$6:$X$3142,'age-length prop'!I$71,'Individual Data'!$Q$6:$Q$3142,'age-length prop'!$C111,'Individual Data'!$M$6:$M$3142,'age-length prop'!$B$70)</f>
        <v>103.11136363636366</v>
      </c>
      <c r="J111" s="18">
        <f>SUMIFS('Individual Data'!$AA$6:$AA$3142,'Individual Data'!$U$6:$U$3142,'age-length prop'!$B111,'Individual Data'!$X$6:$X$3142,'age-length prop'!J$71,'Individual Data'!$Q$6:$Q$3142,'age-length prop'!$C111,'Individual Data'!$M$6:$M$3142,'age-length prop'!$B$70)</f>
        <v>0</v>
      </c>
      <c r="K111" s="18">
        <f>SUMIFS('Individual Data'!$AA$6:$AA$3142,'Individual Data'!$U$6:$U$3142,'age-length prop'!$B111,'Individual Data'!$X$6:$X$3142,'age-length prop'!K$71,'Individual Data'!$Q$6:$Q$3142,'age-length prop'!$C111,'Individual Data'!$M$6:$M$3142,'age-length prop'!$B$70)</f>
        <v>0</v>
      </c>
      <c r="L111" s="18">
        <f>SUMIFS('Individual Data'!$AA$6:$AA$3142,'Individual Data'!$U$6:$U$3142,'age-length prop'!$B111,'Individual Data'!$X$6:$X$3142,'age-length prop'!L$71,'Individual Data'!$Q$6:$Q$3142,'age-length prop'!$C111,'Individual Data'!$M$6:$M$3142,'age-length prop'!$B$70)</f>
        <v>0</v>
      </c>
      <c r="M111" s="18">
        <f>SUMIFS('Individual Data'!$AA$6:$AA$3142,'Individual Data'!$U$6:$U$3142,'age-length prop'!$B111,'Individual Data'!$X$6:$X$3142,'age-length prop'!M$71,'Individual Data'!$Q$6:$Q$3142,'age-length prop'!$C111,'Individual Data'!$M$6:$M$3142,'age-length prop'!$B$70)</f>
        <v>0</v>
      </c>
      <c r="N111" s="18">
        <f>SUMIFS('Individual Data'!$AA$6:$AA$3142,'Individual Data'!$U$6:$U$3142,'age-length prop'!$B111,'Individual Data'!$X$6:$X$3142,'age-length prop'!N$71,'Individual Data'!$Q$6:$Q$3142,'age-length prop'!$C111,'Individual Data'!$M$6:$M$3142,'age-length prop'!$B$70)</f>
        <v>0</v>
      </c>
      <c r="O111" s="18">
        <f>SUMIFS('Individual Data'!$AA$6:$AA$3142,'Individual Data'!$U$6:$U$3142,'age-length prop'!$B111,'Individual Data'!$X$6:$X$3142,'age-length prop'!O$71,'Individual Data'!$Q$6:$Q$3142,'age-length prop'!$C111,'Individual Data'!$M$6:$M$3142,'age-length prop'!$B$70)</f>
        <v>0</v>
      </c>
      <c r="P111" s="18">
        <f>SUMIFS('Individual Data'!$AA$6:$AA$3142,'Individual Data'!$U$6:$U$3142,'age-length prop'!$B111,'Individual Data'!$X$6:$X$3142,'age-length prop'!P$71,'Individual Data'!$Q$6:$Q$3142,'age-length prop'!$C111,'Individual Data'!$M$6:$M$3142,'age-length prop'!$B$70)</f>
        <v>0</v>
      </c>
      <c r="Q111" s="40">
        <f t="shared" si="242"/>
        <v>0</v>
      </c>
      <c r="R111" s="32">
        <f t="shared" si="243"/>
        <v>0</v>
      </c>
      <c r="S111" s="32">
        <f t="shared" si="244"/>
        <v>0</v>
      </c>
      <c r="T111" s="32">
        <f t="shared" si="245"/>
        <v>106.89816199485291</v>
      </c>
      <c r="U111" s="32">
        <f t="shared" si="246"/>
        <v>69.64679363767938</v>
      </c>
      <c r="V111" s="32">
        <f t="shared" si="247"/>
        <v>106.84390168654878</v>
      </c>
      <c r="W111" s="32">
        <f t="shared" si="248"/>
        <v>0</v>
      </c>
      <c r="X111" s="32">
        <f t="shared" si="249"/>
        <v>0</v>
      </c>
      <c r="Y111" s="32">
        <f t="shared" si="250"/>
        <v>0</v>
      </c>
      <c r="Z111" s="32">
        <f t="shared" si="251"/>
        <v>0</v>
      </c>
      <c r="AA111" s="32">
        <f t="shared" si="252"/>
        <v>0</v>
      </c>
      <c r="AB111" s="32">
        <f t="shared" si="253"/>
        <v>0</v>
      </c>
      <c r="AC111" s="32">
        <f t="shared" si="254"/>
        <v>0</v>
      </c>
      <c r="AD111" s="14">
        <f>VLOOKUP(A111,'PBT Tag Rates'!$B$5:$E$34,4,FALSE)</f>
        <v>0.99705232300000002</v>
      </c>
      <c r="AE111" s="32">
        <f t="shared" si="255"/>
        <v>0</v>
      </c>
      <c r="AF111" s="32">
        <f t="shared" si="256"/>
        <v>0</v>
      </c>
      <c r="AG111" s="32">
        <f t="shared" si="257"/>
        <v>0</v>
      </c>
      <c r="AH111" s="32">
        <f t="shared" si="258"/>
        <v>107.21419481097072</v>
      </c>
      <c r="AI111" s="32">
        <f t="shared" si="259"/>
        <v>69.852696825499876</v>
      </c>
      <c r="AJ111" s="32">
        <f t="shared" si="260"/>
        <v>107.15977408795302</v>
      </c>
      <c r="AK111" s="32">
        <f t="shared" si="261"/>
        <v>0</v>
      </c>
      <c r="AL111" s="32">
        <f t="shared" si="262"/>
        <v>0</v>
      </c>
      <c r="AM111" s="32">
        <f t="shared" si="263"/>
        <v>0</v>
      </c>
      <c r="AN111" s="32">
        <f t="shared" si="264"/>
        <v>0</v>
      </c>
      <c r="AO111" s="32">
        <f t="shared" si="265"/>
        <v>0</v>
      </c>
      <c r="AP111" s="32">
        <f t="shared" si="266"/>
        <v>0</v>
      </c>
      <c r="AQ111" s="32">
        <f t="shared" si="267"/>
        <v>0</v>
      </c>
      <c r="AS111" s="34">
        <f t="shared" si="268"/>
        <v>0</v>
      </c>
      <c r="AT111" s="35">
        <f t="shared" si="269"/>
        <v>284.22666572442358</v>
      </c>
      <c r="BH111" s="18"/>
      <c r="BI111" s="32"/>
      <c r="BK111" s="40">
        <f t="shared" si="270"/>
        <v>0</v>
      </c>
      <c r="BL111" s="32">
        <f t="shared" si="271"/>
        <v>0</v>
      </c>
      <c r="BM111" s="32">
        <f t="shared" si="272"/>
        <v>0</v>
      </c>
      <c r="BN111" s="32">
        <f t="shared" si="273"/>
        <v>0.31603281611781142</v>
      </c>
      <c r="BO111" s="32">
        <f t="shared" si="274"/>
        <v>0.20590318782049621</v>
      </c>
      <c r="BP111" s="32">
        <f t="shared" si="275"/>
        <v>0.3158724014042491</v>
      </c>
      <c r="BQ111" s="32">
        <f t="shared" si="276"/>
        <v>0</v>
      </c>
      <c r="BR111" s="32">
        <f t="shared" si="277"/>
        <v>0</v>
      </c>
      <c r="BS111" s="32">
        <f t="shared" si="278"/>
        <v>0</v>
      </c>
      <c r="BT111" s="32">
        <f t="shared" si="279"/>
        <v>0</v>
      </c>
      <c r="BU111" s="32">
        <f t="shared" si="280"/>
        <v>0</v>
      </c>
      <c r="BV111" s="32">
        <f t="shared" si="281"/>
        <v>0</v>
      </c>
      <c r="BW111" s="32">
        <f t="shared" si="282"/>
        <v>0</v>
      </c>
      <c r="BX111" s="15">
        <f t="shared" si="283"/>
        <v>0.94117647058823528</v>
      </c>
      <c r="BY111" s="32">
        <f>SUMIFS('Individual Data'!$W$6:$W$3142,'Individual Data'!$I$6:$I$3142,'age-length prop'!BY$7,'Individual Data'!$U$6:$U$3142,'age-length prop'!$B111,'Individual Data'!$Q$6:$Q$3142,'age-length prop'!$C111)</f>
        <v>16</v>
      </c>
      <c r="BZ111" s="32">
        <f>SUMIFS('Individual Data'!$W$6:$W$3142,'Individual Data'!$I$6:$I$3142,'age-length prop'!BZ$7,'Individual Data'!$U$6:$U$3142,'age-length prop'!$B111,'Individual Data'!$Q$6:$Q$3142,'age-length prop'!$C111)</f>
        <v>1</v>
      </c>
      <c r="CA111" s="47">
        <f t="shared" si="284"/>
        <v>0</v>
      </c>
      <c r="CB111" s="18">
        <f t="shared" si="285"/>
        <v>0</v>
      </c>
      <c r="CC111" s="18">
        <f t="shared" si="286"/>
        <v>0</v>
      </c>
      <c r="CD111" s="18">
        <f t="shared" si="287"/>
        <v>0.29744265046382251</v>
      </c>
      <c r="CE111" s="18">
        <f t="shared" si="288"/>
        <v>0.19379123559576114</v>
      </c>
      <c r="CF111" s="18">
        <f t="shared" si="289"/>
        <v>0.29729167190988148</v>
      </c>
      <c r="CG111" s="18">
        <f t="shared" si="290"/>
        <v>0</v>
      </c>
      <c r="CH111" s="18">
        <f t="shared" si="291"/>
        <v>0</v>
      </c>
      <c r="CI111" s="18">
        <f t="shared" si="292"/>
        <v>0</v>
      </c>
      <c r="CJ111" s="18">
        <f t="shared" si="293"/>
        <v>0</v>
      </c>
      <c r="CK111" s="18">
        <f t="shared" si="294"/>
        <v>0</v>
      </c>
      <c r="CL111" s="18">
        <f t="shared" si="295"/>
        <v>0</v>
      </c>
      <c r="CM111" s="48">
        <f t="shared" si="296"/>
        <v>0</v>
      </c>
      <c r="CN111" s="18"/>
      <c r="CO111" s="18">
        <f t="shared" si="297"/>
        <v>0</v>
      </c>
      <c r="CP111" s="18">
        <f t="shared" si="298"/>
        <v>0</v>
      </c>
      <c r="CQ111" s="18">
        <f t="shared" si="299"/>
        <v>0</v>
      </c>
      <c r="CR111" s="18">
        <f t="shared" si="300"/>
        <v>1.859016565398891E-2</v>
      </c>
      <c r="CS111" s="18">
        <f t="shared" si="301"/>
        <v>1.2111952224735075E-2</v>
      </c>
      <c r="CT111" s="18">
        <f t="shared" si="302"/>
        <v>1.85807294943676E-2</v>
      </c>
      <c r="CU111" s="18">
        <f t="shared" si="303"/>
        <v>0</v>
      </c>
      <c r="CV111" s="18">
        <f t="shared" si="304"/>
        <v>0</v>
      </c>
      <c r="CW111" s="18">
        <f t="shared" si="305"/>
        <v>0</v>
      </c>
      <c r="CX111" s="18">
        <f t="shared" si="306"/>
        <v>0</v>
      </c>
      <c r="CY111" s="18">
        <f t="shared" si="307"/>
        <v>0</v>
      </c>
      <c r="CZ111" s="18">
        <f t="shared" si="308"/>
        <v>0</v>
      </c>
      <c r="DA111" s="18">
        <f t="shared" si="309"/>
        <v>0</v>
      </c>
    </row>
    <row r="112" spans="1:105" x14ac:dyDescent="0.35">
      <c r="A112" s="22" t="s">
        <v>702</v>
      </c>
      <c r="B112" s="22" t="s">
        <v>8977</v>
      </c>
      <c r="C112">
        <v>3</v>
      </c>
      <c r="D112" s="18">
        <f>SUMIFS('Individual Data'!$AA$6:$AA$3142,'Individual Data'!$U$6:$U$3142,'age-length prop'!$B112,'Individual Data'!$X$6:$X$3142,'age-length prop'!D$71,'Individual Data'!$Q$6:$Q$3142,'age-length prop'!$C112,'Individual Data'!$M$6:$M$3142,'age-length prop'!$B$70)</f>
        <v>0</v>
      </c>
      <c r="E112" s="18">
        <f>SUMIFS('Individual Data'!$AA$6:$AA$3142,'Individual Data'!$U$6:$U$3142,'age-length prop'!$B112,'Individual Data'!$X$6:$X$3142,'age-length prop'!E$71,'Individual Data'!$Q$6:$Q$3142,'age-length prop'!$C112,'Individual Data'!$M$6:$M$3142,'age-length prop'!$B$70)</f>
        <v>0</v>
      </c>
      <c r="F112" s="18">
        <f>SUMIFS('Individual Data'!$AA$6:$AA$3142,'Individual Data'!$U$6:$U$3142,'age-length prop'!$B112,'Individual Data'!$X$6:$X$3142,'age-length prop'!F$71,'Individual Data'!$Q$6:$Q$3142,'age-length prop'!$C112,'Individual Data'!$M$6:$M$3142,'age-length prop'!$B$70)</f>
        <v>0</v>
      </c>
      <c r="G112" s="18">
        <f>SUMIFS('Individual Data'!$AA$6:$AA$3142,'Individual Data'!$U$6:$U$3142,'age-length prop'!$B112,'Individual Data'!$X$6:$X$3142,'age-length prop'!G$71,'Individual Data'!$Q$6:$Q$3142,'age-length prop'!$C112,'Individual Data'!$M$6:$M$3142,'age-length prop'!$B$70)</f>
        <v>136.04971590909093</v>
      </c>
      <c r="H112" s="18">
        <f>SUMIFS('Individual Data'!$AA$6:$AA$3142,'Individual Data'!$U$6:$U$3142,'age-length prop'!$B112,'Individual Data'!$X$6:$X$3142,'age-length prop'!H$71,'Individual Data'!$Q$6:$Q$3142,'age-length prop'!$C112,'Individual Data'!$M$6:$M$3142,'age-length prop'!$B$70)</f>
        <v>120.29659090909094</v>
      </c>
      <c r="I112" s="18">
        <f>SUMIFS('Individual Data'!$AA$6:$AA$3142,'Individual Data'!$U$6:$U$3142,'age-length prop'!$B112,'Individual Data'!$X$6:$X$3142,'age-length prop'!I$71,'Individual Data'!$Q$6:$Q$3142,'age-length prop'!$C112,'Individual Data'!$M$6:$M$3142,'age-length prop'!$B$70)</f>
        <v>68.740909090909113</v>
      </c>
      <c r="J112" s="18">
        <f>SUMIFS('Individual Data'!$AA$6:$AA$3142,'Individual Data'!$U$6:$U$3142,'age-length prop'!$B112,'Individual Data'!$X$6:$X$3142,'age-length prop'!J$71,'Individual Data'!$Q$6:$Q$3142,'age-length prop'!$C112,'Individual Data'!$M$6:$M$3142,'age-length prop'!$B$70)</f>
        <v>34.370454545454557</v>
      </c>
      <c r="K112" s="18">
        <f>SUMIFS('Individual Data'!$AA$6:$AA$3142,'Individual Data'!$U$6:$U$3142,'age-length prop'!$B112,'Individual Data'!$X$6:$X$3142,'age-length prop'!K$71,'Individual Data'!$Q$6:$Q$3142,'age-length prop'!$C112,'Individual Data'!$M$6:$M$3142,'age-length prop'!$B$70)</f>
        <v>0</v>
      </c>
      <c r="L112" s="18">
        <f>SUMIFS('Individual Data'!$AA$6:$AA$3142,'Individual Data'!$U$6:$U$3142,'age-length prop'!$B112,'Individual Data'!$X$6:$X$3142,'age-length prop'!L$71,'Individual Data'!$Q$6:$Q$3142,'age-length prop'!$C112,'Individual Data'!$M$6:$M$3142,'age-length prop'!$B$70)</f>
        <v>0</v>
      </c>
      <c r="M112" s="18">
        <f>SUMIFS('Individual Data'!$AA$6:$AA$3142,'Individual Data'!$U$6:$U$3142,'age-length prop'!$B112,'Individual Data'!$X$6:$X$3142,'age-length prop'!M$71,'Individual Data'!$Q$6:$Q$3142,'age-length prop'!$C112,'Individual Data'!$M$6:$M$3142,'age-length prop'!$B$70)</f>
        <v>0</v>
      </c>
      <c r="N112" s="18">
        <f>SUMIFS('Individual Data'!$AA$6:$AA$3142,'Individual Data'!$U$6:$U$3142,'age-length prop'!$B112,'Individual Data'!$X$6:$X$3142,'age-length prop'!N$71,'Individual Data'!$Q$6:$Q$3142,'age-length prop'!$C112,'Individual Data'!$M$6:$M$3142,'age-length prop'!$B$70)</f>
        <v>0</v>
      </c>
      <c r="O112" s="18">
        <f>SUMIFS('Individual Data'!$AA$6:$AA$3142,'Individual Data'!$U$6:$U$3142,'age-length prop'!$B112,'Individual Data'!$X$6:$X$3142,'age-length prop'!O$71,'Individual Data'!$Q$6:$Q$3142,'age-length prop'!$C112,'Individual Data'!$M$6:$M$3142,'age-length prop'!$B$70)</f>
        <v>0</v>
      </c>
      <c r="P112" s="18">
        <f>SUMIFS('Individual Data'!$AA$6:$AA$3142,'Individual Data'!$U$6:$U$3142,'age-length prop'!$B112,'Individual Data'!$X$6:$X$3142,'age-length prop'!P$71,'Individual Data'!$Q$6:$Q$3142,'age-length prop'!$C112,'Individual Data'!$M$6:$M$3142,'age-length prop'!$B$70)</f>
        <v>0</v>
      </c>
      <c r="Q112" s="40">
        <f t="shared" si="242"/>
        <v>0</v>
      </c>
      <c r="R112" s="32">
        <f t="shared" si="243"/>
        <v>0</v>
      </c>
      <c r="S112" s="32">
        <f t="shared" si="244"/>
        <v>0</v>
      </c>
      <c r="T112" s="32">
        <f t="shared" si="245"/>
        <v>141.04618596543094</v>
      </c>
      <c r="U112" s="32">
        <f t="shared" si="246"/>
        <v>124.47512054393762</v>
      </c>
      <c r="V112" s="32">
        <f t="shared" si="247"/>
        <v>71.229267791032512</v>
      </c>
      <c r="W112" s="32">
        <f t="shared" si="248"/>
        <v>36.032931643292592</v>
      </c>
      <c r="X112" s="32">
        <f t="shared" si="249"/>
        <v>0</v>
      </c>
      <c r="Y112" s="32">
        <f t="shared" si="250"/>
        <v>0</v>
      </c>
      <c r="Z112" s="32">
        <f t="shared" si="251"/>
        <v>0</v>
      </c>
      <c r="AA112" s="32">
        <f t="shared" si="252"/>
        <v>0</v>
      </c>
      <c r="AB112" s="32">
        <f t="shared" si="253"/>
        <v>0</v>
      </c>
      <c r="AC112" s="32">
        <f t="shared" si="254"/>
        <v>0</v>
      </c>
      <c r="AD112" s="14">
        <f>VLOOKUP(A112,'PBT Tag Rates'!$B$5:$E$34,4,FALSE)</f>
        <v>0.99705232300000002</v>
      </c>
      <c r="AE112" s="32">
        <f t="shared" si="255"/>
        <v>0</v>
      </c>
      <c r="AF112" s="32">
        <f t="shared" si="256"/>
        <v>0</v>
      </c>
      <c r="AG112" s="32">
        <f t="shared" si="257"/>
        <v>0</v>
      </c>
      <c r="AH112" s="32">
        <f t="shared" si="258"/>
        <v>141.46317370891973</v>
      </c>
      <c r="AI112" s="32">
        <f t="shared" si="259"/>
        <v>124.84311773068063</v>
      </c>
      <c r="AJ112" s="32">
        <f t="shared" si="260"/>
        <v>71.439849391968679</v>
      </c>
      <c r="AK112" s="32">
        <f t="shared" si="261"/>
        <v>36.139459095661316</v>
      </c>
      <c r="AL112" s="32">
        <f t="shared" si="262"/>
        <v>0</v>
      </c>
      <c r="AM112" s="32">
        <f t="shared" si="263"/>
        <v>0</v>
      </c>
      <c r="AN112" s="32">
        <f t="shared" si="264"/>
        <v>0</v>
      </c>
      <c r="AO112" s="32">
        <f t="shared" si="265"/>
        <v>0</v>
      </c>
      <c r="AP112" s="32">
        <f t="shared" si="266"/>
        <v>0</v>
      </c>
      <c r="AQ112" s="32">
        <f t="shared" si="267"/>
        <v>0</v>
      </c>
      <c r="AS112" s="34">
        <f t="shared" si="268"/>
        <v>0</v>
      </c>
      <c r="AT112" s="35">
        <f t="shared" si="269"/>
        <v>373.88559992723037</v>
      </c>
      <c r="BH112" s="18"/>
      <c r="BI112" s="32"/>
      <c r="BK112" s="40">
        <f t="shared" si="270"/>
        <v>0</v>
      </c>
      <c r="BL112" s="32">
        <f t="shared" si="271"/>
        <v>0</v>
      </c>
      <c r="BM112" s="32">
        <f t="shared" si="272"/>
        <v>0</v>
      </c>
      <c r="BN112" s="32">
        <f t="shared" si="273"/>
        <v>0.41698774348878942</v>
      </c>
      <c r="BO112" s="32">
        <f t="shared" si="274"/>
        <v>0.36799718674301118</v>
      </c>
      <c r="BP112" s="32">
        <f t="shared" si="275"/>
        <v>0.21058160093616607</v>
      </c>
      <c r="BQ112" s="32">
        <f t="shared" si="276"/>
        <v>0.10652745236872363</v>
      </c>
      <c r="BR112" s="32">
        <f t="shared" si="277"/>
        <v>0</v>
      </c>
      <c r="BS112" s="32">
        <f t="shared" si="278"/>
        <v>0</v>
      </c>
      <c r="BT112" s="32">
        <f t="shared" si="279"/>
        <v>0</v>
      </c>
      <c r="BU112" s="32">
        <f t="shared" si="280"/>
        <v>0</v>
      </c>
      <c r="BV112" s="32">
        <f t="shared" si="281"/>
        <v>0</v>
      </c>
      <c r="BW112" s="32">
        <f t="shared" si="282"/>
        <v>0</v>
      </c>
      <c r="BX112" s="15">
        <f t="shared" si="283"/>
        <v>9.0909090909090912E-2</v>
      </c>
      <c r="BY112" s="32">
        <f>SUMIFS('Individual Data'!$W$6:$W$3142,'Individual Data'!$I$6:$I$3142,'age-length prop'!BY$7,'Individual Data'!$U$6:$U$3142,'age-length prop'!$B112,'Individual Data'!$Q$6:$Q$3142,'age-length prop'!$C112)</f>
        <v>2</v>
      </c>
      <c r="BZ112" s="32">
        <f>SUMIFS('Individual Data'!$W$6:$W$3142,'Individual Data'!$I$6:$I$3142,'age-length prop'!BZ$7,'Individual Data'!$U$6:$U$3142,'age-length prop'!$B112,'Individual Data'!$Q$6:$Q$3142,'age-length prop'!$C112)</f>
        <v>20</v>
      </c>
      <c r="CA112" s="47">
        <f t="shared" si="284"/>
        <v>0</v>
      </c>
      <c r="CB112" s="18">
        <f t="shared" si="285"/>
        <v>0</v>
      </c>
      <c r="CC112" s="18">
        <f t="shared" si="286"/>
        <v>0</v>
      </c>
      <c r="CD112" s="18">
        <f t="shared" si="287"/>
        <v>3.7907976680799038E-2</v>
      </c>
      <c r="CE112" s="18">
        <f t="shared" si="288"/>
        <v>3.3454289703910109E-2</v>
      </c>
      <c r="CF112" s="18">
        <f t="shared" si="289"/>
        <v>1.9143781903287825E-2</v>
      </c>
      <c r="CG112" s="18">
        <f t="shared" si="290"/>
        <v>9.684313851702148E-3</v>
      </c>
      <c r="CH112" s="18">
        <f t="shared" si="291"/>
        <v>0</v>
      </c>
      <c r="CI112" s="18">
        <f t="shared" si="292"/>
        <v>0</v>
      </c>
      <c r="CJ112" s="18">
        <f t="shared" si="293"/>
        <v>0</v>
      </c>
      <c r="CK112" s="18">
        <f t="shared" si="294"/>
        <v>0</v>
      </c>
      <c r="CL112" s="18">
        <f t="shared" si="295"/>
        <v>0</v>
      </c>
      <c r="CM112" s="48">
        <f t="shared" si="296"/>
        <v>0</v>
      </c>
      <c r="CN112" s="18"/>
      <c r="CO112" s="18">
        <f t="shared" si="297"/>
        <v>0</v>
      </c>
      <c r="CP112" s="18">
        <f t="shared" si="298"/>
        <v>0</v>
      </c>
      <c r="CQ112" s="18">
        <f t="shared" si="299"/>
        <v>0</v>
      </c>
      <c r="CR112" s="18">
        <f t="shared" si="300"/>
        <v>0.37907976680799038</v>
      </c>
      <c r="CS112" s="18">
        <f t="shared" si="301"/>
        <v>0.33454289703910106</v>
      </c>
      <c r="CT112" s="18">
        <f t="shared" si="302"/>
        <v>0.19143781903287824</v>
      </c>
      <c r="CU112" s="18">
        <f t="shared" si="303"/>
        <v>9.6843138517021476E-2</v>
      </c>
      <c r="CV112" s="18">
        <f t="shared" si="304"/>
        <v>0</v>
      </c>
      <c r="CW112" s="18">
        <f t="shared" si="305"/>
        <v>0</v>
      </c>
      <c r="CX112" s="18">
        <f t="shared" si="306"/>
        <v>0</v>
      </c>
      <c r="CY112" s="18">
        <f t="shared" si="307"/>
        <v>0</v>
      </c>
      <c r="CZ112" s="18">
        <f t="shared" si="308"/>
        <v>0</v>
      </c>
      <c r="DA112" s="18">
        <f t="shared" si="309"/>
        <v>0</v>
      </c>
    </row>
    <row r="113" spans="1:105" x14ac:dyDescent="0.35">
      <c r="A113" s="22" t="s">
        <v>702</v>
      </c>
      <c r="B113" s="22" t="s">
        <v>8975</v>
      </c>
      <c r="C113">
        <v>3</v>
      </c>
      <c r="D113" s="18">
        <f>SUMIFS('Individual Data'!$AA$6:$AA$3142,'Individual Data'!$U$6:$U$3142,'age-length prop'!$B113,'Individual Data'!$X$6:$X$3142,'age-length prop'!D$71,'Individual Data'!$Q$6:$Q$3142,'age-length prop'!$C113,'Individual Data'!$M$6:$M$3142,'age-length prop'!$B$70)</f>
        <v>0</v>
      </c>
      <c r="E113" s="18">
        <f>SUMIFS('Individual Data'!$AA$6:$AA$3142,'Individual Data'!$U$6:$U$3142,'age-length prop'!$B113,'Individual Data'!$X$6:$X$3142,'age-length prop'!E$71,'Individual Data'!$Q$6:$Q$3142,'age-length prop'!$C113,'Individual Data'!$M$6:$M$3142,'age-length prop'!$B$70)</f>
        <v>17.185227272727278</v>
      </c>
      <c r="F113" s="18">
        <f>SUMIFS('Individual Data'!$AA$6:$AA$3142,'Individual Data'!$U$6:$U$3142,'age-length prop'!$B113,'Individual Data'!$X$6:$X$3142,'age-length prop'!F$71,'Individual Data'!$Q$6:$Q$3142,'age-length prop'!$C113,'Individual Data'!$M$6:$M$3142,'age-length prop'!$B$70)</f>
        <v>0</v>
      </c>
      <c r="G113" s="18">
        <f>SUMIFS('Individual Data'!$AA$6:$AA$3142,'Individual Data'!$U$6:$U$3142,'age-length prop'!$B113,'Individual Data'!$X$6:$X$3142,'age-length prop'!G$71,'Individual Data'!$Q$6:$Q$3142,'age-length prop'!$C113,'Individual Data'!$M$6:$M$3142,'age-length prop'!$B$70)</f>
        <v>68.740909090909113</v>
      </c>
      <c r="H113" s="18">
        <f>SUMIFS('Individual Data'!$AA$6:$AA$3142,'Individual Data'!$U$6:$U$3142,'age-length prop'!$B113,'Individual Data'!$X$6:$X$3142,'age-length prop'!H$71,'Individual Data'!$Q$6:$Q$3142,'age-length prop'!$C113,'Individual Data'!$M$6:$M$3142,'age-length prop'!$B$70)</f>
        <v>269.23522727272734</v>
      </c>
      <c r="I113" s="18">
        <f>SUMIFS('Individual Data'!$AA$6:$AA$3142,'Individual Data'!$U$6:$U$3142,'age-length prop'!$B113,'Individual Data'!$X$6:$X$3142,'age-length prop'!I$71,'Individual Data'!$Q$6:$Q$3142,'age-length prop'!$C113,'Individual Data'!$M$6:$M$3142,'age-length prop'!$B$70)</f>
        <v>154.6670454545455</v>
      </c>
      <c r="J113" s="18">
        <f>SUMIFS('Individual Data'!$AA$6:$AA$3142,'Individual Data'!$U$6:$U$3142,'age-length prop'!$B113,'Individual Data'!$X$6:$X$3142,'age-length prop'!J$71,'Individual Data'!$Q$6:$Q$3142,'age-length prop'!$C113,'Individual Data'!$M$6:$M$3142,'age-length prop'!$B$70)</f>
        <v>103.11136363636366</v>
      </c>
      <c r="K113" s="18">
        <f>SUMIFS('Individual Data'!$AA$6:$AA$3142,'Individual Data'!$U$6:$U$3142,'age-length prop'!$B113,'Individual Data'!$X$6:$X$3142,'age-length prop'!K$71,'Individual Data'!$Q$6:$Q$3142,'age-length prop'!$C113,'Individual Data'!$M$6:$M$3142,'age-length prop'!$B$70)</f>
        <v>17.185227272727278</v>
      </c>
      <c r="L113" s="18">
        <f>SUMIFS('Individual Data'!$AA$6:$AA$3142,'Individual Data'!$U$6:$U$3142,'age-length prop'!$B113,'Individual Data'!$X$6:$X$3142,'age-length prop'!L$71,'Individual Data'!$Q$6:$Q$3142,'age-length prop'!$C113,'Individual Data'!$M$6:$M$3142,'age-length prop'!$B$70)</f>
        <v>0</v>
      </c>
      <c r="M113" s="18">
        <f>SUMIFS('Individual Data'!$AA$6:$AA$3142,'Individual Data'!$U$6:$U$3142,'age-length prop'!$B113,'Individual Data'!$X$6:$X$3142,'age-length prop'!M$71,'Individual Data'!$Q$6:$Q$3142,'age-length prop'!$C113,'Individual Data'!$M$6:$M$3142,'age-length prop'!$B$70)</f>
        <v>0</v>
      </c>
      <c r="N113" s="18">
        <f>SUMIFS('Individual Data'!$AA$6:$AA$3142,'Individual Data'!$U$6:$U$3142,'age-length prop'!$B113,'Individual Data'!$X$6:$X$3142,'age-length prop'!N$71,'Individual Data'!$Q$6:$Q$3142,'age-length prop'!$C113,'Individual Data'!$M$6:$M$3142,'age-length prop'!$B$70)</f>
        <v>0</v>
      </c>
      <c r="O113" s="18">
        <f>SUMIFS('Individual Data'!$AA$6:$AA$3142,'Individual Data'!$U$6:$U$3142,'age-length prop'!$B113,'Individual Data'!$X$6:$X$3142,'age-length prop'!O$71,'Individual Data'!$Q$6:$Q$3142,'age-length prop'!$C113,'Individual Data'!$M$6:$M$3142,'age-length prop'!$B$70)</f>
        <v>0</v>
      </c>
      <c r="P113" s="18">
        <f>SUMIFS('Individual Data'!$AA$6:$AA$3142,'Individual Data'!$U$6:$U$3142,'age-length prop'!$B113,'Individual Data'!$X$6:$X$3142,'age-length prop'!P$71,'Individual Data'!$Q$6:$Q$3142,'age-length prop'!$C113,'Individual Data'!$M$6:$M$3142,'age-length prop'!$B$70)</f>
        <v>0</v>
      </c>
      <c r="Q113" s="40">
        <f t="shared" si="242"/>
        <v>0</v>
      </c>
      <c r="R113" s="32">
        <f t="shared" si="243"/>
        <v>17.334989601901373</v>
      </c>
      <c r="S113" s="32">
        <f t="shared" si="244"/>
        <v>0</v>
      </c>
      <c r="T113" s="32">
        <f t="shared" si="245"/>
        <v>71.265441329901947</v>
      </c>
      <c r="U113" s="32">
        <f t="shared" si="246"/>
        <v>278.58717455071752</v>
      </c>
      <c r="V113" s="32">
        <f t="shared" si="247"/>
        <v>160.26585252982315</v>
      </c>
      <c r="W113" s="32">
        <f t="shared" si="248"/>
        <v>108.09879492987777</v>
      </c>
      <c r="X113" s="32">
        <f t="shared" si="249"/>
        <v>17.820736447681753</v>
      </c>
      <c r="Y113" s="32">
        <f t="shared" si="250"/>
        <v>0</v>
      </c>
      <c r="Z113" s="32">
        <f t="shared" si="251"/>
        <v>0</v>
      </c>
      <c r="AA113" s="32">
        <f t="shared" si="252"/>
        <v>0</v>
      </c>
      <c r="AB113" s="32">
        <f t="shared" si="253"/>
        <v>0</v>
      </c>
      <c r="AC113" s="32">
        <f t="shared" si="254"/>
        <v>0</v>
      </c>
      <c r="AD113" s="14">
        <f>VLOOKUP(A113,'PBT Tag Rates'!$B$5:$E$34,4,FALSE)</f>
        <v>0.99705232300000002</v>
      </c>
      <c r="AE113" s="32">
        <f t="shared" si="255"/>
        <v>0</v>
      </c>
      <c r="AF113" s="32">
        <f t="shared" si="256"/>
        <v>17.386238617590958</v>
      </c>
      <c r="AG113" s="32">
        <f t="shared" si="257"/>
        <v>0</v>
      </c>
      <c r="AH113" s="32">
        <f t="shared" si="258"/>
        <v>71.476129873980497</v>
      </c>
      <c r="AI113" s="32">
        <f t="shared" si="259"/>
        <v>279.41078730199951</v>
      </c>
      <c r="AJ113" s="32">
        <f t="shared" si="260"/>
        <v>160.73966113192952</v>
      </c>
      <c r="AK113" s="32">
        <f t="shared" si="261"/>
        <v>108.41837728698393</v>
      </c>
      <c r="AL113" s="32">
        <f t="shared" si="262"/>
        <v>17.873421521211132</v>
      </c>
      <c r="AM113" s="32">
        <f t="shared" si="263"/>
        <v>0</v>
      </c>
      <c r="AN113" s="32">
        <f t="shared" si="264"/>
        <v>0</v>
      </c>
      <c r="AO113" s="32">
        <f t="shared" si="265"/>
        <v>0</v>
      </c>
      <c r="AP113" s="32">
        <f t="shared" si="266"/>
        <v>0</v>
      </c>
      <c r="AQ113" s="32">
        <f t="shared" si="267"/>
        <v>0</v>
      </c>
      <c r="AS113" s="34">
        <f t="shared" si="268"/>
        <v>17.386238617590958</v>
      </c>
      <c r="AT113" s="35">
        <f t="shared" si="269"/>
        <v>637.91837711610469</v>
      </c>
      <c r="BH113" s="18"/>
      <c r="BI113" s="32"/>
      <c r="BK113" s="40">
        <f t="shared" si="270"/>
        <v>0</v>
      </c>
      <c r="BL113" s="32">
        <f t="shared" si="271"/>
        <v>5.1249015689585065E-2</v>
      </c>
      <c r="BM113" s="32">
        <f t="shared" si="272"/>
        <v>0</v>
      </c>
      <c r="BN113" s="32">
        <f t="shared" si="273"/>
        <v>0.21068854407855042</v>
      </c>
      <c r="BO113" s="32">
        <f t="shared" si="274"/>
        <v>0.82361275128198486</v>
      </c>
      <c r="BP113" s="32">
        <f t="shared" si="275"/>
        <v>0.47380860210637366</v>
      </c>
      <c r="BQ113" s="32">
        <f t="shared" si="276"/>
        <v>0.31958235710615668</v>
      </c>
      <c r="BR113" s="32">
        <f t="shared" si="277"/>
        <v>5.2685073529378457E-2</v>
      </c>
      <c r="BS113" s="32">
        <f t="shared" si="278"/>
        <v>0</v>
      </c>
      <c r="BT113" s="32">
        <f t="shared" si="279"/>
        <v>0</v>
      </c>
      <c r="BU113" s="32">
        <f t="shared" si="280"/>
        <v>0</v>
      </c>
      <c r="BV113" s="32">
        <f t="shared" si="281"/>
        <v>0</v>
      </c>
      <c r="BW113" s="32">
        <f t="shared" si="282"/>
        <v>0</v>
      </c>
      <c r="BX113" s="15">
        <f t="shared" si="283"/>
        <v>0.27500000000000002</v>
      </c>
      <c r="BY113" s="32">
        <f>SUMIFS('Individual Data'!$W$6:$W$3142,'Individual Data'!$I$6:$I$3142,'age-length prop'!BY$7,'Individual Data'!$U$6:$U$3142,'age-length prop'!$B113,'Individual Data'!$Q$6:$Q$3142,'age-length prop'!$C113)</f>
        <v>11</v>
      </c>
      <c r="BZ113" s="32">
        <f>SUMIFS('Individual Data'!$W$6:$W$3142,'Individual Data'!$I$6:$I$3142,'age-length prop'!BZ$7,'Individual Data'!$U$6:$U$3142,'age-length prop'!$B113,'Individual Data'!$Q$6:$Q$3142,'age-length prop'!$C113)</f>
        <v>29</v>
      </c>
      <c r="CA113" s="47">
        <f t="shared" si="284"/>
        <v>0</v>
      </c>
      <c r="CB113" s="18">
        <f t="shared" si="285"/>
        <v>1.4093479314635894E-2</v>
      </c>
      <c r="CC113" s="18">
        <f t="shared" si="286"/>
        <v>0</v>
      </c>
      <c r="CD113" s="18">
        <f t="shared" si="287"/>
        <v>5.7939349621601369E-2</v>
      </c>
      <c r="CE113" s="18">
        <f t="shared" si="288"/>
        <v>0.22649350660254586</v>
      </c>
      <c r="CF113" s="18">
        <f t="shared" si="289"/>
        <v>0.13029736557925276</v>
      </c>
      <c r="CG113" s="18">
        <f t="shared" si="290"/>
        <v>8.7885148204193089E-2</v>
      </c>
      <c r="CH113" s="18">
        <f t="shared" si="291"/>
        <v>1.4488395220579077E-2</v>
      </c>
      <c r="CI113" s="18">
        <f t="shared" si="292"/>
        <v>0</v>
      </c>
      <c r="CJ113" s="18">
        <f t="shared" si="293"/>
        <v>0</v>
      </c>
      <c r="CK113" s="18">
        <f t="shared" si="294"/>
        <v>0</v>
      </c>
      <c r="CL113" s="18">
        <f t="shared" si="295"/>
        <v>0</v>
      </c>
      <c r="CM113" s="48">
        <f t="shared" si="296"/>
        <v>0</v>
      </c>
      <c r="CN113" s="18"/>
      <c r="CO113" s="18">
        <f t="shared" si="297"/>
        <v>0</v>
      </c>
      <c r="CP113" s="18">
        <f t="shared" si="298"/>
        <v>3.7155536374949172E-2</v>
      </c>
      <c r="CQ113" s="18">
        <f t="shared" si="299"/>
        <v>0</v>
      </c>
      <c r="CR113" s="18">
        <f t="shared" si="300"/>
        <v>0.15274919445694904</v>
      </c>
      <c r="CS113" s="18">
        <f t="shared" si="301"/>
        <v>0.597119244679439</v>
      </c>
      <c r="CT113" s="18">
        <f t="shared" si="302"/>
        <v>0.3435112365271209</v>
      </c>
      <c r="CU113" s="18">
        <f t="shared" si="303"/>
        <v>0.23169720890196357</v>
      </c>
      <c r="CV113" s="18">
        <f t="shared" si="304"/>
        <v>3.819667830879938E-2</v>
      </c>
      <c r="CW113" s="18">
        <f t="shared" si="305"/>
        <v>0</v>
      </c>
      <c r="CX113" s="18">
        <f t="shared" si="306"/>
        <v>0</v>
      </c>
      <c r="CY113" s="18">
        <f t="shared" si="307"/>
        <v>0</v>
      </c>
      <c r="CZ113" s="18">
        <f t="shared" si="308"/>
        <v>0</v>
      </c>
      <c r="DA113" s="18">
        <f t="shared" si="309"/>
        <v>0</v>
      </c>
    </row>
    <row r="114" spans="1:105" x14ac:dyDescent="0.35">
      <c r="A114" s="23" t="s">
        <v>702</v>
      </c>
      <c r="B114" s="22" t="s">
        <v>8858</v>
      </c>
      <c r="C114">
        <v>3</v>
      </c>
      <c r="D114" s="18">
        <f>SUMIFS('Individual Data'!$AA$6:$AA$3142,'Individual Data'!$U$6:$U$3142,'age-length prop'!$B114,'Individual Data'!$X$6:$X$3142,'age-length prop'!D$71,'Individual Data'!$Q$6:$Q$3142,'age-length prop'!$C114,'Individual Data'!$M$6:$M$3142,'age-length prop'!$B$70)</f>
        <v>0</v>
      </c>
      <c r="E114" s="18">
        <f>SUMIFS('Individual Data'!$AA$6:$AA$3142,'Individual Data'!$U$6:$U$3142,'age-length prop'!$B114,'Individual Data'!$X$6:$X$3142,'age-length prop'!E$71,'Individual Data'!$Q$6:$Q$3142,'age-length prop'!$C114,'Individual Data'!$M$6:$M$3142,'age-length prop'!$B$70)</f>
        <v>0</v>
      </c>
      <c r="F114" s="18">
        <f>SUMIFS('Individual Data'!$AA$6:$AA$3142,'Individual Data'!$U$6:$U$3142,'age-length prop'!$B114,'Individual Data'!$X$6:$X$3142,'age-length prop'!F$71,'Individual Data'!$Q$6:$Q$3142,'age-length prop'!$C114,'Individual Data'!$M$6:$M$3142,'age-length prop'!$B$70)</f>
        <v>0</v>
      </c>
      <c r="G114" s="18">
        <f>SUMIFS('Individual Data'!$AA$6:$AA$3142,'Individual Data'!$U$6:$U$3142,'age-length prop'!$B114,'Individual Data'!$X$6:$X$3142,'age-length prop'!G$71,'Individual Data'!$Q$6:$Q$3142,'age-length prop'!$C114,'Individual Data'!$M$6:$M$3142,'age-length prop'!$B$70)</f>
        <v>153.23494318181821</v>
      </c>
      <c r="H114" s="18">
        <f>SUMIFS('Individual Data'!$AA$6:$AA$3142,'Individual Data'!$U$6:$U$3142,'age-length prop'!$B114,'Individual Data'!$X$6:$X$3142,'age-length prop'!H$71,'Individual Data'!$Q$6:$Q$3142,'age-length prop'!$C114,'Individual Data'!$M$6:$M$3142,'age-length prop'!$B$70)</f>
        <v>189.03750000000005</v>
      </c>
      <c r="I114" s="18">
        <f>SUMIFS('Individual Data'!$AA$6:$AA$3142,'Individual Data'!$U$6:$U$3142,'age-length prop'!$B114,'Individual Data'!$X$6:$X$3142,'age-length prop'!I$71,'Individual Data'!$Q$6:$Q$3142,'age-length prop'!$C114,'Individual Data'!$M$6:$M$3142,'age-length prop'!$B$70)</f>
        <v>120.29659090909094</v>
      </c>
      <c r="J114" s="18">
        <f>SUMIFS('Individual Data'!$AA$6:$AA$3142,'Individual Data'!$U$6:$U$3142,'age-length prop'!$B114,'Individual Data'!$X$6:$X$3142,'age-length prop'!J$71,'Individual Data'!$Q$6:$Q$3142,'age-length prop'!$C114,'Individual Data'!$M$6:$M$3142,'age-length prop'!$B$70)</f>
        <v>51.555681818181839</v>
      </c>
      <c r="K114" s="18">
        <f>SUMIFS('Individual Data'!$AA$6:$AA$3142,'Individual Data'!$U$6:$U$3142,'age-length prop'!$B114,'Individual Data'!$X$6:$X$3142,'age-length prop'!K$71,'Individual Data'!$Q$6:$Q$3142,'age-length prop'!$C114,'Individual Data'!$M$6:$M$3142,'age-length prop'!$B$70)</f>
        <v>0</v>
      </c>
      <c r="L114" s="18">
        <f>SUMIFS('Individual Data'!$AA$6:$AA$3142,'Individual Data'!$U$6:$U$3142,'age-length prop'!$B114,'Individual Data'!$X$6:$X$3142,'age-length prop'!L$71,'Individual Data'!$Q$6:$Q$3142,'age-length prop'!$C114,'Individual Data'!$M$6:$M$3142,'age-length prop'!$B$70)</f>
        <v>0</v>
      </c>
      <c r="M114" s="18">
        <f>SUMIFS('Individual Data'!$AA$6:$AA$3142,'Individual Data'!$U$6:$U$3142,'age-length prop'!$B114,'Individual Data'!$X$6:$X$3142,'age-length prop'!M$71,'Individual Data'!$Q$6:$Q$3142,'age-length prop'!$C114,'Individual Data'!$M$6:$M$3142,'age-length prop'!$B$70)</f>
        <v>0</v>
      </c>
      <c r="N114" s="18">
        <f>SUMIFS('Individual Data'!$AA$6:$AA$3142,'Individual Data'!$U$6:$U$3142,'age-length prop'!$B114,'Individual Data'!$X$6:$X$3142,'age-length prop'!N$71,'Individual Data'!$Q$6:$Q$3142,'age-length prop'!$C114,'Individual Data'!$M$6:$M$3142,'age-length prop'!$B$70)</f>
        <v>0</v>
      </c>
      <c r="O114" s="18">
        <f>SUMIFS('Individual Data'!$AA$6:$AA$3142,'Individual Data'!$U$6:$U$3142,'age-length prop'!$B114,'Individual Data'!$X$6:$X$3142,'age-length prop'!O$71,'Individual Data'!$Q$6:$Q$3142,'age-length prop'!$C114,'Individual Data'!$M$6:$M$3142,'age-length prop'!$B$70)</f>
        <v>0</v>
      </c>
      <c r="P114" s="18">
        <f>SUMIFS('Individual Data'!$AA$6:$AA$3142,'Individual Data'!$U$6:$U$3142,'age-length prop'!$B114,'Individual Data'!$X$6:$X$3142,'age-length prop'!P$71,'Individual Data'!$Q$6:$Q$3142,'age-length prop'!$C114,'Individual Data'!$M$6:$M$3142,'age-length prop'!$B$70)</f>
        <v>0</v>
      </c>
      <c r="Q114" s="40">
        <f t="shared" si="242"/>
        <v>0</v>
      </c>
      <c r="R114" s="32">
        <f t="shared" si="243"/>
        <v>0</v>
      </c>
      <c r="S114" s="32">
        <f t="shared" si="244"/>
        <v>0</v>
      </c>
      <c r="T114" s="32">
        <f t="shared" si="245"/>
        <v>158.86254629790642</v>
      </c>
      <c r="U114" s="32">
        <f t="shared" si="246"/>
        <v>195.60376085475912</v>
      </c>
      <c r="V114" s="32">
        <f t="shared" si="247"/>
        <v>124.6512186343069</v>
      </c>
      <c r="W114" s="32">
        <f t="shared" si="248"/>
        <v>54.049397464938892</v>
      </c>
      <c r="X114" s="32">
        <f t="shared" si="249"/>
        <v>0</v>
      </c>
      <c r="Y114" s="32">
        <f t="shared" si="250"/>
        <v>0</v>
      </c>
      <c r="Z114" s="32">
        <f t="shared" si="251"/>
        <v>0</v>
      </c>
      <c r="AA114" s="32">
        <f t="shared" si="252"/>
        <v>0</v>
      </c>
      <c r="AB114" s="32">
        <f t="shared" si="253"/>
        <v>0</v>
      </c>
      <c r="AC114" s="32">
        <f t="shared" si="254"/>
        <v>0</v>
      </c>
      <c r="AD114" s="14">
        <f>VLOOKUP(A114,'PBT Tag Rates'!$B$5:$E$34,4,FALSE)</f>
        <v>0.99705232300000002</v>
      </c>
      <c r="AE114" s="32">
        <f t="shared" si="255"/>
        <v>0</v>
      </c>
      <c r="AF114" s="32">
        <f t="shared" si="256"/>
        <v>0</v>
      </c>
      <c r="AG114" s="32">
        <f t="shared" si="257"/>
        <v>0</v>
      </c>
      <c r="AH114" s="32">
        <f t="shared" si="258"/>
        <v>159.33220617741483</v>
      </c>
      <c r="AI114" s="32">
        <f t="shared" si="259"/>
        <v>196.18204214821242</v>
      </c>
      <c r="AJ114" s="32">
        <f t="shared" si="260"/>
        <v>125.01973643594519</v>
      </c>
      <c r="AK114" s="32">
        <f t="shared" si="261"/>
        <v>54.20918864349197</v>
      </c>
      <c r="AL114" s="32">
        <f t="shared" si="262"/>
        <v>0</v>
      </c>
      <c r="AM114" s="32">
        <f t="shared" si="263"/>
        <v>0</v>
      </c>
      <c r="AN114" s="32">
        <f t="shared" si="264"/>
        <v>0</v>
      </c>
      <c r="AO114" s="32">
        <f t="shared" si="265"/>
        <v>0</v>
      </c>
      <c r="AP114" s="32">
        <f t="shared" si="266"/>
        <v>0</v>
      </c>
      <c r="AQ114" s="32">
        <f t="shared" si="267"/>
        <v>0</v>
      </c>
      <c r="AS114" s="34">
        <f t="shared" si="268"/>
        <v>0</v>
      </c>
      <c r="AT114" s="35">
        <f t="shared" si="269"/>
        <v>534.74317340506445</v>
      </c>
      <c r="BH114" s="18"/>
      <c r="BI114" s="32"/>
      <c r="BK114" s="40">
        <f t="shared" si="270"/>
        <v>0</v>
      </c>
      <c r="BL114" s="32">
        <f t="shared" si="271"/>
        <v>0</v>
      </c>
      <c r="BM114" s="32">
        <f t="shared" si="272"/>
        <v>0</v>
      </c>
      <c r="BN114" s="32">
        <f t="shared" si="273"/>
        <v>0.46965987950841281</v>
      </c>
      <c r="BO114" s="32">
        <f t="shared" si="274"/>
        <v>0.57828129345330126</v>
      </c>
      <c r="BP114" s="32">
        <f t="shared" si="275"/>
        <v>0.36851780163829062</v>
      </c>
      <c r="BQ114" s="32">
        <f t="shared" si="276"/>
        <v>0.15979117855307834</v>
      </c>
      <c r="BR114" s="32">
        <f t="shared" si="277"/>
        <v>0</v>
      </c>
      <c r="BS114" s="32">
        <f t="shared" si="278"/>
        <v>0</v>
      </c>
      <c r="BT114" s="32">
        <f t="shared" si="279"/>
        <v>0</v>
      </c>
      <c r="BU114" s="32">
        <f t="shared" si="280"/>
        <v>0</v>
      </c>
      <c r="BV114" s="32">
        <f t="shared" si="281"/>
        <v>0</v>
      </c>
      <c r="BW114" s="32">
        <f t="shared" si="282"/>
        <v>0</v>
      </c>
      <c r="BX114" s="15">
        <f t="shared" si="283"/>
        <v>0.20588235294117646</v>
      </c>
      <c r="BY114" s="32">
        <f>SUMIFS('Individual Data'!$W$6:$W$3142,'Individual Data'!$I$6:$I$3142,'age-length prop'!BY$7,'Individual Data'!$U$6:$U$3142,'age-length prop'!$B114,'Individual Data'!$Q$6:$Q$3142,'age-length prop'!$C114)</f>
        <v>7</v>
      </c>
      <c r="BZ114" s="32">
        <f>SUMIFS('Individual Data'!$W$6:$W$3142,'Individual Data'!$I$6:$I$3142,'age-length prop'!BZ$7,'Individual Data'!$U$6:$U$3142,'age-length prop'!$B114,'Individual Data'!$Q$6:$Q$3142,'age-length prop'!$C114)</f>
        <v>27</v>
      </c>
      <c r="CA114" s="47">
        <f t="shared" si="284"/>
        <v>0</v>
      </c>
      <c r="CB114" s="18">
        <f t="shared" si="285"/>
        <v>0</v>
      </c>
      <c r="CC114" s="18">
        <f t="shared" si="286"/>
        <v>0</v>
      </c>
      <c r="CD114" s="18">
        <f t="shared" si="287"/>
        <v>9.6694681075261454E-2</v>
      </c>
      <c r="CE114" s="18">
        <f t="shared" si="288"/>
        <v>0.1190579133580326</v>
      </c>
      <c r="CF114" s="18">
        <f t="shared" si="289"/>
        <v>7.5871312102001001E-2</v>
      </c>
      <c r="CG114" s="18">
        <f t="shared" si="290"/>
        <v>3.2898183819751424E-2</v>
      </c>
      <c r="CH114" s="18">
        <f t="shared" si="291"/>
        <v>0</v>
      </c>
      <c r="CI114" s="18">
        <f t="shared" si="292"/>
        <v>0</v>
      </c>
      <c r="CJ114" s="18">
        <f t="shared" si="293"/>
        <v>0</v>
      </c>
      <c r="CK114" s="18">
        <f t="shared" si="294"/>
        <v>0</v>
      </c>
      <c r="CL114" s="18">
        <f t="shared" si="295"/>
        <v>0</v>
      </c>
      <c r="CM114" s="48">
        <f t="shared" si="296"/>
        <v>0</v>
      </c>
      <c r="CN114" s="18"/>
      <c r="CO114" s="18">
        <f t="shared" si="297"/>
        <v>0</v>
      </c>
      <c r="CP114" s="18">
        <f t="shared" si="298"/>
        <v>0</v>
      </c>
      <c r="CQ114" s="18">
        <f t="shared" si="299"/>
        <v>0</v>
      </c>
      <c r="CR114" s="18">
        <f t="shared" si="300"/>
        <v>0.3729651984331514</v>
      </c>
      <c r="CS114" s="18">
        <f t="shared" si="301"/>
        <v>0.4592233800952687</v>
      </c>
      <c r="CT114" s="18">
        <f t="shared" si="302"/>
        <v>0.29264648953628963</v>
      </c>
      <c r="CU114" s="18">
        <f t="shared" si="303"/>
        <v>0.12689299473332694</v>
      </c>
      <c r="CV114" s="18">
        <f t="shared" si="304"/>
        <v>0</v>
      </c>
      <c r="CW114" s="18">
        <f t="shared" si="305"/>
        <v>0</v>
      </c>
      <c r="CX114" s="18">
        <f t="shared" si="306"/>
        <v>0</v>
      </c>
      <c r="CY114" s="18">
        <f t="shared" si="307"/>
        <v>0</v>
      </c>
      <c r="CZ114" s="18">
        <f t="shared" si="308"/>
        <v>0</v>
      </c>
      <c r="DA114" s="18">
        <f t="shared" si="309"/>
        <v>0</v>
      </c>
    </row>
    <row r="115" spans="1:105" x14ac:dyDescent="0.35">
      <c r="A115" s="23" t="s">
        <v>5931</v>
      </c>
      <c r="B115" s="22" t="s">
        <v>8876</v>
      </c>
      <c r="C115">
        <v>2</v>
      </c>
      <c r="D115" s="18">
        <f>SUMIFS('Individual Data'!$AA$6:$AA$3142,'Individual Data'!$U$6:$U$3142,'age-length prop'!$B115,'Individual Data'!$X$6:$X$3142,'age-length prop'!D$71,'Individual Data'!$Q$6:$Q$3142,'age-length prop'!$C115,'Individual Data'!$M$6:$M$3142,'age-length prop'!$B$70)</f>
        <v>154.6670454545455</v>
      </c>
      <c r="E115" s="18">
        <f>SUMIFS('Individual Data'!$AA$6:$AA$3142,'Individual Data'!$U$6:$U$3142,'age-length prop'!$B115,'Individual Data'!$X$6:$X$3142,'age-length prop'!E$71,'Individual Data'!$Q$6:$Q$3142,'age-length prop'!$C115,'Individual Data'!$M$6:$M$3142,'age-length prop'!$B$70)</f>
        <v>103.11136363636366</v>
      </c>
      <c r="F115" s="18">
        <f>SUMIFS('Individual Data'!$AA$6:$AA$3142,'Individual Data'!$U$6:$U$3142,'age-length prop'!$B115,'Individual Data'!$X$6:$X$3142,'age-length prop'!F$71,'Individual Data'!$Q$6:$Q$3142,'age-length prop'!$C115,'Individual Data'!$M$6:$M$3142,'age-length prop'!$B$70)</f>
        <v>17.185227272727278</v>
      </c>
      <c r="G115" s="18">
        <f>SUMIFS('Individual Data'!$AA$6:$AA$3142,'Individual Data'!$U$6:$U$3142,'age-length prop'!$B115,'Individual Data'!$X$6:$X$3142,'age-length prop'!G$71,'Individual Data'!$Q$6:$Q$3142,'age-length prop'!$C115,'Individual Data'!$M$6:$M$3142,'age-length prop'!$B$70)</f>
        <v>0</v>
      </c>
      <c r="H115" s="18">
        <f>SUMIFS('Individual Data'!$AA$6:$AA$3142,'Individual Data'!$U$6:$U$3142,'age-length prop'!$B115,'Individual Data'!$X$6:$X$3142,'age-length prop'!H$71,'Individual Data'!$Q$6:$Q$3142,'age-length prop'!$C115,'Individual Data'!$M$6:$M$3142,'age-length prop'!$B$70)</f>
        <v>0</v>
      </c>
      <c r="I115" s="18">
        <f>SUMIFS('Individual Data'!$AA$6:$AA$3142,'Individual Data'!$U$6:$U$3142,'age-length prop'!$B115,'Individual Data'!$X$6:$X$3142,'age-length prop'!I$71,'Individual Data'!$Q$6:$Q$3142,'age-length prop'!$C115,'Individual Data'!$M$6:$M$3142,'age-length prop'!$B$70)</f>
        <v>0</v>
      </c>
      <c r="J115" s="18">
        <f>SUMIFS('Individual Data'!$AA$6:$AA$3142,'Individual Data'!$U$6:$U$3142,'age-length prop'!$B115,'Individual Data'!$X$6:$X$3142,'age-length prop'!J$71,'Individual Data'!$Q$6:$Q$3142,'age-length prop'!$C115,'Individual Data'!$M$6:$M$3142,'age-length prop'!$B$70)</f>
        <v>0</v>
      </c>
      <c r="K115" s="18">
        <f>SUMIFS('Individual Data'!$AA$6:$AA$3142,'Individual Data'!$U$6:$U$3142,'age-length prop'!$B115,'Individual Data'!$X$6:$X$3142,'age-length prop'!K$71,'Individual Data'!$Q$6:$Q$3142,'age-length prop'!$C115,'Individual Data'!$M$6:$M$3142,'age-length prop'!$B$70)</f>
        <v>0</v>
      </c>
      <c r="L115" s="18">
        <f>SUMIFS('Individual Data'!$AA$6:$AA$3142,'Individual Data'!$U$6:$U$3142,'age-length prop'!$B115,'Individual Data'!$X$6:$X$3142,'age-length prop'!L$71,'Individual Data'!$Q$6:$Q$3142,'age-length prop'!$C115,'Individual Data'!$M$6:$M$3142,'age-length prop'!$B$70)</f>
        <v>0</v>
      </c>
      <c r="M115" s="18">
        <f>SUMIFS('Individual Data'!$AA$6:$AA$3142,'Individual Data'!$U$6:$U$3142,'age-length prop'!$B115,'Individual Data'!$X$6:$X$3142,'age-length prop'!M$71,'Individual Data'!$Q$6:$Q$3142,'age-length prop'!$C115,'Individual Data'!$M$6:$M$3142,'age-length prop'!$B$70)</f>
        <v>0</v>
      </c>
      <c r="N115" s="18">
        <f>SUMIFS('Individual Data'!$AA$6:$AA$3142,'Individual Data'!$U$6:$U$3142,'age-length prop'!$B115,'Individual Data'!$X$6:$X$3142,'age-length prop'!N$71,'Individual Data'!$Q$6:$Q$3142,'age-length prop'!$C115,'Individual Data'!$M$6:$M$3142,'age-length prop'!$B$70)</f>
        <v>0</v>
      </c>
      <c r="O115" s="18">
        <f>SUMIFS('Individual Data'!$AA$6:$AA$3142,'Individual Data'!$U$6:$U$3142,'age-length prop'!$B115,'Individual Data'!$X$6:$X$3142,'age-length prop'!O$71,'Individual Data'!$Q$6:$Q$3142,'age-length prop'!$C115,'Individual Data'!$M$6:$M$3142,'age-length prop'!$B$70)</f>
        <v>0</v>
      </c>
      <c r="P115" s="18">
        <f>SUMIFS('Individual Data'!$AA$6:$AA$3142,'Individual Data'!$U$6:$U$3142,'age-length prop'!$B115,'Individual Data'!$X$6:$X$3142,'age-length prop'!P$71,'Individual Data'!$Q$6:$Q$3142,'age-length prop'!$C115,'Individual Data'!$M$6:$M$3142,'age-length prop'!$B$70)</f>
        <v>0</v>
      </c>
      <c r="Q115" s="40">
        <f t="shared" si="242"/>
        <v>162.6327301989856</v>
      </c>
      <c r="R115" s="32">
        <f t="shared" si="243"/>
        <v>104.00993761140823</v>
      </c>
      <c r="S115" s="32">
        <f t="shared" si="244"/>
        <v>17.699498413058269</v>
      </c>
      <c r="T115" s="32">
        <f t="shared" si="245"/>
        <v>0</v>
      </c>
      <c r="U115" s="32">
        <f t="shared" si="246"/>
        <v>0</v>
      </c>
      <c r="V115" s="32">
        <f t="shared" si="247"/>
        <v>0</v>
      </c>
      <c r="W115" s="32">
        <f t="shared" si="248"/>
        <v>0</v>
      </c>
      <c r="X115" s="32">
        <f t="shared" si="249"/>
        <v>0</v>
      </c>
      <c r="Y115" s="32">
        <f t="shared" si="250"/>
        <v>0</v>
      </c>
      <c r="Z115" s="32">
        <f t="shared" si="251"/>
        <v>0</v>
      </c>
      <c r="AA115" s="32">
        <f t="shared" si="252"/>
        <v>0</v>
      </c>
      <c r="AB115" s="32">
        <f t="shared" si="253"/>
        <v>0</v>
      </c>
      <c r="AC115" s="32">
        <f t="shared" si="254"/>
        <v>0</v>
      </c>
      <c r="AD115" s="14">
        <f>VLOOKUP(A115,'PBT Tag Rates'!$B$5:$E$34,4,FALSE)</f>
        <v>0.98845608500000004</v>
      </c>
      <c r="AE115" s="32">
        <f t="shared" si="255"/>
        <v>164.53207448157457</v>
      </c>
      <c r="AF115" s="32">
        <f t="shared" si="256"/>
        <v>105.22464193379743</v>
      </c>
      <c r="AG115" s="32">
        <f t="shared" si="257"/>
        <v>17.906206134649135</v>
      </c>
      <c r="AH115" s="32">
        <f t="shared" si="258"/>
        <v>0</v>
      </c>
      <c r="AI115" s="32">
        <f t="shared" si="259"/>
        <v>0</v>
      </c>
      <c r="AJ115" s="32">
        <f t="shared" si="260"/>
        <v>0</v>
      </c>
      <c r="AK115" s="32">
        <f t="shared" si="261"/>
        <v>0</v>
      </c>
      <c r="AL115" s="32">
        <f t="shared" si="262"/>
        <v>0</v>
      </c>
      <c r="AM115" s="32">
        <f t="shared" si="263"/>
        <v>0</v>
      </c>
      <c r="AN115" s="32">
        <f t="shared" si="264"/>
        <v>0</v>
      </c>
      <c r="AO115" s="32">
        <f t="shared" si="265"/>
        <v>0</v>
      </c>
      <c r="AP115" s="32">
        <f t="shared" si="266"/>
        <v>0</v>
      </c>
      <c r="AQ115" s="32">
        <f t="shared" si="267"/>
        <v>0</v>
      </c>
      <c r="AS115" s="34">
        <f t="shared" si="268"/>
        <v>287.66292255002116</v>
      </c>
      <c r="AT115" s="35">
        <f t="shared" si="269"/>
        <v>0</v>
      </c>
      <c r="BH115" s="18"/>
      <c r="BI115" s="32"/>
      <c r="BK115" s="40">
        <f t="shared" si="270"/>
        <v>1.8993442825889701</v>
      </c>
      <c r="BL115" s="32">
        <f t="shared" si="271"/>
        <v>1.2147043223891956</v>
      </c>
      <c r="BM115" s="32">
        <f t="shared" si="272"/>
        <v>0.20670772159086681</v>
      </c>
      <c r="BN115" s="32">
        <f t="shared" si="273"/>
        <v>0</v>
      </c>
      <c r="BO115" s="32">
        <f t="shared" si="274"/>
        <v>0</v>
      </c>
      <c r="BP115" s="32">
        <f t="shared" si="275"/>
        <v>0</v>
      </c>
      <c r="BQ115" s="32">
        <f t="shared" si="276"/>
        <v>0</v>
      </c>
      <c r="BR115" s="32">
        <f t="shared" si="277"/>
        <v>0</v>
      </c>
      <c r="BS115" s="32">
        <f t="shared" si="278"/>
        <v>0</v>
      </c>
      <c r="BT115" s="32">
        <f t="shared" si="279"/>
        <v>0</v>
      </c>
      <c r="BU115" s="32">
        <f t="shared" si="280"/>
        <v>0</v>
      </c>
      <c r="BV115" s="32">
        <f t="shared" si="281"/>
        <v>0</v>
      </c>
      <c r="BW115" s="32">
        <f t="shared" si="282"/>
        <v>0</v>
      </c>
      <c r="BX115" s="15">
        <f t="shared" si="283"/>
        <v>0.4375</v>
      </c>
      <c r="BY115" s="32">
        <f>SUMIFS('Individual Data'!$W$6:$W$3142,'Individual Data'!$I$6:$I$3142,'age-length prop'!BY$7,'Individual Data'!$U$6:$U$3142,'age-length prop'!$B115,'Individual Data'!$Q$6:$Q$3142,'age-length prop'!$C115)</f>
        <v>7</v>
      </c>
      <c r="BZ115" s="32">
        <f>SUMIFS('Individual Data'!$W$6:$W$3142,'Individual Data'!$I$6:$I$3142,'age-length prop'!BZ$7,'Individual Data'!$U$6:$U$3142,'age-length prop'!$B115,'Individual Data'!$Q$6:$Q$3142,'age-length prop'!$C115)</f>
        <v>9</v>
      </c>
      <c r="CA115" s="47">
        <f t="shared" si="284"/>
        <v>0.83096312363267444</v>
      </c>
      <c r="CB115" s="18">
        <f t="shared" si="285"/>
        <v>0.53143314104527306</v>
      </c>
      <c r="CC115" s="18">
        <f t="shared" si="286"/>
        <v>9.043462819600423E-2</v>
      </c>
      <c r="CD115" s="18">
        <f t="shared" si="287"/>
        <v>0</v>
      </c>
      <c r="CE115" s="18">
        <f t="shared" si="288"/>
        <v>0</v>
      </c>
      <c r="CF115" s="18">
        <f t="shared" si="289"/>
        <v>0</v>
      </c>
      <c r="CG115" s="18">
        <f t="shared" si="290"/>
        <v>0</v>
      </c>
      <c r="CH115" s="18">
        <f t="shared" si="291"/>
        <v>0</v>
      </c>
      <c r="CI115" s="18">
        <f t="shared" si="292"/>
        <v>0</v>
      </c>
      <c r="CJ115" s="18">
        <f t="shared" si="293"/>
        <v>0</v>
      </c>
      <c r="CK115" s="18">
        <f t="shared" si="294"/>
        <v>0</v>
      </c>
      <c r="CL115" s="18">
        <f t="shared" si="295"/>
        <v>0</v>
      </c>
      <c r="CM115" s="48">
        <f t="shared" si="296"/>
        <v>0</v>
      </c>
      <c r="CN115" s="18"/>
      <c r="CO115" s="18">
        <f t="shared" si="297"/>
        <v>1.0683811589562957</v>
      </c>
      <c r="CP115" s="18">
        <f t="shared" si="298"/>
        <v>0.68327118134392251</v>
      </c>
      <c r="CQ115" s="18">
        <f t="shared" si="299"/>
        <v>0.11627309339486258</v>
      </c>
      <c r="CR115" s="18">
        <f t="shared" si="300"/>
        <v>0</v>
      </c>
      <c r="CS115" s="18">
        <f t="shared" si="301"/>
        <v>0</v>
      </c>
      <c r="CT115" s="18">
        <f t="shared" si="302"/>
        <v>0</v>
      </c>
      <c r="CU115" s="18">
        <f t="shared" si="303"/>
        <v>0</v>
      </c>
      <c r="CV115" s="18">
        <f t="shared" si="304"/>
        <v>0</v>
      </c>
      <c r="CW115" s="18">
        <f t="shared" si="305"/>
        <v>0</v>
      </c>
      <c r="CX115" s="18">
        <f t="shared" si="306"/>
        <v>0</v>
      </c>
      <c r="CY115" s="18">
        <f t="shared" si="307"/>
        <v>0</v>
      </c>
      <c r="CZ115" s="18">
        <f t="shared" si="308"/>
        <v>0</v>
      </c>
      <c r="DA115" s="18">
        <f t="shared" si="309"/>
        <v>0</v>
      </c>
    </row>
    <row r="116" spans="1:105" x14ac:dyDescent="0.35">
      <c r="A116" s="23" t="s">
        <v>231</v>
      </c>
      <c r="B116" s="22" t="s">
        <v>8877</v>
      </c>
      <c r="C116">
        <v>5</v>
      </c>
      <c r="D116" s="18">
        <f>SUMIFS('Individual Data'!$AA$6:$AA$3142,'Individual Data'!$U$6:$U$3142,'age-length prop'!$B116,'Individual Data'!$X$6:$X$3142,'age-length prop'!D$71,'Individual Data'!$Q$6:$Q$3142,'age-length prop'!$C116,'Individual Data'!$M$6:$M$3142,'age-length prop'!$B$70)</f>
        <v>0</v>
      </c>
      <c r="E116" s="18">
        <f>SUMIFS('Individual Data'!$AA$6:$AA$3142,'Individual Data'!$U$6:$U$3142,'age-length prop'!$B116,'Individual Data'!$X$6:$X$3142,'age-length prop'!E$71,'Individual Data'!$Q$6:$Q$3142,'age-length prop'!$C116,'Individual Data'!$M$6:$M$3142,'age-length prop'!$B$70)</f>
        <v>0</v>
      </c>
      <c r="F116" s="18">
        <f>SUMIFS('Individual Data'!$AA$6:$AA$3142,'Individual Data'!$U$6:$U$3142,'age-length prop'!$B116,'Individual Data'!$X$6:$X$3142,'age-length prop'!F$71,'Individual Data'!$Q$6:$Q$3142,'age-length prop'!$C116,'Individual Data'!$M$6:$M$3142,'age-length prop'!$B$70)</f>
        <v>0</v>
      </c>
      <c r="G116" s="18">
        <f>SUMIFS('Individual Data'!$AA$6:$AA$3142,'Individual Data'!$U$6:$U$3142,'age-length prop'!$B116,'Individual Data'!$X$6:$X$3142,'age-length prop'!G$71,'Individual Data'!$Q$6:$Q$3142,'age-length prop'!$C116,'Individual Data'!$M$6:$M$3142,'age-length prop'!$B$70)</f>
        <v>0</v>
      </c>
      <c r="H116" s="18">
        <f>SUMIFS('Individual Data'!$AA$6:$AA$3142,'Individual Data'!$U$6:$U$3142,'age-length prop'!$B116,'Individual Data'!$X$6:$X$3142,'age-length prop'!H$71,'Individual Data'!$Q$6:$Q$3142,'age-length prop'!$C116,'Individual Data'!$M$6:$M$3142,'age-length prop'!$B$70)</f>
        <v>0</v>
      </c>
      <c r="I116" s="18">
        <f>SUMIFS('Individual Data'!$AA$6:$AA$3142,'Individual Data'!$U$6:$U$3142,'age-length prop'!$B116,'Individual Data'!$X$6:$X$3142,'age-length prop'!I$71,'Individual Data'!$Q$6:$Q$3142,'age-length prop'!$C116,'Individual Data'!$M$6:$M$3142,'age-length prop'!$B$70)</f>
        <v>0</v>
      </c>
      <c r="J116" s="18">
        <f>SUMIFS('Individual Data'!$AA$6:$AA$3142,'Individual Data'!$U$6:$U$3142,'age-length prop'!$B116,'Individual Data'!$X$6:$X$3142,'age-length prop'!J$71,'Individual Data'!$Q$6:$Q$3142,'age-length prop'!$C116,'Individual Data'!$M$6:$M$3142,'age-length prop'!$B$70)</f>
        <v>0</v>
      </c>
      <c r="K116" s="18">
        <f>SUMIFS('Individual Data'!$AA$6:$AA$3142,'Individual Data'!$U$6:$U$3142,'age-length prop'!$B116,'Individual Data'!$X$6:$X$3142,'age-length prop'!K$71,'Individual Data'!$Q$6:$Q$3142,'age-length prop'!$C116,'Individual Data'!$M$6:$M$3142,'age-length prop'!$B$70)</f>
        <v>0</v>
      </c>
      <c r="L116" s="18">
        <f>SUMIFS('Individual Data'!$AA$6:$AA$3142,'Individual Data'!$U$6:$U$3142,'age-length prop'!$B116,'Individual Data'!$X$6:$X$3142,'age-length prop'!L$71,'Individual Data'!$Q$6:$Q$3142,'age-length prop'!$C116,'Individual Data'!$M$6:$M$3142,'age-length prop'!$B$70)</f>
        <v>0</v>
      </c>
      <c r="M116" s="18">
        <f>SUMIFS('Individual Data'!$AA$6:$AA$3142,'Individual Data'!$U$6:$U$3142,'age-length prop'!$B116,'Individual Data'!$X$6:$X$3142,'age-length prop'!M$71,'Individual Data'!$Q$6:$Q$3142,'age-length prop'!$C116,'Individual Data'!$M$6:$M$3142,'age-length prop'!$B$70)</f>
        <v>0</v>
      </c>
      <c r="N116" s="18">
        <f>SUMIFS('Individual Data'!$AA$6:$AA$3142,'Individual Data'!$U$6:$U$3142,'age-length prop'!$B116,'Individual Data'!$X$6:$X$3142,'age-length prop'!N$71,'Individual Data'!$Q$6:$Q$3142,'age-length prop'!$C116,'Individual Data'!$M$6:$M$3142,'age-length prop'!$B$70)</f>
        <v>0</v>
      </c>
      <c r="O116" s="18">
        <f>SUMIFS('Individual Data'!$AA$6:$AA$3142,'Individual Data'!$U$6:$U$3142,'age-length prop'!$B116,'Individual Data'!$X$6:$X$3142,'age-length prop'!O$71,'Individual Data'!$Q$6:$Q$3142,'age-length prop'!$C116,'Individual Data'!$M$6:$M$3142,'age-length prop'!$B$70)</f>
        <v>0</v>
      </c>
      <c r="P116" s="18">
        <f>SUMIFS('Individual Data'!$AA$6:$AA$3142,'Individual Data'!$U$6:$U$3142,'age-length prop'!$B116,'Individual Data'!$X$6:$X$3142,'age-length prop'!P$71,'Individual Data'!$Q$6:$Q$3142,'age-length prop'!$C116,'Individual Data'!$M$6:$M$3142,'age-length prop'!$B$70)</f>
        <v>0</v>
      </c>
      <c r="Q116" s="40">
        <f t="shared" si="242"/>
        <v>0</v>
      </c>
      <c r="R116" s="32">
        <f t="shared" si="243"/>
        <v>0</v>
      </c>
      <c r="S116" s="32">
        <f t="shared" si="244"/>
        <v>0</v>
      </c>
      <c r="T116" s="32">
        <f t="shared" si="245"/>
        <v>0</v>
      </c>
      <c r="U116" s="32">
        <f t="shared" si="246"/>
        <v>0</v>
      </c>
      <c r="V116" s="32">
        <f t="shared" si="247"/>
        <v>0</v>
      </c>
      <c r="W116" s="32">
        <f t="shared" si="248"/>
        <v>0</v>
      </c>
      <c r="X116" s="32">
        <f t="shared" si="249"/>
        <v>0</v>
      </c>
      <c r="Y116" s="32">
        <f t="shared" si="250"/>
        <v>0</v>
      </c>
      <c r="Z116" s="32">
        <f t="shared" si="251"/>
        <v>0</v>
      </c>
      <c r="AA116" s="32">
        <f t="shared" si="252"/>
        <v>0</v>
      </c>
      <c r="AB116" s="32">
        <f t="shared" si="253"/>
        <v>0</v>
      </c>
      <c r="AC116" s="32">
        <f t="shared" si="254"/>
        <v>0</v>
      </c>
      <c r="AD116" s="14">
        <f>VLOOKUP(A116,'PBT Tag Rates'!$B$5:$E$34,4,FALSE)</f>
        <v>0.95951299999999995</v>
      </c>
      <c r="AE116" s="32">
        <f t="shared" si="255"/>
        <v>0</v>
      </c>
      <c r="AF116" s="32">
        <f t="shared" si="256"/>
        <v>0</v>
      </c>
      <c r="AG116" s="32">
        <f t="shared" si="257"/>
        <v>0</v>
      </c>
      <c r="AH116" s="32">
        <f t="shared" si="258"/>
        <v>0</v>
      </c>
      <c r="AI116" s="32">
        <f t="shared" si="259"/>
        <v>0</v>
      </c>
      <c r="AJ116" s="32">
        <f t="shared" si="260"/>
        <v>0</v>
      </c>
      <c r="AK116" s="32">
        <f t="shared" si="261"/>
        <v>0</v>
      </c>
      <c r="AL116" s="32">
        <f t="shared" si="262"/>
        <v>0</v>
      </c>
      <c r="AM116" s="32">
        <f t="shared" si="263"/>
        <v>0</v>
      </c>
      <c r="AN116" s="32">
        <f t="shared" si="264"/>
        <v>0</v>
      </c>
      <c r="AO116" s="32">
        <f t="shared" si="265"/>
        <v>0</v>
      </c>
      <c r="AP116" s="32">
        <f t="shared" si="266"/>
        <v>0</v>
      </c>
      <c r="AQ116" s="32">
        <f t="shared" si="267"/>
        <v>0</v>
      </c>
      <c r="AS116" s="34">
        <f t="shared" si="268"/>
        <v>0</v>
      </c>
      <c r="AT116" s="35">
        <f t="shared" si="269"/>
        <v>0</v>
      </c>
      <c r="BH116" s="18"/>
      <c r="BI116" s="32"/>
      <c r="BK116" s="40">
        <f t="shared" si="270"/>
        <v>0</v>
      </c>
      <c r="BL116" s="32">
        <f t="shared" si="271"/>
        <v>0</v>
      </c>
      <c r="BM116" s="32">
        <f t="shared" si="272"/>
        <v>0</v>
      </c>
      <c r="BN116" s="32">
        <f t="shared" si="273"/>
        <v>0</v>
      </c>
      <c r="BO116" s="32">
        <f t="shared" si="274"/>
        <v>0</v>
      </c>
      <c r="BP116" s="32">
        <f t="shared" si="275"/>
        <v>0</v>
      </c>
      <c r="BQ116" s="32">
        <f t="shared" si="276"/>
        <v>0</v>
      </c>
      <c r="BR116" s="32">
        <f t="shared" si="277"/>
        <v>0</v>
      </c>
      <c r="BS116" s="32">
        <f t="shared" si="278"/>
        <v>0</v>
      </c>
      <c r="BT116" s="32">
        <f t="shared" si="279"/>
        <v>0</v>
      </c>
      <c r="BU116" s="32">
        <f t="shared" si="280"/>
        <v>0</v>
      </c>
      <c r="BV116" s="32">
        <f t="shared" si="281"/>
        <v>0</v>
      </c>
      <c r="BW116" s="32">
        <f t="shared" si="282"/>
        <v>0</v>
      </c>
      <c r="BX116" s="15">
        <f t="shared" si="283"/>
        <v>1</v>
      </c>
      <c r="BY116" s="32">
        <f>SUMIFS('Individual Data'!$W$6:$W$3142,'Individual Data'!$I$6:$I$3142,'age-length prop'!BY$7,'Individual Data'!$U$6:$U$3142,'age-length prop'!$B116,'Individual Data'!$Q$6:$Q$3142,'age-length prop'!$C116)</f>
        <v>1</v>
      </c>
      <c r="BZ116" s="32">
        <f>SUMIFS('Individual Data'!$W$6:$W$3142,'Individual Data'!$I$6:$I$3142,'age-length prop'!BZ$7,'Individual Data'!$U$6:$U$3142,'age-length prop'!$B116,'Individual Data'!$Q$6:$Q$3142,'age-length prop'!$C116)</f>
        <v>0</v>
      </c>
      <c r="CA116" s="47">
        <f t="shared" si="284"/>
        <v>0</v>
      </c>
      <c r="CB116" s="18">
        <f t="shared" si="285"/>
        <v>0</v>
      </c>
      <c r="CC116" s="18">
        <f t="shared" si="286"/>
        <v>0</v>
      </c>
      <c r="CD116" s="18">
        <f t="shared" si="287"/>
        <v>0</v>
      </c>
      <c r="CE116" s="18">
        <f t="shared" si="288"/>
        <v>0</v>
      </c>
      <c r="CF116" s="18">
        <f t="shared" si="289"/>
        <v>0</v>
      </c>
      <c r="CG116" s="18">
        <f t="shared" si="290"/>
        <v>0</v>
      </c>
      <c r="CH116" s="18">
        <f t="shared" si="291"/>
        <v>0</v>
      </c>
      <c r="CI116" s="18">
        <f t="shared" si="292"/>
        <v>0</v>
      </c>
      <c r="CJ116" s="18">
        <f t="shared" si="293"/>
        <v>0</v>
      </c>
      <c r="CK116" s="18">
        <f t="shared" si="294"/>
        <v>0</v>
      </c>
      <c r="CL116" s="18">
        <f t="shared" si="295"/>
        <v>0</v>
      </c>
      <c r="CM116" s="48">
        <f t="shared" si="296"/>
        <v>0</v>
      </c>
      <c r="CN116" s="18"/>
      <c r="CO116" s="18">
        <f t="shared" si="297"/>
        <v>0</v>
      </c>
      <c r="CP116" s="18">
        <f t="shared" si="298"/>
        <v>0</v>
      </c>
      <c r="CQ116" s="18">
        <f t="shared" si="299"/>
        <v>0</v>
      </c>
      <c r="CR116" s="18">
        <f t="shared" si="300"/>
        <v>0</v>
      </c>
      <c r="CS116" s="18">
        <f t="shared" si="301"/>
        <v>0</v>
      </c>
      <c r="CT116" s="18">
        <f t="shared" si="302"/>
        <v>0</v>
      </c>
      <c r="CU116" s="18">
        <f t="shared" si="303"/>
        <v>0</v>
      </c>
      <c r="CV116" s="18">
        <f t="shared" si="304"/>
        <v>0</v>
      </c>
      <c r="CW116" s="18">
        <f t="shared" si="305"/>
        <v>0</v>
      </c>
      <c r="CX116" s="18">
        <f t="shared" si="306"/>
        <v>0</v>
      </c>
      <c r="CY116" s="18">
        <f t="shared" si="307"/>
        <v>0</v>
      </c>
      <c r="CZ116" s="18">
        <f t="shared" si="308"/>
        <v>0</v>
      </c>
      <c r="DA116" s="18">
        <f t="shared" si="309"/>
        <v>0</v>
      </c>
    </row>
    <row r="117" spans="1:105" x14ac:dyDescent="0.35">
      <c r="A117" s="23" t="s">
        <v>114</v>
      </c>
      <c r="B117" s="22" t="s">
        <v>8878</v>
      </c>
      <c r="C117">
        <v>5</v>
      </c>
      <c r="D117" s="18">
        <f>SUMIFS('Individual Data'!$AA$6:$AA$3142,'Individual Data'!$U$6:$U$3142,'age-length prop'!$B117,'Individual Data'!$X$6:$X$3142,'age-length prop'!D$71,'Individual Data'!$Q$6:$Q$3142,'age-length prop'!$C117,'Individual Data'!$M$6:$M$3142,'age-length prop'!$B$70)</f>
        <v>0</v>
      </c>
      <c r="E117" s="18">
        <f>SUMIFS('Individual Data'!$AA$6:$AA$3142,'Individual Data'!$U$6:$U$3142,'age-length prop'!$B117,'Individual Data'!$X$6:$X$3142,'age-length prop'!E$71,'Individual Data'!$Q$6:$Q$3142,'age-length prop'!$C117,'Individual Data'!$M$6:$M$3142,'age-length prop'!$B$70)</f>
        <v>0</v>
      </c>
      <c r="F117" s="18">
        <f>SUMIFS('Individual Data'!$AA$6:$AA$3142,'Individual Data'!$U$6:$U$3142,'age-length prop'!$B117,'Individual Data'!$X$6:$X$3142,'age-length prop'!F$71,'Individual Data'!$Q$6:$Q$3142,'age-length prop'!$C117,'Individual Data'!$M$6:$M$3142,'age-length prop'!$B$70)</f>
        <v>0</v>
      </c>
      <c r="G117" s="18">
        <f>SUMIFS('Individual Data'!$AA$6:$AA$3142,'Individual Data'!$U$6:$U$3142,'age-length prop'!$B117,'Individual Data'!$X$6:$X$3142,'age-length prop'!G$71,'Individual Data'!$Q$6:$Q$3142,'age-length prop'!$C117,'Individual Data'!$M$6:$M$3142,'age-length prop'!$B$70)</f>
        <v>0</v>
      </c>
      <c r="H117" s="18">
        <f>SUMIFS('Individual Data'!$AA$6:$AA$3142,'Individual Data'!$U$6:$U$3142,'age-length prop'!$B117,'Individual Data'!$X$6:$X$3142,'age-length prop'!H$71,'Individual Data'!$Q$6:$Q$3142,'age-length prop'!$C117,'Individual Data'!$M$6:$M$3142,'age-length prop'!$B$70)</f>
        <v>0</v>
      </c>
      <c r="I117" s="18">
        <f>SUMIFS('Individual Data'!$AA$6:$AA$3142,'Individual Data'!$U$6:$U$3142,'age-length prop'!$B117,'Individual Data'!$X$6:$X$3142,'age-length prop'!I$71,'Individual Data'!$Q$6:$Q$3142,'age-length prop'!$C117,'Individual Data'!$M$6:$M$3142,'age-length prop'!$B$70)</f>
        <v>0</v>
      </c>
      <c r="J117" s="18">
        <f>SUMIFS('Individual Data'!$AA$6:$AA$3142,'Individual Data'!$U$6:$U$3142,'age-length prop'!$B117,'Individual Data'!$X$6:$X$3142,'age-length prop'!J$71,'Individual Data'!$Q$6:$Q$3142,'age-length prop'!$C117,'Individual Data'!$M$6:$M$3142,'age-length prop'!$B$70)</f>
        <v>0</v>
      </c>
      <c r="K117" s="18">
        <f>SUMIFS('Individual Data'!$AA$6:$AA$3142,'Individual Data'!$U$6:$U$3142,'age-length prop'!$B117,'Individual Data'!$X$6:$X$3142,'age-length prop'!K$71,'Individual Data'!$Q$6:$Q$3142,'age-length prop'!$C117,'Individual Data'!$M$6:$M$3142,'age-length prop'!$B$70)</f>
        <v>0</v>
      </c>
      <c r="L117" s="18">
        <f>SUMIFS('Individual Data'!$AA$6:$AA$3142,'Individual Data'!$U$6:$U$3142,'age-length prop'!$B117,'Individual Data'!$X$6:$X$3142,'age-length prop'!L$71,'Individual Data'!$Q$6:$Q$3142,'age-length prop'!$C117,'Individual Data'!$M$6:$M$3142,'age-length prop'!$B$70)</f>
        <v>0</v>
      </c>
      <c r="M117" s="18">
        <f>SUMIFS('Individual Data'!$AA$6:$AA$3142,'Individual Data'!$U$6:$U$3142,'age-length prop'!$B117,'Individual Data'!$X$6:$X$3142,'age-length prop'!M$71,'Individual Data'!$Q$6:$Q$3142,'age-length prop'!$C117,'Individual Data'!$M$6:$M$3142,'age-length prop'!$B$70)</f>
        <v>17.185227272727278</v>
      </c>
      <c r="N117" s="18">
        <f>SUMIFS('Individual Data'!$AA$6:$AA$3142,'Individual Data'!$U$6:$U$3142,'age-length prop'!$B117,'Individual Data'!$X$6:$X$3142,'age-length prop'!N$71,'Individual Data'!$Q$6:$Q$3142,'age-length prop'!$C117,'Individual Data'!$M$6:$M$3142,'age-length prop'!$B$70)</f>
        <v>0</v>
      </c>
      <c r="O117" s="18">
        <f>SUMIFS('Individual Data'!$AA$6:$AA$3142,'Individual Data'!$U$6:$U$3142,'age-length prop'!$B117,'Individual Data'!$X$6:$X$3142,'age-length prop'!O$71,'Individual Data'!$Q$6:$Q$3142,'age-length prop'!$C117,'Individual Data'!$M$6:$M$3142,'age-length prop'!$B$70)</f>
        <v>0</v>
      </c>
      <c r="P117" s="18">
        <f>SUMIFS('Individual Data'!$AA$6:$AA$3142,'Individual Data'!$U$6:$U$3142,'age-length prop'!$B117,'Individual Data'!$X$6:$X$3142,'age-length prop'!P$71,'Individual Data'!$Q$6:$Q$3142,'age-length prop'!$C117,'Individual Data'!$M$6:$M$3142,'age-length prop'!$B$70)</f>
        <v>0</v>
      </c>
      <c r="Q117" s="40">
        <f t="shared" si="242"/>
        <v>0</v>
      </c>
      <c r="R117" s="32">
        <f t="shared" si="243"/>
        <v>0</v>
      </c>
      <c r="S117" s="32">
        <f t="shared" si="244"/>
        <v>0</v>
      </c>
      <c r="T117" s="32">
        <f t="shared" si="245"/>
        <v>0</v>
      </c>
      <c r="U117" s="32">
        <f t="shared" si="246"/>
        <v>0</v>
      </c>
      <c r="V117" s="32">
        <f t="shared" si="247"/>
        <v>0</v>
      </c>
      <c r="W117" s="32">
        <f t="shared" si="248"/>
        <v>0</v>
      </c>
      <c r="X117" s="32">
        <f t="shared" si="249"/>
        <v>0</v>
      </c>
      <c r="Y117" s="32">
        <f t="shared" si="250"/>
        <v>0</v>
      </c>
      <c r="Z117" s="32">
        <f t="shared" si="251"/>
        <v>17.99236123465576</v>
      </c>
      <c r="AA117" s="32">
        <f t="shared" si="252"/>
        <v>0</v>
      </c>
      <c r="AB117" s="32">
        <f t="shared" si="253"/>
        <v>0</v>
      </c>
      <c r="AC117" s="32">
        <f t="shared" si="254"/>
        <v>0</v>
      </c>
      <c r="AD117" s="14">
        <f>VLOOKUP(A117,'PBT Tag Rates'!$B$5:$E$34,4,FALSE)</f>
        <v>0.90946199999999999</v>
      </c>
      <c r="AE117" s="32">
        <f t="shared" si="255"/>
        <v>0</v>
      </c>
      <c r="AF117" s="32">
        <f t="shared" si="256"/>
        <v>0</v>
      </c>
      <c r="AG117" s="32">
        <f t="shared" si="257"/>
        <v>0</v>
      </c>
      <c r="AH117" s="32">
        <f t="shared" si="258"/>
        <v>0</v>
      </c>
      <c r="AI117" s="32">
        <f t="shared" si="259"/>
        <v>0</v>
      </c>
      <c r="AJ117" s="32">
        <f t="shared" si="260"/>
        <v>0</v>
      </c>
      <c r="AK117" s="32">
        <f t="shared" si="261"/>
        <v>0</v>
      </c>
      <c r="AL117" s="32">
        <f t="shared" si="262"/>
        <v>0</v>
      </c>
      <c r="AM117" s="32">
        <f t="shared" si="263"/>
        <v>0</v>
      </c>
      <c r="AN117" s="32">
        <f t="shared" si="264"/>
        <v>19.783521724553374</v>
      </c>
      <c r="AO117" s="32">
        <f t="shared" si="265"/>
        <v>0</v>
      </c>
      <c r="AP117" s="32">
        <f t="shared" si="266"/>
        <v>0</v>
      </c>
      <c r="AQ117" s="32">
        <f t="shared" si="267"/>
        <v>0</v>
      </c>
      <c r="AS117" s="34">
        <f t="shared" si="268"/>
        <v>0</v>
      </c>
      <c r="AT117" s="35">
        <f t="shared" si="269"/>
        <v>19.783521724553374</v>
      </c>
      <c r="BH117" s="18"/>
      <c r="BI117" s="32"/>
      <c r="BK117" s="40">
        <f t="shared" si="270"/>
        <v>0</v>
      </c>
      <c r="BL117" s="32">
        <f t="shared" si="271"/>
        <v>0</v>
      </c>
      <c r="BM117" s="32">
        <f t="shared" si="272"/>
        <v>0</v>
      </c>
      <c r="BN117" s="32">
        <f t="shared" si="273"/>
        <v>0</v>
      </c>
      <c r="BO117" s="32">
        <f t="shared" si="274"/>
        <v>0</v>
      </c>
      <c r="BP117" s="32">
        <f t="shared" si="275"/>
        <v>0</v>
      </c>
      <c r="BQ117" s="32">
        <f t="shared" si="276"/>
        <v>0</v>
      </c>
      <c r="BR117" s="32">
        <f t="shared" si="277"/>
        <v>0</v>
      </c>
      <c r="BS117" s="32">
        <f t="shared" si="278"/>
        <v>0</v>
      </c>
      <c r="BT117" s="32">
        <f t="shared" si="279"/>
        <v>1.7911604898976137</v>
      </c>
      <c r="BU117" s="32">
        <f t="shared" si="280"/>
        <v>0</v>
      </c>
      <c r="BV117" s="32">
        <f t="shared" si="281"/>
        <v>0</v>
      </c>
      <c r="BW117" s="32">
        <f t="shared" si="282"/>
        <v>0</v>
      </c>
      <c r="BX117" s="15">
        <f t="shared" si="283"/>
        <v>0.5</v>
      </c>
      <c r="BY117" s="32">
        <f>SUMIFS('Individual Data'!$W$6:$W$3142,'Individual Data'!$I$6:$I$3142,'age-length prop'!BY$7,'Individual Data'!$U$6:$U$3142,'age-length prop'!$B117,'Individual Data'!$Q$6:$Q$3142,'age-length prop'!$C117)</f>
        <v>1</v>
      </c>
      <c r="BZ117" s="32">
        <f>SUMIFS('Individual Data'!$W$6:$W$3142,'Individual Data'!$I$6:$I$3142,'age-length prop'!BZ$7,'Individual Data'!$U$6:$U$3142,'age-length prop'!$B117,'Individual Data'!$Q$6:$Q$3142,'age-length prop'!$C117)</f>
        <v>1</v>
      </c>
      <c r="CA117" s="47">
        <f t="shared" si="284"/>
        <v>0</v>
      </c>
      <c r="CB117" s="18">
        <f t="shared" si="285"/>
        <v>0</v>
      </c>
      <c r="CC117" s="18">
        <f t="shared" si="286"/>
        <v>0</v>
      </c>
      <c r="CD117" s="18">
        <f t="shared" si="287"/>
        <v>0</v>
      </c>
      <c r="CE117" s="18">
        <f t="shared" si="288"/>
        <v>0</v>
      </c>
      <c r="CF117" s="18">
        <f t="shared" si="289"/>
        <v>0</v>
      </c>
      <c r="CG117" s="18">
        <f t="shared" si="290"/>
        <v>0</v>
      </c>
      <c r="CH117" s="18">
        <f t="shared" si="291"/>
        <v>0</v>
      </c>
      <c r="CI117" s="18">
        <f t="shared" si="292"/>
        <v>0</v>
      </c>
      <c r="CJ117" s="18">
        <f t="shared" si="293"/>
        <v>0.89558024494880684</v>
      </c>
      <c r="CK117" s="18">
        <f t="shared" si="294"/>
        <v>0</v>
      </c>
      <c r="CL117" s="18">
        <f t="shared" si="295"/>
        <v>0</v>
      </c>
      <c r="CM117" s="48">
        <f t="shared" si="296"/>
        <v>0</v>
      </c>
      <c r="CN117" s="18"/>
      <c r="CO117" s="18">
        <f t="shared" si="297"/>
        <v>0</v>
      </c>
      <c r="CP117" s="18">
        <f t="shared" si="298"/>
        <v>0</v>
      </c>
      <c r="CQ117" s="18">
        <f t="shared" si="299"/>
        <v>0</v>
      </c>
      <c r="CR117" s="18">
        <f t="shared" si="300"/>
        <v>0</v>
      </c>
      <c r="CS117" s="18">
        <f t="shared" si="301"/>
        <v>0</v>
      </c>
      <c r="CT117" s="18">
        <f t="shared" si="302"/>
        <v>0</v>
      </c>
      <c r="CU117" s="18">
        <f t="shared" si="303"/>
        <v>0</v>
      </c>
      <c r="CV117" s="18">
        <f t="shared" si="304"/>
        <v>0</v>
      </c>
      <c r="CW117" s="18">
        <f t="shared" si="305"/>
        <v>0</v>
      </c>
      <c r="CX117" s="18">
        <f t="shared" si="306"/>
        <v>0.89558024494880684</v>
      </c>
      <c r="CY117" s="18">
        <f t="shared" si="307"/>
        <v>0</v>
      </c>
      <c r="CZ117" s="18">
        <f t="shared" si="308"/>
        <v>0</v>
      </c>
      <c r="DA117" s="18">
        <f t="shared" si="309"/>
        <v>0</v>
      </c>
    </row>
    <row r="118" spans="1:105" x14ac:dyDescent="0.35">
      <c r="A118" s="23" t="s">
        <v>863</v>
      </c>
      <c r="B118" s="22" t="s">
        <v>9279</v>
      </c>
      <c r="C118">
        <v>5</v>
      </c>
      <c r="D118" s="18">
        <f>SUMIFS('Individual Data'!$AA$6:$AA$3142,'Individual Data'!$U$6:$U$3142,'age-length prop'!$B118,'Individual Data'!$X$6:$X$3142,'age-length prop'!D$71,'Individual Data'!$Q$6:$Q$3142,'age-length prop'!$C118,'Individual Data'!$M$6:$M$3142,'age-length prop'!$B$70)</f>
        <v>0</v>
      </c>
      <c r="E118" s="18">
        <f>SUMIFS('Individual Data'!$AA$6:$AA$3142,'Individual Data'!$U$6:$U$3142,'age-length prop'!$B118,'Individual Data'!$X$6:$X$3142,'age-length prop'!E$71,'Individual Data'!$Q$6:$Q$3142,'age-length prop'!$C118,'Individual Data'!$M$6:$M$3142,'age-length prop'!$B$70)</f>
        <v>0</v>
      </c>
      <c r="F118" s="18">
        <f>SUMIFS('Individual Data'!$AA$6:$AA$3142,'Individual Data'!$U$6:$U$3142,'age-length prop'!$B118,'Individual Data'!$X$6:$X$3142,'age-length prop'!F$71,'Individual Data'!$Q$6:$Q$3142,'age-length prop'!$C118,'Individual Data'!$M$6:$M$3142,'age-length prop'!$B$70)</f>
        <v>0</v>
      </c>
      <c r="G118" s="18">
        <f>SUMIFS('Individual Data'!$AA$6:$AA$3142,'Individual Data'!$U$6:$U$3142,'age-length prop'!$B118,'Individual Data'!$X$6:$X$3142,'age-length prop'!G$71,'Individual Data'!$Q$6:$Q$3142,'age-length prop'!$C118,'Individual Data'!$M$6:$M$3142,'age-length prop'!$B$70)</f>
        <v>0</v>
      </c>
      <c r="H118" s="18">
        <f>SUMIFS('Individual Data'!$AA$6:$AA$3142,'Individual Data'!$U$6:$U$3142,'age-length prop'!$B118,'Individual Data'!$X$6:$X$3142,'age-length prop'!H$71,'Individual Data'!$Q$6:$Q$3142,'age-length prop'!$C118,'Individual Data'!$M$6:$M$3142,'age-length prop'!$B$70)</f>
        <v>0</v>
      </c>
      <c r="I118" s="18">
        <f>SUMIFS('Individual Data'!$AA$6:$AA$3142,'Individual Data'!$U$6:$U$3142,'age-length prop'!$B118,'Individual Data'!$X$6:$X$3142,'age-length prop'!I$71,'Individual Data'!$Q$6:$Q$3142,'age-length prop'!$C118,'Individual Data'!$M$6:$M$3142,'age-length prop'!$B$70)</f>
        <v>17.185227272727278</v>
      </c>
      <c r="J118" s="18">
        <f>SUMIFS('Individual Data'!$AA$6:$AA$3142,'Individual Data'!$U$6:$U$3142,'age-length prop'!$B118,'Individual Data'!$X$6:$X$3142,'age-length prop'!J$71,'Individual Data'!$Q$6:$Q$3142,'age-length prop'!$C118,'Individual Data'!$M$6:$M$3142,'age-length prop'!$B$70)</f>
        <v>17.185227272727278</v>
      </c>
      <c r="K118" s="18">
        <f>SUMIFS('Individual Data'!$AA$6:$AA$3142,'Individual Data'!$U$6:$U$3142,'age-length prop'!$B118,'Individual Data'!$X$6:$X$3142,'age-length prop'!K$71,'Individual Data'!$Q$6:$Q$3142,'age-length prop'!$C118,'Individual Data'!$M$6:$M$3142,'age-length prop'!$B$70)</f>
        <v>17.185227272727278</v>
      </c>
      <c r="L118" s="18">
        <f>SUMIFS('Individual Data'!$AA$6:$AA$3142,'Individual Data'!$U$6:$U$3142,'age-length prop'!$B118,'Individual Data'!$X$6:$X$3142,'age-length prop'!L$71,'Individual Data'!$Q$6:$Q$3142,'age-length prop'!$C118,'Individual Data'!$M$6:$M$3142,'age-length prop'!$B$70)</f>
        <v>0</v>
      </c>
      <c r="M118" s="18">
        <f>SUMIFS('Individual Data'!$AA$6:$AA$3142,'Individual Data'!$U$6:$U$3142,'age-length prop'!$B118,'Individual Data'!$X$6:$X$3142,'age-length prop'!M$71,'Individual Data'!$Q$6:$Q$3142,'age-length prop'!$C118,'Individual Data'!$M$6:$M$3142,'age-length prop'!$B$70)</f>
        <v>0</v>
      </c>
      <c r="N118" s="18">
        <f>SUMIFS('Individual Data'!$AA$6:$AA$3142,'Individual Data'!$U$6:$U$3142,'age-length prop'!$B118,'Individual Data'!$X$6:$X$3142,'age-length prop'!N$71,'Individual Data'!$Q$6:$Q$3142,'age-length prop'!$C118,'Individual Data'!$M$6:$M$3142,'age-length prop'!$B$70)</f>
        <v>0</v>
      </c>
      <c r="O118" s="18">
        <f>SUMIFS('Individual Data'!$AA$6:$AA$3142,'Individual Data'!$U$6:$U$3142,'age-length prop'!$B118,'Individual Data'!$X$6:$X$3142,'age-length prop'!O$71,'Individual Data'!$Q$6:$Q$3142,'age-length prop'!$C118,'Individual Data'!$M$6:$M$3142,'age-length prop'!$B$70)</f>
        <v>0</v>
      </c>
      <c r="P118" s="18">
        <f>SUMIFS('Individual Data'!$AA$6:$AA$3142,'Individual Data'!$U$6:$U$3142,'age-length prop'!$B118,'Individual Data'!$X$6:$X$3142,'age-length prop'!P$71,'Individual Data'!$Q$6:$Q$3142,'age-length prop'!$C118,'Individual Data'!$M$6:$M$3142,'age-length prop'!$B$70)</f>
        <v>0</v>
      </c>
      <c r="Q118" s="40">
        <f t="shared" si="242"/>
        <v>0</v>
      </c>
      <c r="R118" s="32">
        <f t="shared" si="243"/>
        <v>0</v>
      </c>
      <c r="S118" s="32">
        <f t="shared" si="244"/>
        <v>0</v>
      </c>
      <c r="T118" s="32">
        <f t="shared" si="245"/>
        <v>0</v>
      </c>
      <c r="U118" s="32">
        <f t="shared" si="246"/>
        <v>0</v>
      </c>
      <c r="V118" s="32">
        <f t="shared" si="247"/>
        <v>17.807316947758128</v>
      </c>
      <c r="W118" s="32">
        <f t="shared" si="248"/>
        <v>18.016465821646296</v>
      </c>
      <c r="X118" s="32">
        <f t="shared" si="249"/>
        <v>17.820736447681753</v>
      </c>
      <c r="Y118" s="32">
        <f t="shared" si="250"/>
        <v>0</v>
      </c>
      <c r="Z118" s="32">
        <f t="shared" si="251"/>
        <v>0</v>
      </c>
      <c r="AA118" s="32">
        <f t="shared" si="252"/>
        <v>0</v>
      </c>
      <c r="AB118" s="32">
        <f t="shared" si="253"/>
        <v>0</v>
      </c>
      <c r="AC118" s="32">
        <f t="shared" si="254"/>
        <v>0</v>
      </c>
      <c r="AD118" s="14">
        <f>VLOOKUP(A118,'PBT Tag Rates'!$B$5:$E$34,4,FALSE)</f>
        <v>0.93397200000000002</v>
      </c>
      <c r="AE118" s="32">
        <f t="shared" si="255"/>
        <v>0</v>
      </c>
      <c r="AF118" s="32">
        <f t="shared" si="256"/>
        <v>0</v>
      </c>
      <c r="AG118" s="32">
        <f t="shared" si="257"/>
        <v>0</v>
      </c>
      <c r="AH118" s="32">
        <f t="shared" si="258"/>
        <v>0</v>
      </c>
      <c r="AI118" s="32">
        <f t="shared" si="259"/>
        <v>0</v>
      </c>
      <c r="AJ118" s="32">
        <f t="shared" si="260"/>
        <v>19.066221415372333</v>
      </c>
      <c r="AK118" s="32">
        <f t="shared" si="261"/>
        <v>19.290156259123716</v>
      </c>
      <c r="AL118" s="32">
        <f t="shared" si="262"/>
        <v>19.080589619048272</v>
      </c>
      <c r="AM118" s="32">
        <f t="shared" si="263"/>
        <v>0</v>
      </c>
      <c r="AN118" s="32">
        <f t="shared" si="264"/>
        <v>0</v>
      </c>
      <c r="AO118" s="32">
        <f t="shared" si="265"/>
        <v>0</v>
      </c>
      <c r="AP118" s="32">
        <f t="shared" si="266"/>
        <v>0</v>
      </c>
      <c r="AQ118" s="32">
        <f t="shared" si="267"/>
        <v>0</v>
      </c>
      <c r="AS118" s="34">
        <f t="shared" si="268"/>
        <v>0</v>
      </c>
      <c r="AT118" s="35">
        <f t="shared" si="269"/>
        <v>57.436967293544313</v>
      </c>
      <c r="BH118" s="18"/>
      <c r="BI118" s="32"/>
      <c r="BK118" s="40">
        <f t="shared" si="270"/>
        <v>0</v>
      </c>
      <c r="BL118" s="32">
        <f t="shared" si="271"/>
        <v>0</v>
      </c>
      <c r="BM118" s="32">
        <f t="shared" si="272"/>
        <v>0</v>
      </c>
      <c r="BN118" s="32">
        <f t="shared" si="273"/>
        <v>0</v>
      </c>
      <c r="BO118" s="32">
        <f t="shared" si="274"/>
        <v>0</v>
      </c>
      <c r="BP118" s="32">
        <f t="shared" si="275"/>
        <v>1.2589044676142045</v>
      </c>
      <c r="BQ118" s="32">
        <f t="shared" si="276"/>
        <v>1.2736904374774198</v>
      </c>
      <c r="BR118" s="32">
        <f t="shared" si="277"/>
        <v>1.2598531713665189</v>
      </c>
      <c r="BS118" s="32">
        <f t="shared" si="278"/>
        <v>0</v>
      </c>
      <c r="BT118" s="32">
        <f t="shared" si="279"/>
        <v>0</v>
      </c>
      <c r="BU118" s="32">
        <f t="shared" si="280"/>
        <v>0</v>
      </c>
      <c r="BV118" s="32">
        <f t="shared" si="281"/>
        <v>0</v>
      </c>
      <c r="BW118" s="32">
        <f t="shared" si="282"/>
        <v>0</v>
      </c>
      <c r="BX118" s="15">
        <f t="shared" si="283"/>
        <v>1</v>
      </c>
      <c r="BY118" s="32">
        <f>SUMIFS('Individual Data'!$W$6:$W$3142,'Individual Data'!$I$6:$I$3142,'age-length prop'!BY$7,'Individual Data'!$U$6:$U$3142,'age-length prop'!$B118,'Individual Data'!$Q$6:$Q$3142,'age-length prop'!$C118)</f>
        <v>4</v>
      </c>
      <c r="BZ118" s="32">
        <f>SUMIFS('Individual Data'!$W$6:$W$3142,'Individual Data'!$I$6:$I$3142,'age-length prop'!BZ$7,'Individual Data'!$U$6:$U$3142,'age-length prop'!$B118,'Individual Data'!$Q$6:$Q$3142,'age-length prop'!$C118)</f>
        <v>0</v>
      </c>
      <c r="CA118" s="47">
        <f t="shared" si="284"/>
        <v>0</v>
      </c>
      <c r="CB118" s="18">
        <f t="shared" si="285"/>
        <v>0</v>
      </c>
      <c r="CC118" s="18">
        <f t="shared" si="286"/>
        <v>0</v>
      </c>
      <c r="CD118" s="18">
        <f t="shared" si="287"/>
        <v>0</v>
      </c>
      <c r="CE118" s="18">
        <f t="shared" si="288"/>
        <v>0</v>
      </c>
      <c r="CF118" s="18">
        <f t="shared" si="289"/>
        <v>1.2589044676142045</v>
      </c>
      <c r="CG118" s="18">
        <f t="shared" si="290"/>
        <v>1.2736904374774198</v>
      </c>
      <c r="CH118" s="18">
        <f t="shared" si="291"/>
        <v>1.2598531713665189</v>
      </c>
      <c r="CI118" s="18">
        <f t="shared" si="292"/>
        <v>0</v>
      </c>
      <c r="CJ118" s="18">
        <f t="shared" si="293"/>
        <v>0</v>
      </c>
      <c r="CK118" s="18">
        <f t="shared" si="294"/>
        <v>0</v>
      </c>
      <c r="CL118" s="18">
        <f t="shared" si="295"/>
        <v>0</v>
      </c>
      <c r="CM118" s="48">
        <f t="shared" si="296"/>
        <v>0</v>
      </c>
      <c r="CN118" s="18"/>
      <c r="CO118" s="18">
        <f t="shared" si="297"/>
        <v>0</v>
      </c>
      <c r="CP118" s="18">
        <f t="shared" si="298"/>
        <v>0</v>
      </c>
      <c r="CQ118" s="18">
        <f t="shared" si="299"/>
        <v>0</v>
      </c>
      <c r="CR118" s="18">
        <f t="shared" si="300"/>
        <v>0</v>
      </c>
      <c r="CS118" s="18">
        <f t="shared" si="301"/>
        <v>0</v>
      </c>
      <c r="CT118" s="18">
        <f t="shared" si="302"/>
        <v>0</v>
      </c>
      <c r="CU118" s="18">
        <f t="shared" si="303"/>
        <v>0</v>
      </c>
      <c r="CV118" s="18">
        <f t="shared" si="304"/>
        <v>0</v>
      </c>
      <c r="CW118" s="18">
        <f t="shared" si="305"/>
        <v>0</v>
      </c>
      <c r="CX118" s="18">
        <f t="shared" si="306"/>
        <v>0</v>
      </c>
      <c r="CY118" s="18">
        <f t="shared" si="307"/>
        <v>0</v>
      </c>
      <c r="CZ118" s="18">
        <f t="shared" si="308"/>
        <v>0</v>
      </c>
      <c r="DA118" s="18">
        <f t="shared" si="309"/>
        <v>0</v>
      </c>
    </row>
    <row r="119" spans="1:105" x14ac:dyDescent="0.35">
      <c r="A119" s="23" t="s">
        <v>1161</v>
      </c>
      <c r="B119" s="22" t="s">
        <v>8878</v>
      </c>
      <c r="C119">
        <v>4</v>
      </c>
      <c r="D119" s="18">
        <f>SUMIFS('Individual Data'!$AA$6:$AA$3142,'Individual Data'!$U$6:$U$3142,'age-length prop'!$B119,'Individual Data'!$X$6:$X$3142,'age-length prop'!D$71,'Individual Data'!$Q$6:$Q$3142,'age-length prop'!$C119,'Individual Data'!$M$6:$M$3142,'age-length prop'!$B$70)</f>
        <v>0</v>
      </c>
      <c r="E119" s="18">
        <f>SUMIFS('Individual Data'!$AA$6:$AA$3142,'Individual Data'!$U$6:$U$3142,'age-length prop'!$B119,'Individual Data'!$X$6:$X$3142,'age-length prop'!E$71,'Individual Data'!$Q$6:$Q$3142,'age-length prop'!$C119,'Individual Data'!$M$6:$M$3142,'age-length prop'!$B$70)</f>
        <v>0</v>
      </c>
      <c r="F119" s="18">
        <f>SUMIFS('Individual Data'!$AA$6:$AA$3142,'Individual Data'!$U$6:$U$3142,'age-length prop'!$B119,'Individual Data'!$X$6:$X$3142,'age-length prop'!F$71,'Individual Data'!$Q$6:$Q$3142,'age-length prop'!$C119,'Individual Data'!$M$6:$M$3142,'age-length prop'!$B$70)</f>
        <v>0</v>
      </c>
      <c r="G119" s="18">
        <f>SUMIFS('Individual Data'!$AA$6:$AA$3142,'Individual Data'!$U$6:$U$3142,'age-length prop'!$B119,'Individual Data'!$X$6:$X$3142,'age-length prop'!G$71,'Individual Data'!$Q$6:$Q$3142,'age-length prop'!$C119,'Individual Data'!$M$6:$M$3142,'age-length prop'!$B$70)</f>
        <v>0</v>
      </c>
      <c r="H119" s="18">
        <f>SUMIFS('Individual Data'!$AA$6:$AA$3142,'Individual Data'!$U$6:$U$3142,'age-length prop'!$B119,'Individual Data'!$X$6:$X$3142,'age-length prop'!H$71,'Individual Data'!$Q$6:$Q$3142,'age-length prop'!$C119,'Individual Data'!$M$6:$M$3142,'age-length prop'!$B$70)</f>
        <v>0</v>
      </c>
      <c r="I119" s="18">
        <f>SUMIFS('Individual Data'!$AA$6:$AA$3142,'Individual Data'!$U$6:$U$3142,'age-length prop'!$B119,'Individual Data'!$X$6:$X$3142,'age-length prop'!I$71,'Individual Data'!$Q$6:$Q$3142,'age-length prop'!$C119,'Individual Data'!$M$6:$M$3142,'age-length prop'!$B$70)</f>
        <v>0</v>
      </c>
      <c r="J119" s="18">
        <f>SUMIFS('Individual Data'!$AA$6:$AA$3142,'Individual Data'!$U$6:$U$3142,'age-length prop'!$B119,'Individual Data'!$X$6:$X$3142,'age-length prop'!J$71,'Individual Data'!$Q$6:$Q$3142,'age-length prop'!$C119,'Individual Data'!$M$6:$M$3142,'age-length prop'!$B$70)</f>
        <v>0</v>
      </c>
      <c r="K119" s="18">
        <f>SUMIFS('Individual Data'!$AA$6:$AA$3142,'Individual Data'!$U$6:$U$3142,'age-length prop'!$B119,'Individual Data'!$X$6:$X$3142,'age-length prop'!K$71,'Individual Data'!$Q$6:$Q$3142,'age-length prop'!$C119,'Individual Data'!$M$6:$M$3142,'age-length prop'!$B$70)</f>
        <v>0</v>
      </c>
      <c r="L119" s="18">
        <f>SUMIFS('Individual Data'!$AA$6:$AA$3142,'Individual Data'!$U$6:$U$3142,'age-length prop'!$B119,'Individual Data'!$X$6:$X$3142,'age-length prop'!L$71,'Individual Data'!$Q$6:$Q$3142,'age-length prop'!$C119,'Individual Data'!$M$6:$M$3142,'age-length prop'!$B$70)</f>
        <v>0</v>
      </c>
      <c r="M119" s="18">
        <f>SUMIFS('Individual Data'!$AA$6:$AA$3142,'Individual Data'!$U$6:$U$3142,'age-length prop'!$B119,'Individual Data'!$X$6:$X$3142,'age-length prop'!M$71,'Individual Data'!$Q$6:$Q$3142,'age-length prop'!$C119,'Individual Data'!$M$6:$M$3142,'age-length prop'!$B$70)</f>
        <v>17.185227272727278</v>
      </c>
      <c r="N119" s="18">
        <f>SUMIFS('Individual Data'!$AA$6:$AA$3142,'Individual Data'!$U$6:$U$3142,'age-length prop'!$B119,'Individual Data'!$X$6:$X$3142,'age-length prop'!N$71,'Individual Data'!$Q$6:$Q$3142,'age-length prop'!$C119,'Individual Data'!$M$6:$M$3142,'age-length prop'!$B$70)</f>
        <v>0</v>
      </c>
      <c r="O119" s="18">
        <f>SUMIFS('Individual Data'!$AA$6:$AA$3142,'Individual Data'!$U$6:$U$3142,'age-length prop'!$B119,'Individual Data'!$X$6:$X$3142,'age-length prop'!O$71,'Individual Data'!$Q$6:$Q$3142,'age-length prop'!$C119,'Individual Data'!$M$6:$M$3142,'age-length prop'!$B$70)</f>
        <v>0</v>
      </c>
      <c r="P119" s="18">
        <f>SUMIFS('Individual Data'!$AA$6:$AA$3142,'Individual Data'!$U$6:$U$3142,'age-length prop'!$B119,'Individual Data'!$X$6:$X$3142,'age-length prop'!P$71,'Individual Data'!$Q$6:$Q$3142,'age-length prop'!$C119,'Individual Data'!$M$6:$M$3142,'age-length prop'!$B$70)</f>
        <v>0</v>
      </c>
      <c r="Q119" s="40">
        <f t="shared" si="242"/>
        <v>0</v>
      </c>
      <c r="R119" s="32">
        <f t="shared" si="243"/>
        <v>0</v>
      </c>
      <c r="S119" s="32">
        <f t="shared" si="244"/>
        <v>0</v>
      </c>
      <c r="T119" s="32">
        <f t="shared" si="245"/>
        <v>0</v>
      </c>
      <c r="U119" s="32">
        <f t="shared" si="246"/>
        <v>0</v>
      </c>
      <c r="V119" s="32">
        <f t="shared" si="247"/>
        <v>0</v>
      </c>
      <c r="W119" s="32">
        <f t="shared" si="248"/>
        <v>0</v>
      </c>
      <c r="X119" s="32">
        <f t="shared" si="249"/>
        <v>0</v>
      </c>
      <c r="Y119" s="32">
        <f t="shared" si="250"/>
        <v>0</v>
      </c>
      <c r="Z119" s="32">
        <f t="shared" si="251"/>
        <v>17.99236123465576</v>
      </c>
      <c r="AA119" s="32">
        <f t="shared" si="252"/>
        <v>0</v>
      </c>
      <c r="AB119" s="32">
        <f t="shared" si="253"/>
        <v>0</v>
      </c>
      <c r="AC119" s="32">
        <f t="shared" si="254"/>
        <v>0</v>
      </c>
      <c r="AD119" s="14">
        <f>VLOOKUP(A119,'PBT Tag Rates'!$B$5:$E$34,4,FALSE)</f>
        <v>0.86166900000000002</v>
      </c>
      <c r="AE119" s="32">
        <f t="shared" si="255"/>
        <v>0</v>
      </c>
      <c r="AF119" s="32">
        <f t="shared" si="256"/>
        <v>0</v>
      </c>
      <c r="AG119" s="32">
        <f t="shared" si="257"/>
        <v>0</v>
      </c>
      <c r="AH119" s="32">
        <f t="shared" si="258"/>
        <v>0</v>
      </c>
      <c r="AI119" s="32">
        <f t="shared" si="259"/>
        <v>0</v>
      </c>
      <c r="AJ119" s="32">
        <f t="shared" si="260"/>
        <v>0</v>
      </c>
      <c r="AK119" s="32">
        <f t="shared" si="261"/>
        <v>0</v>
      </c>
      <c r="AL119" s="32">
        <f t="shared" si="262"/>
        <v>0</v>
      </c>
      <c r="AM119" s="32">
        <f t="shared" si="263"/>
        <v>0</v>
      </c>
      <c r="AN119" s="32">
        <f t="shared" si="264"/>
        <v>20.880826900649506</v>
      </c>
      <c r="AO119" s="32">
        <f t="shared" si="265"/>
        <v>0</v>
      </c>
      <c r="AP119" s="32">
        <f t="shared" si="266"/>
        <v>0</v>
      </c>
      <c r="AQ119" s="32">
        <f t="shared" si="267"/>
        <v>0</v>
      </c>
      <c r="AS119" s="34">
        <f t="shared" si="268"/>
        <v>0</v>
      </c>
      <c r="AT119" s="35">
        <f t="shared" si="269"/>
        <v>20.880826900649506</v>
      </c>
      <c r="BH119" s="18"/>
      <c r="BI119" s="32"/>
      <c r="BK119" s="40">
        <f t="shared" si="270"/>
        <v>0</v>
      </c>
      <c r="BL119" s="32">
        <f t="shared" si="271"/>
        <v>0</v>
      </c>
      <c r="BM119" s="32">
        <f t="shared" si="272"/>
        <v>0</v>
      </c>
      <c r="BN119" s="32">
        <f t="shared" si="273"/>
        <v>0</v>
      </c>
      <c r="BO119" s="32">
        <f t="shared" si="274"/>
        <v>0</v>
      </c>
      <c r="BP119" s="32">
        <f t="shared" si="275"/>
        <v>0</v>
      </c>
      <c r="BQ119" s="32">
        <f t="shared" si="276"/>
        <v>0</v>
      </c>
      <c r="BR119" s="32">
        <f t="shared" si="277"/>
        <v>0</v>
      </c>
      <c r="BS119" s="32">
        <f t="shared" si="278"/>
        <v>0</v>
      </c>
      <c r="BT119" s="32">
        <f t="shared" si="279"/>
        <v>2.8884656659937455</v>
      </c>
      <c r="BU119" s="32">
        <f t="shared" si="280"/>
        <v>0</v>
      </c>
      <c r="BV119" s="32">
        <f t="shared" si="281"/>
        <v>0</v>
      </c>
      <c r="BW119" s="32">
        <f t="shared" si="282"/>
        <v>0</v>
      </c>
      <c r="BX119" s="15">
        <f t="shared" si="283"/>
        <v>1</v>
      </c>
      <c r="BY119" s="32">
        <f>SUMIFS('Individual Data'!$W$6:$W$3142,'Individual Data'!$I$6:$I$3142,'age-length prop'!BY$7,'Individual Data'!$U$6:$U$3142,'age-length prop'!$B119,'Individual Data'!$Q$6:$Q$3142,'age-length prop'!$C119)</f>
        <v>2</v>
      </c>
      <c r="BZ119" s="32">
        <f>SUMIFS('Individual Data'!$W$6:$W$3142,'Individual Data'!$I$6:$I$3142,'age-length prop'!BZ$7,'Individual Data'!$U$6:$U$3142,'age-length prop'!$B119,'Individual Data'!$Q$6:$Q$3142,'age-length prop'!$C119)</f>
        <v>0</v>
      </c>
      <c r="CA119" s="47">
        <f t="shared" si="284"/>
        <v>0</v>
      </c>
      <c r="CB119" s="18">
        <f t="shared" si="285"/>
        <v>0</v>
      </c>
      <c r="CC119" s="18">
        <f t="shared" si="286"/>
        <v>0</v>
      </c>
      <c r="CD119" s="18">
        <f t="shared" si="287"/>
        <v>0</v>
      </c>
      <c r="CE119" s="18">
        <f t="shared" si="288"/>
        <v>0</v>
      </c>
      <c r="CF119" s="18">
        <f t="shared" si="289"/>
        <v>0</v>
      </c>
      <c r="CG119" s="18">
        <f t="shared" si="290"/>
        <v>0</v>
      </c>
      <c r="CH119" s="18">
        <f t="shared" si="291"/>
        <v>0</v>
      </c>
      <c r="CI119" s="18">
        <f t="shared" si="292"/>
        <v>0</v>
      </c>
      <c r="CJ119" s="18">
        <f t="shared" si="293"/>
        <v>2.8884656659937455</v>
      </c>
      <c r="CK119" s="18">
        <f t="shared" si="294"/>
        <v>0</v>
      </c>
      <c r="CL119" s="18">
        <f t="shared" si="295"/>
        <v>0</v>
      </c>
      <c r="CM119" s="48">
        <f t="shared" si="296"/>
        <v>0</v>
      </c>
      <c r="CN119" s="18"/>
      <c r="CO119" s="18">
        <f t="shared" si="297"/>
        <v>0</v>
      </c>
      <c r="CP119" s="18">
        <f t="shared" si="298"/>
        <v>0</v>
      </c>
      <c r="CQ119" s="18">
        <f t="shared" si="299"/>
        <v>0</v>
      </c>
      <c r="CR119" s="18">
        <f t="shared" si="300"/>
        <v>0</v>
      </c>
      <c r="CS119" s="18">
        <f t="shared" si="301"/>
        <v>0</v>
      </c>
      <c r="CT119" s="18">
        <f t="shared" si="302"/>
        <v>0</v>
      </c>
      <c r="CU119" s="18">
        <f t="shared" si="303"/>
        <v>0</v>
      </c>
      <c r="CV119" s="18">
        <f t="shared" si="304"/>
        <v>0</v>
      </c>
      <c r="CW119" s="18">
        <f t="shared" si="305"/>
        <v>0</v>
      </c>
      <c r="CX119" s="18">
        <f t="shared" si="306"/>
        <v>0</v>
      </c>
      <c r="CY119" s="18">
        <f t="shared" si="307"/>
        <v>0</v>
      </c>
      <c r="CZ119" s="18">
        <f t="shared" si="308"/>
        <v>0</v>
      </c>
      <c r="DA119" s="18">
        <f t="shared" si="309"/>
        <v>0</v>
      </c>
    </row>
    <row r="120" spans="1:105" x14ac:dyDescent="0.35">
      <c r="A120" s="23" t="s">
        <v>8147</v>
      </c>
      <c r="B120" s="22" t="s">
        <v>8879</v>
      </c>
      <c r="C120">
        <v>4</v>
      </c>
      <c r="D120" s="18">
        <f>SUMIFS('Individual Data'!$AA$6:$AA$3142,'Individual Data'!$U$6:$U$3142,'age-length prop'!$B120,'Individual Data'!$X$6:$X$3142,'age-length prop'!D$71,'Individual Data'!$Q$6:$Q$3142,'age-length prop'!$C120,'Individual Data'!$M$6:$M$3142,'age-length prop'!$B$70)</f>
        <v>0</v>
      </c>
      <c r="E120" s="18">
        <f>SUMIFS('Individual Data'!$AA$6:$AA$3142,'Individual Data'!$U$6:$U$3142,'age-length prop'!$B120,'Individual Data'!$X$6:$X$3142,'age-length prop'!E$71,'Individual Data'!$Q$6:$Q$3142,'age-length prop'!$C120,'Individual Data'!$M$6:$M$3142,'age-length prop'!$B$70)</f>
        <v>0</v>
      </c>
      <c r="F120" s="18">
        <f>SUMIFS('Individual Data'!$AA$6:$AA$3142,'Individual Data'!$U$6:$U$3142,'age-length prop'!$B120,'Individual Data'!$X$6:$X$3142,'age-length prop'!F$71,'Individual Data'!$Q$6:$Q$3142,'age-length prop'!$C120,'Individual Data'!$M$6:$M$3142,'age-length prop'!$B$70)</f>
        <v>0</v>
      </c>
      <c r="G120" s="18">
        <f>SUMIFS('Individual Data'!$AA$6:$AA$3142,'Individual Data'!$U$6:$U$3142,'age-length prop'!$B120,'Individual Data'!$X$6:$X$3142,'age-length prop'!G$71,'Individual Data'!$Q$6:$Q$3142,'age-length prop'!$C120,'Individual Data'!$M$6:$M$3142,'age-length prop'!$B$70)</f>
        <v>0</v>
      </c>
      <c r="H120" s="18">
        <f>SUMIFS('Individual Data'!$AA$6:$AA$3142,'Individual Data'!$U$6:$U$3142,'age-length prop'!$B120,'Individual Data'!$X$6:$X$3142,'age-length prop'!H$71,'Individual Data'!$Q$6:$Q$3142,'age-length prop'!$C120,'Individual Data'!$M$6:$M$3142,'age-length prop'!$B$70)</f>
        <v>0</v>
      </c>
      <c r="I120" s="18">
        <f>SUMIFS('Individual Data'!$AA$6:$AA$3142,'Individual Data'!$U$6:$U$3142,'age-length prop'!$B120,'Individual Data'!$X$6:$X$3142,'age-length prop'!I$71,'Individual Data'!$Q$6:$Q$3142,'age-length prop'!$C120,'Individual Data'!$M$6:$M$3142,'age-length prop'!$B$70)</f>
        <v>0</v>
      </c>
      <c r="J120" s="18">
        <f>SUMIFS('Individual Data'!$AA$6:$AA$3142,'Individual Data'!$U$6:$U$3142,'age-length prop'!$B120,'Individual Data'!$X$6:$X$3142,'age-length prop'!J$71,'Individual Data'!$Q$6:$Q$3142,'age-length prop'!$C120,'Individual Data'!$M$6:$M$3142,'age-length prop'!$B$70)</f>
        <v>0</v>
      </c>
      <c r="K120" s="18">
        <f>SUMIFS('Individual Data'!$AA$6:$AA$3142,'Individual Data'!$U$6:$U$3142,'age-length prop'!$B120,'Individual Data'!$X$6:$X$3142,'age-length prop'!K$71,'Individual Data'!$Q$6:$Q$3142,'age-length prop'!$C120,'Individual Data'!$M$6:$M$3142,'age-length prop'!$B$70)</f>
        <v>0</v>
      </c>
      <c r="L120" s="18">
        <f>SUMIFS('Individual Data'!$AA$6:$AA$3142,'Individual Data'!$U$6:$U$3142,'age-length prop'!$B120,'Individual Data'!$X$6:$X$3142,'age-length prop'!L$71,'Individual Data'!$Q$6:$Q$3142,'age-length prop'!$C120,'Individual Data'!$M$6:$M$3142,'age-length prop'!$B$70)</f>
        <v>0</v>
      </c>
      <c r="M120" s="18">
        <f>SUMIFS('Individual Data'!$AA$6:$AA$3142,'Individual Data'!$U$6:$U$3142,'age-length prop'!$B120,'Individual Data'!$X$6:$X$3142,'age-length prop'!M$71,'Individual Data'!$Q$6:$Q$3142,'age-length prop'!$C120,'Individual Data'!$M$6:$M$3142,'age-length prop'!$B$70)</f>
        <v>0</v>
      </c>
      <c r="N120" s="18">
        <f>SUMIFS('Individual Data'!$AA$6:$AA$3142,'Individual Data'!$U$6:$U$3142,'age-length prop'!$B120,'Individual Data'!$X$6:$X$3142,'age-length prop'!N$71,'Individual Data'!$Q$6:$Q$3142,'age-length prop'!$C120,'Individual Data'!$M$6:$M$3142,'age-length prop'!$B$70)</f>
        <v>0</v>
      </c>
      <c r="O120" s="18">
        <f>SUMIFS('Individual Data'!$AA$6:$AA$3142,'Individual Data'!$U$6:$U$3142,'age-length prop'!$B120,'Individual Data'!$X$6:$X$3142,'age-length prop'!O$71,'Individual Data'!$Q$6:$Q$3142,'age-length prop'!$C120,'Individual Data'!$M$6:$M$3142,'age-length prop'!$B$70)</f>
        <v>0</v>
      </c>
      <c r="P120" s="18">
        <f>SUMIFS('Individual Data'!$AA$6:$AA$3142,'Individual Data'!$U$6:$U$3142,'age-length prop'!$B120,'Individual Data'!$X$6:$X$3142,'age-length prop'!P$71,'Individual Data'!$Q$6:$Q$3142,'age-length prop'!$C120,'Individual Data'!$M$6:$M$3142,'age-length prop'!$B$70)</f>
        <v>0</v>
      </c>
      <c r="Q120" s="40">
        <f t="shared" si="242"/>
        <v>0</v>
      </c>
      <c r="R120" s="32">
        <f t="shared" si="243"/>
        <v>0</v>
      </c>
      <c r="S120" s="32">
        <f t="shared" si="244"/>
        <v>0</v>
      </c>
      <c r="T120" s="32">
        <f t="shared" si="245"/>
        <v>0</v>
      </c>
      <c r="U120" s="32">
        <f t="shared" si="246"/>
        <v>0</v>
      </c>
      <c r="V120" s="32">
        <f t="shared" si="247"/>
        <v>0</v>
      </c>
      <c r="W120" s="32">
        <f t="shared" si="248"/>
        <v>0</v>
      </c>
      <c r="X120" s="32">
        <f t="shared" si="249"/>
        <v>0</v>
      </c>
      <c r="Y120" s="32">
        <f t="shared" si="250"/>
        <v>0</v>
      </c>
      <c r="Z120" s="32">
        <f t="shared" si="251"/>
        <v>0</v>
      </c>
      <c r="AA120" s="32">
        <f t="shared" si="252"/>
        <v>0</v>
      </c>
      <c r="AB120" s="32">
        <f t="shared" si="253"/>
        <v>0</v>
      </c>
      <c r="AC120" s="32">
        <f t="shared" si="254"/>
        <v>0</v>
      </c>
      <c r="AD120" s="14">
        <f>VLOOKUP(A120,'PBT Tag Rates'!$B$5:$E$34,4,FALSE)</f>
        <v>0.86682499999999996</v>
      </c>
      <c r="AE120" s="32">
        <f t="shared" si="255"/>
        <v>0</v>
      </c>
      <c r="AF120" s="32">
        <f t="shared" si="256"/>
        <v>0</v>
      </c>
      <c r="AG120" s="32">
        <f t="shared" si="257"/>
        <v>0</v>
      </c>
      <c r="AH120" s="32">
        <f t="shared" si="258"/>
        <v>0</v>
      </c>
      <c r="AI120" s="32">
        <f t="shared" si="259"/>
        <v>0</v>
      </c>
      <c r="AJ120" s="32">
        <f t="shared" si="260"/>
        <v>0</v>
      </c>
      <c r="AK120" s="32">
        <f t="shared" si="261"/>
        <v>0</v>
      </c>
      <c r="AL120" s="32">
        <f t="shared" si="262"/>
        <v>0</v>
      </c>
      <c r="AM120" s="32">
        <f t="shared" si="263"/>
        <v>0</v>
      </c>
      <c r="AN120" s="32">
        <f t="shared" si="264"/>
        <v>0</v>
      </c>
      <c r="AO120" s="32">
        <f t="shared" si="265"/>
        <v>0</v>
      </c>
      <c r="AP120" s="32">
        <f t="shared" si="266"/>
        <v>0</v>
      </c>
      <c r="AQ120" s="32">
        <f t="shared" si="267"/>
        <v>0</v>
      </c>
      <c r="AS120" s="34">
        <f t="shared" si="268"/>
        <v>0</v>
      </c>
      <c r="AT120" s="35">
        <f t="shared" si="269"/>
        <v>0</v>
      </c>
      <c r="BH120" s="18"/>
      <c r="BI120" s="32"/>
      <c r="BK120" s="40">
        <f t="shared" si="270"/>
        <v>0</v>
      </c>
      <c r="BL120" s="32">
        <f t="shared" si="271"/>
        <v>0</v>
      </c>
      <c r="BM120" s="32">
        <f t="shared" si="272"/>
        <v>0</v>
      </c>
      <c r="BN120" s="32">
        <f t="shared" si="273"/>
        <v>0</v>
      </c>
      <c r="BO120" s="32">
        <f t="shared" si="274"/>
        <v>0</v>
      </c>
      <c r="BP120" s="32">
        <f t="shared" si="275"/>
        <v>0</v>
      </c>
      <c r="BQ120" s="32">
        <f t="shared" si="276"/>
        <v>0</v>
      </c>
      <c r="BR120" s="32">
        <f t="shared" si="277"/>
        <v>0</v>
      </c>
      <c r="BS120" s="32">
        <f t="shared" si="278"/>
        <v>0</v>
      </c>
      <c r="BT120" s="32">
        <f t="shared" si="279"/>
        <v>0</v>
      </c>
      <c r="BU120" s="32">
        <f t="shared" si="280"/>
        <v>0</v>
      </c>
      <c r="BV120" s="32">
        <f t="shared" si="281"/>
        <v>0</v>
      </c>
      <c r="BW120" s="32">
        <f t="shared" si="282"/>
        <v>0</v>
      </c>
      <c r="BX120" s="15">
        <f t="shared" si="283"/>
        <v>0</v>
      </c>
      <c r="BY120" s="32">
        <f>SUMIFS('Individual Data'!$W$6:$W$3142,'Individual Data'!$I$6:$I$3142,'age-length prop'!BY$7,'Individual Data'!$U$6:$U$3142,'age-length prop'!$B120,'Individual Data'!$Q$6:$Q$3142,'age-length prop'!$C120)</f>
        <v>0</v>
      </c>
      <c r="BZ120" s="32">
        <f>SUMIFS('Individual Data'!$W$6:$W$3142,'Individual Data'!$I$6:$I$3142,'age-length prop'!BZ$7,'Individual Data'!$U$6:$U$3142,'age-length prop'!$B120,'Individual Data'!$Q$6:$Q$3142,'age-length prop'!$C120)</f>
        <v>1</v>
      </c>
      <c r="CA120" s="47">
        <f t="shared" si="284"/>
        <v>0</v>
      </c>
      <c r="CB120" s="18">
        <f t="shared" si="285"/>
        <v>0</v>
      </c>
      <c r="CC120" s="18">
        <f t="shared" si="286"/>
        <v>0</v>
      </c>
      <c r="CD120" s="18">
        <f t="shared" si="287"/>
        <v>0</v>
      </c>
      <c r="CE120" s="18">
        <f t="shared" si="288"/>
        <v>0</v>
      </c>
      <c r="CF120" s="18">
        <f t="shared" si="289"/>
        <v>0</v>
      </c>
      <c r="CG120" s="18">
        <f t="shared" si="290"/>
        <v>0</v>
      </c>
      <c r="CH120" s="18">
        <f t="shared" si="291"/>
        <v>0</v>
      </c>
      <c r="CI120" s="18">
        <f t="shared" si="292"/>
        <v>0</v>
      </c>
      <c r="CJ120" s="18">
        <f t="shared" si="293"/>
        <v>0</v>
      </c>
      <c r="CK120" s="18">
        <f t="shared" si="294"/>
        <v>0</v>
      </c>
      <c r="CL120" s="18">
        <f t="shared" si="295"/>
        <v>0</v>
      </c>
      <c r="CM120" s="48">
        <f t="shared" si="296"/>
        <v>0</v>
      </c>
      <c r="CN120" s="18"/>
      <c r="CO120" s="18">
        <f t="shared" si="297"/>
        <v>0</v>
      </c>
      <c r="CP120" s="18">
        <f t="shared" si="298"/>
        <v>0</v>
      </c>
      <c r="CQ120" s="18">
        <f t="shared" si="299"/>
        <v>0</v>
      </c>
      <c r="CR120" s="18">
        <f t="shared" si="300"/>
        <v>0</v>
      </c>
      <c r="CS120" s="18">
        <f t="shared" si="301"/>
        <v>0</v>
      </c>
      <c r="CT120" s="18">
        <f t="shared" si="302"/>
        <v>0</v>
      </c>
      <c r="CU120" s="18">
        <f t="shared" si="303"/>
        <v>0</v>
      </c>
      <c r="CV120" s="18">
        <f t="shared" si="304"/>
        <v>0</v>
      </c>
      <c r="CW120" s="18">
        <f t="shared" si="305"/>
        <v>0</v>
      </c>
      <c r="CX120" s="18">
        <f t="shared" si="306"/>
        <v>0</v>
      </c>
      <c r="CY120" s="18">
        <f t="shared" si="307"/>
        <v>0</v>
      </c>
      <c r="CZ120" s="18">
        <f t="shared" si="308"/>
        <v>0</v>
      </c>
      <c r="DA120" s="18">
        <f t="shared" si="309"/>
        <v>0</v>
      </c>
    </row>
    <row r="121" spans="1:105" x14ac:dyDescent="0.35">
      <c r="A121" s="23" t="s">
        <v>7759</v>
      </c>
      <c r="B121" s="22" t="s">
        <v>9279</v>
      </c>
      <c r="C121">
        <v>4</v>
      </c>
      <c r="D121" s="18">
        <f>SUMIFS('Individual Data'!$AA$6:$AA$3142,'Individual Data'!$U$6:$U$3142,'age-length prop'!$B121,'Individual Data'!$X$6:$X$3142,'age-length prop'!D$71,'Individual Data'!$Q$6:$Q$3142,'age-length prop'!$C121,'Individual Data'!$M$6:$M$3142,'age-length prop'!$B$70)</f>
        <v>0</v>
      </c>
      <c r="E121" s="18">
        <f>SUMIFS('Individual Data'!$AA$6:$AA$3142,'Individual Data'!$U$6:$U$3142,'age-length prop'!$B121,'Individual Data'!$X$6:$X$3142,'age-length prop'!E$71,'Individual Data'!$Q$6:$Q$3142,'age-length prop'!$C121,'Individual Data'!$M$6:$M$3142,'age-length prop'!$B$70)</f>
        <v>0</v>
      </c>
      <c r="F121" s="18">
        <f>SUMIFS('Individual Data'!$AA$6:$AA$3142,'Individual Data'!$U$6:$U$3142,'age-length prop'!$B121,'Individual Data'!$X$6:$X$3142,'age-length prop'!F$71,'Individual Data'!$Q$6:$Q$3142,'age-length prop'!$C121,'Individual Data'!$M$6:$M$3142,'age-length prop'!$B$70)</f>
        <v>0</v>
      </c>
      <c r="G121" s="18">
        <f>SUMIFS('Individual Data'!$AA$6:$AA$3142,'Individual Data'!$U$6:$U$3142,'age-length prop'!$B121,'Individual Data'!$X$6:$X$3142,'age-length prop'!G$71,'Individual Data'!$Q$6:$Q$3142,'age-length prop'!$C121,'Individual Data'!$M$6:$M$3142,'age-length prop'!$B$70)</f>
        <v>0</v>
      </c>
      <c r="H121" s="18">
        <f>SUMIFS('Individual Data'!$AA$6:$AA$3142,'Individual Data'!$U$6:$U$3142,'age-length prop'!$B121,'Individual Data'!$X$6:$X$3142,'age-length prop'!H$71,'Individual Data'!$Q$6:$Q$3142,'age-length prop'!$C121,'Individual Data'!$M$6:$M$3142,'age-length prop'!$B$70)</f>
        <v>0</v>
      </c>
      <c r="I121" s="18">
        <f>SUMIFS('Individual Data'!$AA$6:$AA$3142,'Individual Data'!$U$6:$U$3142,'age-length prop'!$B121,'Individual Data'!$X$6:$X$3142,'age-length prop'!I$71,'Individual Data'!$Q$6:$Q$3142,'age-length prop'!$C121,'Individual Data'!$M$6:$M$3142,'age-length prop'!$B$70)</f>
        <v>0</v>
      </c>
      <c r="J121" s="18">
        <f>SUMIFS('Individual Data'!$AA$6:$AA$3142,'Individual Data'!$U$6:$U$3142,'age-length prop'!$B121,'Individual Data'!$X$6:$X$3142,'age-length prop'!J$71,'Individual Data'!$Q$6:$Q$3142,'age-length prop'!$C121,'Individual Data'!$M$6:$M$3142,'age-length prop'!$B$70)</f>
        <v>0</v>
      </c>
      <c r="K121" s="18">
        <f>SUMIFS('Individual Data'!$AA$6:$AA$3142,'Individual Data'!$U$6:$U$3142,'age-length prop'!$B121,'Individual Data'!$X$6:$X$3142,'age-length prop'!K$71,'Individual Data'!$Q$6:$Q$3142,'age-length prop'!$C121,'Individual Data'!$M$6:$M$3142,'age-length prop'!$B$70)</f>
        <v>0</v>
      </c>
      <c r="L121" s="18">
        <f>SUMIFS('Individual Data'!$AA$6:$AA$3142,'Individual Data'!$U$6:$U$3142,'age-length prop'!$B121,'Individual Data'!$X$6:$X$3142,'age-length prop'!L$71,'Individual Data'!$Q$6:$Q$3142,'age-length prop'!$C121,'Individual Data'!$M$6:$M$3142,'age-length prop'!$B$70)</f>
        <v>0</v>
      </c>
      <c r="M121" s="18">
        <f>SUMIFS('Individual Data'!$AA$6:$AA$3142,'Individual Data'!$U$6:$U$3142,'age-length prop'!$B121,'Individual Data'!$X$6:$X$3142,'age-length prop'!M$71,'Individual Data'!$Q$6:$Q$3142,'age-length prop'!$C121,'Individual Data'!$M$6:$M$3142,'age-length prop'!$B$70)</f>
        <v>0</v>
      </c>
      <c r="N121" s="18">
        <f>SUMIFS('Individual Data'!$AA$6:$AA$3142,'Individual Data'!$U$6:$U$3142,'age-length prop'!$B121,'Individual Data'!$X$6:$X$3142,'age-length prop'!N$71,'Individual Data'!$Q$6:$Q$3142,'age-length prop'!$C121,'Individual Data'!$M$6:$M$3142,'age-length prop'!$B$70)</f>
        <v>0</v>
      </c>
      <c r="O121" s="18">
        <f>SUMIFS('Individual Data'!$AA$6:$AA$3142,'Individual Data'!$U$6:$U$3142,'age-length prop'!$B121,'Individual Data'!$X$6:$X$3142,'age-length prop'!O$71,'Individual Data'!$Q$6:$Q$3142,'age-length prop'!$C121,'Individual Data'!$M$6:$M$3142,'age-length prop'!$B$70)</f>
        <v>0</v>
      </c>
      <c r="P121" s="18">
        <f>SUMIFS('Individual Data'!$AA$6:$AA$3142,'Individual Data'!$U$6:$U$3142,'age-length prop'!$B121,'Individual Data'!$X$6:$X$3142,'age-length prop'!P$71,'Individual Data'!$Q$6:$Q$3142,'age-length prop'!$C121,'Individual Data'!$M$6:$M$3142,'age-length prop'!$B$70)</f>
        <v>0</v>
      </c>
      <c r="Q121" s="40">
        <f t="shared" si="242"/>
        <v>0</v>
      </c>
      <c r="R121" s="32">
        <f t="shared" si="243"/>
        <v>0</v>
      </c>
      <c r="S121" s="32">
        <f t="shared" si="244"/>
        <v>0</v>
      </c>
      <c r="T121" s="32">
        <f t="shared" si="245"/>
        <v>0</v>
      </c>
      <c r="U121" s="32">
        <f t="shared" si="246"/>
        <v>0</v>
      </c>
      <c r="V121" s="32">
        <f t="shared" si="247"/>
        <v>0</v>
      </c>
      <c r="W121" s="32">
        <f t="shared" si="248"/>
        <v>0</v>
      </c>
      <c r="X121" s="32">
        <f t="shared" si="249"/>
        <v>0</v>
      </c>
      <c r="Y121" s="32">
        <f t="shared" si="250"/>
        <v>0</v>
      </c>
      <c r="Z121" s="32">
        <f t="shared" si="251"/>
        <v>0</v>
      </c>
      <c r="AA121" s="32">
        <f t="shared" si="252"/>
        <v>0</v>
      </c>
      <c r="AB121" s="32">
        <f t="shared" si="253"/>
        <v>0</v>
      </c>
      <c r="AC121" s="32">
        <f t="shared" si="254"/>
        <v>0</v>
      </c>
      <c r="AD121" s="14">
        <f>VLOOKUP(A121,'PBT Tag Rates'!$B$5:$E$34,4,FALSE)</f>
        <v>0.83198799999999995</v>
      </c>
      <c r="AE121" s="32">
        <f t="shared" si="255"/>
        <v>0</v>
      </c>
      <c r="AF121" s="32">
        <f t="shared" si="256"/>
        <v>0</v>
      </c>
      <c r="AG121" s="32">
        <f t="shared" si="257"/>
        <v>0</v>
      </c>
      <c r="AH121" s="32">
        <f t="shared" si="258"/>
        <v>0</v>
      </c>
      <c r="AI121" s="32">
        <f t="shared" si="259"/>
        <v>0</v>
      </c>
      <c r="AJ121" s="32">
        <f t="shared" si="260"/>
        <v>0</v>
      </c>
      <c r="AK121" s="32">
        <f t="shared" si="261"/>
        <v>0</v>
      </c>
      <c r="AL121" s="32">
        <f t="shared" si="262"/>
        <v>0</v>
      </c>
      <c r="AM121" s="32">
        <f t="shared" si="263"/>
        <v>0</v>
      </c>
      <c r="AN121" s="32">
        <f t="shared" si="264"/>
        <v>0</v>
      </c>
      <c r="AO121" s="32">
        <f t="shared" si="265"/>
        <v>0</v>
      </c>
      <c r="AP121" s="32">
        <f t="shared" si="266"/>
        <v>0</v>
      </c>
      <c r="AQ121" s="32">
        <f t="shared" si="267"/>
        <v>0</v>
      </c>
      <c r="AS121" s="34">
        <f t="shared" si="268"/>
        <v>0</v>
      </c>
      <c r="AT121" s="35">
        <f t="shared" si="269"/>
        <v>0</v>
      </c>
      <c r="BH121" s="18"/>
      <c r="BI121" s="32"/>
      <c r="BK121" s="40">
        <f t="shared" si="270"/>
        <v>0</v>
      </c>
      <c r="BL121" s="32">
        <f t="shared" si="271"/>
        <v>0</v>
      </c>
      <c r="BM121" s="32">
        <f t="shared" si="272"/>
        <v>0</v>
      </c>
      <c r="BN121" s="32">
        <f t="shared" si="273"/>
        <v>0</v>
      </c>
      <c r="BO121" s="32">
        <f t="shared" si="274"/>
        <v>0</v>
      </c>
      <c r="BP121" s="32">
        <f t="shared" si="275"/>
        <v>0</v>
      </c>
      <c r="BQ121" s="32">
        <f t="shared" si="276"/>
        <v>0</v>
      </c>
      <c r="BR121" s="32">
        <f t="shared" si="277"/>
        <v>0</v>
      </c>
      <c r="BS121" s="32">
        <f t="shared" si="278"/>
        <v>0</v>
      </c>
      <c r="BT121" s="32">
        <f t="shared" si="279"/>
        <v>0</v>
      </c>
      <c r="BU121" s="32">
        <f t="shared" si="280"/>
        <v>0</v>
      </c>
      <c r="BV121" s="32">
        <f t="shared" si="281"/>
        <v>0</v>
      </c>
      <c r="BW121" s="32">
        <f t="shared" si="282"/>
        <v>0</v>
      </c>
      <c r="BX121" s="15">
        <f t="shared" si="283"/>
        <v>1</v>
      </c>
      <c r="BY121" s="32">
        <f>SUMIFS('Individual Data'!$W$6:$W$3142,'Individual Data'!$I$6:$I$3142,'age-length prop'!BY$7,'Individual Data'!$U$6:$U$3142,'age-length prop'!$B121,'Individual Data'!$Q$6:$Q$3142,'age-length prop'!$C121)</f>
        <v>1</v>
      </c>
      <c r="BZ121" s="32">
        <f>SUMIFS('Individual Data'!$W$6:$W$3142,'Individual Data'!$I$6:$I$3142,'age-length prop'!BZ$7,'Individual Data'!$U$6:$U$3142,'age-length prop'!$B121,'Individual Data'!$Q$6:$Q$3142,'age-length prop'!$C121)</f>
        <v>0</v>
      </c>
      <c r="CA121" s="47">
        <f t="shared" si="284"/>
        <v>0</v>
      </c>
      <c r="CB121" s="18">
        <f t="shared" si="285"/>
        <v>0</v>
      </c>
      <c r="CC121" s="18">
        <f t="shared" si="286"/>
        <v>0</v>
      </c>
      <c r="CD121" s="18">
        <f t="shared" si="287"/>
        <v>0</v>
      </c>
      <c r="CE121" s="18">
        <f t="shared" si="288"/>
        <v>0</v>
      </c>
      <c r="CF121" s="18">
        <f t="shared" si="289"/>
        <v>0</v>
      </c>
      <c r="CG121" s="18">
        <f t="shared" si="290"/>
        <v>0</v>
      </c>
      <c r="CH121" s="18">
        <f t="shared" si="291"/>
        <v>0</v>
      </c>
      <c r="CI121" s="18">
        <f t="shared" si="292"/>
        <v>0</v>
      </c>
      <c r="CJ121" s="18">
        <f t="shared" si="293"/>
        <v>0</v>
      </c>
      <c r="CK121" s="18">
        <f t="shared" si="294"/>
        <v>0</v>
      </c>
      <c r="CL121" s="18">
        <f t="shared" si="295"/>
        <v>0</v>
      </c>
      <c r="CM121" s="48">
        <f t="shared" si="296"/>
        <v>0</v>
      </c>
      <c r="CN121" s="18"/>
      <c r="CO121" s="18">
        <f t="shared" si="297"/>
        <v>0</v>
      </c>
      <c r="CP121" s="18">
        <f t="shared" si="298"/>
        <v>0</v>
      </c>
      <c r="CQ121" s="18">
        <f t="shared" si="299"/>
        <v>0</v>
      </c>
      <c r="CR121" s="18">
        <f t="shared" si="300"/>
        <v>0</v>
      </c>
      <c r="CS121" s="18">
        <f t="shared" si="301"/>
        <v>0</v>
      </c>
      <c r="CT121" s="18">
        <f t="shared" si="302"/>
        <v>0</v>
      </c>
      <c r="CU121" s="18">
        <f t="shared" si="303"/>
        <v>0</v>
      </c>
      <c r="CV121" s="18">
        <f t="shared" si="304"/>
        <v>0</v>
      </c>
      <c r="CW121" s="18">
        <f t="shared" si="305"/>
        <v>0</v>
      </c>
      <c r="CX121" s="18">
        <f t="shared" si="306"/>
        <v>0</v>
      </c>
      <c r="CY121" s="18">
        <f t="shared" si="307"/>
        <v>0</v>
      </c>
      <c r="CZ121" s="18">
        <f t="shared" si="308"/>
        <v>0</v>
      </c>
      <c r="DA121" s="18">
        <f t="shared" si="309"/>
        <v>0</v>
      </c>
    </row>
    <row r="122" spans="1:105" x14ac:dyDescent="0.35">
      <c r="A122" s="23" t="s">
        <v>511</v>
      </c>
      <c r="B122" s="22" t="s">
        <v>8880</v>
      </c>
      <c r="C122">
        <v>4</v>
      </c>
      <c r="D122" s="18">
        <f>SUMIFS('Individual Data'!$AA$6:$AA$3142,'Individual Data'!$U$6:$U$3142,'age-length prop'!$B122,'Individual Data'!$X$6:$X$3142,'age-length prop'!D$71,'Individual Data'!$Q$6:$Q$3142,'age-length prop'!$C122,'Individual Data'!$M$6:$M$3142,'age-length prop'!$B$70)</f>
        <v>0</v>
      </c>
      <c r="E122" s="18">
        <f>SUMIFS('Individual Data'!$AA$6:$AA$3142,'Individual Data'!$U$6:$U$3142,'age-length prop'!$B122,'Individual Data'!$X$6:$X$3142,'age-length prop'!E$71,'Individual Data'!$Q$6:$Q$3142,'age-length prop'!$C122,'Individual Data'!$M$6:$M$3142,'age-length prop'!$B$70)</f>
        <v>0</v>
      </c>
      <c r="F122" s="18">
        <f>SUMIFS('Individual Data'!$AA$6:$AA$3142,'Individual Data'!$U$6:$U$3142,'age-length prop'!$B122,'Individual Data'!$X$6:$X$3142,'age-length prop'!F$71,'Individual Data'!$Q$6:$Q$3142,'age-length prop'!$C122,'Individual Data'!$M$6:$M$3142,'age-length prop'!$B$70)</f>
        <v>0</v>
      </c>
      <c r="G122" s="18">
        <f>SUMIFS('Individual Data'!$AA$6:$AA$3142,'Individual Data'!$U$6:$U$3142,'age-length prop'!$B122,'Individual Data'!$X$6:$X$3142,'age-length prop'!G$71,'Individual Data'!$Q$6:$Q$3142,'age-length prop'!$C122,'Individual Data'!$M$6:$M$3142,'age-length prop'!$B$70)</f>
        <v>0</v>
      </c>
      <c r="H122" s="18">
        <f>SUMIFS('Individual Data'!$AA$6:$AA$3142,'Individual Data'!$U$6:$U$3142,'age-length prop'!$B122,'Individual Data'!$X$6:$X$3142,'age-length prop'!H$71,'Individual Data'!$Q$6:$Q$3142,'age-length prop'!$C122,'Individual Data'!$M$6:$M$3142,'age-length prop'!$B$70)</f>
        <v>17.185227272727278</v>
      </c>
      <c r="I122" s="18">
        <f>SUMIFS('Individual Data'!$AA$6:$AA$3142,'Individual Data'!$U$6:$U$3142,'age-length prop'!$B122,'Individual Data'!$X$6:$X$3142,'age-length prop'!I$71,'Individual Data'!$Q$6:$Q$3142,'age-length prop'!$C122,'Individual Data'!$M$6:$M$3142,'age-length prop'!$B$70)</f>
        <v>85.926136363636388</v>
      </c>
      <c r="J122" s="18">
        <f>SUMIFS('Individual Data'!$AA$6:$AA$3142,'Individual Data'!$U$6:$U$3142,'age-length prop'!$B122,'Individual Data'!$X$6:$X$3142,'age-length prop'!J$71,'Individual Data'!$Q$6:$Q$3142,'age-length prop'!$C122,'Individual Data'!$M$6:$M$3142,'age-length prop'!$B$70)</f>
        <v>103.11136363636366</v>
      </c>
      <c r="K122" s="18">
        <f>SUMIFS('Individual Data'!$AA$6:$AA$3142,'Individual Data'!$U$6:$U$3142,'age-length prop'!$B122,'Individual Data'!$X$6:$X$3142,'age-length prop'!K$71,'Individual Data'!$Q$6:$Q$3142,'age-length prop'!$C122,'Individual Data'!$M$6:$M$3142,'age-length prop'!$B$70)</f>
        <v>85.926136363636388</v>
      </c>
      <c r="L122" s="18">
        <f>SUMIFS('Individual Data'!$AA$6:$AA$3142,'Individual Data'!$U$6:$U$3142,'age-length prop'!$B122,'Individual Data'!$X$6:$X$3142,'age-length prop'!L$71,'Individual Data'!$Q$6:$Q$3142,'age-length prop'!$C122,'Individual Data'!$M$6:$M$3142,'age-length prop'!$B$70)</f>
        <v>0</v>
      </c>
      <c r="M122" s="18">
        <f>SUMIFS('Individual Data'!$AA$6:$AA$3142,'Individual Data'!$U$6:$U$3142,'age-length prop'!$B122,'Individual Data'!$X$6:$X$3142,'age-length prop'!M$71,'Individual Data'!$Q$6:$Q$3142,'age-length prop'!$C122,'Individual Data'!$M$6:$M$3142,'age-length prop'!$B$70)</f>
        <v>0</v>
      </c>
      <c r="N122" s="18">
        <f>SUMIFS('Individual Data'!$AA$6:$AA$3142,'Individual Data'!$U$6:$U$3142,'age-length prop'!$B122,'Individual Data'!$X$6:$X$3142,'age-length prop'!N$71,'Individual Data'!$Q$6:$Q$3142,'age-length prop'!$C122,'Individual Data'!$M$6:$M$3142,'age-length prop'!$B$70)</f>
        <v>0</v>
      </c>
      <c r="O122" s="18">
        <f>SUMIFS('Individual Data'!$AA$6:$AA$3142,'Individual Data'!$U$6:$U$3142,'age-length prop'!$B122,'Individual Data'!$X$6:$X$3142,'age-length prop'!O$71,'Individual Data'!$Q$6:$Q$3142,'age-length prop'!$C122,'Individual Data'!$M$6:$M$3142,'age-length prop'!$B$70)</f>
        <v>0</v>
      </c>
      <c r="P122" s="18">
        <f>SUMIFS('Individual Data'!$AA$6:$AA$3142,'Individual Data'!$U$6:$U$3142,'age-length prop'!$B122,'Individual Data'!$X$6:$X$3142,'age-length prop'!P$71,'Individual Data'!$Q$6:$Q$3142,'age-length prop'!$C122,'Individual Data'!$M$6:$M$3142,'age-length prop'!$B$70)</f>
        <v>0</v>
      </c>
      <c r="Q122" s="40">
        <f t="shared" si="242"/>
        <v>0</v>
      </c>
      <c r="R122" s="32">
        <f t="shared" si="243"/>
        <v>0</v>
      </c>
      <c r="S122" s="32">
        <f t="shared" si="244"/>
        <v>0</v>
      </c>
      <c r="T122" s="32">
        <f t="shared" si="245"/>
        <v>0</v>
      </c>
      <c r="U122" s="32">
        <f t="shared" si="246"/>
        <v>17.782160077705374</v>
      </c>
      <c r="V122" s="32">
        <f t="shared" si="247"/>
        <v>89.036584738790651</v>
      </c>
      <c r="W122" s="32">
        <f t="shared" si="248"/>
        <v>108.09879492987777</v>
      </c>
      <c r="X122" s="32">
        <f t="shared" si="249"/>
        <v>89.103682238408766</v>
      </c>
      <c r="Y122" s="32">
        <f t="shared" si="250"/>
        <v>0</v>
      </c>
      <c r="Z122" s="32">
        <f t="shared" si="251"/>
        <v>0</v>
      </c>
      <c r="AA122" s="32">
        <f t="shared" si="252"/>
        <v>0</v>
      </c>
      <c r="AB122" s="32">
        <f t="shared" si="253"/>
        <v>0</v>
      </c>
      <c r="AC122" s="32">
        <f t="shared" si="254"/>
        <v>0</v>
      </c>
      <c r="AD122" s="14">
        <f>VLOOKUP(A122,'PBT Tag Rates'!$B$5:$E$34,4,FALSE)</f>
        <v>0.95730000000000004</v>
      </c>
      <c r="AE122" s="32">
        <f t="shared" si="255"/>
        <v>0</v>
      </c>
      <c r="AF122" s="32">
        <f t="shared" si="256"/>
        <v>0</v>
      </c>
      <c r="AG122" s="32">
        <f t="shared" si="257"/>
        <v>0</v>
      </c>
      <c r="AH122" s="32">
        <f t="shared" si="258"/>
        <v>0</v>
      </c>
      <c r="AI122" s="32">
        <f t="shared" si="259"/>
        <v>18.575326520114253</v>
      </c>
      <c r="AJ122" s="32">
        <f t="shared" si="260"/>
        <v>93.008027513622324</v>
      </c>
      <c r="AK122" s="32">
        <f t="shared" si="261"/>
        <v>112.92050029236161</v>
      </c>
      <c r="AL122" s="32">
        <f t="shared" si="262"/>
        <v>93.078117871522778</v>
      </c>
      <c r="AM122" s="32">
        <f t="shared" si="263"/>
        <v>0</v>
      </c>
      <c r="AN122" s="32">
        <f t="shared" si="264"/>
        <v>0</v>
      </c>
      <c r="AO122" s="32">
        <f t="shared" si="265"/>
        <v>0</v>
      </c>
      <c r="AP122" s="32">
        <f t="shared" si="266"/>
        <v>0</v>
      </c>
      <c r="AQ122" s="32">
        <f t="shared" si="267"/>
        <v>0</v>
      </c>
      <c r="AS122" s="34">
        <f t="shared" si="268"/>
        <v>0</v>
      </c>
      <c r="AT122" s="35">
        <f t="shared" si="269"/>
        <v>317.58197219762098</v>
      </c>
      <c r="BH122" s="18"/>
      <c r="BI122" s="32"/>
      <c r="BK122" s="40">
        <f t="shared" si="270"/>
        <v>0</v>
      </c>
      <c r="BL122" s="32">
        <f t="shared" si="271"/>
        <v>0</v>
      </c>
      <c r="BM122" s="32">
        <f t="shared" si="272"/>
        <v>0</v>
      </c>
      <c r="BN122" s="32">
        <f t="shared" si="273"/>
        <v>0</v>
      </c>
      <c r="BO122" s="32">
        <f t="shared" si="274"/>
        <v>0.79316644240887868</v>
      </c>
      <c r="BP122" s="32">
        <f t="shared" si="275"/>
        <v>3.9714427748316723</v>
      </c>
      <c r="BQ122" s="32">
        <f t="shared" si="276"/>
        <v>4.82170536248384</v>
      </c>
      <c r="BR122" s="32">
        <f t="shared" si="277"/>
        <v>3.9744356331140125</v>
      </c>
      <c r="BS122" s="32">
        <f t="shared" si="278"/>
        <v>0</v>
      </c>
      <c r="BT122" s="32">
        <f t="shared" si="279"/>
        <v>0</v>
      </c>
      <c r="BU122" s="32">
        <f t="shared" si="280"/>
        <v>0</v>
      </c>
      <c r="BV122" s="32">
        <f t="shared" si="281"/>
        <v>0</v>
      </c>
      <c r="BW122" s="32">
        <f t="shared" si="282"/>
        <v>0</v>
      </c>
      <c r="BX122" s="15">
        <f t="shared" si="283"/>
        <v>0.92592592592592593</v>
      </c>
      <c r="BY122" s="32">
        <f>SUMIFS('Individual Data'!$W$6:$W$3142,'Individual Data'!$I$6:$I$3142,'age-length prop'!BY$7,'Individual Data'!$U$6:$U$3142,'age-length prop'!$B122,'Individual Data'!$Q$6:$Q$3142,'age-length prop'!$C122)</f>
        <v>25</v>
      </c>
      <c r="BZ122" s="32">
        <f>SUMIFS('Individual Data'!$W$6:$W$3142,'Individual Data'!$I$6:$I$3142,'age-length prop'!BZ$7,'Individual Data'!$U$6:$U$3142,'age-length prop'!$B122,'Individual Data'!$Q$6:$Q$3142,'age-length prop'!$C122)</f>
        <v>2</v>
      </c>
      <c r="CA122" s="47">
        <f t="shared" si="284"/>
        <v>0</v>
      </c>
      <c r="CB122" s="18">
        <f t="shared" si="285"/>
        <v>0</v>
      </c>
      <c r="CC122" s="18">
        <f t="shared" si="286"/>
        <v>0</v>
      </c>
      <c r="CD122" s="18">
        <f t="shared" si="287"/>
        <v>0</v>
      </c>
      <c r="CE122" s="18">
        <f t="shared" si="288"/>
        <v>0.73441337260081363</v>
      </c>
      <c r="CF122" s="18">
        <f t="shared" si="289"/>
        <v>3.6772618285478447</v>
      </c>
      <c r="CG122" s="18">
        <f t="shared" si="290"/>
        <v>4.4645420022998517</v>
      </c>
      <c r="CH122" s="18">
        <f t="shared" si="291"/>
        <v>3.6800329936240859</v>
      </c>
      <c r="CI122" s="18">
        <f t="shared" si="292"/>
        <v>0</v>
      </c>
      <c r="CJ122" s="18">
        <f t="shared" si="293"/>
        <v>0</v>
      </c>
      <c r="CK122" s="18">
        <f t="shared" si="294"/>
        <v>0</v>
      </c>
      <c r="CL122" s="18">
        <f t="shared" si="295"/>
        <v>0</v>
      </c>
      <c r="CM122" s="48">
        <f t="shared" si="296"/>
        <v>0</v>
      </c>
      <c r="CN122" s="18"/>
      <c r="CO122" s="18">
        <f t="shared" si="297"/>
        <v>0</v>
      </c>
      <c r="CP122" s="18">
        <f t="shared" si="298"/>
        <v>0</v>
      </c>
      <c r="CQ122" s="18">
        <f t="shared" si="299"/>
        <v>0</v>
      </c>
      <c r="CR122" s="18">
        <f t="shared" si="300"/>
        <v>0</v>
      </c>
      <c r="CS122" s="18">
        <f t="shared" si="301"/>
        <v>5.8753069808065085E-2</v>
      </c>
      <c r="CT122" s="18">
        <f t="shared" si="302"/>
        <v>0.29418094628382757</v>
      </c>
      <c r="CU122" s="18">
        <f t="shared" si="303"/>
        <v>0.35716336018398814</v>
      </c>
      <c r="CV122" s="18">
        <f t="shared" si="304"/>
        <v>0.29440263948992684</v>
      </c>
      <c r="CW122" s="18">
        <f t="shared" si="305"/>
        <v>0</v>
      </c>
      <c r="CX122" s="18">
        <f t="shared" si="306"/>
        <v>0</v>
      </c>
      <c r="CY122" s="18">
        <f t="shared" si="307"/>
        <v>0</v>
      </c>
      <c r="CZ122" s="18">
        <f t="shared" si="308"/>
        <v>0</v>
      </c>
      <c r="DA122" s="18">
        <f t="shared" si="309"/>
        <v>0</v>
      </c>
    </row>
    <row r="123" spans="1:105" x14ac:dyDescent="0.35">
      <c r="A123" s="23" t="s">
        <v>4610</v>
      </c>
      <c r="B123" s="22" t="s">
        <v>8877</v>
      </c>
      <c r="C123">
        <v>3</v>
      </c>
      <c r="D123" s="18">
        <f>SUMIFS('Individual Data'!$AA$6:$AA$3142,'Individual Data'!$U$6:$U$3142,'age-length prop'!$B123,'Individual Data'!$X$6:$X$3142,'age-length prop'!D$71,'Individual Data'!$Q$6:$Q$3142,'age-length prop'!$C123,'Individual Data'!$M$6:$M$3142,'age-length prop'!$B$70)</f>
        <v>0</v>
      </c>
      <c r="E123" s="18">
        <f>SUMIFS('Individual Data'!$AA$6:$AA$3142,'Individual Data'!$U$6:$U$3142,'age-length prop'!$B123,'Individual Data'!$X$6:$X$3142,'age-length prop'!E$71,'Individual Data'!$Q$6:$Q$3142,'age-length prop'!$C123,'Individual Data'!$M$6:$M$3142,'age-length prop'!$B$70)</f>
        <v>0</v>
      </c>
      <c r="F123" s="18">
        <f>SUMIFS('Individual Data'!$AA$6:$AA$3142,'Individual Data'!$U$6:$U$3142,'age-length prop'!$B123,'Individual Data'!$X$6:$X$3142,'age-length prop'!F$71,'Individual Data'!$Q$6:$Q$3142,'age-length prop'!$C123,'Individual Data'!$M$6:$M$3142,'age-length prop'!$B$70)</f>
        <v>17.185227272727278</v>
      </c>
      <c r="G123" s="18">
        <f>SUMIFS('Individual Data'!$AA$6:$AA$3142,'Individual Data'!$U$6:$U$3142,'age-length prop'!$B123,'Individual Data'!$X$6:$X$3142,'age-length prop'!G$71,'Individual Data'!$Q$6:$Q$3142,'age-length prop'!$C123,'Individual Data'!$M$6:$M$3142,'age-length prop'!$B$70)</f>
        <v>34.370454545454557</v>
      </c>
      <c r="H123" s="18">
        <f>SUMIFS('Individual Data'!$AA$6:$AA$3142,'Individual Data'!$U$6:$U$3142,'age-length prop'!$B123,'Individual Data'!$X$6:$X$3142,'age-length prop'!H$71,'Individual Data'!$Q$6:$Q$3142,'age-length prop'!$C123,'Individual Data'!$M$6:$M$3142,'age-length prop'!$B$70)</f>
        <v>51.555681818181839</v>
      </c>
      <c r="I123" s="18">
        <f>SUMIFS('Individual Data'!$AA$6:$AA$3142,'Individual Data'!$U$6:$U$3142,'age-length prop'!$B123,'Individual Data'!$X$6:$X$3142,'age-length prop'!I$71,'Individual Data'!$Q$6:$Q$3142,'age-length prop'!$C123,'Individual Data'!$M$6:$M$3142,'age-length prop'!$B$70)</f>
        <v>17.185227272727278</v>
      </c>
      <c r="J123" s="18">
        <f>SUMIFS('Individual Data'!$AA$6:$AA$3142,'Individual Data'!$U$6:$U$3142,'age-length prop'!$B123,'Individual Data'!$X$6:$X$3142,'age-length prop'!J$71,'Individual Data'!$Q$6:$Q$3142,'age-length prop'!$C123,'Individual Data'!$M$6:$M$3142,'age-length prop'!$B$70)</f>
        <v>0</v>
      </c>
      <c r="K123" s="18">
        <f>SUMIFS('Individual Data'!$AA$6:$AA$3142,'Individual Data'!$U$6:$U$3142,'age-length prop'!$B123,'Individual Data'!$X$6:$X$3142,'age-length prop'!K$71,'Individual Data'!$Q$6:$Q$3142,'age-length prop'!$C123,'Individual Data'!$M$6:$M$3142,'age-length prop'!$B$70)</f>
        <v>0</v>
      </c>
      <c r="L123" s="18">
        <f>SUMIFS('Individual Data'!$AA$6:$AA$3142,'Individual Data'!$U$6:$U$3142,'age-length prop'!$B123,'Individual Data'!$X$6:$X$3142,'age-length prop'!L$71,'Individual Data'!$Q$6:$Q$3142,'age-length prop'!$C123,'Individual Data'!$M$6:$M$3142,'age-length prop'!$B$70)</f>
        <v>0</v>
      </c>
      <c r="M123" s="18">
        <f>SUMIFS('Individual Data'!$AA$6:$AA$3142,'Individual Data'!$U$6:$U$3142,'age-length prop'!$B123,'Individual Data'!$X$6:$X$3142,'age-length prop'!M$71,'Individual Data'!$Q$6:$Q$3142,'age-length prop'!$C123,'Individual Data'!$M$6:$M$3142,'age-length prop'!$B$70)</f>
        <v>0</v>
      </c>
      <c r="N123" s="18">
        <f>SUMIFS('Individual Data'!$AA$6:$AA$3142,'Individual Data'!$U$6:$U$3142,'age-length prop'!$B123,'Individual Data'!$X$6:$X$3142,'age-length prop'!N$71,'Individual Data'!$Q$6:$Q$3142,'age-length prop'!$C123,'Individual Data'!$M$6:$M$3142,'age-length prop'!$B$70)</f>
        <v>0</v>
      </c>
      <c r="O123" s="18">
        <f>SUMIFS('Individual Data'!$AA$6:$AA$3142,'Individual Data'!$U$6:$U$3142,'age-length prop'!$B123,'Individual Data'!$X$6:$X$3142,'age-length prop'!O$71,'Individual Data'!$Q$6:$Q$3142,'age-length prop'!$C123,'Individual Data'!$M$6:$M$3142,'age-length prop'!$B$70)</f>
        <v>0</v>
      </c>
      <c r="P123" s="18">
        <f>SUMIFS('Individual Data'!$AA$6:$AA$3142,'Individual Data'!$U$6:$U$3142,'age-length prop'!$B123,'Individual Data'!$X$6:$X$3142,'age-length prop'!P$71,'Individual Data'!$Q$6:$Q$3142,'age-length prop'!$C123,'Individual Data'!$M$6:$M$3142,'age-length prop'!$B$70)</f>
        <v>0</v>
      </c>
      <c r="Q123" s="40">
        <f t="shared" si="242"/>
        <v>0</v>
      </c>
      <c r="R123" s="32">
        <f t="shared" si="243"/>
        <v>0</v>
      </c>
      <c r="S123" s="32">
        <f t="shared" si="244"/>
        <v>17.699498413058269</v>
      </c>
      <c r="T123" s="32">
        <f t="shared" si="245"/>
        <v>35.632720664950973</v>
      </c>
      <c r="U123" s="32">
        <f t="shared" si="246"/>
        <v>53.346480233116132</v>
      </c>
      <c r="V123" s="32">
        <f t="shared" si="247"/>
        <v>17.807316947758128</v>
      </c>
      <c r="W123" s="32">
        <f t="shared" si="248"/>
        <v>0</v>
      </c>
      <c r="X123" s="32">
        <f t="shared" si="249"/>
        <v>0</v>
      </c>
      <c r="Y123" s="32">
        <f t="shared" si="250"/>
        <v>0</v>
      </c>
      <c r="Z123" s="32">
        <f t="shared" si="251"/>
        <v>0</v>
      </c>
      <c r="AA123" s="32">
        <f t="shared" si="252"/>
        <v>0</v>
      </c>
      <c r="AB123" s="32">
        <f t="shared" si="253"/>
        <v>0</v>
      </c>
      <c r="AC123" s="32">
        <f t="shared" si="254"/>
        <v>0</v>
      </c>
      <c r="AD123" s="14">
        <f>VLOOKUP(A123,'PBT Tag Rates'!$B$5:$E$34,4,FALSE)</f>
        <v>1</v>
      </c>
      <c r="AE123" s="32">
        <f t="shared" si="255"/>
        <v>0</v>
      </c>
      <c r="AF123" s="32">
        <f t="shared" si="256"/>
        <v>0</v>
      </c>
      <c r="AG123" s="32">
        <f t="shared" si="257"/>
        <v>17.699498413058269</v>
      </c>
      <c r="AH123" s="32">
        <f t="shared" si="258"/>
        <v>35.632720664950973</v>
      </c>
      <c r="AI123" s="32">
        <f t="shared" si="259"/>
        <v>53.346480233116132</v>
      </c>
      <c r="AJ123" s="32">
        <f t="shared" si="260"/>
        <v>17.807316947758128</v>
      </c>
      <c r="AK123" s="32">
        <f t="shared" si="261"/>
        <v>0</v>
      </c>
      <c r="AL123" s="32">
        <f t="shared" si="262"/>
        <v>0</v>
      </c>
      <c r="AM123" s="32">
        <f t="shared" si="263"/>
        <v>0</v>
      </c>
      <c r="AN123" s="32">
        <f t="shared" si="264"/>
        <v>0</v>
      </c>
      <c r="AO123" s="32">
        <f t="shared" si="265"/>
        <v>0</v>
      </c>
      <c r="AP123" s="32">
        <f t="shared" si="266"/>
        <v>0</v>
      </c>
      <c r="AQ123" s="32">
        <f t="shared" si="267"/>
        <v>0</v>
      </c>
      <c r="AS123" s="34">
        <f t="shared" si="268"/>
        <v>17.699498413058269</v>
      </c>
      <c r="AT123" s="35">
        <f t="shared" si="269"/>
        <v>106.78651784582523</v>
      </c>
      <c r="BH123" s="18"/>
      <c r="BI123" s="32"/>
      <c r="BK123" s="40">
        <f t="shared" si="270"/>
        <v>0</v>
      </c>
      <c r="BL123" s="32">
        <f t="shared" si="271"/>
        <v>0</v>
      </c>
      <c r="BM123" s="32">
        <f t="shared" si="272"/>
        <v>0</v>
      </c>
      <c r="BN123" s="32">
        <f t="shared" si="273"/>
        <v>0</v>
      </c>
      <c r="BO123" s="32">
        <f t="shared" si="274"/>
        <v>0</v>
      </c>
      <c r="BP123" s="32">
        <f t="shared" si="275"/>
        <v>0</v>
      </c>
      <c r="BQ123" s="32">
        <f t="shared" si="276"/>
        <v>0</v>
      </c>
      <c r="BR123" s="32">
        <f t="shared" si="277"/>
        <v>0</v>
      </c>
      <c r="BS123" s="32">
        <f t="shared" si="278"/>
        <v>0</v>
      </c>
      <c r="BT123" s="32">
        <f t="shared" si="279"/>
        <v>0</v>
      </c>
      <c r="BU123" s="32">
        <f t="shared" si="280"/>
        <v>0</v>
      </c>
      <c r="BV123" s="32">
        <f t="shared" si="281"/>
        <v>0</v>
      </c>
      <c r="BW123" s="32">
        <f t="shared" si="282"/>
        <v>0</v>
      </c>
      <c r="BX123" s="15">
        <f t="shared" si="283"/>
        <v>0</v>
      </c>
      <c r="BY123" s="32">
        <f>SUMIFS('Individual Data'!$W$6:$W$3142,'Individual Data'!$I$6:$I$3142,'age-length prop'!BY$7,'Individual Data'!$U$6:$U$3142,'age-length prop'!$B123,'Individual Data'!$Q$6:$Q$3142,'age-length prop'!$C123)</f>
        <v>0</v>
      </c>
      <c r="BZ123" s="32">
        <f>SUMIFS('Individual Data'!$W$6:$W$3142,'Individual Data'!$I$6:$I$3142,'age-length prop'!BZ$7,'Individual Data'!$U$6:$U$3142,'age-length prop'!$B123,'Individual Data'!$Q$6:$Q$3142,'age-length prop'!$C123)</f>
        <v>7</v>
      </c>
      <c r="CA123" s="47">
        <f t="shared" si="284"/>
        <v>0</v>
      </c>
      <c r="CB123" s="18">
        <f t="shared" si="285"/>
        <v>0</v>
      </c>
      <c r="CC123" s="18">
        <f t="shared" si="286"/>
        <v>0</v>
      </c>
      <c r="CD123" s="18">
        <f t="shared" si="287"/>
        <v>0</v>
      </c>
      <c r="CE123" s="18">
        <f t="shared" si="288"/>
        <v>0</v>
      </c>
      <c r="CF123" s="18">
        <f t="shared" si="289"/>
        <v>0</v>
      </c>
      <c r="CG123" s="18">
        <f t="shared" si="290"/>
        <v>0</v>
      </c>
      <c r="CH123" s="18">
        <f t="shared" si="291"/>
        <v>0</v>
      </c>
      <c r="CI123" s="18">
        <f t="shared" si="292"/>
        <v>0</v>
      </c>
      <c r="CJ123" s="18">
        <f t="shared" si="293"/>
        <v>0</v>
      </c>
      <c r="CK123" s="18">
        <f t="shared" si="294"/>
        <v>0</v>
      </c>
      <c r="CL123" s="18">
        <f t="shared" si="295"/>
        <v>0</v>
      </c>
      <c r="CM123" s="48">
        <f t="shared" si="296"/>
        <v>0</v>
      </c>
      <c r="CN123" s="18"/>
      <c r="CO123" s="18">
        <f t="shared" si="297"/>
        <v>0</v>
      </c>
      <c r="CP123" s="18">
        <f t="shared" si="298"/>
        <v>0</v>
      </c>
      <c r="CQ123" s="18">
        <f t="shared" si="299"/>
        <v>0</v>
      </c>
      <c r="CR123" s="18">
        <f t="shared" si="300"/>
        <v>0</v>
      </c>
      <c r="CS123" s="18">
        <f t="shared" si="301"/>
        <v>0</v>
      </c>
      <c r="CT123" s="18">
        <f t="shared" si="302"/>
        <v>0</v>
      </c>
      <c r="CU123" s="18">
        <f t="shared" si="303"/>
        <v>0</v>
      </c>
      <c r="CV123" s="18">
        <f t="shared" si="304"/>
        <v>0</v>
      </c>
      <c r="CW123" s="18">
        <f t="shared" si="305"/>
        <v>0</v>
      </c>
      <c r="CX123" s="18">
        <f t="shared" si="306"/>
        <v>0</v>
      </c>
      <c r="CY123" s="18">
        <f t="shared" si="307"/>
        <v>0</v>
      </c>
      <c r="CZ123" s="18">
        <f t="shared" si="308"/>
        <v>0</v>
      </c>
      <c r="DA123" s="18">
        <f t="shared" si="309"/>
        <v>0</v>
      </c>
    </row>
    <row r="124" spans="1:105" x14ac:dyDescent="0.35">
      <c r="A124" s="23" t="s">
        <v>6015</v>
      </c>
      <c r="B124" s="22" t="s">
        <v>8878</v>
      </c>
      <c r="C124">
        <v>3</v>
      </c>
      <c r="D124" s="18">
        <f>SUMIFS('Individual Data'!$AA$6:$AA$3142,'Individual Data'!$U$6:$U$3142,'age-length prop'!$B124,'Individual Data'!$X$6:$X$3142,'age-length prop'!D$71,'Individual Data'!$Q$6:$Q$3142,'age-length prop'!$C124,'Individual Data'!$M$6:$M$3142,'age-length prop'!$B$70)</f>
        <v>0</v>
      </c>
      <c r="E124" s="18">
        <f>SUMIFS('Individual Data'!$AA$6:$AA$3142,'Individual Data'!$U$6:$U$3142,'age-length prop'!$B124,'Individual Data'!$X$6:$X$3142,'age-length prop'!E$71,'Individual Data'!$Q$6:$Q$3142,'age-length prop'!$C124,'Individual Data'!$M$6:$M$3142,'age-length prop'!$B$70)</f>
        <v>0</v>
      </c>
      <c r="F124" s="18">
        <f>SUMIFS('Individual Data'!$AA$6:$AA$3142,'Individual Data'!$U$6:$U$3142,'age-length prop'!$B124,'Individual Data'!$X$6:$X$3142,'age-length prop'!F$71,'Individual Data'!$Q$6:$Q$3142,'age-length prop'!$C124,'Individual Data'!$M$6:$M$3142,'age-length prop'!$B$70)</f>
        <v>17.185227272727278</v>
      </c>
      <c r="G124" s="18">
        <f>SUMIFS('Individual Data'!$AA$6:$AA$3142,'Individual Data'!$U$6:$U$3142,'age-length prop'!$B124,'Individual Data'!$X$6:$X$3142,'age-length prop'!G$71,'Individual Data'!$Q$6:$Q$3142,'age-length prop'!$C124,'Individual Data'!$M$6:$M$3142,'age-length prop'!$B$70)</f>
        <v>17.185227272727278</v>
      </c>
      <c r="H124" s="18">
        <f>SUMIFS('Individual Data'!$AA$6:$AA$3142,'Individual Data'!$U$6:$U$3142,'age-length prop'!$B124,'Individual Data'!$X$6:$X$3142,'age-length prop'!H$71,'Individual Data'!$Q$6:$Q$3142,'age-length prop'!$C124,'Individual Data'!$M$6:$M$3142,'age-length prop'!$B$70)</f>
        <v>68.740909090909113</v>
      </c>
      <c r="I124" s="18">
        <f>SUMIFS('Individual Data'!$AA$6:$AA$3142,'Individual Data'!$U$6:$U$3142,'age-length prop'!$B124,'Individual Data'!$X$6:$X$3142,'age-length prop'!I$71,'Individual Data'!$Q$6:$Q$3142,'age-length prop'!$C124,'Individual Data'!$M$6:$M$3142,'age-length prop'!$B$70)</f>
        <v>51.555681818181839</v>
      </c>
      <c r="J124" s="18">
        <f>SUMIFS('Individual Data'!$AA$6:$AA$3142,'Individual Data'!$U$6:$U$3142,'age-length prop'!$B124,'Individual Data'!$X$6:$X$3142,'age-length prop'!J$71,'Individual Data'!$Q$6:$Q$3142,'age-length prop'!$C124,'Individual Data'!$M$6:$M$3142,'age-length prop'!$B$70)</f>
        <v>17.185227272727278</v>
      </c>
      <c r="K124" s="18">
        <f>SUMIFS('Individual Data'!$AA$6:$AA$3142,'Individual Data'!$U$6:$U$3142,'age-length prop'!$B124,'Individual Data'!$X$6:$X$3142,'age-length prop'!K$71,'Individual Data'!$Q$6:$Q$3142,'age-length prop'!$C124,'Individual Data'!$M$6:$M$3142,'age-length prop'!$B$70)</f>
        <v>0</v>
      </c>
      <c r="L124" s="18">
        <f>SUMIFS('Individual Data'!$AA$6:$AA$3142,'Individual Data'!$U$6:$U$3142,'age-length prop'!$B124,'Individual Data'!$X$6:$X$3142,'age-length prop'!L$71,'Individual Data'!$Q$6:$Q$3142,'age-length prop'!$C124,'Individual Data'!$M$6:$M$3142,'age-length prop'!$B$70)</f>
        <v>0</v>
      </c>
      <c r="M124" s="18">
        <f>SUMIFS('Individual Data'!$AA$6:$AA$3142,'Individual Data'!$U$6:$U$3142,'age-length prop'!$B124,'Individual Data'!$X$6:$X$3142,'age-length prop'!M$71,'Individual Data'!$Q$6:$Q$3142,'age-length prop'!$C124,'Individual Data'!$M$6:$M$3142,'age-length prop'!$B$70)</f>
        <v>0</v>
      </c>
      <c r="N124" s="18">
        <f>SUMIFS('Individual Data'!$AA$6:$AA$3142,'Individual Data'!$U$6:$U$3142,'age-length prop'!$B124,'Individual Data'!$X$6:$X$3142,'age-length prop'!N$71,'Individual Data'!$Q$6:$Q$3142,'age-length prop'!$C124,'Individual Data'!$M$6:$M$3142,'age-length prop'!$B$70)</f>
        <v>0</v>
      </c>
      <c r="O124" s="18">
        <f>SUMIFS('Individual Data'!$AA$6:$AA$3142,'Individual Data'!$U$6:$U$3142,'age-length prop'!$B124,'Individual Data'!$X$6:$X$3142,'age-length prop'!O$71,'Individual Data'!$Q$6:$Q$3142,'age-length prop'!$C124,'Individual Data'!$M$6:$M$3142,'age-length prop'!$B$70)</f>
        <v>0</v>
      </c>
      <c r="P124" s="18">
        <f>SUMIFS('Individual Data'!$AA$6:$AA$3142,'Individual Data'!$U$6:$U$3142,'age-length prop'!$B124,'Individual Data'!$X$6:$X$3142,'age-length prop'!P$71,'Individual Data'!$Q$6:$Q$3142,'age-length prop'!$C124,'Individual Data'!$M$6:$M$3142,'age-length prop'!$B$70)</f>
        <v>0</v>
      </c>
      <c r="Q124" s="40">
        <f t="shared" si="242"/>
        <v>0</v>
      </c>
      <c r="R124" s="32">
        <f t="shared" si="243"/>
        <v>0</v>
      </c>
      <c r="S124" s="32">
        <f t="shared" si="244"/>
        <v>17.699498413058269</v>
      </c>
      <c r="T124" s="32">
        <f t="shared" si="245"/>
        <v>17.816360332475487</v>
      </c>
      <c r="U124" s="32">
        <f t="shared" si="246"/>
        <v>71.128640310821496</v>
      </c>
      <c r="V124" s="32">
        <f t="shared" si="247"/>
        <v>53.421950843274395</v>
      </c>
      <c r="W124" s="32">
        <f t="shared" si="248"/>
        <v>18.016465821646296</v>
      </c>
      <c r="X124" s="32">
        <f t="shared" si="249"/>
        <v>0</v>
      </c>
      <c r="Y124" s="32">
        <f t="shared" si="250"/>
        <v>0</v>
      </c>
      <c r="Z124" s="32">
        <f t="shared" si="251"/>
        <v>0</v>
      </c>
      <c r="AA124" s="32">
        <f t="shared" si="252"/>
        <v>0</v>
      </c>
      <c r="AB124" s="32">
        <f t="shared" si="253"/>
        <v>0</v>
      </c>
      <c r="AC124" s="32">
        <f t="shared" si="254"/>
        <v>0</v>
      </c>
      <c r="AD124" s="14">
        <f>VLOOKUP(A124,'PBT Tag Rates'!$B$5:$E$34,4,FALSE)</f>
        <v>0.96152300000000002</v>
      </c>
      <c r="AE124" s="32">
        <f t="shared" si="255"/>
        <v>0</v>
      </c>
      <c r="AF124" s="32">
        <f t="shared" si="256"/>
        <v>0</v>
      </c>
      <c r="AG124" s="32">
        <f t="shared" si="257"/>
        <v>18.407774346592092</v>
      </c>
      <c r="AH124" s="32">
        <f t="shared" si="258"/>
        <v>18.529312697122677</v>
      </c>
      <c r="AI124" s="32">
        <f t="shared" si="259"/>
        <v>73.974975440859438</v>
      </c>
      <c r="AJ124" s="32">
        <f t="shared" si="260"/>
        <v>55.559722277339588</v>
      </c>
      <c r="AK124" s="32">
        <f t="shared" si="261"/>
        <v>18.737425752318245</v>
      </c>
      <c r="AL124" s="32">
        <f t="shared" si="262"/>
        <v>0</v>
      </c>
      <c r="AM124" s="32">
        <f t="shared" si="263"/>
        <v>0</v>
      </c>
      <c r="AN124" s="32">
        <f t="shared" si="264"/>
        <v>0</v>
      </c>
      <c r="AO124" s="32">
        <f t="shared" si="265"/>
        <v>0</v>
      </c>
      <c r="AP124" s="32">
        <f t="shared" si="266"/>
        <v>0</v>
      </c>
      <c r="AQ124" s="32">
        <f t="shared" si="267"/>
        <v>0</v>
      </c>
      <c r="AS124" s="34">
        <f t="shared" si="268"/>
        <v>18.407774346592092</v>
      </c>
      <c r="AT124" s="35">
        <f t="shared" si="269"/>
        <v>166.80143616763996</v>
      </c>
      <c r="BH124" s="18"/>
      <c r="BI124" s="32"/>
      <c r="BK124" s="40">
        <f t="shared" si="270"/>
        <v>0</v>
      </c>
      <c r="BL124" s="32">
        <f t="shared" si="271"/>
        <v>0</v>
      </c>
      <c r="BM124" s="32">
        <f t="shared" si="272"/>
        <v>0.70827593353382312</v>
      </c>
      <c r="BN124" s="32">
        <f t="shared" si="273"/>
        <v>0.71295236464719025</v>
      </c>
      <c r="BO124" s="32">
        <f t="shared" si="274"/>
        <v>2.8463351300379429</v>
      </c>
      <c r="BP124" s="32">
        <f t="shared" si="275"/>
        <v>2.1377714340651934</v>
      </c>
      <c r="BQ124" s="32">
        <f t="shared" si="276"/>
        <v>0.72095993067194897</v>
      </c>
      <c r="BR124" s="32">
        <f t="shared" si="277"/>
        <v>0</v>
      </c>
      <c r="BS124" s="32">
        <f t="shared" si="278"/>
        <v>0</v>
      </c>
      <c r="BT124" s="32">
        <f t="shared" si="279"/>
        <v>0</v>
      </c>
      <c r="BU124" s="32">
        <f t="shared" si="280"/>
        <v>0</v>
      </c>
      <c r="BV124" s="32">
        <f t="shared" si="281"/>
        <v>0</v>
      </c>
      <c r="BW124" s="32">
        <f t="shared" si="282"/>
        <v>0</v>
      </c>
      <c r="BX124" s="15">
        <f t="shared" si="283"/>
        <v>0.27272727272727271</v>
      </c>
      <c r="BY124" s="32">
        <f>SUMIFS('Individual Data'!$W$6:$W$3142,'Individual Data'!$I$6:$I$3142,'age-length prop'!BY$7,'Individual Data'!$U$6:$U$3142,'age-length prop'!$B124,'Individual Data'!$Q$6:$Q$3142,'age-length prop'!$C124)</f>
        <v>3</v>
      </c>
      <c r="BZ124" s="32">
        <f>SUMIFS('Individual Data'!$W$6:$W$3142,'Individual Data'!$I$6:$I$3142,'age-length prop'!BZ$7,'Individual Data'!$U$6:$U$3142,'age-length prop'!$B124,'Individual Data'!$Q$6:$Q$3142,'age-length prop'!$C124)</f>
        <v>8</v>
      </c>
      <c r="CA124" s="47">
        <f t="shared" si="284"/>
        <v>0</v>
      </c>
      <c r="CB124" s="18">
        <f t="shared" si="285"/>
        <v>0</v>
      </c>
      <c r="CC124" s="18">
        <f t="shared" si="286"/>
        <v>0.19316616369104264</v>
      </c>
      <c r="CD124" s="18">
        <f t="shared" si="287"/>
        <v>0.19444155399468824</v>
      </c>
      <c r="CE124" s="18">
        <f t="shared" si="288"/>
        <v>0.7762732172830753</v>
      </c>
      <c r="CF124" s="18">
        <f t="shared" si="289"/>
        <v>0.58302857292687094</v>
      </c>
      <c r="CG124" s="18">
        <f t="shared" si="290"/>
        <v>0.19662543563780424</v>
      </c>
      <c r="CH124" s="18">
        <f t="shared" si="291"/>
        <v>0</v>
      </c>
      <c r="CI124" s="18">
        <f t="shared" si="292"/>
        <v>0</v>
      </c>
      <c r="CJ124" s="18">
        <f t="shared" si="293"/>
        <v>0</v>
      </c>
      <c r="CK124" s="18">
        <f t="shared" si="294"/>
        <v>0</v>
      </c>
      <c r="CL124" s="18">
        <f t="shared" si="295"/>
        <v>0</v>
      </c>
      <c r="CM124" s="48">
        <f t="shared" si="296"/>
        <v>0</v>
      </c>
      <c r="CN124" s="18"/>
      <c r="CO124" s="18">
        <f t="shared" si="297"/>
        <v>0</v>
      </c>
      <c r="CP124" s="18">
        <f t="shared" si="298"/>
        <v>0</v>
      </c>
      <c r="CQ124" s="18">
        <f t="shared" si="299"/>
        <v>0.51510976984278045</v>
      </c>
      <c r="CR124" s="18">
        <f t="shared" si="300"/>
        <v>0.51851081065250204</v>
      </c>
      <c r="CS124" s="18">
        <f t="shared" si="301"/>
        <v>2.0700619127548676</v>
      </c>
      <c r="CT124" s="18">
        <f t="shared" si="302"/>
        <v>1.5547428611383225</v>
      </c>
      <c r="CU124" s="18">
        <f t="shared" si="303"/>
        <v>0.52433449503414475</v>
      </c>
      <c r="CV124" s="18">
        <f t="shared" si="304"/>
        <v>0</v>
      </c>
      <c r="CW124" s="18">
        <f t="shared" si="305"/>
        <v>0</v>
      </c>
      <c r="CX124" s="18">
        <f t="shared" si="306"/>
        <v>0</v>
      </c>
      <c r="CY124" s="18">
        <f t="shared" si="307"/>
        <v>0</v>
      </c>
      <c r="CZ124" s="18">
        <f t="shared" si="308"/>
        <v>0</v>
      </c>
      <c r="DA124" s="18">
        <f t="shared" si="309"/>
        <v>0</v>
      </c>
    </row>
    <row r="125" spans="1:105" ht="15" thickBot="1" x14ac:dyDescent="0.4">
      <c r="A125" s="23" t="s">
        <v>3616</v>
      </c>
      <c r="B125" s="22" t="s">
        <v>9279</v>
      </c>
      <c r="C125">
        <v>3</v>
      </c>
      <c r="D125" s="18">
        <f>SUMIFS('Individual Data'!$AA$6:$AA$3142,'Individual Data'!$U$6:$U$3142,'age-length prop'!$B125,'Individual Data'!$X$6:$X$3142,'age-length prop'!D$71,'Individual Data'!$Q$6:$Q$3142,'age-length prop'!$C125,'Individual Data'!$M$6:$M$3142,'age-length prop'!$B$70)</f>
        <v>0</v>
      </c>
      <c r="E125" s="18">
        <f>SUMIFS('Individual Data'!$AA$6:$AA$3142,'Individual Data'!$U$6:$U$3142,'age-length prop'!$B125,'Individual Data'!$X$6:$X$3142,'age-length prop'!E$71,'Individual Data'!$Q$6:$Q$3142,'age-length prop'!$C125,'Individual Data'!$M$6:$M$3142,'age-length prop'!$B$70)</f>
        <v>17.185227272727278</v>
      </c>
      <c r="F125" s="18">
        <f>SUMIFS('Individual Data'!$AA$6:$AA$3142,'Individual Data'!$U$6:$U$3142,'age-length prop'!$B125,'Individual Data'!$X$6:$X$3142,'age-length prop'!F$71,'Individual Data'!$Q$6:$Q$3142,'age-length prop'!$C125,'Individual Data'!$M$6:$M$3142,'age-length prop'!$B$70)</f>
        <v>0</v>
      </c>
      <c r="G125" s="18">
        <f>SUMIFS('Individual Data'!$AA$6:$AA$3142,'Individual Data'!$U$6:$U$3142,'age-length prop'!$B125,'Individual Data'!$X$6:$X$3142,'age-length prop'!G$71,'Individual Data'!$Q$6:$Q$3142,'age-length prop'!$C125,'Individual Data'!$M$6:$M$3142,'age-length prop'!$B$70)</f>
        <v>0</v>
      </c>
      <c r="H125" s="18">
        <f>SUMIFS('Individual Data'!$AA$6:$AA$3142,'Individual Data'!$U$6:$U$3142,'age-length prop'!$B125,'Individual Data'!$X$6:$X$3142,'age-length prop'!H$71,'Individual Data'!$Q$6:$Q$3142,'age-length prop'!$C125,'Individual Data'!$M$6:$M$3142,'age-length prop'!$B$70)</f>
        <v>51.555681818181839</v>
      </c>
      <c r="I125" s="18">
        <f>SUMIFS('Individual Data'!$AA$6:$AA$3142,'Individual Data'!$U$6:$U$3142,'age-length prop'!$B125,'Individual Data'!$X$6:$X$3142,'age-length prop'!I$71,'Individual Data'!$Q$6:$Q$3142,'age-length prop'!$C125,'Individual Data'!$M$6:$M$3142,'age-length prop'!$B$70)</f>
        <v>51.555681818181839</v>
      </c>
      <c r="J125" s="18">
        <f>SUMIFS('Individual Data'!$AA$6:$AA$3142,'Individual Data'!$U$6:$U$3142,'age-length prop'!$B125,'Individual Data'!$X$6:$X$3142,'age-length prop'!J$71,'Individual Data'!$Q$6:$Q$3142,'age-length prop'!$C125,'Individual Data'!$M$6:$M$3142,'age-length prop'!$B$70)</f>
        <v>51.555681818181839</v>
      </c>
      <c r="K125" s="18">
        <f>SUMIFS('Individual Data'!$AA$6:$AA$3142,'Individual Data'!$U$6:$U$3142,'age-length prop'!$B125,'Individual Data'!$X$6:$X$3142,'age-length prop'!K$71,'Individual Data'!$Q$6:$Q$3142,'age-length prop'!$C125,'Individual Data'!$M$6:$M$3142,'age-length prop'!$B$70)</f>
        <v>0</v>
      </c>
      <c r="L125" s="18">
        <f>SUMIFS('Individual Data'!$AA$6:$AA$3142,'Individual Data'!$U$6:$U$3142,'age-length prop'!$B125,'Individual Data'!$X$6:$X$3142,'age-length prop'!L$71,'Individual Data'!$Q$6:$Q$3142,'age-length prop'!$C125,'Individual Data'!$M$6:$M$3142,'age-length prop'!$B$70)</f>
        <v>0</v>
      </c>
      <c r="M125" s="18">
        <f>SUMIFS('Individual Data'!$AA$6:$AA$3142,'Individual Data'!$U$6:$U$3142,'age-length prop'!$B125,'Individual Data'!$X$6:$X$3142,'age-length prop'!M$71,'Individual Data'!$Q$6:$Q$3142,'age-length prop'!$C125,'Individual Data'!$M$6:$M$3142,'age-length prop'!$B$70)</f>
        <v>0</v>
      </c>
      <c r="N125" s="18">
        <f>SUMIFS('Individual Data'!$AA$6:$AA$3142,'Individual Data'!$U$6:$U$3142,'age-length prop'!$B125,'Individual Data'!$X$6:$X$3142,'age-length prop'!N$71,'Individual Data'!$Q$6:$Q$3142,'age-length prop'!$C125,'Individual Data'!$M$6:$M$3142,'age-length prop'!$B$70)</f>
        <v>0</v>
      </c>
      <c r="O125" s="18">
        <f>SUMIFS('Individual Data'!$AA$6:$AA$3142,'Individual Data'!$U$6:$U$3142,'age-length prop'!$B125,'Individual Data'!$X$6:$X$3142,'age-length prop'!O$71,'Individual Data'!$Q$6:$Q$3142,'age-length prop'!$C125,'Individual Data'!$M$6:$M$3142,'age-length prop'!$B$70)</f>
        <v>0</v>
      </c>
      <c r="P125" s="18">
        <f>SUMIFS('Individual Data'!$AA$6:$AA$3142,'Individual Data'!$U$6:$U$3142,'age-length prop'!$B125,'Individual Data'!$X$6:$X$3142,'age-length prop'!P$71,'Individual Data'!$Q$6:$Q$3142,'age-length prop'!$C125,'Individual Data'!$M$6:$M$3142,'age-length prop'!$B$70)</f>
        <v>0</v>
      </c>
      <c r="Q125" s="40">
        <f t="shared" si="242"/>
        <v>0</v>
      </c>
      <c r="R125" s="32">
        <f t="shared" si="243"/>
        <v>17.334989601901373</v>
      </c>
      <c r="S125" s="32">
        <f t="shared" si="244"/>
        <v>0</v>
      </c>
      <c r="T125" s="32">
        <f t="shared" si="245"/>
        <v>0</v>
      </c>
      <c r="U125" s="32">
        <f t="shared" si="246"/>
        <v>53.346480233116132</v>
      </c>
      <c r="V125" s="32">
        <f t="shared" si="247"/>
        <v>53.421950843274395</v>
      </c>
      <c r="W125" s="32">
        <f t="shared" si="248"/>
        <v>54.049397464938892</v>
      </c>
      <c r="X125" s="32">
        <f t="shared" si="249"/>
        <v>0</v>
      </c>
      <c r="Y125" s="32">
        <f t="shared" si="250"/>
        <v>0</v>
      </c>
      <c r="Z125" s="32">
        <f t="shared" si="251"/>
        <v>0</v>
      </c>
      <c r="AA125" s="32">
        <f t="shared" si="252"/>
        <v>0</v>
      </c>
      <c r="AB125" s="32">
        <f t="shared" si="253"/>
        <v>0</v>
      </c>
      <c r="AC125" s="32">
        <f t="shared" si="254"/>
        <v>0</v>
      </c>
      <c r="AD125" s="14">
        <f>VLOOKUP(A125,'PBT Tag Rates'!$B$5:$E$34,4,FALSE)</f>
        <v>0.96016800000000002</v>
      </c>
      <c r="AE125" s="32">
        <f t="shared" si="255"/>
        <v>0</v>
      </c>
      <c r="AF125" s="32">
        <f t="shared" si="256"/>
        <v>18.054121364075218</v>
      </c>
      <c r="AG125" s="32">
        <f t="shared" si="257"/>
        <v>0</v>
      </c>
      <c r="AH125" s="32">
        <f t="shared" si="258"/>
        <v>0</v>
      </c>
      <c r="AI125" s="32">
        <f t="shared" si="259"/>
        <v>55.559527325547336</v>
      </c>
      <c r="AJ125" s="32">
        <f t="shared" si="260"/>
        <v>55.63812878920605</v>
      </c>
      <c r="AK125" s="32">
        <f t="shared" si="261"/>
        <v>56.291604661828856</v>
      </c>
      <c r="AL125" s="32">
        <f t="shared" si="262"/>
        <v>0</v>
      </c>
      <c r="AM125" s="32">
        <f t="shared" si="263"/>
        <v>0</v>
      </c>
      <c r="AN125" s="32">
        <f t="shared" si="264"/>
        <v>0</v>
      </c>
      <c r="AO125" s="32">
        <f t="shared" si="265"/>
        <v>0</v>
      </c>
      <c r="AP125" s="32">
        <f t="shared" si="266"/>
        <v>0</v>
      </c>
      <c r="AQ125" s="32">
        <f t="shared" si="267"/>
        <v>0</v>
      </c>
      <c r="AS125" s="56">
        <f t="shared" si="268"/>
        <v>18.054121364075218</v>
      </c>
      <c r="AT125" s="57">
        <f t="shared" si="269"/>
        <v>167.48926077658223</v>
      </c>
      <c r="BH125" s="18"/>
      <c r="BI125" s="32"/>
      <c r="BK125" s="40">
        <f t="shared" si="270"/>
        <v>0</v>
      </c>
      <c r="BL125" s="32">
        <f t="shared" si="271"/>
        <v>0.71913176217384489</v>
      </c>
      <c r="BM125" s="32">
        <f t="shared" si="272"/>
        <v>0</v>
      </c>
      <c r="BN125" s="32">
        <f t="shared" si="273"/>
        <v>0</v>
      </c>
      <c r="BO125" s="32">
        <f t="shared" si="274"/>
        <v>2.2130470924312036</v>
      </c>
      <c r="BP125" s="32">
        <f t="shared" si="275"/>
        <v>2.2161779459316548</v>
      </c>
      <c r="BQ125" s="32">
        <f t="shared" si="276"/>
        <v>2.2422071968899644</v>
      </c>
      <c r="BR125" s="32">
        <f t="shared" si="277"/>
        <v>0</v>
      </c>
      <c r="BS125" s="32">
        <f t="shared" si="278"/>
        <v>0</v>
      </c>
      <c r="BT125" s="32">
        <f t="shared" si="279"/>
        <v>0</v>
      </c>
      <c r="BU125" s="32">
        <f t="shared" si="280"/>
        <v>0</v>
      </c>
      <c r="BV125" s="32">
        <f t="shared" si="281"/>
        <v>0</v>
      </c>
      <c r="BW125" s="32">
        <f t="shared" si="282"/>
        <v>0</v>
      </c>
      <c r="BX125" s="15">
        <f t="shared" si="283"/>
        <v>0.9</v>
      </c>
      <c r="BY125" s="32">
        <f>SUMIFS('Individual Data'!$W$6:$W$3142,'Individual Data'!$I$6:$I$3142,'age-length prop'!BY$7,'Individual Data'!$U$6:$U$3142,'age-length prop'!$B125,'Individual Data'!$Q$6:$Q$3142,'age-length prop'!$C125)</f>
        <v>9</v>
      </c>
      <c r="BZ125" s="32">
        <f>SUMIFS('Individual Data'!$W$6:$W$3142,'Individual Data'!$I$6:$I$3142,'age-length prop'!BZ$7,'Individual Data'!$U$6:$U$3142,'age-length prop'!$B125,'Individual Data'!$Q$6:$Q$3142,'age-length prop'!$C125)</f>
        <v>1</v>
      </c>
      <c r="CA125" s="49">
        <f t="shared" si="284"/>
        <v>0</v>
      </c>
      <c r="CB125" s="50">
        <f t="shared" si="285"/>
        <v>0.64721858595646042</v>
      </c>
      <c r="CC125" s="50">
        <f t="shared" si="286"/>
        <v>0</v>
      </c>
      <c r="CD125" s="50">
        <f t="shared" si="287"/>
        <v>0</v>
      </c>
      <c r="CE125" s="50">
        <f t="shared" si="288"/>
        <v>1.9917423831880832</v>
      </c>
      <c r="CF125" s="50">
        <f t="shared" si="289"/>
        <v>1.9945601513384894</v>
      </c>
      <c r="CG125" s="50">
        <f t="shared" si="290"/>
        <v>2.0179864772009681</v>
      </c>
      <c r="CH125" s="50">
        <f t="shared" si="291"/>
        <v>0</v>
      </c>
      <c r="CI125" s="50">
        <f t="shared" si="292"/>
        <v>0</v>
      </c>
      <c r="CJ125" s="50">
        <f t="shared" si="293"/>
        <v>0</v>
      </c>
      <c r="CK125" s="50">
        <f t="shared" si="294"/>
        <v>0</v>
      </c>
      <c r="CL125" s="50">
        <f t="shared" si="295"/>
        <v>0</v>
      </c>
      <c r="CM125" s="51">
        <f t="shared" si="296"/>
        <v>0</v>
      </c>
      <c r="CN125" s="18"/>
      <c r="CO125" s="18">
        <f t="shared" si="297"/>
        <v>0</v>
      </c>
      <c r="CP125" s="18">
        <f t="shared" si="298"/>
        <v>7.1913176217384467E-2</v>
      </c>
      <c r="CQ125" s="18">
        <f t="shared" si="299"/>
        <v>0</v>
      </c>
      <c r="CR125" s="18">
        <f t="shared" si="300"/>
        <v>0</v>
      </c>
      <c r="CS125" s="18">
        <f t="shared" si="301"/>
        <v>0.22130470924312032</v>
      </c>
      <c r="CT125" s="18">
        <f t="shared" si="302"/>
        <v>0.22161779459316544</v>
      </c>
      <c r="CU125" s="18">
        <f t="shared" si="303"/>
        <v>0.2242207196889964</v>
      </c>
      <c r="CV125" s="18">
        <f t="shared" si="304"/>
        <v>0</v>
      </c>
      <c r="CW125" s="18">
        <f t="shared" si="305"/>
        <v>0</v>
      </c>
      <c r="CX125" s="18">
        <f t="shared" si="306"/>
        <v>0</v>
      </c>
      <c r="CY125" s="18">
        <f t="shared" si="307"/>
        <v>0</v>
      </c>
      <c r="CZ125" s="18">
        <f t="shared" si="308"/>
        <v>0</v>
      </c>
      <c r="DA125" s="18">
        <f t="shared" si="309"/>
        <v>0</v>
      </c>
    </row>
    <row r="126" spans="1:105" x14ac:dyDescent="0.35">
      <c r="A126" s="22" t="s">
        <v>11</v>
      </c>
      <c r="B126" s="22" t="s">
        <v>11</v>
      </c>
      <c r="C126" t="s">
        <v>8</v>
      </c>
      <c r="D126" s="18">
        <f>SUMIFS('Individual Data'!$AA$6:$AA$3142,'Individual Data'!$U$6:$U$3142,'age-length prop'!$B126,'Individual Data'!$X$6:$X$3142,'age-length prop'!D$71,'Individual Data'!$Q$6:$Q$3142,'age-length prop'!$C126,'Individual Data'!$M$6:$M$3142,'age-length prop'!$B$70)</f>
        <v>256.34630681818186</v>
      </c>
      <c r="E126" s="18">
        <f>SUMIFS('Individual Data'!$AA$6:$AA$3142,'Individual Data'!$U$6:$U$3142,'age-length prop'!$B126,'Individual Data'!$X$6:$X$3142,'age-length prop'!E$71,'Individual Data'!$Q$6:$Q$3142,'age-length prop'!$C126,'Individual Data'!$M$6:$M$3142,'age-length prop'!$B$70)</f>
        <v>256.34630681818186</v>
      </c>
      <c r="F126" s="18">
        <f>SUMIFS('Individual Data'!$AA$6:$AA$3142,'Individual Data'!$U$6:$U$3142,'age-length prop'!$B126,'Individual Data'!$X$6:$X$3142,'age-length prop'!F$71,'Individual Data'!$Q$6:$Q$3142,'age-length prop'!$C126,'Individual Data'!$M$6:$M$3142,'age-length prop'!$B$70)</f>
        <v>151.80284090909095</v>
      </c>
      <c r="G126" s="18">
        <f>SUMIFS('Individual Data'!$AA$6:$AA$3142,'Individual Data'!$U$6:$U$3142,'age-length prop'!$B126,'Individual Data'!$X$6:$X$3142,'age-length prop'!G$71,'Individual Data'!$Q$6:$Q$3142,'age-length prop'!$C126,'Individual Data'!$M$6:$M$3142,'age-length prop'!$B$70)</f>
        <v>664.49545454545466</v>
      </c>
      <c r="H126" s="18">
        <f>SUMIFS('Individual Data'!$AA$6:$AA$3142,'Individual Data'!$U$6:$U$3142,'age-length prop'!$B126,'Individual Data'!$X$6:$X$3142,'age-length prop'!H$71,'Individual Data'!$Q$6:$Q$3142,'age-length prop'!$C126,'Individual Data'!$M$6:$M$3142,'age-length prop'!$B$70)</f>
        <v>922.27386363636379</v>
      </c>
      <c r="I126" s="18">
        <f>SUMIFS('Individual Data'!$AA$6:$AA$3142,'Individual Data'!$U$6:$U$3142,'age-length prop'!$B126,'Individual Data'!$X$6:$X$3142,'age-length prop'!I$71,'Individual Data'!$Q$6:$Q$3142,'age-length prop'!$C126,'Individual Data'!$M$6:$M$3142,'age-length prop'!$B$70)</f>
        <v>853.53295454545469</v>
      </c>
      <c r="J126" s="18">
        <f>SUMIFS('Individual Data'!$AA$6:$AA$3142,'Individual Data'!$U$6:$U$3142,'age-length prop'!$B126,'Individual Data'!$X$6:$X$3142,'age-length prop'!J$71,'Individual Data'!$Q$6:$Q$3142,'age-length prop'!$C126,'Individual Data'!$M$6:$M$3142,'age-length prop'!$B$70)</f>
        <v>578.56931818181829</v>
      </c>
      <c r="K126" s="18">
        <f>SUMIFS('Individual Data'!$AA$6:$AA$3142,'Individual Data'!$U$6:$U$3142,'age-length prop'!$B126,'Individual Data'!$X$6:$X$3142,'age-length prop'!K$71,'Individual Data'!$Q$6:$Q$3142,'age-length prop'!$C126,'Individual Data'!$M$6:$M$3142,'age-length prop'!$B$70)</f>
        <v>421.03806818181823</v>
      </c>
      <c r="L126" s="18">
        <f>SUMIFS('Individual Data'!$AA$6:$AA$3142,'Individual Data'!$U$6:$U$3142,'age-length prop'!$B126,'Individual Data'!$X$6:$X$3142,'age-length prop'!L$71,'Individual Data'!$Q$6:$Q$3142,'age-length prop'!$C126,'Individual Data'!$M$6:$M$3142,'age-length prop'!$B$70)</f>
        <v>120.29659090909094</v>
      </c>
      <c r="M126" s="18">
        <f>SUMIFS('Individual Data'!$AA$6:$AA$3142,'Individual Data'!$U$6:$U$3142,'age-length prop'!$B126,'Individual Data'!$X$6:$X$3142,'age-length prop'!M$71,'Individual Data'!$Q$6:$Q$3142,'age-length prop'!$C126,'Individual Data'!$M$6:$M$3142,'age-length prop'!$B$70)</f>
        <v>181.87698863636365</v>
      </c>
      <c r="N126" s="18">
        <f>SUMIFS('Individual Data'!$AA$6:$AA$3142,'Individual Data'!$U$6:$U$3142,'age-length prop'!$B126,'Individual Data'!$X$6:$X$3142,'age-length prop'!N$71,'Individual Data'!$Q$6:$Q$3142,'age-length prop'!$C126,'Individual Data'!$M$6:$M$3142,'age-length prop'!$B$70)</f>
        <v>186.1732954545455</v>
      </c>
      <c r="O126" s="18">
        <f>SUMIFS('Individual Data'!$AA$6:$AA$3142,'Individual Data'!$U$6:$U$3142,'age-length prop'!$B126,'Individual Data'!$X$6:$X$3142,'age-length prop'!O$71,'Individual Data'!$Q$6:$Q$3142,'age-length prop'!$C126,'Individual Data'!$M$6:$M$3142,'age-length prop'!$B$70)</f>
        <v>51.555681818181839</v>
      </c>
      <c r="P126" s="18">
        <f>SUMIFS('Individual Data'!$AA$6:$AA$3142,'Individual Data'!$U$6:$U$3142,'age-length prop'!$B126,'Individual Data'!$X$6:$X$3142,'age-length prop'!P$71,'Individual Data'!$Q$6:$Q$3142,'age-length prop'!$C126,'Individual Data'!$M$6:$M$3142,'age-length prop'!$B$70)</f>
        <v>0</v>
      </c>
      <c r="Q126" s="40">
        <f t="shared" si="242"/>
        <v>269.5486917186891</v>
      </c>
      <c r="R126" s="32">
        <f t="shared" si="243"/>
        <v>258.58026156169541</v>
      </c>
      <c r="S126" s="32">
        <f t="shared" si="244"/>
        <v>156.34556931534803</v>
      </c>
      <c r="T126" s="32">
        <f t="shared" si="245"/>
        <v>688.89926618905213</v>
      </c>
      <c r="U126" s="32">
        <f t="shared" si="246"/>
        <v>954.30925750352162</v>
      </c>
      <c r="V126" s="32">
        <f t="shared" si="247"/>
        <v>884.43007507198695</v>
      </c>
      <c r="W126" s="32">
        <f t="shared" si="248"/>
        <v>606.55434932875858</v>
      </c>
      <c r="X126" s="32">
        <f t="shared" si="249"/>
        <v>436.60804296820288</v>
      </c>
      <c r="Y126" s="32">
        <f t="shared" si="250"/>
        <v>122.58795454545458</v>
      </c>
      <c r="Z126" s="32">
        <f t="shared" si="251"/>
        <v>190.41915640010677</v>
      </c>
      <c r="AA126" s="32">
        <f t="shared" si="252"/>
        <v>192.92278048613022</v>
      </c>
      <c r="AB126" s="32">
        <f t="shared" si="253"/>
        <v>51.555681818181839</v>
      </c>
      <c r="AC126" s="32">
        <f t="shared" si="254"/>
        <v>0</v>
      </c>
      <c r="AE126" s="32"/>
      <c r="AF126" s="32"/>
      <c r="AG126" s="32"/>
      <c r="AH126" s="32"/>
      <c r="AI126" s="32"/>
      <c r="AJ126" s="32"/>
      <c r="AK126" s="32"/>
      <c r="AL126" s="32"/>
      <c r="AM126" s="32"/>
      <c r="AN126" s="32"/>
      <c r="AO126" s="32"/>
      <c r="AP126" s="32"/>
      <c r="AS126" s="32"/>
      <c r="AT126" s="32"/>
      <c r="BK126" s="41"/>
      <c r="BY126" s="32"/>
      <c r="BZ126" s="18" t="s">
        <v>9192</v>
      </c>
      <c r="CA126" s="18">
        <f>SUM(CA72:CA125)</f>
        <v>16.45767563920792</v>
      </c>
      <c r="CB126" s="18">
        <f t="shared" ref="CB126" si="310">SUM(CB72:CB125)</f>
        <v>14.152197506326228</v>
      </c>
      <c r="CC126" s="18">
        <f t="shared" ref="CC126" si="311">SUM(CC72:CC125)</f>
        <v>21.063705832996092</v>
      </c>
      <c r="CD126" s="18">
        <f t="shared" ref="CD126" si="312">SUM(CD72:CD125)</f>
        <v>72.58478175744564</v>
      </c>
      <c r="CE126" s="18">
        <f t="shared" ref="CE126" si="313">SUM(CE72:CE125)</f>
        <v>239.03461505861156</v>
      </c>
      <c r="CF126" s="18">
        <f t="shared" ref="CF126" si="314">SUM(CF72:CF125)</f>
        <v>286.8046188474201</v>
      </c>
      <c r="CG126" s="18">
        <f t="shared" ref="CG126" si="315">SUM(CG72:CG125)</f>
        <v>205.56479874529404</v>
      </c>
      <c r="CH126" s="18">
        <f t="shared" ref="CH126" si="316">SUM(CH72:CH125)</f>
        <v>104.16526906777057</v>
      </c>
      <c r="CI126" s="18">
        <f t="shared" ref="CI126" si="317">SUM(CI72:CI125)</f>
        <v>54.013696912393968</v>
      </c>
      <c r="CJ126" s="18">
        <f t="shared" ref="CJ126" si="318">SUM(CJ72:CJ125)</f>
        <v>46.244834961801814</v>
      </c>
      <c r="CK126" s="18">
        <f t="shared" ref="CK126" si="319">SUM(CK72:CK125)</f>
        <v>29.703975917527583</v>
      </c>
      <c r="CL126" s="18">
        <f t="shared" ref="CL126" si="320">SUM(CL72:CL125)</f>
        <v>6.2920776401773262</v>
      </c>
      <c r="CM126" s="18">
        <f t="shared" ref="CM126" si="321">SUM(CM72:CM125)</f>
        <v>1.1660950774255425</v>
      </c>
      <c r="CN126" s="18" t="s">
        <v>9192</v>
      </c>
      <c r="CO126" s="18">
        <f t="shared" ref="CO126" si="322">SUM(CO72:CO125)</f>
        <v>7.2582555129804049</v>
      </c>
      <c r="CP126" s="18">
        <f t="shared" ref="CP126" si="323">SUM(CP72:CP125)</f>
        <v>11.471115749864884</v>
      </c>
      <c r="CQ126" s="18">
        <f t="shared" ref="CQ126" si="324">SUM(CQ72:CQ125)</f>
        <v>14.214879347903636</v>
      </c>
      <c r="CR126" s="18">
        <f t="shared" ref="CR126" si="325">SUM(CR72:CR125)</f>
        <v>57.48362046424819</v>
      </c>
      <c r="CS126" s="18">
        <f t="shared" ref="CS126" si="326">SUM(CS72:CS125)</f>
        <v>168.67663354525658</v>
      </c>
      <c r="CT126" s="18">
        <f t="shared" ref="CT126" si="327">SUM(CT72:CT125)</f>
        <v>183.36616592768959</v>
      </c>
      <c r="CU126" s="18">
        <f t="shared" ref="CU126" si="328">SUM(CU72:CU125)</f>
        <v>137.75681903144971</v>
      </c>
      <c r="CV126" s="18">
        <f t="shared" ref="CV126" si="329">SUM(CV72:CV125)</f>
        <v>97.494443832984885</v>
      </c>
      <c r="CW126" s="18">
        <f t="shared" ref="CW126" si="330">SUM(CW72:CW125)</f>
        <v>81.49833930468445</v>
      </c>
      <c r="CX126" s="18">
        <f t="shared" ref="CX126" si="331">SUM(CX72:CX125)</f>
        <v>59.979038838256542</v>
      </c>
      <c r="CY126" s="18">
        <f t="shared" ref="CY126" si="332">SUM(CY72:CY125)</f>
        <v>32.407167409379063</v>
      </c>
      <c r="CZ126" s="18">
        <f t="shared" ref="CZ126" si="333">SUM(CZ72:CZ125)</f>
        <v>11.055462933516408</v>
      </c>
      <c r="DA126" s="18">
        <f t="shared" ref="DA126" si="334">SUM(DA72:DA125)</f>
        <v>3.188000381985403</v>
      </c>
    </row>
    <row r="127" spans="1:105" x14ac:dyDescent="0.35">
      <c r="A127" s="23" t="s">
        <v>11</v>
      </c>
      <c r="B127" s="22" t="s">
        <v>8890</v>
      </c>
      <c r="C127" t="s">
        <v>8</v>
      </c>
      <c r="D127" s="18">
        <f>SUMIFS('Individual Data'!$AA$6:$AA$3142,'Individual Data'!$U$6:$U$3142,'age-length prop'!$B127,'Individual Data'!$X$6:$X$3142,'age-length prop'!D$71,'Individual Data'!$Q$6:$Q$3142,'age-length prop'!$C127,'Individual Data'!$M$6:$M$3142,'age-length prop'!$B$70)</f>
        <v>0</v>
      </c>
      <c r="E127" s="18">
        <f>SUMIFS('Individual Data'!$AA$6:$AA$3142,'Individual Data'!$U$6:$U$3142,'age-length prop'!$B127,'Individual Data'!$X$6:$X$3142,'age-length prop'!E$71,'Individual Data'!$Q$6:$Q$3142,'age-length prop'!$C127,'Individual Data'!$M$6:$M$3142,'age-length prop'!$B$70)</f>
        <v>67.308806818181836</v>
      </c>
      <c r="F127" s="18">
        <f>SUMIFS('Individual Data'!$AA$6:$AA$3142,'Individual Data'!$U$6:$U$3142,'age-length prop'!$B127,'Individual Data'!$X$6:$X$3142,'age-length prop'!F$71,'Individual Data'!$Q$6:$Q$3142,'age-length prop'!$C127,'Individual Data'!$M$6:$M$3142,'age-length prop'!$B$70)</f>
        <v>17.185227272727278</v>
      </c>
      <c r="G127" s="18">
        <f>SUMIFS('Individual Data'!$AA$6:$AA$3142,'Individual Data'!$U$6:$U$3142,'age-length prop'!$B127,'Individual Data'!$X$6:$X$3142,'age-length prop'!G$71,'Individual Data'!$Q$6:$Q$3142,'age-length prop'!$C127,'Individual Data'!$M$6:$M$3142,'age-length prop'!$B$70)</f>
        <v>103.11136363636366</v>
      </c>
      <c r="H127" s="18">
        <f>SUMIFS('Individual Data'!$AA$6:$AA$3142,'Individual Data'!$U$6:$U$3142,'age-length prop'!$B127,'Individual Data'!$X$6:$X$3142,'age-length prop'!H$71,'Individual Data'!$Q$6:$Q$3142,'age-length prop'!$C127,'Individual Data'!$M$6:$M$3142,'age-length prop'!$B$70)</f>
        <v>290.71676136363641</v>
      </c>
      <c r="I127" s="18">
        <f>SUMIFS('Individual Data'!$AA$6:$AA$3142,'Individual Data'!$U$6:$U$3142,'age-length prop'!$B127,'Individual Data'!$X$6:$X$3142,'age-length prop'!I$71,'Individual Data'!$Q$6:$Q$3142,'age-length prop'!$C127,'Individual Data'!$M$6:$M$3142,'age-length prop'!$B$70)</f>
        <v>273.53153409090913</v>
      </c>
      <c r="J127" s="18">
        <f>SUMIFS('Individual Data'!$AA$6:$AA$3142,'Individual Data'!$U$6:$U$3142,'age-length prop'!$B127,'Individual Data'!$X$6:$X$3142,'age-length prop'!J$71,'Individual Data'!$Q$6:$Q$3142,'age-length prop'!$C127,'Individual Data'!$M$6:$M$3142,'age-length prop'!$B$70)</f>
        <v>120.29659090909094</v>
      </c>
      <c r="K127" s="18">
        <f>SUMIFS('Individual Data'!$AA$6:$AA$3142,'Individual Data'!$U$6:$U$3142,'age-length prop'!$B127,'Individual Data'!$X$6:$X$3142,'age-length prop'!K$71,'Individual Data'!$Q$6:$Q$3142,'age-length prop'!$C127,'Individual Data'!$M$6:$M$3142,'age-length prop'!$B$70)</f>
        <v>50.123579545454561</v>
      </c>
      <c r="L127" s="18">
        <f>SUMIFS('Individual Data'!$AA$6:$AA$3142,'Individual Data'!$U$6:$U$3142,'age-length prop'!$B127,'Individual Data'!$X$6:$X$3142,'age-length prop'!L$71,'Individual Data'!$Q$6:$Q$3142,'age-length prop'!$C127,'Individual Data'!$M$6:$M$3142,'age-length prop'!$B$70)</f>
        <v>97.382954545454552</v>
      </c>
      <c r="M127" s="18">
        <f>SUMIFS('Individual Data'!$AA$6:$AA$3142,'Individual Data'!$U$6:$U$3142,'age-length prop'!$B127,'Individual Data'!$X$6:$X$3142,'age-length prop'!M$71,'Individual Data'!$Q$6:$Q$3142,'age-length prop'!$C127,'Individual Data'!$M$6:$M$3142,'age-length prop'!$B$70)</f>
        <v>32.938352272727279</v>
      </c>
      <c r="N127" s="18">
        <f>SUMIFS('Individual Data'!$AA$6:$AA$3142,'Individual Data'!$U$6:$U$3142,'age-length prop'!$B127,'Individual Data'!$X$6:$X$3142,'age-length prop'!N$71,'Individual Data'!$Q$6:$Q$3142,'age-length prop'!$C127,'Individual Data'!$M$6:$M$3142,'age-length prop'!$B$70)</f>
        <v>0</v>
      </c>
      <c r="O127" s="18">
        <f>SUMIFS('Individual Data'!$AA$6:$AA$3142,'Individual Data'!$U$6:$U$3142,'age-length prop'!$B127,'Individual Data'!$X$6:$X$3142,'age-length prop'!O$71,'Individual Data'!$Q$6:$Q$3142,'age-length prop'!$C127,'Individual Data'!$M$6:$M$3142,'age-length prop'!$B$70)</f>
        <v>0</v>
      </c>
      <c r="P127" s="18">
        <f>SUMIFS('Individual Data'!$AA$6:$AA$3142,'Individual Data'!$U$6:$U$3142,'age-length prop'!$B127,'Individual Data'!$X$6:$X$3142,'age-length prop'!P$71,'Individual Data'!$Q$6:$Q$3142,'age-length prop'!$C127,'Individual Data'!$M$6:$M$3142,'age-length prop'!$B$70)</f>
        <v>0</v>
      </c>
      <c r="Q127" s="40">
        <f t="shared" si="242"/>
        <v>0</v>
      </c>
      <c r="R127" s="32">
        <f t="shared" si="243"/>
        <v>67.895375940780369</v>
      </c>
      <c r="S127" s="32">
        <f t="shared" si="244"/>
        <v>17.699498413058269</v>
      </c>
      <c r="T127" s="32">
        <f t="shared" si="245"/>
        <v>106.89816199485291</v>
      </c>
      <c r="U127" s="32">
        <f t="shared" si="246"/>
        <v>300.81487464784919</v>
      </c>
      <c r="V127" s="32">
        <f t="shared" si="247"/>
        <v>283.4331280851502</v>
      </c>
      <c r="W127" s="32">
        <f t="shared" si="248"/>
        <v>126.11526075152406</v>
      </c>
      <c r="X127" s="32">
        <f t="shared" si="249"/>
        <v>51.977147972405113</v>
      </c>
      <c r="Y127" s="32">
        <f t="shared" si="250"/>
        <v>99.237867965367968</v>
      </c>
      <c r="Z127" s="32">
        <f t="shared" si="251"/>
        <v>34.485359033090205</v>
      </c>
      <c r="AA127" s="32">
        <f t="shared" si="252"/>
        <v>0</v>
      </c>
      <c r="AB127" s="32">
        <f t="shared" si="253"/>
        <v>0</v>
      </c>
      <c r="AC127" s="32">
        <f t="shared" si="254"/>
        <v>0</v>
      </c>
      <c r="AE127" s="32"/>
      <c r="AF127" s="32"/>
      <c r="AG127" s="32"/>
      <c r="AH127" s="32"/>
      <c r="AI127" s="32"/>
      <c r="AJ127" s="32"/>
      <c r="AK127" s="32"/>
      <c r="AL127" s="32"/>
      <c r="AM127" s="32"/>
      <c r="AN127" s="32"/>
      <c r="AO127" s="32"/>
      <c r="AP127" s="32"/>
      <c r="AS127" s="32"/>
      <c r="AT127" s="32"/>
      <c r="BK127" s="41"/>
      <c r="BY127" s="32"/>
      <c r="BZ127" s="32" t="s">
        <v>9194</v>
      </c>
      <c r="CA127" s="32">
        <f>Q127-CA126</f>
        <v>-16.45767563920792</v>
      </c>
      <c r="CB127" s="32">
        <f t="shared" ref="CB127" si="335">R127-CB126</f>
        <v>53.743178434454137</v>
      </c>
      <c r="CC127" s="32">
        <f t="shared" ref="CC127" si="336">S127-CC126</f>
        <v>-3.3642074199378236</v>
      </c>
      <c r="CD127" s="32">
        <f t="shared" ref="CD127" si="337">T127-CD126</f>
        <v>34.313380237407273</v>
      </c>
      <c r="CE127" s="32">
        <f t="shared" ref="CE127" si="338">U127-CE126</f>
        <v>61.78025958923763</v>
      </c>
      <c r="CF127" s="32">
        <f t="shared" ref="CF127" si="339">V127-CF126</f>
        <v>-3.3714907622699002</v>
      </c>
      <c r="CG127" s="32">
        <f t="shared" ref="CG127" si="340">W127-CG126</f>
        <v>-79.449537993769979</v>
      </c>
      <c r="CH127" s="32">
        <f t="shared" ref="CH127" si="341">X127-CH126</f>
        <v>-52.188121095365453</v>
      </c>
      <c r="CI127" s="32">
        <f t="shared" ref="CI127" si="342">Y127-CI126</f>
        <v>45.224171052974</v>
      </c>
      <c r="CJ127" s="32">
        <f t="shared" ref="CJ127" si="343">Z127-CJ126</f>
        <v>-11.759475928711609</v>
      </c>
      <c r="CK127" s="32">
        <f t="shared" ref="CK127" si="344">AA127-CK126</f>
        <v>-29.703975917527583</v>
      </c>
      <c r="CL127" s="32">
        <f t="shared" ref="CL127" si="345">AB127-CL126</f>
        <v>-6.2920776401773262</v>
      </c>
      <c r="CM127" s="32">
        <f t="shared" ref="CM127" si="346">AC127-CM126</f>
        <v>-1.1660950774255425</v>
      </c>
      <c r="CN127" s="32" t="s">
        <v>9193</v>
      </c>
      <c r="CO127" s="32">
        <f>Q126-CO126</f>
        <v>262.29043620570872</v>
      </c>
      <c r="CP127" s="32">
        <f t="shared" ref="CP127" si="347">R126-CP126</f>
        <v>247.10914581183053</v>
      </c>
      <c r="CQ127" s="32">
        <f t="shared" ref="CQ127" si="348">S126-CQ126</f>
        <v>142.1306899674444</v>
      </c>
      <c r="CR127" s="32">
        <f t="shared" ref="CR127" si="349">T126-CR126</f>
        <v>631.41564572480388</v>
      </c>
      <c r="CS127" s="32">
        <f t="shared" ref="CS127" si="350">U126-CS126</f>
        <v>785.63262395826507</v>
      </c>
      <c r="CT127" s="32">
        <f t="shared" ref="CT127" si="351">V126-CT126</f>
        <v>701.06390914429733</v>
      </c>
      <c r="CU127" s="32">
        <f t="shared" ref="CU127" si="352">W126-CU126</f>
        <v>468.79753029730887</v>
      </c>
      <c r="CV127" s="32">
        <f t="shared" ref="CV127" si="353">X126-CV126</f>
        <v>339.11359913521801</v>
      </c>
      <c r="CW127" s="32">
        <f t="shared" ref="CW127" si="354">Y126-CW126</f>
        <v>41.089615240770129</v>
      </c>
      <c r="CX127" s="32">
        <f t="shared" ref="CX127" si="355">Z126-CX126</f>
        <v>130.44011756185023</v>
      </c>
      <c r="CY127" s="32">
        <f t="shared" ref="CY127" si="356">AA126-CY126</f>
        <v>160.51561307675115</v>
      </c>
      <c r="CZ127" s="32">
        <f t="shared" ref="CZ127" si="357">AB126-CZ126</f>
        <v>40.500218884665429</v>
      </c>
      <c r="DA127" s="32">
        <f t="shared" ref="DA127" si="358">AC126-DA126</f>
        <v>-3.188000381985403</v>
      </c>
    </row>
  </sheetData>
  <mergeCells count="52">
    <mergeCell ref="D2:P2"/>
    <mergeCell ref="I1:J1"/>
    <mergeCell ref="V1:W1"/>
    <mergeCell ref="T1:U1"/>
    <mergeCell ref="G1:H1"/>
    <mergeCell ref="P1:Q1"/>
    <mergeCell ref="T2:U2"/>
    <mergeCell ref="V2:W2"/>
    <mergeCell ref="CR1:CS1"/>
    <mergeCell ref="CT1:CU1"/>
    <mergeCell ref="CJ1:CK1"/>
    <mergeCell ref="CO3:DA4"/>
    <mergeCell ref="V64:W64"/>
    <mergeCell ref="BY2:BZ4"/>
    <mergeCell ref="BK3:BX4"/>
    <mergeCell ref="CA5:CM5"/>
    <mergeCell ref="CO5:DA5"/>
    <mergeCell ref="AJ1:AK1"/>
    <mergeCell ref="BD2:BF4"/>
    <mergeCell ref="AZ1:BB1"/>
    <mergeCell ref="AJ2:AK2"/>
    <mergeCell ref="CD1:CE1"/>
    <mergeCell ref="CA3:CM4"/>
    <mergeCell ref="CF1:CG1"/>
    <mergeCell ref="V65:W65"/>
    <mergeCell ref="AS3:AT3"/>
    <mergeCell ref="T3:U3"/>
    <mergeCell ref="T65:U65"/>
    <mergeCell ref="V3:W3"/>
    <mergeCell ref="AS4:AT4"/>
    <mergeCell ref="T66:U66"/>
    <mergeCell ref="AJ65:AK65"/>
    <mergeCell ref="CD65:CE65"/>
    <mergeCell ref="CF65:CG65"/>
    <mergeCell ref="D66:P66"/>
    <mergeCell ref="BY66:BZ68"/>
    <mergeCell ref="Q67:AC68"/>
    <mergeCell ref="CA67:CM68"/>
    <mergeCell ref="V66:W66"/>
    <mergeCell ref="G65:H65"/>
    <mergeCell ref="I65:J65"/>
    <mergeCell ref="AP65:AQ65"/>
    <mergeCell ref="AP66:AQ66"/>
    <mergeCell ref="AS67:AT67"/>
    <mergeCell ref="BH65:BH68"/>
    <mergeCell ref="AS68:AT68"/>
    <mergeCell ref="CA69:CM69"/>
    <mergeCell ref="CO69:DA69"/>
    <mergeCell ref="CJ65:CK65"/>
    <mergeCell ref="CR65:CS65"/>
    <mergeCell ref="CT65:CU65"/>
    <mergeCell ref="CO67:DA68"/>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CEE3-B33F-4B12-A387-B7BBA9433EC8}">
  <sheetPr>
    <tabColor theme="8" tint="0.39997558519241921"/>
  </sheetPr>
  <dimension ref="B1:BM32"/>
  <sheetViews>
    <sheetView topLeftCell="Z1" workbookViewId="0">
      <selection activeCell="AE7" sqref="AE7"/>
    </sheetView>
  </sheetViews>
  <sheetFormatPr defaultRowHeight="14.5" x14ac:dyDescent="0.35"/>
  <cols>
    <col min="2" max="2" width="4" bestFit="1" customWidth="1"/>
    <col min="3" max="3" width="4.1796875" bestFit="1" customWidth="1"/>
    <col min="4" max="4" width="5" bestFit="1" customWidth="1"/>
    <col min="5" max="5" width="13.54296875" bestFit="1" customWidth="1"/>
    <col min="6" max="15" width="5.81640625" customWidth="1"/>
    <col min="16" max="16" width="3.453125" customWidth="1"/>
    <col min="17" max="27" width="5.81640625" customWidth="1"/>
    <col min="28" max="28" width="14.26953125" bestFit="1" customWidth="1"/>
    <col min="30" max="30" width="6.81640625" customWidth="1"/>
    <col min="31" max="31" width="5.54296875" customWidth="1"/>
    <col min="32" max="32" width="3.81640625" customWidth="1"/>
    <col min="33" max="42" width="5" customWidth="1"/>
    <col min="43" max="52" width="5.453125" customWidth="1"/>
    <col min="54" max="54" width="7.26953125" bestFit="1" customWidth="1"/>
    <col min="55" max="56" width="5.26953125" customWidth="1"/>
  </cols>
  <sheetData>
    <row r="1" spans="2:65" ht="15" customHeight="1" x14ac:dyDescent="0.35">
      <c r="AD1" s="210" t="s">
        <v>8915</v>
      </c>
      <c r="AE1" s="210"/>
    </row>
    <row r="2" spans="2:65" ht="15" customHeight="1" x14ac:dyDescent="0.35">
      <c r="E2" s="211" t="s">
        <v>8918</v>
      </c>
      <c r="F2" s="211"/>
      <c r="G2" s="211"/>
      <c r="H2" s="211"/>
      <c r="I2" s="211"/>
      <c r="J2" s="211"/>
      <c r="K2" s="211"/>
      <c r="L2" s="211"/>
      <c r="M2" s="211"/>
      <c r="N2" s="211"/>
      <c r="O2" s="211"/>
      <c r="AD2" s="210"/>
      <c r="AE2" s="210"/>
      <c r="AF2" s="32"/>
      <c r="AG2" s="212" t="s">
        <v>8916</v>
      </c>
      <c r="AH2" s="212"/>
      <c r="AI2" s="212"/>
      <c r="AJ2" s="212"/>
      <c r="AK2" s="212"/>
      <c r="AL2" s="212"/>
      <c r="AM2" s="212"/>
      <c r="AN2" s="212"/>
      <c r="AO2" s="212"/>
      <c r="AP2" s="212"/>
      <c r="AQ2" s="212" t="s">
        <v>8916</v>
      </c>
      <c r="AR2" s="212"/>
      <c r="AS2" s="212"/>
      <c r="AT2" s="212"/>
      <c r="AU2" s="212"/>
      <c r="AV2" s="212"/>
      <c r="AW2" s="212"/>
      <c r="AX2" s="212"/>
      <c r="AY2" s="212"/>
      <c r="AZ2" s="212"/>
      <c r="BB2" s="211" t="s">
        <v>8906</v>
      </c>
      <c r="BC2" s="211"/>
      <c r="BD2" s="211"/>
    </row>
    <row r="3" spans="2:65" x14ac:dyDescent="0.35">
      <c r="Q3" s="211" t="s">
        <v>8917</v>
      </c>
      <c r="R3" s="211"/>
      <c r="S3" s="211"/>
      <c r="T3" s="211"/>
      <c r="U3" s="211"/>
      <c r="V3" s="211"/>
      <c r="W3" s="211"/>
      <c r="X3" s="211"/>
      <c r="Y3" s="211"/>
      <c r="Z3" s="211"/>
      <c r="AD3" s="210"/>
      <c r="AE3" s="210"/>
      <c r="AG3" s="228" t="s">
        <v>8910</v>
      </c>
      <c r="AH3" s="229"/>
      <c r="AI3" s="229"/>
      <c r="AJ3" s="229"/>
      <c r="AK3" s="229"/>
      <c r="AL3" s="229"/>
      <c r="AM3" s="229"/>
      <c r="AN3" s="229"/>
      <c r="AO3" s="229"/>
      <c r="AP3" s="230"/>
      <c r="AQ3" s="228" t="s">
        <v>8911</v>
      </c>
      <c r="AR3" s="229"/>
      <c r="AS3" s="229"/>
      <c r="AT3" s="229"/>
      <c r="AU3" s="229"/>
      <c r="AV3" s="229"/>
      <c r="AW3" s="229"/>
      <c r="AX3" s="229"/>
      <c r="AY3" s="229"/>
      <c r="AZ3" s="230"/>
      <c r="BB3" t="s">
        <v>9022</v>
      </c>
      <c r="BD3" s="18">
        <f>SUM(BB5:BD9)</f>
        <v>6873.7414557016846</v>
      </c>
    </row>
    <row r="4" spans="2:65" x14ac:dyDescent="0.35">
      <c r="B4" t="s">
        <v>8866</v>
      </c>
      <c r="C4" t="s">
        <v>8867</v>
      </c>
      <c r="D4" t="s">
        <v>8868</v>
      </c>
      <c r="E4" t="s">
        <v>8869</v>
      </c>
      <c r="F4">
        <v>0.1</v>
      </c>
      <c r="G4">
        <v>0.2</v>
      </c>
      <c r="H4">
        <v>0.3</v>
      </c>
      <c r="I4">
        <v>0.4</v>
      </c>
      <c r="J4">
        <v>0.5</v>
      </c>
      <c r="K4">
        <v>1</v>
      </c>
      <c r="L4">
        <v>1.1000000000000001</v>
      </c>
      <c r="M4">
        <v>1.2</v>
      </c>
      <c r="N4">
        <v>1.3</v>
      </c>
      <c r="O4">
        <v>1.4</v>
      </c>
      <c r="Q4">
        <v>0.1</v>
      </c>
      <c r="R4">
        <v>0.2</v>
      </c>
      <c r="S4">
        <v>0.3</v>
      </c>
      <c r="T4">
        <v>0.4</v>
      </c>
      <c r="U4">
        <v>0.5</v>
      </c>
      <c r="V4">
        <v>1</v>
      </c>
      <c r="W4">
        <v>1.1000000000000001</v>
      </c>
      <c r="X4">
        <v>1.2</v>
      </c>
      <c r="Y4">
        <v>1.3</v>
      </c>
      <c r="Z4">
        <v>1.4</v>
      </c>
      <c r="AB4" t="s">
        <v>8892</v>
      </c>
      <c r="AC4" t="s">
        <v>8854</v>
      </c>
      <c r="AD4" t="s">
        <v>16</v>
      </c>
      <c r="AE4" t="s">
        <v>6</v>
      </c>
      <c r="AG4" s="41">
        <v>0.1</v>
      </c>
      <c r="AH4">
        <v>0.2</v>
      </c>
      <c r="AI4">
        <v>0.3</v>
      </c>
      <c r="AJ4">
        <v>0.4</v>
      </c>
      <c r="AK4">
        <v>0.5</v>
      </c>
      <c r="AL4">
        <v>1</v>
      </c>
      <c r="AM4">
        <v>1.1000000000000001</v>
      </c>
      <c r="AN4">
        <v>1.2</v>
      </c>
      <c r="AO4">
        <v>1.3</v>
      </c>
      <c r="AP4" s="138">
        <v>1.4</v>
      </c>
      <c r="AQ4" s="41">
        <v>0.1</v>
      </c>
      <c r="AR4">
        <v>0.2</v>
      </c>
      <c r="AS4">
        <v>0.3</v>
      </c>
      <c r="AT4">
        <v>0.4</v>
      </c>
      <c r="AU4">
        <v>0.5</v>
      </c>
      <c r="AV4">
        <v>1</v>
      </c>
      <c r="AW4">
        <v>1.1000000000000001</v>
      </c>
      <c r="AX4">
        <v>1.2</v>
      </c>
      <c r="AY4">
        <v>1.3</v>
      </c>
      <c r="AZ4" s="138">
        <v>1.4</v>
      </c>
      <c r="BB4" t="s">
        <v>9021</v>
      </c>
      <c r="BC4" t="s">
        <v>8865</v>
      </c>
      <c r="BD4" t="s">
        <v>8862</v>
      </c>
      <c r="BG4" t="s">
        <v>8864</v>
      </c>
      <c r="BH4" t="s">
        <v>9040</v>
      </c>
      <c r="BI4" t="s">
        <v>8862</v>
      </c>
    </row>
    <row r="5" spans="2:65" x14ac:dyDescent="0.35">
      <c r="B5" t="s">
        <v>8870</v>
      </c>
      <c r="C5" t="s">
        <v>8871</v>
      </c>
      <c r="D5" t="s">
        <v>8872</v>
      </c>
      <c r="E5">
        <v>42</v>
      </c>
      <c r="F5" s="19">
        <v>0</v>
      </c>
      <c r="G5" s="19">
        <v>0</v>
      </c>
      <c r="H5" s="19">
        <v>0</v>
      </c>
      <c r="I5" s="19">
        <v>0</v>
      </c>
      <c r="J5" s="19">
        <v>0</v>
      </c>
      <c r="K5" s="19">
        <v>0</v>
      </c>
      <c r="L5" s="19">
        <v>0</v>
      </c>
      <c r="M5" s="19">
        <v>0</v>
      </c>
      <c r="N5" s="19">
        <v>0</v>
      </c>
      <c r="O5" s="19">
        <v>0</v>
      </c>
      <c r="Q5" t="str">
        <f>IFERROR(F5/SUM($F5:$O5),"0")</f>
        <v>0</v>
      </c>
      <c r="R5" t="str">
        <f t="shared" ref="R5:Z5" si="0">IFERROR(G5/SUM($F5:$O5),"0")</f>
        <v>0</v>
      </c>
      <c r="S5" t="str">
        <f t="shared" si="0"/>
        <v>0</v>
      </c>
      <c r="T5" t="str">
        <f t="shared" si="0"/>
        <v>0</v>
      </c>
      <c r="U5" t="str">
        <f t="shared" si="0"/>
        <v>0</v>
      </c>
      <c r="V5" t="str">
        <f t="shared" si="0"/>
        <v>0</v>
      </c>
      <c r="W5" t="str">
        <f t="shared" si="0"/>
        <v>0</v>
      </c>
      <c r="X5" t="str">
        <f t="shared" si="0"/>
        <v>0</v>
      </c>
      <c r="Y5" t="str">
        <f t="shared" si="0"/>
        <v>0</v>
      </c>
      <c r="Z5" t="str">
        <f t="shared" si="0"/>
        <v>0</v>
      </c>
      <c r="AB5" t="s">
        <v>11</v>
      </c>
      <c r="AC5" s="18">
        <v>42</v>
      </c>
      <c r="AD5" s="32">
        <f>'age-length prop'!CO63</f>
        <v>-5.9154458484435863E-3</v>
      </c>
      <c r="AE5" s="32">
        <f>'age-length prop'!CO127</f>
        <v>262.29043620570872</v>
      </c>
      <c r="AG5" s="47">
        <f>IFERROR(Q5*$AD5,0)</f>
        <v>0</v>
      </c>
      <c r="AH5" s="18">
        <f t="shared" ref="AH5:AP5" si="1">IFERROR(R5*$AD5,0)</f>
        <v>0</v>
      </c>
      <c r="AI5" s="18">
        <f t="shared" si="1"/>
        <v>0</v>
      </c>
      <c r="AJ5" s="18">
        <f t="shared" si="1"/>
        <v>0</v>
      </c>
      <c r="AK5" s="18">
        <f t="shared" si="1"/>
        <v>0</v>
      </c>
      <c r="AL5" s="18">
        <f t="shared" si="1"/>
        <v>0</v>
      </c>
      <c r="AM5" s="18">
        <f t="shared" si="1"/>
        <v>0</v>
      </c>
      <c r="AN5" s="18">
        <f t="shared" si="1"/>
        <v>0</v>
      </c>
      <c r="AO5" s="18">
        <f t="shared" si="1"/>
        <v>0</v>
      </c>
      <c r="AP5" s="48">
        <f t="shared" si="1"/>
        <v>0</v>
      </c>
      <c r="AQ5" s="47">
        <f t="shared" ref="AQ5:AQ17" si="2">IFERROR($AE5*Q20,0)</f>
        <v>213.14397569799681</v>
      </c>
      <c r="AR5" s="18">
        <f t="shared" ref="AR5:AR17" si="3">IFERROR($AE5*R20,0)</f>
        <v>25.917078783363717</v>
      </c>
      <c r="AS5" s="18">
        <f t="shared" ref="AS5:AS17" si="4">IFERROR($AE5*S20,0)</f>
        <v>0</v>
      </c>
      <c r="AT5" s="18">
        <f t="shared" ref="AT5:AT17" si="5">IFERROR($AE5*T20,0)</f>
        <v>0</v>
      </c>
      <c r="AU5" s="18">
        <f t="shared" ref="AU5:AU17" si="6">IFERROR($AE5*U20,0)</f>
        <v>0</v>
      </c>
      <c r="AV5" s="18">
        <f t="shared" ref="AV5:AV17" si="7">IFERROR($AE5*V20,0)</f>
        <v>14.73433923424567</v>
      </c>
      <c r="AW5" s="18">
        <f t="shared" ref="AW5:AW17" si="8">IFERROR($AE5*W20,0)</f>
        <v>8.4950424901025521</v>
      </c>
      <c r="AX5" s="18">
        <f t="shared" ref="AX5:AX17" si="9">IFERROR($AE5*X20,0)</f>
        <v>0</v>
      </c>
      <c r="AY5" s="18">
        <f t="shared" ref="AY5:AY17" si="10">IFERROR($AE5*Y20,0)</f>
        <v>0</v>
      </c>
      <c r="AZ5" s="18">
        <f t="shared" ref="AZ5:AZ17" si="11">IFERROR($AE5*Z20,0)</f>
        <v>0</v>
      </c>
      <c r="BA5">
        <v>2</v>
      </c>
      <c r="BB5" s="18">
        <f>SUM(AG5:AG17)+SUM(AL5:AL17)</f>
        <v>2.4433882311425124</v>
      </c>
      <c r="BC5" s="18">
        <f>SUM(AQ8:AQ17)+SUM(AV8:AV17)</f>
        <v>7.6400285058939188</v>
      </c>
      <c r="BD5" s="18">
        <f>SUM(AQ5:AQ7)+SUM(AV5:AV7)</f>
        <v>496.50044050340136</v>
      </c>
      <c r="BF5" t="s">
        <v>9154</v>
      </c>
      <c r="BG5" s="18">
        <f>SUM(AG5:AG17)</f>
        <v>0</v>
      </c>
      <c r="BH5" s="18">
        <f>SUM(AQ8:AQ17)</f>
        <v>3.7104517425243726</v>
      </c>
      <c r="BI5" s="18">
        <f>SUM(AQ5:AQ7)</f>
        <v>474.9821072774921</v>
      </c>
    </row>
    <row r="6" spans="2:65" x14ac:dyDescent="0.35">
      <c r="B6" t="s">
        <v>8870</v>
      </c>
      <c r="C6" t="s">
        <v>8871</v>
      </c>
      <c r="D6" t="s">
        <v>8872</v>
      </c>
      <c r="E6">
        <v>47</v>
      </c>
      <c r="F6" s="19">
        <v>0</v>
      </c>
      <c r="G6" s="19">
        <v>0</v>
      </c>
      <c r="H6" s="19">
        <v>0</v>
      </c>
      <c r="I6" s="19">
        <v>0</v>
      </c>
      <c r="J6" s="19">
        <v>0</v>
      </c>
      <c r="K6" s="19">
        <v>0</v>
      </c>
      <c r="L6" s="19">
        <v>0</v>
      </c>
      <c r="M6" s="19">
        <v>0</v>
      </c>
      <c r="N6" s="19">
        <v>0</v>
      </c>
      <c r="O6" s="19">
        <v>0</v>
      </c>
      <c r="Q6" t="str">
        <f>IFERROR(F6/SUM($F6:$O6),"0")</f>
        <v>0</v>
      </c>
      <c r="R6" t="str">
        <f t="shared" ref="R6" si="12">IFERROR(G6/SUM($F6:$O6),"0")</f>
        <v>0</v>
      </c>
      <c r="S6" t="str">
        <f t="shared" ref="S6" si="13">IFERROR(H6/SUM($F6:$O6),"0")</f>
        <v>0</v>
      </c>
      <c r="T6" t="str">
        <f t="shared" ref="T6" si="14">IFERROR(I6/SUM($F6:$O6),"0")</f>
        <v>0</v>
      </c>
      <c r="U6" t="str">
        <f t="shared" ref="U6" si="15">IFERROR(J6/SUM($F6:$O6),"0")</f>
        <v>0</v>
      </c>
      <c r="V6" t="str">
        <f t="shared" ref="V6" si="16">IFERROR(K6/SUM($F6:$O6),"0")</f>
        <v>0</v>
      </c>
      <c r="W6" t="str">
        <f t="shared" ref="W6" si="17">IFERROR(L6/SUM($F6:$O6),"0")</f>
        <v>0</v>
      </c>
      <c r="X6" t="str">
        <f t="shared" ref="X6" si="18">IFERROR(M6/SUM($F6:$O6),"0")</f>
        <v>0</v>
      </c>
      <c r="Y6" t="str">
        <f t="shared" ref="Y6" si="19">IFERROR(N6/SUM($F6:$O6),"0")</f>
        <v>0</v>
      </c>
      <c r="Z6" t="str">
        <f t="shared" ref="Z6" si="20">IFERROR(O6/SUM($F6:$O6),"0")</f>
        <v>0</v>
      </c>
      <c r="AB6" t="s">
        <v>11</v>
      </c>
      <c r="AC6" s="18">
        <v>47</v>
      </c>
      <c r="AD6" s="32">
        <f>'age-length prop'!CP63</f>
        <v>0</v>
      </c>
      <c r="AE6" s="32">
        <f>'age-length prop'!CP127</f>
        <v>247.10914581183053</v>
      </c>
      <c r="AG6" s="47">
        <f t="shared" ref="AG6:AG17" si="21">IFERROR(Q6*$AD6,0)</f>
        <v>0</v>
      </c>
      <c r="AH6" s="18">
        <f t="shared" ref="AH6:AH17" si="22">IFERROR(R6*$AD6,0)</f>
        <v>0</v>
      </c>
      <c r="AI6" s="18">
        <f t="shared" ref="AI6:AI17" si="23">IFERROR(S6*$AD6,0)</f>
        <v>0</v>
      </c>
      <c r="AJ6" s="18">
        <f t="shared" ref="AJ6:AJ17" si="24">IFERROR(T6*$AD6,0)</f>
        <v>0</v>
      </c>
      <c r="AK6" s="18">
        <f t="shared" ref="AK6:AK17" si="25">IFERROR(U6*$AD6,0)</f>
        <v>0</v>
      </c>
      <c r="AL6" s="18">
        <f t="shared" ref="AL6:AL17" si="26">IFERROR(V6*$AD6,0)</f>
        <v>0</v>
      </c>
      <c r="AM6" s="18">
        <f t="shared" ref="AM6:AM17" si="27">IFERROR(W6*$AD6,0)</f>
        <v>0</v>
      </c>
      <c r="AN6" s="18">
        <f t="shared" ref="AN6:AN17" si="28">IFERROR(X6*$AD6,0)</f>
        <v>0</v>
      </c>
      <c r="AO6" s="18">
        <f t="shared" ref="AO6:AO17" si="29">IFERROR(Y6*$AD6,0)</f>
        <v>0</v>
      </c>
      <c r="AP6" s="48">
        <f t="shared" ref="AP6:AP17" si="30">IFERROR(Z6*$AD6,0)</f>
        <v>0</v>
      </c>
      <c r="AQ6" s="47">
        <f t="shared" si="2"/>
        <v>212.85863376830406</v>
      </c>
      <c r="AR6" s="18">
        <f t="shared" si="3"/>
        <v>19.426226544511181</v>
      </c>
      <c r="AS6" s="18">
        <f t="shared" si="4"/>
        <v>0</v>
      </c>
      <c r="AT6" s="18">
        <f t="shared" si="5"/>
        <v>0</v>
      </c>
      <c r="AU6" s="18">
        <f t="shared" si="6"/>
        <v>0</v>
      </c>
      <c r="AV6" s="18">
        <f t="shared" si="7"/>
        <v>5.4317992668147763</v>
      </c>
      <c r="AW6" s="18">
        <f t="shared" si="8"/>
        <v>9.392486232200552</v>
      </c>
      <c r="AX6" s="18">
        <f t="shared" si="9"/>
        <v>0</v>
      </c>
      <c r="AY6" s="18">
        <f t="shared" si="10"/>
        <v>0</v>
      </c>
      <c r="AZ6" s="48">
        <f t="shared" si="11"/>
        <v>0</v>
      </c>
      <c r="BA6">
        <v>3</v>
      </c>
      <c r="BB6" s="18">
        <f>SUM(AH5:AH17)+SUM(AM5:AM17)</f>
        <v>544.81948736275081</v>
      </c>
      <c r="BC6" s="18">
        <f>SUM(AR8:AR17)+SUM(AW8:AW17)</f>
        <v>2511.8571905399931</v>
      </c>
      <c r="BD6" s="18">
        <f>SUM(AR5:AR7)+SUM(AW5:AW7)</f>
        <v>153.67763675673353</v>
      </c>
      <c r="BF6" t="s">
        <v>9155</v>
      </c>
      <c r="BG6" s="18">
        <f>SUM(AH5:AH17)</f>
        <v>542.11937441003818</v>
      </c>
      <c r="BH6" s="18">
        <f>SUM(AR8:AR17)</f>
        <v>2424.367316774757</v>
      </c>
      <c r="BI6" s="18">
        <f>SUM(AR5:AR7)</f>
        <v>121.5545024589385</v>
      </c>
    </row>
    <row r="7" spans="2:65" x14ac:dyDescent="0.35">
      <c r="B7" t="s">
        <v>8870</v>
      </c>
      <c r="C7" t="s">
        <v>8871</v>
      </c>
      <c r="D7" t="s">
        <v>8872</v>
      </c>
      <c r="E7">
        <v>52</v>
      </c>
      <c r="F7" s="19">
        <v>0</v>
      </c>
      <c r="G7" s="19">
        <v>1</v>
      </c>
      <c r="H7" s="19">
        <v>0</v>
      </c>
      <c r="I7" s="19">
        <v>0</v>
      </c>
      <c r="J7" s="19">
        <v>0</v>
      </c>
      <c r="K7" s="19">
        <v>0</v>
      </c>
      <c r="L7" s="19">
        <v>0</v>
      </c>
      <c r="M7" s="19">
        <v>0</v>
      </c>
      <c r="N7" s="19">
        <v>0</v>
      </c>
      <c r="O7" s="19">
        <v>0</v>
      </c>
      <c r="Q7">
        <f t="shared" ref="Q7:Q17" si="31">IFERROR(F7/SUM($F7:$O7),"")</f>
        <v>0</v>
      </c>
      <c r="R7">
        <f t="shared" ref="R7:Z17" si="32">IFERROR(G7/SUM($F7:$O7),"")</f>
        <v>1</v>
      </c>
      <c r="S7">
        <f t="shared" si="32"/>
        <v>0</v>
      </c>
      <c r="T7">
        <f t="shared" si="32"/>
        <v>0</v>
      </c>
      <c r="U7">
        <f t="shared" si="32"/>
        <v>0</v>
      </c>
      <c r="V7">
        <f t="shared" si="32"/>
        <v>0</v>
      </c>
      <c r="W7">
        <f t="shared" si="32"/>
        <v>0</v>
      </c>
      <c r="X7">
        <f t="shared" si="32"/>
        <v>0</v>
      </c>
      <c r="Y7">
        <f t="shared" si="32"/>
        <v>0</v>
      </c>
      <c r="Z7">
        <f t="shared" si="32"/>
        <v>0</v>
      </c>
      <c r="AB7" t="s">
        <v>11</v>
      </c>
      <c r="AC7" s="18">
        <v>52</v>
      </c>
      <c r="AD7" s="32">
        <f>'age-length prop'!CQ63</f>
        <v>0</v>
      </c>
      <c r="AE7" s="32">
        <f>'age-length prop'!CQ127</f>
        <v>142.1306899674444</v>
      </c>
      <c r="AG7" s="47">
        <f t="shared" si="21"/>
        <v>0</v>
      </c>
      <c r="AH7" s="18">
        <f t="shared" si="22"/>
        <v>0</v>
      </c>
      <c r="AI7" s="18">
        <f t="shared" si="23"/>
        <v>0</v>
      </c>
      <c r="AJ7" s="18">
        <f t="shared" si="24"/>
        <v>0</v>
      </c>
      <c r="AK7" s="18">
        <f t="shared" si="25"/>
        <v>0</v>
      </c>
      <c r="AL7" s="18">
        <f t="shared" si="26"/>
        <v>0</v>
      </c>
      <c r="AM7" s="18">
        <f t="shared" si="27"/>
        <v>0</v>
      </c>
      <c r="AN7" s="18">
        <f t="shared" si="28"/>
        <v>0</v>
      </c>
      <c r="AO7" s="18">
        <f t="shared" si="29"/>
        <v>0</v>
      </c>
      <c r="AP7" s="48">
        <f t="shared" si="30"/>
        <v>0</v>
      </c>
      <c r="AQ7" s="47">
        <f t="shared" si="2"/>
        <v>48.979497811191195</v>
      </c>
      <c r="AR7" s="18">
        <f t="shared" si="3"/>
        <v>76.211197131063599</v>
      </c>
      <c r="AS7" s="18">
        <f t="shared" si="4"/>
        <v>1.3521947248488368</v>
      </c>
      <c r="AT7" s="18">
        <f t="shared" si="5"/>
        <v>0</v>
      </c>
      <c r="AU7" s="18">
        <f t="shared" si="6"/>
        <v>0</v>
      </c>
      <c r="AV7" s="18">
        <f t="shared" si="7"/>
        <v>1.3521947248488368</v>
      </c>
      <c r="AW7" s="18">
        <f t="shared" si="8"/>
        <v>14.235605575491922</v>
      </c>
      <c r="AX7" s="18">
        <f t="shared" si="9"/>
        <v>0</v>
      </c>
      <c r="AY7" s="18">
        <f t="shared" si="10"/>
        <v>0</v>
      </c>
      <c r="AZ7" s="48">
        <f t="shared" si="11"/>
        <v>0</v>
      </c>
      <c r="BA7">
        <v>4</v>
      </c>
      <c r="BB7" s="18">
        <f>SUM(AI5:AI17)+SUM(AN5:AN17)</f>
        <v>2123.644078043932</v>
      </c>
      <c r="BC7" s="18">
        <f>SUM(AS8:AS17)+SUM(AX8:AX17)</f>
        <v>708.57728391867272</v>
      </c>
      <c r="BD7" s="18">
        <f>SUM(AS5:AS7)+SUM(AX5:AX7)</f>
        <v>1.3521947248488368</v>
      </c>
      <c r="BF7" t="s">
        <v>9156</v>
      </c>
      <c r="BG7" s="18">
        <f>SUM(AI5:AI17)</f>
        <v>2018.6703941452831</v>
      </c>
      <c r="BH7" s="18">
        <f>SUM(AS8:AS17)</f>
        <v>642.9235860223373</v>
      </c>
      <c r="BI7" s="18">
        <f>SUM(AS5:AS7)</f>
        <v>1.3521947248488368</v>
      </c>
    </row>
    <row r="8" spans="2:65" x14ac:dyDescent="0.35">
      <c r="B8" t="s">
        <v>8870</v>
      </c>
      <c r="C8" t="s">
        <v>8871</v>
      </c>
      <c r="D8" t="s">
        <v>8872</v>
      </c>
      <c r="E8">
        <v>57</v>
      </c>
      <c r="F8" s="19">
        <v>0</v>
      </c>
      <c r="G8" s="19">
        <v>6</v>
      </c>
      <c r="H8" s="19">
        <v>3</v>
      </c>
      <c r="I8" s="19">
        <v>0</v>
      </c>
      <c r="J8" s="19">
        <v>0</v>
      </c>
      <c r="K8" s="19">
        <v>0</v>
      </c>
      <c r="L8" s="19">
        <v>0</v>
      </c>
      <c r="M8" s="19">
        <v>0</v>
      </c>
      <c r="N8" s="19">
        <v>0</v>
      </c>
      <c r="O8" s="19">
        <v>0</v>
      </c>
      <c r="Q8">
        <f t="shared" si="31"/>
        <v>0</v>
      </c>
      <c r="R8">
        <f t="shared" si="32"/>
        <v>0.66666666666666663</v>
      </c>
      <c r="S8">
        <f t="shared" si="32"/>
        <v>0.33333333333333331</v>
      </c>
      <c r="T8">
        <f t="shared" si="32"/>
        <v>0</v>
      </c>
      <c r="U8">
        <f t="shared" si="32"/>
        <v>0</v>
      </c>
      <c r="V8">
        <f t="shared" si="32"/>
        <v>0</v>
      </c>
      <c r="W8">
        <f t="shared" si="32"/>
        <v>0</v>
      </c>
      <c r="X8">
        <f t="shared" si="32"/>
        <v>0</v>
      </c>
      <c r="Y8">
        <f t="shared" si="32"/>
        <v>0</v>
      </c>
      <c r="Z8">
        <f t="shared" si="32"/>
        <v>0</v>
      </c>
      <c r="AB8" t="s">
        <v>11</v>
      </c>
      <c r="AC8" s="18">
        <v>57</v>
      </c>
      <c r="AD8" s="32">
        <f>'age-length prop'!CR63</f>
        <v>-4.2564534297865979</v>
      </c>
      <c r="AE8" s="32">
        <f>'age-length prop'!CR127</f>
        <v>631.41564572480388</v>
      </c>
      <c r="AG8" s="47">
        <f t="shared" si="21"/>
        <v>0</v>
      </c>
      <c r="AH8" s="18">
        <f t="shared" si="22"/>
        <v>-2.8376356198577319</v>
      </c>
      <c r="AI8" s="18">
        <f t="shared" si="23"/>
        <v>-1.418817809928866</v>
      </c>
      <c r="AJ8" s="18">
        <f t="shared" si="24"/>
        <v>0</v>
      </c>
      <c r="AK8" s="18">
        <f t="shared" si="25"/>
        <v>0</v>
      </c>
      <c r="AL8" s="18">
        <f t="shared" si="26"/>
        <v>0</v>
      </c>
      <c r="AM8" s="18">
        <f t="shared" si="27"/>
        <v>0</v>
      </c>
      <c r="AN8" s="18">
        <f t="shared" si="28"/>
        <v>0</v>
      </c>
      <c r="AO8" s="18">
        <f t="shared" si="29"/>
        <v>0</v>
      </c>
      <c r="AP8" s="48">
        <f t="shared" si="30"/>
        <v>0</v>
      </c>
      <c r="AQ8" s="47">
        <f t="shared" si="2"/>
        <v>2.3807890372295057</v>
      </c>
      <c r="AR8" s="18">
        <f t="shared" si="3"/>
        <v>561.71424752846781</v>
      </c>
      <c r="AS8" s="18">
        <f t="shared" si="4"/>
        <v>16.412247831114041</v>
      </c>
      <c r="AT8" s="18">
        <f t="shared" si="5"/>
        <v>1.8235830923460041</v>
      </c>
      <c r="AU8" s="18">
        <f t="shared" si="6"/>
        <v>0</v>
      </c>
      <c r="AV8" s="18">
        <f t="shared" si="7"/>
        <v>0</v>
      </c>
      <c r="AW8" s="18">
        <f t="shared" si="8"/>
        <v>48.527572290763111</v>
      </c>
      <c r="AX8" s="18">
        <f t="shared" si="9"/>
        <v>0.55720594488350128</v>
      </c>
      <c r="AY8" s="18">
        <f t="shared" si="10"/>
        <v>0</v>
      </c>
      <c r="AZ8" s="48">
        <f t="shared" si="11"/>
        <v>0</v>
      </c>
      <c r="BA8">
        <v>5</v>
      </c>
      <c r="BB8" s="18">
        <f>SUM(AJ5:AJ17)+SUM(AO5:AO17)</f>
        <v>254.11221485114538</v>
      </c>
      <c r="BC8" s="18">
        <f>SUM(AT8:AT17)+SUM(AY8:AY17)</f>
        <v>67.306369677385717</v>
      </c>
      <c r="BD8" s="18">
        <f>SUM(AT5:AT7)+SUM(AY5:AY7)</f>
        <v>0</v>
      </c>
      <c r="BF8" t="s">
        <v>9157</v>
      </c>
      <c r="BG8" s="18">
        <f>SUM(AJ5:AJ17)</f>
        <v>192.37521710496293</v>
      </c>
      <c r="BH8" s="18">
        <f>SUM(AT8:AT17)</f>
        <v>54.894124138652288</v>
      </c>
      <c r="BI8" s="18">
        <f>SUM(AT5:AT7)</f>
        <v>0</v>
      </c>
    </row>
    <row r="9" spans="2:65" x14ac:dyDescent="0.35">
      <c r="B9" t="s">
        <v>8870</v>
      </c>
      <c r="C9" t="s">
        <v>8871</v>
      </c>
      <c r="D9" t="s">
        <v>8872</v>
      </c>
      <c r="E9">
        <v>62</v>
      </c>
      <c r="F9" s="19">
        <v>0</v>
      </c>
      <c r="G9" s="19">
        <v>68.222222222222229</v>
      </c>
      <c r="H9" s="19">
        <v>5</v>
      </c>
      <c r="I9" s="19">
        <v>2</v>
      </c>
      <c r="J9" s="19">
        <v>0</v>
      </c>
      <c r="K9" s="19">
        <v>0</v>
      </c>
      <c r="L9" s="19">
        <v>0</v>
      </c>
      <c r="M9" s="19">
        <v>1</v>
      </c>
      <c r="N9" s="19">
        <v>0</v>
      </c>
      <c r="O9" s="19">
        <v>0</v>
      </c>
      <c r="Q9">
        <f t="shared" si="31"/>
        <v>0</v>
      </c>
      <c r="R9">
        <f t="shared" si="32"/>
        <v>0.89504373177842567</v>
      </c>
      <c r="S9">
        <f t="shared" si="32"/>
        <v>6.5597667638483959E-2</v>
      </c>
      <c r="T9">
        <f t="shared" si="32"/>
        <v>2.6239067055393583E-2</v>
      </c>
      <c r="U9">
        <f t="shared" si="32"/>
        <v>0</v>
      </c>
      <c r="V9">
        <f t="shared" si="32"/>
        <v>0</v>
      </c>
      <c r="W9">
        <f t="shared" si="32"/>
        <v>0</v>
      </c>
      <c r="X9">
        <f t="shared" si="32"/>
        <v>1.3119533527696792E-2</v>
      </c>
      <c r="Y9">
        <f t="shared" si="32"/>
        <v>0</v>
      </c>
      <c r="Z9">
        <f t="shared" si="32"/>
        <v>0</v>
      </c>
      <c r="AB9" t="s">
        <v>11</v>
      </c>
      <c r="AC9" s="18">
        <v>62</v>
      </c>
      <c r="AD9" s="18">
        <f>'age-length prop'!CS63</f>
        <v>33.983545856261046</v>
      </c>
      <c r="AE9" s="32">
        <f>'age-length prop'!CS127</f>
        <v>785.63262395826507</v>
      </c>
      <c r="AG9" s="47">
        <f t="shared" si="21"/>
        <v>0</v>
      </c>
      <c r="AH9" s="18">
        <f t="shared" si="22"/>
        <v>30.416759702251142</v>
      </c>
      <c r="AI9" s="18">
        <f t="shared" si="23"/>
        <v>2.2292413462561909</v>
      </c>
      <c r="AJ9" s="18">
        <f t="shared" si="24"/>
        <v>0.89169653850247632</v>
      </c>
      <c r="AK9" s="18">
        <f t="shared" si="25"/>
        <v>0</v>
      </c>
      <c r="AL9" s="18">
        <f t="shared" si="26"/>
        <v>0</v>
      </c>
      <c r="AM9" s="18">
        <f t="shared" si="27"/>
        <v>0</v>
      </c>
      <c r="AN9" s="18">
        <f t="shared" si="28"/>
        <v>0.44584826925123816</v>
      </c>
      <c r="AO9" s="18">
        <f t="shared" si="29"/>
        <v>0</v>
      </c>
      <c r="AP9" s="48">
        <f t="shared" si="30"/>
        <v>0</v>
      </c>
      <c r="AQ9" s="47">
        <f t="shared" si="2"/>
        <v>1.3296627052948669</v>
      </c>
      <c r="AR9" s="18">
        <f t="shared" si="3"/>
        <v>725.09053482356262</v>
      </c>
      <c r="AS9" s="18">
        <f t="shared" si="4"/>
        <v>27.102486631329416</v>
      </c>
      <c r="AT9" s="18">
        <f t="shared" si="5"/>
        <v>0</v>
      </c>
      <c r="AU9" s="18">
        <f t="shared" si="6"/>
        <v>0</v>
      </c>
      <c r="AV9" s="18">
        <f t="shared" si="7"/>
        <v>0</v>
      </c>
      <c r="AW9" s="18">
        <f t="shared" si="8"/>
        <v>25.999149492893245</v>
      </c>
      <c r="AX9" s="18">
        <f t="shared" si="9"/>
        <v>6.1107903051849197</v>
      </c>
      <c r="AY9" s="18">
        <f t="shared" si="10"/>
        <v>0</v>
      </c>
      <c r="AZ9" s="48">
        <f t="shared" si="11"/>
        <v>0</v>
      </c>
      <c r="BA9">
        <v>6</v>
      </c>
      <c r="BB9" s="18">
        <f>SUM(AK5:AK17)+SUM(AP5:AP17)</f>
        <v>1.8111425857833763</v>
      </c>
      <c r="BC9" s="18">
        <f>SUM(AU8:AU17)+SUM(AZ8:AZ17)</f>
        <v>0</v>
      </c>
      <c r="BD9" s="18">
        <f>SUM(AU5:AU7)+SUM(AZ5:AZ7)</f>
        <v>0</v>
      </c>
      <c r="BF9" t="s">
        <v>9158</v>
      </c>
      <c r="BG9" s="18">
        <f>SUM(AK5:AK17)</f>
        <v>0</v>
      </c>
      <c r="BH9" s="18">
        <f>SUM(AU8:AU17)</f>
        <v>0</v>
      </c>
      <c r="BI9" s="18">
        <f>SUM(AU5:AU7)</f>
        <v>0</v>
      </c>
    </row>
    <row r="10" spans="2:65" x14ac:dyDescent="0.35">
      <c r="B10" t="s">
        <v>8870</v>
      </c>
      <c r="C10" t="s">
        <v>8871</v>
      </c>
      <c r="D10" t="s">
        <v>8872</v>
      </c>
      <c r="E10">
        <v>67</v>
      </c>
      <c r="F10" s="19">
        <v>0</v>
      </c>
      <c r="G10" s="19">
        <v>215.75</v>
      </c>
      <c r="H10" s="19">
        <v>28.527777777777779</v>
      </c>
      <c r="I10" s="19">
        <v>0</v>
      </c>
      <c r="J10" s="19">
        <v>0</v>
      </c>
      <c r="K10" s="19">
        <v>0</v>
      </c>
      <c r="L10" s="19">
        <v>2</v>
      </c>
      <c r="M10" s="19">
        <v>3.3055555555555554</v>
      </c>
      <c r="N10" s="19">
        <v>0</v>
      </c>
      <c r="O10" s="19">
        <v>0</v>
      </c>
      <c r="Q10">
        <f t="shared" si="31"/>
        <v>0</v>
      </c>
      <c r="R10">
        <f t="shared" si="32"/>
        <v>0.86444073455759607</v>
      </c>
      <c r="S10">
        <f t="shared" si="32"/>
        <v>0.11430161380077909</v>
      </c>
      <c r="T10">
        <f t="shared" si="32"/>
        <v>0</v>
      </c>
      <c r="U10">
        <f t="shared" si="32"/>
        <v>0</v>
      </c>
      <c r="V10">
        <f t="shared" si="32"/>
        <v>0</v>
      </c>
      <c r="W10">
        <f t="shared" si="32"/>
        <v>8.0133555926544253E-3</v>
      </c>
      <c r="X10">
        <f t="shared" si="32"/>
        <v>1.3244296048970507E-2</v>
      </c>
      <c r="Y10">
        <f t="shared" si="32"/>
        <v>0</v>
      </c>
      <c r="Z10">
        <f t="shared" si="32"/>
        <v>0</v>
      </c>
      <c r="AB10" t="s">
        <v>11</v>
      </c>
      <c r="AC10" s="18">
        <v>67</v>
      </c>
      <c r="AD10" s="18">
        <f>'age-length prop'!CT63</f>
        <v>111.58906144810555</v>
      </c>
      <c r="AE10" s="32">
        <f>'age-length prop'!CT127</f>
        <v>701.06390914429733</v>
      </c>
      <c r="AG10" s="47">
        <f t="shared" si="21"/>
        <v>0</v>
      </c>
      <c r="AH10" s="18">
        <f t="shared" si="22"/>
        <v>96.462130246793095</v>
      </c>
      <c r="AI10" s="18">
        <f t="shared" si="23"/>
        <v>12.754809806032767</v>
      </c>
      <c r="AJ10" s="18">
        <f t="shared" si="24"/>
        <v>0</v>
      </c>
      <c r="AK10" s="18">
        <f t="shared" si="25"/>
        <v>0</v>
      </c>
      <c r="AL10" s="18">
        <f t="shared" si="26"/>
        <v>0</v>
      </c>
      <c r="AM10" s="18">
        <f t="shared" si="27"/>
        <v>0.89420282963423492</v>
      </c>
      <c r="AN10" s="18">
        <f t="shared" si="28"/>
        <v>1.4779185656454716</v>
      </c>
      <c r="AO10" s="18">
        <f t="shared" si="29"/>
        <v>0</v>
      </c>
      <c r="AP10" s="48">
        <f t="shared" si="30"/>
        <v>0</v>
      </c>
      <c r="AQ10" s="47">
        <f t="shared" si="2"/>
        <v>0</v>
      </c>
      <c r="AR10" s="18">
        <f t="shared" si="3"/>
        <v>631.02752768461391</v>
      </c>
      <c r="AS10" s="18">
        <f t="shared" si="4"/>
        <v>51.645436232092571</v>
      </c>
      <c r="AT10" s="18">
        <f t="shared" si="5"/>
        <v>0.96936168110288456</v>
      </c>
      <c r="AU10" s="18">
        <f t="shared" si="6"/>
        <v>0</v>
      </c>
      <c r="AV10" s="18">
        <f t="shared" si="7"/>
        <v>0</v>
      </c>
      <c r="AW10" s="18">
        <f t="shared" si="8"/>
        <v>7.0009454746319433</v>
      </c>
      <c r="AX10" s="18">
        <f t="shared" si="9"/>
        <v>8.1857208626465816</v>
      </c>
      <c r="AY10" s="18">
        <f t="shared" si="10"/>
        <v>2.2349172092094278</v>
      </c>
      <c r="AZ10" s="48">
        <f t="shared" si="11"/>
        <v>0</v>
      </c>
      <c r="BB10" s="18">
        <f>SUM(BB5:BB9)</f>
        <v>2926.8303110747543</v>
      </c>
      <c r="BC10" s="18">
        <f t="shared" ref="BC10:BD10" si="33">SUM(BC5:BC9)</f>
        <v>3295.3808726419452</v>
      </c>
      <c r="BD10" s="18">
        <f t="shared" si="33"/>
        <v>651.53027198498364</v>
      </c>
      <c r="BF10" t="s">
        <v>9159</v>
      </c>
      <c r="BG10" s="18">
        <f>SUM(AL5:AL17)</f>
        <v>2.4433882311425124</v>
      </c>
      <c r="BH10" s="18">
        <f>SUM(AV8:AV17)</f>
        <v>3.9295767633695462</v>
      </c>
      <c r="BI10" s="18">
        <f>SUM(AV5:AV7)</f>
        <v>21.518333225909281</v>
      </c>
    </row>
    <row r="11" spans="2:65" x14ac:dyDescent="0.35">
      <c r="B11" t="s">
        <v>8870</v>
      </c>
      <c r="C11" t="s">
        <v>8871</v>
      </c>
      <c r="D11" t="s">
        <v>8872</v>
      </c>
      <c r="E11">
        <v>72</v>
      </c>
      <c r="F11" s="19">
        <v>0</v>
      </c>
      <c r="G11" s="19">
        <v>124.44444444444444</v>
      </c>
      <c r="H11" s="19">
        <v>116.50000000000001</v>
      </c>
      <c r="I11" s="19">
        <v>4</v>
      </c>
      <c r="J11" s="19">
        <v>0</v>
      </c>
      <c r="K11" s="19">
        <v>0</v>
      </c>
      <c r="L11" s="19">
        <v>0</v>
      </c>
      <c r="M11" s="19">
        <v>6.3055555555555554</v>
      </c>
      <c r="N11" s="19">
        <v>2</v>
      </c>
      <c r="O11" s="19">
        <v>1</v>
      </c>
      <c r="Q11">
        <f t="shared" si="31"/>
        <v>0</v>
      </c>
      <c r="R11">
        <f t="shared" si="32"/>
        <v>0.48945700863104991</v>
      </c>
      <c r="S11">
        <f t="shared" si="32"/>
        <v>0.45821042281219276</v>
      </c>
      <c r="T11">
        <f t="shared" si="32"/>
        <v>1.5732546705998034E-2</v>
      </c>
      <c r="U11">
        <f t="shared" si="32"/>
        <v>0</v>
      </c>
      <c r="V11">
        <f t="shared" si="32"/>
        <v>0</v>
      </c>
      <c r="W11">
        <f t="shared" si="32"/>
        <v>0</v>
      </c>
      <c r="X11">
        <f t="shared" si="32"/>
        <v>2.4800611821260789E-2</v>
      </c>
      <c r="Y11">
        <f t="shared" si="32"/>
        <v>7.8662733529990172E-3</v>
      </c>
      <c r="Z11">
        <f t="shared" si="32"/>
        <v>3.9331366764995086E-3</v>
      </c>
      <c r="AB11" t="s">
        <v>11</v>
      </c>
      <c r="AC11" s="18">
        <v>72</v>
      </c>
      <c r="AD11" s="18">
        <f>'age-length prop'!CU63</f>
        <v>460.48300243542337</v>
      </c>
      <c r="AE11" s="32">
        <f>'age-length prop'!CU127</f>
        <v>468.79753029730887</v>
      </c>
      <c r="AG11" s="47">
        <f t="shared" si="21"/>
        <v>0</v>
      </c>
      <c r="AH11" s="18">
        <f t="shared" si="22"/>
        <v>225.38663289748681</v>
      </c>
      <c r="AI11" s="18">
        <f t="shared" si="23"/>
        <v>210.99811124376333</v>
      </c>
      <c r="AJ11" s="18">
        <f t="shared" si="24"/>
        <v>7.2445703431335051</v>
      </c>
      <c r="AK11" s="18">
        <f t="shared" si="25"/>
        <v>0</v>
      </c>
      <c r="AL11" s="18">
        <f t="shared" si="26"/>
        <v>0</v>
      </c>
      <c r="AM11" s="18">
        <f t="shared" si="27"/>
        <v>0</v>
      </c>
      <c r="AN11" s="18">
        <f t="shared" si="28"/>
        <v>11.420260193689622</v>
      </c>
      <c r="AO11" s="18">
        <f t="shared" si="29"/>
        <v>3.6222851715667526</v>
      </c>
      <c r="AP11" s="48">
        <f t="shared" si="30"/>
        <v>1.8111425857833763</v>
      </c>
      <c r="AQ11" s="47">
        <f t="shared" si="2"/>
        <v>0</v>
      </c>
      <c r="AR11" s="18">
        <f t="shared" si="3"/>
        <v>319.13119318285641</v>
      </c>
      <c r="AS11" s="18">
        <f t="shared" si="4"/>
        <v>128.90841856361354</v>
      </c>
      <c r="AT11" s="18">
        <f t="shared" si="5"/>
        <v>0</v>
      </c>
      <c r="AU11" s="18">
        <f t="shared" si="6"/>
        <v>0</v>
      </c>
      <c r="AV11" s="18">
        <f t="shared" si="7"/>
        <v>0</v>
      </c>
      <c r="AW11" s="18">
        <f t="shared" si="8"/>
        <v>0.47969979844375804</v>
      </c>
      <c r="AX11" s="18">
        <f t="shared" si="9"/>
        <v>18.228592340862804</v>
      </c>
      <c r="AY11" s="18">
        <f t="shared" si="10"/>
        <v>2.049626411532421</v>
      </c>
      <c r="AZ11" s="48">
        <f t="shared" si="11"/>
        <v>0</v>
      </c>
      <c r="BF11" t="s">
        <v>9160</v>
      </c>
      <c r="BG11" s="18">
        <f>SUM(AM5:AM17)</f>
        <v>2.7001129527125771</v>
      </c>
      <c r="BH11" s="18">
        <f>SUM(AW8:AW17)</f>
        <v>87.489873765235899</v>
      </c>
      <c r="BI11" s="18">
        <f>SUM(AW5:AW7)</f>
        <v>32.123134297795026</v>
      </c>
      <c r="BM11" s="18"/>
    </row>
    <row r="12" spans="2:65" x14ac:dyDescent="0.35">
      <c r="B12" t="s">
        <v>8870</v>
      </c>
      <c r="C12" t="s">
        <v>8871</v>
      </c>
      <c r="D12" t="s">
        <v>8872</v>
      </c>
      <c r="E12">
        <v>77</v>
      </c>
      <c r="F12" s="19">
        <v>0</v>
      </c>
      <c r="G12" s="19">
        <v>52.527777777777786</v>
      </c>
      <c r="H12" s="19">
        <v>306.388888888888</v>
      </c>
      <c r="I12" s="19">
        <v>14</v>
      </c>
      <c r="J12" s="19">
        <v>0</v>
      </c>
      <c r="K12" s="19">
        <v>0</v>
      </c>
      <c r="L12" s="19">
        <v>0</v>
      </c>
      <c r="M12" s="19">
        <v>17.916666666666668</v>
      </c>
      <c r="N12" s="19">
        <v>8</v>
      </c>
      <c r="O12" s="19">
        <v>0</v>
      </c>
      <c r="Q12">
        <f t="shared" si="31"/>
        <v>0</v>
      </c>
      <c r="R12">
        <f t="shared" si="32"/>
        <v>0.13170357988577827</v>
      </c>
      <c r="S12">
        <f t="shared" si="32"/>
        <v>0.76821284301434689</v>
      </c>
      <c r="T12">
        <f t="shared" si="32"/>
        <v>3.5102381947346502E-2</v>
      </c>
      <c r="U12">
        <f t="shared" si="32"/>
        <v>0</v>
      </c>
      <c r="V12">
        <f t="shared" si="32"/>
        <v>0</v>
      </c>
      <c r="W12">
        <f t="shared" si="32"/>
        <v>0</v>
      </c>
      <c r="X12">
        <f t="shared" si="32"/>
        <v>4.4922691182616062E-2</v>
      </c>
      <c r="Y12">
        <f t="shared" si="32"/>
        <v>2.0058503969912288E-2</v>
      </c>
      <c r="Z12">
        <f t="shared" si="32"/>
        <v>0</v>
      </c>
      <c r="AB12" t="s">
        <v>11</v>
      </c>
      <c r="AC12" s="18">
        <v>77</v>
      </c>
      <c r="AD12" s="18">
        <f>'age-length prop'!CV63</f>
        <v>867.36955904905483</v>
      </c>
      <c r="AE12" s="32">
        <f>'age-length prop'!CV127</f>
        <v>339.11359913521801</v>
      </c>
      <c r="AG12" s="47">
        <f t="shared" si="21"/>
        <v>0</v>
      </c>
      <c r="AH12" s="18">
        <f t="shared" si="22"/>
        <v>114.23567601070947</v>
      </c>
      <c r="AI12" s="18">
        <f t="shared" si="23"/>
        <v>666.32443490117487</v>
      </c>
      <c r="AJ12" s="18">
        <f t="shared" si="24"/>
        <v>30.446737551241437</v>
      </c>
      <c r="AK12" s="18">
        <f t="shared" si="25"/>
        <v>0</v>
      </c>
      <c r="AL12" s="18">
        <f t="shared" si="26"/>
        <v>0</v>
      </c>
      <c r="AM12" s="18">
        <f t="shared" si="27"/>
        <v>0</v>
      </c>
      <c r="AN12" s="18">
        <f t="shared" si="28"/>
        <v>38.964574842362559</v>
      </c>
      <c r="AO12" s="18">
        <f t="shared" si="29"/>
        <v>17.398135743566538</v>
      </c>
      <c r="AP12" s="48">
        <f t="shared" si="30"/>
        <v>0</v>
      </c>
      <c r="AQ12" s="47">
        <f t="shared" si="2"/>
        <v>0</v>
      </c>
      <c r="AR12" s="18">
        <f t="shared" si="3"/>
        <v>157.53612498897672</v>
      </c>
      <c r="AS12" s="18">
        <f t="shared" si="4"/>
        <v>149.70156392175309</v>
      </c>
      <c r="AT12" s="18">
        <f t="shared" si="5"/>
        <v>5.5302784003931356</v>
      </c>
      <c r="AU12" s="18">
        <f t="shared" si="6"/>
        <v>0</v>
      </c>
      <c r="AV12" s="18">
        <f t="shared" si="7"/>
        <v>0</v>
      </c>
      <c r="AW12" s="18">
        <f t="shared" si="8"/>
        <v>0</v>
      </c>
      <c r="AX12" s="18">
        <f t="shared" si="9"/>
        <v>23.580492623898504</v>
      </c>
      <c r="AY12" s="18">
        <f t="shared" si="10"/>
        <v>2.7651392001965678</v>
      </c>
      <c r="AZ12" s="48">
        <f t="shared" si="11"/>
        <v>0</v>
      </c>
      <c r="BF12" t="s">
        <v>9161</v>
      </c>
      <c r="BG12" s="18">
        <f>SUM(AN5:AN17)</f>
        <v>104.97368389864911</v>
      </c>
      <c r="BH12" s="18">
        <f>SUM(AX8:AX17)</f>
        <v>65.653697896335359</v>
      </c>
      <c r="BI12" s="18">
        <f>SUM(AX5:AX7)</f>
        <v>0</v>
      </c>
    </row>
    <row r="13" spans="2:65" x14ac:dyDescent="0.35">
      <c r="B13" t="s">
        <v>8870</v>
      </c>
      <c r="C13" t="s">
        <v>8871</v>
      </c>
      <c r="D13" t="s">
        <v>8872</v>
      </c>
      <c r="E13">
        <v>82</v>
      </c>
      <c r="F13" s="19">
        <v>0</v>
      </c>
      <c r="G13" s="19">
        <v>23.44444444444445</v>
      </c>
      <c r="H13" s="19">
        <v>309.63888888888772</v>
      </c>
      <c r="I13" s="19">
        <v>18.833333333333336</v>
      </c>
      <c r="J13" s="19">
        <v>0</v>
      </c>
      <c r="K13" s="19">
        <v>1</v>
      </c>
      <c r="L13" s="19">
        <v>0</v>
      </c>
      <c r="M13" s="19">
        <v>13.833333333333332</v>
      </c>
      <c r="N13" s="19">
        <v>7.9166666666666661</v>
      </c>
      <c r="O13" s="19">
        <v>0</v>
      </c>
      <c r="Q13">
        <f t="shared" si="31"/>
        <v>0</v>
      </c>
      <c r="R13">
        <f t="shared" si="32"/>
        <v>6.2574139976275422E-2</v>
      </c>
      <c r="S13">
        <f t="shared" si="32"/>
        <v>0.82643831553973846</v>
      </c>
      <c r="T13">
        <f t="shared" si="32"/>
        <v>5.0266903914590912E-2</v>
      </c>
      <c r="U13">
        <f t="shared" si="32"/>
        <v>0</v>
      </c>
      <c r="V13">
        <f t="shared" si="32"/>
        <v>2.6690391459074816E-3</v>
      </c>
      <c r="W13">
        <f t="shared" si="32"/>
        <v>0</v>
      </c>
      <c r="X13">
        <f t="shared" si="32"/>
        <v>3.6921708185053491E-2</v>
      </c>
      <c r="Y13">
        <f t="shared" si="32"/>
        <v>2.1129893238434228E-2</v>
      </c>
      <c r="Z13">
        <f t="shared" si="32"/>
        <v>0</v>
      </c>
      <c r="AB13" t="s">
        <v>11</v>
      </c>
      <c r="AC13" s="18">
        <v>82</v>
      </c>
      <c r="AD13" s="18">
        <f>'age-length prop'!CW63</f>
        <v>915.45612393472504</v>
      </c>
      <c r="AE13" s="32">
        <f>'age-length prop'!CW127</f>
        <v>41.089615240770129</v>
      </c>
      <c r="AG13" s="47">
        <f t="shared" si="21"/>
        <v>0</v>
      </c>
      <c r="AH13" s="18">
        <f t="shared" si="22"/>
        <v>57.283879641230023</v>
      </c>
      <c r="AI13" s="18">
        <f t="shared" si="23"/>
        <v>756.56801701515224</v>
      </c>
      <c r="AJ13" s="18">
        <f t="shared" si="24"/>
        <v>46.017145019850652</v>
      </c>
      <c r="AK13" s="18">
        <f t="shared" si="25"/>
        <v>0</v>
      </c>
      <c r="AL13" s="18">
        <f t="shared" si="26"/>
        <v>2.4433882311425124</v>
      </c>
      <c r="AM13" s="18">
        <f t="shared" si="27"/>
        <v>0</v>
      </c>
      <c r="AN13" s="18">
        <f t="shared" si="28"/>
        <v>33.800203864138084</v>
      </c>
      <c r="AO13" s="18">
        <f t="shared" si="29"/>
        <v>19.343490163211552</v>
      </c>
      <c r="AP13" s="48">
        <f t="shared" si="30"/>
        <v>0</v>
      </c>
      <c r="AQ13" s="47">
        <f t="shared" si="2"/>
        <v>0</v>
      </c>
      <c r="AR13" s="18">
        <f t="shared" si="3"/>
        <v>12.948677501771549</v>
      </c>
      <c r="AS13" s="18">
        <f t="shared" si="4"/>
        <v>24.294795906789208</v>
      </c>
      <c r="AT13" s="18">
        <f t="shared" si="5"/>
        <v>0.7692283664418742</v>
      </c>
      <c r="AU13" s="18">
        <f t="shared" si="6"/>
        <v>0</v>
      </c>
      <c r="AV13" s="18">
        <f t="shared" si="7"/>
        <v>0</v>
      </c>
      <c r="AW13" s="18">
        <f t="shared" si="8"/>
        <v>0</v>
      </c>
      <c r="AX13" s="18">
        <f t="shared" si="9"/>
        <v>2.3076850993256226</v>
      </c>
      <c r="AY13" s="18">
        <f t="shared" si="10"/>
        <v>0.7692283664418742</v>
      </c>
      <c r="AZ13" s="48">
        <f t="shared" si="11"/>
        <v>0</v>
      </c>
      <c r="BF13" t="s">
        <v>9162</v>
      </c>
      <c r="BG13" s="18">
        <f>SUM(AO5:AO17)</f>
        <v>61.736997746182453</v>
      </c>
      <c r="BH13" s="18">
        <f>SUM(AY8:AY17)</f>
        <v>12.412245538733435</v>
      </c>
      <c r="BI13" s="18">
        <f>SUM(AY5:AY7)</f>
        <v>0</v>
      </c>
    </row>
    <row r="14" spans="2:65" x14ac:dyDescent="0.35">
      <c r="B14" t="s">
        <v>8870</v>
      </c>
      <c r="C14" t="s">
        <v>8871</v>
      </c>
      <c r="D14" t="s">
        <v>8872</v>
      </c>
      <c r="E14">
        <v>87</v>
      </c>
      <c r="F14" s="19">
        <v>0</v>
      </c>
      <c r="G14" s="19">
        <v>5.9166666666666661</v>
      </c>
      <c r="H14" s="19">
        <v>152.2777777777776</v>
      </c>
      <c r="I14" s="19">
        <v>30.750000000000007</v>
      </c>
      <c r="J14" s="19">
        <v>0</v>
      </c>
      <c r="K14" s="19">
        <v>0</v>
      </c>
      <c r="L14" s="19">
        <v>1</v>
      </c>
      <c r="M14" s="19">
        <v>8.2222222222222214</v>
      </c>
      <c r="N14" s="19">
        <v>9.6111111111111107</v>
      </c>
      <c r="O14" s="19">
        <v>0</v>
      </c>
      <c r="Q14">
        <f t="shared" si="31"/>
        <v>0</v>
      </c>
      <c r="R14">
        <f t="shared" si="32"/>
        <v>2.8475935828877027E-2</v>
      </c>
      <c r="S14">
        <f t="shared" si="32"/>
        <v>0.73288770053475916</v>
      </c>
      <c r="T14">
        <f t="shared" si="32"/>
        <v>0.14799465240641727</v>
      </c>
      <c r="U14">
        <f t="shared" si="32"/>
        <v>0</v>
      </c>
      <c r="V14">
        <f t="shared" si="32"/>
        <v>0</v>
      </c>
      <c r="W14">
        <f t="shared" si="32"/>
        <v>4.8128342245989343E-3</v>
      </c>
      <c r="X14">
        <f t="shared" si="32"/>
        <v>3.9572192513369013E-2</v>
      </c>
      <c r="Y14">
        <f t="shared" si="32"/>
        <v>4.6256684491978645E-2</v>
      </c>
      <c r="Z14">
        <f t="shared" si="32"/>
        <v>0</v>
      </c>
      <c r="AB14" t="s">
        <v>11</v>
      </c>
      <c r="AC14" s="18">
        <v>87</v>
      </c>
      <c r="AD14" s="18">
        <f>'age-length prop'!CX63</f>
        <v>375.22799223961084</v>
      </c>
      <c r="AE14" s="32">
        <f>'age-length prop'!CX127</f>
        <v>130.44011756185023</v>
      </c>
      <c r="AG14" s="47">
        <f t="shared" si="21"/>
        <v>0</v>
      </c>
      <c r="AH14" s="18">
        <f t="shared" si="22"/>
        <v>10.684968228213526</v>
      </c>
      <c r="AI14" s="18">
        <f t="shared" si="23"/>
        <v>274.99998040876284</v>
      </c>
      <c r="AJ14" s="18">
        <f t="shared" si="24"/>
        <v>55.53173628465904</v>
      </c>
      <c r="AK14" s="18">
        <f t="shared" si="25"/>
        <v>0</v>
      </c>
      <c r="AL14" s="18">
        <f t="shared" si="26"/>
        <v>0</v>
      </c>
      <c r="AM14" s="18">
        <f t="shared" si="27"/>
        <v>1.8059101230783423</v>
      </c>
      <c r="AN14" s="18">
        <f t="shared" si="28"/>
        <v>14.848594345310815</v>
      </c>
      <c r="AO14" s="18">
        <f t="shared" si="29"/>
        <v>17.356802849586291</v>
      </c>
      <c r="AP14" s="48">
        <f t="shared" si="30"/>
        <v>0</v>
      </c>
      <c r="AQ14" s="47">
        <f t="shared" si="2"/>
        <v>0</v>
      </c>
      <c r="AR14" s="18">
        <f t="shared" si="3"/>
        <v>16.919011064507767</v>
      </c>
      <c r="AS14" s="18">
        <f t="shared" si="4"/>
        <v>91.471814658435548</v>
      </c>
      <c r="AT14" s="18">
        <f t="shared" si="5"/>
        <v>12.989434301138219</v>
      </c>
      <c r="AU14" s="18">
        <f t="shared" si="6"/>
        <v>0</v>
      </c>
      <c r="AV14" s="18">
        <f t="shared" si="7"/>
        <v>3.9295767633695462</v>
      </c>
      <c r="AW14" s="18">
        <f t="shared" si="8"/>
        <v>0</v>
      </c>
      <c r="AX14" s="18">
        <f t="shared" si="9"/>
        <v>1.2007040110295835</v>
      </c>
      <c r="AY14" s="18">
        <f t="shared" si="10"/>
        <v>3.9295767633695462</v>
      </c>
      <c r="AZ14" s="48">
        <f t="shared" si="11"/>
        <v>0</v>
      </c>
      <c r="BF14" t="s">
        <v>9163</v>
      </c>
      <c r="BG14" s="18">
        <f>SUM(AP5:AP17)</f>
        <v>1.8111425857833763</v>
      </c>
      <c r="BH14" s="18">
        <f>SUM(AZ8:AZ17)</f>
        <v>0</v>
      </c>
      <c r="BI14" s="18">
        <f>SUM(AZ5:AZ7)</f>
        <v>0</v>
      </c>
    </row>
    <row r="15" spans="2:65" x14ac:dyDescent="0.35">
      <c r="B15" t="s">
        <v>8870</v>
      </c>
      <c r="C15" t="s">
        <v>8871</v>
      </c>
      <c r="D15" t="s">
        <v>8872</v>
      </c>
      <c r="E15">
        <v>92</v>
      </c>
      <c r="F15" s="19">
        <v>0</v>
      </c>
      <c r="G15" s="19">
        <v>2.6111111111111112</v>
      </c>
      <c r="H15" s="19">
        <v>23.972222222222221</v>
      </c>
      <c r="I15" s="19">
        <v>8.7499999999999982</v>
      </c>
      <c r="J15" s="19">
        <v>0</v>
      </c>
      <c r="K15" s="19">
        <v>0</v>
      </c>
      <c r="L15" s="19">
        <v>0</v>
      </c>
      <c r="M15" s="19">
        <v>1</v>
      </c>
      <c r="N15" s="19">
        <v>1</v>
      </c>
      <c r="O15" s="19">
        <v>0</v>
      </c>
      <c r="Q15">
        <f t="shared" si="31"/>
        <v>0</v>
      </c>
      <c r="R15">
        <f t="shared" si="32"/>
        <v>6.9940476190476206E-2</v>
      </c>
      <c r="S15">
        <f t="shared" si="32"/>
        <v>0.64211309523809534</v>
      </c>
      <c r="T15">
        <f t="shared" si="32"/>
        <v>0.23437499999999997</v>
      </c>
      <c r="U15">
        <f t="shared" si="32"/>
        <v>0</v>
      </c>
      <c r="V15">
        <f t="shared" si="32"/>
        <v>0</v>
      </c>
      <c r="W15">
        <f t="shared" si="32"/>
        <v>0</v>
      </c>
      <c r="X15">
        <f t="shared" si="32"/>
        <v>2.6785714285714288E-2</v>
      </c>
      <c r="Y15">
        <f t="shared" si="32"/>
        <v>2.6785714285714288E-2</v>
      </c>
      <c r="Z15">
        <f t="shared" si="32"/>
        <v>0</v>
      </c>
      <c r="AB15" t="s">
        <v>11</v>
      </c>
      <c r="AC15" s="18">
        <v>92</v>
      </c>
      <c r="AD15" s="18">
        <f>'age-length prop'!CY63</f>
        <v>149.94126254804948</v>
      </c>
      <c r="AE15" s="32">
        <f>'age-length prop'!CY127</f>
        <v>160.51561307675115</v>
      </c>
      <c r="AG15" s="47">
        <f t="shared" si="21"/>
        <v>0</v>
      </c>
      <c r="AH15" s="18">
        <f t="shared" si="22"/>
        <v>10.486963303211796</v>
      </c>
      <c r="AI15" s="18">
        <f t="shared" si="23"/>
        <v>96.279248198635955</v>
      </c>
      <c r="AJ15" s="18">
        <f t="shared" si="24"/>
        <v>35.142483409699089</v>
      </c>
      <c r="AK15" s="18">
        <f t="shared" si="25"/>
        <v>0</v>
      </c>
      <c r="AL15" s="18">
        <f t="shared" si="26"/>
        <v>0</v>
      </c>
      <c r="AM15" s="18">
        <f t="shared" si="27"/>
        <v>0</v>
      </c>
      <c r="AN15" s="18">
        <f t="shared" si="28"/>
        <v>4.0162838182513259</v>
      </c>
      <c r="AO15" s="18">
        <f t="shared" si="29"/>
        <v>4.0162838182513259</v>
      </c>
      <c r="AP15" s="48">
        <f t="shared" si="30"/>
        <v>0</v>
      </c>
      <c r="AQ15" s="47">
        <f t="shared" si="2"/>
        <v>0</v>
      </c>
      <c r="AR15" s="18">
        <f t="shared" si="3"/>
        <v>0</v>
      </c>
      <c r="AS15" s="18">
        <f t="shared" si="4"/>
        <v>128.07744838477015</v>
      </c>
      <c r="AT15" s="18">
        <f t="shared" si="5"/>
        <v>21.47315127497335</v>
      </c>
      <c r="AU15" s="18">
        <f t="shared" si="6"/>
        <v>0</v>
      </c>
      <c r="AV15" s="18">
        <f t="shared" si="7"/>
        <v>0</v>
      </c>
      <c r="AW15" s="18">
        <f t="shared" si="8"/>
        <v>5.4825067085038341</v>
      </c>
      <c r="AX15" s="18">
        <f t="shared" si="9"/>
        <v>5.4825067085038341</v>
      </c>
      <c r="AY15" s="18">
        <f t="shared" si="10"/>
        <v>0</v>
      </c>
      <c r="AZ15" s="48">
        <f t="shared" si="11"/>
        <v>0</v>
      </c>
    </row>
    <row r="16" spans="2:65" x14ac:dyDescent="0.35">
      <c r="B16" t="s">
        <v>8870</v>
      </c>
      <c r="C16" t="s">
        <v>8871</v>
      </c>
      <c r="D16" t="s">
        <v>8872</v>
      </c>
      <c r="E16">
        <v>99</v>
      </c>
      <c r="F16" s="19">
        <v>0</v>
      </c>
      <c r="G16" s="19">
        <v>0</v>
      </c>
      <c r="H16" s="19">
        <v>1</v>
      </c>
      <c r="I16" s="19">
        <v>1.3055555555555556</v>
      </c>
      <c r="J16" s="19">
        <v>0</v>
      </c>
      <c r="K16" s="19">
        <v>0</v>
      </c>
      <c r="L16" s="19">
        <v>0</v>
      </c>
      <c r="M16" s="19">
        <v>0</v>
      </c>
      <c r="N16" s="19">
        <v>0</v>
      </c>
      <c r="O16" s="19">
        <v>0</v>
      </c>
      <c r="Q16">
        <f t="shared" si="31"/>
        <v>0</v>
      </c>
      <c r="R16">
        <f t="shared" si="32"/>
        <v>0</v>
      </c>
      <c r="S16">
        <f t="shared" si="32"/>
        <v>0.43373493975903621</v>
      </c>
      <c r="T16">
        <f t="shared" si="32"/>
        <v>0.5662650602409639</v>
      </c>
      <c r="U16">
        <f t="shared" si="32"/>
        <v>0</v>
      </c>
      <c r="V16">
        <f t="shared" si="32"/>
        <v>0</v>
      </c>
      <c r="W16">
        <f t="shared" si="32"/>
        <v>0</v>
      </c>
      <c r="X16">
        <f t="shared" si="32"/>
        <v>0</v>
      </c>
      <c r="Y16">
        <f t="shared" si="32"/>
        <v>0</v>
      </c>
      <c r="Z16">
        <f t="shared" si="32"/>
        <v>0</v>
      </c>
      <c r="AB16" t="s">
        <v>11</v>
      </c>
      <c r="AC16" s="18">
        <v>99</v>
      </c>
      <c r="AD16" s="32">
        <f>'age-length prop'!CZ63</f>
        <v>-0.14901027941690939</v>
      </c>
      <c r="AE16" s="32">
        <f>'age-length prop'!CZ127</f>
        <v>40.500218884665429</v>
      </c>
      <c r="AG16" s="47">
        <f t="shared" si="21"/>
        <v>0</v>
      </c>
      <c r="AH16" s="18">
        <f t="shared" si="22"/>
        <v>0</v>
      </c>
      <c r="AI16" s="18">
        <f t="shared" si="23"/>
        <v>-6.4630964566370352E-2</v>
      </c>
      <c r="AJ16" s="18">
        <f t="shared" si="24"/>
        <v>-8.4379314850539067E-2</v>
      </c>
      <c r="AK16" s="18">
        <f t="shared" si="25"/>
        <v>0</v>
      </c>
      <c r="AL16" s="18">
        <f t="shared" si="26"/>
        <v>0</v>
      </c>
      <c r="AM16" s="18">
        <f t="shared" si="27"/>
        <v>0</v>
      </c>
      <c r="AN16" s="18">
        <f t="shared" si="28"/>
        <v>0</v>
      </c>
      <c r="AO16" s="18">
        <f t="shared" si="29"/>
        <v>0</v>
      </c>
      <c r="AP16" s="48">
        <f t="shared" si="30"/>
        <v>0</v>
      </c>
      <c r="AQ16" s="47">
        <f t="shared" si="2"/>
        <v>0</v>
      </c>
      <c r="AR16" s="18">
        <f t="shared" si="3"/>
        <v>0</v>
      </c>
      <c r="AS16" s="18">
        <f t="shared" si="4"/>
        <v>27.403680712721986</v>
      </c>
      <c r="AT16" s="18">
        <f t="shared" si="5"/>
        <v>11.885933803108333</v>
      </c>
      <c r="AU16" s="18">
        <f t="shared" si="6"/>
        <v>0</v>
      </c>
      <c r="AV16" s="18">
        <f t="shared" si="7"/>
        <v>0</v>
      </c>
      <c r="AW16" s="18">
        <f t="shared" si="8"/>
        <v>0</v>
      </c>
      <c r="AX16" s="18">
        <f t="shared" si="9"/>
        <v>0</v>
      </c>
      <c r="AY16" s="18">
        <f t="shared" si="10"/>
        <v>1.210604368835108</v>
      </c>
      <c r="AZ16" s="48">
        <f t="shared" si="11"/>
        <v>0</v>
      </c>
      <c r="BF16" t="s">
        <v>9019</v>
      </c>
      <c r="BG16" s="18">
        <f>SUM(BG5:BG14)</f>
        <v>2926.8303110747538</v>
      </c>
      <c r="BH16" s="18">
        <f>SUM(BH5:BH14)</f>
        <v>3295.3808726419452</v>
      </c>
      <c r="BI16" s="18">
        <f>SUM(BI5:BI14)</f>
        <v>651.53027198498364</v>
      </c>
    </row>
    <row r="17" spans="2:61" x14ac:dyDescent="0.35">
      <c r="B17" t="s">
        <v>8870</v>
      </c>
      <c r="C17" t="s">
        <v>8871</v>
      </c>
      <c r="D17" t="s">
        <v>8872</v>
      </c>
      <c r="E17">
        <v>100</v>
      </c>
      <c r="F17" s="19">
        <v>0</v>
      </c>
      <c r="G17" s="19">
        <v>0</v>
      </c>
      <c r="H17" s="19">
        <v>0</v>
      </c>
      <c r="I17" s="19">
        <v>0.30555555555555558</v>
      </c>
      <c r="J17" s="19">
        <v>0</v>
      </c>
      <c r="K17" s="19">
        <v>0</v>
      </c>
      <c r="L17" s="19">
        <v>0</v>
      </c>
      <c r="M17" s="19">
        <v>0</v>
      </c>
      <c r="N17" s="19">
        <v>0</v>
      </c>
      <c r="O17" s="19">
        <v>0</v>
      </c>
      <c r="Q17">
        <f t="shared" si="31"/>
        <v>0</v>
      </c>
      <c r="R17">
        <f t="shared" si="32"/>
        <v>0</v>
      </c>
      <c r="S17">
        <f t="shared" si="32"/>
        <v>0</v>
      </c>
      <c r="T17">
        <f t="shared" si="32"/>
        <v>1</v>
      </c>
      <c r="U17">
        <f t="shared" si="32"/>
        <v>0</v>
      </c>
      <c r="V17">
        <f t="shared" si="32"/>
        <v>0</v>
      </c>
      <c r="W17">
        <f t="shared" si="32"/>
        <v>0</v>
      </c>
      <c r="X17">
        <f t="shared" si="32"/>
        <v>0</v>
      </c>
      <c r="Y17">
        <f t="shared" si="32"/>
        <v>0</v>
      </c>
      <c r="Z17">
        <f t="shared" si="32"/>
        <v>0</v>
      </c>
      <c r="AB17" t="s">
        <v>11</v>
      </c>
      <c r="AC17" s="18">
        <v>100</v>
      </c>
      <c r="AD17" s="18">
        <f>'age-length prop'!DA63</f>
        <v>17.185227272727278</v>
      </c>
      <c r="AE17" s="32">
        <f>'age-length prop'!DA127</f>
        <v>-3.188000381985403</v>
      </c>
      <c r="AG17" s="47">
        <f t="shared" si="21"/>
        <v>0</v>
      </c>
      <c r="AH17" s="18">
        <f t="shared" si="22"/>
        <v>0</v>
      </c>
      <c r="AI17" s="18">
        <f t="shared" si="23"/>
        <v>0</v>
      </c>
      <c r="AJ17" s="18">
        <f t="shared" si="24"/>
        <v>17.185227272727278</v>
      </c>
      <c r="AK17" s="18">
        <f t="shared" si="25"/>
        <v>0</v>
      </c>
      <c r="AL17" s="18">
        <f t="shared" si="26"/>
        <v>0</v>
      </c>
      <c r="AM17" s="18">
        <f t="shared" si="27"/>
        <v>0</v>
      </c>
      <c r="AN17" s="18">
        <f t="shared" si="28"/>
        <v>0</v>
      </c>
      <c r="AO17" s="18">
        <f t="shared" si="29"/>
        <v>0</v>
      </c>
      <c r="AP17" s="48">
        <f t="shared" si="30"/>
        <v>0</v>
      </c>
      <c r="AQ17" s="49">
        <f t="shared" si="2"/>
        <v>0</v>
      </c>
      <c r="AR17" s="50">
        <f t="shared" si="3"/>
        <v>0</v>
      </c>
      <c r="AS17" s="50">
        <f t="shared" si="4"/>
        <v>-2.094306820282382</v>
      </c>
      <c r="AT17" s="50">
        <f t="shared" si="5"/>
        <v>-0.54684678085151073</v>
      </c>
      <c r="AU17" s="50">
        <f t="shared" si="6"/>
        <v>0</v>
      </c>
      <c r="AV17" s="50">
        <f t="shared" si="7"/>
        <v>0</v>
      </c>
      <c r="AW17" s="50">
        <f t="shared" si="8"/>
        <v>0</v>
      </c>
      <c r="AX17" s="50">
        <f t="shared" si="9"/>
        <v>0</v>
      </c>
      <c r="AY17" s="50">
        <f t="shared" si="10"/>
        <v>-0.54684678085151073</v>
      </c>
      <c r="AZ17" s="51">
        <f t="shared" si="11"/>
        <v>0</v>
      </c>
      <c r="BG17" s="18">
        <f>SUM(AG5:AP17)</f>
        <v>2926.8303110747538</v>
      </c>
      <c r="BH17" s="18">
        <f>SUM(AQ8:AZ17)</f>
        <v>3295.3808726419434</v>
      </c>
      <c r="BI17" s="18">
        <f>SUM(AQ5:AZ7)</f>
        <v>651.53027198498364</v>
      </c>
    </row>
    <row r="18" spans="2:61" ht="24.75" customHeight="1" x14ac:dyDescent="0.35">
      <c r="F18" s="19"/>
      <c r="G18" s="19"/>
      <c r="H18" s="19"/>
      <c r="I18" s="19"/>
      <c r="J18" s="19"/>
      <c r="K18" s="19"/>
      <c r="L18" s="19"/>
      <c r="M18" s="19"/>
      <c r="N18" s="19"/>
      <c r="O18" s="19"/>
      <c r="AE18" s="32"/>
      <c r="BA18" s="211" t="s">
        <v>8905</v>
      </c>
      <c r="BB18" s="211"/>
      <c r="BC18" s="211"/>
      <c r="BD18" s="211"/>
    </row>
    <row r="19" spans="2:61" ht="31.5" customHeight="1" x14ac:dyDescent="0.35">
      <c r="F19" s="19"/>
      <c r="G19" s="19"/>
      <c r="H19" s="19"/>
      <c r="I19" s="19"/>
      <c r="J19" s="19"/>
      <c r="K19" s="19"/>
      <c r="L19" s="19"/>
      <c r="M19" s="19"/>
      <c r="N19" s="19"/>
      <c r="O19" s="19"/>
      <c r="AE19" s="32"/>
      <c r="AF19" s="32"/>
      <c r="AG19" s="225" t="s">
        <v>8912</v>
      </c>
      <c r="AH19" s="226"/>
      <c r="AI19" s="226"/>
      <c r="AJ19" s="226"/>
      <c r="AK19" s="226"/>
      <c r="AL19" s="226"/>
      <c r="AM19" s="226"/>
      <c r="AN19" s="226"/>
      <c r="AO19" s="226"/>
      <c r="AP19" s="227"/>
      <c r="AQ19" s="225" t="s">
        <v>8913</v>
      </c>
      <c r="AR19" s="226"/>
      <c r="AS19" s="226"/>
      <c r="AT19" s="226"/>
      <c r="AU19" s="226"/>
      <c r="AV19" s="226"/>
      <c r="AW19" s="226"/>
      <c r="AX19" s="226"/>
      <c r="AY19" s="226"/>
      <c r="AZ19" s="227"/>
      <c r="BB19" t="s">
        <v>9022</v>
      </c>
      <c r="BD19" s="18">
        <f>SUM(BB21:BD25)</f>
        <v>18.128501391323304</v>
      </c>
      <c r="BG19" t="s">
        <v>8864</v>
      </c>
      <c r="BH19" t="s">
        <v>9040</v>
      </c>
      <c r="BI19" t="s">
        <v>8862</v>
      </c>
    </row>
    <row r="20" spans="2:61" x14ac:dyDescent="0.35">
      <c r="B20" t="s">
        <v>8873</v>
      </c>
      <c r="C20" t="s">
        <v>8871</v>
      </c>
      <c r="D20" t="s">
        <v>8872</v>
      </c>
      <c r="E20">
        <v>42</v>
      </c>
      <c r="F20" s="19">
        <v>123.36111111111111</v>
      </c>
      <c r="G20" s="19">
        <v>15</v>
      </c>
      <c r="H20" s="19">
        <v>0</v>
      </c>
      <c r="I20" s="19">
        <v>0</v>
      </c>
      <c r="J20" s="19">
        <v>0</v>
      </c>
      <c r="K20" s="19">
        <v>8.5277777777777786</v>
      </c>
      <c r="L20" s="19">
        <v>4.916666666666667</v>
      </c>
      <c r="M20" s="19">
        <v>0</v>
      </c>
      <c r="N20" s="19">
        <v>0</v>
      </c>
      <c r="O20" s="19">
        <v>0</v>
      </c>
      <c r="Q20">
        <f>IFERROR(F20/SUM($F20:$O20),"")</f>
        <v>0.81262580054894795</v>
      </c>
      <c r="R20">
        <f t="shared" ref="R20:R32" si="34">IFERROR(G20/SUM($F20:$O20),"")</f>
        <v>9.8810612991765787E-2</v>
      </c>
      <c r="S20">
        <f t="shared" ref="S20:S32" si="35">IFERROR(H20/SUM($F20:$O20),"")</f>
        <v>0</v>
      </c>
      <c r="T20">
        <f t="shared" ref="T20:T32" si="36">IFERROR(I20/SUM($F20:$O20),"")</f>
        <v>0</v>
      </c>
      <c r="U20">
        <f t="shared" ref="U20:U32" si="37">IFERROR(J20/SUM($F20:$O20),"")</f>
        <v>0</v>
      </c>
      <c r="V20">
        <f t="shared" ref="V20:V32" si="38">IFERROR(K20/SUM($F20:$O20),"")</f>
        <v>5.6175663311985369E-2</v>
      </c>
      <c r="W20">
        <f t="shared" ref="W20:W32" si="39">IFERROR(L20/SUM($F20:$O20),"")</f>
        <v>3.2387923147301011E-2</v>
      </c>
      <c r="X20">
        <f t="shared" ref="X20:X32" si="40">IFERROR(M20/SUM($F20:$O20),"")</f>
        <v>0</v>
      </c>
      <c r="Y20">
        <f t="shared" ref="Y20:Y32" si="41">IFERROR(N20/SUM($F20:$O20),"")</f>
        <v>0</v>
      </c>
      <c r="Z20">
        <f t="shared" ref="Z20:Z32" si="42">IFERROR(O20/SUM($F20:$O20),"")</f>
        <v>0</v>
      </c>
      <c r="AC20" s="18">
        <v>42</v>
      </c>
      <c r="AD20" s="18">
        <f>'age-length prop'!CA63</f>
        <v>-0.35492675090661474</v>
      </c>
      <c r="AE20" s="32">
        <f>'age-length prop'!CA127</f>
        <v>-16.45767563920792</v>
      </c>
      <c r="AG20" s="47">
        <f t="shared" ref="AG20:AG32" si="43">IFERROR(Q5*$AD20,0)</f>
        <v>0</v>
      </c>
      <c r="AH20" s="18">
        <f t="shared" ref="AH20:AH32" si="44">IFERROR(R5*$AD20,0)</f>
        <v>0</v>
      </c>
      <c r="AI20" s="18">
        <f t="shared" ref="AI20:AI32" si="45">IFERROR(S5*$AD20,0)</f>
        <v>0</v>
      </c>
      <c r="AJ20" s="18">
        <f t="shared" ref="AJ20:AJ32" si="46">IFERROR(T5*$AD20,0)</f>
        <v>0</v>
      </c>
      <c r="AK20" s="18">
        <f t="shared" ref="AK20:AK32" si="47">IFERROR(U5*$AD20,0)</f>
        <v>0</v>
      </c>
      <c r="AL20" s="18">
        <f t="shared" ref="AL20:AL32" si="48">IFERROR(V5*$AD20,0)</f>
        <v>0</v>
      </c>
      <c r="AM20" s="18">
        <f t="shared" ref="AM20:AM32" si="49">IFERROR(W5*$AD20,0)</f>
        <v>0</v>
      </c>
      <c r="AN20" s="18">
        <f t="shared" ref="AN20:AN32" si="50">IFERROR(X5*$AD20,0)</f>
        <v>0</v>
      </c>
      <c r="AO20" s="18">
        <f t="shared" ref="AO20:AO32" si="51">IFERROR(Y5*$AD20,0)</f>
        <v>0</v>
      </c>
      <c r="AP20" s="48">
        <f t="shared" ref="AP20:AP32" si="52">IFERROR(Z5*$AD20,0)</f>
        <v>0</v>
      </c>
      <c r="AQ20" s="47">
        <f t="shared" ref="AQ20:AQ32" si="53">IFERROR($AE20*Q20,0)</f>
        <v>-13.373931841486256</v>
      </c>
      <c r="AR20" s="18">
        <f t="shared" ref="AR20:AR32" si="54">IFERROR($AE20*R20,0)</f>
        <v>-1.6261930183297855</v>
      </c>
      <c r="AS20" s="18">
        <f t="shared" ref="AS20:AS32" si="55">IFERROR($AE20*S20,0)</f>
        <v>0</v>
      </c>
      <c r="AT20" s="18">
        <f t="shared" ref="AT20:AT32" si="56">IFERROR($AE20*T20,0)</f>
        <v>0</v>
      </c>
      <c r="AU20" s="18">
        <f t="shared" ref="AU20:AU32" si="57">IFERROR($AE20*U20,0)</f>
        <v>0</v>
      </c>
      <c r="AV20" s="18">
        <f t="shared" ref="AV20:AV32" si="58">IFERROR($AE20*V20,0)</f>
        <v>-0.92452084560600778</v>
      </c>
      <c r="AW20" s="18">
        <f t="shared" ref="AW20:AW32" si="59">IFERROR($AE20*W20,0)</f>
        <v>-0.53302993378587415</v>
      </c>
      <c r="AX20" s="18">
        <f t="shared" ref="AX20:AX32" si="60">IFERROR($AE20*X20,0)</f>
        <v>0</v>
      </c>
      <c r="AY20" s="18">
        <f t="shared" ref="AY20:AY32" si="61">IFERROR($AE20*Y20,0)</f>
        <v>0</v>
      </c>
      <c r="AZ20" s="48">
        <f t="shared" ref="AZ20:AZ32" si="62">IFERROR($AE20*Z20,0)</f>
        <v>0</v>
      </c>
      <c r="BB20" t="s">
        <v>9021</v>
      </c>
      <c r="BC20" t="s">
        <v>8865</v>
      </c>
      <c r="BD20" t="s">
        <v>8862</v>
      </c>
      <c r="BF20" t="s">
        <v>9154</v>
      </c>
      <c r="BG20" s="18">
        <f>SUM(AG20:AG32)</f>
        <v>0</v>
      </c>
      <c r="BH20" s="18">
        <f>SUM(AQ23:AQ32)</f>
        <v>0.23394205174189397</v>
      </c>
      <c r="BI20" s="18">
        <f>SUM(AQ20:AQ22)</f>
        <v>31.760848712861414</v>
      </c>
    </row>
    <row r="21" spans="2:61" x14ac:dyDescent="0.35">
      <c r="B21" t="s">
        <v>8873</v>
      </c>
      <c r="C21" t="s">
        <v>8871</v>
      </c>
      <c r="D21" t="s">
        <v>8872</v>
      </c>
      <c r="E21">
        <v>47</v>
      </c>
      <c r="F21" s="19">
        <v>156.75</v>
      </c>
      <c r="G21" s="19">
        <v>14.305555555555555</v>
      </c>
      <c r="H21" s="19">
        <v>0</v>
      </c>
      <c r="I21" s="19">
        <v>0</v>
      </c>
      <c r="J21" s="19">
        <v>0</v>
      </c>
      <c r="K21" s="19">
        <v>4</v>
      </c>
      <c r="L21" s="19">
        <v>6.916666666666667</v>
      </c>
      <c r="M21" s="19">
        <v>0</v>
      </c>
      <c r="N21" s="19">
        <v>0</v>
      </c>
      <c r="O21" s="19">
        <v>0</v>
      </c>
      <c r="Q21">
        <f t="shared" ref="Q21:Q32" si="63">IFERROR(F21/SUM($F21:$O21),"")</f>
        <v>0.86139520683865067</v>
      </c>
      <c r="R21">
        <f t="shared" si="34"/>
        <v>7.861395206838652E-2</v>
      </c>
      <c r="S21">
        <f t="shared" si="35"/>
        <v>0</v>
      </c>
      <c r="T21">
        <f t="shared" si="36"/>
        <v>0</v>
      </c>
      <c r="U21">
        <f t="shared" si="37"/>
        <v>0</v>
      </c>
      <c r="V21">
        <f t="shared" si="38"/>
        <v>2.198137688902458E-2</v>
      </c>
      <c r="W21">
        <f t="shared" si="39"/>
        <v>3.8009464203938338E-2</v>
      </c>
      <c r="X21">
        <f t="shared" si="40"/>
        <v>0</v>
      </c>
      <c r="Y21">
        <f t="shared" si="41"/>
        <v>0</v>
      </c>
      <c r="Z21">
        <f t="shared" si="42"/>
        <v>0</v>
      </c>
      <c r="AB21" t="s">
        <v>8890</v>
      </c>
      <c r="AC21" s="18">
        <v>47</v>
      </c>
      <c r="AD21" s="18">
        <f>'age-length prop'!CB63</f>
        <v>0</v>
      </c>
      <c r="AE21" s="32">
        <f>'age-length prop'!CB127</f>
        <v>53.743178434454137</v>
      </c>
      <c r="AG21" s="47">
        <f t="shared" si="43"/>
        <v>0</v>
      </c>
      <c r="AH21" s="18">
        <f t="shared" si="44"/>
        <v>0</v>
      </c>
      <c r="AI21" s="18">
        <f t="shared" si="45"/>
        <v>0</v>
      </c>
      <c r="AJ21" s="18">
        <f t="shared" si="46"/>
        <v>0</v>
      </c>
      <c r="AK21" s="18">
        <f t="shared" si="47"/>
        <v>0</v>
      </c>
      <c r="AL21" s="18">
        <f t="shared" si="48"/>
        <v>0</v>
      </c>
      <c r="AM21" s="18">
        <f t="shared" si="49"/>
        <v>0</v>
      </c>
      <c r="AN21" s="18">
        <f t="shared" si="50"/>
        <v>0</v>
      </c>
      <c r="AO21" s="18">
        <f t="shared" si="51"/>
        <v>0</v>
      </c>
      <c r="AP21" s="48">
        <f t="shared" si="52"/>
        <v>0</v>
      </c>
      <c r="AQ21" s="47">
        <f t="shared" si="53"/>
        <v>46.294116303713132</v>
      </c>
      <c r="AR21" s="18">
        <f t="shared" si="54"/>
        <v>4.2249636534489214</v>
      </c>
      <c r="AS21" s="18">
        <f t="shared" si="55"/>
        <v>0</v>
      </c>
      <c r="AT21" s="18">
        <f t="shared" si="56"/>
        <v>0</v>
      </c>
      <c r="AU21" s="18">
        <f t="shared" si="57"/>
        <v>0</v>
      </c>
      <c r="AV21" s="18">
        <f t="shared" si="58"/>
        <v>1.1813490603818344</v>
      </c>
      <c r="AW21" s="18">
        <f t="shared" si="59"/>
        <v>2.0427494169102554</v>
      </c>
      <c r="AX21" s="18">
        <f t="shared" si="60"/>
        <v>0</v>
      </c>
      <c r="AY21" s="18">
        <f t="shared" si="61"/>
        <v>0</v>
      </c>
      <c r="AZ21" s="48">
        <f t="shared" si="62"/>
        <v>0</v>
      </c>
      <c r="BA21">
        <v>2</v>
      </c>
      <c r="BB21" s="18">
        <f>SUM(AG20:AG32)+SUM(AL20:AL32)</f>
        <v>0.30587593916934569</v>
      </c>
      <c r="BC21" s="18">
        <f>SUM(AQ23:AQ32)+SUM(AV23:AV32)</f>
        <v>-0.12031831096406242</v>
      </c>
      <c r="BD21" s="18">
        <f>SUM(AQ20:AQ22)+SUM(AV20:AV22)</f>
        <v>31.98567072596764</v>
      </c>
      <c r="BF21" t="s">
        <v>9155</v>
      </c>
      <c r="BG21" s="18">
        <f>SUM(AH20:AH32)</f>
        <v>-57.844691560011221</v>
      </c>
      <c r="BH21" s="18">
        <f>SUM(AR23:AR32)</f>
        <v>18.907635964168293</v>
      </c>
      <c r="BI21" s="18">
        <f>SUM(AR20:AR22)</f>
        <v>0.79486554657425113</v>
      </c>
    </row>
    <row r="22" spans="2:61" x14ac:dyDescent="0.35">
      <c r="B22" t="s">
        <v>8873</v>
      </c>
      <c r="C22" t="s">
        <v>8871</v>
      </c>
      <c r="D22" t="s">
        <v>8872</v>
      </c>
      <c r="E22">
        <v>52</v>
      </c>
      <c r="F22" s="19">
        <v>36.222222222222221</v>
      </c>
      <c r="G22" s="19">
        <v>56.361111111111114</v>
      </c>
      <c r="H22" s="19">
        <v>1</v>
      </c>
      <c r="I22" s="19">
        <v>0</v>
      </c>
      <c r="J22" s="19">
        <v>0</v>
      </c>
      <c r="K22" s="19">
        <v>1</v>
      </c>
      <c r="L22" s="19">
        <v>10.527777777777779</v>
      </c>
      <c r="M22" s="19">
        <v>0</v>
      </c>
      <c r="N22" s="19">
        <v>0</v>
      </c>
      <c r="O22" s="19">
        <v>0</v>
      </c>
      <c r="Q22">
        <f t="shared" si="63"/>
        <v>0.34460887949260038</v>
      </c>
      <c r="R22">
        <f t="shared" si="34"/>
        <v>0.53620507399577166</v>
      </c>
      <c r="S22">
        <f t="shared" si="35"/>
        <v>9.5137420718816069E-3</v>
      </c>
      <c r="T22">
        <f t="shared" si="36"/>
        <v>0</v>
      </c>
      <c r="U22">
        <f t="shared" si="37"/>
        <v>0</v>
      </c>
      <c r="V22">
        <f t="shared" si="38"/>
        <v>9.5137420718816069E-3</v>
      </c>
      <c r="W22">
        <f t="shared" si="39"/>
        <v>0.1001585623678647</v>
      </c>
      <c r="X22">
        <f t="shared" si="40"/>
        <v>0</v>
      </c>
      <c r="Y22">
        <f t="shared" si="41"/>
        <v>0</v>
      </c>
      <c r="Z22">
        <f t="shared" si="42"/>
        <v>0</v>
      </c>
      <c r="AB22" t="s">
        <v>8890</v>
      </c>
      <c r="AC22" s="18">
        <v>52</v>
      </c>
      <c r="AD22" s="18">
        <f>'age-length prop'!CC63</f>
        <v>-0.18042109837752918</v>
      </c>
      <c r="AE22" s="32">
        <f>'age-length prop'!CC127</f>
        <v>-3.3642074199378236</v>
      </c>
      <c r="AG22" s="47">
        <f t="shared" si="43"/>
        <v>0</v>
      </c>
      <c r="AH22" s="18">
        <f t="shared" si="44"/>
        <v>-0.18042109837752918</v>
      </c>
      <c r="AI22" s="18">
        <f t="shared" si="45"/>
        <v>0</v>
      </c>
      <c r="AJ22" s="18">
        <f t="shared" si="46"/>
        <v>0</v>
      </c>
      <c r="AK22" s="18">
        <f t="shared" si="47"/>
        <v>0</v>
      </c>
      <c r="AL22" s="18">
        <f t="shared" si="48"/>
        <v>0</v>
      </c>
      <c r="AM22" s="18">
        <f t="shared" si="49"/>
        <v>0</v>
      </c>
      <c r="AN22" s="18">
        <f t="shared" si="50"/>
        <v>0</v>
      </c>
      <c r="AO22" s="18">
        <f t="shared" si="51"/>
        <v>0</v>
      </c>
      <c r="AP22" s="48">
        <f t="shared" si="52"/>
        <v>0</v>
      </c>
      <c r="AQ22" s="47">
        <f t="shared" si="53"/>
        <v>-1.1593357493654655</v>
      </c>
      <c r="AR22" s="18">
        <f t="shared" si="54"/>
        <v>-1.8039050885448848</v>
      </c>
      <c r="AS22" s="18">
        <f t="shared" si="55"/>
        <v>-3.2006201669598743E-2</v>
      </c>
      <c r="AT22" s="18">
        <f t="shared" si="56"/>
        <v>0</v>
      </c>
      <c r="AU22" s="18">
        <f t="shared" si="57"/>
        <v>0</v>
      </c>
      <c r="AV22" s="18">
        <f t="shared" si="58"/>
        <v>-3.2006201669598743E-2</v>
      </c>
      <c r="AW22" s="18">
        <f t="shared" si="59"/>
        <v>-0.33695417868827571</v>
      </c>
      <c r="AX22" s="18">
        <f t="shared" si="60"/>
        <v>0</v>
      </c>
      <c r="AY22" s="18">
        <f t="shared" si="61"/>
        <v>0</v>
      </c>
      <c r="AZ22" s="48">
        <f t="shared" si="62"/>
        <v>0</v>
      </c>
      <c r="BA22">
        <v>3</v>
      </c>
      <c r="BB22" s="18">
        <f>SUM(AH20:AH32)+SUM(AM20:AM32)</f>
        <v>-57.927436149232157</v>
      </c>
      <c r="BC22" s="18">
        <f>SUM(AR23:AR32)+SUM(AW23:AW32)</f>
        <v>22.459785505141618</v>
      </c>
      <c r="BD22" s="18">
        <f>SUM(AR20:AR22)+SUM(AW20:AW22)</f>
        <v>1.9676308510103566</v>
      </c>
      <c r="BF22" t="s">
        <v>9156</v>
      </c>
      <c r="BG22" s="18">
        <f>SUM(AI20:AI32)</f>
        <v>67.725044031728629</v>
      </c>
      <c r="BH22" s="18">
        <f>SUM(AS23:AS32)</f>
        <v>-52.342019200330284</v>
      </c>
      <c r="BI22" s="18">
        <f>SUM(AS20:AS22)</f>
        <v>-3.2006201669598743E-2</v>
      </c>
    </row>
    <row r="23" spans="2:61" x14ac:dyDescent="0.35">
      <c r="B23" t="s">
        <v>8873</v>
      </c>
      <c r="C23" t="s">
        <v>8871</v>
      </c>
      <c r="D23" t="s">
        <v>8872</v>
      </c>
      <c r="E23">
        <v>57</v>
      </c>
      <c r="F23" s="19">
        <v>1.3055555555555556</v>
      </c>
      <c r="G23" s="19">
        <v>308.02777777777777</v>
      </c>
      <c r="H23" s="19">
        <v>9</v>
      </c>
      <c r="I23" s="19">
        <v>1</v>
      </c>
      <c r="J23" s="19">
        <v>0</v>
      </c>
      <c r="K23" s="19">
        <v>0</v>
      </c>
      <c r="L23" s="19">
        <v>26.611111111111111</v>
      </c>
      <c r="M23" s="19">
        <v>0.30555555555555558</v>
      </c>
      <c r="N23" s="19">
        <v>0</v>
      </c>
      <c r="O23" s="19">
        <v>0</v>
      </c>
      <c r="Q23">
        <f t="shared" si="63"/>
        <v>3.7705575611712804E-3</v>
      </c>
      <c r="R23">
        <f t="shared" si="34"/>
        <v>0.88961091054953889</v>
      </c>
      <c r="S23">
        <f t="shared" si="35"/>
        <v>2.5992779783393507E-2</v>
      </c>
      <c r="T23">
        <f t="shared" si="36"/>
        <v>2.8880866425992783E-3</v>
      </c>
      <c r="U23">
        <f t="shared" si="37"/>
        <v>0</v>
      </c>
      <c r="V23">
        <f t="shared" si="38"/>
        <v>0</v>
      </c>
      <c r="W23">
        <f t="shared" si="39"/>
        <v>7.6855194544725239E-2</v>
      </c>
      <c r="X23">
        <f t="shared" si="40"/>
        <v>8.8247091857200177E-4</v>
      </c>
      <c r="Y23">
        <f t="shared" si="41"/>
        <v>0</v>
      </c>
      <c r="Z23">
        <f t="shared" si="42"/>
        <v>0</v>
      </c>
      <c r="AB23" t="s">
        <v>8890</v>
      </c>
      <c r="AC23" s="18">
        <v>57</v>
      </c>
      <c r="AD23" s="18">
        <f>'age-length prop'!CD63</f>
        <v>-1.8982079876875824</v>
      </c>
      <c r="AE23" s="32">
        <f>'age-length prop'!CD127</f>
        <v>34.313380237407273</v>
      </c>
      <c r="AG23" s="47">
        <f t="shared" si="43"/>
        <v>0</v>
      </c>
      <c r="AH23" s="18">
        <f t="shared" si="44"/>
        <v>-1.2654719917917214</v>
      </c>
      <c r="AI23" s="18">
        <f t="shared" si="45"/>
        <v>-0.63273599589586071</v>
      </c>
      <c r="AJ23" s="18">
        <f t="shared" si="46"/>
        <v>0</v>
      </c>
      <c r="AK23" s="18">
        <f t="shared" si="47"/>
        <v>0</v>
      </c>
      <c r="AL23" s="18">
        <f t="shared" si="48"/>
        <v>0</v>
      </c>
      <c r="AM23" s="18">
        <f t="shared" si="49"/>
        <v>0</v>
      </c>
      <c r="AN23" s="18">
        <f t="shared" si="50"/>
        <v>0</v>
      </c>
      <c r="AO23" s="18">
        <f t="shared" si="51"/>
        <v>0</v>
      </c>
      <c r="AP23" s="48">
        <f t="shared" si="52"/>
        <v>0</v>
      </c>
      <c r="AQ23" s="47">
        <f t="shared" si="53"/>
        <v>0.12938057530350117</v>
      </c>
      <c r="AR23" s="18">
        <f t="shared" si="54"/>
        <v>30.525557437032436</v>
      </c>
      <c r="AS23" s="18">
        <f t="shared" si="55"/>
        <v>0.89190013613477404</v>
      </c>
      <c r="AT23" s="18">
        <f t="shared" si="56"/>
        <v>9.9100015126086002E-2</v>
      </c>
      <c r="AU23" s="18">
        <f t="shared" si="57"/>
        <v>0</v>
      </c>
      <c r="AV23" s="18">
        <f t="shared" si="58"/>
        <v>0</v>
      </c>
      <c r="AW23" s="18">
        <f t="shared" si="59"/>
        <v>2.6371615136330662</v>
      </c>
      <c r="AX23" s="18">
        <f t="shared" si="60"/>
        <v>3.0280560177415167E-2</v>
      </c>
      <c r="AY23" s="18">
        <f t="shared" si="61"/>
        <v>0</v>
      </c>
      <c r="AZ23" s="48">
        <f t="shared" si="62"/>
        <v>0</v>
      </c>
      <c r="BA23">
        <v>4</v>
      </c>
      <c r="BB23" s="18">
        <f>SUM(AI20:AI32)+SUM(AN20:AN32)</f>
        <v>69.937871361202937</v>
      </c>
      <c r="BC23" s="18">
        <f>SUM(AS23:AS32)+SUM(AX23:AX32)</f>
        <v>-57.171708853919021</v>
      </c>
      <c r="BD23" s="18">
        <f>SUM(AS20:AS22)+SUM(AX20:AX22)</f>
        <v>-3.2006201669598743E-2</v>
      </c>
      <c r="BF23" t="s">
        <v>9157</v>
      </c>
      <c r="BG23" s="18">
        <f>SUM(AJ20:AJ32)</f>
        <v>11.07467845886341</v>
      </c>
      <c r="BH23" s="18">
        <f>SUM(AT23:AT32)</f>
        <v>-7.1013381164675211</v>
      </c>
      <c r="BI23" s="18">
        <f>SUM(AT20:AT22)</f>
        <v>0</v>
      </c>
    </row>
    <row r="24" spans="2:61" x14ac:dyDescent="0.35">
      <c r="B24" t="s">
        <v>8873</v>
      </c>
      <c r="C24" t="s">
        <v>8871</v>
      </c>
      <c r="D24" t="s">
        <v>8872</v>
      </c>
      <c r="E24">
        <v>62</v>
      </c>
      <c r="F24" s="19">
        <v>1.3055555555555556</v>
      </c>
      <c r="G24" s="19">
        <v>711.94444444444457</v>
      </c>
      <c r="H24" s="19">
        <v>26.611111111111111</v>
      </c>
      <c r="I24" s="19">
        <v>0</v>
      </c>
      <c r="J24" s="19">
        <v>0</v>
      </c>
      <c r="K24" s="19">
        <v>0</v>
      </c>
      <c r="L24" s="19">
        <v>25.527777777777779</v>
      </c>
      <c r="M24" s="19">
        <v>6</v>
      </c>
      <c r="N24" s="19">
        <v>0</v>
      </c>
      <c r="O24" s="19">
        <v>0</v>
      </c>
      <c r="Q24">
        <f t="shared" si="63"/>
        <v>1.6924738926899529E-3</v>
      </c>
      <c r="R24">
        <f t="shared" si="34"/>
        <v>0.92293842275837235</v>
      </c>
      <c r="S24">
        <f t="shared" si="35"/>
        <v>3.4497659344616488E-2</v>
      </c>
      <c r="T24">
        <f t="shared" si="36"/>
        <v>0</v>
      </c>
      <c r="U24">
        <f t="shared" si="37"/>
        <v>0</v>
      </c>
      <c r="V24">
        <f t="shared" si="38"/>
        <v>0</v>
      </c>
      <c r="W24">
        <f t="shared" si="39"/>
        <v>3.3093266114512056E-2</v>
      </c>
      <c r="X24">
        <f t="shared" si="40"/>
        <v>7.7781778898091455E-3</v>
      </c>
      <c r="Y24">
        <f t="shared" si="41"/>
        <v>0</v>
      </c>
      <c r="Z24">
        <f t="shared" si="42"/>
        <v>0</v>
      </c>
      <c r="AB24" t="s">
        <v>8890</v>
      </c>
      <c r="AC24" s="18">
        <v>62</v>
      </c>
      <c r="AD24" s="18">
        <f>'age-length prop'!CE63</f>
        <v>-6.2951838712633119</v>
      </c>
      <c r="AE24" s="32">
        <f>'age-length prop'!CE127</f>
        <v>61.78025958923763</v>
      </c>
      <c r="AG24" s="47">
        <f t="shared" si="43"/>
        <v>0</v>
      </c>
      <c r="AH24" s="18">
        <f t="shared" si="44"/>
        <v>-5.6344648643668709</v>
      </c>
      <c r="AI24" s="18">
        <f t="shared" si="45"/>
        <v>-0.41294937931027553</v>
      </c>
      <c r="AJ24" s="18">
        <f t="shared" si="46"/>
        <v>-0.1651797517241102</v>
      </c>
      <c r="AK24" s="18">
        <f t="shared" si="47"/>
        <v>0</v>
      </c>
      <c r="AL24" s="18">
        <f t="shared" si="48"/>
        <v>0</v>
      </c>
      <c r="AM24" s="18">
        <f t="shared" si="49"/>
        <v>0</v>
      </c>
      <c r="AN24" s="18">
        <f t="shared" si="50"/>
        <v>-8.2589875862055101E-2</v>
      </c>
      <c r="AO24" s="18">
        <f t="shared" si="51"/>
        <v>0</v>
      </c>
      <c r="AP24" s="48">
        <f t="shared" si="52"/>
        <v>0</v>
      </c>
      <c r="AQ24" s="47">
        <f t="shared" si="53"/>
        <v>0.10456147643839281</v>
      </c>
      <c r="AR24" s="18">
        <f t="shared" si="54"/>
        <v>57.019375342893788</v>
      </c>
      <c r="AS24" s="18">
        <f t="shared" si="55"/>
        <v>2.1312743495314961</v>
      </c>
      <c r="AT24" s="18">
        <f t="shared" si="56"/>
        <v>0</v>
      </c>
      <c r="AU24" s="18">
        <f t="shared" si="57"/>
        <v>0</v>
      </c>
      <c r="AV24" s="18">
        <f t="shared" si="58"/>
        <v>0</v>
      </c>
      <c r="AW24" s="18">
        <f t="shared" si="59"/>
        <v>2.0445105712102762</v>
      </c>
      <c r="AX24" s="18">
        <f t="shared" si="60"/>
        <v>0.48053784916367759</v>
      </c>
      <c r="AY24" s="18">
        <f t="shared" si="61"/>
        <v>0</v>
      </c>
      <c r="AZ24" s="48">
        <f t="shared" si="62"/>
        <v>0</v>
      </c>
      <c r="BA24">
        <v>5</v>
      </c>
      <c r="BB24" s="18">
        <f>SUM(AJ20:AJ32)+SUM(AO20:AO32)</f>
        <v>14.602076825382369</v>
      </c>
      <c r="BC24" s="18">
        <f>SUM(AT23:AT32)+SUM(AY23:AY32)</f>
        <v>-7.7807218758870373</v>
      </c>
      <c r="BD24" s="18">
        <f>SUM(AT20:AT22)+SUM(AY20:AY22)</f>
        <v>0</v>
      </c>
      <c r="BF24" t="s">
        <v>9158</v>
      </c>
      <c r="BG24" s="18">
        <f>SUM(AK20:AK32)</f>
        <v>0</v>
      </c>
      <c r="BH24" s="18">
        <f>SUM(AU23:AU32)</f>
        <v>0</v>
      </c>
      <c r="BI24" s="18">
        <f>SUM(AU20:AU22)</f>
        <v>0</v>
      </c>
    </row>
    <row r="25" spans="2:61" x14ac:dyDescent="0.35">
      <c r="B25" t="s">
        <v>8873</v>
      </c>
      <c r="C25" t="s">
        <v>8871</v>
      </c>
      <c r="D25" t="s">
        <v>8872</v>
      </c>
      <c r="E25">
        <v>67</v>
      </c>
      <c r="F25" s="19">
        <v>0</v>
      </c>
      <c r="G25" s="19">
        <v>650.97222222222229</v>
      </c>
      <c r="H25" s="19">
        <v>53.277777777777779</v>
      </c>
      <c r="I25" s="19">
        <v>1</v>
      </c>
      <c r="J25" s="19">
        <v>0</v>
      </c>
      <c r="K25" s="19">
        <v>0</v>
      </c>
      <c r="L25" s="19">
        <v>7.2222222222222223</v>
      </c>
      <c r="M25" s="19">
        <v>8.4444444444444446</v>
      </c>
      <c r="N25" s="19">
        <v>2.3055555555555554</v>
      </c>
      <c r="O25" s="19">
        <v>0</v>
      </c>
      <c r="Q25">
        <f t="shared" si="63"/>
        <v>0</v>
      </c>
      <c r="R25">
        <f t="shared" si="34"/>
        <v>0.90009986172991241</v>
      </c>
      <c r="S25">
        <f t="shared" si="35"/>
        <v>7.3667229989245658E-2</v>
      </c>
      <c r="T25">
        <f t="shared" si="36"/>
        <v>1.3827008757105546E-3</v>
      </c>
      <c r="U25">
        <f t="shared" si="37"/>
        <v>0</v>
      </c>
      <c r="V25">
        <f t="shared" si="38"/>
        <v>0</v>
      </c>
      <c r="W25">
        <f t="shared" si="39"/>
        <v>9.9861729912428931E-3</v>
      </c>
      <c r="X25">
        <f t="shared" si="40"/>
        <v>1.1676140728222461E-2</v>
      </c>
      <c r="Y25">
        <f t="shared" si="41"/>
        <v>3.1878936856660003E-3</v>
      </c>
      <c r="Z25">
        <f t="shared" si="42"/>
        <v>0</v>
      </c>
      <c r="AB25" t="s">
        <v>8890</v>
      </c>
      <c r="AC25" s="18">
        <v>67</v>
      </c>
      <c r="AD25" s="18">
        <f>'age-length prop'!CF63</f>
        <v>-44.640209028849142</v>
      </c>
      <c r="AE25" s="32">
        <f>'age-length prop'!CF127</f>
        <v>-3.3714907622699002</v>
      </c>
      <c r="AG25" s="47">
        <f t="shared" si="43"/>
        <v>0</v>
      </c>
      <c r="AH25" s="18">
        <f t="shared" si="44"/>
        <v>-38.588815083702983</v>
      </c>
      <c r="AI25" s="18">
        <f t="shared" si="45"/>
        <v>-5.1024479324015664</v>
      </c>
      <c r="AJ25" s="18">
        <f t="shared" si="46"/>
        <v>0</v>
      </c>
      <c r="AK25" s="18">
        <f t="shared" si="47"/>
        <v>0</v>
      </c>
      <c r="AL25" s="18">
        <f t="shared" si="48"/>
        <v>0</v>
      </c>
      <c r="AM25" s="18">
        <f t="shared" si="49"/>
        <v>-0.35771786867859084</v>
      </c>
      <c r="AN25" s="18">
        <f t="shared" si="50"/>
        <v>-0.59122814406600421</v>
      </c>
      <c r="AO25" s="18">
        <f t="shared" si="51"/>
        <v>0</v>
      </c>
      <c r="AP25" s="48">
        <f t="shared" si="52"/>
        <v>0</v>
      </c>
      <c r="AQ25" s="47">
        <f t="shared" si="53"/>
        <v>0</v>
      </c>
      <c r="AR25" s="18">
        <f t="shared" si="54"/>
        <v>-3.0346783689428141</v>
      </c>
      <c r="AS25" s="18">
        <f t="shared" si="55"/>
        <v>-0.2483683853907539</v>
      </c>
      <c r="AT25" s="18">
        <f t="shared" si="56"/>
        <v>-4.661763229440636E-3</v>
      </c>
      <c r="AU25" s="18">
        <f t="shared" si="57"/>
        <v>0</v>
      </c>
      <c r="AV25" s="18">
        <f t="shared" si="58"/>
        <v>0</v>
      </c>
      <c r="AW25" s="18">
        <f t="shared" si="59"/>
        <v>-3.3668289990404589E-2</v>
      </c>
      <c r="AX25" s="18">
        <f t="shared" si="60"/>
        <v>-3.9366000604165376E-2</v>
      </c>
      <c r="AY25" s="18">
        <f t="shared" si="61"/>
        <v>-1.0747954112321465E-2</v>
      </c>
      <c r="AZ25" s="48">
        <f t="shared" si="62"/>
        <v>0</v>
      </c>
      <c r="BA25">
        <v>6</v>
      </c>
      <c r="BB25" s="18">
        <f>SUM(AK20:AK32)+SUM(AP20:AP32)</f>
        <v>-9.821842487908676E-2</v>
      </c>
      <c r="BC25" s="18">
        <f>SUM(AU23:AU32)+SUM(AZ23:AZ32)</f>
        <v>0</v>
      </c>
      <c r="BD25" s="18">
        <f>SUM(AU20:AU22)+SUM(AZ20:AZ22)</f>
        <v>0</v>
      </c>
      <c r="BF25" t="s">
        <v>9159</v>
      </c>
      <c r="BG25" s="18">
        <f>SUM(AL20:AL32)</f>
        <v>0.30587593916934569</v>
      </c>
      <c r="BH25" s="18">
        <f>SUM(AV23:AV32)</f>
        <v>-0.3542603627059564</v>
      </c>
      <c r="BI25" s="18">
        <f>SUM(AV20:AV22)</f>
        <v>0.22482201310622787</v>
      </c>
    </row>
    <row r="26" spans="2:61" x14ac:dyDescent="0.35">
      <c r="B26" t="s">
        <v>8873</v>
      </c>
      <c r="C26" t="s">
        <v>8871</v>
      </c>
      <c r="D26" t="s">
        <v>8872</v>
      </c>
      <c r="E26">
        <v>72</v>
      </c>
      <c r="F26" s="19">
        <v>0</v>
      </c>
      <c r="G26" s="19">
        <v>203.27777777777774</v>
      </c>
      <c r="H26" s="19">
        <v>82.111111111111114</v>
      </c>
      <c r="I26" s="19">
        <v>0</v>
      </c>
      <c r="J26" s="19">
        <v>0</v>
      </c>
      <c r="K26" s="19">
        <v>0</v>
      </c>
      <c r="L26" s="19">
        <v>0.30555555555555558</v>
      </c>
      <c r="M26" s="19">
        <v>11.611111111111111</v>
      </c>
      <c r="N26" s="19">
        <v>1.3055555555555556</v>
      </c>
      <c r="O26" s="19">
        <v>0</v>
      </c>
      <c r="Q26">
        <f t="shared" si="63"/>
        <v>0</v>
      </c>
      <c r="R26">
        <f t="shared" si="34"/>
        <v>0.68074418604651166</v>
      </c>
      <c r="S26">
        <f t="shared" si="35"/>
        <v>0.27497674418604662</v>
      </c>
      <c r="T26">
        <f t="shared" si="36"/>
        <v>0</v>
      </c>
      <c r="U26">
        <f t="shared" si="37"/>
        <v>0</v>
      </c>
      <c r="V26">
        <f t="shared" si="38"/>
        <v>0</v>
      </c>
      <c r="W26">
        <f t="shared" si="39"/>
        <v>1.0232558139534886E-3</v>
      </c>
      <c r="X26">
        <f t="shared" si="40"/>
        <v>3.8883720930232568E-2</v>
      </c>
      <c r="Y26">
        <f t="shared" si="41"/>
        <v>4.3720930232558153E-3</v>
      </c>
      <c r="Z26">
        <f t="shared" si="42"/>
        <v>0</v>
      </c>
      <c r="AB26" t="s">
        <v>8890</v>
      </c>
      <c r="AC26" s="18">
        <v>72</v>
      </c>
      <c r="AD26" s="18">
        <f>'age-length prop'!CG63</f>
        <v>-24.972034525507809</v>
      </c>
      <c r="AE26" s="32">
        <f>'age-length prop'!CG127</f>
        <v>-79.449537993769979</v>
      </c>
      <c r="AG26" s="47">
        <f t="shared" si="43"/>
        <v>0</v>
      </c>
      <c r="AH26" s="18">
        <f t="shared" si="44"/>
        <v>-12.222737318286352</v>
      </c>
      <c r="AI26" s="18">
        <f t="shared" si="45"/>
        <v>-11.442446498413609</v>
      </c>
      <c r="AJ26" s="18">
        <f t="shared" si="46"/>
        <v>-0.39287369951634704</v>
      </c>
      <c r="AK26" s="18">
        <f t="shared" si="47"/>
        <v>0</v>
      </c>
      <c r="AL26" s="18">
        <f t="shared" si="48"/>
        <v>0</v>
      </c>
      <c r="AM26" s="18">
        <f t="shared" si="49"/>
        <v>0</v>
      </c>
      <c r="AN26" s="18">
        <f t="shared" si="50"/>
        <v>-0.61932173465424156</v>
      </c>
      <c r="AO26" s="18">
        <f t="shared" si="51"/>
        <v>-0.19643684975817352</v>
      </c>
      <c r="AP26" s="48">
        <f t="shared" si="52"/>
        <v>-9.821842487908676E-2</v>
      </c>
      <c r="AQ26" s="47">
        <f t="shared" si="53"/>
        <v>0</v>
      </c>
      <c r="AR26" s="18">
        <f t="shared" si="54"/>
        <v>-54.084811073340347</v>
      </c>
      <c r="AS26" s="18">
        <f t="shared" si="55"/>
        <v>-21.84677528461248</v>
      </c>
      <c r="AT26" s="18">
        <f t="shared" si="56"/>
        <v>0</v>
      </c>
      <c r="AU26" s="18">
        <f t="shared" si="57"/>
        <v>0</v>
      </c>
      <c r="AV26" s="18">
        <f t="shared" si="58"/>
        <v>0</v>
      </c>
      <c r="AW26" s="18">
        <f t="shared" si="59"/>
        <v>-8.1297201668043717E-2</v>
      </c>
      <c r="AX26" s="18">
        <f t="shared" si="60"/>
        <v>-3.0892936633856616</v>
      </c>
      <c r="AY26" s="18">
        <f t="shared" si="61"/>
        <v>-0.34736077076345956</v>
      </c>
      <c r="AZ26" s="48">
        <f t="shared" si="62"/>
        <v>0</v>
      </c>
      <c r="BF26" t="s">
        <v>9160</v>
      </c>
      <c r="BG26" s="18">
        <f>SUM(AM20:AM32)</f>
        <v>-8.2744589220938358E-2</v>
      </c>
      <c r="BH26" s="18">
        <f>SUM(AW23:AW32)</f>
        <v>3.5521495409733257</v>
      </c>
      <c r="BI26" s="18">
        <f>SUM(AW20:AW22)</f>
        <v>1.1727653044361055</v>
      </c>
    </row>
    <row r="27" spans="2:61" x14ac:dyDescent="0.35">
      <c r="B27" t="s">
        <v>8873</v>
      </c>
      <c r="C27" t="s">
        <v>8871</v>
      </c>
      <c r="D27" t="s">
        <v>8872</v>
      </c>
      <c r="E27">
        <v>77</v>
      </c>
      <c r="F27" s="19">
        <v>0</v>
      </c>
      <c r="G27" s="19">
        <v>56.972222222222243</v>
      </c>
      <c r="H27" s="19">
        <v>54.1388888888889</v>
      </c>
      <c r="I27" s="19">
        <v>2</v>
      </c>
      <c r="J27" s="19">
        <v>0</v>
      </c>
      <c r="K27" s="19">
        <v>0</v>
      </c>
      <c r="L27" s="19">
        <v>0</v>
      </c>
      <c r="M27" s="19">
        <v>8.5277777777777768</v>
      </c>
      <c r="N27" s="19">
        <v>1</v>
      </c>
      <c r="O27" s="19">
        <v>0</v>
      </c>
      <c r="Q27">
        <f t="shared" si="63"/>
        <v>0</v>
      </c>
      <c r="R27">
        <f t="shared" si="34"/>
        <v>0.46455266138165352</v>
      </c>
      <c r="S27">
        <f t="shared" si="35"/>
        <v>0.44144960362400903</v>
      </c>
      <c r="T27">
        <f t="shared" si="36"/>
        <v>1.6308040770101923E-2</v>
      </c>
      <c r="U27">
        <f t="shared" si="37"/>
        <v>0</v>
      </c>
      <c r="V27">
        <f t="shared" si="38"/>
        <v>0</v>
      </c>
      <c r="W27">
        <f t="shared" si="39"/>
        <v>0</v>
      </c>
      <c r="X27">
        <f t="shared" si="40"/>
        <v>6.9535673839184575E-2</v>
      </c>
      <c r="Y27">
        <f t="shared" si="41"/>
        <v>8.1540203850509613E-3</v>
      </c>
      <c r="Z27">
        <f t="shared" si="42"/>
        <v>0</v>
      </c>
      <c r="AB27" t="s">
        <v>8890</v>
      </c>
      <c r="AC27" s="18">
        <v>77</v>
      </c>
      <c r="AD27" s="18">
        <f>'age-length prop'!CH63</f>
        <v>-66.188641477821363</v>
      </c>
      <c r="AE27" s="32">
        <f>'age-length prop'!CH127</f>
        <v>-52.188121095365453</v>
      </c>
      <c r="AG27" s="47">
        <f t="shared" si="43"/>
        <v>0</v>
      </c>
      <c r="AH27" s="18">
        <f t="shared" si="44"/>
        <v>-8.7172810304053829</v>
      </c>
      <c r="AI27" s="18">
        <f t="shared" si="45"/>
        <v>-50.846964444934471</v>
      </c>
      <c r="AJ27" s="18">
        <f t="shared" si="46"/>
        <v>-2.3233789737304664</v>
      </c>
      <c r="AK27" s="18">
        <f t="shared" si="47"/>
        <v>0</v>
      </c>
      <c r="AL27" s="18">
        <f t="shared" si="48"/>
        <v>0</v>
      </c>
      <c r="AM27" s="18">
        <f t="shared" si="49"/>
        <v>0</v>
      </c>
      <c r="AN27" s="18">
        <f t="shared" si="50"/>
        <v>-2.9733719009050614</v>
      </c>
      <c r="AO27" s="18">
        <f t="shared" si="51"/>
        <v>-1.3276451278459809</v>
      </c>
      <c r="AP27" s="48">
        <f t="shared" si="52"/>
        <v>0</v>
      </c>
      <c r="AQ27" s="47">
        <f t="shared" si="53"/>
        <v>0</v>
      </c>
      <c r="AR27" s="18">
        <f t="shared" si="54"/>
        <v>-24.244130547360037</v>
      </c>
      <c r="AS27" s="18">
        <f t="shared" si="55"/>
        <v>-23.038425371430865</v>
      </c>
      <c r="AT27" s="18">
        <f t="shared" si="56"/>
        <v>-0.85108600653823596</v>
      </c>
      <c r="AU27" s="18">
        <f t="shared" si="57"/>
        <v>0</v>
      </c>
      <c r="AV27" s="18">
        <f t="shared" si="58"/>
        <v>0</v>
      </c>
      <c r="AW27" s="18">
        <f t="shared" si="59"/>
        <v>0</v>
      </c>
      <c r="AX27" s="18">
        <f t="shared" si="60"/>
        <v>-3.6289361667672</v>
      </c>
      <c r="AY27" s="18">
        <f t="shared" si="61"/>
        <v>-0.42554300326911798</v>
      </c>
      <c r="AZ27" s="48">
        <f t="shared" si="62"/>
        <v>0</v>
      </c>
      <c r="BF27" t="s">
        <v>9161</v>
      </c>
      <c r="BG27" s="18">
        <f>SUM(AN20:AN32)</f>
        <v>2.2128273294743068</v>
      </c>
      <c r="BH27" s="18">
        <f>SUM(AX23:AX32)</f>
        <v>-4.8296896535887361</v>
      </c>
      <c r="BI27" s="18">
        <f>SUM(AX20:AX22)</f>
        <v>0</v>
      </c>
    </row>
    <row r="28" spans="2:61" x14ac:dyDescent="0.35">
      <c r="B28" t="s">
        <v>8873</v>
      </c>
      <c r="C28" t="s">
        <v>8871</v>
      </c>
      <c r="D28" t="s">
        <v>8872</v>
      </c>
      <c r="E28">
        <v>82</v>
      </c>
      <c r="F28" s="19">
        <v>0</v>
      </c>
      <c r="G28" s="19">
        <v>16.833333333333332</v>
      </c>
      <c r="H28" s="19">
        <v>31.58333333333335</v>
      </c>
      <c r="I28" s="19">
        <v>1</v>
      </c>
      <c r="J28" s="19">
        <v>0</v>
      </c>
      <c r="K28" s="19">
        <v>0</v>
      </c>
      <c r="L28" s="19">
        <v>0</v>
      </c>
      <c r="M28" s="19">
        <v>3</v>
      </c>
      <c r="N28" s="19">
        <v>1</v>
      </c>
      <c r="O28" s="19">
        <v>0</v>
      </c>
      <c r="Q28">
        <f t="shared" si="63"/>
        <v>0</v>
      </c>
      <c r="R28">
        <f t="shared" si="34"/>
        <v>0.31513260530421205</v>
      </c>
      <c r="S28">
        <f t="shared" si="35"/>
        <v>0.59126365054602192</v>
      </c>
      <c r="T28">
        <f t="shared" si="36"/>
        <v>1.8720748829953192E-2</v>
      </c>
      <c r="U28">
        <f t="shared" si="37"/>
        <v>0</v>
      </c>
      <c r="V28">
        <f t="shared" si="38"/>
        <v>0</v>
      </c>
      <c r="W28">
        <f t="shared" si="39"/>
        <v>0</v>
      </c>
      <c r="X28">
        <f t="shared" si="40"/>
        <v>5.6162246489859576E-2</v>
      </c>
      <c r="Y28">
        <f t="shared" si="41"/>
        <v>1.8720748829953192E-2</v>
      </c>
      <c r="Z28">
        <f t="shared" si="42"/>
        <v>0</v>
      </c>
      <c r="AB28" t="s">
        <v>8890</v>
      </c>
      <c r="AC28" s="18">
        <v>82</v>
      </c>
      <c r="AD28" s="18">
        <f>'age-length prop'!CI63</f>
        <v>114.60151854211449</v>
      </c>
      <c r="AE28" s="32">
        <f>'age-length prop'!CI127</f>
        <v>45.224171052974</v>
      </c>
      <c r="AG28" s="47">
        <f t="shared" si="43"/>
        <v>0</v>
      </c>
      <c r="AH28" s="18">
        <f t="shared" si="44"/>
        <v>7.1710914627479951</v>
      </c>
      <c r="AI28" s="18">
        <f t="shared" si="45"/>
        <v>94.711085942241198</v>
      </c>
      <c r="AJ28" s="18">
        <f t="shared" si="46"/>
        <v>5.7606635210226775</v>
      </c>
      <c r="AK28" s="18">
        <f t="shared" si="47"/>
        <v>0</v>
      </c>
      <c r="AL28" s="18">
        <f t="shared" si="48"/>
        <v>0.30587593916934569</v>
      </c>
      <c r="AM28" s="18">
        <f t="shared" si="49"/>
        <v>0</v>
      </c>
      <c r="AN28" s="18">
        <f t="shared" si="50"/>
        <v>4.2312838251759484</v>
      </c>
      <c r="AO28" s="18">
        <f t="shared" si="51"/>
        <v>2.4215178517573199</v>
      </c>
      <c r="AP28" s="48">
        <f t="shared" si="52"/>
        <v>0</v>
      </c>
      <c r="AQ28" s="47">
        <f t="shared" si="53"/>
        <v>0</v>
      </c>
      <c r="AR28" s="18">
        <f t="shared" si="54"/>
        <v>14.251610846647027</v>
      </c>
      <c r="AS28" s="18">
        <f t="shared" si="55"/>
        <v>26.739408469699139</v>
      </c>
      <c r="AT28" s="18">
        <f t="shared" si="56"/>
        <v>0.84663034732556608</v>
      </c>
      <c r="AU28" s="18">
        <f t="shared" si="57"/>
        <v>0</v>
      </c>
      <c r="AV28" s="18">
        <f t="shared" si="58"/>
        <v>0</v>
      </c>
      <c r="AW28" s="18">
        <f t="shared" si="59"/>
        <v>0</v>
      </c>
      <c r="AX28" s="18">
        <f t="shared" si="60"/>
        <v>2.539891041976698</v>
      </c>
      <c r="AY28" s="18">
        <f t="shared" si="61"/>
        <v>0.84663034732556608</v>
      </c>
      <c r="AZ28" s="48">
        <f t="shared" si="62"/>
        <v>0</v>
      </c>
      <c r="BF28" t="s">
        <v>9162</v>
      </c>
      <c r="BG28" s="18">
        <f>SUM(AO20:AO32)</f>
        <v>3.5273983665189594</v>
      </c>
      <c r="BH28" s="18">
        <f>SUM(AY23:AY32)</f>
        <v>-0.6793837594195159</v>
      </c>
      <c r="BI28" s="18">
        <f>SUM(AY20:AY22)</f>
        <v>0</v>
      </c>
    </row>
    <row r="29" spans="2:61" x14ac:dyDescent="0.35">
      <c r="B29" t="s">
        <v>8873</v>
      </c>
      <c r="C29" t="s">
        <v>8871</v>
      </c>
      <c r="D29" t="s">
        <v>8872</v>
      </c>
      <c r="E29">
        <v>87</v>
      </c>
      <c r="F29" s="19">
        <v>0</v>
      </c>
      <c r="G29" s="19">
        <v>4.3055555555555554</v>
      </c>
      <c r="H29" s="19">
        <v>23.277777777777779</v>
      </c>
      <c r="I29" s="19">
        <v>3.3055555555555554</v>
      </c>
      <c r="J29" s="19">
        <v>0</v>
      </c>
      <c r="K29" s="19">
        <v>1</v>
      </c>
      <c r="L29" s="19">
        <v>0</v>
      </c>
      <c r="M29" s="19">
        <v>0.30555555555555558</v>
      </c>
      <c r="N29" s="19">
        <v>1</v>
      </c>
      <c r="O29" s="19">
        <v>0</v>
      </c>
      <c r="Q29">
        <f t="shared" si="63"/>
        <v>0</v>
      </c>
      <c r="R29">
        <f t="shared" si="34"/>
        <v>0.12970711297071127</v>
      </c>
      <c r="S29">
        <f t="shared" si="35"/>
        <v>0.70125523012552293</v>
      </c>
      <c r="T29">
        <f t="shared" si="36"/>
        <v>9.9581589958158967E-2</v>
      </c>
      <c r="U29">
        <f t="shared" si="37"/>
        <v>0</v>
      </c>
      <c r="V29">
        <f t="shared" si="38"/>
        <v>3.0125523012552297E-2</v>
      </c>
      <c r="W29">
        <f t="shared" si="39"/>
        <v>0</v>
      </c>
      <c r="X29">
        <f t="shared" si="40"/>
        <v>9.2050209205020907E-3</v>
      </c>
      <c r="Y29">
        <f t="shared" si="41"/>
        <v>3.0125523012552297E-2</v>
      </c>
      <c r="Z29">
        <f t="shared" si="42"/>
        <v>0</v>
      </c>
      <c r="AB29" t="s">
        <v>8890</v>
      </c>
      <c r="AC29" s="18">
        <v>87</v>
      </c>
      <c r="AD29" s="18">
        <f>'age-length prop'!CJ63</f>
        <v>57.133336953978862</v>
      </c>
      <c r="AE29" s="32">
        <f>'age-length prop'!CJ127</f>
        <v>-11.759475928711609</v>
      </c>
      <c r="AG29" s="47">
        <f t="shared" si="43"/>
        <v>0</v>
      </c>
      <c r="AH29" s="18">
        <f t="shared" si="44"/>
        <v>1.6269252367911105</v>
      </c>
      <c r="AI29" s="18">
        <f t="shared" si="45"/>
        <v>41.872319944079152</v>
      </c>
      <c r="AJ29" s="18">
        <f t="shared" si="46"/>
        <v>8.4554283433228168</v>
      </c>
      <c r="AK29" s="18">
        <f t="shared" si="47"/>
        <v>0</v>
      </c>
      <c r="AL29" s="18">
        <f t="shared" si="48"/>
        <v>0</v>
      </c>
      <c r="AM29" s="18">
        <f t="shared" si="49"/>
        <v>0.27497327945765249</v>
      </c>
      <c r="AN29" s="18">
        <f t="shared" si="50"/>
        <v>2.2608914088740315</v>
      </c>
      <c r="AO29" s="18">
        <f t="shared" si="51"/>
        <v>2.6427987414541043</v>
      </c>
      <c r="AP29" s="48">
        <f t="shared" si="52"/>
        <v>0</v>
      </c>
      <c r="AQ29" s="47">
        <f t="shared" si="53"/>
        <v>0</v>
      </c>
      <c r="AR29" s="18">
        <f t="shared" si="54"/>
        <v>-1.5252876727617566</v>
      </c>
      <c r="AS29" s="18">
        <f t="shared" si="55"/>
        <v>-8.2463939985442067</v>
      </c>
      <c r="AT29" s="18">
        <f t="shared" si="56"/>
        <v>-1.1710273100558</v>
      </c>
      <c r="AU29" s="18">
        <f t="shared" si="57"/>
        <v>0</v>
      </c>
      <c r="AV29" s="18">
        <f t="shared" si="58"/>
        <v>-0.3542603627059564</v>
      </c>
      <c r="AW29" s="18">
        <f t="shared" si="59"/>
        <v>0</v>
      </c>
      <c r="AX29" s="18">
        <f t="shared" si="60"/>
        <v>-0.10824622193793111</v>
      </c>
      <c r="AY29" s="18">
        <f t="shared" si="61"/>
        <v>-0.3542603627059564</v>
      </c>
      <c r="AZ29" s="48">
        <f t="shared" si="62"/>
        <v>0</v>
      </c>
      <c r="BF29" t="s">
        <v>9163</v>
      </c>
      <c r="BG29" s="18">
        <f>SUM(AP20:AP32)</f>
        <v>-9.821842487908676E-2</v>
      </c>
      <c r="BH29" s="18">
        <f>SUM(AZ23:AZ32)</f>
        <v>0</v>
      </c>
      <c r="BI29" s="18">
        <f>SUM(AZ20:AZ22)</f>
        <v>0</v>
      </c>
    </row>
    <row r="30" spans="2:61" x14ac:dyDescent="0.35">
      <c r="B30" t="s">
        <v>8873</v>
      </c>
      <c r="C30" t="s">
        <v>8871</v>
      </c>
      <c r="D30" t="s">
        <v>8872</v>
      </c>
      <c r="E30">
        <v>92</v>
      </c>
      <c r="F30" s="19">
        <v>0</v>
      </c>
      <c r="G30" s="19">
        <v>0</v>
      </c>
      <c r="H30" s="19">
        <v>23.361111111111114</v>
      </c>
      <c r="I30" s="19">
        <v>3.9166666666666661</v>
      </c>
      <c r="J30" s="19">
        <v>0</v>
      </c>
      <c r="K30" s="19">
        <v>0</v>
      </c>
      <c r="L30" s="19">
        <v>1</v>
      </c>
      <c r="M30" s="19">
        <v>1</v>
      </c>
      <c r="N30" s="19">
        <v>0</v>
      </c>
      <c r="O30" s="19">
        <v>0</v>
      </c>
      <c r="Q30">
        <f t="shared" si="63"/>
        <v>0</v>
      </c>
      <c r="R30">
        <f t="shared" si="34"/>
        <v>0</v>
      </c>
      <c r="S30">
        <f t="shared" si="35"/>
        <v>0.79791271347248582</v>
      </c>
      <c r="T30">
        <f t="shared" si="36"/>
        <v>0.13377609108159391</v>
      </c>
      <c r="U30">
        <f t="shared" si="37"/>
        <v>0</v>
      </c>
      <c r="V30">
        <f t="shared" si="38"/>
        <v>0</v>
      </c>
      <c r="W30">
        <f t="shared" si="39"/>
        <v>3.4155597722960153E-2</v>
      </c>
      <c r="X30">
        <f t="shared" si="40"/>
        <v>3.4155597722960153E-2</v>
      </c>
      <c r="Y30">
        <f t="shared" si="41"/>
        <v>0</v>
      </c>
      <c r="Z30">
        <f t="shared" si="42"/>
        <v>0</v>
      </c>
      <c r="AB30" t="s">
        <v>8890</v>
      </c>
      <c r="AC30">
        <v>92</v>
      </c>
      <c r="AD30" s="18">
        <f>'age-length prop'!CK63</f>
        <v>-0.47921996596359445</v>
      </c>
      <c r="AE30" s="32">
        <f>'age-length prop'!CK127</f>
        <v>-29.703975917527583</v>
      </c>
      <c r="AG30" s="47">
        <f t="shared" si="43"/>
        <v>0</v>
      </c>
      <c r="AH30" s="18">
        <f t="shared" si="44"/>
        <v>-3.3516872619477597E-2</v>
      </c>
      <c r="AI30" s="18">
        <f t="shared" si="45"/>
        <v>-0.30771341564477833</v>
      </c>
      <c r="AJ30" s="18">
        <f t="shared" si="46"/>
        <v>-0.11231717952271744</v>
      </c>
      <c r="AK30" s="18">
        <f t="shared" si="47"/>
        <v>0</v>
      </c>
      <c r="AL30" s="18">
        <f t="shared" si="48"/>
        <v>0</v>
      </c>
      <c r="AM30" s="18">
        <f t="shared" si="49"/>
        <v>0</v>
      </c>
      <c r="AN30" s="18">
        <f t="shared" si="50"/>
        <v>-1.2836249088310566E-2</v>
      </c>
      <c r="AO30" s="18">
        <f t="shared" si="51"/>
        <v>-1.2836249088310566E-2</v>
      </c>
      <c r="AP30" s="48">
        <f t="shared" si="52"/>
        <v>0</v>
      </c>
      <c r="AQ30" s="47">
        <f t="shared" si="53"/>
        <v>0</v>
      </c>
      <c r="AR30" s="18">
        <f t="shared" si="54"/>
        <v>0</v>
      </c>
      <c r="AS30" s="18">
        <f t="shared" si="55"/>
        <v>-23.701180025275804</v>
      </c>
      <c r="AT30" s="18">
        <f t="shared" si="56"/>
        <v>-3.9736817878286419</v>
      </c>
      <c r="AU30" s="18">
        <f t="shared" si="57"/>
        <v>0</v>
      </c>
      <c r="AV30" s="18">
        <f t="shared" si="58"/>
        <v>0</v>
      </c>
      <c r="AW30" s="18">
        <f t="shared" si="59"/>
        <v>-1.0145570522115683</v>
      </c>
      <c r="AX30" s="18">
        <f t="shared" si="60"/>
        <v>-1.0145570522115683</v>
      </c>
      <c r="AY30" s="18">
        <f t="shared" si="61"/>
        <v>0</v>
      </c>
      <c r="AZ30" s="48">
        <f t="shared" si="62"/>
        <v>0</v>
      </c>
    </row>
    <row r="31" spans="2:61" x14ac:dyDescent="0.35">
      <c r="B31" t="s">
        <v>8873</v>
      </c>
      <c r="C31" t="s">
        <v>8871</v>
      </c>
      <c r="D31" t="s">
        <v>8872</v>
      </c>
      <c r="E31">
        <v>99</v>
      </c>
      <c r="F31" s="19">
        <v>0</v>
      </c>
      <c r="G31" s="19">
        <v>0</v>
      </c>
      <c r="H31" s="19">
        <v>6.9166666666666661</v>
      </c>
      <c r="I31" s="19">
        <v>3</v>
      </c>
      <c r="J31" s="19">
        <v>0</v>
      </c>
      <c r="K31" s="19">
        <v>0</v>
      </c>
      <c r="L31" s="19">
        <v>0</v>
      </c>
      <c r="M31" s="19">
        <v>0</v>
      </c>
      <c r="N31" s="19">
        <v>0.30555555555555558</v>
      </c>
      <c r="O31" s="19">
        <v>0</v>
      </c>
      <c r="Q31">
        <f t="shared" si="63"/>
        <v>0</v>
      </c>
      <c r="R31">
        <f t="shared" si="34"/>
        <v>0</v>
      </c>
      <c r="S31">
        <f t="shared" si="35"/>
        <v>0.67663043478260865</v>
      </c>
      <c r="T31">
        <f t="shared" si="36"/>
        <v>0.29347826086956524</v>
      </c>
      <c r="U31">
        <f t="shared" si="37"/>
        <v>0</v>
      </c>
      <c r="V31">
        <f t="shared" si="38"/>
        <v>0</v>
      </c>
      <c r="W31">
        <f t="shared" si="39"/>
        <v>0</v>
      </c>
      <c r="X31">
        <f t="shared" si="40"/>
        <v>0</v>
      </c>
      <c r="Y31">
        <f t="shared" si="41"/>
        <v>2.9891304347826091E-2</v>
      </c>
      <c r="Z31">
        <f t="shared" si="42"/>
        <v>0</v>
      </c>
      <c r="AB31" t="s">
        <v>8890</v>
      </c>
      <c r="AC31">
        <v>99</v>
      </c>
      <c r="AD31" s="18">
        <f>'age-length prop'!CL63</f>
        <v>-0.26076798897959141</v>
      </c>
      <c r="AE31" s="32">
        <f>'age-length prop'!CL127</f>
        <v>-6.2920776401773262</v>
      </c>
      <c r="AG31" s="47">
        <f t="shared" si="43"/>
        <v>0</v>
      </c>
      <c r="AH31" s="18">
        <f t="shared" si="44"/>
        <v>0</v>
      </c>
      <c r="AI31" s="18">
        <f t="shared" si="45"/>
        <v>-0.1131041879911481</v>
      </c>
      <c r="AJ31" s="18">
        <f t="shared" si="46"/>
        <v>-0.14766380098844334</v>
      </c>
      <c r="AK31" s="18">
        <f t="shared" si="47"/>
        <v>0</v>
      </c>
      <c r="AL31" s="18">
        <f t="shared" si="48"/>
        <v>0</v>
      </c>
      <c r="AM31" s="18">
        <f t="shared" si="49"/>
        <v>0</v>
      </c>
      <c r="AN31" s="18">
        <f t="shared" si="50"/>
        <v>0</v>
      </c>
      <c r="AO31" s="18">
        <f t="shared" si="51"/>
        <v>0</v>
      </c>
      <c r="AP31" s="48">
        <f t="shared" si="52"/>
        <v>0</v>
      </c>
      <c r="AQ31" s="47">
        <f t="shared" si="53"/>
        <v>0</v>
      </c>
      <c r="AR31" s="18">
        <f t="shared" si="54"/>
        <v>0</v>
      </c>
      <c r="AS31" s="18">
        <f t="shared" si="55"/>
        <v>-4.2574112293591142</v>
      </c>
      <c r="AT31" s="18">
        <f t="shared" si="56"/>
        <v>-1.8465880030955197</v>
      </c>
      <c r="AU31" s="18">
        <f t="shared" si="57"/>
        <v>0</v>
      </c>
      <c r="AV31" s="18">
        <f t="shared" si="58"/>
        <v>0</v>
      </c>
      <c r="AW31" s="18">
        <f t="shared" si="59"/>
        <v>0</v>
      </c>
      <c r="AX31" s="18">
        <f t="shared" si="60"/>
        <v>0</v>
      </c>
      <c r="AY31" s="18">
        <f t="shared" si="61"/>
        <v>-0.18807840772269185</v>
      </c>
      <c r="AZ31" s="48">
        <f t="shared" si="62"/>
        <v>0</v>
      </c>
      <c r="BF31" t="s">
        <v>9019</v>
      </c>
      <c r="BG31" s="18">
        <f>SUM(BG20:BG29)</f>
        <v>26.82016955164341</v>
      </c>
      <c r="BH31" s="18">
        <f>SUM(BH20:BH29)</f>
        <v>-42.612963535628509</v>
      </c>
      <c r="BI31" s="18">
        <f>SUM(BI20:BI29)</f>
        <v>33.921295375308404</v>
      </c>
    </row>
    <row r="32" spans="2:61" x14ac:dyDescent="0.35">
      <c r="B32" t="s">
        <v>8873</v>
      </c>
      <c r="C32" t="s">
        <v>8871</v>
      </c>
      <c r="D32" t="s">
        <v>8872</v>
      </c>
      <c r="E32">
        <v>100</v>
      </c>
      <c r="F32" s="19">
        <v>0</v>
      </c>
      <c r="G32" s="19">
        <v>0</v>
      </c>
      <c r="H32" s="19">
        <v>5</v>
      </c>
      <c r="I32" s="19">
        <v>1.3055555555555556</v>
      </c>
      <c r="J32" s="19">
        <v>0</v>
      </c>
      <c r="K32" s="19">
        <v>0</v>
      </c>
      <c r="L32" s="19">
        <v>0</v>
      </c>
      <c r="M32" s="19">
        <v>0</v>
      </c>
      <c r="N32" s="19">
        <v>1.3055555555555556</v>
      </c>
      <c r="O32" s="19">
        <v>0</v>
      </c>
      <c r="Q32">
        <f t="shared" si="63"/>
        <v>0</v>
      </c>
      <c r="R32">
        <f t="shared" si="34"/>
        <v>0</v>
      </c>
      <c r="S32">
        <f t="shared" si="35"/>
        <v>0.65693430656934315</v>
      </c>
      <c r="T32">
        <f t="shared" si="36"/>
        <v>0.17153284671532848</v>
      </c>
      <c r="U32">
        <f t="shared" si="37"/>
        <v>0</v>
      </c>
      <c r="V32">
        <f t="shared" si="38"/>
        <v>0</v>
      </c>
      <c r="W32">
        <f t="shared" si="39"/>
        <v>0</v>
      </c>
      <c r="X32">
        <f t="shared" si="40"/>
        <v>0</v>
      </c>
      <c r="Y32">
        <f t="shared" si="41"/>
        <v>0.17153284671532848</v>
      </c>
      <c r="Z32">
        <f t="shared" si="42"/>
        <v>0</v>
      </c>
      <c r="AB32" t="s">
        <v>8890</v>
      </c>
      <c r="AC32">
        <v>100</v>
      </c>
      <c r="AD32" s="18">
        <f>'age-length prop'!CM63</f>
        <v>0</v>
      </c>
      <c r="AE32" s="32">
        <f>'age-length prop'!CM127</f>
        <v>-1.1660950774255425</v>
      </c>
      <c r="AG32" s="49">
        <f t="shared" si="43"/>
        <v>0</v>
      </c>
      <c r="AH32" s="50">
        <f t="shared" si="44"/>
        <v>0</v>
      </c>
      <c r="AI32" s="50">
        <f t="shared" si="45"/>
        <v>0</v>
      </c>
      <c r="AJ32" s="50">
        <f t="shared" si="46"/>
        <v>0</v>
      </c>
      <c r="AK32" s="50">
        <f t="shared" si="47"/>
        <v>0</v>
      </c>
      <c r="AL32" s="50">
        <f t="shared" si="48"/>
        <v>0</v>
      </c>
      <c r="AM32" s="50">
        <f t="shared" si="49"/>
        <v>0</v>
      </c>
      <c r="AN32" s="50">
        <f t="shared" si="50"/>
        <v>0</v>
      </c>
      <c r="AO32" s="50">
        <f t="shared" si="51"/>
        <v>0</v>
      </c>
      <c r="AP32" s="51">
        <f t="shared" si="52"/>
        <v>0</v>
      </c>
      <c r="AQ32" s="47">
        <f t="shared" si="53"/>
        <v>0</v>
      </c>
      <c r="AR32" s="18">
        <f t="shared" si="54"/>
        <v>0</v>
      </c>
      <c r="AS32" s="18">
        <f t="shared" si="55"/>
        <v>-0.76604786108247325</v>
      </c>
      <c r="AT32" s="18">
        <f t="shared" si="56"/>
        <v>-0.20002360817153469</v>
      </c>
      <c r="AU32" s="18">
        <f t="shared" si="57"/>
        <v>0</v>
      </c>
      <c r="AV32" s="18">
        <f t="shared" si="58"/>
        <v>0</v>
      </c>
      <c r="AW32" s="18">
        <f t="shared" si="59"/>
        <v>0</v>
      </c>
      <c r="AX32" s="18">
        <f t="shared" si="60"/>
        <v>0</v>
      </c>
      <c r="AY32" s="18">
        <f t="shared" si="61"/>
        <v>-0.20002360817153469</v>
      </c>
      <c r="AZ32" s="48">
        <f t="shared" si="62"/>
        <v>0</v>
      </c>
      <c r="BG32" s="18">
        <f>SUM(AG20:AP32)</f>
        <v>26.820169551643435</v>
      </c>
      <c r="BH32" s="18">
        <f>SUM(AQ23:AZ32)</f>
        <v>-42.612963535628481</v>
      </c>
      <c r="BI32" s="18">
        <f>SUM(AQ20:AZ22)</f>
        <v>33.921295375308404</v>
      </c>
    </row>
  </sheetData>
  <mergeCells count="11">
    <mergeCell ref="E2:O2"/>
    <mergeCell ref="AD1:AE3"/>
    <mergeCell ref="AG2:AP2"/>
    <mergeCell ref="Q3:Z3"/>
    <mergeCell ref="AG3:AP3"/>
    <mergeCell ref="AG19:AP19"/>
    <mergeCell ref="AQ19:AZ19"/>
    <mergeCell ref="BB2:BD2"/>
    <mergeCell ref="BA18:BD18"/>
    <mergeCell ref="AQ2:AZ2"/>
    <mergeCell ref="AQ3:AZ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0925-4AE2-409F-8990-F6CDADF16E74}">
  <sheetPr>
    <tabColor theme="9" tint="0.39997558519241921"/>
  </sheetPr>
  <dimension ref="C1:AM77"/>
  <sheetViews>
    <sheetView topLeftCell="P1" workbookViewId="0">
      <selection activeCell="AE23" sqref="AE23"/>
    </sheetView>
  </sheetViews>
  <sheetFormatPr defaultRowHeight="14.5" x14ac:dyDescent="0.35"/>
  <cols>
    <col min="3" max="3" width="10.1796875" customWidth="1"/>
    <col min="4" max="4" width="4" customWidth="1"/>
    <col min="10" max="10" width="4" customWidth="1"/>
    <col min="13" max="13" width="12.453125" customWidth="1"/>
    <col min="14" max="14" width="12.81640625" customWidth="1"/>
    <col min="15" max="15" width="13.1796875" customWidth="1"/>
    <col min="17" max="17" width="7.54296875" customWidth="1"/>
    <col min="18" max="19" width="7.26953125" customWidth="1"/>
    <col min="21" max="21" width="6.1796875" customWidth="1"/>
    <col min="22" max="22" width="14" bestFit="1" customWidth="1"/>
    <col min="23" max="23" width="7.54296875" bestFit="1" customWidth="1"/>
    <col min="24" max="25" width="6.453125" customWidth="1"/>
    <col min="26" max="26" width="5.7265625" customWidth="1"/>
    <col min="27" max="27" width="7.54296875" bestFit="1" customWidth="1"/>
    <col min="28" max="29" width="6.453125" customWidth="1"/>
    <col min="30" max="30" width="3.54296875" customWidth="1"/>
    <col min="31" max="31" width="7.54296875" bestFit="1" customWidth="1"/>
    <col min="32" max="35" width="6.453125" customWidth="1"/>
    <col min="36" max="36" width="7" customWidth="1"/>
  </cols>
  <sheetData>
    <row r="1" spans="3:39" x14ac:dyDescent="0.35">
      <c r="W1" t="s">
        <v>8864</v>
      </c>
      <c r="X1" t="s">
        <v>9040</v>
      </c>
      <c r="Y1" t="s">
        <v>9269</v>
      </c>
      <c r="Z1" t="s">
        <v>9259</v>
      </c>
      <c r="AF1" s="211"/>
      <c r="AG1" s="211"/>
      <c r="AH1" s="211"/>
      <c r="AK1" t="s">
        <v>9264</v>
      </c>
    </row>
    <row r="2" spans="3:39" ht="15" thickBot="1" x14ac:dyDescent="0.4">
      <c r="P2" s="18"/>
      <c r="Q2" s="18">
        <f t="shared" ref="Q2:S2" si="0">SUM(Q6:Q59)</f>
        <v>12012.801899185875</v>
      </c>
      <c r="R2" s="18">
        <f t="shared" si="0"/>
        <v>20882.010784542847</v>
      </c>
      <c r="S2" s="18">
        <f t="shared" si="0"/>
        <v>3088.0972842541855</v>
      </c>
      <c r="T2" s="18">
        <f>SUM(T6:T75)</f>
        <v>42874.779925075927</v>
      </c>
      <c r="V2" t="s">
        <v>8830</v>
      </c>
      <c r="W2" s="18">
        <f>SUM(W11:W20)</f>
        <v>12039.622068737519</v>
      </c>
      <c r="X2" s="18">
        <f t="shared" ref="X2:Y2" si="1">SUM(X11:X20)</f>
        <v>20839.39782100722</v>
      </c>
      <c r="Y2" s="18">
        <f t="shared" si="1"/>
        <v>3122.0185796294941</v>
      </c>
      <c r="Z2" s="18">
        <f>W2+X2</f>
        <v>32879.019889744741</v>
      </c>
      <c r="AK2" t="s">
        <v>9262</v>
      </c>
      <c r="AL2" t="s">
        <v>9263</v>
      </c>
      <c r="AM2" t="s">
        <v>8860</v>
      </c>
    </row>
    <row r="3" spans="3:39" x14ac:dyDescent="0.35">
      <c r="C3" s="33"/>
      <c r="D3" s="59"/>
      <c r="E3" s="59" t="s">
        <v>16</v>
      </c>
      <c r="F3" s="59" t="s">
        <v>6</v>
      </c>
      <c r="G3" s="59" t="s">
        <v>8919</v>
      </c>
      <c r="H3" s="59" t="s">
        <v>8899</v>
      </c>
      <c r="I3" s="141" t="s">
        <v>8863</v>
      </c>
      <c r="V3" t="s">
        <v>9265</v>
      </c>
      <c r="W3" s="18">
        <f>SUM(W21:W30)</f>
        <v>2926.8303110747538</v>
      </c>
      <c r="X3" s="18">
        <f t="shared" ref="X3:Y3" si="2">SUM(X21:X30)</f>
        <v>3295.3808726419452</v>
      </c>
      <c r="Y3" s="18">
        <f t="shared" si="2"/>
        <v>651.53027198498364</v>
      </c>
      <c r="Z3" s="18">
        <f t="shared" ref="Z3:Z4" si="3">W3+X3</f>
        <v>6222.2111837166995</v>
      </c>
      <c r="AB3" s="18"/>
      <c r="AC3" s="18"/>
      <c r="AD3" s="18"/>
      <c r="AF3" s="15"/>
      <c r="AG3" s="15"/>
      <c r="AH3" s="15"/>
      <c r="AK3" s="18">
        <f>SUM(AK6:AK59)</f>
        <v>14797.53714634057</v>
      </c>
      <c r="AL3" s="18">
        <f>SUM(AL6:AL59)</f>
        <v>18097.275537388155</v>
      </c>
      <c r="AM3" s="18">
        <f>SUM(AL65:AL74)</f>
        <v>6222.2111837166985</v>
      </c>
    </row>
    <row r="4" spans="3:39" x14ac:dyDescent="0.35">
      <c r="C4" s="231" t="s">
        <v>8920</v>
      </c>
      <c r="D4" s="211"/>
      <c r="E4" s="32">
        <f>SUM(E9:E13)</f>
        <v>2926.8303110747543</v>
      </c>
      <c r="F4" s="32">
        <f>SUM(F9:F13)</f>
        <v>3295.3808726419452</v>
      </c>
      <c r="G4" s="32">
        <f>SUM(G9:G13)</f>
        <v>651.53027198498364</v>
      </c>
      <c r="H4" s="32">
        <f>E4+F4</f>
        <v>6222.2111837166995</v>
      </c>
      <c r="I4" s="35">
        <f>G4+F4+E4</f>
        <v>6873.7414557016837</v>
      </c>
      <c r="L4" s="139" t="s">
        <v>9023</v>
      </c>
      <c r="M4" s="139"/>
      <c r="N4" s="139"/>
      <c r="O4" s="139"/>
      <c r="P4" s="139"/>
      <c r="Q4" s="139"/>
      <c r="R4" s="139"/>
      <c r="S4" s="139"/>
      <c r="T4" s="139"/>
      <c r="V4" t="s">
        <v>9139</v>
      </c>
      <c r="W4" s="18">
        <f>W2+W3</f>
        <v>14966.452379812272</v>
      </c>
      <c r="X4" s="18">
        <f t="shared" ref="X4:Y4" si="4">X2+X3</f>
        <v>24134.778693649165</v>
      </c>
      <c r="Y4" s="18">
        <f t="shared" si="4"/>
        <v>3773.5488516144778</v>
      </c>
      <c r="Z4" s="18">
        <f t="shared" si="3"/>
        <v>39101.231073461437</v>
      </c>
      <c r="AB4" s="18"/>
      <c r="AC4" s="18"/>
      <c r="AD4" s="18"/>
      <c r="AF4" s="15"/>
      <c r="AG4" s="15"/>
      <c r="AH4" s="15"/>
      <c r="AK4" s="15">
        <f>AK3/SUM($AK$3:$AM$3)</f>
        <v>0.37828893109262351</v>
      </c>
      <c r="AL4" s="15">
        <f t="shared" ref="AL4:AM4" si="5">AL3/SUM($AK$3:$AM$3)</f>
        <v>0.46264448948656728</v>
      </c>
      <c r="AM4" s="15">
        <f t="shared" si="5"/>
        <v>0.15906657942080926</v>
      </c>
    </row>
    <row r="5" spans="3:39" x14ac:dyDescent="0.35">
      <c r="C5" s="231" t="s">
        <v>8921</v>
      </c>
      <c r="D5" s="211"/>
      <c r="E5" s="32">
        <f>SUM(E14:E24)</f>
        <v>12039.622068737521</v>
      </c>
      <c r="F5" s="32">
        <f>SUM(F14:F24)</f>
        <v>20839.397821007224</v>
      </c>
      <c r="G5" s="32">
        <f>SUM(G14:G24)</f>
        <v>3122.0185796294941</v>
      </c>
      <c r="H5" s="32">
        <f>E5+F5</f>
        <v>32879.019889744741</v>
      </c>
      <c r="I5" s="35">
        <f t="shared" ref="I5:I23" si="6">G5+F5+E5</f>
        <v>36001.038469374238</v>
      </c>
      <c r="K5" t="str">
        <f>'age-length prop'!C7</f>
        <v>agePBT</v>
      </c>
      <c r="L5" t="str">
        <f>'age-length prop'!AV7</f>
        <v>Brd Yr</v>
      </c>
      <c r="M5" t="s">
        <v>9024</v>
      </c>
      <c r="N5" t="str">
        <f>'age-length prop'!AX7</f>
        <v>origin</v>
      </c>
      <c r="O5" t="str">
        <f>'age-length prop'!AW7</f>
        <v>grp</v>
      </c>
      <c r="P5" t="str">
        <f>'age-length prop'!AY7</f>
        <v>CWT code</v>
      </c>
      <c r="Q5" t="str">
        <f>'age-length prop'!AZ7</f>
        <v>Female</v>
      </c>
      <c r="R5" t="str">
        <f>'age-length prop'!BA7</f>
        <v>Males</v>
      </c>
      <c r="S5" t="str">
        <f>'age-length prop'!BB7</f>
        <v>jacks</v>
      </c>
      <c r="T5" t="s">
        <v>8904</v>
      </c>
      <c r="W5" s="18"/>
      <c r="X5" s="18"/>
      <c r="Y5" s="18"/>
      <c r="AB5" s="18"/>
      <c r="AC5" s="18"/>
      <c r="AD5" s="18"/>
      <c r="AF5" s="15"/>
      <c r="AG5" s="15"/>
      <c r="AH5" s="15"/>
      <c r="AJ5" s="15" t="str">
        <f>'age-length prop'!BX7</f>
        <v>% AD</v>
      </c>
      <c r="AK5" t="s">
        <v>9260</v>
      </c>
      <c r="AL5" t="s">
        <v>9261</v>
      </c>
    </row>
    <row r="6" spans="3:39" ht="15" thickBot="1" x14ac:dyDescent="0.4">
      <c r="C6" s="232" t="s">
        <v>8882</v>
      </c>
      <c r="D6" s="233"/>
      <c r="E6" s="58">
        <f>E4+E5</f>
        <v>14966.452379812275</v>
      </c>
      <c r="F6" s="58">
        <f>F4+F5</f>
        <v>24134.778693649168</v>
      </c>
      <c r="G6" s="58">
        <f>G4+G5</f>
        <v>3773.5488516144778</v>
      </c>
      <c r="H6" s="58">
        <f>E6+F6</f>
        <v>39101.231073461444</v>
      </c>
      <c r="I6" s="57">
        <f t="shared" si="6"/>
        <v>42874.77992507592</v>
      </c>
      <c r="K6">
        <f>'age-length prop'!C8</f>
        <v>5</v>
      </c>
      <c r="L6">
        <f>'age-length prop'!AV8</f>
        <v>2017</v>
      </c>
      <c r="M6" t="s">
        <v>8968</v>
      </c>
      <c r="N6" t="s">
        <v>8971</v>
      </c>
      <c r="O6" t="str">
        <f>'age-length prop'!AW8</f>
        <v>LFH Ukn</v>
      </c>
      <c r="P6">
        <f>'age-length prop'!AY8</f>
        <v>0</v>
      </c>
      <c r="Q6" s="18">
        <f>'age-length prop'!BD8</f>
        <v>353.73147523894147</v>
      </c>
      <c r="R6" s="18">
        <f>'age-length prop'!BE8</f>
        <v>62.954965765075784</v>
      </c>
      <c r="S6" s="18">
        <f>'age-length prop'!BF8</f>
        <v>0</v>
      </c>
      <c r="T6" s="18">
        <f>Q6+R6+S6</f>
        <v>416.68644100401724</v>
      </c>
      <c r="W6" s="18"/>
      <c r="X6" s="18"/>
      <c r="Y6" s="18"/>
      <c r="AB6" s="18"/>
      <c r="AC6" s="18"/>
      <c r="AD6" s="18"/>
      <c r="AF6" s="15"/>
      <c r="AG6" s="15"/>
      <c r="AH6" s="15"/>
      <c r="AJ6" s="15">
        <f>'age-length prop'!BX8</f>
        <v>0.5757575757575758</v>
      </c>
      <c r="AK6" s="18">
        <f>(Q6)*AJ6</f>
        <v>203.66357665272389</v>
      </c>
      <c r="AL6" s="18">
        <f>(Q6+R6)-AK6</f>
        <v>213.02286435129335</v>
      </c>
    </row>
    <row r="7" spans="3:39" ht="15" thickBot="1" x14ac:dyDescent="0.4">
      <c r="E7" s="148">
        <f>E4/E6</f>
        <v>0.19555939088294921</v>
      </c>
      <c r="F7" s="148">
        <f t="shared" ref="F7:H7" si="7">F4/F6</f>
        <v>0.13654075367631577</v>
      </c>
      <c r="G7" s="148">
        <f t="shared" si="7"/>
        <v>0.17265717169826289</v>
      </c>
      <c r="H7" s="148">
        <f t="shared" si="7"/>
        <v>0.15913082562609651</v>
      </c>
      <c r="I7" s="148">
        <f>I4/I6</f>
        <v>0.16032132334471713</v>
      </c>
      <c r="K7">
        <f>'age-length prop'!C9</f>
        <v>4</v>
      </c>
      <c r="L7">
        <f>'age-length prop'!AV9</f>
        <v>2018</v>
      </c>
      <c r="M7" t="s">
        <v>8968</v>
      </c>
      <c r="N7" t="s">
        <v>8971</v>
      </c>
      <c r="O7" t="str">
        <f>'age-length prop'!AW9</f>
        <v>BCAe</v>
      </c>
      <c r="P7">
        <f>'age-length prop'!AY9</f>
        <v>220511</v>
      </c>
      <c r="Q7" s="18">
        <f>'age-length prop'!BD9</f>
        <v>638.98609892091827</v>
      </c>
      <c r="R7" s="18">
        <f>'age-length prop'!BE9</f>
        <v>396.1407868406356</v>
      </c>
      <c r="S7" s="18">
        <f>'age-length prop'!BF9</f>
        <v>0</v>
      </c>
      <c r="T7" s="18">
        <f t="shared" ref="T7:T70" si="8">Q7+R7+S7</f>
        <v>1035.1268857615539</v>
      </c>
      <c r="V7" s="165"/>
      <c r="W7" s="18"/>
      <c r="X7" s="18"/>
      <c r="Y7" s="18"/>
      <c r="AA7" s="165"/>
      <c r="AB7" s="18"/>
      <c r="AC7" s="18"/>
      <c r="AD7" s="18"/>
      <c r="AF7" s="15"/>
      <c r="AG7" s="15"/>
      <c r="AH7" s="15"/>
      <c r="AJ7" s="15">
        <f>'age-length prop'!BX9</f>
        <v>0.48</v>
      </c>
      <c r="AK7" s="18">
        <f t="shared" ref="AK7:AK64" si="9">(Q7+R7)*AJ7</f>
        <v>496.86090516554589</v>
      </c>
      <c r="AL7" s="18">
        <f t="shared" ref="AL7:AL64" si="10">(Q7+R7)-AK7</f>
        <v>538.26598059600803</v>
      </c>
    </row>
    <row r="8" spans="3:39" x14ac:dyDescent="0.35">
      <c r="C8" s="33"/>
      <c r="D8" s="59" t="s">
        <v>9020</v>
      </c>
      <c r="E8" s="59" t="s">
        <v>16</v>
      </c>
      <c r="F8" s="59" t="s">
        <v>6</v>
      </c>
      <c r="G8" s="59" t="s">
        <v>8919</v>
      </c>
      <c r="H8" s="59" t="s">
        <v>8899</v>
      </c>
      <c r="I8" s="142"/>
      <c r="K8">
        <f>'age-length prop'!C10</f>
        <v>4</v>
      </c>
      <c r="L8">
        <f>'age-length prop'!AV10</f>
        <v>2018</v>
      </c>
      <c r="M8" t="s">
        <v>8968</v>
      </c>
      <c r="N8" t="s">
        <v>8971</v>
      </c>
      <c r="O8" t="str">
        <f>'age-length prop'!AW10</f>
        <v>BCAl</v>
      </c>
      <c r="P8">
        <f>'age-length prop'!AY10</f>
        <v>220512</v>
      </c>
      <c r="Q8" s="18">
        <f>'age-length prop'!BD10</f>
        <v>42.390308678546987</v>
      </c>
      <c r="R8" s="18">
        <f>'age-length prop'!BE10</f>
        <v>42.430915516595924</v>
      </c>
      <c r="S8" s="18">
        <f>'age-length prop'!BF10</f>
        <v>0</v>
      </c>
      <c r="T8" s="18">
        <f t="shared" si="8"/>
        <v>84.821224195142918</v>
      </c>
      <c r="V8" s="25"/>
      <c r="W8" s="149"/>
      <c r="AJ8" s="15">
        <f>'age-length prop'!BX10</f>
        <v>1</v>
      </c>
      <c r="AK8" s="18">
        <f t="shared" si="9"/>
        <v>84.821224195142918</v>
      </c>
      <c r="AL8" s="18">
        <f t="shared" si="10"/>
        <v>0</v>
      </c>
    </row>
    <row r="9" spans="3:39" ht="15" thickBot="1" x14ac:dyDescent="0.4">
      <c r="C9" s="36" t="s">
        <v>8860</v>
      </c>
      <c r="D9">
        <v>2</v>
      </c>
      <c r="E9" s="32">
        <f>'age-length nat &amp; Unk AD'!BB5</f>
        <v>2.4433882311425124</v>
      </c>
      <c r="F9" s="32">
        <f>'age-length nat &amp; Unk AD'!BC5</f>
        <v>7.6400285058939188</v>
      </c>
      <c r="G9" s="32">
        <f>'age-length nat &amp; Unk AD'!BD5</f>
        <v>496.50044050340136</v>
      </c>
      <c r="H9" s="32">
        <f>E9+F9</f>
        <v>10.083416737036432</v>
      </c>
      <c r="I9" s="35">
        <f t="shared" si="6"/>
        <v>506.58385724043779</v>
      </c>
      <c r="K9">
        <f>'age-length prop'!C11</f>
        <v>4</v>
      </c>
      <c r="L9">
        <f>'age-length prop'!AV11</f>
        <v>2018</v>
      </c>
      <c r="M9" t="s">
        <v>8968</v>
      </c>
      <c r="N9" t="s">
        <v>8971</v>
      </c>
      <c r="O9" t="str">
        <f>'age-length prop'!AW11</f>
        <v>CJAe</v>
      </c>
      <c r="P9">
        <f>'age-length prop'!AY11</f>
        <v>220509</v>
      </c>
      <c r="Q9" s="18">
        <f>'age-length prop'!BD11</f>
        <v>1023.6817989876561</v>
      </c>
      <c r="R9" s="18">
        <f>'age-length prop'!BE11</f>
        <v>800.54530910259803</v>
      </c>
      <c r="S9" s="18">
        <f>'age-length prop'!BF11</f>
        <v>0</v>
      </c>
      <c r="T9" s="18">
        <f t="shared" si="8"/>
        <v>1824.2271080902542</v>
      </c>
      <c r="V9" s="25"/>
      <c r="W9" s="211"/>
      <c r="X9" s="211"/>
      <c r="Y9" s="211"/>
      <c r="AA9" s="211" t="s">
        <v>9185</v>
      </c>
      <c r="AB9" s="211"/>
      <c r="AC9" s="211"/>
      <c r="AE9" s="211" t="s">
        <v>9186</v>
      </c>
      <c r="AF9" s="211"/>
      <c r="AG9" s="211"/>
      <c r="AJ9" s="15">
        <f>'age-length prop'!BX11</f>
        <v>0.43820224719101125</v>
      </c>
      <c r="AK9" s="18">
        <f t="shared" si="9"/>
        <v>799.38041815190923</v>
      </c>
      <c r="AL9" s="18">
        <f t="shared" si="10"/>
        <v>1024.846689938345</v>
      </c>
    </row>
    <row r="10" spans="3:39" x14ac:dyDescent="0.35">
      <c r="C10" s="36" t="s">
        <v>8860</v>
      </c>
      <c r="D10">
        <v>3</v>
      </c>
      <c r="E10" s="32">
        <f>'age-length nat &amp; Unk AD'!BB6</f>
        <v>544.81948736275081</v>
      </c>
      <c r="F10" s="32">
        <f>'age-length nat &amp; Unk AD'!BC6</f>
        <v>2511.8571905399931</v>
      </c>
      <c r="G10" s="32">
        <f>'age-length nat &amp; Unk AD'!BD6</f>
        <v>153.67763675673353</v>
      </c>
      <c r="H10" s="32">
        <f t="shared" ref="H10:H23" si="11">E10+F10</f>
        <v>3056.6766779027439</v>
      </c>
      <c r="I10" s="35">
        <f t="shared" si="6"/>
        <v>3210.3543146594775</v>
      </c>
      <c r="K10">
        <f>'age-length prop'!C12</f>
        <v>4</v>
      </c>
      <c r="L10">
        <f>'age-length prop'!AV12</f>
        <v>2018</v>
      </c>
      <c r="M10" t="s">
        <v>8968</v>
      </c>
      <c r="N10" t="s">
        <v>8971</v>
      </c>
      <c r="O10" t="str">
        <f>'age-length prop'!AW12</f>
        <v>CJAl</v>
      </c>
      <c r="P10">
        <f>'age-length prop'!AY12</f>
        <v>220510</v>
      </c>
      <c r="Q10" s="18">
        <f>'age-length prop'!BD12</f>
        <v>208.21056001551469</v>
      </c>
      <c r="R10" s="18">
        <f>'age-length prop'!BE12</f>
        <v>64.166995811480675</v>
      </c>
      <c r="S10" s="18">
        <f>'age-length prop'!BF12</f>
        <v>0</v>
      </c>
      <c r="T10" s="18">
        <f t="shared" si="8"/>
        <v>272.37755582699538</v>
      </c>
      <c r="V10" s="33"/>
      <c r="W10" s="59" t="s">
        <v>8864</v>
      </c>
      <c r="X10" s="59" t="s">
        <v>9040</v>
      </c>
      <c r="Y10" s="141" t="s">
        <v>8862</v>
      </c>
      <c r="AA10" t="s">
        <v>8864</v>
      </c>
      <c r="AB10" t="s">
        <v>9040</v>
      </c>
      <c r="AC10" t="s">
        <v>8862</v>
      </c>
      <c r="AE10" t="s">
        <v>8864</v>
      </c>
      <c r="AF10" t="s">
        <v>9040</v>
      </c>
      <c r="AG10" t="s">
        <v>8862</v>
      </c>
      <c r="AJ10" s="15">
        <f>'age-length prop'!BX12</f>
        <v>0.92307692307692313</v>
      </c>
      <c r="AK10" s="18">
        <f t="shared" si="9"/>
        <v>251.42543614799575</v>
      </c>
      <c r="AL10" s="18">
        <f t="shared" si="10"/>
        <v>20.952119678999622</v>
      </c>
    </row>
    <row r="11" spans="3:39" x14ac:dyDescent="0.35">
      <c r="C11" s="36" t="s">
        <v>8860</v>
      </c>
      <c r="D11">
        <v>4</v>
      </c>
      <c r="E11" s="32">
        <f>'age-length nat &amp; Unk AD'!BB7</f>
        <v>2123.644078043932</v>
      </c>
      <c r="F11" s="32">
        <f>'age-length nat &amp; Unk AD'!BC7</f>
        <v>708.57728391867272</v>
      </c>
      <c r="G11" s="32">
        <f>'age-length nat &amp; Unk AD'!BD7</f>
        <v>1.3521947248488368</v>
      </c>
      <c r="H11" s="32">
        <f t="shared" si="11"/>
        <v>2832.2213619626045</v>
      </c>
      <c r="I11" s="35">
        <f t="shared" si="6"/>
        <v>2833.5735566874537</v>
      </c>
      <c r="K11">
        <f>'age-length prop'!C13</f>
        <v>4</v>
      </c>
      <c r="L11">
        <f>'age-length prop'!AV13</f>
        <v>2018</v>
      </c>
      <c r="M11" t="s">
        <v>8968</v>
      </c>
      <c r="N11" t="s">
        <v>8971</v>
      </c>
      <c r="O11" t="str">
        <f>'age-length prop'!AW13</f>
        <v>LFH Ukn</v>
      </c>
      <c r="P11">
        <f>'age-length prop'!AY13</f>
        <v>0</v>
      </c>
      <c r="Q11" s="18">
        <f>'age-length prop'!BD13</f>
        <v>1057.3415947012204</v>
      </c>
      <c r="R11" s="18">
        <f>'age-length prop'!BE13</f>
        <v>523.45919657705497</v>
      </c>
      <c r="S11" s="18">
        <f>'age-length prop'!BF13</f>
        <v>0</v>
      </c>
      <c r="T11" s="18">
        <f t="shared" si="8"/>
        <v>1580.8007912782755</v>
      </c>
      <c r="V11" s="54" t="s">
        <v>9165</v>
      </c>
      <c r="W11" s="18">
        <f>AA11+AE11</f>
        <v>16.671022436260614</v>
      </c>
      <c r="X11" s="18">
        <f t="shared" ref="X11:Y11" si="12">AB11+AF11</f>
        <v>17.517213207926389</v>
      </c>
      <c r="Y11" s="163">
        <f t="shared" si="12"/>
        <v>2392.4771296159925</v>
      </c>
      <c r="Z11">
        <v>2</v>
      </c>
      <c r="AA11" s="182">
        <f>SUMIFS($Q$6:$Q$59,$K$6:$K$59,Z11,$M$6:$M$59,"subyearling")</f>
        <v>16.671022436260614</v>
      </c>
      <c r="AB11" s="182">
        <f>SUMIFS($R$6:$R$59,$K$6:$K$59,Z11,$M$6:$M$59,"subyearling")</f>
        <v>17.283271156184494</v>
      </c>
      <c r="AC11" s="182">
        <f>SUMIFS($S$6:$S$59,$K$6:$K$59,Z11,$M$6:$M$59,"subyearling")</f>
        <v>2360.7162809031311</v>
      </c>
      <c r="AE11" s="182">
        <f>'age-length nat &amp; Unk AD'!BG20</f>
        <v>0</v>
      </c>
      <c r="AF11" s="182">
        <f>'age-length nat &amp; Unk AD'!BH20</f>
        <v>0.23394205174189397</v>
      </c>
      <c r="AG11" s="182">
        <f>'age-length nat &amp; Unk AD'!BI20</f>
        <v>31.760848712861414</v>
      </c>
      <c r="AJ11" s="15">
        <f>'age-length prop'!BX13</f>
        <v>0.24812030075187969</v>
      </c>
      <c r="AK11" s="18">
        <f t="shared" si="9"/>
        <v>392.2287677607751</v>
      </c>
      <c r="AL11" s="18">
        <f t="shared" si="10"/>
        <v>1188.5720235175004</v>
      </c>
    </row>
    <row r="12" spans="3:39" x14ac:dyDescent="0.35">
      <c r="C12" s="36" t="s">
        <v>8860</v>
      </c>
      <c r="D12">
        <v>5</v>
      </c>
      <c r="E12" s="32">
        <f>'age-length nat &amp; Unk AD'!BB8</f>
        <v>254.11221485114538</v>
      </c>
      <c r="F12" s="32">
        <f>'age-length nat &amp; Unk AD'!BC8</f>
        <v>67.306369677385717</v>
      </c>
      <c r="G12" s="32">
        <f>'age-length nat &amp; Unk AD'!BD8</f>
        <v>0</v>
      </c>
      <c r="H12" s="32">
        <f t="shared" si="11"/>
        <v>321.41858452853108</v>
      </c>
      <c r="I12" s="35">
        <f t="shared" si="6"/>
        <v>321.41858452853108</v>
      </c>
      <c r="K12">
        <f>'age-length prop'!C14</f>
        <v>4</v>
      </c>
      <c r="L12">
        <f>'age-length prop'!AV14</f>
        <v>2018</v>
      </c>
      <c r="M12" t="s">
        <v>8968</v>
      </c>
      <c r="N12" t="s">
        <v>8971</v>
      </c>
      <c r="O12" t="str">
        <f>'age-length prop'!AW14</f>
        <v>LFHs</v>
      </c>
      <c r="P12">
        <f>'age-length prop'!AY14</f>
        <v>637422</v>
      </c>
      <c r="Q12" s="18">
        <f>'age-length prop'!BD14</f>
        <v>629.95287050594254</v>
      </c>
      <c r="R12" s="18">
        <f>'age-length prop'!BE14</f>
        <v>276.78988580137747</v>
      </c>
      <c r="S12" s="18">
        <f>'age-length prop'!BF14</f>
        <v>0</v>
      </c>
      <c r="T12" s="18">
        <f t="shared" si="8"/>
        <v>906.74275630731995</v>
      </c>
      <c r="V12" s="54" t="s">
        <v>9166</v>
      </c>
      <c r="W12" s="18">
        <f t="shared" ref="W12:W20" si="13">AA12+AE12</f>
        <v>3640.8863872146139</v>
      </c>
      <c r="X12" s="18">
        <f t="shared" ref="X12:X20" si="14">AB12+AF12</f>
        <v>15655.644324569575</v>
      </c>
      <c r="Y12" s="163">
        <f t="shared" ref="Y12:Y20" si="15">AC12+AG12</f>
        <v>347.56273915464897</v>
      </c>
      <c r="Z12">
        <v>3</v>
      </c>
      <c r="AA12" s="182">
        <f>SUMIFS($Q$6:$Q$59,$K$6:$K$59,Z12,$M$6:$M$59,"subyearling")</f>
        <v>3698.7310787746251</v>
      </c>
      <c r="AB12" s="182">
        <f>SUMIFS($R$6:$R$59,$K$6:$K$59,Z12,$M$6:$M$59,"subyearling")</f>
        <v>15636.736688605408</v>
      </c>
      <c r="AC12" s="182">
        <f>SUMIFS($S$6:$S$59,$K$6:$K$59,Z12,$M$6:$M$59,"subyearling")</f>
        <v>346.76787360807469</v>
      </c>
      <c r="AE12" s="182">
        <f>'age-length nat &amp; Unk AD'!BG21</f>
        <v>-57.844691560011221</v>
      </c>
      <c r="AF12" s="182">
        <f>'age-length nat &amp; Unk AD'!BH21</f>
        <v>18.907635964168293</v>
      </c>
      <c r="AG12" s="182">
        <f>'age-length nat &amp; Unk AD'!BI21</f>
        <v>0.79486554657425113</v>
      </c>
      <c r="AJ12" s="15">
        <f>'age-length prop'!BX14</f>
        <v>0.21052631578947367</v>
      </c>
      <c r="AK12" s="18">
        <f t="shared" si="9"/>
        <v>190.89321185417262</v>
      </c>
      <c r="AL12" s="18">
        <f t="shared" si="10"/>
        <v>715.84954445314736</v>
      </c>
    </row>
    <row r="13" spans="3:39" x14ac:dyDescent="0.35">
      <c r="C13" s="36" t="s">
        <v>8860</v>
      </c>
      <c r="D13">
        <v>6</v>
      </c>
      <c r="E13" s="32">
        <f>'age-length nat &amp; Unk AD'!BB9</f>
        <v>1.8111425857833763</v>
      </c>
      <c r="F13" s="32">
        <f>'age-length nat &amp; Unk AD'!BC9</f>
        <v>0</v>
      </c>
      <c r="G13" s="32">
        <f>'age-length nat &amp; Unk AD'!BD9</f>
        <v>0</v>
      </c>
      <c r="H13" s="32">
        <f t="shared" si="11"/>
        <v>1.8111425857833763</v>
      </c>
      <c r="I13" s="35">
        <f t="shared" si="6"/>
        <v>1.8111425857833763</v>
      </c>
      <c r="K13">
        <f>'age-length prop'!C15</f>
        <v>4</v>
      </c>
      <c r="L13">
        <f>'age-length prop'!AV15</f>
        <v>2018</v>
      </c>
      <c r="M13" t="s">
        <v>8981</v>
      </c>
      <c r="N13" t="s">
        <v>8971</v>
      </c>
      <c r="O13" t="str">
        <f>'age-length prop'!AW15</f>
        <v>LFHy</v>
      </c>
      <c r="P13">
        <f>'age-length prop'!AY15</f>
        <v>637603</v>
      </c>
      <c r="Q13" s="18">
        <f>'age-length prop'!BD15</f>
        <v>1563.2533378071478</v>
      </c>
      <c r="R13" s="18">
        <f>'age-length prop'!BE15</f>
        <v>1491.8975741219399</v>
      </c>
      <c r="S13" s="18">
        <f>'age-length prop'!BF15</f>
        <v>10.986435256794525</v>
      </c>
      <c r="T13" s="18">
        <f t="shared" si="8"/>
        <v>3066.1373471858824</v>
      </c>
      <c r="V13" s="54" t="s">
        <v>9167</v>
      </c>
      <c r="W13" s="18">
        <f t="shared" si="13"/>
        <v>5918.4251778268435</v>
      </c>
      <c r="X13" s="18">
        <f t="shared" si="14"/>
        <v>3005.3175057370099</v>
      </c>
      <c r="Y13" s="163">
        <f t="shared" si="15"/>
        <v>-3.2006201669598743E-2</v>
      </c>
      <c r="Z13">
        <v>4</v>
      </c>
      <c r="AA13" s="182">
        <f>SUMIFS($Q$6:$Q$59,$K$6:$K$59,Z13,$M$6:$M$59,"subyearling")</f>
        <v>5850.7001337951151</v>
      </c>
      <c r="AB13" s="182">
        <f>SUMIFS($R$6:$R$59,$K$6:$K$59,Z13,$M$6:$M$59,"subyearling")</f>
        <v>3057.6595249373404</v>
      </c>
      <c r="AC13" s="182">
        <f>SUMIFS($S$6:$S$59,$K$6:$K$59,Z13,$M$6:$M$59,"subyearling")</f>
        <v>0</v>
      </c>
      <c r="AE13" s="182">
        <f>'age-length nat &amp; Unk AD'!BG22</f>
        <v>67.725044031728629</v>
      </c>
      <c r="AF13" s="182">
        <f>'age-length nat &amp; Unk AD'!BH22</f>
        <v>-52.342019200330284</v>
      </c>
      <c r="AG13" s="182">
        <f>'age-length nat &amp; Unk AD'!BI22</f>
        <v>-3.2006201669598743E-2</v>
      </c>
      <c r="AJ13" s="15">
        <f>'age-length prop'!BX15</f>
        <v>0.96047430830039526</v>
      </c>
      <c r="AK13" s="18">
        <f t="shared" si="9"/>
        <v>2934.3939588884123</v>
      </c>
      <c r="AL13" s="18">
        <f t="shared" si="10"/>
        <v>120.7569530406754</v>
      </c>
    </row>
    <row r="14" spans="3:39" x14ac:dyDescent="0.35">
      <c r="C14" s="36" t="s">
        <v>8830</v>
      </c>
      <c r="D14">
        <v>2</v>
      </c>
      <c r="E14" s="32">
        <f>(SUMIFS(Q$6:Q$74,$K$6:$K$74,$D14,$N$6:$N$74,"SR hatchery"))</f>
        <v>36.079111583645251</v>
      </c>
      <c r="F14" s="32">
        <f t="shared" ref="F14:G14" si="16">(SUMIFS(R$6:R$74,$K$6:$K$74,$D14,$N$6:$N$74,"SR hatchery"))</f>
        <v>17.162952845220431</v>
      </c>
      <c r="G14" s="32">
        <f t="shared" si="16"/>
        <v>2662.0371954105581</v>
      </c>
      <c r="H14" s="32">
        <f t="shared" si="11"/>
        <v>53.242064428865682</v>
      </c>
      <c r="I14" s="35">
        <f t="shared" si="6"/>
        <v>2715.2792598394235</v>
      </c>
      <c r="K14">
        <f>'age-length prop'!C16</f>
        <v>4</v>
      </c>
      <c r="L14">
        <f>'age-length prop'!AV16</f>
        <v>2018</v>
      </c>
      <c r="M14" t="s">
        <v>8968</v>
      </c>
      <c r="N14" t="s">
        <v>8971</v>
      </c>
      <c r="O14" t="str">
        <f>'age-length prop'!AW16</f>
        <v>PLAe</v>
      </c>
      <c r="P14">
        <f>'age-length prop'!AY16</f>
        <v>220513</v>
      </c>
      <c r="Q14" s="18">
        <f>'age-length prop'!BD16</f>
        <v>751.22545363548511</v>
      </c>
      <c r="R14" s="18">
        <f>'age-length prop'!BE16</f>
        <v>243.91904825336849</v>
      </c>
      <c r="S14" s="18">
        <f>'age-length prop'!BF16</f>
        <v>0</v>
      </c>
      <c r="T14" s="18">
        <f t="shared" si="8"/>
        <v>995.1445018888536</v>
      </c>
      <c r="V14" s="54" t="s">
        <v>9168</v>
      </c>
      <c r="W14" s="18">
        <f t="shared" si="13"/>
        <v>732.77814432076059</v>
      </c>
      <c r="X14" s="18">
        <f t="shared" si="14"/>
        <v>180.80456430214539</v>
      </c>
      <c r="Y14" s="163">
        <f t="shared" si="15"/>
        <v>0</v>
      </c>
      <c r="Z14">
        <v>5</v>
      </c>
      <c r="AA14" s="182">
        <f>SUMIFS($Q$6:$Q$59,$K$6:$K$59,Z14,$M$6:$M$59,"subyearling")</f>
        <v>721.70346586189714</v>
      </c>
      <c r="AB14" s="182">
        <f>SUMIFS($R$6:$R$59,$K$6:$K$59,Z14,$M$6:$M$59,"subyearling")</f>
        <v>187.90590241861292</v>
      </c>
      <c r="AC14" s="182">
        <f>SUMIFS($S$6:$S$59,$K$6:$K$59,Z14,$M$6:$M$59,"subyearling")</f>
        <v>0</v>
      </c>
      <c r="AE14" s="182">
        <f>'age-length nat &amp; Unk AD'!BG23</f>
        <v>11.07467845886341</v>
      </c>
      <c r="AF14" s="182">
        <f>'age-length nat &amp; Unk AD'!BH23</f>
        <v>-7.1013381164675211</v>
      </c>
      <c r="AG14" s="182">
        <f>'age-length nat &amp; Unk AD'!BI23</f>
        <v>0</v>
      </c>
      <c r="AJ14" s="15">
        <f>'age-length prop'!BX16</f>
        <v>0.51020408163265307</v>
      </c>
      <c r="AK14" s="18">
        <f t="shared" si="9"/>
        <v>507.72678667798652</v>
      </c>
      <c r="AL14" s="18">
        <f t="shared" si="10"/>
        <v>487.41771521086707</v>
      </c>
    </row>
    <row r="15" spans="3:39" x14ac:dyDescent="0.35">
      <c r="C15" s="36" t="s">
        <v>8830</v>
      </c>
      <c r="D15">
        <v>3</v>
      </c>
      <c r="E15" s="32">
        <f t="shared" ref="E15:E18" si="17">(SUMIFS(Q$6:Q$74,$K$6:$K$74,$D15,$N$6:$N$74,"SR hatchery"))</f>
        <v>3671.0133998597089</v>
      </c>
      <c r="F15" s="32">
        <f t="shared" ref="F15:F18" si="18">(SUMIFS(R$6:R$74,$K$6:$K$74,$D15,$N$6:$N$74,"SR hatchery"))</f>
        <v>15732.461744570695</v>
      </c>
      <c r="G15" s="32">
        <f t="shared" ref="G15:G18" si="19">(SUMIFS(S$6:S$74,$K$6:$K$74,$D15,$N$6:$N$74,"SR hatchery"))</f>
        <v>435.48660663287978</v>
      </c>
      <c r="H15" s="32">
        <f t="shared" si="11"/>
        <v>19403.475144430406</v>
      </c>
      <c r="I15" s="35">
        <f t="shared" si="6"/>
        <v>19838.961751063285</v>
      </c>
      <c r="K15">
        <f>'age-length prop'!C17</f>
        <v>4</v>
      </c>
      <c r="L15">
        <f>'age-length prop'!AV17</f>
        <v>2018</v>
      </c>
      <c r="M15" t="s">
        <v>8968</v>
      </c>
      <c r="N15" t="s">
        <v>8971</v>
      </c>
      <c r="O15" t="str">
        <f>'age-length prop'!AW17</f>
        <v>PLAl</v>
      </c>
      <c r="P15">
        <f>'age-length prop'!AY17</f>
        <v>220514</v>
      </c>
      <c r="Q15" s="18">
        <f>'age-length prop'!BD17</f>
        <v>273.36304252806087</v>
      </c>
      <c r="R15" s="18">
        <f>'age-length prop'!BE17</f>
        <v>63.552601226478394</v>
      </c>
      <c r="S15" s="18">
        <f>'age-length prop'!BF17</f>
        <v>0</v>
      </c>
      <c r="T15" s="18">
        <f t="shared" si="8"/>
        <v>336.91564375453925</v>
      </c>
      <c r="V15" s="54" t="s">
        <v>9169</v>
      </c>
      <c r="W15" s="18">
        <f t="shared" si="13"/>
        <v>0</v>
      </c>
      <c r="X15" s="18">
        <f t="shared" si="14"/>
        <v>0</v>
      </c>
      <c r="Y15" s="163">
        <f t="shared" si="15"/>
        <v>0</v>
      </c>
      <c r="Z15">
        <v>6</v>
      </c>
      <c r="AA15" s="182">
        <f>SUMIFS($Q$6:$Q$59,$K$6:$K$59,Z15,$M$6:$M$59,"subyearling")</f>
        <v>0</v>
      </c>
      <c r="AB15" s="182">
        <f>SUMIFS($R$6:$R$59,$K$6:$K$59,Z15,$M$6:$M$59,"subyearling")</f>
        <v>0</v>
      </c>
      <c r="AC15" s="182">
        <f>SUMIFS($S$6:$S$59,$K$6:$K$59,Z15,$M$6:$M$59,"subyearling")</f>
        <v>0</v>
      </c>
      <c r="AE15" s="182">
        <f>'age-length nat &amp; Unk AD'!BG24</f>
        <v>0</v>
      </c>
      <c r="AF15" s="182">
        <f>'age-length nat &amp; Unk AD'!BH24</f>
        <v>0</v>
      </c>
      <c r="AG15" s="182">
        <f>'age-length nat &amp; Unk AD'!BI24</f>
        <v>0</v>
      </c>
      <c r="AJ15" s="15">
        <f>'age-length prop'!BX17</f>
        <v>0.875</v>
      </c>
      <c r="AK15" s="18">
        <f t="shared" si="9"/>
        <v>294.80118828522183</v>
      </c>
      <c r="AL15" s="18">
        <f t="shared" si="10"/>
        <v>42.11445546931742</v>
      </c>
    </row>
    <row r="16" spans="3:39" x14ac:dyDescent="0.35">
      <c r="C16" s="36" t="s">
        <v>8830</v>
      </c>
      <c r="D16">
        <v>4</v>
      </c>
      <c r="E16" s="32">
        <f t="shared" si="17"/>
        <v>7449.5720077812412</v>
      </c>
      <c r="F16" s="32">
        <f t="shared" si="18"/>
        <v>4480.9009354100044</v>
      </c>
      <c r="G16" s="32">
        <f t="shared" si="19"/>
        <v>10.954429055124926</v>
      </c>
      <c r="H16" s="32">
        <f t="shared" si="11"/>
        <v>11930.472943191246</v>
      </c>
      <c r="I16" s="35">
        <f t="shared" si="6"/>
        <v>11941.427372246369</v>
      </c>
      <c r="K16">
        <f>'age-length prop'!C18</f>
        <v>3</v>
      </c>
      <c r="L16">
        <f>'age-length prop'!AV18</f>
        <v>2019</v>
      </c>
      <c r="M16" t="s">
        <v>8968</v>
      </c>
      <c r="N16" t="s">
        <v>8971</v>
      </c>
      <c r="O16" t="str">
        <f>'age-length prop'!AW18</f>
        <v>BCAe</v>
      </c>
      <c r="P16">
        <f>'age-length prop'!AY18</f>
        <v>220197</v>
      </c>
      <c r="Q16" s="18">
        <f>'age-length prop'!BD18</f>
        <v>196.88021688903561</v>
      </c>
      <c r="R16" s="18">
        <f>'age-length prop'!BE18</f>
        <v>1269.7633400678963</v>
      </c>
      <c r="S16" s="18">
        <f>'age-length prop'!BF18</f>
        <v>85.608035724009341</v>
      </c>
      <c r="T16" s="18">
        <f t="shared" si="8"/>
        <v>1552.2515926809413</v>
      </c>
      <c r="V16" s="54" t="s">
        <v>9170</v>
      </c>
      <c r="W16" s="18">
        <f t="shared" si="13"/>
        <v>19.408089147384636</v>
      </c>
      <c r="X16" s="18">
        <f t="shared" si="14"/>
        <v>-0.3542603627059564</v>
      </c>
      <c r="Y16" s="163">
        <f t="shared" si="15"/>
        <v>269.56006579456539</v>
      </c>
      <c r="Z16">
        <v>2</v>
      </c>
      <c r="AA16" s="182">
        <f>SUMIFS($Q$6:$Q$59,$K$6:$K$59,Z16,$M$6:$M$59,"yearling")</f>
        <v>19.102213208215289</v>
      </c>
      <c r="AB16" s="182">
        <f>SUMIFS($R$6:$R$59,$K$6:$K$59,Z16,$M$6:$M$59,"yearling")</f>
        <v>0</v>
      </c>
      <c r="AC16" s="182">
        <f>SUMIFS($S$6:$S$59,$K$6:$K$59,Z16,$M$6:$M$59,"yearling")</f>
        <v>269.33524378145916</v>
      </c>
      <c r="AE16" s="182">
        <f>'age-length nat &amp; Unk AD'!BG25</f>
        <v>0.30587593916934569</v>
      </c>
      <c r="AF16" s="182">
        <f>'age-length nat &amp; Unk AD'!BH25</f>
        <v>-0.3542603627059564</v>
      </c>
      <c r="AG16" s="182">
        <f>'age-length nat &amp; Unk AD'!BI25</f>
        <v>0.22482201310622787</v>
      </c>
      <c r="AJ16" s="15">
        <f>'age-length prop'!BX18</f>
        <v>0.46590909090909088</v>
      </c>
      <c r="AK16" s="18">
        <f t="shared" si="9"/>
        <v>683.32256630947961</v>
      </c>
      <c r="AL16" s="18">
        <f t="shared" si="10"/>
        <v>783.32099064745228</v>
      </c>
    </row>
    <row r="17" spans="3:38" x14ac:dyDescent="0.35">
      <c r="C17" s="36" t="s">
        <v>8830</v>
      </c>
      <c r="D17">
        <v>5</v>
      </c>
      <c r="E17" s="32">
        <f t="shared" si="17"/>
        <v>705.38655551768215</v>
      </c>
      <c r="F17" s="32">
        <f t="shared" si="18"/>
        <v>137.65391158277217</v>
      </c>
      <c r="G17" s="32">
        <f t="shared" si="19"/>
        <v>0</v>
      </c>
      <c r="H17" s="32">
        <f t="shared" si="11"/>
        <v>843.04046710045429</v>
      </c>
      <c r="I17" s="35">
        <f t="shared" si="6"/>
        <v>843.04046710045429</v>
      </c>
      <c r="K17">
        <f>'age-length prop'!C19</f>
        <v>3</v>
      </c>
      <c r="L17">
        <f>'age-length prop'!AV19</f>
        <v>2019</v>
      </c>
      <c r="M17" t="s">
        <v>8968</v>
      </c>
      <c r="N17" t="s">
        <v>8971</v>
      </c>
      <c r="O17" t="str">
        <f>'age-length prop'!AW19</f>
        <v>BCAl</v>
      </c>
      <c r="P17">
        <f>'age-length prop'!AY19</f>
        <v>220198</v>
      </c>
      <c r="Q17" s="18">
        <f>'age-length prop'!BD19</f>
        <v>36.031387289624035</v>
      </c>
      <c r="R17" s="18">
        <f>'age-length prop'!BE19</f>
        <v>318.99311683857229</v>
      </c>
      <c r="S17" s="18">
        <f>'age-length prop'!BF19</f>
        <v>0</v>
      </c>
      <c r="T17" s="18">
        <f t="shared" si="8"/>
        <v>355.02450412819633</v>
      </c>
      <c r="V17" s="54" t="s">
        <v>9171</v>
      </c>
      <c r="W17" s="18">
        <f>AA17+AE17</f>
        <v>40.507313328986513</v>
      </c>
      <c r="X17" s="18">
        <f t="shared" si="14"/>
        <v>319.40988813564439</v>
      </c>
      <c r="Y17" s="163">
        <f t="shared" si="15"/>
        <v>101.46421600916229</v>
      </c>
      <c r="Z17">
        <v>3</v>
      </c>
      <c r="AA17" s="182">
        <f>SUMIFS($Q$6:$Q$59,$K$6:$K$59,Z17,$M$6:$M$59,"yearling")</f>
        <v>40.590057918207449</v>
      </c>
      <c r="AB17" s="182">
        <f>SUMIFS($R$6:$R$59,$K$6:$K$59,Z17,$M$6:$M$59,"yearling")</f>
        <v>315.85773859467105</v>
      </c>
      <c r="AC17" s="182">
        <f>SUMIFS($S$6:$S$59,$K$6:$K$59,Z17,$M$6:$M$59,"yearling")</f>
        <v>100.29145070472617</v>
      </c>
      <c r="AE17" s="182">
        <f>'age-length nat &amp; Unk AD'!BG26</f>
        <v>-8.2744589220938358E-2</v>
      </c>
      <c r="AF17" s="182">
        <f>'age-length nat &amp; Unk AD'!BH26</f>
        <v>3.5521495409733257</v>
      </c>
      <c r="AG17" s="182">
        <f>'age-length nat &amp; Unk AD'!BI26</f>
        <v>1.1727653044361055</v>
      </c>
      <c r="AJ17" s="15">
        <f>'age-length prop'!BX19</f>
        <v>1</v>
      </c>
      <c r="AK17" s="18">
        <f t="shared" si="9"/>
        <v>355.02450412819633</v>
      </c>
      <c r="AL17" s="18">
        <f t="shared" si="10"/>
        <v>0</v>
      </c>
    </row>
    <row r="18" spans="3:38" x14ac:dyDescent="0.35">
      <c r="C18" s="36" t="s">
        <v>8830</v>
      </c>
      <c r="D18">
        <v>6</v>
      </c>
      <c r="E18" s="32">
        <f t="shared" si="17"/>
        <v>-9.821842487908676E-2</v>
      </c>
      <c r="F18" s="32">
        <f t="shared" si="18"/>
        <v>0</v>
      </c>
      <c r="G18" s="32">
        <f t="shared" si="19"/>
        <v>0</v>
      </c>
      <c r="H18" s="32">
        <f t="shared" si="11"/>
        <v>-9.821842487908676E-2</v>
      </c>
      <c r="I18" s="35">
        <f t="shared" si="6"/>
        <v>-9.821842487908676E-2</v>
      </c>
      <c r="K18">
        <f>'age-length prop'!C20</f>
        <v>3</v>
      </c>
      <c r="L18">
        <f>'age-length prop'!AV20</f>
        <v>2019</v>
      </c>
      <c r="M18" t="s">
        <v>8968</v>
      </c>
      <c r="N18" t="s">
        <v>8971</v>
      </c>
      <c r="O18" t="str">
        <f>'age-length prop'!AW20</f>
        <v>CJAe</v>
      </c>
      <c r="P18">
        <f>'age-length prop'!AY20</f>
        <v>220195</v>
      </c>
      <c r="Q18" s="18">
        <f>'age-length prop'!BD20</f>
        <v>518.22146792193928</v>
      </c>
      <c r="R18" s="18">
        <f>'age-length prop'!BE20</f>
        <v>2416.2475700543878</v>
      </c>
      <c r="S18" s="18">
        <f>'age-length prop'!BF20</f>
        <v>138.68654873851645</v>
      </c>
      <c r="T18" s="18">
        <f t="shared" si="8"/>
        <v>3073.1555867148436</v>
      </c>
      <c r="V18" s="54" t="s">
        <v>9172</v>
      </c>
      <c r="W18" s="18">
        <f>AA18+AE18</f>
        <v>1667.516754521029</v>
      </c>
      <c r="X18" s="18">
        <f t="shared" si="14"/>
        <v>1661.7379691770427</v>
      </c>
      <c r="Y18" s="163">
        <f t="shared" si="15"/>
        <v>10.986435256794525</v>
      </c>
      <c r="Z18">
        <v>4</v>
      </c>
      <c r="AA18" s="182">
        <f>SUMIFS($Q$6:$Q$59,$K$6:$K$59,Z18,$M$6:$M$59,"yearling")</f>
        <v>1665.3039271915547</v>
      </c>
      <c r="AB18" s="182">
        <f>SUMIFS($R$6:$R$59,$K$6:$K$59,Z18,$M$6:$M$59,"yearling")</f>
        <v>1666.5676588306314</v>
      </c>
      <c r="AC18" s="182">
        <f>SUMIFS($S$6:$S$59,$K$6:$K$59,Z18,$M$6:$M$59,"yearling")</f>
        <v>10.986435256794525</v>
      </c>
      <c r="AE18" s="182">
        <f>'age-length nat &amp; Unk AD'!BG27</f>
        <v>2.2128273294743068</v>
      </c>
      <c r="AF18" s="182">
        <f>'age-length nat &amp; Unk AD'!BH27</f>
        <v>-4.8296896535887361</v>
      </c>
      <c r="AG18" s="182">
        <f>'age-length nat &amp; Unk AD'!BI27</f>
        <v>0</v>
      </c>
      <c r="AJ18" s="15">
        <f>'age-length prop'!BX20</f>
        <v>0.38150289017341038</v>
      </c>
      <c r="AK18" s="18">
        <f t="shared" si="9"/>
        <v>1119.5084191123558</v>
      </c>
      <c r="AL18" s="18">
        <f t="shared" si="10"/>
        <v>1814.9606188639711</v>
      </c>
    </row>
    <row r="19" spans="3:38" x14ac:dyDescent="0.35">
      <c r="C19" s="36" t="s">
        <v>9016</v>
      </c>
      <c r="D19">
        <v>2</v>
      </c>
      <c r="E19" s="32">
        <f>(SUMIFS(Q$6:Q$74,$K$6:$K$74,$D19,$N$6:$N$74,"stray"))+'age-length nat &amp; Unk AD'!BB26</f>
        <v>0</v>
      </c>
      <c r="F19" s="32">
        <f>(SUMIFS(R$6:R$74,$K$6:$K$74,$D19,$N$6:$N$74,"stray"))+'age-length nat &amp; Unk AD'!BC26</f>
        <v>0</v>
      </c>
      <c r="G19" s="32">
        <f>(SUMIFS(S$6:S$74,$K$6:$K$74,$D19,$N$6:$N$74,"stray"))+'age-length nat &amp; Unk AD'!BD26</f>
        <v>0</v>
      </c>
      <c r="H19" s="32">
        <f t="shared" si="11"/>
        <v>0</v>
      </c>
      <c r="I19" s="35">
        <f t="shared" si="6"/>
        <v>0</v>
      </c>
      <c r="K19">
        <f>'age-length prop'!C21</f>
        <v>3</v>
      </c>
      <c r="L19">
        <f>'age-length prop'!AV21</f>
        <v>2019</v>
      </c>
      <c r="M19" t="s">
        <v>8968</v>
      </c>
      <c r="N19" t="s">
        <v>8971</v>
      </c>
      <c r="O19" t="str">
        <f>'age-length prop'!AW21</f>
        <v>CJAl</v>
      </c>
      <c r="P19">
        <f>'age-length prop'!AY21</f>
        <v>220196</v>
      </c>
      <c r="Q19" s="18">
        <f>'age-length prop'!BD21</f>
        <v>36.031387289624035</v>
      </c>
      <c r="R19" s="18">
        <f>'age-length prop'!BE21</f>
        <v>231.42981227677762</v>
      </c>
      <c r="S19" s="18">
        <f>'age-length prop'!BF21</f>
        <v>0</v>
      </c>
      <c r="T19" s="18">
        <f t="shared" si="8"/>
        <v>267.46119956640166</v>
      </c>
      <c r="V19" s="54" t="s">
        <v>9173</v>
      </c>
      <c r="W19" s="18">
        <f t="shared" si="13"/>
        <v>3.5273983665189594</v>
      </c>
      <c r="X19" s="18">
        <f t="shared" si="14"/>
        <v>-0.6793837594195159</v>
      </c>
      <c r="Y19" s="163">
        <f t="shared" si="15"/>
        <v>0</v>
      </c>
      <c r="Z19">
        <v>5</v>
      </c>
      <c r="AA19" s="182">
        <f>SUMIFS($Q$6:$Q$59,$K$6:$K$59,Z19,$M$6:$M$59,"yearling")</f>
        <v>0</v>
      </c>
      <c r="AB19" s="182">
        <f>SUMIFS($R$6:$R$59,$K$6:$K$59,Z19,$M$6:$M$59,"yearling")</f>
        <v>0</v>
      </c>
      <c r="AC19" s="182">
        <f>SUMIFS($S$6:$S$59,$K$6:$K$59,Z19,$M$6:$M$59,"yearling")</f>
        <v>0</v>
      </c>
      <c r="AE19" s="182">
        <f>'age-length nat &amp; Unk AD'!BG28</f>
        <v>3.5273983665189594</v>
      </c>
      <c r="AF19" s="182">
        <f>'age-length nat &amp; Unk AD'!BH28</f>
        <v>-0.6793837594195159</v>
      </c>
      <c r="AG19" s="182">
        <f>'age-length nat &amp; Unk AD'!BI28</f>
        <v>0</v>
      </c>
      <c r="AJ19" s="15">
        <f>'age-length prop'!BX21</f>
        <v>1</v>
      </c>
      <c r="AK19" s="18">
        <f t="shared" si="9"/>
        <v>267.46119956640166</v>
      </c>
      <c r="AL19" s="18">
        <f t="shared" si="10"/>
        <v>0</v>
      </c>
    </row>
    <row r="20" spans="3:38" x14ac:dyDescent="0.35">
      <c r="C20" s="36" t="s">
        <v>9016</v>
      </c>
      <c r="D20">
        <v>3</v>
      </c>
      <c r="E20" s="32">
        <f>(SUMIFS(Q$6:Q$74,$K$6:$K$74,$D20,$N$6:$N$74,"stray"))+'age-length nat &amp; Unk AD'!BB27</f>
        <v>10.380300683891717</v>
      </c>
      <c r="F20" s="32">
        <f>(SUMIFS(R$6:R$74,$K$6:$K$74,$D20,$N$6:$N$74,"stray"))+'age-length nat &amp; Unk AD'!BC27</f>
        <v>242.59246813452609</v>
      </c>
      <c r="G20" s="32">
        <f>(SUMIFS(S$6:S$74,$K$6:$K$74,$D20,$N$6:$N$74,"stray"))+'age-length nat &amp; Unk AD'!BD27</f>
        <v>13.540348530931393</v>
      </c>
      <c r="H20" s="32">
        <f t="shared" si="11"/>
        <v>252.97276881841779</v>
      </c>
      <c r="I20" s="35">
        <f t="shared" si="6"/>
        <v>266.51311734934922</v>
      </c>
      <c r="K20">
        <f>'age-length prop'!C22</f>
        <v>3</v>
      </c>
      <c r="L20">
        <f>'age-length prop'!AV22</f>
        <v>2019</v>
      </c>
      <c r="M20" t="s">
        <v>8968</v>
      </c>
      <c r="N20" t="s">
        <v>8971</v>
      </c>
      <c r="O20" t="str">
        <f>'age-length prop'!AW22</f>
        <v>GRR</v>
      </c>
      <c r="P20">
        <f>'age-length prop'!AY22</f>
        <v>637759</v>
      </c>
      <c r="Q20" s="18">
        <f>'age-length prop'!BD22</f>
        <v>53.952089327095443</v>
      </c>
      <c r="R20" s="18">
        <f>'age-length prop'!BE22</f>
        <v>356.52877064391356</v>
      </c>
      <c r="S20" s="18">
        <f>'age-length prop'!BF22</f>
        <v>0</v>
      </c>
      <c r="T20" s="18">
        <f t="shared" si="8"/>
        <v>410.48085997100901</v>
      </c>
      <c r="V20" s="54" t="s">
        <v>9174</v>
      </c>
      <c r="W20" s="18">
        <f t="shared" si="13"/>
        <v>-9.821842487908676E-2</v>
      </c>
      <c r="X20" s="18">
        <f t="shared" si="14"/>
        <v>0</v>
      </c>
      <c r="Y20" s="163">
        <f t="shared" si="15"/>
        <v>0</v>
      </c>
      <c r="Z20">
        <v>6</v>
      </c>
      <c r="AA20" s="182">
        <f>SUMIFS($Q$6:$Q$59,$K$6:$K$59,Z20,$M$6:$M$59,"yearling")</f>
        <v>0</v>
      </c>
      <c r="AB20" s="182">
        <f>SUMIFS($R$6:$R$59,$K$6:$K$59,Z20,$M$6:$M$59,"yearling")</f>
        <v>0</v>
      </c>
      <c r="AC20" s="182">
        <f>SUMIFS($S$6:$S$59,$K$6:$K$59,Z20,$M$6:$M$59,"yearling")</f>
        <v>0</v>
      </c>
      <c r="AE20" s="182">
        <f>'age-length nat &amp; Unk AD'!BG29</f>
        <v>-9.821842487908676E-2</v>
      </c>
      <c r="AF20" s="182">
        <f>'age-length nat &amp; Unk AD'!BH29</f>
        <v>0</v>
      </c>
      <c r="AG20" s="182">
        <f>'age-length nat &amp; Unk AD'!BI29</f>
        <v>0</v>
      </c>
      <c r="AJ20" s="15">
        <f>'age-length prop'!BX22</f>
        <v>1</v>
      </c>
      <c r="AK20" s="18">
        <f t="shared" si="9"/>
        <v>410.48085997100901</v>
      </c>
      <c r="AL20" s="18">
        <f t="shared" si="10"/>
        <v>0</v>
      </c>
    </row>
    <row r="21" spans="3:38" x14ac:dyDescent="0.35">
      <c r="C21" s="36" t="s">
        <v>9016</v>
      </c>
      <c r="D21">
        <v>4</v>
      </c>
      <c r="E21" s="32">
        <f>(SUMIFS(Q$6:Q$74,$K$6:$K$74,$D21,$N$6:$N$74,"stray"))+'age-length nat &amp; Unk AD'!BB28</f>
        <v>136.36992456663179</v>
      </c>
      <c r="F21" s="32">
        <f>(SUMIFS(R$6:R$74,$K$6:$K$74,$D21,$N$6:$N$74,"stray"))+'age-length nat &amp; Unk AD'!BC28</f>
        <v>186.15453950404878</v>
      </c>
      <c r="G21" s="32">
        <f>(SUMIFS(S$6:S$74,$K$6:$K$74,$D21,$N$6:$N$74,"stray"))+'age-length nat &amp; Unk AD'!BD28</f>
        <v>0</v>
      </c>
      <c r="H21" s="32">
        <f t="shared" si="11"/>
        <v>322.52446407068055</v>
      </c>
      <c r="I21" s="35">
        <f t="shared" si="6"/>
        <v>322.52446407068055</v>
      </c>
      <c r="K21">
        <f>'age-length prop'!C23</f>
        <v>3</v>
      </c>
      <c r="L21">
        <f>'age-length prop'!AV23</f>
        <v>2019</v>
      </c>
      <c r="M21" t="s">
        <v>8968</v>
      </c>
      <c r="N21" t="s">
        <v>8971</v>
      </c>
      <c r="O21" t="str">
        <f>'age-length prop'!AW23</f>
        <v>LFH Ukn</v>
      </c>
      <c r="P21">
        <f>'age-length prop'!AY23</f>
        <v>0</v>
      </c>
      <c r="Q21" s="18">
        <f>'age-length prop'!BD23</f>
        <v>0</v>
      </c>
      <c r="R21" s="18">
        <f>'age-length prop'!BE23</f>
        <v>10.324947040772672</v>
      </c>
      <c r="S21" s="18">
        <f>'age-length prop'!BF23</f>
        <v>0</v>
      </c>
      <c r="T21" s="18">
        <f t="shared" si="8"/>
        <v>10.324947040772672</v>
      </c>
      <c r="V21" s="183" t="s">
        <v>9175</v>
      </c>
      <c r="W21" s="18">
        <f>'age-length nat &amp; Unk AD'!BG5</f>
        <v>0</v>
      </c>
      <c r="X21" s="18">
        <f>'age-length nat &amp; Unk AD'!BH5</f>
        <v>3.7104517425243726</v>
      </c>
      <c r="Y21" s="163">
        <f>'age-length nat &amp; Unk AD'!BI5</f>
        <v>474.9821072774921</v>
      </c>
      <c r="AJ21" s="15">
        <f>'age-length prop'!BX23</f>
        <v>0</v>
      </c>
      <c r="AK21" s="18">
        <f t="shared" si="9"/>
        <v>0</v>
      </c>
      <c r="AL21" s="18">
        <f t="shared" si="10"/>
        <v>10.324947040772672</v>
      </c>
    </row>
    <row r="22" spans="3:38" x14ac:dyDescent="0.35">
      <c r="C22" s="36" t="s">
        <v>9016</v>
      </c>
      <c r="D22">
        <v>5</v>
      </c>
      <c r="E22" s="32">
        <f>(SUMIFS(Q$6:Q$74,$K$6:$K$74,$D22,$N$6:$N$74,"stray"))+'age-length nat &amp; Unk AD'!BB29</f>
        <v>30.918987169597283</v>
      </c>
      <c r="F22" s="32">
        <f>(SUMIFS(R$6:R$74,$K$6:$K$74,$D22,$N$6:$N$74,"stray"))+'age-length nat &amp; Unk AD'!BC29</f>
        <v>42.471268959953733</v>
      </c>
      <c r="G22" s="32">
        <f>(SUMIFS(S$6:S$74,$K$6:$K$74,$D22,$N$6:$N$74,"stray"))+'age-length nat &amp; Unk AD'!BD29</f>
        <v>0</v>
      </c>
      <c r="H22" s="32">
        <f t="shared" si="11"/>
        <v>73.39025612955102</v>
      </c>
      <c r="I22" s="35">
        <f t="shared" si="6"/>
        <v>73.39025612955102</v>
      </c>
      <c r="K22">
        <f>'age-length prop'!C24</f>
        <v>3</v>
      </c>
      <c r="L22">
        <f>'age-length prop'!AV24</f>
        <v>2019</v>
      </c>
      <c r="M22" t="s">
        <v>8968</v>
      </c>
      <c r="N22" t="s">
        <v>8971</v>
      </c>
      <c r="O22" t="str">
        <f>'age-length prop'!AW24</f>
        <v>LFHs</v>
      </c>
      <c r="P22">
        <f>'age-length prop'!AY24</f>
        <v>637758</v>
      </c>
      <c r="Q22" s="18">
        <f>'age-length prop'!BD24</f>
        <v>732.24710736342467</v>
      </c>
      <c r="R22" s="18">
        <f>'age-length prop'!BE24</f>
        <v>1883.6403198869825</v>
      </c>
      <c r="S22" s="18">
        <f>'age-length prop'!BF24</f>
        <v>27.760132285842552</v>
      </c>
      <c r="T22" s="18">
        <f t="shared" si="8"/>
        <v>2643.6475595362499</v>
      </c>
      <c r="V22" s="183" t="s">
        <v>9176</v>
      </c>
      <c r="W22" s="18">
        <f>'age-length nat &amp; Unk AD'!BG6</f>
        <v>542.11937441003818</v>
      </c>
      <c r="X22" s="18">
        <f>'age-length nat &amp; Unk AD'!BH6</f>
        <v>2424.367316774757</v>
      </c>
      <c r="Y22" s="163">
        <f>'age-length nat &amp; Unk AD'!BI6</f>
        <v>121.5545024589385</v>
      </c>
      <c r="AJ22" s="15">
        <f>'age-length prop'!BX24</f>
        <v>0.31297709923664124</v>
      </c>
      <c r="AK22" s="18">
        <f t="shared" si="9"/>
        <v>818.71285891043283</v>
      </c>
      <c r="AL22" s="18">
        <f t="shared" si="10"/>
        <v>1797.1745683399745</v>
      </c>
    </row>
    <row r="23" spans="3:38" x14ac:dyDescent="0.35">
      <c r="C23" s="36" t="s">
        <v>9016</v>
      </c>
      <c r="D23">
        <v>6</v>
      </c>
      <c r="E23" s="32">
        <f>(SUMIFS(Q$6:Q$74,$K$6:$K$74,$D23,$N$6:$N$74,"stray"))+'age-length nat &amp; Unk AD'!BB30</f>
        <v>0</v>
      </c>
      <c r="F23" s="32">
        <f>(SUMIFS(R$6:R$74,$K$6:$K$74,$D23,$N$6:$N$74,"stray"))+'age-length nat &amp; Unk AD'!BC30</f>
        <v>0</v>
      </c>
      <c r="G23" s="32">
        <f>(SUMIFS(S$6:S$74,$K$6:$K$74,$D23,$N$6:$N$74,"stray"))+'age-length nat &amp; Unk AD'!BD30</f>
        <v>0</v>
      </c>
      <c r="H23" s="32">
        <f t="shared" si="11"/>
        <v>0</v>
      </c>
      <c r="I23" s="35">
        <f t="shared" si="6"/>
        <v>0</v>
      </c>
      <c r="K23">
        <f>'age-length prop'!C25</f>
        <v>3</v>
      </c>
      <c r="L23">
        <f>'age-length prop'!AV25</f>
        <v>2019</v>
      </c>
      <c r="M23" t="s">
        <v>8981</v>
      </c>
      <c r="N23" t="s">
        <v>8971</v>
      </c>
      <c r="O23" t="str">
        <f>'age-length prop'!AW25</f>
        <v>LFHy</v>
      </c>
      <c r="P23">
        <f>'age-length prop'!AY25</f>
        <v>637762</v>
      </c>
      <c r="Q23" s="18">
        <f>'age-length prop'!BD25</f>
        <v>40.590057918207449</v>
      </c>
      <c r="R23" s="18">
        <f>'age-length prop'!BE25</f>
        <v>223.73864516755083</v>
      </c>
      <c r="S23" s="18">
        <f>'age-length prop'!BF25</f>
        <v>95.777920363707366</v>
      </c>
      <c r="T23" s="18">
        <f t="shared" si="8"/>
        <v>360.10662344946564</v>
      </c>
      <c r="V23" s="183" t="s">
        <v>9177</v>
      </c>
      <c r="W23" s="18">
        <f>'age-length nat &amp; Unk AD'!BG7</f>
        <v>2018.6703941452831</v>
      </c>
      <c r="X23" s="18">
        <f>'age-length nat &amp; Unk AD'!BH7</f>
        <v>642.9235860223373</v>
      </c>
      <c r="Y23" s="163">
        <f>'age-length nat &amp; Unk AD'!BI7</f>
        <v>1.3521947248488368</v>
      </c>
      <c r="AJ23" s="15">
        <f>'age-length prop'!BX25</f>
        <v>0.76595744680851063</v>
      </c>
      <c r="AK23" s="18">
        <f t="shared" si="9"/>
        <v>202.4645385337723</v>
      </c>
      <c r="AL23" s="18">
        <f t="shared" si="10"/>
        <v>61.864164551985965</v>
      </c>
    </row>
    <row r="24" spans="3:38" ht="15" thickBot="1" x14ac:dyDescent="0.4">
      <c r="C24" s="37" t="s">
        <v>8922</v>
      </c>
      <c r="D24" s="137"/>
      <c r="E24" s="58"/>
      <c r="F24" s="58"/>
      <c r="G24" s="58"/>
      <c r="H24" s="58"/>
      <c r="I24" s="57">
        <f>G24+F24+E24</f>
        <v>0</v>
      </c>
      <c r="K24">
        <f>'age-length prop'!C26</f>
        <v>3</v>
      </c>
      <c r="L24">
        <f>'age-length prop'!AV26</f>
        <v>2019</v>
      </c>
      <c r="M24" t="s">
        <v>8968</v>
      </c>
      <c r="N24" t="s">
        <v>8971</v>
      </c>
      <c r="O24" t="str">
        <f>'age-length prop'!AW26</f>
        <v>PLAe</v>
      </c>
      <c r="P24">
        <f>'age-length prop'!AY26</f>
        <v>220199</v>
      </c>
      <c r="Q24" s="18">
        <f>'age-length prop'!BD26</f>
        <v>395.98614366310233</v>
      </c>
      <c r="R24" s="18">
        <f>'age-length prop'!BE26</f>
        <v>1700.7949561808114</v>
      </c>
      <c r="S24" s="18">
        <f>'age-length prop'!BF26</f>
        <v>34.671637184629112</v>
      </c>
      <c r="T24" s="18">
        <f t="shared" si="8"/>
        <v>2131.4527370285427</v>
      </c>
      <c r="V24" s="183" t="s">
        <v>9178</v>
      </c>
      <c r="W24" s="18">
        <f>'age-length nat &amp; Unk AD'!BG8</f>
        <v>192.37521710496293</v>
      </c>
      <c r="X24" s="18">
        <f>'age-length nat &amp; Unk AD'!BH8</f>
        <v>54.894124138652288</v>
      </c>
      <c r="Y24" s="163">
        <f>'age-length nat &amp; Unk AD'!BI8</f>
        <v>0</v>
      </c>
      <c r="AJ24" s="15">
        <f>'age-length prop'!BX26</f>
        <v>0.47107438016528924</v>
      </c>
      <c r="AK24" s="18">
        <f t="shared" si="9"/>
        <v>987.7398569512651</v>
      </c>
      <c r="AL24" s="18">
        <f t="shared" si="10"/>
        <v>1109.0412428926484</v>
      </c>
    </row>
    <row r="25" spans="3:38" x14ac:dyDescent="0.35">
      <c r="K25">
        <f>'age-length prop'!C27</f>
        <v>3</v>
      </c>
      <c r="L25">
        <f>'age-length prop'!AV27</f>
        <v>2019</v>
      </c>
      <c r="M25" t="s">
        <v>8968</v>
      </c>
      <c r="N25" t="s">
        <v>8971</v>
      </c>
      <c r="O25" t="str">
        <f>'age-length prop'!AW27</f>
        <v>PLAl</v>
      </c>
      <c r="P25">
        <f>'age-length prop'!AY27</f>
        <v>220282</v>
      </c>
      <c r="Q25" s="18">
        <f>'age-length prop'!BD27</f>
        <v>108.13586168207294</v>
      </c>
      <c r="R25" s="18">
        <f>'age-length prop'!BE27</f>
        <v>659.63808591125667</v>
      </c>
      <c r="S25" s="18">
        <f>'age-length prop'!BF27</f>
        <v>0</v>
      </c>
      <c r="T25" s="18">
        <f t="shared" si="8"/>
        <v>767.77394759332958</v>
      </c>
      <c r="V25" s="183" t="s">
        <v>9179</v>
      </c>
      <c r="W25" s="18">
        <f>'age-length nat &amp; Unk AD'!BG9</f>
        <v>0</v>
      </c>
      <c r="X25" s="18">
        <f>'age-length nat &amp; Unk AD'!BH9</f>
        <v>0</v>
      </c>
      <c r="Y25" s="163">
        <f>'age-length nat &amp; Unk AD'!BI9</f>
        <v>0</v>
      </c>
      <c r="AJ25" s="15">
        <f>'age-length prop'!BX27</f>
        <v>0.97674418604651159</v>
      </c>
      <c r="AK25" s="18">
        <f t="shared" si="9"/>
        <v>749.91873950976378</v>
      </c>
      <c r="AL25" s="18">
        <f t="shared" si="10"/>
        <v>17.855208083565799</v>
      </c>
    </row>
    <row r="26" spans="3:38" x14ac:dyDescent="0.35">
      <c r="C26" s="18" t="s">
        <v>9258</v>
      </c>
      <c r="E26" s="14">
        <f>E5/E6</f>
        <v>0.80444060911705073</v>
      </c>
      <c r="F26" s="14">
        <f t="shared" ref="F26:I26" si="20">F5/F6</f>
        <v>0.8634592463236842</v>
      </c>
      <c r="G26" s="14">
        <f t="shared" si="20"/>
        <v>0.82734282830173711</v>
      </c>
      <c r="H26" s="14">
        <f t="shared" si="20"/>
        <v>0.84086917437390341</v>
      </c>
      <c r="I26" s="14">
        <f t="shared" si="20"/>
        <v>0.83967867665528295</v>
      </c>
      <c r="K26">
        <f>'age-length prop'!C28</f>
        <v>3</v>
      </c>
      <c r="L26">
        <f>'age-length prop'!AV28</f>
        <v>2019</v>
      </c>
      <c r="M26" t="s">
        <v>8968</v>
      </c>
      <c r="N26" t="s">
        <v>8971</v>
      </c>
      <c r="O26" t="str">
        <f>'age-length prop'!AW28</f>
        <v>SRHC</v>
      </c>
      <c r="P26">
        <f>'age-length prop'!AY28</f>
        <v>91459</v>
      </c>
      <c r="Q26" s="18">
        <f>'age-length prop'!BD28</f>
        <v>1454.8261367003702</v>
      </c>
      <c r="R26" s="18">
        <f>'age-length prop'!BE28</f>
        <v>4881.3595314707218</v>
      </c>
      <c r="S26" s="18">
        <f>'age-length prop'!BF28</f>
        <v>34.671637184629112</v>
      </c>
      <c r="T26" s="18">
        <f t="shared" si="8"/>
        <v>6370.8573053557211</v>
      </c>
      <c r="V26" s="183" t="s">
        <v>9180</v>
      </c>
      <c r="W26" s="18">
        <f>'age-length nat &amp; Unk AD'!BG10</f>
        <v>2.4433882311425124</v>
      </c>
      <c r="X26" s="18">
        <f>'age-length nat &amp; Unk AD'!BH10</f>
        <v>3.9295767633695462</v>
      </c>
      <c r="Y26" s="163">
        <f>'age-length nat &amp; Unk AD'!BI10</f>
        <v>21.518333225909281</v>
      </c>
      <c r="AJ26" s="15">
        <f>'age-length prop'!BX28</f>
        <v>0.17086834733893558</v>
      </c>
      <c r="AK26" s="18">
        <f t="shared" si="9"/>
        <v>1082.6535735530438</v>
      </c>
      <c r="AL26" s="18">
        <f t="shared" si="10"/>
        <v>5253.5320946180491</v>
      </c>
    </row>
    <row r="27" spans="3:38" ht="17.25" customHeight="1" x14ac:dyDescent="0.35">
      <c r="F27" s="32"/>
      <c r="K27">
        <f>'age-length prop'!C29</f>
        <v>2</v>
      </c>
      <c r="L27">
        <f>'age-length prop'!AV29</f>
        <v>2020</v>
      </c>
      <c r="M27" t="s">
        <v>8968</v>
      </c>
      <c r="N27" t="s">
        <v>8971</v>
      </c>
      <c r="O27" t="str">
        <f>'age-length prop'!AW29</f>
        <v>BCAe</v>
      </c>
      <c r="P27">
        <f>'age-length prop'!AY29</f>
        <v>220291</v>
      </c>
      <c r="Q27" s="18">
        <f>'age-length prop'!BD29</f>
        <v>0</v>
      </c>
      <c r="R27" s="18">
        <f>'age-length prop'!BE29</f>
        <v>17.283271156184494</v>
      </c>
      <c r="S27" s="18">
        <f>'age-length prop'!BF29</f>
        <v>400.78352694115733</v>
      </c>
      <c r="T27" s="18">
        <f t="shared" si="8"/>
        <v>418.0667980973418</v>
      </c>
      <c r="V27" s="183" t="s">
        <v>9181</v>
      </c>
      <c r="W27" s="18">
        <f>'age-length nat &amp; Unk AD'!BG11</f>
        <v>2.7001129527125771</v>
      </c>
      <c r="X27" s="18">
        <f>'age-length nat &amp; Unk AD'!BH11</f>
        <v>87.489873765235899</v>
      </c>
      <c r="Y27" s="163">
        <f>'age-length nat &amp; Unk AD'!BI11</f>
        <v>32.123134297795026</v>
      </c>
      <c r="AJ27" s="15">
        <f>'age-length prop'!BX29</f>
        <v>0.24</v>
      </c>
      <c r="AK27" s="18">
        <f t="shared" si="9"/>
        <v>4.1479850774842788</v>
      </c>
      <c r="AL27" s="18">
        <f t="shared" si="10"/>
        <v>13.135286078700215</v>
      </c>
    </row>
    <row r="28" spans="3:38" x14ac:dyDescent="0.35">
      <c r="F28" s="32"/>
      <c r="G28" s="32"/>
      <c r="K28">
        <f>'age-length prop'!C30</f>
        <v>2</v>
      </c>
      <c r="L28">
        <f>'age-length prop'!AV30</f>
        <v>2020</v>
      </c>
      <c r="M28" t="s">
        <v>8968</v>
      </c>
      <c r="N28" t="s">
        <v>8971</v>
      </c>
      <c r="O28" t="str">
        <f>'age-length prop'!AW30</f>
        <v>BCAl</v>
      </c>
      <c r="P28">
        <f>'age-length prop'!AY30</f>
        <v>220292</v>
      </c>
      <c r="Q28" s="18">
        <f>'age-length prop'!BD30</f>
        <v>0</v>
      </c>
      <c r="R28" s="18">
        <f>'age-length prop'!BE30</f>
        <v>0</v>
      </c>
      <c r="S28" s="18">
        <f>'age-length prop'!BF30</f>
        <v>50.442579081246109</v>
      </c>
      <c r="T28" s="18">
        <f t="shared" si="8"/>
        <v>50.442579081246109</v>
      </c>
      <c r="V28" s="183" t="s">
        <v>9182</v>
      </c>
      <c r="W28" s="18">
        <f>'age-length nat &amp; Unk AD'!BG12</f>
        <v>104.97368389864911</v>
      </c>
      <c r="X28" s="18">
        <f>'age-length nat &amp; Unk AD'!BH12</f>
        <v>65.653697896335359</v>
      </c>
      <c r="Y28" s="163">
        <f>'age-length nat &amp; Unk AD'!BI12</f>
        <v>0</v>
      </c>
      <c r="AJ28" s="15">
        <f>'age-length prop'!BX30</f>
        <v>1</v>
      </c>
      <c r="AK28" s="18">
        <f t="shared" si="9"/>
        <v>0</v>
      </c>
      <c r="AL28" s="18">
        <f t="shared" si="10"/>
        <v>0</v>
      </c>
    </row>
    <row r="29" spans="3:38" x14ac:dyDescent="0.35">
      <c r="G29" t="s">
        <v>9257</v>
      </c>
      <c r="H29" s="14">
        <f>SUM(I19:I23)/I6</f>
        <v>1.5450291259971004E-2</v>
      </c>
      <c r="K29">
        <f>'age-length prop'!C31</f>
        <v>2</v>
      </c>
      <c r="L29">
        <f>'age-length prop'!AV31</f>
        <v>2020</v>
      </c>
      <c r="M29" t="s">
        <v>8968</v>
      </c>
      <c r="N29" t="s">
        <v>8971</v>
      </c>
      <c r="O29" t="str">
        <f>'age-length prop'!AW31</f>
        <v>CJAe</v>
      </c>
      <c r="P29">
        <f>'age-length prop'!AY31</f>
        <v>220289</v>
      </c>
      <c r="Q29" s="18">
        <f>'age-length prop'!BD31</f>
        <v>0</v>
      </c>
      <c r="R29" s="18">
        <f>'age-length prop'!BE31</f>
        <v>0</v>
      </c>
      <c r="S29" s="18">
        <f>'age-length prop'!BF31</f>
        <v>384.64503956321659</v>
      </c>
      <c r="T29" s="18">
        <f t="shared" si="8"/>
        <v>384.64503956321659</v>
      </c>
      <c r="V29" s="183" t="s">
        <v>9183</v>
      </c>
      <c r="W29" s="18">
        <f>'age-length nat &amp; Unk AD'!BG13</f>
        <v>61.736997746182453</v>
      </c>
      <c r="X29" s="18">
        <f>'age-length nat &amp; Unk AD'!BH13</f>
        <v>12.412245538733435</v>
      </c>
      <c r="Y29" s="163">
        <f>'age-length nat &amp; Unk AD'!BI13</f>
        <v>0</v>
      </c>
      <c r="AJ29" s="15">
        <f>'age-length prop'!BX31</f>
        <v>0.39130434782608697</v>
      </c>
      <c r="AK29" s="18">
        <f t="shared" si="9"/>
        <v>0</v>
      </c>
      <c r="AL29" s="18">
        <f t="shared" si="10"/>
        <v>0</v>
      </c>
    </row>
    <row r="30" spans="3:38" ht="15" customHeight="1" thickBot="1" x14ac:dyDescent="0.4">
      <c r="F30" s="3"/>
      <c r="K30">
        <f>'age-length prop'!C32</f>
        <v>2</v>
      </c>
      <c r="L30">
        <f>'age-length prop'!AV32</f>
        <v>2020</v>
      </c>
      <c r="M30" t="s">
        <v>8968</v>
      </c>
      <c r="N30" t="s">
        <v>8971</v>
      </c>
      <c r="O30" t="str">
        <f>'age-length prop'!AW32</f>
        <v>CJAl</v>
      </c>
      <c r="P30">
        <f>'age-length prop'!AY32</f>
        <v>220290</v>
      </c>
      <c r="Q30" s="18">
        <f>'age-length prop'!BD32</f>
        <v>0</v>
      </c>
      <c r="R30" s="18">
        <f>'age-length prop'!BE32</f>
        <v>0</v>
      </c>
      <c r="S30" s="18">
        <f>'age-length prop'!BF32</f>
        <v>117.70333818822557</v>
      </c>
      <c r="T30" s="18">
        <f t="shared" si="8"/>
        <v>117.70333818822557</v>
      </c>
      <c r="V30" s="184" t="s">
        <v>9184</v>
      </c>
      <c r="W30" s="137">
        <f>'age-length nat &amp; Unk AD'!BG14</f>
        <v>1.8111425857833763</v>
      </c>
      <c r="X30" s="137">
        <f>'age-length nat &amp; Unk AD'!BH14</f>
        <v>0</v>
      </c>
      <c r="Y30" s="164">
        <f>'age-length nat &amp; Unk AD'!BI14</f>
        <v>0</v>
      </c>
      <c r="AJ30" s="15">
        <f>'age-length prop'!BX32</f>
        <v>1</v>
      </c>
      <c r="AK30" s="18">
        <f t="shared" si="9"/>
        <v>0</v>
      </c>
      <c r="AL30" s="18">
        <f t="shared" si="10"/>
        <v>0</v>
      </c>
    </row>
    <row r="31" spans="3:38" x14ac:dyDescent="0.35">
      <c r="E31" s="3"/>
      <c r="F31" s="3"/>
      <c r="K31">
        <f>'age-length prop'!C33</f>
        <v>2</v>
      </c>
      <c r="L31">
        <f>'age-length prop'!AV33</f>
        <v>2020</v>
      </c>
      <c r="M31" t="s">
        <v>8968</v>
      </c>
      <c r="N31" t="s">
        <v>8971</v>
      </c>
      <c r="O31" t="str">
        <f>'age-length prop'!AW33</f>
        <v>GRR</v>
      </c>
      <c r="P31">
        <f>'age-length prop'!AY33</f>
        <v>637941</v>
      </c>
      <c r="Q31" s="18">
        <f>'age-length prop'!BD33</f>
        <v>16.671022436260614</v>
      </c>
      <c r="R31" s="18">
        <f>'age-length prop'!BE33</f>
        <v>0</v>
      </c>
      <c r="S31" s="18">
        <f>'age-length prop'!BF33</f>
        <v>100.19268714215258</v>
      </c>
      <c r="T31" s="18">
        <f t="shared" si="8"/>
        <v>116.86370957841319</v>
      </c>
      <c r="V31" s="25"/>
      <c r="W31" s="149"/>
      <c r="AJ31" s="15">
        <f>'age-length prop'!BX33</f>
        <v>1</v>
      </c>
      <c r="AK31" s="18">
        <f t="shared" si="9"/>
        <v>16.671022436260614</v>
      </c>
      <c r="AL31" s="18">
        <f t="shared" si="10"/>
        <v>0</v>
      </c>
    </row>
    <row r="32" spans="3:38" x14ac:dyDescent="0.35">
      <c r="K32">
        <f>'age-length prop'!C34</f>
        <v>2</v>
      </c>
      <c r="L32">
        <f>'age-length prop'!AV34</f>
        <v>2020</v>
      </c>
      <c r="M32" t="s">
        <v>8968</v>
      </c>
      <c r="N32" t="s">
        <v>8971</v>
      </c>
      <c r="O32" t="str">
        <f>'age-length prop'!AW34</f>
        <v>LFHs</v>
      </c>
      <c r="P32">
        <f>'age-length prop'!AY34</f>
        <v>637940</v>
      </c>
      <c r="Q32" s="18">
        <f>'age-length prop'!BD34</f>
        <v>0</v>
      </c>
      <c r="R32" s="18">
        <f>'age-length prop'!BE34</f>
        <v>0</v>
      </c>
      <c r="S32" s="18">
        <f>'age-length prop'!BF34</f>
        <v>147.11095541033461</v>
      </c>
      <c r="T32" s="18">
        <f t="shared" si="8"/>
        <v>147.11095541033461</v>
      </c>
      <c r="V32" s="25"/>
      <c r="W32" s="149"/>
      <c r="AJ32" s="15">
        <f>'age-length prop'!BX34</f>
        <v>0.39393939393939392</v>
      </c>
      <c r="AK32" s="18">
        <f t="shared" si="9"/>
        <v>0</v>
      </c>
      <c r="AL32" s="18">
        <f t="shared" si="10"/>
        <v>0</v>
      </c>
    </row>
    <row r="33" spans="11:38" x14ac:dyDescent="0.35">
      <c r="K33">
        <f>'age-length prop'!C35</f>
        <v>2</v>
      </c>
      <c r="L33">
        <f>'age-length prop'!AV35</f>
        <v>2020</v>
      </c>
      <c r="M33" t="s">
        <v>8981</v>
      </c>
      <c r="N33" t="s">
        <v>8971</v>
      </c>
      <c r="O33" t="str">
        <f>'age-length prop'!AW35</f>
        <v>LFHy</v>
      </c>
      <c r="P33">
        <f>'age-length prop'!AY35</f>
        <v>637944</v>
      </c>
      <c r="Q33" s="18">
        <f>'age-length prop'!BD35</f>
        <v>19.102213208215289</v>
      </c>
      <c r="R33" s="18">
        <f>'age-length prop'!BE35</f>
        <v>0</v>
      </c>
      <c r="S33" s="18">
        <f>'age-length prop'!BF35</f>
        <v>269.33524378145916</v>
      </c>
      <c r="T33" s="18">
        <f t="shared" si="8"/>
        <v>288.43745698967444</v>
      </c>
      <c r="V33" s="25"/>
      <c r="W33" s="149"/>
      <c r="AJ33" s="15">
        <f>'age-length prop'!BX35</f>
        <v>0.98360655737704916</v>
      </c>
      <c r="AK33" s="18">
        <f t="shared" si="9"/>
        <v>18.78906217201504</v>
      </c>
      <c r="AL33" s="18">
        <f t="shared" si="10"/>
        <v>0.31315103620024942</v>
      </c>
    </row>
    <row r="34" spans="11:38" x14ac:dyDescent="0.35">
      <c r="K34">
        <f>'age-length prop'!C36</f>
        <v>2</v>
      </c>
      <c r="L34">
        <f>'age-length prop'!AV36</f>
        <v>2020</v>
      </c>
      <c r="M34" t="s">
        <v>8968</v>
      </c>
      <c r="N34" t="s">
        <v>8971</v>
      </c>
      <c r="O34" t="str">
        <f>'age-length prop'!AW36</f>
        <v>PLAe</v>
      </c>
      <c r="P34">
        <f>'age-length prop'!AY36</f>
        <v>220293</v>
      </c>
      <c r="Q34" s="18">
        <f>'age-length prop'!BD36</f>
        <v>0</v>
      </c>
      <c r="R34" s="18">
        <f>'age-length prop'!BE36</f>
        <v>0</v>
      </c>
      <c r="S34" s="18">
        <f>'age-length prop'!BF36</f>
        <v>266.94170137499106</v>
      </c>
      <c r="T34" s="18">
        <f t="shared" si="8"/>
        <v>266.94170137499106</v>
      </c>
      <c r="V34" s="25"/>
      <c r="W34" s="149"/>
      <c r="AJ34" s="15">
        <f>'age-length prop'!BX36</f>
        <v>0.5625</v>
      </c>
      <c r="AK34" s="18">
        <f t="shared" si="9"/>
        <v>0</v>
      </c>
      <c r="AL34" s="18">
        <f t="shared" si="10"/>
        <v>0</v>
      </c>
    </row>
    <row r="35" spans="11:38" x14ac:dyDescent="0.35">
      <c r="K35">
        <f>'age-length prop'!C37</f>
        <v>2</v>
      </c>
      <c r="L35">
        <f>'age-length prop'!AV37</f>
        <v>2020</v>
      </c>
      <c r="M35" t="s">
        <v>8968</v>
      </c>
      <c r="N35" t="s">
        <v>8971</v>
      </c>
      <c r="O35" t="str">
        <f>'age-length prop'!AW37</f>
        <v>PLAl</v>
      </c>
      <c r="P35">
        <f>'age-length prop'!AY37</f>
        <v>220294</v>
      </c>
      <c r="Q35" s="18">
        <f>'age-length prop'!BD37</f>
        <v>0</v>
      </c>
      <c r="R35" s="18">
        <f>'age-length prop'!BE37</f>
        <v>0</v>
      </c>
      <c r="S35" s="18">
        <f>'age-length prop'!BF37</f>
        <v>84.771410153052443</v>
      </c>
      <c r="T35" s="18">
        <f t="shared" si="8"/>
        <v>84.771410153052443</v>
      </c>
      <c r="V35" s="25"/>
      <c r="W35" s="149"/>
      <c r="AJ35" s="15">
        <f>'age-length prop'!BX37</f>
        <v>1</v>
      </c>
      <c r="AK35" s="18">
        <f t="shared" si="9"/>
        <v>0</v>
      </c>
      <c r="AL35" s="18">
        <f t="shared" si="10"/>
        <v>0</v>
      </c>
    </row>
    <row r="36" spans="11:38" x14ac:dyDescent="0.35">
      <c r="K36">
        <f>'age-length prop'!C38</f>
        <v>2</v>
      </c>
      <c r="L36">
        <f>'age-length prop'!AV38</f>
        <v>2020</v>
      </c>
      <c r="M36" t="s">
        <v>8968</v>
      </c>
      <c r="N36" t="s">
        <v>8971</v>
      </c>
      <c r="O36" t="str">
        <f>'age-length prop'!AW38</f>
        <v>SRHC</v>
      </c>
      <c r="P36">
        <f>'age-length prop'!AY38</f>
        <v>91579</v>
      </c>
      <c r="Q36" s="18">
        <f>'age-length prop'!BD38</f>
        <v>0</v>
      </c>
      <c r="R36" s="18">
        <f>'age-length prop'!BE38</f>
        <v>0</v>
      </c>
      <c r="S36" s="18">
        <f>'age-length prop'!BF38</f>
        <v>537.72189585173487</v>
      </c>
      <c r="T36" s="18">
        <f t="shared" si="8"/>
        <v>537.72189585173487</v>
      </c>
      <c r="V36" s="25"/>
      <c r="W36" s="149"/>
      <c r="AJ36" s="15">
        <f>'age-length prop'!BX38</f>
        <v>0.21875</v>
      </c>
      <c r="AK36" s="18">
        <f t="shared" si="9"/>
        <v>0</v>
      </c>
      <c r="AL36" s="18">
        <f t="shared" si="10"/>
        <v>0</v>
      </c>
    </row>
    <row r="37" spans="11:38" x14ac:dyDescent="0.35">
      <c r="K37">
        <f>'age-length prop'!C39</f>
        <v>5</v>
      </c>
      <c r="L37">
        <f>'age-length prop'!AV39</f>
        <v>2017</v>
      </c>
      <c r="M37" t="s">
        <v>8968</v>
      </c>
      <c r="N37" t="s">
        <v>8971</v>
      </c>
      <c r="O37" t="str">
        <f>'age-length prop'!AW39</f>
        <v>CFA</v>
      </c>
      <c r="P37">
        <f>'age-length prop'!AY39</f>
        <v>220268</v>
      </c>
      <c r="Q37" s="18">
        <f>'age-length prop'!BD39</f>
        <v>34.339037210877478</v>
      </c>
      <c r="R37" s="18">
        <f>'age-length prop'!BE39</f>
        <v>16.694511750648505</v>
      </c>
      <c r="S37" s="18">
        <f>'age-length prop'!BF39</f>
        <v>0</v>
      </c>
      <c r="T37" s="18">
        <f t="shared" si="8"/>
        <v>51.03354896152598</v>
      </c>
      <c r="V37" s="25"/>
      <c r="W37" s="149"/>
      <c r="AJ37" s="15">
        <f>'age-length prop'!BX39</f>
        <v>0.66666666666666663</v>
      </c>
      <c r="AK37" s="18">
        <f t="shared" si="9"/>
        <v>34.022365974350649</v>
      </c>
      <c r="AL37" s="18">
        <f t="shared" si="10"/>
        <v>17.011182987175332</v>
      </c>
    </row>
    <row r="38" spans="11:38" x14ac:dyDescent="0.35">
      <c r="K38">
        <f>'age-length prop'!C40</f>
        <v>5</v>
      </c>
      <c r="L38">
        <f>'age-length prop'!AV40</f>
        <v>2017</v>
      </c>
      <c r="M38" t="s">
        <v>8968</v>
      </c>
      <c r="N38" t="s">
        <v>8971</v>
      </c>
      <c r="O38" t="str">
        <f>'age-length prop'!AW40</f>
        <v>LGA</v>
      </c>
      <c r="P38">
        <f>'age-length prop'!AY40</f>
        <v>220271</v>
      </c>
      <c r="Q38" s="18">
        <f>'age-length prop'!BD40</f>
        <v>169.18703747813387</v>
      </c>
      <c r="R38" s="18">
        <f>'age-length prop'!BE40</f>
        <v>17.311874280718712</v>
      </c>
      <c r="S38" s="18">
        <f>'age-length prop'!BF40</f>
        <v>0</v>
      </c>
      <c r="T38" s="18">
        <f t="shared" si="8"/>
        <v>186.49891175885259</v>
      </c>
      <c r="V38" s="25"/>
      <c r="W38" s="149"/>
      <c r="AJ38" s="15">
        <f>'age-length prop'!BX40</f>
        <v>0.63636363636363635</v>
      </c>
      <c r="AK38" s="18">
        <f t="shared" si="9"/>
        <v>118.68112566472438</v>
      </c>
      <c r="AL38" s="18">
        <f t="shared" si="10"/>
        <v>67.817786094128209</v>
      </c>
    </row>
    <row r="39" spans="11:38" x14ac:dyDescent="0.35">
      <c r="K39">
        <f>'age-length prop'!C41</f>
        <v>5</v>
      </c>
      <c r="L39">
        <f>'age-length prop'!AV41</f>
        <v>2017</v>
      </c>
      <c r="M39" t="s">
        <v>8968</v>
      </c>
      <c r="N39" t="s">
        <v>8971</v>
      </c>
      <c r="O39" t="str">
        <f>'age-length prop'!AW41</f>
        <v>NLVA</v>
      </c>
      <c r="P39">
        <f>'age-length prop'!AY41</f>
        <v>220258</v>
      </c>
      <c r="Q39" s="18">
        <f>'age-length prop'!BD41</f>
        <v>66.979003853132582</v>
      </c>
      <c r="R39" s="18">
        <f>'age-length prop'!BE41</f>
        <v>17.311874280718712</v>
      </c>
      <c r="S39" s="18">
        <f>'age-length prop'!BF41</f>
        <v>0</v>
      </c>
      <c r="T39" s="18">
        <f t="shared" si="8"/>
        <v>84.290878133851294</v>
      </c>
      <c r="V39" s="25"/>
      <c r="W39" s="149"/>
      <c r="AJ39" s="15">
        <f>'age-length prop'!BX41</f>
        <v>0.4</v>
      </c>
      <c r="AK39" s="18">
        <f t="shared" si="9"/>
        <v>33.716351253540516</v>
      </c>
      <c r="AL39" s="18">
        <f t="shared" si="10"/>
        <v>50.574526880310778</v>
      </c>
    </row>
    <row r="40" spans="11:38" x14ac:dyDescent="0.35">
      <c r="K40">
        <f>'age-length prop'!C42</f>
        <v>5</v>
      </c>
      <c r="L40">
        <f>'age-length prop'!AV42</f>
        <v>2017</v>
      </c>
      <c r="M40" t="s">
        <v>8968</v>
      </c>
      <c r="N40" t="s">
        <v>8971</v>
      </c>
      <c r="O40" t="str">
        <f>'age-length prop'!AW42</f>
        <v>NPTH</v>
      </c>
      <c r="P40">
        <f>'age-length prop'!AY42</f>
        <v>220266</v>
      </c>
      <c r="Q40" s="18">
        <f>'age-length prop'!BD42</f>
        <v>66.547924911214423</v>
      </c>
      <c r="R40" s="18">
        <f>'age-length prop'!BE42</f>
        <v>31.161407381497476</v>
      </c>
      <c r="S40" s="18">
        <f>'age-length prop'!BF42</f>
        <v>0</v>
      </c>
      <c r="T40" s="18">
        <f t="shared" si="8"/>
        <v>97.709332292711906</v>
      </c>
      <c r="V40" s="25"/>
      <c r="W40" s="149"/>
      <c r="AJ40" s="15">
        <f>'age-length prop'!BX42</f>
        <v>0.16666666666666666</v>
      </c>
      <c r="AK40" s="18">
        <f t="shared" si="9"/>
        <v>16.284888715451984</v>
      </c>
      <c r="AL40" s="18">
        <f t="shared" si="10"/>
        <v>81.424443577259922</v>
      </c>
    </row>
    <row r="41" spans="11:38" x14ac:dyDescent="0.35">
      <c r="K41">
        <f>'age-length prop'!C43</f>
        <v>4</v>
      </c>
      <c r="L41">
        <f>'age-length prop'!AV43</f>
        <v>2018</v>
      </c>
      <c r="M41" t="s">
        <v>8968</v>
      </c>
      <c r="N41" t="s">
        <v>8971</v>
      </c>
      <c r="O41" t="str">
        <f>'age-length prop'!AW43</f>
        <v>CFA</v>
      </c>
      <c r="P41">
        <f>'age-length prop'!AY43</f>
        <v>220267</v>
      </c>
      <c r="Q41" s="18">
        <f>'age-length prop'!BD43</f>
        <v>191.41476390061882</v>
      </c>
      <c r="R41" s="18">
        <f>'age-length prop'!BE43</f>
        <v>137.23983386986225</v>
      </c>
      <c r="S41" s="18">
        <f>'age-length prop'!BF43</f>
        <v>0</v>
      </c>
      <c r="T41" s="18">
        <f t="shared" si="8"/>
        <v>328.65459777048108</v>
      </c>
      <c r="V41" s="25"/>
      <c r="W41" s="149"/>
      <c r="AJ41" s="15">
        <f>'age-length prop'!BX43</f>
        <v>0.47368421052631576</v>
      </c>
      <c r="AK41" s="18">
        <f t="shared" si="9"/>
        <v>155.67849368075417</v>
      </c>
      <c r="AL41" s="18">
        <f t="shared" si="10"/>
        <v>172.9761040897269</v>
      </c>
    </row>
    <row r="42" spans="11:38" x14ac:dyDescent="0.35">
      <c r="K42">
        <f>'age-length prop'!C44</f>
        <v>4</v>
      </c>
      <c r="L42">
        <f>'age-length prop'!AV44</f>
        <v>2018</v>
      </c>
      <c r="M42" t="s">
        <v>8968</v>
      </c>
      <c r="N42" t="s">
        <v>8971</v>
      </c>
      <c r="O42" t="str">
        <f>'age-length prop'!AW44</f>
        <v>LGA</v>
      </c>
      <c r="P42">
        <f>'age-length prop'!AY44</f>
        <v>220269</v>
      </c>
      <c r="Q42" s="18">
        <f>'age-length prop'!BD44</f>
        <v>425.99797107203409</v>
      </c>
      <c r="R42" s="18">
        <f>'age-length prop'!BE44</f>
        <v>175.7635765614522</v>
      </c>
      <c r="S42" s="18">
        <f>'age-length prop'!BF44</f>
        <v>0</v>
      </c>
      <c r="T42" s="18">
        <f t="shared" si="8"/>
        <v>601.76154763348632</v>
      </c>
      <c r="AJ42" s="15">
        <f>'age-length prop'!BX44</f>
        <v>0.34285714285714286</v>
      </c>
      <c r="AK42" s="18">
        <f t="shared" si="9"/>
        <v>206.31824490290958</v>
      </c>
      <c r="AL42" s="18">
        <f t="shared" si="10"/>
        <v>395.44330273057676</v>
      </c>
    </row>
    <row r="43" spans="11:38" x14ac:dyDescent="0.35">
      <c r="K43">
        <f>'age-length prop'!C45</f>
        <v>4</v>
      </c>
      <c r="L43">
        <f>'age-length prop'!AV45</f>
        <v>2018</v>
      </c>
      <c r="M43" t="s">
        <v>8968</v>
      </c>
      <c r="N43" t="s">
        <v>8971</v>
      </c>
      <c r="O43" t="str">
        <f>'age-length prop'!AW45</f>
        <v>NLVA</v>
      </c>
      <c r="P43">
        <f>'age-length prop'!AY45</f>
        <v>220270</v>
      </c>
      <c r="Q43" s="18">
        <f>'age-length prop'!BD45</f>
        <v>181.04336543635381</v>
      </c>
      <c r="R43" s="18">
        <f>'age-length prop'!BE45</f>
        <v>33.864192993978186</v>
      </c>
      <c r="S43" s="18">
        <f>'age-length prop'!BF45</f>
        <v>0</v>
      </c>
      <c r="T43" s="18">
        <f t="shared" si="8"/>
        <v>214.90755843033199</v>
      </c>
      <c r="AJ43" s="15">
        <f>'age-length prop'!BX45</f>
        <v>0.61538461538461542</v>
      </c>
      <c r="AK43" s="18">
        <f t="shared" si="9"/>
        <v>132.25080518789662</v>
      </c>
      <c r="AL43" s="18">
        <f t="shared" si="10"/>
        <v>82.656753242435371</v>
      </c>
    </row>
    <row r="44" spans="11:38" x14ac:dyDescent="0.35">
      <c r="K44">
        <f>'age-length prop'!C46</f>
        <v>4</v>
      </c>
      <c r="L44">
        <f>'age-length prop'!AV46</f>
        <v>2018</v>
      </c>
      <c r="M44" t="s">
        <v>8968</v>
      </c>
      <c r="N44" t="s">
        <v>8971</v>
      </c>
      <c r="O44" t="str">
        <f>'age-length prop'!AW46</f>
        <v>NPTH</v>
      </c>
      <c r="P44">
        <f>'age-length prop'!AY46</f>
        <v>220272</v>
      </c>
      <c r="Q44" s="18">
        <f>'age-length prop'!BD46</f>
        <v>392.77297023053853</v>
      </c>
      <c r="R44" s="18">
        <f>'age-length prop'!BE46</f>
        <v>288.30272758710083</v>
      </c>
      <c r="S44" s="18">
        <f>'age-length prop'!BF46</f>
        <v>0</v>
      </c>
      <c r="T44" s="18">
        <f t="shared" si="8"/>
        <v>681.07569781763937</v>
      </c>
      <c r="AJ44" s="15">
        <f>'age-length prop'!BX46</f>
        <v>0.22500000000000001</v>
      </c>
      <c r="AK44" s="18">
        <f t="shared" si="9"/>
        <v>153.24203200896886</v>
      </c>
      <c r="AL44" s="18">
        <f t="shared" si="10"/>
        <v>527.8336658086705</v>
      </c>
    </row>
    <row r="45" spans="11:38" x14ac:dyDescent="0.35">
      <c r="K45">
        <f>'age-length prop'!C47</f>
        <v>3</v>
      </c>
      <c r="L45">
        <f>'age-length prop'!AV47</f>
        <v>2019</v>
      </c>
      <c r="M45" t="s">
        <v>8968</v>
      </c>
      <c r="N45" t="s">
        <v>8971</v>
      </c>
      <c r="O45" t="str">
        <f>'age-length prop'!AW47</f>
        <v>CFA</v>
      </c>
      <c r="P45">
        <f>'age-length prop'!AY47</f>
        <v>220276</v>
      </c>
      <c r="Q45" s="18">
        <f>'age-length prop'!BD47</f>
        <v>17.472707425621707</v>
      </c>
      <c r="R45" s="18">
        <f>'age-length prop'!BE47</f>
        <v>272.85759909544663</v>
      </c>
      <c r="S45" s="18">
        <f>'age-length prop'!BF47</f>
        <v>0</v>
      </c>
      <c r="T45" s="18">
        <f t="shared" si="8"/>
        <v>290.33030652106834</v>
      </c>
      <c r="AJ45" s="15">
        <f>'age-length prop'!BX47</f>
        <v>0.94117647058823528</v>
      </c>
      <c r="AK45" s="18">
        <f t="shared" si="9"/>
        <v>273.25205319629958</v>
      </c>
      <c r="AL45" s="18">
        <f t="shared" si="10"/>
        <v>17.078253324768752</v>
      </c>
    </row>
    <row r="46" spans="11:38" x14ac:dyDescent="0.35">
      <c r="K46">
        <f>'age-length prop'!C48</f>
        <v>3</v>
      </c>
      <c r="L46">
        <f>'age-length prop'!AV48</f>
        <v>2019</v>
      </c>
      <c r="M46" t="s">
        <v>8968</v>
      </c>
      <c r="N46" t="s">
        <v>8971</v>
      </c>
      <c r="O46" t="str">
        <f>'age-length prop'!AW48</f>
        <v>LGA</v>
      </c>
      <c r="P46">
        <f>'age-length prop'!AY48</f>
        <v>220275</v>
      </c>
      <c r="Q46" s="18">
        <f>'age-length prop'!BD48</f>
        <v>17.229630052391698</v>
      </c>
      <c r="R46" s="18">
        <f>'age-length prop'!BE48</f>
        <v>358.93017593014116</v>
      </c>
      <c r="S46" s="18">
        <f>'age-length prop'!BF48</f>
        <v>0</v>
      </c>
      <c r="T46" s="18">
        <f t="shared" si="8"/>
        <v>376.15980598253287</v>
      </c>
      <c r="AJ46" s="15">
        <f>'age-length prop'!BX48</f>
        <v>9.0909090909090912E-2</v>
      </c>
      <c r="AK46" s="18">
        <f t="shared" si="9"/>
        <v>34.196345998412077</v>
      </c>
      <c r="AL46" s="18">
        <f t="shared" si="10"/>
        <v>341.96345998412079</v>
      </c>
    </row>
    <row r="47" spans="11:38" x14ac:dyDescent="0.35">
      <c r="K47">
        <f>'age-length prop'!C49</f>
        <v>3</v>
      </c>
      <c r="L47">
        <f>'age-length prop'!AV49</f>
        <v>2019</v>
      </c>
      <c r="M47" t="s">
        <v>8968</v>
      </c>
      <c r="N47" t="s">
        <v>8971</v>
      </c>
      <c r="O47" t="str">
        <f>'age-length prop'!AW49</f>
        <v>NLVA</v>
      </c>
      <c r="P47">
        <f>'age-length prop'!AY49</f>
        <v>220277</v>
      </c>
      <c r="Q47" s="18">
        <f>'age-length prop'!BD49</f>
        <v>52.175044903635111</v>
      </c>
      <c r="R47" s="18">
        <f>'age-length prop'!BE49</f>
        <v>612.40164203146048</v>
      </c>
      <c r="S47" s="18">
        <f>'age-length prop'!BF49</f>
        <v>16.343064300535499</v>
      </c>
      <c r="T47" s="18">
        <f t="shared" si="8"/>
        <v>680.91975123563111</v>
      </c>
      <c r="AJ47" s="15">
        <f>'age-length prop'!BX49</f>
        <v>0.27500000000000002</v>
      </c>
      <c r="AK47" s="18">
        <f t="shared" si="9"/>
        <v>182.75858890715131</v>
      </c>
      <c r="AL47" s="18">
        <f t="shared" si="10"/>
        <v>481.8180980279443</v>
      </c>
    </row>
    <row r="48" spans="11:38" x14ac:dyDescent="0.35">
      <c r="K48">
        <f>'age-length prop'!C50</f>
        <v>3</v>
      </c>
      <c r="L48">
        <f>'age-length prop'!AV50</f>
        <v>2019</v>
      </c>
      <c r="M48" t="s">
        <v>8968</v>
      </c>
      <c r="N48" t="s">
        <v>8971</v>
      </c>
      <c r="O48" t="str">
        <f>'age-length prop'!AW50</f>
        <v>NPTH</v>
      </c>
      <c r="P48">
        <f>'age-length prop'!AY50</f>
        <v>220273</v>
      </c>
      <c r="Q48" s="18">
        <f>'age-length prop'!BD50</f>
        <v>69.161597582796787</v>
      </c>
      <c r="R48" s="18">
        <f>'age-length prop'!BE50</f>
        <v>513.35344646886188</v>
      </c>
      <c r="S48" s="18">
        <f>'age-length prop'!BF50</f>
        <v>0</v>
      </c>
      <c r="T48" s="18">
        <f t="shared" si="8"/>
        <v>582.51504405165861</v>
      </c>
      <c r="AJ48" s="15">
        <f>'age-length prop'!BX50</f>
        <v>0.20588235294117646</v>
      </c>
      <c r="AK48" s="18">
        <f t="shared" si="9"/>
        <v>119.92956789298853</v>
      </c>
      <c r="AL48" s="18">
        <f t="shared" si="10"/>
        <v>462.58547615867008</v>
      </c>
    </row>
    <row r="49" spans="10:38" x14ac:dyDescent="0.35">
      <c r="K49">
        <f>'age-length prop'!C51</f>
        <v>2</v>
      </c>
      <c r="L49">
        <f>'age-length prop'!AV51</f>
        <v>2020</v>
      </c>
      <c r="M49" t="s">
        <v>8968</v>
      </c>
      <c r="N49" t="s">
        <v>8971</v>
      </c>
      <c r="O49" t="str">
        <f>'age-length prop'!AW51</f>
        <v>NPTH Unk</v>
      </c>
      <c r="P49">
        <f>'age-length prop'!AY51</f>
        <v>0</v>
      </c>
      <c r="Q49" s="18">
        <f>'age-length prop'!BD51</f>
        <v>0</v>
      </c>
      <c r="R49" s="18">
        <f>'age-length prop'!BE51</f>
        <v>0</v>
      </c>
      <c r="S49" s="18">
        <f>'age-length prop'!BF51</f>
        <v>270.4031471970199</v>
      </c>
      <c r="T49" s="18">
        <f t="shared" si="8"/>
        <v>270.4031471970199</v>
      </c>
      <c r="AJ49" s="15">
        <f>'age-length prop'!BX51</f>
        <v>0.4375</v>
      </c>
      <c r="AK49" s="18">
        <f t="shared" si="9"/>
        <v>0</v>
      </c>
      <c r="AL49" s="18">
        <f t="shared" si="10"/>
        <v>0</v>
      </c>
    </row>
    <row r="50" spans="10:38" x14ac:dyDescent="0.35">
      <c r="K50">
        <f>'age-length prop'!C52</f>
        <v>5</v>
      </c>
      <c r="L50">
        <f>'age-length prop'!AV52</f>
        <v>2017</v>
      </c>
      <c r="M50" t="s">
        <v>8968</v>
      </c>
      <c r="N50" t="s">
        <v>9016</v>
      </c>
      <c r="O50" t="str">
        <f>'age-length prop'!AW52</f>
        <v>LWSFH</v>
      </c>
      <c r="P50">
        <f>'age-length prop'!AY52</f>
        <v>0</v>
      </c>
      <c r="Q50" s="18">
        <f>'age-length prop'!BD52</f>
        <v>9.9808379952532711</v>
      </c>
      <c r="R50" s="18">
        <f>'age-length prop'!BE52</f>
        <v>0</v>
      </c>
      <c r="S50" s="18">
        <f>'age-length prop'!BF52</f>
        <v>0</v>
      </c>
      <c r="T50" s="18">
        <f t="shared" si="8"/>
        <v>9.9808379952532711</v>
      </c>
      <c r="AJ50" s="15">
        <f>'age-length prop'!BX52</f>
        <v>1</v>
      </c>
      <c r="AK50" s="18">
        <f t="shared" si="9"/>
        <v>9.9808379952532711</v>
      </c>
      <c r="AL50" s="18">
        <f t="shared" si="10"/>
        <v>0</v>
      </c>
    </row>
    <row r="51" spans="10:38" x14ac:dyDescent="0.35">
      <c r="K51">
        <f>'age-length prop'!C53</f>
        <v>5</v>
      </c>
      <c r="L51">
        <f>'age-length prop'!AV53</f>
        <v>2017</v>
      </c>
      <c r="M51" t="s">
        <v>8968</v>
      </c>
      <c r="N51" t="s">
        <v>9016</v>
      </c>
      <c r="O51" t="str">
        <f>'age-length prop'!AW53</f>
        <v>PRFH</v>
      </c>
      <c r="P51">
        <f>'age-length prop'!AY53</f>
        <v>637357</v>
      </c>
      <c r="Q51" s="18">
        <f>'age-length prop'!BD53</f>
        <v>10.530119793173824</v>
      </c>
      <c r="R51" s="18">
        <f>'age-length prop'!BE53</f>
        <v>10.880936948504356</v>
      </c>
      <c r="S51" s="18">
        <f>'age-length prop'!BF53</f>
        <v>0</v>
      </c>
      <c r="T51" s="18">
        <f t="shared" si="8"/>
        <v>21.411056741678181</v>
      </c>
      <c r="AJ51" s="15">
        <f>'age-length prop'!BX53</f>
        <v>0.5</v>
      </c>
      <c r="AK51" s="18">
        <f t="shared" si="9"/>
        <v>10.70552837083909</v>
      </c>
      <c r="AL51" s="18">
        <f t="shared" si="10"/>
        <v>10.70552837083909</v>
      </c>
    </row>
    <row r="52" spans="10:38" x14ac:dyDescent="0.35">
      <c r="K52">
        <f>'age-length prop'!C54</f>
        <v>5</v>
      </c>
      <c r="L52">
        <f>'age-length prop'!AV54</f>
        <v>2017</v>
      </c>
      <c r="M52" t="s">
        <v>8968</v>
      </c>
      <c r="N52" t="s">
        <v>9016</v>
      </c>
      <c r="O52" t="str">
        <f>'age-length prop'!AW54</f>
        <v>RingoldspFH</v>
      </c>
      <c r="P52">
        <f>'age-length prop'!AY54</f>
        <v>0</v>
      </c>
      <c r="Q52" s="18">
        <f>'age-length prop'!BD54</f>
        <v>10.408029381170188</v>
      </c>
      <c r="R52" s="18">
        <f>'age-length prop'!BE54</f>
        <v>31.590332011449377</v>
      </c>
      <c r="S52" s="18">
        <f>'age-length prop'!BF54</f>
        <v>0</v>
      </c>
      <c r="T52" s="18">
        <f t="shared" si="8"/>
        <v>41.998361392619564</v>
      </c>
      <c r="AJ52" s="15">
        <f>'age-length prop'!BX54</f>
        <v>1</v>
      </c>
      <c r="AK52" s="18">
        <f t="shared" si="9"/>
        <v>41.998361392619564</v>
      </c>
      <c r="AL52" s="18">
        <f t="shared" si="10"/>
        <v>0</v>
      </c>
    </row>
    <row r="53" spans="10:38" x14ac:dyDescent="0.35">
      <c r="K53">
        <f>'age-length prop'!C55</f>
        <v>4</v>
      </c>
      <c r="L53">
        <f>'age-length prop'!AV55</f>
        <v>2018</v>
      </c>
      <c r="M53" t="s">
        <v>8968</v>
      </c>
      <c r="N53" t="s">
        <v>9016</v>
      </c>
      <c r="O53" t="str">
        <f>'age-length prop'!AW55</f>
        <v>PRFH</v>
      </c>
      <c r="P53">
        <f>'age-length prop'!AY55</f>
        <v>637521</v>
      </c>
      <c r="Q53" s="18">
        <f>'age-length prop'!BD55</f>
        <v>11.281371405017799</v>
      </c>
      <c r="R53" s="18">
        <f>'age-length prop'!BE55</f>
        <v>11.484454795357228</v>
      </c>
      <c r="S53" s="18">
        <f>'age-length prop'!BF55</f>
        <v>0</v>
      </c>
      <c r="T53" s="18">
        <f t="shared" si="8"/>
        <v>22.765826200375027</v>
      </c>
      <c r="AJ53" s="15">
        <f>'age-length prop'!BX55</f>
        <v>1</v>
      </c>
      <c r="AK53" s="18">
        <f t="shared" si="9"/>
        <v>22.765826200375027</v>
      </c>
      <c r="AL53" s="18">
        <f t="shared" si="10"/>
        <v>0</v>
      </c>
    </row>
    <row r="54" spans="10:38" x14ac:dyDescent="0.35">
      <c r="K54">
        <f>'age-length prop'!C56</f>
        <v>4</v>
      </c>
      <c r="L54">
        <f>'age-length prop'!AV56</f>
        <v>2018</v>
      </c>
      <c r="M54" t="s">
        <v>8968</v>
      </c>
      <c r="N54" t="s">
        <v>9016</v>
      </c>
      <c r="O54" t="str">
        <f>'age-length prop'!AW56</f>
        <v>ProsserFH</v>
      </c>
      <c r="P54">
        <f>'age-length prop'!AY56</f>
        <v>0</v>
      </c>
      <c r="Q54" s="18">
        <f>'age-length prop'!BD56</f>
        <v>11.354131778199493</v>
      </c>
      <c r="R54" s="18">
        <f>'age-length prop'!BE56</f>
        <v>0</v>
      </c>
      <c r="S54" s="18">
        <f>'age-length prop'!BF56</f>
        <v>0</v>
      </c>
      <c r="T54" s="18">
        <f t="shared" si="8"/>
        <v>11.354131778199493</v>
      </c>
      <c r="AJ54" s="15">
        <f>'age-length prop'!BX56</f>
        <v>0</v>
      </c>
      <c r="AK54" s="18">
        <f t="shared" si="9"/>
        <v>0</v>
      </c>
      <c r="AL54" s="18">
        <f t="shared" si="10"/>
        <v>11.354131778199493</v>
      </c>
    </row>
    <row r="55" spans="10:38" x14ac:dyDescent="0.35">
      <c r="K55">
        <f>'age-length prop'!C57</f>
        <v>4</v>
      </c>
      <c r="L55">
        <f>'age-length prop'!AV57</f>
        <v>2018</v>
      </c>
      <c r="M55" t="s">
        <v>8968</v>
      </c>
      <c r="N55" t="s">
        <v>9016</v>
      </c>
      <c r="O55" t="str">
        <f>'age-length prop'!AW57</f>
        <v>RingoldspFH</v>
      </c>
      <c r="P55">
        <f>'age-length prop'!AY57</f>
        <v>0</v>
      </c>
      <c r="Q55" s="18">
        <f>'age-length prop'!BD57</f>
        <v>11.683831999007538</v>
      </c>
      <c r="R55" s="18">
        <f>'age-length prop'!BE57</f>
        <v>0</v>
      </c>
      <c r="S55" s="18">
        <f>'age-length prop'!BF57</f>
        <v>0</v>
      </c>
      <c r="T55" s="18">
        <f t="shared" si="8"/>
        <v>11.683831999007538</v>
      </c>
      <c r="AJ55" s="15">
        <f>'age-length prop'!BX57</f>
        <v>1</v>
      </c>
      <c r="AK55" s="18">
        <f t="shared" si="9"/>
        <v>11.683831999007538</v>
      </c>
      <c r="AL55" s="18">
        <f t="shared" si="10"/>
        <v>0</v>
      </c>
    </row>
    <row r="56" spans="10:38" x14ac:dyDescent="0.35">
      <c r="K56">
        <f>'age-length prop'!C58</f>
        <v>4</v>
      </c>
      <c r="L56">
        <f>'age-length prop'!AV58</f>
        <v>2018</v>
      </c>
      <c r="M56" t="s">
        <v>8981</v>
      </c>
      <c r="N56" t="s">
        <v>9016</v>
      </c>
      <c r="O56" t="str">
        <f>'age-length prop'!AW58</f>
        <v>UmatFH</v>
      </c>
      <c r="P56">
        <f>'age-length prop'!AY58</f>
        <v>0</v>
      </c>
      <c r="Q56" s="18">
        <f>'age-length prop'!BD58</f>
        <v>102.05058938440696</v>
      </c>
      <c r="R56" s="18">
        <f>'age-length prop'!BE58</f>
        <v>174.67008470869155</v>
      </c>
      <c r="S56" s="18">
        <f>'age-length prop'!BF58</f>
        <v>0</v>
      </c>
      <c r="T56" s="18">
        <f t="shared" si="8"/>
        <v>276.72067409309852</v>
      </c>
      <c r="AJ56" s="15">
        <f>'age-length prop'!BX58</f>
        <v>0.92592592592592593</v>
      </c>
      <c r="AK56" s="18">
        <f t="shared" si="9"/>
        <v>256.22284638249863</v>
      </c>
      <c r="AL56" s="18">
        <f t="shared" si="10"/>
        <v>20.497827710599893</v>
      </c>
    </row>
    <row r="57" spans="10:38" x14ac:dyDescent="0.35">
      <c r="K57">
        <f>'age-length prop'!C59</f>
        <v>3</v>
      </c>
      <c r="L57">
        <f>'age-length prop'!AV59</f>
        <v>2019</v>
      </c>
      <c r="M57" t="s">
        <v>8968</v>
      </c>
      <c r="N57" t="s">
        <v>9016</v>
      </c>
      <c r="O57" t="str">
        <f>'age-length prop'!AW59</f>
        <v>LWSFH</v>
      </c>
      <c r="P57">
        <f>'age-length prop'!AY59</f>
        <v>0</v>
      </c>
      <c r="Q57" s="18">
        <f>'age-length prop'!BD59</f>
        <v>0</v>
      </c>
      <c r="R57" s="18">
        <f>'age-length prop'!BE59</f>
        <v>58.732584815203879</v>
      </c>
      <c r="S57" s="18">
        <f>'age-length prop'!BF59</f>
        <v>4.4248746032645672</v>
      </c>
      <c r="T57" s="18">
        <f t="shared" si="8"/>
        <v>63.157459418468449</v>
      </c>
      <c r="AJ57" s="15">
        <f>'age-length prop'!BX59</f>
        <v>0</v>
      </c>
      <c r="AK57" s="18">
        <f t="shared" si="9"/>
        <v>0</v>
      </c>
      <c r="AL57" s="18">
        <f t="shared" si="10"/>
        <v>58.732584815203879</v>
      </c>
    </row>
    <row r="58" spans="10:38" x14ac:dyDescent="0.35">
      <c r="K58">
        <f>'age-length prop'!C60</f>
        <v>3</v>
      </c>
      <c r="L58">
        <f>'age-length prop'!AV60</f>
        <v>2019</v>
      </c>
      <c r="M58" t="s">
        <v>8968</v>
      </c>
      <c r="N58" t="s">
        <v>9016</v>
      </c>
      <c r="O58" t="str">
        <f>'age-length prop'!AW60</f>
        <v>PRFH</v>
      </c>
      <c r="P58">
        <f>'age-length prop'!AY60</f>
        <v>0</v>
      </c>
      <c r="Q58" s="18">
        <f>'age-length prop'!BD60</f>
        <v>10.380300683891717</v>
      </c>
      <c r="R58" s="18">
        <f>'age-length prop'!BE60</f>
        <v>91.740789892201988</v>
      </c>
      <c r="S58" s="18">
        <f>'age-length prop'!BF60</f>
        <v>4.6019435866480229</v>
      </c>
      <c r="T58" s="18">
        <f t="shared" si="8"/>
        <v>106.72303416274173</v>
      </c>
      <c r="AJ58" s="15">
        <f>'age-length prop'!BX60</f>
        <v>0.27272727272727271</v>
      </c>
      <c r="AK58" s="18">
        <f t="shared" si="9"/>
        <v>27.851206520752829</v>
      </c>
      <c r="AL58" s="18">
        <f t="shared" si="10"/>
        <v>74.269884055340881</v>
      </c>
    </row>
    <row r="59" spans="10:38" x14ac:dyDescent="0.35">
      <c r="K59">
        <f>'age-length prop'!C61</f>
        <v>3</v>
      </c>
      <c r="L59">
        <f>'age-length prop'!AV61</f>
        <v>2019</v>
      </c>
      <c r="M59" t="s">
        <v>8981</v>
      </c>
      <c r="N59" t="s">
        <v>9016</v>
      </c>
      <c r="O59" t="str">
        <f>'age-length prop'!AW61</f>
        <v>RingoldspFH</v>
      </c>
      <c r="P59">
        <f>'age-length prop'!AY61</f>
        <v>0</v>
      </c>
      <c r="Q59" s="18">
        <f>'age-length prop'!BD61</f>
        <v>0</v>
      </c>
      <c r="R59" s="18">
        <f>'age-length prop'!BE61</f>
        <v>92.119093427120234</v>
      </c>
      <c r="S59" s="18">
        <f>'age-length prop'!BF61</f>
        <v>4.5135303410188046</v>
      </c>
      <c r="T59" s="18">
        <f>Q59+R59+S59</f>
        <v>96.632623768139041</v>
      </c>
      <c r="AJ59" s="15">
        <f>'age-length prop'!BX61</f>
        <v>0.9</v>
      </c>
      <c r="AK59" s="18">
        <f t="shared" si="9"/>
        <v>82.907184084408215</v>
      </c>
      <c r="AL59" s="18">
        <f t="shared" si="10"/>
        <v>9.2119093427120191</v>
      </c>
    </row>
    <row r="60" spans="10:38" x14ac:dyDescent="0.35">
      <c r="K60">
        <v>2</v>
      </c>
      <c r="L60">
        <f t="shared" ref="L60:L74" si="21">J63-K60</f>
        <v>2020</v>
      </c>
      <c r="M60" t="s">
        <v>9025</v>
      </c>
      <c r="N60" t="s">
        <v>8971</v>
      </c>
      <c r="O60" s="140" t="s">
        <v>9026</v>
      </c>
      <c r="Q60" s="18">
        <f>'age-length nat &amp; Unk AD'!BB21</f>
        <v>0.30587593916934569</v>
      </c>
      <c r="R60" s="18">
        <f>'age-length nat &amp; Unk AD'!BC21</f>
        <v>-0.12031831096406242</v>
      </c>
      <c r="S60" s="18">
        <f>'age-length nat &amp; Unk AD'!BD21</f>
        <v>31.98567072596764</v>
      </c>
      <c r="T60" s="18">
        <f t="shared" si="8"/>
        <v>32.171228354172925</v>
      </c>
      <c r="AJ60" s="15">
        <v>1</v>
      </c>
      <c r="AK60" s="18">
        <f t="shared" si="9"/>
        <v>0.18555762820528326</v>
      </c>
      <c r="AL60" s="18">
        <f t="shared" si="10"/>
        <v>0</v>
      </c>
    </row>
    <row r="61" spans="10:38" x14ac:dyDescent="0.35">
      <c r="J61">
        <v>2022</v>
      </c>
      <c r="K61">
        <v>3</v>
      </c>
      <c r="L61">
        <f t="shared" si="21"/>
        <v>2019</v>
      </c>
      <c r="M61" t="s">
        <v>9025</v>
      </c>
      <c r="N61" t="s">
        <v>8971</v>
      </c>
      <c r="O61" s="140" t="s">
        <v>9026</v>
      </c>
      <c r="P61" s="18"/>
      <c r="Q61" s="18">
        <f>'age-length nat &amp; Unk AD'!BB22</f>
        <v>-57.927436149232157</v>
      </c>
      <c r="R61" s="18">
        <f>'age-length nat &amp; Unk AD'!BC22</f>
        <v>22.459785505141618</v>
      </c>
      <c r="S61" s="18">
        <f>'age-length nat &amp; Unk AD'!BD22</f>
        <v>1.9676308510103566</v>
      </c>
      <c r="T61" s="18">
        <f t="shared" si="8"/>
        <v>-33.500019793080185</v>
      </c>
      <c r="AJ61" s="15">
        <v>1</v>
      </c>
      <c r="AK61" s="18">
        <f t="shared" si="9"/>
        <v>-35.46765064409054</v>
      </c>
      <c r="AL61" s="18">
        <f t="shared" si="10"/>
        <v>0</v>
      </c>
    </row>
    <row r="62" spans="10:38" x14ac:dyDescent="0.35">
      <c r="J62">
        <v>2022</v>
      </c>
      <c r="K62">
        <v>4</v>
      </c>
      <c r="L62">
        <f t="shared" si="21"/>
        <v>2018</v>
      </c>
      <c r="M62" t="s">
        <v>9025</v>
      </c>
      <c r="N62" t="s">
        <v>8971</v>
      </c>
      <c r="O62" s="140" t="s">
        <v>9026</v>
      </c>
      <c r="P62" s="18"/>
      <c r="Q62" s="18">
        <f>'age-length nat &amp; Unk AD'!BB23</f>
        <v>69.937871361202937</v>
      </c>
      <c r="R62" s="18">
        <f>'age-length nat &amp; Unk AD'!BC23</f>
        <v>-57.171708853919021</v>
      </c>
      <c r="S62" s="18">
        <f>'age-length nat &amp; Unk AD'!BD23</f>
        <v>-3.2006201669598743E-2</v>
      </c>
      <c r="T62" s="18">
        <f t="shared" si="8"/>
        <v>12.734156305614317</v>
      </c>
      <c r="AJ62" s="15">
        <v>1</v>
      </c>
      <c r="AK62" s="18">
        <f t="shared" si="9"/>
        <v>12.766162507283916</v>
      </c>
      <c r="AL62" s="18">
        <f t="shared" si="10"/>
        <v>0</v>
      </c>
    </row>
    <row r="63" spans="10:38" x14ac:dyDescent="0.35">
      <c r="J63">
        <v>2022</v>
      </c>
      <c r="K63">
        <v>5</v>
      </c>
      <c r="L63">
        <f t="shared" si="21"/>
        <v>2017</v>
      </c>
      <c r="M63" t="s">
        <v>9025</v>
      </c>
      <c r="N63" t="s">
        <v>8971</v>
      </c>
      <c r="O63" s="140" t="s">
        <v>9026</v>
      </c>
      <c r="P63" s="18"/>
      <c r="Q63" s="18">
        <f>'age-length nat &amp; Unk AD'!BB24</f>
        <v>14.602076825382369</v>
      </c>
      <c r="R63" s="18">
        <f>'age-length nat &amp; Unk AD'!BC24</f>
        <v>-7.7807218758870373</v>
      </c>
      <c r="S63" s="18">
        <f>'age-length nat &amp; Unk AD'!BD24</f>
        <v>0</v>
      </c>
      <c r="T63" s="18">
        <f t="shared" si="8"/>
        <v>6.8213549494953316</v>
      </c>
      <c r="AJ63" s="15">
        <v>1</v>
      </c>
      <c r="AK63" s="18">
        <f t="shared" si="9"/>
        <v>6.8213549494953316</v>
      </c>
      <c r="AL63" s="18">
        <f t="shared" si="10"/>
        <v>0</v>
      </c>
    </row>
    <row r="64" spans="10:38" x14ac:dyDescent="0.35">
      <c r="J64">
        <v>2022</v>
      </c>
      <c r="K64">
        <v>6</v>
      </c>
      <c r="L64">
        <f t="shared" si="21"/>
        <v>2016</v>
      </c>
      <c r="M64" t="s">
        <v>9025</v>
      </c>
      <c r="N64" t="s">
        <v>8971</v>
      </c>
      <c r="O64" s="140" t="s">
        <v>9026</v>
      </c>
      <c r="P64" s="18"/>
      <c r="Q64" s="18">
        <f>'age-length nat &amp; Unk AD'!BB25</f>
        <v>-9.821842487908676E-2</v>
      </c>
      <c r="R64" s="18">
        <f>'age-length nat &amp; Unk AD'!BC25</f>
        <v>0</v>
      </c>
      <c r="S64" s="18">
        <f>'age-length nat &amp; Unk AD'!BD25</f>
        <v>0</v>
      </c>
      <c r="T64" s="18">
        <f t="shared" si="8"/>
        <v>-9.821842487908676E-2</v>
      </c>
      <c r="AJ64" s="15">
        <v>1</v>
      </c>
      <c r="AK64" s="18">
        <f t="shared" si="9"/>
        <v>-9.821842487908676E-2</v>
      </c>
      <c r="AL64" s="18">
        <f t="shared" si="10"/>
        <v>0</v>
      </c>
    </row>
    <row r="65" spans="10:38" x14ac:dyDescent="0.35">
      <c r="J65">
        <v>2022</v>
      </c>
      <c r="K65">
        <v>2</v>
      </c>
      <c r="L65">
        <f t="shared" si="21"/>
        <v>2020</v>
      </c>
      <c r="M65" t="s">
        <v>8968</v>
      </c>
      <c r="N65" t="s">
        <v>8860</v>
      </c>
      <c r="O65" s="88" t="s">
        <v>8860</v>
      </c>
      <c r="P65" s="18"/>
      <c r="Q65" s="18">
        <f>SUM('age-length nat &amp; Unk AD'!AG5:AG17)</f>
        <v>0</v>
      </c>
      <c r="R65" s="18">
        <f>SUM('age-length nat &amp; Unk AD'!AQ8:AQ17)</f>
        <v>3.7104517425243726</v>
      </c>
      <c r="S65" s="18">
        <f>SUM('age-length nat &amp; Unk AD'!AQ5:AQ7)</f>
        <v>474.9821072774921</v>
      </c>
      <c r="T65" s="18">
        <f t="shared" si="8"/>
        <v>478.69255902001646</v>
      </c>
      <c r="Z65" s="18"/>
      <c r="AJ65" s="15">
        <v>0</v>
      </c>
      <c r="AK65" s="18">
        <f t="shared" ref="AK65:AK74" si="22">(Q65+R65)*AJ65</f>
        <v>0</v>
      </c>
      <c r="AL65" s="18">
        <f t="shared" ref="AL65:AL74" si="23">(Q65+R65)-AK65</f>
        <v>3.7104517425243726</v>
      </c>
    </row>
    <row r="66" spans="10:38" x14ac:dyDescent="0.35">
      <c r="J66">
        <v>2022</v>
      </c>
      <c r="K66">
        <v>3</v>
      </c>
      <c r="L66">
        <f t="shared" si="21"/>
        <v>2019</v>
      </c>
      <c r="M66" t="s">
        <v>8968</v>
      </c>
      <c r="N66" t="s">
        <v>8860</v>
      </c>
      <c r="O66" s="88" t="s">
        <v>8860</v>
      </c>
      <c r="P66" s="18"/>
      <c r="Q66" s="18">
        <f>SUM('age-length nat &amp; Unk AD'!AH5:AH17)</f>
        <v>542.11937441003818</v>
      </c>
      <c r="R66" s="18">
        <f>SUM('age-length nat &amp; Unk AD'!AR8:AR17)</f>
        <v>2424.367316774757</v>
      </c>
      <c r="S66" s="18">
        <f>SUM('age-length nat &amp; Unk AD'!AR5:AR7)</f>
        <v>121.5545024589385</v>
      </c>
      <c r="T66" s="18">
        <f t="shared" si="8"/>
        <v>3088.041193643734</v>
      </c>
      <c r="AJ66" s="15">
        <v>0</v>
      </c>
      <c r="AK66" s="18">
        <f t="shared" si="22"/>
        <v>0</v>
      </c>
      <c r="AL66" s="18">
        <f t="shared" si="23"/>
        <v>2966.4866911847953</v>
      </c>
    </row>
    <row r="67" spans="10:38" x14ac:dyDescent="0.35">
      <c r="J67">
        <v>2022</v>
      </c>
      <c r="K67">
        <v>4</v>
      </c>
      <c r="L67">
        <f t="shared" si="21"/>
        <v>2018</v>
      </c>
      <c r="M67" t="s">
        <v>8968</v>
      </c>
      <c r="N67" t="s">
        <v>8860</v>
      </c>
      <c r="O67" s="88" t="s">
        <v>8860</v>
      </c>
      <c r="P67" s="18"/>
      <c r="Q67" s="18">
        <f>SUM('age-length nat &amp; Unk AD'!AI5:AI17)</f>
        <v>2018.6703941452831</v>
      </c>
      <c r="R67" s="18">
        <f>SUM('age-length nat &amp; Unk AD'!AS8:AS17)</f>
        <v>642.9235860223373</v>
      </c>
      <c r="S67" s="18">
        <f>SUM('age-length nat &amp; Unk AD'!AS5:AS7)</f>
        <v>1.3521947248488368</v>
      </c>
      <c r="T67" s="18">
        <f t="shared" si="8"/>
        <v>2662.9461748924691</v>
      </c>
      <c r="AJ67" s="15">
        <v>0</v>
      </c>
      <c r="AK67" s="18">
        <f t="shared" si="22"/>
        <v>0</v>
      </c>
      <c r="AL67" s="18">
        <f t="shared" si="23"/>
        <v>2661.5939801676204</v>
      </c>
    </row>
    <row r="68" spans="10:38" x14ac:dyDescent="0.35">
      <c r="J68">
        <v>2022</v>
      </c>
      <c r="K68">
        <v>5</v>
      </c>
      <c r="L68">
        <f t="shared" si="21"/>
        <v>2017</v>
      </c>
      <c r="M68" t="s">
        <v>8968</v>
      </c>
      <c r="N68" t="s">
        <v>8860</v>
      </c>
      <c r="O68" s="88" t="s">
        <v>8860</v>
      </c>
      <c r="P68" s="18"/>
      <c r="Q68" s="18">
        <f>SUM('age-length nat &amp; Unk AD'!AJ5:AJ17)</f>
        <v>192.37521710496293</v>
      </c>
      <c r="R68" s="18">
        <f>SUM('age-length nat &amp; Unk AD'!AT8:AT17)</f>
        <v>54.894124138652288</v>
      </c>
      <c r="S68" s="18">
        <f>SUM('age-length nat &amp; Unk AD'!AT5:AT7)</f>
        <v>0</v>
      </c>
      <c r="T68" s="18">
        <f t="shared" si="8"/>
        <v>247.2693412436152</v>
      </c>
      <c r="AJ68" s="15">
        <v>0</v>
      </c>
      <c r="AK68" s="18">
        <f t="shared" si="22"/>
        <v>0</v>
      </c>
      <c r="AL68" s="18">
        <f t="shared" si="23"/>
        <v>247.2693412436152</v>
      </c>
    </row>
    <row r="69" spans="10:38" x14ac:dyDescent="0.35">
      <c r="J69">
        <v>2022</v>
      </c>
      <c r="K69">
        <v>6</v>
      </c>
      <c r="L69">
        <f t="shared" si="21"/>
        <v>2016</v>
      </c>
      <c r="M69" t="s">
        <v>8968</v>
      </c>
      <c r="N69" t="s">
        <v>8860</v>
      </c>
      <c r="O69" s="88" t="s">
        <v>8860</v>
      </c>
      <c r="P69" s="18"/>
      <c r="Q69" s="18">
        <f>SUM('age-length nat &amp; Unk AD'!AK5:AK17)</f>
        <v>0</v>
      </c>
      <c r="R69" s="18">
        <f>SUM('age-length nat &amp; Unk AD'!AU8:AU17)</f>
        <v>0</v>
      </c>
      <c r="S69" s="18">
        <f>SUM('age-length nat &amp; Unk AD'!AU5:AU7)</f>
        <v>0</v>
      </c>
      <c r="T69" s="18">
        <f t="shared" si="8"/>
        <v>0</v>
      </c>
      <c r="AJ69" s="15">
        <v>0</v>
      </c>
      <c r="AK69" s="18">
        <f t="shared" si="22"/>
        <v>0</v>
      </c>
      <c r="AL69" s="18">
        <f t="shared" si="23"/>
        <v>0</v>
      </c>
    </row>
    <row r="70" spans="10:38" x14ac:dyDescent="0.35">
      <c r="J70">
        <v>2022</v>
      </c>
      <c r="K70">
        <v>2</v>
      </c>
      <c r="L70">
        <f t="shared" si="21"/>
        <v>2020</v>
      </c>
      <c r="M70" t="s">
        <v>8981</v>
      </c>
      <c r="N70" t="s">
        <v>8860</v>
      </c>
      <c r="O70" s="88" t="s">
        <v>8860</v>
      </c>
      <c r="P70" s="18"/>
      <c r="Q70" s="18">
        <f>SUM('age-length nat &amp; Unk AD'!AL5:AL17)</f>
        <v>2.4433882311425124</v>
      </c>
      <c r="R70" s="18">
        <f>SUM('age-length nat &amp; Unk AD'!AV8:AV17)</f>
        <v>3.9295767633695462</v>
      </c>
      <c r="S70" s="18">
        <f>SUM('age-length nat &amp; Unk AD'!AV5:AV7)</f>
        <v>21.518333225909281</v>
      </c>
      <c r="T70" s="18">
        <f t="shared" si="8"/>
        <v>27.891298220421341</v>
      </c>
      <c r="AJ70" s="15">
        <v>0</v>
      </c>
      <c r="AK70" s="18">
        <f t="shared" si="22"/>
        <v>0</v>
      </c>
      <c r="AL70" s="18">
        <f t="shared" si="23"/>
        <v>6.3729649945120581</v>
      </c>
    </row>
    <row r="71" spans="10:38" x14ac:dyDescent="0.35">
      <c r="J71">
        <v>2022</v>
      </c>
      <c r="K71">
        <v>3</v>
      </c>
      <c r="L71">
        <f t="shared" si="21"/>
        <v>2019</v>
      </c>
      <c r="M71" t="s">
        <v>8981</v>
      </c>
      <c r="N71" t="s">
        <v>8860</v>
      </c>
      <c r="O71" s="88" t="s">
        <v>8860</v>
      </c>
      <c r="P71" s="18"/>
      <c r="Q71" s="18">
        <f>SUM('age-length nat &amp; Unk AD'!AM5:AM17)</f>
        <v>2.7001129527125771</v>
      </c>
      <c r="R71" s="18">
        <f>SUM('age-length nat &amp; Unk AD'!AW8:AW17)</f>
        <v>87.489873765235899</v>
      </c>
      <c r="S71" s="18">
        <f>SUM('age-length nat &amp; Unk AD'!AW5:AW7)</f>
        <v>32.123134297795026</v>
      </c>
      <c r="T71" s="18">
        <f t="shared" ref="T71:T74" si="24">Q71+R71+S71</f>
        <v>122.31312101574349</v>
      </c>
      <c r="AJ71" s="15">
        <v>0</v>
      </c>
      <c r="AK71" s="18">
        <f t="shared" si="22"/>
        <v>0</v>
      </c>
      <c r="AL71" s="18">
        <f t="shared" si="23"/>
        <v>90.189986717948472</v>
      </c>
    </row>
    <row r="72" spans="10:38" x14ac:dyDescent="0.35">
      <c r="J72">
        <v>2022</v>
      </c>
      <c r="K72">
        <v>4</v>
      </c>
      <c r="L72">
        <f t="shared" si="21"/>
        <v>2018</v>
      </c>
      <c r="M72" t="s">
        <v>8981</v>
      </c>
      <c r="N72" t="s">
        <v>8860</v>
      </c>
      <c r="O72" s="88" t="s">
        <v>8860</v>
      </c>
      <c r="P72" s="18"/>
      <c r="Q72" s="18">
        <f>SUM('age-length nat &amp; Unk AD'!AN5:AN17)</f>
        <v>104.97368389864911</v>
      </c>
      <c r="R72" s="18">
        <f>SUM('age-length nat &amp; Unk AD'!AX8:AX17)</f>
        <v>65.653697896335359</v>
      </c>
      <c r="S72" s="18">
        <f>SUM('age-length nat &amp; Unk AD'!AX5:AX7)</f>
        <v>0</v>
      </c>
      <c r="T72" s="18">
        <f t="shared" si="24"/>
        <v>170.62738179498447</v>
      </c>
      <c r="AJ72" s="15">
        <v>0</v>
      </c>
      <c r="AK72" s="18">
        <f t="shared" si="22"/>
        <v>0</v>
      </c>
      <c r="AL72" s="18">
        <f t="shared" si="23"/>
        <v>170.62738179498447</v>
      </c>
    </row>
    <row r="73" spans="10:38" x14ac:dyDescent="0.35">
      <c r="J73">
        <v>2022</v>
      </c>
      <c r="K73">
        <v>5</v>
      </c>
      <c r="L73">
        <f t="shared" si="21"/>
        <v>2017</v>
      </c>
      <c r="M73" t="s">
        <v>8981</v>
      </c>
      <c r="N73" t="s">
        <v>8860</v>
      </c>
      <c r="O73" s="88" t="s">
        <v>8860</v>
      </c>
      <c r="P73" s="18"/>
      <c r="Q73" s="18">
        <f>SUM('age-length nat &amp; Unk AD'!AO5:AO17)</f>
        <v>61.736997746182453</v>
      </c>
      <c r="R73" s="18">
        <f>SUM('age-length nat &amp; Unk AD'!AY8:AY17)</f>
        <v>12.412245538733435</v>
      </c>
      <c r="S73" s="18">
        <f>SUM('age-length nat &amp; Unk AD'!AY5:AY7)</f>
        <v>0</v>
      </c>
      <c r="T73" s="18">
        <f t="shared" si="24"/>
        <v>74.149243284915883</v>
      </c>
      <c r="AJ73" s="15">
        <v>0</v>
      </c>
      <c r="AK73" s="18">
        <f t="shared" si="22"/>
        <v>0</v>
      </c>
      <c r="AL73" s="18">
        <f t="shared" si="23"/>
        <v>74.149243284915883</v>
      </c>
    </row>
    <row r="74" spans="10:38" x14ac:dyDescent="0.35">
      <c r="J74">
        <v>2022</v>
      </c>
      <c r="K74">
        <v>6</v>
      </c>
      <c r="L74">
        <f t="shared" si="21"/>
        <v>2016</v>
      </c>
      <c r="M74" t="s">
        <v>8981</v>
      </c>
      <c r="N74" t="s">
        <v>8860</v>
      </c>
      <c r="O74" s="88" t="s">
        <v>8860</v>
      </c>
      <c r="P74" s="18"/>
      <c r="Q74" s="18">
        <f>SUM('age-length nat &amp; Unk AD'!AP5:AP17)</f>
        <v>1.8111425857833763</v>
      </c>
      <c r="R74" s="18">
        <f>SUM('age-length nat &amp; Unk AD'!AZ8:AZ17)</f>
        <v>0</v>
      </c>
      <c r="S74" s="18">
        <f>SUM('age-length nat &amp; Unk AD'!AZ5:AZ7)</f>
        <v>0</v>
      </c>
      <c r="T74" s="18">
        <f t="shared" si="24"/>
        <v>1.8111425857833763</v>
      </c>
      <c r="AJ74" s="15">
        <v>0</v>
      </c>
      <c r="AK74" s="18">
        <f t="shared" si="22"/>
        <v>0</v>
      </c>
      <c r="AL74" s="18">
        <f t="shared" si="23"/>
        <v>1.8111425857833763</v>
      </c>
    </row>
    <row r="75" spans="10:38" x14ac:dyDescent="0.35">
      <c r="J75">
        <v>2022</v>
      </c>
    </row>
    <row r="76" spans="10:38" x14ac:dyDescent="0.35">
      <c r="J76">
        <v>2022</v>
      </c>
    </row>
    <row r="77" spans="10:38" x14ac:dyDescent="0.35">
      <c r="J77">
        <v>2022</v>
      </c>
    </row>
  </sheetData>
  <autoFilter ref="K5:T77" xr:uid="{DC550925-4AE2-409F-8990-F6CDADF16E74}"/>
  <mergeCells count="7">
    <mergeCell ref="AF1:AH1"/>
    <mergeCell ref="C4:D4"/>
    <mergeCell ref="C5:D5"/>
    <mergeCell ref="C6:D6"/>
    <mergeCell ref="AA9:AC9"/>
    <mergeCell ref="AE9:AG9"/>
    <mergeCell ref="W9:Y9"/>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0217E-31C3-4204-B6A4-E977A9140238}">
  <dimension ref="A2:AG45"/>
  <sheetViews>
    <sheetView workbookViewId="0">
      <selection activeCell="L25" sqref="L25"/>
    </sheetView>
  </sheetViews>
  <sheetFormatPr defaultRowHeight="14.5" x14ac:dyDescent="0.35"/>
  <cols>
    <col min="1" max="1" width="5.453125" customWidth="1"/>
    <col min="2" max="2" width="14.1796875" bestFit="1" customWidth="1"/>
    <col min="3" max="3" width="8" customWidth="1"/>
    <col min="4" max="4" width="5.54296875" bestFit="1" customWidth="1"/>
    <col min="5" max="6" width="4.7265625" customWidth="1"/>
    <col min="7" max="12" width="5.54296875" bestFit="1" customWidth="1"/>
    <col min="13" max="16" width="4.7265625" customWidth="1"/>
    <col min="19" max="19" width="4.54296875" customWidth="1"/>
    <col min="20" max="20" width="16" bestFit="1" customWidth="1"/>
    <col min="21" max="21" width="8.54296875" bestFit="1" customWidth="1"/>
    <col min="22" max="23" width="4.26953125" customWidth="1"/>
    <col min="24" max="24" width="6.81640625" customWidth="1"/>
    <col min="25" max="25" width="5.81640625" customWidth="1"/>
    <col min="26" max="26" width="6.1796875" customWidth="1"/>
    <col min="27" max="27" width="6.54296875" customWidth="1"/>
    <col min="28" max="28" width="7.54296875" customWidth="1"/>
    <col min="29" max="29" width="6.54296875" customWidth="1"/>
    <col min="30" max="30" width="6.1796875" customWidth="1"/>
    <col min="31" max="31" width="4.26953125" customWidth="1"/>
    <col min="32" max="32" width="5.7265625" customWidth="1"/>
    <col min="33" max="33" width="5.453125" customWidth="1"/>
    <col min="35" max="35" width="9.1796875" customWidth="1"/>
  </cols>
  <sheetData>
    <row r="2" spans="1:33" x14ac:dyDescent="0.35">
      <c r="B2" s="32"/>
      <c r="C2" s="32"/>
      <c r="D2" s="212" t="s">
        <v>9137</v>
      </c>
      <c r="E2" s="212"/>
      <c r="F2" s="212"/>
      <c r="G2" s="212"/>
      <c r="H2" s="212"/>
      <c r="I2" s="212"/>
      <c r="J2" s="212"/>
      <c r="K2" s="212"/>
      <c r="L2" s="212"/>
      <c r="M2" s="212"/>
      <c r="N2" s="212"/>
      <c r="O2" s="212"/>
      <c r="P2" s="212"/>
    </row>
    <row r="3" spans="1:33" x14ac:dyDescent="0.35">
      <c r="B3" s="32"/>
      <c r="C3" s="32"/>
      <c r="D3" s="32"/>
      <c r="E3" s="32"/>
    </row>
    <row r="4" spans="1:33" x14ac:dyDescent="0.35">
      <c r="D4" s="29">
        <v>42</v>
      </c>
      <c r="E4" s="29">
        <v>47</v>
      </c>
      <c r="F4" s="29">
        <v>52</v>
      </c>
      <c r="G4" s="28">
        <v>57</v>
      </c>
      <c r="H4" s="28">
        <v>62</v>
      </c>
      <c r="I4" s="28">
        <v>67</v>
      </c>
      <c r="J4" s="28">
        <v>72</v>
      </c>
      <c r="K4" s="28">
        <v>77</v>
      </c>
      <c r="L4" s="28">
        <v>82</v>
      </c>
      <c r="M4" s="28">
        <v>87</v>
      </c>
      <c r="N4" s="28">
        <v>92</v>
      </c>
      <c r="O4" s="28">
        <v>99</v>
      </c>
      <c r="P4" s="28">
        <v>100</v>
      </c>
      <c r="U4" s="29">
        <v>42</v>
      </c>
      <c r="V4" s="29">
        <v>47</v>
      </c>
      <c r="W4" s="29">
        <v>52</v>
      </c>
      <c r="X4" s="28">
        <v>57</v>
      </c>
      <c r="Y4" s="28">
        <v>62</v>
      </c>
      <c r="Z4" s="28">
        <v>67</v>
      </c>
      <c r="AA4" s="28">
        <v>72</v>
      </c>
      <c r="AB4" s="28">
        <v>77</v>
      </c>
      <c r="AC4" s="28">
        <v>82</v>
      </c>
      <c r="AD4" s="28">
        <v>87</v>
      </c>
      <c r="AE4" s="28">
        <v>92</v>
      </c>
      <c r="AF4" s="28">
        <v>99</v>
      </c>
      <c r="AG4" s="28">
        <v>100</v>
      </c>
    </row>
    <row r="5" spans="1:33" x14ac:dyDescent="0.35">
      <c r="A5" t="s">
        <v>16</v>
      </c>
      <c r="B5" s="32" t="s">
        <v>9101</v>
      </c>
      <c r="C5" s="32" t="s">
        <v>7</v>
      </c>
      <c r="D5" s="32">
        <f>SUMIFS('Individual Data'!$AA$6:$AA$3142,'Individual Data'!$U$6:$U$3142,'% Nat est'!$B5,'Individual Data'!$X$6:$X$3142,'% Nat est'!D$4,'Individual Data'!$M$6:$M$3142,'% Nat est'!$A5)</f>
        <v>0</v>
      </c>
      <c r="E5" s="32">
        <f>SUMIFS('Individual Data'!$AA$6:$AA$3142,'Individual Data'!$U$6:$U$3142,'% Nat est'!$B5,'Individual Data'!$X$6:$X$3142,'% Nat est'!E$4,'Individual Data'!$M$6:$M$3142,'% Nat est'!$A5)</f>
        <v>0</v>
      </c>
      <c r="F5" s="32">
        <f>SUMIFS('Individual Data'!$AA$6:$AA$3142,'Individual Data'!$U$6:$U$3142,'% Nat est'!$B5,'Individual Data'!$X$6:$X$3142,'% Nat est'!F$4,'Individual Data'!$M$6:$M$3142,'% Nat est'!$A5)</f>
        <v>0</v>
      </c>
      <c r="G5" s="32">
        <f>SUMIFS('Individual Data'!$AA$6:$AA$3142,'Individual Data'!$U$6:$U$3142,'% Nat est'!$B5,'Individual Data'!$X$6:$X$3142,'% Nat est'!G$4,'Individual Data'!$M$6:$M$3142,'% Nat est'!$A5)</f>
        <v>0</v>
      </c>
      <c r="H5" s="32">
        <f>SUMIFS('Individual Data'!$AA$6:$AA$3142,'Individual Data'!$U$6:$U$3142,'% Nat est'!$B5,'Individual Data'!$X$6:$X$3142,'% Nat est'!H$4,'Individual Data'!$M$6:$M$3142,'% Nat est'!$A5)</f>
        <v>51.555681818181839</v>
      </c>
      <c r="I5" s="32">
        <f>SUMIFS('Individual Data'!$AA$6:$AA$3142,'Individual Data'!$U$6:$U$3142,'% Nat est'!$B5,'Individual Data'!$X$6:$X$3142,'% Nat est'!I$4,'Individual Data'!$M$6:$M$3142,'% Nat est'!$A5)</f>
        <v>189.03750000000005</v>
      </c>
      <c r="J5" s="32">
        <f>SUMIFS('Individual Data'!$AA$6:$AA$3142,'Individual Data'!$U$6:$U$3142,'% Nat est'!$B5,'Individual Data'!$X$6:$X$3142,'% Nat est'!J$4,'Individual Data'!$M$6:$M$3142,'% Nat est'!$A5)</f>
        <v>580.00142045454561</v>
      </c>
      <c r="K5" s="32">
        <f>SUMIFS('Individual Data'!$AA$6:$AA$3142,'Individual Data'!$U$6:$U$3142,'% Nat est'!$B5,'Individual Data'!$X$6:$X$3142,'% Nat est'!K$4,'Individual Data'!$M$6:$M$3142,'% Nat est'!$A5)</f>
        <v>1194.3732954545467</v>
      </c>
      <c r="L5" s="32">
        <f>SUMIFS('Individual Data'!$AA$6:$AA$3142,'Individual Data'!$U$6:$U$3142,'% Nat est'!$B5,'Individual Data'!$X$6:$X$3142,'% Nat est'!L$4,'Individual Data'!$M$6:$M$3142,'% Nat est'!$A5)</f>
        <v>1171.4596590909102</v>
      </c>
      <c r="M5" s="32">
        <f>SUMIFS('Individual Data'!$AA$6:$AA$3142,'Individual Data'!$U$6:$U$3142,'% Nat est'!$B5,'Individual Data'!$X$6:$X$3142,'% Nat est'!M$4,'Individual Data'!$M$6:$M$3142,'% Nat est'!$A5)</f>
        <v>433.92698863636366</v>
      </c>
      <c r="N5" s="32">
        <f>SUMIFS('Individual Data'!$AA$6:$AA$3142,'Individual Data'!$U$6:$U$3142,'% Nat est'!$B5,'Individual Data'!$X$6:$X$3142,'% Nat est'!N$4,'Individual Data'!$M$6:$M$3142,'% Nat est'!$A5)</f>
        <v>150.37073863636365</v>
      </c>
      <c r="O5" s="32">
        <f>SUMIFS('Individual Data'!$AA$6:$AA$3142,'Individual Data'!$U$6:$U$3142,'% Nat est'!$B5,'Individual Data'!$X$6:$X$3142,'% Nat est'!O$4,'Individual Data'!$M$6:$M$3142,'% Nat est'!$A5)</f>
        <v>0</v>
      </c>
      <c r="P5" s="32">
        <f>SUMIFS('Individual Data'!$AA$6:$AA$3142,'Individual Data'!$U$6:$U$3142,'% Nat est'!$B5,'Individual Data'!$X$6:$X$3142,'% Nat est'!P$4,'Individual Data'!$M$6:$M$3142,'% Nat est'!$A5)</f>
        <v>17.185227272727278</v>
      </c>
      <c r="Q5" s="32">
        <f>SUM(D5:P5)</f>
        <v>3787.9105113636392</v>
      </c>
      <c r="S5" t="s">
        <v>16</v>
      </c>
      <c r="T5" t="s">
        <v>9191</v>
      </c>
      <c r="U5" s="18">
        <f>'age-length prop'!CO62</f>
        <v>5.9154458484435863E-3</v>
      </c>
      <c r="V5" s="18">
        <f>'age-length prop'!CP62</f>
        <v>0</v>
      </c>
      <c r="W5" s="18">
        <f>'age-length prop'!CQ62</f>
        <v>0</v>
      </c>
      <c r="X5" s="18">
        <f>'age-length prop'!CR62</f>
        <v>4.2564534297865979</v>
      </c>
      <c r="Y5" s="18">
        <f>'age-length prop'!CS62</f>
        <v>19.637806018074986</v>
      </c>
      <c r="Z5" s="18">
        <f>'age-length prop'!CT62</f>
        <v>88.028895641446752</v>
      </c>
      <c r="AA5" s="18">
        <f>'age-length prop'!CU62</f>
        <v>143.46068511734907</v>
      </c>
      <c r="AB5" s="18">
        <f>'age-length prop'!CV62</f>
        <v>360.98709039589983</v>
      </c>
      <c r="AC5" s="18">
        <f>'age-length prop'!CW62</f>
        <v>271.4796994597715</v>
      </c>
      <c r="AD5" s="18">
        <f>'age-length prop'!CX62</f>
        <v>70.922291851298269</v>
      </c>
      <c r="AE5" s="18">
        <f>'age-length prop'!CY62</f>
        <v>0.42947608831417267</v>
      </c>
      <c r="AF5" s="18">
        <f>'age-length prop'!CZ62</f>
        <v>0.14901027941690939</v>
      </c>
      <c r="AG5" s="18">
        <f>'age-length prop'!DA62</f>
        <v>0</v>
      </c>
    </row>
    <row r="6" spans="1:33" x14ac:dyDescent="0.35">
      <c r="A6" t="s">
        <v>16</v>
      </c>
      <c r="B6" s="32" t="s">
        <v>9102</v>
      </c>
      <c r="C6" s="32" t="s">
        <v>9</v>
      </c>
      <c r="D6" s="32">
        <f>SUMIFS('Individual Data'!$AA$6:$AA$3142,'Individual Data'!$U$6:$U$3142,'% Nat est'!$B6,'Individual Data'!$X$6:$X$3142,'% Nat est'!D$4,'Individual Data'!$M$6:$M$3142,'% Nat est'!$A6)</f>
        <v>0</v>
      </c>
      <c r="E6" s="32">
        <f>SUMIFS('Individual Data'!$AA$6:$AA$3142,'Individual Data'!$U$6:$U$3142,'% Nat est'!$B6,'Individual Data'!$X$6:$X$3142,'% Nat est'!E$4,'Individual Data'!$M$6:$M$3142,'% Nat est'!$A6)</f>
        <v>0</v>
      </c>
      <c r="F6" s="32">
        <f>SUMIFS('Individual Data'!$AA$6:$AA$3142,'Individual Data'!$U$6:$U$3142,'% Nat est'!$B6,'Individual Data'!$X$6:$X$3142,'% Nat est'!F$4,'Individual Data'!$M$6:$M$3142,'% Nat est'!$A6)</f>
        <v>0</v>
      </c>
      <c r="G6" s="32">
        <f>SUMIFS('Individual Data'!$AA$6:$AA$3142,'Individual Data'!$U$6:$U$3142,'% Nat est'!$B6,'Individual Data'!$X$6:$X$3142,'% Nat est'!G$4,'Individual Data'!$M$6:$M$3142,'% Nat est'!$A6)</f>
        <v>0</v>
      </c>
      <c r="H6" s="32">
        <f>SUMIFS('Individual Data'!$AA$6:$AA$3142,'Individual Data'!$U$6:$U$3142,'% Nat est'!$B6,'Individual Data'!$X$6:$X$3142,'% Nat est'!H$4,'Individual Data'!$M$6:$M$3142,'% Nat est'!$A6)</f>
        <v>34.370454545454557</v>
      </c>
      <c r="I6" s="32">
        <f>SUMIFS('Individual Data'!$AA$6:$AA$3142,'Individual Data'!$U$6:$U$3142,'% Nat est'!$B6,'Individual Data'!$X$6:$X$3142,'% Nat est'!I$4,'Individual Data'!$M$6:$M$3142,'% Nat est'!$A6)</f>
        <v>137.48181818181823</v>
      </c>
      <c r="J6" s="32">
        <f>SUMIFS('Individual Data'!$AA$6:$AA$3142,'Individual Data'!$U$6:$U$3142,'% Nat est'!$B6,'Individual Data'!$X$6:$X$3142,'% Nat est'!J$4,'Individual Data'!$M$6:$M$3142,'% Nat est'!$A6)</f>
        <v>307.90198863636368</v>
      </c>
      <c r="K6" s="32">
        <f>SUMIFS('Individual Data'!$AA$6:$AA$3142,'Individual Data'!$U$6:$U$3142,'% Nat est'!$B6,'Individual Data'!$X$6:$X$3142,'% Nat est'!K$4,'Individual Data'!$M$6:$M$3142,'% Nat est'!$A6)</f>
        <v>269.23522727272734</v>
      </c>
      <c r="L6" s="32">
        <f>SUMIFS('Individual Data'!$AA$6:$AA$3142,'Individual Data'!$U$6:$U$3142,'% Nat est'!$B6,'Individual Data'!$X$6:$X$3142,'% Nat est'!L$4,'Individual Data'!$M$6:$M$3142,'% Nat est'!$A6)</f>
        <v>319.35880681818185</v>
      </c>
      <c r="M6" s="32">
        <f>SUMIFS('Individual Data'!$AA$6:$AA$3142,'Individual Data'!$U$6:$U$3142,'% Nat est'!$B6,'Individual Data'!$X$6:$X$3142,'% Nat est'!M$4,'Individual Data'!$M$6:$M$3142,'% Nat est'!$A6)</f>
        <v>100.24715909090911</v>
      </c>
      <c r="N6" s="32">
        <f>SUMIFS('Individual Data'!$AA$6:$AA$3142,'Individual Data'!$U$6:$U$3142,'% Nat est'!$B6,'Individual Data'!$X$6:$X$3142,'% Nat est'!N$4,'Individual Data'!$M$6:$M$3142,'% Nat est'!$A6)</f>
        <v>0</v>
      </c>
      <c r="O6" s="32">
        <f>SUMIFS('Individual Data'!$AA$6:$AA$3142,'Individual Data'!$U$6:$U$3142,'% Nat est'!$B6,'Individual Data'!$X$6:$X$3142,'% Nat est'!O$4,'Individual Data'!$M$6:$M$3142,'% Nat est'!$A6)</f>
        <v>0</v>
      </c>
      <c r="P6" s="32">
        <f>SUMIFS('Individual Data'!$AA$6:$AA$3142,'Individual Data'!$U$6:$U$3142,'% Nat est'!$B6,'Individual Data'!$X$6:$X$3142,'% Nat est'!P$4,'Individual Data'!$M$6:$M$3142,'% Nat est'!$A6)</f>
        <v>0</v>
      </c>
      <c r="Q6" s="32">
        <f t="shared" ref="Q6:Q16" si="0">SUM(D6:P6)</f>
        <v>1168.5954545454547</v>
      </c>
      <c r="S6" t="str">
        <f>A8</f>
        <v>F</v>
      </c>
      <c r="T6" t="str">
        <f>B8</f>
        <v>assigned AI</v>
      </c>
      <c r="U6" s="18">
        <f>D8</f>
        <v>0</v>
      </c>
      <c r="V6" s="18">
        <f t="shared" ref="V6:AG6" si="1">E8</f>
        <v>0</v>
      </c>
      <c r="W6" s="18">
        <f t="shared" si="1"/>
        <v>0</v>
      </c>
      <c r="X6" s="18">
        <f t="shared" si="1"/>
        <v>17.185227272727278</v>
      </c>
      <c r="Y6" s="18">
        <f t="shared" si="1"/>
        <v>325.08721590909096</v>
      </c>
      <c r="Z6" s="18">
        <f t="shared" si="1"/>
        <v>1473.633238636367</v>
      </c>
      <c r="AA6" s="18">
        <f t="shared" si="1"/>
        <v>1184.3485795454558</v>
      </c>
      <c r="AB6" s="18">
        <f t="shared" si="1"/>
        <v>1878.9181818181878</v>
      </c>
      <c r="AC6" s="18">
        <f t="shared" si="1"/>
        <v>1197.2375000000013</v>
      </c>
      <c r="AD6" s="18">
        <f t="shared" si="1"/>
        <v>438.22329545454551</v>
      </c>
      <c r="AE6" s="18">
        <f t="shared" si="1"/>
        <v>31.506250000000001</v>
      </c>
      <c r="AF6" s="18">
        <f t="shared" si="1"/>
        <v>17.185227272727278</v>
      </c>
      <c r="AG6" s="18">
        <f t="shared" si="1"/>
        <v>0</v>
      </c>
    </row>
    <row r="7" spans="1:33" x14ac:dyDescent="0.35">
      <c r="A7" t="s">
        <v>16</v>
      </c>
      <c r="B7" s="32" t="s">
        <v>9103</v>
      </c>
      <c r="C7" s="32" t="s">
        <v>9</v>
      </c>
      <c r="D7" s="32">
        <f>SUMIFS('Individual Data'!$AA$6:$AA$3142,'Individual Data'!$Q$6:$Q$3142,"&gt;0",'Individual Data'!$X$6:$X$3142,'% Nat est'!D$4,'Individual Data'!$M$6:$M$3142,'% Nat est'!$A7,'Individual Data'!$I$6:$I$3142,"AD")</f>
        <v>34.370454545454557</v>
      </c>
      <c r="E7" s="32">
        <f>SUMIFS('Individual Data'!$AA$6:$AA$3142,'Individual Data'!$Q$6:$Q$3142,"&gt;0",'Individual Data'!$X$6:$X$3142,'% Nat est'!E$4,'Individual Data'!$M$6:$M$3142,'% Nat est'!$A7,'Individual Data'!$I$6:$I$3142,"AD")</f>
        <v>0</v>
      </c>
      <c r="F7" s="32">
        <f>SUMIFS('Individual Data'!$AA$6:$AA$3142,'Individual Data'!$Q$6:$Q$3142,"&gt;0",'Individual Data'!$X$6:$X$3142,'% Nat est'!F$4,'Individual Data'!$M$6:$M$3142,'% Nat est'!$A7,'Individual Data'!$I$6:$I$3142,"AD")</f>
        <v>17.185227272727278</v>
      </c>
      <c r="G7" s="32">
        <f>SUMIFS('Individual Data'!$AA$6:$AA$3142,'Individual Data'!$Q$6:$Q$3142,"&gt;0",'Individual Data'!$X$6:$X$3142,'% Nat est'!G$4,'Individual Data'!$M$6:$M$3142,'% Nat est'!$A7,'Individual Data'!$I$6:$I$3142,"AD")</f>
        <v>51.555681818181839</v>
      </c>
      <c r="H7" s="32">
        <f>SUMIFS('Individual Data'!$AA$6:$AA$3142,'Individual Data'!$Q$6:$Q$3142,"&gt;0",'Individual Data'!$X$6:$X$3142,'% Nat est'!H$4,'Individual Data'!$M$6:$M$3142,'% Nat est'!$A7,'Individual Data'!$I$6:$I$3142,"AD")</f>
        <v>446.8159090909092</v>
      </c>
      <c r="I7" s="32">
        <f>SUMIFS('Individual Data'!$AA$6:$AA$3142,'Individual Data'!$Q$6:$Q$3142,"&gt;0",'Individual Data'!$X$6:$X$3142,'% Nat est'!I$4,'Individual Data'!$M$6:$M$3142,'% Nat est'!$A7,'Individual Data'!$I$6:$I$3142,"AD")</f>
        <v>1270.2747159090927</v>
      </c>
      <c r="J7" s="32">
        <f>SUMIFS('Individual Data'!$AA$6:$AA$3142,'Individual Data'!$Q$6:$Q$3142,"&gt;0",'Individual Data'!$X$6:$X$3142,'% Nat est'!J$4,'Individual Data'!$M$6:$M$3142,'% Nat est'!$A7,'Individual Data'!$I$6:$I$3142,"AD")</f>
        <v>2090.8693181818253</v>
      </c>
      <c r="K7" s="32">
        <f>SUMIFS('Individual Data'!$AA$6:$AA$3142,'Individual Data'!$Q$6:$Q$3142,"&gt;0",'Individual Data'!$X$6:$X$3142,'% Nat est'!K$4,'Individual Data'!$M$6:$M$3142,'% Nat est'!$A7,'Individual Data'!$I$6:$I$3142,"AD")</f>
        <v>1489.3863636363669</v>
      </c>
      <c r="L7" s="32">
        <f>SUMIFS('Individual Data'!$AA$6:$AA$3142,'Individual Data'!$Q$6:$Q$3142,"&gt;0",'Individual Data'!$X$6:$X$3142,'% Nat est'!L$4,'Individual Data'!$M$6:$M$3142,'% Nat est'!$A7,'Individual Data'!$I$6:$I$3142,"AD")</f>
        <v>1214.4227272727287</v>
      </c>
      <c r="M7" s="32">
        <f>SUMIFS('Individual Data'!$AA$6:$AA$3142,'Individual Data'!$Q$6:$Q$3142,"&gt;0",'Individual Data'!$X$6:$X$3142,'% Nat est'!M$4,'Individual Data'!$M$6:$M$3142,'% Nat est'!$A7,'Individual Data'!$I$6:$I$3142,"AD")</f>
        <v>247.75369318181819</v>
      </c>
      <c r="N7" s="32">
        <f>SUMIFS('Individual Data'!$AA$6:$AA$3142,'Individual Data'!$Q$6:$Q$3142,"&gt;0",'Individual Data'!$X$6:$X$3142,'% Nat est'!N$4,'Individual Data'!$M$6:$M$3142,'% Nat est'!$A7,'Individual Data'!$I$6:$I$3142,"AD")</f>
        <v>17.185227272727278</v>
      </c>
      <c r="O7" s="32">
        <f>SUMIFS('Individual Data'!$AA$6:$AA$3142,'Individual Data'!$Q$6:$Q$3142,"&gt;0",'Individual Data'!$X$6:$X$3142,'% Nat est'!O$4,'Individual Data'!$M$6:$M$3142,'% Nat est'!$A7,'Individual Data'!$I$6:$I$3142,"AD")</f>
        <v>17.185227272727278</v>
      </c>
      <c r="P7" s="32">
        <f>SUMIFS('Individual Data'!$AA$6:$AA$3142,'Individual Data'!$Q$6:$Q$3142,"&gt;0",'Individual Data'!$X$6:$X$3142,'% Nat est'!P$4,'Individual Data'!$M$6:$M$3142,'% Nat est'!$A7,'Individual Data'!$I$6:$I$3142,"AD")</f>
        <v>0</v>
      </c>
      <c r="Q7" s="32">
        <f t="shared" si="0"/>
        <v>6897.0045454545598</v>
      </c>
      <c r="S7" t="str">
        <f>A5</f>
        <v>F</v>
      </c>
      <c r="T7" t="str">
        <f>B5</f>
        <v>unassigned</v>
      </c>
      <c r="U7" s="18">
        <f>D5</f>
        <v>0</v>
      </c>
      <c r="V7" s="18">
        <f t="shared" ref="V7:AG7" si="2">E5</f>
        <v>0</v>
      </c>
      <c r="W7" s="18">
        <f t="shared" si="2"/>
        <v>0</v>
      </c>
      <c r="X7" s="18">
        <f t="shared" si="2"/>
        <v>0</v>
      </c>
      <c r="Y7" s="18">
        <f t="shared" si="2"/>
        <v>51.555681818181839</v>
      </c>
      <c r="Z7" s="18">
        <f t="shared" si="2"/>
        <v>189.03750000000005</v>
      </c>
      <c r="AA7" s="18">
        <f t="shared" si="2"/>
        <v>580.00142045454561</v>
      </c>
      <c r="AB7" s="18">
        <f t="shared" si="2"/>
        <v>1194.3732954545467</v>
      </c>
      <c r="AC7" s="18">
        <f t="shared" si="2"/>
        <v>1171.4596590909102</v>
      </c>
      <c r="AD7" s="18">
        <f t="shared" si="2"/>
        <v>433.92698863636366</v>
      </c>
      <c r="AE7" s="18">
        <f t="shared" si="2"/>
        <v>150.37073863636365</v>
      </c>
      <c r="AF7" s="18">
        <f t="shared" si="2"/>
        <v>0</v>
      </c>
      <c r="AG7" s="18">
        <f t="shared" si="2"/>
        <v>17.185227272727278</v>
      </c>
    </row>
    <row r="8" spans="1:33" x14ac:dyDescent="0.35">
      <c r="A8" t="s">
        <v>16</v>
      </c>
      <c r="B8" s="32" t="s">
        <v>9104</v>
      </c>
      <c r="C8" s="32" t="s">
        <v>7</v>
      </c>
      <c r="D8" s="32">
        <f>SUMIFS('Individual Data'!$AA$6:$AA$3142,'Individual Data'!$Q$6:$Q$3142,"&gt;0",'Individual Data'!$X$6:$X$3142,'% Nat est'!D$4,'Individual Data'!$M$6:$M$3142,'% Nat est'!$A8,'Individual Data'!$I$6:$I$3142,"AI")</f>
        <v>0</v>
      </c>
      <c r="E8" s="32">
        <f>SUMIFS('Individual Data'!$AA$6:$AA$3142,'Individual Data'!$Q$6:$Q$3142,"&gt;0",'Individual Data'!$X$6:$X$3142,'% Nat est'!E$4,'Individual Data'!$M$6:$M$3142,'% Nat est'!$A8,'Individual Data'!$I$6:$I$3142,"AI")</f>
        <v>0</v>
      </c>
      <c r="F8" s="32">
        <f>SUMIFS('Individual Data'!$AA$6:$AA$3142,'Individual Data'!$Q$6:$Q$3142,"&gt;0",'Individual Data'!$X$6:$X$3142,'% Nat est'!F$4,'Individual Data'!$M$6:$M$3142,'% Nat est'!$A8,'Individual Data'!$I$6:$I$3142,"AI")</f>
        <v>0</v>
      </c>
      <c r="G8" s="32">
        <f>SUMIFS('Individual Data'!$AA$6:$AA$3142,'Individual Data'!$Q$6:$Q$3142,"&gt;0",'Individual Data'!$X$6:$X$3142,'% Nat est'!G$4,'Individual Data'!$M$6:$M$3142,'% Nat est'!$A8,'Individual Data'!$I$6:$I$3142,"AI")</f>
        <v>17.185227272727278</v>
      </c>
      <c r="H8" s="32">
        <f>SUMIFS('Individual Data'!$AA$6:$AA$3142,'Individual Data'!$Q$6:$Q$3142,"&gt;0",'Individual Data'!$X$6:$X$3142,'% Nat est'!H$4,'Individual Data'!$M$6:$M$3142,'% Nat est'!$A8,'Individual Data'!$I$6:$I$3142,"AI")</f>
        <v>325.08721590909096</v>
      </c>
      <c r="I8" s="32">
        <f>SUMIFS('Individual Data'!$AA$6:$AA$3142,'Individual Data'!$Q$6:$Q$3142,"&gt;0",'Individual Data'!$X$6:$X$3142,'% Nat est'!I$4,'Individual Data'!$M$6:$M$3142,'% Nat est'!$A8,'Individual Data'!$I$6:$I$3142,"AI")</f>
        <v>1473.633238636367</v>
      </c>
      <c r="J8" s="32">
        <f>SUMIFS('Individual Data'!$AA$6:$AA$3142,'Individual Data'!$Q$6:$Q$3142,"&gt;0",'Individual Data'!$X$6:$X$3142,'% Nat est'!J$4,'Individual Data'!$M$6:$M$3142,'% Nat est'!$A8,'Individual Data'!$I$6:$I$3142,"AI")</f>
        <v>1184.3485795454558</v>
      </c>
      <c r="K8" s="32">
        <f>SUMIFS('Individual Data'!$AA$6:$AA$3142,'Individual Data'!$Q$6:$Q$3142,"&gt;0",'Individual Data'!$X$6:$X$3142,'% Nat est'!K$4,'Individual Data'!$M$6:$M$3142,'% Nat est'!$A8,'Individual Data'!$I$6:$I$3142,"AI")</f>
        <v>1878.9181818181878</v>
      </c>
      <c r="L8" s="32">
        <f>SUMIFS('Individual Data'!$AA$6:$AA$3142,'Individual Data'!$Q$6:$Q$3142,"&gt;0",'Individual Data'!$X$6:$X$3142,'% Nat est'!L$4,'Individual Data'!$M$6:$M$3142,'% Nat est'!$A8,'Individual Data'!$I$6:$I$3142,"AI")</f>
        <v>1197.2375000000013</v>
      </c>
      <c r="M8" s="32">
        <f>SUMIFS('Individual Data'!$AA$6:$AA$3142,'Individual Data'!$Q$6:$Q$3142,"&gt;0",'Individual Data'!$X$6:$X$3142,'% Nat est'!M$4,'Individual Data'!$M$6:$M$3142,'% Nat est'!$A8,'Individual Data'!$I$6:$I$3142,"AI")</f>
        <v>438.22329545454551</v>
      </c>
      <c r="N8" s="32">
        <f>SUMIFS('Individual Data'!$AA$6:$AA$3142,'Individual Data'!$Q$6:$Q$3142,"&gt;0",'Individual Data'!$X$6:$X$3142,'% Nat est'!N$4,'Individual Data'!$M$6:$M$3142,'% Nat est'!$A8,'Individual Data'!$I$6:$I$3142,"AI")</f>
        <v>31.506250000000001</v>
      </c>
      <c r="O8" s="32">
        <f>SUMIFS('Individual Data'!$AA$6:$AA$3142,'Individual Data'!$Q$6:$Q$3142,"&gt;0",'Individual Data'!$X$6:$X$3142,'% Nat est'!O$4,'Individual Data'!$M$6:$M$3142,'% Nat est'!$A8,'Individual Data'!$I$6:$I$3142,"AI")</f>
        <v>17.185227272727278</v>
      </c>
      <c r="P8" s="32">
        <f>SUMIFS('Individual Data'!$AA$6:$AA$3142,'Individual Data'!$Q$6:$Q$3142,"&gt;0",'Individual Data'!$X$6:$X$3142,'% Nat est'!P$4,'Individual Data'!$M$6:$M$3142,'% Nat est'!$A8,'Individual Data'!$I$6:$I$3142,"AI")</f>
        <v>0</v>
      </c>
      <c r="Q8" s="32">
        <f t="shared" si="0"/>
        <v>6563.3247159091034</v>
      </c>
      <c r="S8" t="str">
        <f>A6</f>
        <v>F</v>
      </c>
      <c r="T8" t="s">
        <v>9106</v>
      </c>
      <c r="U8" s="18">
        <f>U7-U5</f>
        <v>-5.9154458484435863E-3</v>
      </c>
      <c r="V8" s="18">
        <f t="shared" ref="V8:AG8" si="3">V7-V5</f>
        <v>0</v>
      </c>
      <c r="W8" s="18">
        <f t="shared" si="3"/>
        <v>0</v>
      </c>
      <c r="X8" s="18">
        <f t="shared" si="3"/>
        <v>-4.2564534297865979</v>
      </c>
      <c r="Y8" s="18">
        <f t="shared" si="3"/>
        <v>31.917875800106852</v>
      </c>
      <c r="Z8" s="18">
        <f t="shared" si="3"/>
        <v>101.0086043585533</v>
      </c>
      <c r="AA8" s="18">
        <f>AA7-AA5</f>
        <v>436.54073533719657</v>
      </c>
      <c r="AB8" s="18">
        <f t="shared" si="3"/>
        <v>833.38620505864685</v>
      </c>
      <c r="AC8" s="18">
        <f t="shared" si="3"/>
        <v>899.97995963113874</v>
      </c>
      <c r="AD8" s="18">
        <f t="shared" si="3"/>
        <v>363.00469678506539</v>
      </c>
      <c r="AE8" s="18">
        <f t="shared" si="3"/>
        <v>149.94126254804948</v>
      </c>
      <c r="AF8" s="18">
        <f t="shared" si="3"/>
        <v>-0.14901027941690939</v>
      </c>
      <c r="AG8" s="18">
        <f t="shared" si="3"/>
        <v>17.185227272727278</v>
      </c>
    </row>
    <row r="9" spans="1:33" x14ac:dyDescent="0.35">
      <c r="A9" t="s">
        <v>16</v>
      </c>
      <c r="B9" t="s">
        <v>4306</v>
      </c>
      <c r="C9" s="32" t="s">
        <v>9</v>
      </c>
      <c r="D9" s="32">
        <f>SUMIFS('Individual Data'!$AA$6:$AA$3142,'Individual Data'!$U$6:$U$3142,'% Nat est'!$B9,'Individual Data'!$X$6:$X$3142,'% Nat est'!D$4,'Individual Data'!$M$6:$M$3142,'% Nat est'!$A9,'Individual Data'!$I$6:$I$3142,"AD")</f>
        <v>0</v>
      </c>
      <c r="E9" s="32">
        <f>SUMIFS('Individual Data'!$AA$6:$AA$3142,'Individual Data'!$U$6:$U$3142,'% Nat est'!$B9,'Individual Data'!$X$6:$X$3142,'% Nat est'!E$4,'Individual Data'!$M$6:$M$3142,'% Nat est'!$A9,'Individual Data'!$I$6:$I$3142,"AD")</f>
        <v>0</v>
      </c>
      <c r="F9" s="32">
        <f>SUMIFS('Individual Data'!$AA$6:$AA$3142,'Individual Data'!$U$6:$U$3142,'% Nat est'!$B9,'Individual Data'!$X$6:$X$3142,'% Nat est'!F$4,'Individual Data'!$M$6:$M$3142,'% Nat est'!$A9,'Individual Data'!$I$6:$I$3142,"AD")</f>
        <v>0</v>
      </c>
      <c r="G9" s="32">
        <f>SUMIFS('Individual Data'!$AA$6:$AA$3142,'Individual Data'!$U$6:$U$3142,'% Nat est'!$B9,'Individual Data'!$X$6:$X$3142,'% Nat est'!G$4,'Individual Data'!$M$6:$M$3142,'% Nat est'!$A9,'Individual Data'!$I$6:$I$3142,"AD")</f>
        <v>0</v>
      </c>
      <c r="H9" s="32">
        <f>SUMIFS('Individual Data'!$AA$6:$AA$3142,'Individual Data'!$U$6:$U$3142,'% Nat est'!$B9,'Individual Data'!$X$6:$X$3142,'% Nat est'!H$4,'Individual Data'!$M$6:$M$3142,'% Nat est'!$A9,'Individual Data'!$I$6:$I$3142,"AD")</f>
        <v>0</v>
      </c>
      <c r="I9" s="32">
        <f>SUMIFS('Individual Data'!$AA$6:$AA$3142,'Individual Data'!$U$6:$U$3142,'% Nat est'!$B9,'Individual Data'!$X$6:$X$3142,'% Nat est'!I$4,'Individual Data'!$M$6:$M$3142,'% Nat est'!$A9,'Individual Data'!$I$6:$I$3142,"AD")</f>
        <v>68.740909090909113</v>
      </c>
      <c r="J9" s="32">
        <f>SUMIFS('Individual Data'!$AA$6:$AA$3142,'Individual Data'!$U$6:$U$3142,'% Nat est'!$B9,'Individual Data'!$X$6:$X$3142,'% Nat est'!J$4,'Individual Data'!$M$6:$M$3142,'% Nat est'!$A9,'Individual Data'!$I$6:$I$3142,"AD")</f>
        <v>68.740909090909113</v>
      </c>
      <c r="K9" s="32">
        <f>SUMIFS('Individual Data'!$AA$6:$AA$3142,'Individual Data'!$U$6:$U$3142,'% Nat est'!$B9,'Individual Data'!$X$6:$X$3142,'% Nat est'!K$4,'Individual Data'!$M$6:$M$3142,'% Nat est'!$A9,'Individual Data'!$I$6:$I$3142,"AD")</f>
        <v>85.926136363636388</v>
      </c>
      <c r="L9" s="32">
        <f>SUMIFS('Individual Data'!$AA$6:$AA$3142,'Individual Data'!$U$6:$U$3142,'% Nat est'!$B9,'Individual Data'!$X$6:$X$3142,'% Nat est'!L$4,'Individual Data'!$M$6:$M$3142,'% Nat est'!$A9,'Individual Data'!$I$6:$I$3142,"AD")</f>
        <v>0</v>
      </c>
      <c r="M9" s="32">
        <f>SUMIFS('Individual Data'!$AA$6:$AA$3142,'Individual Data'!$U$6:$U$3142,'% Nat est'!$B9,'Individual Data'!$X$6:$X$3142,'% Nat est'!M$4,'Individual Data'!$M$6:$M$3142,'% Nat est'!$A9,'Individual Data'!$I$6:$I$3142,"AD")</f>
        <v>0</v>
      </c>
      <c r="N9" s="32">
        <f>SUMIFS('Individual Data'!$AA$6:$AA$3142,'Individual Data'!$U$6:$U$3142,'% Nat est'!$B9,'Individual Data'!$X$6:$X$3142,'% Nat est'!N$4,'Individual Data'!$M$6:$M$3142,'% Nat est'!$A9,'Individual Data'!$I$6:$I$3142,"AD")</f>
        <v>0</v>
      </c>
      <c r="O9" s="32">
        <f>SUMIFS('Individual Data'!$AA$6:$AA$3142,'Individual Data'!$U$6:$U$3142,'% Nat est'!$B9,'Individual Data'!$X$6:$X$3142,'% Nat est'!O$4,'Individual Data'!$M$6:$M$3142,'% Nat est'!$A9,'Individual Data'!$I$6:$I$3142,"AD")</f>
        <v>0</v>
      </c>
      <c r="P9" s="32">
        <f>SUMIFS('Individual Data'!$AA$6:$AA$3142,'Individual Data'!$U$6:$U$3142,'% Nat est'!$B9,'Individual Data'!$X$6:$X$3142,'% Nat est'!P$4,'Individual Data'!$M$6:$M$3142,'% Nat est'!$A9,'Individual Data'!$I$6:$I$3142,"AD")</f>
        <v>0</v>
      </c>
      <c r="Q9" s="32">
        <f t="shared" si="0"/>
        <v>223.40795454545463</v>
      </c>
      <c r="S9" t="str">
        <f>A7</f>
        <v>F</v>
      </c>
      <c r="T9" t="s">
        <v>9105</v>
      </c>
      <c r="U9" s="18">
        <f t="shared" ref="U9:AG9" si="4">U5+U6</f>
        <v>5.9154458484435863E-3</v>
      </c>
      <c r="V9" s="18">
        <f t="shared" si="4"/>
        <v>0</v>
      </c>
      <c r="W9" s="18">
        <f t="shared" si="4"/>
        <v>0</v>
      </c>
      <c r="X9" s="18">
        <f>X5+X6</f>
        <v>21.441680702513878</v>
      </c>
      <c r="Y9" s="18">
        <f t="shared" si="4"/>
        <v>344.72502192716593</v>
      </c>
      <c r="Z9" s="18">
        <f t="shared" si="4"/>
        <v>1561.6621342778137</v>
      </c>
      <c r="AA9" s="18">
        <f t="shared" si="4"/>
        <v>1327.8092646628049</v>
      </c>
      <c r="AB9" s="18">
        <f t="shared" si="4"/>
        <v>2239.9052722140877</v>
      </c>
      <c r="AC9" s="18">
        <f t="shared" si="4"/>
        <v>1468.7171994597729</v>
      </c>
      <c r="AD9" s="18">
        <f t="shared" si="4"/>
        <v>509.14558730584378</v>
      </c>
      <c r="AE9" s="18">
        <f t="shared" si="4"/>
        <v>31.935726088314173</v>
      </c>
      <c r="AF9" s="18">
        <f t="shared" si="4"/>
        <v>17.334237552144188</v>
      </c>
      <c r="AG9" s="18">
        <f t="shared" si="4"/>
        <v>0</v>
      </c>
    </row>
    <row r="10" spans="1:33" x14ac:dyDescent="0.35">
      <c r="A10" t="s">
        <v>16</v>
      </c>
      <c r="B10" s="32" t="s">
        <v>4306</v>
      </c>
      <c r="C10" s="32" t="s">
        <v>7</v>
      </c>
      <c r="D10" s="32">
        <f>SUMIFS('Individual Data'!$AA$6:$AA$3142,'Individual Data'!$U$6:$U$3142,'% Nat est'!$B10,'Individual Data'!$X$6:$X$3142,'% Nat est'!D$4,'Individual Data'!$M$6:$M$3142,'% Nat est'!$A10,'Individual Data'!$I$6:$I$3142,"AI")</f>
        <v>0</v>
      </c>
      <c r="E10" s="32">
        <f>SUMIFS('Individual Data'!$AA$6:$AA$3142,'Individual Data'!$U$6:$U$3142,'% Nat est'!$B10,'Individual Data'!$X$6:$X$3142,'% Nat est'!E$4,'Individual Data'!$M$6:$M$3142,'% Nat est'!$A10,'Individual Data'!$I$6:$I$3142,"AI")</f>
        <v>0</v>
      </c>
      <c r="F10" s="32">
        <f>SUMIFS('Individual Data'!$AA$6:$AA$3142,'Individual Data'!$U$6:$U$3142,'% Nat est'!$B10,'Individual Data'!$X$6:$X$3142,'% Nat est'!F$4,'Individual Data'!$M$6:$M$3142,'% Nat est'!$A10,'Individual Data'!$I$6:$I$3142,"AI")</f>
        <v>0</v>
      </c>
      <c r="G10" s="32">
        <f>SUMIFS('Individual Data'!$AA$6:$AA$3142,'Individual Data'!$U$6:$U$3142,'% Nat est'!$B10,'Individual Data'!$X$6:$X$3142,'% Nat est'!G$4,'Individual Data'!$M$6:$M$3142,'% Nat est'!$A10,'Individual Data'!$I$6:$I$3142,"AI")</f>
        <v>0</v>
      </c>
      <c r="H10" s="32">
        <f>SUMIFS('Individual Data'!$AA$6:$AA$3142,'Individual Data'!$U$6:$U$3142,'% Nat est'!$B10,'Individual Data'!$X$6:$X$3142,'% Nat est'!H$4,'Individual Data'!$M$6:$M$3142,'% Nat est'!$A10,'Individual Data'!$I$6:$I$3142,"AI")</f>
        <v>34.370454545454557</v>
      </c>
      <c r="I10" s="32">
        <f>SUMIFS('Individual Data'!$AA$6:$AA$3142,'Individual Data'!$U$6:$U$3142,'% Nat est'!$B10,'Individual Data'!$X$6:$X$3142,'% Nat est'!I$4,'Individual Data'!$M$6:$M$3142,'% Nat est'!$A10,'Individual Data'!$I$6:$I$3142,"AI")</f>
        <v>103.11136363636366</v>
      </c>
      <c r="J10" s="32">
        <f>SUMIFS('Individual Data'!$AA$6:$AA$3142,'Individual Data'!$U$6:$U$3142,'% Nat est'!$B10,'Individual Data'!$X$6:$X$3142,'% Nat est'!J$4,'Individual Data'!$M$6:$M$3142,'% Nat est'!$A10,'Individual Data'!$I$6:$I$3142,"AI")</f>
        <v>103.11136363636366</v>
      </c>
      <c r="K10" s="32">
        <f>SUMIFS('Individual Data'!$AA$6:$AA$3142,'Individual Data'!$U$6:$U$3142,'% Nat est'!$B10,'Individual Data'!$X$6:$X$3142,'% Nat est'!K$4,'Individual Data'!$M$6:$M$3142,'% Nat est'!$A10,'Individual Data'!$I$6:$I$3142,"AI")</f>
        <v>51.555681818181839</v>
      </c>
      <c r="L10" s="32">
        <f>SUMIFS('Individual Data'!$AA$6:$AA$3142,'Individual Data'!$U$6:$U$3142,'% Nat est'!$B10,'Individual Data'!$X$6:$X$3142,'% Nat est'!L$4,'Individual Data'!$M$6:$M$3142,'% Nat est'!$A10,'Individual Data'!$I$6:$I$3142,"AI")</f>
        <v>51.555681818181839</v>
      </c>
      <c r="M10" s="32">
        <f>SUMIFS('Individual Data'!$AA$6:$AA$3142,'Individual Data'!$U$6:$U$3142,'% Nat est'!$B10,'Individual Data'!$X$6:$X$3142,'% Nat est'!M$4,'Individual Data'!$M$6:$M$3142,'% Nat est'!$A10,'Individual Data'!$I$6:$I$3142,"AI")</f>
        <v>34.370454545454557</v>
      </c>
      <c r="N10" s="32">
        <f>SUMIFS('Individual Data'!$AA$6:$AA$3142,'Individual Data'!$U$6:$U$3142,'% Nat est'!$B10,'Individual Data'!$X$6:$X$3142,'% Nat est'!N$4,'Individual Data'!$M$6:$M$3142,'% Nat est'!$A10,'Individual Data'!$I$6:$I$3142,"AI")</f>
        <v>0</v>
      </c>
      <c r="O10" s="32">
        <f>SUMIFS('Individual Data'!$AA$6:$AA$3142,'Individual Data'!$U$6:$U$3142,'% Nat est'!$B10,'Individual Data'!$X$6:$X$3142,'% Nat est'!O$4,'Individual Data'!$M$6:$M$3142,'% Nat est'!$A10,'Individual Data'!$I$6:$I$3142,"AI")</f>
        <v>0</v>
      </c>
      <c r="P10" s="32">
        <f>SUMIFS('Individual Data'!$AA$6:$AA$3142,'Individual Data'!$U$6:$U$3142,'% Nat est'!$B10,'Individual Data'!$X$6:$X$3142,'% Nat est'!P$4,'Individual Data'!$M$6:$M$3142,'% Nat est'!$A10,'Individual Data'!$I$6:$I$3142,"AI")</f>
        <v>0</v>
      </c>
      <c r="Q10" s="32">
        <f t="shared" si="0"/>
        <v>378.0750000000001</v>
      </c>
      <c r="S10" t="str">
        <f>A8</f>
        <v>F</v>
      </c>
      <c r="T10" t="s">
        <v>9107</v>
      </c>
      <c r="U10" s="15">
        <f>IFERROR(IF(U8&gt;0,U8/(U8+U9),0),0)</f>
        <v>0</v>
      </c>
      <c r="V10" s="15">
        <f t="shared" ref="V10" si="5">IFERROR(IF(V8&gt;0,V8/(V8+V9),0),0)</f>
        <v>0</v>
      </c>
      <c r="W10" s="15">
        <f t="shared" ref="W10" si="6">IFERROR(IF(W8&gt;0,W8/(W8+W9),0),0)</f>
        <v>0</v>
      </c>
      <c r="X10" s="15">
        <f t="shared" ref="X10" si="7">IFERROR(IF(X8&gt;0,X8/(X8+X9),0),0)</f>
        <v>0</v>
      </c>
      <c r="Y10" s="15">
        <f>IFERROR(IF(Y8&gt;0,Y8/(Y8+Y9),0),0)</f>
        <v>8.4743070937231893E-2</v>
      </c>
      <c r="Z10" s="15">
        <f t="shared" ref="Z10" si="8">IFERROR(IF(Z8&gt;0,Z8/(Z8+Z9),0),0)</f>
        <v>6.0750816148599035E-2</v>
      </c>
      <c r="AA10" s="15">
        <f t="shared" ref="AA10" si="9">IFERROR(IF(AA8&gt;0,AA8/(AA8+AA9),0),0)</f>
        <v>0.24742298032544346</v>
      </c>
      <c r="AB10" s="15">
        <f t="shared" ref="AB10" si="10">IFERROR(IF(AB8&gt;0,AB8/(AB8+AB9),0),0)</f>
        <v>0.27117057110320075</v>
      </c>
      <c r="AC10" s="15">
        <f t="shared" ref="AC10" si="11">IFERROR(IF(AC8&gt;0,AC8/(AC8+AC9),0),0)</f>
        <v>0.37994724491354748</v>
      </c>
      <c r="AD10" s="15">
        <f t="shared" ref="AD10" si="12">IFERROR(IF(AD8&gt;0,AD8/(AD8+AD9),0),0)</f>
        <v>0.41621805714762267</v>
      </c>
      <c r="AE10" s="15">
        <f t="shared" ref="AE10" si="13">IFERROR(IF(AE8&gt;0,AE8/(AE8+AE9),0),0)</f>
        <v>0.82441029880825134</v>
      </c>
      <c r="AF10" s="15">
        <f t="shared" ref="AF10" si="14">IFERROR(IF(AF8&gt;0,AF8/(AF8+AF9),0),0)</f>
        <v>0</v>
      </c>
      <c r="AG10" s="15">
        <f t="shared" ref="AG10" si="15">IFERROR(IF(AG8&gt;0,AG8/(AG8+AG9),0),0)</f>
        <v>1</v>
      </c>
    </row>
    <row r="11" spans="1:33" x14ac:dyDescent="0.35">
      <c r="A11" t="s">
        <v>6</v>
      </c>
      <c r="B11" s="32" t="s">
        <v>9101</v>
      </c>
      <c r="C11" s="32" t="s">
        <v>7</v>
      </c>
      <c r="D11" s="32">
        <f>SUMIFS('Individual Data'!$AA$6:$AA$3142,'Individual Data'!$U$6:$U$3142,'% Nat est'!$B11,'Individual Data'!$X$6:$X$3142,'% Nat est'!D$4,'Individual Data'!$M$6:$M$3142,'% Nat est'!$A11)</f>
        <v>256.34630681818186</v>
      </c>
      <c r="E11" s="32">
        <f>SUMIFS('Individual Data'!$AA$6:$AA$3142,'Individual Data'!$U$6:$U$3142,'% Nat est'!$B11,'Individual Data'!$X$6:$X$3142,'% Nat est'!E$4,'Individual Data'!$M$6:$M$3142,'% Nat est'!$A11)</f>
        <v>256.34630681818186</v>
      </c>
      <c r="F11" s="32">
        <f>SUMIFS('Individual Data'!$AA$6:$AA$3142,'Individual Data'!$U$6:$U$3142,'% Nat est'!$B11,'Individual Data'!$X$6:$X$3142,'% Nat est'!F$4,'Individual Data'!$M$6:$M$3142,'% Nat est'!$A11)</f>
        <v>151.80284090909095</v>
      </c>
      <c r="G11" s="32">
        <f>SUMIFS('Individual Data'!$AA$6:$AA$3142,'Individual Data'!$U$6:$U$3142,'% Nat est'!$B11,'Individual Data'!$X$6:$X$3142,'% Nat est'!G$4,'Individual Data'!$M$6:$M$3142,'% Nat est'!$A11)</f>
        <v>664.49545454545466</v>
      </c>
      <c r="H11" s="32">
        <f>SUMIFS('Individual Data'!$AA$6:$AA$3142,'Individual Data'!$U$6:$U$3142,'% Nat est'!$B11,'Individual Data'!$X$6:$X$3142,'% Nat est'!H$4,'Individual Data'!$M$6:$M$3142,'% Nat est'!$A11)</f>
        <v>922.27386363636379</v>
      </c>
      <c r="I11" s="32">
        <f>SUMIFS('Individual Data'!$AA$6:$AA$3142,'Individual Data'!$U$6:$U$3142,'% Nat est'!$B11,'Individual Data'!$X$6:$X$3142,'% Nat est'!I$4,'Individual Data'!$M$6:$M$3142,'% Nat est'!$A11)</f>
        <v>853.53295454545469</v>
      </c>
      <c r="J11" s="32">
        <f>SUMIFS('Individual Data'!$AA$6:$AA$3142,'Individual Data'!$U$6:$U$3142,'% Nat est'!$B11,'Individual Data'!$X$6:$X$3142,'% Nat est'!J$4,'Individual Data'!$M$6:$M$3142,'% Nat est'!$A11)</f>
        <v>578.56931818181829</v>
      </c>
      <c r="K11" s="32">
        <f>SUMIFS('Individual Data'!$AA$6:$AA$3142,'Individual Data'!$U$6:$U$3142,'% Nat est'!$B11,'Individual Data'!$X$6:$X$3142,'% Nat est'!K$4,'Individual Data'!$M$6:$M$3142,'% Nat est'!$A11)</f>
        <v>421.03806818181823</v>
      </c>
      <c r="L11" s="32">
        <f>SUMIFS('Individual Data'!$AA$6:$AA$3142,'Individual Data'!$U$6:$U$3142,'% Nat est'!$B11,'Individual Data'!$X$6:$X$3142,'% Nat est'!L$4,'Individual Data'!$M$6:$M$3142,'% Nat est'!$A11)</f>
        <v>120.29659090909094</v>
      </c>
      <c r="M11" s="32">
        <f>SUMIFS('Individual Data'!$AA$6:$AA$3142,'Individual Data'!$U$6:$U$3142,'% Nat est'!$B11,'Individual Data'!$X$6:$X$3142,'% Nat est'!M$4,'Individual Data'!$M$6:$M$3142,'% Nat est'!$A11)</f>
        <v>181.87698863636365</v>
      </c>
      <c r="N11" s="32">
        <f>SUMIFS('Individual Data'!$AA$6:$AA$3142,'Individual Data'!$U$6:$U$3142,'% Nat est'!$B11,'Individual Data'!$X$6:$X$3142,'% Nat est'!N$4,'Individual Data'!$M$6:$M$3142,'% Nat est'!$A11)</f>
        <v>186.1732954545455</v>
      </c>
      <c r="O11" s="32">
        <f>SUMIFS('Individual Data'!$AA$6:$AA$3142,'Individual Data'!$U$6:$U$3142,'% Nat est'!$B11,'Individual Data'!$X$6:$X$3142,'% Nat est'!O$4,'Individual Data'!$M$6:$M$3142,'% Nat est'!$A11)</f>
        <v>51.555681818181839</v>
      </c>
      <c r="P11" s="32">
        <f>SUMIFS('Individual Data'!$AA$6:$AA$3142,'Individual Data'!$U$6:$U$3142,'% Nat est'!$B11,'Individual Data'!$X$6:$X$3142,'% Nat est'!P$4,'Individual Data'!$M$6:$M$3142,'% Nat est'!$A11)</f>
        <v>0</v>
      </c>
      <c r="Q11" s="32">
        <f t="shared" si="0"/>
        <v>4644.3076704545465</v>
      </c>
      <c r="S11" t="s">
        <v>6</v>
      </c>
      <c r="T11" t="s">
        <v>9191</v>
      </c>
      <c r="U11" s="18">
        <f>'age-length prop'!CO126</f>
        <v>7.2582555129804049</v>
      </c>
      <c r="V11" s="18">
        <f>'age-length prop'!CP126</f>
        <v>11.471115749864884</v>
      </c>
      <c r="W11" s="18">
        <f>'age-length prop'!CQ126</f>
        <v>14.214879347903636</v>
      </c>
      <c r="X11" s="18">
        <f>'age-length prop'!CR126</f>
        <v>57.48362046424819</v>
      </c>
      <c r="Y11" s="18">
        <f>'age-length prop'!CS126</f>
        <v>168.67663354525658</v>
      </c>
      <c r="Z11" s="18">
        <f>'age-length prop'!CT126</f>
        <v>183.36616592768959</v>
      </c>
      <c r="AA11" s="18">
        <f>'age-length prop'!CU126</f>
        <v>137.75681903144971</v>
      </c>
      <c r="AB11" s="18">
        <f>'age-length prop'!CV126</f>
        <v>97.494443832984885</v>
      </c>
      <c r="AC11" s="18">
        <f>'age-length prop'!CW126</f>
        <v>81.49833930468445</v>
      </c>
      <c r="AD11" s="18">
        <f>'age-length prop'!CX126</f>
        <v>59.979038838256542</v>
      </c>
      <c r="AE11" s="18">
        <f>'age-length prop'!CY126</f>
        <v>32.407167409379063</v>
      </c>
      <c r="AF11" s="18">
        <f>'age-length prop'!CZ126</f>
        <v>11.055462933516408</v>
      </c>
      <c r="AG11" s="18">
        <f>'age-length prop'!DA126</f>
        <v>3.188000381985403</v>
      </c>
    </row>
    <row r="12" spans="1:33" x14ac:dyDescent="0.35">
      <c r="A12" t="s">
        <v>6</v>
      </c>
      <c r="B12" s="32" t="s">
        <v>9102</v>
      </c>
      <c r="C12" s="32" t="s">
        <v>9</v>
      </c>
      <c r="D12" s="32">
        <f>SUMIFS('Individual Data'!$AA$6:$AA$3142,'Individual Data'!$U$6:$U$3142,'% Nat est'!$B12,'Individual Data'!$X$6:$X$3142,'% Nat est'!D$4,'Individual Data'!$M$6:$M$3142,'% Nat est'!$A12)</f>
        <v>0</v>
      </c>
      <c r="E12" s="32">
        <f>SUMIFS('Individual Data'!$AA$6:$AA$3142,'Individual Data'!$U$6:$U$3142,'% Nat est'!$B12,'Individual Data'!$X$6:$X$3142,'% Nat est'!E$4,'Individual Data'!$M$6:$M$3142,'% Nat est'!$A12)</f>
        <v>67.308806818181836</v>
      </c>
      <c r="F12" s="32">
        <f>SUMIFS('Individual Data'!$AA$6:$AA$3142,'Individual Data'!$U$6:$U$3142,'% Nat est'!$B12,'Individual Data'!$X$6:$X$3142,'% Nat est'!F$4,'Individual Data'!$M$6:$M$3142,'% Nat est'!$A12)</f>
        <v>17.185227272727278</v>
      </c>
      <c r="G12" s="32">
        <f>SUMIFS('Individual Data'!$AA$6:$AA$3142,'Individual Data'!$U$6:$U$3142,'% Nat est'!$B12,'Individual Data'!$X$6:$X$3142,'% Nat est'!G$4,'Individual Data'!$M$6:$M$3142,'% Nat est'!$A12)</f>
        <v>103.11136363636366</v>
      </c>
      <c r="H12" s="32">
        <f>SUMIFS('Individual Data'!$AA$6:$AA$3142,'Individual Data'!$U$6:$U$3142,'% Nat est'!$B12,'Individual Data'!$X$6:$X$3142,'% Nat est'!H$4,'Individual Data'!$M$6:$M$3142,'% Nat est'!$A12)</f>
        <v>290.71676136363641</v>
      </c>
      <c r="I12" s="32">
        <f>SUMIFS('Individual Data'!$AA$6:$AA$3142,'Individual Data'!$U$6:$U$3142,'% Nat est'!$B12,'Individual Data'!$X$6:$X$3142,'% Nat est'!I$4,'Individual Data'!$M$6:$M$3142,'% Nat est'!$A12)</f>
        <v>273.53153409090913</v>
      </c>
      <c r="J12" s="32">
        <f>SUMIFS('Individual Data'!$AA$6:$AA$3142,'Individual Data'!$U$6:$U$3142,'% Nat est'!$B12,'Individual Data'!$X$6:$X$3142,'% Nat est'!J$4,'Individual Data'!$M$6:$M$3142,'% Nat est'!$A12)</f>
        <v>120.29659090909094</v>
      </c>
      <c r="K12" s="32">
        <f>SUMIFS('Individual Data'!$AA$6:$AA$3142,'Individual Data'!$U$6:$U$3142,'% Nat est'!$B12,'Individual Data'!$X$6:$X$3142,'% Nat est'!K$4,'Individual Data'!$M$6:$M$3142,'% Nat est'!$A12)</f>
        <v>50.123579545454561</v>
      </c>
      <c r="L12" s="32">
        <f>SUMIFS('Individual Data'!$AA$6:$AA$3142,'Individual Data'!$U$6:$U$3142,'% Nat est'!$B12,'Individual Data'!$X$6:$X$3142,'% Nat est'!L$4,'Individual Data'!$M$6:$M$3142,'% Nat est'!$A12)</f>
        <v>97.382954545454552</v>
      </c>
      <c r="M12" s="32">
        <f>SUMIFS('Individual Data'!$AA$6:$AA$3142,'Individual Data'!$U$6:$U$3142,'% Nat est'!$B12,'Individual Data'!$X$6:$X$3142,'% Nat est'!M$4,'Individual Data'!$M$6:$M$3142,'% Nat est'!$A12)</f>
        <v>32.938352272727279</v>
      </c>
      <c r="N12" s="32">
        <f>SUMIFS('Individual Data'!$AA$6:$AA$3142,'Individual Data'!$U$6:$U$3142,'% Nat est'!$B12,'Individual Data'!$X$6:$X$3142,'% Nat est'!N$4,'Individual Data'!$M$6:$M$3142,'% Nat est'!$A12)</f>
        <v>0</v>
      </c>
      <c r="O12" s="32">
        <f>SUMIFS('Individual Data'!$AA$6:$AA$3142,'Individual Data'!$U$6:$U$3142,'% Nat est'!$B12,'Individual Data'!$X$6:$X$3142,'% Nat est'!O$4,'Individual Data'!$M$6:$M$3142,'% Nat est'!$A12)</f>
        <v>0</v>
      </c>
      <c r="P12" s="32">
        <f>SUMIFS('Individual Data'!$AA$6:$AA$3142,'Individual Data'!$U$6:$U$3142,'% Nat est'!$B12,'Individual Data'!$X$6:$X$3142,'% Nat est'!P$4,'Individual Data'!$M$6:$M$3142,'% Nat est'!$A12)</f>
        <v>0</v>
      </c>
      <c r="Q12" s="32">
        <f t="shared" si="0"/>
        <v>1052.5951704545457</v>
      </c>
      <c r="S12" t="str">
        <f>A14</f>
        <v>M</v>
      </c>
      <c r="T12" t="str">
        <f>B14</f>
        <v>assigned AI</v>
      </c>
      <c r="U12" s="18">
        <f t="shared" ref="U12:AG12" si="16">D14</f>
        <v>601.48295454545473</v>
      </c>
      <c r="V12" s="18">
        <f t="shared" si="16"/>
        <v>823.45880681818198</v>
      </c>
      <c r="W12" s="18">
        <f t="shared" si="16"/>
        <v>498.37159090909103</v>
      </c>
      <c r="X12" s="18">
        <f t="shared" si="16"/>
        <v>1761.4857954545505</v>
      </c>
      <c r="Y12" s="18">
        <f t="shared" si="16"/>
        <v>4206.0843750000213</v>
      </c>
      <c r="Z12" s="18">
        <f t="shared" si="16"/>
        <v>3532.9963068181987</v>
      </c>
      <c r="AA12" s="18">
        <f t="shared" si="16"/>
        <v>1860.300852272733</v>
      </c>
      <c r="AB12" s="18">
        <f t="shared" si="16"/>
        <v>791.95255681818196</v>
      </c>
      <c r="AC12" s="18">
        <f t="shared" si="16"/>
        <v>468.29744318181821</v>
      </c>
      <c r="AD12" s="18">
        <f t="shared" si="16"/>
        <v>315.06250000000006</v>
      </c>
      <c r="AE12" s="18">
        <f t="shared" si="16"/>
        <v>117.43238636363638</v>
      </c>
      <c r="AF12" s="18">
        <f t="shared" si="16"/>
        <v>67.308806818181836</v>
      </c>
      <c r="AG12" s="18">
        <f t="shared" si="16"/>
        <v>17.185227272727278</v>
      </c>
    </row>
    <row r="13" spans="1:33" x14ac:dyDescent="0.35">
      <c r="A13" t="s">
        <v>6</v>
      </c>
      <c r="B13" s="32" t="s">
        <v>9103</v>
      </c>
      <c r="C13" s="32" t="s">
        <v>9</v>
      </c>
      <c r="D13" s="32">
        <f>SUMIFS('Individual Data'!$AA$6:$AA$3142,'Individual Data'!$Q$6:$Q$3142,"&gt;0",'Individual Data'!$X$6:$X$3142,'% Nat est'!D$4,'Individual Data'!$M$6:$M$3142,'% Nat est'!$A13,'Individual Data'!$I$6:$I$3142,"AD")</f>
        <v>1477.9295454545488</v>
      </c>
      <c r="E13" s="32">
        <f>SUMIFS('Individual Data'!$AA$6:$AA$3142,'Individual Data'!$Q$6:$Q$3142,"&gt;0",'Individual Data'!$X$6:$X$3142,'% Nat est'!E$4,'Individual Data'!$M$6:$M$3142,'% Nat est'!$A13,'Individual Data'!$I$6:$I$3142,"AD")</f>
        <v>824.8909090909093</v>
      </c>
      <c r="F13" s="32">
        <f>SUMIFS('Individual Data'!$AA$6:$AA$3142,'Individual Data'!$Q$6:$Q$3142,"&gt;0",'Individual Data'!$X$6:$X$3142,'% Nat est'!F$4,'Individual Data'!$M$6:$M$3142,'% Nat est'!$A13,'Individual Data'!$I$6:$I$3142,"AD")</f>
        <v>481.18636363636375</v>
      </c>
      <c r="G13" s="32">
        <f>SUMIFS('Individual Data'!$AA$6:$AA$3142,'Individual Data'!$Q$6:$Q$3142,"&gt;0",'Individual Data'!$X$6:$X$3142,'% Nat est'!G$4,'Individual Data'!$M$6:$M$3142,'% Nat est'!$A13,'Individual Data'!$I$6:$I$3142,"AD")</f>
        <v>1214.4227272727287</v>
      </c>
      <c r="H13" s="32">
        <f>SUMIFS('Individual Data'!$AA$6:$AA$3142,'Individual Data'!$Q$6:$Q$3142,"&gt;0",'Individual Data'!$X$6:$X$3142,'% Nat est'!H$4,'Individual Data'!$M$6:$M$3142,'% Nat est'!$A13,'Individual Data'!$I$6:$I$3142,"AD")</f>
        <v>2991.661647727286</v>
      </c>
      <c r="I13" s="32">
        <f>SUMIFS('Individual Data'!$AA$6:$AA$3142,'Individual Data'!$Q$6:$Q$3142,"&gt;0",'Individual Data'!$X$6:$X$3142,'% Nat est'!I$4,'Individual Data'!$M$6:$M$3142,'% Nat est'!$A13,'Individual Data'!$I$6:$I$3142,"AD")</f>
        <v>2935.8096590909222</v>
      </c>
      <c r="J13" s="32">
        <f>SUMIFS('Individual Data'!$AA$6:$AA$3142,'Individual Data'!$Q$6:$Q$3142,"&gt;0",'Individual Data'!$X$6:$X$3142,'% Nat est'!J$4,'Individual Data'!$M$6:$M$3142,'% Nat est'!$A13,'Individual Data'!$I$6:$I$3142,"AD")</f>
        <v>1349.0403409090932</v>
      </c>
      <c r="K13" s="32">
        <f>SUMIFS('Individual Data'!$AA$6:$AA$3142,'Individual Data'!$Q$6:$Q$3142,"&gt;0",'Individual Data'!$X$6:$X$3142,'% Nat est'!K$4,'Individual Data'!$M$6:$M$3142,'% Nat est'!$A13,'Individual Data'!$I$6:$I$3142,"AD")</f>
        <v>595.75454545454556</v>
      </c>
      <c r="L13" s="32">
        <f>SUMIFS('Individual Data'!$AA$6:$AA$3142,'Individual Data'!$Q$6:$Q$3142,"&gt;0",'Individual Data'!$X$6:$X$3142,'% Nat est'!L$4,'Individual Data'!$M$6:$M$3142,'% Nat est'!$A13,'Individual Data'!$I$6:$I$3142,"AD")</f>
        <v>216.2474431818182</v>
      </c>
      <c r="M13" s="32">
        <f>SUMIFS('Individual Data'!$AA$6:$AA$3142,'Individual Data'!$Q$6:$Q$3142,"&gt;0",'Individual Data'!$X$6:$X$3142,'% Nat est'!M$4,'Individual Data'!$M$6:$M$3142,'% Nat est'!$A13,'Individual Data'!$I$6:$I$3142,"AD")</f>
        <v>201.92642045454548</v>
      </c>
      <c r="N13" s="32">
        <f>SUMIFS('Individual Data'!$AA$6:$AA$3142,'Individual Data'!$Q$6:$Q$3142,"&gt;0",'Individual Data'!$X$6:$X$3142,'% Nat est'!N$4,'Individual Data'!$M$6:$M$3142,'% Nat est'!$A13,'Individual Data'!$I$6:$I$3142,"AD")</f>
        <v>170.42017045454548</v>
      </c>
      <c r="O13" s="32">
        <f>SUMIFS('Individual Data'!$AA$6:$AA$3142,'Individual Data'!$Q$6:$Q$3142,"&gt;0",'Individual Data'!$X$6:$X$3142,'% Nat est'!O$4,'Individual Data'!$M$6:$M$3142,'% Nat est'!$A13,'Individual Data'!$I$6:$I$3142,"AD")</f>
        <v>34.370454545454557</v>
      </c>
      <c r="P13" s="32">
        <f>SUMIFS('Individual Data'!$AA$6:$AA$3142,'Individual Data'!$Q$6:$Q$3142,"&gt;0",'Individual Data'!$X$6:$X$3142,'% Nat est'!P$4,'Individual Data'!$M$6:$M$3142,'% Nat est'!$A13,'Individual Data'!$I$6:$I$3142,"AD")</f>
        <v>17.185227272727278</v>
      </c>
      <c r="Q13" s="32">
        <f t="shared" si="0"/>
        <v>12510.845454545488</v>
      </c>
      <c r="S13" t="str">
        <f>A11</f>
        <v>M</v>
      </c>
      <c r="T13" t="str">
        <f>B11</f>
        <v>unassigned</v>
      </c>
      <c r="U13" s="18">
        <f t="shared" ref="U13:AG13" si="17">D11</f>
        <v>256.34630681818186</v>
      </c>
      <c r="V13" s="18">
        <f t="shared" si="17"/>
        <v>256.34630681818186</v>
      </c>
      <c r="W13" s="18">
        <f t="shared" si="17"/>
        <v>151.80284090909095</v>
      </c>
      <c r="X13" s="18">
        <f t="shared" si="17"/>
        <v>664.49545454545466</v>
      </c>
      <c r="Y13" s="18">
        <f t="shared" si="17"/>
        <v>922.27386363636379</v>
      </c>
      <c r="Z13" s="18">
        <f t="shared" si="17"/>
        <v>853.53295454545469</v>
      </c>
      <c r="AA13" s="18">
        <f t="shared" si="17"/>
        <v>578.56931818181829</v>
      </c>
      <c r="AB13" s="18">
        <f t="shared" si="17"/>
        <v>421.03806818181823</v>
      </c>
      <c r="AC13" s="18">
        <f t="shared" si="17"/>
        <v>120.29659090909094</v>
      </c>
      <c r="AD13" s="18">
        <f t="shared" si="17"/>
        <v>181.87698863636365</v>
      </c>
      <c r="AE13" s="18">
        <f t="shared" si="17"/>
        <v>186.1732954545455</v>
      </c>
      <c r="AF13" s="18">
        <f t="shared" si="17"/>
        <v>51.555681818181839</v>
      </c>
      <c r="AG13" s="18">
        <f t="shared" si="17"/>
        <v>0</v>
      </c>
    </row>
    <row r="14" spans="1:33" x14ac:dyDescent="0.35">
      <c r="A14" t="s">
        <v>6</v>
      </c>
      <c r="B14" s="32" t="s">
        <v>9104</v>
      </c>
      <c r="C14" s="32" t="s">
        <v>7</v>
      </c>
      <c r="D14" s="32">
        <f>SUMIFS('Individual Data'!$AA$6:$AA$3142,'Individual Data'!$Q$6:$Q$3142,"&gt;0",'Individual Data'!$X$6:$X$3142,'% Nat est'!D$4,'Individual Data'!$M$6:$M$3142,'% Nat est'!$A14,'Individual Data'!$I$6:$I$3142,"AI")</f>
        <v>601.48295454545473</v>
      </c>
      <c r="E14" s="32">
        <f>SUMIFS('Individual Data'!$AA$6:$AA$3142,'Individual Data'!$Q$6:$Q$3142,"&gt;0",'Individual Data'!$X$6:$X$3142,'% Nat est'!E$4,'Individual Data'!$M$6:$M$3142,'% Nat est'!$A14,'Individual Data'!$I$6:$I$3142,"AI")</f>
        <v>823.45880681818198</v>
      </c>
      <c r="F14" s="32">
        <f>SUMIFS('Individual Data'!$AA$6:$AA$3142,'Individual Data'!$Q$6:$Q$3142,"&gt;0",'Individual Data'!$X$6:$X$3142,'% Nat est'!F$4,'Individual Data'!$M$6:$M$3142,'% Nat est'!$A14,'Individual Data'!$I$6:$I$3142,"AI")</f>
        <v>498.37159090909103</v>
      </c>
      <c r="G14" s="32">
        <f>SUMIFS('Individual Data'!$AA$6:$AA$3142,'Individual Data'!$Q$6:$Q$3142,"&gt;0",'Individual Data'!$X$6:$X$3142,'% Nat est'!G$4,'Individual Data'!$M$6:$M$3142,'% Nat est'!$A14,'Individual Data'!$I$6:$I$3142,"AI")</f>
        <v>1761.4857954545505</v>
      </c>
      <c r="H14" s="32">
        <f>SUMIFS('Individual Data'!$AA$6:$AA$3142,'Individual Data'!$Q$6:$Q$3142,"&gt;0",'Individual Data'!$X$6:$X$3142,'% Nat est'!H$4,'Individual Data'!$M$6:$M$3142,'% Nat est'!$A14,'Individual Data'!$I$6:$I$3142,"AI")</f>
        <v>4206.0843750000213</v>
      </c>
      <c r="I14" s="32">
        <f>SUMIFS('Individual Data'!$AA$6:$AA$3142,'Individual Data'!$Q$6:$Q$3142,"&gt;0",'Individual Data'!$X$6:$X$3142,'% Nat est'!I$4,'Individual Data'!$M$6:$M$3142,'% Nat est'!$A14,'Individual Data'!$I$6:$I$3142,"AI")</f>
        <v>3532.9963068181987</v>
      </c>
      <c r="J14" s="32">
        <f>SUMIFS('Individual Data'!$AA$6:$AA$3142,'Individual Data'!$Q$6:$Q$3142,"&gt;0",'Individual Data'!$X$6:$X$3142,'% Nat est'!J$4,'Individual Data'!$M$6:$M$3142,'% Nat est'!$A14,'Individual Data'!$I$6:$I$3142,"AI")</f>
        <v>1860.300852272733</v>
      </c>
      <c r="K14" s="32">
        <f>SUMIFS('Individual Data'!$AA$6:$AA$3142,'Individual Data'!$Q$6:$Q$3142,"&gt;0",'Individual Data'!$X$6:$X$3142,'% Nat est'!K$4,'Individual Data'!$M$6:$M$3142,'% Nat est'!$A14,'Individual Data'!$I$6:$I$3142,"AI")</f>
        <v>791.95255681818196</v>
      </c>
      <c r="L14" s="32">
        <f>SUMIFS('Individual Data'!$AA$6:$AA$3142,'Individual Data'!$Q$6:$Q$3142,"&gt;0",'Individual Data'!$X$6:$X$3142,'% Nat est'!L$4,'Individual Data'!$M$6:$M$3142,'% Nat est'!$A14,'Individual Data'!$I$6:$I$3142,"AI")</f>
        <v>468.29744318181821</v>
      </c>
      <c r="M14" s="32">
        <f>SUMIFS('Individual Data'!$AA$6:$AA$3142,'Individual Data'!$Q$6:$Q$3142,"&gt;0",'Individual Data'!$X$6:$X$3142,'% Nat est'!M$4,'Individual Data'!$M$6:$M$3142,'% Nat est'!$A14,'Individual Data'!$I$6:$I$3142,"AI")</f>
        <v>315.06250000000006</v>
      </c>
      <c r="N14" s="32">
        <f>SUMIFS('Individual Data'!$AA$6:$AA$3142,'Individual Data'!$Q$6:$Q$3142,"&gt;0",'Individual Data'!$X$6:$X$3142,'% Nat est'!N$4,'Individual Data'!$M$6:$M$3142,'% Nat est'!$A14,'Individual Data'!$I$6:$I$3142,"AI")</f>
        <v>117.43238636363638</v>
      </c>
      <c r="O14" s="32">
        <f>SUMIFS('Individual Data'!$AA$6:$AA$3142,'Individual Data'!$Q$6:$Q$3142,"&gt;0",'Individual Data'!$X$6:$X$3142,'% Nat est'!O$4,'Individual Data'!$M$6:$M$3142,'% Nat est'!$A14,'Individual Data'!$I$6:$I$3142,"AI")</f>
        <v>67.308806818181836</v>
      </c>
      <c r="P14" s="32">
        <f>SUMIFS('Individual Data'!$AA$6:$AA$3142,'Individual Data'!$Q$6:$Q$3142,"&gt;0",'Individual Data'!$X$6:$X$3142,'% Nat est'!P$4,'Individual Data'!$M$6:$M$3142,'% Nat est'!$A14,'Individual Data'!$I$6:$I$3142,"AI")</f>
        <v>17.185227272727278</v>
      </c>
      <c r="Q14" s="32">
        <f t="shared" si="0"/>
        <v>15061.419602272776</v>
      </c>
      <c r="S14" t="str">
        <f>A12</f>
        <v>M</v>
      </c>
      <c r="T14" t="s">
        <v>9106</v>
      </c>
      <c r="U14" s="18">
        <f>U13-U11</f>
        <v>249.08805130520145</v>
      </c>
      <c r="V14" s="18">
        <f t="shared" ref="V14" si="18">V13-V11</f>
        <v>244.87519106831698</v>
      </c>
      <c r="W14" s="18">
        <f t="shared" ref="W14" si="19">W13-W11</f>
        <v>137.58796156118731</v>
      </c>
      <c r="X14" s="18">
        <f t="shared" ref="X14" si="20">X13-X11</f>
        <v>607.01183408120642</v>
      </c>
      <c r="Y14" s="18">
        <f t="shared" ref="Y14" si="21">Y13-Y11</f>
        <v>753.59723009110724</v>
      </c>
      <c r="Z14" s="18">
        <f t="shared" ref="Z14" si="22">Z13-Z11</f>
        <v>670.16678861776506</v>
      </c>
      <c r="AA14" s="18">
        <f t="shared" ref="AA14" si="23">AA13-AA11</f>
        <v>440.81249915036858</v>
      </c>
      <c r="AB14" s="18">
        <f t="shared" ref="AB14" si="24">AB13-AB11</f>
        <v>323.54362434883336</v>
      </c>
      <c r="AC14" s="18">
        <f t="shared" ref="AC14" si="25">AC13-AC11</f>
        <v>38.798251604406488</v>
      </c>
      <c r="AD14" s="18">
        <f t="shared" ref="AD14" si="26">AD13-AD11</f>
        <v>121.89794979810711</v>
      </c>
      <c r="AE14" s="18">
        <f t="shared" ref="AE14" si="27">AE13-AE11</f>
        <v>153.76612804516643</v>
      </c>
      <c r="AF14" s="18">
        <f t="shared" ref="AF14" si="28">AF13-AF11</f>
        <v>40.500218884665429</v>
      </c>
      <c r="AG14" s="18">
        <f t="shared" ref="AG14" si="29">AG13-AG11</f>
        <v>-3.188000381985403</v>
      </c>
    </row>
    <row r="15" spans="1:33" x14ac:dyDescent="0.35">
      <c r="A15" t="s">
        <v>6</v>
      </c>
      <c r="B15" t="s">
        <v>4306</v>
      </c>
      <c r="C15" s="32" t="s">
        <v>9</v>
      </c>
      <c r="D15" s="32">
        <f>SUMIFS('Individual Data'!$AA$6:$AA$3142,'Individual Data'!$U$6:$U$3142,'% Nat est'!$B15,'Individual Data'!$X$6:$X$3142,'% Nat est'!D$4,'Individual Data'!$M$6:$M$3142,'% Nat est'!$A15,'Individual Data'!$I$6:$I$3142,"AD")</f>
        <v>103.11136363636366</v>
      </c>
      <c r="E15" s="32">
        <f>SUMIFS('Individual Data'!$AA$6:$AA$3142,'Individual Data'!$U$6:$U$3142,'% Nat est'!$B15,'Individual Data'!$X$6:$X$3142,'% Nat est'!E$4,'Individual Data'!$M$6:$M$3142,'% Nat est'!$A15,'Individual Data'!$I$6:$I$3142,"AD")</f>
        <v>0</v>
      </c>
      <c r="F15" s="32">
        <f>SUMIFS('Individual Data'!$AA$6:$AA$3142,'Individual Data'!$U$6:$U$3142,'% Nat est'!$B15,'Individual Data'!$X$6:$X$3142,'% Nat est'!F$4,'Individual Data'!$M$6:$M$3142,'% Nat est'!$A15,'Individual Data'!$I$6:$I$3142,"AD")</f>
        <v>17.185227272727278</v>
      </c>
      <c r="G15" s="32">
        <f>SUMIFS('Individual Data'!$AA$6:$AA$3142,'Individual Data'!$U$6:$U$3142,'% Nat est'!$B15,'Individual Data'!$X$6:$X$3142,'% Nat est'!G$4,'Individual Data'!$M$6:$M$3142,'% Nat est'!$A15,'Individual Data'!$I$6:$I$3142,"AD")</f>
        <v>34.370454545454557</v>
      </c>
      <c r="H15" s="32">
        <f>SUMIFS('Individual Data'!$AA$6:$AA$3142,'Individual Data'!$U$6:$U$3142,'% Nat est'!$B15,'Individual Data'!$X$6:$X$3142,'% Nat est'!H$4,'Individual Data'!$M$6:$M$3142,'% Nat est'!$A15,'Individual Data'!$I$6:$I$3142,"AD")</f>
        <v>85.926136363636388</v>
      </c>
      <c r="I15" s="32">
        <f>SUMIFS('Individual Data'!$AA$6:$AA$3142,'Individual Data'!$U$6:$U$3142,'% Nat est'!$B15,'Individual Data'!$X$6:$X$3142,'% Nat est'!I$4,'Individual Data'!$M$6:$M$3142,'% Nat est'!$A15,'Individual Data'!$I$6:$I$3142,"AD")</f>
        <v>85.926136363636388</v>
      </c>
      <c r="J15" s="32">
        <f>SUMIFS('Individual Data'!$AA$6:$AA$3142,'Individual Data'!$U$6:$U$3142,'% Nat est'!$B15,'Individual Data'!$X$6:$X$3142,'% Nat est'!J$4,'Individual Data'!$M$6:$M$3142,'% Nat est'!$A15,'Individual Data'!$I$6:$I$3142,"AD")</f>
        <v>85.926136363636388</v>
      </c>
      <c r="K15" s="32">
        <f>SUMIFS('Individual Data'!$AA$6:$AA$3142,'Individual Data'!$U$6:$U$3142,'% Nat est'!$B15,'Individual Data'!$X$6:$X$3142,'% Nat est'!K$4,'Individual Data'!$M$6:$M$3142,'% Nat est'!$A15,'Individual Data'!$I$6:$I$3142,"AD")</f>
        <v>0</v>
      </c>
      <c r="L15" s="32">
        <f>SUMIFS('Individual Data'!$AA$6:$AA$3142,'Individual Data'!$U$6:$U$3142,'% Nat est'!$B15,'Individual Data'!$X$6:$X$3142,'% Nat est'!L$4,'Individual Data'!$M$6:$M$3142,'% Nat est'!$A15,'Individual Data'!$I$6:$I$3142,"AD")</f>
        <v>0</v>
      </c>
      <c r="M15" s="32">
        <f>SUMIFS('Individual Data'!$AA$6:$AA$3142,'Individual Data'!$U$6:$U$3142,'% Nat est'!$B15,'Individual Data'!$X$6:$X$3142,'% Nat est'!M$4,'Individual Data'!$M$6:$M$3142,'% Nat est'!$A15,'Individual Data'!$I$6:$I$3142,"AD")</f>
        <v>0</v>
      </c>
      <c r="N15" s="32">
        <f>SUMIFS('Individual Data'!$AA$6:$AA$3142,'Individual Data'!$U$6:$U$3142,'% Nat est'!$B15,'Individual Data'!$X$6:$X$3142,'% Nat est'!N$4,'Individual Data'!$M$6:$M$3142,'% Nat est'!$A15,'Individual Data'!$I$6:$I$3142,"AD")</f>
        <v>0</v>
      </c>
      <c r="O15" s="32">
        <f>SUMIFS('Individual Data'!$AA$6:$AA$3142,'Individual Data'!$U$6:$U$3142,'% Nat est'!$B15,'Individual Data'!$X$6:$X$3142,'% Nat est'!O$4,'Individual Data'!$M$6:$M$3142,'% Nat est'!$A15,'Individual Data'!$I$6:$I$3142,"AD")</f>
        <v>0</v>
      </c>
      <c r="P15" s="32">
        <f>SUMIFS('Individual Data'!$AA$6:$AA$3142,'Individual Data'!$U$6:$U$3142,'% Nat est'!$B15,'Individual Data'!$X$6:$X$3142,'% Nat est'!P$4,'Individual Data'!$M$6:$M$3142,'% Nat est'!$A15,'Individual Data'!$I$6:$I$3142,"AD")</f>
        <v>0</v>
      </c>
      <c r="Q15" s="32">
        <f t="shared" si="0"/>
        <v>412.44545454545465</v>
      </c>
      <c r="S15" t="str">
        <f>A13</f>
        <v>M</v>
      </c>
      <c r="T15" t="s">
        <v>9105</v>
      </c>
      <c r="U15" s="18">
        <f t="shared" ref="U15:AG15" si="30">U11+U12</f>
        <v>608.74121005843517</v>
      </c>
      <c r="V15" s="18">
        <f t="shared" si="30"/>
        <v>834.92992256804689</v>
      </c>
      <c r="W15" s="18">
        <f t="shared" si="30"/>
        <v>512.58647025699463</v>
      </c>
      <c r="X15" s="18">
        <f t="shared" si="30"/>
        <v>1818.9694159187986</v>
      </c>
      <c r="Y15" s="18">
        <f t="shared" si="30"/>
        <v>4374.7610085452779</v>
      </c>
      <c r="Z15" s="18">
        <f t="shared" si="30"/>
        <v>3716.3624727458882</v>
      </c>
      <c r="AA15" s="18">
        <f t="shared" si="30"/>
        <v>1998.0576713041828</v>
      </c>
      <c r="AB15" s="18">
        <f t="shared" si="30"/>
        <v>889.44700065116683</v>
      </c>
      <c r="AC15" s="18">
        <f t="shared" si="30"/>
        <v>549.79578248650262</v>
      </c>
      <c r="AD15" s="18">
        <f t="shared" si="30"/>
        <v>375.0415388382566</v>
      </c>
      <c r="AE15" s="18">
        <f t="shared" si="30"/>
        <v>149.83955377301544</v>
      </c>
      <c r="AF15" s="18">
        <f t="shared" si="30"/>
        <v>78.364269751698245</v>
      </c>
      <c r="AG15" s="18">
        <f t="shared" si="30"/>
        <v>20.373227654712682</v>
      </c>
    </row>
    <row r="16" spans="1:33" x14ac:dyDescent="0.35">
      <c r="A16" t="s">
        <v>6</v>
      </c>
      <c r="B16" t="s">
        <v>4306</v>
      </c>
      <c r="C16" s="32" t="s">
        <v>7</v>
      </c>
      <c r="D16" s="32">
        <f>SUMIFS('Individual Data'!$AA$6:$AA$3142,'Individual Data'!$U$6:$U$3142,'% Nat est'!$B16,'Individual Data'!$X$6:$X$3142,'% Nat est'!D$4,'Individual Data'!$M$6:$M$3142,'% Nat est'!$A16,'Individual Data'!$I$6:$I$3142,"AI")</f>
        <v>17.185227272727278</v>
      </c>
      <c r="E16" s="32">
        <f>SUMIFS('Individual Data'!$AA$6:$AA$3142,'Individual Data'!$U$6:$U$3142,'% Nat est'!$B16,'Individual Data'!$X$6:$X$3142,'% Nat est'!E$4,'Individual Data'!$M$6:$M$3142,'% Nat est'!$A16,'Individual Data'!$I$6:$I$3142,"AI")</f>
        <v>17.185227272727278</v>
      </c>
      <c r="F16" s="32">
        <f>SUMIFS('Individual Data'!$AA$6:$AA$3142,'Individual Data'!$U$6:$U$3142,'% Nat est'!$B16,'Individual Data'!$X$6:$X$3142,'% Nat est'!F$4,'Individual Data'!$M$6:$M$3142,'% Nat est'!$A16,'Individual Data'!$I$6:$I$3142,"AI")</f>
        <v>17.185227272727278</v>
      </c>
      <c r="G16" s="32">
        <f>SUMIFS('Individual Data'!$AA$6:$AA$3142,'Individual Data'!$U$6:$U$3142,'% Nat est'!$B16,'Individual Data'!$X$6:$X$3142,'% Nat est'!G$4,'Individual Data'!$M$6:$M$3142,'% Nat est'!$A16,'Individual Data'!$I$6:$I$3142,"AI")</f>
        <v>103.11136363636366</v>
      </c>
      <c r="H16" s="32">
        <f>SUMIFS('Individual Data'!$AA$6:$AA$3142,'Individual Data'!$U$6:$U$3142,'% Nat est'!$B16,'Individual Data'!$X$6:$X$3142,'% Nat est'!H$4,'Individual Data'!$M$6:$M$3142,'% Nat est'!$A16,'Individual Data'!$I$6:$I$3142,"AI")</f>
        <v>206.22272727272733</v>
      </c>
      <c r="I16" s="32">
        <f>SUMIFS('Individual Data'!$AA$6:$AA$3142,'Individual Data'!$U$6:$U$3142,'% Nat est'!$B16,'Individual Data'!$X$6:$X$3142,'% Nat est'!I$4,'Individual Data'!$M$6:$M$3142,'% Nat est'!$A16,'Individual Data'!$I$6:$I$3142,"AI")</f>
        <v>189.03750000000005</v>
      </c>
      <c r="J16" s="32">
        <f>SUMIFS('Individual Data'!$AA$6:$AA$3142,'Individual Data'!$U$6:$U$3142,'% Nat est'!$B16,'Individual Data'!$X$6:$X$3142,'% Nat est'!J$4,'Individual Data'!$M$6:$M$3142,'% Nat est'!$A16,'Individual Data'!$I$6:$I$3142,"AI")</f>
        <v>103.11136363636366</v>
      </c>
      <c r="K16" s="32">
        <f>SUMIFS('Individual Data'!$AA$6:$AA$3142,'Individual Data'!$U$6:$U$3142,'% Nat est'!$B16,'Individual Data'!$X$6:$X$3142,'% Nat est'!K$4,'Individual Data'!$M$6:$M$3142,'% Nat est'!$A16,'Individual Data'!$I$6:$I$3142,"AI")</f>
        <v>68.740909090909113</v>
      </c>
      <c r="L16" s="32">
        <f>SUMIFS('Individual Data'!$AA$6:$AA$3142,'Individual Data'!$U$6:$U$3142,'% Nat est'!$B16,'Individual Data'!$X$6:$X$3142,'% Nat est'!L$4,'Individual Data'!$M$6:$M$3142,'% Nat est'!$A16,'Individual Data'!$I$6:$I$3142,"AI")</f>
        <v>17.185227272727278</v>
      </c>
      <c r="M16" s="32">
        <f>SUMIFS('Individual Data'!$AA$6:$AA$3142,'Individual Data'!$U$6:$U$3142,'% Nat est'!$B16,'Individual Data'!$X$6:$X$3142,'% Nat est'!M$4,'Individual Data'!$M$6:$M$3142,'% Nat est'!$A16,'Individual Data'!$I$6:$I$3142,"AI")</f>
        <v>34.370454545454557</v>
      </c>
      <c r="N16" s="32">
        <f>SUMIFS('Individual Data'!$AA$6:$AA$3142,'Individual Data'!$U$6:$U$3142,'% Nat est'!$B16,'Individual Data'!$X$6:$X$3142,'% Nat est'!N$4,'Individual Data'!$M$6:$M$3142,'% Nat est'!$A16,'Individual Data'!$I$6:$I$3142,"AI")</f>
        <v>17.185227272727278</v>
      </c>
      <c r="O16" s="32">
        <f>SUMIFS('Individual Data'!$AA$6:$AA$3142,'Individual Data'!$U$6:$U$3142,'% Nat est'!$B16,'Individual Data'!$X$6:$X$3142,'% Nat est'!O$4,'Individual Data'!$M$6:$M$3142,'% Nat est'!$A16,'Individual Data'!$I$6:$I$3142,"AI")</f>
        <v>0</v>
      </c>
      <c r="P16" s="32">
        <f>SUMIFS('Individual Data'!$AA$6:$AA$3142,'Individual Data'!$U$6:$U$3142,'% Nat est'!$B16,'Individual Data'!$X$6:$X$3142,'% Nat est'!P$4,'Individual Data'!$M$6:$M$3142,'% Nat est'!$A16,'Individual Data'!$I$6:$I$3142,"AI")</f>
        <v>0</v>
      </c>
      <c r="Q16" s="32">
        <f t="shared" si="0"/>
        <v>790.52045454545475</v>
      </c>
      <c r="S16" t="str">
        <f>A14</f>
        <v>M</v>
      </c>
      <c r="T16" t="s">
        <v>9107</v>
      </c>
      <c r="U16" s="15">
        <f>IFERROR(IF(U14&gt;0,U14/(U14+U15),0),0)</f>
        <v>0.29037019663941283</v>
      </c>
      <c r="V16" s="15">
        <f t="shared" ref="V16:AG16" si="31">IFERROR(IF(V14&gt;0,V14/(V14+V15),0),0)</f>
        <v>0.22677721005012891</v>
      </c>
      <c r="W16" s="15">
        <f t="shared" si="31"/>
        <v>0.21161699818989976</v>
      </c>
      <c r="X16" s="15">
        <f t="shared" si="31"/>
        <v>0.25021291243747457</v>
      </c>
      <c r="Y16" s="15">
        <f t="shared" si="31"/>
        <v>0.14694707253748451</v>
      </c>
      <c r="Z16" s="15">
        <f t="shared" si="31"/>
        <v>0.15277836956898092</v>
      </c>
      <c r="AA16" s="15">
        <f t="shared" si="31"/>
        <v>0.18074455315028551</v>
      </c>
      <c r="AB16" s="15">
        <f t="shared" si="31"/>
        <v>0.26673217226953699</v>
      </c>
      <c r="AC16" s="15">
        <f t="shared" si="31"/>
        <v>6.5916827825703128E-2</v>
      </c>
      <c r="AD16" s="15">
        <f t="shared" si="31"/>
        <v>0.24529737037522115</v>
      </c>
      <c r="AE16" s="15">
        <f t="shared" si="31"/>
        <v>0.50646656915087385</v>
      </c>
      <c r="AF16" s="15">
        <f t="shared" si="31"/>
        <v>0.34072597585108677</v>
      </c>
      <c r="AG16" s="15">
        <f t="shared" si="31"/>
        <v>0</v>
      </c>
    </row>
    <row r="17" spans="2:18" x14ac:dyDescent="0.35">
      <c r="B17" s="32"/>
      <c r="C17" s="32"/>
      <c r="D17" s="32"/>
      <c r="E17" s="32"/>
    </row>
    <row r="18" spans="2:18" x14ac:dyDescent="0.35">
      <c r="B18" s="32"/>
      <c r="C18" s="32"/>
      <c r="D18" s="32"/>
      <c r="E18" s="32"/>
    </row>
    <row r="19" spans="2:18" x14ac:dyDescent="0.35">
      <c r="B19" s="32"/>
      <c r="C19" s="32"/>
      <c r="D19" s="32"/>
      <c r="E19" s="32"/>
    </row>
    <row r="20" spans="2:18" x14ac:dyDescent="0.35">
      <c r="B20" s="32"/>
      <c r="C20" s="32"/>
      <c r="D20" s="32"/>
      <c r="E20" s="32"/>
      <c r="Q20" s="32">
        <f>SUM(Q5:Q16)</f>
        <v>53490.45198863648</v>
      </c>
      <c r="R20" t="s">
        <v>9189</v>
      </c>
    </row>
    <row r="21" spans="2:18" x14ac:dyDescent="0.35">
      <c r="B21" s="32"/>
      <c r="C21" s="32"/>
      <c r="D21" s="32"/>
      <c r="E21" s="32"/>
      <c r="Q21" s="32">
        <f>Q7+Q13</f>
        <v>19407.850000000049</v>
      </c>
    </row>
    <row r="22" spans="2:18" x14ac:dyDescent="0.35">
      <c r="B22" s="32"/>
      <c r="C22" s="32"/>
      <c r="D22" s="32"/>
      <c r="E22" s="32"/>
      <c r="Q22" s="32">
        <f>Q8+Q14</f>
        <v>21624.744318181878</v>
      </c>
    </row>
    <row r="23" spans="2:18" x14ac:dyDescent="0.35">
      <c r="B23" s="32" t="s">
        <v>9190</v>
      </c>
      <c r="C23" s="32"/>
      <c r="D23" s="32"/>
      <c r="E23" s="32"/>
    </row>
    <row r="24" spans="2:18" x14ac:dyDescent="0.35">
      <c r="B24" s="32"/>
      <c r="C24" s="32"/>
      <c r="D24" s="32"/>
      <c r="E24" s="32"/>
    </row>
    <row r="25" spans="2:18" x14ac:dyDescent="0.35">
      <c r="B25" s="32"/>
      <c r="C25" s="32"/>
      <c r="D25" s="32"/>
      <c r="E25" s="32"/>
    </row>
    <row r="26" spans="2:18" x14ac:dyDescent="0.35">
      <c r="B26" s="32"/>
      <c r="C26" s="32"/>
      <c r="D26" s="32"/>
      <c r="E26" s="32"/>
    </row>
    <row r="27" spans="2:18" x14ac:dyDescent="0.35">
      <c r="B27" s="32"/>
      <c r="C27" s="32"/>
      <c r="D27" s="32"/>
      <c r="E27" s="32"/>
    </row>
    <row r="28" spans="2:18" x14ac:dyDescent="0.35">
      <c r="B28" s="32"/>
      <c r="C28" s="32"/>
      <c r="D28" s="32"/>
      <c r="E28" s="32"/>
    </row>
    <row r="29" spans="2:18" x14ac:dyDescent="0.35">
      <c r="B29" s="32"/>
      <c r="C29" s="32"/>
      <c r="D29" s="32"/>
      <c r="E29" s="32"/>
    </row>
    <row r="30" spans="2:18" x14ac:dyDescent="0.35">
      <c r="B30" s="32"/>
      <c r="C30" s="32"/>
      <c r="D30" s="32"/>
      <c r="E30" s="32"/>
    </row>
    <row r="31" spans="2:18" x14ac:dyDescent="0.35">
      <c r="B31" s="32"/>
      <c r="C31" s="32"/>
      <c r="D31" s="32"/>
      <c r="E31" s="32"/>
    </row>
    <row r="32" spans="2:18" x14ac:dyDescent="0.35">
      <c r="B32" s="32"/>
      <c r="C32" s="32"/>
      <c r="D32" s="32"/>
      <c r="E32" s="32"/>
    </row>
    <row r="33" spans="2:5" x14ac:dyDescent="0.35">
      <c r="B33" s="32"/>
      <c r="C33" s="32"/>
      <c r="D33" s="32"/>
      <c r="E33" s="32"/>
    </row>
    <row r="34" spans="2:5" x14ac:dyDescent="0.35">
      <c r="B34" s="32"/>
      <c r="C34" s="32"/>
      <c r="D34" s="32"/>
      <c r="E34" s="32"/>
    </row>
    <row r="35" spans="2:5" x14ac:dyDescent="0.35">
      <c r="B35" s="32"/>
      <c r="C35" s="32"/>
      <c r="D35" s="32"/>
      <c r="E35" s="32"/>
    </row>
    <row r="36" spans="2:5" x14ac:dyDescent="0.35">
      <c r="B36" s="32"/>
      <c r="C36" s="32"/>
      <c r="D36" s="32"/>
      <c r="E36" s="32"/>
    </row>
    <row r="37" spans="2:5" x14ac:dyDescent="0.35">
      <c r="B37" s="32"/>
      <c r="C37" s="32"/>
      <c r="D37" s="32"/>
      <c r="E37" s="32"/>
    </row>
    <row r="38" spans="2:5" x14ac:dyDescent="0.35">
      <c r="B38" s="32"/>
      <c r="C38" s="32"/>
      <c r="D38" s="32"/>
      <c r="E38" s="32"/>
    </row>
    <row r="39" spans="2:5" x14ac:dyDescent="0.35">
      <c r="B39" s="32"/>
      <c r="C39" s="32"/>
      <c r="D39" s="32"/>
      <c r="E39" s="32"/>
    </row>
    <row r="40" spans="2:5" x14ac:dyDescent="0.35">
      <c r="B40" s="32"/>
      <c r="C40" s="32"/>
      <c r="D40" s="32"/>
      <c r="E40" s="32"/>
    </row>
    <row r="41" spans="2:5" x14ac:dyDescent="0.35">
      <c r="B41" s="32"/>
      <c r="C41" s="32"/>
      <c r="D41" s="32"/>
      <c r="E41" s="32"/>
    </row>
    <row r="42" spans="2:5" x14ac:dyDescent="0.35">
      <c r="B42" s="32"/>
      <c r="C42" s="32"/>
      <c r="D42" s="32"/>
      <c r="E42" s="32"/>
    </row>
    <row r="43" spans="2:5" x14ac:dyDescent="0.35">
      <c r="B43" s="32"/>
      <c r="C43" s="32"/>
      <c r="D43" s="32"/>
      <c r="E43" s="32"/>
    </row>
    <row r="44" spans="2:5" x14ac:dyDescent="0.35">
      <c r="B44" s="32"/>
      <c r="C44" s="32"/>
      <c r="D44" s="32"/>
      <c r="E44" s="32"/>
    </row>
    <row r="45" spans="2:5" x14ac:dyDescent="0.35">
      <c r="B45" s="32"/>
      <c r="C45" s="32"/>
      <c r="D45" s="32"/>
      <c r="E45" s="32"/>
    </row>
  </sheetData>
  <mergeCells count="1">
    <mergeCell ref="D2:P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565E-3CBF-4D61-8049-D868AB1C1682}">
  <dimension ref="A1:CE3207"/>
  <sheetViews>
    <sheetView topLeftCell="AL5" workbookViewId="0">
      <selection activeCell="BG18" sqref="BG18:BI27"/>
    </sheetView>
  </sheetViews>
  <sheetFormatPr defaultRowHeight="14.5" x14ac:dyDescent="0.35"/>
  <cols>
    <col min="19" max="19" width="7.54296875" bestFit="1" customWidth="1"/>
    <col min="20" max="20" width="13.81640625" bestFit="1" customWidth="1"/>
    <col min="21" max="21" width="6.1796875" customWidth="1"/>
    <col min="22" max="22" width="11.54296875" bestFit="1" customWidth="1"/>
    <col min="24" max="32" width="6.7265625" customWidth="1"/>
    <col min="33" max="33" width="6.26953125" customWidth="1"/>
    <col min="34" max="43" width="5.7265625" customWidth="1"/>
    <col min="44" max="44" width="8.1796875" customWidth="1"/>
    <col min="45" max="54" width="6" customWidth="1"/>
    <col min="55" max="55" width="4.81640625" customWidth="1"/>
    <col min="57" max="57" width="4.1796875" bestFit="1" customWidth="1"/>
    <col min="59" max="59" width="8.7265625" customWidth="1"/>
    <col min="66" max="66" width="7.453125" customWidth="1"/>
  </cols>
  <sheetData>
    <row r="1" spans="1:83" x14ac:dyDescent="0.35">
      <c r="Q1">
        <f>SUM(Q3:Q3207)</f>
        <v>3205</v>
      </c>
    </row>
    <row r="2" spans="1:83" ht="29" x14ac:dyDescent="0.35">
      <c r="A2" s="150" t="s">
        <v>9041</v>
      </c>
      <c r="B2" s="150" t="s">
        <v>9042</v>
      </c>
      <c r="C2" s="150" t="s">
        <v>9043</v>
      </c>
      <c r="D2" s="150" t="s">
        <v>9044</v>
      </c>
      <c r="E2" s="150" t="s">
        <v>9045</v>
      </c>
      <c r="F2" s="150" t="s">
        <v>9046</v>
      </c>
      <c r="G2" s="150" t="s">
        <v>530</v>
      </c>
      <c r="H2" s="150" t="s">
        <v>531</v>
      </c>
      <c r="I2" s="152" t="s">
        <v>9012</v>
      </c>
      <c r="J2" s="150" t="s">
        <v>9047</v>
      </c>
      <c r="K2" s="150" t="s">
        <v>9048</v>
      </c>
      <c r="L2" s="150" t="s">
        <v>9049</v>
      </c>
      <c r="M2" s="151" t="s">
        <v>9050</v>
      </c>
      <c r="N2" s="152" t="s">
        <v>9012</v>
      </c>
      <c r="O2" s="150" t="s">
        <v>9051</v>
      </c>
      <c r="P2" s="27" t="s">
        <v>8869</v>
      </c>
      <c r="Q2" t="s">
        <v>8853</v>
      </c>
    </row>
    <row r="3" spans="1:83" ht="15" thickBot="1" x14ac:dyDescent="0.4">
      <c r="A3" s="153">
        <v>1</v>
      </c>
      <c r="B3" t="s">
        <v>9052</v>
      </c>
      <c r="C3" s="154">
        <v>44845</v>
      </c>
      <c r="D3" s="155" t="s">
        <v>6</v>
      </c>
      <c r="E3" s="156">
        <v>92</v>
      </c>
      <c r="F3" s="157" t="s">
        <v>8969</v>
      </c>
      <c r="G3" s="157" t="s">
        <v>9</v>
      </c>
      <c r="H3" s="158" t="s">
        <v>9053</v>
      </c>
      <c r="I3" s="157">
        <v>220509</v>
      </c>
      <c r="J3" s="157">
        <v>60</v>
      </c>
      <c r="K3" s="157" t="s">
        <v>9078</v>
      </c>
      <c r="L3" s="159">
        <v>0.3</v>
      </c>
      <c r="M3" s="159" t="s">
        <v>9058</v>
      </c>
      <c r="N3" s="157">
        <v>220509</v>
      </c>
      <c r="O3" s="7" t="s">
        <v>9056</v>
      </c>
      <c r="P3" s="16">
        <f>IFERROR(LOOKUP(E3,{30,43,48,53,58,63,68,73,78,83,88,93,97},{42,47,52,57,62,67,72,77,82,87,92,99,100}),999)</f>
        <v>92</v>
      </c>
      <c r="Q3">
        <v>1</v>
      </c>
    </row>
    <row r="4" spans="1:83" x14ac:dyDescent="0.35">
      <c r="A4" s="153">
        <v>2</v>
      </c>
      <c r="B4" t="s">
        <v>9052</v>
      </c>
      <c r="C4" s="154">
        <v>44845</v>
      </c>
      <c r="D4" s="155" t="s">
        <v>6</v>
      </c>
      <c r="E4" s="156">
        <v>81</v>
      </c>
      <c r="F4" s="157" t="s">
        <v>8969</v>
      </c>
      <c r="G4" s="155" t="s">
        <v>9069</v>
      </c>
      <c r="H4" s="158" t="s">
        <v>9009</v>
      </c>
      <c r="I4" s="157"/>
      <c r="J4" s="157">
        <v>60</v>
      </c>
      <c r="K4" s="157" t="s">
        <v>9054</v>
      </c>
      <c r="L4" s="153">
        <v>0.3</v>
      </c>
      <c r="M4" s="159" t="s">
        <v>9058</v>
      </c>
      <c r="N4" s="157"/>
      <c r="O4" s="7" t="s">
        <v>9056</v>
      </c>
      <c r="P4" s="16">
        <f>IFERROR(LOOKUP(E4,{30,43,48,53,58,63,68,73,78,83,88,93,97},{42,47,52,57,62,67,72,77,82,87,92,99,100}),999)</f>
        <v>82</v>
      </c>
      <c r="Q4">
        <v>1</v>
      </c>
      <c r="X4" s="211" t="s">
        <v>9133</v>
      </c>
      <c r="Y4" s="211"/>
      <c r="Z4" s="211"/>
      <c r="AA4" s="211"/>
      <c r="AB4" s="211"/>
      <c r="AC4" s="211"/>
      <c r="AD4" s="211"/>
      <c r="AE4" s="211"/>
      <c r="AF4" s="211"/>
      <c r="AG4" s="211"/>
      <c r="AH4" s="236" t="s">
        <v>9134</v>
      </c>
      <c r="AI4" s="211"/>
      <c r="AJ4" s="211"/>
      <c r="AK4" s="211"/>
      <c r="AL4" s="211"/>
      <c r="AM4" s="211"/>
      <c r="AN4" s="211"/>
      <c r="AO4" s="211"/>
      <c r="AP4" s="211"/>
      <c r="AQ4" s="211"/>
      <c r="AS4" s="207" t="s">
        <v>9136</v>
      </c>
      <c r="AT4" s="208"/>
      <c r="AU4" s="208"/>
      <c r="AV4" s="208"/>
      <c r="AW4" s="208"/>
      <c r="AX4" s="208"/>
      <c r="AY4" s="208"/>
      <c r="AZ4" s="208"/>
      <c r="BA4" s="208"/>
      <c r="BB4" s="209"/>
    </row>
    <row r="5" spans="1:83" ht="43.5" x14ac:dyDescent="0.35">
      <c r="A5" s="153">
        <v>3</v>
      </c>
      <c r="B5" t="s">
        <v>9052</v>
      </c>
      <c r="C5" s="154">
        <v>44845</v>
      </c>
      <c r="D5" s="155" t="s">
        <v>6</v>
      </c>
      <c r="E5" s="156">
        <v>75</v>
      </c>
      <c r="F5" s="157" t="s">
        <v>8969</v>
      </c>
      <c r="G5" s="157" t="s">
        <v>9</v>
      </c>
      <c r="H5" s="158" t="s">
        <v>9053</v>
      </c>
      <c r="I5" s="157">
        <v>220511</v>
      </c>
      <c r="J5" s="157">
        <v>60</v>
      </c>
      <c r="K5" s="157" t="s">
        <v>9068</v>
      </c>
      <c r="L5" s="159">
        <v>0.3</v>
      </c>
      <c r="M5" s="159" t="s">
        <v>9058</v>
      </c>
      <c r="N5" s="157">
        <v>220511</v>
      </c>
      <c r="O5" s="7" t="s">
        <v>9056</v>
      </c>
      <c r="P5" s="16">
        <f>IFERROR(LOOKUP(E5,{30,43,48,53,58,63,68,73,78,83,88,93,97},{42,47,52,57,62,67,72,77,82,87,92,99,100}),999)</f>
        <v>77</v>
      </c>
      <c r="Q5">
        <v>1</v>
      </c>
      <c r="S5" s="139" t="s">
        <v>9044</v>
      </c>
      <c r="T5" s="139" t="s">
        <v>9131</v>
      </c>
      <c r="U5" s="139" t="s">
        <v>9139</v>
      </c>
      <c r="V5" s="139" t="s">
        <v>9132</v>
      </c>
      <c r="W5" s="178" t="s">
        <v>9138</v>
      </c>
      <c r="X5">
        <f>'age-length nat &amp; Unk AD'!Q4</f>
        <v>0.1</v>
      </c>
      <c r="Y5">
        <f>'age-length nat &amp; Unk AD'!R4</f>
        <v>0.2</v>
      </c>
      <c r="Z5">
        <f>'age-length nat &amp; Unk AD'!S4</f>
        <v>0.3</v>
      </c>
      <c r="AA5">
        <f>'age-length nat &amp; Unk AD'!T4</f>
        <v>0.4</v>
      </c>
      <c r="AB5">
        <f>'age-length nat &amp; Unk AD'!U4</f>
        <v>0.5</v>
      </c>
      <c r="AC5">
        <f>'age-length nat &amp; Unk AD'!V4</f>
        <v>1</v>
      </c>
      <c r="AD5">
        <f>'age-length nat &amp; Unk AD'!W4</f>
        <v>1.1000000000000001</v>
      </c>
      <c r="AE5">
        <f>'age-length nat &amp; Unk AD'!X4</f>
        <v>1.2</v>
      </c>
      <c r="AF5">
        <f>'age-length nat &amp; Unk AD'!Y4</f>
        <v>1.3</v>
      </c>
      <c r="AG5">
        <f>'age-length nat &amp; Unk AD'!Z4</f>
        <v>1.4</v>
      </c>
      <c r="AH5" s="41">
        <v>0.1</v>
      </c>
      <c r="AI5">
        <v>0.2</v>
      </c>
      <c r="AJ5">
        <v>0.3</v>
      </c>
      <c r="AK5">
        <v>0.4</v>
      </c>
      <c r="AL5">
        <v>0.5</v>
      </c>
      <c r="AM5">
        <v>1</v>
      </c>
      <c r="AN5">
        <v>1.1000000000000001</v>
      </c>
      <c r="AO5">
        <v>1.2</v>
      </c>
      <c r="AP5">
        <v>1.3</v>
      </c>
      <c r="AQ5">
        <v>1.4</v>
      </c>
      <c r="AR5" s="176" t="s">
        <v>9135</v>
      </c>
      <c r="AS5" s="54">
        <v>0.1</v>
      </c>
      <c r="AT5">
        <v>0.2</v>
      </c>
      <c r="AU5">
        <v>0.3</v>
      </c>
      <c r="AV5">
        <v>0.4</v>
      </c>
      <c r="AW5">
        <v>0.5</v>
      </c>
      <c r="AX5">
        <v>1</v>
      </c>
      <c r="AY5">
        <v>1.1000000000000001</v>
      </c>
      <c r="AZ5">
        <v>1.2</v>
      </c>
      <c r="BA5">
        <v>1.3</v>
      </c>
      <c r="BB5" s="55">
        <v>1.4</v>
      </c>
      <c r="BK5" s="139" t="s">
        <v>9044</v>
      </c>
      <c r="BL5" s="139" t="s">
        <v>9131</v>
      </c>
      <c r="BM5" s="139" t="s">
        <v>9139</v>
      </c>
      <c r="BN5" t="s">
        <v>8906</v>
      </c>
      <c r="BO5" s="3" t="s">
        <v>9144</v>
      </c>
      <c r="BP5" s="3" t="s">
        <v>9145</v>
      </c>
      <c r="BQ5" s="3" t="s">
        <v>9146</v>
      </c>
    </row>
    <row r="6" spans="1:83" x14ac:dyDescent="0.35">
      <c r="A6" s="153">
        <v>4</v>
      </c>
      <c r="B6" t="s">
        <v>9052</v>
      </c>
      <c r="C6" s="154">
        <v>44845</v>
      </c>
      <c r="D6" s="155" t="s">
        <v>6</v>
      </c>
      <c r="E6" s="156">
        <v>89</v>
      </c>
      <c r="F6" s="157" t="s">
        <v>8969</v>
      </c>
      <c r="G6" s="155" t="s">
        <v>9069</v>
      </c>
      <c r="H6" s="158" t="s">
        <v>9053</v>
      </c>
      <c r="I6" s="157">
        <v>220509</v>
      </c>
      <c r="J6" s="157">
        <v>60</v>
      </c>
      <c r="K6" s="157" t="s">
        <v>9078</v>
      </c>
      <c r="L6" s="159">
        <v>0.3</v>
      </c>
      <c r="M6" s="159" t="s">
        <v>9058</v>
      </c>
      <c r="N6" s="157">
        <v>220509</v>
      </c>
      <c r="O6" s="7" t="s">
        <v>9056</v>
      </c>
      <c r="P6" s="16">
        <f>IFERROR(LOOKUP(E6,{30,43,48,53,58,63,68,73,78,83,88,93,97},{42,47,52,57,62,67,72,77,82,87,92,99,100}),999)</f>
        <v>92</v>
      </c>
      <c r="Q6">
        <v>1</v>
      </c>
      <c r="S6" s="234" t="s">
        <v>8864</v>
      </c>
      <c r="T6">
        <v>42</v>
      </c>
      <c r="U6">
        <f t="shared" ref="U6:U18" si="0">SUMIFS($Q$3:$Q$3207,$P$3:$P$3207,T6,$D$3:$D$3207,"F")</f>
        <v>0</v>
      </c>
      <c r="V6">
        <f t="shared" ref="V6:V18" si="1">SUMIFS($Q$3:$Q$3207,$P$3:$P$3207,T6,$D$3:$D$3207,"F",$G$3:$G$3207,"NO",$H$3:$H$3207,"N")</f>
        <v>0</v>
      </c>
      <c r="W6">
        <f>U6-V6</f>
        <v>0</v>
      </c>
      <c r="X6" t="str">
        <f>'age-length nat &amp; Unk AD'!Q5</f>
        <v>0</v>
      </c>
      <c r="Y6" t="str">
        <f>'age-length nat &amp; Unk AD'!R5</f>
        <v>0</v>
      </c>
      <c r="Z6" t="str">
        <f>'age-length nat &amp; Unk AD'!S5</f>
        <v>0</v>
      </c>
      <c r="AA6" t="str">
        <f>'age-length nat &amp; Unk AD'!T5</f>
        <v>0</v>
      </c>
      <c r="AB6" t="str">
        <f>'age-length nat &amp; Unk AD'!U5</f>
        <v>0</v>
      </c>
      <c r="AC6" t="str">
        <f>'age-length nat &amp; Unk AD'!V5</f>
        <v>0</v>
      </c>
      <c r="AD6" t="str">
        <f>'age-length nat &amp; Unk AD'!W5</f>
        <v>0</v>
      </c>
      <c r="AE6" t="str">
        <f>'age-length nat &amp; Unk AD'!X5</f>
        <v>0</v>
      </c>
      <c r="AF6" t="str">
        <f>'age-length nat &amp; Unk AD'!Y5</f>
        <v>0</v>
      </c>
      <c r="AG6" t="str">
        <f>'age-length nat &amp; Unk AD'!Z5</f>
        <v>0</v>
      </c>
      <c r="AH6" s="47">
        <f>$V6*X6</f>
        <v>0</v>
      </c>
      <c r="AI6" s="18">
        <f t="shared" ref="AI6:AQ6" si="2">$V6*Y6</f>
        <v>0</v>
      </c>
      <c r="AJ6" s="18">
        <f t="shared" si="2"/>
        <v>0</v>
      </c>
      <c r="AK6" s="18">
        <f t="shared" si="2"/>
        <v>0</v>
      </c>
      <c r="AL6" s="18">
        <f t="shared" si="2"/>
        <v>0</v>
      </c>
      <c r="AM6" s="18">
        <f t="shared" si="2"/>
        <v>0</v>
      </c>
      <c r="AN6" s="18">
        <f t="shared" si="2"/>
        <v>0</v>
      </c>
      <c r="AO6" s="18">
        <f t="shared" si="2"/>
        <v>0</v>
      </c>
      <c r="AP6" s="18">
        <f t="shared" si="2"/>
        <v>0</v>
      </c>
      <c r="AQ6" s="18">
        <f t="shared" si="2"/>
        <v>0</v>
      </c>
      <c r="AR6" s="177">
        <f>'% Nat est'!U10</f>
        <v>0</v>
      </c>
      <c r="AS6" s="36">
        <f>AH6*$AR6</f>
        <v>0</v>
      </c>
      <c r="AT6" s="18">
        <f t="shared" ref="AT6:BB6" si="3">AI6*$AR6</f>
        <v>0</v>
      </c>
      <c r="AU6" s="18">
        <f t="shared" si="3"/>
        <v>0</v>
      </c>
      <c r="AV6" s="18">
        <f t="shared" si="3"/>
        <v>0</v>
      </c>
      <c r="AW6" s="18">
        <f t="shared" si="3"/>
        <v>0</v>
      </c>
      <c r="AX6" s="18">
        <f t="shared" si="3"/>
        <v>0</v>
      </c>
      <c r="AY6" s="18">
        <f t="shared" si="3"/>
        <v>0</v>
      </c>
      <c r="AZ6" s="18">
        <f t="shared" si="3"/>
        <v>0</v>
      </c>
      <c r="BA6" s="18">
        <f t="shared" si="3"/>
        <v>0</v>
      </c>
      <c r="BB6" s="163">
        <f t="shared" si="3"/>
        <v>0</v>
      </c>
      <c r="BD6" s="15"/>
      <c r="BK6" s="234" t="s">
        <v>8864</v>
      </c>
      <c r="BL6">
        <v>42</v>
      </c>
      <c r="BM6">
        <f t="shared" ref="BM6:BM18" si="4">SUMIFS($Q$3:$Q$3207,$P$3:$P$3207,BL6,$D$3:$D$3207,"F")</f>
        <v>0</v>
      </c>
      <c r="BN6" s="18">
        <f>SUM(AS6:BB6)</f>
        <v>0</v>
      </c>
      <c r="BO6" s="19">
        <v>0</v>
      </c>
      <c r="BP6" s="18">
        <f>BM6-BN6-BO6</f>
        <v>0</v>
      </c>
      <c r="BQ6" s="19">
        <v>0</v>
      </c>
      <c r="BR6" s="19"/>
      <c r="BS6" s="19"/>
      <c r="BT6" s="19"/>
      <c r="BU6" s="19"/>
      <c r="BV6" s="19"/>
      <c r="BW6" s="19"/>
      <c r="BX6" s="19"/>
      <c r="BY6" s="19"/>
      <c r="BZ6" s="19"/>
      <c r="CA6" s="19"/>
      <c r="CB6" s="19"/>
      <c r="CC6" s="19"/>
      <c r="CD6" s="19"/>
      <c r="CE6" s="19"/>
    </row>
    <row r="7" spans="1:83" ht="15" thickBot="1" x14ac:dyDescent="0.4">
      <c r="A7" s="153">
        <v>5</v>
      </c>
      <c r="B7" t="s">
        <v>9052</v>
      </c>
      <c r="C7" s="154">
        <v>44845</v>
      </c>
      <c r="D7" s="155" t="s">
        <v>6</v>
      </c>
      <c r="E7" s="156">
        <v>80</v>
      </c>
      <c r="F7" s="157" t="s">
        <v>8969</v>
      </c>
      <c r="G7" s="155" t="s">
        <v>9069</v>
      </c>
      <c r="H7" s="158" t="s">
        <v>9009</v>
      </c>
      <c r="I7" s="157"/>
      <c r="J7" s="157">
        <v>60</v>
      </c>
      <c r="K7" s="157" t="s">
        <v>9054</v>
      </c>
      <c r="L7" s="153">
        <v>0.3</v>
      </c>
      <c r="M7" s="159" t="s">
        <v>9058</v>
      </c>
      <c r="N7" s="157"/>
      <c r="O7" s="7" t="s">
        <v>9056</v>
      </c>
      <c r="P7" s="16">
        <f>IFERROR(LOOKUP(E7,{30,43,48,53,58,63,68,73,78,83,88,93,97},{42,47,52,57,62,67,72,77,82,87,92,99,100}),999)</f>
        <v>82</v>
      </c>
      <c r="Q7">
        <v>1</v>
      </c>
      <c r="S7" s="234"/>
      <c r="T7">
        <v>47</v>
      </c>
      <c r="U7">
        <f t="shared" si="0"/>
        <v>0</v>
      </c>
      <c r="V7">
        <f t="shared" si="1"/>
        <v>0</v>
      </c>
      <c r="W7">
        <f t="shared" ref="W7:W31" si="5">U7-V7</f>
        <v>0</v>
      </c>
      <c r="X7" t="str">
        <f>'age-length nat &amp; Unk AD'!Q6</f>
        <v>0</v>
      </c>
      <c r="Y7" t="str">
        <f>'age-length nat &amp; Unk AD'!R6</f>
        <v>0</v>
      </c>
      <c r="Z7" t="str">
        <f>'age-length nat &amp; Unk AD'!S6</f>
        <v>0</v>
      </c>
      <c r="AA7" t="str">
        <f>'age-length nat &amp; Unk AD'!T6</f>
        <v>0</v>
      </c>
      <c r="AB7" t="str">
        <f>'age-length nat &amp; Unk AD'!U6</f>
        <v>0</v>
      </c>
      <c r="AC7" t="str">
        <f>'age-length nat &amp; Unk AD'!V6</f>
        <v>0</v>
      </c>
      <c r="AD7" t="str">
        <f>'age-length nat &amp; Unk AD'!W6</f>
        <v>0</v>
      </c>
      <c r="AE7" t="str">
        <f>'age-length nat &amp; Unk AD'!X6</f>
        <v>0</v>
      </c>
      <c r="AF7" t="str">
        <f>'age-length nat &amp; Unk AD'!Y6</f>
        <v>0</v>
      </c>
      <c r="AG7" t="str">
        <f>'age-length nat &amp; Unk AD'!Z6</f>
        <v>0</v>
      </c>
      <c r="AH7" s="47">
        <f t="shared" ref="AH7:AH31" si="6">$V7*X7</f>
        <v>0</v>
      </c>
      <c r="AI7" s="18">
        <f t="shared" ref="AI7:AI31" si="7">$V7*Y7</f>
        <v>0</v>
      </c>
      <c r="AJ7" s="18">
        <f t="shared" ref="AJ7:AJ31" si="8">$V7*Z7</f>
        <v>0</v>
      </c>
      <c r="AK7" s="18">
        <f t="shared" ref="AK7:AK31" si="9">$V7*AA7</f>
        <v>0</v>
      </c>
      <c r="AL7" s="18">
        <f t="shared" ref="AL7:AL31" si="10">$V7*AB7</f>
        <v>0</v>
      </c>
      <c r="AM7" s="18">
        <f t="shared" ref="AM7:AM31" si="11">$V7*AC7</f>
        <v>0</v>
      </c>
      <c r="AN7" s="18">
        <f t="shared" ref="AN7:AN31" si="12">$V7*AD7</f>
        <v>0</v>
      </c>
      <c r="AO7" s="18">
        <f t="shared" ref="AO7:AO31" si="13">$V7*AE7</f>
        <v>0</v>
      </c>
      <c r="AP7" s="18">
        <f t="shared" ref="AP7:AP31" si="14">$V7*AF7</f>
        <v>0</v>
      </c>
      <c r="AQ7" s="18">
        <f t="shared" ref="AQ7:AQ31" si="15">$V7*AG7</f>
        <v>0</v>
      </c>
      <c r="AR7" s="177">
        <f>'% Nat est'!V10</f>
        <v>0</v>
      </c>
      <c r="AS7" s="36">
        <f t="shared" ref="AS7:AS31" si="16">AH7*$AR7</f>
        <v>0</v>
      </c>
      <c r="AT7" s="18">
        <f t="shared" ref="AT7:AT31" si="17">AI7*$AR7</f>
        <v>0</v>
      </c>
      <c r="AU7" s="18">
        <f t="shared" ref="AU7:AU31" si="18">AJ7*$AR7</f>
        <v>0</v>
      </c>
      <c r="AV7" s="18">
        <f t="shared" ref="AV7:AV31" si="19">AK7*$AR7</f>
        <v>0</v>
      </c>
      <c r="AW7" s="18">
        <f t="shared" ref="AW7:AW31" si="20">AL7*$AR7</f>
        <v>0</v>
      </c>
      <c r="AX7" s="18">
        <f t="shared" ref="AX7:AX31" si="21">AM7*$AR7</f>
        <v>0</v>
      </c>
      <c r="AY7" s="18">
        <f t="shared" ref="AY7:AY31" si="22">AN7*$AR7</f>
        <v>0</v>
      </c>
      <c r="AZ7" s="18">
        <f t="shared" ref="AZ7:AZ31" si="23">AO7*$AR7</f>
        <v>0</v>
      </c>
      <c r="BA7" s="18">
        <f t="shared" ref="BA7:BA31" si="24">AP7*$AR7</f>
        <v>0</v>
      </c>
      <c r="BB7" s="163">
        <f t="shared" ref="BB7:BB31" si="25">AQ7*$AR7</f>
        <v>0</v>
      </c>
      <c r="BC7" s="18"/>
      <c r="BK7" s="234"/>
      <c r="BL7">
        <v>47</v>
      </c>
      <c r="BM7">
        <f t="shared" si="4"/>
        <v>0</v>
      </c>
      <c r="BN7" s="18">
        <f t="shared" ref="BN7:BN31" si="26">SUM(AS7:BB7)</f>
        <v>0</v>
      </c>
      <c r="BO7" s="19">
        <v>0</v>
      </c>
      <c r="BP7" s="18">
        <f t="shared" ref="BP7:BP31" si="27">BM7-BN7-BO7</f>
        <v>0</v>
      </c>
      <c r="BQ7" s="19">
        <v>0</v>
      </c>
      <c r="BR7" s="19"/>
    </row>
    <row r="8" spans="1:83" x14ac:dyDescent="0.35">
      <c r="A8" s="153">
        <v>6</v>
      </c>
      <c r="B8" t="s">
        <v>9052</v>
      </c>
      <c r="C8" s="154">
        <v>44845</v>
      </c>
      <c r="D8" s="155" t="s">
        <v>6</v>
      </c>
      <c r="E8" s="156">
        <v>80</v>
      </c>
      <c r="F8" s="157" t="s">
        <v>8969</v>
      </c>
      <c r="G8" s="155" t="s">
        <v>9069</v>
      </c>
      <c r="H8" s="158" t="s">
        <v>9009</v>
      </c>
      <c r="I8" s="157"/>
      <c r="J8" s="157">
        <v>18</v>
      </c>
      <c r="K8" s="157" t="s">
        <v>9054</v>
      </c>
      <c r="L8" s="153">
        <v>0.2</v>
      </c>
      <c r="M8" s="159" t="s">
        <v>9058</v>
      </c>
      <c r="N8" s="157"/>
      <c r="O8" s="7" t="s">
        <v>9056</v>
      </c>
      <c r="P8" s="16">
        <f>IFERROR(LOOKUP(E8,{30,43,48,53,58,63,68,73,78,83,88,93,97},{42,47,52,57,62,67,72,77,82,87,92,99,100}),999)</f>
        <v>82</v>
      </c>
      <c r="Q8">
        <v>1</v>
      </c>
      <c r="S8" s="234"/>
      <c r="T8">
        <v>52</v>
      </c>
      <c r="U8">
        <f t="shared" si="0"/>
        <v>0</v>
      </c>
      <c r="V8">
        <f t="shared" si="1"/>
        <v>0</v>
      </c>
      <c r="W8">
        <f t="shared" si="5"/>
        <v>0</v>
      </c>
      <c r="X8">
        <f>'age-length nat &amp; Unk AD'!Q7</f>
        <v>0</v>
      </c>
      <c r="Y8">
        <f>'age-length nat &amp; Unk AD'!R7</f>
        <v>1</v>
      </c>
      <c r="Z8">
        <f>'age-length nat &amp; Unk AD'!S7</f>
        <v>0</v>
      </c>
      <c r="AA8">
        <f>'age-length nat &amp; Unk AD'!T7</f>
        <v>0</v>
      </c>
      <c r="AB8">
        <f>'age-length nat &amp; Unk AD'!U7</f>
        <v>0</v>
      </c>
      <c r="AC8">
        <f>'age-length nat &amp; Unk AD'!V7</f>
        <v>0</v>
      </c>
      <c r="AD8">
        <f>'age-length nat &amp; Unk AD'!W7</f>
        <v>0</v>
      </c>
      <c r="AE8">
        <f>'age-length nat &amp; Unk AD'!X7</f>
        <v>0</v>
      </c>
      <c r="AF8">
        <f>'age-length nat &amp; Unk AD'!Y7</f>
        <v>0</v>
      </c>
      <c r="AG8">
        <f>'age-length nat &amp; Unk AD'!Z7</f>
        <v>0</v>
      </c>
      <c r="AH8" s="47">
        <f t="shared" si="6"/>
        <v>0</v>
      </c>
      <c r="AI8" s="18">
        <f t="shared" si="7"/>
        <v>0</v>
      </c>
      <c r="AJ8" s="18">
        <f t="shared" si="8"/>
        <v>0</v>
      </c>
      <c r="AK8" s="18">
        <f t="shared" si="9"/>
        <v>0</v>
      </c>
      <c r="AL8" s="18">
        <f t="shared" si="10"/>
        <v>0</v>
      </c>
      <c r="AM8" s="18">
        <f t="shared" si="11"/>
        <v>0</v>
      </c>
      <c r="AN8" s="18">
        <f t="shared" si="12"/>
        <v>0</v>
      </c>
      <c r="AO8" s="18">
        <f t="shared" si="13"/>
        <v>0</v>
      </c>
      <c r="AP8" s="18">
        <f t="shared" si="14"/>
        <v>0</v>
      </c>
      <c r="AQ8" s="18">
        <f t="shared" si="15"/>
        <v>0</v>
      </c>
      <c r="AR8" s="177">
        <f>'% Nat est'!W10</f>
        <v>0</v>
      </c>
      <c r="AS8" s="36">
        <f t="shared" si="16"/>
        <v>0</v>
      </c>
      <c r="AT8" s="18">
        <f t="shared" si="17"/>
        <v>0</v>
      </c>
      <c r="AU8" s="18">
        <f t="shared" si="18"/>
        <v>0</v>
      </c>
      <c r="AV8" s="18">
        <f t="shared" si="19"/>
        <v>0</v>
      </c>
      <c r="AW8" s="18">
        <f t="shared" si="20"/>
        <v>0</v>
      </c>
      <c r="AX8" s="18">
        <f t="shared" si="21"/>
        <v>0</v>
      </c>
      <c r="AY8" s="18">
        <f t="shared" si="22"/>
        <v>0</v>
      </c>
      <c r="AZ8" s="18">
        <f t="shared" si="23"/>
        <v>0</v>
      </c>
      <c r="BA8" s="18">
        <f t="shared" si="24"/>
        <v>0</v>
      </c>
      <c r="BB8" s="163">
        <f t="shared" si="25"/>
        <v>0</v>
      </c>
      <c r="BC8" s="18"/>
      <c r="BD8" s="33"/>
      <c r="BE8" s="59" t="s">
        <v>9020</v>
      </c>
      <c r="BF8" s="59" t="s">
        <v>16</v>
      </c>
      <c r="BG8" s="59" t="s">
        <v>6</v>
      </c>
      <c r="BH8" s="59" t="s">
        <v>8919</v>
      </c>
      <c r="BI8" s="141" t="s">
        <v>8899</v>
      </c>
      <c r="BK8" s="234"/>
      <c r="BL8">
        <v>52</v>
      </c>
      <c r="BM8">
        <f t="shared" si="4"/>
        <v>0</v>
      </c>
      <c r="BN8" s="18">
        <f t="shared" si="26"/>
        <v>0</v>
      </c>
      <c r="BO8" s="19">
        <v>0</v>
      </c>
      <c r="BP8" s="18">
        <f t="shared" si="27"/>
        <v>0</v>
      </c>
      <c r="BQ8" s="19">
        <v>0</v>
      </c>
      <c r="BR8" s="19"/>
    </row>
    <row r="9" spans="1:83" x14ac:dyDescent="0.35">
      <c r="A9" s="153">
        <v>7</v>
      </c>
      <c r="B9" t="s">
        <v>9052</v>
      </c>
      <c r="C9" s="154">
        <v>44845</v>
      </c>
      <c r="D9" s="155" t="s">
        <v>6</v>
      </c>
      <c r="E9" s="156">
        <v>81</v>
      </c>
      <c r="F9" s="157" t="s">
        <v>8969</v>
      </c>
      <c r="G9" s="155" t="s">
        <v>9069</v>
      </c>
      <c r="H9" s="158" t="s">
        <v>9009</v>
      </c>
      <c r="I9" s="157"/>
      <c r="J9" s="157">
        <v>18</v>
      </c>
      <c r="K9" s="157" t="s">
        <v>9054</v>
      </c>
      <c r="L9" s="153">
        <v>0.3</v>
      </c>
      <c r="M9" s="159" t="s">
        <v>9058</v>
      </c>
      <c r="N9" s="157"/>
      <c r="O9" s="7" t="s">
        <v>9056</v>
      </c>
      <c r="P9" s="16">
        <f>IFERROR(LOOKUP(E9,{30,43,48,53,58,63,68,73,78,83,88,93,97},{42,47,52,57,62,67,72,77,82,87,92,99,100}),999)</f>
        <v>82</v>
      </c>
      <c r="Q9">
        <v>1</v>
      </c>
      <c r="S9" s="234"/>
      <c r="T9">
        <v>57</v>
      </c>
      <c r="U9">
        <f t="shared" si="0"/>
        <v>0</v>
      </c>
      <c r="V9">
        <f t="shared" si="1"/>
        <v>0</v>
      </c>
      <c r="W9">
        <f t="shared" si="5"/>
        <v>0</v>
      </c>
      <c r="X9">
        <f>'age-length nat &amp; Unk AD'!Q8</f>
        <v>0</v>
      </c>
      <c r="Y9">
        <f>'age-length nat &amp; Unk AD'!R8</f>
        <v>0.66666666666666663</v>
      </c>
      <c r="Z9">
        <f>'age-length nat &amp; Unk AD'!S8</f>
        <v>0.33333333333333331</v>
      </c>
      <c r="AA9">
        <f>'age-length nat &amp; Unk AD'!T8</f>
        <v>0</v>
      </c>
      <c r="AB9">
        <f>'age-length nat &amp; Unk AD'!U8</f>
        <v>0</v>
      </c>
      <c r="AC9">
        <f>'age-length nat &amp; Unk AD'!V8</f>
        <v>0</v>
      </c>
      <c r="AD9">
        <f>'age-length nat &amp; Unk AD'!W8</f>
        <v>0</v>
      </c>
      <c r="AE9">
        <f>'age-length nat &amp; Unk AD'!X8</f>
        <v>0</v>
      </c>
      <c r="AF9">
        <f>'age-length nat &amp; Unk AD'!Y8</f>
        <v>0</v>
      </c>
      <c r="AG9">
        <f>'age-length nat &amp; Unk AD'!Z8</f>
        <v>0</v>
      </c>
      <c r="AH9" s="47">
        <f t="shared" si="6"/>
        <v>0</v>
      </c>
      <c r="AI9" s="18">
        <f t="shared" si="7"/>
        <v>0</v>
      </c>
      <c r="AJ9" s="18">
        <f t="shared" si="8"/>
        <v>0</v>
      </c>
      <c r="AK9" s="18">
        <f t="shared" si="9"/>
        <v>0</v>
      </c>
      <c r="AL9" s="18">
        <f t="shared" si="10"/>
        <v>0</v>
      </c>
      <c r="AM9" s="18">
        <f t="shared" si="11"/>
        <v>0</v>
      </c>
      <c r="AN9" s="18">
        <f t="shared" si="12"/>
        <v>0</v>
      </c>
      <c r="AO9" s="18">
        <f t="shared" si="13"/>
        <v>0</v>
      </c>
      <c r="AP9" s="18">
        <f t="shared" si="14"/>
        <v>0</v>
      </c>
      <c r="AQ9" s="18">
        <f t="shared" si="15"/>
        <v>0</v>
      </c>
      <c r="AR9" s="177">
        <f>'% Nat est'!X10</f>
        <v>0</v>
      </c>
      <c r="AS9" s="36">
        <f t="shared" si="16"/>
        <v>0</v>
      </c>
      <c r="AT9" s="18">
        <f t="shared" si="17"/>
        <v>0</v>
      </c>
      <c r="AU9" s="18">
        <f t="shared" si="18"/>
        <v>0</v>
      </c>
      <c r="AV9" s="18">
        <f t="shared" si="19"/>
        <v>0</v>
      </c>
      <c r="AW9" s="18">
        <f t="shared" si="20"/>
        <v>0</v>
      </c>
      <c r="AX9" s="18">
        <f t="shared" si="21"/>
        <v>0</v>
      </c>
      <c r="AY9" s="18">
        <f t="shared" si="22"/>
        <v>0</v>
      </c>
      <c r="AZ9" s="18">
        <f t="shared" si="23"/>
        <v>0</v>
      </c>
      <c r="BA9" s="18">
        <f t="shared" si="24"/>
        <v>0</v>
      </c>
      <c r="BB9" s="163">
        <f t="shared" si="25"/>
        <v>0</v>
      </c>
      <c r="BC9" s="18"/>
      <c r="BD9" s="36" t="s">
        <v>8860</v>
      </c>
      <c r="BE9">
        <v>2</v>
      </c>
      <c r="BF9" s="32">
        <f>SUM(AS6:AS18)+SUM(AX6:AX18)</f>
        <v>0.46749736629487348</v>
      </c>
      <c r="BG9" s="18">
        <f>SUM(AS22:AS31)+SUM(AX22:AX31)</f>
        <v>0.9828316396289194</v>
      </c>
      <c r="BH9" s="18">
        <f>SUM(AS19:AS21)+SUM(AX19:AX21)</f>
        <v>0</v>
      </c>
      <c r="BI9" s="35">
        <f>BF9+BG9</f>
        <v>1.450329005923793</v>
      </c>
      <c r="BK9" s="234"/>
      <c r="BL9">
        <v>57</v>
      </c>
      <c r="BM9">
        <f t="shared" si="4"/>
        <v>0</v>
      </c>
      <c r="BN9" s="18">
        <f t="shared" si="26"/>
        <v>0</v>
      </c>
      <c r="BO9" s="19">
        <v>0</v>
      </c>
      <c r="BP9" s="18">
        <f t="shared" si="27"/>
        <v>0</v>
      </c>
      <c r="BQ9" s="19">
        <v>0</v>
      </c>
      <c r="BR9" s="19"/>
    </row>
    <row r="10" spans="1:83" x14ac:dyDescent="0.35">
      <c r="A10" s="153">
        <v>8</v>
      </c>
      <c r="B10" t="s">
        <v>9052</v>
      </c>
      <c r="C10" s="154">
        <v>44845</v>
      </c>
      <c r="D10" s="155" t="s">
        <v>6</v>
      </c>
      <c r="E10" s="156">
        <v>88</v>
      </c>
      <c r="F10" s="157" t="s">
        <v>8969</v>
      </c>
      <c r="G10" s="155" t="s">
        <v>9069</v>
      </c>
      <c r="H10" s="158" t="s">
        <v>9009</v>
      </c>
      <c r="I10" s="157"/>
      <c r="J10" s="157">
        <v>18</v>
      </c>
      <c r="K10" s="157" t="s">
        <v>9054</v>
      </c>
      <c r="L10" s="153">
        <v>0.3</v>
      </c>
      <c r="M10" s="159" t="s">
        <v>9058</v>
      </c>
      <c r="N10" s="157"/>
      <c r="O10" s="7" t="s">
        <v>9056</v>
      </c>
      <c r="P10" s="16">
        <f>IFERROR(LOOKUP(E10,{30,43,48,53,58,63,68,73,78,83,88,93,97},{42,47,52,57,62,67,72,77,82,87,92,99,100}),999)</f>
        <v>92</v>
      </c>
      <c r="Q10">
        <v>1</v>
      </c>
      <c r="S10" s="234"/>
      <c r="T10">
        <v>62</v>
      </c>
      <c r="U10">
        <f t="shared" si="0"/>
        <v>1</v>
      </c>
      <c r="V10">
        <f t="shared" si="1"/>
        <v>0</v>
      </c>
      <c r="W10">
        <f t="shared" si="5"/>
        <v>1</v>
      </c>
      <c r="X10">
        <f>'age-length nat &amp; Unk AD'!Q9</f>
        <v>0</v>
      </c>
      <c r="Y10">
        <f>'age-length nat &amp; Unk AD'!R9</f>
        <v>0.89504373177842567</v>
      </c>
      <c r="Z10">
        <f>'age-length nat &amp; Unk AD'!S9</f>
        <v>6.5597667638483959E-2</v>
      </c>
      <c r="AA10">
        <f>'age-length nat &amp; Unk AD'!T9</f>
        <v>2.6239067055393583E-2</v>
      </c>
      <c r="AB10">
        <f>'age-length nat &amp; Unk AD'!U9</f>
        <v>0</v>
      </c>
      <c r="AC10">
        <f>'age-length nat &amp; Unk AD'!V9</f>
        <v>0</v>
      </c>
      <c r="AD10">
        <f>'age-length nat &amp; Unk AD'!W9</f>
        <v>0</v>
      </c>
      <c r="AE10">
        <f>'age-length nat &amp; Unk AD'!X9</f>
        <v>1.3119533527696792E-2</v>
      </c>
      <c r="AF10">
        <f>'age-length nat &amp; Unk AD'!Y9</f>
        <v>0</v>
      </c>
      <c r="AG10">
        <f>'age-length nat &amp; Unk AD'!Z9</f>
        <v>0</v>
      </c>
      <c r="AH10" s="47">
        <f t="shared" si="6"/>
        <v>0</v>
      </c>
      <c r="AI10" s="18">
        <f t="shared" si="7"/>
        <v>0</v>
      </c>
      <c r="AJ10" s="18">
        <f t="shared" si="8"/>
        <v>0</v>
      </c>
      <c r="AK10" s="18">
        <f t="shared" si="9"/>
        <v>0</v>
      </c>
      <c r="AL10" s="18">
        <f t="shared" si="10"/>
        <v>0</v>
      </c>
      <c r="AM10" s="18">
        <f t="shared" si="11"/>
        <v>0</v>
      </c>
      <c r="AN10" s="18">
        <f t="shared" si="12"/>
        <v>0</v>
      </c>
      <c r="AO10" s="18">
        <f t="shared" si="13"/>
        <v>0</v>
      </c>
      <c r="AP10" s="18">
        <f t="shared" si="14"/>
        <v>0</v>
      </c>
      <c r="AQ10" s="18">
        <f t="shared" si="15"/>
        <v>0</v>
      </c>
      <c r="AR10" s="177">
        <f>'% Nat est'!Y10</f>
        <v>8.4743070937231893E-2</v>
      </c>
      <c r="AS10" s="36">
        <f t="shared" si="16"/>
        <v>0</v>
      </c>
      <c r="AT10" s="18">
        <f t="shared" si="17"/>
        <v>0</v>
      </c>
      <c r="AU10" s="18">
        <f t="shared" si="18"/>
        <v>0</v>
      </c>
      <c r="AV10" s="18">
        <f t="shared" si="19"/>
        <v>0</v>
      </c>
      <c r="AW10" s="18">
        <f t="shared" si="20"/>
        <v>0</v>
      </c>
      <c r="AX10" s="18">
        <f t="shared" si="21"/>
        <v>0</v>
      </c>
      <c r="AY10" s="18">
        <f t="shared" si="22"/>
        <v>0</v>
      </c>
      <c r="AZ10" s="18">
        <f t="shared" si="23"/>
        <v>0</v>
      </c>
      <c r="BA10" s="18">
        <f t="shared" si="24"/>
        <v>0</v>
      </c>
      <c r="BB10" s="163">
        <f t="shared" si="25"/>
        <v>0</v>
      </c>
      <c r="BC10" s="18"/>
      <c r="BD10" s="36" t="s">
        <v>8860</v>
      </c>
      <c r="BE10">
        <v>3</v>
      </c>
      <c r="BF10" s="32">
        <f>SUM(AT6:AT18)+SUM(AY6:AY18)</f>
        <v>32.788419720376133</v>
      </c>
      <c r="BG10" s="18">
        <f>SUM(AT22:AT31)+SUM(AY22:AY31)</f>
        <v>30.085666754478975</v>
      </c>
      <c r="BH10" s="18">
        <f>SUM(AT19:AT21)+SUM(AY19:AY21)</f>
        <v>0</v>
      </c>
      <c r="BI10" s="35">
        <f t="shared" ref="BI10:BI13" si="28">BF10+BG10</f>
        <v>62.874086474855105</v>
      </c>
      <c r="BK10" s="234"/>
      <c r="BL10">
        <v>62</v>
      </c>
      <c r="BM10">
        <f t="shared" si="4"/>
        <v>1</v>
      </c>
      <c r="BN10" s="18">
        <f t="shared" si="26"/>
        <v>0</v>
      </c>
      <c r="BO10" s="19">
        <v>1</v>
      </c>
      <c r="BP10" s="18">
        <f t="shared" si="27"/>
        <v>0</v>
      </c>
      <c r="BQ10" s="19">
        <v>1.0075035227221805</v>
      </c>
      <c r="BR10" s="19"/>
    </row>
    <row r="11" spans="1:83" x14ac:dyDescent="0.35">
      <c r="A11" s="153">
        <v>9</v>
      </c>
      <c r="B11" t="s">
        <v>9052</v>
      </c>
      <c r="C11" s="154">
        <v>44845</v>
      </c>
      <c r="D11" s="155" t="s">
        <v>6</v>
      </c>
      <c r="E11" s="156">
        <v>79</v>
      </c>
      <c r="F11" s="157" t="s">
        <v>8969</v>
      </c>
      <c r="G11" s="157" t="s">
        <v>9</v>
      </c>
      <c r="H11" s="158" t="s">
        <v>9053</v>
      </c>
      <c r="I11" s="157">
        <v>220509</v>
      </c>
      <c r="J11" s="157">
        <v>18</v>
      </c>
      <c r="K11" s="157" t="s">
        <v>9078</v>
      </c>
      <c r="L11" s="159">
        <v>0.3</v>
      </c>
      <c r="M11" s="159" t="s">
        <v>9058</v>
      </c>
      <c r="N11" s="157">
        <v>220509</v>
      </c>
      <c r="O11" s="7" t="s">
        <v>9056</v>
      </c>
      <c r="P11" s="16">
        <f>IFERROR(LOOKUP(E11,{30,43,48,53,58,63,68,73,78,83,88,93,97},{42,47,52,57,62,67,72,77,82,87,92,99,100}),999)</f>
        <v>82</v>
      </c>
      <c r="Q11">
        <v>1</v>
      </c>
      <c r="S11" s="234"/>
      <c r="T11">
        <v>67</v>
      </c>
      <c r="U11">
        <f t="shared" si="0"/>
        <v>13</v>
      </c>
      <c r="V11">
        <f t="shared" si="1"/>
        <v>0</v>
      </c>
      <c r="W11">
        <f t="shared" si="5"/>
        <v>13</v>
      </c>
      <c r="X11">
        <f>'age-length nat &amp; Unk AD'!Q10</f>
        <v>0</v>
      </c>
      <c r="Y11">
        <f>'age-length nat &amp; Unk AD'!R10</f>
        <v>0.86444073455759607</v>
      </c>
      <c r="Z11">
        <f>'age-length nat &amp; Unk AD'!S10</f>
        <v>0.11430161380077909</v>
      </c>
      <c r="AA11">
        <f>'age-length nat &amp; Unk AD'!T10</f>
        <v>0</v>
      </c>
      <c r="AB11">
        <f>'age-length nat &amp; Unk AD'!U10</f>
        <v>0</v>
      </c>
      <c r="AC11">
        <f>'age-length nat &amp; Unk AD'!V10</f>
        <v>0</v>
      </c>
      <c r="AD11">
        <f>'age-length nat &amp; Unk AD'!W10</f>
        <v>8.0133555926544253E-3</v>
      </c>
      <c r="AE11">
        <f>'age-length nat &amp; Unk AD'!X10</f>
        <v>1.3244296048970507E-2</v>
      </c>
      <c r="AF11">
        <f>'age-length nat &amp; Unk AD'!Y10</f>
        <v>0</v>
      </c>
      <c r="AG11">
        <f>'age-length nat &amp; Unk AD'!Z10</f>
        <v>0</v>
      </c>
      <c r="AH11" s="47">
        <f t="shared" si="6"/>
        <v>0</v>
      </c>
      <c r="AI11" s="18">
        <f t="shared" si="7"/>
        <v>0</v>
      </c>
      <c r="AJ11" s="18">
        <f t="shared" si="8"/>
        <v>0</v>
      </c>
      <c r="AK11" s="18">
        <f t="shared" si="9"/>
        <v>0</v>
      </c>
      <c r="AL11" s="18">
        <f t="shared" si="10"/>
        <v>0</v>
      </c>
      <c r="AM11" s="18">
        <f t="shared" si="11"/>
        <v>0</v>
      </c>
      <c r="AN11" s="18">
        <f t="shared" si="12"/>
        <v>0</v>
      </c>
      <c r="AO11" s="18">
        <f t="shared" si="13"/>
        <v>0</v>
      </c>
      <c r="AP11" s="18">
        <f t="shared" si="14"/>
        <v>0</v>
      </c>
      <c r="AQ11" s="18">
        <f t="shared" si="15"/>
        <v>0</v>
      </c>
      <c r="AR11" s="177">
        <f>'% Nat est'!Z10</f>
        <v>6.0750816148599035E-2</v>
      </c>
      <c r="AS11" s="36">
        <f t="shared" si="16"/>
        <v>0</v>
      </c>
      <c r="AT11" s="18">
        <f t="shared" si="17"/>
        <v>0</v>
      </c>
      <c r="AU11" s="18">
        <f t="shared" si="18"/>
        <v>0</v>
      </c>
      <c r="AV11" s="18">
        <f t="shared" si="19"/>
        <v>0</v>
      </c>
      <c r="AW11" s="18">
        <f t="shared" si="20"/>
        <v>0</v>
      </c>
      <c r="AX11" s="18">
        <f t="shared" si="21"/>
        <v>0</v>
      </c>
      <c r="AY11" s="18">
        <f t="shared" si="22"/>
        <v>0</v>
      </c>
      <c r="AZ11" s="18">
        <f t="shared" si="23"/>
        <v>0</v>
      </c>
      <c r="BA11" s="18">
        <f t="shared" si="24"/>
        <v>0</v>
      </c>
      <c r="BB11" s="163">
        <f t="shared" si="25"/>
        <v>0</v>
      </c>
      <c r="BC11" s="18"/>
      <c r="BD11" s="36" t="s">
        <v>8860</v>
      </c>
      <c r="BE11">
        <v>4</v>
      </c>
      <c r="BF11" s="32">
        <f>SUM(AU6:AU18)+SUM(AZ6:AZ18)</f>
        <v>355.97593041484714</v>
      </c>
      <c r="BG11" s="18">
        <f>SUM(AU22:AU31)+SUM(AZ22:AZ31)</f>
        <v>102.65881643987917</v>
      </c>
      <c r="BH11" s="18">
        <f>SUM(AU19:AU21)+SUM(AZ19:AZ21)</f>
        <v>0</v>
      </c>
      <c r="BI11" s="35">
        <f t="shared" si="28"/>
        <v>458.6347468547263</v>
      </c>
      <c r="BK11" s="234"/>
      <c r="BL11">
        <v>67</v>
      </c>
      <c r="BM11">
        <f t="shared" si="4"/>
        <v>13</v>
      </c>
      <c r="BN11" s="18">
        <f t="shared" si="26"/>
        <v>0</v>
      </c>
      <c r="BO11" s="19">
        <v>13</v>
      </c>
      <c r="BP11" s="18">
        <f t="shared" si="27"/>
        <v>0</v>
      </c>
      <c r="BQ11" s="19">
        <v>10.761937350480002</v>
      </c>
      <c r="BR11" s="19"/>
    </row>
    <row r="12" spans="1:83" x14ac:dyDescent="0.35">
      <c r="A12" s="153">
        <v>10</v>
      </c>
      <c r="B12" t="s">
        <v>9052</v>
      </c>
      <c r="C12" s="154">
        <v>44845</v>
      </c>
      <c r="D12" s="155" t="s">
        <v>6</v>
      </c>
      <c r="E12" s="156">
        <v>94</v>
      </c>
      <c r="F12" s="157" t="s">
        <v>8969</v>
      </c>
      <c r="G12" s="155" t="s">
        <v>9069</v>
      </c>
      <c r="H12" s="158" t="s">
        <v>9009</v>
      </c>
      <c r="I12" s="157"/>
      <c r="J12" s="157">
        <v>18</v>
      </c>
      <c r="K12" s="157" t="s">
        <v>9054</v>
      </c>
      <c r="L12" s="153">
        <v>0.3</v>
      </c>
      <c r="M12" s="159" t="s">
        <v>9058</v>
      </c>
      <c r="N12" s="157"/>
      <c r="O12" s="7" t="s">
        <v>9056</v>
      </c>
      <c r="P12" s="16">
        <f>IFERROR(LOOKUP(E12,{30,43,48,53,58,63,68,73,78,83,88,93,97},{42,47,52,57,62,67,72,77,82,87,92,99,100}),999)</f>
        <v>99</v>
      </c>
      <c r="Q12">
        <v>1</v>
      </c>
      <c r="S12" s="234"/>
      <c r="T12">
        <v>72</v>
      </c>
      <c r="U12">
        <f t="shared" si="0"/>
        <v>95</v>
      </c>
      <c r="V12">
        <f t="shared" si="1"/>
        <v>32</v>
      </c>
      <c r="W12">
        <f t="shared" si="5"/>
        <v>63</v>
      </c>
      <c r="X12">
        <f>'age-length nat &amp; Unk AD'!Q11</f>
        <v>0</v>
      </c>
      <c r="Y12">
        <f>'age-length nat &amp; Unk AD'!R11</f>
        <v>0.48945700863104991</v>
      </c>
      <c r="Z12">
        <f>'age-length nat &amp; Unk AD'!S11</f>
        <v>0.45821042281219276</v>
      </c>
      <c r="AA12">
        <f>'age-length nat &amp; Unk AD'!T11</f>
        <v>1.5732546705998034E-2</v>
      </c>
      <c r="AB12">
        <f>'age-length nat &amp; Unk AD'!U11</f>
        <v>0</v>
      </c>
      <c r="AC12">
        <f>'age-length nat &amp; Unk AD'!V11</f>
        <v>0</v>
      </c>
      <c r="AD12">
        <f>'age-length nat &amp; Unk AD'!W11</f>
        <v>0</v>
      </c>
      <c r="AE12">
        <f>'age-length nat &amp; Unk AD'!X11</f>
        <v>2.4800611821260789E-2</v>
      </c>
      <c r="AF12">
        <f>'age-length nat &amp; Unk AD'!Y11</f>
        <v>7.8662733529990172E-3</v>
      </c>
      <c r="AG12">
        <f>'age-length nat &amp; Unk AD'!Z11</f>
        <v>3.9331366764995086E-3</v>
      </c>
      <c r="AH12" s="47">
        <f t="shared" si="6"/>
        <v>0</v>
      </c>
      <c r="AI12" s="18">
        <f t="shared" si="7"/>
        <v>15.662624276193597</v>
      </c>
      <c r="AJ12" s="18">
        <f t="shared" si="8"/>
        <v>14.662733529990168</v>
      </c>
      <c r="AK12" s="18">
        <f t="shared" si="9"/>
        <v>0.5034414945919371</v>
      </c>
      <c r="AL12" s="18">
        <f t="shared" si="10"/>
        <v>0</v>
      </c>
      <c r="AM12" s="18">
        <f t="shared" si="11"/>
        <v>0</v>
      </c>
      <c r="AN12" s="18">
        <f t="shared" si="12"/>
        <v>0</v>
      </c>
      <c r="AO12" s="18">
        <f t="shared" si="13"/>
        <v>0.79361957828034524</v>
      </c>
      <c r="AP12" s="18">
        <f t="shared" si="14"/>
        <v>0.25172074729596855</v>
      </c>
      <c r="AQ12" s="18">
        <f t="shared" si="15"/>
        <v>0.12586037364798427</v>
      </c>
      <c r="AR12" s="177">
        <f>'% Nat est'!AA10</f>
        <v>0.24742298032544346</v>
      </c>
      <c r="AS12" s="36">
        <f t="shared" si="16"/>
        <v>0</v>
      </c>
      <c r="AT12" s="18">
        <f t="shared" si="17"/>
        <v>3.8752931781334614</v>
      </c>
      <c r="AU12" s="18">
        <f t="shared" si="18"/>
        <v>3.6278972297079775</v>
      </c>
      <c r="AV12" s="18">
        <f t="shared" si="19"/>
        <v>0.12456299501143271</v>
      </c>
      <c r="AW12" s="18">
        <f t="shared" si="20"/>
        <v>0</v>
      </c>
      <c r="AX12" s="18">
        <f t="shared" si="21"/>
        <v>0</v>
      </c>
      <c r="AY12" s="18">
        <f t="shared" si="22"/>
        <v>0</v>
      </c>
      <c r="AZ12" s="18">
        <f t="shared" si="23"/>
        <v>0.19635972130274459</v>
      </c>
      <c r="BA12" s="18">
        <f t="shared" si="24"/>
        <v>6.2281497505716356E-2</v>
      </c>
      <c r="BB12" s="163">
        <f t="shared" si="25"/>
        <v>3.1140748752858178E-2</v>
      </c>
      <c r="BC12" s="18"/>
      <c r="BD12" s="36" t="s">
        <v>8860</v>
      </c>
      <c r="BE12">
        <v>5</v>
      </c>
      <c r="BF12" s="32">
        <f>SUM(AV6:AV18)+SUM(BA6:BA18)</f>
        <v>59.795657837784105</v>
      </c>
      <c r="BG12" s="18">
        <f>SUM(AV22:AV31)+SUM(BA22:BA31)</f>
        <v>17.278336413272296</v>
      </c>
      <c r="BH12" s="18">
        <f>SUM(AV19:AV21)+SUM(BA19:BA21)</f>
        <v>0</v>
      </c>
      <c r="BI12" s="35">
        <f t="shared" si="28"/>
        <v>77.073994251056405</v>
      </c>
      <c r="BK12" s="234"/>
      <c r="BL12">
        <v>72</v>
      </c>
      <c r="BM12">
        <f t="shared" si="4"/>
        <v>95</v>
      </c>
      <c r="BN12" s="18">
        <f t="shared" si="26"/>
        <v>7.9175353704141909</v>
      </c>
      <c r="BO12" s="19">
        <v>62</v>
      </c>
      <c r="BP12" s="18">
        <f t="shared" si="27"/>
        <v>25.082464629585814</v>
      </c>
      <c r="BQ12" s="19">
        <v>54.239999249680373</v>
      </c>
      <c r="BR12" s="19"/>
    </row>
    <row r="13" spans="1:83" ht="15" thickBot="1" x14ac:dyDescent="0.4">
      <c r="A13" s="153">
        <v>11</v>
      </c>
      <c r="B13" t="s">
        <v>9052</v>
      </c>
      <c r="C13" s="154">
        <v>44845</v>
      </c>
      <c r="D13" s="155" t="s">
        <v>6</v>
      </c>
      <c r="E13" s="156">
        <v>79</v>
      </c>
      <c r="F13" s="157" t="s">
        <v>8969</v>
      </c>
      <c r="G13" s="155" t="s">
        <v>9069</v>
      </c>
      <c r="H13" s="158" t="s">
        <v>9009</v>
      </c>
      <c r="I13" s="157"/>
      <c r="J13" s="157">
        <v>18</v>
      </c>
      <c r="K13" s="157" t="s">
        <v>9054</v>
      </c>
      <c r="L13" s="159">
        <v>9.9</v>
      </c>
      <c r="M13" s="159"/>
      <c r="N13" s="157"/>
      <c r="O13" s="7" t="s">
        <v>9056</v>
      </c>
      <c r="P13" s="16">
        <f>IFERROR(LOOKUP(E13,{30,43,48,53,58,63,68,73,78,83,88,93,97},{42,47,52,57,62,67,72,77,82,87,92,99,100}),999)</f>
        <v>82</v>
      </c>
      <c r="Q13">
        <v>1</v>
      </c>
      <c r="S13" s="234"/>
      <c r="T13">
        <v>77</v>
      </c>
      <c r="U13">
        <f t="shared" si="0"/>
        <v>473</v>
      </c>
      <c r="V13">
        <f t="shared" si="1"/>
        <v>255</v>
      </c>
      <c r="W13">
        <f t="shared" si="5"/>
        <v>218</v>
      </c>
      <c r="X13">
        <f>'age-length nat &amp; Unk AD'!Q12</f>
        <v>0</v>
      </c>
      <c r="Y13">
        <f>'age-length nat &amp; Unk AD'!R12</f>
        <v>0.13170357988577827</v>
      </c>
      <c r="Z13">
        <f>'age-length nat &amp; Unk AD'!S12</f>
        <v>0.76821284301434689</v>
      </c>
      <c r="AA13">
        <f>'age-length nat &amp; Unk AD'!T12</f>
        <v>3.5102381947346502E-2</v>
      </c>
      <c r="AB13">
        <f>'age-length nat &amp; Unk AD'!U12</f>
        <v>0</v>
      </c>
      <c r="AC13">
        <f>'age-length nat &amp; Unk AD'!V12</f>
        <v>0</v>
      </c>
      <c r="AD13">
        <f>'age-length nat &amp; Unk AD'!W12</f>
        <v>0</v>
      </c>
      <c r="AE13">
        <f>'age-length nat &amp; Unk AD'!X12</f>
        <v>4.4922691182616062E-2</v>
      </c>
      <c r="AF13">
        <f>'age-length nat &amp; Unk AD'!Y12</f>
        <v>2.0058503969912288E-2</v>
      </c>
      <c r="AG13">
        <f>'age-length nat &amp; Unk AD'!Z12</f>
        <v>0</v>
      </c>
      <c r="AH13" s="47">
        <f t="shared" si="6"/>
        <v>0</v>
      </c>
      <c r="AI13" s="18">
        <f t="shared" si="7"/>
        <v>33.584412870873457</v>
      </c>
      <c r="AJ13" s="18">
        <f t="shared" si="8"/>
        <v>195.89427496865846</v>
      </c>
      <c r="AK13" s="18">
        <f t="shared" si="9"/>
        <v>8.9511073965733576</v>
      </c>
      <c r="AL13" s="18">
        <f t="shared" si="10"/>
        <v>0</v>
      </c>
      <c r="AM13" s="18">
        <f t="shared" si="11"/>
        <v>0</v>
      </c>
      <c r="AN13" s="18">
        <f t="shared" si="12"/>
        <v>0</v>
      </c>
      <c r="AO13" s="18">
        <f t="shared" si="13"/>
        <v>11.455286251567095</v>
      </c>
      <c r="AP13" s="18">
        <f t="shared" si="14"/>
        <v>5.1149185123276331</v>
      </c>
      <c r="AQ13" s="18">
        <f t="shared" si="15"/>
        <v>0</v>
      </c>
      <c r="AR13" s="177">
        <f>'% Nat est'!AB10</f>
        <v>0.27117057110320075</v>
      </c>
      <c r="AS13" s="36">
        <f t="shared" si="16"/>
        <v>0</v>
      </c>
      <c r="AT13" s="18">
        <f t="shared" si="17"/>
        <v>9.107104418360441</v>
      </c>
      <c r="AU13" s="18">
        <f t="shared" si="18"/>
        <v>53.120762419098561</v>
      </c>
      <c r="AV13" s="18">
        <f t="shared" si="19"/>
        <v>2.4272769047348817</v>
      </c>
      <c r="AW13" s="18">
        <f t="shared" si="20"/>
        <v>0</v>
      </c>
      <c r="AX13" s="18">
        <f t="shared" si="21"/>
        <v>0</v>
      </c>
      <c r="AY13" s="18">
        <f t="shared" si="22"/>
        <v>0</v>
      </c>
      <c r="AZ13" s="18">
        <f t="shared" si="23"/>
        <v>3.1063365149880928</v>
      </c>
      <c r="BA13" s="18">
        <f t="shared" si="24"/>
        <v>1.3870153741342182</v>
      </c>
      <c r="BB13" s="163">
        <f t="shared" si="25"/>
        <v>0</v>
      </c>
      <c r="BC13" s="18"/>
      <c r="BD13" s="37" t="s">
        <v>8860</v>
      </c>
      <c r="BE13" s="145">
        <v>6</v>
      </c>
      <c r="BF13" s="58">
        <f>SUM(AW6:AW18)+SUM(BB6:BB18)</f>
        <v>3.1140748752858178E-2</v>
      </c>
      <c r="BG13" s="137">
        <f>SUM(AW22:AW31)+SUM(BB22:BB31)</f>
        <v>0</v>
      </c>
      <c r="BH13" s="137">
        <f>SUM(AW19:AW21)+SUM(BB19:BB21)</f>
        <v>0</v>
      </c>
      <c r="BI13" s="57">
        <f t="shared" si="28"/>
        <v>3.1140748752858178E-2</v>
      </c>
      <c r="BK13" s="234"/>
      <c r="BL13">
        <v>77</v>
      </c>
      <c r="BM13">
        <f t="shared" si="4"/>
        <v>473</v>
      </c>
      <c r="BN13" s="18">
        <f t="shared" si="26"/>
        <v>69.148495631316194</v>
      </c>
      <c r="BO13" s="19">
        <v>199.99999999999994</v>
      </c>
      <c r="BP13" s="18">
        <f t="shared" si="27"/>
        <v>203.85150436868383</v>
      </c>
      <c r="BQ13" s="19">
        <v>260.6152580589108</v>
      </c>
      <c r="BR13" s="19"/>
    </row>
    <row r="14" spans="1:83" x14ac:dyDescent="0.35">
      <c r="A14" s="153">
        <v>12</v>
      </c>
      <c r="B14" t="s">
        <v>9052</v>
      </c>
      <c r="C14" s="154">
        <v>44845</v>
      </c>
      <c r="D14" s="155" t="s">
        <v>6</v>
      </c>
      <c r="E14" s="156">
        <v>87</v>
      </c>
      <c r="F14" s="157" t="s">
        <v>8969</v>
      </c>
      <c r="G14" s="155" t="s">
        <v>9069</v>
      </c>
      <c r="H14" s="158" t="s">
        <v>9009</v>
      </c>
      <c r="I14" s="157"/>
      <c r="J14" s="157">
        <v>18</v>
      </c>
      <c r="K14" s="157" t="s">
        <v>9054</v>
      </c>
      <c r="L14" s="153">
        <v>0.3</v>
      </c>
      <c r="M14" s="159" t="s">
        <v>9058</v>
      </c>
      <c r="N14" s="157"/>
      <c r="O14" s="7" t="s">
        <v>9056</v>
      </c>
      <c r="P14" s="16">
        <f>IFERROR(LOOKUP(E14,{30,43,48,53,58,63,68,73,78,83,88,93,97},{42,47,52,57,62,67,72,77,82,87,92,99,100}),999)</f>
        <v>87</v>
      </c>
      <c r="Q14">
        <v>1</v>
      </c>
      <c r="S14" s="234"/>
      <c r="T14">
        <v>82</v>
      </c>
      <c r="U14">
        <f t="shared" si="0"/>
        <v>729</v>
      </c>
      <c r="V14">
        <f t="shared" si="1"/>
        <v>461</v>
      </c>
      <c r="W14">
        <f t="shared" si="5"/>
        <v>268</v>
      </c>
      <c r="X14">
        <f>'age-length nat &amp; Unk AD'!Q13</f>
        <v>0</v>
      </c>
      <c r="Y14">
        <f>'age-length nat &amp; Unk AD'!R13</f>
        <v>6.2574139976275422E-2</v>
      </c>
      <c r="Z14">
        <f>'age-length nat &amp; Unk AD'!S13</f>
        <v>0.82643831553973846</v>
      </c>
      <c r="AA14">
        <f>'age-length nat &amp; Unk AD'!T13</f>
        <v>5.0266903914590912E-2</v>
      </c>
      <c r="AB14">
        <f>'age-length nat &amp; Unk AD'!U13</f>
        <v>0</v>
      </c>
      <c r="AC14">
        <f>'age-length nat &amp; Unk AD'!V13</f>
        <v>2.6690391459074816E-3</v>
      </c>
      <c r="AD14">
        <f>'age-length nat &amp; Unk AD'!W13</f>
        <v>0</v>
      </c>
      <c r="AE14">
        <f>'age-length nat &amp; Unk AD'!X13</f>
        <v>3.6921708185053491E-2</v>
      </c>
      <c r="AF14">
        <f>'age-length nat &amp; Unk AD'!Y13</f>
        <v>2.1129893238434228E-2</v>
      </c>
      <c r="AG14">
        <f>'age-length nat &amp; Unk AD'!Z13</f>
        <v>0</v>
      </c>
      <c r="AH14" s="47">
        <f t="shared" si="6"/>
        <v>0</v>
      </c>
      <c r="AI14" s="18">
        <f t="shared" si="7"/>
        <v>28.84667852906297</v>
      </c>
      <c r="AJ14" s="18">
        <f t="shared" si="8"/>
        <v>380.9880634638194</v>
      </c>
      <c r="AK14" s="18">
        <f t="shared" si="9"/>
        <v>23.173042704626411</v>
      </c>
      <c r="AL14" s="18">
        <f t="shared" si="10"/>
        <v>0</v>
      </c>
      <c r="AM14" s="18">
        <f t="shared" si="11"/>
        <v>1.2304270462633491</v>
      </c>
      <c r="AN14" s="18">
        <f t="shared" si="12"/>
        <v>0</v>
      </c>
      <c r="AO14" s="18">
        <f t="shared" si="13"/>
        <v>17.020907473309659</v>
      </c>
      <c r="AP14" s="18">
        <f t="shared" si="14"/>
        <v>9.7408807829181789</v>
      </c>
      <c r="AQ14" s="18">
        <f t="shared" si="15"/>
        <v>0</v>
      </c>
      <c r="AR14" s="177">
        <f>'% Nat est'!AC10</f>
        <v>0.37994724491354748</v>
      </c>
      <c r="AS14" s="36">
        <f t="shared" si="16"/>
        <v>0</v>
      </c>
      <c r="AT14" s="18">
        <f t="shared" si="17"/>
        <v>10.96021603202426</v>
      </c>
      <c r="AU14" s="18">
        <f t="shared" si="18"/>
        <v>144.75536505802597</v>
      </c>
      <c r="AV14" s="18">
        <f t="shared" si="19"/>
        <v>8.8045337318867851</v>
      </c>
      <c r="AW14" s="18">
        <f t="shared" si="20"/>
        <v>0</v>
      </c>
      <c r="AX14" s="18">
        <f t="shared" si="21"/>
        <v>0.46749736629487348</v>
      </c>
      <c r="AY14" s="18">
        <f t="shared" si="22"/>
        <v>0</v>
      </c>
      <c r="AZ14" s="18">
        <f t="shared" si="23"/>
        <v>6.4670469004124156</v>
      </c>
      <c r="BA14" s="18">
        <f t="shared" si="24"/>
        <v>3.7010208165010816</v>
      </c>
      <c r="BB14" s="163">
        <f t="shared" si="25"/>
        <v>0</v>
      </c>
      <c r="BC14" s="18"/>
      <c r="BK14" s="234"/>
      <c r="BL14">
        <v>82</v>
      </c>
      <c r="BM14">
        <f t="shared" si="4"/>
        <v>729</v>
      </c>
      <c r="BN14" s="18">
        <f t="shared" si="26"/>
        <v>175.15567990514538</v>
      </c>
      <c r="BO14" s="19">
        <v>251.00000000000003</v>
      </c>
      <c r="BP14" s="18">
        <f t="shared" si="27"/>
        <v>302.84432009485465</v>
      </c>
      <c r="BQ14" s="19">
        <v>392.97736509885686</v>
      </c>
      <c r="BR14" s="19"/>
    </row>
    <row r="15" spans="1:83" x14ac:dyDescent="0.35">
      <c r="A15" s="153">
        <v>13</v>
      </c>
      <c r="B15" t="s">
        <v>9052</v>
      </c>
      <c r="C15" s="154">
        <v>44845</v>
      </c>
      <c r="D15" s="155" t="s">
        <v>6</v>
      </c>
      <c r="E15" s="156">
        <v>79</v>
      </c>
      <c r="F15" s="157" t="s">
        <v>8969</v>
      </c>
      <c r="G15" s="155" t="s">
        <v>9069</v>
      </c>
      <c r="H15" s="158" t="s">
        <v>9009</v>
      </c>
      <c r="I15" s="157"/>
      <c r="J15" s="157">
        <v>18</v>
      </c>
      <c r="K15" s="157" t="s">
        <v>9054</v>
      </c>
      <c r="L15" s="159">
        <v>9.9</v>
      </c>
      <c r="M15" s="159"/>
      <c r="N15" s="157"/>
      <c r="O15" s="7" t="s">
        <v>9056</v>
      </c>
      <c r="P15" s="16">
        <f>IFERROR(LOOKUP(E15,{30,43,48,53,58,63,68,73,78,83,88,93,97},{42,47,52,57,62,67,72,77,82,87,92,99,100}),999)</f>
        <v>82</v>
      </c>
      <c r="Q15">
        <v>1</v>
      </c>
      <c r="S15" s="234"/>
      <c r="T15">
        <v>87</v>
      </c>
      <c r="U15">
        <f t="shared" si="0"/>
        <v>463</v>
      </c>
      <c r="V15">
        <f t="shared" si="1"/>
        <v>318</v>
      </c>
      <c r="W15">
        <f t="shared" si="5"/>
        <v>145</v>
      </c>
      <c r="X15">
        <f>'age-length nat &amp; Unk AD'!Q14</f>
        <v>0</v>
      </c>
      <c r="Y15">
        <f>'age-length nat &amp; Unk AD'!R14</f>
        <v>2.8475935828877027E-2</v>
      </c>
      <c r="Z15">
        <f>'age-length nat &amp; Unk AD'!S14</f>
        <v>0.73288770053475916</v>
      </c>
      <c r="AA15">
        <f>'age-length nat &amp; Unk AD'!T14</f>
        <v>0.14799465240641727</v>
      </c>
      <c r="AB15">
        <f>'age-length nat &amp; Unk AD'!U14</f>
        <v>0</v>
      </c>
      <c r="AC15">
        <f>'age-length nat &amp; Unk AD'!V14</f>
        <v>0</v>
      </c>
      <c r="AD15">
        <f>'age-length nat &amp; Unk AD'!W14</f>
        <v>4.8128342245989343E-3</v>
      </c>
      <c r="AE15">
        <f>'age-length nat &amp; Unk AD'!X14</f>
        <v>3.9572192513369013E-2</v>
      </c>
      <c r="AF15">
        <f>'age-length nat &amp; Unk AD'!Y14</f>
        <v>4.6256684491978645E-2</v>
      </c>
      <c r="AG15">
        <f>'age-length nat &amp; Unk AD'!Z14</f>
        <v>0</v>
      </c>
      <c r="AH15" s="47">
        <f t="shared" si="6"/>
        <v>0</v>
      </c>
      <c r="AI15" s="18">
        <f t="shared" si="7"/>
        <v>9.0553475935828942</v>
      </c>
      <c r="AJ15" s="18">
        <f t="shared" si="8"/>
        <v>233.05828877005342</v>
      </c>
      <c r="AK15" s="18">
        <f t="shared" si="9"/>
        <v>47.062299465240692</v>
      </c>
      <c r="AL15" s="18">
        <f t="shared" si="10"/>
        <v>0</v>
      </c>
      <c r="AM15" s="18">
        <f t="shared" si="11"/>
        <v>0</v>
      </c>
      <c r="AN15" s="18">
        <f t="shared" si="12"/>
        <v>1.530481283422461</v>
      </c>
      <c r="AO15" s="18">
        <f t="shared" si="13"/>
        <v>12.583957219251346</v>
      </c>
      <c r="AP15" s="18">
        <f t="shared" si="14"/>
        <v>14.70962566844921</v>
      </c>
      <c r="AQ15" s="18">
        <f t="shared" si="15"/>
        <v>0</v>
      </c>
      <c r="AR15" s="177">
        <f>'% Nat est'!AD10</f>
        <v>0.41621805714762267</v>
      </c>
      <c r="AS15" s="36">
        <f t="shared" si="16"/>
        <v>0</v>
      </c>
      <c r="AT15" s="18">
        <f t="shared" si="17"/>
        <v>3.7689991821974727</v>
      </c>
      <c r="AU15" s="18">
        <f t="shared" si="18"/>
        <v>97.003068154021236</v>
      </c>
      <c r="AV15" s="18">
        <f t="shared" si="19"/>
        <v>19.58817884832208</v>
      </c>
      <c r="AW15" s="18">
        <f t="shared" si="20"/>
        <v>0</v>
      </c>
      <c r="AX15" s="18">
        <f t="shared" si="21"/>
        <v>0</v>
      </c>
      <c r="AY15" s="18">
        <f t="shared" si="22"/>
        <v>0.63701394628689678</v>
      </c>
      <c r="AZ15" s="18">
        <f t="shared" si="23"/>
        <v>5.2376702250255951</v>
      </c>
      <c r="BA15" s="18">
        <f t="shared" si="24"/>
        <v>6.1224118170907307</v>
      </c>
      <c r="BB15" s="163">
        <f t="shared" si="25"/>
        <v>0</v>
      </c>
      <c r="BC15" s="18"/>
      <c r="BK15" s="234"/>
      <c r="BL15">
        <v>87</v>
      </c>
      <c r="BM15">
        <f t="shared" si="4"/>
        <v>463</v>
      </c>
      <c r="BN15" s="18">
        <f t="shared" si="26"/>
        <v>132.35734217294402</v>
      </c>
      <c r="BO15" s="19">
        <v>130</v>
      </c>
      <c r="BP15" s="18">
        <f t="shared" si="27"/>
        <v>200.64265782705598</v>
      </c>
      <c r="BQ15" s="19">
        <v>219.53598806427675</v>
      </c>
      <c r="BR15" s="19"/>
    </row>
    <row r="16" spans="1:83" ht="15" thickBot="1" x14ac:dyDescent="0.4">
      <c r="A16" s="153">
        <v>14</v>
      </c>
      <c r="B16" t="s">
        <v>9052</v>
      </c>
      <c r="C16" s="154">
        <v>44845</v>
      </c>
      <c r="D16" s="155" t="s">
        <v>6</v>
      </c>
      <c r="E16" s="156">
        <v>90</v>
      </c>
      <c r="F16" s="157" t="s">
        <v>8969</v>
      </c>
      <c r="G16" s="157" t="s">
        <v>9</v>
      </c>
      <c r="H16" s="158" t="s">
        <v>9009</v>
      </c>
      <c r="I16" s="157"/>
      <c r="J16" s="157">
        <v>18</v>
      </c>
      <c r="K16" s="157" t="s">
        <v>9054</v>
      </c>
      <c r="L16" s="159">
        <v>9.9</v>
      </c>
      <c r="M16" s="159"/>
      <c r="N16" s="157"/>
      <c r="O16" s="7" t="s">
        <v>9056</v>
      </c>
      <c r="P16" s="16">
        <f>IFERROR(LOOKUP(E16,{30,43,48,53,58,63,68,73,78,83,88,93,97},{42,47,52,57,62,67,72,77,82,87,92,99,100}),999)</f>
        <v>92</v>
      </c>
      <c r="Q16">
        <v>1</v>
      </c>
      <c r="S16" s="234"/>
      <c r="T16">
        <v>92</v>
      </c>
      <c r="U16">
        <f t="shared" si="0"/>
        <v>101</v>
      </c>
      <c r="V16">
        <f t="shared" si="1"/>
        <v>77</v>
      </c>
      <c r="W16">
        <f t="shared" si="5"/>
        <v>24</v>
      </c>
      <c r="X16">
        <f>'age-length nat &amp; Unk AD'!Q15</f>
        <v>0</v>
      </c>
      <c r="Y16">
        <f>'age-length nat &amp; Unk AD'!R15</f>
        <v>6.9940476190476206E-2</v>
      </c>
      <c r="Z16">
        <f>'age-length nat &amp; Unk AD'!S15</f>
        <v>0.64211309523809534</v>
      </c>
      <c r="AA16">
        <f>'age-length nat &amp; Unk AD'!T15</f>
        <v>0.23437499999999997</v>
      </c>
      <c r="AB16">
        <f>'age-length nat &amp; Unk AD'!U15</f>
        <v>0</v>
      </c>
      <c r="AC16">
        <f>'age-length nat &amp; Unk AD'!V15</f>
        <v>0</v>
      </c>
      <c r="AD16">
        <f>'age-length nat &amp; Unk AD'!W15</f>
        <v>0</v>
      </c>
      <c r="AE16">
        <f>'age-length nat &amp; Unk AD'!X15</f>
        <v>2.6785714285714288E-2</v>
      </c>
      <c r="AF16">
        <f>'age-length nat &amp; Unk AD'!Y15</f>
        <v>2.6785714285714288E-2</v>
      </c>
      <c r="AG16">
        <f>'age-length nat &amp; Unk AD'!Z15</f>
        <v>0</v>
      </c>
      <c r="AH16" s="47">
        <f t="shared" si="6"/>
        <v>0</v>
      </c>
      <c r="AI16" s="18">
        <f t="shared" si="7"/>
        <v>5.3854166666666679</v>
      </c>
      <c r="AJ16" s="18">
        <f t="shared" si="8"/>
        <v>49.442708333333343</v>
      </c>
      <c r="AK16" s="18">
        <f t="shared" si="9"/>
        <v>18.046874999999996</v>
      </c>
      <c r="AL16" s="18">
        <f t="shared" si="10"/>
        <v>0</v>
      </c>
      <c r="AM16" s="18">
        <f t="shared" si="11"/>
        <v>0</v>
      </c>
      <c r="AN16" s="18">
        <f t="shared" si="12"/>
        <v>0</v>
      </c>
      <c r="AO16" s="18">
        <f t="shared" si="13"/>
        <v>2.0625</v>
      </c>
      <c r="AP16" s="18">
        <f t="shared" si="14"/>
        <v>2.0625</v>
      </c>
      <c r="AQ16" s="18">
        <f t="shared" si="15"/>
        <v>0</v>
      </c>
      <c r="AR16" s="177">
        <f>'% Nat est'!AE10</f>
        <v>0.82441029880825134</v>
      </c>
      <c r="AS16" s="36">
        <f t="shared" si="16"/>
        <v>0</v>
      </c>
      <c r="AT16" s="18">
        <f t="shared" si="17"/>
        <v>4.4397929633736046</v>
      </c>
      <c r="AU16" s="18">
        <f t="shared" si="18"/>
        <v>40.761077950972563</v>
      </c>
      <c r="AV16" s="18">
        <f t="shared" si="19"/>
        <v>14.878029611305157</v>
      </c>
      <c r="AW16" s="18">
        <f t="shared" si="20"/>
        <v>0</v>
      </c>
      <c r="AX16" s="18">
        <f t="shared" si="21"/>
        <v>0</v>
      </c>
      <c r="AY16" s="18">
        <f t="shared" si="22"/>
        <v>0</v>
      </c>
      <c r="AZ16" s="18">
        <f t="shared" si="23"/>
        <v>1.7003462412920185</v>
      </c>
      <c r="BA16" s="18">
        <f t="shared" si="24"/>
        <v>1.7003462412920185</v>
      </c>
      <c r="BB16" s="163">
        <f t="shared" si="25"/>
        <v>0</v>
      </c>
      <c r="BC16" s="18"/>
      <c r="BK16" s="234"/>
      <c r="BL16">
        <v>92</v>
      </c>
      <c r="BM16">
        <f t="shared" si="4"/>
        <v>101</v>
      </c>
      <c r="BN16" s="18">
        <f t="shared" si="26"/>
        <v>63.479593008235362</v>
      </c>
      <c r="BO16" s="19">
        <v>21</v>
      </c>
      <c r="BP16" s="18">
        <f t="shared" si="27"/>
        <v>16.520406991764638</v>
      </c>
      <c r="BQ16" s="19">
        <v>48.057391512384285</v>
      </c>
      <c r="BR16" s="19"/>
    </row>
    <row r="17" spans="1:83" x14ac:dyDescent="0.35">
      <c r="A17" s="153">
        <v>15</v>
      </c>
      <c r="B17" t="s">
        <v>9052</v>
      </c>
      <c r="C17" s="154">
        <v>44845</v>
      </c>
      <c r="D17" s="155" t="s">
        <v>6</v>
      </c>
      <c r="E17" s="156">
        <v>83</v>
      </c>
      <c r="F17" s="157" t="s">
        <v>8969</v>
      </c>
      <c r="G17" s="155" t="s">
        <v>9069</v>
      </c>
      <c r="H17" s="158" t="s">
        <v>9009</v>
      </c>
      <c r="I17" s="157"/>
      <c r="J17" s="157">
        <v>18</v>
      </c>
      <c r="K17" s="157" t="s">
        <v>9054</v>
      </c>
      <c r="L17" s="159">
        <v>9.9</v>
      </c>
      <c r="M17" s="159"/>
      <c r="N17" s="157"/>
      <c r="O17" s="7" t="s">
        <v>9056</v>
      </c>
      <c r="P17" s="16">
        <f>IFERROR(LOOKUP(E17,{30,43,48,53,58,63,68,73,78,83,88,93,97},{42,47,52,57,62,67,72,77,82,87,92,99,100}),999)</f>
        <v>87</v>
      </c>
      <c r="Q17">
        <v>1</v>
      </c>
      <c r="S17" s="234"/>
      <c r="T17">
        <v>99</v>
      </c>
      <c r="U17">
        <f t="shared" si="0"/>
        <v>10</v>
      </c>
      <c r="V17">
        <f t="shared" si="1"/>
        <v>8</v>
      </c>
      <c r="W17">
        <f t="shared" si="5"/>
        <v>2</v>
      </c>
      <c r="X17">
        <f>'age-length nat &amp; Unk AD'!Q16</f>
        <v>0</v>
      </c>
      <c r="Y17">
        <f>'age-length nat &amp; Unk AD'!R16</f>
        <v>0</v>
      </c>
      <c r="Z17">
        <f>'age-length nat &amp; Unk AD'!S16</f>
        <v>0.43373493975903621</v>
      </c>
      <c r="AA17">
        <f>'age-length nat &amp; Unk AD'!T16</f>
        <v>0.5662650602409639</v>
      </c>
      <c r="AB17">
        <f>'age-length nat &amp; Unk AD'!U16</f>
        <v>0</v>
      </c>
      <c r="AC17">
        <f>'age-length nat &amp; Unk AD'!V16</f>
        <v>0</v>
      </c>
      <c r="AD17">
        <f>'age-length nat &amp; Unk AD'!W16</f>
        <v>0</v>
      </c>
      <c r="AE17">
        <f>'age-length nat &amp; Unk AD'!X16</f>
        <v>0</v>
      </c>
      <c r="AF17">
        <f>'age-length nat &amp; Unk AD'!Y16</f>
        <v>0</v>
      </c>
      <c r="AG17">
        <f>'age-length nat &amp; Unk AD'!Z16</f>
        <v>0</v>
      </c>
      <c r="AH17" s="47">
        <f t="shared" si="6"/>
        <v>0</v>
      </c>
      <c r="AI17" s="18">
        <f t="shared" si="7"/>
        <v>0</v>
      </c>
      <c r="AJ17" s="18">
        <f t="shared" si="8"/>
        <v>3.4698795180722897</v>
      </c>
      <c r="AK17" s="18">
        <f t="shared" si="9"/>
        <v>4.5301204819277112</v>
      </c>
      <c r="AL17" s="18">
        <f t="shared" si="10"/>
        <v>0</v>
      </c>
      <c r="AM17" s="18">
        <f t="shared" si="11"/>
        <v>0</v>
      </c>
      <c r="AN17" s="18">
        <f t="shared" si="12"/>
        <v>0</v>
      </c>
      <c r="AO17" s="18">
        <f t="shared" si="13"/>
        <v>0</v>
      </c>
      <c r="AP17" s="18">
        <f t="shared" si="14"/>
        <v>0</v>
      </c>
      <c r="AQ17" s="18">
        <f t="shared" si="15"/>
        <v>0</v>
      </c>
      <c r="AR17" s="177">
        <f>'% Nat est'!AF10</f>
        <v>0</v>
      </c>
      <c r="AS17" s="36">
        <f t="shared" si="16"/>
        <v>0</v>
      </c>
      <c r="AT17" s="18">
        <f t="shared" si="17"/>
        <v>0</v>
      </c>
      <c r="AU17" s="18">
        <f t="shared" si="18"/>
        <v>0</v>
      </c>
      <c r="AV17" s="18">
        <f t="shared" si="19"/>
        <v>0</v>
      </c>
      <c r="AW17" s="18">
        <f t="shared" si="20"/>
        <v>0</v>
      </c>
      <c r="AX17" s="18">
        <f t="shared" si="21"/>
        <v>0</v>
      </c>
      <c r="AY17" s="18">
        <f t="shared" si="22"/>
        <v>0</v>
      </c>
      <c r="AZ17" s="18">
        <f t="shared" si="23"/>
        <v>0</v>
      </c>
      <c r="BA17" s="18">
        <f t="shared" si="24"/>
        <v>0</v>
      </c>
      <c r="BB17" s="163">
        <f t="shared" si="25"/>
        <v>0</v>
      </c>
      <c r="BC17" s="18"/>
      <c r="BF17" s="33"/>
      <c r="BG17" s="59" t="s">
        <v>8864</v>
      </c>
      <c r="BH17" s="59" t="s">
        <v>9040</v>
      </c>
      <c r="BI17" s="141" t="s">
        <v>8862</v>
      </c>
      <c r="BK17" s="234"/>
      <c r="BL17">
        <v>99</v>
      </c>
      <c r="BM17">
        <f t="shared" si="4"/>
        <v>10</v>
      </c>
      <c r="BN17" s="18">
        <f t="shared" si="26"/>
        <v>0</v>
      </c>
      <c r="BO17" s="19">
        <v>2</v>
      </c>
      <c r="BP17" s="18">
        <f t="shared" si="27"/>
        <v>8</v>
      </c>
      <c r="BQ17" s="19">
        <v>3.3155577120467732</v>
      </c>
      <c r="BR17" s="19"/>
    </row>
    <row r="18" spans="1:83" x14ac:dyDescent="0.35">
      <c r="A18" s="153">
        <v>16</v>
      </c>
      <c r="B18" t="s">
        <v>9052</v>
      </c>
      <c r="C18" s="154">
        <v>44845</v>
      </c>
      <c r="D18" s="155" t="s">
        <v>6</v>
      </c>
      <c r="E18" s="156">
        <v>87</v>
      </c>
      <c r="F18" s="157" t="s">
        <v>8969</v>
      </c>
      <c r="G18" s="155" t="s">
        <v>9069</v>
      </c>
      <c r="H18" s="158" t="s">
        <v>9009</v>
      </c>
      <c r="I18" s="157"/>
      <c r="J18" s="157">
        <v>18</v>
      </c>
      <c r="K18" s="157" t="s">
        <v>9054</v>
      </c>
      <c r="L18" s="159">
        <v>9.9</v>
      </c>
      <c r="M18" s="159"/>
      <c r="N18" s="157"/>
      <c r="O18" s="7" t="s">
        <v>9056</v>
      </c>
      <c r="P18" s="16">
        <f>IFERROR(LOOKUP(E18,{30,43,48,53,58,63,68,73,78,83,88,93,97},{42,47,52,57,62,67,72,77,82,87,92,99,100}),999)</f>
        <v>87</v>
      </c>
      <c r="Q18">
        <v>1</v>
      </c>
      <c r="S18" s="235"/>
      <c r="T18" s="139">
        <v>100</v>
      </c>
      <c r="U18" s="139">
        <f t="shared" si="0"/>
        <v>1</v>
      </c>
      <c r="V18" s="139">
        <f t="shared" si="1"/>
        <v>1</v>
      </c>
      <c r="W18" s="139">
        <f t="shared" si="5"/>
        <v>0</v>
      </c>
      <c r="X18">
        <f>'age-length nat &amp; Unk AD'!Q17</f>
        <v>0</v>
      </c>
      <c r="Y18">
        <f>'age-length nat &amp; Unk AD'!R17</f>
        <v>0</v>
      </c>
      <c r="Z18">
        <f>'age-length nat &amp; Unk AD'!S17</f>
        <v>0</v>
      </c>
      <c r="AA18">
        <f>'age-length nat &amp; Unk AD'!T17</f>
        <v>1</v>
      </c>
      <c r="AB18">
        <f>'age-length nat &amp; Unk AD'!U17</f>
        <v>0</v>
      </c>
      <c r="AC18">
        <f>'age-length nat &amp; Unk AD'!V17</f>
        <v>0</v>
      </c>
      <c r="AD18">
        <f>'age-length nat &amp; Unk AD'!W17</f>
        <v>0</v>
      </c>
      <c r="AE18">
        <f>'age-length nat &amp; Unk AD'!X17</f>
        <v>0</v>
      </c>
      <c r="AF18">
        <f>'age-length nat &amp; Unk AD'!Y17</f>
        <v>0</v>
      </c>
      <c r="AG18">
        <f>'age-length nat &amp; Unk AD'!Z17</f>
        <v>0</v>
      </c>
      <c r="AH18" s="47">
        <f t="shared" si="6"/>
        <v>0</v>
      </c>
      <c r="AI18" s="18">
        <f t="shared" si="7"/>
        <v>0</v>
      </c>
      <c r="AJ18" s="18">
        <f t="shared" si="8"/>
        <v>0</v>
      </c>
      <c r="AK18" s="18">
        <f t="shared" si="9"/>
        <v>1</v>
      </c>
      <c r="AL18" s="18">
        <f t="shared" si="10"/>
        <v>0</v>
      </c>
      <c r="AM18" s="18">
        <f t="shared" si="11"/>
        <v>0</v>
      </c>
      <c r="AN18" s="18">
        <f t="shared" si="12"/>
        <v>0</v>
      </c>
      <c r="AO18" s="18">
        <f t="shared" si="13"/>
        <v>0</v>
      </c>
      <c r="AP18" s="18">
        <f t="shared" si="14"/>
        <v>0</v>
      </c>
      <c r="AQ18" s="18">
        <f t="shared" si="15"/>
        <v>0</v>
      </c>
      <c r="AR18" s="177">
        <f>'% Nat est'!AG10</f>
        <v>1</v>
      </c>
      <c r="AS18" s="36">
        <f t="shared" si="16"/>
        <v>0</v>
      </c>
      <c r="AT18" s="18">
        <f t="shared" si="17"/>
        <v>0</v>
      </c>
      <c r="AU18" s="18">
        <f t="shared" si="18"/>
        <v>0</v>
      </c>
      <c r="AV18" s="18">
        <f t="shared" si="19"/>
        <v>1</v>
      </c>
      <c r="AW18" s="18">
        <f t="shared" si="20"/>
        <v>0</v>
      </c>
      <c r="AX18" s="18">
        <f t="shared" si="21"/>
        <v>0</v>
      </c>
      <c r="AY18" s="18">
        <f t="shared" si="22"/>
        <v>0</v>
      </c>
      <c r="AZ18" s="18">
        <f t="shared" si="23"/>
        <v>0</v>
      </c>
      <c r="BA18" s="18">
        <f t="shared" si="24"/>
        <v>0</v>
      </c>
      <c r="BB18" s="163">
        <f t="shared" si="25"/>
        <v>0</v>
      </c>
      <c r="BC18" s="18"/>
      <c r="BF18" s="54" t="s">
        <v>9154</v>
      </c>
      <c r="BG18" s="18">
        <f>SUM(AS6:AS18)</f>
        <v>0</v>
      </c>
      <c r="BH18" s="18">
        <f>SUM(AS22:AS31)</f>
        <v>0</v>
      </c>
      <c r="BI18" s="163">
        <f>SUM(AS19:AS21)</f>
        <v>0</v>
      </c>
      <c r="BK18" s="235"/>
      <c r="BL18" s="139">
        <v>100</v>
      </c>
      <c r="BM18" s="139">
        <f t="shared" si="4"/>
        <v>1</v>
      </c>
      <c r="BN18" s="18">
        <f t="shared" si="26"/>
        <v>1</v>
      </c>
      <c r="BO18" s="19">
        <v>0</v>
      </c>
      <c r="BP18" s="18">
        <f t="shared" si="27"/>
        <v>0</v>
      </c>
      <c r="BQ18" s="19">
        <v>0</v>
      </c>
      <c r="BR18" s="19"/>
    </row>
    <row r="19" spans="1:83" x14ac:dyDescent="0.35">
      <c r="A19" s="153">
        <v>17</v>
      </c>
      <c r="B19" t="s">
        <v>9052</v>
      </c>
      <c r="C19" s="154">
        <v>44845</v>
      </c>
      <c r="D19" s="155" t="s">
        <v>6</v>
      </c>
      <c r="E19" s="156">
        <v>75</v>
      </c>
      <c r="F19" s="157" t="s">
        <v>8969</v>
      </c>
      <c r="G19" s="155" t="s">
        <v>9069</v>
      </c>
      <c r="H19" s="158" t="s">
        <v>9009</v>
      </c>
      <c r="I19" s="157"/>
      <c r="J19" s="157">
        <v>18</v>
      </c>
      <c r="K19" s="157" t="s">
        <v>9054</v>
      </c>
      <c r="L19" s="159">
        <v>9.9</v>
      </c>
      <c r="M19" s="159"/>
      <c r="N19" s="157"/>
      <c r="O19" s="7" t="s">
        <v>9056</v>
      </c>
      <c r="P19" s="16">
        <f>IFERROR(LOOKUP(E19,{30,43,48,53,58,63,68,73,78,83,88,93,97},{42,47,52,57,62,67,72,77,82,87,92,99,100}),999)</f>
        <v>77</v>
      </c>
      <c r="Q19">
        <v>1</v>
      </c>
      <c r="S19" s="234" t="s">
        <v>9040</v>
      </c>
      <c r="T19">
        <v>42</v>
      </c>
      <c r="U19">
        <f t="shared" ref="U19:U31" si="29">SUMIFS($Q$3:$Q$3207,$P$3:$P$3207,T19,$D$3:$D$3207,"m")</f>
        <v>24</v>
      </c>
      <c r="V19">
        <f>SUMIFS($Q$3:$Q$3207,$P$3:$P$3207,T19,$D$3:$D$3207,"m",$G$3:$G$3207,"NO",$H$3:$H$3207,"N")</f>
        <v>0</v>
      </c>
      <c r="W19">
        <f t="shared" si="5"/>
        <v>24</v>
      </c>
      <c r="X19">
        <f>'age-length nat &amp; Unk AD'!Q20</f>
        <v>0.81262580054894795</v>
      </c>
      <c r="Y19">
        <f>'age-length nat &amp; Unk AD'!R20</f>
        <v>9.8810612991765787E-2</v>
      </c>
      <c r="Z19">
        <f>'age-length nat &amp; Unk AD'!S20</f>
        <v>0</v>
      </c>
      <c r="AA19">
        <f>'age-length nat &amp; Unk AD'!T20</f>
        <v>0</v>
      </c>
      <c r="AB19">
        <f>'age-length nat &amp; Unk AD'!U20</f>
        <v>0</v>
      </c>
      <c r="AC19">
        <f>'age-length nat &amp; Unk AD'!V20</f>
        <v>5.6175663311985369E-2</v>
      </c>
      <c r="AD19">
        <f>'age-length nat &amp; Unk AD'!W20</f>
        <v>3.2387923147301011E-2</v>
      </c>
      <c r="AE19">
        <f>'age-length nat &amp; Unk AD'!X20</f>
        <v>0</v>
      </c>
      <c r="AF19">
        <f>'age-length nat &amp; Unk AD'!Y20</f>
        <v>0</v>
      </c>
      <c r="AG19">
        <f>'age-length nat &amp; Unk AD'!Z20</f>
        <v>0</v>
      </c>
      <c r="AH19" s="47">
        <f t="shared" si="6"/>
        <v>0</v>
      </c>
      <c r="AI19" s="18">
        <f t="shared" si="7"/>
        <v>0</v>
      </c>
      <c r="AJ19" s="18">
        <f t="shared" si="8"/>
        <v>0</v>
      </c>
      <c r="AK19" s="18">
        <f t="shared" si="9"/>
        <v>0</v>
      </c>
      <c r="AL19" s="18">
        <f t="shared" si="10"/>
        <v>0</v>
      </c>
      <c r="AM19" s="18">
        <f t="shared" si="11"/>
        <v>0</v>
      </c>
      <c r="AN19" s="18">
        <f t="shared" si="12"/>
        <v>0</v>
      </c>
      <c r="AO19" s="18">
        <f t="shared" si="13"/>
        <v>0</v>
      </c>
      <c r="AP19" s="18">
        <f t="shared" si="14"/>
        <v>0</v>
      </c>
      <c r="AQ19" s="18">
        <f t="shared" si="15"/>
        <v>0</v>
      </c>
      <c r="AR19" s="177">
        <f>'% Nat est'!U16</f>
        <v>0.29037019663941283</v>
      </c>
      <c r="AS19" s="36">
        <f t="shared" si="16"/>
        <v>0</v>
      </c>
      <c r="AT19" s="18">
        <f t="shared" si="17"/>
        <v>0</v>
      </c>
      <c r="AU19" s="18">
        <f t="shared" si="18"/>
        <v>0</v>
      </c>
      <c r="AV19" s="18">
        <f t="shared" si="19"/>
        <v>0</v>
      </c>
      <c r="AW19" s="18">
        <f t="shared" si="20"/>
        <v>0</v>
      </c>
      <c r="AX19" s="18">
        <f t="shared" si="21"/>
        <v>0</v>
      </c>
      <c r="AY19" s="18">
        <f t="shared" si="22"/>
        <v>0</v>
      </c>
      <c r="AZ19" s="18">
        <f t="shared" si="23"/>
        <v>0</v>
      </c>
      <c r="BA19" s="18">
        <f t="shared" si="24"/>
        <v>0</v>
      </c>
      <c r="BB19" s="163">
        <f t="shared" si="25"/>
        <v>0</v>
      </c>
      <c r="BC19" s="18"/>
      <c r="BF19" s="54" t="s">
        <v>9155</v>
      </c>
      <c r="BG19" s="18">
        <f>SUM(AT6:AT18)</f>
        <v>32.151405774089234</v>
      </c>
      <c r="BH19" s="18">
        <f>SUM(AT22:AT31)</f>
        <v>28.38406293465259</v>
      </c>
      <c r="BI19" s="163">
        <f>SUM(AT19:AT21)</f>
        <v>0</v>
      </c>
      <c r="BK19" s="234" t="s">
        <v>9040</v>
      </c>
      <c r="BL19">
        <v>42</v>
      </c>
      <c r="BM19">
        <f t="shared" ref="BM19:BM31" si="30">SUMIFS($Q$3:$Q$3207,$P$3:$P$3207,BL19,$D$3:$D$3207,"m")</f>
        <v>24</v>
      </c>
      <c r="BN19" s="18">
        <f t="shared" si="26"/>
        <v>0</v>
      </c>
      <c r="BO19" s="18">
        <v>24</v>
      </c>
      <c r="BP19" s="18">
        <f t="shared" si="27"/>
        <v>0</v>
      </c>
      <c r="BQ19" s="19">
        <v>14.364751073790229</v>
      </c>
      <c r="BR19" s="19"/>
      <c r="BS19" s="19"/>
      <c r="BT19" s="19"/>
      <c r="BU19" s="19"/>
      <c r="BV19" s="19"/>
      <c r="BW19" s="19"/>
      <c r="BX19" s="19"/>
      <c r="BY19" s="19"/>
      <c r="BZ19" s="19"/>
      <c r="CA19" s="19"/>
      <c r="CB19" s="19"/>
      <c r="CC19" s="19"/>
      <c r="CD19" s="19"/>
      <c r="CE19" s="19"/>
    </row>
    <row r="20" spans="1:83" x14ac:dyDescent="0.35">
      <c r="A20" s="153">
        <v>18</v>
      </c>
      <c r="B20" t="s">
        <v>9052</v>
      </c>
      <c r="C20" s="154">
        <v>44845</v>
      </c>
      <c r="D20" s="155" t="s">
        <v>6</v>
      </c>
      <c r="E20" s="156">
        <v>99</v>
      </c>
      <c r="F20" s="157" t="s">
        <v>8969</v>
      </c>
      <c r="G20" s="157" t="s">
        <v>9</v>
      </c>
      <c r="H20" s="158" t="s">
        <v>9053</v>
      </c>
      <c r="I20" s="157">
        <v>220513</v>
      </c>
      <c r="J20" s="157">
        <v>18</v>
      </c>
      <c r="K20" s="157" t="s">
        <v>9080</v>
      </c>
      <c r="L20" s="159">
        <v>0.3</v>
      </c>
      <c r="M20" s="159" t="s">
        <v>9058</v>
      </c>
      <c r="N20" s="157">
        <v>220513</v>
      </c>
      <c r="O20" s="7" t="s">
        <v>9056</v>
      </c>
      <c r="P20" s="16">
        <f>IFERROR(LOOKUP(E20,{30,43,48,53,58,63,68,73,78,83,88,93,97},{42,47,52,57,62,67,72,77,82,87,92,99,100}),999)</f>
        <v>100</v>
      </c>
      <c r="Q20">
        <v>1</v>
      </c>
      <c r="S20" s="234"/>
      <c r="T20">
        <v>47</v>
      </c>
      <c r="U20">
        <f t="shared" si="29"/>
        <v>18</v>
      </c>
      <c r="V20">
        <f t="shared" ref="V20:V31" si="31">SUMIFS($Q$3:$Q$3207,$P$3:$P$3207,T20,$D$3:$D$3207,"m",$G$3:$G$3207,"NO",$H$3:$H$3207,"N")</f>
        <v>0</v>
      </c>
      <c r="W20">
        <f t="shared" si="5"/>
        <v>18</v>
      </c>
      <c r="X20">
        <f>'age-length nat &amp; Unk AD'!Q21</f>
        <v>0.86139520683865067</v>
      </c>
      <c r="Y20">
        <f>'age-length nat &amp; Unk AD'!R21</f>
        <v>7.861395206838652E-2</v>
      </c>
      <c r="Z20">
        <f>'age-length nat &amp; Unk AD'!S21</f>
        <v>0</v>
      </c>
      <c r="AA20">
        <f>'age-length nat &amp; Unk AD'!T21</f>
        <v>0</v>
      </c>
      <c r="AB20">
        <f>'age-length nat &amp; Unk AD'!U21</f>
        <v>0</v>
      </c>
      <c r="AC20">
        <f>'age-length nat &amp; Unk AD'!V21</f>
        <v>2.198137688902458E-2</v>
      </c>
      <c r="AD20">
        <f>'age-length nat &amp; Unk AD'!W21</f>
        <v>3.8009464203938338E-2</v>
      </c>
      <c r="AE20">
        <f>'age-length nat &amp; Unk AD'!X21</f>
        <v>0</v>
      </c>
      <c r="AF20">
        <f>'age-length nat &amp; Unk AD'!Y21</f>
        <v>0</v>
      </c>
      <c r="AG20">
        <f>'age-length nat &amp; Unk AD'!Z21</f>
        <v>0</v>
      </c>
      <c r="AH20" s="47">
        <f t="shared" si="6"/>
        <v>0</v>
      </c>
      <c r="AI20" s="18">
        <f t="shared" si="7"/>
        <v>0</v>
      </c>
      <c r="AJ20" s="18">
        <f t="shared" si="8"/>
        <v>0</v>
      </c>
      <c r="AK20" s="18">
        <f t="shared" si="9"/>
        <v>0</v>
      </c>
      <c r="AL20" s="18">
        <f t="shared" si="10"/>
        <v>0</v>
      </c>
      <c r="AM20" s="18">
        <f t="shared" si="11"/>
        <v>0</v>
      </c>
      <c r="AN20" s="18">
        <f t="shared" si="12"/>
        <v>0</v>
      </c>
      <c r="AO20" s="18">
        <f t="shared" si="13"/>
        <v>0</v>
      </c>
      <c r="AP20" s="18">
        <f t="shared" si="14"/>
        <v>0</v>
      </c>
      <c r="AQ20" s="18">
        <f t="shared" si="15"/>
        <v>0</v>
      </c>
      <c r="AR20" s="177">
        <f>'% Nat est'!V16</f>
        <v>0.22677721005012891</v>
      </c>
      <c r="AS20" s="36">
        <f t="shared" si="16"/>
        <v>0</v>
      </c>
      <c r="AT20" s="18">
        <f t="shared" si="17"/>
        <v>0</v>
      </c>
      <c r="AU20" s="18">
        <f t="shared" si="18"/>
        <v>0</v>
      </c>
      <c r="AV20" s="18">
        <f t="shared" si="19"/>
        <v>0</v>
      </c>
      <c r="AW20" s="18">
        <f t="shared" si="20"/>
        <v>0</v>
      </c>
      <c r="AX20" s="18">
        <f t="shared" si="21"/>
        <v>0</v>
      </c>
      <c r="AY20" s="18">
        <f t="shared" si="22"/>
        <v>0</v>
      </c>
      <c r="AZ20" s="18">
        <f t="shared" si="23"/>
        <v>0</v>
      </c>
      <c r="BA20" s="18">
        <f t="shared" si="24"/>
        <v>0</v>
      </c>
      <c r="BB20" s="163">
        <f t="shared" si="25"/>
        <v>0</v>
      </c>
      <c r="BC20" s="18"/>
      <c r="BF20" s="54" t="s">
        <v>9156</v>
      </c>
      <c r="BG20" s="18">
        <f>SUM(AU6:AU18)</f>
        <v>339.26817081182628</v>
      </c>
      <c r="BH20" s="18">
        <f>SUM(AU22:AU31)</f>
        <v>97.26751330150276</v>
      </c>
      <c r="BI20" s="163">
        <f>SUM(AU19:AU21)</f>
        <v>0</v>
      </c>
      <c r="BK20" s="234"/>
      <c r="BL20">
        <v>47</v>
      </c>
      <c r="BM20">
        <f t="shared" si="30"/>
        <v>18</v>
      </c>
      <c r="BN20" s="18">
        <f t="shared" si="26"/>
        <v>0</v>
      </c>
      <c r="BO20" s="18">
        <v>17</v>
      </c>
      <c r="BP20" s="18">
        <f t="shared" si="27"/>
        <v>1</v>
      </c>
      <c r="BQ20" s="19">
        <v>26.99710650702313</v>
      </c>
    </row>
    <row r="21" spans="1:83" ht="16.5" customHeight="1" x14ac:dyDescent="0.35">
      <c r="A21" s="153">
        <v>19</v>
      </c>
      <c r="B21" t="s">
        <v>9052</v>
      </c>
      <c r="C21" s="154">
        <v>44845</v>
      </c>
      <c r="D21" s="155" t="s">
        <v>6</v>
      </c>
      <c r="E21" s="156">
        <v>78</v>
      </c>
      <c r="F21" s="157" t="s">
        <v>8969</v>
      </c>
      <c r="G21" s="157" t="s">
        <v>9</v>
      </c>
      <c r="H21" s="158" t="s">
        <v>9053</v>
      </c>
      <c r="I21" s="157">
        <v>220272</v>
      </c>
      <c r="J21" s="157">
        <v>18</v>
      </c>
      <c r="K21" s="157" t="s">
        <v>9108</v>
      </c>
      <c r="L21" s="159">
        <v>0.3</v>
      </c>
      <c r="M21" s="159" t="s">
        <v>9058</v>
      </c>
      <c r="N21" s="157">
        <v>220272</v>
      </c>
      <c r="O21" s="7" t="s">
        <v>9056</v>
      </c>
      <c r="P21" s="16">
        <f>IFERROR(LOOKUP(E21,{30,43,48,53,58,63,68,73,78,83,88,93,97},{42,47,52,57,62,67,72,77,82,87,92,99,100}),999)</f>
        <v>82</v>
      </c>
      <c r="Q21">
        <v>1</v>
      </c>
      <c r="S21" s="234"/>
      <c r="T21">
        <v>52</v>
      </c>
      <c r="U21">
        <f t="shared" si="29"/>
        <v>16</v>
      </c>
      <c r="V21">
        <f t="shared" si="31"/>
        <v>0</v>
      </c>
      <c r="W21">
        <f t="shared" si="5"/>
        <v>16</v>
      </c>
      <c r="X21">
        <f>'age-length nat &amp; Unk AD'!Q22</f>
        <v>0.34460887949260038</v>
      </c>
      <c r="Y21">
        <f>'age-length nat &amp; Unk AD'!R22</f>
        <v>0.53620507399577166</v>
      </c>
      <c r="Z21">
        <f>'age-length nat &amp; Unk AD'!S22</f>
        <v>9.5137420718816069E-3</v>
      </c>
      <c r="AA21">
        <f>'age-length nat &amp; Unk AD'!T22</f>
        <v>0</v>
      </c>
      <c r="AB21">
        <f>'age-length nat &amp; Unk AD'!U22</f>
        <v>0</v>
      </c>
      <c r="AC21">
        <f>'age-length nat &amp; Unk AD'!V22</f>
        <v>9.5137420718816069E-3</v>
      </c>
      <c r="AD21">
        <f>'age-length nat &amp; Unk AD'!W22</f>
        <v>0.1001585623678647</v>
      </c>
      <c r="AE21">
        <f>'age-length nat &amp; Unk AD'!X22</f>
        <v>0</v>
      </c>
      <c r="AF21">
        <f>'age-length nat &amp; Unk AD'!Y22</f>
        <v>0</v>
      </c>
      <c r="AG21">
        <f>'age-length nat &amp; Unk AD'!Z22</f>
        <v>0</v>
      </c>
      <c r="AH21" s="47">
        <f t="shared" si="6"/>
        <v>0</v>
      </c>
      <c r="AI21" s="18">
        <f t="shared" si="7"/>
        <v>0</v>
      </c>
      <c r="AJ21" s="18">
        <f t="shared" si="8"/>
        <v>0</v>
      </c>
      <c r="AK21" s="18">
        <f t="shared" si="9"/>
        <v>0</v>
      </c>
      <c r="AL21" s="18">
        <f t="shared" si="10"/>
        <v>0</v>
      </c>
      <c r="AM21" s="18">
        <f t="shared" si="11"/>
        <v>0</v>
      </c>
      <c r="AN21" s="18">
        <f t="shared" si="12"/>
        <v>0</v>
      </c>
      <c r="AO21" s="18">
        <f t="shared" si="13"/>
        <v>0</v>
      </c>
      <c r="AP21" s="18">
        <f t="shared" si="14"/>
        <v>0</v>
      </c>
      <c r="AQ21" s="18">
        <f t="shared" si="15"/>
        <v>0</v>
      </c>
      <c r="AR21" s="177">
        <f>'% Nat est'!W16</f>
        <v>0.21161699818989976</v>
      </c>
      <c r="AS21" s="36">
        <f t="shared" si="16"/>
        <v>0</v>
      </c>
      <c r="AT21" s="18">
        <f t="shared" si="17"/>
        <v>0</v>
      </c>
      <c r="AU21" s="18">
        <f t="shared" si="18"/>
        <v>0</v>
      </c>
      <c r="AV21" s="18">
        <f t="shared" si="19"/>
        <v>0</v>
      </c>
      <c r="AW21" s="18">
        <f t="shared" si="20"/>
        <v>0</v>
      </c>
      <c r="AX21" s="18">
        <f t="shared" si="21"/>
        <v>0</v>
      </c>
      <c r="AY21" s="18">
        <f t="shared" si="22"/>
        <v>0</v>
      </c>
      <c r="AZ21" s="18">
        <f t="shared" si="23"/>
        <v>0</v>
      </c>
      <c r="BA21" s="18">
        <f t="shared" si="24"/>
        <v>0</v>
      </c>
      <c r="BB21" s="163">
        <f t="shared" si="25"/>
        <v>0</v>
      </c>
      <c r="BC21" s="18"/>
      <c r="BF21" s="54" t="s">
        <v>9157</v>
      </c>
      <c r="BG21" s="18">
        <f>SUM(AV6:AV18)</f>
        <v>46.822582091260337</v>
      </c>
      <c r="BH21" s="18">
        <f>SUM(AV22:AV31)</f>
        <v>15.30063101151811</v>
      </c>
      <c r="BI21" s="163">
        <f>SUM(AV19:AV21)</f>
        <v>0</v>
      </c>
      <c r="BK21" s="234"/>
      <c r="BL21">
        <v>52</v>
      </c>
      <c r="BM21">
        <f t="shared" si="30"/>
        <v>16</v>
      </c>
      <c r="BN21" s="18">
        <f t="shared" si="26"/>
        <v>0</v>
      </c>
      <c r="BO21" s="18">
        <v>16</v>
      </c>
      <c r="BP21" s="18">
        <f t="shared" si="27"/>
        <v>0</v>
      </c>
      <c r="BQ21" s="19">
        <v>20.429079145193661</v>
      </c>
    </row>
    <row r="22" spans="1:83" x14ac:dyDescent="0.35">
      <c r="A22" s="153">
        <v>20</v>
      </c>
      <c r="B22" t="s">
        <v>9052</v>
      </c>
      <c r="C22" s="154">
        <v>44845</v>
      </c>
      <c r="D22" s="155" t="s">
        <v>6</v>
      </c>
      <c r="E22" s="156">
        <v>78</v>
      </c>
      <c r="F22" s="157" t="s">
        <v>8969</v>
      </c>
      <c r="G22" s="155" t="s">
        <v>9069</v>
      </c>
      <c r="H22" s="158" t="s">
        <v>9009</v>
      </c>
      <c r="I22" s="157"/>
      <c r="J22" s="157">
        <v>18</v>
      </c>
      <c r="K22" s="157" t="s">
        <v>9054</v>
      </c>
      <c r="L22" s="159">
        <v>9.9</v>
      </c>
      <c r="M22" s="159"/>
      <c r="N22" s="157"/>
      <c r="O22" s="7" t="s">
        <v>9056</v>
      </c>
      <c r="P22" s="16">
        <f>IFERROR(LOOKUP(E22,{30,43,48,53,58,63,68,73,78,83,88,93,97},{42,47,52,57,62,67,72,77,82,87,92,99,100}),999)</f>
        <v>82</v>
      </c>
      <c r="Q22">
        <v>1</v>
      </c>
      <c r="S22" s="234"/>
      <c r="T22">
        <v>57</v>
      </c>
      <c r="U22">
        <f t="shared" si="29"/>
        <v>36</v>
      </c>
      <c r="V22">
        <f t="shared" si="31"/>
        <v>0</v>
      </c>
      <c r="W22">
        <f t="shared" si="5"/>
        <v>36</v>
      </c>
      <c r="X22">
        <f>'age-length nat &amp; Unk AD'!Q23</f>
        <v>3.7705575611712804E-3</v>
      </c>
      <c r="Y22">
        <f>'age-length nat &amp; Unk AD'!R23</f>
        <v>0.88961091054953889</v>
      </c>
      <c r="Z22">
        <f>'age-length nat &amp; Unk AD'!S23</f>
        <v>2.5992779783393507E-2</v>
      </c>
      <c r="AA22">
        <f>'age-length nat &amp; Unk AD'!T23</f>
        <v>2.8880866425992783E-3</v>
      </c>
      <c r="AB22">
        <f>'age-length nat &amp; Unk AD'!U23</f>
        <v>0</v>
      </c>
      <c r="AC22">
        <f>'age-length nat &amp; Unk AD'!V23</f>
        <v>0</v>
      </c>
      <c r="AD22">
        <f>'age-length nat &amp; Unk AD'!W23</f>
        <v>7.6855194544725239E-2</v>
      </c>
      <c r="AE22">
        <f>'age-length nat &amp; Unk AD'!X23</f>
        <v>8.8247091857200177E-4</v>
      </c>
      <c r="AF22">
        <f>'age-length nat &amp; Unk AD'!Y23</f>
        <v>0</v>
      </c>
      <c r="AG22">
        <f>'age-length nat &amp; Unk AD'!Z23</f>
        <v>0</v>
      </c>
      <c r="AH22" s="47">
        <f t="shared" si="6"/>
        <v>0</v>
      </c>
      <c r="AI22" s="18">
        <f t="shared" si="7"/>
        <v>0</v>
      </c>
      <c r="AJ22" s="18">
        <f t="shared" si="8"/>
        <v>0</v>
      </c>
      <c r="AK22" s="18">
        <f t="shared" si="9"/>
        <v>0</v>
      </c>
      <c r="AL22" s="18">
        <f t="shared" si="10"/>
        <v>0</v>
      </c>
      <c r="AM22" s="18">
        <f t="shared" si="11"/>
        <v>0</v>
      </c>
      <c r="AN22" s="18">
        <f t="shared" si="12"/>
        <v>0</v>
      </c>
      <c r="AO22" s="18">
        <f t="shared" si="13"/>
        <v>0</v>
      </c>
      <c r="AP22" s="18">
        <f t="shared" si="14"/>
        <v>0</v>
      </c>
      <c r="AQ22" s="18">
        <f t="shared" si="15"/>
        <v>0</v>
      </c>
      <c r="AR22" s="177">
        <f>'% Nat est'!X16</f>
        <v>0.25021291243747457</v>
      </c>
      <c r="AS22" s="36">
        <f t="shared" si="16"/>
        <v>0</v>
      </c>
      <c r="AT22" s="18">
        <f t="shared" si="17"/>
        <v>0</v>
      </c>
      <c r="AU22" s="18">
        <f t="shared" si="18"/>
        <v>0</v>
      </c>
      <c r="AV22" s="18">
        <f t="shared" si="19"/>
        <v>0</v>
      </c>
      <c r="AW22" s="18">
        <f t="shared" si="20"/>
        <v>0</v>
      </c>
      <c r="AX22" s="18">
        <f t="shared" si="21"/>
        <v>0</v>
      </c>
      <c r="AY22" s="18">
        <f t="shared" si="22"/>
        <v>0</v>
      </c>
      <c r="AZ22" s="18">
        <f t="shared" si="23"/>
        <v>0</v>
      </c>
      <c r="BA22" s="18">
        <f t="shared" si="24"/>
        <v>0</v>
      </c>
      <c r="BB22" s="163">
        <f t="shared" si="25"/>
        <v>0</v>
      </c>
      <c r="BC22" s="18"/>
      <c r="BF22" s="54" t="s">
        <v>9158</v>
      </c>
      <c r="BG22" s="18">
        <f>SUM(AW6:AW18)</f>
        <v>0</v>
      </c>
      <c r="BH22" s="18">
        <f>SUM(AW22:AW31)</f>
        <v>0</v>
      </c>
      <c r="BI22" s="163">
        <f>SUM(AW19:AW21)</f>
        <v>0</v>
      </c>
      <c r="BK22" s="234"/>
      <c r="BL22">
        <v>57</v>
      </c>
      <c r="BM22">
        <f t="shared" si="30"/>
        <v>36</v>
      </c>
      <c r="BN22" s="18">
        <f t="shared" si="26"/>
        <v>0</v>
      </c>
      <c r="BO22" s="18">
        <v>35</v>
      </c>
      <c r="BP22" s="18">
        <f t="shared" si="27"/>
        <v>1</v>
      </c>
      <c r="BQ22" s="19">
        <v>50.168073556308947</v>
      </c>
    </row>
    <row r="23" spans="1:83" x14ac:dyDescent="0.35">
      <c r="A23" s="153">
        <v>21</v>
      </c>
      <c r="B23" t="s">
        <v>9052</v>
      </c>
      <c r="C23" s="154">
        <v>44845</v>
      </c>
      <c r="D23" s="155" t="s">
        <v>6</v>
      </c>
      <c r="E23" s="156">
        <v>73</v>
      </c>
      <c r="F23" s="157" t="s">
        <v>8969</v>
      </c>
      <c r="G23" s="155" t="s">
        <v>9069</v>
      </c>
      <c r="H23" s="158" t="s">
        <v>9009</v>
      </c>
      <c r="I23" s="157"/>
      <c r="J23" s="157">
        <v>18</v>
      </c>
      <c r="K23" s="157" t="s">
        <v>9054</v>
      </c>
      <c r="L23" s="159">
        <v>9.9</v>
      </c>
      <c r="M23" s="159"/>
      <c r="N23" s="157"/>
      <c r="O23" s="7" t="s">
        <v>9056</v>
      </c>
      <c r="P23" s="16">
        <f>IFERROR(LOOKUP(E23,{30,43,48,53,58,63,68,73,78,83,88,93,97},{42,47,52,57,62,67,72,77,82,87,92,99,100}),999)</f>
        <v>77</v>
      </c>
      <c r="Q23">
        <v>1</v>
      </c>
      <c r="S23" s="234"/>
      <c r="T23">
        <v>62</v>
      </c>
      <c r="U23">
        <f t="shared" si="29"/>
        <v>73</v>
      </c>
      <c r="V23">
        <f t="shared" si="31"/>
        <v>0</v>
      </c>
      <c r="W23">
        <f t="shared" si="5"/>
        <v>73</v>
      </c>
      <c r="X23">
        <f>'age-length nat &amp; Unk AD'!Q24</f>
        <v>1.6924738926899529E-3</v>
      </c>
      <c r="Y23">
        <f>'age-length nat &amp; Unk AD'!R24</f>
        <v>0.92293842275837235</v>
      </c>
      <c r="Z23">
        <f>'age-length nat &amp; Unk AD'!S24</f>
        <v>3.4497659344616488E-2</v>
      </c>
      <c r="AA23">
        <f>'age-length nat &amp; Unk AD'!T24</f>
        <v>0</v>
      </c>
      <c r="AB23">
        <f>'age-length nat &amp; Unk AD'!U24</f>
        <v>0</v>
      </c>
      <c r="AC23">
        <f>'age-length nat &amp; Unk AD'!V24</f>
        <v>0</v>
      </c>
      <c r="AD23">
        <f>'age-length nat &amp; Unk AD'!W24</f>
        <v>3.3093266114512056E-2</v>
      </c>
      <c r="AE23">
        <f>'age-length nat &amp; Unk AD'!X24</f>
        <v>7.7781778898091455E-3</v>
      </c>
      <c r="AF23">
        <f>'age-length nat &amp; Unk AD'!Y24</f>
        <v>0</v>
      </c>
      <c r="AG23">
        <f>'age-length nat &amp; Unk AD'!Z24</f>
        <v>0</v>
      </c>
      <c r="AH23" s="47">
        <f t="shared" si="6"/>
        <v>0</v>
      </c>
      <c r="AI23" s="18">
        <f t="shared" si="7"/>
        <v>0</v>
      </c>
      <c r="AJ23" s="18">
        <f t="shared" si="8"/>
        <v>0</v>
      </c>
      <c r="AK23" s="18">
        <f t="shared" si="9"/>
        <v>0</v>
      </c>
      <c r="AL23" s="18">
        <f t="shared" si="10"/>
        <v>0</v>
      </c>
      <c r="AM23" s="18">
        <f t="shared" si="11"/>
        <v>0</v>
      </c>
      <c r="AN23" s="18">
        <f t="shared" si="12"/>
        <v>0</v>
      </c>
      <c r="AO23" s="18">
        <f t="shared" si="13"/>
        <v>0</v>
      </c>
      <c r="AP23" s="18">
        <f t="shared" si="14"/>
        <v>0</v>
      </c>
      <c r="AQ23" s="18">
        <f t="shared" si="15"/>
        <v>0</v>
      </c>
      <c r="AR23" s="177">
        <f>'% Nat est'!Y16</f>
        <v>0.14694707253748451</v>
      </c>
      <c r="AS23" s="36">
        <f t="shared" si="16"/>
        <v>0</v>
      </c>
      <c r="AT23" s="18">
        <f t="shared" si="17"/>
        <v>0</v>
      </c>
      <c r="AU23" s="18">
        <f t="shared" si="18"/>
        <v>0</v>
      </c>
      <c r="AV23" s="18">
        <f t="shared" si="19"/>
        <v>0</v>
      </c>
      <c r="AW23" s="18">
        <f t="shared" si="20"/>
        <v>0</v>
      </c>
      <c r="AX23" s="18">
        <f t="shared" si="21"/>
        <v>0</v>
      </c>
      <c r="AY23" s="18">
        <f t="shared" si="22"/>
        <v>0</v>
      </c>
      <c r="AZ23" s="18">
        <f t="shared" si="23"/>
        <v>0</v>
      </c>
      <c r="BA23" s="18">
        <f t="shared" si="24"/>
        <v>0</v>
      </c>
      <c r="BB23" s="163">
        <f t="shared" si="25"/>
        <v>0</v>
      </c>
      <c r="BC23" s="18"/>
      <c r="BF23" s="54" t="s">
        <v>9159</v>
      </c>
      <c r="BG23" s="18">
        <f>SUM(AX6:AX18)</f>
        <v>0.46749736629487348</v>
      </c>
      <c r="BH23" s="18">
        <f>SUM(AX22:AX31)</f>
        <v>0.9828316396289194</v>
      </c>
      <c r="BI23" s="163">
        <f>SUM(AX19:AX21)</f>
        <v>0</v>
      </c>
      <c r="BK23" s="234"/>
      <c r="BL23">
        <v>62</v>
      </c>
      <c r="BM23">
        <f t="shared" si="30"/>
        <v>73</v>
      </c>
      <c r="BN23" s="18">
        <f t="shared" si="26"/>
        <v>0</v>
      </c>
      <c r="BO23" s="18">
        <v>71.999999999999986</v>
      </c>
      <c r="BP23" s="18">
        <f t="shared" si="27"/>
        <v>1.0000000000000142</v>
      </c>
      <c r="BQ23" s="19">
        <v>102.21761732772757</v>
      </c>
    </row>
    <row r="24" spans="1:83" x14ac:dyDescent="0.35">
      <c r="A24" s="153">
        <v>22</v>
      </c>
      <c r="B24" t="s">
        <v>9052</v>
      </c>
      <c r="C24" s="154">
        <v>44845</v>
      </c>
      <c r="D24" s="155" t="s">
        <v>6</v>
      </c>
      <c r="E24" s="156">
        <v>79</v>
      </c>
      <c r="F24" s="157" t="s">
        <v>8969</v>
      </c>
      <c r="G24" s="155" t="s">
        <v>9069</v>
      </c>
      <c r="H24" s="158" t="s">
        <v>9009</v>
      </c>
      <c r="I24" s="157"/>
      <c r="J24" s="157">
        <v>18</v>
      </c>
      <c r="K24" s="157" t="s">
        <v>9054</v>
      </c>
      <c r="L24" s="159">
        <v>9.9</v>
      </c>
      <c r="M24" s="159"/>
      <c r="N24" s="157"/>
      <c r="O24" s="7" t="s">
        <v>9056</v>
      </c>
      <c r="P24" s="16">
        <f>IFERROR(LOOKUP(E24,{30,43,48,53,58,63,68,73,78,83,88,93,97},{42,47,52,57,62,67,72,77,82,87,92,99,100}),999)</f>
        <v>82</v>
      </c>
      <c r="Q24">
        <v>1</v>
      </c>
      <c r="S24" s="234"/>
      <c r="T24">
        <v>67</v>
      </c>
      <c r="U24">
        <f t="shared" si="29"/>
        <v>99</v>
      </c>
      <c r="V24">
        <f t="shared" si="31"/>
        <v>1</v>
      </c>
      <c r="W24">
        <f t="shared" si="5"/>
        <v>98</v>
      </c>
      <c r="X24">
        <f>'age-length nat &amp; Unk AD'!Q25</f>
        <v>0</v>
      </c>
      <c r="Y24">
        <f>'age-length nat &amp; Unk AD'!R25</f>
        <v>0.90009986172991241</v>
      </c>
      <c r="Z24">
        <f>'age-length nat &amp; Unk AD'!S25</f>
        <v>7.3667229989245658E-2</v>
      </c>
      <c r="AA24">
        <f>'age-length nat &amp; Unk AD'!T25</f>
        <v>1.3827008757105546E-3</v>
      </c>
      <c r="AB24">
        <f>'age-length nat &amp; Unk AD'!U25</f>
        <v>0</v>
      </c>
      <c r="AC24">
        <f>'age-length nat &amp; Unk AD'!V25</f>
        <v>0</v>
      </c>
      <c r="AD24">
        <f>'age-length nat &amp; Unk AD'!W25</f>
        <v>9.9861729912428931E-3</v>
      </c>
      <c r="AE24">
        <f>'age-length nat &amp; Unk AD'!X25</f>
        <v>1.1676140728222461E-2</v>
      </c>
      <c r="AF24">
        <f>'age-length nat &amp; Unk AD'!Y25</f>
        <v>3.1878936856660003E-3</v>
      </c>
      <c r="AG24">
        <f>'age-length nat &amp; Unk AD'!Z25</f>
        <v>0</v>
      </c>
      <c r="AH24" s="47">
        <f t="shared" si="6"/>
        <v>0</v>
      </c>
      <c r="AI24" s="18">
        <f t="shared" si="7"/>
        <v>0.90009986172991241</v>
      </c>
      <c r="AJ24" s="18">
        <f t="shared" si="8"/>
        <v>7.3667229989245658E-2</v>
      </c>
      <c r="AK24" s="18">
        <f t="shared" si="9"/>
        <v>1.3827008757105546E-3</v>
      </c>
      <c r="AL24" s="18">
        <f t="shared" si="10"/>
        <v>0</v>
      </c>
      <c r="AM24" s="18">
        <f t="shared" si="11"/>
        <v>0</v>
      </c>
      <c r="AN24" s="18">
        <f t="shared" si="12"/>
        <v>9.9861729912428931E-3</v>
      </c>
      <c r="AO24" s="18">
        <f t="shared" si="13"/>
        <v>1.1676140728222461E-2</v>
      </c>
      <c r="AP24" s="18">
        <f t="shared" si="14"/>
        <v>3.1878936856660003E-3</v>
      </c>
      <c r="AQ24" s="18">
        <f t="shared" si="15"/>
        <v>0</v>
      </c>
      <c r="AR24" s="177">
        <f>'% Nat est'!Z16</f>
        <v>0.15277836956898092</v>
      </c>
      <c r="AS24" s="36">
        <f t="shared" si="16"/>
        <v>0</v>
      </c>
      <c r="AT24" s="18">
        <f t="shared" si="17"/>
        <v>0.13751578932436118</v>
      </c>
      <c r="AU24" s="18">
        <f t="shared" si="18"/>
        <v>1.1254759288420088E-2</v>
      </c>
      <c r="AV24" s="18">
        <f t="shared" si="19"/>
        <v>2.1124678539266066E-4</v>
      </c>
      <c r="AW24" s="18">
        <f t="shared" si="20"/>
        <v>0</v>
      </c>
      <c r="AX24" s="18">
        <f t="shared" si="21"/>
        <v>0</v>
      </c>
      <c r="AY24" s="18">
        <f t="shared" si="22"/>
        <v>1.5256712278358823E-3</v>
      </c>
      <c r="AZ24" s="18">
        <f t="shared" si="23"/>
        <v>1.7838617433158011E-3</v>
      </c>
      <c r="BA24" s="18">
        <f t="shared" si="24"/>
        <v>4.8704119965530088E-4</v>
      </c>
      <c r="BB24" s="163">
        <f t="shared" si="25"/>
        <v>0</v>
      </c>
      <c r="BC24" s="18"/>
      <c r="BF24" s="54" t="s">
        <v>9160</v>
      </c>
      <c r="BG24" s="18">
        <f>SUM(AY6:AY18)</f>
        <v>0.63701394628689678</v>
      </c>
      <c r="BH24" s="18">
        <f>SUM(AY22:AY31)</f>
        <v>1.7016038198263863</v>
      </c>
      <c r="BI24" s="163">
        <f>SUM(AY19:AY21)</f>
        <v>0</v>
      </c>
      <c r="BK24" s="234"/>
      <c r="BL24">
        <v>67</v>
      </c>
      <c r="BM24">
        <f t="shared" si="30"/>
        <v>99</v>
      </c>
      <c r="BN24" s="18">
        <f t="shared" si="26"/>
        <v>0.15277836956898094</v>
      </c>
      <c r="BO24" s="18">
        <v>95.999999999999986</v>
      </c>
      <c r="BP24" s="18">
        <f t="shared" si="27"/>
        <v>2.8472216304310365</v>
      </c>
      <c r="BQ24" s="19">
        <v>137.41118697612922</v>
      </c>
    </row>
    <row r="25" spans="1:83" x14ac:dyDescent="0.35">
      <c r="A25" s="153">
        <v>23</v>
      </c>
      <c r="B25" t="s">
        <v>9052</v>
      </c>
      <c r="C25" s="154">
        <v>44845</v>
      </c>
      <c r="D25" s="155" t="s">
        <v>6</v>
      </c>
      <c r="E25" s="156">
        <v>86</v>
      </c>
      <c r="F25" s="157" t="s">
        <v>8969</v>
      </c>
      <c r="G25" s="155" t="s">
        <v>9069</v>
      </c>
      <c r="H25" s="158" t="s">
        <v>9009</v>
      </c>
      <c r="I25" s="157"/>
      <c r="J25" s="157">
        <v>18</v>
      </c>
      <c r="K25" s="157" t="s">
        <v>9054</v>
      </c>
      <c r="L25" s="159">
        <v>9.9</v>
      </c>
      <c r="M25" s="159"/>
      <c r="N25" s="157"/>
      <c r="O25" s="7" t="s">
        <v>9056</v>
      </c>
      <c r="P25" s="16">
        <f>IFERROR(LOOKUP(E25,{30,43,48,53,58,63,68,73,78,83,88,93,97},{42,47,52,57,62,67,72,77,82,87,92,99,100}),999)</f>
        <v>87</v>
      </c>
      <c r="Q25">
        <v>1</v>
      </c>
      <c r="S25" s="234"/>
      <c r="T25">
        <v>72</v>
      </c>
      <c r="U25">
        <f t="shared" si="29"/>
        <v>100</v>
      </c>
      <c r="V25">
        <f t="shared" si="31"/>
        <v>26</v>
      </c>
      <c r="W25">
        <f t="shared" si="5"/>
        <v>74</v>
      </c>
      <c r="X25">
        <f>'age-length nat &amp; Unk AD'!Q26</f>
        <v>0</v>
      </c>
      <c r="Y25">
        <f>'age-length nat &amp; Unk AD'!R26</f>
        <v>0.68074418604651166</v>
      </c>
      <c r="Z25">
        <f>'age-length nat &amp; Unk AD'!S26</f>
        <v>0.27497674418604662</v>
      </c>
      <c r="AA25">
        <f>'age-length nat &amp; Unk AD'!T26</f>
        <v>0</v>
      </c>
      <c r="AB25">
        <f>'age-length nat &amp; Unk AD'!U26</f>
        <v>0</v>
      </c>
      <c r="AC25">
        <f>'age-length nat &amp; Unk AD'!V26</f>
        <v>0</v>
      </c>
      <c r="AD25">
        <f>'age-length nat &amp; Unk AD'!W26</f>
        <v>1.0232558139534886E-3</v>
      </c>
      <c r="AE25">
        <f>'age-length nat &amp; Unk AD'!X26</f>
        <v>3.8883720930232568E-2</v>
      </c>
      <c r="AF25">
        <f>'age-length nat &amp; Unk AD'!Y26</f>
        <v>4.3720930232558153E-3</v>
      </c>
      <c r="AG25">
        <f>'age-length nat &amp; Unk AD'!Z26</f>
        <v>0</v>
      </c>
      <c r="AH25" s="47">
        <f t="shared" si="6"/>
        <v>0</v>
      </c>
      <c r="AI25" s="18">
        <f t="shared" si="7"/>
        <v>17.699348837209303</v>
      </c>
      <c r="AJ25" s="18">
        <f t="shared" si="8"/>
        <v>7.1493953488372117</v>
      </c>
      <c r="AK25" s="18">
        <f t="shared" si="9"/>
        <v>0</v>
      </c>
      <c r="AL25" s="18">
        <f t="shared" si="10"/>
        <v>0</v>
      </c>
      <c r="AM25" s="18">
        <f t="shared" si="11"/>
        <v>0</v>
      </c>
      <c r="AN25" s="18">
        <f t="shared" si="12"/>
        <v>2.6604651162790705E-2</v>
      </c>
      <c r="AO25" s="18">
        <f t="shared" si="13"/>
        <v>1.0109767441860469</v>
      </c>
      <c r="AP25" s="18">
        <f t="shared" si="14"/>
        <v>0.1136744186046512</v>
      </c>
      <c r="AQ25" s="18">
        <f t="shared" si="15"/>
        <v>0</v>
      </c>
      <c r="AR25" s="177">
        <f>'% Nat est'!AA16</f>
        <v>0.18074455315028551</v>
      </c>
      <c r="AS25" s="36">
        <f t="shared" si="16"/>
        <v>0</v>
      </c>
      <c r="AT25" s="18">
        <f t="shared" si="17"/>
        <v>3.199060896632421</v>
      </c>
      <c r="AU25" s="18">
        <f t="shared" si="18"/>
        <v>1.2922142676203114</v>
      </c>
      <c r="AV25" s="18">
        <f t="shared" si="19"/>
        <v>0</v>
      </c>
      <c r="AW25" s="18">
        <f t="shared" si="20"/>
        <v>0</v>
      </c>
      <c r="AX25" s="18">
        <f t="shared" si="21"/>
        <v>0</v>
      </c>
      <c r="AY25" s="18">
        <f t="shared" si="22"/>
        <v>4.8086457861378296E-3</v>
      </c>
      <c r="AZ25" s="18">
        <f t="shared" si="23"/>
        <v>0.18272853987323753</v>
      </c>
      <c r="BA25" s="18">
        <f t="shared" si="24"/>
        <v>2.0546031995316183E-2</v>
      </c>
      <c r="BB25" s="163">
        <f t="shared" si="25"/>
        <v>0</v>
      </c>
      <c r="BC25" s="18"/>
      <c r="BF25" s="54" t="s">
        <v>9161</v>
      </c>
      <c r="BG25" s="18">
        <f>SUM(AZ6:AZ18)</f>
        <v>16.707759603020865</v>
      </c>
      <c r="BH25" s="18">
        <f>SUM(AZ22:AZ31)</f>
        <v>5.3913031383764105</v>
      </c>
      <c r="BI25" s="163">
        <f>SUM(AZ19:AZ21)</f>
        <v>0</v>
      </c>
      <c r="BK25" s="234"/>
      <c r="BL25">
        <v>72</v>
      </c>
      <c r="BM25">
        <f t="shared" si="30"/>
        <v>100</v>
      </c>
      <c r="BN25" s="18">
        <f t="shared" si="26"/>
        <v>4.6993583819074241</v>
      </c>
      <c r="BO25" s="18">
        <v>73.000000000000014</v>
      </c>
      <c r="BP25" s="18">
        <f t="shared" si="27"/>
        <v>22.300641618092556</v>
      </c>
      <c r="BQ25" s="19">
        <v>110.62465157813378</v>
      </c>
    </row>
    <row r="26" spans="1:83" x14ac:dyDescent="0.35">
      <c r="A26" s="153">
        <v>24</v>
      </c>
      <c r="B26" t="s">
        <v>9052</v>
      </c>
      <c r="C26" s="154">
        <v>44845</v>
      </c>
      <c r="D26" s="155" t="s">
        <v>6</v>
      </c>
      <c r="E26" s="156">
        <v>84</v>
      </c>
      <c r="F26" s="157" t="s">
        <v>8969</v>
      </c>
      <c r="G26" s="155" t="s">
        <v>9069</v>
      </c>
      <c r="H26" s="158" t="s">
        <v>9009</v>
      </c>
      <c r="I26" s="157"/>
      <c r="J26" s="157">
        <v>18</v>
      </c>
      <c r="K26" s="157" t="s">
        <v>9054</v>
      </c>
      <c r="L26" s="159">
        <v>9.9</v>
      </c>
      <c r="M26" s="159"/>
      <c r="N26" s="157"/>
      <c r="O26" s="7" t="s">
        <v>9056</v>
      </c>
      <c r="P26" s="16">
        <f>IFERROR(LOOKUP(E26,{30,43,48,53,58,63,68,73,78,83,88,93,97},{42,47,52,57,62,67,72,77,82,87,92,99,100}),999)</f>
        <v>87</v>
      </c>
      <c r="Q26">
        <v>1</v>
      </c>
      <c r="S26" s="234"/>
      <c r="T26">
        <v>77</v>
      </c>
      <c r="U26">
        <f t="shared" si="29"/>
        <v>230</v>
      </c>
      <c r="V26">
        <f t="shared" si="31"/>
        <v>141</v>
      </c>
      <c r="W26">
        <f t="shared" si="5"/>
        <v>89</v>
      </c>
      <c r="X26">
        <f>'age-length nat &amp; Unk AD'!Q27</f>
        <v>0</v>
      </c>
      <c r="Y26">
        <f>'age-length nat &amp; Unk AD'!R27</f>
        <v>0.46455266138165352</v>
      </c>
      <c r="Z26">
        <f>'age-length nat &amp; Unk AD'!S27</f>
        <v>0.44144960362400903</v>
      </c>
      <c r="AA26">
        <f>'age-length nat &amp; Unk AD'!T27</f>
        <v>1.6308040770101923E-2</v>
      </c>
      <c r="AB26">
        <f>'age-length nat &amp; Unk AD'!U27</f>
        <v>0</v>
      </c>
      <c r="AC26">
        <f>'age-length nat &amp; Unk AD'!V27</f>
        <v>0</v>
      </c>
      <c r="AD26">
        <f>'age-length nat &amp; Unk AD'!W27</f>
        <v>0</v>
      </c>
      <c r="AE26">
        <f>'age-length nat &amp; Unk AD'!X27</f>
        <v>6.9535673839184575E-2</v>
      </c>
      <c r="AF26">
        <f>'age-length nat &amp; Unk AD'!Y27</f>
        <v>8.1540203850509613E-3</v>
      </c>
      <c r="AG26">
        <f>'age-length nat &amp; Unk AD'!Z27</f>
        <v>0</v>
      </c>
      <c r="AH26" s="47">
        <f t="shared" si="6"/>
        <v>0</v>
      </c>
      <c r="AI26" s="18">
        <f t="shared" si="7"/>
        <v>65.501925254813145</v>
      </c>
      <c r="AJ26" s="18">
        <f t="shared" si="8"/>
        <v>62.244394110985276</v>
      </c>
      <c r="AK26" s="18">
        <f t="shared" si="9"/>
        <v>2.299433748584371</v>
      </c>
      <c r="AL26" s="18">
        <f t="shared" si="10"/>
        <v>0</v>
      </c>
      <c r="AM26" s="18">
        <f t="shared" si="11"/>
        <v>0</v>
      </c>
      <c r="AN26" s="18">
        <f t="shared" si="12"/>
        <v>0</v>
      </c>
      <c r="AO26" s="18">
        <f t="shared" si="13"/>
        <v>9.8045300113250242</v>
      </c>
      <c r="AP26" s="18">
        <f t="shared" si="14"/>
        <v>1.1497168742921855</v>
      </c>
      <c r="AQ26" s="18">
        <f t="shared" si="15"/>
        <v>0</v>
      </c>
      <c r="AR26" s="177">
        <f>'% Nat est'!AB16</f>
        <v>0.26673217226953699</v>
      </c>
      <c r="AS26" s="36">
        <f t="shared" si="16"/>
        <v>0</v>
      </c>
      <c r="AT26" s="18">
        <f t="shared" si="17"/>
        <v>17.471470811053155</v>
      </c>
      <c r="AU26" s="18">
        <f t="shared" si="18"/>
        <v>16.602582452824279</v>
      </c>
      <c r="AV26" s="18">
        <f t="shared" si="19"/>
        <v>0.61333295874979366</v>
      </c>
      <c r="AW26" s="18">
        <f t="shared" si="20"/>
        <v>0</v>
      </c>
      <c r="AX26" s="18">
        <f t="shared" si="21"/>
        <v>0</v>
      </c>
      <c r="AY26" s="18">
        <f t="shared" si="22"/>
        <v>0</v>
      </c>
      <c r="AZ26" s="18">
        <f t="shared" si="23"/>
        <v>2.615183588002592</v>
      </c>
      <c r="BA26" s="18">
        <f t="shared" si="24"/>
        <v>0.30666647937489683</v>
      </c>
      <c r="BB26" s="163">
        <f t="shared" si="25"/>
        <v>0</v>
      </c>
      <c r="BC26" s="18"/>
      <c r="BF26" s="54" t="s">
        <v>9162</v>
      </c>
      <c r="BG26" s="18">
        <f>SUM(BA6:BA18)</f>
        <v>12.973075746523767</v>
      </c>
      <c r="BH26" s="18">
        <f>SUM(BA22:BA31)</f>
        <v>1.9777054017541857</v>
      </c>
      <c r="BI26" s="163">
        <f>SUM(BA19:BA21)</f>
        <v>0</v>
      </c>
      <c r="BK26" s="234"/>
      <c r="BL26">
        <v>77</v>
      </c>
      <c r="BM26">
        <f t="shared" si="30"/>
        <v>230</v>
      </c>
      <c r="BN26" s="18">
        <f t="shared" si="26"/>
        <v>37.609236290004716</v>
      </c>
      <c r="BO26" s="18">
        <v>84.999999999999986</v>
      </c>
      <c r="BP26" s="18">
        <f t="shared" si="27"/>
        <v>107.39076370999528</v>
      </c>
      <c r="BQ26" s="19">
        <v>119.39576718152384</v>
      </c>
    </row>
    <row r="27" spans="1:83" ht="15" thickBot="1" x14ac:dyDescent="0.4">
      <c r="A27" s="153">
        <v>25</v>
      </c>
      <c r="B27" t="s">
        <v>9052</v>
      </c>
      <c r="C27" s="154">
        <v>44845</v>
      </c>
      <c r="D27" s="155" t="s">
        <v>6</v>
      </c>
      <c r="E27" s="156">
        <v>73</v>
      </c>
      <c r="F27" s="157" t="s">
        <v>8969</v>
      </c>
      <c r="G27" s="155" t="s">
        <v>9069</v>
      </c>
      <c r="H27" s="158" t="s">
        <v>9009</v>
      </c>
      <c r="I27" s="157"/>
      <c r="J27" s="157">
        <v>18</v>
      </c>
      <c r="K27" s="157" t="s">
        <v>9054</v>
      </c>
      <c r="L27" s="159">
        <v>9.9</v>
      </c>
      <c r="M27" s="159"/>
      <c r="N27" s="157"/>
      <c r="O27" s="7" t="s">
        <v>9056</v>
      </c>
      <c r="P27" s="16">
        <f>IFERROR(LOOKUP(E27,{30,43,48,53,58,63,68,73,78,83,88,93,97},{42,47,52,57,62,67,72,77,82,87,92,99,100}),999)</f>
        <v>77</v>
      </c>
      <c r="Q27">
        <v>1</v>
      </c>
      <c r="S27" s="234"/>
      <c r="T27">
        <v>82</v>
      </c>
      <c r="U27">
        <f t="shared" si="29"/>
        <v>248</v>
      </c>
      <c r="V27">
        <f t="shared" si="31"/>
        <v>161</v>
      </c>
      <c r="W27">
        <f t="shared" si="5"/>
        <v>87</v>
      </c>
      <c r="X27">
        <f>'age-length nat &amp; Unk AD'!Q28</f>
        <v>0</v>
      </c>
      <c r="Y27">
        <f>'age-length nat &amp; Unk AD'!R28</f>
        <v>0.31513260530421205</v>
      </c>
      <c r="Z27">
        <f>'age-length nat &amp; Unk AD'!S28</f>
        <v>0.59126365054602192</v>
      </c>
      <c r="AA27">
        <f>'age-length nat &amp; Unk AD'!T28</f>
        <v>1.8720748829953192E-2</v>
      </c>
      <c r="AB27">
        <f>'age-length nat &amp; Unk AD'!U28</f>
        <v>0</v>
      </c>
      <c r="AC27">
        <f>'age-length nat &amp; Unk AD'!V28</f>
        <v>0</v>
      </c>
      <c r="AD27">
        <f>'age-length nat &amp; Unk AD'!W28</f>
        <v>0</v>
      </c>
      <c r="AE27">
        <f>'age-length nat &amp; Unk AD'!X28</f>
        <v>5.6162246489859576E-2</v>
      </c>
      <c r="AF27">
        <f>'age-length nat &amp; Unk AD'!Y28</f>
        <v>1.8720748829953192E-2</v>
      </c>
      <c r="AG27">
        <f>'age-length nat &amp; Unk AD'!Z28</f>
        <v>0</v>
      </c>
      <c r="AH27" s="47">
        <f t="shared" si="6"/>
        <v>0</v>
      </c>
      <c r="AI27" s="18">
        <f t="shared" si="7"/>
        <v>50.736349453978143</v>
      </c>
      <c r="AJ27" s="18">
        <f t="shared" si="8"/>
        <v>95.193447737909523</v>
      </c>
      <c r="AK27" s="18">
        <f t="shared" si="9"/>
        <v>3.0140405616224637</v>
      </c>
      <c r="AL27" s="18">
        <f t="shared" si="10"/>
        <v>0</v>
      </c>
      <c r="AM27" s="18">
        <f t="shared" si="11"/>
        <v>0</v>
      </c>
      <c r="AN27" s="18">
        <f t="shared" si="12"/>
        <v>0</v>
      </c>
      <c r="AO27" s="18">
        <f t="shared" si="13"/>
        <v>9.0421216848673911</v>
      </c>
      <c r="AP27" s="18">
        <f t="shared" si="14"/>
        <v>3.0140405616224637</v>
      </c>
      <c r="AQ27" s="18">
        <f t="shared" si="15"/>
        <v>0</v>
      </c>
      <c r="AR27" s="177">
        <f>'% Nat est'!AC16</f>
        <v>6.5916827825703128E-2</v>
      </c>
      <c r="AS27" s="36">
        <f t="shared" si="16"/>
        <v>0</v>
      </c>
      <c r="AT27" s="18">
        <f t="shared" si="17"/>
        <v>3.3443792114625843</v>
      </c>
      <c r="AU27" s="18">
        <f t="shared" si="18"/>
        <v>6.2748501046748508</v>
      </c>
      <c r="AV27" s="18">
        <f t="shared" si="19"/>
        <v>0.19867599276015349</v>
      </c>
      <c r="AW27" s="18">
        <f t="shared" si="20"/>
        <v>0</v>
      </c>
      <c r="AX27" s="18">
        <f t="shared" si="21"/>
        <v>0</v>
      </c>
      <c r="AY27" s="18">
        <f t="shared" si="22"/>
        <v>0</v>
      </c>
      <c r="AZ27" s="18">
        <f t="shared" si="23"/>
        <v>0.5960279782804605</v>
      </c>
      <c r="BA27" s="18">
        <f t="shared" si="24"/>
        <v>0.19867599276015349</v>
      </c>
      <c r="BB27" s="163">
        <f t="shared" si="25"/>
        <v>0</v>
      </c>
      <c r="BC27" s="18"/>
      <c r="BF27" s="144" t="s">
        <v>9163</v>
      </c>
      <c r="BG27" s="137">
        <f>SUM(BB6:BB18)</f>
        <v>3.1140748752858178E-2</v>
      </c>
      <c r="BH27" s="137">
        <f>SUM(BB22:BB31)</f>
        <v>0</v>
      </c>
      <c r="BI27" s="164">
        <f>SUM(BB19:BB21)</f>
        <v>0</v>
      </c>
      <c r="BK27" s="234"/>
      <c r="BL27">
        <v>82</v>
      </c>
      <c r="BM27">
        <f t="shared" si="30"/>
        <v>248</v>
      </c>
      <c r="BN27" s="18">
        <f t="shared" si="26"/>
        <v>10.612609279938201</v>
      </c>
      <c r="BO27" s="18">
        <v>84</v>
      </c>
      <c r="BP27" s="18">
        <f t="shared" si="27"/>
        <v>153.3873907200618</v>
      </c>
      <c r="BQ27" s="19">
        <v>147.40557346172415</v>
      </c>
    </row>
    <row r="28" spans="1:83" x14ac:dyDescent="0.35">
      <c r="A28" s="153">
        <v>26</v>
      </c>
      <c r="B28" t="s">
        <v>9052</v>
      </c>
      <c r="C28" s="154">
        <v>44845</v>
      </c>
      <c r="D28" s="155" t="s">
        <v>6</v>
      </c>
      <c r="E28" s="156">
        <v>78</v>
      </c>
      <c r="F28" s="157" t="s">
        <v>8969</v>
      </c>
      <c r="G28" s="155" t="s">
        <v>9069</v>
      </c>
      <c r="H28" s="158" t="s">
        <v>9009</v>
      </c>
      <c r="I28" s="157"/>
      <c r="J28" s="157">
        <v>18</v>
      </c>
      <c r="K28" s="157" t="s">
        <v>9054</v>
      </c>
      <c r="L28" s="159">
        <v>9.9</v>
      </c>
      <c r="M28" s="159"/>
      <c r="N28" s="157"/>
      <c r="O28" s="7" t="s">
        <v>9056</v>
      </c>
      <c r="P28" s="16">
        <f>IFERROR(LOOKUP(E28,{30,43,48,53,58,63,68,73,78,83,88,93,97},{42,47,52,57,62,67,72,77,82,87,92,99,100}),999)</f>
        <v>82</v>
      </c>
      <c r="Q28">
        <v>1</v>
      </c>
      <c r="S28" s="234"/>
      <c r="T28">
        <v>87</v>
      </c>
      <c r="U28">
        <f t="shared" si="29"/>
        <v>204</v>
      </c>
      <c r="V28">
        <f t="shared" si="31"/>
        <v>133</v>
      </c>
      <c r="W28">
        <f t="shared" si="5"/>
        <v>71</v>
      </c>
      <c r="X28">
        <f>'age-length nat &amp; Unk AD'!Q29</f>
        <v>0</v>
      </c>
      <c r="Y28">
        <f>'age-length nat &amp; Unk AD'!R29</f>
        <v>0.12970711297071127</v>
      </c>
      <c r="Z28">
        <f>'age-length nat &amp; Unk AD'!S29</f>
        <v>0.70125523012552293</v>
      </c>
      <c r="AA28">
        <f>'age-length nat &amp; Unk AD'!T29</f>
        <v>9.9581589958158967E-2</v>
      </c>
      <c r="AB28">
        <f>'age-length nat &amp; Unk AD'!U29</f>
        <v>0</v>
      </c>
      <c r="AC28">
        <f>'age-length nat &amp; Unk AD'!V29</f>
        <v>3.0125523012552297E-2</v>
      </c>
      <c r="AD28">
        <f>'age-length nat &amp; Unk AD'!W29</f>
        <v>0</v>
      </c>
      <c r="AE28">
        <f>'age-length nat &amp; Unk AD'!X29</f>
        <v>9.2050209205020907E-3</v>
      </c>
      <c r="AF28">
        <f>'age-length nat &amp; Unk AD'!Y29</f>
        <v>3.0125523012552297E-2</v>
      </c>
      <c r="AG28">
        <f>'age-length nat &amp; Unk AD'!Z29</f>
        <v>0</v>
      </c>
      <c r="AH28" s="47">
        <f t="shared" si="6"/>
        <v>0</v>
      </c>
      <c r="AI28" s="18">
        <f t="shared" si="7"/>
        <v>17.2510460251046</v>
      </c>
      <c r="AJ28" s="18">
        <f t="shared" si="8"/>
        <v>93.266945606694549</v>
      </c>
      <c r="AK28" s="18">
        <f t="shared" si="9"/>
        <v>13.244351464435143</v>
      </c>
      <c r="AL28" s="18">
        <f t="shared" si="10"/>
        <v>0</v>
      </c>
      <c r="AM28" s="18">
        <f t="shared" si="11"/>
        <v>4.0066945606694553</v>
      </c>
      <c r="AN28" s="18">
        <f t="shared" si="12"/>
        <v>0</v>
      </c>
      <c r="AO28" s="18">
        <f t="shared" si="13"/>
        <v>1.224267782426778</v>
      </c>
      <c r="AP28" s="18">
        <f t="shared" si="14"/>
        <v>4.0066945606694553</v>
      </c>
      <c r="AQ28" s="18">
        <f t="shared" si="15"/>
        <v>0</v>
      </c>
      <c r="AR28" s="177">
        <f>'% Nat est'!AD16</f>
        <v>0.24529737037522115</v>
      </c>
      <c r="AS28" s="36">
        <f t="shared" si="16"/>
        <v>0</v>
      </c>
      <c r="AT28" s="18">
        <f t="shared" si="17"/>
        <v>4.2316362261800693</v>
      </c>
      <c r="AU28" s="18">
        <f t="shared" si="18"/>
        <v>22.878136500250957</v>
      </c>
      <c r="AV28" s="18">
        <f t="shared" si="19"/>
        <v>3.2488045865511497</v>
      </c>
      <c r="AW28" s="18">
        <f t="shared" si="20"/>
        <v>0</v>
      </c>
      <c r="AX28" s="18">
        <f t="shared" si="21"/>
        <v>0.9828316396289194</v>
      </c>
      <c r="AY28" s="18">
        <f t="shared" si="22"/>
        <v>0</v>
      </c>
      <c r="AZ28" s="18">
        <f t="shared" si="23"/>
        <v>0.30030966766439204</v>
      </c>
      <c r="BA28" s="18">
        <f t="shared" si="24"/>
        <v>0.9828316396289194</v>
      </c>
      <c r="BB28" s="163">
        <f t="shared" si="25"/>
        <v>0</v>
      </c>
      <c r="BC28" s="18"/>
      <c r="BK28" s="234"/>
      <c r="BL28">
        <v>87</v>
      </c>
      <c r="BM28">
        <f t="shared" si="30"/>
        <v>204</v>
      </c>
      <c r="BN28" s="18">
        <f t="shared" si="26"/>
        <v>32.624550259904403</v>
      </c>
      <c r="BO28" s="18">
        <v>65</v>
      </c>
      <c r="BP28" s="18">
        <f t="shared" si="27"/>
        <v>106.3754497400956</v>
      </c>
      <c r="BQ28" s="19">
        <v>109.42824025072289</v>
      </c>
    </row>
    <row r="29" spans="1:83" x14ac:dyDescent="0.35">
      <c r="A29" s="153">
        <v>27</v>
      </c>
      <c r="B29" t="s">
        <v>9052</v>
      </c>
      <c r="C29" s="154">
        <v>44852</v>
      </c>
      <c r="D29" s="155" t="s">
        <v>6</v>
      </c>
      <c r="E29" s="156">
        <v>74</v>
      </c>
      <c r="F29" s="157" t="s">
        <v>8969</v>
      </c>
      <c r="G29" s="155" t="s">
        <v>9069</v>
      </c>
      <c r="H29" s="158" t="s">
        <v>9009</v>
      </c>
      <c r="I29" s="157"/>
      <c r="J29" s="157">
        <v>18</v>
      </c>
      <c r="K29" s="157" t="s">
        <v>9054</v>
      </c>
      <c r="L29" s="159">
        <v>9.9</v>
      </c>
      <c r="M29" s="159"/>
      <c r="N29" s="157"/>
      <c r="O29" s="7" t="s">
        <v>9056</v>
      </c>
      <c r="P29" s="16">
        <f>IFERROR(LOOKUP(E29,{30,43,48,53,58,63,68,73,78,83,88,93,97},{42,47,52,57,62,67,72,77,82,87,92,99,100}),999)</f>
        <v>77</v>
      </c>
      <c r="Q29">
        <v>1</v>
      </c>
      <c r="S29" s="234"/>
      <c r="T29">
        <v>92</v>
      </c>
      <c r="U29">
        <f t="shared" si="29"/>
        <v>158</v>
      </c>
      <c r="V29">
        <f t="shared" si="31"/>
        <v>98</v>
      </c>
      <c r="W29">
        <f t="shared" si="5"/>
        <v>60</v>
      </c>
      <c r="X29">
        <f>'age-length nat &amp; Unk AD'!Q30</f>
        <v>0</v>
      </c>
      <c r="Y29">
        <f>'age-length nat &amp; Unk AD'!R30</f>
        <v>0</v>
      </c>
      <c r="Z29">
        <f>'age-length nat &amp; Unk AD'!S30</f>
        <v>0.79791271347248582</v>
      </c>
      <c r="AA29">
        <f>'age-length nat &amp; Unk AD'!T30</f>
        <v>0.13377609108159391</v>
      </c>
      <c r="AB29">
        <f>'age-length nat &amp; Unk AD'!U30</f>
        <v>0</v>
      </c>
      <c r="AC29">
        <f>'age-length nat &amp; Unk AD'!V30</f>
        <v>0</v>
      </c>
      <c r="AD29">
        <f>'age-length nat &amp; Unk AD'!W30</f>
        <v>3.4155597722960153E-2</v>
      </c>
      <c r="AE29">
        <f>'age-length nat &amp; Unk AD'!X30</f>
        <v>3.4155597722960153E-2</v>
      </c>
      <c r="AF29">
        <f>'age-length nat &amp; Unk AD'!Y30</f>
        <v>0</v>
      </c>
      <c r="AG29">
        <f>'age-length nat &amp; Unk AD'!Z30</f>
        <v>0</v>
      </c>
      <c r="AH29" s="47">
        <f t="shared" si="6"/>
        <v>0</v>
      </c>
      <c r="AI29" s="18">
        <f t="shared" si="7"/>
        <v>0</v>
      </c>
      <c r="AJ29" s="18">
        <f t="shared" si="8"/>
        <v>78.195445920303612</v>
      </c>
      <c r="AK29" s="18">
        <f t="shared" si="9"/>
        <v>13.110056925996203</v>
      </c>
      <c r="AL29" s="18">
        <f t="shared" si="10"/>
        <v>0</v>
      </c>
      <c r="AM29" s="18">
        <f t="shared" si="11"/>
        <v>0</v>
      </c>
      <c r="AN29" s="18">
        <f t="shared" si="12"/>
        <v>3.3472485768500948</v>
      </c>
      <c r="AO29" s="18">
        <f t="shared" si="13"/>
        <v>3.3472485768500948</v>
      </c>
      <c r="AP29" s="18">
        <f t="shared" si="14"/>
        <v>0</v>
      </c>
      <c r="AQ29" s="18">
        <f t="shared" si="15"/>
        <v>0</v>
      </c>
      <c r="AR29" s="177">
        <f>'% Nat est'!AE16</f>
        <v>0.50646656915087385</v>
      </c>
      <c r="AS29" s="36">
        <f t="shared" si="16"/>
        <v>0</v>
      </c>
      <c r="AT29" s="18">
        <f t="shared" si="17"/>
        <v>0</v>
      </c>
      <c r="AU29" s="18">
        <f t="shared" si="18"/>
        <v>39.603379218478864</v>
      </c>
      <c r="AV29" s="18">
        <f t="shared" si="19"/>
        <v>6.6398055526819482</v>
      </c>
      <c r="AW29" s="18">
        <f t="shared" si="20"/>
        <v>0</v>
      </c>
      <c r="AX29" s="18">
        <f t="shared" si="21"/>
        <v>0</v>
      </c>
      <c r="AY29" s="18">
        <f t="shared" si="22"/>
        <v>1.6952695028124125</v>
      </c>
      <c r="AZ29" s="18">
        <f t="shared" si="23"/>
        <v>1.6952695028124125</v>
      </c>
      <c r="BA29" s="18">
        <f t="shared" si="24"/>
        <v>0</v>
      </c>
      <c r="BB29" s="163">
        <f t="shared" si="25"/>
        <v>0</v>
      </c>
      <c r="BC29" s="18"/>
      <c r="BF29" t="s">
        <v>9019</v>
      </c>
      <c r="BG29" s="18">
        <f>SUM(BG18:BG27)</f>
        <v>449.05864608805518</v>
      </c>
      <c r="BH29" s="18">
        <f>SUM(BH18:BH27)</f>
        <v>151.00565124725935</v>
      </c>
      <c r="BI29" s="18">
        <f>SUM(BI18:BI27)</f>
        <v>0</v>
      </c>
      <c r="BK29" s="234"/>
      <c r="BL29">
        <v>92</v>
      </c>
      <c r="BM29">
        <f t="shared" si="30"/>
        <v>158</v>
      </c>
      <c r="BN29" s="18">
        <f t="shared" si="26"/>
        <v>49.633723776785644</v>
      </c>
      <c r="BO29" s="18">
        <v>50</v>
      </c>
      <c r="BP29" s="18">
        <f t="shared" si="27"/>
        <v>58.366276223214356</v>
      </c>
      <c r="BQ29" s="19">
        <v>83.482642176952666</v>
      </c>
    </row>
    <row r="30" spans="1:83" x14ac:dyDescent="0.35">
      <c r="A30" s="153">
        <v>28</v>
      </c>
      <c r="B30" t="s">
        <v>9052</v>
      </c>
      <c r="C30" s="154">
        <v>44852</v>
      </c>
      <c r="D30" s="155" t="s">
        <v>6</v>
      </c>
      <c r="E30" s="156">
        <v>72</v>
      </c>
      <c r="F30" s="157" t="s">
        <v>8969</v>
      </c>
      <c r="G30" s="155" t="s">
        <v>9069</v>
      </c>
      <c r="H30" s="158" t="s">
        <v>9009</v>
      </c>
      <c r="I30" s="157"/>
      <c r="J30" s="157">
        <v>18</v>
      </c>
      <c r="K30" s="157" t="s">
        <v>9054</v>
      </c>
      <c r="L30" s="159">
        <v>9.9</v>
      </c>
      <c r="M30" s="159"/>
      <c r="N30" s="157"/>
      <c r="O30" s="7" t="s">
        <v>9056</v>
      </c>
      <c r="P30" s="16">
        <f>IFERROR(LOOKUP(E30,{30,43,48,53,58,63,68,73,78,83,88,93,97},{42,47,52,57,62,67,72,77,82,87,92,99,100}),999)</f>
        <v>72</v>
      </c>
      <c r="Q30">
        <v>1</v>
      </c>
      <c r="S30" s="234"/>
      <c r="T30">
        <v>99</v>
      </c>
      <c r="U30">
        <f t="shared" si="29"/>
        <v>74</v>
      </c>
      <c r="V30">
        <f t="shared" si="31"/>
        <v>46</v>
      </c>
      <c r="W30">
        <f t="shared" si="5"/>
        <v>28</v>
      </c>
      <c r="X30">
        <f>'age-length nat &amp; Unk AD'!Q31</f>
        <v>0</v>
      </c>
      <c r="Y30">
        <f>'age-length nat &amp; Unk AD'!R31</f>
        <v>0</v>
      </c>
      <c r="Z30">
        <f>'age-length nat &amp; Unk AD'!S31</f>
        <v>0.67663043478260865</v>
      </c>
      <c r="AA30">
        <f>'age-length nat &amp; Unk AD'!T31</f>
        <v>0.29347826086956524</v>
      </c>
      <c r="AB30">
        <f>'age-length nat &amp; Unk AD'!U31</f>
        <v>0</v>
      </c>
      <c r="AC30">
        <f>'age-length nat &amp; Unk AD'!V31</f>
        <v>0</v>
      </c>
      <c r="AD30">
        <f>'age-length nat &amp; Unk AD'!W31</f>
        <v>0</v>
      </c>
      <c r="AE30">
        <f>'age-length nat &amp; Unk AD'!X31</f>
        <v>0</v>
      </c>
      <c r="AF30">
        <f>'age-length nat &amp; Unk AD'!Y31</f>
        <v>2.9891304347826091E-2</v>
      </c>
      <c r="AG30">
        <f>'age-length nat &amp; Unk AD'!Z31</f>
        <v>0</v>
      </c>
      <c r="AH30" s="47">
        <f t="shared" si="6"/>
        <v>0</v>
      </c>
      <c r="AI30" s="18">
        <f t="shared" si="7"/>
        <v>0</v>
      </c>
      <c r="AJ30" s="18">
        <f t="shared" si="8"/>
        <v>31.124999999999996</v>
      </c>
      <c r="AK30" s="18">
        <f t="shared" si="9"/>
        <v>13.500000000000002</v>
      </c>
      <c r="AL30" s="18">
        <f t="shared" si="10"/>
        <v>0</v>
      </c>
      <c r="AM30" s="18">
        <f t="shared" si="11"/>
        <v>0</v>
      </c>
      <c r="AN30" s="18">
        <f t="shared" si="12"/>
        <v>0</v>
      </c>
      <c r="AO30" s="18">
        <f t="shared" si="13"/>
        <v>0</v>
      </c>
      <c r="AP30" s="18">
        <f t="shared" si="14"/>
        <v>1.3750000000000002</v>
      </c>
      <c r="AQ30" s="18">
        <f t="shared" si="15"/>
        <v>0</v>
      </c>
      <c r="AR30" s="177">
        <f>'% Nat est'!AF16</f>
        <v>0.34072597585108677</v>
      </c>
      <c r="AS30" s="36">
        <f t="shared" si="16"/>
        <v>0</v>
      </c>
      <c r="AT30" s="18">
        <f t="shared" si="17"/>
        <v>0</v>
      </c>
      <c r="AU30" s="18">
        <f t="shared" si="18"/>
        <v>10.605095998365075</v>
      </c>
      <c r="AV30" s="18">
        <f t="shared" si="19"/>
        <v>4.5998006739896722</v>
      </c>
      <c r="AW30" s="18">
        <f t="shared" si="20"/>
        <v>0</v>
      </c>
      <c r="AX30" s="18">
        <f t="shared" si="21"/>
        <v>0</v>
      </c>
      <c r="AY30" s="18">
        <f t="shared" si="22"/>
        <v>0</v>
      </c>
      <c r="AZ30" s="18">
        <f t="shared" si="23"/>
        <v>0</v>
      </c>
      <c r="BA30" s="18">
        <f t="shared" si="24"/>
        <v>0.46849821679524439</v>
      </c>
      <c r="BB30" s="163">
        <f t="shared" si="25"/>
        <v>0</v>
      </c>
      <c r="BC30" s="18"/>
      <c r="BG30" s="18">
        <f>SUM(AS6:BB18)</f>
        <v>449.05864608805513</v>
      </c>
      <c r="BH30" s="18">
        <f>SUM(AS22:BB31)</f>
        <v>151.00565124725932</v>
      </c>
      <c r="BI30" s="18">
        <f>SUM(AS19:BB21)</f>
        <v>0</v>
      </c>
      <c r="BK30" s="234"/>
      <c r="BL30">
        <v>99</v>
      </c>
      <c r="BM30">
        <f t="shared" si="30"/>
        <v>74</v>
      </c>
      <c r="BN30" s="18">
        <f t="shared" si="26"/>
        <v>15.673394889149991</v>
      </c>
      <c r="BO30" s="18">
        <v>25.999999999999996</v>
      </c>
      <c r="BP30" s="18">
        <f t="shared" si="27"/>
        <v>32.326605110850011</v>
      </c>
      <c r="BQ30" s="19">
        <v>45.158333871803478</v>
      </c>
    </row>
    <row r="31" spans="1:83" ht="13.5" customHeight="1" thickBot="1" x14ac:dyDescent="0.4">
      <c r="A31" s="153">
        <v>29</v>
      </c>
      <c r="B31" t="s">
        <v>9052</v>
      </c>
      <c r="C31" s="154">
        <v>44852</v>
      </c>
      <c r="D31" s="155" t="s">
        <v>6</v>
      </c>
      <c r="E31" s="156">
        <v>90</v>
      </c>
      <c r="F31" s="157" t="s">
        <v>8969</v>
      </c>
      <c r="G31" s="155" t="s">
        <v>9069</v>
      </c>
      <c r="H31" s="158" t="s">
        <v>9009</v>
      </c>
      <c r="I31" s="157"/>
      <c r="J31" s="157">
        <v>18</v>
      </c>
      <c r="K31" s="157" t="s">
        <v>9054</v>
      </c>
      <c r="L31" s="159">
        <v>9.9</v>
      </c>
      <c r="M31" s="159"/>
      <c r="N31" s="157"/>
      <c r="O31" s="7" t="s">
        <v>9056</v>
      </c>
      <c r="P31" s="16">
        <f>IFERROR(LOOKUP(E31,{30,43,48,53,58,63,68,73,78,83,88,93,97},{42,47,52,57,62,67,72,77,82,87,92,99,100}),999)</f>
        <v>92</v>
      </c>
      <c r="Q31">
        <v>1</v>
      </c>
      <c r="S31" s="234"/>
      <c r="T31">
        <v>100</v>
      </c>
      <c r="U31">
        <f t="shared" si="29"/>
        <v>38</v>
      </c>
      <c r="V31">
        <f t="shared" si="31"/>
        <v>31</v>
      </c>
      <c r="W31">
        <f t="shared" si="5"/>
        <v>7</v>
      </c>
      <c r="X31">
        <f>'age-length nat &amp; Unk AD'!Q32</f>
        <v>0</v>
      </c>
      <c r="Y31">
        <f>'age-length nat &amp; Unk AD'!R32</f>
        <v>0</v>
      </c>
      <c r="Z31">
        <f>'age-length nat &amp; Unk AD'!S32</f>
        <v>0.65693430656934315</v>
      </c>
      <c r="AA31">
        <f>'age-length nat &amp; Unk AD'!T32</f>
        <v>0.17153284671532848</v>
      </c>
      <c r="AB31">
        <f>'age-length nat &amp; Unk AD'!U32</f>
        <v>0</v>
      </c>
      <c r="AC31">
        <f>'age-length nat &amp; Unk AD'!V32</f>
        <v>0</v>
      </c>
      <c r="AD31">
        <f>'age-length nat &amp; Unk AD'!W32</f>
        <v>0</v>
      </c>
      <c r="AE31">
        <f>'age-length nat &amp; Unk AD'!X32</f>
        <v>0</v>
      </c>
      <c r="AF31">
        <f>'age-length nat &amp; Unk AD'!Y32</f>
        <v>0.17153284671532848</v>
      </c>
      <c r="AG31">
        <f>'age-length nat &amp; Unk AD'!Z32</f>
        <v>0</v>
      </c>
      <c r="AH31" s="47">
        <f t="shared" si="6"/>
        <v>0</v>
      </c>
      <c r="AI31" s="18">
        <f t="shared" si="7"/>
        <v>0</v>
      </c>
      <c r="AJ31" s="18">
        <f t="shared" si="8"/>
        <v>20.364963503649637</v>
      </c>
      <c r="AK31" s="18">
        <f t="shared" si="9"/>
        <v>5.3175182481751833</v>
      </c>
      <c r="AL31" s="18">
        <f t="shared" si="10"/>
        <v>0</v>
      </c>
      <c r="AM31" s="18">
        <f t="shared" si="11"/>
        <v>0</v>
      </c>
      <c r="AN31" s="18">
        <f t="shared" si="12"/>
        <v>0</v>
      </c>
      <c r="AO31" s="18">
        <f t="shared" si="13"/>
        <v>0</v>
      </c>
      <c r="AP31" s="18">
        <f t="shared" si="14"/>
        <v>5.3175182481751833</v>
      </c>
      <c r="AQ31" s="18">
        <f t="shared" si="15"/>
        <v>0</v>
      </c>
      <c r="AR31" s="177">
        <f>'% Nat est'!AG16</f>
        <v>0</v>
      </c>
      <c r="AS31" s="37">
        <f t="shared" si="16"/>
        <v>0</v>
      </c>
      <c r="AT31" s="137">
        <f t="shared" si="17"/>
        <v>0</v>
      </c>
      <c r="AU31" s="137">
        <f t="shared" si="18"/>
        <v>0</v>
      </c>
      <c r="AV31" s="137">
        <f t="shared" si="19"/>
        <v>0</v>
      </c>
      <c r="AW31" s="137">
        <f t="shared" si="20"/>
        <v>0</v>
      </c>
      <c r="AX31" s="137">
        <f t="shared" si="21"/>
        <v>0</v>
      </c>
      <c r="AY31" s="137">
        <f t="shared" si="22"/>
        <v>0</v>
      </c>
      <c r="AZ31" s="137">
        <f t="shared" si="23"/>
        <v>0</v>
      </c>
      <c r="BA31" s="137">
        <f t="shared" si="24"/>
        <v>0</v>
      </c>
      <c r="BB31" s="164">
        <f t="shared" si="25"/>
        <v>0</v>
      </c>
      <c r="BC31" s="18"/>
      <c r="BK31" s="234"/>
      <c r="BL31">
        <v>100</v>
      </c>
      <c r="BM31">
        <f t="shared" si="30"/>
        <v>38</v>
      </c>
      <c r="BN31" s="18">
        <f t="shared" si="26"/>
        <v>0</v>
      </c>
      <c r="BO31" s="18">
        <v>6</v>
      </c>
      <c r="BP31" s="18">
        <f t="shared" si="27"/>
        <v>32</v>
      </c>
      <c r="BQ31" s="19">
        <v>9.0374528738661244</v>
      </c>
    </row>
    <row r="32" spans="1:83" ht="15" thickBot="1" x14ac:dyDescent="0.4">
      <c r="A32" s="153">
        <v>30</v>
      </c>
      <c r="B32" t="s">
        <v>9052</v>
      </c>
      <c r="C32" s="154">
        <v>44852</v>
      </c>
      <c r="D32" s="155" t="s">
        <v>6</v>
      </c>
      <c r="E32" s="156">
        <v>96</v>
      </c>
      <c r="F32" s="157" t="s">
        <v>8969</v>
      </c>
      <c r="G32" s="155" t="s">
        <v>9069</v>
      </c>
      <c r="H32" s="158" t="s">
        <v>9009</v>
      </c>
      <c r="I32" s="157"/>
      <c r="J32" s="157">
        <v>18</v>
      </c>
      <c r="K32" s="157" t="s">
        <v>9054</v>
      </c>
      <c r="L32" s="159">
        <v>9.9</v>
      </c>
      <c r="M32" s="159"/>
      <c r="N32" s="157"/>
      <c r="O32" s="7" t="s">
        <v>9056</v>
      </c>
      <c r="P32" s="16">
        <f>IFERROR(LOOKUP(E32,{30,43,48,53,58,63,68,73,78,83,88,93,97},{42,47,52,57,62,67,72,77,82,87,92,99,100}),999)</f>
        <v>99</v>
      </c>
      <c r="Q32">
        <v>1</v>
      </c>
      <c r="S32" s="175"/>
      <c r="AH32" s="18"/>
      <c r="AI32" s="18"/>
      <c r="AJ32" s="18"/>
      <c r="AK32" s="18"/>
      <c r="AL32" s="18"/>
      <c r="AM32" s="18"/>
      <c r="AN32" s="18"/>
      <c r="AO32" s="18"/>
      <c r="AP32" s="18"/>
      <c r="AQ32" s="18"/>
      <c r="AR32" s="177"/>
      <c r="AS32" s="18"/>
      <c r="AT32" s="18"/>
      <c r="AU32" s="18"/>
      <c r="AV32" s="18"/>
      <c r="AW32" s="18"/>
      <c r="AX32" s="18"/>
      <c r="AY32" s="18"/>
      <c r="AZ32" s="18"/>
    </row>
    <row r="33" spans="1:43" x14ac:dyDescent="0.35">
      <c r="A33" s="153">
        <v>31</v>
      </c>
      <c r="B33" t="s">
        <v>9052</v>
      </c>
      <c r="C33" s="154">
        <v>44852</v>
      </c>
      <c r="D33" s="155" t="s">
        <v>6</v>
      </c>
      <c r="E33" s="156">
        <v>77</v>
      </c>
      <c r="F33" s="157" t="s">
        <v>8969</v>
      </c>
      <c r="G33" s="155" t="s">
        <v>9069</v>
      </c>
      <c r="H33" s="158" t="s">
        <v>9009</v>
      </c>
      <c r="I33" s="157"/>
      <c r="J33" s="157">
        <v>18</v>
      </c>
      <c r="K33" s="157" t="s">
        <v>9054</v>
      </c>
      <c r="L33" s="159">
        <v>9.9</v>
      </c>
      <c r="M33" s="159"/>
      <c r="N33" s="157"/>
      <c r="O33" s="7" t="s">
        <v>9056</v>
      </c>
      <c r="P33" s="16">
        <f>IFERROR(LOOKUP(E33,{30,43,48,53,58,63,68,73,78,83,88,93,97},{42,47,52,57,62,67,72,77,82,87,92,99,100}),999)</f>
        <v>77</v>
      </c>
      <c r="Q33">
        <v>1</v>
      </c>
      <c r="AH33" s="207" t="s">
        <v>9140</v>
      </c>
      <c r="AI33" s="208"/>
      <c r="AJ33" s="208"/>
      <c r="AK33" s="208"/>
      <c r="AL33" s="208"/>
      <c r="AM33" s="208"/>
      <c r="AN33" s="208"/>
      <c r="AO33" s="208"/>
      <c r="AP33" s="208"/>
      <c r="AQ33" s="209"/>
    </row>
    <row r="34" spans="1:43" ht="12.75" customHeight="1" x14ac:dyDescent="0.35">
      <c r="A34" s="153">
        <v>32</v>
      </c>
      <c r="B34" t="s">
        <v>9052</v>
      </c>
      <c r="C34" s="154">
        <v>44852</v>
      </c>
      <c r="D34" s="155" t="s">
        <v>6</v>
      </c>
      <c r="E34" s="156">
        <v>79</v>
      </c>
      <c r="F34" s="157" t="s">
        <v>8969</v>
      </c>
      <c r="G34" s="157" t="s">
        <v>9</v>
      </c>
      <c r="H34" s="158" t="s">
        <v>9053</v>
      </c>
      <c r="I34" s="157">
        <v>220197</v>
      </c>
      <c r="J34" s="157">
        <v>18</v>
      </c>
      <c r="K34" s="157" t="s">
        <v>9062</v>
      </c>
      <c r="L34" s="159">
        <v>0.2</v>
      </c>
      <c r="M34" s="159" t="s">
        <v>9058</v>
      </c>
      <c r="N34" s="157">
        <v>220197</v>
      </c>
      <c r="O34" s="7" t="s">
        <v>9056</v>
      </c>
      <c r="P34" s="16">
        <f>IFERROR(LOOKUP(E34,{30,43,48,53,58,63,68,73,78,83,88,93,97},{42,47,52,57,62,67,72,77,82,87,92,99,100}),999)</f>
        <v>82</v>
      </c>
      <c r="Q34">
        <v>1</v>
      </c>
      <c r="S34" s="139" t="s">
        <v>9044</v>
      </c>
      <c r="T34" s="139" t="s">
        <v>9131</v>
      </c>
      <c r="W34" t="s">
        <v>8830</v>
      </c>
      <c r="X34">
        <v>0.1</v>
      </c>
      <c r="Y34">
        <v>0.2</v>
      </c>
      <c r="Z34">
        <v>0.3</v>
      </c>
      <c r="AA34">
        <v>0.4</v>
      </c>
      <c r="AB34">
        <v>0.5</v>
      </c>
      <c r="AC34">
        <v>1</v>
      </c>
      <c r="AD34">
        <v>1.1000000000000001</v>
      </c>
      <c r="AE34">
        <v>1.2</v>
      </c>
      <c r="AF34">
        <v>1.3</v>
      </c>
      <c r="AG34">
        <v>1.4</v>
      </c>
      <c r="AH34" s="54">
        <v>0.1</v>
      </c>
      <c r="AI34">
        <v>0.2</v>
      </c>
      <c r="AJ34">
        <v>0.3</v>
      </c>
      <c r="AK34">
        <v>0.4</v>
      </c>
      <c r="AL34">
        <v>0.5</v>
      </c>
      <c r="AM34">
        <v>1</v>
      </c>
      <c r="AN34">
        <v>1.1000000000000001</v>
      </c>
      <c r="AO34">
        <v>1.2</v>
      </c>
      <c r="AP34">
        <v>1.3</v>
      </c>
      <c r="AQ34" s="55">
        <v>1.4</v>
      </c>
    </row>
    <row r="35" spans="1:43" x14ac:dyDescent="0.35">
      <c r="A35" s="153">
        <v>33</v>
      </c>
      <c r="B35" t="s">
        <v>9052</v>
      </c>
      <c r="C35" s="154">
        <v>44852</v>
      </c>
      <c r="D35" s="155" t="s">
        <v>6</v>
      </c>
      <c r="E35" s="156">
        <v>91</v>
      </c>
      <c r="F35" s="157" t="s">
        <v>8969</v>
      </c>
      <c r="G35" s="155" t="s">
        <v>9069</v>
      </c>
      <c r="H35" s="158" t="s">
        <v>9009</v>
      </c>
      <c r="I35" s="157"/>
      <c r="J35" s="157">
        <v>18</v>
      </c>
      <c r="K35" s="157" t="s">
        <v>9054</v>
      </c>
      <c r="L35" s="159">
        <v>9.9</v>
      </c>
      <c r="M35" s="159"/>
      <c r="N35" s="157"/>
      <c r="O35" s="7" t="s">
        <v>9056</v>
      </c>
      <c r="P35" s="16">
        <f>IFERROR(LOOKUP(E35,{30,43,48,53,58,63,68,73,78,83,88,93,97},{42,47,52,57,62,67,72,77,82,87,92,99,100}),999)</f>
        <v>92</v>
      </c>
      <c r="Q35">
        <v>1</v>
      </c>
      <c r="S35" s="234" t="s">
        <v>8864</v>
      </c>
      <c r="T35">
        <v>42</v>
      </c>
      <c r="W35" s="18">
        <f>U6-SUM(AS6:BB6)</f>
        <v>0</v>
      </c>
      <c r="X35">
        <f t="shared" ref="X35:AG47" si="32">SUMIFS($Q$3:$Q$3207,$P$3:$P$3207,$T35,$D$3:$D$3207,"F",$H$3:$H$3207,"Y",$L$3:$L$3207,X$34)</f>
        <v>0</v>
      </c>
      <c r="Y35">
        <f t="shared" si="32"/>
        <v>0</v>
      </c>
      <c r="Z35">
        <f t="shared" si="32"/>
        <v>0</v>
      </c>
      <c r="AA35">
        <f t="shared" si="32"/>
        <v>0</v>
      </c>
      <c r="AB35">
        <f t="shared" si="32"/>
        <v>0</v>
      </c>
      <c r="AC35">
        <f t="shared" si="32"/>
        <v>0</v>
      </c>
      <c r="AD35">
        <f t="shared" si="32"/>
        <v>0</v>
      </c>
      <c r="AE35">
        <f t="shared" si="32"/>
        <v>0</v>
      </c>
      <c r="AF35">
        <f t="shared" si="32"/>
        <v>0</v>
      </c>
      <c r="AG35">
        <f t="shared" si="32"/>
        <v>0</v>
      </c>
      <c r="AH35" s="36">
        <f>IFERROR($W35*(X35/SUM($X35:$AG35)),0)</f>
        <v>0</v>
      </c>
      <c r="AI35" s="18">
        <f t="shared" ref="AI35:AQ35" si="33">IFERROR($W35*(Y35/SUM($X35:$AG35)),0)</f>
        <v>0</v>
      </c>
      <c r="AJ35" s="18">
        <f t="shared" si="33"/>
        <v>0</v>
      </c>
      <c r="AK35" s="18">
        <f t="shared" si="33"/>
        <v>0</v>
      </c>
      <c r="AL35" s="18">
        <f t="shared" si="33"/>
        <v>0</v>
      </c>
      <c r="AM35" s="18">
        <f t="shared" si="33"/>
        <v>0</v>
      </c>
      <c r="AN35" s="18">
        <f t="shared" si="33"/>
        <v>0</v>
      </c>
      <c r="AO35" s="18">
        <f t="shared" si="33"/>
        <v>0</v>
      </c>
      <c r="AP35" s="18">
        <f t="shared" si="33"/>
        <v>0</v>
      </c>
      <c r="AQ35" s="163">
        <f t="shared" si="33"/>
        <v>0</v>
      </c>
    </row>
    <row r="36" spans="1:43" x14ac:dyDescent="0.35">
      <c r="A36" s="153">
        <v>34</v>
      </c>
      <c r="B36" t="s">
        <v>9052</v>
      </c>
      <c r="C36" s="154">
        <v>44852</v>
      </c>
      <c r="D36" s="155" t="s">
        <v>6</v>
      </c>
      <c r="E36" s="156">
        <v>92</v>
      </c>
      <c r="F36" s="157" t="s">
        <v>8969</v>
      </c>
      <c r="G36" s="155" t="s">
        <v>9069</v>
      </c>
      <c r="H36" s="158" t="s">
        <v>9009</v>
      </c>
      <c r="I36" s="157"/>
      <c r="J36" s="157">
        <v>18</v>
      </c>
      <c r="K36" s="157" t="s">
        <v>9054</v>
      </c>
      <c r="L36" s="159">
        <v>9.9</v>
      </c>
      <c r="M36" s="159"/>
      <c r="N36" s="157"/>
      <c r="O36" s="7" t="s">
        <v>9056</v>
      </c>
      <c r="P36" s="16">
        <f>IFERROR(LOOKUP(E36,{30,43,48,53,58,63,68,73,78,83,88,93,97},{42,47,52,57,62,67,72,77,82,87,92,99,100}),999)</f>
        <v>92</v>
      </c>
      <c r="Q36">
        <v>1</v>
      </c>
      <c r="S36" s="234"/>
      <c r="T36">
        <v>47</v>
      </c>
      <c r="W36" s="18">
        <f>U7-SUM(AS7:BB7)</f>
        <v>0</v>
      </c>
      <c r="X36">
        <f t="shared" si="32"/>
        <v>0</v>
      </c>
      <c r="Y36">
        <f t="shared" si="32"/>
        <v>0</v>
      </c>
      <c r="Z36">
        <f t="shared" si="32"/>
        <v>0</v>
      </c>
      <c r="AA36">
        <f t="shared" si="32"/>
        <v>0</v>
      </c>
      <c r="AB36">
        <f t="shared" si="32"/>
        <v>0</v>
      </c>
      <c r="AC36">
        <f t="shared" si="32"/>
        <v>0</v>
      </c>
      <c r="AD36">
        <f t="shared" si="32"/>
        <v>0</v>
      </c>
      <c r="AE36">
        <f t="shared" si="32"/>
        <v>0</v>
      </c>
      <c r="AF36">
        <f t="shared" si="32"/>
        <v>0</v>
      </c>
      <c r="AG36">
        <f t="shared" si="32"/>
        <v>0</v>
      </c>
      <c r="AH36" s="36">
        <f t="shared" ref="AH36:AH60" si="34">IFERROR($W36*(X36/SUM($X36:$AG36)),0)</f>
        <v>0</v>
      </c>
      <c r="AI36" s="18">
        <f t="shared" ref="AI36:AI60" si="35">IFERROR($W36*(Y36/SUM($X36:$AG36)),0)</f>
        <v>0</v>
      </c>
      <c r="AJ36" s="18">
        <f t="shared" ref="AJ36:AJ60" si="36">IFERROR($W36*(Z36/SUM($X36:$AG36)),0)</f>
        <v>0</v>
      </c>
      <c r="AK36" s="18">
        <f t="shared" ref="AK36:AK60" si="37">IFERROR($W36*(AA36/SUM($X36:$AG36)),0)</f>
        <v>0</v>
      </c>
      <c r="AL36" s="18">
        <f t="shared" ref="AL36:AL60" si="38">IFERROR($W36*(AB36/SUM($X36:$AG36)),0)</f>
        <v>0</v>
      </c>
      <c r="AM36" s="18">
        <f t="shared" ref="AM36:AM60" si="39">IFERROR($W36*(AC36/SUM($X36:$AG36)),0)</f>
        <v>0</v>
      </c>
      <c r="AN36" s="18">
        <f t="shared" ref="AN36:AN60" si="40">IFERROR($W36*(AD36/SUM($X36:$AG36)),0)</f>
        <v>0</v>
      </c>
      <c r="AO36" s="18">
        <f t="shared" ref="AO36:AO60" si="41">IFERROR($W36*(AE36/SUM($X36:$AG36)),0)</f>
        <v>0</v>
      </c>
      <c r="AP36" s="18">
        <f t="shared" ref="AP36:AP60" si="42">IFERROR($W36*(AF36/SUM($X36:$AG36)),0)</f>
        <v>0</v>
      </c>
      <c r="AQ36" s="163">
        <f t="shared" ref="AQ36:AQ60" si="43">IFERROR($W36*(AG36/SUM($X36:$AG36)),0)</f>
        <v>0</v>
      </c>
    </row>
    <row r="37" spans="1:43" x14ac:dyDescent="0.35">
      <c r="A37" s="153">
        <v>35</v>
      </c>
      <c r="B37" t="s">
        <v>9052</v>
      </c>
      <c r="C37" s="154">
        <v>44852</v>
      </c>
      <c r="D37" s="155" t="s">
        <v>6</v>
      </c>
      <c r="E37" s="156">
        <v>90</v>
      </c>
      <c r="F37" s="157" t="s">
        <v>8969</v>
      </c>
      <c r="G37" s="155" t="s">
        <v>9069</v>
      </c>
      <c r="H37" s="158" t="s">
        <v>9009</v>
      </c>
      <c r="I37" s="157"/>
      <c r="J37" s="157">
        <v>18</v>
      </c>
      <c r="K37" s="157" t="s">
        <v>9054</v>
      </c>
      <c r="L37" s="159">
        <v>9.9</v>
      </c>
      <c r="M37" s="159"/>
      <c r="N37" s="157"/>
      <c r="O37" s="7" t="s">
        <v>9056</v>
      </c>
      <c r="P37" s="16">
        <f>IFERROR(LOOKUP(E37,{30,43,48,53,58,63,68,73,78,83,88,93,97},{42,47,52,57,62,67,72,77,82,87,92,99,100}),999)</f>
        <v>92</v>
      </c>
      <c r="Q37">
        <v>1</v>
      </c>
      <c r="S37" s="234"/>
      <c r="T37">
        <v>52</v>
      </c>
      <c r="W37" s="18">
        <f t="shared" ref="W37:W60" si="44">U8-SUM(AS8:BB8)</f>
        <v>0</v>
      </c>
      <c r="X37">
        <f t="shared" si="32"/>
        <v>0</v>
      </c>
      <c r="Y37">
        <f t="shared" si="32"/>
        <v>0</v>
      </c>
      <c r="Z37">
        <f t="shared" si="32"/>
        <v>0</v>
      </c>
      <c r="AA37">
        <f t="shared" si="32"/>
        <v>0</v>
      </c>
      <c r="AB37">
        <f t="shared" si="32"/>
        <v>0</v>
      </c>
      <c r="AC37">
        <f t="shared" si="32"/>
        <v>0</v>
      </c>
      <c r="AD37">
        <f t="shared" si="32"/>
        <v>0</v>
      </c>
      <c r="AE37">
        <f t="shared" si="32"/>
        <v>0</v>
      </c>
      <c r="AF37">
        <f t="shared" si="32"/>
        <v>0</v>
      </c>
      <c r="AG37">
        <f t="shared" si="32"/>
        <v>0</v>
      </c>
      <c r="AH37" s="36">
        <f t="shared" si="34"/>
        <v>0</v>
      </c>
      <c r="AI37" s="18">
        <f t="shared" si="35"/>
        <v>0</v>
      </c>
      <c r="AJ37" s="18">
        <f t="shared" si="36"/>
        <v>0</v>
      </c>
      <c r="AK37" s="18">
        <f t="shared" si="37"/>
        <v>0</v>
      </c>
      <c r="AL37" s="18">
        <f t="shared" si="38"/>
        <v>0</v>
      </c>
      <c r="AM37" s="18">
        <f t="shared" si="39"/>
        <v>0</v>
      </c>
      <c r="AN37" s="18">
        <f t="shared" si="40"/>
        <v>0</v>
      </c>
      <c r="AO37" s="18">
        <f t="shared" si="41"/>
        <v>0</v>
      </c>
      <c r="AP37" s="18">
        <f t="shared" si="42"/>
        <v>0</v>
      </c>
      <c r="AQ37" s="163">
        <f t="shared" si="43"/>
        <v>0</v>
      </c>
    </row>
    <row r="38" spans="1:43" x14ac:dyDescent="0.35">
      <c r="A38" s="153">
        <v>36</v>
      </c>
      <c r="B38" t="s">
        <v>9052</v>
      </c>
      <c r="C38" s="154">
        <v>44852</v>
      </c>
      <c r="D38" s="155" t="s">
        <v>6</v>
      </c>
      <c r="E38" s="156">
        <v>85</v>
      </c>
      <c r="F38" s="157" t="s">
        <v>8969</v>
      </c>
      <c r="G38" s="157" t="s">
        <v>9</v>
      </c>
      <c r="H38" s="158" t="s">
        <v>9053</v>
      </c>
      <c r="I38" s="157">
        <v>220509</v>
      </c>
      <c r="J38" s="157">
        <v>18</v>
      </c>
      <c r="K38" s="157" t="s">
        <v>9078</v>
      </c>
      <c r="L38" s="159">
        <v>0.3</v>
      </c>
      <c r="M38" s="159" t="s">
        <v>9058</v>
      </c>
      <c r="N38" s="157">
        <v>220509</v>
      </c>
      <c r="O38" s="7" t="s">
        <v>9056</v>
      </c>
      <c r="P38" s="16">
        <f>IFERROR(LOOKUP(E38,{30,43,48,53,58,63,68,73,78,83,88,93,97},{42,47,52,57,62,67,72,77,82,87,92,99,100}),999)</f>
        <v>87</v>
      </c>
      <c r="Q38">
        <v>1</v>
      </c>
      <c r="S38" s="234"/>
      <c r="T38">
        <v>57</v>
      </c>
      <c r="W38" s="18">
        <f t="shared" si="44"/>
        <v>0</v>
      </c>
      <c r="X38">
        <f t="shared" si="32"/>
        <v>0</v>
      </c>
      <c r="Y38">
        <f t="shared" si="32"/>
        <v>0</v>
      </c>
      <c r="Z38">
        <f t="shared" si="32"/>
        <v>0</v>
      </c>
      <c r="AA38">
        <f t="shared" si="32"/>
        <v>0</v>
      </c>
      <c r="AB38">
        <f t="shared" si="32"/>
        <v>0</v>
      </c>
      <c r="AC38">
        <f t="shared" si="32"/>
        <v>0</v>
      </c>
      <c r="AD38">
        <f t="shared" si="32"/>
        <v>0</v>
      </c>
      <c r="AE38">
        <f t="shared" si="32"/>
        <v>0</v>
      </c>
      <c r="AF38">
        <f t="shared" si="32"/>
        <v>0</v>
      </c>
      <c r="AG38">
        <f t="shared" si="32"/>
        <v>0</v>
      </c>
      <c r="AH38" s="36">
        <f t="shared" si="34"/>
        <v>0</v>
      </c>
      <c r="AI38" s="18">
        <f t="shared" si="35"/>
        <v>0</v>
      </c>
      <c r="AJ38" s="18">
        <f t="shared" si="36"/>
        <v>0</v>
      </c>
      <c r="AK38" s="18">
        <f t="shared" si="37"/>
        <v>0</v>
      </c>
      <c r="AL38" s="18">
        <f t="shared" si="38"/>
        <v>0</v>
      </c>
      <c r="AM38" s="18">
        <f t="shared" si="39"/>
        <v>0</v>
      </c>
      <c r="AN38" s="18">
        <f t="shared" si="40"/>
        <v>0</v>
      </c>
      <c r="AO38" s="18">
        <f t="shared" si="41"/>
        <v>0</v>
      </c>
      <c r="AP38" s="18">
        <f t="shared" si="42"/>
        <v>0</v>
      </c>
      <c r="AQ38" s="163">
        <f t="shared" si="43"/>
        <v>0</v>
      </c>
    </row>
    <row r="39" spans="1:43" x14ac:dyDescent="0.35">
      <c r="A39" s="153">
        <v>37</v>
      </c>
      <c r="B39" t="s">
        <v>9052</v>
      </c>
      <c r="C39" s="154">
        <v>44852</v>
      </c>
      <c r="D39" s="155" t="s">
        <v>6</v>
      </c>
      <c r="E39" s="156">
        <v>87</v>
      </c>
      <c r="F39" s="157" t="s">
        <v>8969</v>
      </c>
      <c r="G39" s="155" t="s">
        <v>9069</v>
      </c>
      <c r="H39" s="158" t="s">
        <v>9009</v>
      </c>
      <c r="I39" s="157"/>
      <c r="J39" s="157">
        <v>18</v>
      </c>
      <c r="K39" s="157" t="s">
        <v>9054</v>
      </c>
      <c r="L39" s="159">
        <v>9.9</v>
      </c>
      <c r="M39" s="159"/>
      <c r="N39" s="157"/>
      <c r="O39" s="7" t="s">
        <v>9056</v>
      </c>
      <c r="P39" s="16">
        <f>IFERROR(LOOKUP(E39,{30,43,48,53,58,63,68,73,78,83,88,93,97},{42,47,52,57,62,67,72,77,82,87,92,99,100}),999)</f>
        <v>87</v>
      </c>
      <c r="Q39">
        <v>1</v>
      </c>
      <c r="S39" s="234"/>
      <c r="T39">
        <v>62</v>
      </c>
      <c r="W39" s="18">
        <f t="shared" si="44"/>
        <v>1</v>
      </c>
      <c r="X39">
        <f t="shared" si="32"/>
        <v>0</v>
      </c>
      <c r="Y39">
        <f t="shared" si="32"/>
        <v>1</v>
      </c>
      <c r="Z39">
        <f t="shared" si="32"/>
        <v>0</v>
      </c>
      <c r="AA39">
        <f t="shared" si="32"/>
        <v>0</v>
      </c>
      <c r="AB39">
        <f t="shared" si="32"/>
        <v>0</v>
      </c>
      <c r="AC39">
        <f t="shared" si="32"/>
        <v>0</v>
      </c>
      <c r="AD39">
        <f t="shared" si="32"/>
        <v>0</v>
      </c>
      <c r="AE39">
        <f t="shared" si="32"/>
        <v>0</v>
      </c>
      <c r="AF39">
        <f t="shared" si="32"/>
        <v>0</v>
      </c>
      <c r="AG39">
        <f t="shared" si="32"/>
        <v>0</v>
      </c>
      <c r="AH39" s="36">
        <f t="shared" si="34"/>
        <v>0</v>
      </c>
      <c r="AI39" s="18">
        <f t="shared" si="35"/>
        <v>1</v>
      </c>
      <c r="AJ39" s="18">
        <f t="shared" si="36"/>
        <v>0</v>
      </c>
      <c r="AK39" s="18">
        <f t="shared" si="37"/>
        <v>0</v>
      </c>
      <c r="AL39" s="18">
        <f t="shared" si="38"/>
        <v>0</v>
      </c>
      <c r="AM39" s="18">
        <f t="shared" si="39"/>
        <v>0</v>
      </c>
      <c r="AN39" s="18">
        <f t="shared" si="40"/>
        <v>0</v>
      </c>
      <c r="AO39" s="18">
        <f t="shared" si="41"/>
        <v>0</v>
      </c>
      <c r="AP39" s="18">
        <f t="shared" si="42"/>
        <v>0</v>
      </c>
      <c r="AQ39" s="163">
        <f t="shared" si="43"/>
        <v>0</v>
      </c>
    </row>
    <row r="40" spans="1:43" x14ac:dyDescent="0.35">
      <c r="A40" s="153">
        <v>38</v>
      </c>
      <c r="B40" t="s">
        <v>9052</v>
      </c>
      <c r="C40" s="154">
        <v>44852</v>
      </c>
      <c r="D40" s="155" t="s">
        <v>6</v>
      </c>
      <c r="E40" s="156">
        <v>76</v>
      </c>
      <c r="F40" s="157" t="s">
        <v>8969</v>
      </c>
      <c r="G40" s="157" t="s">
        <v>9</v>
      </c>
      <c r="H40" s="158" t="s">
        <v>9053</v>
      </c>
      <c r="I40" s="157">
        <v>220513</v>
      </c>
      <c r="J40" s="157">
        <v>18</v>
      </c>
      <c r="K40" s="157" t="s">
        <v>9080</v>
      </c>
      <c r="L40" s="159">
        <v>0.3</v>
      </c>
      <c r="M40" s="159" t="s">
        <v>9058</v>
      </c>
      <c r="N40" s="157">
        <v>220513</v>
      </c>
      <c r="O40" s="7" t="s">
        <v>9056</v>
      </c>
      <c r="P40" s="16">
        <f>IFERROR(LOOKUP(E40,{30,43,48,53,58,63,68,73,78,83,88,93,97},{42,47,52,57,62,67,72,77,82,87,92,99,100}),999)</f>
        <v>77</v>
      </c>
      <c r="Q40">
        <v>1</v>
      </c>
      <c r="S40" s="234"/>
      <c r="T40">
        <v>67</v>
      </c>
      <c r="W40" s="18">
        <f t="shared" si="44"/>
        <v>13</v>
      </c>
      <c r="X40">
        <f t="shared" si="32"/>
        <v>0</v>
      </c>
      <c r="Y40">
        <f t="shared" si="32"/>
        <v>4</v>
      </c>
      <c r="Z40">
        <f t="shared" si="32"/>
        <v>0</v>
      </c>
      <c r="AA40">
        <f t="shared" si="32"/>
        <v>0</v>
      </c>
      <c r="AB40">
        <f t="shared" si="32"/>
        <v>0</v>
      </c>
      <c r="AC40">
        <f t="shared" si="32"/>
        <v>0</v>
      </c>
      <c r="AD40">
        <f t="shared" si="32"/>
        <v>0</v>
      </c>
      <c r="AE40">
        <f t="shared" si="32"/>
        <v>8</v>
      </c>
      <c r="AF40">
        <f t="shared" si="32"/>
        <v>0</v>
      </c>
      <c r="AG40">
        <f t="shared" si="32"/>
        <v>0</v>
      </c>
      <c r="AH40" s="36">
        <f t="shared" si="34"/>
        <v>0</v>
      </c>
      <c r="AI40" s="18">
        <f t="shared" si="35"/>
        <v>4.333333333333333</v>
      </c>
      <c r="AJ40" s="18">
        <f t="shared" si="36"/>
        <v>0</v>
      </c>
      <c r="AK40" s="18">
        <f t="shared" si="37"/>
        <v>0</v>
      </c>
      <c r="AL40" s="18">
        <f t="shared" si="38"/>
        <v>0</v>
      </c>
      <c r="AM40" s="18">
        <f t="shared" si="39"/>
        <v>0</v>
      </c>
      <c r="AN40" s="18">
        <f t="shared" si="40"/>
        <v>0</v>
      </c>
      <c r="AO40" s="18">
        <f t="shared" si="41"/>
        <v>8.6666666666666661</v>
      </c>
      <c r="AP40" s="18">
        <f t="shared" si="42"/>
        <v>0</v>
      </c>
      <c r="AQ40" s="163">
        <f t="shared" si="43"/>
        <v>0</v>
      </c>
    </row>
    <row r="41" spans="1:43" x14ac:dyDescent="0.35">
      <c r="A41" s="153">
        <v>39</v>
      </c>
      <c r="B41" t="s">
        <v>9052</v>
      </c>
      <c r="C41" s="154">
        <v>44852</v>
      </c>
      <c r="D41" s="155" t="s">
        <v>6</v>
      </c>
      <c r="E41" s="156">
        <v>81</v>
      </c>
      <c r="F41" s="157" t="s">
        <v>8969</v>
      </c>
      <c r="G41" s="155" t="s">
        <v>9069</v>
      </c>
      <c r="H41" s="158" t="s">
        <v>9009</v>
      </c>
      <c r="I41" s="157"/>
      <c r="J41" s="157">
        <v>18</v>
      </c>
      <c r="K41" s="157" t="s">
        <v>9054</v>
      </c>
      <c r="L41" s="159">
        <v>9.9</v>
      </c>
      <c r="M41" s="159"/>
      <c r="N41" s="157"/>
      <c r="O41" s="7" t="s">
        <v>9056</v>
      </c>
      <c r="P41" s="16">
        <f>IFERROR(LOOKUP(E41,{30,43,48,53,58,63,68,73,78,83,88,93,97},{42,47,52,57,62,67,72,77,82,87,92,99,100}),999)</f>
        <v>82</v>
      </c>
      <c r="Q41">
        <v>1</v>
      </c>
      <c r="S41" s="234"/>
      <c r="T41">
        <v>72</v>
      </c>
      <c r="W41" s="18">
        <f t="shared" si="44"/>
        <v>87.082464629585814</v>
      </c>
      <c r="X41">
        <f t="shared" si="32"/>
        <v>0</v>
      </c>
      <c r="Y41">
        <f t="shared" si="32"/>
        <v>9</v>
      </c>
      <c r="Z41">
        <f t="shared" si="32"/>
        <v>23</v>
      </c>
      <c r="AA41">
        <f t="shared" si="32"/>
        <v>1</v>
      </c>
      <c r="AB41">
        <f t="shared" si="32"/>
        <v>0</v>
      </c>
      <c r="AC41">
        <f t="shared" si="32"/>
        <v>0</v>
      </c>
      <c r="AD41">
        <f t="shared" si="32"/>
        <v>0</v>
      </c>
      <c r="AE41">
        <f t="shared" si="32"/>
        <v>22</v>
      </c>
      <c r="AF41">
        <f t="shared" si="32"/>
        <v>0</v>
      </c>
      <c r="AG41">
        <f t="shared" si="32"/>
        <v>1</v>
      </c>
      <c r="AH41" s="36">
        <f t="shared" si="34"/>
        <v>0</v>
      </c>
      <c r="AI41" s="18">
        <f t="shared" si="35"/>
        <v>13.995396101183436</v>
      </c>
      <c r="AJ41" s="18">
        <f t="shared" si="36"/>
        <v>35.766012258579885</v>
      </c>
      <c r="AK41" s="18">
        <f t="shared" si="37"/>
        <v>1.5550440112426038</v>
      </c>
      <c r="AL41" s="18">
        <f t="shared" si="38"/>
        <v>0</v>
      </c>
      <c r="AM41" s="18">
        <f t="shared" si="39"/>
        <v>0</v>
      </c>
      <c r="AN41" s="18">
        <f t="shared" si="40"/>
        <v>0</v>
      </c>
      <c r="AO41" s="18">
        <f t="shared" si="41"/>
        <v>34.210968247337284</v>
      </c>
      <c r="AP41" s="18">
        <f t="shared" si="42"/>
        <v>0</v>
      </c>
      <c r="AQ41" s="163">
        <f t="shared" si="43"/>
        <v>1.5550440112426038</v>
      </c>
    </row>
    <row r="42" spans="1:43" x14ac:dyDescent="0.35">
      <c r="A42" s="153">
        <v>40</v>
      </c>
      <c r="B42" t="s">
        <v>9052</v>
      </c>
      <c r="C42" s="154">
        <v>44852</v>
      </c>
      <c r="D42" s="155" t="s">
        <v>6</v>
      </c>
      <c r="E42" s="156">
        <v>98</v>
      </c>
      <c r="F42" s="157" t="s">
        <v>8969</v>
      </c>
      <c r="G42" s="155" t="s">
        <v>9069</v>
      </c>
      <c r="H42" s="158" t="s">
        <v>9009</v>
      </c>
      <c r="I42" s="157"/>
      <c r="J42" s="157">
        <v>18</v>
      </c>
      <c r="K42" s="157" t="s">
        <v>9054</v>
      </c>
      <c r="L42" s="159">
        <v>9.9</v>
      </c>
      <c r="M42" s="159"/>
      <c r="N42" s="157"/>
      <c r="O42" s="7" t="s">
        <v>9056</v>
      </c>
      <c r="P42" s="16">
        <f>IFERROR(LOOKUP(E42,{30,43,48,53,58,63,68,73,78,83,88,93,97},{42,47,52,57,62,67,72,77,82,87,92,99,100}),999)</f>
        <v>100</v>
      </c>
      <c r="Q42">
        <v>1</v>
      </c>
      <c r="S42" s="234"/>
      <c r="T42">
        <v>77</v>
      </c>
      <c r="W42" s="18">
        <f t="shared" si="44"/>
        <v>403.85150436868378</v>
      </c>
      <c r="X42">
        <f t="shared" si="32"/>
        <v>0</v>
      </c>
      <c r="Y42">
        <f t="shared" si="32"/>
        <v>3</v>
      </c>
      <c r="Z42">
        <f t="shared" si="32"/>
        <v>153</v>
      </c>
      <c r="AA42">
        <f t="shared" si="32"/>
        <v>1</v>
      </c>
      <c r="AB42">
        <f t="shared" si="32"/>
        <v>0</v>
      </c>
      <c r="AC42">
        <f t="shared" si="32"/>
        <v>0</v>
      </c>
      <c r="AD42">
        <f t="shared" si="32"/>
        <v>0</v>
      </c>
      <c r="AE42">
        <f t="shared" si="32"/>
        <v>36</v>
      </c>
      <c r="AF42">
        <f t="shared" si="32"/>
        <v>2</v>
      </c>
      <c r="AG42">
        <f t="shared" si="32"/>
        <v>0</v>
      </c>
      <c r="AH42" s="36">
        <f t="shared" si="34"/>
        <v>0</v>
      </c>
      <c r="AI42" s="18">
        <f t="shared" si="35"/>
        <v>6.2131000672105197</v>
      </c>
      <c r="AJ42" s="18">
        <f t="shared" si="36"/>
        <v>316.86810342773651</v>
      </c>
      <c r="AK42" s="18">
        <f t="shared" si="37"/>
        <v>2.0710333557368399</v>
      </c>
      <c r="AL42" s="18">
        <f t="shared" si="38"/>
        <v>0</v>
      </c>
      <c r="AM42" s="18">
        <f t="shared" si="39"/>
        <v>0</v>
      </c>
      <c r="AN42" s="18">
        <f t="shared" si="40"/>
        <v>0</v>
      </c>
      <c r="AO42" s="18">
        <f t="shared" si="41"/>
        <v>74.557200806526239</v>
      </c>
      <c r="AP42" s="18">
        <f t="shared" si="42"/>
        <v>4.1420667114736798</v>
      </c>
      <c r="AQ42" s="163">
        <f t="shared" si="43"/>
        <v>0</v>
      </c>
    </row>
    <row r="43" spans="1:43" x14ac:dyDescent="0.35">
      <c r="A43" s="153">
        <v>41</v>
      </c>
      <c r="B43" t="s">
        <v>9052</v>
      </c>
      <c r="C43" s="154">
        <v>44852</v>
      </c>
      <c r="D43" s="155" t="s">
        <v>6</v>
      </c>
      <c r="E43" s="156">
        <v>86</v>
      </c>
      <c r="F43" s="157" t="s">
        <v>8969</v>
      </c>
      <c r="G43" s="155" t="s">
        <v>9069</v>
      </c>
      <c r="H43" s="158" t="s">
        <v>9009</v>
      </c>
      <c r="I43" s="157"/>
      <c r="J43" s="157">
        <v>18</v>
      </c>
      <c r="K43" s="157" t="s">
        <v>9054</v>
      </c>
      <c r="L43" s="159">
        <v>9.9</v>
      </c>
      <c r="M43" s="159"/>
      <c r="N43" s="157"/>
      <c r="O43" s="7" t="s">
        <v>9056</v>
      </c>
      <c r="P43" s="16">
        <f>IFERROR(LOOKUP(E43,{30,43,48,53,58,63,68,73,78,83,88,93,97},{42,47,52,57,62,67,72,77,82,87,92,99,100}),999)</f>
        <v>87</v>
      </c>
      <c r="Q43">
        <v>1</v>
      </c>
      <c r="S43" s="234"/>
      <c r="T43">
        <v>82</v>
      </c>
      <c r="W43" s="18">
        <f t="shared" si="44"/>
        <v>553.84432009485465</v>
      </c>
      <c r="X43">
        <f t="shared" si="32"/>
        <v>0</v>
      </c>
      <c r="Y43">
        <f t="shared" si="32"/>
        <v>0</v>
      </c>
      <c r="Z43">
        <f t="shared" si="32"/>
        <v>219</v>
      </c>
      <c r="AA43">
        <f t="shared" si="32"/>
        <v>10</v>
      </c>
      <c r="AB43">
        <f t="shared" si="32"/>
        <v>0</v>
      </c>
      <c r="AC43">
        <f t="shared" si="32"/>
        <v>0</v>
      </c>
      <c r="AD43">
        <f t="shared" si="32"/>
        <v>0</v>
      </c>
      <c r="AE43">
        <f t="shared" si="32"/>
        <v>12</v>
      </c>
      <c r="AF43">
        <f t="shared" si="32"/>
        <v>6</v>
      </c>
      <c r="AG43">
        <f t="shared" si="32"/>
        <v>0</v>
      </c>
      <c r="AH43" s="36">
        <f t="shared" si="34"/>
        <v>0</v>
      </c>
      <c r="AI43" s="18">
        <f t="shared" si="35"/>
        <v>0</v>
      </c>
      <c r="AJ43" s="18">
        <f t="shared" si="36"/>
        <v>491.06034858612622</v>
      </c>
      <c r="AK43" s="18">
        <f t="shared" si="37"/>
        <v>22.422846967403022</v>
      </c>
      <c r="AL43" s="18">
        <f t="shared" si="38"/>
        <v>0</v>
      </c>
      <c r="AM43" s="18">
        <f t="shared" si="39"/>
        <v>0</v>
      </c>
      <c r="AN43" s="18">
        <f t="shared" si="40"/>
        <v>0</v>
      </c>
      <c r="AO43" s="18">
        <f t="shared" si="41"/>
        <v>26.907416360883627</v>
      </c>
      <c r="AP43" s="18">
        <f t="shared" si="42"/>
        <v>13.453708180441813</v>
      </c>
      <c r="AQ43" s="163">
        <f t="shared" si="43"/>
        <v>0</v>
      </c>
    </row>
    <row r="44" spans="1:43" x14ac:dyDescent="0.35">
      <c r="A44" s="153">
        <v>42</v>
      </c>
      <c r="B44" t="s">
        <v>9052</v>
      </c>
      <c r="C44" s="154">
        <v>44852</v>
      </c>
      <c r="D44" s="155" t="s">
        <v>6</v>
      </c>
      <c r="E44" s="156">
        <v>74</v>
      </c>
      <c r="F44" s="157" t="s">
        <v>8969</v>
      </c>
      <c r="G44" s="155" t="s">
        <v>9069</v>
      </c>
      <c r="H44" s="158" t="s">
        <v>9009</v>
      </c>
      <c r="I44" s="157"/>
      <c r="J44" s="157">
        <v>18</v>
      </c>
      <c r="K44" s="157" t="s">
        <v>9054</v>
      </c>
      <c r="L44" s="159">
        <v>9.9</v>
      </c>
      <c r="M44" s="159"/>
      <c r="N44" s="157"/>
      <c r="O44" s="7" t="s">
        <v>9056</v>
      </c>
      <c r="P44" s="16">
        <f>IFERROR(LOOKUP(E44,{30,43,48,53,58,63,68,73,78,83,88,93,97},{42,47,52,57,62,67,72,77,82,87,92,99,100}),999)</f>
        <v>77</v>
      </c>
      <c r="Q44">
        <v>1</v>
      </c>
      <c r="S44" s="234"/>
      <c r="T44">
        <v>87</v>
      </c>
      <c r="W44" s="18">
        <f t="shared" si="44"/>
        <v>330.64265782705598</v>
      </c>
      <c r="X44">
        <f t="shared" si="32"/>
        <v>0</v>
      </c>
      <c r="Y44">
        <f t="shared" si="32"/>
        <v>0</v>
      </c>
      <c r="Z44">
        <f t="shared" si="32"/>
        <v>101</v>
      </c>
      <c r="AA44">
        <f t="shared" si="32"/>
        <v>22</v>
      </c>
      <c r="AB44">
        <f t="shared" si="32"/>
        <v>0</v>
      </c>
      <c r="AC44">
        <f t="shared" si="32"/>
        <v>0</v>
      </c>
      <c r="AD44">
        <f t="shared" si="32"/>
        <v>0</v>
      </c>
      <c r="AE44">
        <f t="shared" si="32"/>
        <v>2</v>
      </c>
      <c r="AF44">
        <f t="shared" si="32"/>
        <v>2</v>
      </c>
      <c r="AG44">
        <f t="shared" si="32"/>
        <v>1</v>
      </c>
      <c r="AH44" s="36">
        <f t="shared" si="34"/>
        <v>0</v>
      </c>
      <c r="AI44" s="18">
        <f t="shared" si="35"/>
        <v>0</v>
      </c>
      <c r="AJ44" s="18">
        <f t="shared" si="36"/>
        <v>260.89772219166139</v>
      </c>
      <c r="AK44" s="18">
        <f t="shared" si="37"/>
        <v>56.829206814025248</v>
      </c>
      <c r="AL44" s="18">
        <f t="shared" si="38"/>
        <v>0</v>
      </c>
      <c r="AM44" s="18">
        <f t="shared" si="39"/>
        <v>0</v>
      </c>
      <c r="AN44" s="18">
        <f t="shared" si="40"/>
        <v>0</v>
      </c>
      <c r="AO44" s="18">
        <f t="shared" si="41"/>
        <v>5.1662915285477498</v>
      </c>
      <c r="AP44" s="18">
        <f t="shared" si="42"/>
        <v>5.1662915285477498</v>
      </c>
      <c r="AQ44" s="163">
        <f t="shared" si="43"/>
        <v>2.5831457642738749</v>
      </c>
    </row>
    <row r="45" spans="1:43" x14ac:dyDescent="0.35">
      <c r="A45" s="153">
        <v>43</v>
      </c>
      <c r="B45" t="s">
        <v>9052</v>
      </c>
      <c r="C45" s="154">
        <v>44852</v>
      </c>
      <c r="D45" s="155" t="s">
        <v>6</v>
      </c>
      <c r="E45" s="156">
        <v>88.5</v>
      </c>
      <c r="F45" s="157" t="s">
        <v>8969</v>
      </c>
      <c r="G45" s="157" t="s">
        <v>9</v>
      </c>
      <c r="H45" s="158" t="s">
        <v>9053</v>
      </c>
      <c r="I45" s="157">
        <v>220513</v>
      </c>
      <c r="J45" s="157">
        <v>18</v>
      </c>
      <c r="K45" s="157" t="s">
        <v>9080</v>
      </c>
      <c r="L45" s="159">
        <v>0.3</v>
      </c>
      <c r="M45" s="159" t="s">
        <v>9058</v>
      </c>
      <c r="N45" s="157">
        <v>220513</v>
      </c>
      <c r="O45" s="7" t="s">
        <v>9056</v>
      </c>
      <c r="P45" s="16">
        <f>IFERROR(LOOKUP(E45,{30,43,48,53,58,63,68,73,78,83,88,93,97},{42,47,52,57,62,67,72,77,82,87,92,99,100}),999)</f>
        <v>92</v>
      </c>
      <c r="Q45">
        <v>1</v>
      </c>
      <c r="S45" s="234"/>
      <c r="T45">
        <v>92</v>
      </c>
      <c r="W45" s="18">
        <f t="shared" si="44"/>
        <v>37.520406991764638</v>
      </c>
      <c r="X45">
        <f t="shared" si="32"/>
        <v>0</v>
      </c>
      <c r="Y45">
        <f t="shared" si="32"/>
        <v>0</v>
      </c>
      <c r="Z45">
        <f t="shared" si="32"/>
        <v>15</v>
      </c>
      <c r="AA45">
        <f t="shared" si="32"/>
        <v>5</v>
      </c>
      <c r="AB45">
        <f t="shared" si="32"/>
        <v>0</v>
      </c>
      <c r="AC45">
        <f t="shared" si="32"/>
        <v>0</v>
      </c>
      <c r="AD45">
        <f t="shared" si="32"/>
        <v>0</v>
      </c>
      <c r="AE45">
        <f t="shared" si="32"/>
        <v>1</v>
      </c>
      <c r="AF45">
        <f t="shared" si="32"/>
        <v>0</v>
      </c>
      <c r="AG45">
        <f t="shared" si="32"/>
        <v>0</v>
      </c>
      <c r="AH45" s="36">
        <f t="shared" si="34"/>
        <v>0</v>
      </c>
      <c r="AI45" s="18">
        <f t="shared" si="35"/>
        <v>0</v>
      </c>
      <c r="AJ45" s="18">
        <f t="shared" si="36"/>
        <v>26.800290708403313</v>
      </c>
      <c r="AK45" s="18">
        <f t="shared" si="37"/>
        <v>8.9334302361344378</v>
      </c>
      <c r="AL45" s="18">
        <f t="shared" si="38"/>
        <v>0</v>
      </c>
      <c r="AM45" s="18">
        <f t="shared" si="39"/>
        <v>0</v>
      </c>
      <c r="AN45" s="18">
        <f t="shared" si="40"/>
        <v>0</v>
      </c>
      <c r="AO45" s="18">
        <f t="shared" si="41"/>
        <v>1.7866860472268875</v>
      </c>
      <c r="AP45" s="18">
        <f t="shared" si="42"/>
        <v>0</v>
      </c>
      <c r="AQ45" s="163">
        <f t="shared" si="43"/>
        <v>0</v>
      </c>
    </row>
    <row r="46" spans="1:43" x14ac:dyDescent="0.35">
      <c r="A46" s="153">
        <v>44</v>
      </c>
      <c r="B46" t="s">
        <v>9052</v>
      </c>
      <c r="C46" s="154">
        <v>44852</v>
      </c>
      <c r="D46" s="155" t="s">
        <v>6</v>
      </c>
      <c r="E46" s="156">
        <v>79</v>
      </c>
      <c r="F46" s="157" t="s">
        <v>8969</v>
      </c>
      <c r="G46" s="155" t="s">
        <v>9069</v>
      </c>
      <c r="H46" s="158" t="s">
        <v>9009</v>
      </c>
      <c r="I46" s="157"/>
      <c r="J46" s="157">
        <v>18</v>
      </c>
      <c r="K46" s="157" t="s">
        <v>9054</v>
      </c>
      <c r="L46" s="159">
        <v>9.9</v>
      </c>
      <c r="M46" s="159"/>
      <c r="N46" s="157"/>
      <c r="O46" s="7" t="s">
        <v>9056</v>
      </c>
      <c r="P46" s="16">
        <f>IFERROR(LOOKUP(E46,{30,43,48,53,58,63,68,73,78,83,88,93,97},{42,47,52,57,62,67,72,77,82,87,92,99,100}),999)</f>
        <v>82</v>
      </c>
      <c r="Q46">
        <v>1</v>
      </c>
      <c r="S46" s="234"/>
      <c r="T46">
        <v>99</v>
      </c>
      <c r="W46" s="18">
        <f t="shared" si="44"/>
        <v>10</v>
      </c>
      <c r="X46">
        <f t="shared" si="32"/>
        <v>0</v>
      </c>
      <c r="Y46">
        <f t="shared" si="32"/>
        <v>0</v>
      </c>
      <c r="Z46">
        <f t="shared" si="32"/>
        <v>0</v>
      </c>
      <c r="AA46">
        <f t="shared" si="32"/>
        <v>2</v>
      </c>
      <c r="AB46">
        <f t="shared" si="32"/>
        <v>0</v>
      </c>
      <c r="AC46">
        <f t="shared" si="32"/>
        <v>0</v>
      </c>
      <c r="AD46">
        <f t="shared" si="32"/>
        <v>0</v>
      </c>
      <c r="AE46">
        <f t="shared" si="32"/>
        <v>0</v>
      </c>
      <c r="AF46">
        <f t="shared" si="32"/>
        <v>0</v>
      </c>
      <c r="AG46">
        <f t="shared" si="32"/>
        <v>0</v>
      </c>
      <c r="AH46" s="36">
        <f t="shared" si="34"/>
        <v>0</v>
      </c>
      <c r="AI46" s="18">
        <f t="shared" si="35"/>
        <v>0</v>
      </c>
      <c r="AJ46" s="18">
        <f t="shared" si="36"/>
        <v>0</v>
      </c>
      <c r="AK46" s="18">
        <f t="shared" si="37"/>
        <v>10</v>
      </c>
      <c r="AL46" s="18">
        <f t="shared" si="38"/>
        <v>0</v>
      </c>
      <c r="AM46" s="18">
        <f t="shared" si="39"/>
        <v>0</v>
      </c>
      <c r="AN46" s="18">
        <f t="shared" si="40"/>
        <v>0</v>
      </c>
      <c r="AO46" s="18">
        <f t="shared" si="41"/>
        <v>0</v>
      </c>
      <c r="AP46" s="18">
        <f t="shared" si="42"/>
        <v>0</v>
      </c>
      <c r="AQ46" s="163">
        <f t="shared" si="43"/>
        <v>0</v>
      </c>
    </row>
    <row r="47" spans="1:43" x14ac:dyDescent="0.35">
      <c r="A47" s="153">
        <v>45</v>
      </c>
      <c r="B47" t="s">
        <v>9052</v>
      </c>
      <c r="C47" s="154">
        <v>44852</v>
      </c>
      <c r="D47" s="155" t="s">
        <v>6</v>
      </c>
      <c r="E47" s="156">
        <v>75</v>
      </c>
      <c r="F47" s="157" t="s">
        <v>8969</v>
      </c>
      <c r="G47" s="157" t="s">
        <v>9</v>
      </c>
      <c r="H47" s="158" t="s">
        <v>9053</v>
      </c>
      <c r="I47" s="157">
        <v>637422</v>
      </c>
      <c r="J47" s="157">
        <v>18</v>
      </c>
      <c r="K47" s="157" t="s">
        <v>9109</v>
      </c>
      <c r="L47" s="159">
        <v>0.3</v>
      </c>
      <c r="M47" s="159" t="s">
        <v>9058</v>
      </c>
      <c r="N47" s="157">
        <v>637422</v>
      </c>
      <c r="O47" s="7" t="s">
        <v>9056</v>
      </c>
      <c r="P47" s="16">
        <f>IFERROR(LOOKUP(E47,{30,43,48,53,58,63,68,73,78,83,88,93,97},{42,47,52,57,62,67,72,77,82,87,92,99,100}),999)</f>
        <v>77</v>
      </c>
      <c r="Q47">
        <v>1</v>
      </c>
      <c r="S47" s="235"/>
      <c r="T47" s="139">
        <v>100</v>
      </c>
      <c r="W47" s="18">
        <f t="shared" si="44"/>
        <v>0</v>
      </c>
      <c r="X47">
        <f t="shared" si="32"/>
        <v>0</v>
      </c>
      <c r="Y47">
        <f t="shared" si="32"/>
        <v>0</v>
      </c>
      <c r="Z47">
        <f t="shared" si="32"/>
        <v>0</v>
      </c>
      <c r="AA47">
        <f t="shared" si="32"/>
        <v>0</v>
      </c>
      <c r="AB47">
        <f t="shared" si="32"/>
        <v>0</v>
      </c>
      <c r="AC47">
        <f t="shared" si="32"/>
        <v>0</v>
      </c>
      <c r="AD47">
        <f t="shared" si="32"/>
        <v>0</v>
      </c>
      <c r="AE47">
        <f t="shared" si="32"/>
        <v>0</v>
      </c>
      <c r="AF47">
        <f t="shared" si="32"/>
        <v>0</v>
      </c>
      <c r="AG47">
        <f t="shared" si="32"/>
        <v>0</v>
      </c>
      <c r="AH47" s="36">
        <f t="shared" si="34"/>
        <v>0</v>
      </c>
      <c r="AI47" s="18">
        <f t="shared" si="35"/>
        <v>0</v>
      </c>
      <c r="AJ47" s="18">
        <f t="shared" si="36"/>
        <v>0</v>
      </c>
      <c r="AK47" s="18">
        <f t="shared" si="37"/>
        <v>0</v>
      </c>
      <c r="AL47" s="18">
        <f t="shared" si="38"/>
        <v>0</v>
      </c>
      <c r="AM47" s="18">
        <f t="shared" si="39"/>
        <v>0</v>
      </c>
      <c r="AN47" s="18">
        <f t="shared" si="40"/>
        <v>0</v>
      </c>
      <c r="AO47" s="18">
        <f t="shared" si="41"/>
        <v>0</v>
      </c>
      <c r="AP47" s="18">
        <f t="shared" si="42"/>
        <v>0</v>
      </c>
      <c r="AQ47" s="163">
        <f t="shared" si="43"/>
        <v>0</v>
      </c>
    </row>
    <row r="48" spans="1:43" x14ac:dyDescent="0.35">
      <c r="A48" s="153">
        <v>46</v>
      </c>
      <c r="B48" t="s">
        <v>9052</v>
      </c>
      <c r="C48" s="154">
        <v>44852</v>
      </c>
      <c r="D48" s="155" t="s">
        <v>6</v>
      </c>
      <c r="E48" s="156">
        <v>79</v>
      </c>
      <c r="F48" s="157" t="s">
        <v>8969</v>
      </c>
      <c r="G48" s="155" t="s">
        <v>9069</v>
      </c>
      <c r="H48" s="158" t="s">
        <v>9009</v>
      </c>
      <c r="I48" s="157"/>
      <c r="J48" s="157">
        <v>18</v>
      </c>
      <c r="K48" s="157" t="s">
        <v>9054</v>
      </c>
      <c r="L48" s="159">
        <v>9.9</v>
      </c>
      <c r="M48" s="159"/>
      <c r="N48" s="157"/>
      <c r="O48" s="7" t="s">
        <v>9056</v>
      </c>
      <c r="P48" s="16">
        <f>IFERROR(LOOKUP(E48,{30,43,48,53,58,63,68,73,78,83,88,93,97},{42,47,52,57,62,67,72,77,82,87,92,99,100}),999)</f>
        <v>82</v>
      </c>
      <c r="Q48">
        <v>1</v>
      </c>
      <c r="S48" s="234" t="s">
        <v>9040</v>
      </c>
      <c r="T48">
        <v>42</v>
      </c>
      <c r="W48" s="18">
        <f t="shared" si="44"/>
        <v>24</v>
      </c>
      <c r="X48">
        <f t="shared" ref="X48:AG60" si="45">SUMIFS($Q$3:$Q$3207,$P$3:$P$3207,$T48,$D$3:$D$3207,"M",$H$3:$H$3207,"Y",$L$3:$L$3207,X$34)</f>
        <v>9</v>
      </c>
      <c r="Y48">
        <f t="shared" si="45"/>
        <v>0</v>
      </c>
      <c r="Z48">
        <f t="shared" si="45"/>
        <v>0</v>
      </c>
      <c r="AA48">
        <f t="shared" si="45"/>
        <v>0</v>
      </c>
      <c r="AB48">
        <f t="shared" si="45"/>
        <v>0</v>
      </c>
      <c r="AC48">
        <f t="shared" si="45"/>
        <v>15</v>
      </c>
      <c r="AD48">
        <f t="shared" si="45"/>
        <v>0</v>
      </c>
      <c r="AE48">
        <f t="shared" si="45"/>
        <v>0</v>
      </c>
      <c r="AF48">
        <f t="shared" si="45"/>
        <v>0</v>
      </c>
      <c r="AG48">
        <f t="shared" si="45"/>
        <v>0</v>
      </c>
      <c r="AH48" s="36">
        <f t="shared" si="34"/>
        <v>9</v>
      </c>
      <c r="AI48" s="18">
        <f t="shared" si="35"/>
        <v>0</v>
      </c>
      <c r="AJ48" s="18">
        <f t="shared" si="36"/>
        <v>0</v>
      </c>
      <c r="AK48" s="18">
        <f t="shared" si="37"/>
        <v>0</v>
      </c>
      <c r="AL48" s="18">
        <f t="shared" si="38"/>
        <v>0</v>
      </c>
      <c r="AM48" s="18">
        <f t="shared" si="39"/>
        <v>15</v>
      </c>
      <c r="AN48" s="18">
        <f t="shared" si="40"/>
        <v>0</v>
      </c>
      <c r="AO48" s="18">
        <f t="shared" si="41"/>
        <v>0</v>
      </c>
      <c r="AP48" s="18">
        <f t="shared" si="42"/>
        <v>0</v>
      </c>
      <c r="AQ48" s="163">
        <f t="shared" si="43"/>
        <v>0</v>
      </c>
    </row>
    <row r="49" spans="1:43" x14ac:dyDescent="0.35">
      <c r="A49" s="153">
        <v>47</v>
      </c>
      <c r="B49" t="s">
        <v>9052</v>
      </c>
      <c r="C49" s="154">
        <v>44852</v>
      </c>
      <c r="D49" s="155" t="s">
        <v>6</v>
      </c>
      <c r="E49" s="156">
        <v>74</v>
      </c>
      <c r="F49" s="157" t="s">
        <v>8969</v>
      </c>
      <c r="G49" s="155" t="s">
        <v>9069</v>
      </c>
      <c r="H49" s="158" t="s">
        <v>9009</v>
      </c>
      <c r="I49" s="157"/>
      <c r="J49" s="157">
        <v>18</v>
      </c>
      <c r="K49" s="157" t="s">
        <v>9054</v>
      </c>
      <c r="L49" s="159">
        <v>9.9</v>
      </c>
      <c r="M49" s="159"/>
      <c r="N49" s="157"/>
      <c r="O49" s="7" t="s">
        <v>9056</v>
      </c>
      <c r="P49" s="16">
        <f>IFERROR(LOOKUP(E49,{30,43,48,53,58,63,68,73,78,83,88,93,97},{42,47,52,57,62,67,72,77,82,87,92,99,100}),999)</f>
        <v>77</v>
      </c>
      <c r="Q49">
        <v>1</v>
      </c>
      <c r="S49" s="234"/>
      <c r="T49">
        <v>47</v>
      </c>
      <c r="W49" s="18">
        <f t="shared" si="44"/>
        <v>18</v>
      </c>
      <c r="X49">
        <f t="shared" si="45"/>
        <v>15</v>
      </c>
      <c r="Y49">
        <f t="shared" si="45"/>
        <v>2</v>
      </c>
      <c r="Z49">
        <f t="shared" si="45"/>
        <v>0</v>
      </c>
      <c r="AA49">
        <f t="shared" si="45"/>
        <v>0</v>
      </c>
      <c r="AB49">
        <f t="shared" si="45"/>
        <v>0</v>
      </c>
      <c r="AC49">
        <f t="shared" si="45"/>
        <v>0</v>
      </c>
      <c r="AD49">
        <f t="shared" si="45"/>
        <v>0</v>
      </c>
      <c r="AE49">
        <f t="shared" si="45"/>
        <v>0</v>
      </c>
      <c r="AF49">
        <f t="shared" si="45"/>
        <v>0</v>
      </c>
      <c r="AG49">
        <f t="shared" si="45"/>
        <v>0</v>
      </c>
      <c r="AH49" s="36">
        <f t="shared" si="34"/>
        <v>15.882352941176471</v>
      </c>
      <c r="AI49" s="18">
        <f t="shared" si="35"/>
        <v>2.1176470588235294</v>
      </c>
      <c r="AJ49" s="18">
        <f t="shared" si="36"/>
        <v>0</v>
      </c>
      <c r="AK49" s="18">
        <f t="shared" si="37"/>
        <v>0</v>
      </c>
      <c r="AL49" s="18">
        <f t="shared" si="38"/>
        <v>0</v>
      </c>
      <c r="AM49" s="18">
        <f t="shared" si="39"/>
        <v>0</v>
      </c>
      <c r="AN49" s="18">
        <f t="shared" si="40"/>
        <v>0</v>
      </c>
      <c r="AO49" s="18">
        <f t="shared" si="41"/>
        <v>0</v>
      </c>
      <c r="AP49" s="18">
        <f t="shared" si="42"/>
        <v>0</v>
      </c>
      <c r="AQ49" s="163">
        <f t="shared" si="43"/>
        <v>0</v>
      </c>
    </row>
    <row r="50" spans="1:43" x14ac:dyDescent="0.35">
      <c r="A50" s="153">
        <v>48</v>
      </c>
      <c r="B50" t="s">
        <v>9052</v>
      </c>
      <c r="C50" s="154">
        <v>44852</v>
      </c>
      <c r="D50" s="155" t="s">
        <v>6</v>
      </c>
      <c r="E50" s="156">
        <v>88.5</v>
      </c>
      <c r="F50" s="157" t="s">
        <v>8969</v>
      </c>
      <c r="G50" s="157" t="s">
        <v>9</v>
      </c>
      <c r="H50" s="158" t="s">
        <v>9053</v>
      </c>
      <c r="I50" s="157">
        <v>220509</v>
      </c>
      <c r="J50" s="157">
        <v>18</v>
      </c>
      <c r="K50" s="157" t="s">
        <v>9078</v>
      </c>
      <c r="L50" s="159">
        <v>0.3</v>
      </c>
      <c r="M50" s="159" t="s">
        <v>9058</v>
      </c>
      <c r="N50" s="157">
        <v>220509</v>
      </c>
      <c r="O50" s="7" t="s">
        <v>9056</v>
      </c>
      <c r="P50" s="16">
        <f>IFERROR(LOOKUP(E50,{30,43,48,53,58,63,68,73,78,83,88,93,97},{42,47,52,57,62,67,72,77,82,87,92,99,100}),999)</f>
        <v>92</v>
      </c>
      <c r="Q50">
        <v>1</v>
      </c>
      <c r="S50" s="234"/>
      <c r="T50">
        <v>52</v>
      </c>
      <c r="W50" s="18">
        <f t="shared" si="44"/>
        <v>16</v>
      </c>
      <c r="X50">
        <f t="shared" si="45"/>
        <v>8</v>
      </c>
      <c r="Y50">
        <f t="shared" si="45"/>
        <v>3</v>
      </c>
      <c r="Z50">
        <f t="shared" si="45"/>
        <v>0</v>
      </c>
      <c r="AA50">
        <f t="shared" si="45"/>
        <v>0</v>
      </c>
      <c r="AB50">
        <f t="shared" si="45"/>
        <v>0</v>
      </c>
      <c r="AC50">
        <f t="shared" si="45"/>
        <v>1</v>
      </c>
      <c r="AD50">
        <f t="shared" si="45"/>
        <v>4</v>
      </c>
      <c r="AE50">
        <f t="shared" si="45"/>
        <v>0</v>
      </c>
      <c r="AF50">
        <f t="shared" si="45"/>
        <v>0</v>
      </c>
      <c r="AG50">
        <f t="shared" si="45"/>
        <v>0</v>
      </c>
      <c r="AH50" s="36">
        <f t="shared" si="34"/>
        <v>8</v>
      </c>
      <c r="AI50" s="18">
        <f t="shared" si="35"/>
        <v>3</v>
      </c>
      <c r="AJ50" s="18">
        <f t="shared" si="36"/>
        <v>0</v>
      </c>
      <c r="AK50" s="18">
        <f t="shared" si="37"/>
        <v>0</v>
      </c>
      <c r="AL50" s="18">
        <f t="shared" si="38"/>
        <v>0</v>
      </c>
      <c r="AM50" s="18">
        <f t="shared" si="39"/>
        <v>1</v>
      </c>
      <c r="AN50" s="18">
        <f t="shared" si="40"/>
        <v>4</v>
      </c>
      <c r="AO50" s="18">
        <f t="shared" si="41"/>
        <v>0</v>
      </c>
      <c r="AP50" s="18">
        <f t="shared" si="42"/>
        <v>0</v>
      </c>
      <c r="AQ50" s="163">
        <f t="shared" si="43"/>
        <v>0</v>
      </c>
    </row>
    <row r="51" spans="1:43" x14ac:dyDescent="0.35">
      <c r="A51" s="153">
        <v>49</v>
      </c>
      <c r="B51" t="s">
        <v>9052</v>
      </c>
      <c r="C51" s="154">
        <v>44852</v>
      </c>
      <c r="D51" s="155" t="s">
        <v>6</v>
      </c>
      <c r="E51" s="156">
        <v>80</v>
      </c>
      <c r="F51" s="157" t="s">
        <v>8969</v>
      </c>
      <c r="G51" s="155" t="s">
        <v>9069</v>
      </c>
      <c r="H51" s="158" t="s">
        <v>9009</v>
      </c>
      <c r="I51" s="157"/>
      <c r="J51" s="157">
        <v>18</v>
      </c>
      <c r="K51" s="157" t="s">
        <v>9054</v>
      </c>
      <c r="L51" s="159">
        <v>9.9</v>
      </c>
      <c r="M51" s="159"/>
      <c r="N51" s="157"/>
      <c r="O51" s="7" t="s">
        <v>9056</v>
      </c>
      <c r="P51" s="16">
        <f>IFERROR(LOOKUP(E51,{30,43,48,53,58,63,68,73,78,83,88,93,97},{42,47,52,57,62,67,72,77,82,87,92,99,100}),999)</f>
        <v>82</v>
      </c>
      <c r="Q51">
        <v>1</v>
      </c>
      <c r="S51" s="234"/>
      <c r="T51">
        <v>57</v>
      </c>
      <c r="W51" s="18">
        <f t="shared" si="44"/>
        <v>36</v>
      </c>
      <c r="X51">
        <f t="shared" si="45"/>
        <v>0</v>
      </c>
      <c r="Y51">
        <f t="shared" si="45"/>
        <v>30</v>
      </c>
      <c r="Z51">
        <f t="shared" si="45"/>
        <v>0</v>
      </c>
      <c r="AA51">
        <f t="shared" si="45"/>
        <v>0</v>
      </c>
      <c r="AB51">
        <f t="shared" si="45"/>
        <v>0</v>
      </c>
      <c r="AC51">
        <f t="shared" si="45"/>
        <v>0</v>
      </c>
      <c r="AD51">
        <f t="shared" si="45"/>
        <v>3</v>
      </c>
      <c r="AE51">
        <f t="shared" si="45"/>
        <v>1</v>
      </c>
      <c r="AF51">
        <f t="shared" si="45"/>
        <v>0</v>
      </c>
      <c r="AG51">
        <f t="shared" si="45"/>
        <v>0</v>
      </c>
      <c r="AH51" s="36">
        <f t="shared" si="34"/>
        <v>0</v>
      </c>
      <c r="AI51" s="18">
        <f t="shared" si="35"/>
        <v>31.764705882352942</v>
      </c>
      <c r="AJ51" s="18">
        <f t="shared" si="36"/>
        <v>0</v>
      </c>
      <c r="AK51" s="18">
        <f t="shared" si="37"/>
        <v>0</v>
      </c>
      <c r="AL51" s="18">
        <f t="shared" si="38"/>
        <v>0</v>
      </c>
      <c r="AM51" s="18">
        <f t="shared" si="39"/>
        <v>0</v>
      </c>
      <c r="AN51" s="18">
        <f t="shared" si="40"/>
        <v>3.1764705882352944</v>
      </c>
      <c r="AO51" s="18">
        <f t="shared" si="41"/>
        <v>1.0588235294117647</v>
      </c>
      <c r="AP51" s="18">
        <f t="shared" si="42"/>
        <v>0</v>
      </c>
      <c r="AQ51" s="163">
        <f t="shared" si="43"/>
        <v>0</v>
      </c>
    </row>
    <row r="52" spans="1:43" x14ac:dyDescent="0.35">
      <c r="A52" s="153">
        <v>50</v>
      </c>
      <c r="B52" t="s">
        <v>9052</v>
      </c>
      <c r="C52" s="154">
        <v>44852</v>
      </c>
      <c r="D52" s="155" t="s">
        <v>6</v>
      </c>
      <c r="E52" s="156">
        <v>78</v>
      </c>
      <c r="F52" s="157" t="s">
        <v>8969</v>
      </c>
      <c r="G52" s="155" t="s">
        <v>9069</v>
      </c>
      <c r="H52" s="158" t="s">
        <v>9009</v>
      </c>
      <c r="I52" s="157"/>
      <c r="J52" s="157">
        <v>18</v>
      </c>
      <c r="K52" s="157" t="s">
        <v>9054</v>
      </c>
      <c r="L52" s="159">
        <v>9.9</v>
      </c>
      <c r="M52" s="159"/>
      <c r="N52" s="157"/>
      <c r="O52" s="7" t="s">
        <v>9056</v>
      </c>
      <c r="P52" s="16">
        <f>IFERROR(LOOKUP(E52,{30,43,48,53,58,63,68,73,78,83,88,93,97},{42,47,52,57,62,67,72,77,82,87,92,99,100}),999)</f>
        <v>82</v>
      </c>
      <c r="Q52">
        <v>1</v>
      </c>
      <c r="S52" s="234"/>
      <c r="T52">
        <v>62</v>
      </c>
      <c r="W52" s="18">
        <f t="shared" si="44"/>
        <v>73</v>
      </c>
      <c r="X52">
        <f t="shared" si="45"/>
        <v>0</v>
      </c>
      <c r="Y52">
        <f t="shared" si="45"/>
        <v>52</v>
      </c>
      <c r="Z52">
        <f t="shared" si="45"/>
        <v>4</v>
      </c>
      <c r="AA52">
        <f t="shared" si="45"/>
        <v>0</v>
      </c>
      <c r="AB52">
        <f t="shared" si="45"/>
        <v>0</v>
      </c>
      <c r="AC52">
        <f t="shared" si="45"/>
        <v>0</v>
      </c>
      <c r="AD52">
        <f t="shared" si="45"/>
        <v>0</v>
      </c>
      <c r="AE52">
        <f t="shared" si="45"/>
        <v>14</v>
      </c>
      <c r="AF52">
        <f t="shared" si="45"/>
        <v>0</v>
      </c>
      <c r="AG52">
        <f t="shared" si="45"/>
        <v>0</v>
      </c>
      <c r="AH52" s="36">
        <f t="shared" si="34"/>
        <v>0</v>
      </c>
      <c r="AI52" s="18">
        <f t="shared" si="35"/>
        <v>54.228571428571428</v>
      </c>
      <c r="AJ52" s="18">
        <f t="shared" si="36"/>
        <v>4.1714285714285717</v>
      </c>
      <c r="AK52" s="18">
        <f t="shared" si="37"/>
        <v>0</v>
      </c>
      <c r="AL52" s="18">
        <f t="shared" si="38"/>
        <v>0</v>
      </c>
      <c r="AM52" s="18">
        <f t="shared" si="39"/>
        <v>0</v>
      </c>
      <c r="AN52" s="18">
        <f t="shared" si="40"/>
        <v>0</v>
      </c>
      <c r="AO52" s="18">
        <f t="shared" si="41"/>
        <v>14.600000000000001</v>
      </c>
      <c r="AP52" s="18">
        <f t="shared" si="42"/>
        <v>0</v>
      </c>
      <c r="AQ52" s="163">
        <f t="shared" si="43"/>
        <v>0</v>
      </c>
    </row>
    <row r="53" spans="1:43" x14ac:dyDescent="0.35">
      <c r="A53" s="153">
        <v>51</v>
      </c>
      <c r="B53" t="s">
        <v>9052</v>
      </c>
      <c r="C53" s="154">
        <v>44852</v>
      </c>
      <c r="D53" s="155" t="s">
        <v>6</v>
      </c>
      <c r="E53" s="156">
        <v>100</v>
      </c>
      <c r="F53" s="157" t="s">
        <v>8969</v>
      </c>
      <c r="G53" s="155" t="s">
        <v>9069</v>
      </c>
      <c r="H53" s="158" t="s">
        <v>9009</v>
      </c>
      <c r="I53" s="157"/>
      <c r="J53" s="157">
        <v>18</v>
      </c>
      <c r="K53" s="157" t="s">
        <v>9054</v>
      </c>
      <c r="L53" s="159">
        <v>9.9</v>
      </c>
      <c r="M53" s="159"/>
      <c r="N53" s="157"/>
      <c r="O53" s="7" t="s">
        <v>9056</v>
      </c>
      <c r="P53" s="16">
        <f>IFERROR(LOOKUP(E53,{30,43,48,53,58,63,68,73,78,83,88,93,97},{42,47,52,57,62,67,72,77,82,87,92,99,100}),999)</f>
        <v>100</v>
      </c>
      <c r="Q53">
        <v>1</v>
      </c>
      <c r="S53" s="234"/>
      <c r="T53">
        <v>67</v>
      </c>
      <c r="W53" s="18">
        <f t="shared" si="44"/>
        <v>98.847221630431022</v>
      </c>
      <c r="X53">
        <f t="shared" si="45"/>
        <v>0</v>
      </c>
      <c r="Y53">
        <f t="shared" si="45"/>
        <v>71</v>
      </c>
      <c r="Z53">
        <f t="shared" si="45"/>
        <v>3</v>
      </c>
      <c r="AA53">
        <f t="shared" si="45"/>
        <v>0</v>
      </c>
      <c r="AB53">
        <f t="shared" si="45"/>
        <v>0</v>
      </c>
      <c r="AC53">
        <f t="shared" si="45"/>
        <v>3</v>
      </c>
      <c r="AD53">
        <f t="shared" si="45"/>
        <v>0</v>
      </c>
      <c r="AE53">
        <f t="shared" si="45"/>
        <v>16</v>
      </c>
      <c r="AF53">
        <f t="shared" si="45"/>
        <v>0</v>
      </c>
      <c r="AG53">
        <f t="shared" si="45"/>
        <v>0</v>
      </c>
      <c r="AH53" s="36">
        <f t="shared" si="34"/>
        <v>0</v>
      </c>
      <c r="AI53" s="18">
        <f t="shared" si="35"/>
        <v>75.464007911404323</v>
      </c>
      <c r="AJ53" s="18">
        <f t="shared" si="36"/>
        <v>3.1886200525945489</v>
      </c>
      <c r="AK53" s="18">
        <f t="shared" si="37"/>
        <v>0</v>
      </c>
      <c r="AL53" s="18">
        <f t="shared" si="38"/>
        <v>0</v>
      </c>
      <c r="AM53" s="18">
        <f t="shared" si="39"/>
        <v>3.1886200525945489</v>
      </c>
      <c r="AN53" s="18">
        <f t="shared" si="40"/>
        <v>0</v>
      </c>
      <c r="AO53" s="18">
        <f t="shared" si="41"/>
        <v>17.005973613837597</v>
      </c>
      <c r="AP53" s="18">
        <f t="shared" si="42"/>
        <v>0</v>
      </c>
      <c r="AQ53" s="163">
        <f t="shared" si="43"/>
        <v>0</v>
      </c>
    </row>
    <row r="54" spans="1:43" x14ac:dyDescent="0.35">
      <c r="A54" s="153">
        <v>52</v>
      </c>
      <c r="B54" t="s">
        <v>9052</v>
      </c>
      <c r="C54" s="154">
        <v>44852</v>
      </c>
      <c r="D54" s="155" t="s">
        <v>6</v>
      </c>
      <c r="E54" s="156">
        <v>74</v>
      </c>
      <c r="F54" s="157" t="s">
        <v>8969</v>
      </c>
      <c r="G54" s="157" t="s">
        <v>9</v>
      </c>
      <c r="H54" s="158" t="s">
        <v>9053</v>
      </c>
      <c r="I54" s="157">
        <v>220513</v>
      </c>
      <c r="J54" s="157">
        <v>18</v>
      </c>
      <c r="K54" s="157" t="s">
        <v>9080</v>
      </c>
      <c r="L54" s="159">
        <v>0.3</v>
      </c>
      <c r="M54" s="159" t="s">
        <v>9058</v>
      </c>
      <c r="N54" s="157">
        <v>220513</v>
      </c>
      <c r="O54" s="7" t="s">
        <v>9056</v>
      </c>
      <c r="P54" s="16">
        <f>IFERROR(LOOKUP(E54,{30,43,48,53,58,63,68,73,78,83,88,93,97},{42,47,52,57,62,67,72,77,82,87,92,99,100}),999)</f>
        <v>77</v>
      </c>
      <c r="Q54">
        <v>1</v>
      </c>
      <c r="S54" s="234"/>
      <c r="T54">
        <v>72</v>
      </c>
      <c r="W54" s="18">
        <f t="shared" si="44"/>
        <v>95.30064161809257</v>
      </c>
      <c r="X54">
        <f t="shared" si="45"/>
        <v>0</v>
      </c>
      <c r="Y54">
        <f t="shared" si="45"/>
        <v>34</v>
      </c>
      <c r="Z54">
        <f t="shared" si="45"/>
        <v>15</v>
      </c>
      <c r="AA54">
        <f t="shared" si="45"/>
        <v>0</v>
      </c>
      <c r="AB54">
        <f t="shared" si="45"/>
        <v>0</v>
      </c>
      <c r="AC54">
        <f t="shared" si="45"/>
        <v>1</v>
      </c>
      <c r="AD54">
        <f t="shared" si="45"/>
        <v>0</v>
      </c>
      <c r="AE54">
        <f t="shared" si="45"/>
        <v>20</v>
      </c>
      <c r="AF54">
        <f t="shared" si="45"/>
        <v>1</v>
      </c>
      <c r="AG54">
        <f t="shared" si="45"/>
        <v>0</v>
      </c>
      <c r="AH54" s="36">
        <f t="shared" si="34"/>
        <v>0</v>
      </c>
      <c r="AI54" s="18">
        <f t="shared" si="35"/>
        <v>45.636926972044328</v>
      </c>
      <c r="AJ54" s="18">
        <f t="shared" si="36"/>
        <v>20.133938370019557</v>
      </c>
      <c r="AK54" s="18">
        <f t="shared" si="37"/>
        <v>0</v>
      </c>
      <c r="AL54" s="18">
        <f t="shared" si="38"/>
        <v>0</v>
      </c>
      <c r="AM54" s="18">
        <f t="shared" si="39"/>
        <v>1.3422625580013039</v>
      </c>
      <c r="AN54" s="18">
        <f t="shared" si="40"/>
        <v>0</v>
      </c>
      <c r="AO54" s="18">
        <f t="shared" si="41"/>
        <v>26.845251160026077</v>
      </c>
      <c r="AP54" s="18">
        <f t="shared" si="42"/>
        <v>1.3422625580013039</v>
      </c>
      <c r="AQ54" s="163">
        <f t="shared" si="43"/>
        <v>0</v>
      </c>
    </row>
    <row r="55" spans="1:43" x14ac:dyDescent="0.35">
      <c r="A55" s="153">
        <v>53</v>
      </c>
      <c r="B55" t="s">
        <v>9052</v>
      </c>
      <c r="C55" s="154">
        <v>44852</v>
      </c>
      <c r="D55" s="155" t="s">
        <v>6</v>
      </c>
      <c r="E55" s="156">
        <v>88</v>
      </c>
      <c r="F55" s="157" t="s">
        <v>8969</v>
      </c>
      <c r="G55" s="155" t="s">
        <v>9069</v>
      </c>
      <c r="H55" s="158" t="s">
        <v>9009</v>
      </c>
      <c r="I55" s="157"/>
      <c r="J55" s="157">
        <v>18</v>
      </c>
      <c r="K55" s="157" t="s">
        <v>9054</v>
      </c>
      <c r="L55" s="159">
        <v>9.9</v>
      </c>
      <c r="M55" s="159"/>
      <c r="N55" s="157"/>
      <c r="O55" s="7" t="s">
        <v>9056</v>
      </c>
      <c r="P55" s="16">
        <f>IFERROR(LOOKUP(E55,{30,43,48,53,58,63,68,73,78,83,88,93,97},{42,47,52,57,62,67,72,77,82,87,92,99,100}),999)</f>
        <v>92</v>
      </c>
      <c r="Q55">
        <v>1</v>
      </c>
      <c r="S55" s="234"/>
      <c r="T55">
        <v>77</v>
      </c>
      <c r="W55" s="18">
        <f t="shared" si="44"/>
        <v>192.39076370999527</v>
      </c>
      <c r="X55">
        <f t="shared" si="45"/>
        <v>0</v>
      </c>
      <c r="Y55">
        <f t="shared" si="45"/>
        <v>17</v>
      </c>
      <c r="Z55">
        <f t="shared" si="45"/>
        <v>48</v>
      </c>
      <c r="AA55">
        <f t="shared" si="45"/>
        <v>1</v>
      </c>
      <c r="AB55">
        <f t="shared" si="45"/>
        <v>0</v>
      </c>
      <c r="AC55">
        <f t="shared" si="45"/>
        <v>0</v>
      </c>
      <c r="AD55">
        <f t="shared" si="45"/>
        <v>0</v>
      </c>
      <c r="AE55">
        <f t="shared" si="45"/>
        <v>17</v>
      </c>
      <c r="AF55">
        <f t="shared" si="45"/>
        <v>0</v>
      </c>
      <c r="AG55">
        <f t="shared" si="45"/>
        <v>0</v>
      </c>
      <c r="AH55" s="36">
        <f t="shared" si="34"/>
        <v>0</v>
      </c>
      <c r="AI55" s="18">
        <f t="shared" si="35"/>
        <v>39.405337145420717</v>
      </c>
      <c r="AJ55" s="18">
        <f t="shared" si="36"/>
        <v>111.26212841059967</v>
      </c>
      <c r="AK55" s="18">
        <f t="shared" si="37"/>
        <v>2.31796100855416</v>
      </c>
      <c r="AL55" s="18">
        <f t="shared" si="38"/>
        <v>0</v>
      </c>
      <c r="AM55" s="18">
        <f t="shared" si="39"/>
        <v>0</v>
      </c>
      <c r="AN55" s="18">
        <f t="shared" si="40"/>
        <v>0</v>
      </c>
      <c r="AO55" s="18">
        <f t="shared" si="41"/>
        <v>39.405337145420717</v>
      </c>
      <c r="AP55" s="18">
        <f t="shared" si="42"/>
        <v>0</v>
      </c>
      <c r="AQ55" s="163">
        <f t="shared" si="43"/>
        <v>0</v>
      </c>
    </row>
    <row r="56" spans="1:43" x14ac:dyDescent="0.35">
      <c r="A56" s="153">
        <v>54</v>
      </c>
      <c r="B56" t="s">
        <v>9052</v>
      </c>
      <c r="C56" s="154">
        <v>44852</v>
      </c>
      <c r="D56" s="155" t="s">
        <v>6</v>
      </c>
      <c r="E56" s="156">
        <v>78</v>
      </c>
      <c r="F56" s="157" t="s">
        <v>8969</v>
      </c>
      <c r="G56" s="155" t="s">
        <v>9069</v>
      </c>
      <c r="H56" s="158" t="s">
        <v>9009</v>
      </c>
      <c r="I56" s="157"/>
      <c r="J56" s="157">
        <v>18</v>
      </c>
      <c r="K56" s="157" t="s">
        <v>9054</v>
      </c>
      <c r="L56" s="159">
        <v>9.9</v>
      </c>
      <c r="M56" s="159"/>
      <c r="N56" s="157"/>
      <c r="O56" s="7" t="s">
        <v>9056</v>
      </c>
      <c r="P56" s="16">
        <f>IFERROR(LOOKUP(E56,{30,43,48,53,58,63,68,73,78,83,88,93,97},{42,47,52,57,62,67,72,77,82,87,92,99,100}),999)</f>
        <v>82</v>
      </c>
      <c r="Q56">
        <v>1</v>
      </c>
      <c r="S56" s="234"/>
      <c r="T56">
        <v>82</v>
      </c>
      <c r="W56" s="18">
        <f t="shared" si="44"/>
        <v>237.3873907200618</v>
      </c>
      <c r="X56">
        <f t="shared" si="45"/>
        <v>0</v>
      </c>
      <c r="Y56">
        <f t="shared" si="45"/>
        <v>3</v>
      </c>
      <c r="Z56">
        <f t="shared" si="45"/>
        <v>70</v>
      </c>
      <c r="AA56">
        <f t="shared" si="45"/>
        <v>3</v>
      </c>
      <c r="AB56">
        <f t="shared" si="45"/>
        <v>0</v>
      </c>
      <c r="AC56">
        <f t="shared" si="45"/>
        <v>0</v>
      </c>
      <c r="AD56">
        <f t="shared" si="45"/>
        <v>0</v>
      </c>
      <c r="AE56">
        <f t="shared" si="45"/>
        <v>8</v>
      </c>
      <c r="AF56">
        <f t="shared" si="45"/>
        <v>0</v>
      </c>
      <c r="AG56">
        <f t="shared" si="45"/>
        <v>0</v>
      </c>
      <c r="AH56" s="36">
        <f t="shared" si="34"/>
        <v>0</v>
      </c>
      <c r="AI56" s="18">
        <f t="shared" si="35"/>
        <v>8.4781210971450633</v>
      </c>
      <c r="AJ56" s="18">
        <f t="shared" si="36"/>
        <v>197.82282560005152</v>
      </c>
      <c r="AK56" s="18">
        <f t="shared" si="37"/>
        <v>8.4781210971450633</v>
      </c>
      <c r="AL56" s="18">
        <f t="shared" si="38"/>
        <v>0</v>
      </c>
      <c r="AM56" s="18">
        <f t="shared" si="39"/>
        <v>0</v>
      </c>
      <c r="AN56" s="18">
        <f t="shared" si="40"/>
        <v>0</v>
      </c>
      <c r="AO56" s="18">
        <f t="shared" si="41"/>
        <v>22.60832292572017</v>
      </c>
      <c r="AP56" s="18">
        <f t="shared" si="42"/>
        <v>0</v>
      </c>
      <c r="AQ56" s="163">
        <f t="shared" si="43"/>
        <v>0</v>
      </c>
    </row>
    <row r="57" spans="1:43" x14ac:dyDescent="0.35">
      <c r="A57" s="153">
        <v>55</v>
      </c>
      <c r="B57" t="s">
        <v>9052</v>
      </c>
      <c r="C57" s="154">
        <v>44852</v>
      </c>
      <c r="D57" s="155" t="s">
        <v>6</v>
      </c>
      <c r="E57" s="156">
        <v>85</v>
      </c>
      <c r="F57" s="157" t="s">
        <v>8969</v>
      </c>
      <c r="G57" s="155" t="s">
        <v>9069</v>
      </c>
      <c r="H57" s="158" t="s">
        <v>9009</v>
      </c>
      <c r="I57" s="157"/>
      <c r="J57" s="157">
        <v>18</v>
      </c>
      <c r="K57" s="157" t="s">
        <v>9054</v>
      </c>
      <c r="L57" s="159">
        <v>9.9</v>
      </c>
      <c r="M57" s="159"/>
      <c r="N57" s="157"/>
      <c r="O57" s="7" t="s">
        <v>9056</v>
      </c>
      <c r="P57" s="16">
        <f>IFERROR(LOOKUP(E57,{30,43,48,53,58,63,68,73,78,83,88,93,97},{42,47,52,57,62,67,72,77,82,87,92,99,100}),999)</f>
        <v>87</v>
      </c>
      <c r="Q57">
        <v>1</v>
      </c>
      <c r="S57" s="234"/>
      <c r="T57">
        <v>87</v>
      </c>
      <c r="W57" s="18">
        <f t="shared" si="44"/>
        <v>171.3754497400956</v>
      </c>
      <c r="X57">
        <f t="shared" si="45"/>
        <v>0</v>
      </c>
      <c r="Y57">
        <f t="shared" si="45"/>
        <v>1</v>
      </c>
      <c r="Z57">
        <f t="shared" si="45"/>
        <v>59</v>
      </c>
      <c r="AA57">
        <f t="shared" si="45"/>
        <v>1</v>
      </c>
      <c r="AB57">
        <f t="shared" si="45"/>
        <v>0</v>
      </c>
      <c r="AC57">
        <f t="shared" si="45"/>
        <v>0</v>
      </c>
      <c r="AD57">
        <f t="shared" si="45"/>
        <v>0</v>
      </c>
      <c r="AE57">
        <f t="shared" si="45"/>
        <v>3</v>
      </c>
      <c r="AF57">
        <f t="shared" si="45"/>
        <v>0</v>
      </c>
      <c r="AG57">
        <f t="shared" si="45"/>
        <v>0</v>
      </c>
      <c r="AH57" s="36">
        <f t="shared" si="34"/>
        <v>0</v>
      </c>
      <c r="AI57" s="18">
        <f t="shared" si="35"/>
        <v>2.6777414021889938</v>
      </c>
      <c r="AJ57" s="18">
        <f t="shared" si="36"/>
        <v>157.98674272915065</v>
      </c>
      <c r="AK57" s="18">
        <f t="shared" si="37"/>
        <v>2.6777414021889938</v>
      </c>
      <c r="AL57" s="18">
        <f t="shared" si="38"/>
        <v>0</v>
      </c>
      <c r="AM57" s="18">
        <f t="shared" si="39"/>
        <v>0</v>
      </c>
      <c r="AN57" s="18">
        <f t="shared" si="40"/>
        <v>0</v>
      </c>
      <c r="AO57" s="18">
        <f t="shared" si="41"/>
        <v>8.033224206566981</v>
      </c>
      <c r="AP57" s="18">
        <f t="shared" si="42"/>
        <v>0</v>
      </c>
      <c r="AQ57" s="163">
        <f t="shared" si="43"/>
        <v>0</v>
      </c>
    </row>
    <row r="58" spans="1:43" x14ac:dyDescent="0.35">
      <c r="A58" s="153">
        <v>56</v>
      </c>
      <c r="B58" t="s">
        <v>9052</v>
      </c>
      <c r="C58" s="154">
        <v>44852</v>
      </c>
      <c r="D58" s="155" t="s">
        <v>6</v>
      </c>
      <c r="E58" s="156">
        <v>71</v>
      </c>
      <c r="F58" s="157" t="s">
        <v>8969</v>
      </c>
      <c r="G58" s="155" t="s">
        <v>9069</v>
      </c>
      <c r="H58" s="158" t="s">
        <v>9009</v>
      </c>
      <c r="I58" s="157"/>
      <c r="J58" s="157">
        <v>18</v>
      </c>
      <c r="K58" s="157" t="s">
        <v>9054</v>
      </c>
      <c r="L58" s="159">
        <v>9.9</v>
      </c>
      <c r="M58" s="159"/>
      <c r="N58" s="157"/>
      <c r="O58" s="7" t="s">
        <v>9056</v>
      </c>
      <c r="P58" s="16">
        <f>IFERROR(LOOKUP(E58,{30,43,48,53,58,63,68,73,78,83,88,93,97},{42,47,52,57,62,67,72,77,82,87,92,99,100}),999)</f>
        <v>72</v>
      </c>
      <c r="Q58">
        <v>1</v>
      </c>
      <c r="S58" s="234"/>
      <c r="T58">
        <v>92</v>
      </c>
      <c r="W58" s="18">
        <f t="shared" si="44"/>
        <v>108.36627622321436</v>
      </c>
      <c r="X58">
        <f t="shared" si="45"/>
        <v>0</v>
      </c>
      <c r="Y58">
        <f t="shared" si="45"/>
        <v>0</v>
      </c>
      <c r="Z58">
        <f t="shared" si="45"/>
        <v>48</v>
      </c>
      <c r="AA58">
        <f t="shared" si="45"/>
        <v>2</v>
      </c>
      <c r="AB58">
        <f t="shared" si="45"/>
        <v>0</v>
      </c>
      <c r="AC58">
        <f t="shared" si="45"/>
        <v>0</v>
      </c>
      <c r="AD58">
        <f t="shared" si="45"/>
        <v>0</v>
      </c>
      <c r="AE58">
        <f t="shared" si="45"/>
        <v>0</v>
      </c>
      <c r="AF58">
        <f t="shared" si="45"/>
        <v>0</v>
      </c>
      <c r="AG58">
        <f t="shared" si="45"/>
        <v>0</v>
      </c>
      <c r="AH58" s="36">
        <f t="shared" si="34"/>
        <v>0</v>
      </c>
      <c r="AI58" s="18">
        <f t="shared" si="35"/>
        <v>0</v>
      </c>
      <c r="AJ58" s="18">
        <f t="shared" si="36"/>
        <v>104.03162517428578</v>
      </c>
      <c r="AK58" s="18">
        <f t="shared" si="37"/>
        <v>4.3346510489285741</v>
      </c>
      <c r="AL58" s="18">
        <f t="shared" si="38"/>
        <v>0</v>
      </c>
      <c r="AM58" s="18">
        <f t="shared" si="39"/>
        <v>0</v>
      </c>
      <c r="AN58" s="18">
        <f t="shared" si="40"/>
        <v>0</v>
      </c>
      <c r="AO58" s="18">
        <f t="shared" si="41"/>
        <v>0</v>
      </c>
      <c r="AP58" s="18">
        <f t="shared" si="42"/>
        <v>0</v>
      </c>
      <c r="AQ58" s="163">
        <f t="shared" si="43"/>
        <v>0</v>
      </c>
    </row>
    <row r="59" spans="1:43" x14ac:dyDescent="0.35">
      <c r="A59" s="153">
        <v>57</v>
      </c>
      <c r="B59" t="s">
        <v>9052</v>
      </c>
      <c r="C59" s="154">
        <v>44852</v>
      </c>
      <c r="D59" s="155" t="s">
        <v>6</v>
      </c>
      <c r="E59" s="156">
        <v>80</v>
      </c>
      <c r="F59" s="157" t="s">
        <v>8969</v>
      </c>
      <c r="G59" s="155" t="s">
        <v>9069</v>
      </c>
      <c r="H59" s="158" t="s">
        <v>9009</v>
      </c>
      <c r="I59" s="157"/>
      <c r="J59" s="157">
        <v>18</v>
      </c>
      <c r="K59" s="157" t="s">
        <v>9054</v>
      </c>
      <c r="L59" s="159">
        <v>9.9</v>
      </c>
      <c r="M59" s="159"/>
      <c r="N59" s="157"/>
      <c r="O59" s="7" t="s">
        <v>9056</v>
      </c>
      <c r="P59" s="16">
        <f>IFERROR(LOOKUP(E59,{30,43,48,53,58,63,68,73,78,83,88,93,97},{42,47,52,57,62,67,72,77,82,87,92,99,100}),999)</f>
        <v>82</v>
      </c>
      <c r="Q59">
        <v>1</v>
      </c>
      <c r="S59" s="234"/>
      <c r="T59">
        <v>99</v>
      </c>
      <c r="W59" s="18">
        <f t="shared" si="44"/>
        <v>58.326605110850011</v>
      </c>
      <c r="X59">
        <f t="shared" si="45"/>
        <v>0</v>
      </c>
      <c r="Y59">
        <f t="shared" si="45"/>
        <v>0</v>
      </c>
      <c r="Z59">
        <f t="shared" si="45"/>
        <v>23</v>
      </c>
      <c r="AA59">
        <f t="shared" si="45"/>
        <v>1</v>
      </c>
      <c r="AB59">
        <f t="shared" si="45"/>
        <v>1</v>
      </c>
      <c r="AC59">
        <f t="shared" si="45"/>
        <v>0</v>
      </c>
      <c r="AD59">
        <f t="shared" si="45"/>
        <v>0</v>
      </c>
      <c r="AE59">
        <f t="shared" si="45"/>
        <v>0</v>
      </c>
      <c r="AF59">
        <f t="shared" si="45"/>
        <v>0</v>
      </c>
      <c r="AG59">
        <f t="shared" si="45"/>
        <v>0</v>
      </c>
      <c r="AH59" s="36">
        <f t="shared" si="34"/>
        <v>0</v>
      </c>
      <c r="AI59" s="18">
        <f t="shared" si="35"/>
        <v>0</v>
      </c>
      <c r="AJ59" s="18">
        <f t="shared" si="36"/>
        <v>53.660476701982013</v>
      </c>
      <c r="AK59" s="18">
        <f t="shared" si="37"/>
        <v>2.3330642044340006</v>
      </c>
      <c r="AL59" s="18">
        <f t="shared" si="38"/>
        <v>2.3330642044340006</v>
      </c>
      <c r="AM59" s="18">
        <f t="shared" si="39"/>
        <v>0</v>
      </c>
      <c r="AN59" s="18">
        <f t="shared" si="40"/>
        <v>0</v>
      </c>
      <c r="AO59" s="18">
        <f t="shared" si="41"/>
        <v>0</v>
      </c>
      <c r="AP59" s="18">
        <f t="shared" si="42"/>
        <v>0</v>
      </c>
      <c r="AQ59" s="163">
        <f t="shared" si="43"/>
        <v>0</v>
      </c>
    </row>
    <row r="60" spans="1:43" ht="15" thickBot="1" x14ac:dyDescent="0.4">
      <c r="A60" s="153">
        <v>58</v>
      </c>
      <c r="B60" t="s">
        <v>9052</v>
      </c>
      <c r="C60" s="154">
        <v>44852</v>
      </c>
      <c r="D60" s="155" t="s">
        <v>6</v>
      </c>
      <c r="E60" s="156">
        <v>89</v>
      </c>
      <c r="F60" s="157" t="s">
        <v>8969</v>
      </c>
      <c r="G60" s="155" t="s">
        <v>9069</v>
      </c>
      <c r="H60" s="158" t="s">
        <v>9009</v>
      </c>
      <c r="I60" s="157"/>
      <c r="J60" s="157">
        <v>18</v>
      </c>
      <c r="K60" s="157" t="s">
        <v>9054</v>
      </c>
      <c r="L60" s="159">
        <v>9.9</v>
      </c>
      <c r="M60" s="159"/>
      <c r="N60" s="157"/>
      <c r="O60" s="7" t="s">
        <v>9056</v>
      </c>
      <c r="P60" s="16">
        <f>IFERROR(LOOKUP(E60,{30,43,48,53,58,63,68,73,78,83,88,93,97},{42,47,52,57,62,67,72,77,82,87,92,99,100}),999)</f>
        <v>92</v>
      </c>
      <c r="Q60">
        <v>1</v>
      </c>
      <c r="S60" s="234"/>
      <c r="T60">
        <v>100</v>
      </c>
      <c r="W60" s="18">
        <f t="shared" si="44"/>
        <v>38</v>
      </c>
      <c r="X60">
        <f t="shared" si="45"/>
        <v>0</v>
      </c>
      <c r="Y60">
        <f t="shared" si="45"/>
        <v>0</v>
      </c>
      <c r="Z60">
        <f t="shared" si="45"/>
        <v>5</v>
      </c>
      <c r="AA60">
        <f t="shared" si="45"/>
        <v>0</v>
      </c>
      <c r="AB60">
        <f t="shared" si="45"/>
        <v>0</v>
      </c>
      <c r="AC60">
        <f t="shared" si="45"/>
        <v>0</v>
      </c>
      <c r="AD60">
        <f t="shared" si="45"/>
        <v>0</v>
      </c>
      <c r="AE60">
        <f t="shared" si="45"/>
        <v>0</v>
      </c>
      <c r="AF60">
        <f t="shared" si="45"/>
        <v>1</v>
      </c>
      <c r="AG60">
        <f t="shared" si="45"/>
        <v>0</v>
      </c>
      <c r="AH60" s="37">
        <f t="shared" si="34"/>
        <v>0</v>
      </c>
      <c r="AI60" s="137">
        <f t="shared" si="35"/>
        <v>0</v>
      </c>
      <c r="AJ60" s="137">
        <f t="shared" si="36"/>
        <v>31.666666666666668</v>
      </c>
      <c r="AK60" s="137">
        <f t="shared" si="37"/>
        <v>0</v>
      </c>
      <c r="AL60" s="137">
        <f t="shared" si="38"/>
        <v>0</v>
      </c>
      <c r="AM60" s="137">
        <f t="shared" si="39"/>
        <v>0</v>
      </c>
      <c r="AN60" s="137">
        <f t="shared" si="40"/>
        <v>0</v>
      </c>
      <c r="AO60" s="137">
        <f t="shared" si="41"/>
        <v>0</v>
      </c>
      <c r="AP60" s="137">
        <f t="shared" si="42"/>
        <v>6.333333333333333</v>
      </c>
      <c r="AQ60" s="164">
        <f t="shared" si="43"/>
        <v>0</v>
      </c>
    </row>
    <row r="61" spans="1:43" x14ac:dyDescent="0.35">
      <c r="A61" s="153">
        <v>59</v>
      </c>
      <c r="B61" t="s">
        <v>9052</v>
      </c>
      <c r="C61" s="154">
        <v>44852</v>
      </c>
      <c r="D61" s="155" t="s">
        <v>6</v>
      </c>
      <c r="E61" s="156">
        <v>75</v>
      </c>
      <c r="F61" s="157" t="s">
        <v>8969</v>
      </c>
      <c r="G61" s="155" t="s">
        <v>9069</v>
      </c>
      <c r="H61" s="158" t="s">
        <v>9009</v>
      </c>
      <c r="I61" s="157"/>
      <c r="J61" s="157">
        <v>18</v>
      </c>
      <c r="K61" s="157" t="s">
        <v>9054</v>
      </c>
      <c r="L61" s="159">
        <v>9.9</v>
      </c>
      <c r="M61" s="159"/>
      <c r="N61" s="157"/>
      <c r="O61" s="7" t="s">
        <v>9056</v>
      </c>
      <c r="P61" s="16">
        <f>IFERROR(LOOKUP(E61,{30,43,48,53,58,63,68,73,78,83,88,93,97},{42,47,52,57,62,67,72,77,82,87,92,99,100}),999)</f>
        <v>77</v>
      </c>
      <c r="Q61">
        <v>1</v>
      </c>
    </row>
    <row r="62" spans="1:43" x14ac:dyDescent="0.35">
      <c r="A62" s="153">
        <v>60</v>
      </c>
      <c r="B62" t="s">
        <v>9052</v>
      </c>
      <c r="C62" s="154">
        <v>44852</v>
      </c>
      <c r="D62" s="155" t="s">
        <v>6</v>
      </c>
      <c r="E62" s="156">
        <v>78</v>
      </c>
      <c r="F62" s="157" t="s">
        <v>8969</v>
      </c>
      <c r="G62" s="155" t="s">
        <v>9069</v>
      </c>
      <c r="H62" s="158" t="s">
        <v>9009</v>
      </c>
      <c r="I62" s="157"/>
      <c r="J62" s="157">
        <v>18</v>
      </c>
      <c r="K62" s="157" t="s">
        <v>9054</v>
      </c>
      <c r="L62" s="159">
        <v>9.9</v>
      </c>
      <c r="M62" s="159"/>
      <c r="N62" s="157"/>
      <c r="O62" s="7" t="s">
        <v>9056</v>
      </c>
      <c r="P62" s="16">
        <f>IFERROR(LOOKUP(E62,{30,43,48,53,58,63,68,73,78,83,88,93,97},{42,47,52,57,62,67,72,77,82,87,92,99,100}),999)</f>
        <v>82</v>
      </c>
      <c r="Q62">
        <v>1</v>
      </c>
    </row>
    <row r="63" spans="1:43" x14ac:dyDescent="0.35">
      <c r="A63" s="153">
        <v>61</v>
      </c>
      <c r="B63" t="s">
        <v>9052</v>
      </c>
      <c r="C63" s="154">
        <v>44852</v>
      </c>
      <c r="D63" s="155" t="s">
        <v>6</v>
      </c>
      <c r="E63" s="156">
        <v>80</v>
      </c>
      <c r="F63" s="157" t="s">
        <v>8969</v>
      </c>
      <c r="G63" s="155" t="s">
        <v>9069</v>
      </c>
      <c r="H63" s="158" t="s">
        <v>9009</v>
      </c>
      <c r="I63" s="157"/>
      <c r="J63" s="157">
        <v>18</v>
      </c>
      <c r="K63" s="157" t="s">
        <v>9054</v>
      </c>
      <c r="L63" s="159">
        <v>9.9</v>
      </c>
      <c r="M63" s="159"/>
      <c r="N63" s="157"/>
      <c r="O63" s="7" t="s">
        <v>9056</v>
      </c>
      <c r="P63" s="16">
        <f>IFERROR(LOOKUP(E63,{30,43,48,53,58,63,68,73,78,83,88,93,97},{42,47,52,57,62,67,72,77,82,87,92,99,100}),999)</f>
        <v>82</v>
      </c>
      <c r="Q63">
        <v>1</v>
      </c>
    </row>
    <row r="64" spans="1:43" ht="29" x14ac:dyDescent="0.35">
      <c r="A64" s="153">
        <v>62</v>
      </c>
      <c r="B64" t="s">
        <v>9052</v>
      </c>
      <c r="C64" s="154">
        <v>44852</v>
      </c>
      <c r="D64" s="155" t="s">
        <v>6</v>
      </c>
      <c r="E64" s="156">
        <v>86.5</v>
      </c>
      <c r="F64" s="157" t="s">
        <v>8969</v>
      </c>
      <c r="G64" s="157" t="s">
        <v>9</v>
      </c>
      <c r="H64" s="158" t="s">
        <v>9053</v>
      </c>
      <c r="I64" s="157">
        <v>220267</v>
      </c>
      <c r="J64" s="157">
        <v>18</v>
      </c>
      <c r="K64" s="157" t="s">
        <v>9110</v>
      </c>
      <c r="L64" s="159">
        <v>0.3</v>
      </c>
      <c r="M64" s="159" t="s">
        <v>9058</v>
      </c>
      <c r="N64" s="157">
        <v>220267</v>
      </c>
      <c r="O64" s="7" t="s">
        <v>9056</v>
      </c>
      <c r="P64" s="16">
        <f>IFERROR(LOOKUP(E64,{30,43,48,53,58,63,68,73,78,83,88,93,97},{42,47,52,57,62,67,72,77,82,87,92,99,100}),999)</f>
        <v>87</v>
      </c>
      <c r="Q64">
        <v>1</v>
      </c>
    </row>
    <row r="65" spans="1:17" x14ac:dyDescent="0.35">
      <c r="A65" s="153">
        <v>63</v>
      </c>
      <c r="B65" t="s">
        <v>9052</v>
      </c>
      <c r="C65" s="154">
        <v>44852</v>
      </c>
      <c r="D65" s="155" t="s">
        <v>6</v>
      </c>
      <c r="E65" s="156">
        <v>80</v>
      </c>
      <c r="F65" s="157" t="s">
        <v>8969</v>
      </c>
      <c r="G65" s="155" t="s">
        <v>9069</v>
      </c>
      <c r="H65" s="158" t="s">
        <v>9009</v>
      </c>
      <c r="I65" s="157"/>
      <c r="J65" s="157">
        <v>18</v>
      </c>
      <c r="K65" s="157" t="s">
        <v>9054</v>
      </c>
      <c r="L65" s="159">
        <v>9.9</v>
      </c>
      <c r="M65" s="159"/>
      <c r="N65" s="157"/>
      <c r="O65" s="7" t="s">
        <v>9056</v>
      </c>
      <c r="P65" s="16">
        <f>IFERROR(LOOKUP(E65,{30,43,48,53,58,63,68,73,78,83,88,93,97},{42,47,52,57,62,67,72,77,82,87,92,99,100}),999)</f>
        <v>82</v>
      </c>
      <c r="Q65">
        <v>1</v>
      </c>
    </row>
    <row r="66" spans="1:17" ht="29" x14ac:dyDescent="0.35">
      <c r="A66" s="153">
        <v>64</v>
      </c>
      <c r="B66" t="s">
        <v>9052</v>
      </c>
      <c r="C66" s="154">
        <v>44852</v>
      </c>
      <c r="D66" s="155" t="s">
        <v>6</v>
      </c>
      <c r="E66" s="156">
        <v>80</v>
      </c>
      <c r="F66" s="157" t="s">
        <v>8969</v>
      </c>
      <c r="G66" s="157" t="s">
        <v>9</v>
      </c>
      <c r="H66" s="158" t="s">
        <v>9053</v>
      </c>
      <c r="I66" s="157">
        <v>637420</v>
      </c>
      <c r="J66" s="157">
        <v>18</v>
      </c>
      <c r="K66" s="157" t="s">
        <v>9081</v>
      </c>
      <c r="L66" s="159">
        <v>0.3</v>
      </c>
      <c r="M66" s="159" t="s">
        <v>9058</v>
      </c>
      <c r="N66" s="157">
        <v>637420</v>
      </c>
      <c r="O66" s="7" t="s">
        <v>9056</v>
      </c>
      <c r="P66" s="16">
        <f>IFERROR(LOOKUP(E66,{30,43,48,53,58,63,68,73,78,83,88,93,97},{42,47,52,57,62,67,72,77,82,87,92,99,100}),999)</f>
        <v>82</v>
      </c>
      <c r="Q66">
        <v>1</v>
      </c>
    </row>
    <row r="67" spans="1:17" x14ac:dyDescent="0.35">
      <c r="A67" s="153">
        <v>65</v>
      </c>
      <c r="B67" t="s">
        <v>9052</v>
      </c>
      <c r="C67" s="154">
        <v>44852</v>
      </c>
      <c r="D67" s="155" t="s">
        <v>6</v>
      </c>
      <c r="E67" s="156">
        <v>76</v>
      </c>
      <c r="F67" s="157" t="s">
        <v>8969</v>
      </c>
      <c r="G67" s="155" t="s">
        <v>9069</v>
      </c>
      <c r="H67" s="158" t="s">
        <v>9009</v>
      </c>
      <c r="I67" s="157"/>
      <c r="J67" s="157">
        <v>18</v>
      </c>
      <c r="K67" s="157" t="s">
        <v>9054</v>
      </c>
      <c r="L67" s="159">
        <v>9.9</v>
      </c>
      <c r="M67" s="159"/>
      <c r="N67" s="157"/>
      <c r="O67" s="7" t="s">
        <v>9056</v>
      </c>
      <c r="P67" s="16">
        <f>IFERROR(LOOKUP(E67,{30,43,48,53,58,63,68,73,78,83,88,93,97},{42,47,52,57,62,67,72,77,82,87,92,99,100}),999)</f>
        <v>77</v>
      </c>
      <c r="Q67">
        <v>1</v>
      </c>
    </row>
    <row r="68" spans="1:17" x14ac:dyDescent="0.35">
      <c r="A68" s="153">
        <v>66</v>
      </c>
      <c r="B68" t="s">
        <v>9052</v>
      </c>
      <c r="C68" s="154">
        <v>44852</v>
      </c>
      <c r="D68" s="155" t="s">
        <v>6</v>
      </c>
      <c r="E68" s="156">
        <v>80</v>
      </c>
      <c r="F68" s="157" t="s">
        <v>8969</v>
      </c>
      <c r="G68" s="155" t="s">
        <v>9069</v>
      </c>
      <c r="H68" s="158" t="s">
        <v>9009</v>
      </c>
      <c r="I68" s="157"/>
      <c r="J68" s="157">
        <v>18</v>
      </c>
      <c r="K68" s="157" t="s">
        <v>9054</v>
      </c>
      <c r="L68" s="159">
        <v>9.9</v>
      </c>
      <c r="M68" s="159"/>
      <c r="N68" s="157"/>
      <c r="O68" s="7" t="s">
        <v>9056</v>
      </c>
      <c r="P68" s="16">
        <f>IFERROR(LOOKUP(E68,{30,43,48,53,58,63,68,73,78,83,88,93,97},{42,47,52,57,62,67,72,77,82,87,92,99,100}),999)</f>
        <v>82</v>
      </c>
      <c r="Q68">
        <v>1</v>
      </c>
    </row>
    <row r="69" spans="1:17" x14ac:dyDescent="0.35">
      <c r="A69" s="153">
        <v>67</v>
      </c>
      <c r="B69" t="s">
        <v>9052</v>
      </c>
      <c r="C69" s="154">
        <v>44852</v>
      </c>
      <c r="D69" s="155" t="s">
        <v>6</v>
      </c>
      <c r="E69" s="156">
        <v>80</v>
      </c>
      <c r="F69" s="157" t="s">
        <v>8969</v>
      </c>
      <c r="G69" s="157" t="s">
        <v>9</v>
      </c>
      <c r="H69" s="158" t="s">
        <v>9053</v>
      </c>
      <c r="I69" s="157">
        <v>220509</v>
      </c>
      <c r="J69" s="157">
        <v>18</v>
      </c>
      <c r="K69" s="157" t="s">
        <v>9078</v>
      </c>
      <c r="L69" s="159">
        <v>0.3</v>
      </c>
      <c r="M69" s="159" t="s">
        <v>9058</v>
      </c>
      <c r="N69" s="157">
        <v>220509</v>
      </c>
      <c r="O69" s="7" t="s">
        <v>9056</v>
      </c>
      <c r="P69" s="16">
        <f>IFERROR(LOOKUP(E69,{30,43,48,53,58,63,68,73,78,83,88,93,97},{42,47,52,57,62,67,72,77,82,87,92,99,100}),999)</f>
        <v>82</v>
      </c>
      <c r="Q69">
        <v>1</v>
      </c>
    </row>
    <row r="70" spans="1:17" x14ac:dyDescent="0.35">
      <c r="A70" s="153">
        <v>68</v>
      </c>
      <c r="B70" t="s">
        <v>9052</v>
      </c>
      <c r="C70" s="154">
        <v>44852</v>
      </c>
      <c r="D70" s="155" t="s">
        <v>6</v>
      </c>
      <c r="E70" s="156">
        <v>75</v>
      </c>
      <c r="F70" s="157" t="s">
        <v>8969</v>
      </c>
      <c r="G70" s="155" t="s">
        <v>9069</v>
      </c>
      <c r="H70" s="158" t="s">
        <v>9009</v>
      </c>
      <c r="I70" s="157"/>
      <c r="J70" s="157">
        <v>18</v>
      </c>
      <c r="K70" s="157" t="s">
        <v>9054</v>
      </c>
      <c r="L70" s="159">
        <v>9.9</v>
      </c>
      <c r="M70" s="159"/>
      <c r="N70" s="157"/>
      <c r="O70" s="7" t="s">
        <v>9056</v>
      </c>
      <c r="P70" s="16">
        <f>IFERROR(LOOKUP(E70,{30,43,48,53,58,63,68,73,78,83,88,93,97},{42,47,52,57,62,67,72,77,82,87,92,99,100}),999)</f>
        <v>77</v>
      </c>
      <c r="Q70">
        <v>1</v>
      </c>
    </row>
    <row r="71" spans="1:17" x14ac:dyDescent="0.35">
      <c r="A71" s="153">
        <v>69</v>
      </c>
      <c r="B71" t="s">
        <v>9052</v>
      </c>
      <c r="C71" s="154">
        <v>44852</v>
      </c>
      <c r="D71" s="155" t="s">
        <v>6</v>
      </c>
      <c r="E71" s="156">
        <v>79</v>
      </c>
      <c r="F71" s="157" t="s">
        <v>8969</v>
      </c>
      <c r="G71" s="155" t="s">
        <v>9069</v>
      </c>
      <c r="H71" s="158" t="s">
        <v>9009</v>
      </c>
      <c r="I71" s="157"/>
      <c r="J71" s="157">
        <v>18</v>
      </c>
      <c r="K71" s="157" t="s">
        <v>9054</v>
      </c>
      <c r="L71" s="159">
        <v>9.9</v>
      </c>
      <c r="M71" s="159"/>
      <c r="N71" s="157"/>
      <c r="O71" s="7" t="s">
        <v>9056</v>
      </c>
      <c r="P71" s="16">
        <f>IFERROR(LOOKUP(E71,{30,43,48,53,58,63,68,73,78,83,88,93,97},{42,47,52,57,62,67,72,77,82,87,92,99,100}),999)</f>
        <v>82</v>
      </c>
      <c r="Q71">
        <v>1</v>
      </c>
    </row>
    <row r="72" spans="1:17" ht="29" x14ac:dyDescent="0.35">
      <c r="A72" s="153">
        <v>70</v>
      </c>
      <c r="B72" t="s">
        <v>9052</v>
      </c>
      <c r="C72" s="154">
        <v>44852</v>
      </c>
      <c r="D72" s="155" t="s">
        <v>6</v>
      </c>
      <c r="E72" s="156">
        <v>96</v>
      </c>
      <c r="F72" s="157" t="s">
        <v>8969</v>
      </c>
      <c r="G72" s="157" t="s">
        <v>9</v>
      </c>
      <c r="H72" s="158" t="s">
        <v>9053</v>
      </c>
      <c r="I72" s="157">
        <v>220511</v>
      </c>
      <c r="J72" s="157">
        <v>18</v>
      </c>
      <c r="K72" s="157" t="s">
        <v>9068</v>
      </c>
      <c r="L72" s="159">
        <v>0.3</v>
      </c>
      <c r="M72" s="159" t="s">
        <v>9058</v>
      </c>
      <c r="N72" s="157">
        <v>220511</v>
      </c>
      <c r="O72" s="7" t="s">
        <v>9056</v>
      </c>
      <c r="P72" s="16">
        <f>IFERROR(LOOKUP(E72,{30,43,48,53,58,63,68,73,78,83,88,93,97},{42,47,52,57,62,67,72,77,82,87,92,99,100}),999)</f>
        <v>99</v>
      </c>
      <c r="Q72">
        <v>1</v>
      </c>
    </row>
    <row r="73" spans="1:17" ht="29" x14ac:dyDescent="0.35">
      <c r="A73" s="153">
        <v>71</v>
      </c>
      <c r="B73" t="s">
        <v>9052</v>
      </c>
      <c r="C73" s="154">
        <v>44852</v>
      </c>
      <c r="D73" s="155" t="s">
        <v>6</v>
      </c>
      <c r="E73" s="156">
        <v>97</v>
      </c>
      <c r="F73" s="157" t="s">
        <v>8969</v>
      </c>
      <c r="G73" s="155" t="s">
        <v>9069</v>
      </c>
      <c r="H73" s="158" t="s">
        <v>9053</v>
      </c>
      <c r="I73" s="157">
        <v>220395</v>
      </c>
      <c r="J73" s="157">
        <v>18</v>
      </c>
      <c r="K73" s="157" t="s">
        <v>9111</v>
      </c>
      <c r="L73" s="159">
        <v>1.3</v>
      </c>
      <c r="M73" s="159" t="s">
        <v>9000</v>
      </c>
      <c r="N73" s="157">
        <v>220395</v>
      </c>
      <c r="O73" s="7" t="s">
        <v>9056</v>
      </c>
      <c r="P73" s="16">
        <f>IFERROR(LOOKUP(E73,{30,43,48,53,58,63,68,73,78,83,88,93,97},{42,47,52,57,62,67,72,77,82,87,92,99,100}),999)</f>
        <v>100</v>
      </c>
      <c r="Q73">
        <v>1</v>
      </c>
    </row>
    <row r="74" spans="1:17" x14ac:dyDescent="0.35">
      <c r="A74" s="153">
        <v>72</v>
      </c>
      <c r="B74" t="s">
        <v>9052</v>
      </c>
      <c r="C74" s="154">
        <v>44852</v>
      </c>
      <c r="D74" s="155" t="s">
        <v>6</v>
      </c>
      <c r="E74" s="156">
        <v>90</v>
      </c>
      <c r="F74" s="157" t="s">
        <v>8969</v>
      </c>
      <c r="G74" s="155" t="s">
        <v>9069</v>
      </c>
      <c r="H74" s="158" t="s">
        <v>9009</v>
      </c>
      <c r="I74" s="157"/>
      <c r="J74" s="157">
        <v>18</v>
      </c>
      <c r="K74" s="157" t="s">
        <v>9054</v>
      </c>
      <c r="L74" s="159">
        <v>9.9</v>
      </c>
      <c r="M74" s="159"/>
      <c r="N74" s="157"/>
      <c r="O74" s="7" t="s">
        <v>9056</v>
      </c>
      <c r="P74" s="16">
        <f>IFERROR(LOOKUP(E74,{30,43,48,53,58,63,68,73,78,83,88,93,97},{42,47,52,57,62,67,72,77,82,87,92,99,100}),999)</f>
        <v>92</v>
      </c>
      <c r="Q74">
        <v>1</v>
      </c>
    </row>
    <row r="75" spans="1:17" x14ac:dyDescent="0.35">
      <c r="A75" s="153">
        <v>73</v>
      </c>
      <c r="B75" t="s">
        <v>9052</v>
      </c>
      <c r="C75" s="154">
        <v>44852</v>
      </c>
      <c r="D75" s="155" t="s">
        <v>6</v>
      </c>
      <c r="E75" s="156">
        <v>100</v>
      </c>
      <c r="F75" s="157" t="s">
        <v>8969</v>
      </c>
      <c r="G75" s="155" t="s">
        <v>9069</v>
      </c>
      <c r="H75" s="158" t="s">
        <v>9009</v>
      </c>
      <c r="I75" s="157"/>
      <c r="J75" s="157">
        <v>18</v>
      </c>
      <c r="K75" s="157" t="s">
        <v>9054</v>
      </c>
      <c r="L75" s="159">
        <v>9.9</v>
      </c>
      <c r="M75" s="159"/>
      <c r="N75" s="157"/>
      <c r="O75" s="7" t="s">
        <v>9056</v>
      </c>
      <c r="P75" s="16">
        <f>IFERROR(LOOKUP(E75,{30,43,48,53,58,63,68,73,78,83,88,93,97},{42,47,52,57,62,67,72,77,82,87,92,99,100}),999)</f>
        <v>100</v>
      </c>
      <c r="Q75">
        <v>1</v>
      </c>
    </row>
    <row r="76" spans="1:17" x14ac:dyDescent="0.35">
      <c r="A76" s="153">
        <v>74</v>
      </c>
      <c r="B76" t="s">
        <v>9052</v>
      </c>
      <c r="C76" s="154">
        <v>44852</v>
      </c>
      <c r="D76" s="155" t="s">
        <v>6</v>
      </c>
      <c r="E76" s="156">
        <v>93</v>
      </c>
      <c r="F76" s="157" t="s">
        <v>8969</v>
      </c>
      <c r="G76" s="157" t="s">
        <v>9</v>
      </c>
      <c r="H76" s="158" t="s">
        <v>9053</v>
      </c>
      <c r="I76" s="157">
        <v>637422</v>
      </c>
      <c r="J76" s="157">
        <v>18</v>
      </c>
      <c r="K76" s="157" t="s">
        <v>9109</v>
      </c>
      <c r="L76" s="159">
        <v>0.3</v>
      </c>
      <c r="M76" s="159" t="s">
        <v>9058</v>
      </c>
      <c r="N76" s="157">
        <v>637422</v>
      </c>
      <c r="O76" s="7" t="s">
        <v>9056</v>
      </c>
      <c r="P76" s="16">
        <f>IFERROR(LOOKUP(E76,{30,43,48,53,58,63,68,73,78,83,88,93,97},{42,47,52,57,62,67,72,77,82,87,92,99,100}),999)</f>
        <v>99</v>
      </c>
      <c r="Q76">
        <v>1</v>
      </c>
    </row>
    <row r="77" spans="1:17" x14ac:dyDescent="0.35">
      <c r="A77" s="153">
        <v>75</v>
      </c>
      <c r="B77" t="s">
        <v>9052</v>
      </c>
      <c r="C77" s="154">
        <v>44852</v>
      </c>
      <c r="D77" s="155" t="s">
        <v>6</v>
      </c>
      <c r="E77" s="156">
        <v>85</v>
      </c>
      <c r="F77" s="157" t="s">
        <v>8969</v>
      </c>
      <c r="G77" s="157" t="s">
        <v>9</v>
      </c>
      <c r="H77" s="158" t="s">
        <v>9053</v>
      </c>
      <c r="I77" s="157">
        <v>220513</v>
      </c>
      <c r="J77" s="157">
        <v>18</v>
      </c>
      <c r="K77" s="157" t="s">
        <v>9080</v>
      </c>
      <c r="L77" s="159">
        <v>0.3</v>
      </c>
      <c r="M77" s="159" t="s">
        <v>9058</v>
      </c>
      <c r="N77" s="157">
        <v>220513</v>
      </c>
      <c r="O77" s="7" t="s">
        <v>9056</v>
      </c>
      <c r="P77" s="16">
        <f>IFERROR(LOOKUP(E77,{30,43,48,53,58,63,68,73,78,83,88,93,97},{42,47,52,57,62,67,72,77,82,87,92,99,100}),999)</f>
        <v>87</v>
      </c>
      <c r="Q77">
        <v>1</v>
      </c>
    </row>
    <row r="78" spans="1:17" ht="29" x14ac:dyDescent="0.35">
      <c r="A78" s="153">
        <v>76</v>
      </c>
      <c r="B78" t="s">
        <v>9052</v>
      </c>
      <c r="C78" s="154">
        <v>44852</v>
      </c>
      <c r="D78" s="155" t="s">
        <v>6</v>
      </c>
      <c r="E78" s="156">
        <v>74</v>
      </c>
      <c r="F78" s="157" t="s">
        <v>8969</v>
      </c>
      <c r="G78" s="157" t="s">
        <v>9</v>
      </c>
      <c r="H78" s="158" t="s">
        <v>9053</v>
      </c>
      <c r="I78" s="157">
        <v>220197</v>
      </c>
      <c r="J78" s="157">
        <v>18</v>
      </c>
      <c r="K78" s="157" t="s">
        <v>9062</v>
      </c>
      <c r="L78" s="159">
        <v>0.2</v>
      </c>
      <c r="M78" s="159" t="s">
        <v>9058</v>
      </c>
      <c r="N78" s="157">
        <v>220197</v>
      </c>
      <c r="O78" s="7" t="s">
        <v>9056</v>
      </c>
      <c r="P78" s="16">
        <f>IFERROR(LOOKUP(E78,{30,43,48,53,58,63,68,73,78,83,88,93,97},{42,47,52,57,62,67,72,77,82,87,92,99,100}),999)</f>
        <v>77</v>
      </c>
      <c r="Q78">
        <v>1</v>
      </c>
    </row>
    <row r="79" spans="1:17" x14ac:dyDescent="0.35">
      <c r="A79" s="153">
        <v>77</v>
      </c>
      <c r="B79" t="s">
        <v>9052</v>
      </c>
      <c r="C79" s="154">
        <v>44852</v>
      </c>
      <c r="D79" s="155" t="s">
        <v>6</v>
      </c>
      <c r="E79" s="156">
        <v>89</v>
      </c>
      <c r="F79" s="157" t="s">
        <v>8969</v>
      </c>
      <c r="G79" s="155" t="s">
        <v>9069</v>
      </c>
      <c r="H79" s="158" t="s">
        <v>9009</v>
      </c>
      <c r="I79" s="157"/>
      <c r="J79" s="157">
        <v>18</v>
      </c>
      <c r="K79" s="157" t="s">
        <v>9054</v>
      </c>
      <c r="L79" s="159">
        <v>9.9</v>
      </c>
      <c r="M79" s="159"/>
      <c r="N79" s="157"/>
      <c r="O79" s="7" t="s">
        <v>9056</v>
      </c>
      <c r="P79" s="16">
        <f>IFERROR(LOOKUP(E79,{30,43,48,53,58,63,68,73,78,83,88,93,97},{42,47,52,57,62,67,72,77,82,87,92,99,100}),999)</f>
        <v>92</v>
      </c>
      <c r="Q79">
        <v>1</v>
      </c>
    </row>
    <row r="80" spans="1:17" x14ac:dyDescent="0.35">
      <c r="A80" s="153">
        <v>78</v>
      </c>
      <c r="B80" t="s">
        <v>9052</v>
      </c>
      <c r="C80" s="154">
        <v>44852</v>
      </c>
      <c r="D80" s="155" t="s">
        <v>6</v>
      </c>
      <c r="E80" s="156">
        <v>90.5</v>
      </c>
      <c r="F80" s="157" t="s">
        <v>8969</v>
      </c>
      <c r="G80" s="155" t="s">
        <v>9069</v>
      </c>
      <c r="H80" s="158" t="s">
        <v>9009</v>
      </c>
      <c r="I80" s="157"/>
      <c r="J80" s="157">
        <v>18</v>
      </c>
      <c r="K80" s="157" t="s">
        <v>9054</v>
      </c>
      <c r="L80" s="159">
        <v>9.9</v>
      </c>
      <c r="M80" s="159"/>
      <c r="N80" s="157"/>
      <c r="O80" s="7" t="s">
        <v>9056</v>
      </c>
      <c r="P80" s="16">
        <f>IFERROR(LOOKUP(E80,{30,43,48,53,58,63,68,73,78,83,88,93,97},{42,47,52,57,62,67,72,77,82,87,92,99,100}),999)</f>
        <v>92</v>
      </c>
      <c r="Q80">
        <v>1</v>
      </c>
    </row>
    <row r="81" spans="1:17" x14ac:dyDescent="0.35">
      <c r="A81" s="153">
        <v>79</v>
      </c>
      <c r="B81" t="s">
        <v>9052</v>
      </c>
      <c r="C81" s="154">
        <v>44852</v>
      </c>
      <c r="D81" s="155" t="s">
        <v>6</v>
      </c>
      <c r="E81" s="156">
        <v>74</v>
      </c>
      <c r="F81" s="157" t="s">
        <v>8969</v>
      </c>
      <c r="G81" s="155" t="s">
        <v>9069</v>
      </c>
      <c r="H81" s="158" t="s">
        <v>9009</v>
      </c>
      <c r="I81" s="157"/>
      <c r="J81" s="157">
        <v>18</v>
      </c>
      <c r="K81" s="157" t="s">
        <v>9054</v>
      </c>
      <c r="L81" s="159">
        <v>9.9</v>
      </c>
      <c r="M81" s="159"/>
      <c r="N81" s="157"/>
      <c r="O81" s="7" t="s">
        <v>9056</v>
      </c>
      <c r="P81" s="16">
        <f>IFERROR(LOOKUP(E81,{30,43,48,53,58,63,68,73,78,83,88,93,97},{42,47,52,57,62,67,72,77,82,87,92,99,100}),999)</f>
        <v>77</v>
      </c>
      <c r="Q81">
        <v>1</v>
      </c>
    </row>
    <row r="82" spans="1:17" x14ac:dyDescent="0.35">
      <c r="A82" s="153">
        <v>80</v>
      </c>
      <c r="B82" t="s">
        <v>9052</v>
      </c>
      <c r="C82" s="154">
        <v>44852</v>
      </c>
      <c r="D82" s="155" t="s">
        <v>6</v>
      </c>
      <c r="E82" s="156">
        <v>77</v>
      </c>
      <c r="F82" s="157" t="s">
        <v>8969</v>
      </c>
      <c r="G82" s="155" t="s">
        <v>9069</v>
      </c>
      <c r="H82" s="158" t="s">
        <v>9009</v>
      </c>
      <c r="I82" s="157"/>
      <c r="J82" s="157">
        <v>18</v>
      </c>
      <c r="K82" s="157" t="s">
        <v>9054</v>
      </c>
      <c r="L82" s="159">
        <v>9.9</v>
      </c>
      <c r="M82" s="159"/>
      <c r="N82" s="157"/>
      <c r="O82" s="7" t="s">
        <v>9056</v>
      </c>
      <c r="P82" s="16">
        <f>IFERROR(LOOKUP(E82,{30,43,48,53,58,63,68,73,78,83,88,93,97},{42,47,52,57,62,67,72,77,82,87,92,99,100}),999)</f>
        <v>77</v>
      </c>
      <c r="Q82">
        <v>1</v>
      </c>
    </row>
    <row r="83" spans="1:17" ht="29" x14ac:dyDescent="0.35">
      <c r="A83" s="153">
        <v>81</v>
      </c>
      <c r="B83" t="s">
        <v>9052</v>
      </c>
      <c r="C83" s="154">
        <v>44852</v>
      </c>
      <c r="D83" s="155" t="s">
        <v>6</v>
      </c>
      <c r="E83" s="156">
        <v>99</v>
      </c>
      <c r="F83" s="157" t="s">
        <v>8969</v>
      </c>
      <c r="G83" s="157" t="s">
        <v>9</v>
      </c>
      <c r="H83" s="158" t="s">
        <v>9053</v>
      </c>
      <c r="I83" s="157">
        <v>91286</v>
      </c>
      <c r="J83" s="157">
        <v>18</v>
      </c>
      <c r="K83" s="157" t="s">
        <v>9112</v>
      </c>
      <c r="L83" s="159">
        <v>0.3</v>
      </c>
      <c r="M83" s="159" t="s">
        <v>9058</v>
      </c>
      <c r="N83" s="157">
        <v>91286</v>
      </c>
      <c r="O83" s="7" t="s">
        <v>9056</v>
      </c>
      <c r="P83" s="16">
        <f>IFERROR(LOOKUP(E83,{30,43,48,53,58,63,68,73,78,83,88,93,97},{42,47,52,57,62,67,72,77,82,87,92,99,100}),999)</f>
        <v>100</v>
      </c>
      <c r="Q83">
        <v>1</v>
      </c>
    </row>
    <row r="84" spans="1:17" x14ac:dyDescent="0.35">
      <c r="A84" s="153">
        <v>82</v>
      </c>
      <c r="B84" t="s">
        <v>9052</v>
      </c>
      <c r="C84" s="154">
        <v>44852</v>
      </c>
      <c r="D84" s="155" t="s">
        <v>6</v>
      </c>
      <c r="E84" s="156">
        <v>80</v>
      </c>
      <c r="F84" s="157" t="s">
        <v>8969</v>
      </c>
      <c r="G84" s="155" t="s">
        <v>9069</v>
      </c>
      <c r="H84" s="158" t="s">
        <v>9009</v>
      </c>
      <c r="I84" s="157"/>
      <c r="J84" s="157">
        <v>18</v>
      </c>
      <c r="K84" s="157" t="s">
        <v>9054</v>
      </c>
      <c r="L84" s="159">
        <v>9.9</v>
      </c>
      <c r="M84" s="159"/>
      <c r="N84" s="157"/>
      <c r="O84" s="7" t="s">
        <v>9056</v>
      </c>
      <c r="P84" s="16">
        <f>IFERROR(LOOKUP(E84,{30,43,48,53,58,63,68,73,78,83,88,93,97},{42,47,52,57,62,67,72,77,82,87,92,99,100}),999)</f>
        <v>82</v>
      </c>
      <c r="Q84">
        <v>1</v>
      </c>
    </row>
    <row r="85" spans="1:17" ht="29" x14ac:dyDescent="0.35">
      <c r="A85" s="153">
        <v>83</v>
      </c>
      <c r="B85" t="s">
        <v>9052</v>
      </c>
      <c r="C85" s="154">
        <v>44852</v>
      </c>
      <c r="D85" s="155" t="s">
        <v>6</v>
      </c>
      <c r="E85" s="156">
        <v>95</v>
      </c>
      <c r="F85" s="157" t="s">
        <v>8969</v>
      </c>
      <c r="G85" s="157" t="s">
        <v>9</v>
      </c>
      <c r="H85" s="158" t="s">
        <v>9053</v>
      </c>
      <c r="I85" s="157">
        <v>220511</v>
      </c>
      <c r="J85" s="157">
        <v>18</v>
      </c>
      <c r="K85" s="157" t="s">
        <v>9068</v>
      </c>
      <c r="L85" s="159">
        <v>0.3</v>
      </c>
      <c r="M85" s="159" t="s">
        <v>9058</v>
      </c>
      <c r="N85" s="157">
        <v>220511</v>
      </c>
      <c r="O85" s="7" t="s">
        <v>9056</v>
      </c>
      <c r="P85" s="16">
        <f>IFERROR(LOOKUP(E85,{30,43,48,53,58,63,68,73,78,83,88,93,97},{42,47,52,57,62,67,72,77,82,87,92,99,100}),999)</f>
        <v>99</v>
      </c>
      <c r="Q85">
        <v>1</v>
      </c>
    </row>
    <row r="86" spans="1:17" x14ac:dyDescent="0.35">
      <c r="A86" s="153">
        <v>84</v>
      </c>
      <c r="B86" t="s">
        <v>9052</v>
      </c>
      <c r="C86" s="154">
        <v>44852</v>
      </c>
      <c r="D86" s="155" t="s">
        <v>6</v>
      </c>
      <c r="E86" s="156">
        <v>77.5</v>
      </c>
      <c r="F86" s="157" t="s">
        <v>8969</v>
      </c>
      <c r="G86" s="155" t="s">
        <v>9069</v>
      </c>
      <c r="H86" s="158" t="s">
        <v>9009</v>
      </c>
      <c r="I86" s="157"/>
      <c r="J86" s="157">
        <v>18</v>
      </c>
      <c r="K86" s="157" t="s">
        <v>9054</v>
      </c>
      <c r="L86" s="159">
        <v>9.9</v>
      </c>
      <c r="M86" s="159"/>
      <c r="N86" s="157"/>
      <c r="O86" s="7" t="s">
        <v>9056</v>
      </c>
      <c r="P86" s="16">
        <f>IFERROR(LOOKUP(E86,{30,43,48,53,58,63,68,73,78,83,88,93,97},{42,47,52,57,62,67,72,77,82,87,92,99,100}),999)</f>
        <v>77</v>
      </c>
      <c r="Q86">
        <v>1</v>
      </c>
    </row>
    <row r="87" spans="1:17" ht="29" x14ac:dyDescent="0.35">
      <c r="A87" s="153">
        <v>85</v>
      </c>
      <c r="B87" t="s">
        <v>9052</v>
      </c>
      <c r="C87" s="154">
        <v>44852</v>
      </c>
      <c r="D87" s="155" t="s">
        <v>6</v>
      </c>
      <c r="E87" s="156">
        <v>92</v>
      </c>
      <c r="F87" s="157" t="s">
        <v>8969</v>
      </c>
      <c r="G87" s="157" t="s">
        <v>9</v>
      </c>
      <c r="H87" s="158" t="s">
        <v>9053</v>
      </c>
      <c r="I87" s="157">
        <v>220511</v>
      </c>
      <c r="J87" s="157">
        <v>18</v>
      </c>
      <c r="K87" s="157" t="s">
        <v>9068</v>
      </c>
      <c r="L87" s="159">
        <v>0.3</v>
      </c>
      <c r="M87" s="159" t="s">
        <v>9058</v>
      </c>
      <c r="N87" s="157">
        <v>220511</v>
      </c>
      <c r="O87" s="7" t="s">
        <v>9056</v>
      </c>
      <c r="P87" s="16">
        <f>IFERROR(LOOKUP(E87,{30,43,48,53,58,63,68,73,78,83,88,93,97},{42,47,52,57,62,67,72,77,82,87,92,99,100}),999)</f>
        <v>92</v>
      </c>
      <c r="Q87">
        <v>1</v>
      </c>
    </row>
    <row r="88" spans="1:17" x14ac:dyDescent="0.35">
      <c r="A88" s="153">
        <v>86</v>
      </c>
      <c r="B88" t="s">
        <v>9052</v>
      </c>
      <c r="C88" s="154">
        <v>44852</v>
      </c>
      <c r="D88" s="155" t="s">
        <v>6</v>
      </c>
      <c r="E88" s="156">
        <v>78</v>
      </c>
      <c r="F88" s="157" t="s">
        <v>8969</v>
      </c>
      <c r="G88" s="157" t="s">
        <v>9</v>
      </c>
      <c r="H88" s="158" t="s">
        <v>9053</v>
      </c>
      <c r="I88" s="157">
        <v>220509</v>
      </c>
      <c r="J88" s="157">
        <v>18</v>
      </c>
      <c r="K88" s="157" t="s">
        <v>9078</v>
      </c>
      <c r="L88" s="159">
        <v>0.3</v>
      </c>
      <c r="M88" s="159" t="s">
        <v>9058</v>
      </c>
      <c r="N88" s="157">
        <v>220509</v>
      </c>
      <c r="O88" s="7" t="s">
        <v>9056</v>
      </c>
      <c r="P88" s="16">
        <f>IFERROR(LOOKUP(E88,{30,43,48,53,58,63,68,73,78,83,88,93,97},{42,47,52,57,62,67,72,77,82,87,92,99,100}),999)</f>
        <v>82</v>
      </c>
      <c r="Q88">
        <v>1</v>
      </c>
    </row>
    <row r="89" spans="1:17" x14ac:dyDescent="0.35">
      <c r="A89" s="153">
        <v>87</v>
      </c>
      <c r="B89" t="s">
        <v>9052</v>
      </c>
      <c r="C89" s="154">
        <v>44852</v>
      </c>
      <c r="D89" s="155" t="s">
        <v>6</v>
      </c>
      <c r="E89" s="156">
        <v>72</v>
      </c>
      <c r="F89" s="157" t="s">
        <v>8969</v>
      </c>
      <c r="G89" s="155" t="s">
        <v>9069</v>
      </c>
      <c r="H89" s="158" t="s">
        <v>9009</v>
      </c>
      <c r="I89" s="157"/>
      <c r="J89" s="157">
        <v>18</v>
      </c>
      <c r="K89" s="157" t="s">
        <v>9054</v>
      </c>
      <c r="L89" s="159">
        <v>9.9</v>
      </c>
      <c r="M89" s="159"/>
      <c r="N89" s="157"/>
      <c r="O89" s="7" t="s">
        <v>9056</v>
      </c>
      <c r="P89" s="16">
        <f>IFERROR(LOOKUP(E89,{30,43,48,53,58,63,68,73,78,83,88,93,97},{42,47,52,57,62,67,72,77,82,87,92,99,100}),999)</f>
        <v>72</v>
      </c>
      <c r="Q89">
        <v>1</v>
      </c>
    </row>
    <row r="90" spans="1:17" ht="29" x14ac:dyDescent="0.35">
      <c r="A90" s="153">
        <v>88</v>
      </c>
      <c r="B90" t="s">
        <v>9052</v>
      </c>
      <c r="C90" s="154">
        <v>44852</v>
      </c>
      <c r="D90" s="155" t="s">
        <v>6</v>
      </c>
      <c r="E90" s="156">
        <v>74.5</v>
      </c>
      <c r="F90" s="157" t="s">
        <v>8969</v>
      </c>
      <c r="G90" s="157" t="s">
        <v>9</v>
      </c>
      <c r="H90" s="158" t="s">
        <v>9053</v>
      </c>
      <c r="I90" s="157">
        <v>220272</v>
      </c>
      <c r="J90" s="157">
        <v>18</v>
      </c>
      <c r="K90" s="157" t="s">
        <v>9108</v>
      </c>
      <c r="L90" s="159">
        <v>0.3</v>
      </c>
      <c r="M90" s="159" t="s">
        <v>9058</v>
      </c>
      <c r="N90" s="157">
        <v>220272</v>
      </c>
      <c r="O90" s="7" t="s">
        <v>9056</v>
      </c>
      <c r="P90" s="16">
        <f>IFERROR(LOOKUP(E90,{30,43,48,53,58,63,68,73,78,83,88,93,97},{42,47,52,57,62,67,72,77,82,87,92,99,100}),999)</f>
        <v>77</v>
      </c>
      <c r="Q90">
        <v>1</v>
      </c>
    </row>
    <row r="91" spans="1:17" x14ac:dyDescent="0.35">
      <c r="A91" s="153">
        <v>89</v>
      </c>
      <c r="B91" t="s">
        <v>9052</v>
      </c>
      <c r="C91" s="154">
        <v>44852</v>
      </c>
      <c r="D91" s="155" t="s">
        <v>6</v>
      </c>
      <c r="E91" s="156">
        <v>76</v>
      </c>
      <c r="F91" s="157" t="s">
        <v>8969</v>
      </c>
      <c r="G91" s="157" t="s">
        <v>9</v>
      </c>
      <c r="H91" s="158" t="s">
        <v>9053</v>
      </c>
      <c r="I91" s="157">
        <v>220513</v>
      </c>
      <c r="J91" s="157">
        <v>18</v>
      </c>
      <c r="K91" s="157" t="s">
        <v>9080</v>
      </c>
      <c r="L91" s="159">
        <v>0.3</v>
      </c>
      <c r="M91" s="159" t="s">
        <v>9058</v>
      </c>
      <c r="N91" s="157">
        <v>220513</v>
      </c>
      <c r="O91" s="7" t="s">
        <v>9056</v>
      </c>
      <c r="P91" s="16">
        <f>IFERROR(LOOKUP(E91,{30,43,48,53,58,63,68,73,78,83,88,93,97},{42,47,52,57,62,67,72,77,82,87,92,99,100}),999)</f>
        <v>77</v>
      </c>
      <c r="Q91">
        <v>1</v>
      </c>
    </row>
    <row r="92" spans="1:17" ht="29" x14ac:dyDescent="0.35">
      <c r="A92" s="153">
        <v>90</v>
      </c>
      <c r="B92" t="s">
        <v>9052</v>
      </c>
      <c r="C92" s="154">
        <v>44852</v>
      </c>
      <c r="D92" s="155" t="s">
        <v>6</v>
      </c>
      <c r="E92" s="156">
        <v>72</v>
      </c>
      <c r="F92" s="157" t="s">
        <v>8969</v>
      </c>
      <c r="G92" s="157" t="s">
        <v>9</v>
      </c>
      <c r="H92" s="158" t="s">
        <v>9053</v>
      </c>
      <c r="I92" s="157">
        <v>220272</v>
      </c>
      <c r="J92" s="157">
        <v>18</v>
      </c>
      <c r="K92" s="157" t="s">
        <v>9108</v>
      </c>
      <c r="L92" s="159">
        <v>0.3</v>
      </c>
      <c r="M92" s="159" t="s">
        <v>9058</v>
      </c>
      <c r="N92" s="157">
        <v>220272</v>
      </c>
      <c r="O92" s="7" t="s">
        <v>9056</v>
      </c>
      <c r="P92" s="16">
        <f>IFERROR(LOOKUP(E92,{30,43,48,53,58,63,68,73,78,83,88,93,97},{42,47,52,57,62,67,72,77,82,87,92,99,100}),999)</f>
        <v>72</v>
      </c>
      <c r="Q92">
        <v>1</v>
      </c>
    </row>
    <row r="93" spans="1:17" ht="29" x14ac:dyDescent="0.35">
      <c r="A93" s="153">
        <v>91</v>
      </c>
      <c r="B93" t="s">
        <v>9052</v>
      </c>
      <c r="C93" s="154">
        <v>44852</v>
      </c>
      <c r="D93" s="155" t="s">
        <v>6</v>
      </c>
      <c r="E93" s="156">
        <v>78.5</v>
      </c>
      <c r="F93" s="157" t="s">
        <v>8969</v>
      </c>
      <c r="G93" s="157" t="s">
        <v>9</v>
      </c>
      <c r="H93" s="158" t="s">
        <v>9053</v>
      </c>
      <c r="I93" s="157">
        <v>220272</v>
      </c>
      <c r="J93" s="157">
        <v>18</v>
      </c>
      <c r="K93" s="157" t="s">
        <v>9108</v>
      </c>
      <c r="L93" s="159">
        <v>0.3</v>
      </c>
      <c r="M93" s="159" t="s">
        <v>9058</v>
      </c>
      <c r="N93" s="157">
        <v>220272</v>
      </c>
      <c r="O93" s="7" t="s">
        <v>9056</v>
      </c>
      <c r="P93" s="16">
        <f>IFERROR(LOOKUP(E93,{30,43,48,53,58,63,68,73,78,83,88,93,97},{42,47,52,57,62,67,72,77,82,87,92,99,100}),999)</f>
        <v>82</v>
      </c>
      <c r="Q93">
        <v>1</v>
      </c>
    </row>
    <row r="94" spans="1:17" x14ac:dyDescent="0.35">
      <c r="A94" s="153">
        <v>92</v>
      </c>
      <c r="B94" t="s">
        <v>9052</v>
      </c>
      <c r="C94" s="154">
        <v>44852</v>
      </c>
      <c r="D94" s="155" t="s">
        <v>6</v>
      </c>
      <c r="E94" s="156">
        <v>86</v>
      </c>
      <c r="F94" s="157" t="s">
        <v>8969</v>
      </c>
      <c r="G94" s="157" t="s">
        <v>9</v>
      </c>
      <c r="H94" s="158" t="s">
        <v>9053</v>
      </c>
      <c r="I94" s="157">
        <v>220509</v>
      </c>
      <c r="J94" s="157">
        <v>18</v>
      </c>
      <c r="K94" s="157" t="s">
        <v>9078</v>
      </c>
      <c r="L94" s="159">
        <v>0.3</v>
      </c>
      <c r="M94" s="159" t="s">
        <v>9058</v>
      </c>
      <c r="N94" s="157">
        <v>220509</v>
      </c>
      <c r="O94" s="7" t="s">
        <v>9056</v>
      </c>
      <c r="P94" s="16">
        <f>IFERROR(LOOKUP(E94,{30,43,48,53,58,63,68,73,78,83,88,93,97},{42,47,52,57,62,67,72,77,82,87,92,99,100}),999)</f>
        <v>87</v>
      </c>
      <c r="Q94">
        <v>1</v>
      </c>
    </row>
    <row r="95" spans="1:17" x14ac:dyDescent="0.35">
      <c r="A95" s="153">
        <v>93</v>
      </c>
      <c r="B95" t="s">
        <v>9052</v>
      </c>
      <c r="C95" s="154">
        <v>44852</v>
      </c>
      <c r="D95" s="155" t="s">
        <v>6</v>
      </c>
      <c r="E95" s="156">
        <v>86.5</v>
      </c>
      <c r="F95" s="157" t="s">
        <v>8969</v>
      </c>
      <c r="G95" s="155" t="s">
        <v>9069</v>
      </c>
      <c r="H95" s="158" t="s">
        <v>9009</v>
      </c>
      <c r="I95" s="157"/>
      <c r="J95" s="157">
        <v>18</v>
      </c>
      <c r="K95" s="157" t="s">
        <v>9054</v>
      </c>
      <c r="L95" s="159">
        <v>9.9</v>
      </c>
      <c r="M95" s="159"/>
      <c r="N95" s="157"/>
      <c r="O95" s="7" t="s">
        <v>9056</v>
      </c>
      <c r="P95" s="16">
        <f>IFERROR(LOOKUP(E95,{30,43,48,53,58,63,68,73,78,83,88,93,97},{42,47,52,57,62,67,72,77,82,87,92,99,100}),999)</f>
        <v>87</v>
      </c>
      <c r="Q95">
        <v>1</v>
      </c>
    </row>
    <row r="96" spans="1:17" x14ac:dyDescent="0.35">
      <c r="A96" s="153">
        <v>94</v>
      </c>
      <c r="B96" t="s">
        <v>9052</v>
      </c>
      <c r="C96" s="154">
        <v>44852</v>
      </c>
      <c r="D96" s="155" t="s">
        <v>6</v>
      </c>
      <c r="E96" s="156">
        <v>82</v>
      </c>
      <c r="F96" s="157" t="s">
        <v>8969</v>
      </c>
      <c r="G96" s="155" t="s">
        <v>9069</v>
      </c>
      <c r="H96" s="158" t="s">
        <v>9009</v>
      </c>
      <c r="I96" s="157"/>
      <c r="J96" s="157">
        <v>18</v>
      </c>
      <c r="K96" s="157" t="s">
        <v>9054</v>
      </c>
      <c r="L96" s="159">
        <v>9.9</v>
      </c>
      <c r="M96" s="159"/>
      <c r="N96" s="157"/>
      <c r="O96" s="7" t="s">
        <v>9056</v>
      </c>
      <c r="P96" s="16">
        <f>IFERROR(LOOKUP(E96,{30,43,48,53,58,63,68,73,78,83,88,93,97},{42,47,52,57,62,67,72,77,82,87,92,99,100}),999)</f>
        <v>82</v>
      </c>
      <c r="Q96">
        <v>1</v>
      </c>
    </row>
    <row r="97" spans="1:17" x14ac:dyDescent="0.35">
      <c r="A97" s="153">
        <v>95</v>
      </c>
      <c r="B97" t="s">
        <v>9052</v>
      </c>
      <c r="C97" s="154">
        <v>44852</v>
      </c>
      <c r="D97" s="155" t="s">
        <v>6</v>
      </c>
      <c r="E97" s="156">
        <v>85</v>
      </c>
      <c r="F97" s="157" t="s">
        <v>8969</v>
      </c>
      <c r="G97" s="155" t="s">
        <v>9069</v>
      </c>
      <c r="H97" s="158" t="s">
        <v>9009</v>
      </c>
      <c r="I97" s="157"/>
      <c r="J97" s="157">
        <v>18</v>
      </c>
      <c r="K97" s="157" t="s">
        <v>9054</v>
      </c>
      <c r="L97" s="159">
        <v>9.9</v>
      </c>
      <c r="M97" s="159"/>
      <c r="N97" s="157"/>
      <c r="O97" s="7" t="s">
        <v>9056</v>
      </c>
      <c r="P97" s="16">
        <f>IFERROR(LOOKUP(E97,{30,43,48,53,58,63,68,73,78,83,88,93,97},{42,47,52,57,62,67,72,77,82,87,92,99,100}),999)</f>
        <v>87</v>
      </c>
      <c r="Q97">
        <v>1</v>
      </c>
    </row>
    <row r="98" spans="1:17" x14ac:dyDescent="0.35">
      <c r="A98" s="153">
        <v>96</v>
      </c>
      <c r="B98" t="s">
        <v>9052</v>
      </c>
      <c r="C98" s="154">
        <v>44852</v>
      </c>
      <c r="D98" s="155" t="s">
        <v>6</v>
      </c>
      <c r="E98" s="156">
        <v>79</v>
      </c>
      <c r="F98" s="157" t="s">
        <v>8969</v>
      </c>
      <c r="G98" s="155" t="s">
        <v>9069</v>
      </c>
      <c r="H98" s="158" t="s">
        <v>9009</v>
      </c>
      <c r="I98" s="157"/>
      <c r="J98" s="157">
        <v>18</v>
      </c>
      <c r="K98" s="157" t="s">
        <v>9054</v>
      </c>
      <c r="L98" s="159">
        <v>9.9</v>
      </c>
      <c r="M98" s="159"/>
      <c r="N98" s="157"/>
      <c r="O98" s="7" t="s">
        <v>9056</v>
      </c>
      <c r="P98" s="16">
        <f>IFERROR(LOOKUP(E98,{30,43,48,53,58,63,68,73,78,83,88,93,97},{42,47,52,57,62,67,72,77,82,87,92,99,100}),999)</f>
        <v>82</v>
      </c>
      <c r="Q98">
        <v>1</v>
      </c>
    </row>
    <row r="99" spans="1:17" x14ac:dyDescent="0.35">
      <c r="A99" s="153">
        <v>97</v>
      </c>
      <c r="B99" t="s">
        <v>9052</v>
      </c>
      <c r="C99" s="154">
        <v>44852</v>
      </c>
      <c r="D99" s="155" t="s">
        <v>6</v>
      </c>
      <c r="E99" s="156">
        <v>72.5</v>
      </c>
      <c r="F99" s="157" t="s">
        <v>8969</v>
      </c>
      <c r="G99" s="157" t="s">
        <v>9</v>
      </c>
      <c r="H99" s="158" t="s">
        <v>9053</v>
      </c>
      <c r="I99" s="157">
        <v>220510</v>
      </c>
      <c r="J99" s="157">
        <v>18</v>
      </c>
      <c r="K99" s="157" t="s">
        <v>9078</v>
      </c>
      <c r="L99" s="159">
        <v>0.3</v>
      </c>
      <c r="M99" s="159" t="s">
        <v>9058</v>
      </c>
      <c r="N99" s="157">
        <v>220510</v>
      </c>
      <c r="O99" s="7" t="s">
        <v>9056</v>
      </c>
      <c r="P99" s="16">
        <f>IFERROR(LOOKUP(E99,{30,43,48,53,58,63,68,73,78,83,88,93,97},{42,47,52,57,62,67,72,77,82,87,92,99,100}),999)</f>
        <v>72</v>
      </c>
      <c r="Q99">
        <v>1</v>
      </c>
    </row>
    <row r="100" spans="1:17" ht="29" x14ac:dyDescent="0.35">
      <c r="A100" s="153">
        <v>98</v>
      </c>
      <c r="B100" t="s">
        <v>9052</v>
      </c>
      <c r="C100" s="154">
        <v>44852</v>
      </c>
      <c r="D100" s="155" t="s">
        <v>6</v>
      </c>
      <c r="E100" s="156">
        <v>76</v>
      </c>
      <c r="F100" s="157" t="s">
        <v>8969</v>
      </c>
      <c r="G100" s="157" t="s">
        <v>9</v>
      </c>
      <c r="H100" s="158" t="s">
        <v>9053</v>
      </c>
      <c r="I100" s="157">
        <v>220272</v>
      </c>
      <c r="J100" s="157">
        <v>18</v>
      </c>
      <c r="K100" s="157" t="s">
        <v>9108</v>
      </c>
      <c r="L100" s="159">
        <v>0.3</v>
      </c>
      <c r="M100" s="159" t="s">
        <v>9058</v>
      </c>
      <c r="N100" s="157">
        <v>220272</v>
      </c>
      <c r="O100" s="7" t="s">
        <v>9056</v>
      </c>
      <c r="P100" s="16">
        <f>IFERROR(LOOKUP(E100,{30,43,48,53,58,63,68,73,78,83,88,93,97},{42,47,52,57,62,67,72,77,82,87,92,99,100}),999)</f>
        <v>77</v>
      </c>
      <c r="Q100">
        <v>1</v>
      </c>
    </row>
    <row r="101" spans="1:17" x14ac:dyDescent="0.35">
      <c r="A101" s="153">
        <v>99</v>
      </c>
      <c r="B101" t="s">
        <v>9052</v>
      </c>
      <c r="C101" s="154">
        <v>44852</v>
      </c>
      <c r="D101" s="155" t="s">
        <v>6</v>
      </c>
      <c r="E101" s="156">
        <v>93</v>
      </c>
      <c r="F101" s="157" t="s">
        <v>8969</v>
      </c>
      <c r="G101" s="157" t="s">
        <v>9</v>
      </c>
      <c r="H101" s="158" t="s">
        <v>9053</v>
      </c>
      <c r="I101" s="157">
        <v>220509</v>
      </c>
      <c r="J101" s="157">
        <v>18</v>
      </c>
      <c r="K101" s="157" t="s">
        <v>9078</v>
      </c>
      <c r="L101" s="159">
        <v>0.3</v>
      </c>
      <c r="M101" s="159" t="s">
        <v>9058</v>
      </c>
      <c r="N101" s="157">
        <v>220509</v>
      </c>
      <c r="O101" s="7" t="s">
        <v>9056</v>
      </c>
      <c r="P101" s="16">
        <f>IFERROR(LOOKUP(E101,{30,43,48,53,58,63,68,73,78,83,88,93,97},{42,47,52,57,62,67,72,77,82,87,92,99,100}),999)</f>
        <v>99</v>
      </c>
      <c r="Q101">
        <v>1</v>
      </c>
    </row>
    <row r="102" spans="1:17" x14ac:dyDescent="0.35">
      <c r="A102" s="153">
        <v>100</v>
      </c>
      <c r="B102" t="s">
        <v>9052</v>
      </c>
      <c r="C102" s="154">
        <v>44852</v>
      </c>
      <c r="D102" s="155" t="s">
        <v>6</v>
      </c>
      <c r="E102" s="156">
        <v>77</v>
      </c>
      <c r="F102" s="157" t="s">
        <v>8969</v>
      </c>
      <c r="G102" s="155" t="s">
        <v>9069</v>
      </c>
      <c r="H102" s="158" t="s">
        <v>9009</v>
      </c>
      <c r="I102" s="157"/>
      <c r="J102" s="157">
        <v>18</v>
      </c>
      <c r="K102" s="157" t="s">
        <v>9054</v>
      </c>
      <c r="L102" s="159">
        <v>9.9</v>
      </c>
      <c r="M102" s="159"/>
      <c r="N102" s="157"/>
      <c r="O102" s="7" t="s">
        <v>9056</v>
      </c>
      <c r="P102" s="16">
        <f>IFERROR(LOOKUP(E102,{30,43,48,53,58,63,68,73,78,83,88,93,97},{42,47,52,57,62,67,72,77,82,87,92,99,100}),999)</f>
        <v>77</v>
      </c>
      <c r="Q102">
        <v>1</v>
      </c>
    </row>
    <row r="103" spans="1:17" x14ac:dyDescent="0.35">
      <c r="A103" s="153">
        <v>101</v>
      </c>
      <c r="B103" t="s">
        <v>9052</v>
      </c>
      <c r="C103" s="154">
        <v>44852</v>
      </c>
      <c r="D103" s="155" t="s">
        <v>6</v>
      </c>
      <c r="E103" s="156">
        <v>74</v>
      </c>
      <c r="F103" s="157" t="s">
        <v>8969</v>
      </c>
      <c r="G103" s="157" t="s">
        <v>9</v>
      </c>
      <c r="H103" s="158" t="s">
        <v>9053</v>
      </c>
      <c r="I103" s="157">
        <v>637603</v>
      </c>
      <c r="J103" s="157">
        <v>18</v>
      </c>
      <c r="K103" s="157" t="s">
        <v>9055</v>
      </c>
      <c r="L103" s="159">
        <v>1.2</v>
      </c>
      <c r="M103" s="159" t="s">
        <v>9000</v>
      </c>
      <c r="N103" s="157">
        <v>637603</v>
      </c>
      <c r="O103" s="7" t="s">
        <v>9056</v>
      </c>
      <c r="P103" s="16">
        <f>IFERROR(LOOKUP(E103,{30,43,48,53,58,63,68,73,78,83,88,93,97},{42,47,52,57,62,67,72,77,82,87,92,99,100}),999)</f>
        <v>77</v>
      </c>
      <c r="Q103">
        <v>1</v>
      </c>
    </row>
    <row r="104" spans="1:17" x14ac:dyDescent="0.35">
      <c r="A104" s="153">
        <v>102</v>
      </c>
      <c r="B104" t="s">
        <v>9052</v>
      </c>
      <c r="C104" s="154">
        <v>44852</v>
      </c>
      <c r="D104" s="155" t="s">
        <v>6</v>
      </c>
      <c r="E104" s="156">
        <v>75</v>
      </c>
      <c r="F104" s="157" t="s">
        <v>8969</v>
      </c>
      <c r="G104" s="157" t="s">
        <v>9</v>
      </c>
      <c r="H104" s="158" t="s">
        <v>9053</v>
      </c>
      <c r="I104" s="157">
        <v>637758</v>
      </c>
      <c r="J104" s="157">
        <v>18</v>
      </c>
      <c r="K104" s="157" t="s">
        <v>9059</v>
      </c>
      <c r="L104" s="159">
        <v>0.2</v>
      </c>
      <c r="M104" s="159" t="s">
        <v>9058</v>
      </c>
      <c r="N104" s="157">
        <v>637758</v>
      </c>
      <c r="O104" s="7" t="s">
        <v>9056</v>
      </c>
      <c r="P104" s="16">
        <f>IFERROR(LOOKUP(E104,{30,43,48,53,58,63,68,73,78,83,88,93,97},{42,47,52,57,62,67,72,77,82,87,92,99,100}),999)</f>
        <v>77</v>
      </c>
      <c r="Q104">
        <v>1</v>
      </c>
    </row>
    <row r="105" spans="1:17" x14ac:dyDescent="0.35">
      <c r="A105" s="153">
        <v>103</v>
      </c>
      <c r="B105" t="s">
        <v>9052</v>
      </c>
      <c r="C105" s="154">
        <v>44852</v>
      </c>
      <c r="D105" s="155" t="s">
        <v>6</v>
      </c>
      <c r="E105" s="156">
        <v>84</v>
      </c>
      <c r="F105" s="157" t="s">
        <v>8969</v>
      </c>
      <c r="G105" s="157" t="s">
        <v>9</v>
      </c>
      <c r="H105" s="158" t="s">
        <v>9053</v>
      </c>
      <c r="I105" s="157">
        <v>220509</v>
      </c>
      <c r="J105" s="157">
        <v>18</v>
      </c>
      <c r="K105" s="157" t="s">
        <v>9078</v>
      </c>
      <c r="L105" s="159">
        <v>0.3</v>
      </c>
      <c r="M105" s="159" t="s">
        <v>9058</v>
      </c>
      <c r="N105" s="157">
        <v>220509</v>
      </c>
      <c r="O105" s="7" t="s">
        <v>9056</v>
      </c>
      <c r="P105" s="16">
        <f>IFERROR(LOOKUP(E105,{30,43,48,53,58,63,68,73,78,83,88,93,97},{42,47,52,57,62,67,72,77,82,87,92,99,100}),999)</f>
        <v>87</v>
      </c>
      <c r="Q105">
        <v>1</v>
      </c>
    </row>
    <row r="106" spans="1:17" x14ac:dyDescent="0.35">
      <c r="A106" s="153">
        <v>104</v>
      </c>
      <c r="B106" t="s">
        <v>9052</v>
      </c>
      <c r="C106" s="154">
        <v>44852</v>
      </c>
      <c r="D106" s="155" t="s">
        <v>6</v>
      </c>
      <c r="E106" s="156">
        <v>70</v>
      </c>
      <c r="F106" s="157" t="s">
        <v>8969</v>
      </c>
      <c r="G106" s="157" t="s">
        <v>9</v>
      </c>
      <c r="H106" s="158" t="s">
        <v>9053</v>
      </c>
      <c r="I106" s="157">
        <v>220199</v>
      </c>
      <c r="J106" s="157">
        <v>18</v>
      </c>
      <c r="K106" s="157" t="s">
        <v>9057</v>
      </c>
      <c r="L106" s="159">
        <v>0.2</v>
      </c>
      <c r="M106" s="159" t="s">
        <v>9058</v>
      </c>
      <c r="N106" s="157">
        <v>220199</v>
      </c>
      <c r="O106" s="7" t="s">
        <v>9056</v>
      </c>
      <c r="P106" s="16">
        <f>IFERROR(LOOKUP(E106,{30,43,48,53,58,63,68,73,78,83,88,93,97},{42,47,52,57,62,67,72,77,82,87,92,99,100}),999)</f>
        <v>72</v>
      </c>
      <c r="Q106">
        <v>1</v>
      </c>
    </row>
    <row r="107" spans="1:17" ht="29" x14ac:dyDescent="0.35">
      <c r="A107" s="153">
        <v>105</v>
      </c>
      <c r="B107" t="s">
        <v>9052</v>
      </c>
      <c r="C107" s="154">
        <v>44852</v>
      </c>
      <c r="D107" s="155" t="s">
        <v>6</v>
      </c>
      <c r="E107" s="156">
        <v>83</v>
      </c>
      <c r="F107" s="157" t="s">
        <v>8969</v>
      </c>
      <c r="G107" s="157" t="s">
        <v>9</v>
      </c>
      <c r="H107" s="158" t="s">
        <v>9053</v>
      </c>
      <c r="I107" s="157">
        <v>91286</v>
      </c>
      <c r="J107" s="157">
        <v>18</v>
      </c>
      <c r="K107" s="157" t="s">
        <v>9112</v>
      </c>
      <c r="L107" s="159">
        <v>0.3</v>
      </c>
      <c r="M107" s="159" t="s">
        <v>9058</v>
      </c>
      <c r="N107" s="157">
        <v>91286</v>
      </c>
      <c r="O107" s="7" t="s">
        <v>9056</v>
      </c>
      <c r="P107" s="16">
        <f>IFERROR(LOOKUP(E107,{30,43,48,53,58,63,68,73,78,83,88,93,97},{42,47,52,57,62,67,72,77,82,87,92,99,100}),999)</f>
        <v>87</v>
      </c>
      <c r="Q107">
        <v>1</v>
      </c>
    </row>
    <row r="108" spans="1:17" ht="29" x14ac:dyDescent="0.35">
      <c r="A108" s="153">
        <v>106</v>
      </c>
      <c r="B108" t="s">
        <v>9052</v>
      </c>
      <c r="C108" s="154">
        <v>44852</v>
      </c>
      <c r="D108" s="155" t="s">
        <v>6</v>
      </c>
      <c r="E108" s="156">
        <v>79</v>
      </c>
      <c r="F108" s="157" t="s">
        <v>8969</v>
      </c>
      <c r="G108" s="157" t="s">
        <v>9</v>
      </c>
      <c r="H108" s="158" t="s">
        <v>9053</v>
      </c>
      <c r="I108" s="157">
        <v>220272</v>
      </c>
      <c r="J108" s="157">
        <v>18</v>
      </c>
      <c r="K108" s="157" t="s">
        <v>9108</v>
      </c>
      <c r="L108" s="159">
        <v>0.3</v>
      </c>
      <c r="M108" s="159" t="s">
        <v>9058</v>
      </c>
      <c r="N108" s="157">
        <v>220272</v>
      </c>
      <c r="O108" s="7" t="s">
        <v>9056</v>
      </c>
      <c r="P108" s="16">
        <f>IFERROR(LOOKUP(E108,{30,43,48,53,58,63,68,73,78,83,88,93,97},{42,47,52,57,62,67,72,77,82,87,92,99,100}),999)</f>
        <v>82</v>
      </c>
      <c r="Q108">
        <v>1</v>
      </c>
    </row>
    <row r="109" spans="1:17" x14ac:dyDescent="0.35">
      <c r="A109" s="153">
        <v>107</v>
      </c>
      <c r="B109" t="s">
        <v>9052</v>
      </c>
      <c r="C109" s="154">
        <v>44852</v>
      </c>
      <c r="D109" s="155" t="s">
        <v>6</v>
      </c>
      <c r="E109" s="156">
        <v>86</v>
      </c>
      <c r="F109" s="157" t="s">
        <v>8969</v>
      </c>
      <c r="G109" s="155" t="s">
        <v>9069</v>
      </c>
      <c r="H109" s="158" t="s">
        <v>9009</v>
      </c>
      <c r="I109" s="157"/>
      <c r="J109" s="157">
        <v>18</v>
      </c>
      <c r="K109" s="157" t="s">
        <v>9054</v>
      </c>
      <c r="L109" s="159">
        <v>9.9</v>
      </c>
      <c r="M109" s="159"/>
      <c r="N109" s="157"/>
      <c r="O109" s="7" t="s">
        <v>9056</v>
      </c>
      <c r="P109" s="16">
        <f>IFERROR(LOOKUP(E109,{30,43,48,53,58,63,68,73,78,83,88,93,97},{42,47,52,57,62,67,72,77,82,87,92,99,100}),999)</f>
        <v>87</v>
      </c>
      <c r="Q109">
        <v>1</v>
      </c>
    </row>
    <row r="110" spans="1:17" x14ac:dyDescent="0.35">
      <c r="A110" s="153">
        <v>108</v>
      </c>
      <c r="B110" t="s">
        <v>9052</v>
      </c>
      <c r="C110" s="154">
        <v>44852</v>
      </c>
      <c r="D110" s="155" t="s">
        <v>6</v>
      </c>
      <c r="E110" s="156">
        <v>75</v>
      </c>
      <c r="F110" s="157" t="s">
        <v>8969</v>
      </c>
      <c r="G110" s="157" t="s">
        <v>9</v>
      </c>
      <c r="H110" s="158" t="s">
        <v>9053</v>
      </c>
      <c r="I110" s="157">
        <v>637758</v>
      </c>
      <c r="J110" s="157">
        <v>18</v>
      </c>
      <c r="K110" s="157" t="s">
        <v>9059</v>
      </c>
      <c r="L110" s="159">
        <v>0.2</v>
      </c>
      <c r="M110" s="159" t="s">
        <v>9058</v>
      </c>
      <c r="N110" s="157">
        <v>637758</v>
      </c>
      <c r="O110" s="7" t="s">
        <v>9056</v>
      </c>
      <c r="P110" s="16">
        <f>IFERROR(LOOKUP(E110,{30,43,48,53,58,63,68,73,78,83,88,93,97},{42,47,52,57,62,67,72,77,82,87,92,99,100}),999)</f>
        <v>77</v>
      </c>
      <c r="Q110">
        <v>1</v>
      </c>
    </row>
    <row r="111" spans="1:17" x14ac:dyDescent="0.35">
      <c r="A111" s="153">
        <v>109</v>
      </c>
      <c r="B111" t="s">
        <v>9052</v>
      </c>
      <c r="C111" s="154">
        <v>44852</v>
      </c>
      <c r="D111" s="155" t="s">
        <v>6</v>
      </c>
      <c r="E111" s="156">
        <v>82</v>
      </c>
      <c r="F111" s="157" t="s">
        <v>8969</v>
      </c>
      <c r="G111" s="155" t="s">
        <v>9069</v>
      </c>
      <c r="H111" s="158" t="s">
        <v>9009</v>
      </c>
      <c r="I111" s="157"/>
      <c r="J111" s="157">
        <v>18</v>
      </c>
      <c r="K111" s="157" t="s">
        <v>9054</v>
      </c>
      <c r="L111" s="159">
        <v>9.9</v>
      </c>
      <c r="M111" s="159"/>
      <c r="N111" s="157"/>
      <c r="O111" s="7" t="s">
        <v>9056</v>
      </c>
      <c r="P111" s="16">
        <f>IFERROR(LOOKUP(E111,{30,43,48,53,58,63,68,73,78,83,88,93,97},{42,47,52,57,62,67,72,77,82,87,92,99,100}),999)</f>
        <v>82</v>
      </c>
      <c r="Q111">
        <v>1</v>
      </c>
    </row>
    <row r="112" spans="1:17" x14ac:dyDescent="0.35">
      <c r="A112" s="153">
        <v>110</v>
      </c>
      <c r="B112" t="s">
        <v>9052</v>
      </c>
      <c r="C112" s="154">
        <v>44852</v>
      </c>
      <c r="D112" s="155" t="s">
        <v>6</v>
      </c>
      <c r="E112" s="156">
        <v>81</v>
      </c>
      <c r="F112" s="157" t="s">
        <v>8969</v>
      </c>
      <c r="G112" s="155" t="s">
        <v>9069</v>
      </c>
      <c r="H112" s="158" t="s">
        <v>9009</v>
      </c>
      <c r="I112" s="157"/>
      <c r="J112" s="157">
        <v>18</v>
      </c>
      <c r="K112" s="157" t="s">
        <v>9054</v>
      </c>
      <c r="L112" s="159">
        <v>9.9</v>
      </c>
      <c r="M112" s="159"/>
      <c r="N112" s="157"/>
      <c r="O112" s="7" t="s">
        <v>9056</v>
      </c>
      <c r="P112" s="16">
        <f>IFERROR(LOOKUP(E112,{30,43,48,53,58,63,68,73,78,83,88,93,97},{42,47,52,57,62,67,72,77,82,87,92,99,100}),999)</f>
        <v>82</v>
      </c>
      <c r="Q112">
        <v>1</v>
      </c>
    </row>
    <row r="113" spans="1:17" x14ac:dyDescent="0.35">
      <c r="A113" s="153">
        <v>111</v>
      </c>
      <c r="B113" t="s">
        <v>9052</v>
      </c>
      <c r="C113" s="154">
        <v>44852</v>
      </c>
      <c r="D113" s="155" t="s">
        <v>6</v>
      </c>
      <c r="E113" s="156">
        <v>75</v>
      </c>
      <c r="F113" s="157" t="s">
        <v>8969</v>
      </c>
      <c r="G113" s="157" t="s">
        <v>9</v>
      </c>
      <c r="H113" s="158" t="s">
        <v>9053</v>
      </c>
      <c r="I113" s="157">
        <v>220195</v>
      </c>
      <c r="J113" s="157">
        <v>60</v>
      </c>
      <c r="K113" s="157" t="s">
        <v>9065</v>
      </c>
      <c r="L113" s="159">
        <v>0.2</v>
      </c>
      <c r="M113" s="159" t="s">
        <v>9058</v>
      </c>
      <c r="N113" s="157">
        <v>220195</v>
      </c>
      <c r="O113" s="7" t="s">
        <v>9056</v>
      </c>
      <c r="P113" s="16">
        <f>IFERROR(LOOKUP(E113,{30,43,48,53,58,63,68,73,78,83,88,93,97},{42,47,52,57,62,67,72,77,82,87,92,99,100}),999)</f>
        <v>77</v>
      </c>
      <c r="Q113">
        <v>1</v>
      </c>
    </row>
    <row r="114" spans="1:17" x14ac:dyDescent="0.35">
      <c r="A114" s="153">
        <v>112</v>
      </c>
      <c r="B114" t="s">
        <v>9052</v>
      </c>
      <c r="C114" s="154">
        <v>44852</v>
      </c>
      <c r="D114" s="155" t="s">
        <v>6</v>
      </c>
      <c r="E114" s="156">
        <v>73</v>
      </c>
      <c r="F114" s="157" t="s">
        <v>8969</v>
      </c>
      <c r="G114" s="157" t="s">
        <v>9</v>
      </c>
      <c r="H114" s="158" t="s">
        <v>9053</v>
      </c>
      <c r="I114" s="157">
        <v>220509</v>
      </c>
      <c r="J114" s="157">
        <v>60</v>
      </c>
      <c r="K114" s="157" t="s">
        <v>9078</v>
      </c>
      <c r="L114" s="159">
        <v>0.3</v>
      </c>
      <c r="M114" s="159" t="s">
        <v>9058</v>
      </c>
      <c r="N114" s="157">
        <v>220509</v>
      </c>
      <c r="O114" s="7" t="s">
        <v>9056</v>
      </c>
      <c r="P114" s="16">
        <f>IFERROR(LOOKUP(E114,{30,43,48,53,58,63,68,73,78,83,88,93,97},{42,47,52,57,62,67,72,77,82,87,92,99,100}),999)</f>
        <v>77</v>
      </c>
      <c r="Q114">
        <v>1</v>
      </c>
    </row>
    <row r="115" spans="1:17" ht="29" x14ac:dyDescent="0.35">
      <c r="A115" s="153">
        <v>113</v>
      </c>
      <c r="B115" t="s">
        <v>9052</v>
      </c>
      <c r="C115" s="154">
        <v>44852</v>
      </c>
      <c r="D115" s="155" t="s">
        <v>6</v>
      </c>
      <c r="E115" s="156">
        <v>96</v>
      </c>
      <c r="F115" s="157" t="s">
        <v>8969</v>
      </c>
      <c r="G115" s="157" t="s">
        <v>9</v>
      </c>
      <c r="H115" s="158" t="s">
        <v>9053</v>
      </c>
      <c r="I115" s="157">
        <v>220269</v>
      </c>
      <c r="J115" s="157">
        <v>18</v>
      </c>
      <c r="K115" s="157" t="s">
        <v>9113</v>
      </c>
      <c r="L115" s="159">
        <v>0.3</v>
      </c>
      <c r="M115" s="159" t="s">
        <v>9058</v>
      </c>
      <c r="N115" s="157">
        <v>220269</v>
      </c>
      <c r="O115" s="7" t="s">
        <v>9056</v>
      </c>
      <c r="P115" s="16">
        <f>IFERROR(LOOKUP(E115,{30,43,48,53,58,63,68,73,78,83,88,93,97},{42,47,52,57,62,67,72,77,82,87,92,99,100}),999)</f>
        <v>99</v>
      </c>
      <c r="Q115">
        <v>1</v>
      </c>
    </row>
    <row r="116" spans="1:17" x14ac:dyDescent="0.35">
      <c r="A116" s="153">
        <v>114</v>
      </c>
      <c r="B116" t="s">
        <v>9052</v>
      </c>
      <c r="C116" s="154">
        <v>44852</v>
      </c>
      <c r="D116" s="155" t="s">
        <v>6</v>
      </c>
      <c r="E116" s="156">
        <v>95</v>
      </c>
      <c r="F116" s="157" t="s">
        <v>8969</v>
      </c>
      <c r="G116" s="157" t="s">
        <v>9</v>
      </c>
      <c r="H116" s="158" t="s">
        <v>9053</v>
      </c>
      <c r="I116" s="157">
        <v>220509</v>
      </c>
      <c r="J116" s="157">
        <v>60</v>
      </c>
      <c r="K116" s="157" t="s">
        <v>9078</v>
      </c>
      <c r="L116" s="159">
        <v>0.3</v>
      </c>
      <c r="M116" s="159" t="s">
        <v>9058</v>
      </c>
      <c r="N116" s="157">
        <v>220509</v>
      </c>
      <c r="O116" s="7" t="s">
        <v>9056</v>
      </c>
      <c r="P116" s="16">
        <f>IFERROR(LOOKUP(E116,{30,43,48,53,58,63,68,73,78,83,88,93,97},{42,47,52,57,62,67,72,77,82,87,92,99,100}),999)</f>
        <v>99</v>
      </c>
      <c r="Q116">
        <v>1</v>
      </c>
    </row>
    <row r="117" spans="1:17" x14ac:dyDescent="0.35">
      <c r="A117" s="153">
        <v>115</v>
      </c>
      <c r="B117" t="s">
        <v>9052</v>
      </c>
      <c r="C117" s="154">
        <v>44852</v>
      </c>
      <c r="D117" s="155" t="s">
        <v>6</v>
      </c>
      <c r="E117" s="156">
        <v>81</v>
      </c>
      <c r="F117" s="157" t="s">
        <v>8969</v>
      </c>
      <c r="G117" s="155" t="s">
        <v>9069</v>
      </c>
      <c r="H117" s="158" t="s">
        <v>9009</v>
      </c>
      <c r="I117" s="157"/>
      <c r="J117" s="157">
        <v>60</v>
      </c>
      <c r="K117" s="157" t="s">
        <v>9054</v>
      </c>
      <c r="L117" s="159">
        <v>9.9</v>
      </c>
      <c r="M117" s="159"/>
      <c r="N117" s="157"/>
      <c r="O117" s="7" t="s">
        <v>9056</v>
      </c>
      <c r="P117" s="16">
        <f>IFERROR(LOOKUP(E117,{30,43,48,53,58,63,68,73,78,83,88,93,97},{42,47,52,57,62,67,72,77,82,87,92,99,100}),999)</f>
        <v>82</v>
      </c>
      <c r="Q117">
        <v>1</v>
      </c>
    </row>
    <row r="118" spans="1:17" x14ac:dyDescent="0.35">
      <c r="A118" s="153">
        <v>116</v>
      </c>
      <c r="B118" t="s">
        <v>9052</v>
      </c>
      <c r="C118" s="154">
        <v>44852</v>
      </c>
      <c r="D118" s="155" t="s">
        <v>6</v>
      </c>
      <c r="E118" s="156">
        <v>71</v>
      </c>
      <c r="F118" s="157" t="s">
        <v>8969</v>
      </c>
      <c r="G118" s="157" t="s">
        <v>9</v>
      </c>
      <c r="H118" s="158" t="s">
        <v>9053</v>
      </c>
      <c r="I118" s="157">
        <v>220514</v>
      </c>
      <c r="J118" s="157">
        <v>18</v>
      </c>
      <c r="K118" s="157" t="s">
        <v>9080</v>
      </c>
      <c r="L118" s="159">
        <v>0.3</v>
      </c>
      <c r="M118" s="159" t="s">
        <v>9058</v>
      </c>
      <c r="N118" s="157">
        <v>220514</v>
      </c>
      <c r="O118" s="7" t="s">
        <v>9056</v>
      </c>
      <c r="P118" s="16">
        <f>IFERROR(LOOKUP(E118,{30,43,48,53,58,63,68,73,78,83,88,93,97},{42,47,52,57,62,67,72,77,82,87,92,99,100}),999)</f>
        <v>72</v>
      </c>
      <c r="Q118">
        <v>1</v>
      </c>
    </row>
    <row r="119" spans="1:17" ht="29" x14ac:dyDescent="0.35">
      <c r="A119" s="153">
        <v>117</v>
      </c>
      <c r="B119" t="s">
        <v>9052</v>
      </c>
      <c r="C119" s="154">
        <v>44852</v>
      </c>
      <c r="D119" s="155" t="s">
        <v>6</v>
      </c>
      <c r="E119" s="156">
        <v>74.5</v>
      </c>
      <c r="F119" s="157" t="s">
        <v>8969</v>
      </c>
      <c r="G119" s="157" t="s">
        <v>9</v>
      </c>
      <c r="H119" s="158" t="s">
        <v>9053</v>
      </c>
      <c r="I119" s="157">
        <v>220512</v>
      </c>
      <c r="J119" s="157">
        <v>60</v>
      </c>
      <c r="K119" s="157" t="s">
        <v>9068</v>
      </c>
      <c r="L119" s="159">
        <v>0.3</v>
      </c>
      <c r="M119" s="159" t="s">
        <v>9058</v>
      </c>
      <c r="N119" s="157">
        <v>220512</v>
      </c>
      <c r="O119" s="7" t="s">
        <v>9056</v>
      </c>
      <c r="P119" s="16">
        <f>IFERROR(LOOKUP(E119,{30,43,48,53,58,63,68,73,78,83,88,93,97},{42,47,52,57,62,67,72,77,82,87,92,99,100}),999)</f>
        <v>77</v>
      </c>
      <c r="Q119">
        <v>1</v>
      </c>
    </row>
    <row r="120" spans="1:17" x14ac:dyDescent="0.35">
      <c r="A120" s="153">
        <v>118</v>
      </c>
      <c r="B120" t="s">
        <v>9052</v>
      </c>
      <c r="C120" s="154">
        <v>44852</v>
      </c>
      <c r="D120" s="155" t="s">
        <v>6</v>
      </c>
      <c r="E120" s="156">
        <v>93</v>
      </c>
      <c r="F120" s="157" t="s">
        <v>8969</v>
      </c>
      <c r="G120" s="155" t="s">
        <v>9069</v>
      </c>
      <c r="H120" s="158" t="s">
        <v>9009</v>
      </c>
      <c r="I120" s="157"/>
      <c r="J120" s="157">
        <v>60</v>
      </c>
      <c r="K120" s="157" t="s">
        <v>9054</v>
      </c>
      <c r="L120" s="159">
        <v>9.9</v>
      </c>
      <c r="M120" s="159"/>
      <c r="N120" s="157"/>
      <c r="O120" s="7" t="s">
        <v>9056</v>
      </c>
      <c r="P120" s="16">
        <f>IFERROR(LOOKUP(E120,{30,43,48,53,58,63,68,73,78,83,88,93,97},{42,47,52,57,62,67,72,77,82,87,92,99,100}),999)</f>
        <v>99</v>
      </c>
      <c r="Q120">
        <v>1</v>
      </c>
    </row>
    <row r="121" spans="1:17" x14ac:dyDescent="0.35">
      <c r="A121" s="153">
        <v>119</v>
      </c>
      <c r="B121" t="s">
        <v>9052</v>
      </c>
      <c r="C121" s="154">
        <v>44852</v>
      </c>
      <c r="D121" s="155" t="s">
        <v>6</v>
      </c>
      <c r="E121" s="156">
        <v>76</v>
      </c>
      <c r="F121" s="157" t="s">
        <v>8969</v>
      </c>
      <c r="G121" s="155" t="s">
        <v>9069</v>
      </c>
      <c r="H121" s="158" t="s">
        <v>9009</v>
      </c>
      <c r="I121" s="157"/>
      <c r="J121" s="157">
        <v>60</v>
      </c>
      <c r="K121" s="157" t="s">
        <v>9054</v>
      </c>
      <c r="L121" s="159">
        <v>9.9</v>
      </c>
      <c r="M121" s="159"/>
      <c r="N121" s="157"/>
      <c r="O121" s="7" t="s">
        <v>9056</v>
      </c>
      <c r="P121" s="16">
        <f>IFERROR(LOOKUP(E121,{30,43,48,53,58,63,68,73,78,83,88,93,97},{42,47,52,57,62,67,72,77,82,87,92,99,100}),999)</f>
        <v>77</v>
      </c>
      <c r="Q121">
        <v>1</v>
      </c>
    </row>
    <row r="122" spans="1:17" x14ac:dyDescent="0.35">
      <c r="A122" s="153">
        <v>120</v>
      </c>
      <c r="B122" t="s">
        <v>9052</v>
      </c>
      <c r="C122" s="154">
        <v>44852</v>
      </c>
      <c r="D122" s="155" t="s">
        <v>6</v>
      </c>
      <c r="E122" s="156">
        <v>82</v>
      </c>
      <c r="F122" s="157" t="s">
        <v>8969</v>
      </c>
      <c r="G122" s="157" t="s">
        <v>9</v>
      </c>
      <c r="H122" s="158" t="s">
        <v>9053</v>
      </c>
      <c r="I122" s="157">
        <v>220513</v>
      </c>
      <c r="J122" s="157">
        <v>60</v>
      </c>
      <c r="K122" s="157" t="s">
        <v>9080</v>
      </c>
      <c r="L122" s="159">
        <v>0.3</v>
      </c>
      <c r="M122" s="159" t="s">
        <v>9058</v>
      </c>
      <c r="N122" s="157">
        <v>220513</v>
      </c>
      <c r="O122" s="7" t="s">
        <v>9056</v>
      </c>
      <c r="P122" s="16">
        <f>IFERROR(LOOKUP(E122,{30,43,48,53,58,63,68,73,78,83,88,93,97},{42,47,52,57,62,67,72,77,82,87,92,99,100}),999)</f>
        <v>82</v>
      </c>
      <c r="Q122">
        <v>1</v>
      </c>
    </row>
    <row r="123" spans="1:17" x14ac:dyDescent="0.35">
      <c r="A123" s="153">
        <v>121</v>
      </c>
      <c r="B123" t="s">
        <v>9052</v>
      </c>
      <c r="C123" s="154">
        <v>44852</v>
      </c>
      <c r="D123" s="155" t="s">
        <v>6</v>
      </c>
      <c r="E123" s="156">
        <v>73</v>
      </c>
      <c r="F123" s="157" t="s">
        <v>8969</v>
      </c>
      <c r="G123" s="155" t="s">
        <v>9069</v>
      </c>
      <c r="H123" s="158" t="s">
        <v>9009</v>
      </c>
      <c r="I123" s="157"/>
      <c r="J123" s="157">
        <v>60</v>
      </c>
      <c r="K123" s="157" t="s">
        <v>9054</v>
      </c>
      <c r="L123" s="159">
        <v>9.9</v>
      </c>
      <c r="M123" s="159"/>
      <c r="N123" s="157"/>
      <c r="O123" s="7" t="s">
        <v>9056</v>
      </c>
      <c r="P123" s="16">
        <f>IFERROR(LOOKUP(E123,{30,43,48,53,58,63,68,73,78,83,88,93,97},{42,47,52,57,62,67,72,77,82,87,92,99,100}),999)</f>
        <v>77</v>
      </c>
      <c r="Q123">
        <v>1</v>
      </c>
    </row>
    <row r="124" spans="1:17" x14ac:dyDescent="0.35">
      <c r="A124" s="153">
        <v>122</v>
      </c>
      <c r="B124" t="s">
        <v>9052</v>
      </c>
      <c r="C124" s="154">
        <v>44852</v>
      </c>
      <c r="D124" s="155" t="s">
        <v>6</v>
      </c>
      <c r="E124" s="156">
        <v>88</v>
      </c>
      <c r="F124" s="157" t="s">
        <v>8969</v>
      </c>
      <c r="G124" s="157" t="s">
        <v>9</v>
      </c>
      <c r="H124" s="158" t="s">
        <v>9053</v>
      </c>
      <c r="I124" s="157">
        <v>220509</v>
      </c>
      <c r="J124" s="157">
        <v>60</v>
      </c>
      <c r="K124" s="157" t="s">
        <v>9078</v>
      </c>
      <c r="L124" s="159">
        <v>0.3</v>
      </c>
      <c r="M124" s="159" t="s">
        <v>9058</v>
      </c>
      <c r="N124" s="157">
        <v>220509</v>
      </c>
      <c r="O124" s="7" t="s">
        <v>9056</v>
      </c>
      <c r="P124" s="16">
        <f>IFERROR(LOOKUP(E124,{30,43,48,53,58,63,68,73,78,83,88,93,97},{42,47,52,57,62,67,72,77,82,87,92,99,100}),999)</f>
        <v>92</v>
      </c>
      <c r="Q124">
        <v>1</v>
      </c>
    </row>
    <row r="125" spans="1:17" x14ac:dyDescent="0.35">
      <c r="A125" s="153">
        <v>123</v>
      </c>
      <c r="B125" t="s">
        <v>9052</v>
      </c>
      <c r="C125" s="154">
        <v>44852</v>
      </c>
      <c r="D125" s="155" t="s">
        <v>6</v>
      </c>
      <c r="E125" s="156">
        <v>77</v>
      </c>
      <c r="F125" s="157" t="s">
        <v>8969</v>
      </c>
      <c r="G125" s="157" t="s">
        <v>9</v>
      </c>
      <c r="H125" s="158" t="s">
        <v>9053</v>
      </c>
      <c r="I125" s="157">
        <v>637758</v>
      </c>
      <c r="J125" s="157">
        <v>60</v>
      </c>
      <c r="K125" s="157" t="s">
        <v>9059</v>
      </c>
      <c r="L125" s="159">
        <v>0.2</v>
      </c>
      <c r="M125" s="159" t="s">
        <v>9058</v>
      </c>
      <c r="N125" s="157">
        <v>637758</v>
      </c>
      <c r="O125" s="7" t="s">
        <v>9056</v>
      </c>
      <c r="P125" s="16">
        <f>IFERROR(LOOKUP(E125,{30,43,48,53,58,63,68,73,78,83,88,93,97},{42,47,52,57,62,67,72,77,82,87,92,99,100}),999)</f>
        <v>77</v>
      </c>
      <c r="Q125">
        <v>1</v>
      </c>
    </row>
    <row r="126" spans="1:17" x14ac:dyDescent="0.35">
      <c r="A126" s="153">
        <v>124</v>
      </c>
      <c r="B126" t="s">
        <v>9052</v>
      </c>
      <c r="C126" s="154">
        <v>44852</v>
      </c>
      <c r="D126" s="155" t="s">
        <v>6</v>
      </c>
      <c r="E126" s="156">
        <v>81</v>
      </c>
      <c r="F126" s="157" t="s">
        <v>8969</v>
      </c>
      <c r="G126" s="155" t="s">
        <v>9069</v>
      </c>
      <c r="H126" s="158" t="s">
        <v>9009</v>
      </c>
      <c r="I126" s="157"/>
      <c r="J126" s="157">
        <v>60</v>
      </c>
      <c r="K126" s="157" t="s">
        <v>9054</v>
      </c>
      <c r="L126" s="159">
        <v>9.9</v>
      </c>
      <c r="M126" s="159"/>
      <c r="N126" s="157"/>
      <c r="O126" s="7" t="s">
        <v>9056</v>
      </c>
      <c r="P126" s="16">
        <f>IFERROR(LOOKUP(E126,{30,43,48,53,58,63,68,73,78,83,88,93,97},{42,47,52,57,62,67,72,77,82,87,92,99,100}),999)</f>
        <v>82</v>
      </c>
      <c r="Q126">
        <v>1</v>
      </c>
    </row>
    <row r="127" spans="1:17" x14ac:dyDescent="0.35">
      <c r="A127" s="153">
        <v>125</v>
      </c>
      <c r="B127" t="s">
        <v>9052</v>
      </c>
      <c r="C127" s="154">
        <v>44852</v>
      </c>
      <c r="D127" s="155" t="s">
        <v>6</v>
      </c>
      <c r="E127" s="156">
        <v>82</v>
      </c>
      <c r="F127" s="157" t="s">
        <v>8969</v>
      </c>
      <c r="G127" s="157" t="s">
        <v>9</v>
      </c>
      <c r="H127" s="158" t="s">
        <v>9053</v>
      </c>
      <c r="I127" s="157">
        <v>220509</v>
      </c>
      <c r="J127" s="157">
        <v>60</v>
      </c>
      <c r="K127" s="157" t="s">
        <v>9078</v>
      </c>
      <c r="L127" s="159">
        <v>0.3</v>
      </c>
      <c r="M127" s="159" t="s">
        <v>9058</v>
      </c>
      <c r="N127" s="157">
        <v>220509</v>
      </c>
      <c r="O127" s="7" t="s">
        <v>9056</v>
      </c>
      <c r="P127" s="16">
        <f>IFERROR(LOOKUP(E127,{30,43,48,53,58,63,68,73,78,83,88,93,97},{42,47,52,57,62,67,72,77,82,87,92,99,100}),999)</f>
        <v>82</v>
      </c>
      <c r="Q127">
        <v>1</v>
      </c>
    </row>
    <row r="128" spans="1:17" ht="29" x14ac:dyDescent="0.35">
      <c r="A128" s="153">
        <v>126</v>
      </c>
      <c r="B128" t="s">
        <v>9052</v>
      </c>
      <c r="C128" s="154">
        <v>44852</v>
      </c>
      <c r="D128" s="155" t="s">
        <v>6</v>
      </c>
      <c r="E128" s="156">
        <v>72</v>
      </c>
      <c r="F128" s="157" t="s">
        <v>8969</v>
      </c>
      <c r="G128" s="157" t="s">
        <v>9</v>
      </c>
      <c r="H128" s="158" t="s">
        <v>9053</v>
      </c>
      <c r="I128" s="157">
        <v>91286</v>
      </c>
      <c r="J128" s="157">
        <v>60</v>
      </c>
      <c r="K128" s="157" t="s">
        <v>9112</v>
      </c>
      <c r="L128" s="159">
        <v>0.3</v>
      </c>
      <c r="M128" s="159" t="s">
        <v>9058</v>
      </c>
      <c r="N128" s="157">
        <v>91286</v>
      </c>
      <c r="O128" s="7" t="s">
        <v>9056</v>
      </c>
      <c r="P128" s="16">
        <f>IFERROR(LOOKUP(E128,{30,43,48,53,58,63,68,73,78,83,88,93,97},{42,47,52,57,62,67,72,77,82,87,92,99,100}),999)</f>
        <v>72</v>
      </c>
      <c r="Q128">
        <v>1</v>
      </c>
    </row>
    <row r="129" spans="1:17" x14ac:dyDescent="0.35">
      <c r="A129" s="153">
        <v>127</v>
      </c>
      <c r="B129" t="s">
        <v>9052</v>
      </c>
      <c r="C129" s="154">
        <v>44852</v>
      </c>
      <c r="D129" s="155" t="s">
        <v>6</v>
      </c>
      <c r="E129" s="156">
        <v>78</v>
      </c>
      <c r="F129" s="157" t="s">
        <v>8969</v>
      </c>
      <c r="G129" s="155" t="s">
        <v>9069</v>
      </c>
      <c r="H129" s="158" t="s">
        <v>9053</v>
      </c>
      <c r="I129" s="157">
        <v>220507</v>
      </c>
      <c r="J129" s="157">
        <v>60</v>
      </c>
      <c r="K129" s="157" t="s">
        <v>9114</v>
      </c>
      <c r="L129" s="159">
        <v>0.4</v>
      </c>
      <c r="M129" s="159" t="s">
        <v>9058</v>
      </c>
      <c r="N129" s="157">
        <v>220507</v>
      </c>
      <c r="O129" s="7" t="s">
        <v>9056</v>
      </c>
      <c r="P129" s="16">
        <f>IFERROR(LOOKUP(E129,{30,43,48,53,58,63,68,73,78,83,88,93,97},{42,47,52,57,62,67,72,77,82,87,92,99,100}),999)</f>
        <v>82</v>
      </c>
      <c r="Q129">
        <v>1</v>
      </c>
    </row>
    <row r="130" spans="1:17" x14ac:dyDescent="0.35">
      <c r="A130" s="153">
        <v>128</v>
      </c>
      <c r="B130" t="s">
        <v>9052</v>
      </c>
      <c r="C130" s="154">
        <v>44852</v>
      </c>
      <c r="D130" s="155" t="s">
        <v>6</v>
      </c>
      <c r="E130" s="156">
        <v>75</v>
      </c>
      <c r="F130" s="157" t="s">
        <v>8969</v>
      </c>
      <c r="G130" s="155" t="s">
        <v>9069</v>
      </c>
      <c r="H130" s="158" t="s">
        <v>9009</v>
      </c>
      <c r="I130" s="157"/>
      <c r="J130" s="157">
        <v>60</v>
      </c>
      <c r="K130" s="157" t="s">
        <v>9054</v>
      </c>
      <c r="L130" s="159">
        <v>9.9</v>
      </c>
      <c r="M130" s="159"/>
      <c r="N130" s="157"/>
      <c r="O130" s="7" t="s">
        <v>9056</v>
      </c>
      <c r="P130" s="16">
        <f>IFERROR(LOOKUP(E130,{30,43,48,53,58,63,68,73,78,83,88,93,97},{42,47,52,57,62,67,72,77,82,87,92,99,100}),999)</f>
        <v>77</v>
      </c>
      <c r="Q130">
        <v>1</v>
      </c>
    </row>
    <row r="131" spans="1:17" ht="29" x14ac:dyDescent="0.35">
      <c r="A131" s="153">
        <v>129</v>
      </c>
      <c r="B131" t="s">
        <v>9052</v>
      </c>
      <c r="C131" s="154">
        <v>44852</v>
      </c>
      <c r="D131" s="155" t="s">
        <v>6</v>
      </c>
      <c r="E131" s="156">
        <v>96.5</v>
      </c>
      <c r="F131" s="157" t="s">
        <v>8969</v>
      </c>
      <c r="G131" s="157" t="s">
        <v>9</v>
      </c>
      <c r="H131" s="158" t="s">
        <v>9053</v>
      </c>
      <c r="I131" s="157">
        <v>220267</v>
      </c>
      <c r="J131" s="157">
        <v>60</v>
      </c>
      <c r="K131" s="157" t="s">
        <v>9110</v>
      </c>
      <c r="L131" s="159">
        <v>0.3</v>
      </c>
      <c r="M131" s="159" t="s">
        <v>9058</v>
      </c>
      <c r="N131" s="157">
        <v>220267</v>
      </c>
      <c r="O131" s="7" t="s">
        <v>9056</v>
      </c>
      <c r="P131" s="16">
        <f>IFERROR(LOOKUP(E131,{30,43,48,53,58,63,68,73,78,83,88,93,97},{42,47,52,57,62,67,72,77,82,87,92,99,100}),999)</f>
        <v>99</v>
      </c>
      <c r="Q131">
        <v>1</v>
      </c>
    </row>
    <row r="132" spans="1:17" x14ac:dyDescent="0.35">
      <c r="A132" s="153">
        <v>130</v>
      </c>
      <c r="B132" t="s">
        <v>9052</v>
      </c>
      <c r="C132" s="154">
        <v>44852</v>
      </c>
      <c r="D132" s="155" t="s">
        <v>6</v>
      </c>
      <c r="E132" s="156">
        <v>76</v>
      </c>
      <c r="F132" s="157" t="s">
        <v>8969</v>
      </c>
      <c r="G132" s="155" t="s">
        <v>9069</v>
      </c>
      <c r="H132" s="158" t="s">
        <v>9009</v>
      </c>
      <c r="I132" s="157"/>
      <c r="J132" s="157">
        <v>60</v>
      </c>
      <c r="K132" s="157" t="s">
        <v>9054</v>
      </c>
      <c r="L132" s="159">
        <v>9.9</v>
      </c>
      <c r="M132" s="159"/>
      <c r="N132" s="157"/>
      <c r="O132" s="7" t="s">
        <v>9056</v>
      </c>
      <c r="P132" s="16">
        <f>IFERROR(LOOKUP(E132,{30,43,48,53,58,63,68,73,78,83,88,93,97},{42,47,52,57,62,67,72,77,82,87,92,99,100}),999)</f>
        <v>77</v>
      </c>
      <c r="Q132">
        <v>1</v>
      </c>
    </row>
    <row r="133" spans="1:17" ht="29" x14ac:dyDescent="0.35">
      <c r="A133" s="153">
        <v>131</v>
      </c>
      <c r="B133" t="s">
        <v>9052</v>
      </c>
      <c r="C133" s="154">
        <v>44852</v>
      </c>
      <c r="D133" s="155" t="s">
        <v>6</v>
      </c>
      <c r="E133" s="156">
        <v>85</v>
      </c>
      <c r="F133" s="157" t="s">
        <v>8969</v>
      </c>
      <c r="G133" s="157" t="s">
        <v>9</v>
      </c>
      <c r="H133" s="158" t="s">
        <v>9053</v>
      </c>
      <c r="I133" s="157">
        <v>220511</v>
      </c>
      <c r="J133" s="157">
        <v>60</v>
      </c>
      <c r="K133" s="157" t="s">
        <v>9068</v>
      </c>
      <c r="L133" s="159">
        <v>0.3</v>
      </c>
      <c r="M133" s="159" t="s">
        <v>9058</v>
      </c>
      <c r="N133" s="157">
        <v>220511</v>
      </c>
      <c r="O133" s="7" t="s">
        <v>9056</v>
      </c>
      <c r="P133" s="16">
        <f>IFERROR(LOOKUP(E133,{30,43,48,53,58,63,68,73,78,83,88,93,97},{42,47,52,57,62,67,72,77,82,87,92,99,100}),999)</f>
        <v>87</v>
      </c>
      <c r="Q133">
        <v>1</v>
      </c>
    </row>
    <row r="134" spans="1:17" x14ac:dyDescent="0.35">
      <c r="A134" s="153">
        <v>132</v>
      </c>
      <c r="B134" t="s">
        <v>9052</v>
      </c>
      <c r="C134" s="154">
        <v>44852</v>
      </c>
      <c r="D134" s="155" t="s">
        <v>6</v>
      </c>
      <c r="E134" s="156">
        <v>70</v>
      </c>
      <c r="F134" s="157" t="s">
        <v>8969</v>
      </c>
      <c r="G134" s="157" t="s">
        <v>9</v>
      </c>
      <c r="H134" s="158" t="s">
        <v>9053</v>
      </c>
      <c r="I134" s="157">
        <v>637758</v>
      </c>
      <c r="J134" s="157">
        <v>60</v>
      </c>
      <c r="K134" s="157" t="s">
        <v>9059</v>
      </c>
      <c r="L134" s="159">
        <v>0.2</v>
      </c>
      <c r="M134" s="159" t="s">
        <v>9058</v>
      </c>
      <c r="N134" s="157">
        <v>637758</v>
      </c>
      <c r="O134" s="7" t="s">
        <v>9056</v>
      </c>
      <c r="P134" s="16">
        <f>IFERROR(LOOKUP(E134,{30,43,48,53,58,63,68,73,78,83,88,93,97},{42,47,52,57,62,67,72,77,82,87,92,99,100}),999)</f>
        <v>72</v>
      </c>
      <c r="Q134">
        <v>1</v>
      </c>
    </row>
    <row r="135" spans="1:17" x14ac:dyDescent="0.35">
      <c r="A135" s="153">
        <v>133</v>
      </c>
      <c r="B135" t="s">
        <v>9052</v>
      </c>
      <c r="C135" s="154">
        <v>44859</v>
      </c>
      <c r="D135" s="155" t="s">
        <v>6</v>
      </c>
      <c r="E135" s="156">
        <v>84</v>
      </c>
      <c r="F135" s="157" t="s">
        <v>8969</v>
      </c>
      <c r="G135" s="155" t="s">
        <v>9069</v>
      </c>
      <c r="H135" s="158" t="s">
        <v>9009</v>
      </c>
      <c r="I135" s="157"/>
      <c r="J135" s="157">
        <v>18</v>
      </c>
      <c r="K135" s="157" t="s">
        <v>9054</v>
      </c>
      <c r="L135" s="159">
        <v>9.9</v>
      </c>
      <c r="M135" s="159"/>
      <c r="N135" s="157"/>
      <c r="O135" s="7" t="s">
        <v>9056</v>
      </c>
      <c r="P135" s="16">
        <f>IFERROR(LOOKUP(E135,{30,43,48,53,58,63,68,73,78,83,88,93,97},{42,47,52,57,62,67,72,77,82,87,92,99,100}),999)</f>
        <v>87</v>
      </c>
      <c r="Q135">
        <v>1</v>
      </c>
    </row>
    <row r="136" spans="1:17" x14ac:dyDescent="0.35">
      <c r="A136" s="153">
        <v>134</v>
      </c>
      <c r="B136" t="s">
        <v>9052</v>
      </c>
      <c r="C136" s="154">
        <v>44859</v>
      </c>
      <c r="D136" s="155" t="s">
        <v>6</v>
      </c>
      <c r="E136" s="156">
        <v>87</v>
      </c>
      <c r="F136" s="157" t="s">
        <v>8969</v>
      </c>
      <c r="G136" s="155" t="s">
        <v>9069</v>
      </c>
      <c r="H136" s="158" t="s">
        <v>9009</v>
      </c>
      <c r="I136" s="157"/>
      <c r="J136" s="157">
        <v>18</v>
      </c>
      <c r="K136" s="157" t="s">
        <v>9054</v>
      </c>
      <c r="L136" s="159">
        <v>9.9</v>
      </c>
      <c r="M136" s="159"/>
      <c r="N136" s="157"/>
      <c r="O136" s="7" t="s">
        <v>9056</v>
      </c>
      <c r="P136" s="16">
        <f>IFERROR(LOOKUP(E136,{30,43,48,53,58,63,68,73,78,83,88,93,97},{42,47,52,57,62,67,72,77,82,87,92,99,100}),999)</f>
        <v>87</v>
      </c>
      <c r="Q136">
        <v>1</v>
      </c>
    </row>
    <row r="137" spans="1:17" x14ac:dyDescent="0.35">
      <c r="A137" s="153">
        <v>135</v>
      </c>
      <c r="B137" t="s">
        <v>9052</v>
      </c>
      <c r="C137" s="154">
        <v>44859</v>
      </c>
      <c r="D137" s="155" t="s">
        <v>6</v>
      </c>
      <c r="E137" s="156">
        <v>86</v>
      </c>
      <c r="F137" s="157" t="s">
        <v>8969</v>
      </c>
      <c r="G137" s="155" t="s">
        <v>9069</v>
      </c>
      <c r="H137" s="158" t="s">
        <v>9009</v>
      </c>
      <c r="I137" s="157"/>
      <c r="J137" s="157">
        <v>18</v>
      </c>
      <c r="K137" s="157" t="s">
        <v>9054</v>
      </c>
      <c r="L137" s="159">
        <v>9.9</v>
      </c>
      <c r="M137" s="159"/>
      <c r="N137" s="157"/>
      <c r="O137" s="7" t="s">
        <v>9056</v>
      </c>
      <c r="P137" s="16">
        <f>IFERROR(LOOKUP(E137,{30,43,48,53,58,63,68,73,78,83,88,93,97},{42,47,52,57,62,67,72,77,82,87,92,99,100}),999)</f>
        <v>87</v>
      </c>
      <c r="Q137">
        <v>1</v>
      </c>
    </row>
    <row r="138" spans="1:17" x14ac:dyDescent="0.35">
      <c r="A138" s="153">
        <v>136</v>
      </c>
      <c r="B138" t="s">
        <v>9052</v>
      </c>
      <c r="C138" s="154">
        <v>44859</v>
      </c>
      <c r="D138" s="155" t="s">
        <v>6</v>
      </c>
      <c r="E138" s="156">
        <v>81</v>
      </c>
      <c r="F138" s="157" t="s">
        <v>8969</v>
      </c>
      <c r="G138" s="155" t="s">
        <v>9069</v>
      </c>
      <c r="H138" s="158" t="s">
        <v>9009</v>
      </c>
      <c r="I138" s="157"/>
      <c r="J138" s="157">
        <v>18</v>
      </c>
      <c r="K138" s="157" t="s">
        <v>9054</v>
      </c>
      <c r="L138" s="159">
        <v>9.9</v>
      </c>
      <c r="M138" s="159"/>
      <c r="N138" s="157"/>
      <c r="O138" s="7" t="s">
        <v>9056</v>
      </c>
      <c r="P138" s="16">
        <f>IFERROR(LOOKUP(E138,{30,43,48,53,58,63,68,73,78,83,88,93,97},{42,47,52,57,62,67,72,77,82,87,92,99,100}),999)</f>
        <v>82</v>
      </c>
      <c r="Q138">
        <v>1</v>
      </c>
    </row>
    <row r="139" spans="1:17" x14ac:dyDescent="0.35">
      <c r="A139" s="153">
        <v>137</v>
      </c>
      <c r="B139" t="s">
        <v>9052</v>
      </c>
      <c r="C139" s="154">
        <v>44859</v>
      </c>
      <c r="D139" s="155" t="s">
        <v>6</v>
      </c>
      <c r="E139" s="156">
        <v>73</v>
      </c>
      <c r="F139" s="157" t="s">
        <v>8969</v>
      </c>
      <c r="G139" s="157" t="s">
        <v>9</v>
      </c>
      <c r="H139" s="158" t="s">
        <v>9053</v>
      </c>
      <c r="I139" s="157">
        <v>637422</v>
      </c>
      <c r="J139" s="157">
        <v>18</v>
      </c>
      <c r="K139" s="157" t="s">
        <v>9109</v>
      </c>
      <c r="L139" s="159">
        <v>0.3</v>
      </c>
      <c r="M139" s="159" t="s">
        <v>9058</v>
      </c>
      <c r="N139" s="157">
        <v>637422</v>
      </c>
      <c r="O139" s="7" t="s">
        <v>9056</v>
      </c>
      <c r="P139" s="16">
        <f>IFERROR(LOOKUP(E139,{30,43,48,53,58,63,68,73,78,83,88,93,97},{42,47,52,57,62,67,72,77,82,87,92,99,100}),999)</f>
        <v>77</v>
      </c>
      <c r="Q139">
        <v>1</v>
      </c>
    </row>
    <row r="140" spans="1:17" x14ac:dyDescent="0.35">
      <c r="A140" s="153">
        <v>138</v>
      </c>
      <c r="B140" t="s">
        <v>9052</v>
      </c>
      <c r="C140" s="154">
        <v>44859</v>
      </c>
      <c r="D140" s="155" t="s">
        <v>6</v>
      </c>
      <c r="E140" s="156">
        <v>84</v>
      </c>
      <c r="F140" s="157" t="s">
        <v>8969</v>
      </c>
      <c r="G140" s="155" t="s">
        <v>9069</v>
      </c>
      <c r="H140" s="158" t="s">
        <v>9009</v>
      </c>
      <c r="I140" s="157"/>
      <c r="J140" s="157">
        <v>18</v>
      </c>
      <c r="K140" s="157" t="s">
        <v>9054</v>
      </c>
      <c r="L140" s="159">
        <v>9.9</v>
      </c>
      <c r="M140" s="159"/>
      <c r="N140" s="157"/>
      <c r="O140" s="7" t="s">
        <v>9056</v>
      </c>
      <c r="P140" s="16">
        <f>IFERROR(LOOKUP(E140,{30,43,48,53,58,63,68,73,78,83,88,93,97},{42,47,52,57,62,67,72,77,82,87,92,99,100}),999)</f>
        <v>87</v>
      </c>
      <c r="Q140">
        <v>1</v>
      </c>
    </row>
    <row r="141" spans="1:17" ht="29" x14ac:dyDescent="0.35">
      <c r="A141" s="153">
        <v>139</v>
      </c>
      <c r="B141" t="s">
        <v>9052</v>
      </c>
      <c r="C141" s="154">
        <v>44859</v>
      </c>
      <c r="D141" s="155" t="s">
        <v>6</v>
      </c>
      <c r="E141" s="156">
        <v>85</v>
      </c>
      <c r="F141" s="157" t="s">
        <v>8969</v>
      </c>
      <c r="G141" s="157" t="s">
        <v>9</v>
      </c>
      <c r="H141" s="158" t="s">
        <v>9053</v>
      </c>
      <c r="I141" s="157">
        <v>220267</v>
      </c>
      <c r="J141" s="157">
        <v>18</v>
      </c>
      <c r="K141" s="157" t="s">
        <v>9110</v>
      </c>
      <c r="L141" s="159">
        <v>0.3</v>
      </c>
      <c r="M141" s="159" t="s">
        <v>9058</v>
      </c>
      <c r="N141" s="157">
        <v>220267</v>
      </c>
      <c r="O141" s="7" t="s">
        <v>9056</v>
      </c>
      <c r="P141" s="16">
        <f>IFERROR(LOOKUP(E141,{30,43,48,53,58,63,68,73,78,83,88,93,97},{42,47,52,57,62,67,72,77,82,87,92,99,100}),999)</f>
        <v>87</v>
      </c>
      <c r="Q141">
        <v>1</v>
      </c>
    </row>
    <row r="142" spans="1:17" x14ac:dyDescent="0.35">
      <c r="A142" s="153">
        <v>140</v>
      </c>
      <c r="B142" t="s">
        <v>9052</v>
      </c>
      <c r="C142" s="154">
        <v>44859</v>
      </c>
      <c r="D142" s="155" t="s">
        <v>6</v>
      </c>
      <c r="E142" s="156">
        <v>90</v>
      </c>
      <c r="F142" s="157" t="s">
        <v>8969</v>
      </c>
      <c r="G142" s="155" t="s">
        <v>9069</v>
      </c>
      <c r="H142" s="158" t="s">
        <v>9009</v>
      </c>
      <c r="I142" s="157"/>
      <c r="J142" s="157">
        <v>18</v>
      </c>
      <c r="K142" s="157" t="s">
        <v>9054</v>
      </c>
      <c r="L142" s="159">
        <v>9.9</v>
      </c>
      <c r="M142" s="159"/>
      <c r="N142" s="157"/>
      <c r="O142" s="7" t="s">
        <v>9056</v>
      </c>
      <c r="P142" s="16">
        <f>IFERROR(LOOKUP(E142,{30,43,48,53,58,63,68,73,78,83,88,93,97},{42,47,52,57,62,67,72,77,82,87,92,99,100}),999)</f>
        <v>92</v>
      </c>
      <c r="Q142">
        <v>1</v>
      </c>
    </row>
    <row r="143" spans="1:17" x14ac:dyDescent="0.35">
      <c r="A143" s="153">
        <v>141</v>
      </c>
      <c r="B143" t="s">
        <v>9052</v>
      </c>
      <c r="C143" s="154">
        <v>44859</v>
      </c>
      <c r="D143" s="155" t="s">
        <v>6</v>
      </c>
      <c r="E143" s="156">
        <v>85</v>
      </c>
      <c r="F143" s="157" t="s">
        <v>8969</v>
      </c>
      <c r="G143" s="155" t="s">
        <v>9069</v>
      </c>
      <c r="H143" s="158" t="s">
        <v>9009</v>
      </c>
      <c r="I143" s="157"/>
      <c r="J143" s="157">
        <v>18</v>
      </c>
      <c r="K143" s="157" t="s">
        <v>9054</v>
      </c>
      <c r="L143" s="159">
        <v>9.9</v>
      </c>
      <c r="M143" s="159"/>
      <c r="N143" s="157"/>
      <c r="O143" s="7" t="s">
        <v>9056</v>
      </c>
      <c r="P143" s="16">
        <f>IFERROR(LOOKUP(E143,{30,43,48,53,58,63,68,73,78,83,88,93,97},{42,47,52,57,62,67,72,77,82,87,92,99,100}),999)</f>
        <v>87</v>
      </c>
      <c r="Q143">
        <v>1</v>
      </c>
    </row>
    <row r="144" spans="1:17" x14ac:dyDescent="0.35">
      <c r="A144" s="153">
        <v>142</v>
      </c>
      <c r="B144" t="s">
        <v>9052</v>
      </c>
      <c r="C144" s="154">
        <v>44859</v>
      </c>
      <c r="D144" s="155" t="s">
        <v>6</v>
      </c>
      <c r="E144" s="156">
        <v>79</v>
      </c>
      <c r="F144" s="157" t="s">
        <v>8969</v>
      </c>
      <c r="G144" s="157" t="s">
        <v>9</v>
      </c>
      <c r="H144" s="158" t="s">
        <v>9053</v>
      </c>
      <c r="I144" s="157">
        <v>220513</v>
      </c>
      <c r="J144" s="157">
        <v>18</v>
      </c>
      <c r="K144" s="157" t="s">
        <v>9080</v>
      </c>
      <c r="L144" s="159">
        <v>0.3</v>
      </c>
      <c r="M144" s="159" t="s">
        <v>9058</v>
      </c>
      <c r="N144" s="157">
        <v>220513</v>
      </c>
      <c r="O144" s="7" t="s">
        <v>9056</v>
      </c>
      <c r="P144" s="16">
        <f>IFERROR(LOOKUP(E144,{30,43,48,53,58,63,68,73,78,83,88,93,97},{42,47,52,57,62,67,72,77,82,87,92,99,100}),999)</f>
        <v>82</v>
      </c>
      <c r="Q144">
        <v>1</v>
      </c>
    </row>
    <row r="145" spans="1:17" x14ac:dyDescent="0.35">
      <c r="A145" s="153">
        <v>143</v>
      </c>
      <c r="B145" t="s">
        <v>9052</v>
      </c>
      <c r="C145" s="154">
        <v>44859</v>
      </c>
      <c r="D145" s="155" t="s">
        <v>6</v>
      </c>
      <c r="E145" s="156">
        <v>88</v>
      </c>
      <c r="F145" s="157" t="s">
        <v>8969</v>
      </c>
      <c r="G145" s="155" t="s">
        <v>9069</v>
      </c>
      <c r="H145" s="158" t="s">
        <v>9009</v>
      </c>
      <c r="I145" s="157"/>
      <c r="J145" s="157">
        <v>18</v>
      </c>
      <c r="K145" s="157" t="s">
        <v>9054</v>
      </c>
      <c r="L145" s="159">
        <v>9.9</v>
      </c>
      <c r="M145" s="159"/>
      <c r="N145" s="157"/>
      <c r="O145" s="7" t="s">
        <v>9056</v>
      </c>
      <c r="P145" s="16">
        <f>IFERROR(LOOKUP(E145,{30,43,48,53,58,63,68,73,78,83,88,93,97},{42,47,52,57,62,67,72,77,82,87,92,99,100}),999)</f>
        <v>92</v>
      </c>
      <c r="Q145">
        <v>1</v>
      </c>
    </row>
    <row r="146" spans="1:17" x14ac:dyDescent="0.35">
      <c r="A146" s="153">
        <v>144</v>
      </c>
      <c r="B146" t="s">
        <v>9052</v>
      </c>
      <c r="C146" s="154">
        <v>44859</v>
      </c>
      <c r="D146" s="155" t="s">
        <v>6</v>
      </c>
      <c r="E146" s="156">
        <v>81</v>
      </c>
      <c r="F146" s="157" t="s">
        <v>8969</v>
      </c>
      <c r="G146" s="157" t="s">
        <v>9</v>
      </c>
      <c r="H146" s="158" t="s">
        <v>9053</v>
      </c>
      <c r="I146" s="157">
        <v>220513</v>
      </c>
      <c r="J146" s="157">
        <v>18</v>
      </c>
      <c r="K146" s="157" t="s">
        <v>9080</v>
      </c>
      <c r="L146" s="159">
        <v>0.3</v>
      </c>
      <c r="M146" s="159" t="s">
        <v>9058</v>
      </c>
      <c r="N146" s="157">
        <v>220513</v>
      </c>
      <c r="O146" s="7" t="s">
        <v>9056</v>
      </c>
      <c r="P146" s="16">
        <f>IFERROR(LOOKUP(E146,{30,43,48,53,58,63,68,73,78,83,88,93,97},{42,47,52,57,62,67,72,77,82,87,92,99,100}),999)</f>
        <v>82</v>
      </c>
      <c r="Q146">
        <v>1</v>
      </c>
    </row>
    <row r="147" spans="1:17" ht="29" x14ac:dyDescent="0.35">
      <c r="A147" s="153">
        <v>145</v>
      </c>
      <c r="B147" t="s">
        <v>9052</v>
      </c>
      <c r="C147" s="154">
        <v>44859</v>
      </c>
      <c r="D147" s="155" t="s">
        <v>6</v>
      </c>
      <c r="E147" s="156">
        <v>82</v>
      </c>
      <c r="F147" s="157" t="s">
        <v>8969</v>
      </c>
      <c r="G147" s="157" t="s">
        <v>9</v>
      </c>
      <c r="H147" s="158" t="s">
        <v>9053</v>
      </c>
      <c r="I147" s="157">
        <v>220511</v>
      </c>
      <c r="J147" s="157">
        <v>18</v>
      </c>
      <c r="K147" s="157" t="s">
        <v>9068</v>
      </c>
      <c r="L147" s="159">
        <v>0.3</v>
      </c>
      <c r="M147" s="159" t="s">
        <v>9058</v>
      </c>
      <c r="N147" s="157">
        <v>220511</v>
      </c>
      <c r="O147" s="7" t="s">
        <v>9056</v>
      </c>
      <c r="P147" s="16">
        <f>IFERROR(LOOKUP(E147,{30,43,48,53,58,63,68,73,78,83,88,93,97},{42,47,52,57,62,67,72,77,82,87,92,99,100}),999)</f>
        <v>82</v>
      </c>
      <c r="Q147">
        <v>1</v>
      </c>
    </row>
    <row r="148" spans="1:17" x14ac:dyDescent="0.35">
      <c r="A148" s="153">
        <v>146</v>
      </c>
      <c r="B148" t="s">
        <v>9052</v>
      </c>
      <c r="C148" s="154">
        <v>44859</v>
      </c>
      <c r="D148" s="155" t="s">
        <v>6</v>
      </c>
      <c r="E148" s="156">
        <v>95</v>
      </c>
      <c r="F148" s="157" t="s">
        <v>8969</v>
      </c>
      <c r="G148" s="155" t="s">
        <v>9069</v>
      </c>
      <c r="H148" s="158" t="s">
        <v>9009</v>
      </c>
      <c r="I148" s="157"/>
      <c r="J148" s="157">
        <v>18</v>
      </c>
      <c r="K148" s="157" t="s">
        <v>9054</v>
      </c>
      <c r="L148" s="159">
        <v>9.9</v>
      </c>
      <c r="M148" s="159"/>
      <c r="N148" s="157"/>
      <c r="O148" s="7" t="s">
        <v>9056</v>
      </c>
      <c r="P148" s="16">
        <f>IFERROR(LOOKUP(E148,{30,43,48,53,58,63,68,73,78,83,88,93,97},{42,47,52,57,62,67,72,77,82,87,92,99,100}),999)</f>
        <v>99</v>
      </c>
      <c r="Q148">
        <v>1</v>
      </c>
    </row>
    <row r="149" spans="1:17" x14ac:dyDescent="0.35">
      <c r="A149" s="153">
        <v>147</v>
      </c>
      <c r="B149" t="s">
        <v>9052</v>
      </c>
      <c r="C149" s="154">
        <v>44859</v>
      </c>
      <c r="D149" s="155" t="s">
        <v>6</v>
      </c>
      <c r="E149" s="156">
        <v>81</v>
      </c>
      <c r="F149" s="157" t="s">
        <v>8969</v>
      </c>
      <c r="G149" s="157" t="s">
        <v>9</v>
      </c>
      <c r="H149" s="158" t="s">
        <v>9053</v>
      </c>
      <c r="I149" s="157">
        <v>220509</v>
      </c>
      <c r="J149" s="157">
        <v>18</v>
      </c>
      <c r="K149" s="157" t="s">
        <v>9078</v>
      </c>
      <c r="L149" s="159">
        <v>0.3</v>
      </c>
      <c r="M149" s="159" t="s">
        <v>9058</v>
      </c>
      <c r="N149" s="157">
        <v>220509</v>
      </c>
      <c r="O149" s="7" t="s">
        <v>9056</v>
      </c>
      <c r="P149" s="16">
        <f>IFERROR(LOOKUP(E149,{30,43,48,53,58,63,68,73,78,83,88,93,97},{42,47,52,57,62,67,72,77,82,87,92,99,100}),999)</f>
        <v>82</v>
      </c>
      <c r="Q149">
        <v>1</v>
      </c>
    </row>
    <row r="150" spans="1:17" x14ac:dyDescent="0.35">
      <c r="A150" s="153">
        <v>148</v>
      </c>
      <c r="B150" t="s">
        <v>9052</v>
      </c>
      <c r="C150" s="154">
        <v>44859</v>
      </c>
      <c r="D150" s="155" t="s">
        <v>6</v>
      </c>
      <c r="E150" s="156">
        <v>97</v>
      </c>
      <c r="F150" s="157" t="s">
        <v>8969</v>
      </c>
      <c r="G150" s="155" t="s">
        <v>9069</v>
      </c>
      <c r="H150" s="158" t="s">
        <v>9009</v>
      </c>
      <c r="I150" s="157"/>
      <c r="J150" s="157">
        <v>18</v>
      </c>
      <c r="K150" s="157" t="s">
        <v>9054</v>
      </c>
      <c r="L150" s="159">
        <v>9.9</v>
      </c>
      <c r="M150" s="159"/>
      <c r="N150" s="157"/>
      <c r="O150" s="7" t="s">
        <v>9056</v>
      </c>
      <c r="P150" s="16">
        <f>IFERROR(LOOKUP(E150,{30,43,48,53,58,63,68,73,78,83,88,93,97},{42,47,52,57,62,67,72,77,82,87,92,99,100}),999)</f>
        <v>100</v>
      </c>
      <c r="Q150">
        <v>1</v>
      </c>
    </row>
    <row r="151" spans="1:17" x14ac:dyDescent="0.35">
      <c r="A151" s="153">
        <v>149</v>
      </c>
      <c r="B151" t="s">
        <v>9052</v>
      </c>
      <c r="C151" s="154">
        <v>44859</v>
      </c>
      <c r="D151" s="155" t="s">
        <v>6</v>
      </c>
      <c r="E151" s="156">
        <v>73</v>
      </c>
      <c r="F151" s="157" t="s">
        <v>8969</v>
      </c>
      <c r="G151" s="157" t="s">
        <v>9</v>
      </c>
      <c r="H151" s="158" t="s">
        <v>9053</v>
      </c>
      <c r="I151" s="157">
        <v>220513</v>
      </c>
      <c r="J151" s="157">
        <v>18</v>
      </c>
      <c r="K151" s="157" t="s">
        <v>9080</v>
      </c>
      <c r="L151" s="159">
        <v>0.3</v>
      </c>
      <c r="M151" s="159" t="s">
        <v>9058</v>
      </c>
      <c r="N151" s="157">
        <v>220513</v>
      </c>
      <c r="O151" s="7" t="s">
        <v>9056</v>
      </c>
      <c r="P151" s="16">
        <f>IFERROR(LOOKUP(E151,{30,43,48,53,58,63,68,73,78,83,88,93,97},{42,47,52,57,62,67,72,77,82,87,92,99,100}),999)</f>
        <v>77</v>
      </c>
      <c r="Q151">
        <v>1</v>
      </c>
    </row>
    <row r="152" spans="1:17" x14ac:dyDescent="0.35">
      <c r="A152" s="153">
        <v>150</v>
      </c>
      <c r="B152" t="s">
        <v>9052</v>
      </c>
      <c r="C152" s="154">
        <v>44859</v>
      </c>
      <c r="D152" s="155" t="s">
        <v>6</v>
      </c>
      <c r="E152" s="156">
        <v>91</v>
      </c>
      <c r="F152" s="157" t="s">
        <v>8969</v>
      </c>
      <c r="G152" s="155" t="s">
        <v>9069</v>
      </c>
      <c r="H152" s="158" t="s">
        <v>9009</v>
      </c>
      <c r="I152" s="157"/>
      <c r="J152" s="157">
        <v>18</v>
      </c>
      <c r="K152" s="157" t="s">
        <v>9054</v>
      </c>
      <c r="L152" s="159">
        <v>9.9</v>
      </c>
      <c r="M152" s="159"/>
      <c r="N152" s="157"/>
      <c r="O152" s="7" t="s">
        <v>9056</v>
      </c>
      <c r="P152" s="16">
        <f>IFERROR(LOOKUP(E152,{30,43,48,53,58,63,68,73,78,83,88,93,97},{42,47,52,57,62,67,72,77,82,87,92,99,100}),999)</f>
        <v>92</v>
      </c>
      <c r="Q152">
        <v>1</v>
      </c>
    </row>
    <row r="153" spans="1:17" x14ac:dyDescent="0.35">
      <c r="A153" s="153">
        <v>151</v>
      </c>
      <c r="B153" t="s">
        <v>9052</v>
      </c>
      <c r="C153" s="154">
        <v>44859</v>
      </c>
      <c r="D153" s="155" t="s">
        <v>6</v>
      </c>
      <c r="E153" s="156">
        <v>80</v>
      </c>
      <c r="F153" s="157" t="s">
        <v>8969</v>
      </c>
      <c r="G153" s="157" t="s">
        <v>9</v>
      </c>
      <c r="H153" s="158" t="s">
        <v>9053</v>
      </c>
      <c r="I153" s="157">
        <v>220509</v>
      </c>
      <c r="J153" s="157">
        <v>18</v>
      </c>
      <c r="K153" s="157" t="s">
        <v>9078</v>
      </c>
      <c r="L153" s="159">
        <v>0.3</v>
      </c>
      <c r="M153" s="159" t="s">
        <v>9058</v>
      </c>
      <c r="N153" s="157">
        <v>220509</v>
      </c>
      <c r="O153" s="7" t="s">
        <v>9056</v>
      </c>
      <c r="P153" s="16">
        <f>IFERROR(LOOKUP(E153,{30,43,48,53,58,63,68,73,78,83,88,93,97},{42,47,52,57,62,67,72,77,82,87,92,99,100}),999)</f>
        <v>82</v>
      </c>
      <c r="Q153">
        <v>1</v>
      </c>
    </row>
    <row r="154" spans="1:17" x14ac:dyDescent="0.35">
      <c r="A154" s="153">
        <v>152</v>
      </c>
      <c r="B154" t="s">
        <v>9052</v>
      </c>
      <c r="C154" s="154">
        <v>44859</v>
      </c>
      <c r="D154" s="155" t="s">
        <v>6</v>
      </c>
      <c r="E154" s="156">
        <v>82</v>
      </c>
      <c r="F154" s="157" t="s">
        <v>8969</v>
      </c>
      <c r="G154" s="155" t="s">
        <v>9069</v>
      </c>
      <c r="H154" s="158" t="s">
        <v>9009</v>
      </c>
      <c r="I154" s="157"/>
      <c r="J154" s="157">
        <v>18</v>
      </c>
      <c r="K154" s="157" t="s">
        <v>9054</v>
      </c>
      <c r="L154" s="159">
        <v>9.9</v>
      </c>
      <c r="M154" s="159"/>
      <c r="N154" s="157"/>
      <c r="O154" s="7" t="s">
        <v>9056</v>
      </c>
      <c r="P154" s="16">
        <f>IFERROR(LOOKUP(E154,{30,43,48,53,58,63,68,73,78,83,88,93,97},{42,47,52,57,62,67,72,77,82,87,92,99,100}),999)</f>
        <v>82</v>
      </c>
      <c r="Q154">
        <v>1</v>
      </c>
    </row>
    <row r="155" spans="1:17" x14ac:dyDescent="0.35">
      <c r="A155" s="153">
        <v>153</v>
      </c>
      <c r="B155" t="s">
        <v>9052</v>
      </c>
      <c r="C155" s="154">
        <v>44859</v>
      </c>
      <c r="D155" s="155" t="s">
        <v>6</v>
      </c>
      <c r="E155" s="156">
        <v>90</v>
      </c>
      <c r="F155" s="157" t="s">
        <v>8969</v>
      </c>
      <c r="G155" s="155" t="s">
        <v>9069</v>
      </c>
      <c r="H155" s="158" t="s">
        <v>9009</v>
      </c>
      <c r="I155" s="157"/>
      <c r="J155" s="157">
        <v>18</v>
      </c>
      <c r="K155" s="157" t="s">
        <v>9054</v>
      </c>
      <c r="L155" s="159">
        <v>9.9</v>
      </c>
      <c r="M155" s="159"/>
      <c r="N155" s="157"/>
      <c r="O155" s="7" t="s">
        <v>9056</v>
      </c>
      <c r="P155" s="16">
        <f>IFERROR(LOOKUP(E155,{30,43,48,53,58,63,68,73,78,83,88,93,97},{42,47,52,57,62,67,72,77,82,87,92,99,100}),999)</f>
        <v>92</v>
      </c>
      <c r="Q155">
        <v>1</v>
      </c>
    </row>
    <row r="156" spans="1:17" x14ac:dyDescent="0.35">
      <c r="A156" s="153">
        <v>154</v>
      </c>
      <c r="B156" t="s">
        <v>9052</v>
      </c>
      <c r="C156" s="154">
        <v>44859</v>
      </c>
      <c r="D156" s="155" t="s">
        <v>6</v>
      </c>
      <c r="E156" s="156">
        <v>72</v>
      </c>
      <c r="F156" s="157" t="s">
        <v>8969</v>
      </c>
      <c r="G156" s="155" t="s">
        <v>9069</v>
      </c>
      <c r="H156" s="158" t="s">
        <v>9009</v>
      </c>
      <c r="I156" s="157"/>
      <c r="J156" s="157">
        <v>18</v>
      </c>
      <c r="K156" s="157" t="s">
        <v>9054</v>
      </c>
      <c r="L156" s="159">
        <v>9.9</v>
      </c>
      <c r="M156" s="159"/>
      <c r="N156" s="157"/>
      <c r="O156" s="7" t="s">
        <v>9056</v>
      </c>
      <c r="P156" s="16">
        <f>IFERROR(LOOKUP(E156,{30,43,48,53,58,63,68,73,78,83,88,93,97},{42,47,52,57,62,67,72,77,82,87,92,99,100}),999)</f>
        <v>72</v>
      </c>
      <c r="Q156">
        <v>1</v>
      </c>
    </row>
    <row r="157" spans="1:17" x14ac:dyDescent="0.35">
      <c r="A157" s="153">
        <v>155</v>
      </c>
      <c r="B157" t="s">
        <v>9052</v>
      </c>
      <c r="C157" s="154">
        <v>44859</v>
      </c>
      <c r="D157" s="155" t="s">
        <v>6</v>
      </c>
      <c r="E157" s="156">
        <v>85</v>
      </c>
      <c r="F157" s="157" t="s">
        <v>8969</v>
      </c>
      <c r="G157" s="155" t="s">
        <v>9069</v>
      </c>
      <c r="H157" s="158" t="s">
        <v>9009</v>
      </c>
      <c r="I157" s="157"/>
      <c r="J157" s="157">
        <v>18</v>
      </c>
      <c r="K157" s="157" t="s">
        <v>9054</v>
      </c>
      <c r="L157" s="159">
        <v>9.9</v>
      </c>
      <c r="M157" s="159"/>
      <c r="N157" s="157"/>
      <c r="O157" s="7" t="s">
        <v>9056</v>
      </c>
      <c r="P157" s="16">
        <f>IFERROR(LOOKUP(E157,{30,43,48,53,58,63,68,73,78,83,88,93,97},{42,47,52,57,62,67,72,77,82,87,92,99,100}),999)</f>
        <v>87</v>
      </c>
      <c r="Q157">
        <v>1</v>
      </c>
    </row>
    <row r="158" spans="1:17" x14ac:dyDescent="0.35">
      <c r="A158" s="153">
        <v>156</v>
      </c>
      <c r="B158" t="s">
        <v>9052</v>
      </c>
      <c r="C158" s="154">
        <v>44859</v>
      </c>
      <c r="D158" s="155" t="s">
        <v>6</v>
      </c>
      <c r="E158" s="156">
        <v>76</v>
      </c>
      <c r="F158" s="157" t="s">
        <v>8969</v>
      </c>
      <c r="G158" s="155" t="s">
        <v>9069</v>
      </c>
      <c r="H158" s="158" t="s">
        <v>9009</v>
      </c>
      <c r="I158" s="157"/>
      <c r="J158" s="157">
        <v>18</v>
      </c>
      <c r="K158" s="157" t="s">
        <v>9054</v>
      </c>
      <c r="L158" s="159">
        <v>9.9</v>
      </c>
      <c r="M158" s="159"/>
      <c r="N158" s="157"/>
      <c r="O158" s="7" t="s">
        <v>9056</v>
      </c>
      <c r="P158" s="16">
        <f>IFERROR(LOOKUP(E158,{30,43,48,53,58,63,68,73,78,83,88,93,97},{42,47,52,57,62,67,72,77,82,87,92,99,100}),999)</f>
        <v>77</v>
      </c>
      <c r="Q158">
        <v>1</v>
      </c>
    </row>
    <row r="159" spans="1:17" ht="29" x14ac:dyDescent="0.35">
      <c r="A159" s="153">
        <v>157</v>
      </c>
      <c r="B159" t="s">
        <v>9052</v>
      </c>
      <c r="C159" s="154">
        <v>44859</v>
      </c>
      <c r="D159" s="155" t="s">
        <v>6</v>
      </c>
      <c r="E159" s="156">
        <v>88</v>
      </c>
      <c r="F159" s="157" t="s">
        <v>8969</v>
      </c>
      <c r="G159" s="157" t="s">
        <v>9</v>
      </c>
      <c r="H159" s="158" t="s">
        <v>9053</v>
      </c>
      <c r="I159" s="157">
        <v>637420</v>
      </c>
      <c r="J159" s="157">
        <v>18</v>
      </c>
      <c r="K159" s="157" t="s">
        <v>9081</v>
      </c>
      <c r="L159" s="159">
        <v>0.3</v>
      </c>
      <c r="M159" s="159" t="s">
        <v>9058</v>
      </c>
      <c r="N159" s="157">
        <v>637420</v>
      </c>
      <c r="O159" s="7" t="s">
        <v>9056</v>
      </c>
      <c r="P159" s="16">
        <f>IFERROR(LOOKUP(E159,{30,43,48,53,58,63,68,73,78,83,88,93,97},{42,47,52,57,62,67,72,77,82,87,92,99,100}),999)</f>
        <v>92</v>
      </c>
      <c r="Q159">
        <v>1</v>
      </c>
    </row>
    <row r="160" spans="1:17" x14ac:dyDescent="0.35">
      <c r="A160" s="153">
        <v>158</v>
      </c>
      <c r="B160" t="s">
        <v>9052</v>
      </c>
      <c r="C160" s="154">
        <v>44859</v>
      </c>
      <c r="D160" s="155" t="s">
        <v>6</v>
      </c>
      <c r="E160" s="156">
        <v>85</v>
      </c>
      <c r="F160" s="157" t="s">
        <v>8969</v>
      </c>
      <c r="G160" s="157" t="s">
        <v>9</v>
      </c>
      <c r="H160" s="158" t="s">
        <v>9053</v>
      </c>
      <c r="I160" s="157">
        <v>220513</v>
      </c>
      <c r="J160" s="157">
        <v>18</v>
      </c>
      <c r="K160" s="157" t="s">
        <v>9080</v>
      </c>
      <c r="L160" s="159">
        <v>0.3</v>
      </c>
      <c r="M160" s="159" t="s">
        <v>9058</v>
      </c>
      <c r="N160" s="157">
        <v>220513</v>
      </c>
      <c r="O160" s="7" t="s">
        <v>9056</v>
      </c>
      <c r="P160" s="16">
        <f>IFERROR(LOOKUP(E160,{30,43,48,53,58,63,68,73,78,83,88,93,97},{42,47,52,57,62,67,72,77,82,87,92,99,100}),999)</f>
        <v>87</v>
      </c>
      <c r="Q160">
        <v>1</v>
      </c>
    </row>
    <row r="161" spans="1:17" x14ac:dyDescent="0.35">
      <c r="A161" s="153">
        <v>159</v>
      </c>
      <c r="B161" t="s">
        <v>9052</v>
      </c>
      <c r="C161" s="154">
        <v>44859</v>
      </c>
      <c r="D161" s="155" t="s">
        <v>6</v>
      </c>
      <c r="E161" s="156">
        <v>92</v>
      </c>
      <c r="F161" s="157" t="s">
        <v>8969</v>
      </c>
      <c r="G161" s="157" t="s">
        <v>9</v>
      </c>
      <c r="H161" s="158" t="s">
        <v>9053</v>
      </c>
      <c r="I161" s="157">
        <v>637422</v>
      </c>
      <c r="J161" s="157">
        <v>18</v>
      </c>
      <c r="K161" s="157" t="s">
        <v>9109</v>
      </c>
      <c r="L161" s="159">
        <v>0.3</v>
      </c>
      <c r="M161" s="159" t="s">
        <v>9058</v>
      </c>
      <c r="N161" s="157">
        <v>637422</v>
      </c>
      <c r="O161" s="7" t="s">
        <v>9056</v>
      </c>
      <c r="P161" s="16">
        <f>IFERROR(LOOKUP(E161,{30,43,48,53,58,63,68,73,78,83,88,93,97},{42,47,52,57,62,67,72,77,82,87,92,99,100}),999)</f>
        <v>92</v>
      </c>
      <c r="Q161">
        <v>1</v>
      </c>
    </row>
    <row r="162" spans="1:17" x14ac:dyDescent="0.35">
      <c r="A162" s="153">
        <v>160</v>
      </c>
      <c r="B162" t="s">
        <v>9052</v>
      </c>
      <c r="C162" s="154">
        <v>44859</v>
      </c>
      <c r="D162" s="155" t="s">
        <v>6</v>
      </c>
      <c r="E162" s="156">
        <v>78</v>
      </c>
      <c r="F162" s="157" t="s">
        <v>8969</v>
      </c>
      <c r="G162" s="157" t="s">
        <v>9</v>
      </c>
      <c r="H162" s="158" t="s">
        <v>9053</v>
      </c>
      <c r="I162" s="157">
        <v>637758</v>
      </c>
      <c r="J162" s="157">
        <v>18</v>
      </c>
      <c r="K162" s="157" t="s">
        <v>9059</v>
      </c>
      <c r="L162" s="159">
        <v>0.2</v>
      </c>
      <c r="M162" s="159" t="s">
        <v>9058</v>
      </c>
      <c r="N162" s="157">
        <v>637758</v>
      </c>
      <c r="O162" s="7" t="s">
        <v>9056</v>
      </c>
      <c r="P162" s="16">
        <f>IFERROR(LOOKUP(E162,{30,43,48,53,58,63,68,73,78,83,88,93,97},{42,47,52,57,62,67,72,77,82,87,92,99,100}),999)</f>
        <v>82</v>
      </c>
      <c r="Q162">
        <v>1</v>
      </c>
    </row>
    <row r="163" spans="1:17" x14ac:dyDescent="0.35">
      <c r="A163" s="153">
        <v>161</v>
      </c>
      <c r="B163" t="s">
        <v>9052</v>
      </c>
      <c r="C163" s="154">
        <v>44859</v>
      </c>
      <c r="D163" s="155" t="s">
        <v>6</v>
      </c>
      <c r="E163" s="156">
        <v>74</v>
      </c>
      <c r="F163" s="157" t="s">
        <v>8969</v>
      </c>
      <c r="G163" s="155" t="s">
        <v>9069</v>
      </c>
      <c r="H163" s="158" t="s">
        <v>9009</v>
      </c>
      <c r="I163" s="157"/>
      <c r="J163" s="157">
        <v>18</v>
      </c>
      <c r="K163" s="157" t="s">
        <v>9054</v>
      </c>
      <c r="L163" s="159">
        <v>9.9</v>
      </c>
      <c r="M163" s="159"/>
      <c r="N163" s="157"/>
      <c r="O163" s="7" t="s">
        <v>9056</v>
      </c>
      <c r="P163" s="16">
        <f>IFERROR(LOOKUP(E163,{30,43,48,53,58,63,68,73,78,83,88,93,97},{42,47,52,57,62,67,72,77,82,87,92,99,100}),999)</f>
        <v>77</v>
      </c>
      <c r="Q163">
        <v>1</v>
      </c>
    </row>
    <row r="164" spans="1:17" x14ac:dyDescent="0.35">
      <c r="A164" s="153">
        <v>162</v>
      </c>
      <c r="B164" t="s">
        <v>9052</v>
      </c>
      <c r="C164" s="154">
        <v>44859</v>
      </c>
      <c r="D164" s="155" t="s">
        <v>6</v>
      </c>
      <c r="E164" s="156">
        <v>88</v>
      </c>
      <c r="F164" s="157" t="s">
        <v>8969</v>
      </c>
      <c r="G164" s="155" t="s">
        <v>9069</v>
      </c>
      <c r="H164" s="158" t="s">
        <v>9009</v>
      </c>
      <c r="I164" s="157"/>
      <c r="J164" s="157">
        <v>18</v>
      </c>
      <c r="K164" s="157" t="s">
        <v>9054</v>
      </c>
      <c r="L164" s="159">
        <v>9.9</v>
      </c>
      <c r="M164" s="159"/>
      <c r="N164" s="157"/>
      <c r="O164" s="7" t="s">
        <v>9056</v>
      </c>
      <c r="P164" s="16">
        <f>IFERROR(LOOKUP(E164,{30,43,48,53,58,63,68,73,78,83,88,93,97},{42,47,52,57,62,67,72,77,82,87,92,99,100}),999)</f>
        <v>92</v>
      </c>
      <c r="Q164">
        <v>1</v>
      </c>
    </row>
    <row r="165" spans="1:17" x14ac:dyDescent="0.35">
      <c r="A165" s="153">
        <v>163</v>
      </c>
      <c r="B165" t="s">
        <v>9052</v>
      </c>
      <c r="C165" s="154">
        <v>44859</v>
      </c>
      <c r="D165" s="155" t="s">
        <v>6</v>
      </c>
      <c r="E165" s="156">
        <v>88</v>
      </c>
      <c r="F165" s="157" t="s">
        <v>8969</v>
      </c>
      <c r="G165" s="155" t="s">
        <v>9069</v>
      </c>
      <c r="H165" s="158" t="s">
        <v>9009</v>
      </c>
      <c r="I165" s="157"/>
      <c r="J165" s="157">
        <v>18</v>
      </c>
      <c r="K165" s="157" t="s">
        <v>9054</v>
      </c>
      <c r="L165" s="159">
        <v>9.9</v>
      </c>
      <c r="M165" s="159"/>
      <c r="N165" s="157"/>
      <c r="O165" s="7" t="s">
        <v>9056</v>
      </c>
      <c r="P165" s="16">
        <f>IFERROR(LOOKUP(E165,{30,43,48,53,58,63,68,73,78,83,88,93,97},{42,47,52,57,62,67,72,77,82,87,92,99,100}),999)</f>
        <v>92</v>
      </c>
      <c r="Q165">
        <v>1</v>
      </c>
    </row>
    <row r="166" spans="1:17" x14ac:dyDescent="0.35">
      <c r="A166" s="153">
        <v>164</v>
      </c>
      <c r="B166" t="s">
        <v>9052</v>
      </c>
      <c r="C166" s="154">
        <v>44859</v>
      </c>
      <c r="D166" s="155" t="s">
        <v>6</v>
      </c>
      <c r="E166" s="156">
        <v>76</v>
      </c>
      <c r="F166" s="157" t="s">
        <v>8969</v>
      </c>
      <c r="G166" s="157" t="s">
        <v>9</v>
      </c>
      <c r="H166" s="158" t="s">
        <v>9053</v>
      </c>
      <c r="I166" s="157">
        <v>637758</v>
      </c>
      <c r="J166" s="157">
        <v>18</v>
      </c>
      <c r="K166" s="157" t="s">
        <v>9059</v>
      </c>
      <c r="L166" s="159">
        <v>0.2</v>
      </c>
      <c r="M166" s="159" t="s">
        <v>9058</v>
      </c>
      <c r="N166" s="157">
        <v>637758</v>
      </c>
      <c r="O166" s="7" t="s">
        <v>9056</v>
      </c>
      <c r="P166" s="16">
        <f>IFERROR(LOOKUP(E166,{30,43,48,53,58,63,68,73,78,83,88,93,97},{42,47,52,57,62,67,72,77,82,87,92,99,100}),999)</f>
        <v>77</v>
      </c>
      <c r="Q166">
        <v>1</v>
      </c>
    </row>
    <row r="167" spans="1:17" x14ac:dyDescent="0.35">
      <c r="A167" s="153">
        <v>165</v>
      </c>
      <c r="B167" t="s">
        <v>9052</v>
      </c>
      <c r="C167" s="154">
        <v>44859</v>
      </c>
      <c r="D167" s="155" t="s">
        <v>6</v>
      </c>
      <c r="E167" s="156">
        <v>80</v>
      </c>
      <c r="F167" s="157" t="s">
        <v>8969</v>
      </c>
      <c r="G167" s="157" t="s">
        <v>9</v>
      </c>
      <c r="H167" s="158" t="s">
        <v>9053</v>
      </c>
      <c r="I167" s="157">
        <v>220509</v>
      </c>
      <c r="J167" s="157">
        <v>18</v>
      </c>
      <c r="K167" s="157" t="s">
        <v>9078</v>
      </c>
      <c r="L167" s="159">
        <v>0.3</v>
      </c>
      <c r="M167" s="159" t="s">
        <v>9058</v>
      </c>
      <c r="N167" s="157">
        <v>220509</v>
      </c>
      <c r="O167" s="7" t="s">
        <v>9056</v>
      </c>
      <c r="P167" s="16">
        <f>IFERROR(LOOKUP(E167,{30,43,48,53,58,63,68,73,78,83,88,93,97},{42,47,52,57,62,67,72,77,82,87,92,99,100}),999)</f>
        <v>82</v>
      </c>
      <c r="Q167">
        <v>1</v>
      </c>
    </row>
    <row r="168" spans="1:17" x14ac:dyDescent="0.35">
      <c r="A168" s="153">
        <v>166</v>
      </c>
      <c r="B168" t="s">
        <v>9052</v>
      </c>
      <c r="C168" s="154">
        <v>44859</v>
      </c>
      <c r="D168" s="155" t="s">
        <v>6</v>
      </c>
      <c r="E168" s="156">
        <v>89</v>
      </c>
      <c r="F168" s="157" t="s">
        <v>8969</v>
      </c>
      <c r="G168" s="155" t="s">
        <v>9069</v>
      </c>
      <c r="H168" s="158" t="s">
        <v>9009</v>
      </c>
      <c r="I168" s="157"/>
      <c r="J168" s="157">
        <v>18</v>
      </c>
      <c r="K168" s="157" t="s">
        <v>9054</v>
      </c>
      <c r="L168" s="159">
        <v>9.9</v>
      </c>
      <c r="M168" s="159"/>
      <c r="N168" s="157"/>
      <c r="O168" s="7" t="s">
        <v>9056</v>
      </c>
      <c r="P168" s="16">
        <f>IFERROR(LOOKUP(E168,{30,43,48,53,58,63,68,73,78,83,88,93,97},{42,47,52,57,62,67,72,77,82,87,92,99,100}),999)</f>
        <v>92</v>
      </c>
      <c r="Q168">
        <v>1</v>
      </c>
    </row>
    <row r="169" spans="1:17" x14ac:dyDescent="0.35">
      <c r="A169" s="153">
        <v>167</v>
      </c>
      <c r="B169" t="s">
        <v>9052</v>
      </c>
      <c r="C169" s="154">
        <v>44859</v>
      </c>
      <c r="D169" s="155" t="s">
        <v>6</v>
      </c>
      <c r="E169" s="156">
        <v>72</v>
      </c>
      <c r="F169" s="157" t="s">
        <v>8969</v>
      </c>
      <c r="G169" s="155" t="s">
        <v>9069</v>
      </c>
      <c r="H169" s="158" t="s">
        <v>9009</v>
      </c>
      <c r="I169" s="157"/>
      <c r="J169" s="157">
        <v>18</v>
      </c>
      <c r="K169" s="157" t="s">
        <v>9054</v>
      </c>
      <c r="L169" s="159">
        <v>9.9</v>
      </c>
      <c r="M169" s="159"/>
      <c r="N169" s="157"/>
      <c r="O169" s="7" t="s">
        <v>9056</v>
      </c>
      <c r="P169" s="16">
        <f>IFERROR(LOOKUP(E169,{30,43,48,53,58,63,68,73,78,83,88,93,97},{42,47,52,57,62,67,72,77,82,87,92,99,100}),999)</f>
        <v>72</v>
      </c>
      <c r="Q169">
        <v>1</v>
      </c>
    </row>
    <row r="170" spans="1:17" x14ac:dyDescent="0.35">
      <c r="A170" s="153">
        <v>168</v>
      </c>
      <c r="B170" t="s">
        <v>9052</v>
      </c>
      <c r="C170" s="154">
        <v>44859</v>
      </c>
      <c r="D170" s="155" t="s">
        <v>6</v>
      </c>
      <c r="E170" s="156">
        <v>94</v>
      </c>
      <c r="F170" s="157" t="s">
        <v>8969</v>
      </c>
      <c r="G170" s="157" t="s">
        <v>9</v>
      </c>
      <c r="H170" s="158" t="s">
        <v>9053</v>
      </c>
      <c r="I170" s="157">
        <v>220513</v>
      </c>
      <c r="J170" s="157">
        <v>18</v>
      </c>
      <c r="K170" s="157" t="s">
        <v>9080</v>
      </c>
      <c r="L170" s="159">
        <v>0.3</v>
      </c>
      <c r="M170" s="159" t="s">
        <v>9058</v>
      </c>
      <c r="N170" s="157">
        <v>220513</v>
      </c>
      <c r="O170" s="7" t="s">
        <v>9056</v>
      </c>
      <c r="P170" s="16">
        <f>IFERROR(LOOKUP(E170,{30,43,48,53,58,63,68,73,78,83,88,93,97},{42,47,52,57,62,67,72,77,82,87,92,99,100}),999)</f>
        <v>99</v>
      </c>
      <c r="Q170">
        <v>1</v>
      </c>
    </row>
    <row r="171" spans="1:17" x14ac:dyDescent="0.35">
      <c r="A171" s="153">
        <v>169</v>
      </c>
      <c r="B171" t="s">
        <v>9052</v>
      </c>
      <c r="C171" s="154">
        <v>44859</v>
      </c>
      <c r="D171" s="155" t="s">
        <v>6</v>
      </c>
      <c r="E171" s="156">
        <v>92</v>
      </c>
      <c r="F171" s="157" t="s">
        <v>8969</v>
      </c>
      <c r="G171" s="155" t="s">
        <v>9069</v>
      </c>
      <c r="H171" s="158" t="s">
        <v>9009</v>
      </c>
      <c r="I171" s="157"/>
      <c r="J171" s="157">
        <v>18</v>
      </c>
      <c r="K171" s="157" t="s">
        <v>9054</v>
      </c>
      <c r="L171" s="159">
        <v>9.9</v>
      </c>
      <c r="M171" s="159"/>
      <c r="N171" s="157"/>
      <c r="O171" s="7" t="s">
        <v>9056</v>
      </c>
      <c r="P171" s="16">
        <f>IFERROR(LOOKUP(E171,{30,43,48,53,58,63,68,73,78,83,88,93,97},{42,47,52,57,62,67,72,77,82,87,92,99,100}),999)</f>
        <v>92</v>
      </c>
      <c r="Q171">
        <v>1</v>
      </c>
    </row>
    <row r="172" spans="1:17" ht="29" x14ac:dyDescent="0.35">
      <c r="A172" s="153">
        <v>170</v>
      </c>
      <c r="B172" t="s">
        <v>9052</v>
      </c>
      <c r="C172" s="154">
        <v>44859</v>
      </c>
      <c r="D172" s="155" t="s">
        <v>6</v>
      </c>
      <c r="E172" s="156">
        <v>75</v>
      </c>
      <c r="F172" s="157" t="s">
        <v>8969</v>
      </c>
      <c r="G172" s="157" t="s">
        <v>9</v>
      </c>
      <c r="H172" s="158" t="s">
        <v>9053</v>
      </c>
      <c r="I172" s="157">
        <v>220272</v>
      </c>
      <c r="J172" s="157">
        <v>18</v>
      </c>
      <c r="K172" s="157" t="s">
        <v>9108</v>
      </c>
      <c r="L172" s="159">
        <v>0.3</v>
      </c>
      <c r="M172" s="159" t="s">
        <v>9058</v>
      </c>
      <c r="N172" s="157">
        <v>220272</v>
      </c>
      <c r="O172" s="7" t="s">
        <v>9056</v>
      </c>
      <c r="P172" s="16">
        <f>IFERROR(LOOKUP(E172,{30,43,48,53,58,63,68,73,78,83,88,93,97},{42,47,52,57,62,67,72,77,82,87,92,99,100}),999)</f>
        <v>77</v>
      </c>
      <c r="Q172">
        <v>1</v>
      </c>
    </row>
    <row r="173" spans="1:17" x14ac:dyDescent="0.35">
      <c r="A173" s="153">
        <v>171</v>
      </c>
      <c r="B173" t="s">
        <v>9052</v>
      </c>
      <c r="C173" s="154">
        <v>44859</v>
      </c>
      <c r="D173" s="155" t="s">
        <v>6</v>
      </c>
      <c r="E173" s="156">
        <v>72</v>
      </c>
      <c r="F173" s="157" t="s">
        <v>8969</v>
      </c>
      <c r="G173" s="155" t="s">
        <v>9069</v>
      </c>
      <c r="H173" s="158" t="s">
        <v>9009</v>
      </c>
      <c r="I173" s="157"/>
      <c r="J173" s="157">
        <v>18</v>
      </c>
      <c r="K173" s="157" t="s">
        <v>9054</v>
      </c>
      <c r="L173" s="159">
        <v>9.9</v>
      </c>
      <c r="M173" s="159"/>
      <c r="N173" s="157"/>
      <c r="O173" s="7" t="s">
        <v>9056</v>
      </c>
      <c r="P173" s="16">
        <f>IFERROR(LOOKUP(E173,{30,43,48,53,58,63,68,73,78,83,88,93,97},{42,47,52,57,62,67,72,77,82,87,92,99,100}),999)</f>
        <v>72</v>
      </c>
      <c r="Q173">
        <v>1</v>
      </c>
    </row>
    <row r="174" spans="1:17" x14ac:dyDescent="0.35">
      <c r="A174" s="153">
        <v>172</v>
      </c>
      <c r="B174" t="s">
        <v>9052</v>
      </c>
      <c r="C174" s="154">
        <v>44859</v>
      </c>
      <c r="D174" s="155" t="s">
        <v>6</v>
      </c>
      <c r="E174" s="156">
        <v>85</v>
      </c>
      <c r="F174" s="157" t="s">
        <v>8969</v>
      </c>
      <c r="G174" s="157" t="s">
        <v>9</v>
      </c>
      <c r="H174" s="158" t="s">
        <v>9053</v>
      </c>
      <c r="I174" s="157">
        <v>220509</v>
      </c>
      <c r="J174" s="157">
        <v>18</v>
      </c>
      <c r="K174" s="157" t="s">
        <v>9078</v>
      </c>
      <c r="L174" s="159">
        <v>0.3</v>
      </c>
      <c r="M174" s="159" t="s">
        <v>9058</v>
      </c>
      <c r="N174" s="157">
        <v>220509</v>
      </c>
      <c r="O174" s="7" t="s">
        <v>9056</v>
      </c>
      <c r="P174" s="16">
        <f>IFERROR(LOOKUP(E174,{30,43,48,53,58,63,68,73,78,83,88,93,97},{42,47,52,57,62,67,72,77,82,87,92,99,100}),999)</f>
        <v>87</v>
      </c>
      <c r="Q174">
        <v>1</v>
      </c>
    </row>
    <row r="175" spans="1:17" x14ac:dyDescent="0.35">
      <c r="A175" s="153">
        <v>173</v>
      </c>
      <c r="B175" t="s">
        <v>9052</v>
      </c>
      <c r="C175" s="154">
        <v>44859</v>
      </c>
      <c r="D175" s="155" t="s">
        <v>6</v>
      </c>
      <c r="E175" s="156">
        <v>93</v>
      </c>
      <c r="F175" s="157" t="s">
        <v>8969</v>
      </c>
      <c r="G175" s="155" t="s">
        <v>9069</v>
      </c>
      <c r="H175" s="158" t="s">
        <v>9009</v>
      </c>
      <c r="I175" s="157"/>
      <c r="J175" s="157">
        <v>18</v>
      </c>
      <c r="K175" s="157" t="s">
        <v>9054</v>
      </c>
      <c r="L175" s="159">
        <v>9.9</v>
      </c>
      <c r="M175" s="159"/>
      <c r="N175" s="157"/>
      <c r="O175" s="7" t="s">
        <v>9056</v>
      </c>
      <c r="P175" s="16">
        <f>IFERROR(LOOKUP(E175,{30,43,48,53,58,63,68,73,78,83,88,93,97},{42,47,52,57,62,67,72,77,82,87,92,99,100}),999)</f>
        <v>99</v>
      </c>
      <c r="Q175">
        <v>1</v>
      </c>
    </row>
    <row r="176" spans="1:17" x14ac:dyDescent="0.35">
      <c r="A176" s="153">
        <v>174</v>
      </c>
      <c r="B176" t="s">
        <v>9052</v>
      </c>
      <c r="C176" s="154">
        <v>44859</v>
      </c>
      <c r="D176" s="155" t="s">
        <v>6</v>
      </c>
      <c r="E176" s="156">
        <v>76</v>
      </c>
      <c r="F176" s="157" t="s">
        <v>8969</v>
      </c>
      <c r="G176" s="157" t="s">
        <v>9</v>
      </c>
      <c r="H176" s="158" t="s">
        <v>9053</v>
      </c>
      <c r="I176" s="157">
        <v>220509</v>
      </c>
      <c r="J176" s="157">
        <v>18</v>
      </c>
      <c r="K176" s="157" t="s">
        <v>9078</v>
      </c>
      <c r="L176" s="159">
        <v>0.3</v>
      </c>
      <c r="M176" s="159" t="s">
        <v>9058</v>
      </c>
      <c r="N176" s="157">
        <v>220509</v>
      </c>
      <c r="O176" s="7" t="s">
        <v>9056</v>
      </c>
      <c r="P176" s="16">
        <f>IFERROR(LOOKUP(E176,{30,43,48,53,58,63,68,73,78,83,88,93,97},{42,47,52,57,62,67,72,77,82,87,92,99,100}),999)</f>
        <v>77</v>
      </c>
      <c r="Q176">
        <v>1</v>
      </c>
    </row>
    <row r="177" spans="1:17" x14ac:dyDescent="0.35">
      <c r="A177" s="153">
        <v>175</v>
      </c>
      <c r="B177" t="s">
        <v>9052</v>
      </c>
      <c r="C177" s="154">
        <v>44859</v>
      </c>
      <c r="D177" s="155" t="s">
        <v>6</v>
      </c>
      <c r="E177" s="156">
        <v>88</v>
      </c>
      <c r="F177" s="157" t="s">
        <v>8969</v>
      </c>
      <c r="G177" s="157" t="s">
        <v>9</v>
      </c>
      <c r="H177" s="158" t="s">
        <v>9053</v>
      </c>
      <c r="I177" s="157">
        <v>220509</v>
      </c>
      <c r="J177" s="157">
        <v>18</v>
      </c>
      <c r="K177" s="157" t="s">
        <v>9078</v>
      </c>
      <c r="L177" s="159">
        <v>0.3</v>
      </c>
      <c r="M177" s="159" t="s">
        <v>9058</v>
      </c>
      <c r="N177" s="157">
        <v>220509</v>
      </c>
      <c r="O177" s="7" t="s">
        <v>9056</v>
      </c>
      <c r="P177" s="16">
        <f>IFERROR(LOOKUP(E177,{30,43,48,53,58,63,68,73,78,83,88,93,97},{42,47,52,57,62,67,72,77,82,87,92,99,100}),999)</f>
        <v>92</v>
      </c>
      <c r="Q177">
        <v>1</v>
      </c>
    </row>
    <row r="178" spans="1:17" x14ac:dyDescent="0.35">
      <c r="A178" s="153">
        <v>176</v>
      </c>
      <c r="B178" t="s">
        <v>9052</v>
      </c>
      <c r="C178" s="154">
        <v>44859</v>
      </c>
      <c r="D178" s="155" t="s">
        <v>6</v>
      </c>
      <c r="E178" s="156">
        <v>81</v>
      </c>
      <c r="F178" s="157" t="s">
        <v>8969</v>
      </c>
      <c r="G178" s="155" t="s">
        <v>9069</v>
      </c>
      <c r="H178" s="158" t="s">
        <v>9009</v>
      </c>
      <c r="I178" s="157"/>
      <c r="J178" s="157">
        <v>18</v>
      </c>
      <c r="K178" s="157" t="s">
        <v>9054</v>
      </c>
      <c r="L178" s="159">
        <v>9.9</v>
      </c>
      <c r="M178" s="159"/>
      <c r="N178" s="157"/>
      <c r="O178" s="7" t="s">
        <v>9056</v>
      </c>
      <c r="P178" s="16">
        <f>IFERROR(LOOKUP(E178,{30,43,48,53,58,63,68,73,78,83,88,93,97},{42,47,52,57,62,67,72,77,82,87,92,99,100}),999)</f>
        <v>82</v>
      </c>
      <c r="Q178">
        <v>1</v>
      </c>
    </row>
    <row r="179" spans="1:17" x14ac:dyDescent="0.35">
      <c r="A179" s="153">
        <v>177</v>
      </c>
      <c r="B179" t="s">
        <v>9052</v>
      </c>
      <c r="C179" s="154">
        <v>44859</v>
      </c>
      <c r="D179" s="155" t="s">
        <v>6</v>
      </c>
      <c r="E179" s="156">
        <v>103</v>
      </c>
      <c r="F179" s="157" t="s">
        <v>8969</v>
      </c>
      <c r="G179" s="155" t="s">
        <v>9069</v>
      </c>
      <c r="H179" s="158" t="s">
        <v>9009</v>
      </c>
      <c r="I179" s="157"/>
      <c r="J179" s="157">
        <v>18</v>
      </c>
      <c r="K179" s="157" t="s">
        <v>9054</v>
      </c>
      <c r="L179" s="159">
        <v>9.9</v>
      </c>
      <c r="M179" s="159"/>
      <c r="N179" s="157"/>
      <c r="O179" s="7" t="s">
        <v>9056</v>
      </c>
      <c r="P179" s="16">
        <f>IFERROR(LOOKUP(E179,{30,43,48,53,58,63,68,73,78,83,88,93,97},{42,47,52,57,62,67,72,77,82,87,92,99,100}),999)</f>
        <v>100</v>
      </c>
      <c r="Q179">
        <v>1</v>
      </c>
    </row>
    <row r="180" spans="1:17" x14ac:dyDescent="0.35">
      <c r="A180" s="153">
        <v>178</v>
      </c>
      <c r="B180" t="s">
        <v>9052</v>
      </c>
      <c r="C180" s="154">
        <v>44859</v>
      </c>
      <c r="D180" s="155" t="s">
        <v>6</v>
      </c>
      <c r="E180" s="156">
        <v>76</v>
      </c>
      <c r="F180" s="157" t="s">
        <v>8969</v>
      </c>
      <c r="G180" s="155" t="s">
        <v>9069</v>
      </c>
      <c r="H180" s="158" t="s">
        <v>9009</v>
      </c>
      <c r="I180" s="157"/>
      <c r="J180" s="157">
        <v>18</v>
      </c>
      <c r="K180" s="157" t="s">
        <v>9054</v>
      </c>
      <c r="L180" s="159">
        <v>9.9</v>
      </c>
      <c r="M180" s="159"/>
      <c r="N180" s="157"/>
      <c r="O180" s="7" t="s">
        <v>9056</v>
      </c>
      <c r="P180" s="16">
        <f>IFERROR(LOOKUP(E180,{30,43,48,53,58,63,68,73,78,83,88,93,97},{42,47,52,57,62,67,72,77,82,87,92,99,100}),999)</f>
        <v>77</v>
      </c>
      <c r="Q180">
        <v>1</v>
      </c>
    </row>
    <row r="181" spans="1:17" x14ac:dyDescent="0.35">
      <c r="A181" s="153">
        <v>179</v>
      </c>
      <c r="B181" t="s">
        <v>9052</v>
      </c>
      <c r="C181" s="154">
        <v>44859</v>
      </c>
      <c r="D181" s="155" t="s">
        <v>6</v>
      </c>
      <c r="E181" s="156">
        <v>78</v>
      </c>
      <c r="F181" s="157" t="s">
        <v>8969</v>
      </c>
      <c r="G181" s="155" t="s">
        <v>9069</v>
      </c>
      <c r="H181" s="158" t="s">
        <v>9009</v>
      </c>
      <c r="I181" s="157"/>
      <c r="J181" s="157">
        <v>18</v>
      </c>
      <c r="K181" s="157" t="s">
        <v>9054</v>
      </c>
      <c r="L181" s="159">
        <v>9.9</v>
      </c>
      <c r="M181" s="159"/>
      <c r="N181" s="157"/>
      <c r="O181" s="7" t="s">
        <v>9056</v>
      </c>
      <c r="P181" s="16">
        <f>IFERROR(LOOKUP(E181,{30,43,48,53,58,63,68,73,78,83,88,93,97},{42,47,52,57,62,67,72,77,82,87,92,99,100}),999)</f>
        <v>82</v>
      </c>
      <c r="Q181">
        <v>1</v>
      </c>
    </row>
    <row r="182" spans="1:17" x14ac:dyDescent="0.35">
      <c r="A182" s="153">
        <v>180</v>
      </c>
      <c r="B182" t="s">
        <v>9052</v>
      </c>
      <c r="C182" s="154">
        <v>44859</v>
      </c>
      <c r="D182" s="155" t="s">
        <v>6</v>
      </c>
      <c r="E182" s="156">
        <v>82</v>
      </c>
      <c r="F182" s="157" t="s">
        <v>8969</v>
      </c>
      <c r="G182" s="155" t="s">
        <v>9069</v>
      </c>
      <c r="H182" s="158" t="s">
        <v>9009</v>
      </c>
      <c r="I182" s="157"/>
      <c r="J182" s="157">
        <v>18</v>
      </c>
      <c r="K182" s="157" t="s">
        <v>9054</v>
      </c>
      <c r="L182" s="159">
        <v>9.9</v>
      </c>
      <c r="M182" s="159"/>
      <c r="N182" s="157"/>
      <c r="O182" s="7" t="s">
        <v>9056</v>
      </c>
      <c r="P182" s="16">
        <f>IFERROR(LOOKUP(E182,{30,43,48,53,58,63,68,73,78,83,88,93,97},{42,47,52,57,62,67,72,77,82,87,92,99,100}),999)</f>
        <v>82</v>
      </c>
      <c r="Q182">
        <v>1</v>
      </c>
    </row>
    <row r="183" spans="1:17" ht="29" x14ac:dyDescent="0.35">
      <c r="A183" s="153">
        <v>181</v>
      </c>
      <c r="B183" t="s">
        <v>9052</v>
      </c>
      <c r="C183" s="154">
        <v>44859</v>
      </c>
      <c r="D183" s="155" t="s">
        <v>6</v>
      </c>
      <c r="E183" s="156">
        <v>89</v>
      </c>
      <c r="F183" s="157" t="s">
        <v>8969</v>
      </c>
      <c r="G183" s="157" t="s">
        <v>9</v>
      </c>
      <c r="H183" s="158" t="s">
        <v>9053</v>
      </c>
      <c r="I183" s="157">
        <v>220511</v>
      </c>
      <c r="J183" s="157">
        <v>18</v>
      </c>
      <c r="K183" s="157" t="s">
        <v>9068</v>
      </c>
      <c r="L183" s="159">
        <v>0.3</v>
      </c>
      <c r="M183" s="159" t="s">
        <v>9058</v>
      </c>
      <c r="N183" s="157">
        <v>220511</v>
      </c>
      <c r="O183" s="7" t="s">
        <v>9056</v>
      </c>
      <c r="P183" s="16">
        <f>IFERROR(LOOKUP(E183,{30,43,48,53,58,63,68,73,78,83,88,93,97},{42,47,52,57,62,67,72,77,82,87,92,99,100}),999)</f>
        <v>92</v>
      </c>
      <c r="Q183">
        <v>1</v>
      </c>
    </row>
    <row r="184" spans="1:17" ht="29" x14ac:dyDescent="0.35">
      <c r="A184" s="153">
        <v>182</v>
      </c>
      <c r="B184" t="s">
        <v>9052</v>
      </c>
      <c r="C184" s="154">
        <v>44859</v>
      </c>
      <c r="D184" s="155" t="s">
        <v>6</v>
      </c>
      <c r="E184" s="156">
        <v>89</v>
      </c>
      <c r="F184" s="157" t="s">
        <v>8969</v>
      </c>
      <c r="G184" s="157" t="s">
        <v>9</v>
      </c>
      <c r="H184" s="158" t="s">
        <v>9053</v>
      </c>
      <c r="I184" s="157">
        <v>220511</v>
      </c>
      <c r="J184" s="157">
        <v>18</v>
      </c>
      <c r="K184" s="157" t="s">
        <v>9068</v>
      </c>
      <c r="L184" s="159">
        <v>0.3</v>
      </c>
      <c r="M184" s="159" t="s">
        <v>9058</v>
      </c>
      <c r="N184" s="157">
        <v>220511</v>
      </c>
      <c r="O184" s="7" t="s">
        <v>9056</v>
      </c>
      <c r="P184" s="16">
        <f>IFERROR(LOOKUP(E184,{30,43,48,53,58,63,68,73,78,83,88,93,97},{42,47,52,57,62,67,72,77,82,87,92,99,100}),999)</f>
        <v>92</v>
      </c>
      <c r="Q184">
        <v>1</v>
      </c>
    </row>
    <row r="185" spans="1:17" x14ac:dyDescent="0.35">
      <c r="A185" s="153">
        <v>183</v>
      </c>
      <c r="B185" t="s">
        <v>9052</v>
      </c>
      <c r="C185" s="154">
        <v>44859</v>
      </c>
      <c r="D185" s="155" t="s">
        <v>6</v>
      </c>
      <c r="E185" s="156">
        <v>78</v>
      </c>
      <c r="F185" s="157" t="s">
        <v>8969</v>
      </c>
      <c r="G185" s="155" t="s">
        <v>9069</v>
      </c>
      <c r="H185" s="158" t="s">
        <v>9009</v>
      </c>
      <c r="I185" s="157"/>
      <c r="J185" s="157">
        <v>18</v>
      </c>
      <c r="K185" s="157" t="s">
        <v>9054</v>
      </c>
      <c r="L185" s="159">
        <v>9.9</v>
      </c>
      <c r="M185" s="159"/>
      <c r="N185" s="157"/>
      <c r="O185" s="7" t="s">
        <v>9056</v>
      </c>
      <c r="P185" s="16">
        <f>IFERROR(LOOKUP(E185,{30,43,48,53,58,63,68,73,78,83,88,93,97},{42,47,52,57,62,67,72,77,82,87,92,99,100}),999)</f>
        <v>82</v>
      </c>
      <c r="Q185">
        <v>1</v>
      </c>
    </row>
    <row r="186" spans="1:17" x14ac:dyDescent="0.35">
      <c r="A186" s="153">
        <v>184</v>
      </c>
      <c r="B186" t="s">
        <v>9052</v>
      </c>
      <c r="C186" s="154">
        <v>44859</v>
      </c>
      <c r="D186" s="155" t="s">
        <v>6</v>
      </c>
      <c r="E186" s="156">
        <v>81</v>
      </c>
      <c r="F186" s="157" t="s">
        <v>8969</v>
      </c>
      <c r="G186" s="157" t="s">
        <v>9</v>
      </c>
      <c r="H186" s="158" t="s">
        <v>9053</v>
      </c>
      <c r="I186" s="157">
        <v>220509</v>
      </c>
      <c r="J186" s="157">
        <v>18</v>
      </c>
      <c r="K186" s="157" t="s">
        <v>9078</v>
      </c>
      <c r="L186" s="159">
        <v>0.3</v>
      </c>
      <c r="M186" s="159" t="s">
        <v>9058</v>
      </c>
      <c r="N186" s="157">
        <v>220509</v>
      </c>
      <c r="O186" s="7" t="s">
        <v>9056</v>
      </c>
      <c r="P186" s="16">
        <f>IFERROR(LOOKUP(E186,{30,43,48,53,58,63,68,73,78,83,88,93,97},{42,47,52,57,62,67,72,77,82,87,92,99,100}),999)</f>
        <v>82</v>
      </c>
      <c r="Q186">
        <v>1</v>
      </c>
    </row>
    <row r="187" spans="1:17" x14ac:dyDescent="0.35">
      <c r="A187" s="153">
        <v>185</v>
      </c>
      <c r="B187" t="s">
        <v>9052</v>
      </c>
      <c r="C187" s="154">
        <v>44859</v>
      </c>
      <c r="D187" s="155" t="s">
        <v>6</v>
      </c>
      <c r="E187" s="156">
        <v>86</v>
      </c>
      <c r="F187" s="157" t="s">
        <v>8969</v>
      </c>
      <c r="G187" s="155" t="s">
        <v>9069</v>
      </c>
      <c r="H187" s="158" t="s">
        <v>9009</v>
      </c>
      <c r="I187" s="157"/>
      <c r="J187" s="157">
        <v>18</v>
      </c>
      <c r="K187" s="157" t="s">
        <v>9054</v>
      </c>
      <c r="L187" s="159">
        <v>9.9</v>
      </c>
      <c r="M187" s="159"/>
      <c r="N187" s="157"/>
      <c r="O187" s="7" t="s">
        <v>9056</v>
      </c>
      <c r="P187" s="16">
        <f>IFERROR(LOOKUP(E187,{30,43,48,53,58,63,68,73,78,83,88,93,97},{42,47,52,57,62,67,72,77,82,87,92,99,100}),999)</f>
        <v>87</v>
      </c>
      <c r="Q187">
        <v>1</v>
      </c>
    </row>
    <row r="188" spans="1:17" x14ac:dyDescent="0.35">
      <c r="A188" s="153">
        <v>186</v>
      </c>
      <c r="B188" t="s">
        <v>9052</v>
      </c>
      <c r="C188" s="154">
        <v>44859</v>
      </c>
      <c r="D188" s="155" t="s">
        <v>6</v>
      </c>
      <c r="E188" s="156">
        <v>107</v>
      </c>
      <c r="F188" s="157" t="s">
        <v>8969</v>
      </c>
      <c r="G188" s="155" t="s">
        <v>9069</v>
      </c>
      <c r="H188" s="158" t="s">
        <v>9009</v>
      </c>
      <c r="I188" s="157"/>
      <c r="J188" s="157">
        <v>18</v>
      </c>
      <c r="K188" s="157" t="s">
        <v>9054</v>
      </c>
      <c r="L188" s="159">
        <v>9.9</v>
      </c>
      <c r="M188" s="159"/>
      <c r="N188" s="157"/>
      <c r="O188" s="7" t="s">
        <v>9056</v>
      </c>
      <c r="P188" s="16">
        <f>IFERROR(LOOKUP(E188,{30,43,48,53,58,63,68,73,78,83,88,93,97},{42,47,52,57,62,67,72,77,82,87,92,99,100}),999)</f>
        <v>100</v>
      </c>
      <c r="Q188">
        <v>1</v>
      </c>
    </row>
    <row r="189" spans="1:17" x14ac:dyDescent="0.35">
      <c r="A189" s="153">
        <v>187</v>
      </c>
      <c r="B189" t="s">
        <v>9052</v>
      </c>
      <c r="C189" s="154">
        <v>44859</v>
      </c>
      <c r="D189" s="155" t="s">
        <v>6</v>
      </c>
      <c r="E189" s="156">
        <v>77</v>
      </c>
      <c r="F189" s="157" t="s">
        <v>8969</v>
      </c>
      <c r="G189" s="155" t="s">
        <v>9069</v>
      </c>
      <c r="H189" s="158" t="s">
        <v>9009</v>
      </c>
      <c r="I189" s="157"/>
      <c r="J189" s="157">
        <v>18</v>
      </c>
      <c r="K189" s="157" t="s">
        <v>9054</v>
      </c>
      <c r="L189" s="159">
        <v>9.9</v>
      </c>
      <c r="M189" s="159"/>
      <c r="N189" s="157"/>
      <c r="O189" s="7" t="s">
        <v>9056</v>
      </c>
      <c r="P189" s="16">
        <f>IFERROR(LOOKUP(E189,{30,43,48,53,58,63,68,73,78,83,88,93,97},{42,47,52,57,62,67,72,77,82,87,92,99,100}),999)</f>
        <v>77</v>
      </c>
      <c r="Q189">
        <v>1</v>
      </c>
    </row>
    <row r="190" spans="1:17" x14ac:dyDescent="0.35">
      <c r="A190" s="153">
        <v>188</v>
      </c>
      <c r="B190" t="s">
        <v>9052</v>
      </c>
      <c r="C190" s="154">
        <v>44859</v>
      </c>
      <c r="D190" s="155" t="s">
        <v>6</v>
      </c>
      <c r="E190" s="156">
        <v>84</v>
      </c>
      <c r="F190" s="157" t="s">
        <v>8969</v>
      </c>
      <c r="G190" s="155" t="s">
        <v>9069</v>
      </c>
      <c r="H190" s="158" t="s">
        <v>9009</v>
      </c>
      <c r="I190" s="157"/>
      <c r="J190" s="157">
        <v>18</v>
      </c>
      <c r="K190" s="157" t="s">
        <v>9054</v>
      </c>
      <c r="L190" s="159">
        <v>9.9</v>
      </c>
      <c r="M190" s="159"/>
      <c r="N190" s="157"/>
      <c r="O190" s="7" t="s">
        <v>9056</v>
      </c>
      <c r="P190" s="16">
        <f>IFERROR(LOOKUP(E190,{30,43,48,53,58,63,68,73,78,83,88,93,97},{42,47,52,57,62,67,72,77,82,87,92,99,100}),999)</f>
        <v>87</v>
      </c>
      <c r="Q190">
        <v>1</v>
      </c>
    </row>
    <row r="191" spans="1:17" x14ac:dyDescent="0.35">
      <c r="A191" s="153">
        <v>189</v>
      </c>
      <c r="B191" t="s">
        <v>9052</v>
      </c>
      <c r="C191" s="154">
        <v>44859</v>
      </c>
      <c r="D191" s="155" t="s">
        <v>6</v>
      </c>
      <c r="E191" s="156">
        <v>86</v>
      </c>
      <c r="F191" s="157" t="s">
        <v>8969</v>
      </c>
      <c r="G191" s="155" t="s">
        <v>9069</v>
      </c>
      <c r="H191" s="158" t="s">
        <v>9009</v>
      </c>
      <c r="I191" s="157"/>
      <c r="J191" s="157">
        <v>18</v>
      </c>
      <c r="K191" s="157" t="s">
        <v>9054</v>
      </c>
      <c r="L191" s="159">
        <v>9.9</v>
      </c>
      <c r="M191" s="159"/>
      <c r="N191" s="157"/>
      <c r="O191" s="7" t="s">
        <v>9056</v>
      </c>
      <c r="P191" s="16">
        <f>IFERROR(LOOKUP(E191,{30,43,48,53,58,63,68,73,78,83,88,93,97},{42,47,52,57,62,67,72,77,82,87,92,99,100}),999)</f>
        <v>87</v>
      </c>
      <c r="Q191">
        <v>1</v>
      </c>
    </row>
    <row r="192" spans="1:17" x14ac:dyDescent="0.35">
      <c r="A192" s="153">
        <v>190</v>
      </c>
      <c r="B192" t="s">
        <v>9052</v>
      </c>
      <c r="C192" s="154">
        <v>44859</v>
      </c>
      <c r="D192" s="155" t="s">
        <v>6</v>
      </c>
      <c r="E192" s="156">
        <v>74</v>
      </c>
      <c r="F192" s="157" t="s">
        <v>8969</v>
      </c>
      <c r="G192" s="155" t="s">
        <v>9069</v>
      </c>
      <c r="H192" s="158" t="s">
        <v>9009</v>
      </c>
      <c r="I192" s="157"/>
      <c r="J192" s="157">
        <v>18</v>
      </c>
      <c r="K192" s="157" t="s">
        <v>9054</v>
      </c>
      <c r="L192" s="159">
        <v>9.9</v>
      </c>
      <c r="M192" s="159"/>
      <c r="N192" s="157"/>
      <c r="O192" s="7" t="s">
        <v>9056</v>
      </c>
      <c r="P192" s="16">
        <f>IFERROR(LOOKUP(E192,{30,43,48,53,58,63,68,73,78,83,88,93,97},{42,47,52,57,62,67,72,77,82,87,92,99,100}),999)</f>
        <v>77</v>
      </c>
      <c r="Q192">
        <v>1</v>
      </c>
    </row>
    <row r="193" spans="1:17" x14ac:dyDescent="0.35">
      <c r="A193" s="153">
        <v>191</v>
      </c>
      <c r="B193" t="s">
        <v>9052</v>
      </c>
      <c r="C193" s="154">
        <v>44859</v>
      </c>
      <c r="D193" s="155" t="s">
        <v>6</v>
      </c>
      <c r="E193" s="156">
        <v>79</v>
      </c>
      <c r="F193" s="157" t="s">
        <v>8969</v>
      </c>
      <c r="G193" s="155" t="s">
        <v>9069</v>
      </c>
      <c r="H193" s="158" t="s">
        <v>9009</v>
      </c>
      <c r="I193" s="157"/>
      <c r="J193" s="157">
        <v>18</v>
      </c>
      <c r="K193" s="157" t="s">
        <v>9054</v>
      </c>
      <c r="L193" s="159">
        <v>9.9</v>
      </c>
      <c r="M193" s="159"/>
      <c r="N193" s="157"/>
      <c r="O193" s="7" t="s">
        <v>9056</v>
      </c>
      <c r="P193" s="16">
        <f>IFERROR(LOOKUP(E193,{30,43,48,53,58,63,68,73,78,83,88,93,97},{42,47,52,57,62,67,72,77,82,87,92,99,100}),999)</f>
        <v>82</v>
      </c>
      <c r="Q193">
        <v>1</v>
      </c>
    </row>
    <row r="194" spans="1:17" x14ac:dyDescent="0.35">
      <c r="A194" s="153">
        <v>192</v>
      </c>
      <c r="B194" t="s">
        <v>9052</v>
      </c>
      <c r="C194" s="154">
        <v>44859</v>
      </c>
      <c r="D194" s="155" t="s">
        <v>6</v>
      </c>
      <c r="E194" s="156">
        <v>75</v>
      </c>
      <c r="F194" s="157" t="s">
        <v>8969</v>
      </c>
      <c r="G194" s="155" t="s">
        <v>9069</v>
      </c>
      <c r="H194" s="158" t="s">
        <v>9009</v>
      </c>
      <c r="I194" s="157"/>
      <c r="J194" s="157">
        <v>18</v>
      </c>
      <c r="K194" s="157" t="s">
        <v>9054</v>
      </c>
      <c r="L194" s="159">
        <v>9.9</v>
      </c>
      <c r="M194" s="159"/>
      <c r="N194" s="157"/>
      <c r="O194" s="7" t="s">
        <v>9056</v>
      </c>
      <c r="P194" s="16">
        <f>IFERROR(LOOKUP(E194,{30,43,48,53,58,63,68,73,78,83,88,93,97},{42,47,52,57,62,67,72,77,82,87,92,99,100}),999)</f>
        <v>77</v>
      </c>
      <c r="Q194">
        <v>1</v>
      </c>
    </row>
    <row r="195" spans="1:17" x14ac:dyDescent="0.35">
      <c r="A195" s="153">
        <v>193</v>
      </c>
      <c r="B195" t="s">
        <v>9052</v>
      </c>
      <c r="C195" s="154">
        <v>44859</v>
      </c>
      <c r="D195" s="155" t="s">
        <v>6</v>
      </c>
      <c r="E195" s="156">
        <v>73</v>
      </c>
      <c r="F195" s="157" t="s">
        <v>8969</v>
      </c>
      <c r="G195" s="155" t="s">
        <v>9069</v>
      </c>
      <c r="H195" s="158" t="s">
        <v>9009</v>
      </c>
      <c r="I195" s="157"/>
      <c r="J195" s="157">
        <v>18</v>
      </c>
      <c r="K195" s="157" t="s">
        <v>9054</v>
      </c>
      <c r="L195" s="159">
        <v>9.9</v>
      </c>
      <c r="M195" s="159"/>
      <c r="N195" s="157"/>
      <c r="O195" s="7" t="s">
        <v>9056</v>
      </c>
      <c r="P195" s="16">
        <f>IFERROR(LOOKUP(E195,{30,43,48,53,58,63,68,73,78,83,88,93,97},{42,47,52,57,62,67,72,77,82,87,92,99,100}),999)</f>
        <v>77</v>
      </c>
      <c r="Q195">
        <v>1</v>
      </c>
    </row>
    <row r="196" spans="1:17" x14ac:dyDescent="0.35">
      <c r="A196" s="153">
        <v>194</v>
      </c>
      <c r="B196" t="s">
        <v>9052</v>
      </c>
      <c r="C196" s="154">
        <v>44859</v>
      </c>
      <c r="D196" s="155" t="s">
        <v>6</v>
      </c>
      <c r="E196" s="156">
        <v>81</v>
      </c>
      <c r="F196" s="157" t="s">
        <v>8969</v>
      </c>
      <c r="G196" s="155" t="s">
        <v>9069</v>
      </c>
      <c r="H196" s="158" t="s">
        <v>9009</v>
      </c>
      <c r="I196" s="157"/>
      <c r="J196" s="157">
        <v>18</v>
      </c>
      <c r="K196" s="157" t="s">
        <v>9054</v>
      </c>
      <c r="L196" s="159">
        <v>9.9</v>
      </c>
      <c r="M196" s="159"/>
      <c r="N196" s="157"/>
      <c r="O196" s="7" t="s">
        <v>9056</v>
      </c>
      <c r="P196" s="16">
        <f>IFERROR(LOOKUP(E196,{30,43,48,53,58,63,68,73,78,83,88,93,97},{42,47,52,57,62,67,72,77,82,87,92,99,100}),999)</f>
        <v>82</v>
      </c>
      <c r="Q196">
        <v>1</v>
      </c>
    </row>
    <row r="197" spans="1:17" x14ac:dyDescent="0.35">
      <c r="A197" s="153">
        <v>195</v>
      </c>
      <c r="B197" t="s">
        <v>9052</v>
      </c>
      <c r="C197" s="154">
        <v>44859</v>
      </c>
      <c r="D197" s="155" t="s">
        <v>6</v>
      </c>
      <c r="E197" s="156">
        <v>87</v>
      </c>
      <c r="F197" s="157" t="s">
        <v>8969</v>
      </c>
      <c r="G197" s="157" t="s">
        <v>9</v>
      </c>
      <c r="H197" s="158" t="s">
        <v>9053</v>
      </c>
      <c r="I197" s="157">
        <v>220509</v>
      </c>
      <c r="J197" s="157">
        <v>18</v>
      </c>
      <c r="K197" s="157" t="s">
        <v>9078</v>
      </c>
      <c r="L197" s="159">
        <v>0.3</v>
      </c>
      <c r="M197" s="159" t="s">
        <v>9058</v>
      </c>
      <c r="N197" s="157">
        <v>220509</v>
      </c>
      <c r="O197" s="7" t="s">
        <v>9056</v>
      </c>
      <c r="P197" s="16">
        <f>IFERROR(LOOKUP(E197,{30,43,48,53,58,63,68,73,78,83,88,93,97},{42,47,52,57,62,67,72,77,82,87,92,99,100}),999)</f>
        <v>87</v>
      </c>
      <c r="Q197">
        <v>1</v>
      </c>
    </row>
    <row r="198" spans="1:17" x14ac:dyDescent="0.35">
      <c r="A198" s="153">
        <v>196</v>
      </c>
      <c r="B198" t="s">
        <v>9052</v>
      </c>
      <c r="C198" s="154">
        <v>44859</v>
      </c>
      <c r="D198" s="155" t="s">
        <v>6</v>
      </c>
      <c r="E198" s="156">
        <v>85</v>
      </c>
      <c r="F198" s="157" t="s">
        <v>8969</v>
      </c>
      <c r="G198" s="155" t="s">
        <v>9069</v>
      </c>
      <c r="H198" s="158" t="s">
        <v>9009</v>
      </c>
      <c r="I198" s="157"/>
      <c r="J198" s="157">
        <v>18</v>
      </c>
      <c r="K198" s="157" t="s">
        <v>9054</v>
      </c>
      <c r="L198" s="159">
        <v>9.9</v>
      </c>
      <c r="M198" s="159"/>
      <c r="N198" s="157"/>
      <c r="O198" s="7" t="s">
        <v>9056</v>
      </c>
      <c r="P198" s="16">
        <f>IFERROR(LOOKUP(E198,{30,43,48,53,58,63,68,73,78,83,88,93,97},{42,47,52,57,62,67,72,77,82,87,92,99,100}),999)</f>
        <v>87</v>
      </c>
      <c r="Q198">
        <v>1</v>
      </c>
    </row>
    <row r="199" spans="1:17" x14ac:dyDescent="0.35">
      <c r="A199" s="153">
        <v>197</v>
      </c>
      <c r="B199" t="s">
        <v>9052</v>
      </c>
      <c r="C199" s="154">
        <v>44859</v>
      </c>
      <c r="D199" s="155" t="s">
        <v>6</v>
      </c>
      <c r="E199" s="156">
        <v>90</v>
      </c>
      <c r="F199" s="157" t="s">
        <v>8969</v>
      </c>
      <c r="G199" s="155" t="s">
        <v>9069</v>
      </c>
      <c r="H199" s="158" t="s">
        <v>9009</v>
      </c>
      <c r="I199" s="157"/>
      <c r="J199" s="157">
        <v>18</v>
      </c>
      <c r="K199" s="157" t="s">
        <v>9054</v>
      </c>
      <c r="L199" s="159">
        <v>9.9</v>
      </c>
      <c r="M199" s="159"/>
      <c r="N199" s="157"/>
      <c r="O199" s="7" t="s">
        <v>9056</v>
      </c>
      <c r="P199" s="16">
        <f>IFERROR(LOOKUP(E199,{30,43,48,53,58,63,68,73,78,83,88,93,97},{42,47,52,57,62,67,72,77,82,87,92,99,100}),999)</f>
        <v>92</v>
      </c>
      <c r="Q199">
        <v>1</v>
      </c>
    </row>
    <row r="200" spans="1:17" x14ac:dyDescent="0.35">
      <c r="A200" s="153">
        <v>198</v>
      </c>
      <c r="B200" t="s">
        <v>9052</v>
      </c>
      <c r="C200" s="154">
        <v>44859</v>
      </c>
      <c r="D200" s="155" t="s">
        <v>6</v>
      </c>
      <c r="E200" s="156">
        <v>91</v>
      </c>
      <c r="F200" s="157" t="s">
        <v>8969</v>
      </c>
      <c r="G200" s="155" t="s">
        <v>9069</v>
      </c>
      <c r="H200" s="158" t="s">
        <v>9009</v>
      </c>
      <c r="I200" s="157"/>
      <c r="J200" s="157">
        <v>18</v>
      </c>
      <c r="K200" s="157" t="s">
        <v>9054</v>
      </c>
      <c r="L200" s="159">
        <v>9.9</v>
      </c>
      <c r="M200" s="159"/>
      <c r="N200" s="157"/>
      <c r="O200" s="7" t="s">
        <v>9056</v>
      </c>
      <c r="P200" s="16">
        <f>IFERROR(LOOKUP(E200,{30,43,48,53,58,63,68,73,78,83,88,93,97},{42,47,52,57,62,67,72,77,82,87,92,99,100}),999)</f>
        <v>92</v>
      </c>
      <c r="Q200">
        <v>1</v>
      </c>
    </row>
    <row r="201" spans="1:17" x14ac:dyDescent="0.35">
      <c r="A201" s="153">
        <v>199</v>
      </c>
      <c r="B201" t="s">
        <v>9052</v>
      </c>
      <c r="C201" s="154">
        <v>44859</v>
      </c>
      <c r="D201" s="155" t="s">
        <v>6</v>
      </c>
      <c r="E201" s="156">
        <v>94</v>
      </c>
      <c r="F201" s="157" t="s">
        <v>8969</v>
      </c>
      <c r="G201" s="155" t="s">
        <v>9069</v>
      </c>
      <c r="H201" s="158" t="s">
        <v>9009</v>
      </c>
      <c r="I201" s="157"/>
      <c r="J201" s="157">
        <v>18</v>
      </c>
      <c r="K201" s="157" t="s">
        <v>9054</v>
      </c>
      <c r="L201" s="159">
        <v>9.9</v>
      </c>
      <c r="M201" s="159"/>
      <c r="N201" s="157"/>
      <c r="O201" s="7" t="s">
        <v>9056</v>
      </c>
      <c r="P201" s="16">
        <f>IFERROR(LOOKUP(E201,{30,43,48,53,58,63,68,73,78,83,88,93,97},{42,47,52,57,62,67,72,77,82,87,92,99,100}),999)</f>
        <v>99</v>
      </c>
      <c r="Q201">
        <v>1</v>
      </c>
    </row>
    <row r="202" spans="1:17" x14ac:dyDescent="0.35">
      <c r="A202" s="153">
        <v>200</v>
      </c>
      <c r="B202" t="s">
        <v>9052</v>
      </c>
      <c r="C202" s="154">
        <v>44859</v>
      </c>
      <c r="D202" s="155" t="s">
        <v>6</v>
      </c>
      <c r="E202" s="156">
        <v>97</v>
      </c>
      <c r="F202" s="157" t="s">
        <v>8969</v>
      </c>
      <c r="G202" s="155" t="s">
        <v>9069</v>
      </c>
      <c r="H202" s="158" t="s">
        <v>9009</v>
      </c>
      <c r="I202" s="157"/>
      <c r="J202" s="157">
        <v>18</v>
      </c>
      <c r="K202" s="157" t="s">
        <v>9054</v>
      </c>
      <c r="L202" s="159">
        <v>9.9</v>
      </c>
      <c r="M202" s="159"/>
      <c r="N202" s="157"/>
      <c r="O202" s="7" t="s">
        <v>9056</v>
      </c>
      <c r="P202" s="16">
        <f>IFERROR(LOOKUP(E202,{30,43,48,53,58,63,68,73,78,83,88,93,97},{42,47,52,57,62,67,72,77,82,87,92,99,100}),999)</f>
        <v>100</v>
      </c>
      <c r="Q202">
        <v>1</v>
      </c>
    </row>
    <row r="203" spans="1:17" x14ac:dyDescent="0.35">
      <c r="A203" s="153">
        <v>201</v>
      </c>
      <c r="B203" t="s">
        <v>9052</v>
      </c>
      <c r="C203" s="154">
        <v>44859</v>
      </c>
      <c r="D203" s="155" t="s">
        <v>6</v>
      </c>
      <c r="E203" s="156">
        <v>91</v>
      </c>
      <c r="F203" s="157" t="s">
        <v>8969</v>
      </c>
      <c r="G203" s="157" t="s">
        <v>9</v>
      </c>
      <c r="H203" s="158" t="s">
        <v>9053</v>
      </c>
      <c r="I203" s="157">
        <v>220509</v>
      </c>
      <c r="J203" s="157">
        <v>18</v>
      </c>
      <c r="K203" s="157" t="s">
        <v>9078</v>
      </c>
      <c r="L203" s="159">
        <v>0.3</v>
      </c>
      <c r="M203" s="159" t="s">
        <v>9058</v>
      </c>
      <c r="N203" s="157">
        <v>220509</v>
      </c>
      <c r="O203" s="7" t="s">
        <v>9056</v>
      </c>
      <c r="P203" s="16">
        <f>IFERROR(LOOKUP(E203,{30,43,48,53,58,63,68,73,78,83,88,93,97},{42,47,52,57,62,67,72,77,82,87,92,99,100}),999)</f>
        <v>92</v>
      </c>
      <c r="Q203">
        <v>1</v>
      </c>
    </row>
    <row r="204" spans="1:17" x14ac:dyDescent="0.35">
      <c r="A204" s="153">
        <v>202</v>
      </c>
      <c r="B204" t="s">
        <v>9052</v>
      </c>
      <c r="C204" s="154">
        <v>44859</v>
      </c>
      <c r="D204" s="155" t="s">
        <v>6</v>
      </c>
      <c r="E204" s="156">
        <v>77</v>
      </c>
      <c r="F204" s="157" t="s">
        <v>8969</v>
      </c>
      <c r="G204" s="155" t="s">
        <v>9069</v>
      </c>
      <c r="H204" s="158" t="s">
        <v>9009</v>
      </c>
      <c r="I204" s="157"/>
      <c r="J204" s="157">
        <v>18</v>
      </c>
      <c r="K204" s="157" t="s">
        <v>9054</v>
      </c>
      <c r="L204" s="159">
        <v>9.9</v>
      </c>
      <c r="M204" s="159"/>
      <c r="N204" s="157"/>
      <c r="O204" s="7" t="s">
        <v>9056</v>
      </c>
      <c r="P204" s="16">
        <f>IFERROR(LOOKUP(E204,{30,43,48,53,58,63,68,73,78,83,88,93,97},{42,47,52,57,62,67,72,77,82,87,92,99,100}),999)</f>
        <v>77</v>
      </c>
      <c r="Q204">
        <v>1</v>
      </c>
    </row>
    <row r="205" spans="1:17" x14ac:dyDescent="0.35">
      <c r="A205" s="153">
        <v>203</v>
      </c>
      <c r="B205" t="s">
        <v>9052</v>
      </c>
      <c r="C205" s="154">
        <v>44859</v>
      </c>
      <c r="D205" s="155" t="s">
        <v>6</v>
      </c>
      <c r="E205" s="156">
        <v>94</v>
      </c>
      <c r="F205" s="157" t="s">
        <v>8969</v>
      </c>
      <c r="G205" s="155" t="s">
        <v>9069</v>
      </c>
      <c r="H205" s="158" t="s">
        <v>9009</v>
      </c>
      <c r="I205" s="157"/>
      <c r="J205" s="157">
        <v>18</v>
      </c>
      <c r="K205" s="157" t="s">
        <v>9054</v>
      </c>
      <c r="L205" s="159">
        <v>9.9</v>
      </c>
      <c r="M205" s="159"/>
      <c r="N205" s="157"/>
      <c r="O205" s="7" t="s">
        <v>9056</v>
      </c>
      <c r="P205" s="16">
        <f>IFERROR(LOOKUP(E205,{30,43,48,53,58,63,68,73,78,83,88,93,97},{42,47,52,57,62,67,72,77,82,87,92,99,100}),999)</f>
        <v>99</v>
      </c>
      <c r="Q205">
        <v>1</v>
      </c>
    </row>
    <row r="206" spans="1:17" x14ac:dyDescent="0.35">
      <c r="A206" s="153">
        <v>204</v>
      </c>
      <c r="B206" t="s">
        <v>9052</v>
      </c>
      <c r="C206" s="154">
        <v>44859</v>
      </c>
      <c r="D206" s="155" t="s">
        <v>6</v>
      </c>
      <c r="E206" s="156">
        <v>87</v>
      </c>
      <c r="F206" s="157" t="s">
        <v>8969</v>
      </c>
      <c r="G206" s="155" t="s">
        <v>9069</v>
      </c>
      <c r="H206" s="158" t="s">
        <v>9009</v>
      </c>
      <c r="I206" s="157"/>
      <c r="J206" s="157">
        <v>18</v>
      </c>
      <c r="K206" s="157" t="s">
        <v>9054</v>
      </c>
      <c r="L206" s="159">
        <v>9.9</v>
      </c>
      <c r="M206" s="159"/>
      <c r="N206" s="157"/>
      <c r="O206" s="7" t="s">
        <v>9056</v>
      </c>
      <c r="P206" s="16">
        <f>IFERROR(LOOKUP(E206,{30,43,48,53,58,63,68,73,78,83,88,93,97},{42,47,52,57,62,67,72,77,82,87,92,99,100}),999)</f>
        <v>87</v>
      </c>
      <c r="Q206">
        <v>1</v>
      </c>
    </row>
    <row r="207" spans="1:17" x14ac:dyDescent="0.35">
      <c r="A207" s="153">
        <v>205</v>
      </c>
      <c r="B207" t="s">
        <v>9052</v>
      </c>
      <c r="C207" s="154">
        <v>44859</v>
      </c>
      <c r="D207" s="155" t="s">
        <v>6</v>
      </c>
      <c r="E207" s="156">
        <v>96</v>
      </c>
      <c r="F207" s="157" t="s">
        <v>8969</v>
      </c>
      <c r="G207" s="155" t="s">
        <v>9069</v>
      </c>
      <c r="H207" s="158" t="s">
        <v>9009</v>
      </c>
      <c r="I207" s="157"/>
      <c r="J207" s="157">
        <v>18</v>
      </c>
      <c r="K207" s="157" t="s">
        <v>9054</v>
      </c>
      <c r="L207" s="159">
        <v>9.9</v>
      </c>
      <c r="M207" s="159"/>
      <c r="N207" s="157"/>
      <c r="O207" s="7" t="s">
        <v>9056</v>
      </c>
      <c r="P207" s="16">
        <f>IFERROR(LOOKUP(E207,{30,43,48,53,58,63,68,73,78,83,88,93,97},{42,47,52,57,62,67,72,77,82,87,92,99,100}),999)</f>
        <v>99</v>
      </c>
      <c r="Q207">
        <v>1</v>
      </c>
    </row>
    <row r="208" spans="1:17" x14ac:dyDescent="0.35">
      <c r="A208" s="153">
        <v>206</v>
      </c>
      <c r="B208" t="s">
        <v>9052</v>
      </c>
      <c r="C208" s="154">
        <v>44859</v>
      </c>
      <c r="D208" s="155" t="s">
        <v>6</v>
      </c>
      <c r="E208" s="156">
        <v>77</v>
      </c>
      <c r="F208" s="157" t="s">
        <v>8969</v>
      </c>
      <c r="G208" s="155" t="s">
        <v>9069</v>
      </c>
      <c r="H208" s="158" t="s">
        <v>9009</v>
      </c>
      <c r="I208" s="157"/>
      <c r="J208" s="157">
        <v>18</v>
      </c>
      <c r="K208" s="157" t="s">
        <v>9054</v>
      </c>
      <c r="L208" s="159">
        <v>9.9</v>
      </c>
      <c r="M208" s="159"/>
      <c r="N208" s="157"/>
      <c r="O208" s="7" t="s">
        <v>9056</v>
      </c>
      <c r="P208" s="16">
        <f>IFERROR(LOOKUP(E208,{30,43,48,53,58,63,68,73,78,83,88,93,97},{42,47,52,57,62,67,72,77,82,87,92,99,100}),999)</f>
        <v>77</v>
      </c>
      <c r="Q208">
        <v>1</v>
      </c>
    </row>
    <row r="209" spans="1:17" x14ac:dyDescent="0.35">
      <c r="A209" s="153">
        <v>207</v>
      </c>
      <c r="B209" t="s">
        <v>9052</v>
      </c>
      <c r="C209" s="154">
        <v>44859</v>
      </c>
      <c r="D209" s="155" t="s">
        <v>6</v>
      </c>
      <c r="E209" s="156">
        <v>91</v>
      </c>
      <c r="F209" s="157" t="s">
        <v>8969</v>
      </c>
      <c r="G209" s="157" t="s">
        <v>9</v>
      </c>
      <c r="H209" s="158" t="s">
        <v>9053</v>
      </c>
      <c r="I209" s="157">
        <v>220509</v>
      </c>
      <c r="J209" s="157">
        <v>18</v>
      </c>
      <c r="K209" s="157" t="s">
        <v>9078</v>
      </c>
      <c r="L209" s="159">
        <v>0.3</v>
      </c>
      <c r="M209" s="159" t="s">
        <v>9058</v>
      </c>
      <c r="N209" s="157">
        <v>220509</v>
      </c>
      <c r="O209" s="7" t="s">
        <v>9056</v>
      </c>
      <c r="P209" s="16">
        <f>IFERROR(LOOKUP(E209,{30,43,48,53,58,63,68,73,78,83,88,93,97},{42,47,52,57,62,67,72,77,82,87,92,99,100}),999)</f>
        <v>92</v>
      </c>
      <c r="Q209">
        <v>1</v>
      </c>
    </row>
    <row r="210" spans="1:17" x14ac:dyDescent="0.35">
      <c r="A210" s="153">
        <v>208</v>
      </c>
      <c r="B210" t="s">
        <v>9052</v>
      </c>
      <c r="C210" s="154">
        <v>44859</v>
      </c>
      <c r="D210" s="155" t="s">
        <v>6</v>
      </c>
      <c r="E210" s="156">
        <v>84</v>
      </c>
      <c r="F210" s="157" t="s">
        <v>8969</v>
      </c>
      <c r="G210" s="155" t="s">
        <v>9069</v>
      </c>
      <c r="H210" s="158" t="s">
        <v>9009</v>
      </c>
      <c r="I210" s="157"/>
      <c r="J210" s="157">
        <v>18</v>
      </c>
      <c r="K210" s="157" t="s">
        <v>9054</v>
      </c>
      <c r="L210" s="159">
        <v>9.9</v>
      </c>
      <c r="M210" s="159"/>
      <c r="N210" s="157"/>
      <c r="O210" s="7" t="s">
        <v>9056</v>
      </c>
      <c r="P210" s="16">
        <f>IFERROR(LOOKUP(E210,{30,43,48,53,58,63,68,73,78,83,88,93,97},{42,47,52,57,62,67,72,77,82,87,92,99,100}),999)</f>
        <v>87</v>
      </c>
      <c r="Q210">
        <v>1</v>
      </c>
    </row>
    <row r="211" spans="1:17" x14ac:dyDescent="0.35">
      <c r="A211" s="153">
        <v>209</v>
      </c>
      <c r="B211" t="s">
        <v>9052</v>
      </c>
      <c r="C211" s="154">
        <v>44859</v>
      </c>
      <c r="D211" s="155" t="s">
        <v>6</v>
      </c>
      <c r="E211" s="156">
        <v>74</v>
      </c>
      <c r="F211" s="157" t="s">
        <v>8969</v>
      </c>
      <c r="G211" s="157" t="s">
        <v>9</v>
      </c>
      <c r="H211" s="158" t="s">
        <v>9053</v>
      </c>
      <c r="I211" s="157">
        <v>220510</v>
      </c>
      <c r="J211" s="157">
        <v>18</v>
      </c>
      <c r="K211" s="157" t="s">
        <v>9078</v>
      </c>
      <c r="L211" s="159">
        <v>0.3</v>
      </c>
      <c r="M211" s="159" t="s">
        <v>9058</v>
      </c>
      <c r="N211" s="157">
        <v>220510</v>
      </c>
      <c r="O211" s="7" t="s">
        <v>9056</v>
      </c>
      <c r="P211" s="16">
        <f>IFERROR(LOOKUP(E211,{30,43,48,53,58,63,68,73,78,83,88,93,97},{42,47,52,57,62,67,72,77,82,87,92,99,100}),999)</f>
        <v>77</v>
      </c>
      <c r="Q211">
        <v>1</v>
      </c>
    </row>
    <row r="212" spans="1:17" x14ac:dyDescent="0.35">
      <c r="A212" s="153">
        <v>210</v>
      </c>
      <c r="B212" t="s">
        <v>9052</v>
      </c>
      <c r="C212" s="154">
        <v>44859</v>
      </c>
      <c r="D212" s="155" t="s">
        <v>6</v>
      </c>
      <c r="E212" s="156">
        <v>94</v>
      </c>
      <c r="F212" s="157" t="s">
        <v>8969</v>
      </c>
      <c r="G212" s="155" t="s">
        <v>9069</v>
      </c>
      <c r="H212" s="158" t="s">
        <v>9009</v>
      </c>
      <c r="I212" s="157"/>
      <c r="J212" s="157">
        <v>18</v>
      </c>
      <c r="K212" s="157" t="s">
        <v>9054</v>
      </c>
      <c r="L212" s="159">
        <v>9.9</v>
      </c>
      <c r="M212" s="159"/>
      <c r="N212" s="157"/>
      <c r="O212" s="7" t="s">
        <v>9056</v>
      </c>
      <c r="P212" s="16">
        <f>IFERROR(LOOKUP(E212,{30,43,48,53,58,63,68,73,78,83,88,93,97},{42,47,52,57,62,67,72,77,82,87,92,99,100}),999)</f>
        <v>99</v>
      </c>
      <c r="Q212">
        <v>1</v>
      </c>
    </row>
    <row r="213" spans="1:17" x14ac:dyDescent="0.35">
      <c r="A213" s="153">
        <v>211</v>
      </c>
      <c r="B213" t="s">
        <v>9052</v>
      </c>
      <c r="C213" s="154">
        <v>44859</v>
      </c>
      <c r="D213" s="155" t="s">
        <v>6</v>
      </c>
      <c r="E213" s="156">
        <v>92</v>
      </c>
      <c r="F213" s="157" t="s">
        <v>8969</v>
      </c>
      <c r="G213" s="155" t="s">
        <v>9069</v>
      </c>
      <c r="H213" s="158" t="s">
        <v>9009</v>
      </c>
      <c r="I213" s="157"/>
      <c r="J213" s="157">
        <v>18</v>
      </c>
      <c r="K213" s="157" t="s">
        <v>9054</v>
      </c>
      <c r="L213" s="159">
        <v>9.9</v>
      </c>
      <c r="M213" s="159"/>
      <c r="N213" s="157"/>
      <c r="O213" s="7" t="s">
        <v>9056</v>
      </c>
      <c r="P213" s="16">
        <f>IFERROR(LOOKUP(E213,{30,43,48,53,58,63,68,73,78,83,88,93,97},{42,47,52,57,62,67,72,77,82,87,92,99,100}),999)</f>
        <v>92</v>
      </c>
      <c r="Q213">
        <v>1</v>
      </c>
    </row>
    <row r="214" spans="1:17" x14ac:dyDescent="0.35">
      <c r="A214" s="153">
        <v>212</v>
      </c>
      <c r="B214" t="s">
        <v>9052</v>
      </c>
      <c r="C214" s="154">
        <v>44859</v>
      </c>
      <c r="D214" s="155" t="s">
        <v>6</v>
      </c>
      <c r="E214" s="156">
        <v>94</v>
      </c>
      <c r="F214" s="157" t="s">
        <v>8969</v>
      </c>
      <c r="G214" s="155" t="s">
        <v>9069</v>
      </c>
      <c r="H214" s="158" t="s">
        <v>9009</v>
      </c>
      <c r="I214" s="157"/>
      <c r="J214" s="157">
        <v>18</v>
      </c>
      <c r="K214" s="157" t="s">
        <v>9054</v>
      </c>
      <c r="L214" s="159">
        <v>9.9</v>
      </c>
      <c r="M214" s="159"/>
      <c r="N214" s="157"/>
      <c r="O214" s="7" t="s">
        <v>9056</v>
      </c>
      <c r="P214" s="16">
        <f>IFERROR(LOOKUP(E214,{30,43,48,53,58,63,68,73,78,83,88,93,97},{42,47,52,57,62,67,72,77,82,87,92,99,100}),999)</f>
        <v>99</v>
      </c>
      <c r="Q214">
        <v>1</v>
      </c>
    </row>
    <row r="215" spans="1:17" x14ac:dyDescent="0.35">
      <c r="A215" s="153">
        <v>213</v>
      </c>
      <c r="B215" t="s">
        <v>9052</v>
      </c>
      <c r="C215" s="154">
        <v>44859</v>
      </c>
      <c r="D215" s="155" t="s">
        <v>6</v>
      </c>
      <c r="E215" s="156">
        <v>106</v>
      </c>
      <c r="F215" s="157" t="s">
        <v>8969</v>
      </c>
      <c r="G215" s="155" t="s">
        <v>9069</v>
      </c>
      <c r="H215" s="158" t="s">
        <v>9009</v>
      </c>
      <c r="I215" s="157"/>
      <c r="J215" s="157">
        <v>18</v>
      </c>
      <c r="K215" s="157" t="s">
        <v>9054</v>
      </c>
      <c r="L215" s="159">
        <v>9.9</v>
      </c>
      <c r="M215" s="159"/>
      <c r="N215" s="157"/>
      <c r="O215" s="7" t="s">
        <v>9056</v>
      </c>
      <c r="P215" s="16">
        <f>IFERROR(LOOKUP(E215,{30,43,48,53,58,63,68,73,78,83,88,93,97},{42,47,52,57,62,67,72,77,82,87,92,99,100}),999)</f>
        <v>100</v>
      </c>
      <c r="Q215">
        <v>1</v>
      </c>
    </row>
    <row r="216" spans="1:17" ht="29" x14ac:dyDescent="0.35">
      <c r="A216" s="153">
        <v>214</v>
      </c>
      <c r="B216" t="s">
        <v>9052</v>
      </c>
      <c r="C216" s="154">
        <v>44859</v>
      </c>
      <c r="D216" s="155" t="s">
        <v>6</v>
      </c>
      <c r="E216" s="156">
        <v>84</v>
      </c>
      <c r="F216" s="157" t="s">
        <v>8969</v>
      </c>
      <c r="G216" s="157" t="s">
        <v>9</v>
      </c>
      <c r="H216" s="158" t="s">
        <v>9053</v>
      </c>
      <c r="I216" s="157">
        <v>220512</v>
      </c>
      <c r="J216" s="157">
        <v>18</v>
      </c>
      <c r="K216" s="157" t="s">
        <v>9068</v>
      </c>
      <c r="L216" s="159">
        <v>0.3</v>
      </c>
      <c r="M216" s="159" t="s">
        <v>9058</v>
      </c>
      <c r="N216" s="157">
        <v>220512</v>
      </c>
      <c r="O216" s="7" t="s">
        <v>9056</v>
      </c>
      <c r="P216" s="16">
        <f>IFERROR(LOOKUP(E216,{30,43,48,53,58,63,68,73,78,83,88,93,97},{42,47,52,57,62,67,72,77,82,87,92,99,100}),999)</f>
        <v>87</v>
      </c>
      <c r="Q216">
        <v>1</v>
      </c>
    </row>
    <row r="217" spans="1:17" x14ac:dyDescent="0.35">
      <c r="A217" s="153">
        <v>215</v>
      </c>
      <c r="B217" t="s">
        <v>9052</v>
      </c>
      <c r="C217" s="154">
        <v>44859</v>
      </c>
      <c r="D217" s="155" t="s">
        <v>6</v>
      </c>
      <c r="E217" s="156">
        <v>95</v>
      </c>
      <c r="F217" s="157" t="s">
        <v>8969</v>
      </c>
      <c r="G217" s="155" t="s">
        <v>9069</v>
      </c>
      <c r="H217" s="158" t="s">
        <v>9009</v>
      </c>
      <c r="I217" s="157"/>
      <c r="J217" s="157">
        <v>18</v>
      </c>
      <c r="K217" s="157" t="s">
        <v>9054</v>
      </c>
      <c r="L217" s="159">
        <v>9.9</v>
      </c>
      <c r="M217" s="159"/>
      <c r="N217" s="157"/>
      <c r="O217" s="7" t="s">
        <v>9056</v>
      </c>
      <c r="P217" s="16">
        <f>IFERROR(LOOKUP(E217,{30,43,48,53,58,63,68,73,78,83,88,93,97},{42,47,52,57,62,67,72,77,82,87,92,99,100}),999)</f>
        <v>99</v>
      </c>
      <c r="Q217">
        <v>1</v>
      </c>
    </row>
    <row r="218" spans="1:17" x14ac:dyDescent="0.35">
      <c r="A218" s="153">
        <v>216</v>
      </c>
      <c r="B218" t="s">
        <v>9052</v>
      </c>
      <c r="C218" s="154">
        <v>44859</v>
      </c>
      <c r="D218" s="155" t="s">
        <v>6</v>
      </c>
      <c r="E218" s="156">
        <v>92</v>
      </c>
      <c r="F218" s="157" t="s">
        <v>8969</v>
      </c>
      <c r="G218" s="157" t="s">
        <v>9</v>
      </c>
      <c r="H218" s="158" t="s">
        <v>9053</v>
      </c>
      <c r="I218" s="157">
        <v>220509</v>
      </c>
      <c r="J218" s="157">
        <v>18</v>
      </c>
      <c r="K218" s="157" t="s">
        <v>9078</v>
      </c>
      <c r="L218" s="159">
        <v>0.3</v>
      </c>
      <c r="M218" s="159" t="s">
        <v>9058</v>
      </c>
      <c r="N218" s="157">
        <v>220509</v>
      </c>
      <c r="O218" s="7" t="s">
        <v>9056</v>
      </c>
      <c r="P218" s="16">
        <f>IFERROR(LOOKUP(E218,{30,43,48,53,58,63,68,73,78,83,88,93,97},{42,47,52,57,62,67,72,77,82,87,92,99,100}),999)</f>
        <v>92</v>
      </c>
      <c r="Q218">
        <v>1</v>
      </c>
    </row>
    <row r="219" spans="1:17" x14ac:dyDescent="0.35">
      <c r="A219" s="153">
        <v>217</v>
      </c>
      <c r="B219" t="s">
        <v>9052</v>
      </c>
      <c r="C219" s="154">
        <v>44859</v>
      </c>
      <c r="D219" s="155" t="s">
        <v>6</v>
      </c>
      <c r="E219" s="156">
        <v>87</v>
      </c>
      <c r="F219" s="157" t="s">
        <v>8969</v>
      </c>
      <c r="G219" s="155" t="s">
        <v>9069</v>
      </c>
      <c r="H219" s="158" t="s">
        <v>9009</v>
      </c>
      <c r="I219" s="157"/>
      <c r="J219" s="157">
        <v>18</v>
      </c>
      <c r="K219" s="157" t="s">
        <v>9054</v>
      </c>
      <c r="L219" s="159">
        <v>9.9</v>
      </c>
      <c r="M219" s="159"/>
      <c r="N219" s="157"/>
      <c r="O219" s="7" t="s">
        <v>9056</v>
      </c>
      <c r="P219" s="16">
        <f>IFERROR(LOOKUP(E219,{30,43,48,53,58,63,68,73,78,83,88,93,97},{42,47,52,57,62,67,72,77,82,87,92,99,100}),999)</f>
        <v>87</v>
      </c>
      <c r="Q219">
        <v>1</v>
      </c>
    </row>
    <row r="220" spans="1:17" x14ac:dyDescent="0.35">
      <c r="A220" s="153">
        <v>218</v>
      </c>
      <c r="B220" t="s">
        <v>9052</v>
      </c>
      <c r="C220" s="154">
        <v>44859</v>
      </c>
      <c r="D220" s="155" t="s">
        <v>6</v>
      </c>
      <c r="E220" s="156">
        <v>76</v>
      </c>
      <c r="F220" s="157" t="s">
        <v>8969</v>
      </c>
      <c r="G220" s="157" t="s">
        <v>9</v>
      </c>
      <c r="H220" s="158" t="s">
        <v>9053</v>
      </c>
      <c r="I220" s="157">
        <v>220513</v>
      </c>
      <c r="J220" s="157">
        <v>18</v>
      </c>
      <c r="K220" s="157" t="s">
        <v>9080</v>
      </c>
      <c r="L220" s="159">
        <v>0.3</v>
      </c>
      <c r="M220" s="159" t="s">
        <v>9058</v>
      </c>
      <c r="N220" s="157">
        <v>220513</v>
      </c>
      <c r="O220" s="7" t="s">
        <v>9056</v>
      </c>
      <c r="P220" s="16">
        <f>IFERROR(LOOKUP(E220,{30,43,48,53,58,63,68,73,78,83,88,93,97},{42,47,52,57,62,67,72,77,82,87,92,99,100}),999)</f>
        <v>77</v>
      </c>
      <c r="Q220">
        <v>1</v>
      </c>
    </row>
    <row r="221" spans="1:17" ht="29" x14ac:dyDescent="0.35">
      <c r="A221" s="153">
        <v>219</v>
      </c>
      <c r="B221" t="s">
        <v>9052</v>
      </c>
      <c r="C221" s="154">
        <v>44859</v>
      </c>
      <c r="D221" s="155" t="s">
        <v>6</v>
      </c>
      <c r="E221" s="156">
        <v>95</v>
      </c>
      <c r="F221" s="157" t="s">
        <v>8969</v>
      </c>
      <c r="G221" s="157" t="s">
        <v>9</v>
      </c>
      <c r="H221" s="158" t="s">
        <v>9053</v>
      </c>
      <c r="I221" s="157">
        <v>220267</v>
      </c>
      <c r="J221" s="157">
        <v>18</v>
      </c>
      <c r="K221" s="157" t="s">
        <v>9110</v>
      </c>
      <c r="L221" s="159">
        <v>0.3</v>
      </c>
      <c r="M221" s="159" t="s">
        <v>9058</v>
      </c>
      <c r="N221" s="157">
        <v>220267</v>
      </c>
      <c r="O221" s="7" t="s">
        <v>9056</v>
      </c>
      <c r="P221" s="16">
        <f>IFERROR(LOOKUP(E221,{30,43,48,53,58,63,68,73,78,83,88,93,97},{42,47,52,57,62,67,72,77,82,87,92,99,100}),999)</f>
        <v>99</v>
      </c>
      <c r="Q221">
        <v>1</v>
      </c>
    </row>
    <row r="222" spans="1:17" x14ac:dyDescent="0.35">
      <c r="A222" s="153">
        <v>220</v>
      </c>
      <c r="B222" t="s">
        <v>9052</v>
      </c>
      <c r="C222" s="154">
        <v>44859</v>
      </c>
      <c r="D222" s="155" t="s">
        <v>6</v>
      </c>
      <c r="E222" s="156">
        <v>74</v>
      </c>
      <c r="F222" s="157" t="s">
        <v>8969</v>
      </c>
      <c r="G222" s="155" t="s">
        <v>9069</v>
      </c>
      <c r="H222" s="158" t="s">
        <v>9009</v>
      </c>
      <c r="I222" s="157"/>
      <c r="J222" s="157">
        <v>18</v>
      </c>
      <c r="K222" s="157" t="s">
        <v>9054</v>
      </c>
      <c r="L222" s="159">
        <v>9.9</v>
      </c>
      <c r="M222" s="159"/>
      <c r="N222" s="157"/>
      <c r="O222" s="7" t="s">
        <v>9056</v>
      </c>
      <c r="P222" s="16">
        <f>IFERROR(LOOKUP(E222,{30,43,48,53,58,63,68,73,78,83,88,93,97},{42,47,52,57,62,67,72,77,82,87,92,99,100}),999)</f>
        <v>77</v>
      </c>
      <c r="Q222">
        <v>1</v>
      </c>
    </row>
    <row r="223" spans="1:17" ht="29" x14ac:dyDescent="0.35">
      <c r="A223" s="153">
        <v>221</v>
      </c>
      <c r="B223" t="s">
        <v>9052</v>
      </c>
      <c r="C223" s="154">
        <v>44859</v>
      </c>
      <c r="D223" s="155" t="s">
        <v>6</v>
      </c>
      <c r="E223" s="156">
        <v>79</v>
      </c>
      <c r="F223" s="157" t="s">
        <v>8969</v>
      </c>
      <c r="G223" s="157" t="s">
        <v>9</v>
      </c>
      <c r="H223" s="158" t="s">
        <v>9053</v>
      </c>
      <c r="I223" s="157">
        <v>220272</v>
      </c>
      <c r="J223" s="157">
        <v>18</v>
      </c>
      <c r="K223" s="157" t="s">
        <v>9108</v>
      </c>
      <c r="L223" s="159">
        <v>0.3</v>
      </c>
      <c r="M223" s="159" t="s">
        <v>9058</v>
      </c>
      <c r="N223" s="157">
        <v>220272</v>
      </c>
      <c r="O223" s="7" t="s">
        <v>9056</v>
      </c>
      <c r="P223" s="16">
        <f>IFERROR(LOOKUP(E223,{30,43,48,53,58,63,68,73,78,83,88,93,97},{42,47,52,57,62,67,72,77,82,87,92,99,100}),999)</f>
        <v>82</v>
      </c>
      <c r="Q223">
        <v>1</v>
      </c>
    </row>
    <row r="224" spans="1:17" x14ac:dyDescent="0.35">
      <c r="A224" s="153">
        <v>222</v>
      </c>
      <c r="B224" t="s">
        <v>9052</v>
      </c>
      <c r="C224" s="154">
        <v>44859</v>
      </c>
      <c r="D224" s="155" t="s">
        <v>6</v>
      </c>
      <c r="E224" s="156">
        <v>90</v>
      </c>
      <c r="F224" s="157" t="s">
        <v>8969</v>
      </c>
      <c r="G224" s="155" t="s">
        <v>9069</v>
      </c>
      <c r="H224" s="158" t="s">
        <v>9009</v>
      </c>
      <c r="I224" s="157"/>
      <c r="J224" s="157">
        <v>18</v>
      </c>
      <c r="K224" s="157" t="s">
        <v>9054</v>
      </c>
      <c r="L224" s="159">
        <v>9.9</v>
      </c>
      <c r="M224" s="159"/>
      <c r="N224" s="157"/>
      <c r="O224" s="7" t="s">
        <v>9056</v>
      </c>
      <c r="P224" s="16">
        <f>IFERROR(LOOKUP(E224,{30,43,48,53,58,63,68,73,78,83,88,93,97},{42,47,52,57,62,67,72,77,82,87,92,99,100}),999)</f>
        <v>92</v>
      </c>
      <c r="Q224">
        <v>1</v>
      </c>
    </row>
    <row r="225" spans="1:17" x14ac:dyDescent="0.35">
      <c r="A225" s="153">
        <v>223</v>
      </c>
      <c r="B225" t="s">
        <v>9052</v>
      </c>
      <c r="C225" s="154">
        <v>44859</v>
      </c>
      <c r="D225" s="155" t="s">
        <v>6</v>
      </c>
      <c r="E225" s="156">
        <v>95</v>
      </c>
      <c r="F225" s="157" t="s">
        <v>8969</v>
      </c>
      <c r="G225" s="155" t="s">
        <v>9069</v>
      </c>
      <c r="H225" s="158" t="s">
        <v>9009</v>
      </c>
      <c r="I225" s="157"/>
      <c r="J225" s="157">
        <v>18</v>
      </c>
      <c r="K225" s="157" t="s">
        <v>9054</v>
      </c>
      <c r="L225" s="159">
        <v>9.9</v>
      </c>
      <c r="M225" s="159"/>
      <c r="N225" s="157"/>
      <c r="O225" s="7" t="s">
        <v>9056</v>
      </c>
      <c r="P225" s="16">
        <f>IFERROR(LOOKUP(E225,{30,43,48,53,58,63,68,73,78,83,88,93,97},{42,47,52,57,62,67,72,77,82,87,92,99,100}),999)</f>
        <v>99</v>
      </c>
      <c r="Q225">
        <v>1</v>
      </c>
    </row>
    <row r="226" spans="1:17" ht="29" x14ac:dyDescent="0.35">
      <c r="A226" s="153">
        <v>224</v>
      </c>
      <c r="B226" t="s">
        <v>9052</v>
      </c>
      <c r="C226" s="154">
        <v>44859</v>
      </c>
      <c r="D226" s="155" t="s">
        <v>6</v>
      </c>
      <c r="E226" s="156">
        <v>73</v>
      </c>
      <c r="F226" s="157" t="s">
        <v>8969</v>
      </c>
      <c r="G226" s="157" t="s">
        <v>9</v>
      </c>
      <c r="H226" s="158" t="s">
        <v>9053</v>
      </c>
      <c r="I226" s="157">
        <v>637420</v>
      </c>
      <c r="J226" s="157">
        <v>18</v>
      </c>
      <c r="K226" s="157" t="s">
        <v>9081</v>
      </c>
      <c r="L226" s="159">
        <v>0.3</v>
      </c>
      <c r="M226" s="159" t="s">
        <v>9058</v>
      </c>
      <c r="N226" s="157">
        <v>637420</v>
      </c>
      <c r="O226" s="7" t="s">
        <v>9056</v>
      </c>
      <c r="P226" s="16">
        <f>IFERROR(LOOKUP(E226,{30,43,48,53,58,63,68,73,78,83,88,93,97},{42,47,52,57,62,67,72,77,82,87,92,99,100}),999)</f>
        <v>77</v>
      </c>
      <c r="Q226">
        <v>1</v>
      </c>
    </row>
    <row r="227" spans="1:17" x14ac:dyDescent="0.35">
      <c r="A227" s="153">
        <v>225</v>
      </c>
      <c r="B227" t="s">
        <v>9052</v>
      </c>
      <c r="C227" s="154">
        <v>44859</v>
      </c>
      <c r="D227" s="155" t="s">
        <v>6</v>
      </c>
      <c r="E227" s="156">
        <v>89</v>
      </c>
      <c r="F227" s="157" t="s">
        <v>8969</v>
      </c>
      <c r="G227" s="155" t="s">
        <v>9069</v>
      </c>
      <c r="H227" s="158" t="s">
        <v>9009</v>
      </c>
      <c r="I227" s="157"/>
      <c r="J227" s="157">
        <v>18</v>
      </c>
      <c r="K227" s="157" t="s">
        <v>9054</v>
      </c>
      <c r="L227" s="159">
        <v>9.9</v>
      </c>
      <c r="M227" s="159"/>
      <c r="N227" s="157"/>
      <c r="O227" s="7" t="s">
        <v>9056</v>
      </c>
      <c r="P227" s="16">
        <f>IFERROR(LOOKUP(E227,{30,43,48,53,58,63,68,73,78,83,88,93,97},{42,47,52,57,62,67,72,77,82,87,92,99,100}),999)</f>
        <v>92</v>
      </c>
      <c r="Q227">
        <v>1</v>
      </c>
    </row>
    <row r="228" spans="1:17" ht="29" x14ac:dyDescent="0.35">
      <c r="A228" s="153">
        <v>226</v>
      </c>
      <c r="B228" t="s">
        <v>9052</v>
      </c>
      <c r="C228" s="154">
        <v>44859</v>
      </c>
      <c r="D228" s="155" t="s">
        <v>6</v>
      </c>
      <c r="E228" s="156">
        <v>80</v>
      </c>
      <c r="F228" s="157" t="s">
        <v>8969</v>
      </c>
      <c r="G228" s="157" t="s">
        <v>9</v>
      </c>
      <c r="H228" s="158" t="s">
        <v>9053</v>
      </c>
      <c r="I228" s="157">
        <v>637420</v>
      </c>
      <c r="J228" s="157">
        <v>18</v>
      </c>
      <c r="K228" s="157" t="s">
        <v>9081</v>
      </c>
      <c r="L228" s="159">
        <v>0.3</v>
      </c>
      <c r="M228" s="159" t="s">
        <v>9058</v>
      </c>
      <c r="N228" s="157">
        <v>637420</v>
      </c>
      <c r="O228" s="7" t="s">
        <v>9056</v>
      </c>
      <c r="P228" s="16">
        <f>IFERROR(LOOKUP(E228,{30,43,48,53,58,63,68,73,78,83,88,93,97},{42,47,52,57,62,67,72,77,82,87,92,99,100}),999)</f>
        <v>82</v>
      </c>
      <c r="Q228">
        <v>1</v>
      </c>
    </row>
    <row r="229" spans="1:17" x14ac:dyDescent="0.35">
      <c r="A229" s="153">
        <v>227</v>
      </c>
      <c r="B229" t="s">
        <v>9052</v>
      </c>
      <c r="C229" s="154">
        <v>44859</v>
      </c>
      <c r="D229" s="155" t="s">
        <v>6</v>
      </c>
      <c r="E229" s="156">
        <v>93</v>
      </c>
      <c r="F229" s="157" t="s">
        <v>8969</v>
      </c>
      <c r="G229" s="157" t="s">
        <v>9</v>
      </c>
      <c r="H229" s="158" t="s">
        <v>9053</v>
      </c>
      <c r="I229" s="157">
        <v>220509</v>
      </c>
      <c r="J229" s="157">
        <v>18</v>
      </c>
      <c r="K229" s="157" t="s">
        <v>9078</v>
      </c>
      <c r="L229" s="159">
        <v>0.3</v>
      </c>
      <c r="M229" s="159" t="s">
        <v>9058</v>
      </c>
      <c r="N229" s="157">
        <v>220509</v>
      </c>
      <c r="O229" s="7" t="s">
        <v>9056</v>
      </c>
      <c r="P229" s="16">
        <f>IFERROR(LOOKUP(E229,{30,43,48,53,58,63,68,73,78,83,88,93,97},{42,47,52,57,62,67,72,77,82,87,92,99,100}),999)</f>
        <v>99</v>
      </c>
      <c r="Q229">
        <v>1</v>
      </c>
    </row>
    <row r="230" spans="1:17" x14ac:dyDescent="0.35">
      <c r="A230" s="153">
        <v>228</v>
      </c>
      <c r="B230" t="s">
        <v>9052</v>
      </c>
      <c r="C230" s="154">
        <v>44859</v>
      </c>
      <c r="D230" s="155" t="s">
        <v>6</v>
      </c>
      <c r="E230" s="156">
        <v>84</v>
      </c>
      <c r="F230" s="157" t="s">
        <v>8969</v>
      </c>
      <c r="G230" s="155" t="s">
        <v>9069</v>
      </c>
      <c r="H230" s="158" t="s">
        <v>9009</v>
      </c>
      <c r="I230" s="157"/>
      <c r="J230" s="157">
        <v>18</v>
      </c>
      <c r="K230" s="157" t="s">
        <v>9054</v>
      </c>
      <c r="L230" s="159">
        <v>9.9</v>
      </c>
      <c r="M230" s="159"/>
      <c r="N230" s="157"/>
      <c r="O230" s="7" t="s">
        <v>9056</v>
      </c>
      <c r="P230" s="16">
        <f>IFERROR(LOOKUP(E230,{30,43,48,53,58,63,68,73,78,83,88,93,97},{42,47,52,57,62,67,72,77,82,87,92,99,100}),999)</f>
        <v>87</v>
      </c>
      <c r="Q230">
        <v>1</v>
      </c>
    </row>
    <row r="231" spans="1:17" x14ac:dyDescent="0.35">
      <c r="A231" s="153">
        <v>229</v>
      </c>
      <c r="B231" t="s">
        <v>9052</v>
      </c>
      <c r="C231" s="154">
        <v>44859</v>
      </c>
      <c r="D231" s="155" t="s">
        <v>6</v>
      </c>
      <c r="E231" s="156">
        <v>80</v>
      </c>
      <c r="F231" s="157" t="s">
        <v>8969</v>
      </c>
      <c r="G231" s="155" t="s">
        <v>9069</v>
      </c>
      <c r="H231" s="158" t="s">
        <v>9009</v>
      </c>
      <c r="I231" s="157"/>
      <c r="J231" s="157">
        <v>18</v>
      </c>
      <c r="K231" s="157" t="s">
        <v>9054</v>
      </c>
      <c r="L231" s="159">
        <v>9.9</v>
      </c>
      <c r="M231" s="159"/>
      <c r="N231" s="157"/>
      <c r="O231" s="7" t="s">
        <v>9056</v>
      </c>
      <c r="P231" s="16">
        <f>IFERROR(LOOKUP(E231,{30,43,48,53,58,63,68,73,78,83,88,93,97},{42,47,52,57,62,67,72,77,82,87,92,99,100}),999)</f>
        <v>82</v>
      </c>
      <c r="Q231">
        <v>1</v>
      </c>
    </row>
    <row r="232" spans="1:17" ht="29" x14ac:dyDescent="0.35">
      <c r="A232" s="153">
        <v>230</v>
      </c>
      <c r="B232" t="s">
        <v>9052</v>
      </c>
      <c r="C232" s="154">
        <v>44859</v>
      </c>
      <c r="D232" s="155" t="s">
        <v>6</v>
      </c>
      <c r="E232" s="156">
        <v>79</v>
      </c>
      <c r="F232" s="157" t="s">
        <v>8969</v>
      </c>
      <c r="G232" s="157" t="s">
        <v>9</v>
      </c>
      <c r="H232" s="158" t="s">
        <v>9053</v>
      </c>
      <c r="I232" s="157">
        <v>220511</v>
      </c>
      <c r="J232" s="157">
        <v>18</v>
      </c>
      <c r="K232" s="157" t="s">
        <v>9068</v>
      </c>
      <c r="L232" s="159">
        <v>0.3</v>
      </c>
      <c r="M232" s="159" t="s">
        <v>9058</v>
      </c>
      <c r="N232" s="157">
        <v>220511</v>
      </c>
      <c r="O232" s="7" t="s">
        <v>9056</v>
      </c>
      <c r="P232" s="16">
        <f>IFERROR(LOOKUP(E232,{30,43,48,53,58,63,68,73,78,83,88,93,97},{42,47,52,57,62,67,72,77,82,87,92,99,100}),999)</f>
        <v>82</v>
      </c>
      <c r="Q232">
        <v>1</v>
      </c>
    </row>
    <row r="233" spans="1:17" ht="29" x14ac:dyDescent="0.35">
      <c r="A233" s="153">
        <v>231</v>
      </c>
      <c r="B233" t="s">
        <v>9052</v>
      </c>
      <c r="C233" s="154">
        <v>44859</v>
      </c>
      <c r="D233" s="155" t="s">
        <v>6</v>
      </c>
      <c r="E233" s="156">
        <v>96</v>
      </c>
      <c r="F233" s="157" t="s">
        <v>8969</v>
      </c>
      <c r="G233" s="157" t="s">
        <v>9</v>
      </c>
      <c r="H233" s="158" t="s">
        <v>9053</v>
      </c>
      <c r="I233" s="157">
        <v>220270</v>
      </c>
      <c r="J233" s="157">
        <v>18</v>
      </c>
      <c r="K233" s="157" t="s">
        <v>9115</v>
      </c>
      <c r="L233" s="159">
        <v>0.3</v>
      </c>
      <c r="M233" s="159" t="s">
        <v>9058</v>
      </c>
      <c r="N233" s="157">
        <v>220270</v>
      </c>
      <c r="O233" s="7" t="s">
        <v>9056</v>
      </c>
      <c r="P233" s="16">
        <f>IFERROR(LOOKUP(E233,{30,43,48,53,58,63,68,73,78,83,88,93,97},{42,47,52,57,62,67,72,77,82,87,92,99,100}),999)</f>
        <v>99</v>
      </c>
      <c r="Q233">
        <v>1</v>
      </c>
    </row>
    <row r="234" spans="1:17" ht="29" x14ac:dyDescent="0.35">
      <c r="A234" s="153">
        <v>232</v>
      </c>
      <c r="B234" t="s">
        <v>9052</v>
      </c>
      <c r="C234" s="154">
        <v>44859</v>
      </c>
      <c r="D234" s="155" t="s">
        <v>6</v>
      </c>
      <c r="E234" s="156">
        <v>78</v>
      </c>
      <c r="F234" s="157" t="s">
        <v>8969</v>
      </c>
      <c r="G234" s="157" t="s">
        <v>9</v>
      </c>
      <c r="H234" s="158" t="s">
        <v>9053</v>
      </c>
      <c r="I234" s="157">
        <v>220511</v>
      </c>
      <c r="J234" s="157">
        <v>18</v>
      </c>
      <c r="K234" s="157" t="s">
        <v>9068</v>
      </c>
      <c r="L234" s="159">
        <v>0.3</v>
      </c>
      <c r="M234" s="159" t="s">
        <v>9058</v>
      </c>
      <c r="N234" s="157">
        <v>220511</v>
      </c>
      <c r="O234" s="7" t="s">
        <v>9056</v>
      </c>
      <c r="P234" s="16">
        <f>IFERROR(LOOKUP(E234,{30,43,48,53,58,63,68,73,78,83,88,93,97},{42,47,52,57,62,67,72,77,82,87,92,99,100}),999)</f>
        <v>82</v>
      </c>
      <c r="Q234">
        <v>1</v>
      </c>
    </row>
    <row r="235" spans="1:17" x14ac:dyDescent="0.35">
      <c r="A235" s="153">
        <v>233</v>
      </c>
      <c r="B235" t="s">
        <v>9052</v>
      </c>
      <c r="C235" s="154">
        <v>44859</v>
      </c>
      <c r="D235" s="155" t="s">
        <v>6</v>
      </c>
      <c r="E235" s="156">
        <v>77</v>
      </c>
      <c r="F235" s="157" t="s">
        <v>8969</v>
      </c>
      <c r="G235" s="155" t="s">
        <v>9069</v>
      </c>
      <c r="H235" s="158" t="s">
        <v>9009</v>
      </c>
      <c r="I235" s="157"/>
      <c r="J235" s="157">
        <v>18</v>
      </c>
      <c r="K235" s="157" t="s">
        <v>9054</v>
      </c>
      <c r="L235" s="159">
        <v>9.9</v>
      </c>
      <c r="M235" s="159"/>
      <c r="N235" s="157"/>
      <c r="O235" s="7" t="s">
        <v>9056</v>
      </c>
      <c r="P235" s="16">
        <f>IFERROR(LOOKUP(E235,{30,43,48,53,58,63,68,73,78,83,88,93,97},{42,47,52,57,62,67,72,77,82,87,92,99,100}),999)</f>
        <v>77</v>
      </c>
      <c r="Q235">
        <v>1</v>
      </c>
    </row>
    <row r="236" spans="1:17" x14ac:dyDescent="0.35">
      <c r="A236" s="153">
        <v>234</v>
      </c>
      <c r="B236" t="s">
        <v>9052</v>
      </c>
      <c r="C236" s="154">
        <v>44859</v>
      </c>
      <c r="D236" s="155" t="s">
        <v>6</v>
      </c>
      <c r="E236" s="156">
        <v>79</v>
      </c>
      <c r="F236" s="157" t="s">
        <v>8969</v>
      </c>
      <c r="G236" s="157" t="s">
        <v>9</v>
      </c>
      <c r="H236" s="158" t="s">
        <v>9053</v>
      </c>
      <c r="I236" s="157">
        <v>637603</v>
      </c>
      <c r="J236" s="157">
        <v>18</v>
      </c>
      <c r="K236" s="157" t="s">
        <v>9055</v>
      </c>
      <c r="L236" s="159">
        <v>1.2</v>
      </c>
      <c r="M236" s="159" t="s">
        <v>9000</v>
      </c>
      <c r="N236" s="157">
        <v>637603</v>
      </c>
      <c r="O236" s="7" t="s">
        <v>9056</v>
      </c>
      <c r="P236" s="16">
        <f>IFERROR(LOOKUP(E236,{30,43,48,53,58,63,68,73,78,83,88,93,97},{42,47,52,57,62,67,72,77,82,87,92,99,100}),999)</f>
        <v>82</v>
      </c>
      <c r="Q236">
        <v>1</v>
      </c>
    </row>
    <row r="237" spans="1:17" ht="29" x14ac:dyDescent="0.35">
      <c r="A237" s="153">
        <v>235</v>
      </c>
      <c r="B237" t="s">
        <v>9052</v>
      </c>
      <c r="C237" s="154">
        <v>44859</v>
      </c>
      <c r="D237" s="155" t="s">
        <v>6</v>
      </c>
      <c r="E237" s="156">
        <v>76</v>
      </c>
      <c r="F237" s="157" t="s">
        <v>8969</v>
      </c>
      <c r="G237" s="157" t="s">
        <v>9</v>
      </c>
      <c r="H237" s="158" t="s">
        <v>9053</v>
      </c>
      <c r="I237" s="157">
        <v>637420</v>
      </c>
      <c r="J237" s="157">
        <v>18</v>
      </c>
      <c r="K237" s="157" t="s">
        <v>9081</v>
      </c>
      <c r="L237" s="159">
        <v>0.3</v>
      </c>
      <c r="M237" s="159" t="s">
        <v>9058</v>
      </c>
      <c r="N237" s="157">
        <v>637420</v>
      </c>
      <c r="O237" s="7" t="s">
        <v>9056</v>
      </c>
      <c r="P237" s="16">
        <f>IFERROR(LOOKUP(E237,{30,43,48,53,58,63,68,73,78,83,88,93,97},{42,47,52,57,62,67,72,77,82,87,92,99,100}),999)</f>
        <v>77</v>
      </c>
      <c r="Q237">
        <v>1</v>
      </c>
    </row>
    <row r="238" spans="1:17" x14ac:dyDescent="0.35">
      <c r="A238" s="153">
        <v>236</v>
      </c>
      <c r="B238" t="s">
        <v>9052</v>
      </c>
      <c r="C238" s="154">
        <v>44859</v>
      </c>
      <c r="D238" s="155" t="s">
        <v>6</v>
      </c>
      <c r="E238" s="156">
        <v>85</v>
      </c>
      <c r="F238" s="157" t="s">
        <v>8969</v>
      </c>
      <c r="G238" s="155" t="s">
        <v>9069</v>
      </c>
      <c r="H238" s="158" t="s">
        <v>9009</v>
      </c>
      <c r="I238" s="157"/>
      <c r="J238" s="157">
        <v>18</v>
      </c>
      <c r="K238" s="157" t="s">
        <v>9054</v>
      </c>
      <c r="L238" s="159">
        <v>9.9</v>
      </c>
      <c r="M238" s="159"/>
      <c r="N238" s="157"/>
      <c r="O238" s="7" t="s">
        <v>9056</v>
      </c>
      <c r="P238" s="16">
        <f>IFERROR(LOOKUP(E238,{30,43,48,53,58,63,68,73,78,83,88,93,97},{42,47,52,57,62,67,72,77,82,87,92,99,100}),999)</f>
        <v>87</v>
      </c>
      <c r="Q238">
        <v>1</v>
      </c>
    </row>
    <row r="239" spans="1:17" x14ac:dyDescent="0.35">
      <c r="A239" s="153">
        <v>237</v>
      </c>
      <c r="B239" t="s">
        <v>9052</v>
      </c>
      <c r="C239" s="154">
        <v>44859</v>
      </c>
      <c r="D239" s="155" t="s">
        <v>6</v>
      </c>
      <c r="E239" s="156">
        <v>79</v>
      </c>
      <c r="F239" s="157" t="s">
        <v>8969</v>
      </c>
      <c r="G239" s="155" t="s">
        <v>9069</v>
      </c>
      <c r="H239" s="158" t="s">
        <v>9009</v>
      </c>
      <c r="I239" s="157"/>
      <c r="J239" s="157">
        <v>18</v>
      </c>
      <c r="K239" s="157" t="s">
        <v>9054</v>
      </c>
      <c r="L239" s="159">
        <v>9.9</v>
      </c>
      <c r="M239" s="159"/>
      <c r="N239" s="157"/>
      <c r="O239" s="7" t="s">
        <v>9056</v>
      </c>
      <c r="P239" s="16">
        <f>IFERROR(LOOKUP(E239,{30,43,48,53,58,63,68,73,78,83,88,93,97},{42,47,52,57,62,67,72,77,82,87,92,99,100}),999)</f>
        <v>82</v>
      </c>
      <c r="Q239">
        <v>1</v>
      </c>
    </row>
    <row r="240" spans="1:17" ht="29" x14ac:dyDescent="0.35">
      <c r="A240" s="153">
        <v>238</v>
      </c>
      <c r="B240" t="s">
        <v>9052</v>
      </c>
      <c r="C240" s="154">
        <v>44859</v>
      </c>
      <c r="D240" s="155" t="s">
        <v>6</v>
      </c>
      <c r="E240" s="156">
        <v>78</v>
      </c>
      <c r="F240" s="157" t="s">
        <v>8969</v>
      </c>
      <c r="G240" s="157" t="s">
        <v>9</v>
      </c>
      <c r="H240" s="158" t="s">
        <v>9053</v>
      </c>
      <c r="I240" s="157">
        <v>220511</v>
      </c>
      <c r="J240" s="157">
        <v>18</v>
      </c>
      <c r="K240" s="157" t="s">
        <v>9068</v>
      </c>
      <c r="L240" s="159">
        <v>0.3</v>
      </c>
      <c r="M240" s="159" t="s">
        <v>9058</v>
      </c>
      <c r="N240" s="157">
        <v>220511</v>
      </c>
      <c r="O240" s="7" t="s">
        <v>9056</v>
      </c>
      <c r="P240" s="16">
        <f>IFERROR(LOOKUP(E240,{30,43,48,53,58,63,68,73,78,83,88,93,97},{42,47,52,57,62,67,72,77,82,87,92,99,100}),999)</f>
        <v>82</v>
      </c>
      <c r="Q240">
        <v>1</v>
      </c>
    </row>
    <row r="241" spans="1:17" x14ac:dyDescent="0.35">
      <c r="A241" s="153">
        <v>239</v>
      </c>
      <c r="B241" t="s">
        <v>9052</v>
      </c>
      <c r="C241" s="154">
        <v>44859</v>
      </c>
      <c r="D241" s="155" t="s">
        <v>6</v>
      </c>
      <c r="E241" s="156">
        <v>82</v>
      </c>
      <c r="F241" s="157" t="s">
        <v>8969</v>
      </c>
      <c r="G241" s="155" t="s">
        <v>9069</v>
      </c>
      <c r="H241" s="158" t="s">
        <v>9009</v>
      </c>
      <c r="I241" s="157"/>
      <c r="J241" s="157">
        <v>18</v>
      </c>
      <c r="K241" s="157" t="s">
        <v>9054</v>
      </c>
      <c r="L241" s="159">
        <v>9.9</v>
      </c>
      <c r="M241" s="159"/>
      <c r="N241" s="157"/>
      <c r="O241" s="7" t="s">
        <v>9056</v>
      </c>
      <c r="P241" s="16">
        <f>IFERROR(LOOKUP(E241,{30,43,48,53,58,63,68,73,78,83,88,93,97},{42,47,52,57,62,67,72,77,82,87,92,99,100}),999)</f>
        <v>82</v>
      </c>
      <c r="Q241">
        <v>1</v>
      </c>
    </row>
    <row r="242" spans="1:17" x14ac:dyDescent="0.35">
      <c r="A242" s="153">
        <v>240</v>
      </c>
      <c r="B242" t="s">
        <v>9052</v>
      </c>
      <c r="C242" s="154">
        <v>44859</v>
      </c>
      <c r="D242" s="155" t="s">
        <v>6</v>
      </c>
      <c r="E242" s="156">
        <v>90</v>
      </c>
      <c r="F242" s="157" t="s">
        <v>8969</v>
      </c>
      <c r="G242" s="155" t="s">
        <v>9069</v>
      </c>
      <c r="H242" s="158" t="s">
        <v>9009</v>
      </c>
      <c r="I242" s="157"/>
      <c r="J242" s="157">
        <v>18</v>
      </c>
      <c r="K242" s="157" t="s">
        <v>9054</v>
      </c>
      <c r="L242" s="159">
        <v>9.9</v>
      </c>
      <c r="M242" s="159"/>
      <c r="N242" s="157"/>
      <c r="O242" s="7" t="s">
        <v>9056</v>
      </c>
      <c r="P242" s="16">
        <f>IFERROR(LOOKUP(E242,{30,43,48,53,58,63,68,73,78,83,88,93,97},{42,47,52,57,62,67,72,77,82,87,92,99,100}),999)</f>
        <v>92</v>
      </c>
      <c r="Q242">
        <v>1</v>
      </c>
    </row>
    <row r="243" spans="1:17" x14ac:dyDescent="0.35">
      <c r="A243" s="153">
        <v>241</v>
      </c>
      <c r="B243" t="s">
        <v>9052</v>
      </c>
      <c r="C243" s="154">
        <v>44859</v>
      </c>
      <c r="D243" s="155" t="s">
        <v>6</v>
      </c>
      <c r="E243" s="156">
        <v>79</v>
      </c>
      <c r="F243" s="157" t="s">
        <v>8969</v>
      </c>
      <c r="G243" s="155" t="s">
        <v>9069</v>
      </c>
      <c r="H243" s="158" t="s">
        <v>9009</v>
      </c>
      <c r="I243" s="157"/>
      <c r="J243" s="157">
        <v>18</v>
      </c>
      <c r="K243" s="157" t="s">
        <v>9054</v>
      </c>
      <c r="L243" s="159">
        <v>9.9</v>
      </c>
      <c r="M243" s="159"/>
      <c r="N243" s="157"/>
      <c r="O243" s="7" t="s">
        <v>9056</v>
      </c>
      <c r="P243" s="16">
        <f>IFERROR(LOOKUP(E243,{30,43,48,53,58,63,68,73,78,83,88,93,97},{42,47,52,57,62,67,72,77,82,87,92,99,100}),999)</f>
        <v>82</v>
      </c>
      <c r="Q243">
        <v>1</v>
      </c>
    </row>
    <row r="244" spans="1:17" x14ac:dyDescent="0.35">
      <c r="A244" s="153">
        <v>242</v>
      </c>
      <c r="B244" t="s">
        <v>9052</v>
      </c>
      <c r="C244" s="154">
        <v>44859</v>
      </c>
      <c r="D244" s="155" t="s">
        <v>6</v>
      </c>
      <c r="E244" s="156">
        <v>86</v>
      </c>
      <c r="F244" s="157" t="s">
        <v>8969</v>
      </c>
      <c r="G244" s="155" t="s">
        <v>9069</v>
      </c>
      <c r="H244" s="158" t="s">
        <v>9009</v>
      </c>
      <c r="I244" s="157"/>
      <c r="J244" s="157">
        <v>18</v>
      </c>
      <c r="K244" s="157" t="s">
        <v>9054</v>
      </c>
      <c r="L244" s="159">
        <v>9.9</v>
      </c>
      <c r="M244" s="159"/>
      <c r="N244" s="157"/>
      <c r="O244" s="7" t="s">
        <v>9056</v>
      </c>
      <c r="P244" s="16">
        <f>IFERROR(LOOKUP(E244,{30,43,48,53,58,63,68,73,78,83,88,93,97},{42,47,52,57,62,67,72,77,82,87,92,99,100}),999)</f>
        <v>87</v>
      </c>
      <c r="Q244">
        <v>1</v>
      </c>
    </row>
    <row r="245" spans="1:17" x14ac:dyDescent="0.35">
      <c r="A245" s="153">
        <v>243</v>
      </c>
      <c r="B245" t="s">
        <v>9052</v>
      </c>
      <c r="C245" s="154">
        <v>44859</v>
      </c>
      <c r="D245" s="155" t="s">
        <v>6</v>
      </c>
      <c r="E245" s="156">
        <v>81</v>
      </c>
      <c r="F245" s="157" t="s">
        <v>8969</v>
      </c>
      <c r="G245" s="157" t="s">
        <v>9</v>
      </c>
      <c r="H245" s="158" t="s">
        <v>9053</v>
      </c>
      <c r="I245" s="157">
        <v>220510</v>
      </c>
      <c r="J245" s="157">
        <v>18</v>
      </c>
      <c r="K245" s="157" t="s">
        <v>9078</v>
      </c>
      <c r="L245" s="159">
        <v>0.3</v>
      </c>
      <c r="M245" s="159" t="s">
        <v>9058</v>
      </c>
      <c r="N245" s="157">
        <v>220510</v>
      </c>
      <c r="O245" s="7" t="s">
        <v>9056</v>
      </c>
      <c r="P245" s="16">
        <f>IFERROR(LOOKUP(E245,{30,43,48,53,58,63,68,73,78,83,88,93,97},{42,47,52,57,62,67,72,77,82,87,92,99,100}),999)</f>
        <v>82</v>
      </c>
      <c r="Q245">
        <v>1</v>
      </c>
    </row>
    <row r="246" spans="1:17" x14ac:dyDescent="0.35">
      <c r="A246" s="153">
        <v>244</v>
      </c>
      <c r="B246" t="s">
        <v>9052</v>
      </c>
      <c r="C246" s="154">
        <v>44859</v>
      </c>
      <c r="D246" s="155" t="s">
        <v>6</v>
      </c>
      <c r="E246" s="156">
        <v>90</v>
      </c>
      <c r="F246" s="157" t="s">
        <v>8969</v>
      </c>
      <c r="G246" s="155" t="s">
        <v>9069</v>
      </c>
      <c r="H246" s="158" t="s">
        <v>9009</v>
      </c>
      <c r="I246" s="157"/>
      <c r="J246" s="157">
        <v>18</v>
      </c>
      <c r="K246" s="157" t="s">
        <v>9054</v>
      </c>
      <c r="L246" s="159">
        <v>9.9</v>
      </c>
      <c r="M246" s="159"/>
      <c r="N246" s="157"/>
      <c r="O246" s="7" t="s">
        <v>9056</v>
      </c>
      <c r="P246" s="16">
        <f>IFERROR(LOOKUP(E246,{30,43,48,53,58,63,68,73,78,83,88,93,97},{42,47,52,57,62,67,72,77,82,87,92,99,100}),999)</f>
        <v>92</v>
      </c>
      <c r="Q246">
        <v>1</v>
      </c>
    </row>
    <row r="247" spans="1:17" ht="29" x14ac:dyDescent="0.35">
      <c r="A247" s="153">
        <v>245</v>
      </c>
      <c r="B247" t="s">
        <v>9052</v>
      </c>
      <c r="C247" s="154">
        <v>44859</v>
      </c>
      <c r="D247" s="155" t="s">
        <v>6</v>
      </c>
      <c r="E247" s="156">
        <v>93</v>
      </c>
      <c r="F247" s="157" t="s">
        <v>8969</v>
      </c>
      <c r="G247" s="157" t="s">
        <v>9</v>
      </c>
      <c r="H247" s="158" t="s">
        <v>9053</v>
      </c>
      <c r="I247" s="157">
        <v>220511</v>
      </c>
      <c r="J247" s="157">
        <v>18</v>
      </c>
      <c r="K247" s="157" t="s">
        <v>9068</v>
      </c>
      <c r="L247" s="159">
        <v>0.3</v>
      </c>
      <c r="M247" s="159" t="s">
        <v>9058</v>
      </c>
      <c r="N247" s="157">
        <v>220511</v>
      </c>
      <c r="O247" s="7" t="s">
        <v>9056</v>
      </c>
      <c r="P247" s="16">
        <f>IFERROR(LOOKUP(E247,{30,43,48,53,58,63,68,73,78,83,88,93,97},{42,47,52,57,62,67,72,77,82,87,92,99,100}),999)</f>
        <v>99</v>
      </c>
      <c r="Q247">
        <v>1</v>
      </c>
    </row>
    <row r="248" spans="1:17" ht="29" x14ac:dyDescent="0.35">
      <c r="A248" s="153">
        <v>246</v>
      </c>
      <c r="B248" t="s">
        <v>9052</v>
      </c>
      <c r="C248" s="154">
        <v>44859</v>
      </c>
      <c r="D248" s="155" t="s">
        <v>6</v>
      </c>
      <c r="E248" s="156">
        <v>79</v>
      </c>
      <c r="F248" s="157" t="s">
        <v>8969</v>
      </c>
      <c r="G248" s="157" t="s">
        <v>9</v>
      </c>
      <c r="H248" s="158" t="s">
        <v>9053</v>
      </c>
      <c r="I248" s="157">
        <v>220272</v>
      </c>
      <c r="J248" s="157">
        <v>18</v>
      </c>
      <c r="K248" s="157" t="s">
        <v>9108</v>
      </c>
      <c r="L248" s="159">
        <v>0.3</v>
      </c>
      <c r="M248" s="159" t="s">
        <v>9058</v>
      </c>
      <c r="N248" s="157">
        <v>220272</v>
      </c>
      <c r="O248" s="7" t="s">
        <v>9056</v>
      </c>
      <c r="P248" s="16">
        <f>IFERROR(LOOKUP(E248,{30,43,48,53,58,63,68,73,78,83,88,93,97},{42,47,52,57,62,67,72,77,82,87,92,99,100}),999)</f>
        <v>82</v>
      </c>
      <c r="Q248">
        <v>1</v>
      </c>
    </row>
    <row r="249" spans="1:17" ht="29" x14ac:dyDescent="0.35">
      <c r="A249" s="153">
        <v>247</v>
      </c>
      <c r="B249" t="s">
        <v>9052</v>
      </c>
      <c r="C249" s="154">
        <v>44859</v>
      </c>
      <c r="D249" s="155" t="s">
        <v>6</v>
      </c>
      <c r="E249" s="156">
        <v>84</v>
      </c>
      <c r="F249" s="157" t="s">
        <v>8969</v>
      </c>
      <c r="G249" s="157" t="s">
        <v>9</v>
      </c>
      <c r="H249" s="158" t="s">
        <v>9053</v>
      </c>
      <c r="I249" s="157">
        <v>220512</v>
      </c>
      <c r="J249" s="157">
        <v>18</v>
      </c>
      <c r="K249" s="157" t="s">
        <v>9068</v>
      </c>
      <c r="L249" s="159">
        <v>0.3</v>
      </c>
      <c r="M249" s="159" t="s">
        <v>9058</v>
      </c>
      <c r="N249" s="157">
        <v>220512</v>
      </c>
      <c r="O249" s="7" t="s">
        <v>9056</v>
      </c>
      <c r="P249" s="16">
        <f>IFERROR(LOOKUP(E249,{30,43,48,53,58,63,68,73,78,83,88,93,97},{42,47,52,57,62,67,72,77,82,87,92,99,100}),999)</f>
        <v>87</v>
      </c>
      <c r="Q249">
        <v>1</v>
      </c>
    </row>
    <row r="250" spans="1:17" x14ac:dyDescent="0.35">
      <c r="A250" s="153">
        <v>248</v>
      </c>
      <c r="B250" t="s">
        <v>9052</v>
      </c>
      <c r="C250" s="154">
        <v>44859</v>
      </c>
      <c r="D250" s="155" t="s">
        <v>6</v>
      </c>
      <c r="E250" s="156">
        <v>85</v>
      </c>
      <c r="F250" s="157" t="s">
        <v>8969</v>
      </c>
      <c r="G250" s="155" t="s">
        <v>9069</v>
      </c>
      <c r="H250" s="158" t="s">
        <v>9009</v>
      </c>
      <c r="I250" s="157"/>
      <c r="J250" s="157">
        <v>18</v>
      </c>
      <c r="K250" s="157" t="s">
        <v>9054</v>
      </c>
      <c r="L250" s="159">
        <v>9.9</v>
      </c>
      <c r="M250" s="159"/>
      <c r="N250" s="157"/>
      <c r="O250" s="7" t="s">
        <v>9056</v>
      </c>
      <c r="P250" s="16">
        <f>IFERROR(LOOKUP(E250,{30,43,48,53,58,63,68,73,78,83,88,93,97},{42,47,52,57,62,67,72,77,82,87,92,99,100}),999)</f>
        <v>87</v>
      </c>
      <c r="Q250">
        <v>1</v>
      </c>
    </row>
    <row r="251" spans="1:17" x14ac:dyDescent="0.35">
      <c r="A251" s="153">
        <v>249</v>
      </c>
      <c r="B251" t="s">
        <v>9052</v>
      </c>
      <c r="C251" s="154">
        <v>44859</v>
      </c>
      <c r="D251" s="155" t="s">
        <v>6</v>
      </c>
      <c r="E251" s="156">
        <v>80</v>
      </c>
      <c r="F251" s="157" t="s">
        <v>8969</v>
      </c>
      <c r="G251" s="155" t="s">
        <v>9069</v>
      </c>
      <c r="H251" s="158" t="s">
        <v>9009</v>
      </c>
      <c r="I251" s="157"/>
      <c r="J251" s="157">
        <v>18</v>
      </c>
      <c r="K251" s="157" t="s">
        <v>9054</v>
      </c>
      <c r="L251" s="159">
        <v>9.9</v>
      </c>
      <c r="M251" s="159"/>
      <c r="N251" s="157"/>
      <c r="O251" s="7" t="s">
        <v>9056</v>
      </c>
      <c r="P251" s="16">
        <f>IFERROR(LOOKUP(E251,{30,43,48,53,58,63,68,73,78,83,88,93,97},{42,47,52,57,62,67,72,77,82,87,92,99,100}),999)</f>
        <v>82</v>
      </c>
      <c r="Q251">
        <v>1</v>
      </c>
    </row>
    <row r="252" spans="1:17" x14ac:dyDescent="0.35">
      <c r="A252" s="153">
        <v>250</v>
      </c>
      <c r="B252" t="s">
        <v>9052</v>
      </c>
      <c r="C252" s="154">
        <v>44859</v>
      </c>
      <c r="D252" s="155" t="s">
        <v>6</v>
      </c>
      <c r="E252" s="156">
        <v>77</v>
      </c>
      <c r="F252" s="157" t="s">
        <v>8969</v>
      </c>
      <c r="G252" s="157" t="s">
        <v>9</v>
      </c>
      <c r="H252" s="158" t="s">
        <v>9053</v>
      </c>
      <c r="I252" s="157">
        <v>637603</v>
      </c>
      <c r="J252" s="157">
        <v>18</v>
      </c>
      <c r="K252" s="157" t="s">
        <v>9055</v>
      </c>
      <c r="L252" s="159">
        <v>1.2</v>
      </c>
      <c r="M252" s="159" t="s">
        <v>9000</v>
      </c>
      <c r="N252" s="157">
        <v>637603</v>
      </c>
      <c r="O252" s="7" t="s">
        <v>9056</v>
      </c>
      <c r="P252" s="16">
        <f>IFERROR(LOOKUP(E252,{30,43,48,53,58,63,68,73,78,83,88,93,97},{42,47,52,57,62,67,72,77,82,87,92,99,100}),999)</f>
        <v>77</v>
      </c>
      <c r="Q252">
        <v>1</v>
      </c>
    </row>
    <row r="253" spans="1:17" x14ac:dyDescent="0.35">
      <c r="A253" s="153">
        <v>251</v>
      </c>
      <c r="B253" t="s">
        <v>9052</v>
      </c>
      <c r="C253" s="154">
        <v>44859</v>
      </c>
      <c r="D253" s="155" t="s">
        <v>6</v>
      </c>
      <c r="E253" s="156">
        <v>98</v>
      </c>
      <c r="F253" s="157" t="s">
        <v>8969</v>
      </c>
      <c r="G253" s="155" t="s">
        <v>9069</v>
      </c>
      <c r="H253" s="158" t="s">
        <v>9009</v>
      </c>
      <c r="I253" s="157"/>
      <c r="J253" s="157">
        <v>18</v>
      </c>
      <c r="K253" s="157" t="s">
        <v>9054</v>
      </c>
      <c r="L253" s="159">
        <v>9.9</v>
      </c>
      <c r="M253" s="159"/>
      <c r="N253" s="157"/>
      <c r="O253" s="7" t="s">
        <v>9056</v>
      </c>
      <c r="P253" s="16">
        <f>IFERROR(LOOKUP(E253,{30,43,48,53,58,63,68,73,78,83,88,93,97},{42,47,52,57,62,67,72,77,82,87,92,99,100}),999)</f>
        <v>100</v>
      </c>
      <c r="Q253">
        <v>1</v>
      </c>
    </row>
    <row r="254" spans="1:17" x14ac:dyDescent="0.35">
      <c r="A254" s="153">
        <v>252</v>
      </c>
      <c r="B254" t="s">
        <v>9052</v>
      </c>
      <c r="C254" s="154">
        <v>44859</v>
      </c>
      <c r="D254" s="155" t="s">
        <v>6</v>
      </c>
      <c r="E254" s="156">
        <v>84</v>
      </c>
      <c r="F254" s="157" t="s">
        <v>8969</v>
      </c>
      <c r="G254" s="155" t="s">
        <v>9069</v>
      </c>
      <c r="H254" s="158" t="s">
        <v>9009</v>
      </c>
      <c r="I254" s="157"/>
      <c r="J254" s="157">
        <v>18</v>
      </c>
      <c r="K254" s="157" t="s">
        <v>9054</v>
      </c>
      <c r="L254" s="159">
        <v>9.9</v>
      </c>
      <c r="M254" s="159"/>
      <c r="N254" s="157"/>
      <c r="O254" s="7" t="s">
        <v>9056</v>
      </c>
      <c r="P254" s="16">
        <f>IFERROR(LOOKUP(E254,{30,43,48,53,58,63,68,73,78,83,88,93,97},{42,47,52,57,62,67,72,77,82,87,92,99,100}),999)</f>
        <v>87</v>
      </c>
      <c r="Q254">
        <v>1</v>
      </c>
    </row>
    <row r="255" spans="1:17" x14ac:dyDescent="0.35">
      <c r="A255" s="153">
        <v>253</v>
      </c>
      <c r="B255" t="s">
        <v>9052</v>
      </c>
      <c r="C255" s="154">
        <v>44859</v>
      </c>
      <c r="D255" s="155" t="s">
        <v>6</v>
      </c>
      <c r="E255" s="156">
        <v>75</v>
      </c>
      <c r="F255" s="157" t="s">
        <v>8969</v>
      </c>
      <c r="G255" s="155" t="s">
        <v>9069</v>
      </c>
      <c r="H255" s="158" t="s">
        <v>9009</v>
      </c>
      <c r="I255" s="157"/>
      <c r="J255" s="157">
        <v>18</v>
      </c>
      <c r="K255" s="157" t="s">
        <v>9054</v>
      </c>
      <c r="L255" s="159">
        <v>9.9</v>
      </c>
      <c r="M255" s="159"/>
      <c r="N255" s="157"/>
      <c r="O255" s="7" t="s">
        <v>9056</v>
      </c>
      <c r="P255" s="16">
        <f>IFERROR(LOOKUP(E255,{30,43,48,53,58,63,68,73,78,83,88,93,97},{42,47,52,57,62,67,72,77,82,87,92,99,100}),999)</f>
        <v>77</v>
      </c>
      <c r="Q255">
        <v>1</v>
      </c>
    </row>
    <row r="256" spans="1:17" x14ac:dyDescent="0.35">
      <c r="A256" s="153">
        <v>254</v>
      </c>
      <c r="B256" t="s">
        <v>9052</v>
      </c>
      <c r="C256" s="154">
        <v>44859</v>
      </c>
      <c r="D256" s="155" t="s">
        <v>6</v>
      </c>
      <c r="E256" s="156">
        <v>74</v>
      </c>
      <c r="F256" s="157" t="s">
        <v>8969</v>
      </c>
      <c r="G256" s="155" t="s">
        <v>9069</v>
      </c>
      <c r="H256" s="158" t="s">
        <v>9009</v>
      </c>
      <c r="I256" s="157"/>
      <c r="J256" s="157">
        <v>18</v>
      </c>
      <c r="K256" s="157" t="s">
        <v>9054</v>
      </c>
      <c r="L256" s="159">
        <v>9.9</v>
      </c>
      <c r="M256" s="159"/>
      <c r="N256" s="157"/>
      <c r="O256" s="7" t="s">
        <v>9056</v>
      </c>
      <c r="P256" s="16">
        <f>IFERROR(LOOKUP(E256,{30,43,48,53,58,63,68,73,78,83,88,93,97},{42,47,52,57,62,67,72,77,82,87,92,99,100}),999)</f>
        <v>77</v>
      </c>
      <c r="Q256">
        <v>1</v>
      </c>
    </row>
    <row r="257" spans="1:17" x14ac:dyDescent="0.35">
      <c r="A257" s="153">
        <v>255</v>
      </c>
      <c r="B257" t="s">
        <v>9052</v>
      </c>
      <c r="C257" s="154">
        <v>44859</v>
      </c>
      <c r="D257" s="155" t="s">
        <v>6</v>
      </c>
      <c r="E257" s="156">
        <v>80</v>
      </c>
      <c r="F257" s="157" t="s">
        <v>8969</v>
      </c>
      <c r="G257" s="157" t="s">
        <v>9</v>
      </c>
      <c r="H257" s="158" t="s">
        <v>9053</v>
      </c>
      <c r="I257" s="157">
        <v>220513</v>
      </c>
      <c r="J257" s="157">
        <v>18</v>
      </c>
      <c r="K257" s="157" t="s">
        <v>9080</v>
      </c>
      <c r="L257" s="159">
        <v>0.3</v>
      </c>
      <c r="M257" s="159" t="s">
        <v>9058</v>
      </c>
      <c r="N257" s="157">
        <v>220513</v>
      </c>
      <c r="O257" s="7" t="s">
        <v>9056</v>
      </c>
      <c r="P257" s="16">
        <f>IFERROR(LOOKUP(E257,{30,43,48,53,58,63,68,73,78,83,88,93,97},{42,47,52,57,62,67,72,77,82,87,92,99,100}),999)</f>
        <v>82</v>
      </c>
      <c r="Q257">
        <v>1</v>
      </c>
    </row>
    <row r="258" spans="1:17" x14ac:dyDescent="0.35">
      <c r="A258" s="153">
        <v>256</v>
      </c>
      <c r="B258" t="s">
        <v>9052</v>
      </c>
      <c r="C258" s="154">
        <v>44859</v>
      </c>
      <c r="D258" s="155" t="s">
        <v>6</v>
      </c>
      <c r="E258" s="156">
        <v>76</v>
      </c>
      <c r="F258" s="157" t="s">
        <v>8969</v>
      </c>
      <c r="G258" s="155" t="s">
        <v>9069</v>
      </c>
      <c r="H258" s="158" t="s">
        <v>9009</v>
      </c>
      <c r="I258" s="157"/>
      <c r="J258" s="157">
        <v>18</v>
      </c>
      <c r="K258" s="157" t="s">
        <v>9054</v>
      </c>
      <c r="L258" s="159">
        <v>9.9</v>
      </c>
      <c r="M258" s="159"/>
      <c r="N258" s="157"/>
      <c r="O258" s="7" t="s">
        <v>9056</v>
      </c>
      <c r="P258" s="16">
        <f>IFERROR(LOOKUP(E258,{30,43,48,53,58,63,68,73,78,83,88,93,97},{42,47,52,57,62,67,72,77,82,87,92,99,100}),999)</f>
        <v>77</v>
      </c>
      <c r="Q258">
        <v>1</v>
      </c>
    </row>
    <row r="259" spans="1:17" x14ac:dyDescent="0.35">
      <c r="A259" s="153">
        <v>257</v>
      </c>
      <c r="B259" t="s">
        <v>9052</v>
      </c>
      <c r="C259" s="154">
        <v>44859</v>
      </c>
      <c r="D259" s="155" t="s">
        <v>6</v>
      </c>
      <c r="E259" s="156">
        <v>81</v>
      </c>
      <c r="F259" s="157" t="s">
        <v>8969</v>
      </c>
      <c r="G259" s="155" t="s">
        <v>9069</v>
      </c>
      <c r="H259" s="158" t="s">
        <v>9009</v>
      </c>
      <c r="I259" s="157"/>
      <c r="J259" s="157">
        <v>18</v>
      </c>
      <c r="K259" s="157" t="s">
        <v>9054</v>
      </c>
      <c r="L259" s="159">
        <v>9.9</v>
      </c>
      <c r="M259" s="159"/>
      <c r="N259" s="157"/>
      <c r="O259" s="7" t="s">
        <v>9056</v>
      </c>
      <c r="P259" s="16">
        <f>IFERROR(LOOKUP(E259,{30,43,48,53,58,63,68,73,78,83,88,93,97},{42,47,52,57,62,67,72,77,82,87,92,99,100}),999)</f>
        <v>82</v>
      </c>
      <c r="Q259">
        <v>1</v>
      </c>
    </row>
    <row r="260" spans="1:17" x14ac:dyDescent="0.35">
      <c r="A260" s="153">
        <v>258</v>
      </c>
      <c r="B260" t="s">
        <v>9052</v>
      </c>
      <c r="C260" s="154">
        <v>44859</v>
      </c>
      <c r="D260" s="155" t="s">
        <v>6</v>
      </c>
      <c r="E260" s="156">
        <v>86</v>
      </c>
      <c r="F260" s="157" t="s">
        <v>8969</v>
      </c>
      <c r="G260" s="155" t="s">
        <v>9069</v>
      </c>
      <c r="H260" s="158" t="s">
        <v>9009</v>
      </c>
      <c r="I260" s="157"/>
      <c r="J260" s="157">
        <v>18</v>
      </c>
      <c r="K260" s="157" t="s">
        <v>9054</v>
      </c>
      <c r="L260" s="159">
        <v>9.9</v>
      </c>
      <c r="M260" s="159"/>
      <c r="N260" s="157"/>
      <c r="O260" s="7" t="s">
        <v>9056</v>
      </c>
      <c r="P260" s="16">
        <f>IFERROR(LOOKUP(E260,{30,43,48,53,58,63,68,73,78,83,88,93,97},{42,47,52,57,62,67,72,77,82,87,92,99,100}),999)</f>
        <v>87</v>
      </c>
      <c r="Q260">
        <v>1</v>
      </c>
    </row>
    <row r="261" spans="1:17" x14ac:dyDescent="0.35">
      <c r="A261" s="153">
        <v>259</v>
      </c>
      <c r="B261" t="s">
        <v>9052</v>
      </c>
      <c r="C261" s="154">
        <v>44859</v>
      </c>
      <c r="D261" s="155" t="s">
        <v>6</v>
      </c>
      <c r="E261" s="156">
        <v>91</v>
      </c>
      <c r="F261" s="157" t="s">
        <v>8969</v>
      </c>
      <c r="G261" s="155" t="s">
        <v>9069</v>
      </c>
      <c r="H261" s="158" t="s">
        <v>9009</v>
      </c>
      <c r="I261" s="157"/>
      <c r="J261" s="157">
        <v>18</v>
      </c>
      <c r="K261" s="157" t="s">
        <v>9054</v>
      </c>
      <c r="L261" s="159">
        <v>9.9</v>
      </c>
      <c r="M261" s="159"/>
      <c r="N261" s="157"/>
      <c r="O261" s="7" t="s">
        <v>9056</v>
      </c>
      <c r="P261" s="16">
        <f>IFERROR(LOOKUP(E261,{30,43,48,53,58,63,68,73,78,83,88,93,97},{42,47,52,57,62,67,72,77,82,87,92,99,100}),999)</f>
        <v>92</v>
      </c>
      <c r="Q261">
        <v>1</v>
      </c>
    </row>
    <row r="262" spans="1:17" x14ac:dyDescent="0.35">
      <c r="A262" s="153">
        <v>260</v>
      </c>
      <c r="B262" t="s">
        <v>9052</v>
      </c>
      <c r="C262" s="154">
        <v>44859</v>
      </c>
      <c r="D262" s="155" t="s">
        <v>6</v>
      </c>
      <c r="E262" s="156">
        <v>75</v>
      </c>
      <c r="F262" s="157" t="s">
        <v>8969</v>
      </c>
      <c r="G262" s="155" t="s">
        <v>9069</v>
      </c>
      <c r="H262" s="158" t="s">
        <v>9009</v>
      </c>
      <c r="I262" s="157"/>
      <c r="J262" s="157">
        <v>18</v>
      </c>
      <c r="K262" s="157" t="s">
        <v>9054</v>
      </c>
      <c r="L262" s="159">
        <v>9.9</v>
      </c>
      <c r="M262" s="159"/>
      <c r="N262" s="157"/>
      <c r="O262" s="7" t="s">
        <v>9056</v>
      </c>
      <c r="P262" s="16">
        <f>IFERROR(LOOKUP(E262,{30,43,48,53,58,63,68,73,78,83,88,93,97},{42,47,52,57,62,67,72,77,82,87,92,99,100}),999)</f>
        <v>77</v>
      </c>
      <c r="Q262">
        <v>1</v>
      </c>
    </row>
    <row r="263" spans="1:17" ht="29" x14ac:dyDescent="0.35">
      <c r="A263" s="153">
        <v>261</v>
      </c>
      <c r="B263" t="s">
        <v>9052</v>
      </c>
      <c r="C263" s="154">
        <v>44859</v>
      </c>
      <c r="D263" s="155" t="s">
        <v>6</v>
      </c>
      <c r="E263" s="156">
        <v>76</v>
      </c>
      <c r="F263" s="157" t="s">
        <v>8969</v>
      </c>
      <c r="G263" s="157" t="s">
        <v>9</v>
      </c>
      <c r="H263" s="158" t="s">
        <v>9053</v>
      </c>
      <c r="I263" s="157">
        <v>220269</v>
      </c>
      <c r="J263" s="157">
        <v>18</v>
      </c>
      <c r="K263" s="157" t="s">
        <v>9113</v>
      </c>
      <c r="L263" s="159">
        <v>0.3</v>
      </c>
      <c r="M263" s="159" t="s">
        <v>9058</v>
      </c>
      <c r="N263" s="157">
        <v>220269</v>
      </c>
      <c r="O263" s="7" t="s">
        <v>9056</v>
      </c>
      <c r="P263" s="16">
        <f>IFERROR(LOOKUP(E263,{30,43,48,53,58,63,68,73,78,83,88,93,97},{42,47,52,57,62,67,72,77,82,87,92,99,100}),999)</f>
        <v>77</v>
      </c>
      <c r="Q263">
        <v>1</v>
      </c>
    </row>
    <row r="264" spans="1:17" x14ac:dyDescent="0.35">
      <c r="A264" s="153">
        <v>262</v>
      </c>
      <c r="B264" t="s">
        <v>9052</v>
      </c>
      <c r="C264" s="154">
        <v>44859</v>
      </c>
      <c r="D264" s="155" t="s">
        <v>6</v>
      </c>
      <c r="E264" s="156">
        <v>83</v>
      </c>
      <c r="F264" s="157" t="s">
        <v>8969</v>
      </c>
      <c r="G264" s="157" t="s">
        <v>9</v>
      </c>
      <c r="H264" s="158" t="s">
        <v>9053</v>
      </c>
      <c r="I264" s="157">
        <v>220509</v>
      </c>
      <c r="J264" s="157">
        <v>18</v>
      </c>
      <c r="K264" s="157" t="s">
        <v>9078</v>
      </c>
      <c r="L264" s="159">
        <v>0.3</v>
      </c>
      <c r="M264" s="159" t="s">
        <v>9058</v>
      </c>
      <c r="N264" s="157">
        <v>220509</v>
      </c>
      <c r="O264" s="7" t="s">
        <v>9056</v>
      </c>
      <c r="P264" s="16">
        <f>IFERROR(LOOKUP(E264,{30,43,48,53,58,63,68,73,78,83,88,93,97},{42,47,52,57,62,67,72,77,82,87,92,99,100}),999)</f>
        <v>87</v>
      </c>
      <c r="Q264">
        <v>1</v>
      </c>
    </row>
    <row r="265" spans="1:17" x14ac:dyDescent="0.35">
      <c r="A265" s="153">
        <v>263</v>
      </c>
      <c r="B265" t="s">
        <v>9052</v>
      </c>
      <c r="C265" s="154">
        <v>44859</v>
      </c>
      <c r="D265" s="155" t="s">
        <v>6</v>
      </c>
      <c r="E265" s="156">
        <v>87</v>
      </c>
      <c r="F265" s="157" t="s">
        <v>8969</v>
      </c>
      <c r="G265" s="155" t="s">
        <v>9069</v>
      </c>
      <c r="H265" s="158" t="s">
        <v>9009</v>
      </c>
      <c r="I265" s="157"/>
      <c r="J265" s="157">
        <v>18</v>
      </c>
      <c r="K265" s="157" t="s">
        <v>9054</v>
      </c>
      <c r="L265" s="159">
        <v>9.9</v>
      </c>
      <c r="M265" s="159"/>
      <c r="N265" s="157"/>
      <c r="O265" s="7" t="s">
        <v>9056</v>
      </c>
      <c r="P265" s="16">
        <f>IFERROR(LOOKUP(E265,{30,43,48,53,58,63,68,73,78,83,88,93,97},{42,47,52,57,62,67,72,77,82,87,92,99,100}),999)</f>
        <v>87</v>
      </c>
      <c r="Q265">
        <v>1</v>
      </c>
    </row>
    <row r="266" spans="1:17" x14ac:dyDescent="0.35">
      <c r="A266" s="153">
        <v>264</v>
      </c>
      <c r="B266" t="s">
        <v>9052</v>
      </c>
      <c r="C266" s="154">
        <v>44859</v>
      </c>
      <c r="D266" s="155" t="s">
        <v>6</v>
      </c>
      <c r="E266" s="156">
        <v>84</v>
      </c>
      <c r="F266" s="157" t="s">
        <v>8969</v>
      </c>
      <c r="G266" s="155" t="s">
        <v>9069</v>
      </c>
      <c r="H266" s="158" t="s">
        <v>9009</v>
      </c>
      <c r="I266" s="157"/>
      <c r="J266" s="157">
        <v>18</v>
      </c>
      <c r="K266" s="157" t="s">
        <v>9054</v>
      </c>
      <c r="L266" s="159">
        <v>9.9</v>
      </c>
      <c r="M266" s="159"/>
      <c r="N266" s="157"/>
      <c r="O266" s="7" t="s">
        <v>9056</v>
      </c>
      <c r="P266" s="16">
        <f>IFERROR(LOOKUP(E266,{30,43,48,53,58,63,68,73,78,83,88,93,97},{42,47,52,57,62,67,72,77,82,87,92,99,100}),999)</f>
        <v>87</v>
      </c>
      <c r="Q266">
        <v>1</v>
      </c>
    </row>
    <row r="267" spans="1:17" x14ac:dyDescent="0.35">
      <c r="A267" s="153">
        <v>265</v>
      </c>
      <c r="B267" t="s">
        <v>9052</v>
      </c>
      <c r="C267" s="154">
        <v>44859</v>
      </c>
      <c r="D267" s="155" t="s">
        <v>6</v>
      </c>
      <c r="E267" s="156">
        <v>84</v>
      </c>
      <c r="F267" s="157" t="s">
        <v>8969</v>
      </c>
      <c r="G267" s="157" t="s">
        <v>9</v>
      </c>
      <c r="H267" s="158" t="s">
        <v>9053</v>
      </c>
      <c r="I267" s="157">
        <v>220513</v>
      </c>
      <c r="J267" s="157">
        <v>18</v>
      </c>
      <c r="K267" s="157" t="s">
        <v>9080</v>
      </c>
      <c r="L267" s="159">
        <v>0.3</v>
      </c>
      <c r="M267" s="159" t="s">
        <v>9058</v>
      </c>
      <c r="N267" s="157">
        <v>220513</v>
      </c>
      <c r="O267" s="7" t="s">
        <v>9056</v>
      </c>
      <c r="P267" s="16">
        <f>IFERROR(LOOKUP(E267,{30,43,48,53,58,63,68,73,78,83,88,93,97},{42,47,52,57,62,67,72,77,82,87,92,99,100}),999)</f>
        <v>87</v>
      </c>
      <c r="Q267">
        <v>1</v>
      </c>
    </row>
    <row r="268" spans="1:17" x14ac:dyDescent="0.35">
      <c r="A268" s="153">
        <v>266</v>
      </c>
      <c r="B268" t="s">
        <v>9052</v>
      </c>
      <c r="C268" s="154">
        <v>44859</v>
      </c>
      <c r="D268" s="155" t="s">
        <v>6</v>
      </c>
      <c r="E268" s="156">
        <v>86</v>
      </c>
      <c r="F268" s="157" t="s">
        <v>8969</v>
      </c>
      <c r="G268" s="157" t="s">
        <v>9</v>
      </c>
      <c r="H268" s="158" t="s">
        <v>9053</v>
      </c>
      <c r="I268" s="157">
        <v>220514</v>
      </c>
      <c r="J268" s="157">
        <v>60</v>
      </c>
      <c r="K268" s="157" t="s">
        <v>9080</v>
      </c>
      <c r="L268" s="159">
        <v>0.3</v>
      </c>
      <c r="M268" s="159" t="s">
        <v>9058</v>
      </c>
      <c r="N268" s="157">
        <v>220514</v>
      </c>
      <c r="O268" s="7" t="s">
        <v>9056</v>
      </c>
      <c r="P268" s="16">
        <f>IFERROR(LOOKUP(E268,{30,43,48,53,58,63,68,73,78,83,88,93,97},{42,47,52,57,62,67,72,77,82,87,92,99,100}),999)</f>
        <v>87</v>
      </c>
      <c r="Q268">
        <v>1</v>
      </c>
    </row>
    <row r="269" spans="1:17" x14ac:dyDescent="0.35">
      <c r="A269" s="153">
        <v>267</v>
      </c>
      <c r="B269" t="s">
        <v>9052</v>
      </c>
      <c r="C269" s="154">
        <v>44859</v>
      </c>
      <c r="D269" s="155" t="s">
        <v>6</v>
      </c>
      <c r="E269" s="156">
        <v>73</v>
      </c>
      <c r="F269" s="157" t="s">
        <v>8969</v>
      </c>
      <c r="G269" s="155" t="s">
        <v>9069</v>
      </c>
      <c r="H269" s="158" t="s">
        <v>9009</v>
      </c>
      <c r="I269" s="157"/>
      <c r="J269" s="157">
        <v>60</v>
      </c>
      <c r="K269" s="157" t="s">
        <v>9054</v>
      </c>
      <c r="L269" s="159">
        <v>9.9</v>
      </c>
      <c r="M269" s="159"/>
      <c r="N269" s="157"/>
      <c r="O269" s="7" t="s">
        <v>9056</v>
      </c>
      <c r="P269" s="16">
        <f>IFERROR(LOOKUP(E269,{30,43,48,53,58,63,68,73,78,83,88,93,97},{42,47,52,57,62,67,72,77,82,87,92,99,100}),999)</f>
        <v>77</v>
      </c>
      <c r="Q269">
        <v>1</v>
      </c>
    </row>
    <row r="270" spans="1:17" x14ac:dyDescent="0.35">
      <c r="A270" s="153">
        <v>268</v>
      </c>
      <c r="B270" t="s">
        <v>9052</v>
      </c>
      <c r="C270" s="154">
        <v>44859</v>
      </c>
      <c r="D270" s="155" t="s">
        <v>6</v>
      </c>
      <c r="E270" s="156">
        <v>96</v>
      </c>
      <c r="F270" s="157" t="s">
        <v>8969</v>
      </c>
      <c r="G270" s="157" t="s">
        <v>9</v>
      </c>
      <c r="H270" s="158" t="s">
        <v>9053</v>
      </c>
      <c r="I270" s="157">
        <v>220509</v>
      </c>
      <c r="J270" s="157">
        <v>18</v>
      </c>
      <c r="K270" s="157" t="s">
        <v>9078</v>
      </c>
      <c r="L270" s="159">
        <v>0.3</v>
      </c>
      <c r="M270" s="159" t="s">
        <v>9058</v>
      </c>
      <c r="N270" s="157">
        <v>220509</v>
      </c>
      <c r="O270" s="7" t="s">
        <v>9056</v>
      </c>
      <c r="P270" s="16">
        <f>IFERROR(LOOKUP(E270,{30,43,48,53,58,63,68,73,78,83,88,93,97},{42,47,52,57,62,67,72,77,82,87,92,99,100}),999)</f>
        <v>99</v>
      </c>
      <c r="Q270">
        <v>1</v>
      </c>
    </row>
    <row r="271" spans="1:17" x14ac:dyDescent="0.35">
      <c r="A271" s="153">
        <v>269</v>
      </c>
      <c r="B271" t="s">
        <v>9052</v>
      </c>
      <c r="C271" s="154">
        <v>44859</v>
      </c>
      <c r="D271" s="155" t="s">
        <v>6</v>
      </c>
      <c r="E271" s="156">
        <v>84</v>
      </c>
      <c r="F271" s="157" t="s">
        <v>8969</v>
      </c>
      <c r="G271" s="155" t="s">
        <v>9069</v>
      </c>
      <c r="H271" s="158" t="s">
        <v>9009</v>
      </c>
      <c r="I271" s="157"/>
      <c r="J271" s="157">
        <v>18</v>
      </c>
      <c r="K271" s="157" t="s">
        <v>9054</v>
      </c>
      <c r="L271" s="159">
        <v>9.9</v>
      </c>
      <c r="M271" s="159"/>
      <c r="N271" s="157"/>
      <c r="O271" s="7" t="s">
        <v>9056</v>
      </c>
      <c r="P271" s="16">
        <f>IFERROR(LOOKUP(E271,{30,43,48,53,58,63,68,73,78,83,88,93,97},{42,47,52,57,62,67,72,77,82,87,92,99,100}),999)</f>
        <v>87</v>
      </c>
      <c r="Q271">
        <v>1</v>
      </c>
    </row>
    <row r="272" spans="1:17" x14ac:dyDescent="0.35">
      <c r="A272" s="153">
        <v>270</v>
      </c>
      <c r="B272" t="s">
        <v>9052</v>
      </c>
      <c r="C272" s="154">
        <v>44859</v>
      </c>
      <c r="D272" s="155" t="s">
        <v>6</v>
      </c>
      <c r="E272" s="156">
        <v>77</v>
      </c>
      <c r="F272" s="157" t="s">
        <v>8969</v>
      </c>
      <c r="G272" s="155" t="s">
        <v>9069</v>
      </c>
      <c r="H272" s="158" t="s">
        <v>9009</v>
      </c>
      <c r="I272" s="157"/>
      <c r="J272" s="157">
        <v>60</v>
      </c>
      <c r="K272" s="157" t="s">
        <v>9054</v>
      </c>
      <c r="L272" s="159">
        <v>9.9</v>
      </c>
      <c r="M272" s="159"/>
      <c r="N272" s="157"/>
      <c r="O272" s="7" t="s">
        <v>9056</v>
      </c>
      <c r="P272" s="16">
        <f>IFERROR(LOOKUP(E272,{30,43,48,53,58,63,68,73,78,83,88,93,97},{42,47,52,57,62,67,72,77,82,87,92,99,100}),999)</f>
        <v>77</v>
      </c>
      <c r="Q272">
        <v>1</v>
      </c>
    </row>
    <row r="273" spans="1:17" ht="29" x14ac:dyDescent="0.35">
      <c r="A273" s="153">
        <v>271</v>
      </c>
      <c r="B273" t="s">
        <v>9052</v>
      </c>
      <c r="C273" s="154">
        <v>44859</v>
      </c>
      <c r="D273" s="155" t="s">
        <v>6</v>
      </c>
      <c r="E273" s="156">
        <v>87</v>
      </c>
      <c r="F273" s="157" t="s">
        <v>8969</v>
      </c>
      <c r="G273" s="157" t="s">
        <v>9</v>
      </c>
      <c r="H273" s="158" t="s">
        <v>9053</v>
      </c>
      <c r="I273" s="157">
        <v>220511</v>
      </c>
      <c r="J273" s="157">
        <v>60</v>
      </c>
      <c r="K273" s="157" t="s">
        <v>9068</v>
      </c>
      <c r="L273" s="159">
        <v>0.3</v>
      </c>
      <c r="M273" s="159" t="s">
        <v>9058</v>
      </c>
      <c r="N273" s="157">
        <v>220511</v>
      </c>
      <c r="O273" s="7" t="s">
        <v>9056</v>
      </c>
      <c r="P273" s="16">
        <f>IFERROR(LOOKUP(E273,{30,43,48,53,58,63,68,73,78,83,88,93,97},{42,47,52,57,62,67,72,77,82,87,92,99,100}),999)</f>
        <v>87</v>
      </c>
      <c r="Q273">
        <v>1</v>
      </c>
    </row>
    <row r="274" spans="1:17" x14ac:dyDescent="0.35">
      <c r="A274" s="153">
        <v>272</v>
      </c>
      <c r="B274" t="s">
        <v>9052</v>
      </c>
      <c r="C274" s="154">
        <v>44859</v>
      </c>
      <c r="D274" s="155" t="s">
        <v>6</v>
      </c>
      <c r="E274" s="156">
        <v>76</v>
      </c>
      <c r="F274" s="157" t="s">
        <v>8969</v>
      </c>
      <c r="G274" s="157" t="s">
        <v>9</v>
      </c>
      <c r="H274" s="158" t="s">
        <v>9053</v>
      </c>
      <c r="I274" s="157">
        <v>220509</v>
      </c>
      <c r="J274" s="157">
        <v>60</v>
      </c>
      <c r="K274" s="157" t="s">
        <v>9078</v>
      </c>
      <c r="L274" s="159">
        <v>0.3</v>
      </c>
      <c r="M274" s="159" t="s">
        <v>9058</v>
      </c>
      <c r="N274" s="157">
        <v>220509</v>
      </c>
      <c r="O274" s="7" t="s">
        <v>9056</v>
      </c>
      <c r="P274" s="16">
        <f>IFERROR(LOOKUP(E274,{30,43,48,53,58,63,68,73,78,83,88,93,97},{42,47,52,57,62,67,72,77,82,87,92,99,100}),999)</f>
        <v>77</v>
      </c>
      <c r="Q274">
        <v>1</v>
      </c>
    </row>
    <row r="275" spans="1:17" x14ac:dyDescent="0.35">
      <c r="A275" s="153">
        <v>273</v>
      </c>
      <c r="B275" t="s">
        <v>9052</v>
      </c>
      <c r="C275" s="154">
        <v>44859</v>
      </c>
      <c r="D275" s="155" t="s">
        <v>6</v>
      </c>
      <c r="E275" s="156">
        <v>80</v>
      </c>
      <c r="F275" s="157" t="s">
        <v>8969</v>
      </c>
      <c r="G275" s="157" t="s">
        <v>9</v>
      </c>
      <c r="H275" s="158" t="s">
        <v>9053</v>
      </c>
      <c r="I275" s="157">
        <v>220513</v>
      </c>
      <c r="J275" s="157">
        <v>60</v>
      </c>
      <c r="K275" s="157" t="s">
        <v>9080</v>
      </c>
      <c r="L275" s="159">
        <v>0.3</v>
      </c>
      <c r="M275" s="159" t="s">
        <v>9058</v>
      </c>
      <c r="N275" s="157">
        <v>220513</v>
      </c>
      <c r="O275" s="7" t="s">
        <v>9056</v>
      </c>
      <c r="P275" s="16">
        <f>IFERROR(LOOKUP(E275,{30,43,48,53,58,63,68,73,78,83,88,93,97},{42,47,52,57,62,67,72,77,82,87,92,99,100}),999)</f>
        <v>82</v>
      </c>
      <c r="Q275">
        <v>1</v>
      </c>
    </row>
    <row r="276" spans="1:17" x14ac:dyDescent="0.35">
      <c r="A276" s="153">
        <v>274</v>
      </c>
      <c r="B276" t="s">
        <v>9052</v>
      </c>
      <c r="C276" s="154">
        <v>44859</v>
      </c>
      <c r="D276" s="155" t="s">
        <v>6</v>
      </c>
      <c r="E276" s="156">
        <v>87</v>
      </c>
      <c r="F276" s="157" t="s">
        <v>8969</v>
      </c>
      <c r="G276" s="157" t="s">
        <v>9</v>
      </c>
      <c r="H276" s="158" t="s">
        <v>9053</v>
      </c>
      <c r="I276" s="157">
        <v>637422</v>
      </c>
      <c r="J276" s="157">
        <v>60</v>
      </c>
      <c r="K276" s="157" t="s">
        <v>9109</v>
      </c>
      <c r="L276" s="159">
        <v>0.3</v>
      </c>
      <c r="M276" s="159" t="s">
        <v>9058</v>
      </c>
      <c r="N276" s="157">
        <v>637422</v>
      </c>
      <c r="O276" s="7" t="s">
        <v>9056</v>
      </c>
      <c r="P276" s="16">
        <f>IFERROR(LOOKUP(E276,{30,43,48,53,58,63,68,73,78,83,88,93,97},{42,47,52,57,62,67,72,77,82,87,92,99,100}),999)</f>
        <v>87</v>
      </c>
      <c r="Q276">
        <v>1</v>
      </c>
    </row>
    <row r="277" spans="1:17" x14ac:dyDescent="0.35">
      <c r="A277" s="153">
        <v>275</v>
      </c>
      <c r="B277" t="s">
        <v>9052</v>
      </c>
      <c r="C277" s="154">
        <v>44859</v>
      </c>
      <c r="D277" s="155" t="s">
        <v>6</v>
      </c>
      <c r="E277" s="156">
        <v>81</v>
      </c>
      <c r="F277" s="157" t="s">
        <v>8969</v>
      </c>
      <c r="G277" s="155" t="s">
        <v>9069</v>
      </c>
      <c r="H277" s="158" t="s">
        <v>9009</v>
      </c>
      <c r="I277" s="157"/>
      <c r="J277" s="157">
        <v>60</v>
      </c>
      <c r="K277" s="157" t="s">
        <v>9054</v>
      </c>
      <c r="L277" s="159">
        <v>9.9</v>
      </c>
      <c r="M277" s="159"/>
      <c r="N277" s="157"/>
      <c r="O277" s="7" t="s">
        <v>9056</v>
      </c>
      <c r="P277" s="16">
        <f>IFERROR(LOOKUP(E277,{30,43,48,53,58,63,68,73,78,83,88,93,97},{42,47,52,57,62,67,72,77,82,87,92,99,100}),999)</f>
        <v>82</v>
      </c>
      <c r="Q277">
        <v>1</v>
      </c>
    </row>
    <row r="278" spans="1:17" ht="29" x14ac:dyDescent="0.35">
      <c r="A278" s="153">
        <v>276</v>
      </c>
      <c r="B278" t="s">
        <v>9052</v>
      </c>
      <c r="C278" s="154">
        <v>44859</v>
      </c>
      <c r="D278" s="155" t="s">
        <v>6</v>
      </c>
      <c r="E278" s="156">
        <v>88</v>
      </c>
      <c r="F278" s="157" t="s">
        <v>8969</v>
      </c>
      <c r="G278" s="157" t="s">
        <v>9</v>
      </c>
      <c r="H278" s="158" t="s">
        <v>9053</v>
      </c>
      <c r="I278" s="157">
        <v>91286</v>
      </c>
      <c r="J278" s="157">
        <v>60</v>
      </c>
      <c r="K278" s="157" t="s">
        <v>9112</v>
      </c>
      <c r="L278" s="159">
        <v>0.3</v>
      </c>
      <c r="M278" s="159" t="s">
        <v>9058</v>
      </c>
      <c r="N278" s="157">
        <v>91286</v>
      </c>
      <c r="O278" s="7" t="s">
        <v>9056</v>
      </c>
      <c r="P278" s="16">
        <f>IFERROR(LOOKUP(E278,{30,43,48,53,58,63,68,73,78,83,88,93,97},{42,47,52,57,62,67,72,77,82,87,92,99,100}),999)</f>
        <v>92</v>
      </c>
      <c r="Q278">
        <v>1</v>
      </c>
    </row>
    <row r="279" spans="1:17" x14ac:dyDescent="0.35">
      <c r="A279" s="153">
        <v>277</v>
      </c>
      <c r="B279" t="s">
        <v>9052</v>
      </c>
      <c r="C279" s="154">
        <v>44859</v>
      </c>
      <c r="D279" s="155" t="s">
        <v>6</v>
      </c>
      <c r="E279" s="156">
        <v>77</v>
      </c>
      <c r="F279" s="157" t="s">
        <v>8969</v>
      </c>
      <c r="G279" s="157" t="s">
        <v>9</v>
      </c>
      <c r="H279" s="158" t="s">
        <v>9053</v>
      </c>
      <c r="I279" s="157">
        <v>91185</v>
      </c>
      <c r="J279" s="157">
        <v>60</v>
      </c>
      <c r="K279" s="157" t="s">
        <v>9116</v>
      </c>
      <c r="L279" s="159">
        <v>0.4</v>
      </c>
      <c r="M279" s="159" t="s">
        <v>9058</v>
      </c>
      <c r="N279" s="157">
        <v>91185</v>
      </c>
      <c r="O279" s="7" t="s">
        <v>9056</v>
      </c>
      <c r="P279" s="16">
        <f>IFERROR(LOOKUP(E279,{30,43,48,53,58,63,68,73,78,83,88,93,97},{42,47,52,57,62,67,72,77,82,87,92,99,100}),999)</f>
        <v>77</v>
      </c>
      <c r="Q279">
        <v>1</v>
      </c>
    </row>
    <row r="280" spans="1:17" ht="29" x14ac:dyDescent="0.35">
      <c r="A280" s="153">
        <v>278</v>
      </c>
      <c r="B280" t="s">
        <v>9052</v>
      </c>
      <c r="C280" s="154">
        <v>44859</v>
      </c>
      <c r="D280" s="155" t="s">
        <v>6</v>
      </c>
      <c r="E280" s="156">
        <v>93</v>
      </c>
      <c r="F280" s="157" t="s">
        <v>8969</v>
      </c>
      <c r="G280" s="157" t="s">
        <v>9</v>
      </c>
      <c r="H280" s="158" t="s">
        <v>9053</v>
      </c>
      <c r="I280" s="157">
        <v>220511</v>
      </c>
      <c r="J280" s="157">
        <v>60</v>
      </c>
      <c r="K280" s="157" t="s">
        <v>9068</v>
      </c>
      <c r="L280" s="159">
        <v>0.3</v>
      </c>
      <c r="M280" s="159" t="s">
        <v>9058</v>
      </c>
      <c r="N280" s="157">
        <v>220511</v>
      </c>
      <c r="O280" s="7" t="s">
        <v>9056</v>
      </c>
      <c r="P280" s="16">
        <f>IFERROR(LOOKUP(E280,{30,43,48,53,58,63,68,73,78,83,88,93,97},{42,47,52,57,62,67,72,77,82,87,92,99,100}),999)</f>
        <v>99</v>
      </c>
      <c r="Q280">
        <v>1</v>
      </c>
    </row>
    <row r="281" spans="1:17" x14ac:dyDescent="0.35">
      <c r="A281" s="153">
        <v>279</v>
      </c>
      <c r="B281" t="s">
        <v>9052</v>
      </c>
      <c r="C281" s="154">
        <v>44859</v>
      </c>
      <c r="D281" s="155" t="s">
        <v>6</v>
      </c>
      <c r="E281" s="156">
        <v>75</v>
      </c>
      <c r="F281" s="157" t="s">
        <v>8969</v>
      </c>
      <c r="G281" s="155" t="s">
        <v>9069</v>
      </c>
      <c r="H281" s="158" t="s">
        <v>9009</v>
      </c>
      <c r="I281" s="157"/>
      <c r="J281" s="157">
        <v>60</v>
      </c>
      <c r="K281" s="157" t="s">
        <v>9054</v>
      </c>
      <c r="L281" s="159">
        <v>9.9</v>
      </c>
      <c r="M281" s="159"/>
      <c r="N281" s="157"/>
      <c r="O281" s="7" t="s">
        <v>9056</v>
      </c>
      <c r="P281" s="16">
        <f>IFERROR(LOOKUP(E281,{30,43,48,53,58,63,68,73,78,83,88,93,97},{42,47,52,57,62,67,72,77,82,87,92,99,100}),999)</f>
        <v>77</v>
      </c>
      <c r="Q281">
        <v>1</v>
      </c>
    </row>
    <row r="282" spans="1:17" ht="29" x14ac:dyDescent="0.35">
      <c r="A282" s="153">
        <v>280</v>
      </c>
      <c r="B282" t="s">
        <v>9052</v>
      </c>
      <c r="C282" s="154">
        <v>44859</v>
      </c>
      <c r="D282" s="155" t="s">
        <v>6</v>
      </c>
      <c r="E282" s="156">
        <v>75</v>
      </c>
      <c r="F282" s="157" t="s">
        <v>8969</v>
      </c>
      <c r="G282" s="157" t="s">
        <v>9</v>
      </c>
      <c r="H282" s="158" t="s">
        <v>9053</v>
      </c>
      <c r="I282" s="157">
        <v>220269</v>
      </c>
      <c r="J282" s="157">
        <v>60</v>
      </c>
      <c r="K282" s="157" t="s">
        <v>9113</v>
      </c>
      <c r="L282" s="159">
        <v>0.3</v>
      </c>
      <c r="M282" s="159" t="s">
        <v>9058</v>
      </c>
      <c r="N282" s="157">
        <v>220269</v>
      </c>
      <c r="O282" s="7" t="s">
        <v>9056</v>
      </c>
      <c r="P282" s="16">
        <f>IFERROR(LOOKUP(E282,{30,43,48,53,58,63,68,73,78,83,88,93,97},{42,47,52,57,62,67,72,77,82,87,92,99,100}),999)</f>
        <v>77</v>
      </c>
      <c r="Q282">
        <v>1</v>
      </c>
    </row>
    <row r="283" spans="1:17" x14ac:dyDescent="0.35">
      <c r="A283" s="153">
        <v>281</v>
      </c>
      <c r="B283" t="s">
        <v>9052</v>
      </c>
      <c r="C283" s="154">
        <v>44859</v>
      </c>
      <c r="D283" s="155" t="s">
        <v>6</v>
      </c>
      <c r="E283" s="156">
        <v>71</v>
      </c>
      <c r="F283" s="157" t="s">
        <v>8969</v>
      </c>
      <c r="G283" s="157" t="s">
        <v>9</v>
      </c>
      <c r="H283" s="158" t="s">
        <v>9053</v>
      </c>
      <c r="I283" s="157">
        <v>220199</v>
      </c>
      <c r="J283" s="157">
        <v>60</v>
      </c>
      <c r="K283" s="157" t="s">
        <v>9057</v>
      </c>
      <c r="L283" s="159">
        <v>0.2</v>
      </c>
      <c r="M283" s="159" t="s">
        <v>9058</v>
      </c>
      <c r="N283" s="157">
        <v>220199</v>
      </c>
      <c r="O283" s="7" t="s">
        <v>9056</v>
      </c>
      <c r="P283" s="16">
        <f>IFERROR(LOOKUP(E283,{30,43,48,53,58,63,68,73,78,83,88,93,97},{42,47,52,57,62,67,72,77,82,87,92,99,100}),999)</f>
        <v>72</v>
      </c>
      <c r="Q283">
        <v>1</v>
      </c>
    </row>
    <row r="284" spans="1:17" x14ac:dyDescent="0.35">
      <c r="A284" s="153">
        <v>282</v>
      </c>
      <c r="B284" t="s">
        <v>9052</v>
      </c>
      <c r="C284" s="154">
        <v>44859</v>
      </c>
      <c r="D284" s="155" t="s">
        <v>6</v>
      </c>
      <c r="E284" s="156">
        <v>76</v>
      </c>
      <c r="F284" s="157" t="s">
        <v>8969</v>
      </c>
      <c r="G284" s="155" t="s">
        <v>9069</v>
      </c>
      <c r="H284" s="158" t="s">
        <v>9009</v>
      </c>
      <c r="I284" s="157"/>
      <c r="J284" s="157">
        <v>60</v>
      </c>
      <c r="K284" s="157" t="s">
        <v>9054</v>
      </c>
      <c r="L284" s="159">
        <v>9.9</v>
      </c>
      <c r="M284" s="159"/>
      <c r="N284" s="157"/>
      <c r="O284" s="7" t="s">
        <v>9056</v>
      </c>
      <c r="P284" s="16">
        <f>IFERROR(LOOKUP(E284,{30,43,48,53,58,63,68,73,78,83,88,93,97},{42,47,52,57,62,67,72,77,82,87,92,99,100}),999)</f>
        <v>77</v>
      </c>
      <c r="Q284">
        <v>1</v>
      </c>
    </row>
    <row r="285" spans="1:17" x14ac:dyDescent="0.35">
      <c r="A285" s="153">
        <v>283</v>
      </c>
      <c r="B285" t="s">
        <v>9052</v>
      </c>
      <c r="C285" s="154">
        <v>44859</v>
      </c>
      <c r="D285" s="155" t="s">
        <v>6</v>
      </c>
      <c r="E285" s="156">
        <v>87</v>
      </c>
      <c r="F285" s="157" t="s">
        <v>8969</v>
      </c>
      <c r="G285" s="157" t="s">
        <v>9</v>
      </c>
      <c r="H285" s="158" t="s">
        <v>9053</v>
      </c>
      <c r="I285" s="157">
        <v>220509</v>
      </c>
      <c r="J285" s="157">
        <v>60</v>
      </c>
      <c r="K285" s="157" t="s">
        <v>9078</v>
      </c>
      <c r="L285" s="159">
        <v>0.3</v>
      </c>
      <c r="M285" s="159" t="s">
        <v>9058</v>
      </c>
      <c r="N285" s="157">
        <v>220509</v>
      </c>
      <c r="O285" s="7" t="s">
        <v>9056</v>
      </c>
      <c r="P285" s="16">
        <f>IFERROR(LOOKUP(E285,{30,43,48,53,58,63,68,73,78,83,88,93,97},{42,47,52,57,62,67,72,77,82,87,92,99,100}),999)</f>
        <v>87</v>
      </c>
      <c r="Q285">
        <v>1</v>
      </c>
    </row>
    <row r="286" spans="1:17" x14ac:dyDescent="0.35">
      <c r="A286" s="153">
        <v>284</v>
      </c>
      <c r="B286" t="s">
        <v>9052</v>
      </c>
      <c r="C286" s="154">
        <v>44859</v>
      </c>
      <c r="D286" s="155" t="s">
        <v>6</v>
      </c>
      <c r="E286" s="156">
        <v>86</v>
      </c>
      <c r="F286" s="157" t="s">
        <v>8969</v>
      </c>
      <c r="G286" s="157" t="s">
        <v>9</v>
      </c>
      <c r="H286" s="158" t="s">
        <v>9009</v>
      </c>
      <c r="I286" s="157"/>
      <c r="J286" s="157">
        <v>60</v>
      </c>
      <c r="K286" s="157" t="s">
        <v>9054</v>
      </c>
      <c r="L286" s="159">
        <v>9.9</v>
      </c>
      <c r="M286" s="159"/>
      <c r="N286" s="157"/>
      <c r="O286" s="7" t="s">
        <v>9056</v>
      </c>
      <c r="P286" s="16">
        <f>IFERROR(LOOKUP(E286,{30,43,48,53,58,63,68,73,78,83,88,93,97},{42,47,52,57,62,67,72,77,82,87,92,99,100}),999)</f>
        <v>87</v>
      </c>
      <c r="Q286">
        <v>1</v>
      </c>
    </row>
    <row r="287" spans="1:17" x14ac:dyDescent="0.35">
      <c r="A287" s="153">
        <v>285</v>
      </c>
      <c r="B287" t="s">
        <v>9052</v>
      </c>
      <c r="C287" s="154">
        <v>44859</v>
      </c>
      <c r="D287" s="155" t="s">
        <v>6</v>
      </c>
      <c r="E287" s="156">
        <v>90</v>
      </c>
      <c r="F287" s="157" t="s">
        <v>8969</v>
      </c>
      <c r="G287" s="157" t="s">
        <v>9</v>
      </c>
      <c r="H287" s="158" t="s">
        <v>9053</v>
      </c>
      <c r="I287" s="157">
        <v>220510</v>
      </c>
      <c r="J287" s="157">
        <v>60</v>
      </c>
      <c r="K287" s="157" t="s">
        <v>9078</v>
      </c>
      <c r="L287" s="159">
        <v>0.3</v>
      </c>
      <c r="M287" s="159" t="s">
        <v>9058</v>
      </c>
      <c r="N287" s="157">
        <v>220510</v>
      </c>
      <c r="O287" s="7" t="s">
        <v>9056</v>
      </c>
      <c r="P287" s="16">
        <f>IFERROR(LOOKUP(E287,{30,43,48,53,58,63,68,73,78,83,88,93,97},{42,47,52,57,62,67,72,77,82,87,92,99,100}),999)</f>
        <v>92</v>
      </c>
      <c r="Q287">
        <v>1</v>
      </c>
    </row>
    <row r="288" spans="1:17" x14ac:dyDescent="0.35">
      <c r="A288" s="153">
        <v>286</v>
      </c>
      <c r="B288" t="s">
        <v>9052</v>
      </c>
      <c r="C288" s="154">
        <v>44859</v>
      </c>
      <c r="D288" s="155" t="s">
        <v>6</v>
      </c>
      <c r="E288" s="156">
        <v>75</v>
      </c>
      <c r="F288" s="157" t="s">
        <v>8969</v>
      </c>
      <c r="G288" s="155" t="s">
        <v>9069</v>
      </c>
      <c r="H288" s="158" t="s">
        <v>9009</v>
      </c>
      <c r="I288" s="157"/>
      <c r="J288" s="157">
        <v>60</v>
      </c>
      <c r="K288" s="157" t="s">
        <v>9054</v>
      </c>
      <c r="L288" s="159">
        <v>9.9</v>
      </c>
      <c r="M288" s="159"/>
      <c r="N288" s="157"/>
      <c r="O288" s="7" t="s">
        <v>9056</v>
      </c>
      <c r="P288" s="16">
        <f>IFERROR(LOOKUP(E288,{30,43,48,53,58,63,68,73,78,83,88,93,97},{42,47,52,57,62,67,72,77,82,87,92,99,100}),999)</f>
        <v>77</v>
      </c>
      <c r="Q288">
        <v>1</v>
      </c>
    </row>
    <row r="289" spans="1:17" x14ac:dyDescent="0.35">
      <c r="A289" s="153">
        <v>287</v>
      </c>
      <c r="B289" t="s">
        <v>9052</v>
      </c>
      <c r="C289" s="154">
        <v>44859</v>
      </c>
      <c r="D289" s="155" t="s">
        <v>6</v>
      </c>
      <c r="E289" s="156">
        <v>71</v>
      </c>
      <c r="F289" s="157" t="s">
        <v>8969</v>
      </c>
      <c r="G289" s="157" t="s">
        <v>9</v>
      </c>
      <c r="H289" s="158" t="s">
        <v>9053</v>
      </c>
      <c r="I289" s="157">
        <v>637758</v>
      </c>
      <c r="J289" s="157">
        <v>60</v>
      </c>
      <c r="K289" s="157" t="s">
        <v>9059</v>
      </c>
      <c r="L289" s="159">
        <v>0.2</v>
      </c>
      <c r="M289" s="159" t="s">
        <v>9058</v>
      </c>
      <c r="N289" s="157">
        <v>637758</v>
      </c>
      <c r="O289" s="7" t="s">
        <v>9056</v>
      </c>
      <c r="P289" s="16">
        <f>IFERROR(LOOKUP(E289,{30,43,48,53,58,63,68,73,78,83,88,93,97},{42,47,52,57,62,67,72,77,82,87,92,99,100}),999)</f>
        <v>72</v>
      </c>
      <c r="Q289">
        <v>1</v>
      </c>
    </row>
    <row r="290" spans="1:17" x14ac:dyDescent="0.35">
      <c r="A290" s="153">
        <v>288</v>
      </c>
      <c r="B290" t="s">
        <v>9052</v>
      </c>
      <c r="C290" s="154">
        <v>44859</v>
      </c>
      <c r="D290" s="155" t="s">
        <v>6</v>
      </c>
      <c r="E290" s="156">
        <v>87</v>
      </c>
      <c r="F290" s="157" t="s">
        <v>8969</v>
      </c>
      <c r="G290" s="155" t="s">
        <v>9069</v>
      </c>
      <c r="H290" s="158" t="s">
        <v>9009</v>
      </c>
      <c r="I290" s="157"/>
      <c r="J290" s="157">
        <v>60</v>
      </c>
      <c r="K290" s="157" t="s">
        <v>9054</v>
      </c>
      <c r="L290" s="159">
        <v>9.9</v>
      </c>
      <c r="M290" s="159"/>
      <c r="N290" s="157"/>
      <c r="O290" s="7" t="s">
        <v>9056</v>
      </c>
      <c r="P290" s="16">
        <f>IFERROR(LOOKUP(E290,{30,43,48,53,58,63,68,73,78,83,88,93,97},{42,47,52,57,62,67,72,77,82,87,92,99,100}),999)</f>
        <v>87</v>
      </c>
      <c r="Q290">
        <v>1</v>
      </c>
    </row>
    <row r="291" spans="1:17" x14ac:dyDescent="0.35">
      <c r="A291" s="153">
        <v>289</v>
      </c>
      <c r="B291" t="s">
        <v>9052</v>
      </c>
      <c r="C291" s="154">
        <v>44859</v>
      </c>
      <c r="D291" s="155" t="s">
        <v>6</v>
      </c>
      <c r="E291" s="156">
        <v>73</v>
      </c>
      <c r="F291" s="157" t="s">
        <v>8969</v>
      </c>
      <c r="G291" s="157" t="s">
        <v>9</v>
      </c>
      <c r="H291" s="158" t="s">
        <v>9053</v>
      </c>
      <c r="I291" s="157">
        <v>220513</v>
      </c>
      <c r="J291" s="157">
        <v>60</v>
      </c>
      <c r="K291" s="157" t="s">
        <v>9080</v>
      </c>
      <c r="L291" s="159">
        <v>0.3</v>
      </c>
      <c r="M291" s="159" t="s">
        <v>9058</v>
      </c>
      <c r="N291" s="157">
        <v>220513</v>
      </c>
      <c r="O291" s="7" t="s">
        <v>9056</v>
      </c>
      <c r="P291" s="16">
        <f>IFERROR(LOOKUP(E291,{30,43,48,53,58,63,68,73,78,83,88,93,97},{42,47,52,57,62,67,72,77,82,87,92,99,100}),999)</f>
        <v>77</v>
      </c>
      <c r="Q291">
        <v>1</v>
      </c>
    </row>
    <row r="292" spans="1:17" x14ac:dyDescent="0.35">
      <c r="A292" s="153">
        <v>290</v>
      </c>
      <c r="B292" t="s">
        <v>9052</v>
      </c>
      <c r="C292" s="154">
        <v>44859</v>
      </c>
      <c r="D292" s="155" t="s">
        <v>6</v>
      </c>
      <c r="E292" s="156">
        <v>78</v>
      </c>
      <c r="F292" s="157" t="s">
        <v>8969</v>
      </c>
      <c r="G292" s="157" t="s">
        <v>9</v>
      </c>
      <c r="H292" s="158" t="s">
        <v>9053</v>
      </c>
      <c r="I292" s="157">
        <v>220509</v>
      </c>
      <c r="J292" s="157">
        <v>60</v>
      </c>
      <c r="K292" s="157" t="s">
        <v>9078</v>
      </c>
      <c r="L292" s="159">
        <v>0.3</v>
      </c>
      <c r="M292" s="159" t="s">
        <v>9058</v>
      </c>
      <c r="N292" s="157">
        <v>220509</v>
      </c>
      <c r="O292" s="7" t="s">
        <v>9056</v>
      </c>
      <c r="P292" s="16">
        <f>IFERROR(LOOKUP(E292,{30,43,48,53,58,63,68,73,78,83,88,93,97},{42,47,52,57,62,67,72,77,82,87,92,99,100}),999)</f>
        <v>82</v>
      </c>
      <c r="Q292">
        <v>1</v>
      </c>
    </row>
    <row r="293" spans="1:17" ht="29" x14ac:dyDescent="0.35">
      <c r="A293" s="153">
        <v>291</v>
      </c>
      <c r="B293" t="s">
        <v>9052</v>
      </c>
      <c r="C293" s="154">
        <v>44859</v>
      </c>
      <c r="D293" s="155" t="s">
        <v>6</v>
      </c>
      <c r="E293" s="156">
        <v>74</v>
      </c>
      <c r="F293" s="157" t="s">
        <v>8969</v>
      </c>
      <c r="G293" s="157" t="s">
        <v>9</v>
      </c>
      <c r="H293" s="158" t="s">
        <v>9053</v>
      </c>
      <c r="I293" s="157">
        <v>220511</v>
      </c>
      <c r="J293" s="157">
        <v>60</v>
      </c>
      <c r="K293" s="157" t="s">
        <v>9068</v>
      </c>
      <c r="L293" s="159">
        <v>0.3</v>
      </c>
      <c r="M293" s="159" t="s">
        <v>9058</v>
      </c>
      <c r="N293" s="157">
        <v>220511</v>
      </c>
      <c r="O293" s="7" t="s">
        <v>9056</v>
      </c>
      <c r="P293" s="16">
        <f>IFERROR(LOOKUP(E293,{30,43,48,53,58,63,68,73,78,83,88,93,97},{42,47,52,57,62,67,72,77,82,87,92,99,100}),999)</f>
        <v>77</v>
      </c>
      <c r="Q293">
        <v>1</v>
      </c>
    </row>
    <row r="294" spans="1:17" ht="29" x14ac:dyDescent="0.35">
      <c r="A294" s="153">
        <v>292</v>
      </c>
      <c r="B294" t="s">
        <v>9052</v>
      </c>
      <c r="C294" s="154">
        <v>44859</v>
      </c>
      <c r="D294" s="155" t="s">
        <v>6</v>
      </c>
      <c r="E294" s="156">
        <v>84</v>
      </c>
      <c r="F294" s="157" t="s">
        <v>8969</v>
      </c>
      <c r="G294" s="157" t="s">
        <v>9</v>
      </c>
      <c r="H294" s="158" t="s">
        <v>9053</v>
      </c>
      <c r="I294" s="157">
        <v>637420</v>
      </c>
      <c r="J294" s="157">
        <v>60</v>
      </c>
      <c r="K294" s="157" t="s">
        <v>9081</v>
      </c>
      <c r="L294" s="159">
        <v>0.3</v>
      </c>
      <c r="M294" s="159" t="s">
        <v>9058</v>
      </c>
      <c r="N294" s="157">
        <v>637420</v>
      </c>
      <c r="O294" s="7" t="s">
        <v>9056</v>
      </c>
      <c r="P294" s="16">
        <f>IFERROR(LOOKUP(E294,{30,43,48,53,58,63,68,73,78,83,88,93,97},{42,47,52,57,62,67,72,77,82,87,92,99,100}),999)</f>
        <v>87</v>
      </c>
      <c r="Q294">
        <v>1</v>
      </c>
    </row>
    <row r="295" spans="1:17" x14ac:dyDescent="0.35">
      <c r="A295" s="153">
        <v>293</v>
      </c>
      <c r="B295" t="s">
        <v>9052</v>
      </c>
      <c r="C295" s="154">
        <v>44859</v>
      </c>
      <c r="D295" s="155" t="s">
        <v>6</v>
      </c>
      <c r="E295" s="156">
        <v>86</v>
      </c>
      <c r="F295" s="157" t="s">
        <v>8969</v>
      </c>
      <c r="G295" s="157" t="s">
        <v>9</v>
      </c>
      <c r="H295" s="158" t="s">
        <v>9053</v>
      </c>
      <c r="I295" s="157">
        <v>220509</v>
      </c>
      <c r="J295" s="157">
        <v>60</v>
      </c>
      <c r="K295" s="157" t="s">
        <v>9078</v>
      </c>
      <c r="L295" s="159">
        <v>0.3</v>
      </c>
      <c r="M295" s="159" t="s">
        <v>9058</v>
      </c>
      <c r="N295" s="157">
        <v>220509</v>
      </c>
      <c r="O295" s="7" t="s">
        <v>9056</v>
      </c>
      <c r="P295" s="16">
        <f>IFERROR(LOOKUP(E295,{30,43,48,53,58,63,68,73,78,83,88,93,97},{42,47,52,57,62,67,72,77,82,87,92,99,100}),999)</f>
        <v>87</v>
      </c>
      <c r="Q295">
        <v>1</v>
      </c>
    </row>
    <row r="296" spans="1:17" x14ac:dyDescent="0.35">
      <c r="A296" s="153">
        <v>294</v>
      </c>
      <c r="B296" t="s">
        <v>9052</v>
      </c>
      <c r="C296" s="154">
        <v>44859</v>
      </c>
      <c r="D296" s="155" t="s">
        <v>6</v>
      </c>
      <c r="E296" s="156">
        <v>76</v>
      </c>
      <c r="F296" s="157" t="s">
        <v>8969</v>
      </c>
      <c r="G296" s="155" t="s">
        <v>9069</v>
      </c>
      <c r="H296" s="158" t="s">
        <v>9009</v>
      </c>
      <c r="I296" s="157"/>
      <c r="J296" s="157">
        <v>60</v>
      </c>
      <c r="K296" s="157" t="s">
        <v>9054</v>
      </c>
      <c r="L296" s="159">
        <v>9.9</v>
      </c>
      <c r="M296" s="159"/>
      <c r="N296" s="157"/>
      <c r="O296" s="7" t="s">
        <v>9056</v>
      </c>
      <c r="P296" s="16">
        <f>IFERROR(LOOKUP(E296,{30,43,48,53,58,63,68,73,78,83,88,93,97},{42,47,52,57,62,67,72,77,82,87,92,99,100}),999)</f>
        <v>77</v>
      </c>
      <c r="Q296">
        <v>1</v>
      </c>
    </row>
    <row r="297" spans="1:17" x14ac:dyDescent="0.35">
      <c r="A297" s="153">
        <v>295</v>
      </c>
      <c r="B297" t="s">
        <v>9052</v>
      </c>
      <c r="C297" s="154">
        <v>44859</v>
      </c>
      <c r="D297" s="155" t="s">
        <v>6</v>
      </c>
      <c r="E297" s="156">
        <v>83</v>
      </c>
      <c r="F297" s="157" t="s">
        <v>8969</v>
      </c>
      <c r="G297" s="155" t="s">
        <v>9069</v>
      </c>
      <c r="H297" s="158" t="s">
        <v>9009</v>
      </c>
      <c r="I297" s="157"/>
      <c r="J297" s="157">
        <v>60</v>
      </c>
      <c r="K297" s="157" t="s">
        <v>9054</v>
      </c>
      <c r="L297" s="159">
        <v>9.9</v>
      </c>
      <c r="M297" s="159"/>
      <c r="N297" s="157"/>
      <c r="O297" s="7" t="s">
        <v>9056</v>
      </c>
      <c r="P297" s="16">
        <f>IFERROR(LOOKUP(E297,{30,43,48,53,58,63,68,73,78,83,88,93,97},{42,47,52,57,62,67,72,77,82,87,92,99,100}),999)</f>
        <v>87</v>
      </c>
      <c r="Q297">
        <v>1</v>
      </c>
    </row>
    <row r="298" spans="1:17" x14ac:dyDescent="0.35">
      <c r="A298" s="153">
        <v>296</v>
      </c>
      <c r="B298" t="s">
        <v>9052</v>
      </c>
      <c r="C298" s="154">
        <v>44859</v>
      </c>
      <c r="D298" s="155" t="s">
        <v>6</v>
      </c>
      <c r="E298" s="156">
        <v>71</v>
      </c>
      <c r="F298" s="157" t="s">
        <v>8969</v>
      </c>
      <c r="G298" s="157" t="s">
        <v>9</v>
      </c>
      <c r="H298" s="158" t="s">
        <v>9053</v>
      </c>
      <c r="I298" s="157">
        <v>637758</v>
      </c>
      <c r="J298" s="157">
        <v>60</v>
      </c>
      <c r="K298" s="157" t="s">
        <v>9059</v>
      </c>
      <c r="L298" s="159">
        <v>0.2</v>
      </c>
      <c r="M298" s="159" t="s">
        <v>9058</v>
      </c>
      <c r="N298" s="157">
        <v>637758</v>
      </c>
      <c r="O298" s="7" t="s">
        <v>9056</v>
      </c>
      <c r="P298" s="16">
        <f>IFERROR(LOOKUP(E298,{30,43,48,53,58,63,68,73,78,83,88,93,97},{42,47,52,57,62,67,72,77,82,87,92,99,100}),999)</f>
        <v>72</v>
      </c>
      <c r="Q298">
        <v>1</v>
      </c>
    </row>
    <row r="299" spans="1:17" x14ac:dyDescent="0.35">
      <c r="A299" s="153">
        <v>297</v>
      </c>
      <c r="B299" t="s">
        <v>9052</v>
      </c>
      <c r="C299" s="154">
        <v>44859</v>
      </c>
      <c r="D299" s="155" t="s">
        <v>6</v>
      </c>
      <c r="E299" s="156">
        <v>87</v>
      </c>
      <c r="F299" s="157" t="s">
        <v>8969</v>
      </c>
      <c r="G299" s="155" t="s">
        <v>9069</v>
      </c>
      <c r="H299" s="158" t="s">
        <v>9009</v>
      </c>
      <c r="I299" s="157"/>
      <c r="J299" s="157">
        <v>60</v>
      </c>
      <c r="K299" s="157" t="s">
        <v>9054</v>
      </c>
      <c r="L299" s="159">
        <v>9.9</v>
      </c>
      <c r="M299" s="159"/>
      <c r="N299" s="157"/>
      <c r="O299" s="7" t="s">
        <v>9056</v>
      </c>
      <c r="P299" s="16">
        <f>IFERROR(LOOKUP(E299,{30,43,48,53,58,63,68,73,78,83,88,93,97},{42,47,52,57,62,67,72,77,82,87,92,99,100}),999)</f>
        <v>87</v>
      </c>
      <c r="Q299">
        <v>1</v>
      </c>
    </row>
    <row r="300" spans="1:17" x14ac:dyDescent="0.35">
      <c r="A300" s="153">
        <v>298</v>
      </c>
      <c r="B300" t="s">
        <v>9052</v>
      </c>
      <c r="C300" s="154">
        <v>44859</v>
      </c>
      <c r="D300" s="155" t="s">
        <v>6</v>
      </c>
      <c r="E300" s="156">
        <v>77</v>
      </c>
      <c r="F300" s="157" t="s">
        <v>8969</v>
      </c>
      <c r="G300" s="155" t="s">
        <v>9069</v>
      </c>
      <c r="H300" s="158" t="s">
        <v>9009</v>
      </c>
      <c r="I300" s="157"/>
      <c r="J300" s="157">
        <v>60</v>
      </c>
      <c r="K300" s="157" t="s">
        <v>9054</v>
      </c>
      <c r="L300" s="159">
        <v>9.9</v>
      </c>
      <c r="M300" s="159"/>
      <c r="N300" s="157"/>
      <c r="O300" s="7" t="s">
        <v>9056</v>
      </c>
      <c r="P300" s="16">
        <f>IFERROR(LOOKUP(E300,{30,43,48,53,58,63,68,73,78,83,88,93,97},{42,47,52,57,62,67,72,77,82,87,92,99,100}),999)</f>
        <v>77</v>
      </c>
      <c r="Q300">
        <v>1</v>
      </c>
    </row>
    <row r="301" spans="1:17" x14ac:dyDescent="0.35">
      <c r="A301" s="153">
        <v>299</v>
      </c>
      <c r="B301" t="s">
        <v>9052</v>
      </c>
      <c r="C301" s="154">
        <v>44859</v>
      </c>
      <c r="D301" s="155" t="s">
        <v>6</v>
      </c>
      <c r="E301" s="156">
        <v>75</v>
      </c>
      <c r="F301" s="157" t="s">
        <v>8969</v>
      </c>
      <c r="G301" s="155" t="s">
        <v>9069</v>
      </c>
      <c r="H301" s="158" t="s">
        <v>9009</v>
      </c>
      <c r="I301" s="157"/>
      <c r="J301" s="157">
        <v>60</v>
      </c>
      <c r="K301" s="157" t="s">
        <v>9054</v>
      </c>
      <c r="L301" s="159">
        <v>9.9</v>
      </c>
      <c r="M301" s="159"/>
      <c r="N301" s="157"/>
      <c r="O301" s="7" t="s">
        <v>9056</v>
      </c>
      <c r="P301" s="16">
        <f>IFERROR(LOOKUP(E301,{30,43,48,53,58,63,68,73,78,83,88,93,97},{42,47,52,57,62,67,72,77,82,87,92,99,100}),999)</f>
        <v>77</v>
      </c>
      <c r="Q301">
        <v>1</v>
      </c>
    </row>
    <row r="302" spans="1:17" x14ac:dyDescent="0.35">
      <c r="A302" s="153">
        <v>300</v>
      </c>
      <c r="B302" t="s">
        <v>9052</v>
      </c>
      <c r="C302" s="154">
        <v>44859</v>
      </c>
      <c r="D302" s="155" t="s">
        <v>6</v>
      </c>
      <c r="E302" s="156">
        <v>82</v>
      </c>
      <c r="F302" s="157" t="s">
        <v>8969</v>
      </c>
      <c r="G302" s="155" t="s">
        <v>9069</v>
      </c>
      <c r="H302" s="158" t="s">
        <v>9009</v>
      </c>
      <c r="I302" s="157"/>
      <c r="J302" s="157">
        <v>60</v>
      </c>
      <c r="K302" s="157" t="s">
        <v>9054</v>
      </c>
      <c r="L302" s="159">
        <v>9.9</v>
      </c>
      <c r="M302" s="159"/>
      <c r="N302" s="157"/>
      <c r="O302" s="7" t="s">
        <v>9056</v>
      </c>
      <c r="P302" s="16">
        <f>IFERROR(LOOKUP(E302,{30,43,48,53,58,63,68,73,78,83,88,93,97},{42,47,52,57,62,67,72,77,82,87,92,99,100}),999)</f>
        <v>82</v>
      </c>
      <c r="Q302">
        <v>1</v>
      </c>
    </row>
    <row r="303" spans="1:17" x14ac:dyDescent="0.35">
      <c r="A303" s="153">
        <v>301</v>
      </c>
      <c r="B303" t="s">
        <v>9052</v>
      </c>
      <c r="C303" s="154">
        <v>44859</v>
      </c>
      <c r="D303" s="155" t="s">
        <v>6</v>
      </c>
      <c r="E303" s="156">
        <v>93</v>
      </c>
      <c r="F303" s="157" t="s">
        <v>8969</v>
      </c>
      <c r="G303" s="155" t="s">
        <v>9069</v>
      </c>
      <c r="H303" s="158" t="s">
        <v>9009</v>
      </c>
      <c r="I303" s="157"/>
      <c r="J303" s="157">
        <v>60</v>
      </c>
      <c r="K303" s="157" t="s">
        <v>9054</v>
      </c>
      <c r="L303" s="159">
        <v>9.9</v>
      </c>
      <c r="M303" s="159"/>
      <c r="N303" s="157"/>
      <c r="O303" s="7" t="s">
        <v>9056</v>
      </c>
      <c r="P303" s="16">
        <f>IFERROR(LOOKUP(E303,{30,43,48,53,58,63,68,73,78,83,88,93,97},{42,47,52,57,62,67,72,77,82,87,92,99,100}),999)</f>
        <v>99</v>
      </c>
      <c r="Q303">
        <v>1</v>
      </c>
    </row>
    <row r="304" spans="1:17" x14ac:dyDescent="0.35">
      <c r="A304" s="153">
        <v>302</v>
      </c>
      <c r="B304" t="s">
        <v>9052</v>
      </c>
      <c r="C304" s="154">
        <v>44859</v>
      </c>
      <c r="D304" s="155" t="s">
        <v>6</v>
      </c>
      <c r="E304" s="156">
        <v>88</v>
      </c>
      <c r="F304" s="157" t="s">
        <v>8969</v>
      </c>
      <c r="G304" s="155" t="s">
        <v>9069</v>
      </c>
      <c r="H304" s="158" t="s">
        <v>9009</v>
      </c>
      <c r="I304" s="157"/>
      <c r="J304" s="157">
        <v>60</v>
      </c>
      <c r="K304" s="157" t="s">
        <v>9054</v>
      </c>
      <c r="L304" s="159">
        <v>9.9</v>
      </c>
      <c r="M304" s="159"/>
      <c r="N304" s="157"/>
      <c r="O304" s="7" t="s">
        <v>9056</v>
      </c>
      <c r="P304" s="16">
        <f>IFERROR(LOOKUP(E304,{30,43,48,53,58,63,68,73,78,83,88,93,97},{42,47,52,57,62,67,72,77,82,87,92,99,100}),999)</f>
        <v>92</v>
      </c>
      <c r="Q304">
        <v>1</v>
      </c>
    </row>
    <row r="305" spans="1:17" x14ac:dyDescent="0.35">
      <c r="A305" s="153">
        <v>303</v>
      </c>
      <c r="B305" t="s">
        <v>9052</v>
      </c>
      <c r="C305" s="154">
        <v>44859</v>
      </c>
      <c r="D305" s="155" t="s">
        <v>6</v>
      </c>
      <c r="E305" s="156">
        <v>76</v>
      </c>
      <c r="F305" s="157" t="s">
        <v>8969</v>
      </c>
      <c r="G305" s="155" t="s">
        <v>9069</v>
      </c>
      <c r="H305" s="158" t="s">
        <v>9009</v>
      </c>
      <c r="I305" s="157"/>
      <c r="J305" s="157">
        <v>60</v>
      </c>
      <c r="K305" s="157" t="s">
        <v>9054</v>
      </c>
      <c r="L305" s="159">
        <v>9.9</v>
      </c>
      <c r="M305" s="159"/>
      <c r="N305" s="157"/>
      <c r="O305" s="7" t="s">
        <v>9056</v>
      </c>
      <c r="P305" s="16">
        <f>IFERROR(LOOKUP(E305,{30,43,48,53,58,63,68,73,78,83,88,93,97},{42,47,52,57,62,67,72,77,82,87,92,99,100}),999)</f>
        <v>77</v>
      </c>
      <c r="Q305">
        <v>1</v>
      </c>
    </row>
    <row r="306" spans="1:17" x14ac:dyDescent="0.35">
      <c r="A306" s="153">
        <v>304</v>
      </c>
      <c r="B306" t="s">
        <v>9052</v>
      </c>
      <c r="C306" s="154">
        <v>44859</v>
      </c>
      <c r="D306" s="155" t="s">
        <v>6</v>
      </c>
      <c r="E306" s="156">
        <v>81</v>
      </c>
      <c r="F306" s="157" t="s">
        <v>8969</v>
      </c>
      <c r="G306" s="155" t="s">
        <v>9069</v>
      </c>
      <c r="H306" s="158" t="s">
        <v>9009</v>
      </c>
      <c r="I306" s="157"/>
      <c r="J306" s="157">
        <v>18</v>
      </c>
      <c r="K306" s="157" t="s">
        <v>9054</v>
      </c>
      <c r="L306" s="159">
        <v>9.9</v>
      </c>
      <c r="M306" s="159"/>
      <c r="N306" s="157"/>
      <c r="O306" s="7" t="s">
        <v>9056</v>
      </c>
      <c r="P306" s="16">
        <f>IFERROR(LOOKUP(E306,{30,43,48,53,58,63,68,73,78,83,88,93,97},{42,47,52,57,62,67,72,77,82,87,92,99,100}),999)</f>
        <v>82</v>
      </c>
      <c r="Q306">
        <v>1</v>
      </c>
    </row>
    <row r="307" spans="1:17" x14ac:dyDescent="0.35">
      <c r="A307" s="153">
        <v>305</v>
      </c>
      <c r="B307" t="s">
        <v>9052</v>
      </c>
      <c r="C307" s="154">
        <v>44859</v>
      </c>
      <c r="D307" s="155" t="s">
        <v>6</v>
      </c>
      <c r="E307" s="156">
        <v>80</v>
      </c>
      <c r="F307" s="157" t="s">
        <v>8969</v>
      </c>
      <c r="G307" s="155" t="s">
        <v>9069</v>
      </c>
      <c r="H307" s="158" t="s">
        <v>9009</v>
      </c>
      <c r="I307" s="157"/>
      <c r="J307" s="157">
        <v>18</v>
      </c>
      <c r="K307" s="157" t="s">
        <v>9054</v>
      </c>
      <c r="L307" s="159">
        <v>9.9</v>
      </c>
      <c r="M307" s="159"/>
      <c r="N307" s="157"/>
      <c r="O307" s="7" t="s">
        <v>9056</v>
      </c>
      <c r="P307" s="16">
        <f>IFERROR(LOOKUP(E307,{30,43,48,53,58,63,68,73,78,83,88,93,97},{42,47,52,57,62,67,72,77,82,87,92,99,100}),999)</f>
        <v>82</v>
      </c>
      <c r="Q307">
        <v>1</v>
      </c>
    </row>
    <row r="308" spans="1:17" x14ac:dyDescent="0.35">
      <c r="A308" s="153">
        <v>306</v>
      </c>
      <c r="B308" t="s">
        <v>9052</v>
      </c>
      <c r="C308" s="154">
        <v>44859</v>
      </c>
      <c r="D308" s="155" t="s">
        <v>6</v>
      </c>
      <c r="E308" s="156">
        <v>75</v>
      </c>
      <c r="F308" s="157" t="s">
        <v>8969</v>
      </c>
      <c r="G308" s="157" t="s">
        <v>9</v>
      </c>
      <c r="H308" s="158" t="s">
        <v>9053</v>
      </c>
      <c r="I308" s="157">
        <v>637603</v>
      </c>
      <c r="J308" s="157">
        <v>18</v>
      </c>
      <c r="K308" s="157" t="s">
        <v>9055</v>
      </c>
      <c r="L308" s="159">
        <v>1.2</v>
      </c>
      <c r="M308" s="159" t="s">
        <v>9000</v>
      </c>
      <c r="N308" s="157">
        <v>637603</v>
      </c>
      <c r="O308" s="7" t="s">
        <v>9056</v>
      </c>
      <c r="P308" s="16">
        <f>IFERROR(LOOKUP(E308,{30,43,48,53,58,63,68,73,78,83,88,93,97},{42,47,52,57,62,67,72,77,82,87,92,99,100}),999)</f>
        <v>77</v>
      </c>
      <c r="Q308">
        <v>1</v>
      </c>
    </row>
    <row r="309" spans="1:17" x14ac:dyDescent="0.35">
      <c r="A309" s="153">
        <v>307</v>
      </c>
      <c r="B309" t="s">
        <v>9052</v>
      </c>
      <c r="C309" s="154">
        <v>44859</v>
      </c>
      <c r="D309" s="155" t="s">
        <v>6</v>
      </c>
      <c r="E309" s="156">
        <v>90</v>
      </c>
      <c r="F309" s="157" t="s">
        <v>8969</v>
      </c>
      <c r="G309" s="155" t="s">
        <v>9069</v>
      </c>
      <c r="H309" s="158" t="s">
        <v>9009</v>
      </c>
      <c r="I309" s="157"/>
      <c r="J309" s="157">
        <v>60</v>
      </c>
      <c r="K309" s="157" t="s">
        <v>9054</v>
      </c>
      <c r="L309" s="159">
        <v>9.9</v>
      </c>
      <c r="M309" s="159"/>
      <c r="N309" s="157"/>
      <c r="O309" s="7" t="s">
        <v>9056</v>
      </c>
      <c r="P309" s="16">
        <f>IFERROR(LOOKUP(E309,{30,43,48,53,58,63,68,73,78,83,88,93,97},{42,47,52,57,62,67,72,77,82,87,92,99,100}),999)</f>
        <v>92</v>
      </c>
      <c r="Q309">
        <v>1</v>
      </c>
    </row>
    <row r="310" spans="1:17" x14ac:dyDescent="0.35">
      <c r="A310" s="153">
        <v>308</v>
      </c>
      <c r="B310" t="s">
        <v>9052</v>
      </c>
      <c r="C310" s="154">
        <v>44859</v>
      </c>
      <c r="D310" s="155" t="s">
        <v>6</v>
      </c>
      <c r="E310" s="156">
        <v>82</v>
      </c>
      <c r="F310" s="157" t="s">
        <v>8969</v>
      </c>
      <c r="G310" s="155" t="s">
        <v>9069</v>
      </c>
      <c r="H310" s="158" t="s">
        <v>9009</v>
      </c>
      <c r="I310" s="157"/>
      <c r="J310" s="157">
        <v>60</v>
      </c>
      <c r="K310" s="157" t="s">
        <v>9054</v>
      </c>
      <c r="L310" s="159">
        <v>9.9</v>
      </c>
      <c r="M310" s="159"/>
      <c r="N310" s="157"/>
      <c r="O310" s="7" t="s">
        <v>9056</v>
      </c>
      <c r="P310" s="16">
        <f>IFERROR(LOOKUP(E310,{30,43,48,53,58,63,68,73,78,83,88,93,97},{42,47,52,57,62,67,72,77,82,87,92,99,100}),999)</f>
        <v>82</v>
      </c>
      <c r="Q310">
        <v>1</v>
      </c>
    </row>
    <row r="311" spans="1:17" x14ac:dyDescent="0.35">
      <c r="A311" s="153">
        <v>309</v>
      </c>
      <c r="B311" t="s">
        <v>9052</v>
      </c>
      <c r="C311" s="154">
        <v>44859</v>
      </c>
      <c r="D311" s="155" t="s">
        <v>6</v>
      </c>
      <c r="E311" s="156">
        <v>80</v>
      </c>
      <c r="F311" s="157" t="s">
        <v>8969</v>
      </c>
      <c r="G311" s="157" t="s">
        <v>9</v>
      </c>
      <c r="H311" s="158" t="s">
        <v>9053</v>
      </c>
      <c r="I311" s="157">
        <v>220509</v>
      </c>
      <c r="J311" s="157">
        <v>60</v>
      </c>
      <c r="K311" s="157" t="s">
        <v>9078</v>
      </c>
      <c r="L311" s="159">
        <v>0.3</v>
      </c>
      <c r="M311" s="159" t="s">
        <v>9058</v>
      </c>
      <c r="N311" s="157">
        <v>220509</v>
      </c>
      <c r="O311" s="7" t="s">
        <v>9056</v>
      </c>
      <c r="P311" s="16">
        <f>IFERROR(LOOKUP(E311,{30,43,48,53,58,63,68,73,78,83,88,93,97},{42,47,52,57,62,67,72,77,82,87,92,99,100}),999)</f>
        <v>82</v>
      </c>
      <c r="Q311">
        <v>1</v>
      </c>
    </row>
    <row r="312" spans="1:17" x14ac:dyDescent="0.35">
      <c r="A312" s="153">
        <v>310</v>
      </c>
      <c r="B312" t="s">
        <v>9052</v>
      </c>
      <c r="C312" s="154">
        <v>44859</v>
      </c>
      <c r="D312" s="155" t="s">
        <v>6</v>
      </c>
      <c r="E312" s="156">
        <v>81</v>
      </c>
      <c r="F312" s="157" t="s">
        <v>8969</v>
      </c>
      <c r="G312" s="155" t="s">
        <v>9069</v>
      </c>
      <c r="H312" s="158" t="s">
        <v>9009</v>
      </c>
      <c r="I312" s="157"/>
      <c r="J312" s="157">
        <v>60</v>
      </c>
      <c r="K312" s="157" t="s">
        <v>9054</v>
      </c>
      <c r="L312" s="159">
        <v>9.9</v>
      </c>
      <c r="M312" s="159"/>
      <c r="N312" s="157"/>
      <c r="O312" s="7" t="s">
        <v>9056</v>
      </c>
      <c r="P312" s="16">
        <f>IFERROR(LOOKUP(E312,{30,43,48,53,58,63,68,73,78,83,88,93,97},{42,47,52,57,62,67,72,77,82,87,92,99,100}),999)</f>
        <v>82</v>
      </c>
      <c r="Q312">
        <v>1</v>
      </c>
    </row>
    <row r="313" spans="1:17" x14ac:dyDescent="0.35">
      <c r="A313" s="153">
        <v>311</v>
      </c>
      <c r="B313" t="s">
        <v>9052</v>
      </c>
      <c r="C313" s="154">
        <v>44859</v>
      </c>
      <c r="D313" s="155" t="s">
        <v>6</v>
      </c>
      <c r="E313" s="156">
        <v>83</v>
      </c>
      <c r="F313" s="157" t="s">
        <v>8969</v>
      </c>
      <c r="G313" s="155" t="s">
        <v>9069</v>
      </c>
      <c r="H313" s="158" t="s">
        <v>9009</v>
      </c>
      <c r="I313" s="157"/>
      <c r="J313" s="157">
        <v>60</v>
      </c>
      <c r="K313" s="157" t="s">
        <v>9054</v>
      </c>
      <c r="L313" s="159">
        <v>9.9</v>
      </c>
      <c r="M313" s="159"/>
      <c r="N313" s="157"/>
      <c r="O313" s="7" t="s">
        <v>9056</v>
      </c>
      <c r="P313" s="16">
        <f>IFERROR(LOOKUP(E313,{30,43,48,53,58,63,68,73,78,83,88,93,97},{42,47,52,57,62,67,72,77,82,87,92,99,100}),999)</f>
        <v>87</v>
      </c>
      <c r="Q313">
        <v>1</v>
      </c>
    </row>
    <row r="314" spans="1:17" ht="29" x14ac:dyDescent="0.35">
      <c r="A314" s="153">
        <v>312</v>
      </c>
      <c r="B314" t="s">
        <v>9052</v>
      </c>
      <c r="C314" s="154">
        <v>44859</v>
      </c>
      <c r="D314" s="155" t="s">
        <v>6</v>
      </c>
      <c r="E314" s="156">
        <v>77</v>
      </c>
      <c r="F314" s="157" t="s">
        <v>8969</v>
      </c>
      <c r="G314" s="157" t="s">
        <v>9</v>
      </c>
      <c r="H314" s="158" t="s">
        <v>9053</v>
      </c>
      <c r="I314" s="157">
        <v>220272</v>
      </c>
      <c r="J314" s="157">
        <v>60</v>
      </c>
      <c r="K314" s="157" t="s">
        <v>9108</v>
      </c>
      <c r="L314" s="159">
        <v>0.3</v>
      </c>
      <c r="M314" s="159" t="s">
        <v>9058</v>
      </c>
      <c r="N314" s="157">
        <v>220272</v>
      </c>
      <c r="O314" s="7" t="s">
        <v>9056</v>
      </c>
      <c r="P314" s="16">
        <f>IFERROR(LOOKUP(E314,{30,43,48,53,58,63,68,73,78,83,88,93,97},{42,47,52,57,62,67,72,77,82,87,92,99,100}),999)</f>
        <v>77</v>
      </c>
      <c r="Q314">
        <v>1</v>
      </c>
    </row>
    <row r="315" spans="1:17" x14ac:dyDescent="0.35">
      <c r="A315" s="153">
        <v>313</v>
      </c>
      <c r="B315" t="s">
        <v>9052</v>
      </c>
      <c r="C315" s="154">
        <v>44859</v>
      </c>
      <c r="D315" s="155" t="s">
        <v>6</v>
      </c>
      <c r="E315" s="156">
        <v>96</v>
      </c>
      <c r="F315" s="157" t="s">
        <v>8969</v>
      </c>
      <c r="G315" s="155" t="s">
        <v>9069</v>
      </c>
      <c r="H315" s="158" t="s">
        <v>9009</v>
      </c>
      <c r="I315" s="157"/>
      <c r="J315" s="157">
        <v>60</v>
      </c>
      <c r="K315" s="157" t="s">
        <v>9054</v>
      </c>
      <c r="L315" s="159">
        <v>9.9</v>
      </c>
      <c r="M315" s="159"/>
      <c r="N315" s="157"/>
      <c r="O315" s="7" t="s">
        <v>9056</v>
      </c>
      <c r="P315" s="16">
        <f>IFERROR(LOOKUP(E315,{30,43,48,53,58,63,68,73,78,83,88,93,97},{42,47,52,57,62,67,72,77,82,87,92,99,100}),999)</f>
        <v>99</v>
      </c>
      <c r="Q315">
        <v>1</v>
      </c>
    </row>
    <row r="316" spans="1:17" ht="29" x14ac:dyDescent="0.35">
      <c r="A316" s="153">
        <v>314</v>
      </c>
      <c r="B316" t="s">
        <v>9052</v>
      </c>
      <c r="C316" s="154">
        <v>44859</v>
      </c>
      <c r="D316" s="155" t="s">
        <v>6</v>
      </c>
      <c r="E316" s="156">
        <v>80</v>
      </c>
      <c r="F316" s="157" t="s">
        <v>8969</v>
      </c>
      <c r="G316" s="157" t="s">
        <v>9</v>
      </c>
      <c r="H316" s="158" t="s">
        <v>9053</v>
      </c>
      <c r="I316" s="157">
        <v>220272</v>
      </c>
      <c r="J316" s="157">
        <v>18</v>
      </c>
      <c r="K316" s="157" t="s">
        <v>9108</v>
      </c>
      <c r="L316" s="159">
        <v>0.3</v>
      </c>
      <c r="M316" s="159" t="s">
        <v>9058</v>
      </c>
      <c r="N316" s="157">
        <v>220272</v>
      </c>
      <c r="O316" s="7" t="s">
        <v>9056</v>
      </c>
      <c r="P316" s="16">
        <f>IFERROR(LOOKUP(E316,{30,43,48,53,58,63,68,73,78,83,88,93,97},{42,47,52,57,62,67,72,77,82,87,92,99,100}),999)</f>
        <v>82</v>
      </c>
      <c r="Q316">
        <v>1</v>
      </c>
    </row>
    <row r="317" spans="1:17" x14ac:dyDescent="0.35">
      <c r="A317" s="153">
        <v>315</v>
      </c>
      <c r="B317" t="s">
        <v>9052</v>
      </c>
      <c r="C317" s="154">
        <v>44859</v>
      </c>
      <c r="D317" s="155" t="s">
        <v>6</v>
      </c>
      <c r="E317" s="156">
        <v>77</v>
      </c>
      <c r="F317" s="157" t="s">
        <v>8969</v>
      </c>
      <c r="G317" s="155" t="s">
        <v>9069</v>
      </c>
      <c r="H317" s="158" t="s">
        <v>9009</v>
      </c>
      <c r="I317" s="157"/>
      <c r="J317" s="157">
        <v>60</v>
      </c>
      <c r="K317" s="157" t="s">
        <v>9054</v>
      </c>
      <c r="L317" s="159">
        <v>9.9</v>
      </c>
      <c r="M317" s="159"/>
      <c r="N317" s="157"/>
      <c r="O317" s="7" t="s">
        <v>9056</v>
      </c>
      <c r="P317" s="16">
        <f>IFERROR(LOOKUP(E317,{30,43,48,53,58,63,68,73,78,83,88,93,97},{42,47,52,57,62,67,72,77,82,87,92,99,100}),999)</f>
        <v>77</v>
      </c>
      <c r="Q317">
        <v>1</v>
      </c>
    </row>
    <row r="318" spans="1:17" ht="29" x14ac:dyDescent="0.35">
      <c r="A318" s="153">
        <v>316</v>
      </c>
      <c r="B318" t="s">
        <v>9052</v>
      </c>
      <c r="C318" s="154">
        <v>44859</v>
      </c>
      <c r="D318" s="155" t="s">
        <v>6</v>
      </c>
      <c r="E318" s="156">
        <v>92</v>
      </c>
      <c r="F318" s="157" t="s">
        <v>8969</v>
      </c>
      <c r="G318" s="157" t="s">
        <v>9</v>
      </c>
      <c r="H318" s="158" t="s">
        <v>9053</v>
      </c>
      <c r="I318" s="157">
        <v>220511</v>
      </c>
      <c r="J318" s="157">
        <v>60</v>
      </c>
      <c r="K318" s="157" t="s">
        <v>9068</v>
      </c>
      <c r="L318" s="159">
        <v>0.3</v>
      </c>
      <c r="M318" s="159" t="s">
        <v>9058</v>
      </c>
      <c r="N318" s="157">
        <v>220511</v>
      </c>
      <c r="O318" s="7" t="s">
        <v>9056</v>
      </c>
      <c r="P318" s="16">
        <f>IFERROR(LOOKUP(E318,{30,43,48,53,58,63,68,73,78,83,88,93,97},{42,47,52,57,62,67,72,77,82,87,92,99,100}),999)</f>
        <v>92</v>
      </c>
      <c r="Q318">
        <v>1</v>
      </c>
    </row>
    <row r="319" spans="1:17" x14ac:dyDescent="0.35">
      <c r="A319" s="153">
        <v>317</v>
      </c>
      <c r="B319" t="s">
        <v>9052</v>
      </c>
      <c r="C319" s="154">
        <v>44859</v>
      </c>
      <c r="D319" s="155" t="s">
        <v>6</v>
      </c>
      <c r="E319" s="156">
        <v>75</v>
      </c>
      <c r="F319" s="157" t="s">
        <v>8969</v>
      </c>
      <c r="G319" s="155" t="s">
        <v>9069</v>
      </c>
      <c r="H319" s="158" t="s">
        <v>9009</v>
      </c>
      <c r="I319" s="157"/>
      <c r="J319" s="157">
        <v>60</v>
      </c>
      <c r="K319" s="157" t="s">
        <v>9054</v>
      </c>
      <c r="L319" s="159">
        <v>9.9</v>
      </c>
      <c r="M319" s="159"/>
      <c r="N319" s="157"/>
      <c r="O319" s="7" t="s">
        <v>9056</v>
      </c>
      <c r="P319" s="16">
        <f>IFERROR(LOOKUP(E319,{30,43,48,53,58,63,68,73,78,83,88,93,97},{42,47,52,57,62,67,72,77,82,87,92,99,100}),999)</f>
        <v>77</v>
      </c>
      <c r="Q319">
        <v>1</v>
      </c>
    </row>
    <row r="320" spans="1:17" x14ac:dyDescent="0.35">
      <c r="A320" s="153">
        <v>318</v>
      </c>
      <c r="B320" t="s">
        <v>9052</v>
      </c>
      <c r="C320" s="154">
        <v>44859</v>
      </c>
      <c r="D320" s="155" t="s">
        <v>6</v>
      </c>
      <c r="E320" s="156">
        <v>87</v>
      </c>
      <c r="F320" s="157" t="s">
        <v>8969</v>
      </c>
      <c r="G320" s="157" t="s">
        <v>9</v>
      </c>
      <c r="H320" s="158" t="s">
        <v>9053</v>
      </c>
      <c r="I320" s="157">
        <v>220513</v>
      </c>
      <c r="J320" s="157">
        <v>60</v>
      </c>
      <c r="K320" s="157" t="s">
        <v>9080</v>
      </c>
      <c r="L320" s="159">
        <v>0.3</v>
      </c>
      <c r="M320" s="159" t="s">
        <v>9058</v>
      </c>
      <c r="N320" s="157">
        <v>220513</v>
      </c>
      <c r="O320" s="7" t="s">
        <v>9056</v>
      </c>
      <c r="P320" s="16">
        <f>IFERROR(LOOKUP(E320,{30,43,48,53,58,63,68,73,78,83,88,93,97},{42,47,52,57,62,67,72,77,82,87,92,99,100}),999)</f>
        <v>87</v>
      </c>
      <c r="Q320">
        <v>1</v>
      </c>
    </row>
    <row r="321" spans="1:17" x14ac:dyDescent="0.35">
      <c r="A321" s="153">
        <v>319</v>
      </c>
      <c r="B321" t="s">
        <v>9052</v>
      </c>
      <c r="C321" s="154">
        <v>44859</v>
      </c>
      <c r="D321" s="155" t="s">
        <v>6</v>
      </c>
      <c r="E321" s="156">
        <v>81</v>
      </c>
      <c r="F321" s="157" t="s">
        <v>8969</v>
      </c>
      <c r="G321" s="155" t="s">
        <v>9069</v>
      </c>
      <c r="H321" s="158" t="s">
        <v>9009</v>
      </c>
      <c r="I321" s="157"/>
      <c r="J321" s="157">
        <v>60</v>
      </c>
      <c r="K321" s="157" t="s">
        <v>9054</v>
      </c>
      <c r="L321" s="159">
        <v>9.9</v>
      </c>
      <c r="M321" s="159"/>
      <c r="N321" s="157"/>
      <c r="O321" s="7" t="s">
        <v>9056</v>
      </c>
      <c r="P321" s="16">
        <f>IFERROR(LOOKUP(E321,{30,43,48,53,58,63,68,73,78,83,88,93,97},{42,47,52,57,62,67,72,77,82,87,92,99,100}),999)</f>
        <v>82</v>
      </c>
      <c r="Q321">
        <v>1</v>
      </c>
    </row>
    <row r="322" spans="1:17" x14ac:dyDescent="0.35">
      <c r="A322" s="153">
        <v>320</v>
      </c>
      <c r="B322" t="s">
        <v>9052</v>
      </c>
      <c r="C322" s="154">
        <v>44859</v>
      </c>
      <c r="D322" s="155" t="s">
        <v>6</v>
      </c>
      <c r="E322" s="156">
        <v>76</v>
      </c>
      <c r="F322" s="157" t="s">
        <v>8969</v>
      </c>
      <c r="G322" s="157" t="s">
        <v>9</v>
      </c>
      <c r="H322" s="158" t="s">
        <v>9053</v>
      </c>
      <c r="I322" s="157">
        <v>637603</v>
      </c>
      <c r="J322" s="157">
        <v>60</v>
      </c>
      <c r="K322" s="157" t="s">
        <v>9055</v>
      </c>
      <c r="L322" s="159">
        <v>1.2</v>
      </c>
      <c r="M322" s="159" t="s">
        <v>9000</v>
      </c>
      <c r="N322" s="157">
        <v>637603</v>
      </c>
      <c r="O322" s="7" t="s">
        <v>9056</v>
      </c>
      <c r="P322" s="16">
        <f>IFERROR(LOOKUP(E322,{30,43,48,53,58,63,68,73,78,83,88,93,97},{42,47,52,57,62,67,72,77,82,87,92,99,100}),999)</f>
        <v>77</v>
      </c>
      <c r="Q322">
        <v>1</v>
      </c>
    </row>
    <row r="323" spans="1:17" ht="29" x14ac:dyDescent="0.35">
      <c r="A323" s="153">
        <v>321</v>
      </c>
      <c r="B323" t="s">
        <v>9052</v>
      </c>
      <c r="C323" s="154">
        <v>44859</v>
      </c>
      <c r="D323" s="155" t="s">
        <v>6</v>
      </c>
      <c r="E323" s="156">
        <v>86</v>
      </c>
      <c r="F323" s="157" t="s">
        <v>8969</v>
      </c>
      <c r="G323" s="157" t="s">
        <v>9</v>
      </c>
      <c r="H323" s="158" t="s">
        <v>9053</v>
      </c>
      <c r="I323" s="157">
        <v>91286</v>
      </c>
      <c r="J323" s="157">
        <v>60</v>
      </c>
      <c r="K323" s="157" t="s">
        <v>9112</v>
      </c>
      <c r="L323" s="159">
        <v>0.3</v>
      </c>
      <c r="M323" s="159" t="s">
        <v>9058</v>
      </c>
      <c r="N323" s="157">
        <v>91286</v>
      </c>
      <c r="O323" s="7" t="s">
        <v>9056</v>
      </c>
      <c r="P323" s="16">
        <f>IFERROR(LOOKUP(E323,{30,43,48,53,58,63,68,73,78,83,88,93,97},{42,47,52,57,62,67,72,77,82,87,92,99,100}),999)</f>
        <v>87</v>
      </c>
      <c r="Q323">
        <v>1</v>
      </c>
    </row>
    <row r="324" spans="1:17" ht="29" x14ac:dyDescent="0.35">
      <c r="A324" s="153">
        <v>322</v>
      </c>
      <c r="B324" t="s">
        <v>9052</v>
      </c>
      <c r="C324" s="154">
        <v>44859</v>
      </c>
      <c r="D324" s="155" t="s">
        <v>6</v>
      </c>
      <c r="E324" s="156">
        <v>95</v>
      </c>
      <c r="F324" s="157" t="s">
        <v>8969</v>
      </c>
      <c r="G324" s="157" t="s">
        <v>9</v>
      </c>
      <c r="H324" s="158" t="s">
        <v>9053</v>
      </c>
      <c r="I324" s="157">
        <v>220269</v>
      </c>
      <c r="J324" s="157">
        <v>60</v>
      </c>
      <c r="K324" s="157" t="s">
        <v>9113</v>
      </c>
      <c r="L324" s="159">
        <v>0.3</v>
      </c>
      <c r="M324" s="159" t="s">
        <v>9058</v>
      </c>
      <c r="N324" s="157">
        <v>220269</v>
      </c>
      <c r="O324" s="7" t="s">
        <v>9056</v>
      </c>
      <c r="P324" s="16">
        <f>IFERROR(LOOKUP(E324,{30,43,48,53,58,63,68,73,78,83,88,93,97},{42,47,52,57,62,67,72,77,82,87,92,99,100}),999)</f>
        <v>99</v>
      </c>
      <c r="Q324">
        <v>1</v>
      </c>
    </row>
    <row r="325" spans="1:17" x14ac:dyDescent="0.35">
      <c r="A325" s="153">
        <v>323</v>
      </c>
      <c r="B325" t="s">
        <v>9052</v>
      </c>
      <c r="C325" s="154">
        <v>44859</v>
      </c>
      <c r="D325" s="155" t="s">
        <v>6</v>
      </c>
      <c r="E325" s="156">
        <v>91</v>
      </c>
      <c r="F325" s="157" t="s">
        <v>8969</v>
      </c>
      <c r="G325" s="157" t="s">
        <v>9</v>
      </c>
      <c r="H325" s="158" t="s">
        <v>9053</v>
      </c>
      <c r="I325" s="157">
        <v>220510</v>
      </c>
      <c r="J325" s="157">
        <v>60</v>
      </c>
      <c r="K325" s="157" t="s">
        <v>9078</v>
      </c>
      <c r="L325" s="159">
        <v>0.3</v>
      </c>
      <c r="M325" s="159" t="s">
        <v>9058</v>
      </c>
      <c r="N325" s="157">
        <v>220510</v>
      </c>
      <c r="O325" s="7" t="s">
        <v>9056</v>
      </c>
      <c r="P325" s="16">
        <f>IFERROR(LOOKUP(E325,{30,43,48,53,58,63,68,73,78,83,88,93,97},{42,47,52,57,62,67,72,77,82,87,92,99,100}),999)</f>
        <v>92</v>
      </c>
      <c r="Q325">
        <v>1</v>
      </c>
    </row>
    <row r="326" spans="1:17" x14ac:dyDescent="0.35">
      <c r="A326" s="153">
        <v>324</v>
      </c>
      <c r="B326" t="s">
        <v>9052</v>
      </c>
      <c r="C326" s="154">
        <v>44859</v>
      </c>
      <c r="D326" s="155" t="s">
        <v>6</v>
      </c>
      <c r="E326" s="156">
        <v>80</v>
      </c>
      <c r="F326" s="157" t="s">
        <v>8969</v>
      </c>
      <c r="G326" s="155" t="s">
        <v>9069</v>
      </c>
      <c r="H326" s="158" t="s">
        <v>9009</v>
      </c>
      <c r="I326" s="157"/>
      <c r="J326" s="157">
        <v>60</v>
      </c>
      <c r="K326" s="157" t="s">
        <v>9054</v>
      </c>
      <c r="L326" s="159">
        <v>9.9</v>
      </c>
      <c r="M326" s="159"/>
      <c r="N326" s="157"/>
      <c r="O326" s="7" t="s">
        <v>9056</v>
      </c>
      <c r="P326" s="16">
        <f>IFERROR(LOOKUP(E326,{30,43,48,53,58,63,68,73,78,83,88,93,97},{42,47,52,57,62,67,72,77,82,87,92,99,100}),999)</f>
        <v>82</v>
      </c>
      <c r="Q326">
        <v>1</v>
      </c>
    </row>
    <row r="327" spans="1:17" ht="29" x14ac:dyDescent="0.35">
      <c r="A327" s="153">
        <v>325</v>
      </c>
      <c r="B327" t="s">
        <v>9052</v>
      </c>
      <c r="C327" s="154">
        <v>44859</v>
      </c>
      <c r="D327" s="155" t="s">
        <v>6</v>
      </c>
      <c r="E327" s="156">
        <v>92</v>
      </c>
      <c r="F327" s="157" t="s">
        <v>8969</v>
      </c>
      <c r="G327" s="157" t="s">
        <v>9</v>
      </c>
      <c r="H327" s="158" t="s">
        <v>9053</v>
      </c>
      <c r="I327" s="157">
        <v>91286</v>
      </c>
      <c r="J327" s="157">
        <v>18</v>
      </c>
      <c r="K327" s="157" t="s">
        <v>9112</v>
      </c>
      <c r="L327" s="159">
        <v>0.3</v>
      </c>
      <c r="M327" s="159" t="s">
        <v>9058</v>
      </c>
      <c r="N327" s="157">
        <v>91286</v>
      </c>
      <c r="O327" s="7" t="s">
        <v>9056</v>
      </c>
      <c r="P327" s="16">
        <f>IFERROR(LOOKUP(E327,{30,43,48,53,58,63,68,73,78,83,88,93,97},{42,47,52,57,62,67,72,77,82,87,92,99,100}),999)</f>
        <v>92</v>
      </c>
      <c r="Q327">
        <v>1</v>
      </c>
    </row>
    <row r="328" spans="1:17" ht="29" x14ac:dyDescent="0.35">
      <c r="A328" s="153">
        <v>326</v>
      </c>
      <c r="B328" t="s">
        <v>9052</v>
      </c>
      <c r="C328" s="154">
        <v>44859</v>
      </c>
      <c r="D328" s="155" t="s">
        <v>6</v>
      </c>
      <c r="E328" s="156">
        <v>72</v>
      </c>
      <c r="F328" s="157" t="s">
        <v>8969</v>
      </c>
      <c r="G328" s="157" t="s">
        <v>9</v>
      </c>
      <c r="H328" s="158" t="s">
        <v>9053</v>
      </c>
      <c r="I328" s="157">
        <v>91459</v>
      </c>
      <c r="J328" s="157">
        <v>18</v>
      </c>
      <c r="K328" s="157" t="s">
        <v>9060</v>
      </c>
      <c r="L328" s="159">
        <v>0.2</v>
      </c>
      <c r="M328" s="159" t="s">
        <v>9058</v>
      </c>
      <c r="N328" s="157">
        <v>91459</v>
      </c>
      <c r="O328" s="7" t="s">
        <v>9056</v>
      </c>
      <c r="P328" s="16">
        <f>IFERROR(LOOKUP(E328,{30,43,48,53,58,63,68,73,78,83,88,93,97},{42,47,52,57,62,67,72,77,82,87,92,99,100}),999)</f>
        <v>72</v>
      </c>
      <c r="Q328">
        <v>1</v>
      </c>
    </row>
    <row r="329" spans="1:17" x14ac:dyDescent="0.35">
      <c r="A329" s="153">
        <v>327</v>
      </c>
      <c r="B329" t="s">
        <v>9052</v>
      </c>
      <c r="C329" s="154">
        <v>44859</v>
      </c>
      <c r="D329" s="155" t="s">
        <v>6</v>
      </c>
      <c r="E329" s="156">
        <v>88</v>
      </c>
      <c r="F329" s="157" t="s">
        <v>8969</v>
      </c>
      <c r="G329" s="155" t="s">
        <v>9069</v>
      </c>
      <c r="H329" s="158" t="s">
        <v>9009</v>
      </c>
      <c r="I329" s="157"/>
      <c r="J329" s="157">
        <v>60</v>
      </c>
      <c r="K329" s="157" t="s">
        <v>9054</v>
      </c>
      <c r="L329" s="159">
        <v>9.9</v>
      </c>
      <c r="M329" s="159"/>
      <c r="N329" s="157"/>
      <c r="O329" s="7" t="s">
        <v>9056</v>
      </c>
      <c r="P329" s="16">
        <f>IFERROR(LOOKUP(E329,{30,43,48,53,58,63,68,73,78,83,88,93,97},{42,47,52,57,62,67,72,77,82,87,92,99,100}),999)</f>
        <v>92</v>
      </c>
      <c r="Q329">
        <v>1</v>
      </c>
    </row>
    <row r="330" spans="1:17" x14ac:dyDescent="0.35">
      <c r="A330" s="153">
        <v>328</v>
      </c>
      <c r="B330" t="s">
        <v>9052</v>
      </c>
      <c r="C330" s="154">
        <v>44859</v>
      </c>
      <c r="D330" s="155" t="s">
        <v>6</v>
      </c>
      <c r="E330" s="156">
        <v>79</v>
      </c>
      <c r="F330" s="157" t="s">
        <v>8969</v>
      </c>
      <c r="G330" s="157" t="s">
        <v>9</v>
      </c>
      <c r="H330" s="158" t="s">
        <v>9053</v>
      </c>
      <c r="I330" s="157">
        <v>637603</v>
      </c>
      <c r="J330" s="157">
        <v>60</v>
      </c>
      <c r="K330" s="157" t="s">
        <v>9055</v>
      </c>
      <c r="L330" s="159">
        <v>1.2</v>
      </c>
      <c r="M330" s="159" t="s">
        <v>9000</v>
      </c>
      <c r="N330" s="157">
        <v>637603</v>
      </c>
      <c r="O330" s="7" t="s">
        <v>9056</v>
      </c>
      <c r="P330" s="16">
        <f>IFERROR(LOOKUP(E330,{30,43,48,53,58,63,68,73,78,83,88,93,97},{42,47,52,57,62,67,72,77,82,87,92,99,100}),999)</f>
        <v>82</v>
      </c>
      <c r="Q330">
        <v>1</v>
      </c>
    </row>
    <row r="331" spans="1:17" ht="29" x14ac:dyDescent="0.35">
      <c r="A331" s="153">
        <v>329</v>
      </c>
      <c r="B331" t="s">
        <v>9052</v>
      </c>
      <c r="C331" s="154">
        <v>44859</v>
      </c>
      <c r="D331" s="155" t="s">
        <v>6</v>
      </c>
      <c r="E331" s="156">
        <v>83</v>
      </c>
      <c r="F331" s="157" t="s">
        <v>8969</v>
      </c>
      <c r="G331" s="157" t="s">
        <v>9</v>
      </c>
      <c r="H331" s="158" t="s">
        <v>9053</v>
      </c>
      <c r="I331" s="157">
        <v>220269</v>
      </c>
      <c r="J331" s="157">
        <v>60</v>
      </c>
      <c r="K331" s="157" t="s">
        <v>9113</v>
      </c>
      <c r="L331" s="159">
        <v>0.3</v>
      </c>
      <c r="M331" s="159" t="s">
        <v>9058</v>
      </c>
      <c r="N331" s="157">
        <v>220269</v>
      </c>
      <c r="O331" s="7" t="s">
        <v>9056</v>
      </c>
      <c r="P331" s="16">
        <f>IFERROR(LOOKUP(E331,{30,43,48,53,58,63,68,73,78,83,88,93,97},{42,47,52,57,62,67,72,77,82,87,92,99,100}),999)</f>
        <v>87</v>
      </c>
      <c r="Q331">
        <v>1</v>
      </c>
    </row>
    <row r="332" spans="1:17" x14ac:dyDescent="0.35">
      <c r="A332" s="153">
        <v>330</v>
      </c>
      <c r="B332" t="s">
        <v>9052</v>
      </c>
      <c r="C332" s="154">
        <v>44859</v>
      </c>
      <c r="D332" s="155" t="s">
        <v>6</v>
      </c>
      <c r="E332" s="156">
        <v>81</v>
      </c>
      <c r="F332" s="157" t="s">
        <v>8969</v>
      </c>
      <c r="G332" s="157" t="s">
        <v>9</v>
      </c>
      <c r="H332" s="158" t="s">
        <v>9053</v>
      </c>
      <c r="I332" s="157">
        <v>637422</v>
      </c>
      <c r="J332" s="157">
        <v>60</v>
      </c>
      <c r="K332" s="157" t="s">
        <v>9109</v>
      </c>
      <c r="L332" s="159">
        <v>0.3</v>
      </c>
      <c r="M332" s="159" t="s">
        <v>9058</v>
      </c>
      <c r="N332" s="157">
        <v>637422</v>
      </c>
      <c r="O332" s="7" t="s">
        <v>9056</v>
      </c>
      <c r="P332" s="16">
        <f>IFERROR(LOOKUP(E332,{30,43,48,53,58,63,68,73,78,83,88,93,97},{42,47,52,57,62,67,72,77,82,87,92,99,100}),999)</f>
        <v>82</v>
      </c>
      <c r="Q332">
        <v>1</v>
      </c>
    </row>
    <row r="333" spans="1:17" x14ac:dyDescent="0.35">
      <c r="A333" s="153">
        <v>331</v>
      </c>
      <c r="B333" t="s">
        <v>9052</v>
      </c>
      <c r="C333" s="154">
        <v>44859</v>
      </c>
      <c r="D333" s="155" t="s">
        <v>6</v>
      </c>
      <c r="E333" s="156">
        <v>80</v>
      </c>
      <c r="F333" s="157" t="s">
        <v>8969</v>
      </c>
      <c r="G333" s="155" t="s">
        <v>9069</v>
      </c>
      <c r="H333" s="158" t="s">
        <v>9009</v>
      </c>
      <c r="I333" s="157"/>
      <c r="J333" s="157">
        <v>60</v>
      </c>
      <c r="K333" s="157" t="s">
        <v>9054</v>
      </c>
      <c r="L333" s="159">
        <v>9.9</v>
      </c>
      <c r="M333" s="159"/>
      <c r="N333" s="157"/>
      <c r="O333" s="7" t="s">
        <v>9056</v>
      </c>
      <c r="P333" s="16">
        <f>IFERROR(LOOKUP(E333,{30,43,48,53,58,63,68,73,78,83,88,93,97},{42,47,52,57,62,67,72,77,82,87,92,99,100}),999)</f>
        <v>82</v>
      </c>
      <c r="Q333">
        <v>1</v>
      </c>
    </row>
    <row r="334" spans="1:17" x14ac:dyDescent="0.35">
      <c r="A334" s="153">
        <v>332</v>
      </c>
      <c r="B334" t="s">
        <v>9052</v>
      </c>
      <c r="C334" s="154">
        <v>44859</v>
      </c>
      <c r="D334" s="155" t="s">
        <v>6</v>
      </c>
      <c r="E334" s="156">
        <v>73</v>
      </c>
      <c r="F334" s="157" t="s">
        <v>8969</v>
      </c>
      <c r="G334" s="157" t="s">
        <v>9</v>
      </c>
      <c r="H334" s="158" t="s">
        <v>9053</v>
      </c>
      <c r="I334" s="157">
        <v>637422</v>
      </c>
      <c r="J334" s="157">
        <v>60</v>
      </c>
      <c r="K334" s="157" t="s">
        <v>9109</v>
      </c>
      <c r="L334" s="159">
        <v>0.3</v>
      </c>
      <c r="M334" s="159" t="s">
        <v>9058</v>
      </c>
      <c r="N334" s="157">
        <v>637422</v>
      </c>
      <c r="O334" s="7" t="s">
        <v>9056</v>
      </c>
      <c r="P334" s="16">
        <f>IFERROR(LOOKUP(E334,{30,43,48,53,58,63,68,73,78,83,88,93,97},{42,47,52,57,62,67,72,77,82,87,92,99,100}),999)</f>
        <v>77</v>
      </c>
      <c r="Q334">
        <v>1</v>
      </c>
    </row>
    <row r="335" spans="1:17" x14ac:dyDescent="0.35">
      <c r="A335" s="153">
        <v>333</v>
      </c>
      <c r="B335" t="s">
        <v>9052</v>
      </c>
      <c r="C335" s="154">
        <v>44859</v>
      </c>
      <c r="D335" s="155" t="s">
        <v>6</v>
      </c>
      <c r="E335" s="156">
        <v>82</v>
      </c>
      <c r="F335" s="157" t="s">
        <v>8969</v>
      </c>
      <c r="G335" s="155" t="s">
        <v>9069</v>
      </c>
      <c r="H335" s="158" t="s">
        <v>9009</v>
      </c>
      <c r="I335" s="157"/>
      <c r="J335" s="157">
        <v>60</v>
      </c>
      <c r="K335" s="157" t="s">
        <v>9054</v>
      </c>
      <c r="L335" s="159">
        <v>9.9</v>
      </c>
      <c r="M335" s="159"/>
      <c r="N335" s="157"/>
      <c r="O335" s="7" t="s">
        <v>9056</v>
      </c>
      <c r="P335" s="16">
        <f>IFERROR(LOOKUP(E335,{30,43,48,53,58,63,68,73,78,83,88,93,97},{42,47,52,57,62,67,72,77,82,87,92,99,100}),999)</f>
        <v>82</v>
      </c>
      <c r="Q335">
        <v>1</v>
      </c>
    </row>
    <row r="336" spans="1:17" x14ac:dyDescent="0.35">
      <c r="A336" s="153">
        <v>334</v>
      </c>
      <c r="B336" t="s">
        <v>9052</v>
      </c>
      <c r="C336" s="154">
        <v>44859</v>
      </c>
      <c r="D336" s="155" t="s">
        <v>6</v>
      </c>
      <c r="E336" s="156">
        <v>82</v>
      </c>
      <c r="F336" s="157" t="s">
        <v>8969</v>
      </c>
      <c r="G336" s="155" t="s">
        <v>9069</v>
      </c>
      <c r="H336" s="158" t="s">
        <v>9009</v>
      </c>
      <c r="I336" s="157"/>
      <c r="J336" s="157">
        <v>60</v>
      </c>
      <c r="K336" s="157" t="s">
        <v>9054</v>
      </c>
      <c r="L336" s="159">
        <v>9.9</v>
      </c>
      <c r="M336" s="159"/>
      <c r="N336" s="157"/>
      <c r="O336" s="7" t="s">
        <v>9056</v>
      </c>
      <c r="P336" s="16">
        <f>IFERROR(LOOKUP(E336,{30,43,48,53,58,63,68,73,78,83,88,93,97},{42,47,52,57,62,67,72,77,82,87,92,99,100}),999)</f>
        <v>82</v>
      </c>
      <c r="Q336">
        <v>1</v>
      </c>
    </row>
    <row r="337" spans="1:17" x14ac:dyDescent="0.35">
      <c r="A337" s="153">
        <v>335</v>
      </c>
      <c r="B337" t="s">
        <v>9052</v>
      </c>
      <c r="C337" s="154">
        <v>44859</v>
      </c>
      <c r="D337" s="155" t="s">
        <v>6</v>
      </c>
      <c r="E337" s="156">
        <v>100</v>
      </c>
      <c r="F337" s="157" t="s">
        <v>8969</v>
      </c>
      <c r="G337" s="157" t="s">
        <v>9</v>
      </c>
      <c r="H337" s="158" t="s">
        <v>9053</v>
      </c>
      <c r="I337" s="157">
        <v>220509</v>
      </c>
      <c r="J337" s="157">
        <v>18</v>
      </c>
      <c r="K337" s="157" t="s">
        <v>9078</v>
      </c>
      <c r="L337" s="159">
        <v>0.3</v>
      </c>
      <c r="M337" s="159" t="s">
        <v>9058</v>
      </c>
      <c r="N337" s="157">
        <v>220509</v>
      </c>
      <c r="O337" s="7" t="s">
        <v>9056</v>
      </c>
      <c r="P337" s="16">
        <f>IFERROR(LOOKUP(E337,{30,43,48,53,58,63,68,73,78,83,88,93,97},{42,47,52,57,62,67,72,77,82,87,92,99,100}),999)</f>
        <v>100</v>
      </c>
      <c r="Q337">
        <v>1</v>
      </c>
    </row>
    <row r="338" spans="1:17" x14ac:dyDescent="0.35">
      <c r="A338" s="153">
        <v>336</v>
      </c>
      <c r="B338" t="s">
        <v>9052</v>
      </c>
      <c r="C338" s="154">
        <v>44859</v>
      </c>
      <c r="D338" s="155" t="s">
        <v>6</v>
      </c>
      <c r="E338" s="156">
        <v>81</v>
      </c>
      <c r="F338" s="157" t="s">
        <v>8969</v>
      </c>
      <c r="G338" s="155" t="s">
        <v>9069</v>
      </c>
      <c r="H338" s="158" t="s">
        <v>9009</v>
      </c>
      <c r="I338" s="157"/>
      <c r="J338" s="157">
        <v>60</v>
      </c>
      <c r="K338" s="157" t="s">
        <v>9054</v>
      </c>
      <c r="L338" s="159">
        <v>9.9</v>
      </c>
      <c r="M338" s="159"/>
      <c r="N338" s="157"/>
      <c r="O338" s="7" t="s">
        <v>9056</v>
      </c>
      <c r="P338" s="16">
        <f>IFERROR(LOOKUP(E338,{30,43,48,53,58,63,68,73,78,83,88,93,97},{42,47,52,57,62,67,72,77,82,87,92,99,100}),999)</f>
        <v>82</v>
      </c>
      <c r="Q338">
        <v>1</v>
      </c>
    </row>
    <row r="339" spans="1:17" x14ac:dyDescent="0.35">
      <c r="A339" s="153">
        <v>337</v>
      </c>
      <c r="B339" t="s">
        <v>9052</v>
      </c>
      <c r="C339" s="154">
        <v>44866</v>
      </c>
      <c r="D339" s="155" t="s">
        <v>6</v>
      </c>
      <c r="E339" s="156">
        <v>76</v>
      </c>
      <c r="F339" s="157" t="s">
        <v>8969</v>
      </c>
      <c r="G339" s="155" t="s">
        <v>9069</v>
      </c>
      <c r="H339" s="158" t="s">
        <v>9009</v>
      </c>
      <c r="I339" s="157"/>
      <c r="J339" s="157">
        <v>60</v>
      </c>
      <c r="K339" s="157" t="s">
        <v>9054</v>
      </c>
      <c r="L339" s="159">
        <v>9.9</v>
      </c>
      <c r="M339" s="159"/>
      <c r="N339" s="157"/>
      <c r="O339" s="7" t="s">
        <v>9056</v>
      </c>
      <c r="P339" s="16">
        <f>IFERROR(LOOKUP(E339,{30,43,48,53,58,63,68,73,78,83,88,93,97},{42,47,52,57,62,67,72,77,82,87,92,99,100}),999)</f>
        <v>77</v>
      </c>
      <c r="Q339">
        <v>1</v>
      </c>
    </row>
    <row r="340" spans="1:17" x14ac:dyDescent="0.35">
      <c r="A340" s="153">
        <v>338</v>
      </c>
      <c r="B340" t="s">
        <v>9052</v>
      </c>
      <c r="C340" s="154">
        <v>44866</v>
      </c>
      <c r="D340" s="155" t="s">
        <v>6</v>
      </c>
      <c r="E340" s="156">
        <v>75</v>
      </c>
      <c r="F340" s="157" t="s">
        <v>8969</v>
      </c>
      <c r="G340" s="157" t="s">
        <v>9</v>
      </c>
      <c r="H340" s="158" t="s">
        <v>9053</v>
      </c>
      <c r="I340" s="157">
        <v>220199</v>
      </c>
      <c r="J340" s="157">
        <v>60</v>
      </c>
      <c r="K340" s="157" t="s">
        <v>9057</v>
      </c>
      <c r="L340" s="159">
        <v>0.2</v>
      </c>
      <c r="M340" s="159" t="s">
        <v>9058</v>
      </c>
      <c r="N340" s="157">
        <v>220199</v>
      </c>
      <c r="O340" s="7" t="s">
        <v>9056</v>
      </c>
      <c r="P340" s="16">
        <f>IFERROR(LOOKUP(E340,{30,43,48,53,58,63,68,73,78,83,88,93,97},{42,47,52,57,62,67,72,77,82,87,92,99,100}),999)</f>
        <v>77</v>
      </c>
      <c r="Q340">
        <v>1</v>
      </c>
    </row>
    <row r="341" spans="1:17" x14ac:dyDescent="0.35">
      <c r="A341" s="153">
        <v>339</v>
      </c>
      <c r="B341" t="s">
        <v>9052</v>
      </c>
      <c r="C341" s="154">
        <v>44866</v>
      </c>
      <c r="D341" s="155" t="s">
        <v>6</v>
      </c>
      <c r="E341" s="156">
        <v>71</v>
      </c>
      <c r="F341" s="157" t="s">
        <v>8969</v>
      </c>
      <c r="G341" s="157" t="s">
        <v>9</v>
      </c>
      <c r="H341" s="158" t="s">
        <v>9053</v>
      </c>
      <c r="I341" s="157">
        <v>637603</v>
      </c>
      <c r="J341" s="157">
        <v>60</v>
      </c>
      <c r="K341" s="157" t="s">
        <v>9055</v>
      </c>
      <c r="L341" s="159">
        <v>1.2</v>
      </c>
      <c r="M341" s="159" t="s">
        <v>9000</v>
      </c>
      <c r="N341" s="157">
        <v>637603</v>
      </c>
      <c r="O341" s="7" t="s">
        <v>9056</v>
      </c>
      <c r="P341" s="16">
        <f>IFERROR(LOOKUP(E341,{30,43,48,53,58,63,68,73,78,83,88,93,97},{42,47,52,57,62,67,72,77,82,87,92,99,100}),999)</f>
        <v>72</v>
      </c>
      <c r="Q341">
        <v>1</v>
      </c>
    </row>
    <row r="342" spans="1:17" x14ac:dyDescent="0.35">
      <c r="A342" s="153">
        <v>340</v>
      </c>
      <c r="B342" t="s">
        <v>9052</v>
      </c>
      <c r="C342" s="154">
        <v>44866</v>
      </c>
      <c r="D342" s="155" t="s">
        <v>6</v>
      </c>
      <c r="E342" s="156">
        <v>76</v>
      </c>
      <c r="F342" s="157" t="s">
        <v>8969</v>
      </c>
      <c r="G342" s="155" t="s">
        <v>9069</v>
      </c>
      <c r="H342" s="158" t="s">
        <v>9009</v>
      </c>
      <c r="I342" s="157"/>
      <c r="J342" s="157">
        <v>60</v>
      </c>
      <c r="K342" s="157" t="s">
        <v>9054</v>
      </c>
      <c r="L342" s="159">
        <v>9.9</v>
      </c>
      <c r="M342" s="159"/>
      <c r="N342" s="157"/>
      <c r="O342" s="7" t="s">
        <v>9056</v>
      </c>
      <c r="P342" s="16">
        <f>IFERROR(LOOKUP(E342,{30,43,48,53,58,63,68,73,78,83,88,93,97},{42,47,52,57,62,67,72,77,82,87,92,99,100}),999)</f>
        <v>77</v>
      </c>
      <c r="Q342">
        <v>1</v>
      </c>
    </row>
    <row r="343" spans="1:17" x14ac:dyDescent="0.35">
      <c r="A343" s="153">
        <v>341</v>
      </c>
      <c r="B343" t="s">
        <v>9052</v>
      </c>
      <c r="C343" s="154">
        <v>44866</v>
      </c>
      <c r="D343" s="155" t="s">
        <v>6</v>
      </c>
      <c r="E343" s="156">
        <v>80.5</v>
      </c>
      <c r="F343" s="157" t="s">
        <v>8969</v>
      </c>
      <c r="G343" s="155" t="s">
        <v>9069</v>
      </c>
      <c r="H343" s="158" t="s">
        <v>9009</v>
      </c>
      <c r="I343" s="157"/>
      <c r="J343" s="157">
        <v>60</v>
      </c>
      <c r="K343" s="157" t="s">
        <v>9054</v>
      </c>
      <c r="L343" s="159">
        <v>9.9</v>
      </c>
      <c r="M343" s="159"/>
      <c r="N343" s="157"/>
      <c r="O343" s="7" t="s">
        <v>9056</v>
      </c>
      <c r="P343" s="16">
        <f>IFERROR(LOOKUP(E343,{30,43,48,53,58,63,68,73,78,83,88,93,97},{42,47,52,57,62,67,72,77,82,87,92,99,100}),999)</f>
        <v>82</v>
      </c>
      <c r="Q343">
        <v>1</v>
      </c>
    </row>
    <row r="344" spans="1:17" x14ac:dyDescent="0.35">
      <c r="A344" s="153">
        <v>342</v>
      </c>
      <c r="B344" t="s">
        <v>9052</v>
      </c>
      <c r="C344" s="154">
        <v>44866</v>
      </c>
      <c r="D344" s="155" t="s">
        <v>6</v>
      </c>
      <c r="E344" s="156">
        <v>75</v>
      </c>
      <c r="F344" s="157" t="s">
        <v>8969</v>
      </c>
      <c r="G344" s="155" t="s">
        <v>9069</v>
      </c>
      <c r="H344" s="158" t="s">
        <v>9009</v>
      </c>
      <c r="I344" s="157"/>
      <c r="J344" s="157">
        <v>60</v>
      </c>
      <c r="K344" s="157" t="s">
        <v>9054</v>
      </c>
      <c r="L344" s="159">
        <v>9.9</v>
      </c>
      <c r="M344" s="159"/>
      <c r="N344" s="157"/>
      <c r="O344" s="7" t="s">
        <v>9056</v>
      </c>
      <c r="P344" s="16">
        <f>IFERROR(LOOKUP(E344,{30,43,48,53,58,63,68,73,78,83,88,93,97},{42,47,52,57,62,67,72,77,82,87,92,99,100}),999)</f>
        <v>77</v>
      </c>
      <c r="Q344">
        <v>1</v>
      </c>
    </row>
    <row r="345" spans="1:17" ht="29" x14ac:dyDescent="0.35">
      <c r="A345" s="153">
        <v>343</v>
      </c>
      <c r="B345" t="s">
        <v>9052</v>
      </c>
      <c r="C345" s="154">
        <v>44866</v>
      </c>
      <c r="D345" s="155" t="s">
        <v>6</v>
      </c>
      <c r="E345" s="156">
        <v>85</v>
      </c>
      <c r="F345" s="157" t="s">
        <v>8969</v>
      </c>
      <c r="G345" s="157" t="s">
        <v>9</v>
      </c>
      <c r="H345" s="158" t="s">
        <v>9053</v>
      </c>
      <c r="I345" s="157">
        <v>220269</v>
      </c>
      <c r="J345" s="157">
        <v>60</v>
      </c>
      <c r="K345" s="157" t="s">
        <v>9113</v>
      </c>
      <c r="L345" s="159">
        <v>0.3</v>
      </c>
      <c r="M345" s="159" t="s">
        <v>9058</v>
      </c>
      <c r="N345" s="157">
        <v>220269</v>
      </c>
      <c r="O345" s="7" t="s">
        <v>9056</v>
      </c>
      <c r="P345" s="16">
        <f>IFERROR(LOOKUP(E345,{30,43,48,53,58,63,68,73,78,83,88,93,97},{42,47,52,57,62,67,72,77,82,87,92,99,100}),999)</f>
        <v>87</v>
      </c>
      <c r="Q345">
        <v>1</v>
      </c>
    </row>
    <row r="346" spans="1:17" ht="29" x14ac:dyDescent="0.35">
      <c r="A346" s="153">
        <v>344</v>
      </c>
      <c r="B346" t="s">
        <v>9052</v>
      </c>
      <c r="C346" s="154">
        <v>44866</v>
      </c>
      <c r="D346" s="155" t="s">
        <v>6</v>
      </c>
      <c r="E346" s="156">
        <v>73</v>
      </c>
      <c r="F346" s="157" t="s">
        <v>8969</v>
      </c>
      <c r="G346" s="157" t="s">
        <v>9</v>
      </c>
      <c r="H346" s="158" t="s">
        <v>9053</v>
      </c>
      <c r="I346" s="157">
        <v>91286</v>
      </c>
      <c r="J346" s="157">
        <v>18</v>
      </c>
      <c r="K346" s="157" t="s">
        <v>9112</v>
      </c>
      <c r="L346" s="159">
        <v>0.3</v>
      </c>
      <c r="M346" s="159" t="s">
        <v>9058</v>
      </c>
      <c r="N346" s="157">
        <v>91286</v>
      </c>
      <c r="O346" s="7" t="s">
        <v>9056</v>
      </c>
      <c r="P346" s="16">
        <f>IFERROR(LOOKUP(E346,{30,43,48,53,58,63,68,73,78,83,88,93,97},{42,47,52,57,62,67,72,77,82,87,92,99,100}),999)</f>
        <v>77</v>
      </c>
      <c r="Q346">
        <v>1</v>
      </c>
    </row>
    <row r="347" spans="1:17" x14ac:dyDescent="0.35">
      <c r="A347" s="153">
        <v>345</v>
      </c>
      <c r="B347" t="s">
        <v>9052</v>
      </c>
      <c r="C347" s="154">
        <v>44866</v>
      </c>
      <c r="D347" s="155" t="s">
        <v>6</v>
      </c>
      <c r="E347" s="156">
        <v>85</v>
      </c>
      <c r="F347" s="157" t="s">
        <v>8969</v>
      </c>
      <c r="G347" s="155" t="s">
        <v>9069</v>
      </c>
      <c r="H347" s="158" t="s">
        <v>9009</v>
      </c>
      <c r="I347" s="157"/>
      <c r="J347" s="157">
        <v>60</v>
      </c>
      <c r="K347" s="157" t="s">
        <v>9054</v>
      </c>
      <c r="L347" s="159">
        <v>9.9</v>
      </c>
      <c r="M347" s="159"/>
      <c r="N347" s="157"/>
      <c r="O347" s="7" t="s">
        <v>9056</v>
      </c>
      <c r="P347" s="16">
        <f>IFERROR(LOOKUP(E347,{30,43,48,53,58,63,68,73,78,83,88,93,97},{42,47,52,57,62,67,72,77,82,87,92,99,100}),999)</f>
        <v>87</v>
      </c>
      <c r="Q347">
        <v>1</v>
      </c>
    </row>
    <row r="348" spans="1:17" x14ac:dyDescent="0.35">
      <c r="A348" s="153">
        <v>346</v>
      </c>
      <c r="B348" t="s">
        <v>9052</v>
      </c>
      <c r="C348" s="154">
        <v>44866</v>
      </c>
      <c r="D348" s="155" t="s">
        <v>6</v>
      </c>
      <c r="E348" s="156">
        <v>85</v>
      </c>
      <c r="F348" s="157" t="s">
        <v>8969</v>
      </c>
      <c r="G348" s="155" t="s">
        <v>9069</v>
      </c>
      <c r="H348" s="158" t="s">
        <v>9009</v>
      </c>
      <c r="I348" s="157"/>
      <c r="J348" s="157">
        <v>60</v>
      </c>
      <c r="K348" s="157" t="s">
        <v>9054</v>
      </c>
      <c r="L348" s="159">
        <v>9.9</v>
      </c>
      <c r="M348" s="159"/>
      <c r="N348" s="157"/>
      <c r="O348" s="7" t="s">
        <v>9056</v>
      </c>
      <c r="P348" s="16">
        <f>IFERROR(LOOKUP(E348,{30,43,48,53,58,63,68,73,78,83,88,93,97},{42,47,52,57,62,67,72,77,82,87,92,99,100}),999)</f>
        <v>87</v>
      </c>
      <c r="Q348">
        <v>1</v>
      </c>
    </row>
    <row r="349" spans="1:17" x14ac:dyDescent="0.35">
      <c r="A349" s="153">
        <v>347</v>
      </c>
      <c r="B349" t="s">
        <v>9052</v>
      </c>
      <c r="C349" s="154">
        <v>44866</v>
      </c>
      <c r="D349" s="155" t="s">
        <v>6</v>
      </c>
      <c r="E349" s="156">
        <v>74</v>
      </c>
      <c r="F349" s="157" t="s">
        <v>8969</v>
      </c>
      <c r="G349" s="157" t="s">
        <v>9</v>
      </c>
      <c r="H349" s="158" t="s">
        <v>9053</v>
      </c>
      <c r="I349" s="157">
        <v>637758</v>
      </c>
      <c r="J349" s="157">
        <v>60</v>
      </c>
      <c r="K349" s="157" t="s">
        <v>9059</v>
      </c>
      <c r="L349" s="159">
        <v>0.2</v>
      </c>
      <c r="M349" s="159" t="s">
        <v>9058</v>
      </c>
      <c r="N349" s="157">
        <v>637758</v>
      </c>
      <c r="O349" s="7" t="s">
        <v>9056</v>
      </c>
      <c r="P349" s="16">
        <f>IFERROR(LOOKUP(E349,{30,43,48,53,58,63,68,73,78,83,88,93,97},{42,47,52,57,62,67,72,77,82,87,92,99,100}),999)</f>
        <v>77</v>
      </c>
      <c r="Q349">
        <v>1</v>
      </c>
    </row>
    <row r="350" spans="1:17" x14ac:dyDescent="0.35">
      <c r="A350" s="153">
        <v>348</v>
      </c>
      <c r="B350" t="s">
        <v>9052</v>
      </c>
      <c r="C350" s="154">
        <v>44866</v>
      </c>
      <c r="D350" s="155" t="s">
        <v>6</v>
      </c>
      <c r="E350" s="156">
        <v>81</v>
      </c>
      <c r="F350" s="157" t="s">
        <v>8969</v>
      </c>
      <c r="G350" s="155" t="s">
        <v>9069</v>
      </c>
      <c r="H350" s="158" t="s">
        <v>9009</v>
      </c>
      <c r="I350" s="157"/>
      <c r="J350" s="157">
        <v>60</v>
      </c>
      <c r="K350" s="157" t="s">
        <v>9054</v>
      </c>
      <c r="L350" s="159">
        <v>9.9</v>
      </c>
      <c r="M350" s="159"/>
      <c r="N350" s="157"/>
      <c r="O350" s="7" t="s">
        <v>9056</v>
      </c>
      <c r="P350" s="16">
        <f>IFERROR(LOOKUP(E350,{30,43,48,53,58,63,68,73,78,83,88,93,97},{42,47,52,57,62,67,72,77,82,87,92,99,100}),999)</f>
        <v>82</v>
      </c>
      <c r="Q350">
        <v>1</v>
      </c>
    </row>
    <row r="351" spans="1:17" x14ac:dyDescent="0.35">
      <c r="A351" s="153">
        <v>349</v>
      </c>
      <c r="B351" t="s">
        <v>9052</v>
      </c>
      <c r="C351" s="154">
        <v>44866</v>
      </c>
      <c r="D351" s="155" t="s">
        <v>6</v>
      </c>
      <c r="E351" s="156">
        <v>78.5</v>
      </c>
      <c r="F351" s="157" t="s">
        <v>8969</v>
      </c>
      <c r="G351" s="157" t="s">
        <v>9</v>
      </c>
      <c r="H351" s="158" t="s">
        <v>9053</v>
      </c>
      <c r="I351" s="157">
        <v>637603</v>
      </c>
      <c r="J351" s="157">
        <v>60</v>
      </c>
      <c r="K351" s="157" t="s">
        <v>9055</v>
      </c>
      <c r="L351" s="159">
        <v>1.2</v>
      </c>
      <c r="M351" s="159" t="s">
        <v>9000</v>
      </c>
      <c r="N351" s="157">
        <v>637603</v>
      </c>
      <c r="O351" s="7" t="s">
        <v>9056</v>
      </c>
      <c r="P351" s="16">
        <f>IFERROR(LOOKUP(E351,{30,43,48,53,58,63,68,73,78,83,88,93,97},{42,47,52,57,62,67,72,77,82,87,92,99,100}),999)</f>
        <v>82</v>
      </c>
      <c r="Q351">
        <v>1</v>
      </c>
    </row>
    <row r="352" spans="1:17" x14ac:dyDescent="0.35">
      <c r="A352" s="153">
        <v>350</v>
      </c>
      <c r="B352" t="s">
        <v>9052</v>
      </c>
      <c r="C352" s="154">
        <v>44866</v>
      </c>
      <c r="D352" s="155" t="s">
        <v>6</v>
      </c>
      <c r="E352" s="156">
        <v>71</v>
      </c>
      <c r="F352" s="157" t="s">
        <v>8969</v>
      </c>
      <c r="G352" s="157" t="s">
        <v>9</v>
      </c>
      <c r="H352" s="158" t="s">
        <v>9053</v>
      </c>
      <c r="I352" s="157">
        <v>220199</v>
      </c>
      <c r="J352" s="157">
        <v>60</v>
      </c>
      <c r="K352" s="157" t="s">
        <v>9057</v>
      </c>
      <c r="L352" s="159">
        <v>0.2</v>
      </c>
      <c r="M352" s="159" t="s">
        <v>9058</v>
      </c>
      <c r="N352" s="157">
        <v>220199</v>
      </c>
      <c r="O352" s="7" t="s">
        <v>9056</v>
      </c>
      <c r="P352" s="16">
        <f>IFERROR(LOOKUP(E352,{30,43,48,53,58,63,68,73,78,83,88,93,97},{42,47,52,57,62,67,72,77,82,87,92,99,100}),999)</f>
        <v>72</v>
      </c>
      <c r="Q352">
        <v>1</v>
      </c>
    </row>
    <row r="353" spans="1:17" ht="29" x14ac:dyDescent="0.35">
      <c r="A353" s="153">
        <v>351</v>
      </c>
      <c r="B353" t="s">
        <v>9052</v>
      </c>
      <c r="C353" s="154">
        <v>44866</v>
      </c>
      <c r="D353" s="155" t="s">
        <v>6</v>
      </c>
      <c r="E353" s="156">
        <v>70.5</v>
      </c>
      <c r="F353" s="157" t="s">
        <v>8969</v>
      </c>
      <c r="G353" s="157" t="s">
        <v>9</v>
      </c>
      <c r="H353" s="158" t="s">
        <v>9053</v>
      </c>
      <c r="I353" s="157">
        <v>220198</v>
      </c>
      <c r="J353" s="157">
        <v>60</v>
      </c>
      <c r="K353" s="157" t="s">
        <v>9062</v>
      </c>
      <c r="L353" s="159">
        <v>0.2</v>
      </c>
      <c r="M353" s="159" t="s">
        <v>9058</v>
      </c>
      <c r="N353" s="157">
        <v>220198</v>
      </c>
      <c r="O353" s="7" t="s">
        <v>9056</v>
      </c>
      <c r="P353" s="16">
        <f>IFERROR(LOOKUP(E353,{30,43,48,53,58,63,68,73,78,83,88,93,97},{42,47,52,57,62,67,72,77,82,87,92,99,100}),999)</f>
        <v>72</v>
      </c>
      <c r="Q353">
        <v>1</v>
      </c>
    </row>
    <row r="354" spans="1:17" x14ac:dyDescent="0.35">
      <c r="A354" s="153">
        <v>352</v>
      </c>
      <c r="B354" t="s">
        <v>9052</v>
      </c>
      <c r="C354" s="154">
        <v>44866</v>
      </c>
      <c r="D354" s="155" t="s">
        <v>6</v>
      </c>
      <c r="E354" s="156">
        <v>93</v>
      </c>
      <c r="F354" s="157" t="s">
        <v>8969</v>
      </c>
      <c r="G354" s="155" t="s">
        <v>9069</v>
      </c>
      <c r="H354" s="158" t="s">
        <v>9009</v>
      </c>
      <c r="I354" s="157"/>
      <c r="J354" s="157">
        <v>60</v>
      </c>
      <c r="K354" s="157" t="s">
        <v>9054</v>
      </c>
      <c r="L354" s="159">
        <v>9.9</v>
      </c>
      <c r="M354" s="159"/>
      <c r="N354" s="157"/>
      <c r="O354" s="7" t="s">
        <v>9056</v>
      </c>
      <c r="P354" s="16">
        <f>IFERROR(LOOKUP(E354,{30,43,48,53,58,63,68,73,78,83,88,93,97},{42,47,52,57,62,67,72,77,82,87,92,99,100}),999)</f>
        <v>99</v>
      </c>
      <c r="Q354">
        <v>1</v>
      </c>
    </row>
    <row r="355" spans="1:17" x14ac:dyDescent="0.35">
      <c r="A355" s="153">
        <v>353</v>
      </c>
      <c r="B355" t="s">
        <v>9052</v>
      </c>
      <c r="C355" s="154">
        <v>44866</v>
      </c>
      <c r="D355" s="155" t="s">
        <v>6</v>
      </c>
      <c r="E355" s="156">
        <v>82</v>
      </c>
      <c r="F355" s="157" t="s">
        <v>8969</v>
      </c>
      <c r="G355" s="155" t="s">
        <v>9069</v>
      </c>
      <c r="H355" s="158" t="s">
        <v>9009</v>
      </c>
      <c r="I355" s="157"/>
      <c r="J355" s="157">
        <v>60</v>
      </c>
      <c r="K355" s="157" t="s">
        <v>9054</v>
      </c>
      <c r="L355" s="159">
        <v>9.9</v>
      </c>
      <c r="M355" s="159"/>
      <c r="N355" s="157"/>
      <c r="O355" s="7" t="s">
        <v>9056</v>
      </c>
      <c r="P355" s="16">
        <f>IFERROR(LOOKUP(E355,{30,43,48,53,58,63,68,73,78,83,88,93,97},{42,47,52,57,62,67,72,77,82,87,92,99,100}),999)</f>
        <v>82</v>
      </c>
      <c r="Q355">
        <v>1</v>
      </c>
    </row>
    <row r="356" spans="1:17" x14ac:dyDescent="0.35">
      <c r="A356" s="153">
        <v>354</v>
      </c>
      <c r="B356" t="s">
        <v>9052</v>
      </c>
      <c r="C356" s="154">
        <v>44866</v>
      </c>
      <c r="D356" s="155" t="s">
        <v>6</v>
      </c>
      <c r="E356" s="156">
        <v>73</v>
      </c>
      <c r="F356" s="157" t="s">
        <v>8969</v>
      </c>
      <c r="G356" s="157" t="s">
        <v>9</v>
      </c>
      <c r="H356" s="158" t="s">
        <v>9053</v>
      </c>
      <c r="I356" s="157">
        <v>637603</v>
      </c>
      <c r="J356" s="157">
        <v>60</v>
      </c>
      <c r="K356" s="157" t="s">
        <v>9055</v>
      </c>
      <c r="L356" s="159">
        <v>1.2</v>
      </c>
      <c r="M356" s="159" t="s">
        <v>9000</v>
      </c>
      <c r="N356" s="157">
        <v>637603</v>
      </c>
      <c r="O356" s="7" t="s">
        <v>9056</v>
      </c>
      <c r="P356" s="16">
        <f>IFERROR(LOOKUP(E356,{30,43,48,53,58,63,68,73,78,83,88,93,97},{42,47,52,57,62,67,72,77,82,87,92,99,100}),999)</f>
        <v>77</v>
      </c>
      <c r="Q356">
        <v>1</v>
      </c>
    </row>
    <row r="357" spans="1:17" x14ac:dyDescent="0.35">
      <c r="A357" s="153">
        <v>355</v>
      </c>
      <c r="B357" t="s">
        <v>9052</v>
      </c>
      <c r="C357" s="154">
        <v>44866</v>
      </c>
      <c r="D357" s="155" t="s">
        <v>6</v>
      </c>
      <c r="E357" s="156">
        <v>76</v>
      </c>
      <c r="F357" s="157" t="s">
        <v>8969</v>
      </c>
      <c r="G357" s="155" t="s">
        <v>9069</v>
      </c>
      <c r="H357" s="158" t="s">
        <v>9009</v>
      </c>
      <c r="I357" s="157"/>
      <c r="J357" s="157">
        <v>60</v>
      </c>
      <c r="K357" s="157" t="s">
        <v>9054</v>
      </c>
      <c r="L357" s="159">
        <v>9.9</v>
      </c>
      <c r="M357" s="159"/>
      <c r="N357" s="157"/>
      <c r="O357" s="7" t="s">
        <v>9056</v>
      </c>
      <c r="P357" s="16">
        <f>IFERROR(LOOKUP(E357,{30,43,48,53,58,63,68,73,78,83,88,93,97},{42,47,52,57,62,67,72,77,82,87,92,99,100}),999)</f>
        <v>77</v>
      </c>
      <c r="Q357">
        <v>1</v>
      </c>
    </row>
    <row r="358" spans="1:17" x14ac:dyDescent="0.35">
      <c r="A358" s="153">
        <v>356</v>
      </c>
      <c r="B358" t="s">
        <v>9052</v>
      </c>
      <c r="C358" s="154">
        <v>44866</v>
      </c>
      <c r="D358" s="155" t="s">
        <v>6</v>
      </c>
      <c r="E358" s="156">
        <v>88.5</v>
      </c>
      <c r="F358" s="157" t="s">
        <v>8969</v>
      </c>
      <c r="G358" s="155" t="s">
        <v>9069</v>
      </c>
      <c r="H358" s="158" t="s">
        <v>9009</v>
      </c>
      <c r="I358" s="157"/>
      <c r="J358" s="157">
        <v>60</v>
      </c>
      <c r="K358" s="157" t="s">
        <v>9054</v>
      </c>
      <c r="L358" s="159">
        <v>9.9</v>
      </c>
      <c r="M358" s="159"/>
      <c r="N358" s="157"/>
      <c r="O358" s="7" t="s">
        <v>9056</v>
      </c>
      <c r="P358" s="16">
        <f>IFERROR(LOOKUP(E358,{30,43,48,53,58,63,68,73,78,83,88,93,97},{42,47,52,57,62,67,72,77,82,87,92,99,100}),999)</f>
        <v>92</v>
      </c>
      <c r="Q358">
        <v>1</v>
      </c>
    </row>
    <row r="359" spans="1:17" x14ac:dyDescent="0.35">
      <c r="A359" s="153">
        <v>357</v>
      </c>
      <c r="B359" t="s">
        <v>9052</v>
      </c>
      <c r="C359" s="154">
        <v>44866</v>
      </c>
      <c r="D359" s="155" t="s">
        <v>6</v>
      </c>
      <c r="E359" s="156">
        <v>85</v>
      </c>
      <c r="F359" s="157" t="s">
        <v>8969</v>
      </c>
      <c r="G359" s="157" t="s">
        <v>9</v>
      </c>
      <c r="H359" s="158" t="s">
        <v>9053</v>
      </c>
      <c r="I359" s="157">
        <v>637758</v>
      </c>
      <c r="J359" s="157">
        <v>60</v>
      </c>
      <c r="K359" s="157" t="s">
        <v>9059</v>
      </c>
      <c r="L359" s="159">
        <v>0.2</v>
      </c>
      <c r="M359" s="159" t="s">
        <v>9058</v>
      </c>
      <c r="N359" s="157">
        <v>637758</v>
      </c>
      <c r="O359" s="7" t="s">
        <v>9056</v>
      </c>
      <c r="P359" s="16">
        <f>IFERROR(LOOKUP(E359,{30,43,48,53,58,63,68,73,78,83,88,93,97},{42,47,52,57,62,67,72,77,82,87,92,99,100}),999)</f>
        <v>87</v>
      </c>
      <c r="Q359">
        <v>1</v>
      </c>
    </row>
    <row r="360" spans="1:17" x14ac:dyDescent="0.35">
      <c r="A360" s="153">
        <v>358</v>
      </c>
      <c r="B360" t="s">
        <v>9052</v>
      </c>
      <c r="C360" s="154">
        <v>44866</v>
      </c>
      <c r="D360" s="155" t="s">
        <v>6</v>
      </c>
      <c r="E360" s="156">
        <v>88</v>
      </c>
      <c r="F360" s="157" t="s">
        <v>8969</v>
      </c>
      <c r="G360" s="155" t="s">
        <v>9069</v>
      </c>
      <c r="H360" s="158" t="s">
        <v>9009</v>
      </c>
      <c r="I360" s="157"/>
      <c r="J360" s="157">
        <v>60</v>
      </c>
      <c r="K360" s="157" t="s">
        <v>9054</v>
      </c>
      <c r="L360" s="159">
        <v>9.9</v>
      </c>
      <c r="M360" s="159"/>
      <c r="N360" s="157"/>
      <c r="O360" s="7" t="s">
        <v>9056</v>
      </c>
      <c r="P360" s="16">
        <f>IFERROR(LOOKUP(E360,{30,43,48,53,58,63,68,73,78,83,88,93,97},{42,47,52,57,62,67,72,77,82,87,92,99,100}),999)</f>
        <v>92</v>
      </c>
      <c r="Q360">
        <v>1</v>
      </c>
    </row>
    <row r="361" spans="1:17" x14ac:dyDescent="0.35">
      <c r="A361" s="153">
        <v>359</v>
      </c>
      <c r="B361" t="s">
        <v>9052</v>
      </c>
      <c r="C361" s="154">
        <v>44866</v>
      </c>
      <c r="D361" s="155" t="s">
        <v>6</v>
      </c>
      <c r="E361" s="156">
        <v>95</v>
      </c>
      <c r="F361" s="157" t="s">
        <v>8969</v>
      </c>
      <c r="G361" s="155" t="s">
        <v>9069</v>
      </c>
      <c r="H361" s="158" t="s">
        <v>9009</v>
      </c>
      <c r="I361" s="157"/>
      <c r="J361" s="157">
        <v>60</v>
      </c>
      <c r="K361" s="157" t="s">
        <v>9054</v>
      </c>
      <c r="L361" s="159">
        <v>9.9</v>
      </c>
      <c r="M361" s="159"/>
      <c r="N361" s="157"/>
      <c r="O361" s="7" t="s">
        <v>9056</v>
      </c>
      <c r="P361" s="16">
        <f>IFERROR(LOOKUP(E361,{30,43,48,53,58,63,68,73,78,83,88,93,97},{42,47,52,57,62,67,72,77,82,87,92,99,100}),999)</f>
        <v>99</v>
      </c>
      <c r="Q361">
        <v>1</v>
      </c>
    </row>
    <row r="362" spans="1:17" x14ac:dyDescent="0.35">
      <c r="A362" s="153">
        <v>360</v>
      </c>
      <c r="B362" t="s">
        <v>9052</v>
      </c>
      <c r="C362" s="154">
        <v>44866</v>
      </c>
      <c r="D362" s="155" t="s">
        <v>6</v>
      </c>
      <c r="E362" s="156">
        <v>83</v>
      </c>
      <c r="F362" s="157" t="s">
        <v>8969</v>
      </c>
      <c r="G362" s="155" t="s">
        <v>9069</v>
      </c>
      <c r="H362" s="158" t="s">
        <v>9009</v>
      </c>
      <c r="I362" s="157"/>
      <c r="J362" s="157">
        <v>18</v>
      </c>
      <c r="K362" s="157" t="s">
        <v>9054</v>
      </c>
      <c r="L362" s="159">
        <v>9.9</v>
      </c>
      <c r="M362" s="159"/>
      <c r="N362" s="157"/>
      <c r="O362" s="7" t="s">
        <v>9056</v>
      </c>
      <c r="P362" s="16">
        <f>IFERROR(LOOKUP(E362,{30,43,48,53,58,63,68,73,78,83,88,93,97},{42,47,52,57,62,67,72,77,82,87,92,99,100}),999)</f>
        <v>87</v>
      </c>
      <c r="Q362">
        <v>1</v>
      </c>
    </row>
    <row r="363" spans="1:17" x14ac:dyDescent="0.35">
      <c r="A363" s="153">
        <v>361</v>
      </c>
      <c r="B363" t="s">
        <v>9052</v>
      </c>
      <c r="C363" s="154">
        <v>44866</v>
      </c>
      <c r="D363" s="155" t="s">
        <v>6</v>
      </c>
      <c r="E363" s="156">
        <v>85</v>
      </c>
      <c r="F363" s="157" t="s">
        <v>8969</v>
      </c>
      <c r="G363" s="155" t="s">
        <v>9069</v>
      </c>
      <c r="H363" s="158" t="s">
        <v>9009</v>
      </c>
      <c r="I363" s="157"/>
      <c r="J363" s="157">
        <v>18</v>
      </c>
      <c r="K363" s="157" t="s">
        <v>9054</v>
      </c>
      <c r="L363" s="159">
        <v>9.9</v>
      </c>
      <c r="M363" s="159"/>
      <c r="N363" s="157"/>
      <c r="O363" s="7" t="s">
        <v>9056</v>
      </c>
      <c r="P363" s="16">
        <f>IFERROR(LOOKUP(E363,{30,43,48,53,58,63,68,73,78,83,88,93,97},{42,47,52,57,62,67,72,77,82,87,92,99,100}),999)</f>
        <v>87</v>
      </c>
      <c r="Q363">
        <v>1</v>
      </c>
    </row>
    <row r="364" spans="1:17" x14ac:dyDescent="0.35">
      <c r="A364" s="153">
        <v>362</v>
      </c>
      <c r="B364" t="s">
        <v>9052</v>
      </c>
      <c r="C364" s="154">
        <v>44866</v>
      </c>
      <c r="D364" s="155" t="s">
        <v>6</v>
      </c>
      <c r="E364" s="156">
        <v>83</v>
      </c>
      <c r="F364" s="157" t="s">
        <v>8969</v>
      </c>
      <c r="G364" s="155" t="s">
        <v>9069</v>
      </c>
      <c r="H364" s="158" t="s">
        <v>9009</v>
      </c>
      <c r="I364" s="157"/>
      <c r="J364" s="157">
        <v>60</v>
      </c>
      <c r="K364" s="157" t="s">
        <v>9054</v>
      </c>
      <c r="L364" s="159">
        <v>9.9</v>
      </c>
      <c r="M364" s="159"/>
      <c r="N364" s="157"/>
      <c r="O364" s="7" t="s">
        <v>9056</v>
      </c>
      <c r="P364" s="16">
        <f>IFERROR(LOOKUP(E364,{30,43,48,53,58,63,68,73,78,83,88,93,97},{42,47,52,57,62,67,72,77,82,87,92,99,100}),999)</f>
        <v>87</v>
      </c>
      <c r="Q364">
        <v>1</v>
      </c>
    </row>
    <row r="365" spans="1:17" x14ac:dyDescent="0.35">
      <c r="A365" s="153">
        <v>363</v>
      </c>
      <c r="B365" t="s">
        <v>9052</v>
      </c>
      <c r="C365" s="154">
        <v>44866</v>
      </c>
      <c r="D365" s="155" t="s">
        <v>6</v>
      </c>
      <c r="E365" s="156">
        <v>76</v>
      </c>
      <c r="F365" s="157" t="s">
        <v>8969</v>
      </c>
      <c r="G365" s="157" t="s">
        <v>9</v>
      </c>
      <c r="H365" s="158" t="s">
        <v>9053</v>
      </c>
      <c r="I365" s="157">
        <v>220514</v>
      </c>
      <c r="J365" s="157">
        <v>60</v>
      </c>
      <c r="K365" s="157" t="s">
        <v>9080</v>
      </c>
      <c r="L365" s="159">
        <v>0.3</v>
      </c>
      <c r="M365" s="159" t="s">
        <v>9058</v>
      </c>
      <c r="N365" s="157">
        <v>220514</v>
      </c>
      <c r="O365" s="7" t="s">
        <v>9056</v>
      </c>
      <c r="P365" s="16">
        <f>IFERROR(LOOKUP(E365,{30,43,48,53,58,63,68,73,78,83,88,93,97},{42,47,52,57,62,67,72,77,82,87,92,99,100}),999)</f>
        <v>77</v>
      </c>
      <c r="Q365">
        <v>1</v>
      </c>
    </row>
    <row r="366" spans="1:17" x14ac:dyDescent="0.35">
      <c r="A366" s="153">
        <v>364</v>
      </c>
      <c r="B366" t="s">
        <v>9052</v>
      </c>
      <c r="C366" s="154">
        <v>44866</v>
      </c>
      <c r="D366" s="155" t="s">
        <v>6</v>
      </c>
      <c r="E366" s="156">
        <v>82</v>
      </c>
      <c r="F366" s="157" t="s">
        <v>8969</v>
      </c>
      <c r="G366" s="155" t="s">
        <v>9069</v>
      </c>
      <c r="H366" s="158" t="s">
        <v>9009</v>
      </c>
      <c r="I366" s="157"/>
      <c r="J366" s="157">
        <v>60</v>
      </c>
      <c r="K366" s="157" t="s">
        <v>9054</v>
      </c>
      <c r="L366" s="159">
        <v>9.9</v>
      </c>
      <c r="M366" s="159"/>
      <c r="N366" s="157"/>
      <c r="O366" s="7" t="s">
        <v>9056</v>
      </c>
      <c r="P366" s="16">
        <f>IFERROR(LOOKUP(E366,{30,43,48,53,58,63,68,73,78,83,88,93,97},{42,47,52,57,62,67,72,77,82,87,92,99,100}),999)</f>
        <v>82</v>
      </c>
      <c r="Q366">
        <v>1</v>
      </c>
    </row>
    <row r="367" spans="1:17" x14ac:dyDescent="0.35">
      <c r="A367" s="153">
        <v>365</v>
      </c>
      <c r="B367" t="s">
        <v>9052</v>
      </c>
      <c r="C367" s="154">
        <v>44866</v>
      </c>
      <c r="D367" s="155" t="s">
        <v>6</v>
      </c>
      <c r="E367" s="156">
        <v>95</v>
      </c>
      <c r="F367" s="157" t="s">
        <v>8969</v>
      </c>
      <c r="G367" s="155" t="s">
        <v>9069</v>
      </c>
      <c r="H367" s="158" t="s">
        <v>9009</v>
      </c>
      <c r="I367" s="157"/>
      <c r="J367" s="157">
        <v>60</v>
      </c>
      <c r="K367" s="157" t="s">
        <v>9054</v>
      </c>
      <c r="L367" s="159">
        <v>9.9</v>
      </c>
      <c r="M367" s="159"/>
      <c r="N367" s="157"/>
      <c r="O367" s="7" t="s">
        <v>9056</v>
      </c>
      <c r="P367" s="16">
        <f>IFERROR(LOOKUP(E367,{30,43,48,53,58,63,68,73,78,83,88,93,97},{42,47,52,57,62,67,72,77,82,87,92,99,100}),999)</f>
        <v>99</v>
      </c>
      <c r="Q367">
        <v>1</v>
      </c>
    </row>
    <row r="368" spans="1:17" x14ac:dyDescent="0.35">
      <c r="A368" s="153">
        <v>366</v>
      </c>
      <c r="B368" t="s">
        <v>9052</v>
      </c>
      <c r="C368" s="154">
        <v>44866</v>
      </c>
      <c r="D368" s="155" t="s">
        <v>6</v>
      </c>
      <c r="E368" s="156">
        <v>85</v>
      </c>
      <c r="F368" s="157" t="s">
        <v>8969</v>
      </c>
      <c r="G368" s="157" t="s">
        <v>9</v>
      </c>
      <c r="H368" s="158" t="s">
        <v>9053</v>
      </c>
      <c r="I368" s="157">
        <v>220514</v>
      </c>
      <c r="J368" s="157">
        <v>60</v>
      </c>
      <c r="K368" s="157" t="s">
        <v>9080</v>
      </c>
      <c r="L368" s="159">
        <v>0.3</v>
      </c>
      <c r="M368" s="159" t="s">
        <v>9058</v>
      </c>
      <c r="N368" s="157">
        <v>220514</v>
      </c>
      <c r="O368" s="7" t="s">
        <v>9056</v>
      </c>
      <c r="P368" s="16">
        <f>IFERROR(LOOKUP(E368,{30,43,48,53,58,63,68,73,78,83,88,93,97},{42,47,52,57,62,67,72,77,82,87,92,99,100}),999)</f>
        <v>87</v>
      </c>
      <c r="Q368">
        <v>1</v>
      </c>
    </row>
    <row r="369" spans="1:17" x14ac:dyDescent="0.35">
      <c r="A369" s="153">
        <v>367</v>
      </c>
      <c r="B369" t="s">
        <v>9052</v>
      </c>
      <c r="C369" s="154">
        <v>44866</v>
      </c>
      <c r="D369" s="155" t="s">
        <v>6</v>
      </c>
      <c r="E369" s="156">
        <v>77</v>
      </c>
      <c r="F369" s="157" t="s">
        <v>8969</v>
      </c>
      <c r="G369" s="155" t="s">
        <v>9069</v>
      </c>
      <c r="H369" s="158" t="s">
        <v>9009</v>
      </c>
      <c r="I369" s="157"/>
      <c r="J369" s="157">
        <v>60</v>
      </c>
      <c r="K369" s="157" t="s">
        <v>9054</v>
      </c>
      <c r="L369" s="159">
        <v>9.9</v>
      </c>
      <c r="M369" s="159"/>
      <c r="N369" s="157"/>
      <c r="O369" s="7" t="s">
        <v>9056</v>
      </c>
      <c r="P369" s="16">
        <f>IFERROR(LOOKUP(E369,{30,43,48,53,58,63,68,73,78,83,88,93,97},{42,47,52,57,62,67,72,77,82,87,92,99,100}),999)</f>
        <v>77</v>
      </c>
      <c r="Q369">
        <v>1</v>
      </c>
    </row>
    <row r="370" spans="1:17" x14ac:dyDescent="0.35">
      <c r="A370" s="153">
        <v>368</v>
      </c>
      <c r="B370" t="s">
        <v>9052</v>
      </c>
      <c r="C370" s="154">
        <v>44866</v>
      </c>
      <c r="D370" s="155" t="s">
        <v>6</v>
      </c>
      <c r="E370" s="156">
        <v>88</v>
      </c>
      <c r="F370" s="157" t="s">
        <v>8969</v>
      </c>
      <c r="G370" s="155" t="s">
        <v>9069</v>
      </c>
      <c r="H370" s="158" t="s">
        <v>9009</v>
      </c>
      <c r="I370" s="157"/>
      <c r="J370" s="157">
        <v>18</v>
      </c>
      <c r="K370" s="157" t="s">
        <v>9054</v>
      </c>
      <c r="L370" s="159">
        <v>9.9</v>
      </c>
      <c r="M370" s="159"/>
      <c r="N370" s="157"/>
      <c r="O370" s="7" t="s">
        <v>9056</v>
      </c>
      <c r="P370" s="16">
        <f>IFERROR(LOOKUP(E370,{30,43,48,53,58,63,68,73,78,83,88,93,97},{42,47,52,57,62,67,72,77,82,87,92,99,100}),999)</f>
        <v>92</v>
      </c>
      <c r="Q370">
        <v>1</v>
      </c>
    </row>
    <row r="371" spans="1:17" ht="29" x14ac:dyDescent="0.35">
      <c r="A371" s="153">
        <v>369</v>
      </c>
      <c r="B371" t="s">
        <v>9052</v>
      </c>
      <c r="C371" s="154">
        <v>44866</v>
      </c>
      <c r="D371" s="155" t="s">
        <v>6</v>
      </c>
      <c r="E371" s="156">
        <v>89</v>
      </c>
      <c r="F371" s="157" t="s">
        <v>8969</v>
      </c>
      <c r="G371" s="157" t="s">
        <v>9</v>
      </c>
      <c r="H371" s="158" t="s">
        <v>9053</v>
      </c>
      <c r="I371" s="157">
        <v>220511</v>
      </c>
      <c r="J371" s="157">
        <v>60</v>
      </c>
      <c r="K371" s="157" t="s">
        <v>9068</v>
      </c>
      <c r="L371" s="159">
        <v>0.3</v>
      </c>
      <c r="M371" s="159" t="s">
        <v>9058</v>
      </c>
      <c r="N371" s="157">
        <v>220511</v>
      </c>
      <c r="O371" s="7" t="s">
        <v>9056</v>
      </c>
      <c r="P371" s="16">
        <f>IFERROR(LOOKUP(E371,{30,43,48,53,58,63,68,73,78,83,88,93,97},{42,47,52,57,62,67,72,77,82,87,92,99,100}),999)</f>
        <v>92</v>
      </c>
      <c r="Q371">
        <v>1</v>
      </c>
    </row>
    <row r="372" spans="1:17" x14ac:dyDescent="0.35">
      <c r="A372" s="153">
        <v>370</v>
      </c>
      <c r="B372" t="s">
        <v>9052</v>
      </c>
      <c r="C372" s="154">
        <v>44866</v>
      </c>
      <c r="D372" s="155" t="s">
        <v>6</v>
      </c>
      <c r="E372" s="156">
        <v>85</v>
      </c>
      <c r="F372" s="157" t="s">
        <v>8969</v>
      </c>
      <c r="G372" s="155" t="s">
        <v>9069</v>
      </c>
      <c r="H372" s="158" t="s">
        <v>9009</v>
      </c>
      <c r="I372" s="157"/>
      <c r="J372" s="157">
        <v>60</v>
      </c>
      <c r="K372" s="157" t="s">
        <v>9054</v>
      </c>
      <c r="L372" s="159">
        <v>9.9</v>
      </c>
      <c r="M372" s="159"/>
      <c r="N372" s="157"/>
      <c r="O372" s="7" t="s">
        <v>9056</v>
      </c>
      <c r="P372" s="16">
        <f>IFERROR(LOOKUP(E372,{30,43,48,53,58,63,68,73,78,83,88,93,97},{42,47,52,57,62,67,72,77,82,87,92,99,100}),999)</f>
        <v>87</v>
      </c>
      <c r="Q372">
        <v>1</v>
      </c>
    </row>
    <row r="373" spans="1:17" x14ac:dyDescent="0.35">
      <c r="A373" s="153">
        <v>371</v>
      </c>
      <c r="B373" t="s">
        <v>9052</v>
      </c>
      <c r="C373" s="154">
        <v>44866</v>
      </c>
      <c r="D373" s="155" t="s">
        <v>6</v>
      </c>
      <c r="E373" s="156">
        <v>76</v>
      </c>
      <c r="F373" s="157" t="s">
        <v>8969</v>
      </c>
      <c r="G373" s="155" t="s">
        <v>9069</v>
      </c>
      <c r="H373" s="158" t="s">
        <v>9009</v>
      </c>
      <c r="I373" s="157"/>
      <c r="J373" s="157">
        <v>60</v>
      </c>
      <c r="K373" s="157" t="s">
        <v>9054</v>
      </c>
      <c r="L373" s="159">
        <v>9.9</v>
      </c>
      <c r="M373" s="159"/>
      <c r="N373" s="157"/>
      <c r="O373" s="7" t="s">
        <v>9056</v>
      </c>
      <c r="P373" s="16">
        <f>IFERROR(LOOKUP(E373,{30,43,48,53,58,63,68,73,78,83,88,93,97},{42,47,52,57,62,67,72,77,82,87,92,99,100}),999)</f>
        <v>77</v>
      </c>
      <c r="Q373">
        <v>1</v>
      </c>
    </row>
    <row r="374" spans="1:17" x14ac:dyDescent="0.35">
      <c r="A374" s="153">
        <v>372</v>
      </c>
      <c r="B374" t="s">
        <v>9052</v>
      </c>
      <c r="C374" s="154">
        <v>44866</v>
      </c>
      <c r="D374" s="155" t="s">
        <v>6</v>
      </c>
      <c r="E374" s="156">
        <v>100</v>
      </c>
      <c r="F374" s="157" t="s">
        <v>8969</v>
      </c>
      <c r="G374" s="155" t="s">
        <v>9069</v>
      </c>
      <c r="H374" s="158" t="s">
        <v>9009</v>
      </c>
      <c r="I374" s="157"/>
      <c r="J374" s="157">
        <v>60</v>
      </c>
      <c r="K374" s="157" t="s">
        <v>9054</v>
      </c>
      <c r="L374" s="159">
        <v>9.9</v>
      </c>
      <c r="M374" s="159"/>
      <c r="N374" s="157"/>
      <c r="O374" s="7" t="s">
        <v>9056</v>
      </c>
      <c r="P374" s="16">
        <f>IFERROR(LOOKUP(E374,{30,43,48,53,58,63,68,73,78,83,88,93,97},{42,47,52,57,62,67,72,77,82,87,92,99,100}),999)</f>
        <v>100</v>
      </c>
      <c r="Q374">
        <v>1</v>
      </c>
    </row>
    <row r="375" spans="1:17" ht="29" x14ac:dyDescent="0.35">
      <c r="A375" s="153">
        <v>373</v>
      </c>
      <c r="B375" t="s">
        <v>9052</v>
      </c>
      <c r="C375" s="154">
        <v>44866</v>
      </c>
      <c r="D375" s="155" t="s">
        <v>6</v>
      </c>
      <c r="E375" s="156">
        <v>89</v>
      </c>
      <c r="F375" s="157" t="s">
        <v>8969</v>
      </c>
      <c r="G375" s="157" t="s">
        <v>9</v>
      </c>
      <c r="H375" s="158" t="s">
        <v>9053</v>
      </c>
      <c r="I375" s="157">
        <v>220511</v>
      </c>
      <c r="J375" s="157">
        <v>60</v>
      </c>
      <c r="K375" s="157" t="s">
        <v>9068</v>
      </c>
      <c r="L375" s="159">
        <v>0.3</v>
      </c>
      <c r="M375" s="159" t="s">
        <v>9058</v>
      </c>
      <c r="N375" s="157">
        <v>220511</v>
      </c>
      <c r="O375" s="7" t="s">
        <v>9056</v>
      </c>
      <c r="P375" s="16">
        <f>IFERROR(LOOKUP(E375,{30,43,48,53,58,63,68,73,78,83,88,93,97},{42,47,52,57,62,67,72,77,82,87,92,99,100}),999)</f>
        <v>92</v>
      </c>
      <c r="Q375">
        <v>1</v>
      </c>
    </row>
    <row r="376" spans="1:17" x14ac:dyDescent="0.35">
      <c r="A376" s="153">
        <v>374</v>
      </c>
      <c r="B376" t="s">
        <v>9052</v>
      </c>
      <c r="C376" s="154">
        <v>44866</v>
      </c>
      <c r="D376" s="155" t="s">
        <v>6</v>
      </c>
      <c r="E376" s="156">
        <v>90</v>
      </c>
      <c r="F376" s="157" t="s">
        <v>8969</v>
      </c>
      <c r="G376" s="157" t="s">
        <v>9</v>
      </c>
      <c r="H376" s="158" t="s">
        <v>9053</v>
      </c>
      <c r="I376" s="157">
        <v>220509</v>
      </c>
      <c r="J376" s="157">
        <v>60</v>
      </c>
      <c r="K376" s="157" t="s">
        <v>9078</v>
      </c>
      <c r="L376" s="159">
        <v>0.3</v>
      </c>
      <c r="M376" s="159" t="s">
        <v>9058</v>
      </c>
      <c r="N376" s="157">
        <v>220509</v>
      </c>
      <c r="O376" s="7" t="s">
        <v>9056</v>
      </c>
      <c r="P376" s="16">
        <f>IFERROR(LOOKUP(E376,{30,43,48,53,58,63,68,73,78,83,88,93,97},{42,47,52,57,62,67,72,77,82,87,92,99,100}),999)</f>
        <v>92</v>
      </c>
      <c r="Q376">
        <v>1</v>
      </c>
    </row>
    <row r="377" spans="1:17" ht="29" x14ac:dyDescent="0.35">
      <c r="A377" s="153">
        <v>375</v>
      </c>
      <c r="B377" t="s">
        <v>9052</v>
      </c>
      <c r="C377" s="154">
        <v>44866</v>
      </c>
      <c r="D377" s="155" t="s">
        <v>6</v>
      </c>
      <c r="E377" s="156">
        <v>71</v>
      </c>
      <c r="F377" s="157" t="s">
        <v>8969</v>
      </c>
      <c r="G377" s="157" t="s">
        <v>9</v>
      </c>
      <c r="H377" s="158" t="s">
        <v>9053</v>
      </c>
      <c r="I377" s="157">
        <v>91459</v>
      </c>
      <c r="J377" s="157">
        <v>60</v>
      </c>
      <c r="K377" s="157" t="s">
        <v>9060</v>
      </c>
      <c r="L377" s="159">
        <v>0.2</v>
      </c>
      <c r="M377" s="159" t="s">
        <v>9058</v>
      </c>
      <c r="N377" s="157">
        <v>91459</v>
      </c>
      <c r="O377" s="7" t="s">
        <v>9056</v>
      </c>
      <c r="P377" s="16">
        <f>IFERROR(LOOKUP(E377,{30,43,48,53,58,63,68,73,78,83,88,93,97},{42,47,52,57,62,67,72,77,82,87,92,99,100}),999)</f>
        <v>72</v>
      </c>
      <c r="Q377">
        <v>1</v>
      </c>
    </row>
    <row r="378" spans="1:17" x14ac:dyDescent="0.35">
      <c r="A378" s="153">
        <v>376</v>
      </c>
      <c r="B378" t="s">
        <v>9052</v>
      </c>
      <c r="C378" s="154">
        <v>44866</v>
      </c>
      <c r="D378" s="155" t="s">
        <v>6</v>
      </c>
      <c r="E378" s="156">
        <v>95</v>
      </c>
      <c r="F378" s="157" t="s">
        <v>8969</v>
      </c>
      <c r="G378" s="155" t="s">
        <v>9069</v>
      </c>
      <c r="H378" s="158" t="s">
        <v>9009</v>
      </c>
      <c r="I378" s="157"/>
      <c r="J378" s="157">
        <v>60</v>
      </c>
      <c r="K378" s="157" t="s">
        <v>9054</v>
      </c>
      <c r="L378" s="159">
        <v>9.9</v>
      </c>
      <c r="M378" s="159"/>
      <c r="N378" s="157"/>
      <c r="O378" s="7" t="s">
        <v>9056</v>
      </c>
      <c r="P378" s="16">
        <f>IFERROR(LOOKUP(E378,{30,43,48,53,58,63,68,73,78,83,88,93,97},{42,47,52,57,62,67,72,77,82,87,92,99,100}),999)</f>
        <v>99</v>
      </c>
      <c r="Q378">
        <v>1</v>
      </c>
    </row>
    <row r="379" spans="1:17" x14ac:dyDescent="0.35">
      <c r="A379" s="153">
        <v>377</v>
      </c>
      <c r="B379" t="s">
        <v>9052</v>
      </c>
      <c r="C379" s="154">
        <v>44866</v>
      </c>
      <c r="D379" s="155" t="s">
        <v>6</v>
      </c>
      <c r="E379" s="156">
        <v>72</v>
      </c>
      <c r="F379" s="157" t="s">
        <v>8969</v>
      </c>
      <c r="G379" s="157" t="s">
        <v>9</v>
      </c>
      <c r="H379" s="158" t="s">
        <v>9053</v>
      </c>
      <c r="I379" s="157">
        <v>637603</v>
      </c>
      <c r="J379" s="157">
        <v>60</v>
      </c>
      <c r="K379" s="157" t="s">
        <v>9055</v>
      </c>
      <c r="L379" s="159">
        <v>1.2</v>
      </c>
      <c r="M379" s="159" t="s">
        <v>9000</v>
      </c>
      <c r="N379" s="157">
        <v>637603</v>
      </c>
      <c r="O379" s="7" t="s">
        <v>9056</v>
      </c>
      <c r="P379" s="16">
        <f>IFERROR(LOOKUP(E379,{30,43,48,53,58,63,68,73,78,83,88,93,97},{42,47,52,57,62,67,72,77,82,87,92,99,100}),999)</f>
        <v>72</v>
      </c>
      <c r="Q379">
        <v>1</v>
      </c>
    </row>
    <row r="380" spans="1:17" x14ac:dyDescent="0.35">
      <c r="A380" s="153">
        <v>378</v>
      </c>
      <c r="B380" t="s">
        <v>9052</v>
      </c>
      <c r="C380" s="154">
        <v>44866</v>
      </c>
      <c r="D380" s="155" t="s">
        <v>6</v>
      </c>
      <c r="E380" s="156">
        <v>95</v>
      </c>
      <c r="F380" s="157" t="s">
        <v>8969</v>
      </c>
      <c r="G380" s="155" t="s">
        <v>9069</v>
      </c>
      <c r="H380" s="158" t="s">
        <v>9009</v>
      </c>
      <c r="I380" s="157"/>
      <c r="J380" s="157">
        <v>60</v>
      </c>
      <c r="K380" s="157" t="s">
        <v>9054</v>
      </c>
      <c r="L380" s="159">
        <v>9.9</v>
      </c>
      <c r="M380" s="159"/>
      <c r="N380" s="157"/>
      <c r="O380" s="7" t="s">
        <v>9056</v>
      </c>
      <c r="P380" s="16">
        <f>IFERROR(LOOKUP(E380,{30,43,48,53,58,63,68,73,78,83,88,93,97},{42,47,52,57,62,67,72,77,82,87,92,99,100}),999)</f>
        <v>99</v>
      </c>
      <c r="Q380">
        <v>1</v>
      </c>
    </row>
    <row r="381" spans="1:17" x14ac:dyDescent="0.35">
      <c r="A381" s="153">
        <v>379</v>
      </c>
      <c r="B381" t="s">
        <v>9052</v>
      </c>
      <c r="C381" s="154">
        <v>44866</v>
      </c>
      <c r="D381" s="155" t="s">
        <v>6</v>
      </c>
      <c r="E381" s="156">
        <v>71</v>
      </c>
      <c r="F381" s="157" t="s">
        <v>8969</v>
      </c>
      <c r="G381" s="157" t="s">
        <v>9</v>
      </c>
      <c r="H381" s="158" t="s">
        <v>9053</v>
      </c>
      <c r="I381" s="157">
        <v>220509</v>
      </c>
      <c r="J381" s="157">
        <v>18</v>
      </c>
      <c r="K381" s="157" t="s">
        <v>9078</v>
      </c>
      <c r="L381" s="159">
        <v>0.3</v>
      </c>
      <c r="M381" s="159" t="s">
        <v>9058</v>
      </c>
      <c r="N381" s="157">
        <v>220509</v>
      </c>
      <c r="O381" s="7" t="s">
        <v>9056</v>
      </c>
      <c r="P381" s="16">
        <f>IFERROR(LOOKUP(E381,{30,43,48,53,58,63,68,73,78,83,88,93,97},{42,47,52,57,62,67,72,77,82,87,92,99,100}),999)</f>
        <v>72</v>
      </c>
      <c r="Q381">
        <v>1</v>
      </c>
    </row>
    <row r="382" spans="1:17" x14ac:dyDescent="0.35">
      <c r="A382" s="153">
        <v>380</v>
      </c>
      <c r="B382" t="s">
        <v>9052</v>
      </c>
      <c r="C382" s="154">
        <v>44866</v>
      </c>
      <c r="D382" s="155" t="s">
        <v>6</v>
      </c>
      <c r="E382" s="156">
        <v>96</v>
      </c>
      <c r="F382" s="157" t="s">
        <v>8969</v>
      </c>
      <c r="G382" s="155" t="s">
        <v>9069</v>
      </c>
      <c r="H382" s="158" t="s">
        <v>9009</v>
      </c>
      <c r="I382" s="157"/>
      <c r="J382" s="157">
        <v>60</v>
      </c>
      <c r="K382" s="157" t="s">
        <v>9054</v>
      </c>
      <c r="L382" s="159">
        <v>9.9</v>
      </c>
      <c r="M382" s="159"/>
      <c r="N382" s="157"/>
      <c r="O382" s="7" t="s">
        <v>9056</v>
      </c>
      <c r="P382" s="16">
        <f>IFERROR(LOOKUP(E382,{30,43,48,53,58,63,68,73,78,83,88,93,97},{42,47,52,57,62,67,72,77,82,87,92,99,100}),999)</f>
        <v>99</v>
      </c>
      <c r="Q382">
        <v>1</v>
      </c>
    </row>
    <row r="383" spans="1:17" x14ac:dyDescent="0.35">
      <c r="A383" s="153">
        <v>381</v>
      </c>
      <c r="B383" t="s">
        <v>9052</v>
      </c>
      <c r="C383" s="154">
        <v>44866</v>
      </c>
      <c r="D383" s="155" t="s">
        <v>6</v>
      </c>
      <c r="E383" s="156">
        <v>84</v>
      </c>
      <c r="F383" s="157" t="s">
        <v>8969</v>
      </c>
      <c r="G383" s="155" t="s">
        <v>9069</v>
      </c>
      <c r="H383" s="158" t="s">
        <v>9009</v>
      </c>
      <c r="I383" s="157"/>
      <c r="J383" s="157">
        <v>60</v>
      </c>
      <c r="K383" s="157" t="s">
        <v>9054</v>
      </c>
      <c r="L383" s="159">
        <v>9.9</v>
      </c>
      <c r="M383" s="159"/>
      <c r="N383" s="157"/>
      <c r="O383" s="7" t="s">
        <v>9056</v>
      </c>
      <c r="P383" s="16">
        <f>IFERROR(LOOKUP(E383,{30,43,48,53,58,63,68,73,78,83,88,93,97},{42,47,52,57,62,67,72,77,82,87,92,99,100}),999)</f>
        <v>87</v>
      </c>
      <c r="Q383">
        <v>1</v>
      </c>
    </row>
    <row r="384" spans="1:17" x14ac:dyDescent="0.35">
      <c r="A384" s="153">
        <v>382</v>
      </c>
      <c r="B384" t="s">
        <v>9052</v>
      </c>
      <c r="C384" s="154">
        <v>44866</v>
      </c>
      <c r="D384" s="155" t="s">
        <v>6</v>
      </c>
      <c r="E384" s="156">
        <v>77</v>
      </c>
      <c r="F384" s="157" t="s">
        <v>8969</v>
      </c>
      <c r="G384" s="157" t="s">
        <v>9</v>
      </c>
      <c r="H384" s="158" t="s">
        <v>9053</v>
      </c>
      <c r="I384" s="157">
        <v>637758</v>
      </c>
      <c r="J384" s="157">
        <v>60</v>
      </c>
      <c r="K384" s="157" t="s">
        <v>9059</v>
      </c>
      <c r="L384" s="159">
        <v>0.2</v>
      </c>
      <c r="M384" s="159" t="s">
        <v>9058</v>
      </c>
      <c r="N384" s="157">
        <v>637758</v>
      </c>
      <c r="O384" s="7" t="s">
        <v>9056</v>
      </c>
      <c r="P384" s="16">
        <f>IFERROR(LOOKUP(E384,{30,43,48,53,58,63,68,73,78,83,88,93,97},{42,47,52,57,62,67,72,77,82,87,92,99,100}),999)</f>
        <v>77</v>
      </c>
      <c r="Q384">
        <v>1</v>
      </c>
    </row>
    <row r="385" spans="1:17" x14ac:dyDescent="0.35">
      <c r="A385" s="153">
        <v>383</v>
      </c>
      <c r="B385" t="s">
        <v>9052</v>
      </c>
      <c r="C385" s="154">
        <v>44866</v>
      </c>
      <c r="D385" s="155" t="s">
        <v>6</v>
      </c>
      <c r="E385" s="156">
        <v>86</v>
      </c>
      <c r="F385" s="157" t="s">
        <v>8969</v>
      </c>
      <c r="G385" s="155" t="s">
        <v>9069</v>
      </c>
      <c r="H385" s="158" t="s">
        <v>9009</v>
      </c>
      <c r="I385" s="157"/>
      <c r="J385" s="157">
        <v>60</v>
      </c>
      <c r="K385" s="157" t="s">
        <v>9054</v>
      </c>
      <c r="L385" s="159">
        <v>9.9</v>
      </c>
      <c r="M385" s="159"/>
      <c r="N385" s="157"/>
      <c r="O385" s="7" t="s">
        <v>9056</v>
      </c>
      <c r="P385" s="16">
        <f>IFERROR(LOOKUP(E385,{30,43,48,53,58,63,68,73,78,83,88,93,97},{42,47,52,57,62,67,72,77,82,87,92,99,100}),999)</f>
        <v>87</v>
      </c>
      <c r="Q385">
        <v>1</v>
      </c>
    </row>
    <row r="386" spans="1:17" x14ac:dyDescent="0.35">
      <c r="A386" s="153">
        <v>384</v>
      </c>
      <c r="B386" t="s">
        <v>9052</v>
      </c>
      <c r="C386" s="154">
        <v>44866</v>
      </c>
      <c r="D386" s="155" t="s">
        <v>6</v>
      </c>
      <c r="E386" s="156">
        <v>77</v>
      </c>
      <c r="F386" s="157" t="s">
        <v>8969</v>
      </c>
      <c r="G386" s="157" t="s">
        <v>9</v>
      </c>
      <c r="H386" s="158" t="s">
        <v>9053</v>
      </c>
      <c r="I386" s="157">
        <v>637603</v>
      </c>
      <c r="J386" s="157">
        <v>60</v>
      </c>
      <c r="K386" s="157" t="s">
        <v>9055</v>
      </c>
      <c r="L386" s="159">
        <v>1.2</v>
      </c>
      <c r="M386" s="159" t="s">
        <v>9000</v>
      </c>
      <c r="N386" s="157">
        <v>637603</v>
      </c>
      <c r="O386" s="7" t="s">
        <v>9056</v>
      </c>
      <c r="P386" s="16">
        <f>IFERROR(LOOKUP(E386,{30,43,48,53,58,63,68,73,78,83,88,93,97},{42,47,52,57,62,67,72,77,82,87,92,99,100}),999)</f>
        <v>77</v>
      </c>
      <c r="Q386">
        <v>1</v>
      </c>
    </row>
    <row r="387" spans="1:17" x14ac:dyDescent="0.35">
      <c r="A387" s="153">
        <v>385</v>
      </c>
      <c r="B387" t="s">
        <v>9052</v>
      </c>
      <c r="C387" s="154">
        <v>44866</v>
      </c>
      <c r="D387" s="155" t="s">
        <v>6</v>
      </c>
      <c r="E387" s="156">
        <v>85</v>
      </c>
      <c r="F387" s="157" t="s">
        <v>8969</v>
      </c>
      <c r="G387" s="157" t="s">
        <v>9</v>
      </c>
      <c r="H387" s="158" t="s">
        <v>9053</v>
      </c>
      <c r="I387" s="157">
        <v>637603</v>
      </c>
      <c r="J387" s="157">
        <v>60</v>
      </c>
      <c r="K387" s="157" t="s">
        <v>9055</v>
      </c>
      <c r="L387" s="159">
        <v>1.2</v>
      </c>
      <c r="M387" s="159" t="s">
        <v>9000</v>
      </c>
      <c r="N387" s="157">
        <v>637603</v>
      </c>
      <c r="O387" s="7" t="s">
        <v>9056</v>
      </c>
      <c r="P387" s="16">
        <f>IFERROR(LOOKUP(E387,{30,43,48,53,58,63,68,73,78,83,88,93,97},{42,47,52,57,62,67,72,77,82,87,92,99,100}),999)</f>
        <v>87</v>
      </c>
      <c r="Q387">
        <v>1</v>
      </c>
    </row>
    <row r="388" spans="1:17" x14ac:dyDescent="0.35">
      <c r="A388" s="153">
        <v>386</v>
      </c>
      <c r="B388" t="s">
        <v>9052</v>
      </c>
      <c r="C388" s="154">
        <v>44866</v>
      </c>
      <c r="D388" s="155" t="s">
        <v>6</v>
      </c>
      <c r="E388" s="156">
        <v>85</v>
      </c>
      <c r="F388" s="157" t="s">
        <v>8969</v>
      </c>
      <c r="G388" s="157" t="s">
        <v>9</v>
      </c>
      <c r="H388" s="158" t="s">
        <v>9053</v>
      </c>
      <c r="I388" s="157">
        <v>220513</v>
      </c>
      <c r="J388" s="157">
        <v>60</v>
      </c>
      <c r="K388" s="157" t="s">
        <v>9080</v>
      </c>
      <c r="L388" s="159">
        <v>0.3</v>
      </c>
      <c r="M388" s="159" t="s">
        <v>9058</v>
      </c>
      <c r="N388" s="157">
        <v>220513</v>
      </c>
      <c r="O388" s="7" t="s">
        <v>9056</v>
      </c>
      <c r="P388" s="16">
        <f>IFERROR(LOOKUP(E388,{30,43,48,53,58,63,68,73,78,83,88,93,97},{42,47,52,57,62,67,72,77,82,87,92,99,100}),999)</f>
        <v>87</v>
      </c>
      <c r="Q388">
        <v>1</v>
      </c>
    </row>
    <row r="389" spans="1:17" x14ac:dyDescent="0.35">
      <c r="A389" s="153">
        <v>387</v>
      </c>
      <c r="B389" t="s">
        <v>9052</v>
      </c>
      <c r="C389" s="154">
        <v>44866</v>
      </c>
      <c r="D389" s="155" t="s">
        <v>6</v>
      </c>
      <c r="E389" s="156">
        <v>97</v>
      </c>
      <c r="F389" s="157" t="s">
        <v>8969</v>
      </c>
      <c r="G389" s="155" t="s">
        <v>9069</v>
      </c>
      <c r="H389" s="158" t="s">
        <v>9009</v>
      </c>
      <c r="I389" s="157"/>
      <c r="J389" s="157">
        <v>60</v>
      </c>
      <c r="K389" s="157" t="s">
        <v>9054</v>
      </c>
      <c r="L389" s="159">
        <v>9.9</v>
      </c>
      <c r="M389" s="159"/>
      <c r="N389" s="157"/>
      <c r="O389" s="7" t="s">
        <v>9056</v>
      </c>
      <c r="P389" s="16">
        <f>IFERROR(LOOKUP(E389,{30,43,48,53,58,63,68,73,78,83,88,93,97},{42,47,52,57,62,67,72,77,82,87,92,99,100}),999)</f>
        <v>100</v>
      </c>
      <c r="Q389">
        <v>1</v>
      </c>
    </row>
    <row r="390" spans="1:17" x14ac:dyDescent="0.35">
      <c r="A390" s="153">
        <v>388</v>
      </c>
      <c r="B390" t="s">
        <v>9052</v>
      </c>
      <c r="C390" s="154">
        <v>44866</v>
      </c>
      <c r="D390" s="155" t="s">
        <v>6</v>
      </c>
      <c r="E390" s="156">
        <v>70</v>
      </c>
      <c r="F390" s="157" t="s">
        <v>8969</v>
      </c>
      <c r="G390" s="157" t="s">
        <v>9</v>
      </c>
      <c r="H390" s="158" t="s">
        <v>9053</v>
      </c>
      <c r="I390" s="157">
        <v>637603</v>
      </c>
      <c r="J390" s="157">
        <v>60</v>
      </c>
      <c r="K390" s="157" t="s">
        <v>9055</v>
      </c>
      <c r="L390" s="159">
        <v>1.2</v>
      </c>
      <c r="M390" s="159" t="s">
        <v>9000</v>
      </c>
      <c r="N390" s="157">
        <v>637603</v>
      </c>
      <c r="O390" s="7" t="s">
        <v>9056</v>
      </c>
      <c r="P390" s="16">
        <f>IFERROR(LOOKUP(E390,{30,43,48,53,58,63,68,73,78,83,88,93,97},{42,47,52,57,62,67,72,77,82,87,92,99,100}),999)</f>
        <v>72</v>
      </c>
      <c r="Q390">
        <v>1</v>
      </c>
    </row>
    <row r="391" spans="1:17" x14ac:dyDescent="0.35">
      <c r="A391" s="153">
        <v>389</v>
      </c>
      <c r="B391" t="s">
        <v>9052</v>
      </c>
      <c r="C391" s="154">
        <v>44866</v>
      </c>
      <c r="D391" s="155" t="s">
        <v>6</v>
      </c>
      <c r="E391" s="156">
        <v>74</v>
      </c>
      <c r="F391" s="157" t="s">
        <v>8969</v>
      </c>
      <c r="G391" s="157" t="s">
        <v>9</v>
      </c>
      <c r="H391" s="158" t="s">
        <v>9053</v>
      </c>
      <c r="I391" s="157">
        <v>220282</v>
      </c>
      <c r="J391" s="157">
        <v>60</v>
      </c>
      <c r="K391" s="157" t="s">
        <v>9057</v>
      </c>
      <c r="L391" s="159">
        <v>0.2</v>
      </c>
      <c r="M391" s="159" t="s">
        <v>9058</v>
      </c>
      <c r="N391" s="157">
        <v>220282</v>
      </c>
      <c r="O391" s="7" t="s">
        <v>9056</v>
      </c>
      <c r="P391" s="16">
        <f>IFERROR(LOOKUP(E391,{30,43,48,53,58,63,68,73,78,83,88,93,97},{42,47,52,57,62,67,72,77,82,87,92,99,100}),999)</f>
        <v>77</v>
      </c>
      <c r="Q391">
        <v>1</v>
      </c>
    </row>
    <row r="392" spans="1:17" x14ac:dyDescent="0.35">
      <c r="A392" s="153">
        <v>390</v>
      </c>
      <c r="B392" t="s">
        <v>9052</v>
      </c>
      <c r="C392" s="154">
        <v>44866</v>
      </c>
      <c r="D392" s="155" t="s">
        <v>6</v>
      </c>
      <c r="E392" s="156">
        <v>73</v>
      </c>
      <c r="F392" s="157" t="s">
        <v>8969</v>
      </c>
      <c r="G392" s="155" t="s">
        <v>9069</v>
      </c>
      <c r="H392" s="158" t="s">
        <v>9009</v>
      </c>
      <c r="I392" s="157"/>
      <c r="J392" s="157">
        <v>60</v>
      </c>
      <c r="K392" s="157" t="s">
        <v>9054</v>
      </c>
      <c r="L392" s="159">
        <v>9.9</v>
      </c>
      <c r="M392" s="159"/>
      <c r="N392" s="157"/>
      <c r="O392" s="7" t="s">
        <v>9056</v>
      </c>
      <c r="P392" s="16">
        <f>IFERROR(LOOKUP(E392,{30,43,48,53,58,63,68,73,78,83,88,93,97},{42,47,52,57,62,67,72,77,82,87,92,99,100}),999)</f>
        <v>77</v>
      </c>
      <c r="Q392">
        <v>1</v>
      </c>
    </row>
    <row r="393" spans="1:17" x14ac:dyDescent="0.35">
      <c r="A393" s="153">
        <v>391</v>
      </c>
      <c r="B393" t="s">
        <v>9052</v>
      </c>
      <c r="C393" s="154">
        <v>44866</v>
      </c>
      <c r="D393" s="155" t="s">
        <v>6</v>
      </c>
      <c r="E393" s="156">
        <v>76</v>
      </c>
      <c r="F393" s="157" t="s">
        <v>8969</v>
      </c>
      <c r="G393" s="155" t="s">
        <v>9069</v>
      </c>
      <c r="H393" s="158" t="s">
        <v>9053</v>
      </c>
      <c r="I393" s="157">
        <v>637603</v>
      </c>
      <c r="J393" s="157">
        <v>60</v>
      </c>
      <c r="K393" s="157" t="s">
        <v>9055</v>
      </c>
      <c r="L393" s="159">
        <v>1.2</v>
      </c>
      <c r="M393" s="159" t="s">
        <v>9000</v>
      </c>
      <c r="N393" s="157">
        <v>637603</v>
      </c>
      <c r="O393" s="7" t="s">
        <v>9056</v>
      </c>
      <c r="P393" s="16">
        <f>IFERROR(LOOKUP(E393,{30,43,48,53,58,63,68,73,78,83,88,93,97},{42,47,52,57,62,67,72,77,82,87,92,99,100}),999)</f>
        <v>77</v>
      </c>
      <c r="Q393">
        <v>1</v>
      </c>
    </row>
    <row r="394" spans="1:17" ht="29" x14ac:dyDescent="0.35">
      <c r="A394" s="153">
        <v>392</v>
      </c>
      <c r="B394" t="s">
        <v>9052</v>
      </c>
      <c r="C394" s="154">
        <v>44866</v>
      </c>
      <c r="D394" s="155" t="s">
        <v>6</v>
      </c>
      <c r="E394" s="156">
        <v>83</v>
      </c>
      <c r="F394" s="157" t="s">
        <v>8969</v>
      </c>
      <c r="G394" s="157" t="s">
        <v>9</v>
      </c>
      <c r="H394" s="158" t="s">
        <v>9053</v>
      </c>
      <c r="I394" s="157">
        <v>91286</v>
      </c>
      <c r="J394" s="157">
        <v>18</v>
      </c>
      <c r="K394" s="157" t="s">
        <v>9112</v>
      </c>
      <c r="L394" s="159">
        <v>0.3</v>
      </c>
      <c r="M394" s="159" t="s">
        <v>9058</v>
      </c>
      <c r="N394" s="157">
        <v>91286</v>
      </c>
      <c r="O394" s="7" t="s">
        <v>9056</v>
      </c>
      <c r="P394" s="16">
        <f>IFERROR(LOOKUP(E394,{30,43,48,53,58,63,68,73,78,83,88,93,97},{42,47,52,57,62,67,72,77,82,87,92,99,100}),999)</f>
        <v>87</v>
      </c>
      <c r="Q394">
        <v>1</v>
      </c>
    </row>
    <row r="395" spans="1:17" x14ac:dyDescent="0.35">
      <c r="A395" s="153">
        <v>393</v>
      </c>
      <c r="B395" t="s">
        <v>9052</v>
      </c>
      <c r="C395" s="154">
        <v>44866</v>
      </c>
      <c r="D395" s="155" t="s">
        <v>6</v>
      </c>
      <c r="E395" s="156">
        <v>84</v>
      </c>
      <c r="F395" s="157" t="s">
        <v>8969</v>
      </c>
      <c r="G395" s="155" t="s">
        <v>9069</v>
      </c>
      <c r="H395" s="158" t="s">
        <v>9009</v>
      </c>
      <c r="I395" s="157"/>
      <c r="J395" s="157">
        <v>60</v>
      </c>
      <c r="K395" s="157" t="s">
        <v>9054</v>
      </c>
      <c r="L395" s="159">
        <v>9.9</v>
      </c>
      <c r="M395" s="159"/>
      <c r="N395" s="157"/>
      <c r="O395" s="7" t="s">
        <v>9056</v>
      </c>
      <c r="P395" s="16">
        <f>IFERROR(LOOKUP(E395,{30,43,48,53,58,63,68,73,78,83,88,93,97},{42,47,52,57,62,67,72,77,82,87,92,99,100}),999)</f>
        <v>87</v>
      </c>
      <c r="Q395">
        <v>1</v>
      </c>
    </row>
    <row r="396" spans="1:17" x14ac:dyDescent="0.35">
      <c r="A396" s="153">
        <v>394</v>
      </c>
      <c r="B396" t="s">
        <v>9052</v>
      </c>
      <c r="C396" s="154">
        <v>44866</v>
      </c>
      <c r="D396" s="155" t="s">
        <v>6</v>
      </c>
      <c r="E396" s="156">
        <v>90</v>
      </c>
      <c r="F396" s="157" t="s">
        <v>8969</v>
      </c>
      <c r="G396" s="155" t="s">
        <v>9069</v>
      </c>
      <c r="H396" s="158" t="s">
        <v>9009</v>
      </c>
      <c r="I396" s="157"/>
      <c r="J396" s="157">
        <v>18</v>
      </c>
      <c r="K396" s="157" t="s">
        <v>9054</v>
      </c>
      <c r="L396" s="159">
        <v>9.9</v>
      </c>
      <c r="M396" s="159"/>
      <c r="N396" s="157"/>
      <c r="O396" s="7" t="s">
        <v>9056</v>
      </c>
      <c r="P396" s="16">
        <f>IFERROR(LOOKUP(E396,{30,43,48,53,58,63,68,73,78,83,88,93,97},{42,47,52,57,62,67,72,77,82,87,92,99,100}),999)</f>
        <v>92</v>
      </c>
      <c r="Q396">
        <v>1</v>
      </c>
    </row>
    <row r="397" spans="1:17" x14ac:dyDescent="0.35">
      <c r="A397" s="153">
        <v>395</v>
      </c>
      <c r="B397" t="s">
        <v>9052</v>
      </c>
      <c r="C397" s="154">
        <v>44866</v>
      </c>
      <c r="D397" s="155" t="s">
        <v>6</v>
      </c>
      <c r="E397" s="156">
        <v>87</v>
      </c>
      <c r="F397" s="157" t="s">
        <v>8969</v>
      </c>
      <c r="G397" s="157" t="s">
        <v>9</v>
      </c>
      <c r="H397" s="158" t="s">
        <v>9053</v>
      </c>
      <c r="I397" s="157">
        <v>220509</v>
      </c>
      <c r="J397" s="157">
        <v>18</v>
      </c>
      <c r="K397" s="157" t="s">
        <v>9078</v>
      </c>
      <c r="L397" s="159">
        <v>0.3</v>
      </c>
      <c r="M397" s="159" t="s">
        <v>9058</v>
      </c>
      <c r="N397" s="157">
        <v>220509</v>
      </c>
      <c r="O397" s="7" t="s">
        <v>9056</v>
      </c>
      <c r="P397" s="16">
        <f>IFERROR(LOOKUP(E397,{30,43,48,53,58,63,68,73,78,83,88,93,97},{42,47,52,57,62,67,72,77,82,87,92,99,100}),999)</f>
        <v>87</v>
      </c>
      <c r="Q397">
        <v>1</v>
      </c>
    </row>
    <row r="398" spans="1:17" x14ac:dyDescent="0.35">
      <c r="A398" s="153">
        <v>396</v>
      </c>
      <c r="B398" t="s">
        <v>9052</v>
      </c>
      <c r="C398" s="154">
        <v>44866</v>
      </c>
      <c r="D398" s="155" t="s">
        <v>6</v>
      </c>
      <c r="E398" s="156">
        <v>79</v>
      </c>
      <c r="F398" s="157" t="s">
        <v>8969</v>
      </c>
      <c r="G398" s="155" t="s">
        <v>9069</v>
      </c>
      <c r="H398" s="158" t="s">
        <v>9009</v>
      </c>
      <c r="I398" s="157"/>
      <c r="J398" s="157">
        <v>60</v>
      </c>
      <c r="K398" s="157" t="s">
        <v>9054</v>
      </c>
      <c r="L398" s="159">
        <v>9.9</v>
      </c>
      <c r="M398" s="159"/>
      <c r="N398" s="157"/>
      <c r="O398" s="7" t="s">
        <v>9056</v>
      </c>
      <c r="P398" s="16">
        <f>IFERROR(LOOKUP(E398,{30,43,48,53,58,63,68,73,78,83,88,93,97},{42,47,52,57,62,67,72,77,82,87,92,99,100}),999)</f>
        <v>82</v>
      </c>
      <c r="Q398">
        <v>1</v>
      </c>
    </row>
    <row r="399" spans="1:17" x14ac:dyDescent="0.35">
      <c r="A399" s="153">
        <v>397</v>
      </c>
      <c r="B399" t="s">
        <v>9052</v>
      </c>
      <c r="C399" s="154">
        <v>44866</v>
      </c>
      <c r="D399" s="155" t="s">
        <v>6</v>
      </c>
      <c r="E399" s="156">
        <v>94</v>
      </c>
      <c r="F399" s="157" t="s">
        <v>8969</v>
      </c>
      <c r="G399" s="155" t="s">
        <v>9069</v>
      </c>
      <c r="H399" s="158" t="s">
        <v>9009</v>
      </c>
      <c r="I399" s="157"/>
      <c r="J399" s="157">
        <v>60</v>
      </c>
      <c r="K399" s="157" t="s">
        <v>9054</v>
      </c>
      <c r="L399" s="159">
        <v>9.9</v>
      </c>
      <c r="M399" s="159"/>
      <c r="N399" s="157"/>
      <c r="O399" s="7" t="s">
        <v>9056</v>
      </c>
      <c r="P399" s="16">
        <f>IFERROR(LOOKUP(E399,{30,43,48,53,58,63,68,73,78,83,88,93,97},{42,47,52,57,62,67,72,77,82,87,92,99,100}),999)</f>
        <v>99</v>
      </c>
      <c r="Q399">
        <v>1</v>
      </c>
    </row>
    <row r="400" spans="1:17" x14ac:dyDescent="0.35">
      <c r="A400" s="153">
        <v>398</v>
      </c>
      <c r="B400" t="s">
        <v>9052</v>
      </c>
      <c r="C400" s="154">
        <v>44866</v>
      </c>
      <c r="D400" s="155" t="s">
        <v>6</v>
      </c>
      <c r="E400" s="156">
        <v>94</v>
      </c>
      <c r="F400" s="157" t="s">
        <v>8969</v>
      </c>
      <c r="G400" s="157" t="s">
        <v>9</v>
      </c>
      <c r="H400" s="158" t="s">
        <v>9053</v>
      </c>
      <c r="I400" s="157">
        <v>220514</v>
      </c>
      <c r="J400" s="157">
        <v>60</v>
      </c>
      <c r="K400" s="157" t="s">
        <v>9080</v>
      </c>
      <c r="L400" s="159">
        <v>0.3</v>
      </c>
      <c r="M400" s="159" t="s">
        <v>9058</v>
      </c>
      <c r="N400" s="157">
        <v>220514</v>
      </c>
      <c r="O400" s="7" t="s">
        <v>9056</v>
      </c>
      <c r="P400" s="16">
        <f>IFERROR(LOOKUP(E400,{30,43,48,53,58,63,68,73,78,83,88,93,97},{42,47,52,57,62,67,72,77,82,87,92,99,100}),999)</f>
        <v>99</v>
      </c>
      <c r="Q400">
        <v>1</v>
      </c>
    </row>
    <row r="401" spans="1:17" x14ac:dyDescent="0.35">
      <c r="A401" s="153">
        <v>399</v>
      </c>
      <c r="B401" t="s">
        <v>9052</v>
      </c>
      <c r="C401" s="154">
        <v>44866</v>
      </c>
      <c r="D401" s="155" t="s">
        <v>6</v>
      </c>
      <c r="E401" s="156">
        <v>81</v>
      </c>
      <c r="F401" s="157" t="s">
        <v>8969</v>
      </c>
      <c r="G401" s="155" t="s">
        <v>9069</v>
      </c>
      <c r="H401" s="158" t="s">
        <v>9009</v>
      </c>
      <c r="I401" s="157"/>
      <c r="J401" s="157">
        <v>60</v>
      </c>
      <c r="K401" s="157" t="s">
        <v>9054</v>
      </c>
      <c r="L401" s="159">
        <v>9.9</v>
      </c>
      <c r="M401" s="159"/>
      <c r="N401" s="157"/>
      <c r="O401" s="7" t="s">
        <v>9056</v>
      </c>
      <c r="P401" s="16">
        <f>IFERROR(LOOKUP(E401,{30,43,48,53,58,63,68,73,78,83,88,93,97},{42,47,52,57,62,67,72,77,82,87,92,99,100}),999)</f>
        <v>82</v>
      </c>
      <c r="Q401">
        <v>1</v>
      </c>
    </row>
    <row r="402" spans="1:17" x14ac:dyDescent="0.35">
      <c r="A402" s="153">
        <v>400</v>
      </c>
      <c r="B402" t="s">
        <v>9052</v>
      </c>
      <c r="C402" s="154">
        <v>44866</v>
      </c>
      <c r="D402" s="155" t="s">
        <v>6</v>
      </c>
      <c r="E402" s="156">
        <v>83</v>
      </c>
      <c r="F402" s="157" t="s">
        <v>8969</v>
      </c>
      <c r="G402" s="155" t="s">
        <v>9069</v>
      </c>
      <c r="H402" s="158" t="s">
        <v>9009</v>
      </c>
      <c r="I402" s="157"/>
      <c r="J402" s="157">
        <v>60</v>
      </c>
      <c r="K402" s="157" t="s">
        <v>9054</v>
      </c>
      <c r="L402" s="159">
        <v>9.9</v>
      </c>
      <c r="M402" s="159"/>
      <c r="N402" s="157"/>
      <c r="O402" s="7" t="s">
        <v>9056</v>
      </c>
      <c r="P402" s="16">
        <f>IFERROR(LOOKUP(E402,{30,43,48,53,58,63,68,73,78,83,88,93,97},{42,47,52,57,62,67,72,77,82,87,92,99,100}),999)</f>
        <v>87</v>
      </c>
      <c r="Q402">
        <v>1</v>
      </c>
    </row>
    <row r="403" spans="1:17" x14ac:dyDescent="0.35">
      <c r="A403" s="153">
        <v>401</v>
      </c>
      <c r="B403" t="s">
        <v>9052</v>
      </c>
      <c r="C403" s="154">
        <v>44866</v>
      </c>
      <c r="D403" s="155" t="s">
        <v>6</v>
      </c>
      <c r="E403" s="156">
        <v>103</v>
      </c>
      <c r="F403" s="157" t="s">
        <v>8969</v>
      </c>
      <c r="G403" s="155" t="s">
        <v>9069</v>
      </c>
      <c r="H403" s="158" t="s">
        <v>9009</v>
      </c>
      <c r="I403" s="157"/>
      <c r="J403" s="157">
        <v>60</v>
      </c>
      <c r="K403" s="157" t="s">
        <v>9054</v>
      </c>
      <c r="L403" s="159">
        <v>9.9</v>
      </c>
      <c r="M403" s="159"/>
      <c r="N403" s="157"/>
      <c r="O403" s="7" t="s">
        <v>9056</v>
      </c>
      <c r="P403" s="16">
        <f>IFERROR(LOOKUP(E403,{30,43,48,53,58,63,68,73,78,83,88,93,97},{42,47,52,57,62,67,72,77,82,87,92,99,100}),999)</f>
        <v>100</v>
      </c>
      <c r="Q403">
        <v>1</v>
      </c>
    </row>
    <row r="404" spans="1:17" ht="29" x14ac:dyDescent="0.35">
      <c r="A404" s="153">
        <v>402</v>
      </c>
      <c r="B404" t="s">
        <v>9052</v>
      </c>
      <c r="C404" s="154">
        <v>44866</v>
      </c>
      <c r="D404" s="155" t="s">
        <v>6</v>
      </c>
      <c r="E404" s="156">
        <v>90</v>
      </c>
      <c r="F404" s="157" t="s">
        <v>8969</v>
      </c>
      <c r="G404" s="157" t="s">
        <v>9</v>
      </c>
      <c r="H404" s="158" t="s">
        <v>9053</v>
      </c>
      <c r="I404" s="157">
        <v>637420</v>
      </c>
      <c r="J404" s="157">
        <v>18</v>
      </c>
      <c r="K404" s="157" t="s">
        <v>9081</v>
      </c>
      <c r="L404" s="159">
        <v>0.3</v>
      </c>
      <c r="M404" s="159" t="s">
        <v>9058</v>
      </c>
      <c r="N404" s="157">
        <v>637420</v>
      </c>
      <c r="O404" s="7" t="s">
        <v>9056</v>
      </c>
      <c r="P404" s="16">
        <f>IFERROR(LOOKUP(E404,{30,43,48,53,58,63,68,73,78,83,88,93,97},{42,47,52,57,62,67,72,77,82,87,92,99,100}),999)</f>
        <v>92</v>
      </c>
      <c r="Q404">
        <v>1</v>
      </c>
    </row>
    <row r="405" spans="1:17" x14ac:dyDescent="0.35">
      <c r="A405" s="153">
        <v>403</v>
      </c>
      <c r="B405" t="s">
        <v>9052</v>
      </c>
      <c r="C405" s="154">
        <v>44866</v>
      </c>
      <c r="D405" s="155" t="s">
        <v>6</v>
      </c>
      <c r="E405" s="156">
        <v>90</v>
      </c>
      <c r="F405" s="157" t="s">
        <v>8969</v>
      </c>
      <c r="G405" s="155" t="s">
        <v>9069</v>
      </c>
      <c r="H405" s="158" t="s">
        <v>9009</v>
      </c>
      <c r="I405" s="157"/>
      <c r="J405" s="157">
        <v>18</v>
      </c>
      <c r="K405" s="157" t="s">
        <v>9054</v>
      </c>
      <c r="L405" s="159">
        <v>9.9</v>
      </c>
      <c r="M405" s="159"/>
      <c r="N405" s="157"/>
      <c r="O405" s="7" t="s">
        <v>9056</v>
      </c>
      <c r="P405" s="16">
        <f>IFERROR(LOOKUP(E405,{30,43,48,53,58,63,68,73,78,83,88,93,97},{42,47,52,57,62,67,72,77,82,87,92,99,100}),999)</f>
        <v>92</v>
      </c>
      <c r="Q405">
        <v>1</v>
      </c>
    </row>
    <row r="406" spans="1:17" x14ac:dyDescent="0.35">
      <c r="A406" s="153">
        <v>404</v>
      </c>
      <c r="B406" t="s">
        <v>9052</v>
      </c>
      <c r="C406" s="154">
        <v>44866</v>
      </c>
      <c r="D406" s="155" t="s">
        <v>6</v>
      </c>
      <c r="E406" s="156">
        <v>71</v>
      </c>
      <c r="F406" s="157" t="s">
        <v>8969</v>
      </c>
      <c r="G406" s="155" t="s">
        <v>9069</v>
      </c>
      <c r="H406" s="158" t="s">
        <v>9009</v>
      </c>
      <c r="I406" s="157"/>
      <c r="J406" s="157">
        <v>18</v>
      </c>
      <c r="K406" s="157" t="s">
        <v>9054</v>
      </c>
      <c r="L406" s="159">
        <v>9.9</v>
      </c>
      <c r="M406" s="159"/>
      <c r="N406" s="157"/>
      <c r="O406" s="7" t="s">
        <v>9056</v>
      </c>
      <c r="P406" s="16">
        <f>IFERROR(LOOKUP(E406,{30,43,48,53,58,63,68,73,78,83,88,93,97},{42,47,52,57,62,67,72,77,82,87,92,99,100}),999)</f>
        <v>72</v>
      </c>
      <c r="Q406">
        <v>1</v>
      </c>
    </row>
    <row r="407" spans="1:17" x14ac:dyDescent="0.35">
      <c r="A407" s="153">
        <v>405</v>
      </c>
      <c r="B407" t="s">
        <v>9052</v>
      </c>
      <c r="C407" s="154">
        <v>44866</v>
      </c>
      <c r="D407" s="155" t="s">
        <v>6</v>
      </c>
      <c r="E407" s="156">
        <v>79</v>
      </c>
      <c r="F407" s="157" t="s">
        <v>8969</v>
      </c>
      <c r="G407" s="157" t="s">
        <v>9</v>
      </c>
      <c r="H407" s="158" t="s">
        <v>9053</v>
      </c>
      <c r="I407" s="157">
        <v>220509</v>
      </c>
      <c r="J407" s="157">
        <v>18</v>
      </c>
      <c r="K407" s="157" t="s">
        <v>9078</v>
      </c>
      <c r="L407" s="159">
        <v>0.3</v>
      </c>
      <c r="M407" s="159" t="s">
        <v>9058</v>
      </c>
      <c r="N407" s="157">
        <v>220509</v>
      </c>
      <c r="O407" s="7" t="s">
        <v>9056</v>
      </c>
      <c r="P407" s="16">
        <f>IFERROR(LOOKUP(E407,{30,43,48,53,58,63,68,73,78,83,88,93,97},{42,47,52,57,62,67,72,77,82,87,92,99,100}),999)</f>
        <v>82</v>
      </c>
      <c r="Q407">
        <v>1</v>
      </c>
    </row>
    <row r="408" spans="1:17" x14ac:dyDescent="0.35">
      <c r="A408" s="153">
        <v>406</v>
      </c>
      <c r="B408" t="s">
        <v>9052</v>
      </c>
      <c r="C408" s="154">
        <v>44866</v>
      </c>
      <c r="D408" s="155" t="s">
        <v>6</v>
      </c>
      <c r="E408" s="156">
        <v>72</v>
      </c>
      <c r="F408" s="157" t="s">
        <v>8969</v>
      </c>
      <c r="G408" s="155" t="s">
        <v>9069</v>
      </c>
      <c r="H408" s="158" t="s">
        <v>9009</v>
      </c>
      <c r="I408" s="157"/>
      <c r="J408" s="157">
        <v>18</v>
      </c>
      <c r="K408" s="157" t="s">
        <v>9054</v>
      </c>
      <c r="L408" s="159">
        <v>9.9</v>
      </c>
      <c r="M408" s="159"/>
      <c r="N408" s="157"/>
      <c r="O408" s="7" t="s">
        <v>9056</v>
      </c>
      <c r="P408" s="16">
        <f>IFERROR(LOOKUP(E408,{30,43,48,53,58,63,68,73,78,83,88,93,97},{42,47,52,57,62,67,72,77,82,87,92,99,100}),999)</f>
        <v>72</v>
      </c>
      <c r="Q408">
        <v>1</v>
      </c>
    </row>
    <row r="409" spans="1:17" x14ac:dyDescent="0.35">
      <c r="A409" s="153">
        <v>407</v>
      </c>
      <c r="B409" t="s">
        <v>9052</v>
      </c>
      <c r="C409" s="154">
        <v>44866</v>
      </c>
      <c r="D409" s="155" t="s">
        <v>6</v>
      </c>
      <c r="E409" s="156">
        <v>76</v>
      </c>
      <c r="F409" s="157" t="s">
        <v>8969</v>
      </c>
      <c r="G409" s="157" t="s">
        <v>9</v>
      </c>
      <c r="H409" s="158" t="s">
        <v>9053</v>
      </c>
      <c r="I409" s="157">
        <v>220509</v>
      </c>
      <c r="J409" s="157">
        <v>18</v>
      </c>
      <c r="K409" s="157" t="s">
        <v>9078</v>
      </c>
      <c r="L409" s="159">
        <v>0.3</v>
      </c>
      <c r="M409" s="159" t="s">
        <v>9058</v>
      </c>
      <c r="N409" s="157">
        <v>220509</v>
      </c>
      <c r="O409" s="7" t="s">
        <v>9056</v>
      </c>
      <c r="P409" s="16">
        <f>IFERROR(LOOKUP(E409,{30,43,48,53,58,63,68,73,78,83,88,93,97},{42,47,52,57,62,67,72,77,82,87,92,99,100}),999)</f>
        <v>77</v>
      </c>
      <c r="Q409">
        <v>1</v>
      </c>
    </row>
    <row r="410" spans="1:17" x14ac:dyDescent="0.35">
      <c r="A410" s="153">
        <v>408</v>
      </c>
      <c r="B410" t="s">
        <v>9052</v>
      </c>
      <c r="C410" s="154">
        <v>44866</v>
      </c>
      <c r="D410" s="155" t="s">
        <v>6</v>
      </c>
      <c r="E410" s="156">
        <v>88</v>
      </c>
      <c r="F410" s="157" t="s">
        <v>8969</v>
      </c>
      <c r="G410" s="155" t="s">
        <v>9069</v>
      </c>
      <c r="H410" s="158" t="s">
        <v>9009</v>
      </c>
      <c r="I410" s="157"/>
      <c r="J410" s="157">
        <v>18</v>
      </c>
      <c r="K410" s="157" t="s">
        <v>9054</v>
      </c>
      <c r="L410" s="159">
        <v>9.9</v>
      </c>
      <c r="M410" s="159"/>
      <c r="N410" s="157"/>
      <c r="O410" s="7" t="s">
        <v>9056</v>
      </c>
      <c r="P410" s="16">
        <f>IFERROR(LOOKUP(E410,{30,43,48,53,58,63,68,73,78,83,88,93,97},{42,47,52,57,62,67,72,77,82,87,92,99,100}),999)</f>
        <v>92</v>
      </c>
      <c r="Q410">
        <v>1</v>
      </c>
    </row>
    <row r="411" spans="1:17" x14ac:dyDescent="0.35">
      <c r="A411" s="153">
        <v>409</v>
      </c>
      <c r="B411" t="s">
        <v>9052</v>
      </c>
      <c r="C411" s="154">
        <v>44866</v>
      </c>
      <c r="D411" s="155" t="s">
        <v>6</v>
      </c>
      <c r="E411" s="156">
        <v>88</v>
      </c>
      <c r="F411" s="157" t="s">
        <v>8969</v>
      </c>
      <c r="G411" s="157" t="s">
        <v>9</v>
      </c>
      <c r="H411" s="158" t="s">
        <v>9053</v>
      </c>
      <c r="I411" s="157">
        <v>220513</v>
      </c>
      <c r="J411" s="157">
        <v>18</v>
      </c>
      <c r="K411" s="157" t="s">
        <v>9080</v>
      </c>
      <c r="L411" s="159">
        <v>0.3</v>
      </c>
      <c r="M411" s="159" t="s">
        <v>9058</v>
      </c>
      <c r="N411" s="157">
        <v>220513</v>
      </c>
      <c r="O411" s="7" t="s">
        <v>9056</v>
      </c>
      <c r="P411" s="16">
        <f>IFERROR(LOOKUP(E411,{30,43,48,53,58,63,68,73,78,83,88,93,97},{42,47,52,57,62,67,72,77,82,87,92,99,100}),999)</f>
        <v>92</v>
      </c>
      <c r="Q411">
        <v>1</v>
      </c>
    </row>
    <row r="412" spans="1:17" x14ac:dyDescent="0.35">
      <c r="A412" s="153">
        <v>410</v>
      </c>
      <c r="B412" t="s">
        <v>9052</v>
      </c>
      <c r="C412" s="154">
        <v>44866</v>
      </c>
      <c r="D412" s="155" t="s">
        <v>6</v>
      </c>
      <c r="E412" s="156">
        <v>89</v>
      </c>
      <c r="F412" s="157" t="s">
        <v>8969</v>
      </c>
      <c r="G412" s="155" t="s">
        <v>9069</v>
      </c>
      <c r="H412" s="158" t="s">
        <v>9009</v>
      </c>
      <c r="I412" s="157"/>
      <c r="J412" s="157">
        <v>18</v>
      </c>
      <c r="K412" s="157" t="s">
        <v>9054</v>
      </c>
      <c r="L412" s="159">
        <v>9.9</v>
      </c>
      <c r="M412" s="159"/>
      <c r="N412" s="157"/>
      <c r="O412" s="7" t="s">
        <v>9056</v>
      </c>
      <c r="P412" s="16">
        <f>IFERROR(LOOKUP(E412,{30,43,48,53,58,63,68,73,78,83,88,93,97},{42,47,52,57,62,67,72,77,82,87,92,99,100}),999)</f>
        <v>92</v>
      </c>
      <c r="Q412">
        <v>1</v>
      </c>
    </row>
    <row r="413" spans="1:17" x14ac:dyDescent="0.35">
      <c r="A413" s="153">
        <v>411</v>
      </c>
      <c r="B413" t="s">
        <v>9052</v>
      </c>
      <c r="C413" s="154">
        <v>44866</v>
      </c>
      <c r="D413" s="155" t="s">
        <v>6</v>
      </c>
      <c r="E413" s="156">
        <v>79</v>
      </c>
      <c r="F413" s="157" t="s">
        <v>8969</v>
      </c>
      <c r="G413" s="155" t="s">
        <v>9069</v>
      </c>
      <c r="H413" s="158" t="s">
        <v>9009</v>
      </c>
      <c r="I413" s="157"/>
      <c r="J413" s="157">
        <v>18</v>
      </c>
      <c r="K413" s="157" t="s">
        <v>9054</v>
      </c>
      <c r="L413" s="159">
        <v>9.9</v>
      </c>
      <c r="M413" s="159"/>
      <c r="N413" s="157"/>
      <c r="O413" s="7" t="s">
        <v>9056</v>
      </c>
      <c r="P413" s="16">
        <f>IFERROR(LOOKUP(E413,{30,43,48,53,58,63,68,73,78,83,88,93,97},{42,47,52,57,62,67,72,77,82,87,92,99,100}),999)</f>
        <v>82</v>
      </c>
      <c r="Q413">
        <v>1</v>
      </c>
    </row>
    <row r="414" spans="1:17" x14ac:dyDescent="0.35">
      <c r="A414" s="153">
        <v>412</v>
      </c>
      <c r="B414" t="s">
        <v>9052</v>
      </c>
      <c r="C414" s="154">
        <v>44866</v>
      </c>
      <c r="D414" s="155" t="s">
        <v>6</v>
      </c>
      <c r="E414" s="156">
        <v>90</v>
      </c>
      <c r="F414" s="157" t="s">
        <v>8969</v>
      </c>
      <c r="G414" s="155" t="s">
        <v>9069</v>
      </c>
      <c r="H414" s="158" t="s">
        <v>9009</v>
      </c>
      <c r="I414" s="157"/>
      <c r="J414" s="157">
        <v>18</v>
      </c>
      <c r="K414" s="157" t="s">
        <v>9054</v>
      </c>
      <c r="L414" s="159">
        <v>9.9</v>
      </c>
      <c r="M414" s="159"/>
      <c r="N414" s="157"/>
      <c r="O414" s="7" t="s">
        <v>9056</v>
      </c>
      <c r="P414" s="16">
        <f>IFERROR(LOOKUP(E414,{30,43,48,53,58,63,68,73,78,83,88,93,97},{42,47,52,57,62,67,72,77,82,87,92,99,100}),999)</f>
        <v>92</v>
      </c>
      <c r="Q414">
        <v>1</v>
      </c>
    </row>
    <row r="415" spans="1:17" ht="29" x14ac:dyDescent="0.35">
      <c r="A415" s="153">
        <v>413</v>
      </c>
      <c r="B415" t="s">
        <v>9052</v>
      </c>
      <c r="C415" s="154">
        <v>44866</v>
      </c>
      <c r="D415" s="155" t="s">
        <v>6</v>
      </c>
      <c r="E415" s="156">
        <v>75</v>
      </c>
      <c r="F415" s="157" t="s">
        <v>8969</v>
      </c>
      <c r="G415" s="157" t="s">
        <v>9</v>
      </c>
      <c r="H415" s="158" t="s">
        <v>9053</v>
      </c>
      <c r="I415" s="157">
        <v>91286</v>
      </c>
      <c r="J415" s="157">
        <v>18</v>
      </c>
      <c r="K415" s="157" t="s">
        <v>9112</v>
      </c>
      <c r="L415" s="159">
        <v>0.3</v>
      </c>
      <c r="M415" s="159" t="s">
        <v>9058</v>
      </c>
      <c r="N415" s="157">
        <v>91286</v>
      </c>
      <c r="O415" s="7" t="s">
        <v>9056</v>
      </c>
      <c r="P415" s="16">
        <f>IFERROR(LOOKUP(E415,{30,43,48,53,58,63,68,73,78,83,88,93,97},{42,47,52,57,62,67,72,77,82,87,92,99,100}),999)</f>
        <v>77</v>
      </c>
      <c r="Q415">
        <v>1</v>
      </c>
    </row>
    <row r="416" spans="1:17" x14ac:dyDescent="0.35">
      <c r="A416" s="153">
        <v>414</v>
      </c>
      <c r="B416" t="s">
        <v>9052</v>
      </c>
      <c r="C416" s="154">
        <v>44866</v>
      </c>
      <c r="D416" s="155" t="s">
        <v>6</v>
      </c>
      <c r="E416" s="156">
        <v>95</v>
      </c>
      <c r="F416" s="157" t="s">
        <v>8969</v>
      </c>
      <c r="G416" s="155" t="s">
        <v>9069</v>
      </c>
      <c r="H416" s="158" t="s">
        <v>9009</v>
      </c>
      <c r="I416" s="157"/>
      <c r="J416" s="157">
        <v>18</v>
      </c>
      <c r="K416" s="157" t="s">
        <v>9054</v>
      </c>
      <c r="L416" s="159">
        <v>9.9</v>
      </c>
      <c r="M416" s="159"/>
      <c r="N416" s="157"/>
      <c r="O416" s="7" t="s">
        <v>9056</v>
      </c>
      <c r="P416" s="16">
        <f>IFERROR(LOOKUP(E416,{30,43,48,53,58,63,68,73,78,83,88,93,97},{42,47,52,57,62,67,72,77,82,87,92,99,100}),999)</f>
        <v>99</v>
      </c>
      <c r="Q416">
        <v>1</v>
      </c>
    </row>
    <row r="417" spans="1:17" x14ac:dyDescent="0.35">
      <c r="A417" s="153">
        <v>415</v>
      </c>
      <c r="B417" t="s">
        <v>9052</v>
      </c>
      <c r="C417" s="154">
        <v>44866</v>
      </c>
      <c r="D417" s="155" t="s">
        <v>6</v>
      </c>
      <c r="E417" s="156">
        <v>74</v>
      </c>
      <c r="F417" s="157" t="s">
        <v>8969</v>
      </c>
      <c r="G417" s="155" t="s">
        <v>9069</v>
      </c>
      <c r="H417" s="158" t="s">
        <v>9009</v>
      </c>
      <c r="I417" s="157"/>
      <c r="J417" s="157">
        <v>18</v>
      </c>
      <c r="K417" s="157" t="s">
        <v>9054</v>
      </c>
      <c r="L417" s="159">
        <v>9.9</v>
      </c>
      <c r="M417" s="159"/>
      <c r="N417" s="157"/>
      <c r="O417" s="7" t="s">
        <v>9056</v>
      </c>
      <c r="P417" s="16">
        <f>IFERROR(LOOKUP(E417,{30,43,48,53,58,63,68,73,78,83,88,93,97},{42,47,52,57,62,67,72,77,82,87,92,99,100}),999)</f>
        <v>77</v>
      </c>
      <c r="Q417">
        <v>1</v>
      </c>
    </row>
    <row r="418" spans="1:17" ht="29" x14ac:dyDescent="0.35">
      <c r="A418" s="153">
        <v>416</v>
      </c>
      <c r="B418" t="s">
        <v>9052</v>
      </c>
      <c r="C418" s="154">
        <v>44866</v>
      </c>
      <c r="D418" s="155" t="s">
        <v>6</v>
      </c>
      <c r="E418" s="156">
        <v>77</v>
      </c>
      <c r="F418" s="157" t="s">
        <v>8969</v>
      </c>
      <c r="G418" s="157" t="s">
        <v>9</v>
      </c>
      <c r="H418" s="158" t="s">
        <v>9053</v>
      </c>
      <c r="I418" s="157">
        <v>220267</v>
      </c>
      <c r="J418" s="157">
        <v>18</v>
      </c>
      <c r="K418" s="157" t="s">
        <v>9110</v>
      </c>
      <c r="L418" s="159">
        <v>0.3</v>
      </c>
      <c r="M418" s="159" t="s">
        <v>9058</v>
      </c>
      <c r="N418" s="157">
        <v>220267</v>
      </c>
      <c r="O418" s="7" t="s">
        <v>9056</v>
      </c>
      <c r="P418" s="16">
        <f>IFERROR(LOOKUP(E418,{30,43,48,53,58,63,68,73,78,83,88,93,97},{42,47,52,57,62,67,72,77,82,87,92,99,100}),999)</f>
        <v>77</v>
      </c>
      <c r="Q418">
        <v>1</v>
      </c>
    </row>
    <row r="419" spans="1:17" x14ac:dyDescent="0.35">
      <c r="A419" s="153">
        <v>417</v>
      </c>
      <c r="B419" t="s">
        <v>9052</v>
      </c>
      <c r="C419" s="154">
        <v>44866</v>
      </c>
      <c r="D419" s="155" t="s">
        <v>6</v>
      </c>
      <c r="E419" s="156">
        <v>72</v>
      </c>
      <c r="F419" s="157" t="s">
        <v>8969</v>
      </c>
      <c r="G419" s="155" t="s">
        <v>9069</v>
      </c>
      <c r="H419" s="158" t="s">
        <v>9009</v>
      </c>
      <c r="I419" s="157"/>
      <c r="J419" s="157">
        <v>18</v>
      </c>
      <c r="K419" s="157" t="s">
        <v>9054</v>
      </c>
      <c r="L419" s="159">
        <v>9.9</v>
      </c>
      <c r="M419" s="159"/>
      <c r="N419" s="157"/>
      <c r="O419" s="7" t="s">
        <v>9056</v>
      </c>
      <c r="P419" s="16">
        <f>IFERROR(LOOKUP(E419,{30,43,48,53,58,63,68,73,78,83,88,93,97},{42,47,52,57,62,67,72,77,82,87,92,99,100}),999)</f>
        <v>72</v>
      </c>
      <c r="Q419">
        <v>1</v>
      </c>
    </row>
    <row r="420" spans="1:17" x14ac:dyDescent="0.35">
      <c r="A420" s="153">
        <v>418</v>
      </c>
      <c r="B420" t="s">
        <v>9052</v>
      </c>
      <c r="C420" s="154">
        <v>44866</v>
      </c>
      <c r="D420" s="155" t="s">
        <v>6</v>
      </c>
      <c r="E420" s="156">
        <v>75</v>
      </c>
      <c r="F420" s="157" t="s">
        <v>8969</v>
      </c>
      <c r="G420" s="157" t="s">
        <v>9</v>
      </c>
      <c r="H420" s="158" t="s">
        <v>9053</v>
      </c>
      <c r="I420" s="157">
        <v>637422</v>
      </c>
      <c r="J420" s="157">
        <v>18</v>
      </c>
      <c r="K420" s="157" t="s">
        <v>9109</v>
      </c>
      <c r="L420" s="159">
        <v>0.3</v>
      </c>
      <c r="M420" s="159" t="s">
        <v>9058</v>
      </c>
      <c r="N420" s="157">
        <v>637422</v>
      </c>
      <c r="O420" s="7" t="s">
        <v>9056</v>
      </c>
      <c r="P420" s="16">
        <f>IFERROR(LOOKUP(E420,{30,43,48,53,58,63,68,73,78,83,88,93,97},{42,47,52,57,62,67,72,77,82,87,92,99,100}),999)</f>
        <v>77</v>
      </c>
      <c r="Q420">
        <v>1</v>
      </c>
    </row>
    <row r="421" spans="1:17" x14ac:dyDescent="0.35">
      <c r="A421" s="153">
        <v>419</v>
      </c>
      <c r="B421" t="s">
        <v>9052</v>
      </c>
      <c r="C421" s="154">
        <v>44866</v>
      </c>
      <c r="D421" s="155" t="s">
        <v>6</v>
      </c>
      <c r="E421" s="156">
        <v>78</v>
      </c>
      <c r="F421" s="157" t="s">
        <v>8969</v>
      </c>
      <c r="G421" s="155" t="s">
        <v>9069</v>
      </c>
      <c r="H421" s="158" t="s">
        <v>9009</v>
      </c>
      <c r="I421" s="157"/>
      <c r="J421" s="157">
        <v>18</v>
      </c>
      <c r="K421" s="157" t="s">
        <v>9054</v>
      </c>
      <c r="L421" s="159">
        <v>9.9</v>
      </c>
      <c r="M421" s="159"/>
      <c r="N421" s="157"/>
      <c r="O421" s="7" t="s">
        <v>9056</v>
      </c>
      <c r="P421" s="16">
        <f>IFERROR(LOOKUP(E421,{30,43,48,53,58,63,68,73,78,83,88,93,97},{42,47,52,57,62,67,72,77,82,87,92,99,100}),999)</f>
        <v>82</v>
      </c>
      <c r="Q421">
        <v>1</v>
      </c>
    </row>
    <row r="422" spans="1:17" x14ac:dyDescent="0.35">
      <c r="A422" s="153">
        <v>420</v>
      </c>
      <c r="B422" t="s">
        <v>9052</v>
      </c>
      <c r="C422" s="154">
        <v>44866</v>
      </c>
      <c r="D422" s="155" t="s">
        <v>6</v>
      </c>
      <c r="E422" s="156">
        <v>82</v>
      </c>
      <c r="F422" s="157" t="s">
        <v>8969</v>
      </c>
      <c r="G422" s="155" t="s">
        <v>9069</v>
      </c>
      <c r="H422" s="158" t="s">
        <v>9009</v>
      </c>
      <c r="I422" s="157"/>
      <c r="J422" s="157">
        <v>18</v>
      </c>
      <c r="K422" s="157" t="s">
        <v>9054</v>
      </c>
      <c r="L422" s="159">
        <v>9.9</v>
      </c>
      <c r="M422" s="159"/>
      <c r="N422" s="157"/>
      <c r="O422" s="7" t="s">
        <v>9056</v>
      </c>
      <c r="P422" s="16">
        <f>IFERROR(LOOKUP(E422,{30,43,48,53,58,63,68,73,78,83,88,93,97},{42,47,52,57,62,67,72,77,82,87,92,99,100}),999)</f>
        <v>82</v>
      </c>
      <c r="Q422">
        <v>1</v>
      </c>
    </row>
    <row r="423" spans="1:17" x14ac:dyDescent="0.35">
      <c r="A423" s="153">
        <v>421</v>
      </c>
      <c r="B423" t="s">
        <v>9052</v>
      </c>
      <c r="C423" s="154">
        <v>44866</v>
      </c>
      <c r="D423" s="155" t="s">
        <v>6</v>
      </c>
      <c r="E423" s="156">
        <v>76</v>
      </c>
      <c r="F423" s="157" t="s">
        <v>8969</v>
      </c>
      <c r="G423" s="155" t="s">
        <v>9069</v>
      </c>
      <c r="H423" s="158" t="s">
        <v>9009</v>
      </c>
      <c r="I423" s="157"/>
      <c r="J423" s="157">
        <v>18</v>
      </c>
      <c r="K423" s="157" t="s">
        <v>9054</v>
      </c>
      <c r="L423" s="159">
        <v>9.9</v>
      </c>
      <c r="M423" s="159"/>
      <c r="N423" s="157"/>
      <c r="O423" s="7" t="s">
        <v>9056</v>
      </c>
      <c r="P423" s="16">
        <f>IFERROR(LOOKUP(E423,{30,43,48,53,58,63,68,73,78,83,88,93,97},{42,47,52,57,62,67,72,77,82,87,92,99,100}),999)</f>
        <v>77</v>
      </c>
      <c r="Q423">
        <v>1</v>
      </c>
    </row>
    <row r="424" spans="1:17" x14ac:dyDescent="0.35">
      <c r="A424" s="153">
        <v>422</v>
      </c>
      <c r="B424" t="s">
        <v>9052</v>
      </c>
      <c r="C424" s="154">
        <v>44866</v>
      </c>
      <c r="D424" s="155" t="s">
        <v>6</v>
      </c>
      <c r="E424" s="156">
        <v>81</v>
      </c>
      <c r="F424" s="157" t="s">
        <v>8969</v>
      </c>
      <c r="G424" s="155" t="s">
        <v>9069</v>
      </c>
      <c r="H424" s="158" t="s">
        <v>9009</v>
      </c>
      <c r="I424" s="157"/>
      <c r="J424" s="157">
        <v>18</v>
      </c>
      <c r="K424" s="157" t="s">
        <v>9054</v>
      </c>
      <c r="L424" s="159">
        <v>9.9</v>
      </c>
      <c r="M424" s="159"/>
      <c r="N424" s="157"/>
      <c r="O424" s="7" t="s">
        <v>9056</v>
      </c>
      <c r="P424" s="16">
        <f>IFERROR(LOOKUP(E424,{30,43,48,53,58,63,68,73,78,83,88,93,97},{42,47,52,57,62,67,72,77,82,87,92,99,100}),999)</f>
        <v>82</v>
      </c>
      <c r="Q424">
        <v>1</v>
      </c>
    </row>
    <row r="425" spans="1:17" ht="29" x14ac:dyDescent="0.35">
      <c r="A425" s="153">
        <v>423</v>
      </c>
      <c r="B425" t="s">
        <v>9052</v>
      </c>
      <c r="C425" s="154">
        <v>44866</v>
      </c>
      <c r="D425" s="155" t="s">
        <v>6</v>
      </c>
      <c r="E425" s="156">
        <v>78</v>
      </c>
      <c r="F425" s="157" t="s">
        <v>8969</v>
      </c>
      <c r="G425" s="157" t="s">
        <v>9</v>
      </c>
      <c r="H425" s="158" t="s">
        <v>9053</v>
      </c>
      <c r="I425" s="157">
        <v>91286</v>
      </c>
      <c r="J425" s="157">
        <v>18</v>
      </c>
      <c r="K425" s="157" t="s">
        <v>9112</v>
      </c>
      <c r="L425" s="159">
        <v>0.3</v>
      </c>
      <c r="M425" s="159" t="s">
        <v>9058</v>
      </c>
      <c r="N425" s="157">
        <v>91286</v>
      </c>
      <c r="O425" s="7" t="s">
        <v>9056</v>
      </c>
      <c r="P425" s="16">
        <f>IFERROR(LOOKUP(E425,{30,43,48,53,58,63,68,73,78,83,88,93,97},{42,47,52,57,62,67,72,77,82,87,92,99,100}),999)</f>
        <v>82</v>
      </c>
      <c r="Q425">
        <v>1</v>
      </c>
    </row>
    <row r="426" spans="1:17" x14ac:dyDescent="0.35">
      <c r="A426" s="153">
        <v>424</v>
      </c>
      <c r="B426" t="s">
        <v>9052</v>
      </c>
      <c r="C426" s="154">
        <v>44866</v>
      </c>
      <c r="D426" s="155" t="s">
        <v>6</v>
      </c>
      <c r="E426" s="156">
        <v>81</v>
      </c>
      <c r="F426" s="157" t="s">
        <v>8969</v>
      </c>
      <c r="G426" s="155" t="s">
        <v>9069</v>
      </c>
      <c r="H426" s="158" t="s">
        <v>9009</v>
      </c>
      <c r="I426" s="157"/>
      <c r="J426" s="157">
        <v>18</v>
      </c>
      <c r="K426" s="157" t="s">
        <v>9054</v>
      </c>
      <c r="L426" s="159">
        <v>9.9</v>
      </c>
      <c r="M426" s="159"/>
      <c r="N426" s="157"/>
      <c r="O426" s="7" t="s">
        <v>9056</v>
      </c>
      <c r="P426" s="16">
        <f>IFERROR(LOOKUP(E426,{30,43,48,53,58,63,68,73,78,83,88,93,97},{42,47,52,57,62,67,72,77,82,87,92,99,100}),999)</f>
        <v>82</v>
      </c>
      <c r="Q426">
        <v>1</v>
      </c>
    </row>
    <row r="427" spans="1:17" x14ac:dyDescent="0.35">
      <c r="A427" s="153">
        <v>425</v>
      </c>
      <c r="B427" t="s">
        <v>9052</v>
      </c>
      <c r="C427" s="154">
        <v>44866</v>
      </c>
      <c r="D427" s="155" t="s">
        <v>6</v>
      </c>
      <c r="E427" s="156">
        <v>82</v>
      </c>
      <c r="F427" s="157" t="s">
        <v>8969</v>
      </c>
      <c r="G427" s="155" t="s">
        <v>9069</v>
      </c>
      <c r="H427" s="158" t="s">
        <v>9009</v>
      </c>
      <c r="I427" s="157"/>
      <c r="J427" s="157">
        <v>18</v>
      </c>
      <c r="K427" s="157" t="s">
        <v>9054</v>
      </c>
      <c r="L427" s="159">
        <v>9.9</v>
      </c>
      <c r="M427" s="159"/>
      <c r="N427" s="157"/>
      <c r="O427" s="7" t="s">
        <v>9056</v>
      </c>
      <c r="P427" s="16">
        <f>IFERROR(LOOKUP(E427,{30,43,48,53,58,63,68,73,78,83,88,93,97},{42,47,52,57,62,67,72,77,82,87,92,99,100}),999)</f>
        <v>82</v>
      </c>
      <c r="Q427">
        <v>1</v>
      </c>
    </row>
    <row r="428" spans="1:17" x14ac:dyDescent="0.35">
      <c r="A428" s="153">
        <v>426</v>
      </c>
      <c r="B428" t="s">
        <v>9052</v>
      </c>
      <c r="C428" s="154">
        <v>44866</v>
      </c>
      <c r="D428" s="155" t="s">
        <v>6</v>
      </c>
      <c r="E428" s="156">
        <v>71</v>
      </c>
      <c r="F428" s="157" t="s">
        <v>8969</v>
      </c>
      <c r="G428" s="157" t="s">
        <v>9</v>
      </c>
      <c r="H428" s="158" t="s">
        <v>9053</v>
      </c>
      <c r="I428" s="157">
        <v>220282</v>
      </c>
      <c r="J428" s="157">
        <v>18</v>
      </c>
      <c r="K428" s="157" t="s">
        <v>9057</v>
      </c>
      <c r="L428" s="159">
        <v>0.2</v>
      </c>
      <c r="M428" s="159" t="s">
        <v>9058</v>
      </c>
      <c r="N428" s="157">
        <v>220282</v>
      </c>
      <c r="O428" s="7" t="s">
        <v>9056</v>
      </c>
      <c r="P428" s="16">
        <f>IFERROR(LOOKUP(E428,{30,43,48,53,58,63,68,73,78,83,88,93,97},{42,47,52,57,62,67,72,77,82,87,92,99,100}),999)</f>
        <v>72</v>
      </c>
      <c r="Q428">
        <v>1</v>
      </c>
    </row>
    <row r="429" spans="1:17" ht="29" x14ac:dyDescent="0.35">
      <c r="A429" s="153">
        <v>427</v>
      </c>
      <c r="B429" t="s">
        <v>9052</v>
      </c>
      <c r="C429" s="154">
        <v>44866</v>
      </c>
      <c r="D429" s="155" t="s">
        <v>6</v>
      </c>
      <c r="E429" s="156">
        <v>84</v>
      </c>
      <c r="F429" s="157" t="s">
        <v>8969</v>
      </c>
      <c r="G429" s="157" t="s">
        <v>9</v>
      </c>
      <c r="H429" s="158" t="s">
        <v>9053</v>
      </c>
      <c r="I429" s="157">
        <v>637420</v>
      </c>
      <c r="J429" s="157">
        <v>18</v>
      </c>
      <c r="K429" s="157" t="s">
        <v>9081</v>
      </c>
      <c r="L429" s="159">
        <v>0.3</v>
      </c>
      <c r="M429" s="159" t="s">
        <v>9058</v>
      </c>
      <c r="N429" s="157">
        <v>637420</v>
      </c>
      <c r="O429" s="7" t="s">
        <v>9056</v>
      </c>
      <c r="P429" s="16">
        <f>IFERROR(LOOKUP(E429,{30,43,48,53,58,63,68,73,78,83,88,93,97},{42,47,52,57,62,67,72,77,82,87,92,99,100}),999)</f>
        <v>87</v>
      </c>
      <c r="Q429">
        <v>1</v>
      </c>
    </row>
    <row r="430" spans="1:17" ht="29" x14ac:dyDescent="0.35">
      <c r="A430" s="153">
        <v>428</v>
      </c>
      <c r="B430" t="s">
        <v>9052</v>
      </c>
      <c r="C430" s="154">
        <v>44866</v>
      </c>
      <c r="D430" s="155" t="s">
        <v>6</v>
      </c>
      <c r="E430" s="156">
        <v>78</v>
      </c>
      <c r="F430" s="157" t="s">
        <v>8969</v>
      </c>
      <c r="G430" s="157" t="s">
        <v>9</v>
      </c>
      <c r="H430" s="158" t="s">
        <v>9053</v>
      </c>
      <c r="I430" s="157">
        <v>637420</v>
      </c>
      <c r="J430" s="157">
        <v>18</v>
      </c>
      <c r="K430" s="157" t="s">
        <v>9081</v>
      </c>
      <c r="L430" s="159">
        <v>0.3</v>
      </c>
      <c r="M430" s="159" t="s">
        <v>9058</v>
      </c>
      <c r="N430" s="157">
        <v>637420</v>
      </c>
      <c r="O430" s="7" t="s">
        <v>9056</v>
      </c>
      <c r="P430" s="16">
        <f>IFERROR(LOOKUP(E430,{30,43,48,53,58,63,68,73,78,83,88,93,97},{42,47,52,57,62,67,72,77,82,87,92,99,100}),999)</f>
        <v>82</v>
      </c>
      <c r="Q430">
        <v>1</v>
      </c>
    </row>
    <row r="431" spans="1:17" x14ac:dyDescent="0.35">
      <c r="A431" s="153">
        <v>429</v>
      </c>
      <c r="B431" t="s">
        <v>9052</v>
      </c>
      <c r="C431" s="154">
        <v>44866</v>
      </c>
      <c r="D431" s="155" t="s">
        <v>6</v>
      </c>
      <c r="E431" s="156">
        <v>78</v>
      </c>
      <c r="F431" s="157" t="s">
        <v>8969</v>
      </c>
      <c r="G431" s="155" t="s">
        <v>9069</v>
      </c>
      <c r="H431" s="158" t="s">
        <v>9009</v>
      </c>
      <c r="I431" s="157"/>
      <c r="J431" s="157">
        <v>18</v>
      </c>
      <c r="K431" s="157" t="s">
        <v>9054</v>
      </c>
      <c r="L431" s="159">
        <v>9.9</v>
      </c>
      <c r="M431" s="159"/>
      <c r="N431" s="157"/>
      <c r="O431" s="7" t="s">
        <v>9056</v>
      </c>
      <c r="P431" s="16">
        <f>IFERROR(LOOKUP(E431,{30,43,48,53,58,63,68,73,78,83,88,93,97},{42,47,52,57,62,67,72,77,82,87,92,99,100}),999)</f>
        <v>82</v>
      </c>
      <c r="Q431">
        <v>1</v>
      </c>
    </row>
    <row r="432" spans="1:17" x14ac:dyDescent="0.35">
      <c r="A432" s="153">
        <v>430</v>
      </c>
      <c r="B432" t="s">
        <v>9052</v>
      </c>
      <c r="C432" s="154">
        <v>44866</v>
      </c>
      <c r="D432" s="155" t="s">
        <v>6</v>
      </c>
      <c r="E432" s="156">
        <v>95</v>
      </c>
      <c r="F432" s="157" t="s">
        <v>8969</v>
      </c>
      <c r="G432" s="155" t="s">
        <v>9069</v>
      </c>
      <c r="H432" s="158" t="s">
        <v>9009</v>
      </c>
      <c r="I432" s="157"/>
      <c r="J432" s="157">
        <v>18</v>
      </c>
      <c r="K432" s="157" t="s">
        <v>9054</v>
      </c>
      <c r="L432" s="159">
        <v>9.9</v>
      </c>
      <c r="M432" s="159"/>
      <c r="N432" s="157"/>
      <c r="O432" s="7" t="s">
        <v>9056</v>
      </c>
      <c r="P432" s="16">
        <f>IFERROR(LOOKUP(E432,{30,43,48,53,58,63,68,73,78,83,88,93,97},{42,47,52,57,62,67,72,77,82,87,92,99,100}),999)</f>
        <v>99</v>
      </c>
      <c r="Q432">
        <v>1</v>
      </c>
    </row>
    <row r="433" spans="1:17" x14ac:dyDescent="0.35">
      <c r="A433" s="153">
        <v>431</v>
      </c>
      <c r="B433" t="s">
        <v>9052</v>
      </c>
      <c r="C433" s="154">
        <v>44866</v>
      </c>
      <c r="D433" s="155" t="s">
        <v>6</v>
      </c>
      <c r="E433" s="156">
        <v>83</v>
      </c>
      <c r="F433" s="157" t="s">
        <v>8969</v>
      </c>
      <c r="G433" s="155" t="s">
        <v>9069</v>
      </c>
      <c r="H433" s="158" t="s">
        <v>9009</v>
      </c>
      <c r="I433" s="157"/>
      <c r="J433" s="157">
        <v>18</v>
      </c>
      <c r="K433" s="157" t="s">
        <v>9054</v>
      </c>
      <c r="L433" s="159">
        <v>9.9</v>
      </c>
      <c r="M433" s="159"/>
      <c r="N433" s="157"/>
      <c r="O433" s="7" t="s">
        <v>9056</v>
      </c>
      <c r="P433" s="16">
        <f>IFERROR(LOOKUP(E433,{30,43,48,53,58,63,68,73,78,83,88,93,97},{42,47,52,57,62,67,72,77,82,87,92,99,100}),999)</f>
        <v>87</v>
      </c>
      <c r="Q433">
        <v>1</v>
      </c>
    </row>
    <row r="434" spans="1:17" x14ac:dyDescent="0.35">
      <c r="A434" s="153">
        <v>432</v>
      </c>
      <c r="B434" t="s">
        <v>9052</v>
      </c>
      <c r="C434" s="154">
        <v>44866</v>
      </c>
      <c r="D434" s="155" t="s">
        <v>6</v>
      </c>
      <c r="E434" s="156">
        <v>83</v>
      </c>
      <c r="F434" s="157" t="s">
        <v>8969</v>
      </c>
      <c r="G434" s="155" t="s">
        <v>9069</v>
      </c>
      <c r="H434" s="158" t="s">
        <v>9009</v>
      </c>
      <c r="I434" s="157"/>
      <c r="J434" s="157">
        <v>18</v>
      </c>
      <c r="K434" s="157" t="s">
        <v>9054</v>
      </c>
      <c r="L434" s="159">
        <v>9.9</v>
      </c>
      <c r="M434" s="159"/>
      <c r="N434" s="157"/>
      <c r="O434" s="7" t="s">
        <v>9056</v>
      </c>
      <c r="P434" s="16">
        <f>IFERROR(LOOKUP(E434,{30,43,48,53,58,63,68,73,78,83,88,93,97},{42,47,52,57,62,67,72,77,82,87,92,99,100}),999)</f>
        <v>87</v>
      </c>
      <c r="Q434">
        <v>1</v>
      </c>
    </row>
    <row r="435" spans="1:17" x14ac:dyDescent="0.35">
      <c r="A435" s="153">
        <v>433</v>
      </c>
      <c r="B435" t="s">
        <v>9052</v>
      </c>
      <c r="C435" s="154">
        <v>44866</v>
      </c>
      <c r="D435" s="155" t="s">
        <v>6</v>
      </c>
      <c r="E435" s="156">
        <v>90</v>
      </c>
      <c r="F435" s="157" t="s">
        <v>8969</v>
      </c>
      <c r="G435" s="155" t="s">
        <v>9069</v>
      </c>
      <c r="H435" s="158" t="s">
        <v>9009</v>
      </c>
      <c r="I435" s="157"/>
      <c r="J435" s="157">
        <v>18</v>
      </c>
      <c r="K435" s="157" t="s">
        <v>9054</v>
      </c>
      <c r="L435" s="159">
        <v>9.9</v>
      </c>
      <c r="M435" s="159"/>
      <c r="N435" s="157"/>
      <c r="O435" s="7" t="s">
        <v>9056</v>
      </c>
      <c r="P435" s="16">
        <f>IFERROR(LOOKUP(E435,{30,43,48,53,58,63,68,73,78,83,88,93,97},{42,47,52,57,62,67,72,77,82,87,92,99,100}),999)</f>
        <v>92</v>
      </c>
      <c r="Q435">
        <v>1</v>
      </c>
    </row>
    <row r="436" spans="1:17" x14ac:dyDescent="0.35">
      <c r="A436" s="153">
        <v>434</v>
      </c>
      <c r="B436" t="s">
        <v>9052</v>
      </c>
      <c r="C436" s="154">
        <v>44866</v>
      </c>
      <c r="D436" s="155" t="s">
        <v>6</v>
      </c>
      <c r="E436" s="156">
        <v>76</v>
      </c>
      <c r="F436" s="157" t="s">
        <v>8969</v>
      </c>
      <c r="G436" s="155" t="s">
        <v>9069</v>
      </c>
      <c r="H436" s="158" t="s">
        <v>9009</v>
      </c>
      <c r="I436" s="157"/>
      <c r="J436" s="157">
        <v>18</v>
      </c>
      <c r="K436" s="157" t="s">
        <v>9054</v>
      </c>
      <c r="L436" s="159">
        <v>9.9</v>
      </c>
      <c r="M436" s="159"/>
      <c r="N436" s="157"/>
      <c r="O436" s="7" t="s">
        <v>9056</v>
      </c>
      <c r="P436" s="16">
        <f>IFERROR(LOOKUP(E436,{30,43,48,53,58,63,68,73,78,83,88,93,97},{42,47,52,57,62,67,72,77,82,87,92,99,100}),999)</f>
        <v>77</v>
      </c>
      <c r="Q436">
        <v>1</v>
      </c>
    </row>
    <row r="437" spans="1:17" x14ac:dyDescent="0.35">
      <c r="A437" s="153">
        <v>435</v>
      </c>
      <c r="B437" t="s">
        <v>9052</v>
      </c>
      <c r="C437" s="154">
        <v>44866</v>
      </c>
      <c r="D437" s="155" t="s">
        <v>6</v>
      </c>
      <c r="E437" s="156">
        <v>95</v>
      </c>
      <c r="F437" s="157" t="s">
        <v>8969</v>
      </c>
      <c r="G437" s="155" t="s">
        <v>9069</v>
      </c>
      <c r="H437" s="158" t="s">
        <v>9009</v>
      </c>
      <c r="I437" s="157"/>
      <c r="J437" s="157">
        <v>18</v>
      </c>
      <c r="K437" s="157" t="s">
        <v>9054</v>
      </c>
      <c r="L437" s="159">
        <v>9.9</v>
      </c>
      <c r="M437" s="159"/>
      <c r="N437" s="157"/>
      <c r="O437" s="7" t="s">
        <v>9056</v>
      </c>
      <c r="P437" s="16">
        <f>IFERROR(LOOKUP(E437,{30,43,48,53,58,63,68,73,78,83,88,93,97},{42,47,52,57,62,67,72,77,82,87,92,99,100}),999)</f>
        <v>99</v>
      </c>
      <c r="Q437">
        <v>1</v>
      </c>
    </row>
    <row r="438" spans="1:17" ht="29" x14ac:dyDescent="0.35">
      <c r="A438" s="153">
        <v>436</v>
      </c>
      <c r="B438" t="s">
        <v>9052</v>
      </c>
      <c r="C438" s="154">
        <v>44866</v>
      </c>
      <c r="D438" s="155" t="s">
        <v>6</v>
      </c>
      <c r="E438" s="156">
        <v>75</v>
      </c>
      <c r="F438" s="157" t="s">
        <v>8969</v>
      </c>
      <c r="G438" s="157" t="s">
        <v>9</v>
      </c>
      <c r="H438" s="158" t="s">
        <v>9053</v>
      </c>
      <c r="I438" s="157">
        <v>91286</v>
      </c>
      <c r="J438" s="157">
        <v>18</v>
      </c>
      <c r="K438" s="157" t="s">
        <v>9112</v>
      </c>
      <c r="L438" s="159">
        <v>0.3</v>
      </c>
      <c r="M438" s="159" t="s">
        <v>9058</v>
      </c>
      <c r="N438" s="157">
        <v>91286</v>
      </c>
      <c r="O438" s="7" t="s">
        <v>9056</v>
      </c>
      <c r="P438" s="16">
        <f>IFERROR(LOOKUP(E438,{30,43,48,53,58,63,68,73,78,83,88,93,97},{42,47,52,57,62,67,72,77,82,87,92,99,100}),999)</f>
        <v>77</v>
      </c>
      <c r="Q438">
        <v>1</v>
      </c>
    </row>
    <row r="439" spans="1:17" x14ac:dyDescent="0.35">
      <c r="A439" s="153">
        <v>437</v>
      </c>
      <c r="B439" t="s">
        <v>9052</v>
      </c>
      <c r="C439" s="154">
        <v>44866</v>
      </c>
      <c r="D439" s="155" t="s">
        <v>6</v>
      </c>
      <c r="E439" s="156">
        <v>84</v>
      </c>
      <c r="F439" s="157" t="s">
        <v>8969</v>
      </c>
      <c r="G439" s="155" t="s">
        <v>9069</v>
      </c>
      <c r="H439" s="158" t="s">
        <v>9009</v>
      </c>
      <c r="I439" s="157"/>
      <c r="J439" s="157">
        <v>18</v>
      </c>
      <c r="K439" s="157" t="s">
        <v>9054</v>
      </c>
      <c r="L439" s="159">
        <v>9.9</v>
      </c>
      <c r="M439" s="159"/>
      <c r="N439" s="157"/>
      <c r="O439" s="7" t="s">
        <v>9056</v>
      </c>
      <c r="P439" s="16">
        <f>IFERROR(LOOKUP(E439,{30,43,48,53,58,63,68,73,78,83,88,93,97},{42,47,52,57,62,67,72,77,82,87,92,99,100}),999)</f>
        <v>87</v>
      </c>
      <c r="Q439">
        <v>1</v>
      </c>
    </row>
    <row r="440" spans="1:17" x14ac:dyDescent="0.35">
      <c r="A440" s="153">
        <v>438</v>
      </c>
      <c r="B440" t="s">
        <v>9052</v>
      </c>
      <c r="C440" s="154">
        <v>44866</v>
      </c>
      <c r="D440" s="155" t="s">
        <v>6</v>
      </c>
      <c r="E440" s="156">
        <v>86</v>
      </c>
      <c r="F440" s="157" t="s">
        <v>8969</v>
      </c>
      <c r="G440" s="155" t="s">
        <v>9069</v>
      </c>
      <c r="H440" s="158" t="s">
        <v>9009</v>
      </c>
      <c r="I440" s="157"/>
      <c r="J440" s="157">
        <v>18</v>
      </c>
      <c r="K440" s="157" t="s">
        <v>9054</v>
      </c>
      <c r="L440" s="159">
        <v>9.9</v>
      </c>
      <c r="M440" s="159"/>
      <c r="N440" s="157"/>
      <c r="O440" s="7" t="s">
        <v>9056</v>
      </c>
      <c r="P440" s="16">
        <f>IFERROR(LOOKUP(E440,{30,43,48,53,58,63,68,73,78,83,88,93,97},{42,47,52,57,62,67,72,77,82,87,92,99,100}),999)</f>
        <v>87</v>
      </c>
      <c r="Q440">
        <v>1</v>
      </c>
    </row>
    <row r="441" spans="1:17" x14ac:dyDescent="0.35">
      <c r="A441" s="153">
        <v>439</v>
      </c>
      <c r="B441" t="s">
        <v>9052</v>
      </c>
      <c r="C441" s="154">
        <v>44866</v>
      </c>
      <c r="D441" s="155" t="s">
        <v>6</v>
      </c>
      <c r="E441" s="156">
        <v>79</v>
      </c>
      <c r="F441" s="157" t="s">
        <v>8969</v>
      </c>
      <c r="G441" s="157" t="s">
        <v>9</v>
      </c>
      <c r="H441" s="158" t="s">
        <v>9053</v>
      </c>
      <c r="I441" s="157">
        <v>220509</v>
      </c>
      <c r="J441" s="157">
        <v>18</v>
      </c>
      <c r="K441" s="157" t="s">
        <v>9078</v>
      </c>
      <c r="L441" s="159">
        <v>0.3</v>
      </c>
      <c r="M441" s="159" t="s">
        <v>9058</v>
      </c>
      <c r="N441" s="157">
        <v>220509</v>
      </c>
      <c r="O441" s="7" t="s">
        <v>9056</v>
      </c>
      <c r="P441" s="16">
        <f>IFERROR(LOOKUP(E441,{30,43,48,53,58,63,68,73,78,83,88,93,97},{42,47,52,57,62,67,72,77,82,87,92,99,100}),999)</f>
        <v>82</v>
      </c>
      <c r="Q441">
        <v>1</v>
      </c>
    </row>
    <row r="442" spans="1:17" x14ac:dyDescent="0.35">
      <c r="A442" s="153">
        <v>440</v>
      </c>
      <c r="B442" t="s">
        <v>9052</v>
      </c>
      <c r="C442" s="154">
        <v>44866</v>
      </c>
      <c r="D442" s="155" t="s">
        <v>6</v>
      </c>
      <c r="E442" s="156">
        <v>81</v>
      </c>
      <c r="F442" s="157" t="s">
        <v>8969</v>
      </c>
      <c r="G442" s="155" t="s">
        <v>9069</v>
      </c>
      <c r="H442" s="158" t="s">
        <v>9009</v>
      </c>
      <c r="I442" s="157"/>
      <c r="J442" s="157">
        <v>18</v>
      </c>
      <c r="K442" s="157" t="s">
        <v>9054</v>
      </c>
      <c r="L442" s="159">
        <v>9.9</v>
      </c>
      <c r="M442" s="159"/>
      <c r="N442" s="157"/>
      <c r="O442" s="7" t="s">
        <v>9056</v>
      </c>
      <c r="P442" s="16">
        <f>IFERROR(LOOKUP(E442,{30,43,48,53,58,63,68,73,78,83,88,93,97},{42,47,52,57,62,67,72,77,82,87,92,99,100}),999)</f>
        <v>82</v>
      </c>
      <c r="Q442">
        <v>1</v>
      </c>
    </row>
    <row r="443" spans="1:17" x14ac:dyDescent="0.35">
      <c r="A443" s="153">
        <v>441</v>
      </c>
      <c r="B443" t="s">
        <v>9052</v>
      </c>
      <c r="C443" s="154">
        <v>44866</v>
      </c>
      <c r="D443" s="155" t="s">
        <v>6</v>
      </c>
      <c r="E443" s="156">
        <v>90</v>
      </c>
      <c r="F443" s="157" t="s">
        <v>8969</v>
      </c>
      <c r="G443" s="155" t="s">
        <v>9069</v>
      </c>
      <c r="H443" s="158" t="s">
        <v>9009</v>
      </c>
      <c r="I443" s="157"/>
      <c r="J443" s="157">
        <v>18</v>
      </c>
      <c r="K443" s="157" t="s">
        <v>9054</v>
      </c>
      <c r="L443" s="159">
        <v>9.9</v>
      </c>
      <c r="M443" s="159"/>
      <c r="N443" s="157"/>
      <c r="O443" s="7" t="s">
        <v>9056</v>
      </c>
      <c r="P443" s="16">
        <f>IFERROR(LOOKUP(E443,{30,43,48,53,58,63,68,73,78,83,88,93,97},{42,47,52,57,62,67,72,77,82,87,92,99,100}),999)</f>
        <v>92</v>
      </c>
      <c r="Q443">
        <v>1</v>
      </c>
    </row>
    <row r="444" spans="1:17" x14ac:dyDescent="0.35">
      <c r="A444" s="153">
        <v>442</v>
      </c>
      <c r="B444" t="s">
        <v>9052</v>
      </c>
      <c r="C444" s="154">
        <v>44866</v>
      </c>
      <c r="D444" s="155" t="s">
        <v>6</v>
      </c>
      <c r="E444" s="156">
        <v>86</v>
      </c>
      <c r="F444" s="157" t="s">
        <v>8969</v>
      </c>
      <c r="G444" s="157" t="s">
        <v>9</v>
      </c>
      <c r="H444" s="158" t="s">
        <v>9053</v>
      </c>
      <c r="I444" s="157">
        <v>637603</v>
      </c>
      <c r="J444" s="157">
        <v>18</v>
      </c>
      <c r="K444" s="157" t="s">
        <v>9055</v>
      </c>
      <c r="L444" s="159">
        <v>1.2</v>
      </c>
      <c r="M444" s="159" t="s">
        <v>9000</v>
      </c>
      <c r="N444" s="157">
        <v>637603</v>
      </c>
      <c r="O444" s="7" t="s">
        <v>9056</v>
      </c>
      <c r="P444" s="16">
        <f>IFERROR(LOOKUP(E444,{30,43,48,53,58,63,68,73,78,83,88,93,97},{42,47,52,57,62,67,72,77,82,87,92,99,100}),999)</f>
        <v>87</v>
      </c>
      <c r="Q444">
        <v>1</v>
      </c>
    </row>
    <row r="445" spans="1:17" ht="29" x14ac:dyDescent="0.35">
      <c r="A445" s="153">
        <v>443</v>
      </c>
      <c r="B445" t="s">
        <v>9052</v>
      </c>
      <c r="C445" s="154">
        <v>44866</v>
      </c>
      <c r="D445" s="155" t="s">
        <v>6</v>
      </c>
      <c r="E445" s="156">
        <v>88</v>
      </c>
      <c r="F445" s="157" t="s">
        <v>8969</v>
      </c>
      <c r="G445" s="157" t="s">
        <v>9</v>
      </c>
      <c r="H445" s="158" t="s">
        <v>9053</v>
      </c>
      <c r="I445" s="157">
        <v>220269</v>
      </c>
      <c r="J445" s="157">
        <v>18</v>
      </c>
      <c r="K445" s="157" t="s">
        <v>9113</v>
      </c>
      <c r="L445" s="159">
        <v>0.3</v>
      </c>
      <c r="M445" s="159" t="s">
        <v>9058</v>
      </c>
      <c r="N445" s="157">
        <v>220269</v>
      </c>
      <c r="O445" s="7" t="s">
        <v>9056</v>
      </c>
      <c r="P445" s="16">
        <f>IFERROR(LOOKUP(E445,{30,43,48,53,58,63,68,73,78,83,88,93,97},{42,47,52,57,62,67,72,77,82,87,92,99,100}),999)</f>
        <v>92</v>
      </c>
      <c r="Q445">
        <v>1</v>
      </c>
    </row>
    <row r="446" spans="1:17" x14ac:dyDescent="0.35">
      <c r="A446" s="153">
        <v>444</v>
      </c>
      <c r="B446" t="s">
        <v>9052</v>
      </c>
      <c r="C446" s="154">
        <v>44866</v>
      </c>
      <c r="D446" s="155" t="s">
        <v>6</v>
      </c>
      <c r="E446" s="156">
        <v>76</v>
      </c>
      <c r="F446" s="157" t="s">
        <v>8969</v>
      </c>
      <c r="G446" s="155" t="s">
        <v>9069</v>
      </c>
      <c r="H446" s="158" t="s">
        <v>9009</v>
      </c>
      <c r="I446" s="157"/>
      <c r="J446" s="157">
        <v>18</v>
      </c>
      <c r="K446" s="157" t="s">
        <v>9054</v>
      </c>
      <c r="L446" s="159">
        <v>9.9</v>
      </c>
      <c r="M446" s="159"/>
      <c r="N446" s="157"/>
      <c r="O446" s="7" t="s">
        <v>9056</v>
      </c>
      <c r="P446" s="16">
        <f>IFERROR(LOOKUP(E446,{30,43,48,53,58,63,68,73,78,83,88,93,97},{42,47,52,57,62,67,72,77,82,87,92,99,100}),999)</f>
        <v>77</v>
      </c>
      <c r="Q446">
        <v>1</v>
      </c>
    </row>
    <row r="447" spans="1:17" x14ac:dyDescent="0.35">
      <c r="A447" s="153">
        <v>445</v>
      </c>
      <c r="B447" t="s">
        <v>9052</v>
      </c>
      <c r="C447" s="154">
        <v>44866</v>
      </c>
      <c r="D447" s="155" t="s">
        <v>6</v>
      </c>
      <c r="E447" s="156">
        <v>73</v>
      </c>
      <c r="F447" s="157" t="s">
        <v>8969</v>
      </c>
      <c r="G447" s="155" t="s">
        <v>9069</v>
      </c>
      <c r="H447" s="158" t="s">
        <v>9009</v>
      </c>
      <c r="I447" s="157"/>
      <c r="J447" s="157">
        <v>18</v>
      </c>
      <c r="K447" s="157" t="s">
        <v>9054</v>
      </c>
      <c r="L447" s="159">
        <v>9.9</v>
      </c>
      <c r="M447" s="159"/>
      <c r="N447" s="157"/>
      <c r="O447" s="7" t="s">
        <v>9056</v>
      </c>
      <c r="P447" s="16">
        <f>IFERROR(LOOKUP(E447,{30,43,48,53,58,63,68,73,78,83,88,93,97},{42,47,52,57,62,67,72,77,82,87,92,99,100}),999)</f>
        <v>77</v>
      </c>
      <c r="Q447">
        <v>1</v>
      </c>
    </row>
    <row r="448" spans="1:17" x14ac:dyDescent="0.35">
      <c r="A448" s="153">
        <v>446</v>
      </c>
      <c r="B448" t="s">
        <v>9052</v>
      </c>
      <c r="C448" s="154">
        <v>44866</v>
      </c>
      <c r="D448" s="155" t="s">
        <v>6</v>
      </c>
      <c r="E448" s="156">
        <v>100</v>
      </c>
      <c r="F448" s="157" t="s">
        <v>8969</v>
      </c>
      <c r="G448" s="155" t="s">
        <v>9069</v>
      </c>
      <c r="H448" s="158" t="s">
        <v>9009</v>
      </c>
      <c r="I448" s="157"/>
      <c r="J448" s="157">
        <v>18</v>
      </c>
      <c r="K448" s="157" t="s">
        <v>9054</v>
      </c>
      <c r="L448" s="159">
        <v>9.9</v>
      </c>
      <c r="M448" s="159"/>
      <c r="N448" s="157"/>
      <c r="O448" s="7" t="s">
        <v>9056</v>
      </c>
      <c r="P448" s="16">
        <f>IFERROR(LOOKUP(E448,{30,43,48,53,58,63,68,73,78,83,88,93,97},{42,47,52,57,62,67,72,77,82,87,92,99,100}),999)</f>
        <v>100</v>
      </c>
      <c r="Q448">
        <v>1</v>
      </c>
    </row>
    <row r="449" spans="1:17" x14ac:dyDescent="0.35">
      <c r="A449" s="153">
        <v>447</v>
      </c>
      <c r="B449" t="s">
        <v>9052</v>
      </c>
      <c r="C449" s="154">
        <v>44866</v>
      </c>
      <c r="D449" s="155" t="s">
        <v>6</v>
      </c>
      <c r="E449" s="156">
        <v>82</v>
      </c>
      <c r="F449" s="157" t="s">
        <v>8969</v>
      </c>
      <c r="G449" s="155" t="s">
        <v>9069</v>
      </c>
      <c r="H449" s="158" t="s">
        <v>9009</v>
      </c>
      <c r="I449" s="157"/>
      <c r="J449" s="157">
        <v>18</v>
      </c>
      <c r="K449" s="157" t="s">
        <v>9054</v>
      </c>
      <c r="L449" s="159">
        <v>9.9</v>
      </c>
      <c r="M449" s="159"/>
      <c r="N449" s="157"/>
      <c r="O449" s="7" t="s">
        <v>9056</v>
      </c>
      <c r="P449" s="16">
        <f>IFERROR(LOOKUP(E449,{30,43,48,53,58,63,68,73,78,83,88,93,97},{42,47,52,57,62,67,72,77,82,87,92,99,100}),999)</f>
        <v>82</v>
      </c>
      <c r="Q449">
        <v>1</v>
      </c>
    </row>
    <row r="450" spans="1:17" ht="29" x14ac:dyDescent="0.35">
      <c r="A450" s="153">
        <v>448</v>
      </c>
      <c r="B450" t="s">
        <v>9052</v>
      </c>
      <c r="C450" s="154">
        <v>44866</v>
      </c>
      <c r="D450" s="155" t="s">
        <v>6</v>
      </c>
      <c r="E450" s="156">
        <v>71</v>
      </c>
      <c r="F450" s="157" t="s">
        <v>8969</v>
      </c>
      <c r="G450" s="157" t="s">
        <v>9</v>
      </c>
      <c r="H450" s="158" t="s">
        <v>9053</v>
      </c>
      <c r="I450" s="157">
        <v>91286</v>
      </c>
      <c r="J450" s="157">
        <v>18</v>
      </c>
      <c r="K450" s="157" t="s">
        <v>9112</v>
      </c>
      <c r="L450" s="159">
        <v>0.3</v>
      </c>
      <c r="M450" s="159" t="s">
        <v>9058</v>
      </c>
      <c r="N450" s="157">
        <v>91286</v>
      </c>
      <c r="O450" s="7" t="s">
        <v>9056</v>
      </c>
      <c r="P450" s="16">
        <f>IFERROR(LOOKUP(E450,{30,43,48,53,58,63,68,73,78,83,88,93,97},{42,47,52,57,62,67,72,77,82,87,92,99,100}),999)</f>
        <v>72</v>
      </c>
      <c r="Q450">
        <v>1</v>
      </c>
    </row>
    <row r="451" spans="1:17" x14ac:dyDescent="0.35">
      <c r="A451" s="153">
        <v>449</v>
      </c>
      <c r="B451" t="s">
        <v>9052</v>
      </c>
      <c r="C451" s="154">
        <v>44866</v>
      </c>
      <c r="D451" s="155" t="s">
        <v>6</v>
      </c>
      <c r="E451" s="156">
        <v>81</v>
      </c>
      <c r="F451" s="157" t="s">
        <v>8969</v>
      </c>
      <c r="G451" s="157" t="s">
        <v>9</v>
      </c>
      <c r="H451" s="158" t="s">
        <v>9009</v>
      </c>
      <c r="I451" s="157"/>
      <c r="J451" s="157">
        <v>18</v>
      </c>
      <c r="K451" s="157" t="s">
        <v>9054</v>
      </c>
      <c r="L451" s="159">
        <v>9.9</v>
      </c>
      <c r="M451" s="159"/>
      <c r="N451" s="157"/>
      <c r="O451" s="7" t="s">
        <v>9056</v>
      </c>
      <c r="P451" s="16">
        <f>IFERROR(LOOKUP(E451,{30,43,48,53,58,63,68,73,78,83,88,93,97},{42,47,52,57,62,67,72,77,82,87,92,99,100}),999)</f>
        <v>82</v>
      </c>
      <c r="Q451">
        <v>1</v>
      </c>
    </row>
    <row r="452" spans="1:17" x14ac:dyDescent="0.35">
      <c r="A452" s="153">
        <v>450</v>
      </c>
      <c r="B452" t="s">
        <v>9052</v>
      </c>
      <c r="C452" s="154">
        <v>44866</v>
      </c>
      <c r="D452" s="155" t="s">
        <v>6</v>
      </c>
      <c r="E452" s="156">
        <v>77</v>
      </c>
      <c r="F452" s="157" t="s">
        <v>8969</v>
      </c>
      <c r="G452" s="155" t="s">
        <v>9069</v>
      </c>
      <c r="H452" s="158" t="s">
        <v>9009</v>
      </c>
      <c r="I452" s="157"/>
      <c r="J452" s="157">
        <v>18</v>
      </c>
      <c r="K452" s="157" t="s">
        <v>9054</v>
      </c>
      <c r="L452" s="159">
        <v>9.9</v>
      </c>
      <c r="M452" s="159"/>
      <c r="N452" s="157"/>
      <c r="O452" s="7" t="s">
        <v>9056</v>
      </c>
      <c r="P452" s="16">
        <f>IFERROR(LOOKUP(E452,{30,43,48,53,58,63,68,73,78,83,88,93,97},{42,47,52,57,62,67,72,77,82,87,92,99,100}),999)</f>
        <v>77</v>
      </c>
      <c r="Q452">
        <v>1</v>
      </c>
    </row>
    <row r="453" spans="1:17" ht="29" x14ac:dyDescent="0.35">
      <c r="A453" s="153">
        <v>451</v>
      </c>
      <c r="B453" t="s">
        <v>9052</v>
      </c>
      <c r="C453" s="154">
        <v>44866</v>
      </c>
      <c r="D453" s="155" t="s">
        <v>6</v>
      </c>
      <c r="E453" s="156">
        <v>82</v>
      </c>
      <c r="F453" s="157" t="s">
        <v>8969</v>
      </c>
      <c r="G453" s="157" t="s">
        <v>9</v>
      </c>
      <c r="H453" s="158" t="s">
        <v>9053</v>
      </c>
      <c r="I453" s="157">
        <v>637420</v>
      </c>
      <c r="J453" s="157">
        <v>18</v>
      </c>
      <c r="K453" s="157" t="s">
        <v>9081</v>
      </c>
      <c r="L453" s="159">
        <v>0.3</v>
      </c>
      <c r="M453" s="159" t="s">
        <v>9058</v>
      </c>
      <c r="N453" s="157">
        <v>637420</v>
      </c>
      <c r="O453" s="7" t="s">
        <v>9056</v>
      </c>
      <c r="P453" s="16">
        <f>IFERROR(LOOKUP(E453,{30,43,48,53,58,63,68,73,78,83,88,93,97},{42,47,52,57,62,67,72,77,82,87,92,99,100}),999)</f>
        <v>82</v>
      </c>
      <c r="Q453">
        <v>1</v>
      </c>
    </row>
    <row r="454" spans="1:17" x14ac:dyDescent="0.35">
      <c r="A454" s="153">
        <v>452</v>
      </c>
      <c r="B454" t="s">
        <v>9052</v>
      </c>
      <c r="C454" s="154">
        <v>44866</v>
      </c>
      <c r="D454" s="155" t="s">
        <v>6</v>
      </c>
      <c r="E454" s="156">
        <v>76</v>
      </c>
      <c r="F454" s="157" t="s">
        <v>8969</v>
      </c>
      <c r="G454" s="155" t="s">
        <v>9069</v>
      </c>
      <c r="H454" s="158" t="s">
        <v>9009</v>
      </c>
      <c r="I454" s="157"/>
      <c r="J454" s="157">
        <v>18</v>
      </c>
      <c r="K454" s="157" t="s">
        <v>9054</v>
      </c>
      <c r="L454" s="159">
        <v>9.9</v>
      </c>
      <c r="M454" s="159"/>
      <c r="N454" s="157"/>
      <c r="O454" s="7" t="s">
        <v>9056</v>
      </c>
      <c r="P454" s="16">
        <f>IFERROR(LOOKUP(E454,{30,43,48,53,58,63,68,73,78,83,88,93,97},{42,47,52,57,62,67,72,77,82,87,92,99,100}),999)</f>
        <v>77</v>
      </c>
      <c r="Q454">
        <v>1</v>
      </c>
    </row>
    <row r="455" spans="1:17" x14ac:dyDescent="0.35">
      <c r="A455" s="153">
        <v>453</v>
      </c>
      <c r="B455" t="s">
        <v>9052</v>
      </c>
      <c r="C455" s="154">
        <v>44866</v>
      </c>
      <c r="D455" s="155" t="s">
        <v>6</v>
      </c>
      <c r="E455" s="156">
        <v>79</v>
      </c>
      <c r="F455" s="157" t="s">
        <v>8969</v>
      </c>
      <c r="G455" s="155" t="s">
        <v>9069</v>
      </c>
      <c r="H455" s="158" t="s">
        <v>9009</v>
      </c>
      <c r="I455" s="157"/>
      <c r="J455" s="157">
        <v>18</v>
      </c>
      <c r="K455" s="157" t="s">
        <v>9054</v>
      </c>
      <c r="L455" s="159">
        <v>9.9</v>
      </c>
      <c r="M455" s="159"/>
      <c r="N455" s="157"/>
      <c r="O455" s="7" t="s">
        <v>9056</v>
      </c>
      <c r="P455" s="16">
        <f>IFERROR(LOOKUP(E455,{30,43,48,53,58,63,68,73,78,83,88,93,97},{42,47,52,57,62,67,72,77,82,87,92,99,100}),999)</f>
        <v>82</v>
      </c>
      <c r="Q455">
        <v>1</v>
      </c>
    </row>
    <row r="456" spans="1:17" x14ac:dyDescent="0.35">
      <c r="A456" s="153">
        <v>454</v>
      </c>
      <c r="B456" t="s">
        <v>9052</v>
      </c>
      <c r="C456" s="154">
        <v>44866</v>
      </c>
      <c r="D456" s="155" t="s">
        <v>6</v>
      </c>
      <c r="E456" s="156">
        <v>79</v>
      </c>
      <c r="F456" s="157" t="s">
        <v>8969</v>
      </c>
      <c r="G456" s="155" t="s">
        <v>9069</v>
      </c>
      <c r="H456" s="158" t="s">
        <v>9009</v>
      </c>
      <c r="I456" s="157"/>
      <c r="J456" s="157">
        <v>18</v>
      </c>
      <c r="K456" s="157" t="s">
        <v>9054</v>
      </c>
      <c r="L456" s="159">
        <v>9.9</v>
      </c>
      <c r="M456" s="159"/>
      <c r="N456" s="157"/>
      <c r="O456" s="7" t="s">
        <v>9056</v>
      </c>
      <c r="P456" s="16">
        <f>IFERROR(LOOKUP(E456,{30,43,48,53,58,63,68,73,78,83,88,93,97},{42,47,52,57,62,67,72,77,82,87,92,99,100}),999)</f>
        <v>82</v>
      </c>
      <c r="Q456">
        <v>1</v>
      </c>
    </row>
    <row r="457" spans="1:17" ht="29" x14ac:dyDescent="0.35">
      <c r="A457" s="153">
        <v>455</v>
      </c>
      <c r="B457" t="s">
        <v>9052</v>
      </c>
      <c r="C457" s="154">
        <v>44866</v>
      </c>
      <c r="D457" s="155" t="s">
        <v>6</v>
      </c>
      <c r="E457" s="156">
        <v>81</v>
      </c>
      <c r="F457" s="157" t="s">
        <v>8969</v>
      </c>
      <c r="G457" s="157" t="s">
        <v>9</v>
      </c>
      <c r="H457" s="158" t="s">
        <v>9053</v>
      </c>
      <c r="I457" s="157">
        <v>91286</v>
      </c>
      <c r="J457" s="157">
        <v>18</v>
      </c>
      <c r="K457" s="157" t="s">
        <v>9112</v>
      </c>
      <c r="L457" s="159">
        <v>0.3</v>
      </c>
      <c r="M457" s="159" t="s">
        <v>9058</v>
      </c>
      <c r="N457" s="157">
        <v>91286</v>
      </c>
      <c r="O457" s="7" t="s">
        <v>9056</v>
      </c>
      <c r="P457" s="16">
        <f>IFERROR(LOOKUP(E457,{30,43,48,53,58,63,68,73,78,83,88,93,97},{42,47,52,57,62,67,72,77,82,87,92,99,100}),999)</f>
        <v>82</v>
      </c>
      <c r="Q457">
        <v>1</v>
      </c>
    </row>
    <row r="458" spans="1:17" x14ac:dyDescent="0.35">
      <c r="A458" s="153">
        <v>456</v>
      </c>
      <c r="B458" t="s">
        <v>9052</v>
      </c>
      <c r="C458" s="154">
        <v>44866</v>
      </c>
      <c r="D458" s="155" t="s">
        <v>6</v>
      </c>
      <c r="E458" s="156">
        <v>85</v>
      </c>
      <c r="F458" s="157" t="s">
        <v>8969</v>
      </c>
      <c r="G458" s="155" t="s">
        <v>9069</v>
      </c>
      <c r="H458" s="158" t="s">
        <v>9009</v>
      </c>
      <c r="I458" s="157"/>
      <c r="J458" s="157">
        <v>18</v>
      </c>
      <c r="K458" s="157" t="s">
        <v>9054</v>
      </c>
      <c r="L458" s="159">
        <v>9.9</v>
      </c>
      <c r="M458" s="159"/>
      <c r="N458" s="157"/>
      <c r="O458" s="7" t="s">
        <v>9056</v>
      </c>
      <c r="P458" s="16">
        <f>IFERROR(LOOKUP(E458,{30,43,48,53,58,63,68,73,78,83,88,93,97},{42,47,52,57,62,67,72,77,82,87,92,99,100}),999)</f>
        <v>87</v>
      </c>
      <c r="Q458">
        <v>1</v>
      </c>
    </row>
    <row r="459" spans="1:17" x14ac:dyDescent="0.35">
      <c r="A459" s="153">
        <v>457</v>
      </c>
      <c r="B459" t="s">
        <v>9052</v>
      </c>
      <c r="C459" s="154">
        <v>44866</v>
      </c>
      <c r="D459" s="155" t="s">
        <v>6</v>
      </c>
      <c r="E459" s="156">
        <v>84</v>
      </c>
      <c r="F459" s="157" t="s">
        <v>8969</v>
      </c>
      <c r="G459" s="155" t="s">
        <v>9069</v>
      </c>
      <c r="H459" s="158" t="s">
        <v>9009</v>
      </c>
      <c r="I459" s="157"/>
      <c r="J459" s="157">
        <v>18</v>
      </c>
      <c r="K459" s="157" t="s">
        <v>9054</v>
      </c>
      <c r="L459" s="159">
        <v>9.9</v>
      </c>
      <c r="M459" s="159"/>
      <c r="N459" s="157"/>
      <c r="O459" s="7" t="s">
        <v>9056</v>
      </c>
      <c r="P459" s="16">
        <f>IFERROR(LOOKUP(E459,{30,43,48,53,58,63,68,73,78,83,88,93,97},{42,47,52,57,62,67,72,77,82,87,92,99,100}),999)</f>
        <v>87</v>
      </c>
      <c r="Q459">
        <v>1</v>
      </c>
    </row>
    <row r="460" spans="1:17" x14ac:dyDescent="0.35">
      <c r="A460" s="153">
        <v>458</v>
      </c>
      <c r="B460" t="s">
        <v>9052</v>
      </c>
      <c r="C460" s="154">
        <v>44866</v>
      </c>
      <c r="D460" s="155" t="s">
        <v>6</v>
      </c>
      <c r="E460" s="156">
        <v>73</v>
      </c>
      <c r="F460" s="157" t="s">
        <v>8969</v>
      </c>
      <c r="G460" s="155" t="s">
        <v>9069</v>
      </c>
      <c r="H460" s="158" t="s">
        <v>9009</v>
      </c>
      <c r="I460" s="157"/>
      <c r="J460" s="157">
        <v>18</v>
      </c>
      <c r="K460" s="157" t="s">
        <v>9054</v>
      </c>
      <c r="L460" s="159">
        <v>9.9</v>
      </c>
      <c r="M460" s="159"/>
      <c r="N460" s="157"/>
      <c r="O460" s="7" t="s">
        <v>9056</v>
      </c>
      <c r="P460" s="16">
        <f>IFERROR(LOOKUP(E460,{30,43,48,53,58,63,68,73,78,83,88,93,97},{42,47,52,57,62,67,72,77,82,87,92,99,100}),999)</f>
        <v>77</v>
      </c>
      <c r="Q460">
        <v>1</v>
      </c>
    </row>
    <row r="461" spans="1:17" x14ac:dyDescent="0.35">
      <c r="A461" s="153">
        <v>459</v>
      </c>
      <c r="B461" t="s">
        <v>9052</v>
      </c>
      <c r="C461" s="154">
        <v>44866</v>
      </c>
      <c r="D461" s="155" t="s">
        <v>6</v>
      </c>
      <c r="E461" s="156">
        <v>73</v>
      </c>
      <c r="F461" s="157" t="s">
        <v>8969</v>
      </c>
      <c r="G461" s="155" t="s">
        <v>9069</v>
      </c>
      <c r="H461" s="158" t="s">
        <v>9009</v>
      </c>
      <c r="I461" s="157"/>
      <c r="J461" s="157">
        <v>18</v>
      </c>
      <c r="K461" s="157" t="s">
        <v>9054</v>
      </c>
      <c r="L461" s="159">
        <v>9.9</v>
      </c>
      <c r="M461" s="159"/>
      <c r="N461" s="157"/>
      <c r="O461" s="7" t="s">
        <v>9056</v>
      </c>
      <c r="P461" s="16">
        <f>IFERROR(LOOKUP(E461,{30,43,48,53,58,63,68,73,78,83,88,93,97},{42,47,52,57,62,67,72,77,82,87,92,99,100}),999)</f>
        <v>77</v>
      </c>
      <c r="Q461">
        <v>1</v>
      </c>
    </row>
    <row r="462" spans="1:17" x14ac:dyDescent="0.35">
      <c r="A462" s="153">
        <v>460</v>
      </c>
      <c r="B462" t="s">
        <v>9052</v>
      </c>
      <c r="C462" s="154">
        <v>44866</v>
      </c>
      <c r="D462" s="155" t="s">
        <v>6</v>
      </c>
      <c r="E462" s="156">
        <v>92</v>
      </c>
      <c r="F462" s="157" t="s">
        <v>8969</v>
      </c>
      <c r="G462" s="157" t="s">
        <v>9</v>
      </c>
      <c r="H462" s="158" t="s">
        <v>9053</v>
      </c>
      <c r="I462" s="157">
        <v>220509</v>
      </c>
      <c r="J462" s="157">
        <v>18</v>
      </c>
      <c r="K462" s="157" t="s">
        <v>9078</v>
      </c>
      <c r="L462" s="159">
        <v>0.3</v>
      </c>
      <c r="M462" s="159" t="s">
        <v>9058</v>
      </c>
      <c r="N462" s="157">
        <v>220509</v>
      </c>
      <c r="O462" s="7" t="s">
        <v>9056</v>
      </c>
      <c r="P462" s="16">
        <f>IFERROR(LOOKUP(E462,{30,43,48,53,58,63,68,73,78,83,88,93,97},{42,47,52,57,62,67,72,77,82,87,92,99,100}),999)</f>
        <v>92</v>
      </c>
      <c r="Q462">
        <v>1</v>
      </c>
    </row>
    <row r="463" spans="1:17" ht="29" x14ac:dyDescent="0.35">
      <c r="A463" s="153">
        <v>461</v>
      </c>
      <c r="B463" t="s">
        <v>9052</v>
      </c>
      <c r="C463" s="154">
        <v>44866</v>
      </c>
      <c r="D463" s="155" t="s">
        <v>6</v>
      </c>
      <c r="E463" s="156">
        <v>82</v>
      </c>
      <c r="F463" s="157" t="s">
        <v>8969</v>
      </c>
      <c r="G463" s="157" t="s">
        <v>9</v>
      </c>
      <c r="H463" s="158" t="s">
        <v>9053</v>
      </c>
      <c r="I463" s="157">
        <v>91286</v>
      </c>
      <c r="J463" s="157">
        <v>18</v>
      </c>
      <c r="K463" s="157" t="s">
        <v>9112</v>
      </c>
      <c r="L463" s="159">
        <v>0.3</v>
      </c>
      <c r="M463" s="159" t="s">
        <v>9058</v>
      </c>
      <c r="N463" s="157">
        <v>91286</v>
      </c>
      <c r="O463" s="7" t="s">
        <v>9056</v>
      </c>
      <c r="P463" s="16">
        <f>IFERROR(LOOKUP(E463,{30,43,48,53,58,63,68,73,78,83,88,93,97},{42,47,52,57,62,67,72,77,82,87,92,99,100}),999)</f>
        <v>82</v>
      </c>
      <c r="Q463">
        <v>1</v>
      </c>
    </row>
    <row r="464" spans="1:17" x14ac:dyDescent="0.35">
      <c r="A464" s="153">
        <v>462</v>
      </c>
      <c r="B464" t="s">
        <v>9052</v>
      </c>
      <c r="C464" s="154">
        <v>44866</v>
      </c>
      <c r="D464" s="155" t="s">
        <v>6</v>
      </c>
      <c r="E464" s="156">
        <v>75</v>
      </c>
      <c r="F464" s="157" t="s">
        <v>8969</v>
      </c>
      <c r="G464" s="157" t="s">
        <v>9</v>
      </c>
      <c r="H464" s="158" t="s">
        <v>9053</v>
      </c>
      <c r="I464" s="157">
        <v>220513</v>
      </c>
      <c r="J464" s="157">
        <v>18</v>
      </c>
      <c r="K464" s="157" t="s">
        <v>9080</v>
      </c>
      <c r="L464" s="159">
        <v>0.3</v>
      </c>
      <c r="M464" s="159" t="s">
        <v>9058</v>
      </c>
      <c r="N464" s="157">
        <v>220513</v>
      </c>
      <c r="O464" s="7" t="s">
        <v>9056</v>
      </c>
      <c r="P464" s="16">
        <f>IFERROR(LOOKUP(E464,{30,43,48,53,58,63,68,73,78,83,88,93,97},{42,47,52,57,62,67,72,77,82,87,92,99,100}),999)</f>
        <v>77</v>
      </c>
      <c r="Q464">
        <v>1</v>
      </c>
    </row>
    <row r="465" spans="1:17" x14ac:dyDescent="0.35">
      <c r="A465" s="153">
        <v>463</v>
      </c>
      <c r="B465" t="s">
        <v>9052</v>
      </c>
      <c r="C465" s="154">
        <v>44866</v>
      </c>
      <c r="D465" s="155" t="s">
        <v>6</v>
      </c>
      <c r="E465" s="156">
        <v>77</v>
      </c>
      <c r="F465" s="157" t="s">
        <v>8969</v>
      </c>
      <c r="G465" s="155" t="s">
        <v>9069</v>
      </c>
      <c r="H465" s="158" t="s">
        <v>9009</v>
      </c>
      <c r="I465" s="157"/>
      <c r="J465" s="157">
        <v>18</v>
      </c>
      <c r="K465" s="157" t="s">
        <v>9054</v>
      </c>
      <c r="L465" s="159">
        <v>9.9</v>
      </c>
      <c r="M465" s="159"/>
      <c r="N465" s="157"/>
      <c r="O465" s="7" t="s">
        <v>9056</v>
      </c>
      <c r="P465" s="16">
        <f>IFERROR(LOOKUP(E465,{30,43,48,53,58,63,68,73,78,83,88,93,97},{42,47,52,57,62,67,72,77,82,87,92,99,100}),999)</f>
        <v>77</v>
      </c>
      <c r="Q465">
        <v>1</v>
      </c>
    </row>
    <row r="466" spans="1:17" x14ac:dyDescent="0.35">
      <c r="A466" s="153">
        <v>464</v>
      </c>
      <c r="B466" t="s">
        <v>9052</v>
      </c>
      <c r="C466" s="154">
        <v>44866</v>
      </c>
      <c r="D466" s="155" t="s">
        <v>6</v>
      </c>
      <c r="E466" s="156">
        <v>84</v>
      </c>
      <c r="F466" s="157" t="s">
        <v>8969</v>
      </c>
      <c r="G466" s="155" t="s">
        <v>9069</v>
      </c>
      <c r="H466" s="158" t="s">
        <v>9009</v>
      </c>
      <c r="I466" s="157"/>
      <c r="J466" s="157">
        <v>18</v>
      </c>
      <c r="K466" s="157" t="s">
        <v>9054</v>
      </c>
      <c r="L466" s="159">
        <v>9.9</v>
      </c>
      <c r="M466" s="159"/>
      <c r="N466" s="157"/>
      <c r="O466" s="7" t="s">
        <v>9056</v>
      </c>
      <c r="P466" s="16">
        <f>IFERROR(LOOKUP(E466,{30,43,48,53,58,63,68,73,78,83,88,93,97},{42,47,52,57,62,67,72,77,82,87,92,99,100}),999)</f>
        <v>87</v>
      </c>
      <c r="Q466">
        <v>1</v>
      </c>
    </row>
    <row r="467" spans="1:17" x14ac:dyDescent="0.35">
      <c r="A467" s="153">
        <v>465</v>
      </c>
      <c r="B467" t="s">
        <v>9052</v>
      </c>
      <c r="C467" s="154">
        <v>44866</v>
      </c>
      <c r="D467" s="155" t="s">
        <v>6</v>
      </c>
      <c r="E467" s="156">
        <v>77</v>
      </c>
      <c r="F467" s="157" t="s">
        <v>8969</v>
      </c>
      <c r="G467" s="155" t="s">
        <v>9069</v>
      </c>
      <c r="H467" s="158" t="s">
        <v>9009</v>
      </c>
      <c r="I467" s="157"/>
      <c r="J467" s="157">
        <v>18</v>
      </c>
      <c r="K467" s="157" t="s">
        <v>9054</v>
      </c>
      <c r="L467" s="159">
        <v>9.9</v>
      </c>
      <c r="M467" s="159"/>
      <c r="N467" s="157"/>
      <c r="O467" s="7" t="s">
        <v>9056</v>
      </c>
      <c r="P467" s="16">
        <f>IFERROR(LOOKUP(E467,{30,43,48,53,58,63,68,73,78,83,88,93,97},{42,47,52,57,62,67,72,77,82,87,92,99,100}),999)</f>
        <v>77</v>
      </c>
      <c r="Q467">
        <v>1</v>
      </c>
    </row>
    <row r="468" spans="1:17" ht="29" x14ac:dyDescent="0.35">
      <c r="A468" s="153">
        <v>466</v>
      </c>
      <c r="B468" t="s">
        <v>9052</v>
      </c>
      <c r="C468" s="154">
        <v>44866</v>
      </c>
      <c r="D468" s="155" t="s">
        <v>6</v>
      </c>
      <c r="E468" s="156">
        <v>77</v>
      </c>
      <c r="F468" s="157" t="s">
        <v>8969</v>
      </c>
      <c r="G468" s="157" t="s">
        <v>9</v>
      </c>
      <c r="H468" s="158" t="s">
        <v>9053</v>
      </c>
      <c r="I468" s="157">
        <v>220269</v>
      </c>
      <c r="J468" s="157">
        <v>18</v>
      </c>
      <c r="K468" s="157" t="s">
        <v>9113</v>
      </c>
      <c r="L468" s="159">
        <v>0.3</v>
      </c>
      <c r="M468" s="159" t="s">
        <v>9058</v>
      </c>
      <c r="N468" s="157">
        <v>220269</v>
      </c>
      <c r="O468" s="7" t="s">
        <v>9056</v>
      </c>
      <c r="P468" s="16">
        <f>IFERROR(LOOKUP(E468,{30,43,48,53,58,63,68,73,78,83,88,93,97},{42,47,52,57,62,67,72,77,82,87,92,99,100}),999)</f>
        <v>77</v>
      </c>
      <c r="Q468">
        <v>1</v>
      </c>
    </row>
    <row r="469" spans="1:17" x14ac:dyDescent="0.35">
      <c r="A469" s="153">
        <v>467</v>
      </c>
      <c r="B469" t="s">
        <v>9052</v>
      </c>
      <c r="C469" s="154">
        <v>44866</v>
      </c>
      <c r="D469" s="155" t="s">
        <v>6</v>
      </c>
      <c r="E469" s="156">
        <v>85</v>
      </c>
      <c r="F469" s="157" t="s">
        <v>8969</v>
      </c>
      <c r="G469" s="157" t="s">
        <v>9</v>
      </c>
      <c r="H469" s="158" t="s">
        <v>9009</v>
      </c>
      <c r="I469" s="157"/>
      <c r="J469" s="157">
        <v>18</v>
      </c>
      <c r="K469" s="157" t="s">
        <v>9054</v>
      </c>
      <c r="L469" s="159">
        <v>9.9</v>
      </c>
      <c r="M469" s="159"/>
      <c r="N469" s="157"/>
      <c r="O469" s="7" t="s">
        <v>9056</v>
      </c>
      <c r="P469" s="16">
        <f>IFERROR(LOOKUP(E469,{30,43,48,53,58,63,68,73,78,83,88,93,97},{42,47,52,57,62,67,72,77,82,87,92,99,100}),999)</f>
        <v>87</v>
      </c>
      <c r="Q469">
        <v>1</v>
      </c>
    </row>
    <row r="470" spans="1:17" x14ac:dyDescent="0.35">
      <c r="A470" s="153">
        <v>468</v>
      </c>
      <c r="B470" t="s">
        <v>9052</v>
      </c>
      <c r="C470" s="154">
        <v>44866</v>
      </c>
      <c r="D470" s="155" t="s">
        <v>6</v>
      </c>
      <c r="E470" s="156">
        <v>79</v>
      </c>
      <c r="F470" s="157" t="s">
        <v>8969</v>
      </c>
      <c r="G470" s="155" t="s">
        <v>9069</v>
      </c>
      <c r="H470" s="158" t="s">
        <v>9009</v>
      </c>
      <c r="I470" s="157"/>
      <c r="J470" s="157">
        <v>18</v>
      </c>
      <c r="K470" s="157" t="s">
        <v>9054</v>
      </c>
      <c r="L470" s="159">
        <v>9.9</v>
      </c>
      <c r="M470" s="159"/>
      <c r="N470" s="157"/>
      <c r="O470" s="7" t="s">
        <v>9056</v>
      </c>
      <c r="P470" s="16">
        <f>IFERROR(LOOKUP(E470,{30,43,48,53,58,63,68,73,78,83,88,93,97},{42,47,52,57,62,67,72,77,82,87,92,99,100}),999)</f>
        <v>82</v>
      </c>
      <c r="Q470">
        <v>1</v>
      </c>
    </row>
    <row r="471" spans="1:17" x14ac:dyDescent="0.35">
      <c r="A471" s="153">
        <v>469</v>
      </c>
      <c r="B471" t="s">
        <v>9052</v>
      </c>
      <c r="C471" s="154">
        <v>44866</v>
      </c>
      <c r="D471" s="155" t="s">
        <v>6</v>
      </c>
      <c r="E471" s="156">
        <v>73</v>
      </c>
      <c r="F471" s="157" t="s">
        <v>8969</v>
      </c>
      <c r="G471" s="155" t="s">
        <v>9069</v>
      </c>
      <c r="H471" s="158" t="s">
        <v>9009</v>
      </c>
      <c r="I471" s="157"/>
      <c r="J471" s="157">
        <v>18</v>
      </c>
      <c r="K471" s="157" t="s">
        <v>9054</v>
      </c>
      <c r="L471" s="159">
        <v>9.9</v>
      </c>
      <c r="M471" s="159"/>
      <c r="N471" s="157"/>
      <c r="O471" s="7" t="s">
        <v>9056</v>
      </c>
      <c r="P471" s="16">
        <f>IFERROR(LOOKUP(E471,{30,43,48,53,58,63,68,73,78,83,88,93,97},{42,47,52,57,62,67,72,77,82,87,92,99,100}),999)</f>
        <v>77</v>
      </c>
      <c r="Q471">
        <v>1</v>
      </c>
    </row>
    <row r="472" spans="1:17" ht="29" x14ac:dyDescent="0.35">
      <c r="A472" s="153">
        <v>470</v>
      </c>
      <c r="B472" t="s">
        <v>9052</v>
      </c>
      <c r="C472" s="154">
        <v>44866</v>
      </c>
      <c r="D472" s="155" t="s">
        <v>6</v>
      </c>
      <c r="E472" s="156">
        <v>84</v>
      </c>
      <c r="F472" s="157" t="s">
        <v>8969</v>
      </c>
      <c r="G472" s="157" t="s">
        <v>9</v>
      </c>
      <c r="H472" s="158" t="s">
        <v>9053</v>
      </c>
      <c r="I472" s="157">
        <v>91286</v>
      </c>
      <c r="J472" s="157">
        <v>18</v>
      </c>
      <c r="K472" s="157" t="s">
        <v>9112</v>
      </c>
      <c r="L472" s="159">
        <v>0.3</v>
      </c>
      <c r="M472" s="159" t="s">
        <v>9058</v>
      </c>
      <c r="N472" s="157">
        <v>91286</v>
      </c>
      <c r="O472" s="7" t="s">
        <v>9056</v>
      </c>
      <c r="P472" s="16">
        <f>IFERROR(LOOKUP(E472,{30,43,48,53,58,63,68,73,78,83,88,93,97},{42,47,52,57,62,67,72,77,82,87,92,99,100}),999)</f>
        <v>87</v>
      </c>
      <c r="Q472">
        <v>1</v>
      </c>
    </row>
    <row r="473" spans="1:17" ht="29" x14ac:dyDescent="0.35">
      <c r="A473" s="153">
        <v>471</v>
      </c>
      <c r="B473" t="s">
        <v>9052</v>
      </c>
      <c r="C473" s="154">
        <v>44866</v>
      </c>
      <c r="D473" s="155" t="s">
        <v>6</v>
      </c>
      <c r="E473" s="156">
        <v>94</v>
      </c>
      <c r="F473" s="157" t="s">
        <v>8969</v>
      </c>
      <c r="G473" s="157" t="s">
        <v>9</v>
      </c>
      <c r="H473" s="158" t="s">
        <v>9053</v>
      </c>
      <c r="I473" s="157">
        <v>637420</v>
      </c>
      <c r="J473" s="157">
        <v>18</v>
      </c>
      <c r="K473" s="157" t="s">
        <v>9081</v>
      </c>
      <c r="L473" s="159">
        <v>0.3</v>
      </c>
      <c r="M473" s="159" t="s">
        <v>9058</v>
      </c>
      <c r="N473" s="157">
        <v>637420</v>
      </c>
      <c r="O473" s="7" t="s">
        <v>9056</v>
      </c>
      <c r="P473" s="16">
        <f>IFERROR(LOOKUP(E473,{30,43,48,53,58,63,68,73,78,83,88,93,97},{42,47,52,57,62,67,72,77,82,87,92,99,100}),999)</f>
        <v>99</v>
      </c>
      <c r="Q473">
        <v>1</v>
      </c>
    </row>
    <row r="474" spans="1:17" x14ac:dyDescent="0.35">
      <c r="A474" s="153">
        <v>472</v>
      </c>
      <c r="B474" t="s">
        <v>9052</v>
      </c>
      <c r="C474" s="154">
        <v>44866</v>
      </c>
      <c r="D474" s="155" t="s">
        <v>6</v>
      </c>
      <c r="E474" s="156">
        <v>82</v>
      </c>
      <c r="F474" s="157" t="s">
        <v>8969</v>
      </c>
      <c r="G474" s="155" t="s">
        <v>9069</v>
      </c>
      <c r="H474" s="158" t="s">
        <v>9009</v>
      </c>
      <c r="I474" s="157"/>
      <c r="J474" s="157">
        <v>18</v>
      </c>
      <c r="K474" s="157" t="s">
        <v>9054</v>
      </c>
      <c r="L474" s="159">
        <v>9.9</v>
      </c>
      <c r="M474" s="159"/>
      <c r="N474" s="157"/>
      <c r="O474" s="7" t="s">
        <v>9056</v>
      </c>
      <c r="P474" s="16">
        <f>IFERROR(LOOKUP(E474,{30,43,48,53,58,63,68,73,78,83,88,93,97},{42,47,52,57,62,67,72,77,82,87,92,99,100}),999)</f>
        <v>82</v>
      </c>
      <c r="Q474">
        <v>1</v>
      </c>
    </row>
    <row r="475" spans="1:17" x14ac:dyDescent="0.35">
      <c r="A475" s="153">
        <v>473</v>
      </c>
      <c r="B475" t="s">
        <v>9052</v>
      </c>
      <c r="C475" s="154">
        <v>44866</v>
      </c>
      <c r="D475" s="155" t="s">
        <v>6</v>
      </c>
      <c r="E475" s="156">
        <v>92</v>
      </c>
      <c r="F475" s="157" t="s">
        <v>8969</v>
      </c>
      <c r="G475" s="155" t="s">
        <v>9069</v>
      </c>
      <c r="H475" s="158" t="s">
        <v>9009</v>
      </c>
      <c r="I475" s="157"/>
      <c r="J475" s="157">
        <v>18</v>
      </c>
      <c r="K475" s="157" t="s">
        <v>9054</v>
      </c>
      <c r="L475" s="159">
        <v>9.9</v>
      </c>
      <c r="M475" s="159"/>
      <c r="N475" s="157"/>
      <c r="O475" s="7" t="s">
        <v>9056</v>
      </c>
      <c r="P475" s="16">
        <f>IFERROR(LOOKUP(E475,{30,43,48,53,58,63,68,73,78,83,88,93,97},{42,47,52,57,62,67,72,77,82,87,92,99,100}),999)</f>
        <v>92</v>
      </c>
      <c r="Q475">
        <v>1</v>
      </c>
    </row>
    <row r="476" spans="1:17" x14ac:dyDescent="0.35">
      <c r="A476" s="153">
        <v>474</v>
      </c>
      <c r="B476" t="s">
        <v>9052</v>
      </c>
      <c r="C476" s="154">
        <v>44866</v>
      </c>
      <c r="D476" s="155" t="s">
        <v>6</v>
      </c>
      <c r="E476" s="156">
        <v>90</v>
      </c>
      <c r="F476" s="157" t="s">
        <v>8969</v>
      </c>
      <c r="G476" s="155" t="s">
        <v>9069</v>
      </c>
      <c r="H476" s="158" t="s">
        <v>9009</v>
      </c>
      <c r="I476" s="157"/>
      <c r="J476" s="157">
        <v>18</v>
      </c>
      <c r="K476" s="157" t="s">
        <v>9054</v>
      </c>
      <c r="L476" s="159">
        <v>9.9</v>
      </c>
      <c r="M476" s="159"/>
      <c r="N476" s="157"/>
      <c r="O476" s="7" t="s">
        <v>9056</v>
      </c>
      <c r="P476" s="16">
        <f>IFERROR(LOOKUP(E476,{30,43,48,53,58,63,68,73,78,83,88,93,97},{42,47,52,57,62,67,72,77,82,87,92,99,100}),999)</f>
        <v>92</v>
      </c>
      <c r="Q476">
        <v>1</v>
      </c>
    </row>
    <row r="477" spans="1:17" x14ac:dyDescent="0.35">
      <c r="A477" s="153">
        <v>475</v>
      </c>
      <c r="B477" t="s">
        <v>9052</v>
      </c>
      <c r="C477" s="154">
        <v>44866</v>
      </c>
      <c r="D477" s="155" t="s">
        <v>6</v>
      </c>
      <c r="E477" s="156">
        <v>76</v>
      </c>
      <c r="F477" s="157" t="s">
        <v>8969</v>
      </c>
      <c r="G477" s="157" t="s">
        <v>9</v>
      </c>
      <c r="H477" s="158" t="s">
        <v>9053</v>
      </c>
      <c r="I477" s="157">
        <v>637603</v>
      </c>
      <c r="J477" s="157">
        <v>18</v>
      </c>
      <c r="K477" s="157" t="s">
        <v>9055</v>
      </c>
      <c r="L477" s="159">
        <v>1.2</v>
      </c>
      <c r="M477" s="159" t="s">
        <v>9000</v>
      </c>
      <c r="N477" s="157">
        <v>637603</v>
      </c>
      <c r="O477" s="7" t="s">
        <v>9056</v>
      </c>
      <c r="P477" s="16">
        <f>IFERROR(LOOKUP(E477,{30,43,48,53,58,63,68,73,78,83,88,93,97},{42,47,52,57,62,67,72,77,82,87,92,99,100}),999)</f>
        <v>77</v>
      </c>
      <c r="Q477">
        <v>1</v>
      </c>
    </row>
    <row r="478" spans="1:17" x14ac:dyDescent="0.35">
      <c r="A478" s="153">
        <v>476</v>
      </c>
      <c r="B478" t="s">
        <v>9052</v>
      </c>
      <c r="C478" s="154">
        <v>44866</v>
      </c>
      <c r="D478" s="155" t="s">
        <v>6</v>
      </c>
      <c r="E478" s="156">
        <v>81</v>
      </c>
      <c r="F478" s="157" t="s">
        <v>8969</v>
      </c>
      <c r="G478" s="155" t="s">
        <v>9069</v>
      </c>
      <c r="H478" s="158" t="s">
        <v>9009</v>
      </c>
      <c r="I478" s="157"/>
      <c r="J478" s="157">
        <v>18</v>
      </c>
      <c r="K478" s="157" t="s">
        <v>9054</v>
      </c>
      <c r="L478" s="159">
        <v>9.9</v>
      </c>
      <c r="M478" s="159"/>
      <c r="N478" s="157"/>
      <c r="O478" s="7" t="s">
        <v>9056</v>
      </c>
      <c r="P478" s="16">
        <f>IFERROR(LOOKUP(E478,{30,43,48,53,58,63,68,73,78,83,88,93,97},{42,47,52,57,62,67,72,77,82,87,92,99,100}),999)</f>
        <v>82</v>
      </c>
      <c r="Q478">
        <v>1</v>
      </c>
    </row>
    <row r="479" spans="1:17" x14ac:dyDescent="0.35">
      <c r="A479" s="153">
        <v>477</v>
      </c>
      <c r="B479" t="s">
        <v>9052</v>
      </c>
      <c r="C479" s="154">
        <v>44866</v>
      </c>
      <c r="D479" s="155" t="s">
        <v>6</v>
      </c>
      <c r="E479" s="156">
        <v>87</v>
      </c>
      <c r="F479" s="157" t="s">
        <v>8969</v>
      </c>
      <c r="G479" s="155" t="s">
        <v>9069</v>
      </c>
      <c r="H479" s="158" t="s">
        <v>9009</v>
      </c>
      <c r="I479" s="157"/>
      <c r="J479" s="157">
        <v>18</v>
      </c>
      <c r="K479" s="157" t="s">
        <v>9054</v>
      </c>
      <c r="L479" s="159">
        <v>9.9</v>
      </c>
      <c r="M479" s="159"/>
      <c r="N479" s="157"/>
      <c r="O479" s="7" t="s">
        <v>9056</v>
      </c>
      <c r="P479" s="16">
        <f>IFERROR(LOOKUP(E479,{30,43,48,53,58,63,68,73,78,83,88,93,97},{42,47,52,57,62,67,72,77,82,87,92,99,100}),999)</f>
        <v>87</v>
      </c>
      <c r="Q479">
        <v>1</v>
      </c>
    </row>
    <row r="480" spans="1:17" x14ac:dyDescent="0.35">
      <c r="A480" s="153">
        <v>478</v>
      </c>
      <c r="B480" t="s">
        <v>9052</v>
      </c>
      <c r="C480" s="154">
        <v>44866</v>
      </c>
      <c r="D480" s="155" t="s">
        <v>6</v>
      </c>
      <c r="E480" s="156">
        <v>85</v>
      </c>
      <c r="F480" s="157" t="s">
        <v>8969</v>
      </c>
      <c r="G480" s="155" t="s">
        <v>9069</v>
      </c>
      <c r="H480" s="158" t="s">
        <v>9009</v>
      </c>
      <c r="I480" s="157"/>
      <c r="J480" s="157">
        <v>18</v>
      </c>
      <c r="K480" s="157" t="s">
        <v>9054</v>
      </c>
      <c r="L480" s="159">
        <v>9.9</v>
      </c>
      <c r="M480" s="159"/>
      <c r="N480" s="157"/>
      <c r="O480" s="7" t="s">
        <v>9056</v>
      </c>
      <c r="P480" s="16">
        <f>IFERROR(LOOKUP(E480,{30,43,48,53,58,63,68,73,78,83,88,93,97},{42,47,52,57,62,67,72,77,82,87,92,99,100}),999)</f>
        <v>87</v>
      </c>
      <c r="Q480">
        <v>1</v>
      </c>
    </row>
    <row r="481" spans="1:17" x14ac:dyDescent="0.35">
      <c r="A481" s="153">
        <v>479</v>
      </c>
      <c r="B481" t="s">
        <v>9052</v>
      </c>
      <c r="C481" s="154">
        <v>44866</v>
      </c>
      <c r="D481" s="155" t="s">
        <v>6</v>
      </c>
      <c r="E481" s="156">
        <v>100</v>
      </c>
      <c r="F481" s="157" t="s">
        <v>8969</v>
      </c>
      <c r="G481" s="155" t="s">
        <v>9069</v>
      </c>
      <c r="H481" s="158" t="s">
        <v>9009</v>
      </c>
      <c r="I481" s="157"/>
      <c r="J481" s="157">
        <v>18</v>
      </c>
      <c r="K481" s="157" t="s">
        <v>9054</v>
      </c>
      <c r="L481" s="159">
        <v>9.9</v>
      </c>
      <c r="M481" s="159"/>
      <c r="N481" s="157"/>
      <c r="O481" s="7" t="s">
        <v>9056</v>
      </c>
      <c r="P481" s="16">
        <f>IFERROR(LOOKUP(E481,{30,43,48,53,58,63,68,73,78,83,88,93,97},{42,47,52,57,62,67,72,77,82,87,92,99,100}),999)</f>
        <v>100</v>
      </c>
      <c r="Q481">
        <v>1</v>
      </c>
    </row>
    <row r="482" spans="1:17" x14ac:dyDescent="0.35">
      <c r="A482" s="153">
        <v>480</v>
      </c>
      <c r="B482" t="s">
        <v>9052</v>
      </c>
      <c r="C482" s="154">
        <v>44866</v>
      </c>
      <c r="D482" s="155" t="s">
        <v>6</v>
      </c>
      <c r="E482" s="156">
        <v>85</v>
      </c>
      <c r="F482" s="157" t="s">
        <v>8969</v>
      </c>
      <c r="G482" s="155" t="s">
        <v>9069</v>
      </c>
      <c r="H482" s="158" t="s">
        <v>9009</v>
      </c>
      <c r="I482" s="157"/>
      <c r="J482" s="157">
        <v>18</v>
      </c>
      <c r="K482" s="157" t="s">
        <v>9054</v>
      </c>
      <c r="L482" s="159">
        <v>9.9</v>
      </c>
      <c r="M482" s="159"/>
      <c r="N482" s="157"/>
      <c r="O482" s="7" t="s">
        <v>9056</v>
      </c>
      <c r="P482" s="16">
        <f>IFERROR(LOOKUP(E482,{30,43,48,53,58,63,68,73,78,83,88,93,97},{42,47,52,57,62,67,72,77,82,87,92,99,100}),999)</f>
        <v>87</v>
      </c>
      <c r="Q482">
        <v>1</v>
      </c>
    </row>
    <row r="483" spans="1:17" ht="29" x14ac:dyDescent="0.35">
      <c r="A483" s="153">
        <v>481</v>
      </c>
      <c r="B483" t="s">
        <v>9052</v>
      </c>
      <c r="C483" s="154">
        <v>44866</v>
      </c>
      <c r="D483" s="155" t="s">
        <v>6</v>
      </c>
      <c r="E483" s="156">
        <v>91</v>
      </c>
      <c r="F483" s="157" t="s">
        <v>8969</v>
      </c>
      <c r="G483" s="157" t="s">
        <v>9</v>
      </c>
      <c r="H483" s="158" t="s">
        <v>9053</v>
      </c>
      <c r="I483" s="157">
        <v>91286</v>
      </c>
      <c r="J483" s="157">
        <v>18</v>
      </c>
      <c r="K483" s="157" t="s">
        <v>9112</v>
      </c>
      <c r="L483" s="159">
        <v>0.3</v>
      </c>
      <c r="M483" s="159" t="s">
        <v>9058</v>
      </c>
      <c r="N483" s="157">
        <v>91286</v>
      </c>
      <c r="O483" s="7" t="s">
        <v>9056</v>
      </c>
      <c r="P483" s="16">
        <f>IFERROR(LOOKUP(E483,{30,43,48,53,58,63,68,73,78,83,88,93,97},{42,47,52,57,62,67,72,77,82,87,92,99,100}),999)</f>
        <v>92</v>
      </c>
      <c r="Q483">
        <v>1</v>
      </c>
    </row>
    <row r="484" spans="1:17" x14ac:dyDescent="0.35">
      <c r="A484" s="153">
        <v>482</v>
      </c>
      <c r="B484" t="s">
        <v>9052</v>
      </c>
      <c r="C484" s="154">
        <v>44866</v>
      </c>
      <c r="D484" s="155" t="s">
        <v>6</v>
      </c>
      <c r="E484" s="156">
        <v>82</v>
      </c>
      <c r="F484" s="157" t="s">
        <v>8969</v>
      </c>
      <c r="G484" s="155" t="s">
        <v>9069</v>
      </c>
      <c r="H484" s="158" t="s">
        <v>9009</v>
      </c>
      <c r="I484" s="157"/>
      <c r="J484" s="157">
        <v>18</v>
      </c>
      <c r="K484" s="157" t="s">
        <v>9054</v>
      </c>
      <c r="L484" s="159">
        <v>9.9</v>
      </c>
      <c r="M484" s="159"/>
      <c r="N484" s="157"/>
      <c r="O484" s="7" t="s">
        <v>9056</v>
      </c>
      <c r="P484" s="16">
        <f>IFERROR(LOOKUP(E484,{30,43,48,53,58,63,68,73,78,83,88,93,97},{42,47,52,57,62,67,72,77,82,87,92,99,100}),999)</f>
        <v>82</v>
      </c>
      <c r="Q484">
        <v>1</v>
      </c>
    </row>
    <row r="485" spans="1:17" ht="29" x14ac:dyDescent="0.35">
      <c r="A485" s="153">
        <v>483</v>
      </c>
      <c r="B485" t="s">
        <v>9052</v>
      </c>
      <c r="C485" s="154">
        <v>44866</v>
      </c>
      <c r="D485" s="155" t="s">
        <v>6</v>
      </c>
      <c r="E485" s="156">
        <v>83</v>
      </c>
      <c r="F485" s="157" t="s">
        <v>8969</v>
      </c>
      <c r="G485" s="157" t="s">
        <v>9</v>
      </c>
      <c r="H485" s="158" t="s">
        <v>9053</v>
      </c>
      <c r="I485" s="157">
        <v>91286</v>
      </c>
      <c r="J485" s="157">
        <v>18</v>
      </c>
      <c r="K485" s="157" t="s">
        <v>9112</v>
      </c>
      <c r="L485" s="159">
        <v>0.3</v>
      </c>
      <c r="M485" s="159" t="s">
        <v>9058</v>
      </c>
      <c r="N485" s="157">
        <v>91286</v>
      </c>
      <c r="O485" s="7" t="s">
        <v>9056</v>
      </c>
      <c r="P485" s="16">
        <f>IFERROR(LOOKUP(E485,{30,43,48,53,58,63,68,73,78,83,88,93,97},{42,47,52,57,62,67,72,77,82,87,92,99,100}),999)</f>
        <v>87</v>
      </c>
      <c r="Q485">
        <v>1</v>
      </c>
    </row>
    <row r="486" spans="1:17" ht="29" x14ac:dyDescent="0.35">
      <c r="A486" s="153">
        <v>484</v>
      </c>
      <c r="B486" t="s">
        <v>9052</v>
      </c>
      <c r="C486" s="154">
        <v>44866</v>
      </c>
      <c r="D486" s="155" t="s">
        <v>6</v>
      </c>
      <c r="E486" s="156">
        <v>84</v>
      </c>
      <c r="F486" s="157" t="s">
        <v>8969</v>
      </c>
      <c r="G486" s="157" t="s">
        <v>9</v>
      </c>
      <c r="H486" s="158" t="s">
        <v>9053</v>
      </c>
      <c r="I486" s="157">
        <v>220269</v>
      </c>
      <c r="J486" s="157">
        <v>18</v>
      </c>
      <c r="K486" s="157" t="s">
        <v>9113</v>
      </c>
      <c r="L486" s="159">
        <v>0.3</v>
      </c>
      <c r="M486" s="159" t="s">
        <v>9058</v>
      </c>
      <c r="N486" s="157">
        <v>220269</v>
      </c>
      <c r="O486" s="7" t="s">
        <v>9056</v>
      </c>
      <c r="P486" s="16">
        <f>IFERROR(LOOKUP(E486,{30,43,48,53,58,63,68,73,78,83,88,93,97},{42,47,52,57,62,67,72,77,82,87,92,99,100}),999)</f>
        <v>87</v>
      </c>
      <c r="Q486">
        <v>1</v>
      </c>
    </row>
    <row r="487" spans="1:17" x14ac:dyDescent="0.35">
      <c r="A487" s="153">
        <v>485</v>
      </c>
      <c r="B487" t="s">
        <v>9052</v>
      </c>
      <c r="C487" s="154">
        <v>44866</v>
      </c>
      <c r="D487" s="155" t="s">
        <v>6</v>
      </c>
      <c r="E487" s="156">
        <v>86</v>
      </c>
      <c r="F487" s="157" t="s">
        <v>8969</v>
      </c>
      <c r="G487" s="157" t="s">
        <v>9</v>
      </c>
      <c r="H487" s="158" t="s">
        <v>9053</v>
      </c>
      <c r="I487" s="157">
        <v>637422</v>
      </c>
      <c r="J487" s="157">
        <v>18</v>
      </c>
      <c r="K487" s="157" t="s">
        <v>9109</v>
      </c>
      <c r="L487" s="159">
        <v>0.3</v>
      </c>
      <c r="M487" s="159" t="s">
        <v>9058</v>
      </c>
      <c r="N487" s="157">
        <v>637422</v>
      </c>
      <c r="O487" s="7" t="s">
        <v>9056</v>
      </c>
      <c r="P487" s="16">
        <f>IFERROR(LOOKUP(E487,{30,43,48,53,58,63,68,73,78,83,88,93,97},{42,47,52,57,62,67,72,77,82,87,92,99,100}),999)</f>
        <v>87</v>
      </c>
      <c r="Q487">
        <v>1</v>
      </c>
    </row>
    <row r="488" spans="1:17" x14ac:dyDescent="0.35">
      <c r="A488" s="153">
        <v>486</v>
      </c>
      <c r="B488" t="s">
        <v>9052</v>
      </c>
      <c r="C488" s="154">
        <v>44866</v>
      </c>
      <c r="D488" s="155" t="s">
        <v>6</v>
      </c>
      <c r="E488" s="156">
        <v>105</v>
      </c>
      <c r="F488" s="157" t="s">
        <v>8969</v>
      </c>
      <c r="G488" s="155" t="s">
        <v>9069</v>
      </c>
      <c r="H488" s="158" t="s">
        <v>9009</v>
      </c>
      <c r="I488" s="157"/>
      <c r="J488" s="157">
        <v>18</v>
      </c>
      <c r="K488" s="157" t="s">
        <v>9054</v>
      </c>
      <c r="L488" s="159">
        <v>9.9</v>
      </c>
      <c r="M488" s="159"/>
      <c r="N488" s="157"/>
      <c r="O488" s="7" t="s">
        <v>9056</v>
      </c>
      <c r="P488" s="16">
        <f>IFERROR(LOOKUP(E488,{30,43,48,53,58,63,68,73,78,83,88,93,97},{42,47,52,57,62,67,72,77,82,87,92,99,100}),999)</f>
        <v>100</v>
      </c>
      <c r="Q488">
        <v>1</v>
      </c>
    </row>
    <row r="489" spans="1:17" x14ac:dyDescent="0.35">
      <c r="A489" s="153">
        <v>487</v>
      </c>
      <c r="B489" t="s">
        <v>9052</v>
      </c>
      <c r="C489" s="154">
        <v>44866</v>
      </c>
      <c r="D489" s="155" t="s">
        <v>6</v>
      </c>
      <c r="E489" s="156">
        <v>81</v>
      </c>
      <c r="F489" s="157" t="s">
        <v>8969</v>
      </c>
      <c r="G489" s="157" t="s">
        <v>9</v>
      </c>
      <c r="H489" s="158" t="s">
        <v>9053</v>
      </c>
      <c r="I489" s="157">
        <v>220513</v>
      </c>
      <c r="J489" s="157">
        <v>18</v>
      </c>
      <c r="K489" s="157" t="s">
        <v>9080</v>
      </c>
      <c r="L489" s="159">
        <v>0.3</v>
      </c>
      <c r="M489" s="159" t="s">
        <v>9058</v>
      </c>
      <c r="N489" s="157">
        <v>220513</v>
      </c>
      <c r="O489" s="7" t="s">
        <v>9056</v>
      </c>
      <c r="P489" s="16">
        <f>IFERROR(LOOKUP(E489,{30,43,48,53,58,63,68,73,78,83,88,93,97},{42,47,52,57,62,67,72,77,82,87,92,99,100}),999)</f>
        <v>82</v>
      </c>
      <c r="Q489">
        <v>1</v>
      </c>
    </row>
    <row r="490" spans="1:17" x14ac:dyDescent="0.35">
      <c r="A490" s="153">
        <v>488</v>
      </c>
      <c r="B490" t="s">
        <v>9052</v>
      </c>
      <c r="C490" s="154">
        <v>44866</v>
      </c>
      <c r="D490" s="155" t="s">
        <v>6</v>
      </c>
      <c r="E490" s="156">
        <v>73</v>
      </c>
      <c r="F490" s="157" t="s">
        <v>8969</v>
      </c>
      <c r="G490" s="155" t="s">
        <v>9069</v>
      </c>
      <c r="H490" s="158" t="s">
        <v>9009</v>
      </c>
      <c r="I490" s="157"/>
      <c r="J490" s="157">
        <v>18</v>
      </c>
      <c r="K490" s="157" t="s">
        <v>9054</v>
      </c>
      <c r="L490" s="159">
        <v>9.9</v>
      </c>
      <c r="M490" s="159"/>
      <c r="N490" s="157"/>
      <c r="O490" s="7" t="s">
        <v>9056</v>
      </c>
      <c r="P490" s="16">
        <f>IFERROR(LOOKUP(E490,{30,43,48,53,58,63,68,73,78,83,88,93,97},{42,47,52,57,62,67,72,77,82,87,92,99,100}),999)</f>
        <v>77</v>
      </c>
      <c r="Q490">
        <v>1</v>
      </c>
    </row>
    <row r="491" spans="1:17" ht="29" x14ac:dyDescent="0.35">
      <c r="A491" s="153">
        <v>489</v>
      </c>
      <c r="B491" t="s">
        <v>9052</v>
      </c>
      <c r="C491" s="154">
        <v>44866</v>
      </c>
      <c r="D491" s="155" t="s">
        <v>6</v>
      </c>
      <c r="E491" s="156">
        <v>71</v>
      </c>
      <c r="F491" s="157" t="s">
        <v>8969</v>
      </c>
      <c r="G491" s="157" t="s">
        <v>9</v>
      </c>
      <c r="H491" s="158" t="s">
        <v>9053</v>
      </c>
      <c r="I491" s="157">
        <v>91286</v>
      </c>
      <c r="J491" s="157">
        <v>18</v>
      </c>
      <c r="K491" s="157" t="s">
        <v>9112</v>
      </c>
      <c r="L491" s="159">
        <v>0.3</v>
      </c>
      <c r="M491" s="159" t="s">
        <v>9058</v>
      </c>
      <c r="N491" s="157">
        <v>91286</v>
      </c>
      <c r="O491" s="7" t="s">
        <v>9056</v>
      </c>
      <c r="P491" s="16">
        <f>IFERROR(LOOKUP(E491,{30,43,48,53,58,63,68,73,78,83,88,93,97},{42,47,52,57,62,67,72,77,82,87,92,99,100}),999)</f>
        <v>72</v>
      </c>
      <c r="Q491">
        <v>1</v>
      </c>
    </row>
    <row r="492" spans="1:17" x14ac:dyDescent="0.35">
      <c r="A492" s="153">
        <v>490</v>
      </c>
      <c r="B492" t="s">
        <v>9052</v>
      </c>
      <c r="C492" s="154">
        <v>44866</v>
      </c>
      <c r="D492" s="155" t="s">
        <v>6</v>
      </c>
      <c r="E492" s="156">
        <v>87</v>
      </c>
      <c r="F492" s="157" t="s">
        <v>8969</v>
      </c>
      <c r="G492" s="155" t="s">
        <v>9069</v>
      </c>
      <c r="H492" s="158" t="s">
        <v>9009</v>
      </c>
      <c r="I492" s="157"/>
      <c r="J492" s="157">
        <v>18</v>
      </c>
      <c r="K492" s="157" t="s">
        <v>9054</v>
      </c>
      <c r="L492" s="159">
        <v>9.9</v>
      </c>
      <c r="M492" s="159"/>
      <c r="N492" s="157"/>
      <c r="O492" s="7" t="s">
        <v>9056</v>
      </c>
      <c r="P492" s="16">
        <f>IFERROR(LOOKUP(E492,{30,43,48,53,58,63,68,73,78,83,88,93,97},{42,47,52,57,62,67,72,77,82,87,92,99,100}),999)</f>
        <v>87</v>
      </c>
      <c r="Q492">
        <v>1</v>
      </c>
    </row>
    <row r="493" spans="1:17" x14ac:dyDescent="0.35">
      <c r="A493" s="153">
        <v>491</v>
      </c>
      <c r="B493" t="s">
        <v>9052</v>
      </c>
      <c r="C493" s="154">
        <v>44866</v>
      </c>
      <c r="D493" s="155" t="s">
        <v>6</v>
      </c>
      <c r="E493" s="156">
        <v>79</v>
      </c>
      <c r="F493" s="157" t="s">
        <v>8969</v>
      </c>
      <c r="G493" s="155" t="s">
        <v>9069</v>
      </c>
      <c r="H493" s="158" t="s">
        <v>9009</v>
      </c>
      <c r="I493" s="157"/>
      <c r="J493" s="157">
        <v>18</v>
      </c>
      <c r="K493" s="157" t="s">
        <v>9054</v>
      </c>
      <c r="L493" s="159">
        <v>9.9</v>
      </c>
      <c r="M493" s="159"/>
      <c r="N493" s="157"/>
      <c r="O493" s="7" t="s">
        <v>9056</v>
      </c>
      <c r="P493" s="16">
        <f>IFERROR(LOOKUP(E493,{30,43,48,53,58,63,68,73,78,83,88,93,97},{42,47,52,57,62,67,72,77,82,87,92,99,100}),999)</f>
        <v>82</v>
      </c>
      <c r="Q493">
        <v>1</v>
      </c>
    </row>
    <row r="494" spans="1:17" x14ac:dyDescent="0.35">
      <c r="A494" s="153">
        <v>492</v>
      </c>
      <c r="B494" t="s">
        <v>9052</v>
      </c>
      <c r="C494" s="154">
        <v>44866</v>
      </c>
      <c r="D494" s="155" t="s">
        <v>6</v>
      </c>
      <c r="E494" s="156">
        <v>72</v>
      </c>
      <c r="F494" s="157" t="s">
        <v>8969</v>
      </c>
      <c r="G494" s="155" t="s">
        <v>9069</v>
      </c>
      <c r="H494" s="158" t="s">
        <v>9009</v>
      </c>
      <c r="I494" s="157"/>
      <c r="J494" s="157">
        <v>18</v>
      </c>
      <c r="K494" s="157" t="s">
        <v>9054</v>
      </c>
      <c r="L494" s="159">
        <v>9.9</v>
      </c>
      <c r="M494" s="159"/>
      <c r="N494" s="157"/>
      <c r="O494" s="7" t="s">
        <v>9056</v>
      </c>
      <c r="P494" s="16">
        <f>IFERROR(LOOKUP(E494,{30,43,48,53,58,63,68,73,78,83,88,93,97},{42,47,52,57,62,67,72,77,82,87,92,99,100}),999)</f>
        <v>72</v>
      </c>
      <c r="Q494">
        <v>1</v>
      </c>
    </row>
    <row r="495" spans="1:17" x14ac:dyDescent="0.35">
      <c r="A495" s="153">
        <v>493</v>
      </c>
      <c r="B495" t="s">
        <v>9052</v>
      </c>
      <c r="C495" s="154">
        <v>44866</v>
      </c>
      <c r="D495" s="155" t="s">
        <v>6</v>
      </c>
      <c r="E495" s="156">
        <v>81</v>
      </c>
      <c r="F495" s="157" t="s">
        <v>8969</v>
      </c>
      <c r="G495" s="157" t="s">
        <v>9</v>
      </c>
      <c r="H495" s="158" t="s">
        <v>9053</v>
      </c>
      <c r="I495" s="157">
        <v>220513</v>
      </c>
      <c r="J495" s="157">
        <v>18</v>
      </c>
      <c r="K495" s="157" t="s">
        <v>9080</v>
      </c>
      <c r="L495" s="159">
        <v>0.3</v>
      </c>
      <c r="M495" s="159" t="s">
        <v>9058</v>
      </c>
      <c r="N495" s="157">
        <v>220513</v>
      </c>
      <c r="O495" s="7" t="s">
        <v>9056</v>
      </c>
      <c r="P495" s="16">
        <f>IFERROR(LOOKUP(E495,{30,43,48,53,58,63,68,73,78,83,88,93,97},{42,47,52,57,62,67,72,77,82,87,92,99,100}),999)</f>
        <v>82</v>
      </c>
      <c r="Q495">
        <v>1</v>
      </c>
    </row>
    <row r="496" spans="1:17" x14ac:dyDescent="0.35">
      <c r="A496" s="153">
        <v>494</v>
      </c>
      <c r="B496" t="s">
        <v>9052</v>
      </c>
      <c r="C496" s="154">
        <v>44866</v>
      </c>
      <c r="D496" s="155" t="s">
        <v>6</v>
      </c>
      <c r="E496" s="156">
        <v>89</v>
      </c>
      <c r="F496" s="157" t="s">
        <v>8969</v>
      </c>
      <c r="G496" s="155" t="s">
        <v>9069</v>
      </c>
      <c r="H496" s="158" t="s">
        <v>9009</v>
      </c>
      <c r="I496" s="157"/>
      <c r="J496" s="157">
        <v>18</v>
      </c>
      <c r="K496" s="157" t="s">
        <v>9054</v>
      </c>
      <c r="L496" s="159">
        <v>9.9</v>
      </c>
      <c r="M496" s="159"/>
      <c r="N496" s="157"/>
      <c r="O496" s="7" t="s">
        <v>9056</v>
      </c>
      <c r="P496" s="16">
        <f>IFERROR(LOOKUP(E496,{30,43,48,53,58,63,68,73,78,83,88,93,97},{42,47,52,57,62,67,72,77,82,87,92,99,100}),999)</f>
        <v>92</v>
      </c>
      <c r="Q496">
        <v>1</v>
      </c>
    </row>
    <row r="497" spans="1:17" x14ac:dyDescent="0.35">
      <c r="A497" s="153">
        <v>495</v>
      </c>
      <c r="B497" t="s">
        <v>9052</v>
      </c>
      <c r="C497" s="154">
        <v>44866</v>
      </c>
      <c r="D497" s="155" t="s">
        <v>6</v>
      </c>
      <c r="E497" s="156">
        <v>83</v>
      </c>
      <c r="F497" s="157" t="s">
        <v>8969</v>
      </c>
      <c r="G497" s="155" t="s">
        <v>9069</v>
      </c>
      <c r="H497" s="158" t="s">
        <v>9009</v>
      </c>
      <c r="I497" s="157"/>
      <c r="J497" s="157">
        <v>18</v>
      </c>
      <c r="K497" s="157" t="s">
        <v>9054</v>
      </c>
      <c r="L497" s="159">
        <v>9.9</v>
      </c>
      <c r="M497" s="159"/>
      <c r="N497" s="157"/>
      <c r="O497" s="7" t="s">
        <v>9056</v>
      </c>
      <c r="P497" s="16">
        <f>IFERROR(LOOKUP(E497,{30,43,48,53,58,63,68,73,78,83,88,93,97},{42,47,52,57,62,67,72,77,82,87,92,99,100}),999)</f>
        <v>87</v>
      </c>
      <c r="Q497">
        <v>1</v>
      </c>
    </row>
    <row r="498" spans="1:17" x14ac:dyDescent="0.35">
      <c r="A498" s="153">
        <v>496</v>
      </c>
      <c r="B498" t="s">
        <v>9052</v>
      </c>
      <c r="C498" s="154">
        <v>44866</v>
      </c>
      <c r="D498" s="155" t="s">
        <v>6</v>
      </c>
      <c r="E498" s="156">
        <v>91</v>
      </c>
      <c r="F498" s="157" t="s">
        <v>8969</v>
      </c>
      <c r="G498" s="155" t="s">
        <v>9069</v>
      </c>
      <c r="H498" s="158" t="s">
        <v>9009</v>
      </c>
      <c r="I498" s="157"/>
      <c r="J498" s="157">
        <v>18</v>
      </c>
      <c r="K498" s="157" t="s">
        <v>9054</v>
      </c>
      <c r="L498" s="159">
        <v>9.9</v>
      </c>
      <c r="M498" s="159"/>
      <c r="N498" s="157"/>
      <c r="O498" s="7" t="s">
        <v>9056</v>
      </c>
      <c r="P498" s="16">
        <f>IFERROR(LOOKUP(E498,{30,43,48,53,58,63,68,73,78,83,88,93,97},{42,47,52,57,62,67,72,77,82,87,92,99,100}),999)</f>
        <v>92</v>
      </c>
      <c r="Q498">
        <v>1</v>
      </c>
    </row>
    <row r="499" spans="1:17" x14ac:dyDescent="0.35">
      <c r="A499" s="153">
        <v>497</v>
      </c>
      <c r="B499" t="s">
        <v>9052</v>
      </c>
      <c r="C499" s="154">
        <v>44866</v>
      </c>
      <c r="D499" s="155" t="s">
        <v>6</v>
      </c>
      <c r="E499" s="156">
        <v>101</v>
      </c>
      <c r="F499" s="157" t="s">
        <v>8969</v>
      </c>
      <c r="G499" s="155" t="s">
        <v>9069</v>
      </c>
      <c r="H499" s="158" t="s">
        <v>9009</v>
      </c>
      <c r="I499" s="157"/>
      <c r="J499" s="157">
        <v>18</v>
      </c>
      <c r="K499" s="157" t="s">
        <v>9054</v>
      </c>
      <c r="L499" s="159">
        <v>9.9</v>
      </c>
      <c r="M499" s="159"/>
      <c r="N499" s="157"/>
      <c r="O499" s="7" t="s">
        <v>9056</v>
      </c>
      <c r="P499" s="16">
        <f>IFERROR(LOOKUP(E499,{30,43,48,53,58,63,68,73,78,83,88,93,97},{42,47,52,57,62,67,72,77,82,87,92,99,100}),999)</f>
        <v>100</v>
      </c>
      <c r="Q499">
        <v>1</v>
      </c>
    </row>
    <row r="500" spans="1:17" x14ac:dyDescent="0.35">
      <c r="A500" s="153">
        <v>498</v>
      </c>
      <c r="B500" t="s">
        <v>9052</v>
      </c>
      <c r="C500" s="154">
        <v>44866</v>
      </c>
      <c r="D500" s="155" t="s">
        <v>6</v>
      </c>
      <c r="E500" s="156">
        <v>80</v>
      </c>
      <c r="F500" s="157" t="s">
        <v>8969</v>
      </c>
      <c r="G500" s="157" t="s">
        <v>9</v>
      </c>
      <c r="H500" s="158" t="s">
        <v>9053</v>
      </c>
      <c r="I500" s="157">
        <v>637603</v>
      </c>
      <c r="J500" s="157">
        <v>18</v>
      </c>
      <c r="K500" s="157" t="s">
        <v>9055</v>
      </c>
      <c r="L500" s="159">
        <v>1.2</v>
      </c>
      <c r="M500" s="159" t="s">
        <v>9000</v>
      </c>
      <c r="N500" s="157">
        <v>637603</v>
      </c>
      <c r="O500" s="7" t="s">
        <v>9056</v>
      </c>
      <c r="P500" s="16">
        <f>IFERROR(LOOKUP(E500,{30,43,48,53,58,63,68,73,78,83,88,93,97},{42,47,52,57,62,67,72,77,82,87,92,99,100}),999)</f>
        <v>82</v>
      </c>
      <c r="Q500">
        <v>1</v>
      </c>
    </row>
    <row r="501" spans="1:17" ht="29" x14ac:dyDescent="0.35">
      <c r="A501" s="153">
        <v>499</v>
      </c>
      <c r="B501" t="s">
        <v>9052</v>
      </c>
      <c r="C501" s="154">
        <v>44866</v>
      </c>
      <c r="D501" s="155" t="s">
        <v>6</v>
      </c>
      <c r="E501" s="156">
        <v>81</v>
      </c>
      <c r="F501" s="157" t="s">
        <v>8969</v>
      </c>
      <c r="G501" s="157" t="s">
        <v>9</v>
      </c>
      <c r="H501" s="158" t="s">
        <v>9053</v>
      </c>
      <c r="I501" s="157">
        <v>220269</v>
      </c>
      <c r="J501" s="157">
        <v>18</v>
      </c>
      <c r="K501" s="157" t="s">
        <v>9113</v>
      </c>
      <c r="L501" s="159">
        <v>0.3</v>
      </c>
      <c r="M501" s="159" t="s">
        <v>9058</v>
      </c>
      <c r="N501" s="157">
        <v>220269</v>
      </c>
      <c r="O501" s="7" t="s">
        <v>9056</v>
      </c>
      <c r="P501" s="16">
        <f>IFERROR(LOOKUP(E501,{30,43,48,53,58,63,68,73,78,83,88,93,97},{42,47,52,57,62,67,72,77,82,87,92,99,100}),999)</f>
        <v>82</v>
      </c>
      <c r="Q501">
        <v>1</v>
      </c>
    </row>
    <row r="502" spans="1:17" x14ac:dyDescent="0.35">
      <c r="A502" s="153">
        <v>500</v>
      </c>
      <c r="B502" t="s">
        <v>9052</v>
      </c>
      <c r="C502" s="154">
        <v>44866</v>
      </c>
      <c r="D502" s="155" t="s">
        <v>6</v>
      </c>
      <c r="E502" s="156">
        <v>75</v>
      </c>
      <c r="F502" s="157" t="s">
        <v>8969</v>
      </c>
      <c r="G502" s="155" t="s">
        <v>9069</v>
      </c>
      <c r="H502" s="158" t="s">
        <v>9009</v>
      </c>
      <c r="I502" s="157"/>
      <c r="J502" s="157">
        <v>18</v>
      </c>
      <c r="K502" s="157" t="s">
        <v>9054</v>
      </c>
      <c r="L502" s="159">
        <v>9.9</v>
      </c>
      <c r="M502" s="159"/>
      <c r="N502" s="157"/>
      <c r="O502" s="7" t="s">
        <v>9056</v>
      </c>
      <c r="P502" s="16">
        <f>IFERROR(LOOKUP(E502,{30,43,48,53,58,63,68,73,78,83,88,93,97},{42,47,52,57,62,67,72,77,82,87,92,99,100}),999)</f>
        <v>77</v>
      </c>
      <c r="Q502">
        <v>1</v>
      </c>
    </row>
    <row r="503" spans="1:17" x14ac:dyDescent="0.35">
      <c r="A503" s="153">
        <v>501</v>
      </c>
      <c r="B503" t="s">
        <v>9052</v>
      </c>
      <c r="C503" s="154">
        <v>44866</v>
      </c>
      <c r="D503" s="155" t="s">
        <v>6</v>
      </c>
      <c r="E503" s="156">
        <v>99</v>
      </c>
      <c r="F503" s="157" t="s">
        <v>8969</v>
      </c>
      <c r="G503" s="155" t="s">
        <v>9069</v>
      </c>
      <c r="H503" s="158" t="s">
        <v>9009</v>
      </c>
      <c r="I503" s="157"/>
      <c r="J503" s="157">
        <v>18</v>
      </c>
      <c r="K503" s="157" t="s">
        <v>9054</v>
      </c>
      <c r="L503" s="159">
        <v>9.9</v>
      </c>
      <c r="M503" s="159"/>
      <c r="N503" s="157"/>
      <c r="O503" s="7" t="s">
        <v>9056</v>
      </c>
      <c r="P503" s="16">
        <f>IFERROR(LOOKUP(E503,{30,43,48,53,58,63,68,73,78,83,88,93,97},{42,47,52,57,62,67,72,77,82,87,92,99,100}),999)</f>
        <v>100</v>
      </c>
      <c r="Q503">
        <v>1</v>
      </c>
    </row>
    <row r="504" spans="1:17" x14ac:dyDescent="0.35">
      <c r="A504" s="153">
        <v>502</v>
      </c>
      <c r="B504" t="s">
        <v>9052</v>
      </c>
      <c r="C504" s="154">
        <v>44866</v>
      </c>
      <c r="D504" s="155" t="s">
        <v>6</v>
      </c>
      <c r="E504" s="156">
        <v>84</v>
      </c>
      <c r="F504" s="157" t="s">
        <v>8969</v>
      </c>
      <c r="G504" s="155" t="s">
        <v>9069</v>
      </c>
      <c r="H504" s="158" t="s">
        <v>9009</v>
      </c>
      <c r="I504" s="157"/>
      <c r="J504" s="157">
        <v>18</v>
      </c>
      <c r="K504" s="157" t="s">
        <v>9054</v>
      </c>
      <c r="L504" s="159">
        <v>9.9</v>
      </c>
      <c r="M504" s="159"/>
      <c r="N504" s="157"/>
      <c r="O504" s="7" t="s">
        <v>9056</v>
      </c>
      <c r="P504" s="16">
        <f>IFERROR(LOOKUP(E504,{30,43,48,53,58,63,68,73,78,83,88,93,97},{42,47,52,57,62,67,72,77,82,87,92,99,100}),999)</f>
        <v>87</v>
      </c>
      <c r="Q504">
        <v>1</v>
      </c>
    </row>
    <row r="505" spans="1:17" x14ac:dyDescent="0.35">
      <c r="A505" s="153">
        <v>503</v>
      </c>
      <c r="B505" t="s">
        <v>9052</v>
      </c>
      <c r="C505" s="154">
        <v>44866</v>
      </c>
      <c r="D505" s="155" t="s">
        <v>6</v>
      </c>
      <c r="E505" s="156">
        <v>85</v>
      </c>
      <c r="F505" s="157" t="s">
        <v>8969</v>
      </c>
      <c r="G505" s="157" t="s">
        <v>9</v>
      </c>
      <c r="H505" s="158" t="s">
        <v>9053</v>
      </c>
      <c r="I505" s="157">
        <v>220509</v>
      </c>
      <c r="J505" s="157">
        <v>18</v>
      </c>
      <c r="K505" s="157" t="s">
        <v>9078</v>
      </c>
      <c r="L505" s="159">
        <v>0.3</v>
      </c>
      <c r="M505" s="159" t="s">
        <v>9058</v>
      </c>
      <c r="N505" s="157">
        <v>220509</v>
      </c>
      <c r="O505" s="7" t="s">
        <v>9056</v>
      </c>
      <c r="P505" s="16">
        <f>IFERROR(LOOKUP(E505,{30,43,48,53,58,63,68,73,78,83,88,93,97},{42,47,52,57,62,67,72,77,82,87,92,99,100}),999)</f>
        <v>87</v>
      </c>
      <c r="Q505">
        <v>1</v>
      </c>
    </row>
    <row r="506" spans="1:17" x14ac:dyDescent="0.35">
      <c r="A506" s="153">
        <v>504</v>
      </c>
      <c r="B506" t="s">
        <v>9052</v>
      </c>
      <c r="C506" s="154">
        <v>44866</v>
      </c>
      <c r="D506" s="155" t="s">
        <v>6</v>
      </c>
      <c r="E506" s="156">
        <v>77</v>
      </c>
      <c r="F506" s="157" t="s">
        <v>8969</v>
      </c>
      <c r="G506" s="155" t="s">
        <v>9069</v>
      </c>
      <c r="H506" s="158" t="s">
        <v>9009</v>
      </c>
      <c r="I506" s="157"/>
      <c r="J506" s="157">
        <v>18</v>
      </c>
      <c r="K506" s="157" t="s">
        <v>9054</v>
      </c>
      <c r="L506" s="159">
        <v>9.9</v>
      </c>
      <c r="M506" s="159"/>
      <c r="N506" s="157"/>
      <c r="O506" s="7" t="s">
        <v>9056</v>
      </c>
      <c r="P506" s="16">
        <f>IFERROR(LOOKUP(E506,{30,43,48,53,58,63,68,73,78,83,88,93,97},{42,47,52,57,62,67,72,77,82,87,92,99,100}),999)</f>
        <v>77</v>
      </c>
      <c r="Q506">
        <v>1</v>
      </c>
    </row>
    <row r="507" spans="1:17" x14ac:dyDescent="0.35">
      <c r="A507" s="153">
        <v>505</v>
      </c>
      <c r="B507" t="s">
        <v>9052</v>
      </c>
      <c r="C507" s="154">
        <v>44866</v>
      </c>
      <c r="D507" s="155" t="s">
        <v>6</v>
      </c>
      <c r="E507" s="156">
        <v>93</v>
      </c>
      <c r="F507" s="157" t="s">
        <v>8969</v>
      </c>
      <c r="G507" s="155" t="s">
        <v>9069</v>
      </c>
      <c r="H507" s="158" t="s">
        <v>9009</v>
      </c>
      <c r="I507" s="157"/>
      <c r="J507" s="157">
        <v>18</v>
      </c>
      <c r="K507" s="157" t="s">
        <v>9054</v>
      </c>
      <c r="L507" s="159">
        <v>9.9</v>
      </c>
      <c r="M507" s="159"/>
      <c r="N507" s="157"/>
      <c r="O507" s="7" t="s">
        <v>9056</v>
      </c>
      <c r="P507" s="16">
        <f>IFERROR(LOOKUP(E507,{30,43,48,53,58,63,68,73,78,83,88,93,97},{42,47,52,57,62,67,72,77,82,87,92,99,100}),999)</f>
        <v>99</v>
      </c>
      <c r="Q507">
        <v>1</v>
      </c>
    </row>
    <row r="508" spans="1:17" x14ac:dyDescent="0.35">
      <c r="A508" s="153">
        <v>506</v>
      </c>
      <c r="B508" t="s">
        <v>9052</v>
      </c>
      <c r="C508" s="154">
        <v>44866</v>
      </c>
      <c r="D508" s="155" t="s">
        <v>6</v>
      </c>
      <c r="E508" s="156">
        <v>79</v>
      </c>
      <c r="F508" s="157" t="s">
        <v>8969</v>
      </c>
      <c r="G508" s="157" t="s">
        <v>9</v>
      </c>
      <c r="H508" s="158" t="s">
        <v>9053</v>
      </c>
      <c r="I508" s="157">
        <v>220509</v>
      </c>
      <c r="J508" s="157">
        <v>18</v>
      </c>
      <c r="K508" s="157" t="s">
        <v>9078</v>
      </c>
      <c r="L508" s="159">
        <v>0.3</v>
      </c>
      <c r="M508" s="159" t="s">
        <v>9058</v>
      </c>
      <c r="N508" s="157">
        <v>220509</v>
      </c>
      <c r="O508" s="7" t="s">
        <v>9056</v>
      </c>
      <c r="P508" s="16">
        <f>IFERROR(LOOKUP(E508,{30,43,48,53,58,63,68,73,78,83,88,93,97},{42,47,52,57,62,67,72,77,82,87,92,99,100}),999)</f>
        <v>82</v>
      </c>
      <c r="Q508">
        <v>1</v>
      </c>
    </row>
    <row r="509" spans="1:17" x14ac:dyDescent="0.35">
      <c r="A509" s="153">
        <v>507</v>
      </c>
      <c r="B509" t="s">
        <v>9052</v>
      </c>
      <c r="C509" s="154">
        <v>44866</v>
      </c>
      <c r="D509" s="155" t="s">
        <v>6</v>
      </c>
      <c r="E509" s="156">
        <v>77</v>
      </c>
      <c r="F509" s="157" t="s">
        <v>8969</v>
      </c>
      <c r="G509" s="155" t="s">
        <v>9069</v>
      </c>
      <c r="H509" s="158" t="s">
        <v>9009</v>
      </c>
      <c r="I509" s="157"/>
      <c r="J509" s="157">
        <v>18</v>
      </c>
      <c r="K509" s="157" t="s">
        <v>9054</v>
      </c>
      <c r="L509" s="159">
        <v>9.9</v>
      </c>
      <c r="M509" s="159"/>
      <c r="N509" s="157"/>
      <c r="O509" s="7" t="s">
        <v>9056</v>
      </c>
      <c r="P509" s="16">
        <f>IFERROR(LOOKUP(E509,{30,43,48,53,58,63,68,73,78,83,88,93,97},{42,47,52,57,62,67,72,77,82,87,92,99,100}),999)</f>
        <v>77</v>
      </c>
      <c r="Q509">
        <v>1</v>
      </c>
    </row>
    <row r="510" spans="1:17" ht="29" x14ac:dyDescent="0.35">
      <c r="A510" s="153">
        <v>508</v>
      </c>
      <c r="B510" t="s">
        <v>9052</v>
      </c>
      <c r="C510" s="154">
        <v>44866</v>
      </c>
      <c r="D510" s="155" t="s">
        <v>6</v>
      </c>
      <c r="E510" s="156">
        <v>89</v>
      </c>
      <c r="F510" s="157" t="s">
        <v>8969</v>
      </c>
      <c r="G510" s="157" t="s">
        <v>9</v>
      </c>
      <c r="H510" s="158" t="s">
        <v>9053</v>
      </c>
      <c r="I510" s="157">
        <v>91286</v>
      </c>
      <c r="J510" s="157">
        <v>18</v>
      </c>
      <c r="K510" s="157" t="s">
        <v>9112</v>
      </c>
      <c r="L510" s="159">
        <v>0.3</v>
      </c>
      <c r="M510" s="159" t="s">
        <v>9058</v>
      </c>
      <c r="N510" s="157">
        <v>91286</v>
      </c>
      <c r="O510" s="7" t="s">
        <v>9056</v>
      </c>
      <c r="P510" s="16">
        <f>IFERROR(LOOKUP(E510,{30,43,48,53,58,63,68,73,78,83,88,93,97},{42,47,52,57,62,67,72,77,82,87,92,99,100}),999)</f>
        <v>92</v>
      </c>
      <c r="Q510">
        <v>1</v>
      </c>
    </row>
    <row r="511" spans="1:17" x14ac:dyDescent="0.35">
      <c r="A511" s="153">
        <v>509</v>
      </c>
      <c r="B511" t="s">
        <v>9052</v>
      </c>
      <c r="C511" s="154">
        <v>44866</v>
      </c>
      <c r="D511" s="155" t="s">
        <v>6</v>
      </c>
      <c r="E511" s="156">
        <v>77</v>
      </c>
      <c r="F511" s="157" t="s">
        <v>8969</v>
      </c>
      <c r="G511" s="155" t="s">
        <v>9069</v>
      </c>
      <c r="H511" s="158" t="s">
        <v>9009</v>
      </c>
      <c r="I511" s="157"/>
      <c r="J511" s="157">
        <v>18</v>
      </c>
      <c r="K511" s="157" t="s">
        <v>9054</v>
      </c>
      <c r="L511" s="159">
        <v>9.9</v>
      </c>
      <c r="M511" s="159"/>
      <c r="N511" s="157"/>
      <c r="O511" s="7" t="s">
        <v>9056</v>
      </c>
      <c r="P511" s="16">
        <f>IFERROR(LOOKUP(E511,{30,43,48,53,58,63,68,73,78,83,88,93,97},{42,47,52,57,62,67,72,77,82,87,92,99,100}),999)</f>
        <v>77</v>
      </c>
      <c r="Q511">
        <v>1</v>
      </c>
    </row>
    <row r="512" spans="1:17" x14ac:dyDescent="0.35">
      <c r="A512" s="153">
        <v>510</v>
      </c>
      <c r="B512" t="s">
        <v>9052</v>
      </c>
      <c r="C512" s="154">
        <v>44866</v>
      </c>
      <c r="D512" s="155" t="s">
        <v>6</v>
      </c>
      <c r="E512" s="156">
        <v>78</v>
      </c>
      <c r="F512" s="157" t="s">
        <v>8969</v>
      </c>
      <c r="G512" s="155" t="s">
        <v>9069</v>
      </c>
      <c r="H512" s="158" t="s">
        <v>9009</v>
      </c>
      <c r="I512" s="157"/>
      <c r="J512" s="157">
        <v>18</v>
      </c>
      <c r="K512" s="157" t="s">
        <v>9054</v>
      </c>
      <c r="L512" s="159">
        <v>9.9</v>
      </c>
      <c r="M512" s="159"/>
      <c r="N512" s="157"/>
      <c r="O512" s="7" t="s">
        <v>9056</v>
      </c>
      <c r="P512" s="16">
        <f>IFERROR(LOOKUP(E512,{30,43,48,53,58,63,68,73,78,83,88,93,97},{42,47,52,57,62,67,72,77,82,87,92,99,100}),999)</f>
        <v>82</v>
      </c>
      <c r="Q512">
        <v>1</v>
      </c>
    </row>
    <row r="513" spans="1:17" x14ac:dyDescent="0.35">
      <c r="A513" s="153">
        <v>511</v>
      </c>
      <c r="B513" t="s">
        <v>9052</v>
      </c>
      <c r="C513" s="154">
        <v>44866</v>
      </c>
      <c r="D513" s="155" t="s">
        <v>6</v>
      </c>
      <c r="E513" s="156">
        <v>81</v>
      </c>
      <c r="F513" s="157" t="s">
        <v>8969</v>
      </c>
      <c r="G513" s="155" t="s">
        <v>9069</v>
      </c>
      <c r="H513" s="158" t="s">
        <v>9009</v>
      </c>
      <c r="I513" s="157"/>
      <c r="J513" s="157">
        <v>18</v>
      </c>
      <c r="K513" s="157" t="s">
        <v>9054</v>
      </c>
      <c r="L513" s="159">
        <v>9.9</v>
      </c>
      <c r="M513" s="159"/>
      <c r="N513" s="157"/>
      <c r="O513" s="7" t="s">
        <v>9056</v>
      </c>
      <c r="P513" s="16">
        <f>IFERROR(LOOKUP(E513,{30,43,48,53,58,63,68,73,78,83,88,93,97},{42,47,52,57,62,67,72,77,82,87,92,99,100}),999)</f>
        <v>82</v>
      </c>
      <c r="Q513">
        <v>1</v>
      </c>
    </row>
    <row r="514" spans="1:17" x14ac:dyDescent="0.35">
      <c r="A514" s="153">
        <v>512</v>
      </c>
      <c r="B514" t="s">
        <v>9052</v>
      </c>
      <c r="C514" s="154">
        <v>44866</v>
      </c>
      <c r="D514" s="155" t="s">
        <v>6</v>
      </c>
      <c r="E514" s="156">
        <v>90</v>
      </c>
      <c r="F514" s="157" t="s">
        <v>8969</v>
      </c>
      <c r="G514" s="157" t="s">
        <v>9</v>
      </c>
      <c r="H514" s="158" t="s">
        <v>9053</v>
      </c>
      <c r="I514" s="157">
        <v>220509</v>
      </c>
      <c r="J514" s="157">
        <v>18</v>
      </c>
      <c r="K514" s="157" t="s">
        <v>9078</v>
      </c>
      <c r="L514" s="159">
        <v>0.3</v>
      </c>
      <c r="M514" s="159" t="s">
        <v>9058</v>
      </c>
      <c r="N514" s="157">
        <v>220509</v>
      </c>
      <c r="O514" s="7" t="s">
        <v>9056</v>
      </c>
      <c r="P514" s="16">
        <f>IFERROR(LOOKUP(E514,{30,43,48,53,58,63,68,73,78,83,88,93,97},{42,47,52,57,62,67,72,77,82,87,92,99,100}),999)</f>
        <v>92</v>
      </c>
      <c r="Q514">
        <v>1</v>
      </c>
    </row>
    <row r="515" spans="1:17" x14ac:dyDescent="0.35">
      <c r="A515" s="153">
        <v>513</v>
      </c>
      <c r="B515" t="s">
        <v>9052</v>
      </c>
      <c r="C515" s="154">
        <v>44866</v>
      </c>
      <c r="D515" s="155" t="s">
        <v>6</v>
      </c>
      <c r="E515" s="156">
        <v>81</v>
      </c>
      <c r="F515" s="157" t="s">
        <v>8969</v>
      </c>
      <c r="G515" s="155" t="s">
        <v>9069</v>
      </c>
      <c r="H515" s="158" t="s">
        <v>9009</v>
      </c>
      <c r="I515" s="157"/>
      <c r="J515" s="157">
        <v>18</v>
      </c>
      <c r="K515" s="157" t="s">
        <v>9054</v>
      </c>
      <c r="L515" s="159">
        <v>9.9</v>
      </c>
      <c r="M515" s="159"/>
      <c r="N515" s="157"/>
      <c r="O515" s="7" t="s">
        <v>9056</v>
      </c>
      <c r="P515" s="16">
        <f>IFERROR(LOOKUP(E515,{30,43,48,53,58,63,68,73,78,83,88,93,97},{42,47,52,57,62,67,72,77,82,87,92,99,100}),999)</f>
        <v>82</v>
      </c>
      <c r="Q515">
        <v>1</v>
      </c>
    </row>
    <row r="516" spans="1:17" ht="29" x14ac:dyDescent="0.35">
      <c r="A516" s="153">
        <v>514</v>
      </c>
      <c r="B516" t="s">
        <v>9052</v>
      </c>
      <c r="C516" s="154">
        <v>44866</v>
      </c>
      <c r="D516" s="155" t="s">
        <v>6</v>
      </c>
      <c r="E516" s="156">
        <v>83</v>
      </c>
      <c r="F516" s="157" t="s">
        <v>8969</v>
      </c>
      <c r="G516" s="157" t="s">
        <v>9</v>
      </c>
      <c r="H516" s="158" t="s">
        <v>9053</v>
      </c>
      <c r="I516" s="157">
        <v>91286</v>
      </c>
      <c r="J516" s="157">
        <v>18</v>
      </c>
      <c r="K516" s="157" t="s">
        <v>9112</v>
      </c>
      <c r="L516" s="159">
        <v>0.3</v>
      </c>
      <c r="M516" s="159" t="s">
        <v>9058</v>
      </c>
      <c r="N516" s="157">
        <v>91286</v>
      </c>
      <c r="O516" s="7" t="s">
        <v>9056</v>
      </c>
      <c r="P516" s="16">
        <f>IFERROR(LOOKUP(E516,{30,43,48,53,58,63,68,73,78,83,88,93,97},{42,47,52,57,62,67,72,77,82,87,92,99,100}),999)</f>
        <v>87</v>
      </c>
      <c r="Q516">
        <v>1</v>
      </c>
    </row>
    <row r="517" spans="1:17" ht="29" x14ac:dyDescent="0.35">
      <c r="A517" s="153">
        <v>515</v>
      </c>
      <c r="B517" t="s">
        <v>9052</v>
      </c>
      <c r="C517" s="154">
        <v>44866</v>
      </c>
      <c r="D517" s="155" t="s">
        <v>6</v>
      </c>
      <c r="E517" s="156">
        <v>85</v>
      </c>
      <c r="F517" s="157" t="s">
        <v>8969</v>
      </c>
      <c r="G517" s="157" t="s">
        <v>9</v>
      </c>
      <c r="H517" s="158" t="s">
        <v>9053</v>
      </c>
      <c r="I517" s="157">
        <v>91286</v>
      </c>
      <c r="J517" s="157">
        <v>18</v>
      </c>
      <c r="K517" s="157" t="s">
        <v>9112</v>
      </c>
      <c r="L517" s="159">
        <v>0.3</v>
      </c>
      <c r="M517" s="159" t="s">
        <v>9058</v>
      </c>
      <c r="N517" s="157">
        <v>91286</v>
      </c>
      <c r="O517" s="7" t="s">
        <v>9056</v>
      </c>
      <c r="P517" s="16">
        <f>IFERROR(LOOKUP(E517,{30,43,48,53,58,63,68,73,78,83,88,93,97},{42,47,52,57,62,67,72,77,82,87,92,99,100}),999)</f>
        <v>87</v>
      </c>
      <c r="Q517">
        <v>1</v>
      </c>
    </row>
    <row r="518" spans="1:17" x14ac:dyDescent="0.35">
      <c r="A518" s="153">
        <v>516</v>
      </c>
      <c r="B518" t="s">
        <v>9052</v>
      </c>
      <c r="C518" s="154">
        <v>44866</v>
      </c>
      <c r="D518" s="155" t="s">
        <v>6</v>
      </c>
      <c r="E518" s="156">
        <v>91</v>
      </c>
      <c r="F518" s="157" t="s">
        <v>8969</v>
      </c>
      <c r="G518" s="155" t="s">
        <v>9069</v>
      </c>
      <c r="H518" s="158" t="s">
        <v>9009</v>
      </c>
      <c r="I518" s="157"/>
      <c r="J518" s="157">
        <v>18</v>
      </c>
      <c r="K518" s="157" t="s">
        <v>9054</v>
      </c>
      <c r="L518" s="159">
        <v>9.9</v>
      </c>
      <c r="M518" s="159"/>
      <c r="N518" s="157"/>
      <c r="O518" s="7" t="s">
        <v>9056</v>
      </c>
      <c r="P518" s="16">
        <f>IFERROR(LOOKUP(E518,{30,43,48,53,58,63,68,73,78,83,88,93,97},{42,47,52,57,62,67,72,77,82,87,92,99,100}),999)</f>
        <v>92</v>
      </c>
      <c r="Q518">
        <v>1</v>
      </c>
    </row>
    <row r="519" spans="1:17" x14ac:dyDescent="0.35">
      <c r="A519" s="153">
        <v>517</v>
      </c>
      <c r="B519" t="s">
        <v>9052</v>
      </c>
      <c r="C519" s="154">
        <v>44866</v>
      </c>
      <c r="D519" s="155" t="s">
        <v>6</v>
      </c>
      <c r="E519" s="156">
        <v>84</v>
      </c>
      <c r="F519" s="157" t="s">
        <v>8969</v>
      </c>
      <c r="G519" s="155" t="s">
        <v>9069</v>
      </c>
      <c r="H519" s="158" t="s">
        <v>9009</v>
      </c>
      <c r="I519" s="157"/>
      <c r="J519" s="157">
        <v>18</v>
      </c>
      <c r="K519" s="157" t="s">
        <v>9054</v>
      </c>
      <c r="L519" s="159">
        <v>9.9</v>
      </c>
      <c r="M519" s="159"/>
      <c r="N519" s="157"/>
      <c r="O519" s="7" t="s">
        <v>9056</v>
      </c>
      <c r="P519" s="16">
        <f>IFERROR(LOOKUP(E519,{30,43,48,53,58,63,68,73,78,83,88,93,97},{42,47,52,57,62,67,72,77,82,87,92,99,100}),999)</f>
        <v>87</v>
      </c>
      <c r="Q519">
        <v>1</v>
      </c>
    </row>
    <row r="520" spans="1:17" x14ac:dyDescent="0.35">
      <c r="A520" s="153">
        <v>518</v>
      </c>
      <c r="B520" t="s">
        <v>9052</v>
      </c>
      <c r="C520" s="154">
        <v>44866</v>
      </c>
      <c r="D520" s="155" t="s">
        <v>6</v>
      </c>
      <c r="E520" s="156">
        <v>75</v>
      </c>
      <c r="F520" s="157" t="s">
        <v>8969</v>
      </c>
      <c r="G520" s="157" t="s">
        <v>9</v>
      </c>
      <c r="H520" s="158" t="s">
        <v>9053</v>
      </c>
      <c r="I520" s="157">
        <v>637603</v>
      </c>
      <c r="J520" s="157">
        <v>18</v>
      </c>
      <c r="K520" s="157" t="s">
        <v>9055</v>
      </c>
      <c r="L520" s="159">
        <v>1.2</v>
      </c>
      <c r="M520" s="159" t="s">
        <v>9000</v>
      </c>
      <c r="N520" s="157">
        <v>637603</v>
      </c>
      <c r="O520" s="7" t="s">
        <v>9056</v>
      </c>
      <c r="P520" s="16">
        <f>IFERROR(LOOKUP(E520,{30,43,48,53,58,63,68,73,78,83,88,93,97},{42,47,52,57,62,67,72,77,82,87,92,99,100}),999)</f>
        <v>77</v>
      </c>
      <c r="Q520">
        <v>1</v>
      </c>
    </row>
    <row r="521" spans="1:17" ht="29" x14ac:dyDescent="0.35">
      <c r="A521" s="153">
        <v>519</v>
      </c>
      <c r="B521" t="s">
        <v>9052</v>
      </c>
      <c r="C521" s="154">
        <v>44866</v>
      </c>
      <c r="D521" s="155" t="s">
        <v>6</v>
      </c>
      <c r="E521" s="156">
        <v>92</v>
      </c>
      <c r="F521" s="157" t="s">
        <v>8969</v>
      </c>
      <c r="G521" s="157" t="s">
        <v>9</v>
      </c>
      <c r="H521" s="158" t="s">
        <v>9053</v>
      </c>
      <c r="I521" s="157">
        <v>220269</v>
      </c>
      <c r="J521" s="157">
        <v>18</v>
      </c>
      <c r="K521" s="157" t="s">
        <v>9113</v>
      </c>
      <c r="L521" s="159">
        <v>0.3</v>
      </c>
      <c r="M521" s="159" t="s">
        <v>9058</v>
      </c>
      <c r="N521" s="157">
        <v>220269</v>
      </c>
      <c r="O521" s="7" t="s">
        <v>9056</v>
      </c>
      <c r="P521" s="16">
        <f>IFERROR(LOOKUP(E521,{30,43,48,53,58,63,68,73,78,83,88,93,97},{42,47,52,57,62,67,72,77,82,87,92,99,100}),999)</f>
        <v>92</v>
      </c>
      <c r="Q521">
        <v>1</v>
      </c>
    </row>
    <row r="522" spans="1:17" x14ac:dyDescent="0.35">
      <c r="A522" s="153">
        <v>520</v>
      </c>
      <c r="B522" t="s">
        <v>9052</v>
      </c>
      <c r="C522" s="154">
        <v>44866</v>
      </c>
      <c r="D522" s="155" t="s">
        <v>6</v>
      </c>
      <c r="E522" s="156">
        <v>72</v>
      </c>
      <c r="F522" s="157" t="s">
        <v>8969</v>
      </c>
      <c r="G522" s="157" t="s">
        <v>9</v>
      </c>
      <c r="H522" s="158" t="s">
        <v>9053</v>
      </c>
      <c r="I522" s="157">
        <v>220195</v>
      </c>
      <c r="J522" s="157">
        <v>18</v>
      </c>
      <c r="K522" s="157" t="s">
        <v>9065</v>
      </c>
      <c r="L522" s="159">
        <v>0.2</v>
      </c>
      <c r="M522" s="159" t="s">
        <v>9058</v>
      </c>
      <c r="N522" s="157">
        <v>220195</v>
      </c>
      <c r="O522" s="7" t="s">
        <v>9056</v>
      </c>
      <c r="P522" s="16">
        <f>IFERROR(LOOKUP(E522,{30,43,48,53,58,63,68,73,78,83,88,93,97},{42,47,52,57,62,67,72,77,82,87,92,99,100}),999)</f>
        <v>72</v>
      </c>
      <c r="Q522">
        <v>1</v>
      </c>
    </row>
    <row r="523" spans="1:17" x14ac:dyDescent="0.35">
      <c r="A523" s="153">
        <v>521</v>
      </c>
      <c r="B523" t="s">
        <v>9052</v>
      </c>
      <c r="C523" s="154">
        <v>44866</v>
      </c>
      <c r="D523" s="155" t="s">
        <v>6</v>
      </c>
      <c r="E523" s="156">
        <v>81</v>
      </c>
      <c r="F523" s="157" t="s">
        <v>8969</v>
      </c>
      <c r="G523" s="155" t="s">
        <v>9069</v>
      </c>
      <c r="H523" s="158" t="s">
        <v>9009</v>
      </c>
      <c r="I523" s="157"/>
      <c r="J523" s="157">
        <v>18</v>
      </c>
      <c r="K523" s="157" t="s">
        <v>9054</v>
      </c>
      <c r="L523" s="159">
        <v>9.9</v>
      </c>
      <c r="M523" s="159"/>
      <c r="N523" s="157"/>
      <c r="O523" s="7" t="s">
        <v>9056</v>
      </c>
      <c r="P523" s="16">
        <f>IFERROR(LOOKUP(E523,{30,43,48,53,58,63,68,73,78,83,88,93,97},{42,47,52,57,62,67,72,77,82,87,92,99,100}),999)</f>
        <v>82</v>
      </c>
      <c r="Q523">
        <v>1</v>
      </c>
    </row>
    <row r="524" spans="1:17" x14ac:dyDescent="0.35">
      <c r="A524" s="153">
        <v>522</v>
      </c>
      <c r="B524" t="s">
        <v>9052</v>
      </c>
      <c r="C524" s="154">
        <v>44866</v>
      </c>
      <c r="D524" s="155" t="s">
        <v>6</v>
      </c>
      <c r="E524" s="156">
        <v>77</v>
      </c>
      <c r="F524" s="157" t="s">
        <v>8969</v>
      </c>
      <c r="G524" s="155" t="s">
        <v>9069</v>
      </c>
      <c r="H524" s="158" t="s">
        <v>9009</v>
      </c>
      <c r="I524" s="157"/>
      <c r="J524" s="157">
        <v>18</v>
      </c>
      <c r="K524" s="157" t="s">
        <v>9054</v>
      </c>
      <c r="L524" s="159">
        <v>9.9</v>
      </c>
      <c r="M524" s="159"/>
      <c r="N524" s="157"/>
      <c r="O524" s="7" t="s">
        <v>9056</v>
      </c>
      <c r="P524" s="16">
        <f>IFERROR(LOOKUP(E524,{30,43,48,53,58,63,68,73,78,83,88,93,97},{42,47,52,57,62,67,72,77,82,87,92,99,100}),999)</f>
        <v>77</v>
      </c>
      <c r="Q524">
        <v>1</v>
      </c>
    </row>
    <row r="525" spans="1:17" x14ac:dyDescent="0.35">
      <c r="A525" s="153">
        <v>523</v>
      </c>
      <c r="B525" t="s">
        <v>9052</v>
      </c>
      <c r="C525" s="154">
        <v>44866</v>
      </c>
      <c r="D525" s="155" t="s">
        <v>6</v>
      </c>
      <c r="E525" s="156">
        <v>73</v>
      </c>
      <c r="F525" s="157" t="s">
        <v>8969</v>
      </c>
      <c r="G525" s="155" t="s">
        <v>9069</v>
      </c>
      <c r="H525" s="158" t="s">
        <v>9009</v>
      </c>
      <c r="I525" s="157"/>
      <c r="J525" s="157">
        <v>18</v>
      </c>
      <c r="K525" s="157" t="s">
        <v>9054</v>
      </c>
      <c r="L525" s="159">
        <v>9.9</v>
      </c>
      <c r="M525" s="159"/>
      <c r="N525" s="157"/>
      <c r="O525" s="7" t="s">
        <v>9056</v>
      </c>
      <c r="P525" s="16">
        <f>IFERROR(LOOKUP(E525,{30,43,48,53,58,63,68,73,78,83,88,93,97},{42,47,52,57,62,67,72,77,82,87,92,99,100}),999)</f>
        <v>77</v>
      </c>
      <c r="Q525">
        <v>1</v>
      </c>
    </row>
    <row r="526" spans="1:17" x14ac:dyDescent="0.35">
      <c r="A526" s="153">
        <v>524</v>
      </c>
      <c r="B526" t="s">
        <v>9052</v>
      </c>
      <c r="C526" s="154">
        <v>44866</v>
      </c>
      <c r="D526" s="155" t="s">
        <v>6</v>
      </c>
      <c r="E526" s="156">
        <v>79</v>
      </c>
      <c r="F526" s="157" t="s">
        <v>8969</v>
      </c>
      <c r="G526" s="155" t="s">
        <v>9069</v>
      </c>
      <c r="H526" s="158" t="s">
        <v>9009</v>
      </c>
      <c r="I526" s="157"/>
      <c r="J526" s="157">
        <v>18</v>
      </c>
      <c r="K526" s="157" t="s">
        <v>9054</v>
      </c>
      <c r="L526" s="159">
        <v>9.9</v>
      </c>
      <c r="M526" s="159"/>
      <c r="N526" s="157"/>
      <c r="O526" s="7" t="s">
        <v>9056</v>
      </c>
      <c r="P526" s="16">
        <f>IFERROR(LOOKUP(E526,{30,43,48,53,58,63,68,73,78,83,88,93,97},{42,47,52,57,62,67,72,77,82,87,92,99,100}),999)</f>
        <v>82</v>
      </c>
      <c r="Q526">
        <v>1</v>
      </c>
    </row>
    <row r="527" spans="1:17" x14ac:dyDescent="0.35">
      <c r="A527" s="153">
        <v>525</v>
      </c>
      <c r="B527" t="s">
        <v>9052</v>
      </c>
      <c r="C527" s="154">
        <v>44866</v>
      </c>
      <c r="D527" s="155" t="s">
        <v>6</v>
      </c>
      <c r="E527" s="156">
        <v>75</v>
      </c>
      <c r="F527" s="157" t="s">
        <v>8969</v>
      </c>
      <c r="G527" s="155" t="s">
        <v>9069</v>
      </c>
      <c r="H527" s="158" t="s">
        <v>9009</v>
      </c>
      <c r="I527" s="157"/>
      <c r="J527" s="157">
        <v>18</v>
      </c>
      <c r="K527" s="157" t="s">
        <v>9054</v>
      </c>
      <c r="L527" s="159">
        <v>9.9</v>
      </c>
      <c r="M527" s="159"/>
      <c r="N527" s="157"/>
      <c r="O527" s="7" t="s">
        <v>9056</v>
      </c>
      <c r="P527" s="16">
        <f>IFERROR(LOOKUP(E527,{30,43,48,53,58,63,68,73,78,83,88,93,97},{42,47,52,57,62,67,72,77,82,87,92,99,100}),999)</f>
        <v>77</v>
      </c>
      <c r="Q527">
        <v>1</v>
      </c>
    </row>
    <row r="528" spans="1:17" x14ac:dyDescent="0.35">
      <c r="A528" s="153">
        <v>526</v>
      </c>
      <c r="B528" t="s">
        <v>9052</v>
      </c>
      <c r="C528" s="154">
        <v>44866</v>
      </c>
      <c r="D528" s="155" t="s">
        <v>6</v>
      </c>
      <c r="E528" s="156">
        <v>93</v>
      </c>
      <c r="F528" s="157" t="s">
        <v>8969</v>
      </c>
      <c r="G528" s="155" t="s">
        <v>9069</v>
      </c>
      <c r="H528" s="158" t="s">
        <v>9009</v>
      </c>
      <c r="I528" s="157"/>
      <c r="J528" s="157">
        <v>18</v>
      </c>
      <c r="K528" s="157" t="s">
        <v>9054</v>
      </c>
      <c r="L528" s="159">
        <v>9.9</v>
      </c>
      <c r="M528" s="159"/>
      <c r="N528" s="157"/>
      <c r="O528" s="7" t="s">
        <v>9056</v>
      </c>
      <c r="P528" s="16">
        <f>IFERROR(LOOKUP(E528,{30,43,48,53,58,63,68,73,78,83,88,93,97},{42,47,52,57,62,67,72,77,82,87,92,99,100}),999)</f>
        <v>99</v>
      </c>
      <c r="Q528">
        <v>1</v>
      </c>
    </row>
    <row r="529" spans="1:17" x14ac:dyDescent="0.35">
      <c r="A529" s="153">
        <v>527</v>
      </c>
      <c r="B529" t="s">
        <v>9052</v>
      </c>
      <c r="C529" s="154">
        <v>44866</v>
      </c>
      <c r="D529" s="155" t="s">
        <v>6</v>
      </c>
      <c r="E529" s="156">
        <v>87</v>
      </c>
      <c r="F529" s="157" t="s">
        <v>8969</v>
      </c>
      <c r="G529" s="155" t="s">
        <v>9069</v>
      </c>
      <c r="H529" s="158" t="s">
        <v>9009</v>
      </c>
      <c r="I529" s="157"/>
      <c r="J529" s="157">
        <v>18</v>
      </c>
      <c r="K529" s="157" t="s">
        <v>9054</v>
      </c>
      <c r="L529" s="159">
        <v>9.9</v>
      </c>
      <c r="M529" s="159"/>
      <c r="N529" s="157"/>
      <c r="O529" s="7" t="s">
        <v>9056</v>
      </c>
      <c r="P529" s="16">
        <f>IFERROR(LOOKUP(E529,{30,43,48,53,58,63,68,73,78,83,88,93,97},{42,47,52,57,62,67,72,77,82,87,92,99,100}),999)</f>
        <v>87</v>
      </c>
      <c r="Q529">
        <v>1</v>
      </c>
    </row>
    <row r="530" spans="1:17" x14ac:dyDescent="0.35">
      <c r="A530" s="153">
        <v>528</v>
      </c>
      <c r="B530" t="s">
        <v>9052</v>
      </c>
      <c r="C530" s="154">
        <v>44866</v>
      </c>
      <c r="D530" s="155" t="s">
        <v>6</v>
      </c>
      <c r="E530" s="156">
        <v>77</v>
      </c>
      <c r="F530" s="157" t="s">
        <v>8969</v>
      </c>
      <c r="G530" s="155" t="s">
        <v>9069</v>
      </c>
      <c r="H530" s="158" t="s">
        <v>9009</v>
      </c>
      <c r="I530" s="157"/>
      <c r="J530" s="157">
        <v>18</v>
      </c>
      <c r="K530" s="157" t="s">
        <v>9054</v>
      </c>
      <c r="L530" s="159">
        <v>9.9</v>
      </c>
      <c r="M530" s="159"/>
      <c r="N530" s="157"/>
      <c r="O530" s="7" t="s">
        <v>9056</v>
      </c>
      <c r="P530" s="16">
        <f>IFERROR(LOOKUP(E530,{30,43,48,53,58,63,68,73,78,83,88,93,97},{42,47,52,57,62,67,72,77,82,87,92,99,100}),999)</f>
        <v>77</v>
      </c>
      <c r="Q530">
        <v>1</v>
      </c>
    </row>
    <row r="531" spans="1:17" ht="29" x14ac:dyDescent="0.35">
      <c r="A531" s="153">
        <v>529</v>
      </c>
      <c r="B531" t="s">
        <v>9052</v>
      </c>
      <c r="C531" s="154">
        <v>44866</v>
      </c>
      <c r="D531" s="155" t="s">
        <v>6</v>
      </c>
      <c r="E531" s="156">
        <v>78</v>
      </c>
      <c r="F531" s="157" t="s">
        <v>8969</v>
      </c>
      <c r="G531" s="157" t="s">
        <v>9</v>
      </c>
      <c r="H531" s="158" t="s">
        <v>9053</v>
      </c>
      <c r="I531" s="157">
        <v>220269</v>
      </c>
      <c r="J531" s="157">
        <v>18</v>
      </c>
      <c r="K531" s="157" t="s">
        <v>9113</v>
      </c>
      <c r="L531" s="159">
        <v>0.3</v>
      </c>
      <c r="M531" s="159" t="s">
        <v>9058</v>
      </c>
      <c r="N531" s="157">
        <v>220269</v>
      </c>
      <c r="O531" s="7" t="s">
        <v>9056</v>
      </c>
      <c r="P531" s="16">
        <f>IFERROR(LOOKUP(E531,{30,43,48,53,58,63,68,73,78,83,88,93,97},{42,47,52,57,62,67,72,77,82,87,92,99,100}),999)</f>
        <v>82</v>
      </c>
      <c r="Q531">
        <v>1</v>
      </c>
    </row>
    <row r="532" spans="1:17" x14ac:dyDescent="0.35">
      <c r="A532" s="153">
        <v>530</v>
      </c>
      <c r="B532" t="s">
        <v>9052</v>
      </c>
      <c r="C532" s="154">
        <v>44866</v>
      </c>
      <c r="D532" s="155" t="s">
        <v>6</v>
      </c>
      <c r="E532" s="156">
        <v>82</v>
      </c>
      <c r="F532" s="157" t="s">
        <v>8969</v>
      </c>
      <c r="G532" s="155" t="s">
        <v>9069</v>
      </c>
      <c r="H532" s="158" t="s">
        <v>9009</v>
      </c>
      <c r="I532" s="157"/>
      <c r="J532" s="157">
        <v>18</v>
      </c>
      <c r="K532" s="157" t="s">
        <v>9054</v>
      </c>
      <c r="L532" s="159">
        <v>9.9</v>
      </c>
      <c r="M532" s="159"/>
      <c r="N532" s="157"/>
      <c r="O532" s="7" t="s">
        <v>9056</v>
      </c>
      <c r="P532" s="16">
        <f>IFERROR(LOOKUP(E532,{30,43,48,53,58,63,68,73,78,83,88,93,97},{42,47,52,57,62,67,72,77,82,87,92,99,100}),999)</f>
        <v>82</v>
      </c>
      <c r="Q532">
        <v>1</v>
      </c>
    </row>
    <row r="533" spans="1:17" x14ac:dyDescent="0.35">
      <c r="A533" s="153">
        <v>531</v>
      </c>
      <c r="B533" t="s">
        <v>9052</v>
      </c>
      <c r="C533" s="154">
        <v>44866</v>
      </c>
      <c r="D533" s="155" t="s">
        <v>6</v>
      </c>
      <c r="E533" s="156">
        <v>87</v>
      </c>
      <c r="F533" s="157" t="s">
        <v>8969</v>
      </c>
      <c r="G533" s="155" t="s">
        <v>9069</v>
      </c>
      <c r="H533" s="158" t="s">
        <v>9009</v>
      </c>
      <c r="I533" s="157"/>
      <c r="J533" s="157">
        <v>18</v>
      </c>
      <c r="K533" s="157" t="s">
        <v>9054</v>
      </c>
      <c r="L533" s="159">
        <v>9.9</v>
      </c>
      <c r="M533" s="159"/>
      <c r="N533" s="157"/>
      <c r="O533" s="7" t="s">
        <v>9056</v>
      </c>
      <c r="P533" s="16">
        <f>IFERROR(LOOKUP(E533,{30,43,48,53,58,63,68,73,78,83,88,93,97},{42,47,52,57,62,67,72,77,82,87,92,99,100}),999)</f>
        <v>87</v>
      </c>
      <c r="Q533">
        <v>1</v>
      </c>
    </row>
    <row r="534" spans="1:17" x14ac:dyDescent="0.35">
      <c r="A534" s="153">
        <v>532</v>
      </c>
      <c r="B534" t="s">
        <v>9052</v>
      </c>
      <c r="C534" s="154">
        <v>44866</v>
      </c>
      <c r="D534" s="155" t="s">
        <v>6</v>
      </c>
      <c r="E534" s="156">
        <v>81</v>
      </c>
      <c r="F534" s="157" t="s">
        <v>8969</v>
      </c>
      <c r="G534" s="155" t="s">
        <v>9069</v>
      </c>
      <c r="H534" s="158" t="s">
        <v>9009</v>
      </c>
      <c r="I534" s="157"/>
      <c r="J534" s="157">
        <v>18</v>
      </c>
      <c r="K534" s="157" t="s">
        <v>9054</v>
      </c>
      <c r="L534" s="159">
        <v>9.9</v>
      </c>
      <c r="M534" s="159"/>
      <c r="N534" s="157"/>
      <c r="O534" s="7" t="s">
        <v>9056</v>
      </c>
      <c r="P534" s="16">
        <f>IFERROR(LOOKUP(E534,{30,43,48,53,58,63,68,73,78,83,88,93,97},{42,47,52,57,62,67,72,77,82,87,92,99,100}),999)</f>
        <v>82</v>
      </c>
      <c r="Q534">
        <v>1</v>
      </c>
    </row>
    <row r="535" spans="1:17" x14ac:dyDescent="0.35">
      <c r="A535" s="153">
        <v>533</v>
      </c>
      <c r="B535" t="s">
        <v>9052</v>
      </c>
      <c r="C535" s="154">
        <v>44866</v>
      </c>
      <c r="D535" s="155" t="s">
        <v>6</v>
      </c>
      <c r="E535" s="156">
        <v>79</v>
      </c>
      <c r="F535" s="157" t="s">
        <v>8969</v>
      </c>
      <c r="G535" s="157" t="s">
        <v>9</v>
      </c>
      <c r="H535" s="158" t="s">
        <v>9053</v>
      </c>
      <c r="I535" s="157">
        <v>220514</v>
      </c>
      <c r="J535" s="157">
        <v>18</v>
      </c>
      <c r="K535" s="157" t="s">
        <v>9080</v>
      </c>
      <c r="L535" s="159">
        <v>0.3</v>
      </c>
      <c r="M535" s="159" t="s">
        <v>9058</v>
      </c>
      <c r="N535" s="157">
        <v>220514</v>
      </c>
      <c r="O535" s="7" t="s">
        <v>9056</v>
      </c>
      <c r="P535" s="16">
        <f>IFERROR(LOOKUP(E535,{30,43,48,53,58,63,68,73,78,83,88,93,97},{42,47,52,57,62,67,72,77,82,87,92,99,100}),999)</f>
        <v>82</v>
      </c>
      <c r="Q535">
        <v>1</v>
      </c>
    </row>
    <row r="536" spans="1:17" x14ac:dyDescent="0.35">
      <c r="A536" s="153">
        <v>534</v>
      </c>
      <c r="B536" t="s">
        <v>9052</v>
      </c>
      <c r="C536" s="154">
        <v>44866</v>
      </c>
      <c r="D536" s="155" t="s">
        <v>6</v>
      </c>
      <c r="E536" s="156">
        <v>72</v>
      </c>
      <c r="F536" s="157" t="s">
        <v>8969</v>
      </c>
      <c r="G536" s="155" t="s">
        <v>9069</v>
      </c>
      <c r="H536" s="158" t="s">
        <v>9009</v>
      </c>
      <c r="I536" s="157"/>
      <c r="J536" s="157">
        <v>18</v>
      </c>
      <c r="K536" s="157" t="s">
        <v>9054</v>
      </c>
      <c r="L536" s="159">
        <v>9.9</v>
      </c>
      <c r="M536" s="159"/>
      <c r="N536" s="157"/>
      <c r="O536" s="7" t="s">
        <v>9056</v>
      </c>
      <c r="P536" s="16">
        <f>IFERROR(LOOKUP(E536,{30,43,48,53,58,63,68,73,78,83,88,93,97},{42,47,52,57,62,67,72,77,82,87,92,99,100}),999)</f>
        <v>72</v>
      </c>
      <c r="Q536">
        <v>1</v>
      </c>
    </row>
    <row r="537" spans="1:17" x14ac:dyDescent="0.35">
      <c r="A537" s="153">
        <v>535</v>
      </c>
      <c r="B537" t="s">
        <v>9052</v>
      </c>
      <c r="C537" s="154">
        <v>44872</v>
      </c>
      <c r="D537" s="155" t="s">
        <v>6</v>
      </c>
      <c r="E537" s="156">
        <v>83</v>
      </c>
      <c r="F537" s="157" t="s">
        <v>8969</v>
      </c>
      <c r="G537" s="155" t="s">
        <v>9069</v>
      </c>
      <c r="H537" s="158" t="s">
        <v>9009</v>
      </c>
      <c r="I537" s="157"/>
      <c r="J537" s="157">
        <v>18</v>
      </c>
      <c r="K537" s="157" t="s">
        <v>9054</v>
      </c>
      <c r="L537" s="159">
        <v>9.9</v>
      </c>
      <c r="M537" s="159"/>
      <c r="N537" s="157"/>
      <c r="O537" s="7" t="s">
        <v>9056</v>
      </c>
      <c r="P537" s="16">
        <f>IFERROR(LOOKUP(E537,{30,43,48,53,58,63,68,73,78,83,88,93,97},{42,47,52,57,62,67,72,77,82,87,92,99,100}),999)</f>
        <v>87</v>
      </c>
      <c r="Q537">
        <v>1</v>
      </c>
    </row>
    <row r="538" spans="1:17" x14ac:dyDescent="0.35">
      <c r="A538" s="153">
        <v>536</v>
      </c>
      <c r="B538" t="s">
        <v>9052</v>
      </c>
      <c r="C538" s="154">
        <v>44872</v>
      </c>
      <c r="D538" s="155" t="s">
        <v>6</v>
      </c>
      <c r="E538" s="156">
        <v>91</v>
      </c>
      <c r="F538" s="157" t="s">
        <v>8969</v>
      </c>
      <c r="G538" s="157" t="s">
        <v>9</v>
      </c>
      <c r="H538" s="158" t="s">
        <v>9053</v>
      </c>
      <c r="I538" s="157">
        <v>220513</v>
      </c>
      <c r="J538" s="157">
        <v>18</v>
      </c>
      <c r="K538" s="157" t="s">
        <v>9080</v>
      </c>
      <c r="L538" s="159">
        <v>0.3</v>
      </c>
      <c r="M538" s="159" t="s">
        <v>9058</v>
      </c>
      <c r="N538" s="157">
        <v>220513</v>
      </c>
      <c r="O538" s="7" t="s">
        <v>9056</v>
      </c>
      <c r="P538" s="16">
        <f>IFERROR(LOOKUP(E538,{30,43,48,53,58,63,68,73,78,83,88,93,97},{42,47,52,57,62,67,72,77,82,87,92,99,100}),999)</f>
        <v>92</v>
      </c>
      <c r="Q538">
        <v>1</v>
      </c>
    </row>
    <row r="539" spans="1:17" ht="29" x14ac:dyDescent="0.35">
      <c r="A539" s="153">
        <v>537</v>
      </c>
      <c r="B539" t="s">
        <v>9052</v>
      </c>
      <c r="C539" s="154">
        <v>44872</v>
      </c>
      <c r="D539" s="155" t="s">
        <v>6</v>
      </c>
      <c r="E539" s="156">
        <v>85</v>
      </c>
      <c r="F539" s="157" t="s">
        <v>8969</v>
      </c>
      <c r="G539" s="157" t="s">
        <v>9</v>
      </c>
      <c r="H539" s="158" t="s">
        <v>9053</v>
      </c>
      <c r="I539" s="157">
        <v>220269</v>
      </c>
      <c r="J539" s="157">
        <v>18</v>
      </c>
      <c r="K539" s="157" t="s">
        <v>9113</v>
      </c>
      <c r="L539" s="159">
        <v>0.3</v>
      </c>
      <c r="M539" s="159" t="s">
        <v>9058</v>
      </c>
      <c r="N539" s="157">
        <v>220269</v>
      </c>
      <c r="O539" s="7" t="s">
        <v>9056</v>
      </c>
      <c r="P539" s="16">
        <f>IFERROR(LOOKUP(E539,{30,43,48,53,58,63,68,73,78,83,88,93,97},{42,47,52,57,62,67,72,77,82,87,92,99,100}),999)</f>
        <v>87</v>
      </c>
      <c r="Q539">
        <v>1</v>
      </c>
    </row>
    <row r="540" spans="1:17" x14ac:dyDescent="0.35">
      <c r="A540" s="153">
        <v>538</v>
      </c>
      <c r="B540" t="s">
        <v>9052</v>
      </c>
      <c r="C540" s="154">
        <v>44872</v>
      </c>
      <c r="D540" s="155" t="s">
        <v>6</v>
      </c>
      <c r="E540" s="156">
        <v>79</v>
      </c>
      <c r="F540" s="157" t="s">
        <v>8969</v>
      </c>
      <c r="G540" s="155" t="s">
        <v>9069</v>
      </c>
      <c r="H540" s="158" t="s">
        <v>9009</v>
      </c>
      <c r="I540" s="157"/>
      <c r="J540" s="157">
        <v>18</v>
      </c>
      <c r="K540" s="157" t="s">
        <v>9054</v>
      </c>
      <c r="L540" s="159">
        <v>9.9</v>
      </c>
      <c r="M540" s="159"/>
      <c r="N540" s="157"/>
      <c r="O540" s="7" t="s">
        <v>9056</v>
      </c>
      <c r="P540" s="16">
        <f>IFERROR(LOOKUP(E540,{30,43,48,53,58,63,68,73,78,83,88,93,97},{42,47,52,57,62,67,72,77,82,87,92,99,100}),999)</f>
        <v>82</v>
      </c>
      <c r="Q540">
        <v>1</v>
      </c>
    </row>
    <row r="541" spans="1:17" x14ac:dyDescent="0.35">
      <c r="A541" s="153">
        <v>539</v>
      </c>
      <c r="B541" t="s">
        <v>9052</v>
      </c>
      <c r="C541" s="154">
        <v>44872</v>
      </c>
      <c r="D541" s="155" t="s">
        <v>6</v>
      </c>
      <c r="E541" s="156">
        <v>76</v>
      </c>
      <c r="F541" s="157" t="s">
        <v>8969</v>
      </c>
      <c r="G541" s="157" t="s">
        <v>9</v>
      </c>
      <c r="H541" s="158" t="s">
        <v>9053</v>
      </c>
      <c r="I541" s="157">
        <v>220514</v>
      </c>
      <c r="J541" s="157">
        <v>18</v>
      </c>
      <c r="K541" s="157" t="s">
        <v>9080</v>
      </c>
      <c r="L541" s="159">
        <v>0.3</v>
      </c>
      <c r="M541" s="159" t="s">
        <v>9058</v>
      </c>
      <c r="N541" s="157">
        <v>220514</v>
      </c>
      <c r="O541" s="7" t="s">
        <v>9056</v>
      </c>
      <c r="P541" s="16">
        <f>IFERROR(LOOKUP(E541,{30,43,48,53,58,63,68,73,78,83,88,93,97},{42,47,52,57,62,67,72,77,82,87,92,99,100}),999)</f>
        <v>77</v>
      </c>
      <c r="Q541">
        <v>1</v>
      </c>
    </row>
    <row r="542" spans="1:17" x14ac:dyDescent="0.35">
      <c r="A542" s="153">
        <v>540</v>
      </c>
      <c r="B542" t="s">
        <v>9052</v>
      </c>
      <c r="C542" s="154">
        <v>44872</v>
      </c>
      <c r="D542" s="155" t="s">
        <v>6</v>
      </c>
      <c r="E542" s="156">
        <v>80</v>
      </c>
      <c r="F542" s="157" t="s">
        <v>8969</v>
      </c>
      <c r="G542" s="157" t="s">
        <v>9</v>
      </c>
      <c r="H542" s="158" t="s">
        <v>9053</v>
      </c>
      <c r="I542" s="157">
        <v>220509</v>
      </c>
      <c r="J542" s="157">
        <v>18</v>
      </c>
      <c r="K542" s="157" t="s">
        <v>9078</v>
      </c>
      <c r="L542" s="159">
        <v>0.3</v>
      </c>
      <c r="M542" s="159" t="s">
        <v>9058</v>
      </c>
      <c r="N542" s="157">
        <v>220509</v>
      </c>
      <c r="O542" s="7" t="s">
        <v>9056</v>
      </c>
      <c r="P542" s="16">
        <f>IFERROR(LOOKUP(E542,{30,43,48,53,58,63,68,73,78,83,88,93,97},{42,47,52,57,62,67,72,77,82,87,92,99,100}),999)</f>
        <v>82</v>
      </c>
      <c r="Q542">
        <v>1</v>
      </c>
    </row>
    <row r="543" spans="1:17" x14ac:dyDescent="0.35">
      <c r="A543" s="153">
        <v>541</v>
      </c>
      <c r="B543" t="s">
        <v>9052</v>
      </c>
      <c r="C543" s="154">
        <v>44872</v>
      </c>
      <c r="D543" s="155" t="s">
        <v>6</v>
      </c>
      <c r="E543" s="156">
        <v>82</v>
      </c>
      <c r="F543" s="157" t="s">
        <v>8969</v>
      </c>
      <c r="G543" s="155" t="s">
        <v>9069</v>
      </c>
      <c r="H543" s="158" t="s">
        <v>9009</v>
      </c>
      <c r="I543" s="157"/>
      <c r="J543" s="157">
        <v>18</v>
      </c>
      <c r="K543" s="157" t="s">
        <v>9054</v>
      </c>
      <c r="L543" s="159">
        <v>9.9</v>
      </c>
      <c r="M543" s="159"/>
      <c r="N543" s="157"/>
      <c r="O543" s="7" t="s">
        <v>9056</v>
      </c>
      <c r="P543" s="16">
        <f>IFERROR(LOOKUP(E543,{30,43,48,53,58,63,68,73,78,83,88,93,97},{42,47,52,57,62,67,72,77,82,87,92,99,100}),999)</f>
        <v>82</v>
      </c>
      <c r="Q543">
        <v>1</v>
      </c>
    </row>
    <row r="544" spans="1:17" x14ac:dyDescent="0.35">
      <c r="A544" s="153">
        <v>542</v>
      </c>
      <c r="B544" t="s">
        <v>9052</v>
      </c>
      <c r="C544" s="154">
        <v>44872</v>
      </c>
      <c r="D544" s="155" t="s">
        <v>6</v>
      </c>
      <c r="E544" s="156">
        <v>85</v>
      </c>
      <c r="F544" s="157" t="s">
        <v>8969</v>
      </c>
      <c r="G544" s="155" t="s">
        <v>9069</v>
      </c>
      <c r="H544" s="158" t="s">
        <v>9009</v>
      </c>
      <c r="I544" s="157"/>
      <c r="J544" s="157">
        <v>18</v>
      </c>
      <c r="K544" s="157" t="s">
        <v>9054</v>
      </c>
      <c r="L544" s="159">
        <v>9.9</v>
      </c>
      <c r="M544" s="159"/>
      <c r="N544" s="157"/>
      <c r="O544" s="7" t="s">
        <v>9056</v>
      </c>
      <c r="P544" s="16">
        <f>IFERROR(LOOKUP(E544,{30,43,48,53,58,63,68,73,78,83,88,93,97},{42,47,52,57,62,67,72,77,82,87,92,99,100}),999)</f>
        <v>87</v>
      </c>
      <c r="Q544">
        <v>1</v>
      </c>
    </row>
    <row r="545" spans="1:17" ht="29" x14ac:dyDescent="0.35">
      <c r="A545" s="153">
        <v>543</v>
      </c>
      <c r="B545" t="s">
        <v>9052</v>
      </c>
      <c r="C545" s="154">
        <v>44872</v>
      </c>
      <c r="D545" s="155" t="s">
        <v>6</v>
      </c>
      <c r="E545" s="156">
        <v>78</v>
      </c>
      <c r="F545" s="157" t="s">
        <v>8969</v>
      </c>
      <c r="G545" s="157" t="s">
        <v>9</v>
      </c>
      <c r="H545" s="158" t="s">
        <v>9053</v>
      </c>
      <c r="I545" s="157">
        <v>637420</v>
      </c>
      <c r="J545" s="157">
        <v>18</v>
      </c>
      <c r="K545" s="157" t="s">
        <v>9081</v>
      </c>
      <c r="L545" s="159">
        <v>0.3</v>
      </c>
      <c r="M545" s="159" t="s">
        <v>9058</v>
      </c>
      <c r="N545" s="157">
        <v>637420</v>
      </c>
      <c r="O545" s="7" t="s">
        <v>9056</v>
      </c>
      <c r="P545" s="16">
        <f>IFERROR(LOOKUP(E545,{30,43,48,53,58,63,68,73,78,83,88,93,97},{42,47,52,57,62,67,72,77,82,87,92,99,100}),999)</f>
        <v>82</v>
      </c>
      <c r="Q545">
        <v>1</v>
      </c>
    </row>
    <row r="546" spans="1:17" x14ac:dyDescent="0.35">
      <c r="A546" s="153">
        <v>544</v>
      </c>
      <c r="B546" t="s">
        <v>9052</v>
      </c>
      <c r="C546" s="154">
        <v>44872</v>
      </c>
      <c r="D546" s="155" t="s">
        <v>6</v>
      </c>
      <c r="E546" s="156">
        <v>90</v>
      </c>
      <c r="F546" s="157" t="s">
        <v>8969</v>
      </c>
      <c r="G546" s="155" t="s">
        <v>9069</v>
      </c>
      <c r="H546" s="158" t="s">
        <v>9009</v>
      </c>
      <c r="I546" s="157"/>
      <c r="J546" s="157">
        <v>18</v>
      </c>
      <c r="K546" s="157" t="s">
        <v>9054</v>
      </c>
      <c r="L546" s="159">
        <v>9.9</v>
      </c>
      <c r="M546" s="159"/>
      <c r="N546" s="157"/>
      <c r="O546" s="7" t="s">
        <v>9056</v>
      </c>
      <c r="P546" s="16">
        <f>IFERROR(LOOKUP(E546,{30,43,48,53,58,63,68,73,78,83,88,93,97},{42,47,52,57,62,67,72,77,82,87,92,99,100}),999)</f>
        <v>92</v>
      </c>
      <c r="Q546">
        <v>1</v>
      </c>
    </row>
    <row r="547" spans="1:17" x14ac:dyDescent="0.35">
      <c r="A547" s="153">
        <v>545</v>
      </c>
      <c r="B547" t="s">
        <v>9052</v>
      </c>
      <c r="C547" s="154">
        <v>44872</v>
      </c>
      <c r="D547" s="155" t="s">
        <v>6</v>
      </c>
      <c r="E547" s="156">
        <v>87</v>
      </c>
      <c r="F547" s="157" t="s">
        <v>8969</v>
      </c>
      <c r="G547" s="155" t="s">
        <v>9069</v>
      </c>
      <c r="H547" s="158" t="s">
        <v>9009</v>
      </c>
      <c r="I547" s="157"/>
      <c r="J547" s="157">
        <v>18</v>
      </c>
      <c r="K547" s="157" t="s">
        <v>9054</v>
      </c>
      <c r="L547" s="159">
        <v>9.9</v>
      </c>
      <c r="M547" s="159"/>
      <c r="N547" s="157"/>
      <c r="O547" s="7" t="s">
        <v>9056</v>
      </c>
      <c r="P547" s="16">
        <f>IFERROR(LOOKUP(E547,{30,43,48,53,58,63,68,73,78,83,88,93,97},{42,47,52,57,62,67,72,77,82,87,92,99,100}),999)</f>
        <v>87</v>
      </c>
      <c r="Q547">
        <v>1</v>
      </c>
    </row>
    <row r="548" spans="1:17" x14ac:dyDescent="0.35">
      <c r="A548" s="153">
        <v>546</v>
      </c>
      <c r="B548" t="s">
        <v>9052</v>
      </c>
      <c r="C548" s="154">
        <v>44872</v>
      </c>
      <c r="D548" s="155" t="s">
        <v>6</v>
      </c>
      <c r="E548" s="156">
        <v>90</v>
      </c>
      <c r="F548" s="157" t="s">
        <v>8969</v>
      </c>
      <c r="G548" s="157" t="s">
        <v>9</v>
      </c>
      <c r="H548" s="158" t="s">
        <v>9053</v>
      </c>
      <c r="I548" s="157">
        <v>220510</v>
      </c>
      <c r="J548" s="157">
        <v>18</v>
      </c>
      <c r="K548" s="157" t="s">
        <v>9078</v>
      </c>
      <c r="L548" s="159">
        <v>0.3</v>
      </c>
      <c r="M548" s="159" t="s">
        <v>9058</v>
      </c>
      <c r="N548" s="157">
        <v>220510</v>
      </c>
      <c r="O548" s="7" t="s">
        <v>9056</v>
      </c>
      <c r="P548" s="16">
        <f>IFERROR(LOOKUP(E548,{30,43,48,53,58,63,68,73,78,83,88,93,97},{42,47,52,57,62,67,72,77,82,87,92,99,100}),999)</f>
        <v>92</v>
      </c>
      <c r="Q548">
        <v>1</v>
      </c>
    </row>
    <row r="549" spans="1:17" x14ac:dyDescent="0.35">
      <c r="A549" s="153">
        <v>547</v>
      </c>
      <c r="B549" t="s">
        <v>9052</v>
      </c>
      <c r="C549" s="154">
        <v>44872</v>
      </c>
      <c r="D549" s="155" t="s">
        <v>6</v>
      </c>
      <c r="E549" s="156">
        <v>82</v>
      </c>
      <c r="F549" s="157" t="s">
        <v>8969</v>
      </c>
      <c r="G549" s="155" t="s">
        <v>9069</v>
      </c>
      <c r="H549" s="158" t="s">
        <v>9009</v>
      </c>
      <c r="I549" s="157"/>
      <c r="J549" s="157">
        <v>18</v>
      </c>
      <c r="K549" s="157" t="s">
        <v>9054</v>
      </c>
      <c r="L549" s="159">
        <v>9.9</v>
      </c>
      <c r="M549" s="159"/>
      <c r="N549" s="157"/>
      <c r="O549" s="7" t="s">
        <v>9056</v>
      </c>
      <c r="P549" s="16">
        <f>IFERROR(LOOKUP(E549,{30,43,48,53,58,63,68,73,78,83,88,93,97},{42,47,52,57,62,67,72,77,82,87,92,99,100}),999)</f>
        <v>82</v>
      </c>
      <c r="Q549">
        <v>1</v>
      </c>
    </row>
    <row r="550" spans="1:17" ht="29" x14ac:dyDescent="0.35">
      <c r="A550" s="153">
        <v>548</v>
      </c>
      <c r="B550" t="s">
        <v>9052</v>
      </c>
      <c r="C550" s="154">
        <v>44872</v>
      </c>
      <c r="D550" s="155" t="s">
        <v>6</v>
      </c>
      <c r="E550" s="156">
        <v>71</v>
      </c>
      <c r="F550" s="157" t="s">
        <v>8969</v>
      </c>
      <c r="G550" s="157" t="s">
        <v>9</v>
      </c>
      <c r="H550" s="158" t="s">
        <v>9053</v>
      </c>
      <c r="I550" s="157">
        <v>91286</v>
      </c>
      <c r="J550" s="157">
        <v>18</v>
      </c>
      <c r="K550" s="157" t="s">
        <v>9112</v>
      </c>
      <c r="L550" s="159">
        <v>0.3</v>
      </c>
      <c r="M550" s="159" t="s">
        <v>9058</v>
      </c>
      <c r="N550" s="157">
        <v>91286</v>
      </c>
      <c r="O550" s="7" t="s">
        <v>9056</v>
      </c>
      <c r="P550" s="16">
        <f>IFERROR(LOOKUP(E550,{30,43,48,53,58,63,68,73,78,83,88,93,97},{42,47,52,57,62,67,72,77,82,87,92,99,100}),999)</f>
        <v>72</v>
      </c>
      <c r="Q550">
        <v>1</v>
      </c>
    </row>
    <row r="551" spans="1:17" x14ac:dyDescent="0.35">
      <c r="A551" s="153">
        <v>549</v>
      </c>
      <c r="B551" t="s">
        <v>9052</v>
      </c>
      <c r="C551" s="154">
        <v>44872</v>
      </c>
      <c r="D551" s="155" t="s">
        <v>6</v>
      </c>
      <c r="E551" s="156">
        <v>73</v>
      </c>
      <c r="F551" s="157" t="s">
        <v>8969</v>
      </c>
      <c r="G551" s="155" t="s">
        <v>9069</v>
      </c>
      <c r="H551" s="158" t="s">
        <v>9009</v>
      </c>
      <c r="I551" s="157"/>
      <c r="J551" s="157">
        <v>18</v>
      </c>
      <c r="K551" s="157" t="s">
        <v>9054</v>
      </c>
      <c r="L551" s="159">
        <v>9.9</v>
      </c>
      <c r="M551" s="159"/>
      <c r="N551" s="157"/>
      <c r="O551" s="7" t="s">
        <v>9056</v>
      </c>
      <c r="P551" s="16">
        <f>IFERROR(LOOKUP(E551,{30,43,48,53,58,63,68,73,78,83,88,93,97},{42,47,52,57,62,67,72,77,82,87,92,99,100}),999)</f>
        <v>77</v>
      </c>
      <c r="Q551">
        <v>1</v>
      </c>
    </row>
    <row r="552" spans="1:17" ht="29" x14ac:dyDescent="0.35">
      <c r="A552" s="153">
        <v>550</v>
      </c>
      <c r="B552" t="s">
        <v>9052</v>
      </c>
      <c r="C552" s="154">
        <v>44872</v>
      </c>
      <c r="D552" s="155" t="s">
        <v>6</v>
      </c>
      <c r="E552" s="156">
        <v>93</v>
      </c>
      <c r="F552" s="157" t="s">
        <v>8969</v>
      </c>
      <c r="G552" s="157" t="s">
        <v>9</v>
      </c>
      <c r="H552" s="158" t="s">
        <v>9053</v>
      </c>
      <c r="I552" s="157">
        <v>91286</v>
      </c>
      <c r="J552" s="157">
        <v>18</v>
      </c>
      <c r="K552" s="157" t="s">
        <v>9112</v>
      </c>
      <c r="L552" s="159">
        <v>0.3</v>
      </c>
      <c r="M552" s="159" t="s">
        <v>9058</v>
      </c>
      <c r="N552" s="157">
        <v>91286</v>
      </c>
      <c r="O552" s="7" t="s">
        <v>9056</v>
      </c>
      <c r="P552" s="16">
        <f>IFERROR(LOOKUP(E552,{30,43,48,53,58,63,68,73,78,83,88,93,97},{42,47,52,57,62,67,72,77,82,87,92,99,100}),999)</f>
        <v>99</v>
      </c>
      <c r="Q552">
        <v>1</v>
      </c>
    </row>
    <row r="553" spans="1:17" x14ac:dyDescent="0.35">
      <c r="A553" s="153">
        <v>551</v>
      </c>
      <c r="B553" t="s">
        <v>9052</v>
      </c>
      <c r="C553" s="154">
        <v>44872</v>
      </c>
      <c r="D553" s="155" t="s">
        <v>6</v>
      </c>
      <c r="E553" s="156">
        <v>89</v>
      </c>
      <c r="F553" s="157" t="s">
        <v>8969</v>
      </c>
      <c r="G553" s="155" t="s">
        <v>9069</v>
      </c>
      <c r="H553" s="158" t="s">
        <v>9009</v>
      </c>
      <c r="I553" s="157"/>
      <c r="J553" s="157">
        <v>18</v>
      </c>
      <c r="K553" s="157" t="s">
        <v>9054</v>
      </c>
      <c r="L553" s="159">
        <v>9.9</v>
      </c>
      <c r="M553" s="159"/>
      <c r="N553" s="157"/>
      <c r="O553" s="7" t="s">
        <v>9056</v>
      </c>
      <c r="P553" s="16">
        <f>IFERROR(LOOKUP(E553,{30,43,48,53,58,63,68,73,78,83,88,93,97},{42,47,52,57,62,67,72,77,82,87,92,99,100}),999)</f>
        <v>92</v>
      </c>
      <c r="Q553">
        <v>1</v>
      </c>
    </row>
    <row r="554" spans="1:17" x14ac:dyDescent="0.35">
      <c r="A554" s="153">
        <v>552</v>
      </c>
      <c r="B554" t="s">
        <v>9052</v>
      </c>
      <c r="C554" s="154">
        <v>44872</v>
      </c>
      <c r="D554" s="155" t="s">
        <v>6</v>
      </c>
      <c r="E554" s="156">
        <v>88</v>
      </c>
      <c r="F554" s="157" t="s">
        <v>8969</v>
      </c>
      <c r="G554" s="155" t="s">
        <v>9069</v>
      </c>
      <c r="H554" s="158" t="s">
        <v>9009</v>
      </c>
      <c r="I554" s="157"/>
      <c r="J554" s="157">
        <v>18</v>
      </c>
      <c r="K554" s="157" t="s">
        <v>9054</v>
      </c>
      <c r="L554" s="159">
        <v>9.9</v>
      </c>
      <c r="M554" s="159"/>
      <c r="N554" s="157"/>
      <c r="O554" s="7" t="s">
        <v>9056</v>
      </c>
      <c r="P554" s="16">
        <f>IFERROR(LOOKUP(E554,{30,43,48,53,58,63,68,73,78,83,88,93,97},{42,47,52,57,62,67,72,77,82,87,92,99,100}),999)</f>
        <v>92</v>
      </c>
      <c r="Q554">
        <v>1</v>
      </c>
    </row>
    <row r="555" spans="1:17" x14ac:dyDescent="0.35">
      <c r="A555" s="153">
        <v>553</v>
      </c>
      <c r="B555" t="s">
        <v>9052</v>
      </c>
      <c r="C555" s="154">
        <v>44872</v>
      </c>
      <c r="D555" s="155" t="s">
        <v>6</v>
      </c>
      <c r="E555" s="156">
        <v>92</v>
      </c>
      <c r="F555" s="157" t="s">
        <v>8969</v>
      </c>
      <c r="G555" s="155" t="s">
        <v>9069</v>
      </c>
      <c r="H555" s="158" t="s">
        <v>9009</v>
      </c>
      <c r="I555" s="157"/>
      <c r="J555" s="157">
        <v>18</v>
      </c>
      <c r="K555" s="157" t="s">
        <v>9054</v>
      </c>
      <c r="L555" s="159">
        <v>9.9</v>
      </c>
      <c r="M555" s="159"/>
      <c r="N555" s="157"/>
      <c r="O555" s="7" t="s">
        <v>9056</v>
      </c>
      <c r="P555" s="16">
        <f>IFERROR(LOOKUP(E555,{30,43,48,53,58,63,68,73,78,83,88,93,97},{42,47,52,57,62,67,72,77,82,87,92,99,100}),999)</f>
        <v>92</v>
      </c>
      <c r="Q555">
        <v>1</v>
      </c>
    </row>
    <row r="556" spans="1:17" x14ac:dyDescent="0.35">
      <c r="A556" s="153">
        <v>554</v>
      </c>
      <c r="B556" t="s">
        <v>9052</v>
      </c>
      <c r="C556" s="154">
        <v>44872</v>
      </c>
      <c r="D556" s="155" t="s">
        <v>6</v>
      </c>
      <c r="E556" s="156">
        <v>78</v>
      </c>
      <c r="F556" s="157" t="s">
        <v>8969</v>
      </c>
      <c r="G556" s="155" t="s">
        <v>9069</v>
      </c>
      <c r="H556" s="158" t="s">
        <v>9009</v>
      </c>
      <c r="I556" s="157"/>
      <c r="J556" s="157">
        <v>18</v>
      </c>
      <c r="K556" s="157" t="s">
        <v>9054</v>
      </c>
      <c r="L556" s="159">
        <v>9.9</v>
      </c>
      <c r="M556" s="159"/>
      <c r="N556" s="157"/>
      <c r="O556" s="7" t="s">
        <v>9056</v>
      </c>
      <c r="P556" s="16">
        <f>IFERROR(LOOKUP(E556,{30,43,48,53,58,63,68,73,78,83,88,93,97},{42,47,52,57,62,67,72,77,82,87,92,99,100}),999)</f>
        <v>82</v>
      </c>
      <c r="Q556">
        <v>1</v>
      </c>
    </row>
    <row r="557" spans="1:17" ht="29" x14ac:dyDescent="0.35">
      <c r="A557" s="153">
        <v>555</v>
      </c>
      <c r="B557" t="s">
        <v>9052</v>
      </c>
      <c r="C557" s="154">
        <v>44872</v>
      </c>
      <c r="D557" s="155" t="s">
        <v>6</v>
      </c>
      <c r="E557" s="156">
        <v>82</v>
      </c>
      <c r="F557" s="157" t="s">
        <v>8969</v>
      </c>
      <c r="G557" s="157" t="s">
        <v>9</v>
      </c>
      <c r="H557" s="158" t="s">
        <v>9053</v>
      </c>
      <c r="I557" s="157">
        <v>91286</v>
      </c>
      <c r="J557" s="157">
        <v>18</v>
      </c>
      <c r="K557" s="157" t="s">
        <v>9112</v>
      </c>
      <c r="L557" s="159">
        <v>0.3</v>
      </c>
      <c r="M557" s="159" t="s">
        <v>9058</v>
      </c>
      <c r="N557" s="157">
        <v>91286</v>
      </c>
      <c r="O557" s="7" t="s">
        <v>9056</v>
      </c>
      <c r="P557" s="16">
        <f>IFERROR(LOOKUP(E557,{30,43,48,53,58,63,68,73,78,83,88,93,97},{42,47,52,57,62,67,72,77,82,87,92,99,100}),999)</f>
        <v>82</v>
      </c>
      <c r="Q557">
        <v>1</v>
      </c>
    </row>
    <row r="558" spans="1:17" x14ac:dyDescent="0.35">
      <c r="A558" s="153">
        <v>556</v>
      </c>
      <c r="B558" t="s">
        <v>9052</v>
      </c>
      <c r="C558" s="154">
        <v>44872</v>
      </c>
      <c r="D558" s="155" t="s">
        <v>6</v>
      </c>
      <c r="E558" s="156">
        <v>86</v>
      </c>
      <c r="F558" s="157" t="s">
        <v>8969</v>
      </c>
      <c r="G558" s="155" t="s">
        <v>9069</v>
      </c>
      <c r="H558" s="158" t="s">
        <v>9009</v>
      </c>
      <c r="I558" s="157"/>
      <c r="J558" s="157">
        <v>18</v>
      </c>
      <c r="K558" s="157" t="s">
        <v>9054</v>
      </c>
      <c r="L558" s="159">
        <v>9.9</v>
      </c>
      <c r="M558" s="159"/>
      <c r="N558" s="157"/>
      <c r="O558" s="7" t="s">
        <v>9056</v>
      </c>
      <c r="P558" s="16">
        <f>IFERROR(LOOKUP(E558,{30,43,48,53,58,63,68,73,78,83,88,93,97},{42,47,52,57,62,67,72,77,82,87,92,99,100}),999)</f>
        <v>87</v>
      </c>
      <c r="Q558">
        <v>1</v>
      </c>
    </row>
    <row r="559" spans="1:17" ht="29" x14ac:dyDescent="0.35">
      <c r="A559" s="153">
        <v>557</v>
      </c>
      <c r="B559" t="s">
        <v>9052</v>
      </c>
      <c r="C559" s="154">
        <v>44872</v>
      </c>
      <c r="D559" s="155" t="s">
        <v>6</v>
      </c>
      <c r="E559" s="156">
        <v>88</v>
      </c>
      <c r="F559" s="157" t="s">
        <v>8969</v>
      </c>
      <c r="G559" s="157" t="s">
        <v>9</v>
      </c>
      <c r="H559" s="158" t="s">
        <v>9053</v>
      </c>
      <c r="I559" s="157">
        <v>91286</v>
      </c>
      <c r="J559" s="157">
        <v>18</v>
      </c>
      <c r="K559" s="157" t="s">
        <v>9112</v>
      </c>
      <c r="L559" s="159">
        <v>0.3</v>
      </c>
      <c r="M559" s="159" t="s">
        <v>9058</v>
      </c>
      <c r="N559" s="157">
        <v>91286</v>
      </c>
      <c r="O559" s="7" t="s">
        <v>9056</v>
      </c>
      <c r="P559" s="16">
        <f>IFERROR(LOOKUP(E559,{30,43,48,53,58,63,68,73,78,83,88,93,97},{42,47,52,57,62,67,72,77,82,87,92,99,100}),999)</f>
        <v>92</v>
      </c>
      <c r="Q559">
        <v>1</v>
      </c>
    </row>
    <row r="560" spans="1:17" x14ac:dyDescent="0.35">
      <c r="A560" s="153">
        <v>558</v>
      </c>
      <c r="B560" t="s">
        <v>9052</v>
      </c>
      <c r="C560" s="154">
        <v>44872</v>
      </c>
      <c r="D560" s="155" t="s">
        <v>6</v>
      </c>
      <c r="E560" s="156">
        <v>85</v>
      </c>
      <c r="F560" s="157" t="s">
        <v>8969</v>
      </c>
      <c r="G560" s="155" t="s">
        <v>9069</v>
      </c>
      <c r="H560" s="158" t="s">
        <v>9009</v>
      </c>
      <c r="I560" s="157"/>
      <c r="J560" s="157">
        <v>18</v>
      </c>
      <c r="K560" s="157" t="s">
        <v>9054</v>
      </c>
      <c r="L560" s="159">
        <v>9.9</v>
      </c>
      <c r="M560" s="159"/>
      <c r="N560" s="157"/>
      <c r="O560" s="7" t="s">
        <v>9056</v>
      </c>
      <c r="P560" s="16">
        <f>IFERROR(LOOKUP(E560,{30,43,48,53,58,63,68,73,78,83,88,93,97},{42,47,52,57,62,67,72,77,82,87,92,99,100}),999)</f>
        <v>87</v>
      </c>
      <c r="Q560">
        <v>1</v>
      </c>
    </row>
    <row r="561" spans="1:17" ht="29" x14ac:dyDescent="0.35">
      <c r="A561" s="153">
        <v>559</v>
      </c>
      <c r="B561" t="s">
        <v>9052</v>
      </c>
      <c r="C561" s="154">
        <v>44872</v>
      </c>
      <c r="D561" s="155" t="s">
        <v>6</v>
      </c>
      <c r="E561" s="156">
        <v>94</v>
      </c>
      <c r="F561" s="157" t="s">
        <v>8969</v>
      </c>
      <c r="G561" s="157" t="s">
        <v>9</v>
      </c>
      <c r="H561" s="158" t="s">
        <v>9053</v>
      </c>
      <c r="I561" s="157">
        <v>220270</v>
      </c>
      <c r="J561" s="157">
        <v>18</v>
      </c>
      <c r="K561" s="157" t="s">
        <v>9115</v>
      </c>
      <c r="L561" s="159">
        <v>0.3</v>
      </c>
      <c r="M561" s="159" t="s">
        <v>9058</v>
      </c>
      <c r="N561" s="157">
        <v>220270</v>
      </c>
      <c r="O561" s="7" t="s">
        <v>9056</v>
      </c>
      <c r="P561" s="16">
        <f>IFERROR(LOOKUP(E561,{30,43,48,53,58,63,68,73,78,83,88,93,97},{42,47,52,57,62,67,72,77,82,87,92,99,100}),999)</f>
        <v>99</v>
      </c>
      <c r="Q561">
        <v>1</v>
      </c>
    </row>
    <row r="562" spans="1:17" x14ac:dyDescent="0.35">
      <c r="A562" s="153">
        <v>560</v>
      </c>
      <c r="B562" t="s">
        <v>9052</v>
      </c>
      <c r="C562" s="154">
        <v>44872</v>
      </c>
      <c r="D562" s="155" t="s">
        <v>6</v>
      </c>
      <c r="E562" s="156">
        <v>82</v>
      </c>
      <c r="F562" s="157" t="s">
        <v>8969</v>
      </c>
      <c r="G562" s="155" t="s">
        <v>9069</v>
      </c>
      <c r="H562" s="158" t="s">
        <v>9009</v>
      </c>
      <c r="I562" s="157"/>
      <c r="J562" s="157">
        <v>18</v>
      </c>
      <c r="K562" s="157" t="s">
        <v>9054</v>
      </c>
      <c r="L562" s="159">
        <v>9.9</v>
      </c>
      <c r="M562" s="159"/>
      <c r="N562" s="157"/>
      <c r="O562" s="7" t="s">
        <v>9056</v>
      </c>
      <c r="P562" s="16">
        <f>IFERROR(LOOKUP(E562,{30,43,48,53,58,63,68,73,78,83,88,93,97},{42,47,52,57,62,67,72,77,82,87,92,99,100}),999)</f>
        <v>82</v>
      </c>
      <c r="Q562">
        <v>1</v>
      </c>
    </row>
    <row r="563" spans="1:17" x14ac:dyDescent="0.35">
      <c r="A563" s="153">
        <v>561</v>
      </c>
      <c r="B563" t="s">
        <v>9052</v>
      </c>
      <c r="C563" s="154">
        <v>44872</v>
      </c>
      <c r="D563" s="155" t="s">
        <v>6</v>
      </c>
      <c r="E563" s="156">
        <v>84</v>
      </c>
      <c r="F563" s="157" t="s">
        <v>8969</v>
      </c>
      <c r="G563" s="155" t="s">
        <v>9069</v>
      </c>
      <c r="H563" s="158" t="s">
        <v>9009</v>
      </c>
      <c r="I563" s="157"/>
      <c r="J563" s="157">
        <v>18</v>
      </c>
      <c r="K563" s="157" t="s">
        <v>9054</v>
      </c>
      <c r="L563" s="159">
        <v>9.9</v>
      </c>
      <c r="M563" s="159"/>
      <c r="N563" s="157"/>
      <c r="O563" s="7" t="s">
        <v>9056</v>
      </c>
      <c r="P563" s="16">
        <f>IFERROR(LOOKUP(E563,{30,43,48,53,58,63,68,73,78,83,88,93,97},{42,47,52,57,62,67,72,77,82,87,92,99,100}),999)</f>
        <v>87</v>
      </c>
      <c r="Q563">
        <v>1</v>
      </c>
    </row>
    <row r="564" spans="1:17" x14ac:dyDescent="0.35">
      <c r="A564" s="153">
        <v>562</v>
      </c>
      <c r="B564" t="s">
        <v>9052</v>
      </c>
      <c r="C564" s="154">
        <v>44872</v>
      </c>
      <c r="D564" s="155" t="s">
        <v>6</v>
      </c>
      <c r="E564" s="156">
        <v>78</v>
      </c>
      <c r="F564" s="157" t="s">
        <v>8969</v>
      </c>
      <c r="G564" s="155" t="s">
        <v>9069</v>
      </c>
      <c r="H564" s="158" t="s">
        <v>9009</v>
      </c>
      <c r="I564" s="157"/>
      <c r="J564" s="157">
        <v>18</v>
      </c>
      <c r="K564" s="157" t="s">
        <v>9054</v>
      </c>
      <c r="L564" s="159">
        <v>9.9</v>
      </c>
      <c r="M564" s="159"/>
      <c r="N564" s="157"/>
      <c r="O564" s="7" t="s">
        <v>9056</v>
      </c>
      <c r="P564" s="16">
        <f>IFERROR(LOOKUP(E564,{30,43,48,53,58,63,68,73,78,83,88,93,97},{42,47,52,57,62,67,72,77,82,87,92,99,100}),999)</f>
        <v>82</v>
      </c>
      <c r="Q564">
        <v>1</v>
      </c>
    </row>
    <row r="565" spans="1:17" x14ac:dyDescent="0.35">
      <c r="A565" s="153">
        <v>563</v>
      </c>
      <c r="B565" t="s">
        <v>9052</v>
      </c>
      <c r="C565" s="154">
        <v>44872</v>
      </c>
      <c r="D565" s="155" t="s">
        <v>6</v>
      </c>
      <c r="E565" s="156">
        <v>107</v>
      </c>
      <c r="F565" s="157" t="s">
        <v>8969</v>
      </c>
      <c r="G565" s="155" t="s">
        <v>9069</v>
      </c>
      <c r="H565" s="158" t="s">
        <v>9009</v>
      </c>
      <c r="I565" s="157"/>
      <c r="J565" s="157">
        <v>18</v>
      </c>
      <c r="K565" s="157" t="s">
        <v>9054</v>
      </c>
      <c r="L565" s="159">
        <v>9.9</v>
      </c>
      <c r="M565" s="159"/>
      <c r="N565" s="157"/>
      <c r="O565" s="7" t="s">
        <v>9056</v>
      </c>
      <c r="P565" s="16">
        <f>IFERROR(LOOKUP(E565,{30,43,48,53,58,63,68,73,78,83,88,93,97},{42,47,52,57,62,67,72,77,82,87,92,99,100}),999)</f>
        <v>100</v>
      </c>
      <c r="Q565">
        <v>1</v>
      </c>
    </row>
    <row r="566" spans="1:17" x14ac:dyDescent="0.35">
      <c r="A566" s="153">
        <v>564</v>
      </c>
      <c r="B566" t="s">
        <v>9052</v>
      </c>
      <c r="C566" s="154">
        <v>44872</v>
      </c>
      <c r="D566" s="155" t="s">
        <v>6</v>
      </c>
      <c r="E566" s="156">
        <v>73</v>
      </c>
      <c r="F566" s="157" t="s">
        <v>8969</v>
      </c>
      <c r="G566" s="155" t="s">
        <v>9069</v>
      </c>
      <c r="H566" s="158" t="s">
        <v>9009</v>
      </c>
      <c r="I566" s="157"/>
      <c r="J566" s="157">
        <v>18</v>
      </c>
      <c r="K566" s="157" t="s">
        <v>9054</v>
      </c>
      <c r="L566" s="159">
        <v>9.9</v>
      </c>
      <c r="M566" s="159"/>
      <c r="N566" s="157"/>
      <c r="O566" s="7" t="s">
        <v>9056</v>
      </c>
      <c r="P566" s="16">
        <f>IFERROR(LOOKUP(E566,{30,43,48,53,58,63,68,73,78,83,88,93,97},{42,47,52,57,62,67,72,77,82,87,92,99,100}),999)</f>
        <v>77</v>
      </c>
      <c r="Q566">
        <v>1</v>
      </c>
    </row>
    <row r="567" spans="1:17" x14ac:dyDescent="0.35">
      <c r="A567" s="153">
        <v>565</v>
      </c>
      <c r="B567" t="s">
        <v>9052</v>
      </c>
      <c r="C567" s="154">
        <v>44872</v>
      </c>
      <c r="D567" s="155" t="s">
        <v>6</v>
      </c>
      <c r="E567" s="156">
        <v>85</v>
      </c>
      <c r="F567" s="157" t="s">
        <v>8969</v>
      </c>
      <c r="G567" s="157" t="s">
        <v>9</v>
      </c>
      <c r="H567" s="158" t="s">
        <v>9053</v>
      </c>
      <c r="I567" s="157">
        <v>637603</v>
      </c>
      <c r="J567" s="157">
        <v>18</v>
      </c>
      <c r="K567" s="157" t="s">
        <v>9055</v>
      </c>
      <c r="L567" s="159">
        <v>1.2</v>
      </c>
      <c r="M567" s="159" t="s">
        <v>9000</v>
      </c>
      <c r="N567" s="157">
        <v>637603</v>
      </c>
      <c r="O567" s="7" t="s">
        <v>9056</v>
      </c>
      <c r="P567" s="16">
        <f>IFERROR(LOOKUP(E567,{30,43,48,53,58,63,68,73,78,83,88,93,97},{42,47,52,57,62,67,72,77,82,87,92,99,100}),999)</f>
        <v>87</v>
      </c>
      <c r="Q567">
        <v>1</v>
      </c>
    </row>
    <row r="568" spans="1:17" x14ac:dyDescent="0.35">
      <c r="A568" s="153">
        <v>566</v>
      </c>
      <c r="B568" t="s">
        <v>9052</v>
      </c>
      <c r="C568" s="154">
        <v>44872</v>
      </c>
      <c r="D568" s="155" t="s">
        <v>6</v>
      </c>
      <c r="E568" s="156">
        <v>73</v>
      </c>
      <c r="F568" s="157" t="s">
        <v>8969</v>
      </c>
      <c r="G568" s="155" t="s">
        <v>9069</v>
      </c>
      <c r="H568" s="158" t="s">
        <v>9009</v>
      </c>
      <c r="I568" s="157"/>
      <c r="J568" s="157">
        <v>18</v>
      </c>
      <c r="K568" s="157" t="s">
        <v>9054</v>
      </c>
      <c r="L568" s="159">
        <v>9.9</v>
      </c>
      <c r="M568" s="159"/>
      <c r="N568" s="157"/>
      <c r="O568" s="7" t="s">
        <v>9056</v>
      </c>
      <c r="P568" s="16">
        <f>IFERROR(LOOKUP(E568,{30,43,48,53,58,63,68,73,78,83,88,93,97},{42,47,52,57,62,67,72,77,82,87,92,99,100}),999)</f>
        <v>77</v>
      </c>
      <c r="Q568">
        <v>1</v>
      </c>
    </row>
    <row r="569" spans="1:17" x14ac:dyDescent="0.35">
      <c r="A569" s="153">
        <v>567</v>
      </c>
      <c r="B569" t="s">
        <v>9052</v>
      </c>
      <c r="C569" s="154">
        <v>44872</v>
      </c>
      <c r="D569" s="155" t="s">
        <v>6</v>
      </c>
      <c r="E569" s="156">
        <v>93</v>
      </c>
      <c r="F569" s="157" t="s">
        <v>8969</v>
      </c>
      <c r="G569" s="155" t="s">
        <v>9069</v>
      </c>
      <c r="H569" s="158" t="s">
        <v>9009</v>
      </c>
      <c r="I569" s="157"/>
      <c r="J569" s="157">
        <v>18</v>
      </c>
      <c r="K569" s="157" t="s">
        <v>9054</v>
      </c>
      <c r="L569" s="159">
        <v>9.9</v>
      </c>
      <c r="M569" s="159"/>
      <c r="N569" s="157"/>
      <c r="O569" s="7" t="s">
        <v>9056</v>
      </c>
      <c r="P569" s="16">
        <f>IFERROR(LOOKUP(E569,{30,43,48,53,58,63,68,73,78,83,88,93,97},{42,47,52,57,62,67,72,77,82,87,92,99,100}),999)</f>
        <v>99</v>
      </c>
      <c r="Q569">
        <v>1</v>
      </c>
    </row>
    <row r="570" spans="1:17" x14ac:dyDescent="0.35">
      <c r="A570" s="153">
        <v>568</v>
      </c>
      <c r="B570" t="s">
        <v>9052</v>
      </c>
      <c r="C570" s="154">
        <v>44872</v>
      </c>
      <c r="D570" s="155" t="s">
        <v>6</v>
      </c>
      <c r="E570" s="156">
        <v>83</v>
      </c>
      <c r="F570" s="157" t="s">
        <v>8969</v>
      </c>
      <c r="G570" s="155" t="s">
        <v>9069</v>
      </c>
      <c r="H570" s="158" t="s">
        <v>9009</v>
      </c>
      <c r="I570" s="157"/>
      <c r="J570" s="157">
        <v>18</v>
      </c>
      <c r="K570" s="157" t="s">
        <v>9054</v>
      </c>
      <c r="L570" s="159">
        <v>9.9</v>
      </c>
      <c r="M570" s="159"/>
      <c r="N570" s="157"/>
      <c r="O570" s="7" t="s">
        <v>9056</v>
      </c>
      <c r="P570" s="16">
        <f>IFERROR(LOOKUP(E570,{30,43,48,53,58,63,68,73,78,83,88,93,97},{42,47,52,57,62,67,72,77,82,87,92,99,100}),999)</f>
        <v>87</v>
      </c>
      <c r="Q570">
        <v>1</v>
      </c>
    </row>
    <row r="571" spans="1:17" x14ac:dyDescent="0.35">
      <c r="A571" s="153">
        <v>569</v>
      </c>
      <c r="B571" t="s">
        <v>9052</v>
      </c>
      <c r="C571" s="154">
        <v>44872</v>
      </c>
      <c r="D571" s="155" t="s">
        <v>6</v>
      </c>
      <c r="E571" s="156">
        <v>79</v>
      </c>
      <c r="F571" s="157" t="s">
        <v>8969</v>
      </c>
      <c r="G571" s="157" t="s">
        <v>9</v>
      </c>
      <c r="H571" s="158" t="s">
        <v>9053</v>
      </c>
      <c r="I571" s="157">
        <v>637422</v>
      </c>
      <c r="J571" s="157">
        <v>18</v>
      </c>
      <c r="K571" s="157" t="s">
        <v>9109</v>
      </c>
      <c r="L571" s="159">
        <v>0.3</v>
      </c>
      <c r="M571" s="159" t="s">
        <v>9058</v>
      </c>
      <c r="N571" s="157">
        <v>637422</v>
      </c>
      <c r="O571" s="7" t="s">
        <v>9056</v>
      </c>
      <c r="P571" s="16">
        <f>IFERROR(LOOKUP(E571,{30,43,48,53,58,63,68,73,78,83,88,93,97},{42,47,52,57,62,67,72,77,82,87,92,99,100}),999)</f>
        <v>82</v>
      </c>
      <c r="Q571">
        <v>1</v>
      </c>
    </row>
    <row r="572" spans="1:17" x14ac:dyDescent="0.35">
      <c r="A572" s="153">
        <v>570</v>
      </c>
      <c r="B572" t="s">
        <v>9052</v>
      </c>
      <c r="C572" s="154">
        <v>44872</v>
      </c>
      <c r="D572" s="155" t="s">
        <v>6</v>
      </c>
      <c r="E572" s="156">
        <v>98</v>
      </c>
      <c r="F572" s="157" t="s">
        <v>8969</v>
      </c>
      <c r="G572" s="155" t="s">
        <v>9069</v>
      </c>
      <c r="H572" s="158" t="s">
        <v>9009</v>
      </c>
      <c r="I572" s="157"/>
      <c r="J572" s="157">
        <v>18</v>
      </c>
      <c r="K572" s="157" t="s">
        <v>9054</v>
      </c>
      <c r="L572" s="159">
        <v>9.9</v>
      </c>
      <c r="M572" s="159"/>
      <c r="N572" s="157"/>
      <c r="O572" s="7" t="s">
        <v>9056</v>
      </c>
      <c r="P572" s="16">
        <f>IFERROR(LOOKUP(E572,{30,43,48,53,58,63,68,73,78,83,88,93,97},{42,47,52,57,62,67,72,77,82,87,92,99,100}),999)</f>
        <v>100</v>
      </c>
      <c r="Q572">
        <v>1</v>
      </c>
    </row>
    <row r="573" spans="1:17" x14ac:dyDescent="0.35">
      <c r="A573" s="153">
        <v>571</v>
      </c>
      <c r="B573" t="s">
        <v>9052</v>
      </c>
      <c r="C573" s="154">
        <v>44872</v>
      </c>
      <c r="D573" s="155" t="s">
        <v>6</v>
      </c>
      <c r="E573" s="156">
        <v>87</v>
      </c>
      <c r="F573" s="157" t="s">
        <v>8969</v>
      </c>
      <c r="G573" s="155" t="s">
        <v>9069</v>
      </c>
      <c r="H573" s="158" t="s">
        <v>9009</v>
      </c>
      <c r="I573" s="157"/>
      <c r="J573" s="157">
        <v>18</v>
      </c>
      <c r="K573" s="157" t="s">
        <v>9054</v>
      </c>
      <c r="L573" s="159">
        <v>9.9</v>
      </c>
      <c r="M573" s="159"/>
      <c r="N573" s="157"/>
      <c r="O573" s="7" t="s">
        <v>9056</v>
      </c>
      <c r="P573" s="16">
        <f>IFERROR(LOOKUP(E573,{30,43,48,53,58,63,68,73,78,83,88,93,97},{42,47,52,57,62,67,72,77,82,87,92,99,100}),999)</f>
        <v>87</v>
      </c>
      <c r="Q573">
        <v>1</v>
      </c>
    </row>
    <row r="574" spans="1:17" ht="29" x14ac:dyDescent="0.35">
      <c r="A574" s="153">
        <v>572</v>
      </c>
      <c r="B574" t="s">
        <v>9052</v>
      </c>
      <c r="C574" s="154">
        <v>44872</v>
      </c>
      <c r="D574" s="155" t="s">
        <v>6</v>
      </c>
      <c r="E574" s="156">
        <v>80</v>
      </c>
      <c r="F574" s="157" t="s">
        <v>8969</v>
      </c>
      <c r="G574" s="157" t="s">
        <v>9</v>
      </c>
      <c r="H574" s="158" t="s">
        <v>9053</v>
      </c>
      <c r="I574" s="157">
        <v>91286</v>
      </c>
      <c r="J574" s="157">
        <v>18</v>
      </c>
      <c r="K574" s="157" t="s">
        <v>9112</v>
      </c>
      <c r="L574" s="159">
        <v>0.3</v>
      </c>
      <c r="M574" s="159" t="s">
        <v>9058</v>
      </c>
      <c r="N574" s="157">
        <v>91286</v>
      </c>
      <c r="O574" s="7" t="s">
        <v>9056</v>
      </c>
      <c r="P574" s="16">
        <f>IFERROR(LOOKUP(E574,{30,43,48,53,58,63,68,73,78,83,88,93,97},{42,47,52,57,62,67,72,77,82,87,92,99,100}),999)</f>
        <v>82</v>
      </c>
      <c r="Q574">
        <v>1</v>
      </c>
    </row>
    <row r="575" spans="1:17" x14ac:dyDescent="0.35">
      <c r="A575" s="153">
        <v>573</v>
      </c>
      <c r="B575" t="s">
        <v>9052</v>
      </c>
      <c r="C575" s="154">
        <v>44872</v>
      </c>
      <c r="D575" s="155" t="s">
        <v>6</v>
      </c>
      <c r="E575" s="156">
        <v>82</v>
      </c>
      <c r="F575" s="157" t="s">
        <v>8969</v>
      </c>
      <c r="G575" s="157" t="s">
        <v>9</v>
      </c>
      <c r="H575" s="158" t="s">
        <v>9053</v>
      </c>
      <c r="I575" s="157">
        <v>637603</v>
      </c>
      <c r="J575" s="157">
        <v>18</v>
      </c>
      <c r="K575" s="157" t="s">
        <v>9055</v>
      </c>
      <c r="L575" s="159">
        <v>1.2</v>
      </c>
      <c r="M575" s="159" t="s">
        <v>9000</v>
      </c>
      <c r="N575" s="157">
        <v>637603</v>
      </c>
      <c r="O575" s="7" t="s">
        <v>9056</v>
      </c>
      <c r="P575" s="16">
        <f>IFERROR(LOOKUP(E575,{30,43,48,53,58,63,68,73,78,83,88,93,97},{42,47,52,57,62,67,72,77,82,87,92,99,100}),999)</f>
        <v>82</v>
      </c>
      <c r="Q575">
        <v>1</v>
      </c>
    </row>
    <row r="576" spans="1:17" x14ac:dyDescent="0.35">
      <c r="A576" s="153">
        <v>574</v>
      </c>
      <c r="B576" t="s">
        <v>9052</v>
      </c>
      <c r="C576" s="154">
        <v>44872</v>
      </c>
      <c r="D576" s="155" t="s">
        <v>6</v>
      </c>
      <c r="E576" s="156">
        <v>89</v>
      </c>
      <c r="F576" s="157" t="s">
        <v>8969</v>
      </c>
      <c r="G576" s="155" t="s">
        <v>9069</v>
      </c>
      <c r="H576" s="158" t="s">
        <v>9009</v>
      </c>
      <c r="I576" s="157"/>
      <c r="J576" s="157">
        <v>18</v>
      </c>
      <c r="K576" s="157" t="s">
        <v>9054</v>
      </c>
      <c r="L576" s="159">
        <v>9.9</v>
      </c>
      <c r="M576" s="159"/>
      <c r="N576" s="157"/>
      <c r="O576" s="7" t="s">
        <v>9056</v>
      </c>
      <c r="P576" s="16">
        <f>IFERROR(LOOKUP(E576,{30,43,48,53,58,63,68,73,78,83,88,93,97},{42,47,52,57,62,67,72,77,82,87,92,99,100}),999)</f>
        <v>92</v>
      </c>
      <c r="Q576">
        <v>1</v>
      </c>
    </row>
    <row r="577" spans="1:17" x14ac:dyDescent="0.35">
      <c r="A577" s="153">
        <v>575</v>
      </c>
      <c r="B577" t="s">
        <v>9052</v>
      </c>
      <c r="C577" s="154">
        <v>44872</v>
      </c>
      <c r="D577" s="155" t="s">
        <v>6</v>
      </c>
      <c r="E577" s="156">
        <v>72</v>
      </c>
      <c r="F577" s="157" t="s">
        <v>8969</v>
      </c>
      <c r="G577" s="155" t="s">
        <v>9069</v>
      </c>
      <c r="H577" s="158" t="s">
        <v>9009</v>
      </c>
      <c r="I577" s="157"/>
      <c r="J577" s="157">
        <v>18</v>
      </c>
      <c r="K577" s="157" t="s">
        <v>9054</v>
      </c>
      <c r="L577" s="159">
        <v>9.9</v>
      </c>
      <c r="M577" s="159"/>
      <c r="N577" s="157"/>
      <c r="O577" s="7" t="s">
        <v>9056</v>
      </c>
      <c r="P577" s="16">
        <f>IFERROR(LOOKUP(E577,{30,43,48,53,58,63,68,73,78,83,88,93,97},{42,47,52,57,62,67,72,77,82,87,92,99,100}),999)</f>
        <v>72</v>
      </c>
      <c r="Q577">
        <v>1</v>
      </c>
    </row>
    <row r="578" spans="1:17" x14ac:dyDescent="0.35">
      <c r="A578" s="153">
        <v>576</v>
      </c>
      <c r="B578" t="s">
        <v>9052</v>
      </c>
      <c r="C578" s="154">
        <v>44872</v>
      </c>
      <c r="D578" s="155" t="s">
        <v>6</v>
      </c>
      <c r="E578" s="156">
        <v>75</v>
      </c>
      <c r="F578" s="157" t="s">
        <v>8969</v>
      </c>
      <c r="G578" s="155" t="s">
        <v>9069</v>
      </c>
      <c r="H578" s="158" t="s">
        <v>9009</v>
      </c>
      <c r="I578" s="157"/>
      <c r="J578" s="157">
        <v>18</v>
      </c>
      <c r="K578" s="157" t="s">
        <v>9054</v>
      </c>
      <c r="L578" s="159">
        <v>9.9</v>
      </c>
      <c r="M578" s="159"/>
      <c r="N578" s="157"/>
      <c r="O578" s="7" t="s">
        <v>9056</v>
      </c>
      <c r="P578" s="16">
        <f>IFERROR(LOOKUP(E578,{30,43,48,53,58,63,68,73,78,83,88,93,97},{42,47,52,57,62,67,72,77,82,87,92,99,100}),999)</f>
        <v>77</v>
      </c>
      <c r="Q578">
        <v>1</v>
      </c>
    </row>
    <row r="579" spans="1:17" x14ac:dyDescent="0.35">
      <c r="A579" s="153">
        <v>577</v>
      </c>
      <c r="B579" t="s">
        <v>9052</v>
      </c>
      <c r="C579" s="154">
        <v>44872</v>
      </c>
      <c r="D579" s="155" t="s">
        <v>6</v>
      </c>
      <c r="E579" s="156">
        <v>81</v>
      </c>
      <c r="F579" s="157" t="s">
        <v>8969</v>
      </c>
      <c r="G579" s="155" t="s">
        <v>9069</v>
      </c>
      <c r="H579" s="158" t="s">
        <v>9009</v>
      </c>
      <c r="I579" s="157"/>
      <c r="J579" s="157">
        <v>60</v>
      </c>
      <c r="K579" s="157" t="s">
        <v>9054</v>
      </c>
      <c r="L579" s="159">
        <v>9.9</v>
      </c>
      <c r="M579" s="159"/>
      <c r="N579" s="157"/>
      <c r="O579" s="7" t="s">
        <v>9056</v>
      </c>
      <c r="P579" s="16">
        <f>IFERROR(LOOKUP(E579,{30,43,48,53,58,63,68,73,78,83,88,93,97},{42,47,52,57,62,67,72,77,82,87,92,99,100}),999)</f>
        <v>82</v>
      </c>
      <c r="Q579">
        <v>1</v>
      </c>
    </row>
    <row r="580" spans="1:17" x14ac:dyDescent="0.35">
      <c r="A580" s="153">
        <v>578</v>
      </c>
      <c r="B580" t="s">
        <v>9052</v>
      </c>
      <c r="C580" s="154">
        <v>44872</v>
      </c>
      <c r="D580" s="155" t="s">
        <v>6</v>
      </c>
      <c r="E580" s="156">
        <v>89</v>
      </c>
      <c r="F580" s="157" t="s">
        <v>8969</v>
      </c>
      <c r="G580" s="155" t="s">
        <v>9069</v>
      </c>
      <c r="H580" s="158" t="s">
        <v>9009</v>
      </c>
      <c r="I580" s="157"/>
      <c r="J580" s="157">
        <v>60</v>
      </c>
      <c r="K580" s="157" t="s">
        <v>9054</v>
      </c>
      <c r="L580" s="159">
        <v>9.9</v>
      </c>
      <c r="M580" s="159"/>
      <c r="N580" s="157"/>
      <c r="O580" s="7" t="s">
        <v>9056</v>
      </c>
      <c r="P580" s="16">
        <f>IFERROR(LOOKUP(E580,{30,43,48,53,58,63,68,73,78,83,88,93,97},{42,47,52,57,62,67,72,77,82,87,92,99,100}),999)</f>
        <v>92</v>
      </c>
      <c r="Q580">
        <v>1</v>
      </c>
    </row>
    <row r="581" spans="1:17" x14ac:dyDescent="0.35">
      <c r="A581" s="153">
        <v>579</v>
      </c>
      <c r="B581" t="s">
        <v>9052</v>
      </c>
      <c r="C581" s="154">
        <v>44872</v>
      </c>
      <c r="D581" s="155" t="s">
        <v>6</v>
      </c>
      <c r="E581" s="156">
        <v>84</v>
      </c>
      <c r="F581" s="157" t="s">
        <v>8969</v>
      </c>
      <c r="G581" s="155" t="s">
        <v>9069</v>
      </c>
      <c r="H581" s="158" t="s">
        <v>9009</v>
      </c>
      <c r="I581" s="157"/>
      <c r="J581" s="157">
        <v>60</v>
      </c>
      <c r="K581" s="157" t="s">
        <v>9054</v>
      </c>
      <c r="L581" s="159">
        <v>9.9</v>
      </c>
      <c r="M581" s="159"/>
      <c r="N581" s="157"/>
      <c r="O581" s="7" t="s">
        <v>9056</v>
      </c>
      <c r="P581" s="16">
        <f>IFERROR(LOOKUP(E581,{30,43,48,53,58,63,68,73,78,83,88,93,97},{42,47,52,57,62,67,72,77,82,87,92,99,100}),999)</f>
        <v>87</v>
      </c>
      <c r="Q581">
        <v>1</v>
      </c>
    </row>
    <row r="582" spans="1:17" x14ac:dyDescent="0.35">
      <c r="A582" s="153">
        <v>580</v>
      </c>
      <c r="B582" t="s">
        <v>9052</v>
      </c>
      <c r="C582" s="154">
        <v>44872</v>
      </c>
      <c r="D582" s="155" t="s">
        <v>6</v>
      </c>
      <c r="E582" s="156">
        <v>73</v>
      </c>
      <c r="F582" s="157" t="s">
        <v>8969</v>
      </c>
      <c r="G582" s="155" t="s">
        <v>9069</v>
      </c>
      <c r="H582" s="158" t="s">
        <v>9009</v>
      </c>
      <c r="I582" s="157"/>
      <c r="J582" s="157">
        <v>60</v>
      </c>
      <c r="K582" s="157" t="s">
        <v>9054</v>
      </c>
      <c r="L582" s="159">
        <v>9.9</v>
      </c>
      <c r="M582" s="159"/>
      <c r="N582" s="157"/>
      <c r="O582" s="7" t="s">
        <v>9056</v>
      </c>
      <c r="P582" s="16">
        <f>IFERROR(LOOKUP(E582,{30,43,48,53,58,63,68,73,78,83,88,93,97},{42,47,52,57,62,67,72,77,82,87,92,99,100}),999)</f>
        <v>77</v>
      </c>
      <c r="Q582">
        <v>1</v>
      </c>
    </row>
    <row r="583" spans="1:17" x14ac:dyDescent="0.35">
      <c r="A583" s="153">
        <v>581</v>
      </c>
      <c r="B583" t="s">
        <v>9052</v>
      </c>
      <c r="C583" s="154">
        <v>44872</v>
      </c>
      <c r="D583" s="155" t="s">
        <v>6</v>
      </c>
      <c r="E583" s="156">
        <v>74</v>
      </c>
      <c r="F583" s="157" t="s">
        <v>8969</v>
      </c>
      <c r="G583" s="155" t="s">
        <v>9069</v>
      </c>
      <c r="H583" s="158" t="s">
        <v>9009</v>
      </c>
      <c r="I583" s="157"/>
      <c r="J583" s="157">
        <v>60</v>
      </c>
      <c r="K583" s="157" t="s">
        <v>9054</v>
      </c>
      <c r="L583" s="159">
        <v>9.9</v>
      </c>
      <c r="M583" s="159"/>
      <c r="N583" s="157"/>
      <c r="O583" s="7" t="s">
        <v>9056</v>
      </c>
      <c r="P583" s="16">
        <f>IFERROR(LOOKUP(E583,{30,43,48,53,58,63,68,73,78,83,88,93,97},{42,47,52,57,62,67,72,77,82,87,92,99,100}),999)</f>
        <v>77</v>
      </c>
      <c r="Q583">
        <v>1</v>
      </c>
    </row>
    <row r="584" spans="1:17" ht="29" x14ac:dyDescent="0.35">
      <c r="A584" s="153">
        <v>582</v>
      </c>
      <c r="B584" t="s">
        <v>9052</v>
      </c>
      <c r="C584" s="154">
        <v>44872</v>
      </c>
      <c r="D584" s="155" t="s">
        <v>6</v>
      </c>
      <c r="E584" s="156">
        <v>87</v>
      </c>
      <c r="F584" s="157" t="s">
        <v>8969</v>
      </c>
      <c r="G584" s="157" t="s">
        <v>9</v>
      </c>
      <c r="H584" s="158" t="s">
        <v>9053</v>
      </c>
      <c r="I584" s="157">
        <v>220272</v>
      </c>
      <c r="J584" s="157">
        <v>60</v>
      </c>
      <c r="K584" s="157" t="s">
        <v>9108</v>
      </c>
      <c r="L584" s="159">
        <v>0.3</v>
      </c>
      <c r="M584" s="159" t="s">
        <v>9058</v>
      </c>
      <c r="N584" s="157">
        <v>220272</v>
      </c>
      <c r="O584" s="7" t="s">
        <v>9056</v>
      </c>
      <c r="P584" s="16">
        <f>IFERROR(LOOKUP(E584,{30,43,48,53,58,63,68,73,78,83,88,93,97},{42,47,52,57,62,67,72,77,82,87,92,99,100}),999)</f>
        <v>87</v>
      </c>
      <c r="Q584">
        <v>1</v>
      </c>
    </row>
    <row r="585" spans="1:17" x14ac:dyDescent="0.35">
      <c r="A585" s="153">
        <v>583</v>
      </c>
      <c r="B585" t="s">
        <v>9052</v>
      </c>
      <c r="C585" s="154">
        <v>44872</v>
      </c>
      <c r="D585" s="155" t="s">
        <v>6</v>
      </c>
      <c r="E585" s="156">
        <v>80</v>
      </c>
      <c r="F585" s="157" t="s">
        <v>8969</v>
      </c>
      <c r="G585" s="155" t="s">
        <v>9069</v>
      </c>
      <c r="H585" s="158" t="s">
        <v>9009</v>
      </c>
      <c r="I585" s="157"/>
      <c r="J585" s="157">
        <v>60</v>
      </c>
      <c r="K585" s="157" t="s">
        <v>9054</v>
      </c>
      <c r="L585" s="159">
        <v>9.9</v>
      </c>
      <c r="M585" s="159"/>
      <c r="N585" s="157"/>
      <c r="O585" s="7" t="s">
        <v>9056</v>
      </c>
      <c r="P585" s="16">
        <f>IFERROR(LOOKUP(E585,{30,43,48,53,58,63,68,73,78,83,88,93,97},{42,47,52,57,62,67,72,77,82,87,92,99,100}),999)</f>
        <v>82</v>
      </c>
      <c r="Q585">
        <v>1</v>
      </c>
    </row>
    <row r="586" spans="1:17" x14ac:dyDescent="0.35">
      <c r="A586" s="153">
        <v>584</v>
      </c>
      <c r="B586" t="s">
        <v>9052</v>
      </c>
      <c r="C586" s="154">
        <v>44872</v>
      </c>
      <c r="D586" s="155" t="s">
        <v>6</v>
      </c>
      <c r="E586" s="156">
        <v>86</v>
      </c>
      <c r="F586" s="157" t="s">
        <v>8969</v>
      </c>
      <c r="G586" s="155" t="s">
        <v>9069</v>
      </c>
      <c r="H586" s="158" t="s">
        <v>9009</v>
      </c>
      <c r="I586" s="157"/>
      <c r="J586" s="157">
        <v>60</v>
      </c>
      <c r="K586" s="157" t="s">
        <v>9054</v>
      </c>
      <c r="L586" s="159">
        <v>9.9</v>
      </c>
      <c r="M586" s="159"/>
      <c r="N586" s="157"/>
      <c r="O586" s="7" t="s">
        <v>9056</v>
      </c>
      <c r="P586" s="16">
        <f>IFERROR(LOOKUP(E586,{30,43,48,53,58,63,68,73,78,83,88,93,97},{42,47,52,57,62,67,72,77,82,87,92,99,100}),999)</f>
        <v>87</v>
      </c>
      <c r="Q586">
        <v>1</v>
      </c>
    </row>
    <row r="587" spans="1:17" x14ac:dyDescent="0.35">
      <c r="A587" s="153">
        <v>585</v>
      </c>
      <c r="B587" t="s">
        <v>9052</v>
      </c>
      <c r="C587" s="154">
        <v>44872</v>
      </c>
      <c r="D587" s="155" t="s">
        <v>6</v>
      </c>
      <c r="E587" s="156">
        <v>82</v>
      </c>
      <c r="F587" s="157" t="s">
        <v>8969</v>
      </c>
      <c r="G587" s="155" t="s">
        <v>9069</v>
      </c>
      <c r="H587" s="158" t="s">
        <v>9009</v>
      </c>
      <c r="I587" s="157"/>
      <c r="J587" s="157">
        <v>60</v>
      </c>
      <c r="K587" s="157" t="s">
        <v>9054</v>
      </c>
      <c r="L587" s="159">
        <v>9.9</v>
      </c>
      <c r="M587" s="159"/>
      <c r="N587" s="157"/>
      <c r="O587" s="7" t="s">
        <v>9056</v>
      </c>
      <c r="P587" s="16">
        <f>IFERROR(LOOKUP(E587,{30,43,48,53,58,63,68,73,78,83,88,93,97},{42,47,52,57,62,67,72,77,82,87,92,99,100}),999)</f>
        <v>82</v>
      </c>
      <c r="Q587">
        <v>1</v>
      </c>
    </row>
    <row r="588" spans="1:17" x14ac:dyDescent="0.35">
      <c r="A588" s="153">
        <v>586</v>
      </c>
      <c r="B588" t="s">
        <v>9052</v>
      </c>
      <c r="C588" s="154">
        <v>44872</v>
      </c>
      <c r="D588" s="155" t="s">
        <v>6</v>
      </c>
      <c r="E588" s="156">
        <v>73</v>
      </c>
      <c r="F588" s="157" t="s">
        <v>8969</v>
      </c>
      <c r="G588" s="157" t="s">
        <v>9</v>
      </c>
      <c r="H588" s="158" t="s">
        <v>9053</v>
      </c>
      <c r="I588" s="157">
        <v>637603</v>
      </c>
      <c r="J588" s="157">
        <v>18</v>
      </c>
      <c r="K588" s="157" t="s">
        <v>9055</v>
      </c>
      <c r="L588" s="159">
        <v>1.2</v>
      </c>
      <c r="M588" s="159" t="s">
        <v>9000</v>
      </c>
      <c r="N588" s="157">
        <v>637603</v>
      </c>
      <c r="O588" s="7" t="s">
        <v>9056</v>
      </c>
      <c r="P588" s="16">
        <f>IFERROR(LOOKUP(E588,{30,43,48,53,58,63,68,73,78,83,88,93,97},{42,47,52,57,62,67,72,77,82,87,92,99,100}),999)</f>
        <v>77</v>
      </c>
      <c r="Q588">
        <v>1</v>
      </c>
    </row>
    <row r="589" spans="1:17" ht="29" x14ac:dyDescent="0.35">
      <c r="A589" s="153">
        <v>587</v>
      </c>
      <c r="B589" t="s">
        <v>9052</v>
      </c>
      <c r="C589" s="154">
        <v>44872</v>
      </c>
      <c r="D589" s="155" t="s">
        <v>6</v>
      </c>
      <c r="E589" s="156">
        <v>91</v>
      </c>
      <c r="F589" s="157" t="s">
        <v>8969</v>
      </c>
      <c r="G589" s="157" t="s">
        <v>9</v>
      </c>
      <c r="H589" s="158" t="s">
        <v>9053</v>
      </c>
      <c r="I589" s="157">
        <v>637420</v>
      </c>
      <c r="J589" s="157">
        <v>60</v>
      </c>
      <c r="K589" s="157" t="s">
        <v>9081</v>
      </c>
      <c r="L589" s="159">
        <v>0.3</v>
      </c>
      <c r="M589" s="159" t="s">
        <v>9058</v>
      </c>
      <c r="N589" s="157">
        <v>637420</v>
      </c>
      <c r="O589" s="7" t="s">
        <v>9056</v>
      </c>
      <c r="P589" s="16">
        <f>IFERROR(LOOKUP(E589,{30,43,48,53,58,63,68,73,78,83,88,93,97},{42,47,52,57,62,67,72,77,82,87,92,99,100}),999)</f>
        <v>92</v>
      </c>
      <c r="Q589">
        <v>1</v>
      </c>
    </row>
    <row r="590" spans="1:17" ht="29" x14ac:dyDescent="0.35">
      <c r="A590" s="153">
        <v>588</v>
      </c>
      <c r="B590" t="s">
        <v>9052</v>
      </c>
      <c r="C590" s="154">
        <v>44872</v>
      </c>
      <c r="D590" s="155" t="s">
        <v>6</v>
      </c>
      <c r="E590" s="156">
        <v>81</v>
      </c>
      <c r="F590" s="157" t="s">
        <v>8969</v>
      </c>
      <c r="G590" s="157" t="s">
        <v>9</v>
      </c>
      <c r="H590" s="158" t="s">
        <v>9053</v>
      </c>
      <c r="I590" s="157">
        <v>91286</v>
      </c>
      <c r="J590" s="157">
        <v>60</v>
      </c>
      <c r="K590" s="157" t="s">
        <v>9112</v>
      </c>
      <c r="L590" s="159">
        <v>0.3</v>
      </c>
      <c r="M590" s="159" t="s">
        <v>9058</v>
      </c>
      <c r="N590" s="157">
        <v>91286</v>
      </c>
      <c r="O590" s="7" t="s">
        <v>9056</v>
      </c>
      <c r="P590" s="16">
        <f>IFERROR(LOOKUP(E590,{30,43,48,53,58,63,68,73,78,83,88,93,97},{42,47,52,57,62,67,72,77,82,87,92,99,100}),999)</f>
        <v>82</v>
      </c>
      <c r="Q590">
        <v>1</v>
      </c>
    </row>
    <row r="591" spans="1:17" x14ac:dyDescent="0.35">
      <c r="A591" s="153">
        <v>589</v>
      </c>
      <c r="B591" t="s">
        <v>9052</v>
      </c>
      <c r="C591" s="154">
        <v>44872</v>
      </c>
      <c r="D591" s="155" t="s">
        <v>6</v>
      </c>
      <c r="E591" s="156">
        <v>73</v>
      </c>
      <c r="F591" s="157" t="s">
        <v>8969</v>
      </c>
      <c r="G591" s="155" t="s">
        <v>9069</v>
      </c>
      <c r="H591" s="158" t="s">
        <v>9009</v>
      </c>
      <c r="I591" s="157"/>
      <c r="J591" s="157">
        <v>18</v>
      </c>
      <c r="K591" s="157" t="s">
        <v>9054</v>
      </c>
      <c r="L591" s="159">
        <v>9.9</v>
      </c>
      <c r="M591" s="159"/>
      <c r="N591" s="157"/>
      <c r="O591" s="7" t="s">
        <v>9056</v>
      </c>
      <c r="P591" s="16">
        <f>IFERROR(LOOKUP(E591,{30,43,48,53,58,63,68,73,78,83,88,93,97},{42,47,52,57,62,67,72,77,82,87,92,99,100}),999)</f>
        <v>77</v>
      </c>
      <c r="Q591">
        <v>1</v>
      </c>
    </row>
    <row r="592" spans="1:17" x14ac:dyDescent="0.35">
      <c r="A592" s="153">
        <v>590</v>
      </c>
      <c r="B592" t="s">
        <v>9052</v>
      </c>
      <c r="C592" s="154">
        <v>44872</v>
      </c>
      <c r="D592" s="155" t="s">
        <v>6</v>
      </c>
      <c r="E592" s="156">
        <v>89</v>
      </c>
      <c r="F592" s="157" t="s">
        <v>8969</v>
      </c>
      <c r="G592" s="155" t="s">
        <v>9069</v>
      </c>
      <c r="H592" s="158" t="s">
        <v>9009</v>
      </c>
      <c r="I592" s="157"/>
      <c r="J592" s="157">
        <v>60</v>
      </c>
      <c r="K592" s="157" t="s">
        <v>9054</v>
      </c>
      <c r="L592" s="159">
        <v>9.9</v>
      </c>
      <c r="M592" s="159"/>
      <c r="N592" s="157"/>
      <c r="O592" s="7" t="s">
        <v>9056</v>
      </c>
      <c r="P592" s="16">
        <f>IFERROR(LOOKUP(E592,{30,43,48,53,58,63,68,73,78,83,88,93,97},{42,47,52,57,62,67,72,77,82,87,92,99,100}),999)</f>
        <v>92</v>
      </c>
      <c r="Q592">
        <v>1</v>
      </c>
    </row>
    <row r="593" spans="1:17" ht="29" x14ac:dyDescent="0.35">
      <c r="A593" s="153">
        <v>591</v>
      </c>
      <c r="B593" t="s">
        <v>9052</v>
      </c>
      <c r="C593" s="154">
        <v>44872</v>
      </c>
      <c r="D593" s="155" t="s">
        <v>6</v>
      </c>
      <c r="E593" s="156">
        <v>77</v>
      </c>
      <c r="F593" s="157" t="s">
        <v>8969</v>
      </c>
      <c r="G593" s="157" t="s">
        <v>9</v>
      </c>
      <c r="H593" s="158" t="s">
        <v>9053</v>
      </c>
      <c r="I593" s="157">
        <v>91459</v>
      </c>
      <c r="J593" s="157">
        <v>18</v>
      </c>
      <c r="K593" s="157" t="s">
        <v>9060</v>
      </c>
      <c r="L593" s="159">
        <v>0.2</v>
      </c>
      <c r="M593" s="159" t="s">
        <v>9058</v>
      </c>
      <c r="N593" s="157">
        <v>91459</v>
      </c>
      <c r="O593" s="7" t="s">
        <v>9056</v>
      </c>
      <c r="P593" s="16">
        <f>IFERROR(LOOKUP(E593,{30,43,48,53,58,63,68,73,78,83,88,93,97},{42,47,52,57,62,67,72,77,82,87,92,99,100}),999)</f>
        <v>77</v>
      </c>
      <c r="Q593">
        <v>1</v>
      </c>
    </row>
    <row r="594" spans="1:17" x14ac:dyDescent="0.35">
      <c r="A594" s="153">
        <v>592</v>
      </c>
      <c r="B594" t="s">
        <v>9052</v>
      </c>
      <c r="C594" s="154">
        <v>44872</v>
      </c>
      <c r="D594" s="155" t="s">
        <v>6</v>
      </c>
      <c r="E594" s="156">
        <v>81</v>
      </c>
      <c r="F594" s="157" t="s">
        <v>8969</v>
      </c>
      <c r="G594" s="155" t="s">
        <v>9069</v>
      </c>
      <c r="H594" s="158" t="s">
        <v>9009</v>
      </c>
      <c r="I594" s="157"/>
      <c r="J594" s="157">
        <v>60</v>
      </c>
      <c r="K594" s="157" t="s">
        <v>9054</v>
      </c>
      <c r="L594" s="159">
        <v>9.9</v>
      </c>
      <c r="M594" s="159"/>
      <c r="N594" s="157"/>
      <c r="O594" s="7" t="s">
        <v>9056</v>
      </c>
      <c r="P594" s="16">
        <f>IFERROR(LOOKUP(E594,{30,43,48,53,58,63,68,73,78,83,88,93,97},{42,47,52,57,62,67,72,77,82,87,92,99,100}),999)</f>
        <v>82</v>
      </c>
      <c r="Q594">
        <v>1</v>
      </c>
    </row>
    <row r="595" spans="1:17" x14ac:dyDescent="0.35">
      <c r="A595" s="153">
        <v>593</v>
      </c>
      <c r="B595" t="s">
        <v>9052</v>
      </c>
      <c r="C595" s="154">
        <v>44872</v>
      </c>
      <c r="D595" s="155" t="s">
        <v>6</v>
      </c>
      <c r="E595" s="156">
        <v>80</v>
      </c>
      <c r="F595" s="157" t="s">
        <v>8969</v>
      </c>
      <c r="G595" s="155" t="s">
        <v>9069</v>
      </c>
      <c r="H595" s="158" t="s">
        <v>9009</v>
      </c>
      <c r="I595" s="157"/>
      <c r="J595" s="157">
        <v>60</v>
      </c>
      <c r="K595" s="157" t="s">
        <v>9054</v>
      </c>
      <c r="L595" s="159">
        <v>9.9</v>
      </c>
      <c r="M595" s="159"/>
      <c r="N595" s="157"/>
      <c r="O595" s="7" t="s">
        <v>9056</v>
      </c>
      <c r="P595" s="16">
        <f>IFERROR(LOOKUP(E595,{30,43,48,53,58,63,68,73,78,83,88,93,97},{42,47,52,57,62,67,72,77,82,87,92,99,100}),999)</f>
        <v>82</v>
      </c>
      <c r="Q595">
        <v>1</v>
      </c>
    </row>
    <row r="596" spans="1:17" x14ac:dyDescent="0.35">
      <c r="A596" s="153">
        <v>594</v>
      </c>
      <c r="B596" t="s">
        <v>9052</v>
      </c>
      <c r="C596" s="154">
        <v>44872</v>
      </c>
      <c r="D596" s="155" t="s">
        <v>6</v>
      </c>
      <c r="E596" s="156">
        <v>81</v>
      </c>
      <c r="F596" s="157" t="s">
        <v>8969</v>
      </c>
      <c r="G596" s="157" t="s">
        <v>9</v>
      </c>
      <c r="H596" s="158" t="s">
        <v>9053</v>
      </c>
      <c r="I596" s="157">
        <v>637603</v>
      </c>
      <c r="J596" s="157">
        <v>60</v>
      </c>
      <c r="K596" s="157" t="s">
        <v>9055</v>
      </c>
      <c r="L596" s="159">
        <v>1.2</v>
      </c>
      <c r="M596" s="159" t="s">
        <v>9000</v>
      </c>
      <c r="N596" s="157">
        <v>637603</v>
      </c>
      <c r="O596" s="7" t="s">
        <v>9056</v>
      </c>
      <c r="P596" s="16">
        <f>IFERROR(LOOKUP(E596,{30,43,48,53,58,63,68,73,78,83,88,93,97},{42,47,52,57,62,67,72,77,82,87,92,99,100}),999)</f>
        <v>82</v>
      </c>
      <c r="Q596">
        <v>1</v>
      </c>
    </row>
    <row r="597" spans="1:17" x14ac:dyDescent="0.35">
      <c r="A597" s="153">
        <v>595</v>
      </c>
      <c r="B597" t="s">
        <v>9052</v>
      </c>
      <c r="C597" s="154">
        <v>44872</v>
      </c>
      <c r="D597" s="155" t="s">
        <v>6</v>
      </c>
      <c r="E597" s="156">
        <v>79</v>
      </c>
      <c r="F597" s="157" t="s">
        <v>8969</v>
      </c>
      <c r="G597" s="155" t="s">
        <v>9069</v>
      </c>
      <c r="H597" s="158" t="s">
        <v>9009</v>
      </c>
      <c r="I597" s="157"/>
      <c r="J597" s="157">
        <v>60</v>
      </c>
      <c r="K597" s="157" t="s">
        <v>9054</v>
      </c>
      <c r="L597" s="159">
        <v>9.9</v>
      </c>
      <c r="M597" s="159"/>
      <c r="N597" s="157"/>
      <c r="O597" s="7" t="s">
        <v>9056</v>
      </c>
      <c r="P597" s="16">
        <f>IFERROR(LOOKUP(E597,{30,43,48,53,58,63,68,73,78,83,88,93,97},{42,47,52,57,62,67,72,77,82,87,92,99,100}),999)</f>
        <v>82</v>
      </c>
      <c r="Q597">
        <v>1</v>
      </c>
    </row>
    <row r="598" spans="1:17" x14ac:dyDescent="0.35">
      <c r="A598" s="153">
        <v>596</v>
      </c>
      <c r="B598" t="s">
        <v>9052</v>
      </c>
      <c r="C598" s="154">
        <v>44872</v>
      </c>
      <c r="D598" s="155" t="s">
        <v>6</v>
      </c>
      <c r="E598" s="156">
        <v>81</v>
      </c>
      <c r="F598" s="157" t="s">
        <v>8969</v>
      </c>
      <c r="G598" s="155" t="s">
        <v>9069</v>
      </c>
      <c r="H598" s="158" t="s">
        <v>9009</v>
      </c>
      <c r="I598" s="157"/>
      <c r="J598" s="157">
        <v>60</v>
      </c>
      <c r="K598" s="157" t="s">
        <v>9054</v>
      </c>
      <c r="L598" s="159">
        <v>9.9</v>
      </c>
      <c r="M598" s="159"/>
      <c r="N598" s="157"/>
      <c r="O598" s="7" t="s">
        <v>9056</v>
      </c>
      <c r="P598" s="16">
        <f>IFERROR(LOOKUP(E598,{30,43,48,53,58,63,68,73,78,83,88,93,97},{42,47,52,57,62,67,72,77,82,87,92,99,100}),999)</f>
        <v>82</v>
      </c>
      <c r="Q598">
        <v>1</v>
      </c>
    </row>
    <row r="599" spans="1:17" ht="29" x14ac:dyDescent="0.35">
      <c r="A599" s="153">
        <v>597</v>
      </c>
      <c r="B599" t="s">
        <v>9052</v>
      </c>
      <c r="C599" s="154">
        <v>44872</v>
      </c>
      <c r="D599" s="155" t="s">
        <v>6</v>
      </c>
      <c r="E599" s="156">
        <v>85</v>
      </c>
      <c r="F599" s="157" t="s">
        <v>8969</v>
      </c>
      <c r="G599" s="157" t="s">
        <v>9</v>
      </c>
      <c r="H599" s="158" t="s">
        <v>9053</v>
      </c>
      <c r="I599" s="157">
        <v>637420</v>
      </c>
      <c r="J599" s="157">
        <v>60</v>
      </c>
      <c r="K599" s="157" t="s">
        <v>9081</v>
      </c>
      <c r="L599" s="159">
        <v>0.3</v>
      </c>
      <c r="M599" s="159" t="s">
        <v>9058</v>
      </c>
      <c r="N599" s="157">
        <v>637420</v>
      </c>
      <c r="O599" s="7" t="s">
        <v>9056</v>
      </c>
      <c r="P599" s="16">
        <f>IFERROR(LOOKUP(E599,{30,43,48,53,58,63,68,73,78,83,88,93,97},{42,47,52,57,62,67,72,77,82,87,92,99,100}),999)</f>
        <v>87</v>
      </c>
      <c r="Q599">
        <v>1</v>
      </c>
    </row>
    <row r="600" spans="1:17" x14ac:dyDescent="0.35">
      <c r="A600" s="153">
        <v>598</v>
      </c>
      <c r="B600" t="s">
        <v>9052</v>
      </c>
      <c r="C600" s="154">
        <v>44872</v>
      </c>
      <c r="D600" s="155" t="s">
        <v>6</v>
      </c>
      <c r="E600" s="156">
        <v>85</v>
      </c>
      <c r="F600" s="157" t="s">
        <v>8969</v>
      </c>
      <c r="G600" s="155" t="s">
        <v>9069</v>
      </c>
      <c r="H600" s="158" t="s">
        <v>9009</v>
      </c>
      <c r="I600" s="157"/>
      <c r="J600" s="157">
        <v>60</v>
      </c>
      <c r="K600" s="157" t="s">
        <v>9054</v>
      </c>
      <c r="L600" s="159">
        <v>9.9</v>
      </c>
      <c r="M600" s="159"/>
      <c r="N600" s="157"/>
      <c r="O600" s="7" t="s">
        <v>9056</v>
      </c>
      <c r="P600" s="16">
        <f>IFERROR(LOOKUP(E600,{30,43,48,53,58,63,68,73,78,83,88,93,97},{42,47,52,57,62,67,72,77,82,87,92,99,100}),999)</f>
        <v>87</v>
      </c>
      <c r="Q600">
        <v>1</v>
      </c>
    </row>
    <row r="601" spans="1:17" x14ac:dyDescent="0.35">
      <c r="A601" s="153">
        <v>599</v>
      </c>
      <c r="B601" t="s">
        <v>9052</v>
      </c>
      <c r="C601" s="154">
        <v>44872</v>
      </c>
      <c r="D601" s="155" t="s">
        <v>6</v>
      </c>
      <c r="E601" s="156">
        <v>85</v>
      </c>
      <c r="F601" s="157" t="s">
        <v>8969</v>
      </c>
      <c r="G601" s="155" t="s">
        <v>9069</v>
      </c>
      <c r="H601" s="158" t="s">
        <v>9009</v>
      </c>
      <c r="I601" s="157"/>
      <c r="J601" s="157">
        <v>60</v>
      </c>
      <c r="K601" s="157" t="s">
        <v>9054</v>
      </c>
      <c r="L601" s="159">
        <v>9.9</v>
      </c>
      <c r="M601" s="159"/>
      <c r="N601" s="157"/>
      <c r="O601" s="7" t="s">
        <v>9056</v>
      </c>
      <c r="P601" s="16">
        <f>IFERROR(LOOKUP(E601,{30,43,48,53,58,63,68,73,78,83,88,93,97},{42,47,52,57,62,67,72,77,82,87,92,99,100}),999)</f>
        <v>87</v>
      </c>
      <c r="Q601">
        <v>1</v>
      </c>
    </row>
    <row r="602" spans="1:17" x14ac:dyDescent="0.35">
      <c r="A602" s="153">
        <v>600</v>
      </c>
      <c r="B602" t="s">
        <v>9052</v>
      </c>
      <c r="C602" s="154">
        <v>44872</v>
      </c>
      <c r="D602" s="155" t="s">
        <v>6</v>
      </c>
      <c r="E602" s="156">
        <v>88</v>
      </c>
      <c r="F602" s="157" t="s">
        <v>8969</v>
      </c>
      <c r="G602" s="155" t="s">
        <v>9069</v>
      </c>
      <c r="H602" s="158" t="s">
        <v>9009</v>
      </c>
      <c r="I602" s="157"/>
      <c r="J602" s="157">
        <v>60</v>
      </c>
      <c r="K602" s="157" t="s">
        <v>9054</v>
      </c>
      <c r="L602" s="159">
        <v>9.9</v>
      </c>
      <c r="M602" s="159"/>
      <c r="N602" s="157"/>
      <c r="O602" s="7" t="s">
        <v>9056</v>
      </c>
      <c r="P602" s="16">
        <f>IFERROR(LOOKUP(E602,{30,43,48,53,58,63,68,73,78,83,88,93,97},{42,47,52,57,62,67,72,77,82,87,92,99,100}),999)</f>
        <v>92</v>
      </c>
      <c r="Q602">
        <v>1</v>
      </c>
    </row>
    <row r="603" spans="1:17" x14ac:dyDescent="0.35">
      <c r="A603" s="153">
        <v>601</v>
      </c>
      <c r="B603" t="s">
        <v>9052</v>
      </c>
      <c r="C603" s="154">
        <v>44872</v>
      </c>
      <c r="D603" s="155" t="s">
        <v>6</v>
      </c>
      <c r="E603" s="156">
        <v>99</v>
      </c>
      <c r="F603" s="157" t="s">
        <v>8969</v>
      </c>
      <c r="G603" s="155" t="s">
        <v>9069</v>
      </c>
      <c r="H603" s="158" t="s">
        <v>9009</v>
      </c>
      <c r="I603" s="157"/>
      <c r="J603" s="157">
        <v>60</v>
      </c>
      <c r="K603" s="157" t="s">
        <v>9054</v>
      </c>
      <c r="L603" s="159">
        <v>9.9</v>
      </c>
      <c r="M603" s="159"/>
      <c r="N603" s="157"/>
      <c r="O603" s="7" t="s">
        <v>9056</v>
      </c>
      <c r="P603" s="16">
        <f>IFERROR(LOOKUP(E603,{30,43,48,53,58,63,68,73,78,83,88,93,97},{42,47,52,57,62,67,72,77,82,87,92,99,100}),999)</f>
        <v>100</v>
      </c>
      <c r="Q603">
        <v>1</v>
      </c>
    </row>
    <row r="604" spans="1:17" x14ac:dyDescent="0.35">
      <c r="A604" s="153">
        <v>602</v>
      </c>
      <c r="B604" t="s">
        <v>9052</v>
      </c>
      <c r="C604" s="154">
        <v>44872</v>
      </c>
      <c r="D604" s="155" t="s">
        <v>6</v>
      </c>
      <c r="E604" s="156">
        <v>71</v>
      </c>
      <c r="F604" s="157" t="s">
        <v>8969</v>
      </c>
      <c r="G604" s="157" t="s">
        <v>9</v>
      </c>
      <c r="H604" s="158" t="s">
        <v>9053</v>
      </c>
      <c r="I604" s="157">
        <v>637603</v>
      </c>
      <c r="J604" s="157">
        <v>60</v>
      </c>
      <c r="K604" s="157" t="s">
        <v>9055</v>
      </c>
      <c r="L604" s="159">
        <v>1.2</v>
      </c>
      <c r="M604" s="159" t="s">
        <v>9000</v>
      </c>
      <c r="N604" s="157">
        <v>637603</v>
      </c>
      <c r="O604" s="7" t="s">
        <v>9056</v>
      </c>
      <c r="P604" s="16">
        <f>IFERROR(LOOKUP(E604,{30,43,48,53,58,63,68,73,78,83,88,93,97},{42,47,52,57,62,67,72,77,82,87,92,99,100}),999)</f>
        <v>72</v>
      </c>
      <c r="Q604">
        <v>1</v>
      </c>
    </row>
    <row r="605" spans="1:17" x14ac:dyDescent="0.35">
      <c r="A605" s="153">
        <v>603</v>
      </c>
      <c r="B605" t="s">
        <v>9052</v>
      </c>
      <c r="C605" s="154">
        <v>44872</v>
      </c>
      <c r="D605" s="155" t="s">
        <v>6</v>
      </c>
      <c r="E605" s="156">
        <v>72</v>
      </c>
      <c r="F605" s="157" t="s">
        <v>8969</v>
      </c>
      <c r="G605" s="155" t="s">
        <v>9069</v>
      </c>
      <c r="H605" s="158" t="s">
        <v>9009</v>
      </c>
      <c r="I605" s="157"/>
      <c r="J605" s="157">
        <v>60</v>
      </c>
      <c r="K605" s="157" t="s">
        <v>9054</v>
      </c>
      <c r="L605" s="159">
        <v>9.9</v>
      </c>
      <c r="M605" s="159"/>
      <c r="N605" s="157"/>
      <c r="O605" s="7" t="s">
        <v>9056</v>
      </c>
      <c r="P605" s="16">
        <f>IFERROR(LOOKUP(E605,{30,43,48,53,58,63,68,73,78,83,88,93,97},{42,47,52,57,62,67,72,77,82,87,92,99,100}),999)</f>
        <v>72</v>
      </c>
      <c r="Q605">
        <v>1</v>
      </c>
    </row>
    <row r="606" spans="1:17" x14ac:dyDescent="0.35">
      <c r="A606" s="153">
        <v>604</v>
      </c>
      <c r="B606" t="s">
        <v>9052</v>
      </c>
      <c r="C606" s="154">
        <v>44872</v>
      </c>
      <c r="D606" s="155" t="s">
        <v>6</v>
      </c>
      <c r="E606" s="156">
        <v>88</v>
      </c>
      <c r="F606" s="157" t="s">
        <v>8969</v>
      </c>
      <c r="G606" s="155" t="s">
        <v>9069</v>
      </c>
      <c r="H606" s="158" t="s">
        <v>9009</v>
      </c>
      <c r="I606" s="157"/>
      <c r="J606" s="157">
        <v>60</v>
      </c>
      <c r="K606" s="157" t="s">
        <v>9054</v>
      </c>
      <c r="L606" s="159">
        <v>9.9</v>
      </c>
      <c r="M606" s="159"/>
      <c r="N606" s="157"/>
      <c r="O606" s="7" t="s">
        <v>9056</v>
      </c>
      <c r="P606" s="16">
        <f>IFERROR(LOOKUP(E606,{30,43,48,53,58,63,68,73,78,83,88,93,97},{42,47,52,57,62,67,72,77,82,87,92,99,100}),999)</f>
        <v>92</v>
      </c>
      <c r="Q606">
        <v>1</v>
      </c>
    </row>
    <row r="607" spans="1:17" x14ac:dyDescent="0.35">
      <c r="A607" s="153">
        <v>605</v>
      </c>
      <c r="B607" t="s">
        <v>9052</v>
      </c>
      <c r="C607" s="154">
        <v>44872</v>
      </c>
      <c r="D607" s="155" t="s">
        <v>6</v>
      </c>
      <c r="E607" s="156">
        <v>80</v>
      </c>
      <c r="F607" s="157" t="s">
        <v>8969</v>
      </c>
      <c r="G607" s="155" t="s">
        <v>9069</v>
      </c>
      <c r="H607" s="158" t="s">
        <v>9009</v>
      </c>
      <c r="I607" s="157"/>
      <c r="J607" s="157">
        <v>60</v>
      </c>
      <c r="K607" s="157" t="s">
        <v>9054</v>
      </c>
      <c r="L607" s="159">
        <v>9.9</v>
      </c>
      <c r="M607" s="159"/>
      <c r="N607" s="157"/>
      <c r="O607" s="7" t="s">
        <v>9056</v>
      </c>
      <c r="P607" s="16">
        <f>IFERROR(LOOKUP(E607,{30,43,48,53,58,63,68,73,78,83,88,93,97},{42,47,52,57,62,67,72,77,82,87,92,99,100}),999)</f>
        <v>82</v>
      </c>
      <c r="Q607">
        <v>1</v>
      </c>
    </row>
    <row r="608" spans="1:17" x14ac:dyDescent="0.35">
      <c r="A608" s="153">
        <v>606</v>
      </c>
      <c r="B608" t="s">
        <v>9052</v>
      </c>
      <c r="C608" s="154">
        <v>44872</v>
      </c>
      <c r="D608" s="155" t="s">
        <v>6</v>
      </c>
      <c r="E608" s="156">
        <v>81</v>
      </c>
      <c r="F608" s="157" t="s">
        <v>8969</v>
      </c>
      <c r="G608" s="155" t="s">
        <v>9069</v>
      </c>
      <c r="H608" s="158" t="s">
        <v>9009</v>
      </c>
      <c r="I608" s="157"/>
      <c r="J608" s="157">
        <v>60</v>
      </c>
      <c r="K608" s="157" t="s">
        <v>9054</v>
      </c>
      <c r="L608" s="159">
        <v>9.9</v>
      </c>
      <c r="M608" s="159"/>
      <c r="N608" s="157"/>
      <c r="O608" s="7" t="s">
        <v>9056</v>
      </c>
      <c r="P608" s="16">
        <f>IFERROR(LOOKUP(E608,{30,43,48,53,58,63,68,73,78,83,88,93,97},{42,47,52,57,62,67,72,77,82,87,92,99,100}),999)</f>
        <v>82</v>
      </c>
      <c r="Q608">
        <v>1</v>
      </c>
    </row>
    <row r="609" spans="1:17" x14ac:dyDescent="0.35">
      <c r="A609" s="153">
        <v>607</v>
      </c>
      <c r="B609" t="s">
        <v>9052</v>
      </c>
      <c r="C609" s="154">
        <v>44872</v>
      </c>
      <c r="D609" s="155" t="s">
        <v>6</v>
      </c>
      <c r="E609" s="156">
        <v>84</v>
      </c>
      <c r="F609" s="157" t="s">
        <v>8969</v>
      </c>
      <c r="G609" s="155" t="s">
        <v>9069</v>
      </c>
      <c r="H609" s="158" t="s">
        <v>9009</v>
      </c>
      <c r="I609" s="157"/>
      <c r="J609" s="157">
        <v>60</v>
      </c>
      <c r="K609" s="157" t="s">
        <v>9054</v>
      </c>
      <c r="L609" s="159">
        <v>9.9</v>
      </c>
      <c r="M609" s="159"/>
      <c r="N609" s="157"/>
      <c r="O609" s="7" t="s">
        <v>9056</v>
      </c>
      <c r="P609" s="16">
        <f>IFERROR(LOOKUP(E609,{30,43,48,53,58,63,68,73,78,83,88,93,97},{42,47,52,57,62,67,72,77,82,87,92,99,100}),999)</f>
        <v>87</v>
      </c>
      <c r="Q609">
        <v>1</v>
      </c>
    </row>
    <row r="610" spans="1:17" x14ac:dyDescent="0.35">
      <c r="A610" s="153">
        <v>700</v>
      </c>
      <c r="B610" t="s">
        <v>9052</v>
      </c>
      <c r="C610" s="154">
        <v>44880</v>
      </c>
      <c r="D610" s="155" t="s">
        <v>6</v>
      </c>
      <c r="E610" s="156">
        <v>90</v>
      </c>
      <c r="F610" s="157" t="s">
        <v>8969</v>
      </c>
      <c r="G610" s="157" t="s">
        <v>9</v>
      </c>
      <c r="H610" s="158" t="s">
        <v>9009</v>
      </c>
      <c r="I610" s="157"/>
      <c r="J610" s="157">
        <v>60</v>
      </c>
      <c r="K610" s="157" t="s">
        <v>9054</v>
      </c>
      <c r="L610" s="159">
        <v>9.9</v>
      </c>
      <c r="M610" s="159"/>
      <c r="N610" s="157"/>
      <c r="O610" s="7" t="s">
        <v>9056</v>
      </c>
      <c r="P610" s="16">
        <f>IFERROR(LOOKUP(E610,{30,43,48,53,58,63,68,73,78,83,88,93,97},{42,47,52,57,62,67,72,77,82,87,92,99,100}),999)</f>
        <v>92</v>
      </c>
      <c r="Q610">
        <v>1</v>
      </c>
    </row>
    <row r="611" spans="1:17" x14ac:dyDescent="0.35">
      <c r="A611" s="153">
        <v>701</v>
      </c>
      <c r="B611" t="s">
        <v>9052</v>
      </c>
      <c r="C611" s="154">
        <v>44880</v>
      </c>
      <c r="D611" s="155" t="s">
        <v>16</v>
      </c>
      <c r="E611" s="156">
        <v>79</v>
      </c>
      <c r="F611" s="157" t="s">
        <v>8969</v>
      </c>
      <c r="G611" s="155" t="s">
        <v>9069</v>
      </c>
      <c r="H611" s="158" t="s">
        <v>9009</v>
      </c>
      <c r="I611" s="157"/>
      <c r="J611" s="157">
        <v>18</v>
      </c>
      <c r="K611" s="157" t="s">
        <v>9054</v>
      </c>
      <c r="L611" s="159">
        <v>9.9</v>
      </c>
      <c r="M611" s="159"/>
      <c r="N611" s="157"/>
      <c r="O611" s="7" t="s">
        <v>9056</v>
      </c>
      <c r="P611" s="16">
        <f>IFERROR(LOOKUP(E611,{30,43,48,53,58,63,68,73,78,83,88,93,97},{42,47,52,57,62,67,72,77,82,87,92,99,100}),999)</f>
        <v>82</v>
      </c>
      <c r="Q611">
        <v>1</v>
      </c>
    </row>
    <row r="612" spans="1:17" x14ac:dyDescent="0.35">
      <c r="A612" s="153">
        <v>702</v>
      </c>
      <c r="B612" t="s">
        <v>9052</v>
      </c>
      <c r="C612" s="154">
        <v>44880</v>
      </c>
      <c r="D612" s="155" t="s">
        <v>16</v>
      </c>
      <c r="E612" s="156">
        <v>87</v>
      </c>
      <c r="F612" s="157" t="s">
        <v>8969</v>
      </c>
      <c r="G612" s="155" t="s">
        <v>9069</v>
      </c>
      <c r="H612" s="158" t="s">
        <v>9009</v>
      </c>
      <c r="I612" s="157"/>
      <c r="J612" s="157">
        <v>60</v>
      </c>
      <c r="K612" s="157" t="s">
        <v>9054</v>
      </c>
      <c r="L612" s="159">
        <v>9.9</v>
      </c>
      <c r="M612" s="159"/>
      <c r="N612" s="157"/>
      <c r="O612" s="7" t="s">
        <v>9056</v>
      </c>
      <c r="P612" s="16">
        <f>IFERROR(LOOKUP(E612,{30,43,48,53,58,63,68,73,78,83,88,93,97},{42,47,52,57,62,67,72,77,82,87,92,99,100}),999)</f>
        <v>87</v>
      </c>
      <c r="Q612">
        <v>1</v>
      </c>
    </row>
    <row r="613" spans="1:17" x14ac:dyDescent="0.35">
      <c r="A613" s="153">
        <v>703</v>
      </c>
      <c r="B613" t="s">
        <v>9052</v>
      </c>
      <c r="C613" s="154">
        <v>44880</v>
      </c>
      <c r="D613" s="155" t="s">
        <v>16</v>
      </c>
      <c r="E613" s="156">
        <v>80</v>
      </c>
      <c r="F613" s="157" t="s">
        <v>8969</v>
      </c>
      <c r="G613" s="155" t="s">
        <v>9069</v>
      </c>
      <c r="H613" s="158" t="s">
        <v>9009</v>
      </c>
      <c r="I613" s="157"/>
      <c r="J613" s="157">
        <v>60</v>
      </c>
      <c r="K613" s="157" t="s">
        <v>9054</v>
      </c>
      <c r="L613" s="159">
        <v>9.9</v>
      </c>
      <c r="M613" s="159"/>
      <c r="N613" s="157"/>
      <c r="O613" s="7" t="s">
        <v>9056</v>
      </c>
      <c r="P613" s="16">
        <f>IFERROR(LOOKUP(E613,{30,43,48,53,58,63,68,73,78,83,88,93,97},{42,47,52,57,62,67,72,77,82,87,92,99,100}),999)</f>
        <v>82</v>
      </c>
      <c r="Q613">
        <v>1</v>
      </c>
    </row>
    <row r="614" spans="1:17" x14ac:dyDescent="0.35">
      <c r="A614" s="153">
        <v>704</v>
      </c>
      <c r="B614" t="s">
        <v>9052</v>
      </c>
      <c r="C614" s="154">
        <v>44880</v>
      </c>
      <c r="D614" s="155" t="s">
        <v>16</v>
      </c>
      <c r="E614" s="156">
        <v>91</v>
      </c>
      <c r="F614" s="157" t="s">
        <v>8969</v>
      </c>
      <c r="G614" s="155" t="s">
        <v>9069</v>
      </c>
      <c r="H614" s="158" t="s">
        <v>9009</v>
      </c>
      <c r="I614" s="157"/>
      <c r="J614" s="157">
        <v>60</v>
      </c>
      <c r="K614" s="157" t="s">
        <v>9054</v>
      </c>
      <c r="L614" s="159">
        <v>9.9</v>
      </c>
      <c r="M614" s="159"/>
      <c r="N614" s="157"/>
      <c r="O614" s="7" t="s">
        <v>9056</v>
      </c>
      <c r="P614" s="16">
        <f>IFERROR(LOOKUP(E614,{30,43,48,53,58,63,68,73,78,83,88,93,97},{42,47,52,57,62,67,72,77,82,87,92,99,100}),999)</f>
        <v>92</v>
      </c>
      <c r="Q614">
        <v>1</v>
      </c>
    </row>
    <row r="615" spans="1:17" x14ac:dyDescent="0.35">
      <c r="A615" s="153">
        <v>705</v>
      </c>
      <c r="B615" t="s">
        <v>9052</v>
      </c>
      <c r="C615" s="154">
        <v>44880</v>
      </c>
      <c r="D615" s="155" t="s">
        <v>16</v>
      </c>
      <c r="E615" s="156">
        <v>80</v>
      </c>
      <c r="F615" s="157" t="s">
        <v>8969</v>
      </c>
      <c r="G615" s="155" t="s">
        <v>9069</v>
      </c>
      <c r="H615" s="158" t="s">
        <v>9009</v>
      </c>
      <c r="I615" s="157"/>
      <c r="J615" s="157">
        <v>60</v>
      </c>
      <c r="K615" s="157" t="s">
        <v>9054</v>
      </c>
      <c r="L615" s="159">
        <v>9.9</v>
      </c>
      <c r="M615" s="159"/>
      <c r="N615" s="157"/>
      <c r="O615" s="7" t="s">
        <v>9056</v>
      </c>
      <c r="P615" s="16">
        <f>IFERROR(LOOKUP(E615,{30,43,48,53,58,63,68,73,78,83,88,93,97},{42,47,52,57,62,67,72,77,82,87,92,99,100}),999)</f>
        <v>82</v>
      </c>
      <c r="Q615">
        <v>1</v>
      </c>
    </row>
    <row r="616" spans="1:17" x14ac:dyDescent="0.35">
      <c r="A616" s="153">
        <v>706</v>
      </c>
      <c r="B616" t="s">
        <v>9052</v>
      </c>
      <c r="C616" s="154">
        <v>44880</v>
      </c>
      <c r="D616" s="155" t="s">
        <v>16</v>
      </c>
      <c r="E616" s="156">
        <v>86</v>
      </c>
      <c r="F616" s="157" t="s">
        <v>8969</v>
      </c>
      <c r="G616" s="155" t="s">
        <v>9069</v>
      </c>
      <c r="H616" s="158" t="s">
        <v>9009</v>
      </c>
      <c r="I616" s="157"/>
      <c r="J616" s="157">
        <v>60</v>
      </c>
      <c r="K616" s="157" t="s">
        <v>9054</v>
      </c>
      <c r="L616" s="159">
        <v>9.9</v>
      </c>
      <c r="M616" s="159"/>
      <c r="N616" s="157"/>
      <c r="O616" s="7" t="s">
        <v>9056</v>
      </c>
      <c r="P616" s="16">
        <f>IFERROR(LOOKUP(E616,{30,43,48,53,58,63,68,73,78,83,88,93,97},{42,47,52,57,62,67,72,77,82,87,92,99,100}),999)</f>
        <v>87</v>
      </c>
      <c r="Q616">
        <v>1</v>
      </c>
    </row>
    <row r="617" spans="1:17" x14ac:dyDescent="0.35">
      <c r="A617" s="153">
        <v>707</v>
      </c>
      <c r="B617" t="s">
        <v>9052</v>
      </c>
      <c r="C617" s="154">
        <v>44880</v>
      </c>
      <c r="D617" s="155" t="s">
        <v>6</v>
      </c>
      <c r="E617" s="156">
        <v>91</v>
      </c>
      <c r="F617" s="157" t="s">
        <v>8969</v>
      </c>
      <c r="G617" s="155" t="s">
        <v>9069</v>
      </c>
      <c r="H617" s="158" t="s">
        <v>9009</v>
      </c>
      <c r="I617" s="157"/>
      <c r="J617" s="157">
        <v>60</v>
      </c>
      <c r="K617" s="157" t="s">
        <v>9054</v>
      </c>
      <c r="L617" s="159">
        <v>9.9</v>
      </c>
      <c r="M617" s="159"/>
      <c r="N617" s="157"/>
      <c r="O617" s="7" t="s">
        <v>9056</v>
      </c>
      <c r="P617" s="16">
        <f>IFERROR(LOOKUP(E617,{30,43,48,53,58,63,68,73,78,83,88,93,97},{42,47,52,57,62,67,72,77,82,87,92,99,100}),999)</f>
        <v>92</v>
      </c>
      <c r="Q617">
        <v>1</v>
      </c>
    </row>
    <row r="618" spans="1:17" x14ac:dyDescent="0.35">
      <c r="A618" s="153">
        <v>708</v>
      </c>
      <c r="B618" t="s">
        <v>9052</v>
      </c>
      <c r="C618" s="154">
        <v>44880</v>
      </c>
      <c r="D618" s="155" t="s">
        <v>6</v>
      </c>
      <c r="E618" s="156">
        <v>82</v>
      </c>
      <c r="F618" s="157" t="s">
        <v>8969</v>
      </c>
      <c r="G618" s="155" t="s">
        <v>9069</v>
      </c>
      <c r="H618" s="158" t="s">
        <v>9009</v>
      </c>
      <c r="I618" s="157"/>
      <c r="J618" s="157">
        <v>18</v>
      </c>
      <c r="K618" s="157" t="s">
        <v>9054</v>
      </c>
      <c r="L618" s="159">
        <v>9.9</v>
      </c>
      <c r="M618" s="159"/>
      <c r="N618" s="157"/>
      <c r="O618" s="7" t="s">
        <v>9056</v>
      </c>
      <c r="P618" s="16">
        <f>IFERROR(LOOKUP(E618,{30,43,48,53,58,63,68,73,78,83,88,93,97},{42,47,52,57,62,67,72,77,82,87,92,99,100}),999)</f>
        <v>82</v>
      </c>
      <c r="Q618">
        <v>1</v>
      </c>
    </row>
    <row r="619" spans="1:17" x14ac:dyDescent="0.35">
      <c r="A619" s="153">
        <v>709</v>
      </c>
      <c r="B619" t="s">
        <v>9052</v>
      </c>
      <c r="C619" s="154">
        <v>44880</v>
      </c>
      <c r="D619" s="155" t="s">
        <v>6</v>
      </c>
      <c r="E619" s="156">
        <v>82</v>
      </c>
      <c r="F619" s="157" t="s">
        <v>8969</v>
      </c>
      <c r="G619" s="155" t="s">
        <v>9069</v>
      </c>
      <c r="H619" s="158" t="s">
        <v>9009</v>
      </c>
      <c r="I619" s="157"/>
      <c r="J619" s="157">
        <v>60</v>
      </c>
      <c r="K619" s="157" t="s">
        <v>9054</v>
      </c>
      <c r="L619" s="159">
        <v>9.9</v>
      </c>
      <c r="M619" s="159"/>
      <c r="N619" s="157"/>
      <c r="O619" s="7" t="s">
        <v>9056</v>
      </c>
      <c r="P619" s="16">
        <f>IFERROR(LOOKUP(E619,{30,43,48,53,58,63,68,73,78,83,88,93,97},{42,47,52,57,62,67,72,77,82,87,92,99,100}),999)</f>
        <v>82</v>
      </c>
      <c r="Q619">
        <v>1</v>
      </c>
    </row>
    <row r="620" spans="1:17" x14ac:dyDescent="0.35">
      <c r="A620" s="153">
        <v>710</v>
      </c>
      <c r="B620" t="s">
        <v>9052</v>
      </c>
      <c r="C620" s="154">
        <v>44880</v>
      </c>
      <c r="D620" s="155" t="s">
        <v>16</v>
      </c>
      <c r="E620" s="156">
        <v>86.5</v>
      </c>
      <c r="F620" s="157" t="s">
        <v>8969</v>
      </c>
      <c r="G620" s="155" t="s">
        <v>9069</v>
      </c>
      <c r="H620" s="158" t="s">
        <v>9009</v>
      </c>
      <c r="I620" s="157"/>
      <c r="J620" s="157">
        <v>60</v>
      </c>
      <c r="K620" s="157" t="s">
        <v>9054</v>
      </c>
      <c r="L620" s="159">
        <v>9.9</v>
      </c>
      <c r="M620" s="159"/>
      <c r="N620" s="157"/>
      <c r="O620" s="7" t="s">
        <v>9056</v>
      </c>
      <c r="P620" s="16">
        <f>IFERROR(LOOKUP(E620,{30,43,48,53,58,63,68,73,78,83,88,93,97},{42,47,52,57,62,67,72,77,82,87,92,99,100}),999)</f>
        <v>87</v>
      </c>
      <c r="Q620">
        <v>1</v>
      </c>
    </row>
    <row r="621" spans="1:17" x14ac:dyDescent="0.35">
      <c r="A621" s="153">
        <v>711</v>
      </c>
      <c r="B621" t="s">
        <v>9052</v>
      </c>
      <c r="C621" s="154">
        <v>44880</v>
      </c>
      <c r="D621" s="155" t="s">
        <v>16</v>
      </c>
      <c r="E621" s="156">
        <v>84</v>
      </c>
      <c r="F621" s="157" t="s">
        <v>8969</v>
      </c>
      <c r="G621" s="155" t="s">
        <v>9069</v>
      </c>
      <c r="H621" s="158" t="s">
        <v>9009</v>
      </c>
      <c r="I621" s="157"/>
      <c r="J621" s="157">
        <v>60</v>
      </c>
      <c r="K621" s="157" t="s">
        <v>9054</v>
      </c>
      <c r="L621" s="159">
        <v>9.9</v>
      </c>
      <c r="M621" s="159"/>
      <c r="N621" s="157"/>
      <c r="O621" s="7" t="s">
        <v>9056</v>
      </c>
      <c r="P621" s="16">
        <f>IFERROR(LOOKUP(E621,{30,43,48,53,58,63,68,73,78,83,88,93,97},{42,47,52,57,62,67,72,77,82,87,92,99,100}),999)</f>
        <v>87</v>
      </c>
      <c r="Q621">
        <v>1</v>
      </c>
    </row>
    <row r="622" spans="1:17" x14ac:dyDescent="0.35">
      <c r="A622" s="153">
        <v>712</v>
      </c>
      <c r="B622" t="s">
        <v>9052</v>
      </c>
      <c r="C622" s="154">
        <v>44880</v>
      </c>
      <c r="D622" s="155" t="s">
        <v>16</v>
      </c>
      <c r="E622" s="156">
        <v>79</v>
      </c>
      <c r="F622" s="157" t="s">
        <v>8969</v>
      </c>
      <c r="G622" s="155" t="s">
        <v>9069</v>
      </c>
      <c r="H622" s="158" t="s">
        <v>9009</v>
      </c>
      <c r="I622" s="157"/>
      <c r="J622" s="157">
        <v>60</v>
      </c>
      <c r="K622" s="157" t="s">
        <v>9054</v>
      </c>
      <c r="L622" s="159">
        <v>9.9</v>
      </c>
      <c r="M622" s="159"/>
      <c r="N622" s="157"/>
      <c r="O622" s="7" t="s">
        <v>9056</v>
      </c>
      <c r="P622" s="16">
        <f>IFERROR(LOOKUP(E622,{30,43,48,53,58,63,68,73,78,83,88,93,97},{42,47,52,57,62,67,72,77,82,87,92,99,100}),999)</f>
        <v>82</v>
      </c>
      <c r="Q622">
        <v>1</v>
      </c>
    </row>
    <row r="623" spans="1:17" x14ac:dyDescent="0.35">
      <c r="A623" s="153">
        <v>713</v>
      </c>
      <c r="B623" t="s">
        <v>9052</v>
      </c>
      <c r="C623" s="154">
        <v>44880</v>
      </c>
      <c r="D623" s="155" t="s">
        <v>6</v>
      </c>
      <c r="E623" s="156">
        <v>84</v>
      </c>
      <c r="F623" s="157" t="s">
        <v>8969</v>
      </c>
      <c r="G623" s="155" t="s">
        <v>9069</v>
      </c>
      <c r="H623" s="158" t="s">
        <v>9009</v>
      </c>
      <c r="I623" s="157"/>
      <c r="J623" s="157">
        <v>18</v>
      </c>
      <c r="K623" s="157" t="s">
        <v>9054</v>
      </c>
      <c r="L623" s="159">
        <v>9.9</v>
      </c>
      <c r="M623" s="159"/>
      <c r="N623" s="157"/>
      <c r="O623" s="7" t="s">
        <v>9056</v>
      </c>
      <c r="P623" s="16">
        <f>IFERROR(LOOKUP(E623,{30,43,48,53,58,63,68,73,78,83,88,93,97},{42,47,52,57,62,67,72,77,82,87,92,99,100}),999)</f>
        <v>87</v>
      </c>
      <c r="Q623">
        <v>1</v>
      </c>
    </row>
    <row r="624" spans="1:17" x14ac:dyDescent="0.35">
      <c r="A624" s="153">
        <v>714</v>
      </c>
      <c r="B624" t="s">
        <v>9052</v>
      </c>
      <c r="C624" s="154">
        <v>44880</v>
      </c>
      <c r="D624" s="155" t="s">
        <v>16</v>
      </c>
      <c r="E624" s="156">
        <v>77</v>
      </c>
      <c r="F624" s="157" t="s">
        <v>8969</v>
      </c>
      <c r="G624" s="155" t="s">
        <v>9069</v>
      </c>
      <c r="H624" s="158" t="s">
        <v>9009</v>
      </c>
      <c r="I624" s="157"/>
      <c r="J624" s="157">
        <v>60</v>
      </c>
      <c r="K624" s="157" t="s">
        <v>9054</v>
      </c>
      <c r="L624" s="159">
        <v>9.9</v>
      </c>
      <c r="M624" s="159"/>
      <c r="N624" s="157"/>
      <c r="O624" s="7" t="s">
        <v>9056</v>
      </c>
      <c r="P624" s="16">
        <f>IFERROR(LOOKUP(E624,{30,43,48,53,58,63,68,73,78,83,88,93,97},{42,47,52,57,62,67,72,77,82,87,92,99,100}),999)</f>
        <v>77</v>
      </c>
      <c r="Q624">
        <v>1</v>
      </c>
    </row>
    <row r="625" spans="1:17" x14ac:dyDescent="0.35">
      <c r="A625" s="153">
        <v>715</v>
      </c>
      <c r="B625" t="s">
        <v>9052</v>
      </c>
      <c r="C625" s="154">
        <v>44880</v>
      </c>
      <c r="D625" s="155" t="s">
        <v>6</v>
      </c>
      <c r="E625" s="156">
        <v>90</v>
      </c>
      <c r="F625" s="157" t="s">
        <v>8969</v>
      </c>
      <c r="G625" s="155" t="s">
        <v>9069</v>
      </c>
      <c r="H625" s="158" t="s">
        <v>9009</v>
      </c>
      <c r="I625" s="157"/>
      <c r="J625" s="157">
        <v>60</v>
      </c>
      <c r="K625" s="157" t="s">
        <v>9054</v>
      </c>
      <c r="L625" s="159">
        <v>9.9</v>
      </c>
      <c r="M625" s="159"/>
      <c r="N625" s="157"/>
      <c r="O625" s="7" t="s">
        <v>9056</v>
      </c>
      <c r="P625" s="16">
        <f>IFERROR(LOOKUP(E625,{30,43,48,53,58,63,68,73,78,83,88,93,97},{42,47,52,57,62,67,72,77,82,87,92,99,100}),999)</f>
        <v>92</v>
      </c>
      <c r="Q625">
        <v>1</v>
      </c>
    </row>
    <row r="626" spans="1:17" x14ac:dyDescent="0.35">
      <c r="A626" s="153">
        <v>716</v>
      </c>
      <c r="B626" t="s">
        <v>9052</v>
      </c>
      <c r="C626" s="154">
        <v>44880</v>
      </c>
      <c r="D626" s="155" t="s">
        <v>16</v>
      </c>
      <c r="E626" s="156">
        <v>78</v>
      </c>
      <c r="F626" s="157" t="s">
        <v>8969</v>
      </c>
      <c r="G626" s="155" t="s">
        <v>9069</v>
      </c>
      <c r="H626" s="158" t="s">
        <v>9009</v>
      </c>
      <c r="I626" s="157"/>
      <c r="J626" s="157">
        <v>60</v>
      </c>
      <c r="K626" s="157" t="s">
        <v>9054</v>
      </c>
      <c r="L626" s="159">
        <v>9.9</v>
      </c>
      <c r="M626" s="159"/>
      <c r="N626" s="157"/>
      <c r="O626" s="7" t="s">
        <v>9056</v>
      </c>
      <c r="P626" s="16">
        <f>IFERROR(LOOKUP(E626,{30,43,48,53,58,63,68,73,78,83,88,93,97},{42,47,52,57,62,67,72,77,82,87,92,99,100}),999)</f>
        <v>82</v>
      </c>
      <c r="Q626">
        <v>1</v>
      </c>
    </row>
    <row r="627" spans="1:17" x14ac:dyDescent="0.35">
      <c r="A627" s="153">
        <v>717</v>
      </c>
      <c r="B627" t="s">
        <v>9052</v>
      </c>
      <c r="C627" s="154">
        <v>44880</v>
      </c>
      <c r="D627" s="155" t="s">
        <v>6</v>
      </c>
      <c r="E627" s="156">
        <v>83</v>
      </c>
      <c r="F627" s="157" t="s">
        <v>8969</v>
      </c>
      <c r="G627" s="155" t="s">
        <v>9069</v>
      </c>
      <c r="H627" s="158" t="s">
        <v>9009</v>
      </c>
      <c r="I627" s="157"/>
      <c r="J627" s="157">
        <v>60</v>
      </c>
      <c r="K627" s="157" t="s">
        <v>9054</v>
      </c>
      <c r="L627" s="159">
        <v>9.9</v>
      </c>
      <c r="M627" s="159"/>
      <c r="N627" s="157"/>
      <c r="O627" s="7" t="s">
        <v>9056</v>
      </c>
      <c r="P627" s="16">
        <f>IFERROR(LOOKUP(E627,{30,43,48,53,58,63,68,73,78,83,88,93,97},{42,47,52,57,62,67,72,77,82,87,92,99,100}),999)</f>
        <v>87</v>
      </c>
      <c r="Q627">
        <v>1</v>
      </c>
    </row>
    <row r="628" spans="1:17" x14ac:dyDescent="0.35">
      <c r="A628" s="153">
        <v>718</v>
      </c>
      <c r="B628" t="s">
        <v>9052</v>
      </c>
      <c r="C628" s="154">
        <v>44880</v>
      </c>
      <c r="D628" s="155" t="s">
        <v>16</v>
      </c>
      <c r="E628" s="156">
        <v>82</v>
      </c>
      <c r="F628" s="157" t="s">
        <v>8969</v>
      </c>
      <c r="G628" s="157" t="s">
        <v>9</v>
      </c>
      <c r="H628" s="158" t="s">
        <v>9009</v>
      </c>
      <c r="I628" s="157"/>
      <c r="J628" s="157">
        <v>60</v>
      </c>
      <c r="K628" s="157" t="s">
        <v>9054</v>
      </c>
      <c r="L628" s="159">
        <v>9.9</v>
      </c>
      <c r="M628" s="159"/>
      <c r="N628" s="157"/>
      <c r="O628" s="7" t="s">
        <v>9056</v>
      </c>
      <c r="P628" s="16">
        <f>IFERROR(LOOKUP(E628,{30,43,48,53,58,63,68,73,78,83,88,93,97},{42,47,52,57,62,67,72,77,82,87,92,99,100}),999)</f>
        <v>82</v>
      </c>
      <c r="Q628">
        <v>1</v>
      </c>
    </row>
    <row r="629" spans="1:17" x14ac:dyDescent="0.35">
      <c r="A629" s="153">
        <v>719</v>
      </c>
      <c r="B629" t="s">
        <v>9052</v>
      </c>
      <c r="C629" s="154">
        <v>44880</v>
      </c>
      <c r="D629" s="155" t="s">
        <v>6</v>
      </c>
      <c r="E629" s="156">
        <v>72</v>
      </c>
      <c r="F629" s="157" t="s">
        <v>8969</v>
      </c>
      <c r="G629" s="155" t="s">
        <v>9069</v>
      </c>
      <c r="H629" s="158" t="s">
        <v>9009</v>
      </c>
      <c r="I629" s="157"/>
      <c r="J629" s="157">
        <v>18</v>
      </c>
      <c r="K629" s="157" t="s">
        <v>9054</v>
      </c>
      <c r="L629" s="159">
        <v>9.9</v>
      </c>
      <c r="M629" s="159"/>
      <c r="N629" s="157"/>
      <c r="O629" s="7" t="s">
        <v>9056</v>
      </c>
      <c r="P629" s="16">
        <f>IFERROR(LOOKUP(E629,{30,43,48,53,58,63,68,73,78,83,88,93,97},{42,47,52,57,62,67,72,77,82,87,92,99,100}),999)</f>
        <v>72</v>
      </c>
      <c r="Q629">
        <v>1</v>
      </c>
    </row>
    <row r="630" spans="1:17" x14ac:dyDescent="0.35">
      <c r="A630" s="153">
        <v>720</v>
      </c>
      <c r="B630" t="s">
        <v>9052</v>
      </c>
      <c r="C630" s="154">
        <v>44880</v>
      </c>
      <c r="D630" s="155" t="s">
        <v>16</v>
      </c>
      <c r="E630" s="156">
        <v>82</v>
      </c>
      <c r="F630" s="157" t="s">
        <v>8969</v>
      </c>
      <c r="G630" s="155" t="s">
        <v>9069</v>
      </c>
      <c r="H630" s="158" t="s">
        <v>9009</v>
      </c>
      <c r="I630" s="157"/>
      <c r="J630" s="157">
        <v>60</v>
      </c>
      <c r="K630" s="157" t="s">
        <v>9054</v>
      </c>
      <c r="L630" s="159">
        <v>9.9</v>
      </c>
      <c r="M630" s="159"/>
      <c r="N630" s="157"/>
      <c r="O630" s="7" t="s">
        <v>9056</v>
      </c>
      <c r="P630" s="16">
        <f>IFERROR(LOOKUP(E630,{30,43,48,53,58,63,68,73,78,83,88,93,97},{42,47,52,57,62,67,72,77,82,87,92,99,100}),999)</f>
        <v>82</v>
      </c>
      <c r="Q630">
        <v>1</v>
      </c>
    </row>
    <row r="631" spans="1:17" x14ac:dyDescent="0.35">
      <c r="A631" s="153">
        <v>721</v>
      </c>
      <c r="B631" t="s">
        <v>9052</v>
      </c>
      <c r="C631" s="154">
        <v>44880</v>
      </c>
      <c r="D631" s="155" t="s">
        <v>6</v>
      </c>
      <c r="E631" s="156">
        <v>73</v>
      </c>
      <c r="F631" s="157" t="s">
        <v>8969</v>
      </c>
      <c r="G631" s="155" t="s">
        <v>9069</v>
      </c>
      <c r="H631" s="158" t="s">
        <v>9009</v>
      </c>
      <c r="I631" s="157"/>
      <c r="J631" s="157">
        <v>60</v>
      </c>
      <c r="K631" s="157" t="s">
        <v>9054</v>
      </c>
      <c r="L631" s="159">
        <v>9.9</v>
      </c>
      <c r="M631" s="159"/>
      <c r="N631" s="157"/>
      <c r="O631" s="7" t="s">
        <v>9056</v>
      </c>
      <c r="P631" s="16">
        <f>IFERROR(LOOKUP(E631,{30,43,48,53,58,63,68,73,78,83,88,93,97},{42,47,52,57,62,67,72,77,82,87,92,99,100}),999)</f>
        <v>77</v>
      </c>
      <c r="Q631">
        <v>1</v>
      </c>
    </row>
    <row r="632" spans="1:17" x14ac:dyDescent="0.35">
      <c r="A632" s="153">
        <v>722</v>
      </c>
      <c r="B632" t="s">
        <v>9052</v>
      </c>
      <c r="C632" s="154">
        <v>44880</v>
      </c>
      <c r="D632" s="155" t="s">
        <v>16</v>
      </c>
      <c r="E632" s="156">
        <v>83</v>
      </c>
      <c r="F632" s="157" t="s">
        <v>8969</v>
      </c>
      <c r="G632" s="155" t="s">
        <v>9069</v>
      </c>
      <c r="H632" s="158" t="s">
        <v>9009</v>
      </c>
      <c r="I632" s="157"/>
      <c r="J632" s="157">
        <v>60</v>
      </c>
      <c r="K632" s="157" t="s">
        <v>9054</v>
      </c>
      <c r="L632" s="159">
        <v>9.9</v>
      </c>
      <c r="M632" s="159"/>
      <c r="N632" s="157"/>
      <c r="O632" s="7" t="s">
        <v>9056</v>
      </c>
      <c r="P632" s="16">
        <f>IFERROR(LOOKUP(E632,{30,43,48,53,58,63,68,73,78,83,88,93,97},{42,47,52,57,62,67,72,77,82,87,92,99,100}),999)</f>
        <v>87</v>
      </c>
      <c r="Q632">
        <v>1</v>
      </c>
    </row>
    <row r="633" spans="1:17" x14ac:dyDescent="0.35">
      <c r="A633" s="153">
        <v>723</v>
      </c>
      <c r="B633" t="s">
        <v>9052</v>
      </c>
      <c r="C633" s="154">
        <v>44880</v>
      </c>
      <c r="D633" s="155" t="s">
        <v>6</v>
      </c>
      <c r="E633" s="156">
        <v>80</v>
      </c>
      <c r="F633" s="157" t="s">
        <v>8969</v>
      </c>
      <c r="G633" s="155" t="s">
        <v>9069</v>
      </c>
      <c r="H633" s="158" t="s">
        <v>9009</v>
      </c>
      <c r="I633" s="157"/>
      <c r="J633" s="157">
        <v>18</v>
      </c>
      <c r="K633" s="157" t="s">
        <v>9054</v>
      </c>
      <c r="L633" s="159">
        <v>9.9</v>
      </c>
      <c r="M633" s="159"/>
      <c r="N633" s="157"/>
      <c r="O633" s="7" t="s">
        <v>9056</v>
      </c>
      <c r="P633" s="16">
        <f>IFERROR(LOOKUP(E633,{30,43,48,53,58,63,68,73,78,83,88,93,97},{42,47,52,57,62,67,72,77,82,87,92,99,100}),999)</f>
        <v>82</v>
      </c>
      <c r="Q633">
        <v>1</v>
      </c>
    </row>
    <row r="634" spans="1:17" x14ac:dyDescent="0.35">
      <c r="A634" s="153">
        <v>724</v>
      </c>
      <c r="B634" t="s">
        <v>9052</v>
      </c>
      <c r="C634" s="154">
        <v>44880</v>
      </c>
      <c r="D634" s="155" t="s">
        <v>16</v>
      </c>
      <c r="E634" s="156">
        <v>82</v>
      </c>
      <c r="F634" s="157" t="s">
        <v>8969</v>
      </c>
      <c r="G634" s="157" t="s">
        <v>9</v>
      </c>
      <c r="H634" s="158" t="s">
        <v>9009</v>
      </c>
      <c r="I634" s="157"/>
      <c r="J634" s="157">
        <v>60</v>
      </c>
      <c r="K634" s="157" t="s">
        <v>9054</v>
      </c>
      <c r="L634" s="159">
        <v>9.9</v>
      </c>
      <c r="M634" s="159"/>
      <c r="N634" s="157"/>
      <c r="O634" s="7" t="s">
        <v>9056</v>
      </c>
      <c r="P634" s="16">
        <f>IFERROR(LOOKUP(E634,{30,43,48,53,58,63,68,73,78,83,88,93,97},{42,47,52,57,62,67,72,77,82,87,92,99,100}),999)</f>
        <v>82</v>
      </c>
      <c r="Q634">
        <v>1</v>
      </c>
    </row>
    <row r="635" spans="1:17" x14ac:dyDescent="0.35">
      <c r="A635" s="153">
        <v>725</v>
      </c>
      <c r="B635" t="s">
        <v>9052</v>
      </c>
      <c r="C635" s="154">
        <v>44880</v>
      </c>
      <c r="D635" s="155" t="s">
        <v>16</v>
      </c>
      <c r="E635" s="156">
        <v>71</v>
      </c>
      <c r="F635" s="157" t="s">
        <v>8969</v>
      </c>
      <c r="G635" s="155" t="s">
        <v>9069</v>
      </c>
      <c r="H635" s="158" t="s">
        <v>9009</v>
      </c>
      <c r="I635" s="157"/>
      <c r="J635" s="157">
        <v>60</v>
      </c>
      <c r="K635" s="157" t="s">
        <v>9054</v>
      </c>
      <c r="L635" s="159">
        <v>9.9</v>
      </c>
      <c r="M635" s="159"/>
      <c r="N635" s="157"/>
      <c r="O635" s="7" t="s">
        <v>9056</v>
      </c>
      <c r="P635" s="16">
        <f>IFERROR(LOOKUP(E635,{30,43,48,53,58,63,68,73,78,83,88,93,97},{42,47,52,57,62,67,72,77,82,87,92,99,100}),999)</f>
        <v>72</v>
      </c>
      <c r="Q635">
        <v>1</v>
      </c>
    </row>
    <row r="636" spans="1:17" x14ac:dyDescent="0.35">
      <c r="A636" s="153">
        <v>726</v>
      </c>
      <c r="B636" t="s">
        <v>9052</v>
      </c>
      <c r="C636" s="154">
        <v>44880</v>
      </c>
      <c r="D636" s="155" t="s">
        <v>16</v>
      </c>
      <c r="E636" s="156">
        <v>86</v>
      </c>
      <c r="F636" s="157" t="s">
        <v>8969</v>
      </c>
      <c r="G636" s="155" t="s">
        <v>9069</v>
      </c>
      <c r="H636" s="158" t="s">
        <v>9009</v>
      </c>
      <c r="I636" s="157"/>
      <c r="J636" s="157">
        <v>18</v>
      </c>
      <c r="K636" s="157" t="s">
        <v>9054</v>
      </c>
      <c r="L636" s="159">
        <v>9.9</v>
      </c>
      <c r="M636" s="159"/>
      <c r="N636" s="157"/>
      <c r="O636" s="7" t="s">
        <v>9056</v>
      </c>
      <c r="P636" s="16">
        <f>IFERROR(LOOKUP(E636,{30,43,48,53,58,63,68,73,78,83,88,93,97},{42,47,52,57,62,67,72,77,82,87,92,99,100}),999)</f>
        <v>87</v>
      </c>
      <c r="Q636">
        <v>1</v>
      </c>
    </row>
    <row r="637" spans="1:17" x14ac:dyDescent="0.35">
      <c r="A637" s="153">
        <v>727</v>
      </c>
      <c r="B637" t="s">
        <v>9052</v>
      </c>
      <c r="C637" s="154">
        <v>44880</v>
      </c>
      <c r="D637" s="155" t="s">
        <v>6</v>
      </c>
      <c r="E637" s="156">
        <v>76</v>
      </c>
      <c r="F637" s="157" t="s">
        <v>8969</v>
      </c>
      <c r="G637" s="155" t="s">
        <v>9069</v>
      </c>
      <c r="H637" s="158" t="s">
        <v>9009</v>
      </c>
      <c r="I637" s="157"/>
      <c r="J637" s="157">
        <v>18</v>
      </c>
      <c r="K637" s="157" t="s">
        <v>9054</v>
      </c>
      <c r="L637" s="159">
        <v>9.9</v>
      </c>
      <c r="M637" s="159"/>
      <c r="N637" s="157"/>
      <c r="O637" s="7" t="s">
        <v>9056</v>
      </c>
      <c r="P637" s="16">
        <f>IFERROR(LOOKUP(E637,{30,43,48,53,58,63,68,73,78,83,88,93,97},{42,47,52,57,62,67,72,77,82,87,92,99,100}),999)</f>
        <v>77</v>
      </c>
      <c r="Q637">
        <v>1</v>
      </c>
    </row>
    <row r="638" spans="1:17" x14ac:dyDescent="0.35">
      <c r="A638" s="153">
        <v>728</v>
      </c>
      <c r="B638" t="s">
        <v>9052</v>
      </c>
      <c r="C638" s="154">
        <v>44880</v>
      </c>
      <c r="D638" s="155" t="s">
        <v>6</v>
      </c>
      <c r="E638" s="156">
        <v>97</v>
      </c>
      <c r="F638" s="157" t="s">
        <v>8969</v>
      </c>
      <c r="G638" s="155" t="s">
        <v>9069</v>
      </c>
      <c r="H638" s="158" t="s">
        <v>9009</v>
      </c>
      <c r="I638" s="157"/>
      <c r="J638" s="157">
        <v>18</v>
      </c>
      <c r="K638" s="157" t="s">
        <v>9054</v>
      </c>
      <c r="L638" s="159">
        <v>9.9</v>
      </c>
      <c r="M638" s="159"/>
      <c r="N638" s="157"/>
      <c r="O638" s="7" t="s">
        <v>9056</v>
      </c>
      <c r="P638" s="16">
        <f>IFERROR(LOOKUP(E638,{30,43,48,53,58,63,68,73,78,83,88,93,97},{42,47,52,57,62,67,72,77,82,87,92,99,100}),999)</f>
        <v>100</v>
      </c>
      <c r="Q638">
        <v>1</v>
      </c>
    </row>
    <row r="639" spans="1:17" x14ac:dyDescent="0.35">
      <c r="A639" s="153">
        <v>729</v>
      </c>
      <c r="B639" t="s">
        <v>9052</v>
      </c>
      <c r="C639" s="154">
        <v>44880</v>
      </c>
      <c r="D639" s="155" t="s">
        <v>16</v>
      </c>
      <c r="E639" s="156">
        <v>85</v>
      </c>
      <c r="F639" s="157" t="s">
        <v>8969</v>
      </c>
      <c r="G639" s="155" t="s">
        <v>9069</v>
      </c>
      <c r="H639" s="158" t="s">
        <v>9009</v>
      </c>
      <c r="I639" s="157"/>
      <c r="J639" s="157">
        <v>60</v>
      </c>
      <c r="K639" s="157" t="s">
        <v>9054</v>
      </c>
      <c r="L639" s="159">
        <v>9.9</v>
      </c>
      <c r="M639" s="159"/>
      <c r="N639" s="157"/>
      <c r="O639" s="7" t="s">
        <v>9056</v>
      </c>
      <c r="P639" s="16">
        <f>IFERROR(LOOKUP(E639,{30,43,48,53,58,63,68,73,78,83,88,93,97},{42,47,52,57,62,67,72,77,82,87,92,99,100}),999)</f>
        <v>87</v>
      </c>
      <c r="Q639">
        <v>1</v>
      </c>
    </row>
    <row r="640" spans="1:17" x14ac:dyDescent="0.35">
      <c r="A640" s="153">
        <v>730</v>
      </c>
      <c r="B640" t="s">
        <v>9052</v>
      </c>
      <c r="C640" s="154">
        <v>44880</v>
      </c>
      <c r="D640" s="155" t="s">
        <v>16</v>
      </c>
      <c r="E640" s="156">
        <v>89</v>
      </c>
      <c r="F640" s="157" t="s">
        <v>8969</v>
      </c>
      <c r="G640" s="155" t="s">
        <v>9069</v>
      </c>
      <c r="H640" s="158" t="s">
        <v>9009</v>
      </c>
      <c r="I640" s="157"/>
      <c r="J640" s="157">
        <v>60</v>
      </c>
      <c r="K640" s="157" t="s">
        <v>9054</v>
      </c>
      <c r="L640" s="159">
        <v>9.9</v>
      </c>
      <c r="M640" s="159"/>
      <c r="N640" s="157"/>
      <c r="O640" s="7" t="s">
        <v>9056</v>
      </c>
      <c r="P640" s="16">
        <f>IFERROR(LOOKUP(E640,{30,43,48,53,58,63,68,73,78,83,88,93,97},{42,47,52,57,62,67,72,77,82,87,92,99,100}),999)</f>
        <v>92</v>
      </c>
      <c r="Q640">
        <v>1</v>
      </c>
    </row>
    <row r="641" spans="1:17" x14ac:dyDescent="0.35">
      <c r="A641" s="153">
        <v>731</v>
      </c>
      <c r="B641" t="s">
        <v>9052</v>
      </c>
      <c r="C641" s="154">
        <v>44880</v>
      </c>
      <c r="D641" s="155" t="s">
        <v>16</v>
      </c>
      <c r="E641" s="156">
        <v>86</v>
      </c>
      <c r="F641" s="157" t="s">
        <v>8969</v>
      </c>
      <c r="G641" s="155" t="s">
        <v>9069</v>
      </c>
      <c r="H641" s="158" t="s">
        <v>9009</v>
      </c>
      <c r="I641" s="157"/>
      <c r="J641" s="157">
        <v>60</v>
      </c>
      <c r="K641" s="157" t="s">
        <v>9054</v>
      </c>
      <c r="L641" s="159">
        <v>9.9</v>
      </c>
      <c r="M641" s="159"/>
      <c r="N641" s="157"/>
      <c r="O641" s="7" t="s">
        <v>9056</v>
      </c>
      <c r="P641" s="16">
        <f>IFERROR(LOOKUP(E641,{30,43,48,53,58,63,68,73,78,83,88,93,97},{42,47,52,57,62,67,72,77,82,87,92,99,100}),999)</f>
        <v>87</v>
      </c>
      <c r="Q641">
        <v>1</v>
      </c>
    </row>
    <row r="642" spans="1:17" x14ac:dyDescent="0.35">
      <c r="A642" s="153">
        <v>732</v>
      </c>
      <c r="B642" t="s">
        <v>9052</v>
      </c>
      <c r="C642" s="154">
        <v>44880</v>
      </c>
      <c r="D642" s="155" t="s">
        <v>16</v>
      </c>
      <c r="E642" s="156">
        <v>86</v>
      </c>
      <c r="F642" s="157" t="s">
        <v>8969</v>
      </c>
      <c r="G642" s="155" t="s">
        <v>9069</v>
      </c>
      <c r="H642" s="158" t="s">
        <v>9009</v>
      </c>
      <c r="I642" s="157"/>
      <c r="J642" s="157">
        <v>18</v>
      </c>
      <c r="K642" s="157" t="s">
        <v>9054</v>
      </c>
      <c r="L642" s="159">
        <v>9.9</v>
      </c>
      <c r="M642" s="159"/>
      <c r="N642" s="157"/>
      <c r="O642" s="7" t="s">
        <v>9056</v>
      </c>
      <c r="P642" s="16">
        <f>IFERROR(LOOKUP(E642,{30,43,48,53,58,63,68,73,78,83,88,93,97},{42,47,52,57,62,67,72,77,82,87,92,99,100}),999)</f>
        <v>87</v>
      </c>
      <c r="Q642">
        <v>1</v>
      </c>
    </row>
    <row r="643" spans="1:17" x14ac:dyDescent="0.35">
      <c r="A643" s="153">
        <v>733</v>
      </c>
      <c r="B643" t="s">
        <v>9052</v>
      </c>
      <c r="C643" s="154">
        <v>44880</v>
      </c>
      <c r="D643" s="155" t="s">
        <v>6</v>
      </c>
      <c r="E643" s="156">
        <v>74</v>
      </c>
      <c r="F643" s="157" t="s">
        <v>8969</v>
      </c>
      <c r="G643" s="155" t="s">
        <v>9069</v>
      </c>
      <c r="H643" s="158" t="s">
        <v>9009</v>
      </c>
      <c r="I643" s="157"/>
      <c r="J643" s="157">
        <v>60</v>
      </c>
      <c r="K643" s="157" t="s">
        <v>9054</v>
      </c>
      <c r="L643" s="159">
        <v>9.9</v>
      </c>
      <c r="M643" s="159"/>
      <c r="N643" s="157"/>
      <c r="O643" s="7" t="s">
        <v>9056</v>
      </c>
      <c r="P643" s="16">
        <f>IFERROR(LOOKUP(E643,{30,43,48,53,58,63,68,73,78,83,88,93,97},{42,47,52,57,62,67,72,77,82,87,92,99,100}),999)</f>
        <v>77</v>
      </c>
      <c r="Q643">
        <v>1</v>
      </c>
    </row>
    <row r="644" spans="1:17" x14ac:dyDescent="0.35">
      <c r="A644" s="153">
        <v>734</v>
      </c>
      <c r="B644" t="s">
        <v>9052</v>
      </c>
      <c r="C644" s="154">
        <v>44880</v>
      </c>
      <c r="D644" s="155" t="s">
        <v>6</v>
      </c>
      <c r="E644" s="156">
        <v>91</v>
      </c>
      <c r="F644" s="157" t="s">
        <v>8969</v>
      </c>
      <c r="G644" s="155" t="s">
        <v>9069</v>
      </c>
      <c r="H644" s="158" t="s">
        <v>9009</v>
      </c>
      <c r="I644" s="157"/>
      <c r="J644" s="157">
        <v>60</v>
      </c>
      <c r="K644" s="157" t="s">
        <v>9054</v>
      </c>
      <c r="L644" s="159">
        <v>9.9</v>
      </c>
      <c r="M644" s="159"/>
      <c r="N644" s="157"/>
      <c r="O644" s="7" t="s">
        <v>9056</v>
      </c>
      <c r="P644" s="16">
        <f>IFERROR(LOOKUP(E644,{30,43,48,53,58,63,68,73,78,83,88,93,97},{42,47,52,57,62,67,72,77,82,87,92,99,100}),999)</f>
        <v>92</v>
      </c>
      <c r="Q644">
        <v>1</v>
      </c>
    </row>
    <row r="645" spans="1:17" x14ac:dyDescent="0.35">
      <c r="A645" s="153">
        <v>735</v>
      </c>
      <c r="B645" t="s">
        <v>9052</v>
      </c>
      <c r="C645" s="154">
        <v>44880</v>
      </c>
      <c r="D645" s="155" t="s">
        <v>6</v>
      </c>
      <c r="E645" s="156">
        <v>99</v>
      </c>
      <c r="F645" s="157" t="s">
        <v>8969</v>
      </c>
      <c r="G645" s="155" t="s">
        <v>9069</v>
      </c>
      <c r="H645" s="158" t="s">
        <v>9009</v>
      </c>
      <c r="I645" s="157"/>
      <c r="J645" s="157">
        <v>60</v>
      </c>
      <c r="K645" s="157" t="s">
        <v>9054</v>
      </c>
      <c r="L645" s="159">
        <v>9.9</v>
      </c>
      <c r="M645" s="159"/>
      <c r="N645" s="157"/>
      <c r="O645" s="7" t="s">
        <v>9056</v>
      </c>
      <c r="P645" s="16">
        <f>IFERROR(LOOKUP(E645,{30,43,48,53,58,63,68,73,78,83,88,93,97},{42,47,52,57,62,67,72,77,82,87,92,99,100}),999)</f>
        <v>100</v>
      </c>
      <c r="Q645">
        <v>1</v>
      </c>
    </row>
    <row r="646" spans="1:17" x14ac:dyDescent="0.35">
      <c r="A646" s="153">
        <v>736</v>
      </c>
      <c r="B646" t="s">
        <v>9052</v>
      </c>
      <c r="C646" s="154">
        <v>44880</v>
      </c>
      <c r="D646" s="155" t="s">
        <v>16</v>
      </c>
      <c r="E646" s="156">
        <v>95</v>
      </c>
      <c r="F646" s="157" t="s">
        <v>8969</v>
      </c>
      <c r="G646" s="155" t="s">
        <v>9069</v>
      </c>
      <c r="H646" s="158" t="s">
        <v>9009</v>
      </c>
      <c r="I646" s="157"/>
      <c r="J646" s="157">
        <v>60</v>
      </c>
      <c r="K646" s="157" t="s">
        <v>9054</v>
      </c>
      <c r="L646" s="159">
        <v>9.9</v>
      </c>
      <c r="M646" s="159"/>
      <c r="N646" s="157"/>
      <c r="O646" s="7" t="s">
        <v>9056</v>
      </c>
      <c r="P646" s="16">
        <f>IFERROR(LOOKUP(E646,{30,43,48,53,58,63,68,73,78,83,88,93,97},{42,47,52,57,62,67,72,77,82,87,92,99,100}),999)</f>
        <v>99</v>
      </c>
      <c r="Q646">
        <v>1</v>
      </c>
    </row>
    <row r="647" spans="1:17" x14ac:dyDescent="0.35">
      <c r="A647" s="153">
        <v>737</v>
      </c>
      <c r="B647" t="s">
        <v>9052</v>
      </c>
      <c r="C647" s="154">
        <v>44880</v>
      </c>
      <c r="D647" s="155" t="s">
        <v>16</v>
      </c>
      <c r="E647" s="156">
        <v>75</v>
      </c>
      <c r="F647" s="157" t="s">
        <v>8969</v>
      </c>
      <c r="G647" s="155" t="s">
        <v>9069</v>
      </c>
      <c r="H647" s="158" t="s">
        <v>9009</v>
      </c>
      <c r="I647" s="157"/>
      <c r="J647" s="157">
        <v>60</v>
      </c>
      <c r="K647" s="157" t="s">
        <v>9054</v>
      </c>
      <c r="L647" s="159">
        <v>9.9</v>
      </c>
      <c r="M647" s="159"/>
      <c r="N647" s="157"/>
      <c r="O647" s="7" t="s">
        <v>9056</v>
      </c>
      <c r="P647" s="16">
        <f>IFERROR(LOOKUP(E647,{30,43,48,53,58,63,68,73,78,83,88,93,97},{42,47,52,57,62,67,72,77,82,87,92,99,100}),999)</f>
        <v>77</v>
      </c>
      <c r="Q647">
        <v>1</v>
      </c>
    </row>
    <row r="648" spans="1:17" x14ac:dyDescent="0.35">
      <c r="A648" s="153">
        <v>738</v>
      </c>
      <c r="B648" t="s">
        <v>9052</v>
      </c>
      <c r="C648" s="154">
        <v>44880</v>
      </c>
      <c r="D648" s="155" t="s">
        <v>6</v>
      </c>
      <c r="E648" s="156">
        <v>84</v>
      </c>
      <c r="F648" s="157" t="s">
        <v>8969</v>
      </c>
      <c r="G648" s="155" t="s">
        <v>9069</v>
      </c>
      <c r="H648" s="158" t="s">
        <v>9009</v>
      </c>
      <c r="I648" s="157"/>
      <c r="J648" s="157">
        <v>18</v>
      </c>
      <c r="K648" s="157" t="s">
        <v>9054</v>
      </c>
      <c r="L648" s="159">
        <v>9.9</v>
      </c>
      <c r="M648" s="159"/>
      <c r="N648" s="157"/>
      <c r="O648" s="7" t="s">
        <v>9056</v>
      </c>
      <c r="P648" s="16">
        <f>IFERROR(LOOKUP(E648,{30,43,48,53,58,63,68,73,78,83,88,93,97},{42,47,52,57,62,67,72,77,82,87,92,99,100}),999)</f>
        <v>87</v>
      </c>
      <c r="Q648">
        <v>1</v>
      </c>
    </row>
    <row r="649" spans="1:17" x14ac:dyDescent="0.35">
      <c r="A649" s="153">
        <v>739</v>
      </c>
      <c r="B649" t="s">
        <v>9052</v>
      </c>
      <c r="C649" s="154">
        <v>44880</v>
      </c>
      <c r="D649" s="155" t="s">
        <v>6</v>
      </c>
      <c r="E649" s="156">
        <v>82</v>
      </c>
      <c r="F649" s="157" t="s">
        <v>8969</v>
      </c>
      <c r="G649" s="155" t="s">
        <v>9069</v>
      </c>
      <c r="H649" s="158" t="s">
        <v>9009</v>
      </c>
      <c r="I649" s="157"/>
      <c r="J649" s="157">
        <v>18</v>
      </c>
      <c r="K649" s="157" t="s">
        <v>9054</v>
      </c>
      <c r="L649" s="159">
        <v>9.9</v>
      </c>
      <c r="M649" s="159"/>
      <c r="N649" s="157"/>
      <c r="O649" s="7" t="s">
        <v>9056</v>
      </c>
      <c r="P649" s="16">
        <f>IFERROR(LOOKUP(E649,{30,43,48,53,58,63,68,73,78,83,88,93,97},{42,47,52,57,62,67,72,77,82,87,92,99,100}),999)</f>
        <v>82</v>
      </c>
      <c r="Q649">
        <v>1</v>
      </c>
    </row>
    <row r="650" spans="1:17" x14ac:dyDescent="0.35">
      <c r="A650" s="153">
        <v>740</v>
      </c>
      <c r="B650" t="s">
        <v>9052</v>
      </c>
      <c r="C650" s="154">
        <v>44880</v>
      </c>
      <c r="D650" s="155" t="s">
        <v>16</v>
      </c>
      <c r="E650" s="156">
        <v>79</v>
      </c>
      <c r="F650" s="157" t="s">
        <v>8969</v>
      </c>
      <c r="G650" s="155" t="s">
        <v>9069</v>
      </c>
      <c r="H650" s="158" t="s">
        <v>9009</v>
      </c>
      <c r="I650" s="157"/>
      <c r="J650" s="157">
        <v>60</v>
      </c>
      <c r="K650" s="157" t="s">
        <v>9054</v>
      </c>
      <c r="L650" s="159">
        <v>9.9</v>
      </c>
      <c r="M650" s="159"/>
      <c r="N650" s="157"/>
      <c r="O650" s="7" t="s">
        <v>9056</v>
      </c>
      <c r="P650" s="16">
        <f>IFERROR(LOOKUP(E650,{30,43,48,53,58,63,68,73,78,83,88,93,97},{42,47,52,57,62,67,72,77,82,87,92,99,100}),999)</f>
        <v>82</v>
      </c>
      <c r="Q650">
        <v>1</v>
      </c>
    </row>
    <row r="651" spans="1:17" x14ac:dyDescent="0.35">
      <c r="A651" s="153">
        <v>741</v>
      </c>
      <c r="B651" t="s">
        <v>9052</v>
      </c>
      <c r="C651" s="154">
        <v>44880</v>
      </c>
      <c r="D651" s="155" t="s">
        <v>6</v>
      </c>
      <c r="E651" s="156">
        <v>85</v>
      </c>
      <c r="F651" s="157" t="s">
        <v>8969</v>
      </c>
      <c r="G651" s="155" t="s">
        <v>9069</v>
      </c>
      <c r="H651" s="158" t="s">
        <v>9009</v>
      </c>
      <c r="I651" s="157"/>
      <c r="J651" s="157">
        <v>60</v>
      </c>
      <c r="K651" s="157" t="s">
        <v>9054</v>
      </c>
      <c r="L651" s="159">
        <v>9.9</v>
      </c>
      <c r="M651" s="159"/>
      <c r="N651" s="157"/>
      <c r="O651" s="7" t="s">
        <v>9056</v>
      </c>
      <c r="P651" s="16">
        <f>IFERROR(LOOKUP(E651,{30,43,48,53,58,63,68,73,78,83,88,93,97},{42,47,52,57,62,67,72,77,82,87,92,99,100}),999)</f>
        <v>87</v>
      </c>
      <c r="Q651">
        <v>1</v>
      </c>
    </row>
    <row r="652" spans="1:17" x14ac:dyDescent="0.35">
      <c r="A652" s="153">
        <v>742</v>
      </c>
      <c r="B652" t="s">
        <v>9052</v>
      </c>
      <c r="C652" s="154">
        <v>44880</v>
      </c>
      <c r="D652" s="155" t="s">
        <v>6</v>
      </c>
      <c r="E652" s="156">
        <v>75</v>
      </c>
      <c r="F652" s="157" t="s">
        <v>8969</v>
      </c>
      <c r="G652" s="155" t="s">
        <v>9069</v>
      </c>
      <c r="H652" s="158" t="s">
        <v>9009</v>
      </c>
      <c r="I652" s="157"/>
      <c r="J652" s="157">
        <v>18</v>
      </c>
      <c r="K652" s="157" t="s">
        <v>9054</v>
      </c>
      <c r="L652" s="159">
        <v>9.9</v>
      </c>
      <c r="M652" s="159"/>
      <c r="N652" s="157"/>
      <c r="O652" s="7" t="s">
        <v>9056</v>
      </c>
      <c r="P652" s="16">
        <f>IFERROR(LOOKUP(E652,{30,43,48,53,58,63,68,73,78,83,88,93,97},{42,47,52,57,62,67,72,77,82,87,92,99,100}),999)</f>
        <v>77</v>
      </c>
      <c r="Q652">
        <v>1</v>
      </c>
    </row>
    <row r="653" spans="1:17" x14ac:dyDescent="0.35">
      <c r="A653" s="153">
        <v>743</v>
      </c>
      <c r="B653" t="s">
        <v>9052</v>
      </c>
      <c r="C653" s="154">
        <v>44880</v>
      </c>
      <c r="D653" s="155" t="s">
        <v>16</v>
      </c>
      <c r="E653" s="156">
        <v>88</v>
      </c>
      <c r="F653" s="157" t="s">
        <v>8969</v>
      </c>
      <c r="G653" s="155" t="s">
        <v>9069</v>
      </c>
      <c r="H653" s="158" t="s">
        <v>9009</v>
      </c>
      <c r="I653" s="157"/>
      <c r="J653" s="157">
        <v>60</v>
      </c>
      <c r="K653" s="157" t="s">
        <v>9054</v>
      </c>
      <c r="L653" s="159">
        <v>9.9</v>
      </c>
      <c r="M653" s="159"/>
      <c r="N653" s="157"/>
      <c r="O653" s="7" t="s">
        <v>9056</v>
      </c>
      <c r="P653" s="16">
        <f>IFERROR(LOOKUP(E653,{30,43,48,53,58,63,68,73,78,83,88,93,97},{42,47,52,57,62,67,72,77,82,87,92,99,100}),999)</f>
        <v>92</v>
      </c>
      <c r="Q653">
        <v>1</v>
      </c>
    </row>
    <row r="654" spans="1:17" x14ac:dyDescent="0.35">
      <c r="A654" s="153">
        <v>744</v>
      </c>
      <c r="B654" t="s">
        <v>9052</v>
      </c>
      <c r="C654" s="154">
        <v>44880</v>
      </c>
      <c r="D654" s="155" t="s">
        <v>16</v>
      </c>
      <c r="E654" s="156">
        <v>77</v>
      </c>
      <c r="F654" s="157" t="s">
        <v>8969</v>
      </c>
      <c r="G654" s="155" t="s">
        <v>9069</v>
      </c>
      <c r="H654" s="158" t="s">
        <v>9009</v>
      </c>
      <c r="I654" s="157"/>
      <c r="J654" s="157">
        <v>60</v>
      </c>
      <c r="K654" s="157" t="s">
        <v>9054</v>
      </c>
      <c r="L654" s="159">
        <v>9.9</v>
      </c>
      <c r="M654" s="159"/>
      <c r="N654" s="157"/>
      <c r="O654" s="7" t="s">
        <v>9056</v>
      </c>
      <c r="P654" s="16">
        <f>IFERROR(LOOKUP(E654,{30,43,48,53,58,63,68,73,78,83,88,93,97},{42,47,52,57,62,67,72,77,82,87,92,99,100}),999)</f>
        <v>77</v>
      </c>
      <c r="Q654">
        <v>1</v>
      </c>
    </row>
    <row r="655" spans="1:17" x14ac:dyDescent="0.35">
      <c r="A655" s="153">
        <v>745</v>
      </c>
      <c r="B655" t="s">
        <v>9052</v>
      </c>
      <c r="C655" s="154">
        <v>44880</v>
      </c>
      <c r="D655" s="155" t="s">
        <v>6</v>
      </c>
      <c r="E655" s="156">
        <v>82</v>
      </c>
      <c r="F655" s="157" t="s">
        <v>8969</v>
      </c>
      <c r="G655" s="155" t="s">
        <v>9069</v>
      </c>
      <c r="H655" s="158" t="s">
        <v>9009</v>
      </c>
      <c r="I655" s="157"/>
      <c r="J655" s="157">
        <v>60</v>
      </c>
      <c r="K655" s="157" t="s">
        <v>9054</v>
      </c>
      <c r="L655" s="159">
        <v>9.9</v>
      </c>
      <c r="M655" s="159"/>
      <c r="N655" s="157"/>
      <c r="O655" s="7" t="s">
        <v>9056</v>
      </c>
      <c r="P655" s="16">
        <f>IFERROR(LOOKUP(E655,{30,43,48,53,58,63,68,73,78,83,88,93,97},{42,47,52,57,62,67,72,77,82,87,92,99,100}),999)</f>
        <v>82</v>
      </c>
      <c r="Q655">
        <v>1</v>
      </c>
    </row>
    <row r="656" spans="1:17" x14ac:dyDescent="0.35">
      <c r="A656" s="153">
        <v>746</v>
      </c>
      <c r="B656" t="s">
        <v>9052</v>
      </c>
      <c r="C656" s="154">
        <v>44880</v>
      </c>
      <c r="D656" s="155" t="s">
        <v>16</v>
      </c>
      <c r="E656" s="156">
        <v>83</v>
      </c>
      <c r="F656" s="157" t="s">
        <v>8969</v>
      </c>
      <c r="G656" s="155" t="s">
        <v>9069</v>
      </c>
      <c r="H656" s="158" t="s">
        <v>9009</v>
      </c>
      <c r="I656" s="157"/>
      <c r="J656" s="157">
        <v>60</v>
      </c>
      <c r="K656" s="157" t="s">
        <v>9054</v>
      </c>
      <c r="L656" s="159">
        <v>9.9</v>
      </c>
      <c r="M656" s="159"/>
      <c r="N656" s="157"/>
      <c r="O656" s="7" t="s">
        <v>9056</v>
      </c>
      <c r="P656" s="16">
        <f>IFERROR(LOOKUP(E656,{30,43,48,53,58,63,68,73,78,83,88,93,97},{42,47,52,57,62,67,72,77,82,87,92,99,100}),999)</f>
        <v>87</v>
      </c>
      <c r="Q656">
        <v>1</v>
      </c>
    </row>
    <row r="657" spans="1:17" x14ac:dyDescent="0.35">
      <c r="A657" s="153">
        <v>747</v>
      </c>
      <c r="B657" t="s">
        <v>9052</v>
      </c>
      <c r="C657" s="154">
        <v>44880</v>
      </c>
      <c r="D657" s="155" t="s">
        <v>16</v>
      </c>
      <c r="E657" s="156">
        <v>80</v>
      </c>
      <c r="F657" s="157" t="s">
        <v>8969</v>
      </c>
      <c r="G657" s="155" t="s">
        <v>9069</v>
      </c>
      <c r="H657" s="158" t="s">
        <v>9009</v>
      </c>
      <c r="I657" s="157"/>
      <c r="J657" s="157">
        <v>60</v>
      </c>
      <c r="K657" s="157" t="s">
        <v>9054</v>
      </c>
      <c r="L657" s="159">
        <v>9.9</v>
      </c>
      <c r="M657" s="159"/>
      <c r="N657" s="157"/>
      <c r="O657" s="7" t="s">
        <v>9056</v>
      </c>
      <c r="P657" s="16">
        <f>IFERROR(LOOKUP(E657,{30,43,48,53,58,63,68,73,78,83,88,93,97},{42,47,52,57,62,67,72,77,82,87,92,99,100}),999)</f>
        <v>82</v>
      </c>
      <c r="Q657">
        <v>1</v>
      </c>
    </row>
    <row r="658" spans="1:17" x14ac:dyDescent="0.35">
      <c r="A658" s="153">
        <v>748</v>
      </c>
      <c r="B658" t="s">
        <v>9052</v>
      </c>
      <c r="C658" s="154">
        <v>44880</v>
      </c>
      <c r="D658" s="155" t="s">
        <v>6</v>
      </c>
      <c r="E658" s="156">
        <v>77</v>
      </c>
      <c r="F658" s="157" t="s">
        <v>8969</v>
      </c>
      <c r="G658" s="155" t="s">
        <v>9069</v>
      </c>
      <c r="H658" s="158" t="s">
        <v>9009</v>
      </c>
      <c r="I658" s="157"/>
      <c r="J658" s="157">
        <v>60</v>
      </c>
      <c r="K658" s="157" t="s">
        <v>9054</v>
      </c>
      <c r="L658" s="159">
        <v>9.9</v>
      </c>
      <c r="M658" s="159"/>
      <c r="N658" s="157"/>
      <c r="O658" s="7" t="s">
        <v>9056</v>
      </c>
      <c r="P658" s="16">
        <f>IFERROR(LOOKUP(E658,{30,43,48,53,58,63,68,73,78,83,88,93,97},{42,47,52,57,62,67,72,77,82,87,92,99,100}),999)</f>
        <v>77</v>
      </c>
      <c r="Q658">
        <v>1</v>
      </c>
    </row>
    <row r="659" spans="1:17" x14ac:dyDescent="0.35">
      <c r="A659" s="153">
        <v>749</v>
      </c>
      <c r="B659" t="s">
        <v>9052</v>
      </c>
      <c r="C659" s="154">
        <v>44880</v>
      </c>
      <c r="D659" s="155" t="s">
        <v>6</v>
      </c>
      <c r="E659" s="156">
        <v>84</v>
      </c>
      <c r="F659" s="157" t="s">
        <v>8969</v>
      </c>
      <c r="G659" s="155" t="s">
        <v>9069</v>
      </c>
      <c r="H659" s="158" t="s">
        <v>9009</v>
      </c>
      <c r="I659" s="157"/>
      <c r="J659" s="157">
        <v>18</v>
      </c>
      <c r="K659" s="157" t="s">
        <v>9054</v>
      </c>
      <c r="L659" s="159">
        <v>9.9</v>
      </c>
      <c r="M659" s="159"/>
      <c r="N659" s="157"/>
      <c r="O659" s="7" t="s">
        <v>9056</v>
      </c>
      <c r="P659" s="16">
        <f>IFERROR(LOOKUP(E659,{30,43,48,53,58,63,68,73,78,83,88,93,97},{42,47,52,57,62,67,72,77,82,87,92,99,100}),999)</f>
        <v>87</v>
      </c>
      <c r="Q659">
        <v>1</v>
      </c>
    </row>
    <row r="660" spans="1:17" x14ac:dyDescent="0.35">
      <c r="A660" s="153">
        <v>750</v>
      </c>
      <c r="B660" t="s">
        <v>9052</v>
      </c>
      <c r="C660" s="154">
        <v>44880</v>
      </c>
      <c r="D660" s="155" t="s">
        <v>16</v>
      </c>
      <c r="E660" s="156">
        <v>82</v>
      </c>
      <c r="F660" s="157" t="s">
        <v>8969</v>
      </c>
      <c r="G660" s="155" t="s">
        <v>9069</v>
      </c>
      <c r="H660" s="158" t="s">
        <v>9009</v>
      </c>
      <c r="I660" s="157"/>
      <c r="J660" s="157">
        <v>60</v>
      </c>
      <c r="K660" s="157" t="s">
        <v>9054</v>
      </c>
      <c r="L660" s="159">
        <v>9.9</v>
      </c>
      <c r="M660" s="159"/>
      <c r="N660" s="157"/>
      <c r="O660" s="7" t="s">
        <v>9056</v>
      </c>
      <c r="P660" s="16">
        <f>IFERROR(LOOKUP(E660,{30,43,48,53,58,63,68,73,78,83,88,93,97},{42,47,52,57,62,67,72,77,82,87,92,99,100}),999)</f>
        <v>82</v>
      </c>
      <c r="Q660">
        <v>1</v>
      </c>
    </row>
    <row r="661" spans="1:17" x14ac:dyDescent="0.35">
      <c r="A661" s="153">
        <v>751</v>
      </c>
      <c r="B661" t="s">
        <v>9052</v>
      </c>
      <c r="C661" s="154">
        <v>44880</v>
      </c>
      <c r="D661" s="155" t="s">
        <v>6</v>
      </c>
      <c r="E661" s="156">
        <v>83</v>
      </c>
      <c r="F661" s="157" t="s">
        <v>8969</v>
      </c>
      <c r="G661" s="155" t="s">
        <v>9069</v>
      </c>
      <c r="H661" s="158" t="s">
        <v>9009</v>
      </c>
      <c r="I661" s="157"/>
      <c r="J661" s="157">
        <v>18</v>
      </c>
      <c r="K661" s="157" t="s">
        <v>9054</v>
      </c>
      <c r="L661" s="159">
        <v>9.9</v>
      </c>
      <c r="M661" s="159"/>
      <c r="N661" s="157"/>
      <c r="O661" s="7" t="s">
        <v>9056</v>
      </c>
      <c r="P661" s="16">
        <f>IFERROR(LOOKUP(E661,{30,43,48,53,58,63,68,73,78,83,88,93,97},{42,47,52,57,62,67,72,77,82,87,92,99,100}),999)</f>
        <v>87</v>
      </c>
      <c r="Q661">
        <v>1</v>
      </c>
    </row>
    <row r="662" spans="1:17" x14ac:dyDescent="0.35">
      <c r="A662" s="153">
        <v>752</v>
      </c>
      <c r="B662" t="s">
        <v>9052</v>
      </c>
      <c r="C662" s="154">
        <v>44880</v>
      </c>
      <c r="D662" s="155" t="s">
        <v>16</v>
      </c>
      <c r="E662" s="156">
        <v>85</v>
      </c>
      <c r="F662" s="157" t="s">
        <v>8969</v>
      </c>
      <c r="G662" s="155" t="s">
        <v>9069</v>
      </c>
      <c r="H662" s="158" t="s">
        <v>9009</v>
      </c>
      <c r="I662" s="157"/>
      <c r="J662" s="157">
        <v>60</v>
      </c>
      <c r="K662" s="157" t="s">
        <v>9054</v>
      </c>
      <c r="L662" s="159">
        <v>9.9</v>
      </c>
      <c r="M662" s="159"/>
      <c r="N662" s="157"/>
      <c r="O662" s="7" t="s">
        <v>9056</v>
      </c>
      <c r="P662" s="16">
        <f>IFERROR(LOOKUP(E662,{30,43,48,53,58,63,68,73,78,83,88,93,97},{42,47,52,57,62,67,72,77,82,87,92,99,100}),999)</f>
        <v>87</v>
      </c>
      <c r="Q662">
        <v>1</v>
      </c>
    </row>
    <row r="663" spans="1:17" x14ac:dyDescent="0.35">
      <c r="A663" s="153">
        <v>753</v>
      </c>
      <c r="B663" t="s">
        <v>9052</v>
      </c>
      <c r="C663" s="154">
        <v>44880</v>
      </c>
      <c r="D663" s="155" t="s">
        <v>16</v>
      </c>
      <c r="E663" s="156">
        <v>83</v>
      </c>
      <c r="F663" s="157" t="s">
        <v>8969</v>
      </c>
      <c r="G663" s="155" t="s">
        <v>9069</v>
      </c>
      <c r="H663" s="158" t="s">
        <v>9009</v>
      </c>
      <c r="I663" s="157"/>
      <c r="J663" s="157">
        <v>18</v>
      </c>
      <c r="K663" s="157" t="s">
        <v>9054</v>
      </c>
      <c r="L663" s="159">
        <v>9.9</v>
      </c>
      <c r="M663" s="159"/>
      <c r="N663" s="157"/>
      <c r="O663" s="7" t="s">
        <v>9056</v>
      </c>
      <c r="P663" s="16">
        <f>IFERROR(LOOKUP(E663,{30,43,48,53,58,63,68,73,78,83,88,93,97},{42,47,52,57,62,67,72,77,82,87,92,99,100}),999)</f>
        <v>87</v>
      </c>
      <c r="Q663">
        <v>1</v>
      </c>
    </row>
    <row r="664" spans="1:17" x14ac:dyDescent="0.35">
      <c r="A664" s="153">
        <v>754</v>
      </c>
      <c r="B664" t="s">
        <v>9052</v>
      </c>
      <c r="C664" s="154">
        <v>44880</v>
      </c>
      <c r="D664" s="155" t="s">
        <v>6</v>
      </c>
      <c r="E664" s="156">
        <v>82</v>
      </c>
      <c r="F664" s="157" t="s">
        <v>8969</v>
      </c>
      <c r="G664" s="155" t="s">
        <v>9069</v>
      </c>
      <c r="H664" s="158" t="s">
        <v>9009</v>
      </c>
      <c r="I664" s="157"/>
      <c r="J664" s="157">
        <v>18</v>
      </c>
      <c r="K664" s="157" t="s">
        <v>9054</v>
      </c>
      <c r="L664" s="159">
        <v>9.9</v>
      </c>
      <c r="M664" s="159"/>
      <c r="N664" s="157"/>
      <c r="O664" s="7" t="s">
        <v>9056</v>
      </c>
      <c r="P664" s="16">
        <f>IFERROR(LOOKUP(E664,{30,43,48,53,58,63,68,73,78,83,88,93,97},{42,47,52,57,62,67,72,77,82,87,92,99,100}),999)</f>
        <v>82</v>
      </c>
      <c r="Q664">
        <v>1</v>
      </c>
    </row>
    <row r="665" spans="1:17" x14ac:dyDescent="0.35">
      <c r="A665" s="153">
        <v>755</v>
      </c>
      <c r="B665" t="s">
        <v>9052</v>
      </c>
      <c r="C665" s="154">
        <v>44880</v>
      </c>
      <c r="D665" s="155" t="s">
        <v>16</v>
      </c>
      <c r="E665" s="156">
        <v>84</v>
      </c>
      <c r="F665" s="157" t="s">
        <v>8969</v>
      </c>
      <c r="G665" s="155" t="s">
        <v>9069</v>
      </c>
      <c r="H665" s="158" t="s">
        <v>9009</v>
      </c>
      <c r="I665" s="157"/>
      <c r="J665" s="157">
        <v>18</v>
      </c>
      <c r="K665" s="157" t="s">
        <v>9054</v>
      </c>
      <c r="L665" s="159">
        <v>9.9</v>
      </c>
      <c r="M665" s="159"/>
      <c r="N665" s="157"/>
      <c r="O665" s="7" t="s">
        <v>9056</v>
      </c>
      <c r="P665" s="16">
        <f>IFERROR(LOOKUP(E665,{30,43,48,53,58,63,68,73,78,83,88,93,97},{42,47,52,57,62,67,72,77,82,87,92,99,100}),999)</f>
        <v>87</v>
      </c>
      <c r="Q665">
        <v>1</v>
      </c>
    </row>
    <row r="666" spans="1:17" x14ac:dyDescent="0.35">
      <c r="A666" s="153">
        <v>756</v>
      </c>
      <c r="B666" t="s">
        <v>9052</v>
      </c>
      <c r="C666" s="154">
        <v>44880</v>
      </c>
      <c r="D666" s="155" t="s">
        <v>16</v>
      </c>
      <c r="E666" s="156">
        <v>82</v>
      </c>
      <c r="F666" s="157" t="s">
        <v>8969</v>
      </c>
      <c r="G666" s="155" t="s">
        <v>9069</v>
      </c>
      <c r="H666" s="158" t="s">
        <v>9009</v>
      </c>
      <c r="I666" s="157"/>
      <c r="J666" s="157">
        <v>18</v>
      </c>
      <c r="K666" s="157" t="s">
        <v>9054</v>
      </c>
      <c r="L666" s="159">
        <v>9.9</v>
      </c>
      <c r="M666" s="159"/>
      <c r="N666" s="157"/>
      <c r="O666" s="7" t="s">
        <v>9056</v>
      </c>
      <c r="P666" s="16">
        <f>IFERROR(LOOKUP(E666,{30,43,48,53,58,63,68,73,78,83,88,93,97},{42,47,52,57,62,67,72,77,82,87,92,99,100}),999)</f>
        <v>82</v>
      </c>
      <c r="Q666">
        <v>1</v>
      </c>
    </row>
    <row r="667" spans="1:17" x14ac:dyDescent="0.35">
      <c r="A667" s="153">
        <v>757</v>
      </c>
      <c r="B667" t="s">
        <v>9052</v>
      </c>
      <c r="C667" s="154">
        <v>44880</v>
      </c>
      <c r="D667" s="155" t="s">
        <v>16</v>
      </c>
      <c r="E667" s="156">
        <v>82</v>
      </c>
      <c r="F667" s="157" t="s">
        <v>8969</v>
      </c>
      <c r="G667" s="155" t="s">
        <v>9069</v>
      </c>
      <c r="H667" s="158" t="s">
        <v>9009</v>
      </c>
      <c r="I667" s="157"/>
      <c r="J667" s="157">
        <v>60</v>
      </c>
      <c r="K667" s="157" t="s">
        <v>9054</v>
      </c>
      <c r="L667" s="159">
        <v>9.9</v>
      </c>
      <c r="M667" s="159"/>
      <c r="N667" s="157"/>
      <c r="O667" s="7" t="s">
        <v>9056</v>
      </c>
      <c r="P667" s="16">
        <f>IFERROR(LOOKUP(E667,{30,43,48,53,58,63,68,73,78,83,88,93,97},{42,47,52,57,62,67,72,77,82,87,92,99,100}),999)</f>
        <v>82</v>
      </c>
      <c r="Q667">
        <v>1</v>
      </c>
    </row>
    <row r="668" spans="1:17" x14ac:dyDescent="0.35">
      <c r="A668" s="153">
        <v>758</v>
      </c>
      <c r="B668" t="s">
        <v>9052</v>
      </c>
      <c r="C668" s="154">
        <v>44880</v>
      </c>
      <c r="D668" s="155" t="s">
        <v>6</v>
      </c>
      <c r="E668" s="156">
        <v>81</v>
      </c>
      <c r="F668" s="157" t="s">
        <v>8969</v>
      </c>
      <c r="G668" s="155" t="s">
        <v>9069</v>
      </c>
      <c r="H668" s="158" t="s">
        <v>9009</v>
      </c>
      <c r="I668" s="157"/>
      <c r="J668" s="157">
        <v>60</v>
      </c>
      <c r="K668" s="157" t="s">
        <v>9054</v>
      </c>
      <c r="L668" s="159">
        <v>9.9</v>
      </c>
      <c r="M668" s="159"/>
      <c r="N668" s="157"/>
      <c r="O668" s="7" t="s">
        <v>9056</v>
      </c>
      <c r="P668" s="16">
        <f>IFERROR(LOOKUP(E668,{30,43,48,53,58,63,68,73,78,83,88,93,97},{42,47,52,57,62,67,72,77,82,87,92,99,100}),999)</f>
        <v>82</v>
      </c>
      <c r="Q668">
        <v>1</v>
      </c>
    </row>
    <row r="669" spans="1:17" x14ac:dyDescent="0.35">
      <c r="A669" s="153">
        <v>759</v>
      </c>
      <c r="B669" t="s">
        <v>9052</v>
      </c>
      <c r="C669" s="154">
        <v>44880</v>
      </c>
      <c r="D669" s="155" t="s">
        <v>16</v>
      </c>
      <c r="E669" s="156">
        <v>77</v>
      </c>
      <c r="F669" s="157" t="s">
        <v>8969</v>
      </c>
      <c r="G669" s="155" t="s">
        <v>9069</v>
      </c>
      <c r="H669" s="158" t="s">
        <v>9009</v>
      </c>
      <c r="I669" s="157"/>
      <c r="J669" s="157">
        <v>18</v>
      </c>
      <c r="K669" s="157" t="s">
        <v>9054</v>
      </c>
      <c r="L669" s="159">
        <v>9.9</v>
      </c>
      <c r="M669" s="159"/>
      <c r="N669" s="157"/>
      <c r="O669" s="7" t="s">
        <v>9056</v>
      </c>
      <c r="P669" s="16">
        <f>IFERROR(LOOKUP(E669,{30,43,48,53,58,63,68,73,78,83,88,93,97},{42,47,52,57,62,67,72,77,82,87,92,99,100}),999)</f>
        <v>77</v>
      </c>
      <c r="Q669">
        <v>1</v>
      </c>
    </row>
    <row r="670" spans="1:17" x14ac:dyDescent="0.35">
      <c r="A670" s="153">
        <v>760</v>
      </c>
      <c r="B670" t="s">
        <v>9052</v>
      </c>
      <c r="C670" s="154">
        <v>44880</v>
      </c>
      <c r="D670" s="155" t="s">
        <v>16</v>
      </c>
      <c r="E670" s="156">
        <v>84</v>
      </c>
      <c r="F670" s="157" t="s">
        <v>8969</v>
      </c>
      <c r="G670" s="155" t="s">
        <v>9069</v>
      </c>
      <c r="H670" s="158" t="s">
        <v>9009</v>
      </c>
      <c r="I670" s="157"/>
      <c r="J670" s="157">
        <v>60</v>
      </c>
      <c r="K670" s="157" t="s">
        <v>9054</v>
      </c>
      <c r="L670" s="159">
        <v>9.9</v>
      </c>
      <c r="M670" s="159"/>
      <c r="N670" s="157"/>
      <c r="O670" s="7" t="s">
        <v>9056</v>
      </c>
      <c r="P670" s="16">
        <f>IFERROR(LOOKUP(E670,{30,43,48,53,58,63,68,73,78,83,88,93,97},{42,47,52,57,62,67,72,77,82,87,92,99,100}),999)</f>
        <v>87</v>
      </c>
      <c r="Q670">
        <v>1</v>
      </c>
    </row>
    <row r="671" spans="1:17" x14ac:dyDescent="0.35">
      <c r="A671" s="153">
        <v>761</v>
      </c>
      <c r="B671" t="s">
        <v>9052</v>
      </c>
      <c r="C671" s="154">
        <v>44880</v>
      </c>
      <c r="D671" s="155" t="s">
        <v>6</v>
      </c>
      <c r="E671" s="156">
        <v>77</v>
      </c>
      <c r="F671" s="157" t="s">
        <v>8969</v>
      </c>
      <c r="G671" s="155" t="s">
        <v>9069</v>
      </c>
      <c r="H671" s="158" t="s">
        <v>9009</v>
      </c>
      <c r="I671" s="157"/>
      <c r="J671" s="157">
        <v>18</v>
      </c>
      <c r="K671" s="157" t="s">
        <v>9054</v>
      </c>
      <c r="L671" s="159">
        <v>9.9</v>
      </c>
      <c r="M671" s="159"/>
      <c r="N671" s="157"/>
      <c r="O671" s="7" t="s">
        <v>9056</v>
      </c>
      <c r="P671" s="16">
        <f>IFERROR(LOOKUP(E671,{30,43,48,53,58,63,68,73,78,83,88,93,97},{42,47,52,57,62,67,72,77,82,87,92,99,100}),999)</f>
        <v>77</v>
      </c>
      <c r="Q671">
        <v>1</v>
      </c>
    </row>
    <row r="672" spans="1:17" x14ac:dyDescent="0.35">
      <c r="A672" s="153">
        <v>762</v>
      </c>
      <c r="B672" t="s">
        <v>9052</v>
      </c>
      <c r="C672" s="154">
        <v>44880</v>
      </c>
      <c r="D672" s="155" t="s">
        <v>16</v>
      </c>
      <c r="E672" s="156">
        <v>91</v>
      </c>
      <c r="F672" s="157" t="s">
        <v>8969</v>
      </c>
      <c r="G672" s="155" t="s">
        <v>9069</v>
      </c>
      <c r="H672" s="158" t="s">
        <v>9009</v>
      </c>
      <c r="I672" s="157"/>
      <c r="J672" s="157">
        <v>60</v>
      </c>
      <c r="K672" s="157" t="s">
        <v>9054</v>
      </c>
      <c r="L672" s="159">
        <v>9.9</v>
      </c>
      <c r="M672" s="159"/>
      <c r="N672" s="157"/>
      <c r="O672" s="7" t="s">
        <v>9056</v>
      </c>
      <c r="P672" s="16">
        <f>IFERROR(LOOKUP(E672,{30,43,48,53,58,63,68,73,78,83,88,93,97},{42,47,52,57,62,67,72,77,82,87,92,99,100}),999)</f>
        <v>92</v>
      </c>
      <c r="Q672">
        <v>1</v>
      </c>
    </row>
    <row r="673" spans="1:17" x14ac:dyDescent="0.35">
      <c r="A673" s="153">
        <v>763</v>
      </c>
      <c r="B673" t="s">
        <v>9052</v>
      </c>
      <c r="C673" s="154">
        <v>44880</v>
      </c>
      <c r="D673" s="155" t="s">
        <v>6</v>
      </c>
      <c r="E673" s="156">
        <v>72</v>
      </c>
      <c r="F673" s="157" t="s">
        <v>8969</v>
      </c>
      <c r="G673" s="157" t="s">
        <v>9</v>
      </c>
      <c r="H673" s="158" t="s">
        <v>9009</v>
      </c>
      <c r="I673" s="157"/>
      <c r="J673" s="157">
        <v>18</v>
      </c>
      <c r="K673" s="157" t="s">
        <v>9054</v>
      </c>
      <c r="L673" s="159">
        <v>9.9</v>
      </c>
      <c r="M673" s="159"/>
      <c r="N673" s="157"/>
      <c r="O673" s="7" t="s">
        <v>9056</v>
      </c>
      <c r="P673" s="16">
        <f>IFERROR(LOOKUP(E673,{30,43,48,53,58,63,68,73,78,83,88,93,97},{42,47,52,57,62,67,72,77,82,87,92,99,100}),999)</f>
        <v>72</v>
      </c>
      <c r="Q673">
        <v>1</v>
      </c>
    </row>
    <row r="674" spans="1:17" x14ac:dyDescent="0.35">
      <c r="A674" s="153">
        <v>764</v>
      </c>
      <c r="B674" t="s">
        <v>9052</v>
      </c>
      <c r="C674" s="154">
        <v>44880</v>
      </c>
      <c r="D674" s="155" t="s">
        <v>6</v>
      </c>
      <c r="E674" s="156">
        <v>90</v>
      </c>
      <c r="F674" s="157" t="s">
        <v>8969</v>
      </c>
      <c r="G674" s="155" t="s">
        <v>9069</v>
      </c>
      <c r="H674" s="158" t="s">
        <v>9009</v>
      </c>
      <c r="I674" s="157"/>
      <c r="J674" s="157">
        <v>60</v>
      </c>
      <c r="K674" s="157" t="s">
        <v>9054</v>
      </c>
      <c r="L674" s="159">
        <v>9.9</v>
      </c>
      <c r="M674" s="159"/>
      <c r="N674" s="157"/>
      <c r="O674" s="7" t="s">
        <v>9056</v>
      </c>
      <c r="P674" s="16">
        <f>IFERROR(LOOKUP(E674,{30,43,48,53,58,63,68,73,78,83,88,93,97},{42,47,52,57,62,67,72,77,82,87,92,99,100}),999)</f>
        <v>92</v>
      </c>
      <c r="Q674">
        <v>1</v>
      </c>
    </row>
    <row r="675" spans="1:17" x14ac:dyDescent="0.35">
      <c r="A675" s="153">
        <v>765</v>
      </c>
      <c r="B675" t="s">
        <v>9052</v>
      </c>
      <c r="C675" s="154">
        <v>44880</v>
      </c>
      <c r="D675" s="155" t="s">
        <v>16</v>
      </c>
      <c r="E675" s="156">
        <v>83</v>
      </c>
      <c r="F675" s="157" t="s">
        <v>8969</v>
      </c>
      <c r="G675" s="155" t="s">
        <v>9069</v>
      </c>
      <c r="H675" s="158" t="s">
        <v>9009</v>
      </c>
      <c r="I675" s="157"/>
      <c r="J675" s="157">
        <v>60</v>
      </c>
      <c r="K675" s="157" t="s">
        <v>9054</v>
      </c>
      <c r="L675" s="159">
        <v>9.9</v>
      </c>
      <c r="M675" s="159"/>
      <c r="N675" s="157"/>
      <c r="O675" s="7" t="s">
        <v>9056</v>
      </c>
      <c r="P675" s="16">
        <f>IFERROR(LOOKUP(E675,{30,43,48,53,58,63,68,73,78,83,88,93,97},{42,47,52,57,62,67,72,77,82,87,92,99,100}),999)</f>
        <v>87</v>
      </c>
      <c r="Q675">
        <v>1</v>
      </c>
    </row>
    <row r="676" spans="1:17" x14ac:dyDescent="0.35">
      <c r="A676" s="153">
        <v>766</v>
      </c>
      <c r="B676" t="s">
        <v>9052</v>
      </c>
      <c r="C676" s="154">
        <v>44880</v>
      </c>
      <c r="D676" s="155" t="s">
        <v>16</v>
      </c>
      <c r="E676" s="156">
        <v>83.5</v>
      </c>
      <c r="F676" s="157" t="s">
        <v>8969</v>
      </c>
      <c r="G676" s="155" t="s">
        <v>9069</v>
      </c>
      <c r="H676" s="158" t="s">
        <v>9009</v>
      </c>
      <c r="I676" s="157"/>
      <c r="J676" s="157">
        <v>60</v>
      </c>
      <c r="K676" s="157" t="s">
        <v>9054</v>
      </c>
      <c r="L676" s="159">
        <v>9.9</v>
      </c>
      <c r="M676" s="159"/>
      <c r="N676" s="157"/>
      <c r="O676" s="7" t="s">
        <v>9056</v>
      </c>
      <c r="P676" s="16">
        <f>IFERROR(LOOKUP(E676,{30,43,48,53,58,63,68,73,78,83,88,93,97},{42,47,52,57,62,67,72,77,82,87,92,99,100}),999)</f>
        <v>87</v>
      </c>
      <c r="Q676">
        <v>1</v>
      </c>
    </row>
    <row r="677" spans="1:17" x14ac:dyDescent="0.35">
      <c r="A677" s="153">
        <v>767</v>
      </c>
      <c r="B677" t="s">
        <v>9052</v>
      </c>
      <c r="C677" s="154">
        <v>44880</v>
      </c>
      <c r="D677" s="155" t="s">
        <v>16</v>
      </c>
      <c r="E677" s="156">
        <v>81</v>
      </c>
      <c r="F677" s="157" t="s">
        <v>8969</v>
      </c>
      <c r="G677" s="157" t="s">
        <v>9</v>
      </c>
      <c r="H677" s="158" t="s">
        <v>9009</v>
      </c>
      <c r="I677" s="157"/>
      <c r="J677" s="157">
        <v>60</v>
      </c>
      <c r="K677" s="157" t="s">
        <v>9054</v>
      </c>
      <c r="L677" s="159">
        <v>9.9</v>
      </c>
      <c r="M677" s="159"/>
      <c r="N677" s="157"/>
      <c r="O677" s="7" t="s">
        <v>9056</v>
      </c>
      <c r="P677" s="16">
        <f>IFERROR(LOOKUP(E677,{30,43,48,53,58,63,68,73,78,83,88,93,97},{42,47,52,57,62,67,72,77,82,87,92,99,100}),999)</f>
        <v>82</v>
      </c>
      <c r="Q677">
        <v>1</v>
      </c>
    </row>
    <row r="678" spans="1:17" x14ac:dyDescent="0.35">
      <c r="A678" s="153">
        <v>768</v>
      </c>
      <c r="B678" t="s">
        <v>9052</v>
      </c>
      <c r="C678" s="154">
        <v>44880</v>
      </c>
      <c r="D678" s="155" t="s">
        <v>16</v>
      </c>
      <c r="E678" s="156">
        <v>87</v>
      </c>
      <c r="F678" s="157" t="s">
        <v>8969</v>
      </c>
      <c r="G678" s="155" t="s">
        <v>9069</v>
      </c>
      <c r="H678" s="158" t="s">
        <v>9009</v>
      </c>
      <c r="I678" s="157"/>
      <c r="J678" s="157">
        <v>18</v>
      </c>
      <c r="K678" s="157" t="s">
        <v>9054</v>
      </c>
      <c r="L678" s="159">
        <v>9.9</v>
      </c>
      <c r="M678" s="159"/>
      <c r="N678" s="157"/>
      <c r="O678" s="7" t="s">
        <v>9056</v>
      </c>
      <c r="P678" s="16">
        <f>IFERROR(LOOKUP(E678,{30,43,48,53,58,63,68,73,78,83,88,93,97},{42,47,52,57,62,67,72,77,82,87,92,99,100}),999)</f>
        <v>87</v>
      </c>
      <c r="Q678">
        <v>1</v>
      </c>
    </row>
    <row r="679" spans="1:17" x14ac:dyDescent="0.35">
      <c r="A679" s="153">
        <v>769</v>
      </c>
      <c r="B679" t="s">
        <v>9052</v>
      </c>
      <c r="C679" s="154">
        <v>44880</v>
      </c>
      <c r="D679" s="155" t="s">
        <v>6</v>
      </c>
      <c r="E679" s="156">
        <v>87</v>
      </c>
      <c r="F679" s="157" t="s">
        <v>8969</v>
      </c>
      <c r="G679" s="155" t="s">
        <v>9069</v>
      </c>
      <c r="H679" s="158" t="s">
        <v>9009</v>
      </c>
      <c r="I679" s="157"/>
      <c r="J679" s="157">
        <v>60</v>
      </c>
      <c r="K679" s="157" t="s">
        <v>9054</v>
      </c>
      <c r="L679" s="159">
        <v>9.9</v>
      </c>
      <c r="M679" s="159"/>
      <c r="N679" s="157"/>
      <c r="O679" s="7" t="s">
        <v>9056</v>
      </c>
      <c r="P679" s="16">
        <f>IFERROR(LOOKUP(E679,{30,43,48,53,58,63,68,73,78,83,88,93,97},{42,47,52,57,62,67,72,77,82,87,92,99,100}),999)</f>
        <v>87</v>
      </c>
      <c r="Q679">
        <v>1</v>
      </c>
    </row>
    <row r="680" spans="1:17" x14ac:dyDescent="0.35">
      <c r="A680" s="153">
        <v>770</v>
      </c>
      <c r="B680" t="s">
        <v>9052</v>
      </c>
      <c r="C680" s="154">
        <v>44880</v>
      </c>
      <c r="D680" s="155" t="s">
        <v>16</v>
      </c>
      <c r="E680" s="156">
        <v>87</v>
      </c>
      <c r="F680" s="157" t="s">
        <v>8969</v>
      </c>
      <c r="G680" s="155" t="s">
        <v>9069</v>
      </c>
      <c r="H680" s="158" t="s">
        <v>9009</v>
      </c>
      <c r="I680" s="157"/>
      <c r="J680" s="157">
        <v>18</v>
      </c>
      <c r="K680" s="157" t="s">
        <v>9054</v>
      </c>
      <c r="L680" s="159">
        <v>9.9</v>
      </c>
      <c r="M680" s="159"/>
      <c r="N680" s="157"/>
      <c r="O680" s="7" t="s">
        <v>9056</v>
      </c>
      <c r="P680" s="16">
        <f>IFERROR(LOOKUP(E680,{30,43,48,53,58,63,68,73,78,83,88,93,97},{42,47,52,57,62,67,72,77,82,87,92,99,100}),999)</f>
        <v>87</v>
      </c>
      <c r="Q680">
        <v>1</v>
      </c>
    </row>
    <row r="681" spans="1:17" x14ac:dyDescent="0.35">
      <c r="A681" s="153">
        <v>771</v>
      </c>
      <c r="B681" t="s">
        <v>9052</v>
      </c>
      <c r="C681" s="154">
        <v>44880</v>
      </c>
      <c r="D681" s="155" t="s">
        <v>16</v>
      </c>
      <c r="E681" s="156">
        <v>80</v>
      </c>
      <c r="F681" s="157" t="s">
        <v>8969</v>
      </c>
      <c r="G681" s="155" t="s">
        <v>9069</v>
      </c>
      <c r="H681" s="158" t="s">
        <v>9009</v>
      </c>
      <c r="I681" s="157"/>
      <c r="J681" s="157">
        <v>18</v>
      </c>
      <c r="K681" s="157" t="s">
        <v>9054</v>
      </c>
      <c r="L681" s="159">
        <v>9.9</v>
      </c>
      <c r="M681" s="159"/>
      <c r="N681" s="157"/>
      <c r="O681" s="7" t="s">
        <v>9056</v>
      </c>
      <c r="P681" s="16">
        <f>IFERROR(LOOKUP(E681,{30,43,48,53,58,63,68,73,78,83,88,93,97},{42,47,52,57,62,67,72,77,82,87,92,99,100}),999)</f>
        <v>82</v>
      </c>
      <c r="Q681">
        <v>1</v>
      </c>
    </row>
    <row r="682" spans="1:17" x14ac:dyDescent="0.35">
      <c r="A682" s="153">
        <v>1001</v>
      </c>
      <c r="B682" t="s">
        <v>9052</v>
      </c>
      <c r="C682" s="154">
        <v>44845</v>
      </c>
      <c r="D682" s="155" t="s">
        <v>16</v>
      </c>
      <c r="E682" s="156">
        <v>85</v>
      </c>
      <c r="F682" s="157" t="s">
        <v>8969</v>
      </c>
      <c r="G682" s="155" t="s">
        <v>9069</v>
      </c>
      <c r="H682" s="158" t="s">
        <v>9009</v>
      </c>
      <c r="I682" s="157"/>
      <c r="J682" s="157">
        <v>60</v>
      </c>
      <c r="K682" s="157" t="s">
        <v>9054</v>
      </c>
      <c r="L682" s="153">
        <v>0.3</v>
      </c>
      <c r="M682" s="159" t="s">
        <v>9058</v>
      </c>
      <c r="N682" s="157"/>
      <c r="O682" s="7" t="s">
        <v>9056</v>
      </c>
      <c r="P682" s="16">
        <f>IFERROR(LOOKUP(E682,{30,43,48,53,58,63,68,73,78,83,88,93,97},{42,47,52,57,62,67,72,77,82,87,92,99,100}),999)</f>
        <v>87</v>
      </c>
      <c r="Q682">
        <v>1</v>
      </c>
    </row>
    <row r="683" spans="1:17" ht="29" x14ac:dyDescent="0.35">
      <c r="A683" s="153">
        <v>1002</v>
      </c>
      <c r="B683" t="s">
        <v>9052</v>
      </c>
      <c r="C683" s="154">
        <v>44845</v>
      </c>
      <c r="D683" s="155" t="s">
        <v>16</v>
      </c>
      <c r="E683" s="156">
        <v>77</v>
      </c>
      <c r="F683" s="157" t="s">
        <v>8969</v>
      </c>
      <c r="G683" s="157" t="s">
        <v>9</v>
      </c>
      <c r="H683" s="158" t="s">
        <v>9053</v>
      </c>
      <c r="I683" s="157">
        <v>220511</v>
      </c>
      <c r="J683" s="157">
        <v>60</v>
      </c>
      <c r="K683" s="157" t="s">
        <v>9068</v>
      </c>
      <c r="L683" s="159">
        <v>0.3</v>
      </c>
      <c r="M683" s="159" t="s">
        <v>9058</v>
      </c>
      <c r="N683" s="157">
        <v>220511</v>
      </c>
      <c r="O683" s="7" t="s">
        <v>9056</v>
      </c>
      <c r="P683" s="16">
        <f>IFERROR(LOOKUP(E683,{30,43,48,53,58,63,68,73,78,83,88,93,97},{42,47,52,57,62,67,72,77,82,87,92,99,100}),999)</f>
        <v>77</v>
      </c>
      <c r="Q683">
        <v>1</v>
      </c>
    </row>
    <row r="684" spans="1:17" x14ac:dyDescent="0.35">
      <c r="A684" s="153">
        <v>1003</v>
      </c>
      <c r="B684" t="s">
        <v>9052</v>
      </c>
      <c r="C684" s="154">
        <v>44845</v>
      </c>
      <c r="D684" s="155" t="s">
        <v>16</v>
      </c>
      <c r="E684" s="156">
        <v>77</v>
      </c>
      <c r="F684" s="157" t="s">
        <v>8969</v>
      </c>
      <c r="G684" s="157" t="s">
        <v>9</v>
      </c>
      <c r="H684" s="158" t="s">
        <v>9009</v>
      </c>
      <c r="I684" s="157"/>
      <c r="J684" s="157">
        <v>60</v>
      </c>
      <c r="K684" s="157" t="s">
        <v>9054</v>
      </c>
      <c r="L684" s="159">
        <v>9.9</v>
      </c>
      <c r="M684" s="159"/>
      <c r="N684" s="157"/>
      <c r="O684" s="7" t="s">
        <v>9056</v>
      </c>
      <c r="P684" s="16">
        <f>IFERROR(LOOKUP(E684,{30,43,48,53,58,63,68,73,78,83,88,93,97},{42,47,52,57,62,67,72,77,82,87,92,99,100}),999)</f>
        <v>77</v>
      </c>
      <c r="Q684">
        <v>1</v>
      </c>
    </row>
    <row r="685" spans="1:17" x14ac:dyDescent="0.35">
      <c r="A685" s="153">
        <v>1004</v>
      </c>
      <c r="B685" t="s">
        <v>9052</v>
      </c>
      <c r="C685" s="154">
        <v>44845</v>
      </c>
      <c r="D685" s="155" t="s">
        <v>16</v>
      </c>
      <c r="E685" s="156">
        <v>79</v>
      </c>
      <c r="F685" s="157" t="s">
        <v>8969</v>
      </c>
      <c r="G685" s="155" t="s">
        <v>9069</v>
      </c>
      <c r="H685" s="158" t="s">
        <v>9009</v>
      </c>
      <c r="I685" s="157"/>
      <c r="J685" s="157">
        <v>60</v>
      </c>
      <c r="K685" s="157" t="s">
        <v>9054</v>
      </c>
      <c r="L685" s="153">
        <v>0.3</v>
      </c>
      <c r="M685" s="159" t="s">
        <v>9058</v>
      </c>
      <c r="N685" s="157"/>
      <c r="O685" s="7" t="s">
        <v>9056</v>
      </c>
      <c r="P685" s="16">
        <f>IFERROR(LOOKUP(E685,{30,43,48,53,58,63,68,73,78,83,88,93,97},{42,47,52,57,62,67,72,77,82,87,92,99,100}),999)</f>
        <v>82</v>
      </c>
      <c r="Q685">
        <v>1</v>
      </c>
    </row>
    <row r="686" spans="1:17" x14ac:dyDescent="0.35">
      <c r="A686" s="153">
        <v>1005</v>
      </c>
      <c r="B686" t="s">
        <v>9052</v>
      </c>
      <c r="C686" s="154">
        <v>44845</v>
      </c>
      <c r="D686" s="155" t="s">
        <v>16</v>
      </c>
      <c r="E686" s="156">
        <v>78</v>
      </c>
      <c r="F686" s="157" t="s">
        <v>8969</v>
      </c>
      <c r="G686" s="157" t="s">
        <v>9</v>
      </c>
      <c r="H686" s="158" t="s">
        <v>9053</v>
      </c>
      <c r="I686" s="157">
        <v>220513</v>
      </c>
      <c r="J686" s="157">
        <v>18</v>
      </c>
      <c r="K686" s="157" t="s">
        <v>9080</v>
      </c>
      <c r="L686" s="159">
        <v>0.3</v>
      </c>
      <c r="M686" s="159" t="s">
        <v>9058</v>
      </c>
      <c r="N686" s="157">
        <v>220513</v>
      </c>
      <c r="O686" s="7" t="s">
        <v>9056</v>
      </c>
      <c r="P686" s="16">
        <f>IFERROR(LOOKUP(E686,{30,43,48,53,58,63,68,73,78,83,88,93,97},{42,47,52,57,62,67,72,77,82,87,92,99,100}),999)</f>
        <v>82</v>
      </c>
      <c r="Q686">
        <v>1</v>
      </c>
    </row>
    <row r="687" spans="1:17" x14ac:dyDescent="0.35">
      <c r="A687" s="153">
        <v>1006</v>
      </c>
      <c r="B687" t="s">
        <v>9052</v>
      </c>
      <c r="C687" s="154">
        <v>44845</v>
      </c>
      <c r="D687" s="155" t="s">
        <v>16</v>
      </c>
      <c r="E687" s="156">
        <v>77</v>
      </c>
      <c r="F687" s="157" t="s">
        <v>8969</v>
      </c>
      <c r="G687" s="157" t="s">
        <v>9</v>
      </c>
      <c r="H687" s="158" t="s">
        <v>9053</v>
      </c>
      <c r="I687" s="157">
        <v>220509</v>
      </c>
      <c r="J687" s="157">
        <v>60</v>
      </c>
      <c r="K687" s="157" t="s">
        <v>9078</v>
      </c>
      <c r="L687" s="159">
        <v>0.3</v>
      </c>
      <c r="M687" s="159" t="s">
        <v>9058</v>
      </c>
      <c r="N687" s="157">
        <v>220509</v>
      </c>
      <c r="O687" s="7" t="s">
        <v>9056</v>
      </c>
      <c r="P687" s="16">
        <f>IFERROR(LOOKUP(E687,{30,43,48,53,58,63,68,73,78,83,88,93,97},{42,47,52,57,62,67,72,77,82,87,92,99,100}),999)</f>
        <v>77</v>
      </c>
      <c r="Q687">
        <v>1</v>
      </c>
    </row>
    <row r="688" spans="1:17" ht="29" x14ac:dyDescent="0.35">
      <c r="A688" s="153">
        <v>1007</v>
      </c>
      <c r="B688" t="s">
        <v>9052</v>
      </c>
      <c r="C688" s="154">
        <v>44845</v>
      </c>
      <c r="D688" s="155" t="s">
        <v>16</v>
      </c>
      <c r="E688" s="156">
        <v>81</v>
      </c>
      <c r="F688" s="157" t="s">
        <v>8969</v>
      </c>
      <c r="G688" s="157" t="s">
        <v>9</v>
      </c>
      <c r="H688" s="158" t="s">
        <v>9053</v>
      </c>
      <c r="I688" s="157">
        <v>637420</v>
      </c>
      <c r="J688" s="157">
        <v>60</v>
      </c>
      <c r="K688" s="157" t="s">
        <v>9081</v>
      </c>
      <c r="L688" s="159">
        <v>0.3</v>
      </c>
      <c r="M688" s="159" t="s">
        <v>9058</v>
      </c>
      <c r="N688" s="157">
        <v>637420</v>
      </c>
      <c r="O688" s="7" t="s">
        <v>9056</v>
      </c>
      <c r="P688" s="16">
        <f>IFERROR(LOOKUP(E688,{30,43,48,53,58,63,68,73,78,83,88,93,97},{42,47,52,57,62,67,72,77,82,87,92,99,100}),999)</f>
        <v>82</v>
      </c>
      <c r="Q688">
        <v>1</v>
      </c>
    </row>
    <row r="689" spans="1:17" x14ac:dyDescent="0.35">
      <c r="A689" s="153">
        <v>1008</v>
      </c>
      <c r="B689" t="s">
        <v>9052</v>
      </c>
      <c r="C689" s="154">
        <v>44845</v>
      </c>
      <c r="D689" s="155" t="s">
        <v>16</v>
      </c>
      <c r="E689" s="156">
        <v>73</v>
      </c>
      <c r="F689" s="157" t="s">
        <v>8969</v>
      </c>
      <c r="G689" s="157" t="s">
        <v>9</v>
      </c>
      <c r="H689" s="158" t="s">
        <v>9009</v>
      </c>
      <c r="I689" s="157"/>
      <c r="J689" s="157">
        <v>60</v>
      </c>
      <c r="K689" s="157" t="s">
        <v>9054</v>
      </c>
      <c r="L689" s="153">
        <v>0.3</v>
      </c>
      <c r="M689" s="159" t="s">
        <v>9058</v>
      </c>
      <c r="N689" s="157"/>
      <c r="O689" s="7" t="s">
        <v>9056</v>
      </c>
      <c r="P689" s="16">
        <f>IFERROR(LOOKUP(E689,{30,43,48,53,58,63,68,73,78,83,88,93,97},{42,47,52,57,62,67,72,77,82,87,92,99,100}),999)</f>
        <v>77</v>
      </c>
      <c r="Q689">
        <v>1</v>
      </c>
    </row>
    <row r="690" spans="1:17" x14ac:dyDescent="0.35">
      <c r="A690" s="153">
        <v>1009</v>
      </c>
      <c r="B690" t="s">
        <v>9052</v>
      </c>
      <c r="C690" s="154">
        <v>44845</v>
      </c>
      <c r="D690" s="155" t="s">
        <v>16</v>
      </c>
      <c r="E690" s="156">
        <v>76</v>
      </c>
      <c r="F690" s="157" t="s">
        <v>8969</v>
      </c>
      <c r="G690" s="157" t="s">
        <v>9</v>
      </c>
      <c r="H690" s="158" t="s">
        <v>9009</v>
      </c>
      <c r="I690" s="157"/>
      <c r="J690" s="157">
        <v>60</v>
      </c>
      <c r="K690" s="157" t="s">
        <v>9054</v>
      </c>
      <c r="L690" s="153">
        <v>0.2</v>
      </c>
      <c r="M690" s="159" t="s">
        <v>9058</v>
      </c>
      <c r="N690" s="157"/>
      <c r="O690" s="7" t="s">
        <v>9056</v>
      </c>
      <c r="P690" s="16">
        <f>IFERROR(LOOKUP(E690,{30,43,48,53,58,63,68,73,78,83,88,93,97},{42,47,52,57,62,67,72,77,82,87,92,99,100}),999)</f>
        <v>77</v>
      </c>
      <c r="Q690">
        <v>1</v>
      </c>
    </row>
    <row r="691" spans="1:17" x14ac:dyDescent="0.35">
      <c r="A691" s="153">
        <v>1010</v>
      </c>
      <c r="B691" t="s">
        <v>9052</v>
      </c>
      <c r="C691" s="154">
        <v>44845</v>
      </c>
      <c r="D691" s="155" t="s">
        <v>16</v>
      </c>
      <c r="E691" s="156">
        <v>76</v>
      </c>
      <c r="F691" s="157" t="s">
        <v>8969</v>
      </c>
      <c r="G691" s="157" t="s">
        <v>9</v>
      </c>
      <c r="H691" s="158" t="s">
        <v>9053</v>
      </c>
      <c r="I691" s="157">
        <v>220513</v>
      </c>
      <c r="J691" s="157">
        <v>60</v>
      </c>
      <c r="K691" s="157" t="s">
        <v>9080</v>
      </c>
      <c r="L691" s="159">
        <v>0.3</v>
      </c>
      <c r="M691" s="159" t="s">
        <v>9058</v>
      </c>
      <c r="N691" s="157">
        <v>220513</v>
      </c>
      <c r="O691" s="7" t="s">
        <v>9056</v>
      </c>
      <c r="P691" s="16">
        <f>IFERROR(LOOKUP(E691,{30,43,48,53,58,63,68,73,78,83,88,93,97},{42,47,52,57,62,67,72,77,82,87,92,99,100}),999)</f>
        <v>77</v>
      </c>
      <c r="Q691">
        <v>1</v>
      </c>
    </row>
    <row r="692" spans="1:17" x14ac:dyDescent="0.35">
      <c r="A692" s="153">
        <v>1011</v>
      </c>
      <c r="B692" t="s">
        <v>9052</v>
      </c>
      <c r="C692" s="154">
        <v>44845</v>
      </c>
      <c r="D692" s="155" t="s">
        <v>16</v>
      </c>
      <c r="E692" s="156">
        <v>81</v>
      </c>
      <c r="F692" s="157" t="s">
        <v>8969</v>
      </c>
      <c r="G692" s="155" t="s">
        <v>9069</v>
      </c>
      <c r="H692" s="158" t="s">
        <v>9009</v>
      </c>
      <c r="I692" s="157"/>
      <c r="J692" s="157">
        <v>60</v>
      </c>
      <c r="K692" s="157" t="s">
        <v>9054</v>
      </c>
      <c r="L692" s="153">
        <v>0.2</v>
      </c>
      <c r="M692" s="159" t="s">
        <v>9058</v>
      </c>
      <c r="N692" s="157"/>
      <c r="O692" s="7" t="s">
        <v>9056</v>
      </c>
      <c r="P692" s="16">
        <f>IFERROR(LOOKUP(E692,{30,43,48,53,58,63,68,73,78,83,88,93,97},{42,47,52,57,62,67,72,77,82,87,92,99,100}),999)</f>
        <v>82</v>
      </c>
      <c r="Q692">
        <v>1</v>
      </c>
    </row>
    <row r="693" spans="1:17" x14ac:dyDescent="0.35">
      <c r="A693" s="153">
        <v>1012</v>
      </c>
      <c r="B693" t="s">
        <v>9052</v>
      </c>
      <c r="C693" s="154">
        <v>44845</v>
      </c>
      <c r="D693" s="155" t="s">
        <v>16</v>
      </c>
      <c r="E693" s="156">
        <v>73</v>
      </c>
      <c r="F693" s="157" t="s">
        <v>8969</v>
      </c>
      <c r="G693" s="157" t="s">
        <v>9</v>
      </c>
      <c r="H693" s="158" t="s">
        <v>9053</v>
      </c>
      <c r="I693" s="157">
        <v>220509</v>
      </c>
      <c r="J693" s="157">
        <v>60</v>
      </c>
      <c r="K693" s="157" t="s">
        <v>9078</v>
      </c>
      <c r="L693" s="159">
        <v>0.3</v>
      </c>
      <c r="M693" s="159" t="s">
        <v>9058</v>
      </c>
      <c r="N693" s="157">
        <v>220509</v>
      </c>
      <c r="O693" s="7" t="s">
        <v>9056</v>
      </c>
      <c r="P693" s="16">
        <f>IFERROR(LOOKUP(E693,{30,43,48,53,58,63,68,73,78,83,88,93,97},{42,47,52,57,62,67,72,77,82,87,92,99,100}),999)</f>
        <v>77</v>
      </c>
      <c r="Q693">
        <v>1</v>
      </c>
    </row>
    <row r="694" spans="1:17" x14ac:dyDescent="0.35">
      <c r="A694" s="153">
        <v>1013</v>
      </c>
      <c r="B694" t="s">
        <v>9052</v>
      </c>
      <c r="C694" s="154">
        <v>44845</v>
      </c>
      <c r="D694" s="155" t="s">
        <v>16</v>
      </c>
      <c r="E694" s="156">
        <v>81</v>
      </c>
      <c r="F694" s="157" t="s">
        <v>8969</v>
      </c>
      <c r="G694" s="157" t="s">
        <v>9</v>
      </c>
      <c r="H694" s="158" t="s">
        <v>9053</v>
      </c>
      <c r="I694" s="157">
        <v>220513</v>
      </c>
      <c r="J694" s="157">
        <v>60</v>
      </c>
      <c r="K694" s="157" t="s">
        <v>9080</v>
      </c>
      <c r="L694" s="159">
        <v>0.3</v>
      </c>
      <c r="M694" s="159" t="s">
        <v>9058</v>
      </c>
      <c r="N694" s="157">
        <v>220513</v>
      </c>
      <c r="O694" s="7" t="s">
        <v>9056</v>
      </c>
      <c r="P694" s="16">
        <f>IFERROR(LOOKUP(E694,{30,43,48,53,58,63,68,73,78,83,88,93,97},{42,47,52,57,62,67,72,77,82,87,92,99,100}),999)</f>
        <v>82</v>
      </c>
      <c r="Q694">
        <v>1</v>
      </c>
    </row>
    <row r="695" spans="1:17" x14ac:dyDescent="0.35">
      <c r="A695" s="153">
        <v>1014</v>
      </c>
      <c r="B695" t="s">
        <v>9052</v>
      </c>
      <c r="C695" s="154">
        <v>44845</v>
      </c>
      <c r="D695" s="155" t="s">
        <v>16</v>
      </c>
      <c r="E695" s="156">
        <v>72</v>
      </c>
      <c r="F695" s="157" t="s">
        <v>8969</v>
      </c>
      <c r="G695" s="157" t="s">
        <v>9</v>
      </c>
      <c r="H695" s="158" t="s">
        <v>9053</v>
      </c>
      <c r="I695" s="157">
        <v>220513</v>
      </c>
      <c r="J695" s="157">
        <v>18</v>
      </c>
      <c r="K695" s="157" t="s">
        <v>9080</v>
      </c>
      <c r="L695" s="159">
        <v>0.3</v>
      </c>
      <c r="M695" s="159" t="s">
        <v>9058</v>
      </c>
      <c r="N695" s="157">
        <v>220513</v>
      </c>
      <c r="O695" s="7" t="s">
        <v>9056</v>
      </c>
      <c r="P695" s="16">
        <f>IFERROR(LOOKUP(E695,{30,43,48,53,58,63,68,73,78,83,88,93,97},{42,47,52,57,62,67,72,77,82,87,92,99,100}),999)</f>
        <v>72</v>
      </c>
      <c r="Q695">
        <v>1</v>
      </c>
    </row>
    <row r="696" spans="1:17" x14ac:dyDescent="0.35">
      <c r="A696" s="153">
        <v>1015</v>
      </c>
      <c r="B696" t="s">
        <v>9052</v>
      </c>
      <c r="C696" s="154">
        <v>44845</v>
      </c>
      <c r="D696" s="155" t="s">
        <v>16</v>
      </c>
      <c r="E696" s="156">
        <v>77</v>
      </c>
      <c r="F696" s="157" t="s">
        <v>8969</v>
      </c>
      <c r="G696" s="155" t="s">
        <v>9069</v>
      </c>
      <c r="H696" s="158" t="s">
        <v>9009</v>
      </c>
      <c r="I696" s="157"/>
      <c r="J696" s="157">
        <v>18</v>
      </c>
      <c r="K696" s="157" t="s">
        <v>9054</v>
      </c>
      <c r="L696" s="153">
        <v>0.3</v>
      </c>
      <c r="M696" s="159" t="s">
        <v>9058</v>
      </c>
      <c r="N696" s="157"/>
      <c r="O696" s="7" t="s">
        <v>9056</v>
      </c>
      <c r="P696" s="16">
        <f>IFERROR(LOOKUP(E696,{30,43,48,53,58,63,68,73,78,83,88,93,97},{42,47,52,57,62,67,72,77,82,87,92,99,100}),999)</f>
        <v>77</v>
      </c>
      <c r="Q696">
        <v>1</v>
      </c>
    </row>
    <row r="697" spans="1:17" ht="29" x14ac:dyDescent="0.35">
      <c r="A697" s="153">
        <v>1016</v>
      </c>
      <c r="B697" t="s">
        <v>9052</v>
      </c>
      <c r="C697" s="154">
        <v>44845</v>
      </c>
      <c r="D697" s="155" t="s">
        <v>16</v>
      </c>
      <c r="E697" s="156">
        <v>79</v>
      </c>
      <c r="F697" s="157" t="s">
        <v>8969</v>
      </c>
      <c r="G697" s="157" t="s">
        <v>9</v>
      </c>
      <c r="H697" s="158" t="s">
        <v>9053</v>
      </c>
      <c r="I697" s="157">
        <v>637420</v>
      </c>
      <c r="J697" s="157">
        <v>18</v>
      </c>
      <c r="K697" s="157" t="s">
        <v>9081</v>
      </c>
      <c r="L697" s="159">
        <v>0.3</v>
      </c>
      <c r="M697" s="159" t="s">
        <v>9058</v>
      </c>
      <c r="N697" s="157">
        <v>637420</v>
      </c>
      <c r="O697" s="7" t="s">
        <v>9056</v>
      </c>
      <c r="P697" s="16">
        <f>IFERROR(LOOKUP(E697,{30,43,48,53,58,63,68,73,78,83,88,93,97},{42,47,52,57,62,67,72,77,82,87,92,99,100}),999)</f>
        <v>82</v>
      </c>
      <c r="Q697">
        <v>1</v>
      </c>
    </row>
    <row r="698" spans="1:17" ht="29" x14ac:dyDescent="0.35">
      <c r="A698" s="153">
        <v>1017</v>
      </c>
      <c r="B698" t="s">
        <v>9052</v>
      </c>
      <c r="C698" s="154">
        <v>44845</v>
      </c>
      <c r="D698" s="155" t="s">
        <v>16</v>
      </c>
      <c r="E698" s="156">
        <v>79</v>
      </c>
      <c r="F698" s="157" t="s">
        <v>8969</v>
      </c>
      <c r="G698" s="157" t="s">
        <v>9</v>
      </c>
      <c r="H698" s="158" t="s">
        <v>9053</v>
      </c>
      <c r="I698" s="157">
        <v>220511</v>
      </c>
      <c r="J698" s="157">
        <v>18</v>
      </c>
      <c r="K698" s="157" t="s">
        <v>9068</v>
      </c>
      <c r="L698" s="159">
        <v>0.3</v>
      </c>
      <c r="M698" s="159" t="s">
        <v>9058</v>
      </c>
      <c r="N698" s="157">
        <v>220511</v>
      </c>
      <c r="O698" s="7" t="s">
        <v>9056</v>
      </c>
      <c r="P698" s="16">
        <f>IFERROR(LOOKUP(E698,{30,43,48,53,58,63,68,73,78,83,88,93,97},{42,47,52,57,62,67,72,77,82,87,92,99,100}),999)</f>
        <v>82</v>
      </c>
      <c r="Q698">
        <v>1</v>
      </c>
    </row>
    <row r="699" spans="1:17" x14ac:dyDescent="0.35">
      <c r="A699" s="153">
        <v>1018</v>
      </c>
      <c r="B699" t="s">
        <v>9052</v>
      </c>
      <c r="C699" s="154">
        <v>44845</v>
      </c>
      <c r="D699" s="155" t="s">
        <v>16</v>
      </c>
      <c r="E699" s="156">
        <v>79</v>
      </c>
      <c r="F699" s="157" t="s">
        <v>8969</v>
      </c>
      <c r="G699" s="157" t="s">
        <v>9</v>
      </c>
      <c r="H699" s="158" t="s">
        <v>9009</v>
      </c>
      <c r="I699" s="157"/>
      <c r="J699" s="157">
        <v>18</v>
      </c>
      <c r="K699" s="157" t="s">
        <v>9054</v>
      </c>
      <c r="L699" s="159">
        <v>9.9</v>
      </c>
      <c r="M699" s="159"/>
      <c r="N699" s="157"/>
      <c r="O699" s="7" t="s">
        <v>9056</v>
      </c>
      <c r="P699" s="16">
        <f>IFERROR(LOOKUP(E699,{30,43,48,53,58,63,68,73,78,83,88,93,97},{42,47,52,57,62,67,72,77,82,87,92,99,100}),999)</f>
        <v>82</v>
      </c>
      <c r="Q699">
        <v>1</v>
      </c>
    </row>
    <row r="700" spans="1:17" x14ac:dyDescent="0.35">
      <c r="A700" s="153">
        <v>1019</v>
      </c>
      <c r="B700" t="s">
        <v>9052</v>
      </c>
      <c r="C700" s="154">
        <v>44845</v>
      </c>
      <c r="D700" s="155" t="s">
        <v>16</v>
      </c>
      <c r="E700" s="156">
        <v>83</v>
      </c>
      <c r="F700" s="157" t="s">
        <v>8969</v>
      </c>
      <c r="G700" s="155" t="s">
        <v>9069</v>
      </c>
      <c r="H700" s="158" t="s">
        <v>9009</v>
      </c>
      <c r="I700" s="157"/>
      <c r="J700" s="157">
        <v>18</v>
      </c>
      <c r="K700" s="157" t="s">
        <v>9054</v>
      </c>
      <c r="L700" s="159">
        <v>9.9</v>
      </c>
      <c r="M700" s="159"/>
      <c r="N700" s="157"/>
      <c r="O700" s="7" t="s">
        <v>9056</v>
      </c>
      <c r="P700" s="16">
        <f>IFERROR(LOOKUP(E700,{30,43,48,53,58,63,68,73,78,83,88,93,97},{42,47,52,57,62,67,72,77,82,87,92,99,100}),999)</f>
        <v>87</v>
      </c>
      <c r="Q700">
        <v>1</v>
      </c>
    </row>
    <row r="701" spans="1:17" ht="29" x14ac:dyDescent="0.35">
      <c r="A701" s="153">
        <v>1020</v>
      </c>
      <c r="B701" t="s">
        <v>9052</v>
      </c>
      <c r="C701" s="154">
        <v>44845</v>
      </c>
      <c r="D701" s="155" t="s">
        <v>16</v>
      </c>
      <c r="E701" s="156">
        <v>72</v>
      </c>
      <c r="F701" s="157" t="s">
        <v>8969</v>
      </c>
      <c r="G701" s="157" t="s">
        <v>9</v>
      </c>
      <c r="H701" s="158" t="s">
        <v>9053</v>
      </c>
      <c r="I701" s="157">
        <v>220511</v>
      </c>
      <c r="J701" s="157">
        <v>18</v>
      </c>
      <c r="K701" s="157" t="s">
        <v>9068</v>
      </c>
      <c r="L701" s="159">
        <v>0.3</v>
      </c>
      <c r="M701" s="159" t="s">
        <v>9058</v>
      </c>
      <c r="N701" s="157">
        <v>220511</v>
      </c>
      <c r="O701" s="7" t="s">
        <v>9056</v>
      </c>
      <c r="P701" s="16">
        <f>IFERROR(LOOKUP(E701,{30,43,48,53,58,63,68,73,78,83,88,93,97},{42,47,52,57,62,67,72,77,82,87,92,99,100}),999)</f>
        <v>72</v>
      </c>
      <c r="Q701">
        <v>1</v>
      </c>
    </row>
    <row r="702" spans="1:17" x14ac:dyDescent="0.35">
      <c r="A702" s="153">
        <v>1021</v>
      </c>
      <c r="B702" t="s">
        <v>9052</v>
      </c>
      <c r="C702" s="154">
        <v>44845</v>
      </c>
      <c r="D702" s="155" t="s">
        <v>16</v>
      </c>
      <c r="E702" s="156">
        <v>77</v>
      </c>
      <c r="F702" s="157" t="s">
        <v>8969</v>
      </c>
      <c r="G702" s="157" t="s">
        <v>9</v>
      </c>
      <c r="H702" s="158" t="s">
        <v>9053</v>
      </c>
      <c r="I702" s="157">
        <v>637603</v>
      </c>
      <c r="J702" s="157">
        <v>18</v>
      </c>
      <c r="K702" s="157" t="s">
        <v>9055</v>
      </c>
      <c r="L702" s="159">
        <v>1.2</v>
      </c>
      <c r="M702" s="159" t="s">
        <v>9000</v>
      </c>
      <c r="N702" s="157">
        <v>637603</v>
      </c>
      <c r="O702" s="7" t="s">
        <v>9056</v>
      </c>
      <c r="P702" s="16">
        <f>IFERROR(LOOKUP(E702,{30,43,48,53,58,63,68,73,78,83,88,93,97},{42,47,52,57,62,67,72,77,82,87,92,99,100}),999)</f>
        <v>77</v>
      </c>
      <c r="Q702">
        <v>1</v>
      </c>
    </row>
    <row r="703" spans="1:17" x14ac:dyDescent="0.35">
      <c r="A703" s="153">
        <v>1022</v>
      </c>
      <c r="B703" t="s">
        <v>9052</v>
      </c>
      <c r="C703" s="154">
        <v>44845</v>
      </c>
      <c r="D703" s="155" t="s">
        <v>16</v>
      </c>
      <c r="E703" s="156">
        <v>76</v>
      </c>
      <c r="F703" s="157" t="s">
        <v>8969</v>
      </c>
      <c r="G703" s="157" t="s">
        <v>9</v>
      </c>
      <c r="H703" s="158" t="s">
        <v>9053</v>
      </c>
      <c r="I703" s="157">
        <v>220509</v>
      </c>
      <c r="J703" s="157">
        <v>18</v>
      </c>
      <c r="K703" s="157" t="s">
        <v>9078</v>
      </c>
      <c r="L703" s="159">
        <v>0.3</v>
      </c>
      <c r="M703" s="159" t="s">
        <v>9058</v>
      </c>
      <c r="N703" s="157">
        <v>220509</v>
      </c>
      <c r="O703" s="7" t="s">
        <v>9056</v>
      </c>
      <c r="P703" s="16">
        <f>IFERROR(LOOKUP(E703,{30,43,48,53,58,63,68,73,78,83,88,93,97},{42,47,52,57,62,67,72,77,82,87,92,99,100}),999)</f>
        <v>77</v>
      </c>
      <c r="Q703">
        <v>1</v>
      </c>
    </row>
    <row r="704" spans="1:17" x14ac:dyDescent="0.35">
      <c r="A704" s="153">
        <v>1023</v>
      </c>
      <c r="B704" t="s">
        <v>9052</v>
      </c>
      <c r="C704" s="154">
        <v>44845</v>
      </c>
      <c r="D704" s="155" t="s">
        <v>16</v>
      </c>
      <c r="E704" s="156">
        <v>74</v>
      </c>
      <c r="F704" s="157" t="s">
        <v>8969</v>
      </c>
      <c r="G704" s="155" t="s">
        <v>9069</v>
      </c>
      <c r="H704" s="158" t="s">
        <v>9009</v>
      </c>
      <c r="I704" s="157"/>
      <c r="J704" s="157">
        <v>18</v>
      </c>
      <c r="K704" s="157" t="s">
        <v>9054</v>
      </c>
      <c r="L704" s="153">
        <v>0.3</v>
      </c>
      <c r="M704" s="159" t="s">
        <v>9058</v>
      </c>
      <c r="N704" s="157"/>
      <c r="O704" s="7" t="s">
        <v>9056</v>
      </c>
      <c r="P704" s="16">
        <f>IFERROR(LOOKUP(E704,{30,43,48,53,58,63,68,73,78,83,88,93,97},{42,47,52,57,62,67,72,77,82,87,92,99,100}),999)</f>
        <v>77</v>
      </c>
      <c r="Q704">
        <v>1</v>
      </c>
    </row>
    <row r="705" spans="1:17" x14ac:dyDescent="0.35">
      <c r="A705" s="153">
        <v>1024</v>
      </c>
      <c r="B705" t="s">
        <v>9052</v>
      </c>
      <c r="C705" s="154">
        <v>44845</v>
      </c>
      <c r="D705" s="155" t="s">
        <v>16</v>
      </c>
      <c r="E705" s="156">
        <v>77</v>
      </c>
      <c r="F705" s="157" t="s">
        <v>8969</v>
      </c>
      <c r="G705" s="157" t="s">
        <v>9</v>
      </c>
      <c r="H705" s="158" t="s">
        <v>9053</v>
      </c>
      <c r="I705" s="157">
        <v>220513</v>
      </c>
      <c r="J705" s="157">
        <v>18</v>
      </c>
      <c r="K705" s="157" t="s">
        <v>9080</v>
      </c>
      <c r="L705" s="159">
        <v>0.3</v>
      </c>
      <c r="M705" s="159" t="s">
        <v>9058</v>
      </c>
      <c r="N705" s="157">
        <v>220513</v>
      </c>
      <c r="O705" s="7" t="s">
        <v>9056</v>
      </c>
      <c r="P705" s="16">
        <f>IFERROR(LOOKUP(E705,{30,43,48,53,58,63,68,73,78,83,88,93,97},{42,47,52,57,62,67,72,77,82,87,92,99,100}),999)</f>
        <v>77</v>
      </c>
      <c r="Q705">
        <v>1</v>
      </c>
    </row>
    <row r="706" spans="1:17" x14ac:dyDescent="0.35">
      <c r="A706" s="153">
        <v>1025</v>
      </c>
      <c r="B706" t="s">
        <v>9052</v>
      </c>
      <c r="C706" s="154">
        <v>44845</v>
      </c>
      <c r="D706" s="155" t="s">
        <v>16</v>
      </c>
      <c r="E706" s="156">
        <v>73</v>
      </c>
      <c r="F706" s="157" t="s">
        <v>8969</v>
      </c>
      <c r="G706" s="155" t="s">
        <v>9069</v>
      </c>
      <c r="H706" s="158" t="s">
        <v>9009</v>
      </c>
      <c r="I706" s="157"/>
      <c r="J706" s="157">
        <v>18</v>
      </c>
      <c r="K706" s="157" t="s">
        <v>9054</v>
      </c>
      <c r="L706" s="153">
        <v>0.3</v>
      </c>
      <c r="M706" s="159" t="s">
        <v>9058</v>
      </c>
      <c r="N706" s="157"/>
      <c r="O706" s="7" t="s">
        <v>9056</v>
      </c>
      <c r="P706" s="16">
        <f>IFERROR(LOOKUP(E706,{30,43,48,53,58,63,68,73,78,83,88,93,97},{42,47,52,57,62,67,72,77,82,87,92,99,100}),999)</f>
        <v>77</v>
      </c>
      <c r="Q706">
        <v>1</v>
      </c>
    </row>
    <row r="707" spans="1:17" x14ac:dyDescent="0.35">
      <c r="A707" s="153">
        <v>1026</v>
      </c>
      <c r="B707" t="s">
        <v>9052</v>
      </c>
      <c r="C707" s="154">
        <v>44845</v>
      </c>
      <c r="D707" s="155" t="s">
        <v>16</v>
      </c>
      <c r="E707" s="156">
        <v>85</v>
      </c>
      <c r="F707" s="157" t="s">
        <v>8969</v>
      </c>
      <c r="G707" s="155" t="s">
        <v>9069</v>
      </c>
      <c r="H707" s="158" t="s">
        <v>9009</v>
      </c>
      <c r="I707" s="157"/>
      <c r="J707" s="157">
        <v>18</v>
      </c>
      <c r="K707" s="157" t="s">
        <v>9054</v>
      </c>
      <c r="L707" s="153">
        <v>0.3</v>
      </c>
      <c r="M707" s="159" t="s">
        <v>9058</v>
      </c>
      <c r="N707" s="157"/>
      <c r="O707" s="7" t="s">
        <v>9056</v>
      </c>
      <c r="P707" s="16">
        <f>IFERROR(LOOKUP(E707,{30,43,48,53,58,63,68,73,78,83,88,93,97},{42,47,52,57,62,67,72,77,82,87,92,99,100}),999)</f>
        <v>87</v>
      </c>
      <c r="Q707">
        <v>1</v>
      </c>
    </row>
    <row r="708" spans="1:17" x14ac:dyDescent="0.35">
      <c r="A708" s="153">
        <v>1027</v>
      </c>
      <c r="B708" t="s">
        <v>9052</v>
      </c>
      <c r="C708" s="154">
        <v>44845</v>
      </c>
      <c r="D708" s="155" t="s">
        <v>16</v>
      </c>
      <c r="E708" s="156">
        <v>75</v>
      </c>
      <c r="F708" s="157" t="s">
        <v>8969</v>
      </c>
      <c r="G708" s="157" t="s">
        <v>9</v>
      </c>
      <c r="H708" s="158" t="s">
        <v>9053</v>
      </c>
      <c r="I708" s="157">
        <v>220513</v>
      </c>
      <c r="J708" s="157">
        <v>18</v>
      </c>
      <c r="K708" s="157" t="s">
        <v>9080</v>
      </c>
      <c r="L708" s="159">
        <v>0.3</v>
      </c>
      <c r="M708" s="159" t="s">
        <v>9058</v>
      </c>
      <c r="N708" s="157">
        <v>220513</v>
      </c>
      <c r="O708" s="7" t="s">
        <v>9056</v>
      </c>
      <c r="P708" s="16">
        <f>IFERROR(LOOKUP(E708,{30,43,48,53,58,63,68,73,78,83,88,93,97},{42,47,52,57,62,67,72,77,82,87,92,99,100}),999)</f>
        <v>77</v>
      </c>
      <c r="Q708">
        <v>1</v>
      </c>
    </row>
    <row r="709" spans="1:17" x14ac:dyDescent="0.35">
      <c r="A709" s="153">
        <v>1028</v>
      </c>
      <c r="B709" t="s">
        <v>9052</v>
      </c>
      <c r="C709" s="154">
        <v>44845</v>
      </c>
      <c r="D709" s="155" t="s">
        <v>16</v>
      </c>
      <c r="E709" s="156">
        <v>75</v>
      </c>
      <c r="F709" s="157" t="s">
        <v>8969</v>
      </c>
      <c r="G709" s="157" t="s">
        <v>9</v>
      </c>
      <c r="H709" s="158" t="s">
        <v>9053</v>
      </c>
      <c r="I709" s="157">
        <v>220513</v>
      </c>
      <c r="J709" s="157">
        <v>18</v>
      </c>
      <c r="K709" s="157" t="s">
        <v>9080</v>
      </c>
      <c r="L709" s="159">
        <v>0.3</v>
      </c>
      <c r="M709" s="159" t="s">
        <v>9058</v>
      </c>
      <c r="N709" s="157">
        <v>220513</v>
      </c>
      <c r="O709" s="7" t="s">
        <v>9056</v>
      </c>
      <c r="P709" s="16">
        <f>IFERROR(LOOKUP(E709,{30,43,48,53,58,63,68,73,78,83,88,93,97},{42,47,52,57,62,67,72,77,82,87,92,99,100}),999)</f>
        <v>77</v>
      </c>
      <c r="Q709">
        <v>1</v>
      </c>
    </row>
    <row r="710" spans="1:17" x14ac:dyDescent="0.35">
      <c r="A710" s="153">
        <v>1029</v>
      </c>
      <c r="B710" t="s">
        <v>9052</v>
      </c>
      <c r="C710" s="154">
        <v>44845</v>
      </c>
      <c r="D710" s="155" t="s">
        <v>16</v>
      </c>
      <c r="E710" s="156">
        <v>75</v>
      </c>
      <c r="F710" s="157" t="s">
        <v>8969</v>
      </c>
      <c r="G710" s="155" t="s">
        <v>9069</v>
      </c>
      <c r="H710" s="158" t="s">
        <v>9009</v>
      </c>
      <c r="I710" s="157"/>
      <c r="J710" s="157">
        <v>18</v>
      </c>
      <c r="K710" s="157" t="s">
        <v>9054</v>
      </c>
      <c r="L710" s="153">
        <v>0.3</v>
      </c>
      <c r="M710" s="159" t="s">
        <v>9058</v>
      </c>
      <c r="N710" s="157"/>
      <c r="O710" s="7" t="s">
        <v>9056</v>
      </c>
      <c r="P710" s="16">
        <f>IFERROR(LOOKUP(E710,{30,43,48,53,58,63,68,73,78,83,88,93,97},{42,47,52,57,62,67,72,77,82,87,92,99,100}),999)</f>
        <v>77</v>
      </c>
      <c r="Q710">
        <v>1</v>
      </c>
    </row>
    <row r="711" spans="1:17" x14ac:dyDescent="0.35">
      <c r="A711" s="153">
        <v>1030</v>
      </c>
      <c r="B711" t="s">
        <v>9052</v>
      </c>
      <c r="C711" s="154">
        <v>44845</v>
      </c>
      <c r="D711" s="155" t="s">
        <v>16</v>
      </c>
      <c r="E711" s="156">
        <v>73</v>
      </c>
      <c r="F711" s="157" t="s">
        <v>8969</v>
      </c>
      <c r="G711" s="157" t="s">
        <v>9</v>
      </c>
      <c r="H711" s="158" t="s">
        <v>9009</v>
      </c>
      <c r="I711" s="157"/>
      <c r="J711" s="157">
        <v>18</v>
      </c>
      <c r="K711" s="157" t="s">
        <v>9054</v>
      </c>
      <c r="L711" s="153">
        <v>0.2</v>
      </c>
      <c r="M711" s="159" t="s">
        <v>9058</v>
      </c>
      <c r="N711" s="157"/>
      <c r="O711" s="7" t="s">
        <v>9056</v>
      </c>
      <c r="P711" s="16">
        <f>IFERROR(LOOKUP(E711,{30,43,48,53,58,63,68,73,78,83,88,93,97},{42,47,52,57,62,67,72,77,82,87,92,99,100}),999)</f>
        <v>77</v>
      </c>
      <c r="Q711">
        <v>1</v>
      </c>
    </row>
    <row r="712" spans="1:17" x14ac:dyDescent="0.35">
      <c r="A712" s="153">
        <v>1031</v>
      </c>
      <c r="B712" t="s">
        <v>9052</v>
      </c>
      <c r="C712" s="154">
        <v>44845</v>
      </c>
      <c r="D712" s="155" t="s">
        <v>16</v>
      </c>
      <c r="E712" s="156">
        <v>74</v>
      </c>
      <c r="F712" s="157" t="s">
        <v>8969</v>
      </c>
      <c r="G712" s="155" t="s">
        <v>9069</v>
      </c>
      <c r="H712" s="158" t="s">
        <v>9009</v>
      </c>
      <c r="I712" s="157"/>
      <c r="J712" s="157">
        <v>18</v>
      </c>
      <c r="K712" s="157" t="s">
        <v>9054</v>
      </c>
      <c r="L712" s="153">
        <v>0.3</v>
      </c>
      <c r="M712" s="159" t="s">
        <v>9058</v>
      </c>
      <c r="N712" s="157"/>
      <c r="O712" s="7" t="s">
        <v>9056</v>
      </c>
      <c r="P712" s="16">
        <f>IFERROR(LOOKUP(E712,{30,43,48,53,58,63,68,73,78,83,88,93,97},{42,47,52,57,62,67,72,77,82,87,92,99,100}),999)</f>
        <v>77</v>
      </c>
      <c r="Q712">
        <v>1</v>
      </c>
    </row>
    <row r="713" spans="1:17" x14ac:dyDescent="0.35">
      <c r="A713" s="153">
        <v>1032</v>
      </c>
      <c r="B713" t="s">
        <v>9052</v>
      </c>
      <c r="C713" s="154">
        <v>44845</v>
      </c>
      <c r="D713" s="155" t="s">
        <v>16</v>
      </c>
      <c r="E713" s="156">
        <v>76</v>
      </c>
      <c r="F713" s="157" t="s">
        <v>8969</v>
      </c>
      <c r="G713" s="157" t="s">
        <v>9</v>
      </c>
      <c r="H713" s="158" t="s">
        <v>9053</v>
      </c>
      <c r="I713" s="157">
        <v>220513</v>
      </c>
      <c r="J713" s="157">
        <v>18</v>
      </c>
      <c r="K713" s="157" t="s">
        <v>9080</v>
      </c>
      <c r="L713" s="159">
        <v>0.3</v>
      </c>
      <c r="M713" s="159" t="s">
        <v>9058</v>
      </c>
      <c r="N713" s="157">
        <v>220513</v>
      </c>
      <c r="O713" s="7" t="s">
        <v>9056</v>
      </c>
      <c r="P713" s="16">
        <f>IFERROR(LOOKUP(E713,{30,43,48,53,58,63,68,73,78,83,88,93,97},{42,47,52,57,62,67,72,77,82,87,92,99,100}),999)</f>
        <v>77</v>
      </c>
      <c r="Q713">
        <v>1</v>
      </c>
    </row>
    <row r="714" spans="1:17" x14ac:dyDescent="0.35">
      <c r="A714" s="153">
        <v>1033</v>
      </c>
      <c r="B714" t="s">
        <v>9052</v>
      </c>
      <c r="C714" s="154">
        <v>44845</v>
      </c>
      <c r="D714" s="155" t="s">
        <v>16</v>
      </c>
      <c r="E714" s="156">
        <v>78</v>
      </c>
      <c r="F714" s="157" t="s">
        <v>8969</v>
      </c>
      <c r="G714" s="155" t="s">
        <v>9069</v>
      </c>
      <c r="H714" s="158" t="s">
        <v>9009</v>
      </c>
      <c r="I714" s="157"/>
      <c r="J714" s="157">
        <v>18</v>
      </c>
      <c r="K714" s="157" t="s">
        <v>9054</v>
      </c>
      <c r="L714" s="153">
        <v>0.3</v>
      </c>
      <c r="M714" s="159" t="s">
        <v>9058</v>
      </c>
      <c r="N714" s="157"/>
      <c r="O714" s="7" t="s">
        <v>9056</v>
      </c>
      <c r="P714" s="16">
        <f>IFERROR(LOOKUP(E714,{30,43,48,53,58,63,68,73,78,83,88,93,97},{42,47,52,57,62,67,72,77,82,87,92,99,100}),999)</f>
        <v>82</v>
      </c>
      <c r="Q714">
        <v>1</v>
      </c>
    </row>
    <row r="715" spans="1:17" x14ac:dyDescent="0.35">
      <c r="A715" s="153">
        <v>1034</v>
      </c>
      <c r="B715" t="s">
        <v>9052</v>
      </c>
      <c r="C715" s="154">
        <v>44845</v>
      </c>
      <c r="D715" s="155" t="s">
        <v>16</v>
      </c>
      <c r="E715" s="156">
        <v>81</v>
      </c>
      <c r="F715" s="157" t="s">
        <v>8969</v>
      </c>
      <c r="G715" s="155" t="s">
        <v>9069</v>
      </c>
      <c r="H715" s="158" t="s">
        <v>9009</v>
      </c>
      <c r="I715" s="157"/>
      <c r="J715" s="157">
        <v>18</v>
      </c>
      <c r="K715" s="157" t="s">
        <v>9054</v>
      </c>
      <c r="L715" s="153">
        <v>0.3</v>
      </c>
      <c r="M715" s="159" t="s">
        <v>9058</v>
      </c>
      <c r="N715" s="157"/>
      <c r="O715" s="7" t="s">
        <v>9056</v>
      </c>
      <c r="P715" s="16">
        <f>IFERROR(LOOKUP(E715,{30,43,48,53,58,63,68,73,78,83,88,93,97},{42,47,52,57,62,67,72,77,82,87,92,99,100}),999)</f>
        <v>82</v>
      </c>
      <c r="Q715">
        <v>1</v>
      </c>
    </row>
    <row r="716" spans="1:17" x14ac:dyDescent="0.35">
      <c r="A716" s="153">
        <v>1035</v>
      </c>
      <c r="B716" t="s">
        <v>9052</v>
      </c>
      <c r="C716" s="154">
        <v>44845</v>
      </c>
      <c r="D716" s="155" t="s">
        <v>16</v>
      </c>
      <c r="E716" s="156">
        <v>77</v>
      </c>
      <c r="F716" s="157" t="s">
        <v>8969</v>
      </c>
      <c r="G716" s="155" t="s">
        <v>9069</v>
      </c>
      <c r="H716" s="158" t="s">
        <v>9009</v>
      </c>
      <c r="I716" s="157"/>
      <c r="J716" s="157">
        <v>18</v>
      </c>
      <c r="K716" s="157" t="s">
        <v>9054</v>
      </c>
      <c r="L716" s="153">
        <v>0.3</v>
      </c>
      <c r="M716" s="159" t="s">
        <v>9058</v>
      </c>
      <c r="N716" s="157"/>
      <c r="O716" s="7" t="s">
        <v>9056</v>
      </c>
      <c r="P716" s="16">
        <f>IFERROR(LOOKUP(E716,{30,43,48,53,58,63,68,73,78,83,88,93,97},{42,47,52,57,62,67,72,77,82,87,92,99,100}),999)</f>
        <v>77</v>
      </c>
      <c r="Q716">
        <v>1</v>
      </c>
    </row>
    <row r="717" spans="1:17" x14ac:dyDescent="0.35">
      <c r="A717" s="153">
        <v>1036</v>
      </c>
      <c r="B717" t="s">
        <v>9052</v>
      </c>
      <c r="C717" s="154">
        <v>44845</v>
      </c>
      <c r="D717" s="155" t="s">
        <v>16</v>
      </c>
      <c r="E717" s="156">
        <v>77</v>
      </c>
      <c r="F717" s="157" t="s">
        <v>8969</v>
      </c>
      <c r="G717" s="155" t="s">
        <v>9069</v>
      </c>
      <c r="H717" s="158" t="s">
        <v>9009</v>
      </c>
      <c r="I717" s="157"/>
      <c r="J717" s="157">
        <v>18</v>
      </c>
      <c r="K717" s="157" t="s">
        <v>9054</v>
      </c>
      <c r="L717" s="153">
        <v>1.2</v>
      </c>
      <c r="M717" s="159" t="s">
        <v>9000</v>
      </c>
      <c r="N717" s="157"/>
      <c r="O717" s="7" t="s">
        <v>9056</v>
      </c>
      <c r="P717" s="16">
        <f>IFERROR(LOOKUP(E717,{30,43,48,53,58,63,68,73,78,83,88,93,97},{42,47,52,57,62,67,72,77,82,87,92,99,100}),999)</f>
        <v>77</v>
      </c>
      <c r="Q717">
        <v>1</v>
      </c>
    </row>
    <row r="718" spans="1:17" ht="29" x14ac:dyDescent="0.35">
      <c r="A718" s="153">
        <v>1037</v>
      </c>
      <c r="B718" t="s">
        <v>9052</v>
      </c>
      <c r="C718" s="154">
        <v>44845</v>
      </c>
      <c r="D718" s="155" t="s">
        <v>16</v>
      </c>
      <c r="E718" s="156">
        <v>82</v>
      </c>
      <c r="F718" s="157" t="s">
        <v>8969</v>
      </c>
      <c r="G718" s="157" t="s">
        <v>9</v>
      </c>
      <c r="H718" s="158" t="s">
        <v>9053</v>
      </c>
      <c r="I718" s="157">
        <v>220511</v>
      </c>
      <c r="J718" s="157">
        <v>18</v>
      </c>
      <c r="K718" s="157" t="s">
        <v>9068</v>
      </c>
      <c r="L718" s="159">
        <v>0.3</v>
      </c>
      <c r="M718" s="159" t="s">
        <v>9058</v>
      </c>
      <c r="N718" s="157">
        <v>220511</v>
      </c>
      <c r="O718" s="7" t="s">
        <v>9056</v>
      </c>
      <c r="P718" s="16">
        <f>IFERROR(LOOKUP(E718,{30,43,48,53,58,63,68,73,78,83,88,93,97},{42,47,52,57,62,67,72,77,82,87,92,99,100}),999)</f>
        <v>82</v>
      </c>
      <c r="Q718">
        <v>1</v>
      </c>
    </row>
    <row r="719" spans="1:17" ht="29" x14ac:dyDescent="0.35">
      <c r="A719" s="153">
        <v>1038</v>
      </c>
      <c r="B719" t="s">
        <v>9052</v>
      </c>
      <c r="C719" s="154">
        <v>44845</v>
      </c>
      <c r="D719" s="155" t="s">
        <v>16</v>
      </c>
      <c r="E719" s="156">
        <v>81</v>
      </c>
      <c r="F719" s="157" t="s">
        <v>8969</v>
      </c>
      <c r="G719" s="157" t="s">
        <v>9</v>
      </c>
      <c r="H719" s="158" t="s">
        <v>9053</v>
      </c>
      <c r="I719" s="157">
        <v>220511</v>
      </c>
      <c r="J719" s="157">
        <v>18</v>
      </c>
      <c r="K719" s="157" t="s">
        <v>9068</v>
      </c>
      <c r="L719" s="159">
        <v>0.3</v>
      </c>
      <c r="M719" s="159" t="s">
        <v>9058</v>
      </c>
      <c r="N719" s="157">
        <v>220511</v>
      </c>
      <c r="O719" s="7" t="s">
        <v>9056</v>
      </c>
      <c r="P719" s="16">
        <f>IFERROR(LOOKUP(E719,{30,43,48,53,58,63,68,73,78,83,88,93,97},{42,47,52,57,62,67,72,77,82,87,92,99,100}),999)</f>
        <v>82</v>
      </c>
      <c r="Q719">
        <v>1</v>
      </c>
    </row>
    <row r="720" spans="1:17" x14ac:dyDescent="0.35">
      <c r="A720" s="153">
        <v>1039</v>
      </c>
      <c r="B720" t="s">
        <v>9052</v>
      </c>
      <c r="C720" s="154">
        <v>44845</v>
      </c>
      <c r="D720" s="155" t="s">
        <v>16</v>
      </c>
      <c r="E720" s="156">
        <v>82</v>
      </c>
      <c r="F720" s="157" t="s">
        <v>8969</v>
      </c>
      <c r="G720" s="155" t="s">
        <v>9069</v>
      </c>
      <c r="H720" s="158" t="s">
        <v>9009</v>
      </c>
      <c r="I720" s="157"/>
      <c r="J720" s="157">
        <v>18</v>
      </c>
      <c r="K720" s="157" t="s">
        <v>9054</v>
      </c>
      <c r="L720" s="153">
        <v>0.3</v>
      </c>
      <c r="M720" s="159" t="s">
        <v>9058</v>
      </c>
      <c r="N720" s="157"/>
      <c r="O720" s="7" t="s">
        <v>9056</v>
      </c>
      <c r="P720" s="16">
        <f>IFERROR(LOOKUP(E720,{30,43,48,53,58,63,68,73,78,83,88,93,97},{42,47,52,57,62,67,72,77,82,87,92,99,100}),999)</f>
        <v>82</v>
      </c>
      <c r="Q720">
        <v>1</v>
      </c>
    </row>
    <row r="721" spans="1:17" x14ac:dyDescent="0.35">
      <c r="A721" s="153">
        <v>1040</v>
      </c>
      <c r="B721" t="s">
        <v>9052</v>
      </c>
      <c r="C721" s="154">
        <v>44845</v>
      </c>
      <c r="D721" s="155" t="s">
        <v>16</v>
      </c>
      <c r="E721" s="156">
        <v>71</v>
      </c>
      <c r="F721" s="157" t="s">
        <v>8969</v>
      </c>
      <c r="G721" s="155" t="s">
        <v>9069</v>
      </c>
      <c r="H721" s="158" t="s">
        <v>9009</v>
      </c>
      <c r="I721" s="157"/>
      <c r="J721" s="157">
        <v>18</v>
      </c>
      <c r="K721" s="157" t="s">
        <v>9054</v>
      </c>
      <c r="L721" s="153">
        <v>0.3</v>
      </c>
      <c r="M721" s="159" t="s">
        <v>9058</v>
      </c>
      <c r="N721" s="157"/>
      <c r="O721" s="7" t="s">
        <v>9056</v>
      </c>
      <c r="P721" s="16">
        <f>IFERROR(LOOKUP(E721,{30,43,48,53,58,63,68,73,78,83,88,93,97},{42,47,52,57,62,67,72,77,82,87,92,99,100}),999)</f>
        <v>72</v>
      </c>
      <c r="Q721">
        <v>1</v>
      </c>
    </row>
    <row r="722" spans="1:17" ht="29" x14ac:dyDescent="0.35">
      <c r="A722" s="153">
        <v>1041</v>
      </c>
      <c r="B722" t="s">
        <v>9052</v>
      </c>
      <c r="C722" s="154">
        <v>44845</v>
      </c>
      <c r="D722" s="155" t="s">
        <v>16</v>
      </c>
      <c r="E722" s="156">
        <v>79</v>
      </c>
      <c r="F722" s="157" t="s">
        <v>8969</v>
      </c>
      <c r="G722" s="157" t="s">
        <v>9</v>
      </c>
      <c r="H722" s="158" t="s">
        <v>9053</v>
      </c>
      <c r="I722" s="157">
        <v>220269</v>
      </c>
      <c r="J722" s="157">
        <v>18</v>
      </c>
      <c r="K722" s="157" t="s">
        <v>9113</v>
      </c>
      <c r="L722" s="159">
        <v>0.3</v>
      </c>
      <c r="M722" s="159" t="s">
        <v>9058</v>
      </c>
      <c r="N722" s="157">
        <v>220269</v>
      </c>
      <c r="O722" s="7" t="s">
        <v>9056</v>
      </c>
      <c r="P722" s="16">
        <f>IFERROR(LOOKUP(E722,{30,43,48,53,58,63,68,73,78,83,88,93,97},{42,47,52,57,62,67,72,77,82,87,92,99,100}),999)</f>
        <v>82</v>
      </c>
      <c r="Q722">
        <v>1</v>
      </c>
    </row>
    <row r="723" spans="1:17" x14ac:dyDescent="0.35">
      <c r="A723" s="153">
        <v>1042</v>
      </c>
      <c r="B723" t="s">
        <v>9052</v>
      </c>
      <c r="C723" s="154">
        <v>44845</v>
      </c>
      <c r="D723" s="155" t="s">
        <v>16</v>
      </c>
      <c r="E723" s="156">
        <v>73</v>
      </c>
      <c r="F723" s="157" t="s">
        <v>8969</v>
      </c>
      <c r="G723" s="155" t="s">
        <v>9069</v>
      </c>
      <c r="H723" s="158" t="s">
        <v>9009</v>
      </c>
      <c r="I723" s="157"/>
      <c r="J723" s="157">
        <v>18</v>
      </c>
      <c r="K723" s="157" t="s">
        <v>9054</v>
      </c>
      <c r="L723" s="153">
        <v>0.3</v>
      </c>
      <c r="M723" s="159" t="s">
        <v>9058</v>
      </c>
      <c r="N723" s="157"/>
      <c r="O723" s="7" t="s">
        <v>9056</v>
      </c>
      <c r="P723" s="16">
        <f>IFERROR(LOOKUP(E723,{30,43,48,53,58,63,68,73,78,83,88,93,97},{42,47,52,57,62,67,72,77,82,87,92,99,100}),999)</f>
        <v>77</v>
      </c>
      <c r="Q723">
        <v>1</v>
      </c>
    </row>
    <row r="724" spans="1:17" x14ac:dyDescent="0.35">
      <c r="A724" s="153">
        <v>1043</v>
      </c>
      <c r="B724" t="s">
        <v>9052</v>
      </c>
      <c r="C724" s="154">
        <v>44845</v>
      </c>
      <c r="D724" s="155" t="s">
        <v>16</v>
      </c>
      <c r="E724" s="156">
        <v>84</v>
      </c>
      <c r="F724" s="157" t="s">
        <v>8969</v>
      </c>
      <c r="G724" s="157" t="s">
        <v>9</v>
      </c>
      <c r="H724" s="158" t="s">
        <v>9053</v>
      </c>
      <c r="I724" s="157">
        <v>220509</v>
      </c>
      <c r="J724" s="157">
        <v>18</v>
      </c>
      <c r="K724" s="157" t="s">
        <v>9078</v>
      </c>
      <c r="L724" s="159">
        <v>0.3</v>
      </c>
      <c r="M724" s="159" t="s">
        <v>9058</v>
      </c>
      <c r="N724" s="157">
        <v>220509</v>
      </c>
      <c r="O724" s="7" t="s">
        <v>9056</v>
      </c>
      <c r="P724" s="16">
        <f>IFERROR(LOOKUP(E724,{30,43,48,53,58,63,68,73,78,83,88,93,97},{42,47,52,57,62,67,72,77,82,87,92,99,100}),999)</f>
        <v>87</v>
      </c>
      <c r="Q724">
        <v>1</v>
      </c>
    </row>
    <row r="725" spans="1:17" x14ac:dyDescent="0.35">
      <c r="A725" s="153">
        <v>1044</v>
      </c>
      <c r="B725" t="s">
        <v>9052</v>
      </c>
      <c r="C725" s="154">
        <v>44845</v>
      </c>
      <c r="D725" s="155" t="s">
        <v>16</v>
      </c>
      <c r="E725" s="156">
        <v>79</v>
      </c>
      <c r="F725" s="157" t="s">
        <v>8969</v>
      </c>
      <c r="G725" s="157" t="s">
        <v>9</v>
      </c>
      <c r="H725" s="158" t="s">
        <v>9053</v>
      </c>
      <c r="I725" s="157">
        <v>220513</v>
      </c>
      <c r="J725" s="157">
        <v>18</v>
      </c>
      <c r="K725" s="157" t="s">
        <v>9080</v>
      </c>
      <c r="L725" s="159">
        <v>0.3</v>
      </c>
      <c r="M725" s="159" t="s">
        <v>9058</v>
      </c>
      <c r="N725" s="157">
        <v>220513</v>
      </c>
      <c r="O725" s="7" t="s">
        <v>9056</v>
      </c>
      <c r="P725" s="16">
        <f>IFERROR(LOOKUP(E725,{30,43,48,53,58,63,68,73,78,83,88,93,97},{42,47,52,57,62,67,72,77,82,87,92,99,100}),999)</f>
        <v>82</v>
      </c>
      <c r="Q725">
        <v>1</v>
      </c>
    </row>
    <row r="726" spans="1:17" x14ac:dyDescent="0.35">
      <c r="A726" s="153">
        <v>1045</v>
      </c>
      <c r="B726" t="s">
        <v>9052</v>
      </c>
      <c r="C726" s="154">
        <v>44845</v>
      </c>
      <c r="D726" s="155" t="s">
        <v>16</v>
      </c>
      <c r="E726" s="156">
        <v>77</v>
      </c>
      <c r="F726" s="157" t="s">
        <v>8969</v>
      </c>
      <c r="G726" s="155" t="s">
        <v>9069</v>
      </c>
      <c r="H726" s="158" t="s">
        <v>9009</v>
      </c>
      <c r="I726" s="157"/>
      <c r="J726" s="157">
        <v>18</v>
      </c>
      <c r="K726" s="157" t="s">
        <v>9054</v>
      </c>
      <c r="L726" s="153">
        <v>0.2</v>
      </c>
      <c r="M726" s="159" t="s">
        <v>9058</v>
      </c>
      <c r="N726" s="157"/>
      <c r="O726" s="7" t="s">
        <v>9056</v>
      </c>
      <c r="P726" s="16">
        <f>IFERROR(LOOKUP(E726,{30,43,48,53,58,63,68,73,78,83,88,93,97},{42,47,52,57,62,67,72,77,82,87,92,99,100}),999)</f>
        <v>77</v>
      </c>
      <c r="Q726">
        <v>1</v>
      </c>
    </row>
    <row r="727" spans="1:17" x14ac:dyDescent="0.35">
      <c r="A727" s="153">
        <v>1046</v>
      </c>
      <c r="B727" t="s">
        <v>9052</v>
      </c>
      <c r="C727" s="154">
        <v>44845</v>
      </c>
      <c r="D727" s="155" t="s">
        <v>16</v>
      </c>
      <c r="E727" s="156">
        <v>82</v>
      </c>
      <c r="F727" s="157" t="s">
        <v>8969</v>
      </c>
      <c r="G727" s="155" t="s">
        <v>9069</v>
      </c>
      <c r="H727" s="158" t="s">
        <v>9009</v>
      </c>
      <c r="I727" s="157"/>
      <c r="J727" s="157">
        <v>18</v>
      </c>
      <c r="K727" s="157" t="s">
        <v>9054</v>
      </c>
      <c r="L727" s="159">
        <v>9.9</v>
      </c>
      <c r="M727" s="159"/>
      <c r="N727" s="157"/>
      <c r="O727" s="7" t="s">
        <v>9056</v>
      </c>
      <c r="P727" s="16">
        <f>IFERROR(LOOKUP(E727,{30,43,48,53,58,63,68,73,78,83,88,93,97},{42,47,52,57,62,67,72,77,82,87,92,99,100}),999)</f>
        <v>82</v>
      </c>
      <c r="Q727">
        <v>1</v>
      </c>
    </row>
    <row r="728" spans="1:17" x14ac:dyDescent="0.35">
      <c r="A728" s="153">
        <v>1047</v>
      </c>
      <c r="B728" t="s">
        <v>9052</v>
      </c>
      <c r="C728" s="154">
        <v>44845</v>
      </c>
      <c r="D728" s="155" t="s">
        <v>16</v>
      </c>
      <c r="E728" s="156">
        <v>83</v>
      </c>
      <c r="F728" s="157" t="s">
        <v>8969</v>
      </c>
      <c r="G728" s="157" t="s">
        <v>9</v>
      </c>
      <c r="H728" s="158" t="s">
        <v>9053</v>
      </c>
      <c r="I728" s="157">
        <v>220513</v>
      </c>
      <c r="J728" s="157">
        <v>18</v>
      </c>
      <c r="K728" s="157" t="s">
        <v>9080</v>
      </c>
      <c r="L728" s="159">
        <v>0.3</v>
      </c>
      <c r="M728" s="159" t="s">
        <v>9058</v>
      </c>
      <c r="N728" s="157">
        <v>220513</v>
      </c>
      <c r="O728" s="7" t="s">
        <v>9056</v>
      </c>
      <c r="P728" s="16">
        <f>IFERROR(LOOKUP(E728,{30,43,48,53,58,63,68,73,78,83,88,93,97},{42,47,52,57,62,67,72,77,82,87,92,99,100}),999)</f>
        <v>87</v>
      </c>
      <c r="Q728">
        <v>1</v>
      </c>
    </row>
    <row r="729" spans="1:17" x14ac:dyDescent="0.35">
      <c r="A729" s="153">
        <v>1048</v>
      </c>
      <c r="B729" t="s">
        <v>9052</v>
      </c>
      <c r="C729" s="154">
        <v>44845</v>
      </c>
      <c r="D729" s="155" t="s">
        <v>16</v>
      </c>
      <c r="E729" s="156">
        <v>82</v>
      </c>
      <c r="F729" s="157" t="s">
        <v>8969</v>
      </c>
      <c r="G729" s="157" t="s">
        <v>9</v>
      </c>
      <c r="H729" s="158" t="s">
        <v>9053</v>
      </c>
      <c r="I729" s="157">
        <v>220509</v>
      </c>
      <c r="J729" s="157">
        <v>18</v>
      </c>
      <c r="K729" s="157" t="s">
        <v>9078</v>
      </c>
      <c r="L729" s="159">
        <v>0.3</v>
      </c>
      <c r="M729" s="159" t="s">
        <v>9058</v>
      </c>
      <c r="N729" s="157">
        <v>220509</v>
      </c>
      <c r="O729" s="7" t="s">
        <v>9056</v>
      </c>
      <c r="P729" s="16">
        <f>IFERROR(LOOKUP(E729,{30,43,48,53,58,63,68,73,78,83,88,93,97},{42,47,52,57,62,67,72,77,82,87,92,99,100}),999)</f>
        <v>82</v>
      </c>
      <c r="Q729">
        <v>1</v>
      </c>
    </row>
    <row r="730" spans="1:17" x14ac:dyDescent="0.35">
      <c r="A730" s="153">
        <v>1049</v>
      </c>
      <c r="B730" t="s">
        <v>9052</v>
      </c>
      <c r="C730" s="154">
        <v>44845</v>
      </c>
      <c r="D730" s="155" t="s">
        <v>16</v>
      </c>
      <c r="E730" s="156">
        <v>78</v>
      </c>
      <c r="F730" s="157" t="s">
        <v>8969</v>
      </c>
      <c r="G730" s="157" t="s">
        <v>9</v>
      </c>
      <c r="H730" s="158" t="s">
        <v>9053</v>
      </c>
      <c r="I730" s="157">
        <v>220513</v>
      </c>
      <c r="J730" s="157">
        <v>18</v>
      </c>
      <c r="K730" s="157" t="s">
        <v>9080</v>
      </c>
      <c r="L730" s="159">
        <v>0.3</v>
      </c>
      <c r="M730" s="159" t="s">
        <v>9058</v>
      </c>
      <c r="N730" s="157">
        <v>220513</v>
      </c>
      <c r="O730" s="7" t="s">
        <v>9056</v>
      </c>
      <c r="P730" s="16">
        <f>IFERROR(LOOKUP(E730,{30,43,48,53,58,63,68,73,78,83,88,93,97},{42,47,52,57,62,67,72,77,82,87,92,99,100}),999)</f>
        <v>82</v>
      </c>
      <c r="Q730">
        <v>1</v>
      </c>
    </row>
    <row r="731" spans="1:17" ht="29" x14ac:dyDescent="0.35">
      <c r="A731" s="153">
        <v>1050</v>
      </c>
      <c r="B731" t="s">
        <v>9052</v>
      </c>
      <c r="C731" s="154">
        <v>44845</v>
      </c>
      <c r="D731" s="155" t="s">
        <v>16</v>
      </c>
      <c r="E731" s="156">
        <v>77</v>
      </c>
      <c r="F731" s="157" t="s">
        <v>8969</v>
      </c>
      <c r="G731" s="157" t="s">
        <v>9</v>
      </c>
      <c r="H731" s="158" t="s">
        <v>9053</v>
      </c>
      <c r="I731" s="157">
        <v>220511</v>
      </c>
      <c r="J731" s="157">
        <v>18</v>
      </c>
      <c r="K731" s="157" t="s">
        <v>9068</v>
      </c>
      <c r="L731" s="159">
        <v>0.3</v>
      </c>
      <c r="M731" s="159" t="s">
        <v>9058</v>
      </c>
      <c r="N731" s="157">
        <v>220511</v>
      </c>
      <c r="O731" s="7" t="s">
        <v>9056</v>
      </c>
      <c r="P731" s="16">
        <f>IFERROR(LOOKUP(E731,{30,43,48,53,58,63,68,73,78,83,88,93,97},{42,47,52,57,62,67,72,77,82,87,92,99,100}),999)</f>
        <v>77</v>
      </c>
      <c r="Q731">
        <v>1</v>
      </c>
    </row>
    <row r="732" spans="1:17" x14ac:dyDescent="0.35">
      <c r="A732" s="153">
        <v>1051</v>
      </c>
      <c r="B732" t="s">
        <v>9052</v>
      </c>
      <c r="C732" s="154">
        <v>44845</v>
      </c>
      <c r="D732" s="155" t="s">
        <v>16</v>
      </c>
      <c r="E732" s="156">
        <v>79</v>
      </c>
      <c r="F732" s="157" t="s">
        <v>8969</v>
      </c>
      <c r="G732" s="157" t="s">
        <v>9</v>
      </c>
      <c r="H732" s="158" t="s">
        <v>9053</v>
      </c>
      <c r="I732" s="157">
        <v>220509</v>
      </c>
      <c r="J732" s="157">
        <v>18</v>
      </c>
      <c r="K732" s="157" t="s">
        <v>9078</v>
      </c>
      <c r="L732" s="159">
        <v>0.3</v>
      </c>
      <c r="M732" s="159" t="s">
        <v>9058</v>
      </c>
      <c r="N732" s="157">
        <v>220509</v>
      </c>
      <c r="O732" s="7" t="s">
        <v>9056</v>
      </c>
      <c r="P732" s="16">
        <f>IFERROR(LOOKUP(E732,{30,43,48,53,58,63,68,73,78,83,88,93,97},{42,47,52,57,62,67,72,77,82,87,92,99,100}),999)</f>
        <v>82</v>
      </c>
      <c r="Q732">
        <v>1</v>
      </c>
    </row>
    <row r="733" spans="1:17" x14ac:dyDescent="0.35">
      <c r="A733" s="153">
        <v>1052</v>
      </c>
      <c r="B733" t="s">
        <v>9052</v>
      </c>
      <c r="C733" s="154">
        <v>44845</v>
      </c>
      <c r="D733" s="155" t="s">
        <v>16</v>
      </c>
      <c r="E733" s="156">
        <v>83</v>
      </c>
      <c r="F733" s="157" t="s">
        <v>8969</v>
      </c>
      <c r="G733" s="155" t="s">
        <v>9069</v>
      </c>
      <c r="H733" s="158" t="s">
        <v>9009</v>
      </c>
      <c r="I733" s="157"/>
      <c r="J733" s="157">
        <v>18</v>
      </c>
      <c r="K733" s="157" t="s">
        <v>9054</v>
      </c>
      <c r="L733" s="153">
        <v>0.3</v>
      </c>
      <c r="M733" s="159" t="s">
        <v>9058</v>
      </c>
      <c r="N733" s="157"/>
      <c r="O733" s="7" t="s">
        <v>9056</v>
      </c>
      <c r="P733" s="16">
        <f>IFERROR(LOOKUP(E733,{30,43,48,53,58,63,68,73,78,83,88,93,97},{42,47,52,57,62,67,72,77,82,87,92,99,100}),999)</f>
        <v>87</v>
      </c>
      <c r="Q733">
        <v>1</v>
      </c>
    </row>
    <row r="734" spans="1:17" x14ac:dyDescent="0.35">
      <c r="A734" s="153">
        <v>1053</v>
      </c>
      <c r="B734" t="s">
        <v>9052</v>
      </c>
      <c r="C734" s="154">
        <v>44845</v>
      </c>
      <c r="D734" s="155" t="s">
        <v>16</v>
      </c>
      <c r="E734" s="156">
        <v>79</v>
      </c>
      <c r="F734" s="157" t="s">
        <v>8969</v>
      </c>
      <c r="G734" s="155" t="s">
        <v>9069</v>
      </c>
      <c r="H734" s="158" t="s">
        <v>9009</v>
      </c>
      <c r="I734" s="157"/>
      <c r="J734" s="157">
        <v>18</v>
      </c>
      <c r="K734" s="157" t="s">
        <v>9054</v>
      </c>
      <c r="L734" s="153">
        <v>0.3</v>
      </c>
      <c r="M734" s="159" t="s">
        <v>9058</v>
      </c>
      <c r="N734" s="157"/>
      <c r="O734" s="7" t="s">
        <v>9056</v>
      </c>
      <c r="P734" s="16">
        <f>IFERROR(LOOKUP(E734,{30,43,48,53,58,63,68,73,78,83,88,93,97},{42,47,52,57,62,67,72,77,82,87,92,99,100}),999)</f>
        <v>82</v>
      </c>
      <c r="Q734">
        <v>1</v>
      </c>
    </row>
    <row r="735" spans="1:17" x14ac:dyDescent="0.35">
      <c r="A735" s="153">
        <v>1054</v>
      </c>
      <c r="B735" t="s">
        <v>9052</v>
      </c>
      <c r="C735" s="154">
        <v>44845</v>
      </c>
      <c r="D735" s="155" t="s">
        <v>16</v>
      </c>
      <c r="E735" s="156">
        <v>84</v>
      </c>
      <c r="F735" s="157" t="s">
        <v>8969</v>
      </c>
      <c r="G735" s="155" t="s">
        <v>9069</v>
      </c>
      <c r="H735" s="158" t="s">
        <v>9009</v>
      </c>
      <c r="I735" s="157"/>
      <c r="J735" s="157">
        <v>18</v>
      </c>
      <c r="K735" s="157" t="s">
        <v>9054</v>
      </c>
      <c r="L735" s="153">
        <v>1.3</v>
      </c>
      <c r="M735" s="159" t="s">
        <v>9000</v>
      </c>
      <c r="N735" s="157"/>
      <c r="O735" s="7" t="s">
        <v>9056</v>
      </c>
      <c r="P735" s="16">
        <f>IFERROR(LOOKUP(E735,{30,43,48,53,58,63,68,73,78,83,88,93,97},{42,47,52,57,62,67,72,77,82,87,92,99,100}),999)</f>
        <v>87</v>
      </c>
      <c r="Q735">
        <v>1</v>
      </c>
    </row>
    <row r="736" spans="1:17" x14ac:dyDescent="0.35">
      <c r="A736" s="153">
        <v>1055</v>
      </c>
      <c r="B736" t="s">
        <v>9052</v>
      </c>
      <c r="C736" s="154">
        <v>44845</v>
      </c>
      <c r="D736" s="155" t="s">
        <v>16</v>
      </c>
      <c r="E736" s="156">
        <v>86</v>
      </c>
      <c r="F736" s="157" t="s">
        <v>8969</v>
      </c>
      <c r="G736" s="157" t="s">
        <v>9</v>
      </c>
      <c r="H736" s="158" t="s">
        <v>9053</v>
      </c>
      <c r="I736" s="157">
        <v>637422</v>
      </c>
      <c r="J736" s="157">
        <v>18</v>
      </c>
      <c r="K736" s="157" t="s">
        <v>9109</v>
      </c>
      <c r="L736" s="159">
        <v>0.3</v>
      </c>
      <c r="M736" s="159" t="s">
        <v>9058</v>
      </c>
      <c r="N736" s="157">
        <v>637422</v>
      </c>
      <c r="O736" s="7" t="s">
        <v>9056</v>
      </c>
      <c r="P736" s="16">
        <f>IFERROR(LOOKUP(E736,{30,43,48,53,58,63,68,73,78,83,88,93,97},{42,47,52,57,62,67,72,77,82,87,92,99,100}),999)</f>
        <v>87</v>
      </c>
      <c r="Q736">
        <v>1</v>
      </c>
    </row>
    <row r="737" spans="1:17" x14ac:dyDescent="0.35">
      <c r="A737" s="153">
        <v>1056</v>
      </c>
      <c r="B737" t="s">
        <v>9052</v>
      </c>
      <c r="C737" s="154">
        <v>44845</v>
      </c>
      <c r="D737" s="155" t="s">
        <v>16</v>
      </c>
      <c r="E737" s="156">
        <v>84</v>
      </c>
      <c r="F737" s="157" t="s">
        <v>8969</v>
      </c>
      <c r="G737" s="157" t="s">
        <v>9</v>
      </c>
      <c r="H737" s="158" t="s">
        <v>9053</v>
      </c>
      <c r="I737" s="157">
        <v>220509</v>
      </c>
      <c r="J737" s="157">
        <v>18</v>
      </c>
      <c r="K737" s="157" t="s">
        <v>9078</v>
      </c>
      <c r="L737" s="159">
        <v>0.3</v>
      </c>
      <c r="M737" s="159" t="s">
        <v>9058</v>
      </c>
      <c r="N737" s="157">
        <v>220509</v>
      </c>
      <c r="O737" s="7" t="s">
        <v>9056</v>
      </c>
      <c r="P737" s="16">
        <f>IFERROR(LOOKUP(E737,{30,43,48,53,58,63,68,73,78,83,88,93,97},{42,47,52,57,62,67,72,77,82,87,92,99,100}),999)</f>
        <v>87</v>
      </c>
      <c r="Q737">
        <v>1</v>
      </c>
    </row>
    <row r="738" spans="1:17" x14ac:dyDescent="0.35">
      <c r="A738" s="153">
        <v>1057</v>
      </c>
      <c r="B738" t="s">
        <v>9052</v>
      </c>
      <c r="C738" s="154">
        <v>44845</v>
      </c>
      <c r="D738" s="155" t="s">
        <v>16</v>
      </c>
      <c r="E738" s="156">
        <v>76</v>
      </c>
      <c r="F738" s="157" t="s">
        <v>8969</v>
      </c>
      <c r="G738" s="155" t="s">
        <v>9069</v>
      </c>
      <c r="H738" s="158" t="s">
        <v>9009</v>
      </c>
      <c r="I738" s="157"/>
      <c r="J738" s="157">
        <v>18</v>
      </c>
      <c r="K738" s="157" t="s">
        <v>9054</v>
      </c>
      <c r="L738" s="153">
        <v>0.2</v>
      </c>
      <c r="M738" s="159" t="s">
        <v>9058</v>
      </c>
      <c r="N738" s="157"/>
      <c r="O738" s="7" t="s">
        <v>9056</v>
      </c>
      <c r="P738" s="16">
        <f>IFERROR(LOOKUP(E738,{30,43,48,53,58,63,68,73,78,83,88,93,97},{42,47,52,57,62,67,72,77,82,87,92,99,100}),999)</f>
        <v>77</v>
      </c>
      <c r="Q738">
        <v>1</v>
      </c>
    </row>
    <row r="739" spans="1:17" x14ac:dyDescent="0.35">
      <c r="A739" s="153">
        <v>1058</v>
      </c>
      <c r="B739" t="s">
        <v>9052</v>
      </c>
      <c r="C739" s="154">
        <v>44845</v>
      </c>
      <c r="D739" s="155" t="s">
        <v>16</v>
      </c>
      <c r="E739" s="156">
        <v>72</v>
      </c>
      <c r="F739" s="157" t="s">
        <v>8969</v>
      </c>
      <c r="G739" s="157" t="s">
        <v>9</v>
      </c>
      <c r="H739" s="158" t="s">
        <v>9053</v>
      </c>
      <c r="I739" s="157">
        <v>637422</v>
      </c>
      <c r="J739" s="157">
        <v>18</v>
      </c>
      <c r="K739" s="157" t="s">
        <v>9109</v>
      </c>
      <c r="L739" s="159">
        <v>0.3</v>
      </c>
      <c r="M739" s="159" t="s">
        <v>9058</v>
      </c>
      <c r="N739" s="157">
        <v>637422</v>
      </c>
      <c r="O739" s="7" t="s">
        <v>9056</v>
      </c>
      <c r="P739" s="16">
        <f>IFERROR(LOOKUP(E739,{30,43,48,53,58,63,68,73,78,83,88,93,97},{42,47,52,57,62,67,72,77,82,87,92,99,100}),999)</f>
        <v>72</v>
      </c>
      <c r="Q739">
        <v>1</v>
      </c>
    </row>
    <row r="740" spans="1:17" ht="29" x14ac:dyDescent="0.35">
      <c r="A740" s="153">
        <v>1059</v>
      </c>
      <c r="B740" t="s">
        <v>9052</v>
      </c>
      <c r="C740" s="154">
        <v>44845</v>
      </c>
      <c r="D740" s="155" t="s">
        <v>16</v>
      </c>
      <c r="E740" s="156">
        <v>82</v>
      </c>
      <c r="F740" s="157" t="s">
        <v>8969</v>
      </c>
      <c r="G740" s="157" t="s">
        <v>9</v>
      </c>
      <c r="H740" s="158" t="s">
        <v>9053</v>
      </c>
      <c r="I740" s="157">
        <v>220269</v>
      </c>
      <c r="J740" s="157">
        <v>18</v>
      </c>
      <c r="K740" s="157" t="s">
        <v>9113</v>
      </c>
      <c r="L740" s="159">
        <v>0.3</v>
      </c>
      <c r="M740" s="159" t="s">
        <v>9058</v>
      </c>
      <c r="N740" s="157">
        <v>220269</v>
      </c>
      <c r="O740" s="7" t="s">
        <v>9056</v>
      </c>
      <c r="P740" s="16">
        <f>IFERROR(LOOKUP(E740,{30,43,48,53,58,63,68,73,78,83,88,93,97},{42,47,52,57,62,67,72,77,82,87,92,99,100}),999)</f>
        <v>82</v>
      </c>
      <c r="Q740">
        <v>1</v>
      </c>
    </row>
    <row r="741" spans="1:17" x14ac:dyDescent="0.35">
      <c r="A741" s="153">
        <v>1060</v>
      </c>
      <c r="B741" t="s">
        <v>9052</v>
      </c>
      <c r="C741" s="154">
        <v>44845</v>
      </c>
      <c r="D741" s="155" t="s">
        <v>16</v>
      </c>
      <c r="E741" s="156">
        <v>82</v>
      </c>
      <c r="F741" s="157" t="s">
        <v>8969</v>
      </c>
      <c r="G741" s="157" t="s">
        <v>9</v>
      </c>
      <c r="H741" s="158" t="s">
        <v>9053</v>
      </c>
      <c r="I741" s="157">
        <v>637422</v>
      </c>
      <c r="J741" s="157">
        <v>18</v>
      </c>
      <c r="K741" s="157" t="s">
        <v>9109</v>
      </c>
      <c r="L741" s="159">
        <v>0.3</v>
      </c>
      <c r="M741" s="159" t="s">
        <v>9058</v>
      </c>
      <c r="N741" s="157">
        <v>637422</v>
      </c>
      <c r="O741" s="7" t="s">
        <v>9056</v>
      </c>
      <c r="P741" s="16">
        <f>IFERROR(LOOKUP(E741,{30,43,48,53,58,63,68,73,78,83,88,93,97},{42,47,52,57,62,67,72,77,82,87,92,99,100}),999)</f>
        <v>82</v>
      </c>
      <c r="Q741">
        <v>1</v>
      </c>
    </row>
    <row r="742" spans="1:17" x14ac:dyDescent="0.35">
      <c r="A742" s="153">
        <v>1061</v>
      </c>
      <c r="B742" t="s">
        <v>9052</v>
      </c>
      <c r="C742" s="154">
        <v>44845</v>
      </c>
      <c r="D742" s="155" t="s">
        <v>16</v>
      </c>
      <c r="E742" s="156">
        <v>80</v>
      </c>
      <c r="F742" s="157" t="s">
        <v>8969</v>
      </c>
      <c r="G742" s="157" t="s">
        <v>9</v>
      </c>
      <c r="H742" s="158" t="s">
        <v>9053</v>
      </c>
      <c r="I742" s="157">
        <v>220509</v>
      </c>
      <c r="J742" s="157">
        <v>18</v>
      </c>
      <c r="K742" s="157" t="s">
        <v>9078</v>
      </c>
      <c r="L742" s="159">
        <v>0.3</v>
      </c>
      <c r="M742" s="159" t="s">
        <v>9058</v>
      </c>
      <c r="N742" s="157">
        <v>220509</v>
      </c>
      <c r="O742" s="7" t="s">
        <v>9056</v>
      </c>
      <c r="P742" s="16">
        <f>IFERROR(LOOKUP(E742,{30,43,48,53,58,63,68,73,78,83,88,93,97},{42,47,52,57,62,67,72,77,82,87,92,99,100}),999)</f>
        <v>82</v>
      </c>
      <c r="Q742">
        <v>1</v>
      </c>
    </row>
    <row r="743" spans="1:17" x14ac:dyDescent="0.35">
      <c r="A743" s="153">
        <v>1062</v>
      </c>
      <c r="B743" t="s">
        <v>9052</v>
      </c>
      <c r="C743" s="154">
        <v>44845</v>
      </c>
      <c r="D743" s="155" t="s">
        <v>16</v>
      </c>
      <c r="E743" s="156">
        <v>74</v>
      </c>
      <c r="F743" s="157" t="s">
        <v>8969</v>
      </c>
      <c r="G743" s="157" t="s">
        <v>9</v>
      </c>
      <c r="H743" s="158" t="s">
        <v>9053</v>
      </c>
      <c r="I743" s="157">
        <v>220509</v>
      </c>
      <c r="J743" s="157">
        <v>18</v>
      </c>
      <c r="K743" s="157" t="s">
        <v>9078</v>
      </c>
      <c r="L743" s="159">
        <v>0.3</v>
      </c>
      <c r="M743" s="159" t="s">
        <v>9058</v>
      </c>
      <c r="N743" s="157">
        <v>220509</v>
      </c>
      <c r="O743" s="7" t="s">
        <v>9056</v>
      </c>
      <c r="P743" s="16">
        <f>IFERROR(LOOKUP(E743,{30,43,48,53,58,63,68,73,78,83,88,93,97},{42,47,52,57,62,67,72,77,82,87,92,99,100}),999)</f>
        <v>77</v>
      </c>
      <c r="Q743">
        <v>1</v>
      </c>
    </row>
    <row r="744" spans="1:17" x14ac:dyDescent="0.35">
      <c r="A744" s="153">
        <v>1063</v>
      </c>
      <c r="B744" t="s">
        <v>9052</v>
      </c>
      <c r="C744" s="154">
        <v>44845</v>
      </c>
      <c r="D744" s="155" t="s">
        <v>16</v>
      </c>
      <c r="E744" s="156">
        <v>71</v>
      </c>
      <c r="F744" s="157" t="s">
        <v>8969</v>
      </c>
      <c r="G744" s="155" t="s">
        <v>9069</v>
      </c>
      <c r="H744" s="158" t="s">
        <v>9009</v>
      </c>
      <c r="I744" s="157"/>
      <c r="J744" s="157">
        <v>18</v>
      </c>
      <c r="K744" s="157" t="s">
        <v>9054</v>
      </c>
      <c r="L744" s="153">
        <v>0.3</v>
      </c>
      <c r="M744" s="159" t="s">
        <v>9058</v>
      </c>
      <c r="N744" s="157"/>
      <c r="O744" s="7" t="s">
        <v>9056</v>
      </c>
      <c r="P744" s="16">
        <f>IFERROR(LOOKUP(E744,{30,43,48,53,58,63,68,73,78,83,88,93,97},{42,47,52,57,62,67,72,77,82,87,92,99,100}),999)</f>
        <v>72</v>
      </c>
      <c r="Q744">
        <v>1</v>
      </c>
    </row>
    <row r="745" spans="1:17" x14ac:dyDescent="0.35">
      <c r="A745" s="153">
        <v>1064</v>
      </c>
      <c r="B745" t="s">
        <v>9052</v>
      </c>
      <c r="C745" s="154">
        <v>44845</v>
      </c>
      <c r="D745" s="155" t="s">
        <v>16</v>
      </c>
      <c r="E745" s="156">
        <v>75</v>
      </c>
      <c r="F745" s="157" t="s">
        <v>8969</v>
      </c>
      <c r="G745" s="155" t="s">
        <v>9069</v>
      </c>
      <c r="H745" s="158" t="s">
        <v>9009</v>
      </c>
      <c r="I745" s="157"/>
      <c r="J745" s="157">
        <v>18</v>
      </c>
      <c r="K745" s="157" t="s">
        <v>9054</v>
      </c>
      <c r="L745" s="153">
        <v>0.3</v>
      </c>
      <c r="M745" s="159" t="s">
        <v>9058</v>
      </c>
      <c r="N745" s="157"/>
      <c r="O745" s="7" t="s">
        <v>9056</v>
      </c>
      <c r="P745" s="16">
        <f>IFERROR(LOOKUP(E745,{30,43,48,53,58,63,68,73,78,83,88,93,97},{42,47,52,57,62,67,72,77,82,87,92,99,100}),999)</f>
        <v>77</v>
      </c>
      <c r="Q745">
        <v>1</v>
      </c>
    </row>
    <row r="746" spans="1:17" ht="29" x14ac:dyDescent="0.35">
      <c r="A746" s="153">
        <v>2001</v>
      </c>
      <c r="B746" t="s">
        <v>9052</v>
      </c>
      <c r="C746" s="154">
        <v>44852</v>
      </c>
      <c r="D746" s="155" t="s">
        <v>16</v>
      </c>
      <c r="E746" s="156">
        <v>83</v>
      </c>
      <c r="F746" s="157" t="s">
        <v>8969</v>
      </c>
      <c r="G746" s="157" t="s">
        <v>9</v>
      </c>
      <c r="H746" s="158" t="s">
        <v>9053</v>
      </c>
      <c r="I746" s="157">
        <v>220511</v>
      </c>
      <c r="J746" s="157">
        <v>18</v>
      </c>
      <c r="K746" s="157" t="s">
        <v>9068</v>
      </c>
      <c r="L746" s="159">
        <v>0.3</v>
      </c>
      <c r="M746" s="159" t="s">
        <v>9058</v>
      </c>
      <c r="N746" s="157">
        <v>220511</v>
      </c>
      <c r="O746" s="7" t="s">
        <v>9056</v>
      </c>
      <c r="P746" s="16">
        <f>IFERROR(LOOKUP(E746,{30,43,48,53,58,63,68,73,78,83,88,93,97},{42,47,52,57,62,67,72,77,82,87,92,99,100}),999)</f>
        <v>87</v>
      </c>
      <c r="Q746">
        <v>1</v>
      </c>
    </row>
    <row r="747" spans="1:17" ht="29" x14ac:dyDescent="0.35">
      <c r="A747" s="153">
        <v>2002</v>
      </c>
      <c r="B747" t="s">
        <v>9052</v>
      </c>
      <c r="C747" s="154">
        <v>44852</v>
      </c>
      <c r="D747" s="155" t="s">
        <v>16</v>
      </c>
      <c r="E747" s="156">
        <v>77</v>
      </c>
      <c r="F747" s="157" t="s">
        <v>8969</v>
      </c>
      <c r="G747" s="157" t="s">
        <v>9</v>
      </c>
      <c r="H747" s="158" t="s">
        <v>9053</v>
      </c>
      <c r="I747" s="157">
        <v>220269</v>
      </c>
      <c r="J747" s="157">
        <v>18</v>
      </c>
      <c r="K747" s="157" t="s">
        <v>9113</v>
      </c>
      <c r="L747" s="159">
        <v>0.3</v>
      </c>
      <c r="M747" s="159" t="s">
        <v>9058</v>
      </c>
      <c r="N747" s="157">
        <v>220269</v>
      </c>
      <c r="O747" s="7" t="s">
        <v>9056</v>
      </c>
      <c r="P747" s="16">
        <f>IFERROR(LOOKUP(E747,{30,43,48,53,58,63,68,73,78,83,88,93,97},{42,47,52,57,62,67,72,77,82,87,92,99,100}),999)</f>
        <v>77</v>
      </c>
      <c r="Q747">
        <v>1</v>
      </c>
    </row>
    <row r="748" spans="1:17" x14ac:dyDescent="0.35">
      <c r="A748" s="153">
        <v>2003</v>
      </c>
      <c r="B748" t="s">
        <v>9052</v>
      </c>
      <c r="C748" s="154">
        <v>44852</v>
      </c>
      <c r="D748" s="155" t="s">
        <v>16</v>
      </c>
      <c r="E748" s="156">
        <v>75</v>
      </c>
      <c r="F748" s="157" t="s">
        <v>8969</v>
      </c>
      <c r="G748" s="157" t="s">
        <v>9</v>
      </c>
      <c r="H748" s="158" t="s">
        <v>9053</v>
      </c>
      <c r="I748" s="157">
        <v>220513</v>
      </c>
      <c r="J748" s="157">
        <v>18</v>
      </c>
      <c r="K748" s="157" t="s">
        <v>9080</v>
      </c>
      <c r="L748" s="159">
        <v>0.3</v>
      </c>
      <c r="M748" s="159" t="s">
        <v>9058</v>
      </c>
      <c r="N748" s="157">
        <v>220513</v>
      </c>
      <c r="O748" s="7" t="s">
        <v>9056</v>
      </c>
      <c r="P748" s="16">
        <f>IFERROR(LOOKUP(E748,{30,43,48,53,58,63,68,73,78,83,88,93,97},{42,47,52,57,62,67,72,77,82,87,92,99,100}),999)</f>
        <v>77</v>
      </c>
      <c r="Q748">
        <v>1</v>
      </c>
    </row>
    <row r="749" spans="1:17" x14ac:dyDescent="0.35">
      <c r="A749" s="153">
        <v>2004</v>
      </c>
      <c r="B749" t="s">
        <v>9052</v>
      </c>
      <c r="C749" s="154">
        <v>44852</v>
      </c>
      <c r="D749" s="155" t="s">
        <v>16</v>
      </c>
      <c r="E749" s="156">
        <v>82</v>
      </c>
      <c r="F749" s="157" t="s">
        <v>8969</v>
      </c>
      <c r="G749" s="155" t="s">
        <v>9069</v>
      </c>
      <c r="H749" s="158" t="s">
        <v>9009</v>
      </c>
      <c r="I749" s="157"/>
      <c r="J749" s="157">
        <v>18</v>
      </c>
      <c r="K749" s="157" t="s">
        <v>9054</v>
      </c>
      <c r="L749" s="153">
        <v>0.3</v>
      </c>
      <c r="M749" s="159" t="s">
        <v>9058</v>
      </c>
      <c r="N749" s="157"/>
      <c r="O749" s="7" t="s">
        <v>9056</v>
      </c>
      <c r="P749" s="16">
        <f>IFERROR(LOOKUP(E749,{30,43,48,53,58,63,68,73,78,83,88,93,97},{42,47,52,57,62,67,72,77,82,87,92,99,100}),999)</f>
        <v>82</v>
      </c>
      <c r="Q749">
        <v>1</v>
      </c>
    </row>
    <row r="750" spans="1:17" x14ac:dyDescent="0.35">
      <c r="A750" s="153">
        <v>2005</v>
      </c>
      <c r="B750" t="s">
        <v>9052</v>
      </c>
      <c r="C750" s="154">
        <v>44852</v>
      </c>
      <c r="D750" s="155" t="s">
        <v>16</v>
      </c>
      <c r="E750" s="156">
        <v>81</v>
      </c>
      <c r="F750" s="157" t="s">
        <v>8969</v>
      </c>
      <c r="G750" s="155" t="s">
        <v>9069</v>
      </c>
      <c r="H750" s="158" t="s">
        <v>9009</v>
      </c>
      <c r="I750" s="157"/>
      <c r="J750" s="157">
        <v>18</v>
      </c>
      <c r="K750" s="157" t="s">
        <v>9054</v>
      </c>
      <c r="L750" s="153">
        <v>0.3</v>
      </c>
      <c r="M750" s="159" t="s">
        <v>9058</v>
      </c>
      <c r="N750" s="157"/>
      <c r="O750" s="7" t="s">
        <v>9056</v>
      </c>
      <c r="P750" s="16">
        <f>IFERROR(LOOKUP(E750,{30,43,48,53,58,63,68,73,78,83,88,93,97},{42,47,52,57,62,67,72,77,82,87,92,99,100}),999)</f>
        <v>82</v>
      </c>
      <c r="Q750">
        <v>1</v>
      </c>
    </row>
    <row r="751" spans="1:17" x14ac:dyDescent="0.35">
      <c r="A751" s="153">
        <v>2006</v>
      </c>
      <c r="B751" t="s">
        <v>9052</v>
      </c>
      <c r="C751" s="154">
        <v>44852</v>
      </c>
      <c r="D751" s="155" t="s">
        <v>16</v>
      </c>
      <c r="E751" s="156">
        <v>80</v>
      </c>
      <c r="F751" s="157" t="s">
        <v>8969</v>
      </c>
      <c r="G751" s="155" t="s">
        <v>9069</v>
      </c>
      <c r="H751" s="158" t="s">
        <v>9009</v>
      </c>
      <c r="I751" s="157"/>
      <c r="J751" s="157">
        <v>18</v>
      </c>
      <c r="K751" s="157" t="s">
        <v>9054</v>
      </c>
      <c r="L751" s="153">
        <v>0.3</v>
      </c>
      <c r="M751" s="159" t="s">
        <v>9058</v>
      </c>
      <c r="N751" s="157"/>
      <c r="O751" s="7" t="s">
        <v>9056</v>
      </c>
      <c r="P751" s="16">
        <f>IFERROR(LOOKUP(E751,{30,43,48,53,58,63,68,73,78,83,88,93,97},{42,47,52,57,62,67,72,77,82,87,92,99,100}),999)</f>
        <v>82</v>
      </c>
      <c r="Q751">
        <v>1</v>
      </c>
    </row>
    <row r="752" spans="1:17" x14ac:dyDescent="0.35">
      <c r="A752" s="153">
        <v>2007</v>
      </c>
      <c r="B752" t="s">
        <v>9052</v>
      </c>
      <c r="C752" s="154">
        <v>44852</v>
      </c>
      <c r="D752" s="155" t="s">
        <v>16</v>
      </c>
      <c r="E752" s="156">
        <v>82</v>
      </c>
      <c r="F752" s="157" t="s">
        <v>8969</v>
      </c>
      <c r="G752" s="155" t="s">
        <v>9069</v>
      </c>
      <c r="H752" s="158" t="s">
        <v>9009</v>
      </c>
      <c r="I752" s="157"/>
      <c r="J752" s="157">
        <v>18</v>
      </c>
      <c r="K752" s="157" t="s">
        <v>9054</v>
      </c>
      <c r="L752" s="153">
        <v>0.3</v>
      </c>
      <c r="M752" s="159" t="s">
        <v>9058</v>
      </c>
      <c r="N752" s="157"/>
      <c r="O752" s="7" t="s">
        <v>9056</v>
      </c>
      <c r="P752" s="16">
        <f>IFERROR(LOOKUP(E752,{30,43,48,53,58,63,68,73,78,83,88,93,97},{42,47,52,57,62,67,72,77,82,87,92,99,100}),999)</f>
        <v>82</v>
      </c>
      <c r="Q752">
        <v>1</v>
      </c>
    </row>
    <row r="753" spans="1:17" x14ac:dyDescent="0.35">
      <c r="A753" s="153">
        <v>2008</v>
      </c>
      <c r="B753" t="s">
        <v>9052</v>
      </c>
      <c r="C753" s="154">
        <v>44852</v>
      </c>
      <c r="D753" s="155" t="s">
        <v>16</v>
      </c>
      <c r="E753" s="156">
        <v>81</v>
      </c>
      <c r="F753" s="157" t="s">
        <v>8969</v>
      </c>
      <c r="G753" s="155" t="s">
        <v>9069</v>
      </c>
      <c r="H753" s="158" t="s">
        <v>9009</v>
      </c>
      <c r="I753" s="157"/>
      <c r="J753" s="157">
        <v>18</v>
      </c>
      <c r="K753" s="157" t="s">
        <v>9054</v>
      </c>
      <c r="L753" s="153">
        <v>0.3</v>
      </c>
      <c r="M753" s="159" t="s">
        <v>9058</v>
      </c>
      <c r="N753" s="157"/>
      <c r="O753" s="7" t="s">
        <v>9056</v>
      </c>
      <c r="P753" s="16">
        <f>IFERROR(LOOKUP(E753,{30,43,48,53,58,63,68,73,78,83,88,93,97},{42,47,52,57,62,67,72,77,82,87,92,99,100}),999)</f>
        <v>82</v>
      </c>
      <c r="Q753">
        <v>1</v>
      </c>
    </row>
    <row r="754" spans="1:17" x14ac:dyDescent="0.35">
      <c r="A754" s="153">
        <v>2009</v>
      </c>
      <c r="B754" t="s">
        <v>9052</v>
      </c>
      <c r="C754" s="154">
        <v>44852</v>
      </c>
      <c r="D754" s="155" t="s">
        <v>16</v>
      </c>
      <c r="E754" s="156">
        <v>77</v>
      </c>
      <c r="F754" s="157" t="s">
        <v>8969</v>
      </c>
      <c r="G754" s="157" t="s">
        <v>9</v>
      </c>
      <c r="H754" s="158" t="s">
        <v>9053</v>
      </c>
      <c r="I754" s="157">
        <v>220509</v>
      </c>
      <c r="J754" s="157">
        <v>18</v>
      </c>
      <c r="K754" s="157" t="s">
        <v>9078</v>
      </c>
      <c r="L754" s="159">
        <v>0.3</v>
      </c>
      <c r="M754" s="159" t="s">
        <v>9058</v>
      </c>
      <c r="N754" s="157">
        <v>220509</v>
      </c>
      <c r="O754" s="7" t="s">
        <v>9056</v>
      </c>
      <c r="P754" s="16">
        <f>IFERROR(LOOKUP(E754,{30,43,48,53,58,63,68,73,78,83,88,93,97},{42,47,52,57,62,67,72,77,82,87,92,99,100}),999)</f>
        <v>77</v>
      </c>
      <c r="Q754">
        <v>1</v>
      </c>
    </row>
    <row r="755" spans="1:17" x14ac:dyDescent="0.35">
      <c r="A755" s="153">
        <v>2010</v>
      </c>
      <c r="B755" t="s">
        <v>9052</v>
      </c>
      <c r="C755" s="154">
        <v>44852</v>
      </c>
      <c r="D755" s="155" t="s">
        <v>16</v>
      </c>
      <c r="E755" s="156">
        <v>75</v>
      </c>
      <c r="F755" s="157" t="s">
        <v>8969</v>
      </c>
      <c r="G755" s="155" t="s">
        <v>9069</v>
      </c>
      <c r="H755" s="158" t="s">
        <v>9009</v>
      </c>
      <c r="I755" s="157"/>
      <c r="J755" s="157">
        <v>18</v>
      </c>
      <c r="K755" s="157" t="s">
        <v>9054</v>
      </c>
      <c r="L755" s="153">
        <v>0.3</v>
      </c>
      <c r="M755" s="159" t="s">
        <v>9058</v>
      </c>
      <c r="N755" s="157"/>
      <c r="O755" s="7" t="s">
        <v>9056</v>
      </c>
      <c r="P755" s="16">
        <f>IFERROR(LOOKUP(E755,{30,43,48,53,58,63,68,73,78,83,88,93,97},{42,47,52,57,62,67,72,77,82,87,92,99,100}),999)</f>
        <v>77</v>
      </c>
      <c r="Q755">
        <v>1</v>
      </c>
    </row>
    <row r="756" spans="1:17" x14ac:dyDescent="0.35">
      <c r="A756" s="153">
        <v>2011</v>
      </c>
      <c r="B756" t="s">
        <v>9052</v>
      </c>
      <c r="C756" s="154">
        <v>44852</v>
      </c>
      <c r="D756" s="155" t="s">
        <v>16</v>
      </c>
      <c r="E756" s="156">
        <v>87</v>
      </c>
      <c r="F756" s="157" t="s">
        <v>8969</v>
      </c>
      <c r="G756" s="157" t="s">
        <v>9</v>
      </c>
      <c r="H756" s="158" t="s">
        <v>9053</v>
      </c>
      <c r="I756" s="157">
        <v>220509</v>
      </c>
      <c r="J756" s="157">
        <v>18</v>
      </c>
      <c r="K756" s="157" t="s">
        <v>9078</v>
      </c>
      <c r="L756" s="159">
        <v>0.3</v>
      </c>
      <c r="M756" s="159" t="s">
        <v>9058</v>
      </c>
      <c r="N756" s="157">
        <v>220509</v>
      </c>
      <c r="O756" s="7" t="s">
        <v>9056</v>
      </c>
      <c r="P756" s="16">
        <f>IFERROR(LOOKUP(E756,{30,43,48,53,58,63,68,73,78,83,88,93,97},{42,47,52,57,62,67,72,77,82,87,92,99,100}),999)</f>
        <v>87</v>
      </c>
      <c r="Q756">
        <v>1</v>
      </c>
    </row>
    <row r="757" spans="1:17" x14ac:dyDescent="0.35">
      <c r="A757" s="153">
        <v>2012</v>
      </c>
      <c r="B757" t="s">
        <v>9052</v>
      </c>
      <c r="C757" s="154">
        <v>44852</v>
      </c>
      <c r="D757" s="155" t="s">
        <v>16</v>
      </c>
      <c r="E757" s="156">
        <v>81</v>
      </c>
      <c r="F757" s="157" t="s">
        <v>8969</v>
      </c>
      <c r="G757" s="155" t="s">
        <v>9069</v>
      </c>
      <c r="H757" s="158" t="s">
        <v>9009</v>
      </c>
      <c r="I757" s="157"/>
      <c r="J757" s="157">
        <v>18</v>
      </c>
      <c r="K757" s="157" t="s">
        <v>9054</v>
      </c>
      <c r="L757" s="153">
        <v>0.3</v>
      </c>
      <c r="M757" s="159" t="s">
        <v>9058</v>
      </c>
      <c r="N757" s="157"/>
      <c r="O757" s="7" t="s">
        <v>9056</v>
      </c>
      <c r="P757" s="16">
        <f>IFERROR(LOOKUP(E757,{30,43,48,53,58,63,68,73,78,83,88,93,97},{42,47,52,57,62,67,72,77,82,87,92,99,100}),999)</f>
        <v>82</v>
      </c>
      <c r="Q757">
        <v>1</v>
      </c>
    </row>
    <row r="758" spans="1:17" x14ac:dyDescent="0.35">
      <c r="A758" s="153">
        <v>2013</v>
      </c>
      <c r="B758" t="s">
        <v>9052</v>
      </c>
      <c r="C758" s="154">
        <v>44852</v>
      </c>
      <c r="D758" s="155" t="s">
        <v>16</v>
      </c>
      <c r="E758" s="156">
        <v>84</v>
      </c>
      <c r="F758" s="157" t="s">
        <v>8969</v>
      </c>
      <c r="G758" s="155" t="s">
        <v>9069</v>
      </c>
      <c r="H758" s="158" t="s">
        <v>9009</v>
      </c>
      <c r="I758" s="157"/>
      <c r="J758" s="157">
        <v>18</v>
      </c>
      <c r="K758" s="157" t="s">
        <v>9054</v>
      </c>
      <c r="L758" s="153">
        <v>0.3</v>
      </c>
      <c r="M758" s="159" t="s">
        <v>9058</v>
      </c>
      <c r="N758" s="157"/>
      <c r="O758" s="7" t="s">
        <v>9056</v>
      </c>
      <c r="P758" s="16">
        <f>IFERROR(LOOKUP(E758,{30,43,48,53,58,63,68,73,78,83,88,93,97},{42,47,52,57,62,67,72,77,82,87,92,99,100}),999)</f>
        <v>87</v>
      </c>
      <c r="Q758">
        <v>1</v>
      </c>
    </row>
    <row r="759" spans="1:17" ht="29" x14ac:dyDescent="0.35">
      <c r="A759" s="153">
        <v>2014</v>
      </c>
      <c r="B759" t="s">
        <v>9052</v>
      </c>
      <c r="C759" s="154">
        <v>44852</v>
      </c>
      <c r="D759" s="155" t="s">
        <v>16</v>
      </c>
      <c r="E759" s="156">
        <v>75</v>
      </c>
      <c r="F759" s="157" t="s">
        <v>8969</v>
      </c>
      <c r="G759" s="157" t="s">
        <v>9</v>
      </c>
      <c r="H759" s="158" t="s">
        <v>9053</v>
      </c>
      <c r="I759" s="157">
        <v>91286</v>
      </c>
      <c r="J759" s="157">
        <v>18</v>
      </c>
      <c r="K759" s="157" t="s">
        <v>9112</v>
      </c>
      <c r="L759" s="159">
        <v>0.3</v>
      </c>
      <c r="M759" s="159" t="s">
        <v>9058</v>
      </c>
      <c r="N759" s="157">
        <v>91286</v>
      </c>
      <c r="O759" s="7" t="s">
        <v>9056</v>
      </c>
      <c r="P759" s="16">
        <f>IFERROR(LOOKUP(E759,{30,43,48,53,58,63,68,73,78,83,88,93,97},{42,47,52,57,62,67,72,77,82,87,92,99,100}),999)</f>
        <v>77</v>
      </c>
      <c r="Q759">
        <v>1</v>
      </c>
    </row>
    <row r="760" spans="1:17" x14ac:dyDescent="0.35">
      <c r="A760" s="153">
        <v>2015</v>
      </c>
      <c r="B760" t="s">
        <v>9052</v>
      </c>
      <c r="C760" s="154">
        <v>44852</v>
      </c>
      <c r="D760" s="155" t="s">
        <v>16</v>
      </c>
      <c r="E760" s="156">
        <v>82</v>
      </c>
      <c r="F760" s="157" t="s">
        <v>8969</v>
      </c>
      <c r="G760" s="155" t="s">
        <v>9069</v>
      </c>
      <c r="H760" s="158" t="s">
        <v>9053</v>
      </c>
      <c r="I760" s="157">
        <v>220513</v>
      </c>
      <c r="J760" s="157">
        <v>18</v>
      </c>
      <c r="K760" s="157" t="s">
        <v>9080</v>
      </c>
      <c r="L760" s="159">
        <v>0.3</v>
      </c>
      <c r="M760" s="159" t="s">
        <v>9058</v>
      </c>
      <c r="N760" s="157">
        <v>220513</v>
      </c>
      <c r="O760" s="7" t="s">
        <v>9056</v>
      </c>
      <c r="P760" s="16">
        <f>IFERROR(LOOKUP(E760,{30,43,48,53,58,63,68,73,78,83,88,93,97},{42,47,52,57,62,67,72,77,82,87,92,99,100}),999)</f>
        <v>82</v>
      </c>
      <c r="Q760">
        <v>1</v>
      </c>
    </row>
    <row r="761" spans="1:17" x14ac:dyDescent="0.35">
      <c r="A761" s="153">
        <v>2016</v>
      </c>
      <c r="B761" t="s">
        <v>9052</v>
      </c>
      <c r="C761" s="154">
        <v>44852</v>
      </c>
      <c r="D761" s="155" t="s">
        <v>16</v>
      </c>
      <c r="E761" s="156">
        <v>85</v>
      </c>
      <c r="F761" s="157" t="s">
        <v>8969</v>
      </c>
      <c r="G761" s="155" t="s">
        <v>9069</v>
      </c>
      <c r="H761" s="158" t="s">
        <v>9009</v>
      </c>
      <c r="I761" s="157"/>
      <c r="J761" s="157">
        <v>18</v>
      </c>
      <c r="K761" s="157" t="s">
        <v>9054</v>
      </c>
      <c r="L761" s="159">
        <v>9.9</v>
      </c>
      <c r="M761" s="159"/>
      <c r="N761" s="157"/>
      <c r="O761" s="7" t="s">
        <v>9056</v>
      </c>
      <c r="P761" s="16">
        <f>IFERROR(LOOKUP(E761,{30,43,48,53,58,63,68,73,78,83,88,93,97},{42,47,52,57,62,67,72,77,82,87,92,99,100}),999)</f>
        <v>87</v>
      </c>
      <c r="Q761">
        <v>1</v>
      </c>
    </row>
    <row r="762" spans="1:17" x14ac:dyDescent="0.35">
      <c r="A762" s="153">
        <v>2017</v>
      </c>
      <c r="B762" t="s">
        <v>9052</v>
      </c>
      <c r="C762" s="154">
        <v>44852</v>
      </c>
      <c r="D762" s="155" t="s">
        <v>16</v>
      </c>
      <c r="E762" s="156">
        <v>75</v>
      </c>
      <c r="F762" s="157" t="s">
        <v>8969</v>
      </c>
      <c r="G762" s="157" t="s">
        <v>9</v>
      </c>
      <c r="H762" s="158" t="s">
        <v>9053</v>
      </c>
      <c r="I762" s="157">
        <v>220509</v>
      </c>
      <c r="J762" s="157">
        <v>18</v>
      </c>
      <c r="K762" s="157" t="s">
        <v>9078</v>
      </c>
      <c r="L762" s="159">
        <v>0.3</v>
      </c>
      <c r="M762" s="159" t="s">
        <v>9058</v>
      </c>
      <c r="N762" s="157">
        <v>220509</v>
      </c>
      <c r="O762" s="7" t="s">
        <v>9056</v>
      </c>
      <c r="P762" s="16">
        <f>IFERROR(LOOKUP(E762,{30,43,48,53,58,63,68,73,78,83,88,93,97},{42,47,52,57,62,67,72,77,82,87,92,99,100}),999)</f>
        <v>77</v>
      </c>
      <c r="Q762">
        <v>1</v>
      </c>
    </row>
    <row r="763" spans="1:17" x14ac:dyDescent="0.35">
      <c r="A763" s="153">
        <v>2018</v>
      </c>
      <c r="B763" t="s">
        <v>9052</v>
      </c>
      <c r="C763" s="154">
        <v>44852</v>
      </c>
      <c r="D763" s="155" t="s">
        <v>16</v>
      </c>
      <c r="E763" s="156">
        <v>79</v>
      </c>
      <c r="F763" s="157" t="s">
        <v>8969</v>
      </c>
      <c r="G763" s="155" t="s">
        <v>9069</v>
      </c>
      <c r="H763" s="158" t="s">
        <v>9009</v>
      </c>
      <c r="I763" s="157"/>
      <c r="J763" s="157">
        <v>18</v>
      </c>
      <c r="K763" s="157" t="s">
        <v>9054</v>
      </c>
      <c r="L763" s="153">
        <v>0.3</v>
      </c>
      <c r="M763" s="159" t="s">
        <v>9058</v>
      </c>
      <c r="N763" s="157"/>
      <c r="O763" s="7" t="s">
        <v>9056</v>
      </c>
      <c r="P763" s="16">
        <f>IFERROR(LOOKUP(E763,{30,43,48,53,58,63,68,73,78,83,88,93,97},{42,47,52,57,62,67,72,77,82,87,92,99,100}),999)</f>
        <v>82</v>
      </c>
      <c r="Q763">
        <v>1</v>
      </c>
    </row>
    <row r="764" spans="1:17" x14ac:dyDescent="0.35">
      <c r="A764" s="153">
        <v>2019</v>
      </c>
      <c r="B764" t="s">
        <v>9052</v>
      </c>
      <c r="C764" s="154">
        <v>44852</v>
      </c>
      <c r="D764" s="155" t="s">
        <v>16</v>
      </c>
      <c r="E764" s="156">
        <v>80</v>
      </c>
      <c r="F764" s="157" t="s">
        <v>8969</v>
      </c>
      <c r="G764" s="155" t="s">
        <v>9069</v>
      </c>
      <c r="H764" s="158" t="s">
        <v>9053</v>
      </c>
      <c r="I764" s="157">
        <v>220513</v>
      </c>
      <c r="J764" s="157">
        <v>18</v>
      </c>
      <c r="K764" s="157" t="s">
        <v>9080</v>
      </c>
      <c r="L764" s="159">
        <v>0.3</v>
      </c>
      <c r="M764" s="159" t="s">
        <v>9058</v>
      </c>
      <c r="N764" s="157">
        <v>220513</v>
      </c>
      <c r="O764" s="7" t="s">
        <v>9056</v>
      </c>
      <c r="P764" s="16">
        <f>IFERROR(LOOKUP(E764,{30,43,48,53,58,63,68,73,78,83,88,93,97},{42,47,52,57,62,67,72,77,82,87,92,99,100}),999)</f>
        <v>82</v>
      </c>
      <c r="Q764">
        <v>1</v>
      </c>
    </row>
    <row r="765" spans="1:17" ht="29" x14ac:dyDescent="0.35">
      <c r="A765" s="153">
        <v>2020</v>
      </c>
      <c r="B765" t="s">
        <v>9052</v>
      </c>
      <c r="C765" s="154">
        <v>44852</v>
      </c>
      <c r="D765" s="155" t="s">
        <v>16</v>
      </c>
      <c r="E765" s="156">
        <v>71</v>
      </c>
      <c r="F765" s="157" t="s">
        <v>8969</v>
      </c>
      <c r="G765" s="157" t="s">
        <v>9</v>
      </c>
      <c r="H765" s="158" t="s">
        <v>9053</v>
      </c>
      <c r="I765" s="157">
        <v>220504</v>
      </c>
      <c r="J765" s="157">
        <v>18</v>
      </c>
      <c r="K765" s="157" t="s">
        <v>9117</v>
      </c>
      <c r="L765" s="159">
        <v>0.4</v>
      </c>
      <c r="M765" s="159" t="s">
        <v>9058</v>
      </c>
      <c r="N765" s="157">
        <v>220504</v>
      </c>
      <c r="O765" s="7" t="s">
        <v>9056</v>
      </c>
      <c r="P765" s="16">
        <f>IFERROR(LOOKUP(E765,{30,43,48,53,58,63,68,73,78,83,88,93,97},{42,47,52,57,62,67,72,77,82,87,92,99,100}),999)</f>
        <v>72</v>
      </c>
      <c r="Q765">
        <v>1</v>
      </c>
    </row>
    <row r="766" spans="1:17" x14ac:dyDescent="0.35">
      <c r="A766" s="153">
        <v>2021</v>
      </c>
      <c r="B766" t="s">
        <v>9052</v>
      </c>
      <c r="C766" s="154">
        <v>44852</v>
      </c>
      <c r="D766" s="155" t="s">
        <v>16</v>
      </c>
      <c r="E766" s="156">
        <v>75</v>
      </c>
      <c r="F766" s="157" t="s">
        <v>8969</v>
      </c>
      <c r="G766" s="155" t="s">
        <v>9069</v>
      </c>
      <c r="H766" s="158" t="s">
        <v>9009</v>
      </c>
      <c r="I766" s="157"/>
      <c r="J766" s="157">
        <v>18</v>
      </c>
      <c r="K766" s="157" t="s">
        <v>9054</v>
      </c>
      <c r="L766" s="153">
        <v>0.3</v>
      </c>
      <c r="M766" s="159" t="s">
        <v>9058</v>
      </c>
      <c r="N766" s="157"/>
      <c r="O766" s="7" t="s">
        <v>9056</v>
      </c>
      <c r="P766" s="16">
        <f>IFERROR(LOOKUP(E766,{30,43,48,53,58,63,68,73,78,83,88,93,97},{42,47,52,57,62,67,72,77,82,87,92,99,100}),999)</f>
        <v>77</v>
      </c>
      <c r="Q766">
        <v>1</v>
      </c>
    </row>
    <row r="767" spans="1:17" x14ac:dyDescent="0.35">
      <c r="A767" s="153">
        <v>2022</v>
      </c>
      <c r="B767" t="s">
        <v>9052</v>
      </c>
      <c r="C767" s="154">
        <v>44852</v>
      </c>
      <c r="D767" s="155" t="s">
        <v>16</v>
      </c>
      <c r="E767" s="156">
        <v>82</v>
      </c>
      <c r="F767" s="157" t="s">
        <v>8969</v>
      </c>
      <c r="G767" s="157" t="s">
        <v>9</v>
      </c>
      <c r="H767" s="158" t="s">
        <v>9053</v>
      </c>
      <c r="I767" s="157">
        <v>220513</v>
      </c>
      <c r="J767" s="157">
        <v>18</v>
      </c>
      <c r="K767" s="157" t="s">
        <v>9080</v>
      </c>
      <c r="L767" s="159">
        <v>0.3</v>
      </c>
      <c r="M767" s="159" t="s">
        <v>9058</v>
      </c>
      <c r="N767" s="157">
        <v>220513</v>
      </c>
      <c r="O767" s="7" t="s">
        <v>9056</v>
      </c>
      <c r="P767" s="16">
        <f>IFERROR(LOOKUP(E767,{30,43,48,53,58,63,68,73,78,83,88,93,97},{42,47,52,57,62,67,72,77,82,87,92,99,100}),999)</f>
        <v>82</v>
      </c>
      <c r="Q767">
        <v>1</v>
      </c>
    </row>
    <row r="768" spans="1:17" ht="29" x14ac:dyDescent="0.35">
      <c r="A768" s="153">
        <v>2023</v>
      </c>
      <c r="B768" t="s">
        <v>9052</v>
      </c>
      <c r="C768" s="154">
        <v>44852</v>
      </c>
      <c r="D768" s="155" t="s">
        <v>16</v>
      </c>
      <c r="E768" s="156">
        <v>76</v>
      </c>
      <c r="F768" s="157" t="s">
        <v>8969</v>
      </c>
      <c r="G768" s="157" t="s">
        <v>9</v>
      </c>
      <c r="H768" s="158" t="s">
        <v>9053</v>
      </c>
      <c r="I768" s="157">
        <v>637420</v>
      </c>
      <c r="J768" s="157">
        <v>18</v>
      </c>
      <c r="K768" s="157" t="s">
        <v>9081</v>
      </c>
      <c r="L768" s="159">
        <v>0.3</v>
      </c>
      <c r="M768" s="159" t="s">
        <v>9058</v>
      </c>
      <c r="N768" s="157">
        <v>637420</v>
      </c>
      <c r="O768" s="7" t="s">
        <v>9056</v>
      </c>
      <c r="P768" s="16">
        <f>IFERROR(LOOKUP(E768,{30,43,48,53,58,63,68,73,78,83,88,93,97},{42,47,52,57,62,67,72,77,82,87,92,99,100}),999)</f>
        <v>77</v>
      </c>
      <c r="Q768">
        <v>1</v>
      </c>
    </row>
    <row r="769" spans="1:17" x14ac:dyDescent="0.35">
      <c r="A769" s="153">
        <v>2024</v>
      </c>
      <c r="B769" t="s">
        <v>9052</v>
      </c>
      <c r="C769" s="154">
        <v>44852</v>
      </c>
      <c r="D769" s="155" t="s">
        <v>16</v>
      </c>
      <c r="E769" s="156">
        <v>74</v>
      </c>
      <c r="F769" s="157" t="s">
        <v>8969</v>
      </c>
      <c r="G769" s="157" t="s">
        <v>9</v>
      </c>
      <c r="H769" s="158" t="s">
        <v>9053</v>
      </c>
      <c r="I769" s="157">
        <v>220513</v>
      </c>
      <c r="J769" s="157">
        <v>18</v>
      </c>
      <c r="K769" s="157" t="s">
        <v>9080</v>
      </c>
      <c r="L769" s="159">
        <v>0.3</v>
      </c>
      <c r="M769" s="159" t="s">
        <v>9058</v>
      </c>
      <c r="N769" s="157">
        <v>220513</v>
      </c>
      <c r="O769" s="7" t="s">
        <v>9056</v>
      </c>
      <c r="P769" s="16">
        <f>IFERROR(LOOKUP(E769,{30,43,48,53,58,63,68,73,78,83,88,93,97},{42,47,52,57,62,67,72,77,82,87,92,99,100}),999)</f>
        <v>77</v>
      </c>
      <c r="Q769">
        <v>1</v>
      </c>
    </row>
    <row r="770" spans="1:17" x14ac:dyDescent="0.35">
      <c r="A770" s="153">
        <v>2025</v>
      </c>
      <c r="B770" t="s">
        <v>9052</v>
      </c>
      <c r="C770" s="154">
        <v>44852</v>
      </c>
      <c r="D770" s="155" t="s">
        <v>16</v>
      </c>
      <c r="E770" s="156">
        <v>75</v>
      </c>
      <c r="F770" s="157" t="s">
        <v>8969</v>
      </c>
      <c r="G770" s="157" t="s">
        <v>9</v>
      </c>
      <c r="H770" s="158" t="s">
        <v>9053</v>
      </c>
      <c r="I770" s="157">
        <v>220509</v>
      </c>
      <c r="J770" s="157">
        <v>18</v>
      </c>
      <c r="K770" s="157" t="s">
        <v>9078</v>
      </c>
      <c r="L770" s="159">
        <v>0.3</v>
      </c>
      <c r="M770" s="159" t="s">
        <v>9058</v>
      </c>
      <c r="N770" s="157">
        <v>220509</v>
      </c>
      <c r="O770" s="7" t="s">
        <v>9056</v>
      </c>
      <c r="P770" s="16">
        <f>IFERROR(LOOKUP(E770,{30,43,48,53,58,63,68,73,78,83,88,93,97},{42,47,52,57,62,67,72,77,82,87,92,99,100}),999)</f>
        <v>77</v>
      </c>
      <c r="Q770">
        <v>1</v>
      </c>
    </row>
    <row r="771" spans="1:17" x14ac:dyDescent="0.35">
      <c r="A771" s="153">
        <v>2026</v>
      </c>
      <c r="B771" t="s">
        <v>9052</v>
      </c>
      <c r="C771" s="154">
        <v>44852</v>
      </c>
      <c r="D771" s="155" t="s">
        <v>16</v>
      </c>
      <c r="E771" s="156">
        <v>80</v>
      </c>
      <c r="F771" s="157" t="s">
        <v>8969</v>
      </c>
      <c r="G771" s="155" t="s">
        <v>9069</v>
      </c>
      <c r="H771" s="158" t="s">
        <v>9009</v>
      </c>
      <c r="I771" s="157"/>
      <c r="J771" s="157">
        <v>18</v>
      </c>
      <c r="K771" s="157" t="s">
        <v>9054</v>
      </c>
      <c r="L771" s="153">
        <v>0.3</v>
      </c>
      <c r="M771" s="159" t="s">
        <v>9058</v>
      </c>
      <c r="N771" s="157"/>
      <c r="O771" s="7" t="s">
        <v>9056</v>
      </c>
      <c r="P771" s="16">
        <f>IFERROR(LOOKUP(E771,{30,43,48,53,58,63,68,73,78,83,88,93,97},{42,47,52,57,62,67,72,77,82,87,92,99,100}),999)</f>
        <v>82</v>
      </c>
      <c r="Q771">
        <v>1</v>
      </c>
    </row>
    <row r="772" spans="1:17" ht="29" x14ac:dyDescent="0.35">
      <c r="A772" s="153">
        <v>2027</v>
      </c>
      <c r="B772" t="s">
        <v>9052</v>
      </c>
      <c r="C772" s="154">
        <v>44852</v>
      </c>
      <c r="D772" s="155" t="s">
        <v>16</v>
      </c>
      <c r="E772" s="156">
        <v>78</v>
      </c>
      <c r="F772" s="157" t="s">
        <v>8969</v>
      </c>
      <c r="G772" s="157" t="s">
        <v>9</v>
      </c>
      <c r="H772" s="158" t="s">
        <v>9053</v>
      </c>
      <c r="I772" s="157">
        <v>91286</v>
      </c>
      <c r="J772" s="157">
        <v>18</v>
      </c>
      <c r="K772" s="157" t="s">
        <v>9112</v>
      </c>
      <c r="L772" s="159">
        <v>0.3</v>
      </c>
      <c r="M772" s="159" t="s">
        <v>9058</v>
      </c>
      <c r="N772" s="157">
        <v>91286</v>
      </c>
      <c r="O772" s="7" t="s">
        <v>9056</v>
      </c>
      <c r="P772" s="16">
        <f>IFERROR(LOOKUP(E772,{30,43,48,53,58,63,68,73,78,83,88,93,97},{42,47,52,57,62,67,72,77,82,87,92,99,100}),999)</f>
        <v>82</v>
      </c>
      <c r="Q772">
        <v>1</v>
      </c>
    </row>
    <row r="773" spans="1:17" x14ac:dyDescent="0.35">
      <c r="A773" s="153">
        <v>2028</v>
      </c>
      <c r="B773" t="s">
        <v>9052</v>
      </c>
      <c r="C773" s="154">
        <v>44852</v>
      </c>
      <c r="D773" s="155" t="s">
        <v>16</v>
      </c>
      <c r="E773" s="156">
        <v>75</v>
      </c>
      <c r="F773" s="157" t="s">
        <v>8969</v>
      </c>
      <c r="G773" s="157" t="s">
        <v>9</v>
      </c>
      <c r="H773" s="158" t="s">
        <v>9053</v>
      </c>
      <c r="I773" s="157">
        <v>220510</v>
      </c>
      <c r="J773" s="157">
        <v>18</v>
      </c>
      <c r="K773" s="157" t="s">
        <v>9078</v>
      </c>
      <c r="L773" s="159">
        <v>0.3</v>
      </c>
      <c r="M773" s="159" t="s">
        <v>9058</v>
      </c>
      <c r="N773" s="157">
        <v>220510</v>
      </c>
      <c r="O773" s="7" t="s">
        <v>9056</v>
      </c>
      <c r="P773" s="16">
        <f>IFERROR(LOOKUP(E773,{30,43,48,53,58,63,68,73,78,83,88,93,97},{42,47,52,57,62,67,72,77,82,87,92,99,100}),999)</f>
        <v>77</v>
      </c>
      <c r="Q773">
        <v>1</v>
      </c>
    </row>
    <row r="774" spans="1:17" x14ac:dyDescent="0.35">
      <c r="A774" s="153">
        <v>2029</v>
      </c>
      <c r="B774" t="s">
        <v>9052</v>
      </c>
      <c r="C774" s="154">
        <v>44852</v>
      </c>
      <c r="D774" s="155" t="s">
        <v>16</v>
      </c>
      <c r="E774" s="156">
        <v>84</v>
      </c>
      <c r="F774" s="157" t="s">
        <v>8969</v>
      </c>
      <c r="G774" s="155" t="s">
        <v>9069</v>
      </c>
      <c r="H774" s="158" t="s">
        <v>9009</v>
      </c>
      <c r="I774" s="157"/>
      <c r="J774" s="157">
        <v>18</v>
      </c>
      <c r="K774" s="157" t="s">
        <v>9054</v>
      </c>
      <c r="L774" s="153">
        <v>0.3</v>
      </c>
      <c r="M774" s="159" t="s">
        <v>9058</v>
      </c>
      <c r="N774" s="157"/>
      <c r="O774" s="7" t="s">
        <v>9056</v>
      </c>
      <c r="P774" s="16">
        <f>IFERROR(LOOKUP(E774,{30,43,48,53,58,63,68,73,78,83,88,93,97},{42,47,52,57,62,67,72,77,82,87,92,99,100}),999)</f>
        <v>87</v>
      </c>
      <c r="Q774">
        <v>1</v>
      </c>
    </row>
    <row r="775" spans="1:17" x14ac:dyDescent="0.35">
      <c r="A775" s="153">
        <v>2030</v>
      </c>
      <c r="B775" t="s">
        <v>9052</v>
      </c>
      <c r="C775" s="154">
        <v>44852</v>
      </c>
      <c r="D775" s="155" t="s">
        <v>16</v>
      </c>
      <c r="E775" s="156">
        <v>74</v>
      </c>
      <c r="F775" s="157" t="s">
        <v>8969</v>
      </c>
      <c r="G775" s="155" t="s">
        <v>9069</v>
      </c>
      <c r="H775" s="158" t="s">
        <v>9009</v>
      </c>
      <c r="I775" s="157"/>
      <c r="J775" s="157">
        <v>18</v>
      </c>
      <c r="K775" s="157" t="s">
        <v>9054</v>
      </c>
      <c r="L775" s="153">
        <v>0.3</v>
      </c>
      <c r="M775" s="159" t="s">
        <v>9058</v>
      </c>
      <c r="N775" s="157"/>
      <c r="O775" s="7" t="s">
        <v>9056</v>
      </c>
      <c r="P775" s="16">
        <f>IFERROR(LOOKUP(E775,{30,43,48,53,58,63,68,73,78,83,88,93,97},{42,47,52,57,62,67,72,77,82,87,92,99,100}),999)</f>
        <v>77</v>
      </c>
      <c r="Q775">
        <v>1</v>
      </c>
    </row>
    <row r="776" spans="1:17" x14ac:dyDescent="0.35">
      <c r="A776" s="153">
        <v>2031</v>
      </c>
      <c r="B776" t="s">
        <v>9052</v>
      </c>
      <c r="C776" s="154">
        <v>44852</v>
      </c>
      <c r="D776" s="155" t="s">
        <v>16</v>
      </c>
      <c r="E776" s="156">
        <v>82</v>
      </c>
      <c r="F776" s="157" t="s">
        <v>8969</v>
      </c>
      <c r="G776" s="157" t="s">
        <v>9</v>
      </c>
      <c r="H776" s="158" t="s">
        <v>9053</v>
      </c>
      <c r="I776" s="157">
        <v>220509</v>
      </c>
      <c r="J776" s="157">
        <v>18</v>
      </c>
      <c r="K776" s="157" t="s">
        <v>9078</v>
      </c>
      <c r="L776" s="159">
        <v>0.3</v>
      </c>
      <c r="M776" s="159" t="s">
        <v>9058</v>
      </c>
      <c r="N776" s="157">
        <v>220509</v>
      </c>
      <c r="O776" s="7" t="s">
        <v>9056</v>
      </c>
      <c r="P776" s="16">
        <f>IFERROR(LOOKUP(E776,{30,43,48,53,58,63,68,73,78,83,88,93,97},{42,47,52,57,62,67,72,77,82,87,92,99,100}),999)</f>
        <v>82</v>
      </c>
      <c r="Q776">
        <v>1</v>
      </c>
    </row>
    <row r="777" spans="1:17" ht="29" x14ac:dyDescent="0.35">
      <c r="A777" s="153">
        <v>2032</v>
      </c>
      <c r="B777" t="s">
        <v>9052</v>
      </c>
      <c r="C777" s="154">
        <v>44852</v>
      </c>
      <c r="D777" s="155" t="s">
        <v>16</v>
      </c>
      <c r="E777" s="156">
        <v>79</v>
      </c>
      <c r="F777" s="157" t="s">
        <v>8969</v>
      </c>
      <c r="G777" s="157" t="s">
        <v>9</v>
      </c>
      <c r="H777" s="158" t="s">
        <v>9053</v>
      </c>
      <c r="I777" s="157">
        <v>220269</v>
      </c>
      <c r="J777" s="157">
        <v>18</v>
      </c>
      <c r="K777" s="157" t="s">
        <v>9113</v>
      </c>
      <c r="L777" s="159">
        <v>0.3</v>
      </c>
      <c r="M777" s="159" t="s">
        <v>9058</v>
      </c>
      <c r="N777" s="157">
        <v>220269</v>
      </c>
      <c r="O777" s="7" t="s">
        <v>9056</v>
      </c>
      <c r="P777" s="16">
        <f>IFERROR(LOOKUP(E777,{30,43,48,53,58,63,68,73,78,83,88,93,97},{42,47,52,57,62,67,72,77,82,87,92,99,100}),999)</f>
        <v>82</v>
      </c>
      <c r="Q777">
        <v>1</v>
      </c>
    </row>
    <row r="778" spans="1:17" ht="29" x14ac:dyDescent="0.35">
      <c r="A778" s="153">
        <v>2033</v>
      </c>
      <c r="B778" t="s">
        <v>9052</v>
      </c>
      <c r="C778" s="154">
        <v>44852</v>
      </c>
      <c r="D778" s="155" t="s">
        <v>16</v>
      </c>
      <c r="E778" s="156">
        <v>89</v>
      </c>
      <c r="F778" s="157" t="s">
        <v>8969</v>
      </c>
      <c r="G778" s="157" t="s">
        <v>9</v>
      </c>
      <c r="H778" s="158" t="s">
        <v>9053</v>
      </c>
      <c r="I778" s="157">
        <v>91286</v>
      </c>
      <c r="J778" s="157">
        <v>18</v>
      </c>
      <c r="K778" s="157" t="s">
        <v>9112</v>
      </c>
      <c r="L778" s="159">
        <v>0.3</v>
      </c>
      <c r="M778" s="159" t="s">
        <v>9058</v>
      </c>
      <c r="N778" s="157">
        <v>91286</v>
      </c>
      <c r="O778" s="7" t="s">
        <v>9056</v>
      </c>
      <c r="P778" s="16">
        <f>IFERROR(LOOKUP(E778,{30,43,48,53,58,63,68,73,78,83,88,93,97},{42,47,52,57,62,67,72,77,82,87,92,99,100}),999)</f>
        <v>92</v>
      </c>
      <c r="Q778">
        <v>1</v>
      </c>
    </row>
    <row r="779" spans="1:17" x14ac:dyDescent="0.35">
      <c r="A779" s="153">
        <v>2034</v>
      </c>
      <c r="B779" t="s">
        <v>9052</v>
      </c>
      <c r="C779" s="154">
        <v>44852</v>
      </c>
      <c r="D779" s="155" t="s">
        <v>16</v>
      </c>
      <c r="E779" s="156">
        <v>81</v>
      </c>
      <c r="F779" s="157" t="s">
        <v>8969</v>
      </c>
      <c r="G779" s="157" t="s">
        <v>9</v>
      </c>
      <c r="H779" s="158" t="s">
        <v>9053</v>
      </c>
      <c r="I779" s="157">
        <v>220513</v>
      </c>
      <c r="J779" s="157">
        <v>18</v>
      </c>
      <c r="K779" s="157" t="s">
        <v>9080</v>
      </c>
      <c r="L779" s="159">
        <v>0.3</v>
      </c>
      <c r="M779" s="159" t="s">
        <v>9058</v>
      </c>
      <c r="N779" s="157">
        <v>220513</v>
      </c>
      <c r="O779" s="7" t="s">
        <v>9056</v>
      </c>
      <c r="P779" s="16">
        <f>IFERROR(LOOKUP(E779,{30,43,48,53,58,63,68,73,78,83,88,93,97},{42,47,52,57,62,67,72,77,82,87,92,99,100}),999)</f>
        <v>82</v>
      </c>
      <c r="Q779">
        <v>1</v>
      </c>
    </row>
    <row r="780" spans="1:17" x14ac:dyDescent="0.35">
      <c r="A780" s="153">
        <v>2035</v>
      </c>
      <c r="B780" t="s">
        <v>9052</v>
      </c>
      <c r="C780" s="154">
        <v>44852</v>
      </c>
      <c r="D780" s="155" t="s">
        <v>16</v>
      </c>
      <c r="E780" s="156">
        <v>76</v>
      </c>
      <c r="F780" s="157" t="s">
        <v>8969</v>
      </c>
      <c r="G780" s="157" t="s">
        <v>9</v>
      </c>
      <c r="H780" s="158" t="s">
        <v>9053</v>
      </c>
      <c r="I780" s="157">
        <v>220509</v>
      </c>
      <c r="J780" s="157">
        <v>18</v>
      </c>
      <c r="K780" s="157" t="s">
        <v>9078</v>
      </c>
      <c r="L780" s="159">
        <v>0.3</v>
      </c>
      <c r="M780" s="159" t="s">
        <v>9058</v>
      </c>
      <c r="N780" s="157">
        <v>220509</v>
      </c>
      <c r="O780" s="7" t="s">
        <v>9056</v>
      </c>
      <c r="P780" s="16">
        <f>IFERROR(LOOKUP(E780,{30,43,48,53,58,63,68,73,78,83,88,93,97},{42,47,52,57,62,67,72,77,82,87,92,99,100}),999)</f>
        <v>77</v>
      </c>
      <c r="Q780">
        <v>1</v>
      </c>
    </row>
    <row r="781" spans="1:17" x14ac:dyDescent="0.35">
      <c r="A781" s="153">
        <v>2036</v>
      </c>
      <c r="B781" t="s">
        <v>9052</v>
      </c>
      <c r="C781" s="154">
        <v>44852</v>
      </c>
      <c r="D781" s="155" t="s">
        <v>16</v>
      </c>
      <c r="E781" s="156">
        <v>77</v>
      </c>
      <c r="F781" s="157" t="s">
        <v>8969</v>
      </c>
      <c r="G781" s="155" t="s">
        <v>9069</v>
      </c>
      <c r="H781" s="158" t="s">
        <v>9009</v>
      </c>
      <c r="I781" s="157"/>
      <c r="J781" s="157">
        <v>18</v>
      </c>
      <c r="K781" s="157" t="s">
        <v>9054</v>
      </c>
      <c r="L781" s="153">
        <v>0.3</v>
      </c>
      <c r="M781" s="159" t="s">
        <v>9058</v>
      </c>
      <c r="N781" s="157"/>
      <c r="O781" s="7" t="s">
        <v>9056</v>
      </c>
      <c r="P781" s="16">
        <f>IFERROR(LOOKUP(E781,{30,43,48,53,58,63,68,73,78,83,88,93,97},{42,47,52,57,62,67,72,77,82,87,92,99,100}),999)</f>
        <v>77</v>
      </c>
      <c r="Q781">
        <v>1</v>
      </c>
    </row>
    <row r="782" spans="1:17" x14ac:dyDescent="0.35">
      <c r="A782" s="153">
        <v>2037</v>
      </c>
      <c r="B782" t="s">
        <v>9052</v>
      </c>
      <c r="C782" s="154">
        <v>44852</v>
      </c>
      <c r="D782" s="155" t="s">
        <v>16</v>
      </c>
      <c r="E782" s="156">
        <v>87</v>
      </c>
      <c r="F782" s="157" t="s">
        <v>8969</v>
      </c>
      <c r="G782" s="155" t="s">
        <v>9069</v>
      </c>
      <c r="H782" s="158" t="s">
        <v>9009</v>
      </c>
      <c r="I782" s="157"/>
      <c r="J782" s="157">
        <v>18</v>
      </c>
      <c r="K782" s="157" t="s">
        <v>9054</v>
      </c>
      <c r="L782" s="153">
        <v>0.3</v>
      </c>
      <c r="M782" s="159" t="s">
        <v>9058</v>
      </c>
      <c r="N782" s="157"/>
      <c r="O782" s="7" t="s">
        <v>9056</v>
      </c>
      <c r="P782" s="16">
        <f>IFERROR(LOOKUP(E782,{30,43,48,53,58,63,68,73,78,83,88,93,97},{42,47,52,57,62,67,72,77,82,87,92,99,100}),999)</f>
        <v>87</v>
      </c>
      <c r="Q782">
        <v>1</v>
      </c>
    </row>
    <row r="783" spans="1:17" x14ac:dyDescent="0.35">
      <c r="A783" s="153">
        <v>2038</v>
      </c>
      <c r="B783" t="s">
        <v>9052</v>
      </c>
      <c r="C783" s="154">
        <v>44852</v>
      </c>
      <c r="D783" s="155" t="s">
        <v>16</v>
      </c>
      <c r="E783" s="156">
        <v>83</v>
      </c>
      <c r="F783" s="157" t="s">
        <v>8969</v>
      </c>
      <c r="G783" s="155" t="s">
        <v>9069</v>
      </c>
      <c r="H783" s="158" t="s">
        <v>9009</v>
      </c>
      <c r="I783" s="157"/>
      <c r="J783" s="157">
        <v>18</v>
      </c>
      <c r="K783" s="157" t="s">
        <v>9054</v>
      </c>
      <c r="L783" s="153">
        <v>0.3</v>
      </c>
      <c r="M783" s="159" t="s">
        <v>9058</v>
      </c>
      <c r="N783" s="157"/>
      <c r="O783" s="7" t="s">
        <v>9056</v>
      </c>
      <c r="P783" s="16">
        <f>IFERROR(LOOKUP(E783,{30,43,48,53,58,63,68,73,78,83,88,93,97},{42,47,52,57,62,67,72,77,82,87,92,99,100}),999)</f>
        <v>87</v>
      </c>
      <c r="Q783">
        <v>1</v>
      </c>
    </row>
    <row r="784" spans="1:17" ht="29" x14ac:dyDescent="0.35">
      <c r="A784" s="153">
        <v>2039</v>
      </c>
      <c r="B784" t="s">
        <v>9052</v>
      </c>
      <c r="C784" s="154">
        <v>44852</v>
      </c>
      <c r="D784" s="155" t="s">
        <v>16</v>
      </c>
      <c r="E784" s="156">
        <v>83</v>
      </c>
      <c r="F784" s="157" t="s">
        <v>8969</v>
      </c>
      <c r="G784" s="157" t="s">
        <v>9</v>
      </c>
      <c r="H784" s="158" t="s">
        <v>9053</v>
      </c>
      <c r="I784" s="157">
        <v>220511</v>
      </c>
      <c r="J784" s="157">
        <v>18</v>
      </c>
      <c r="K784" s="157" t="s">
        <v>9068</v>
      </c>
      <c r="L784" s="159">
        <v>0.3</v>
      </c>
      <c r="M784" s="159" t="s">
        <v>9058</v>
      </c>
      <c r="N784" s="157">
        <v>220511</v>
      </c>
      <c r="O784" s="7" t="s">
        <v>9056</v>
      </c>
      <c r="P784" s="16">
        <f>IFERROR(LOOKUP(E784,{30,43,48,53,58,63,68,73,78,83,88,93,97},{42,47,52,57,62,67,72,77,82,87,92,99,100}),999)</f>
        <v>87</v>
      </c>
      <c r="Q784">
        <v>1</v>
      </c>
    </row>
    <row r="785" spans="1:17" x14ac:dyDescent="0.35">
      <c r="A785" s="153">
        <v>2040</v>
      </c>
      <c r="B785" t="s">
        <v>9052</v>
      </c>
      <c r="C785" s="154">
        <v>44852</v>
      </c>
      <c r="D785" s="155" t="s">
        <v>16</v>
      </c>
      <c r="E785" s="156">
        <v>79</v>
      </c>
      <c r="F785" s="157" t="s">
        <v>8969</v>
      </c>
      <c r="G785" s="155" t="s">
        <v>9069</v>
      </c>
      <c r="H785" s="158" t="s">
        <v>9009</v>
      </c>
      <c r="I785" s="157"/>
      <c r="J785" s="157">
        <v>18</v>
      </c>
      <c r="K785" s="157" t="s">
        <v>9054</v>
      </c>
      <c r="L785" s="153">
        <v>0.3</v>
      </c>
      <c r="M785" s="159" t="s">
        <v>9058</v>
      </c>
      <c r="N785" s="157"/>
      <c r="O785" s="7" t="s">
        <v>9056</v>
      </c>
      <c r="P785" s="16">
        <f>IFERROR(LOOKUP(E785,{30,43,48,53,58,63,68,73,78,83,88,93,97},{42,47,52,57,62,67,72,77,82,87,92,99,100}),999)</f>
        <v>82</v>
      </c>
      <c r="Q785">
        <v>1</v>
      </c>
    </row>
    <row r="786" spans="1:17" x14ac:dyDescent="0.35">
      <c r="A786" s="153">
        <v>2041</v>
      </c>
      <c r="B786" t="s">
        <v>9052</v>
      </c>
      <c r="C786" s="154">
        <v>44852</v>
      </c>
      <c r="D786" s="155" t="s">
        <v>16</v>
      </c>
      <c r="E786" s="156">
        <v>87</v>
      </c>
      <c r="F786" s="157" t="s">
        <v>8969</v>
      </c>
      <c r="G786" s="155" t="s">
        <v>9069</v>
      </c>
      <c r="H786" s="158" t="s">
        <v>9009</v>
      </c>
      <c r="I786" s="157"/>
      <c r="J786" s="157">
        <v>18</v>
      </c>
      <c r="K786" s="157" t="s">
        <v>9054</v>
      </c>
      <c r="L786" s="153">
        <v>0.3</v>
      </c>
      <c r="M786" s="159" t="s">
        <v>9058</v>
      </c>
      <c r="N786" s="157"/>
      <c r="O786" s="7" t="s">
        <v>9056</v>
      </c>
      <c r="P786" s="16">
        <f>IFERROR(LOOKUP(E786,{30,43,48,53,58,63,68,73,78,83,88,93,97},{42,47,52,57,62,67,72,77,82,87,92,99,100}),999)</f>
        <v>87</v>
      </c>
      <c r="Q786">
        <v>1</v>
      </c>
    </row>
    <row r="787" spans="1:17" x14ac:dyDescent="0.35">
      <c r="A787" s="153">
        <v>2042</v>
      </c>
      <c r="B787" t="s">
        <v>9052</v>
      </c>
      <c r="C787" s="154">
        <v>44852</v>
      </c>
      <c r="D787" s="155" t="s">
        <v>16</v>
      </c>
      <c r="E787" s="156">
        <v>80</v>
      </c>
      <c r="F787" s="157" t="s">
        <v>8969</v>
      </c>
      <c r="G787" s="155" t="s">
        <v>9069</v>
      </c>
      <c r="H787" s="158" t="s">
        <v>9009</v>
      </c>
      <c r="I787" s="157"/>
      <c r="J787" s="157">
        <v>18</v>
      </c>
      <c r="K787" s="157" t="s">
        <v>9054</v>
      </c>
      <c r="L787" s="153">
        <v>0.3</v>
      </c>
      <c r="M787" s="159" t="s">
        <v>9058</v>
      </c>
      <c r="N787" s="157"/>
      <c r="O787" s="7" t="s">
        <v>9056</v>
      </c>
      <c r="P787" s="16">
        <f>IFERROR(LOOKUP(E787,{30,43,48,53,58,63,68,73,78,83,88,93,97},{42,47,52,57,62,67,72,77,82,87,92,99,100}),999)</f>
        <v>82</v>
      </c>
      <c r="Q787">
        <v>1</v>
      </c>
    </row>
    <row r="788" spans="1:17" x14ac:dyDescent="0.35">
      <c r="A788" s="153">
        <v>2043</v>
      </c>
      <c r="B788" t="s">
        <v>9052</v>
      </c>
      <c r="C788" s="154">
        <v>44852</v>
      </c>
      <c r="D788" s="155" t="s">
        <v>16</v>
      </c>
      <c r="E788" s="156">
        <v>82</v>
      </c>
      <c r="F788" s="157" t="s">
        <v>8969</v>
      </c>
      <c r="G788" s="155" t="s">
        <v>9069</v>
      </c>
      <c r="H788" s="158" t="s">
        <v>9009</v>
      </c>
      <c r="I788" s="157"/>
      <c r="J788" s="157">
        <v>18</v>
      </c>
      <c r="K788" s="157" t="s">
        <v>9054</v>
      </c>
      <c r="L788" s="153">
        <v>0.3</v>
      </c>
      <c r="M788" s="159" t="s">
        <v>9058</v>
      </c>
      <c r="N788" s="157"/>
      <c r="O788" s="7" t="s">
        <v>9056</v>
      </c>
      <c r="P788" s="16">
        <f>IFERROR(LOOKUP(E788,{30,43,48,53,58,63,68,73,78,83,88,93,97},{42,47,52,57,62,67,72,77,82,87,92,99,100}),999)</f>
        <v>82</v>
      </c>
      <c r="Q788">
        <v>1</v>
      </c>
    </row>
    <row r="789" spans="1:17" x14ac:dyDescent="0.35">
      <c r="A789" s="153">
        <v>2044</v>
      </c>
      <c r="B789" t="s">
        <v>9052</v>
      </c>
      <c r="C789" s="154">
        <v>44852</v>
      </c>
      <c r="D789" s="155" t="s">
        <v>16</v>
      </c>
      <c r="E789" s="156">
        <v>82</v>
      </c>
      <c r="F789" s="157" t="s">
        <v>8969</v>
      </c>
      <c r="G789" s="155" t="s">
        <v>9069</v>
      </c>
      <c r="H789" s="158" t="s">
        <v>9009</v>
      </c>
      <c r="I789" s="157"/>
      <c r="J789" s="157">
        <v>18</v>
      </c>
      <c r="K789" s="157" t="s">
        <v>9054</v>
      </c>
      <c r="L789" s="153">
        <v>0.3</v>
      </c>
      <c r="M789" s="159" t="s">
        <v>9058</v>
      </c>
      <c r="N789" s="157"/>
      <c r="O789" s="7" t="s">
        <v>9056</v>
      </c>
      <c r="P789" s="16">
        <f>IFERROR(LOOKUP(E789,{30,43,48,53,58,63,68,73,78,83,88,93,97},{42,47,52,57,62,67,72,77,82,87,92,99,100}),999)</f>
        <v>82</v>
      </c>
      <c r="Q789">
        <v>1</v>
      </c>
    </row>
    <row r="790" spans="1:17" x14ac:dyDescent="0.35">
      <c r="A790" s="153">
        <v>2045</v>
      </c>
      <c r="B790" t="s">
        <v>9052</v>
      </c>
      <c r="C790" s="154">
        <v>44852</v>
      </c>
      <c r="D790" s="155" t="s">
        <v>16</v>
      </c>
      <c r="E790" s="156">
        <v>80</v>
      </c>
      <c r="F790" s="157" t="s">
        <v>8969</v>
      </c>
      <c r="G790" s="157" t="s">
        <v>9</v>
      </c>
      <c r="H790" s="158" t="s">
        <v>9053</v>
      </c>
      <c r="I790" s="157">
        <v>220509</v>
      </c>
      <c r="J790" s="157">
        <v>18</v>
      </c>
      <c r="K790" s="157" t="s">
        <v>9078</v>
      </c>
      <c r="L790" s="159">
        <v>0.3</v>
      </c>
      <c r="M790" s="159" t="s">
        <v>9058</v>
      </c>
      <c r="N790" s="157">
        <v>220509</v>
      </c>
      <c r="O790" s="7" t="s">
        <v>9056</v>
      </c>
      <c r="P790" s="16">
        <f>IFERROR(LOOKUP(E790,{30,43,48,53,58,63,68,73,78,83,88,93,97},{42,47,52,57,62,67,72,77,82,87,92,99,100}),999)</f>
        <v>82</v>
      </c>
      <c r="Q790">
        <v>1</v>
      </c>
    </row>
    <row r="791" spans="1:17" x14ac:dyDescent="0.35">
      <c r="A791" s="153">
        <v>2046</v>
      </c>
      <c r="B791" t="s">
        <v>9052</v>
      </c>
      <c r="C791" s="154">
        <v>44852</v>
      </c>
      <c r="D791" s="155" t="s">
        <v>16</v>
      </c>
      <c r="E791" s="156">
        <v>79</v>
      </c>
      <c r="F791" s="157" t="s">
        <v>8969</v>
      </c>
      <c r="G791" s="155" t="s">
        <v>9069</v>
      </c>
      <c r="H791" s="158" t="s">
        <v>9009</v>
      </c>
      <c r="I791" s="157"/>
      <c r="J791" s="157">
        <v>18</v>
      </c>
      <c r="K791" s="157" t="s">
        <v>9054</v>
      </c>
      <c r="L791" s="153">
        <v>0.3</v>
      </c>
      <c r="M791" s="159" t="s">
        <v>9058</v>
      </c>
      <c r="N791" s="157"/>
      <c r="O791" s="7" t="s">
        <v>9056</v>
      </c>
      <c r="P791" s="16">
        <f>IFERROR(LOOKUP(E791,{30,43,48,53,58,63,68,73,78,83,88,93,97},{42,47,52,57,62,67,72,77,82,87,92,99,100}),999)</f>
        <v>82</v>
      </c>
      <c r="Q791">
        <v>1</v>
      </c>
    </row>
    <row r="792" spans="1:17" x14ac:dyDescent="0.35">
      <c r="A792" s="153">
        <v>2047</v>
      </c>
      <c r="B792" t="s">
        <v>9052</v>
      </c>
      <c r="C792" s="154">
        <v>44852</v>
      </c>
      <c r="D792" s="155" t="s">
        <v>16</v>
      </c>
      <c r="E792" s="156">
        <v>75</v>
      </c>
      <c r="F792" s="157" t="s">
        <v>8969</v>
      </c>
      <c r="G792" s="157" t="s">
        <v>9</v>
      </c>
      <c r="H792" s="158" t="s">
        <v>9053</v>
      </c>
      <c r="I792" s="157">
        <v>637422</v>
      </c>
      <c r="J792" s="157">
        <v>18</v>
      </c>
      <c r="K792" s="157" t="s">
        <v>9109</v>
      </c>
      <c r="L792" s="159">
        <v>0.3</v>
      </c>
      <c r="M792" s="159" t="s">
        <v>9058</v>
      </c>
      <c r="N792" s="157">
        <v>637422</v>
      </c>
      <c r="O792" s="7" t="s">
        <v>9056</v>
      </c>
      <c r="P792" s="16">
        <f>IFERROR(LOOKUP(E792,{30,43,48,53,58,63,68,73,78,83,88,93,97},{42,47,52,57,62,67,72,77,82,87,92,99,100}),999)</f>
        <v>77</v>
      </c>
      <c r="Q792">
        <v>1</v>
      </c>
    </row>
    <row r="793" spans="1:17" ht="29" x14ac:dyDescent="0.35">
      <c r="A793" s="153">
        <v>2048</v>
      </c>
      <c r="B793" t="s">
        <v>9052</v>
      </c>
      <c r="C793" s="154">
        <v>44852</v>
      </c>
      <c r="D793" s="155" t="s">
        <v>16</v>
      </c>
      <c r="E793" s="156">
        <v>82</v>
      </c>
      <c r="F793" s="157" t="s">
        <v>8969</v>
      </c>
      <c r="G793" s="157" t="s">
        <v>9</v>
      </c>
      <c r="H793" s="158" t="s">
        <v>9053</v>
      </c>
      <c r="I793" s="157">
        <v>220269</v>
      </c>
      <c r="J793" s="157">
        <v>18</v>
      </c>
      <c r="K793" s="157" t="s">
        <v>9113</v>
      </c>
      <c r="L793" s="159">
        <v>0.3</v>
      </c>
      <c r="M793" s="159" t="s">
        <v>9058</v>
      </c>
      <c r="N793" s="157">
        <v>220269</v>
      </c>
      <c r="O793" s="7" t="s">
        <v>9056</v>
      </c>
      <c r="P793" s="16">
        <f>IFERROR(LOOKUP(E793,{30,43,48,53,58,63,68,73,78,83,88,93,97},{42,47,52,57,62,67,72,77,82,87,92,99,100}),999)</f>
        <v>82</v>
      </c>
      <c r="Q793">
        <v>1</v>
      </c>
    </row>
    <row r="794" spans="1:17" x14ac:dyDescent="0.35">
      <c r="A794" s="153">
        <v>2049</v>
      </c>
      <c r="B794" t="s">
        <v>9052</v>
      </c>
      <c r="C794" s="154">
        <v>44852</v>
      </c>
      <c r="D794" s="155" t="s">
        <v>16</v>
      </c>
      <c r="E794" s="156">
        <v>82</v>
      </c>
      <c r="F794" s="157" t="s">
        <v>8969</v>
      </c>
      <c r="G794" s="155" t="s">
        <v>9069</v>
      </c>
      <c r="H794" s="158" t="s">
        <v>9009</v>
      </c>
      <c r="I794" s="157"/>
      <c r="J794" s="157">
        <v>18</v>
      </c>
      <c r="K794" s="157" t="s">
        <v>9054</v>
      </c>
      <c r="L794" s="153">
        <v>0.3</v>
      </c>
      <c r="M794" s="159" t="s">
        <v>9058</v>
      </c>
      <c r="N794" s="157"/>
      <c r="O794" s="7" t="s">
        <v>9056</v>
      </c>
      <c r="P794" s="16">
        <f>IFERROR(LOOKUP(E794,{30,43,48,53,58,63,68,73,78,83,88,93,97},{42,47,52,57,62,67,72,77,82,87,92,99,100}),999)</f>
        <v>82</v>
      </c>
      <c r="Q794">
        <v>1</v>
      </c>
    </row>
    <row r="795" spans="1:17" ht="29" x14ac:dyDescent="0.35">
      <c r="A795" s="153">
        <v>2050</v>
      </c>
      <c r="B795" t="s">
        <v>9052</v>
      </c>
      <c r="C795" s="154">
        <v>44852</v>
      </c>
      <c r="D795" s="155" t="s">
        <v>16</v>
      </c>
      <c r="E795" s="156">
        <v>83</v>
      </c>
      <c r="F795" s="157" t="s">
        <v>8969</v>
      </c>
      <c r="G795" s="157" t="s">
        <v>9</v>
      </c>
      <c r="H795" s="158" t="s">
        <v>9053</v>
      </c>
      <c r="I795" s="157">
        <v>220272</v>
      </c>
      <c r="J795" s="157">
        <v>18</v>
      </c>
      <c r="K795" s="157" t="s">
        <v>9108</v>
      </c>
      <c r="L795" s="159">
        <v>0.3</v>
      </c>
      <c r="M795" s="159" t="s">
        <v>9058</v>
      </c>
      <c r="N795" s="157">
        <v>220272</v>
      </c>
      <c r="O795" s="7" t="s">
        <v>9056</v>
      </c>
      <c r="P795" s="16">
        <f>IFERROR(LOOKUP(E795,{30,43,48,53,58,63,68,73,78,83,88,93,97},{42,47,52,57,62,67,72,77,82,87,92,99,100}),999)</f>
        <v>87</v>
      </c>
      <c r="Q795">
        <v>1</v>
      </c>
    </row>
    <row r="796" spans="1:17" x14ac:dyDescent="0.35">
      <c r="A796" s="153">
        <v>2051</v>
      </c>
      <c r="B796" t="s">
        <v>9052</v>
      </c>
      <c r="C796" s="154">
        <v>44852</v>
      </c>
      <c r="D796" s="155" t="s">
        <v>16</v>
      </c>
      <c r="E796" s="156">
        <v>88</v>
      </c>
      <c r="F796" s="157" t="s">
        <v>8969</v>
      </c>
      <c r="G796" s="157" t="s">
        <v>9</v>
      </c>
      <c r="H796" s="158" t="s">
        <v>9053</v>
      </c>
      <c r="I796" s="157">
        <v>220513</v>
      </c>
      <c r="J796" s="157">
        <v>18</v>
      </c>
      <c r="K796" s="157" t="s">
        <v>9080</v>
      </c>
      <c r="L796" s="159">
        <v>0.3</v>
      </c>
      <c r="M796" s="159" t="s">
        <v>9058</v>
      </c>
      <c r="N796" s="157">
        <v>220513</v>
      </c>
      <c r="O796" s="7" t="s">
        <v>9056</v>
      </c>
      <c r="P796" s="16">
        <f>IFERROR(LOOKUP(E796,{30,43,48,53,58,63,68,73,78,83,88,93,97},{42,47,52,57,62,67,72,77,82,87,92,99,100}),999)</f>
        <v>92</v>
      </c>
      <c r="Q796">
        <v>1</v>
      </c>
    </row>
    <row r="797" spans="1:17" x14ac:dyDescent="0.35">
      <c r="A797" s="153">
        <v>2052</v>
      </c>
      <c r="B797" t="s">
        <v>9052</v>
      </c>
      <c r="C797" s="154">
        <v>44852</v>
      </c>
      <c r="D797" s="155" t="s">
        <v>16</v>
      </c>
      <c r="E797" s="156">
        <v>75</v>
      </c>
      <c r="F797" s="157" t="s">
        <v>8969</v>
      </c>
      <c r="G797" s="155" t="s">
        <v>9069</v>
      </c>
      <c r="H797" s="158" t="s">
        <v>9009</v>
      </c>
      <c r="I797" s="157"/>
      <c r="J797" s="157">
        <v>18</v>
      </c>
      <c r="K797" s="157" t="s">
        <v>9054</v>
      </c>
      <c r="L797" s="153">
        <v>0.2</v>
      </c>
      <c r="M797" s="159" t="s">
        <v>9058</v>
      </c>
      <c r="N797" s="157"/>
      <c r="O797" s="7" t="s">
        <v>9056</v>
      </c>
      <c r="P797" s="16">
        <f>IFERROR(LOOKUP(E797,{30,43,48,53,58,63,68,73,78,83,88,93,97},{42,47,52,57,62,67,72,77,82,87,92,99,100}),999)</f>
        <v>77</v>
      </c>
      <c r="Q797">
        <v>1</v>
      </c>
    </row>
    <row r="798" spans="1:17" x14ac:dyDescent="0.35">
      <c r="A798" s="153">
        <v>2053</v>
      </c>
      <c r="B798" t="s">
        <v>9052</v>
      </c>
      <c r="C798" s="154">
        <v>44852</v>
      </c>
      <c r="D798" s="155" t="s">
        <v>16</v>
      </c>
      <c r="E798" s="156">
        <v>83</v>
      </c>
      <c r="F798" s="157" t="s">
        <v>8969</v>
      </c>
      <c r="G798" s="155" t="s">
        <v>9069</v>
      </c>
      <c r="H798" s="158" t="s">
        <v>9009</v>
      </c>
      <c r="I798" s="157"/>
      <c r="J798" s="157">
        <v>18</v>
      </c>
      <c r="K798" s="157" t="s">
        <v>9054</v>
      </c>
      <c r="L798" s="153">
        <v>0.3</v>
      </c>
      <c r="M798" s="159" t="s">
        <v>9058</v>
      </c>
      <c r="N798" s="157"/>
      <c r="O798" s="7" t="s">
        <v>9056</v>
      </c>
      <c r="P798" s="16">
        <f>IFERROR(LOOKUP(E798,{30,43,48,53,58,63,68,73,78,83,88,93,97},{42,47,52,57,62,67,72,77,82,87,92,99,100}),999)</f>
        <v>87</v>
      </c>
      <c r="Q798">
        <v>1</v>
      </c>
    </row>
    <row r="799" spans="1:17" x14ac:dyDescent="0.35">
      <c r="A799" s="153">
        <v>2054</v>
      </c>
      <c r="B799" t="s">
        <v>9052</v>
      </c>
      <c r="C799" s="154">
        <v>44852</v>
      </c>
      <c r="D799" s="155" t="s">
        <v>16</v>
      </c>
      <c r="E799" s="156">
        <v>80</v>
      </c>
      <c r="F799" s="157" t="s">
        <v>8969</v>
      </c>
      <c r="G799" s="155" t="s">
        <v>9069</v>
      </c>
      <c r="H799" s="158" t="s">
        <v>9009</v>
      </c>
      <c r="I799" s="157"/>
      <c r="J799" s="157">
        <v>18</v>
      </c>
      <c r="K799" s="157" t="s">
        <v>9054</v>
      </c>
      <c r="L799" s="153">
        <v>0.3</v>
      </c>
      <c r="M799" s="159" t="s">
        <v>9058</v>
      </c>
      <c r="N799" s="157"/>
      <c r="O799" s="7" t="s">
        <v>9056</v>
      </c>
      <c r="P799" s="16">
        <f>IFERROR(LOOKUP(E799,{30,43,48,53,58,63,68,73,78,83,88,93,97},{42,47,52,57,62,67,72,77,82,87,92,99,100}),999)</f>
        <v>82</v>
      </c>
      <c r="Q799">
        <v>1</v>
      </c>
    </row>
    <row r="800" spans="1:17" x14ac:dyDescent="0.35">
      <c r="A800" s="153">
        <v>2055</v>
      </c>
      <c r="B800" t="s">
        <v>9052</v>
      </c>
      <c r="C800" s="154">
        <v>44852</v>
      </c>
      <c r="D800" s="155" t="s">
        <v>16</v>
      </c>
      <c r="E800" s="156">
        <v>84</v>
      </c>
      <c r="F800" s="157" t="s">
        <v>8969</v>
      </c>
      <c r="G800" s="155" t="s">
        <v>9069</v>
      </c>
      <c r="H800" s="158" t="s">
        <v>9009</v>
      </c>
      <c r="I800" s="157"/>
      <c r="J800" s="157">
        <v>18</v>
      </c>
      <c r="K800" s="157" t="s">
        <v>9054</v>
      </c>
      <c r="L800" s="153">
        <v>1.2</v>
      </c>
      <c r="M800" s="159" t="s">
        <v>9000</v>
      </c>
      <c r="N800" s="157"/>
      <c r="O800" s="7" t="s">
        <v>9056</v>
      </c>
      <c r="P800" s="16">
        <f>IFERROR(LOOKUP(E800,{30,43,48,53,58,63,68,73,78,83,88,93,97},{42,47,52,57,62,67,72,77,82,87,92,99,100}),999)</f>
        <v>87</v>
      </c>
      <c r="Q800">
        <v>1</v>
      </c>
    </row>
    <row r="801" spans="1:17" x14ac:dyDescent="0.35">
      <c r="A801" s="153">
        <v>2056</v>
      </c>
      <c r="B801" t="s">
        <v>9052</v>
      </c>
      <c r="C801" s="154">
        <v>44852</v>
      </c>
      <c r="D801" s="155" t="s">
        <v>16</v>
      </c>
      <c r="E801" s="156">
        <v>85</v>
      </c>
      <c r="F801" s="157" t="s">
        <v>8969</v>
      </c>
      <c r="G801" s="155" t="s">
        <v>9069</v>
      </c>
      <c r="H801" s="158" t="s">
        <v>9009</v>
      </c>
      <c r="I801" s="157"/>
      <c r="J801" s="157">
        <v>18</v>
      </c>
      <c r="K801" s="157" t="s">
        <v>9054</v>
      </c>
      <c r="L801" s="153">
        <v>0.4</v>
      </c>
      <c r="M801" s="159" t="s">
        <v>9058</v>
      </c>
      <c r="N801" s="157"/>
      <c r="O801" s="7" t="s">
        <v>9056</v>
      </c>
      <c r="P801" s="16">
        <f>IFERROR(LOOKUP(E801,{30,43,48,53,58,63,68,73,78,83,88,93,97},{42,47,52,57,62,67,72,77,82,87,92,99,100}),999)</f>
        <v>87</v>
      </c>
      <c r="Q801">
        <v>1</v>
      </c>
    </row>
    <row r="802" spans="1:17" x14ac:dyDescent="0.35">
      <c r="A802" s="153">
        <v>2057</v>
      </c>
      <c r="B802" t="s">
        <v>9052</v>
      </c>
      <c r="C802" s="154">
        <v>44852</v>
      </c>
      <c r="D802" s="155" t="s">
        <v>16</v>
      </c>
      <c r="E802" s="156">
        <v>83</v>
      </c>
      <c r="F802" s="157" t="s">
        <v>8969</v>
      </c>
      <c r="G802" s="155" t="s">
        <v>9069</v>
      </c>
      <c r="H802" s="158" t="s">
        <v>9009</v>
      </c>
      <c r="I802" s="157"/>
      <c r="J802" s="157">
        <v>18</v>
      </c>
      <c r="K802" s="157" t="s">
        <v>9054</v>
      </c>
      <c r="L802" s="153">
        <v>0.3</v>
      </c>
      <c r="M802" s="159" t="s">
        <v>9058</v>
      </c>
      <c r="N802" s="157"/>
      <c r="O802" s="7" t="s">
        <v>9056</v>
      </c>
      <c r="P802" s="16">
        <f>IFERROR(LOOKUP(E802,{30,43,48,53,58,63,68,73,78,83,88,93,97},{42,47,52,57,62,67,72,77,82,87,92,99,100}),999)</f>
        <v>87</v>
      </c>
      <c r="Q802">
        <v>1</v>
      </c>
    </row>
    <row r="803" spans="1:17" x14ac:dyDescent="0.35">
      <c r="A803" s="153">
        <v>2058</v>
      </c>
      <c r="B803" t="s">
        <v>9052</v>
      </c>
      <c r="C803" s="154">
        <v>44852</v>
      </c>
      <c r="D803" s="155" t="s">
        <v>16</v>
      </c>
      <c r="E803" s="156">
        <v>76</v>
      </c>
      <c r="F803" s="157" t="s">
        <v>8969</v>
      </c>
      <c r="G803" s="155" t="s">
        <v>9069</v>
      </c>
      <c r="H803" s="158" t="s">
        <v>9009</v>
      </c>
      <c r="I803" s="157"/>
      <c r="J803" s="157">
        <v>18</v>
      </c>
      <c r="K803" s="157" t="s">
        <v>9054</v>
      </c>
      <c r="L803" s="153">
        <v>0.3</v>
      </c>
      <c r="M803" s="159" t="s">
        <v>9058</v>
      </c>
      <c r="N803" s="157"/>
      <c r="O803" s="7" t="s">
        <v>9056</v>
      </c>
      <c r="P803" s="16">
        <f>IFERROR(LOOKUP(E803,{30,43,48,53,58,63,68,73,78,83,88,93,97},{42,47,52,57,62,67,72,77,82,87,92,99,100}),999)</f>
        <v>77</v>
      </c>
      <c r="Q803">
        <v>1</v>
      </c>
    </row>
    <row r="804" spans="1:17" x14ac:dyDescent="0.35">
      <c r="A804" s="153">
        <v>2059</v>
      </c>
      <c r="B804" t="s">
        <v>9052</v>
      </c>
      <c r="C804" s="154">
        <v>44852</v>
      </c>
      <c r="D804" s="155" t="s">
        <v>16</v>
      </c>
      <c r="E804" s="156">
        <v>78</v>
      </c>
      <c r="F804" s="157" t="s">
        <v>8969</v>
      </c>
      <c r="G804" s="155" t="s">
        <v>9069</v>
      </c>
      <c r="H804" s="158" t="s">
        <v>9009</v>
      </c>
      <c r="I804" s="157"/>
      <c r="J804" s="157">
        <v>18</v>
      </c>
      <c r="K804" s="157" t="s">
        <v>9054</v>
      </c>
      <c r="L804" s="153">
        <v>0.2</v>
      </c>
      <c r="M804" s="159" t="s">
        <v>9058</v>
      </c>
      <c r="N804" s="157"/>
      <c r="O804" s="7" t="s">
        <v>9056</v>
      </c>
      <c r="P804" s="16">
        <f>IFERROR(LOOKUP(E804,{30,43,48,53,58,63,68,73,78,83,88,93,97},{42,47,52,57,62,67,72,77,82,87,92,99,100}),999)</f>
        <v>82</v>
      </c>
      <c r="Q804">
        <v>1</v>
      </c>
    </row>
    <row r="805" spans="1:17" x14ac:dyDescent="0.35">
      <c r="A805" s="153">
        <v>2060</v>
      </c>
      <c r="B805" t="s">
        <v>9052</v>
      </c>
      <c r="C805" s="154">
        <v>44852</v>
      </c>
      <c r="D805" s="155" t="s">
        <v>16</v>
      </c>
      <c r="E805" s="156">
        <v>86</v>
      </c>
      <c r="F805" s="157" t="s">
        <v>8969</v>
      </c>
      <c r="G805" s="157" t="s">
        <v>9</v>
      </c>
      <c r="H805" s="158" t="s">
        <v>9053</v>
      </c>
      <c r="I805" s="157">
        <v>91185</v>
      </c>
      <c r="J805" s="157">
        <v>18</v>
      </c>
      <c r="K805" s="157" t="s">
        <v>9116</v>
      </c>
      <c r="L805" s="159">
        <v>0.4</v>
      </c>
      <c r="M805" s="159" t="s">
        <v>9058</v>
      </c>
      <c r="N805" s="157">
        <v>91185</v>
      </c>
      <c r="O805" s="7" t="s">
        <v>9056</v>
      </c>
      <c r="P805" s="16">
        <f>IFERROR(LOOKUP(E805,{30,43,48,53,58,63,68,73,78,83,88,93,97},{42,47,52,57,62,67,72,77,82,87,92,99,100}),999)</f>
        <v>87</v>
      </c>
      <c r="Q805">
        <v>1</v>
      </c>
    </row>
    <row r="806" spans="1:17" x14ac:dyDescent="0.35">
      <c r="A806" s="153">
        <v>2061</v>
      </c>
      <c r="B806" t="s">
        <v>9052</v>
      </c>
      <c r="C806" s="154">
        <v>44852</v>
      </c>
      <c r="D806" s="155" t="s">
        <v>16</v>
      </c>
      <c r="E806" s="156">
        <v>86</v>
      </c>
      <c r="F806" s="157" t="s">
        <v>8969</v>
      </c>
      <c r="G806" s="155" t="s">
        <v>9069</v>
      </c>
      <c r="H806" s="158" t="s">
        <v>9009</v>
      </c>
      <c r="I806" s="157"/>
      <c r="J806" s="157">
        <v>18</v>
      </c>
      <c r="K806" s="157" t="s">
        <v>9054</v>
      </c>
      <c r="L806" s="153">
        <v>0.4</v>
      </c>
      <c r="M806" s="159" t="s">
        <v>9058</v>
      </c>
      <c r="N806" s="157"/>
      <c r="O806" s="7" t="s">
        <v>9056</v>
      </c>
      <c r="P806" s="16">
        <f>IFERROR(LOOKUP(E806,{30,43,48,53,58,63,68,73,78,83,88,93,97},{42,47,52,57,62,67,72,77,82,87,92,99,100}),999)</f>
        <v>87</v>
      </c>
      <c r="Q806">
        <v>1</v>
      </c>
    </row>
    <row r="807" spans="1:17" x14ac:dyDescent="0.35">
      <c r="A807" s="153">
        <v>2062</v>
      </c>
      <c r="B807" t="s">
        <v>9052</v>
      </c>
      <c r="C807" s="154">
        <v>44852</v>
      </c>
      <c r="D807" s="155" t="s">
        <v>16</v>
      </c>
      <c r="E807" s="156">
        <v>73</v>
      </c>
      <c r="F807" s="157" t="s">
        <v>8969</v>
      </c>
      <c r="G807" s="157" t="s">
        <v>9</v>
      </c>
      <c r="H807" s="158" t="s">
        <v>9053</v>
      </c>
      <c r="I807" s="157">
        <v>220513</v>
      </c>
      <c r="J807" s="157">
        <v>18</v>
      </c>
      <c r="K807" s="157" t="s">
        <v>9080</v>
      </c>
      <c r="L807" s="159">
        <v>0.3</v>
      </c>
      <c r="M807" s="159" t="s">
        <v>9058</v>
      </c>
      <c r="N807" s="157">
        <v>220513</v>
      </c>
      <c r="O807" s="7" t="s">
        <v>9056</v>
      </c>
      <c r="P807" s="16">
        <f>IFERROR(LOOKUP(E807,{30,43,48,53,58,63,68,73,78,83,88,93,97},{42,47,52,57,62,67,72,77,82,87,92,99,100}),999)</f>
        <v>77</v>
      </c>
      <c r="Q807">
        <v>1</v>
      </c>
    </row>
    <row r="808" spans="1:17" x14ac:dyDescent="0.35">
      <c r="A808" s="153">
        <v>2063</v>
      </c>
      <c r="B808" t="s">
        <v>9052</v>
      </c>
      <c r="C808" s="154">
        <v>44852</v>
      </c>
      <c r="D808" s="155" t="s">
        <v>16</v>
      </c>
      <c r="E808" s="156">
        <v>82</v>
      </c>
      <c r="F808" s="157" t="s">
        <v>8969</v>
      </c>
      <c r="G808" s="155" t="s">
        <v>9069</v>
      </c>
      <c r="H808" s="158" t="s">
        <v>9009</v>
      </c>
      <c r="I808" s="157"/>
      <c r="J808" s="157">
        <v>18</v>
      </c>
      <c r="K808" s="157" t="s">
        <v>9054</v>
      </c>
      <c r="L808" s="153">
        <v>0.3</v>
      </c>
      <c r="M808" s="159" t="s">
        <v>9058</v>
      </c>
      <c r="N808" s="157"/>
      <c r="O808" s="7" t="s">
        <v>9056</v>
      </c>
      <c r="P808" s="16">
        <f>IFERROR(LOOKUP(E808,{30,43,48,53,58,63,68,73,78,83,88,93,97},{42,47,52,57,62,67,72,77,82,87,92,99,100}),999)</f>
        <v>82</v>
      </c>
      <c r="Q808">
        <v>1</v>
      </c>
    </row>
    <row r="809" spans="1:17" x14ac:dyDescent="0.35">
      <c r="A809" s="153">
        <v>2064</v>
      </c>
      <c r="B809" t="s">
        <v>9052</v>
      </c>
      <c r="C809" s="154">
        <v>44852</v>
      </c>
      <c r="D809" s="155" t="s">
        <v>16</v>
      </c>
      <c r="E809" s="156">
        <v>79</v>
      </c>
      <c r="F809" s="157" t="s">
        <v>8969</v>
      </c>
      <c r="G809" s="157" t="s">
        <v>9</v>
      </c>
      <c r="H809" s="158" t="s">
        <v>9053</v>
      </c>
      <c r="I809" s="157">
        <v>220509</v>
      </c>
      <c r="J809" s="157">
        <v>18</v>
      </c>
      <c r="K809" s="157" t="s">
        <v>9078</v>
      </c>
      <c r="L809" s="159">
        <v>0.3</v>
      </c>
      <c r="M809" s="159" t="s">
        <v>9058</v>
      </c>
      <c r="N809" s="157">
        <v>220509</v>
      </c>
      <c r="O809" s="7" t="s">
        <v>9056</v>
      </c>
      <c r="P809" s="16">
        <f>IFERROR(LOOKUP(E809,{30,43,48,53,58,63,68,73,78,83,88,93,97},{42,47,52,57,62,67,72,77,82,87,92,99,100}),999)</f>
        <v>82</v>
      </c>
      <c r="Q809">
        <v>1</v>
      </c>
    </row>
    <row r="810" spans="1:17" ht="29" x14ac:dyDescent="0.35">
      <c r="A810" s="153">
        <v>2065</v>
      </c>
      <c r="B810" t="s">
        <v>9052</v>
      </c>
      <c r="C810" s="154">
        <v>44852</v>
      </c>
      <c r="D810" s="155" t="s">
        <v>16</v>
      </c>
      <c r="E810" s="156">
        <v>81</v>
      </c>
      <c r="F810" s="157" t="s">
        <v>8969</v>
      </c>
      <c r="G810" s="157" t="s">
        <v>9</v>
      </c>
      <c r="H810" s="158" t="s">
        <v>9053</v>
      </c>
      <c r="I810" s="157">
        <v>91286</v>
      </c>
      <c r="J810" s="157">
        <v>18</v>
      </c>
      <c r="K810" s="157" t="s">
        <v>9112</v>
      </c>
      <c r="L810" s="159">
        <v>0.3</v>
      </c>
      <c r="M810" s="159" t="s">
        <v>9058</v>
      </c>
      <c r="N810" s="157">
        <v>91286</v>
      </c>
      <c r="O810" s="7" t="s">
        <v>9056</v>
      </c>
      <c r="P810" s="16">
        <f>IFERROR(LOOKUP(E810,{30,43,48,53,58,63,68,73,78,83,88,93,97},{42,47,52,57,62,67,72,77,82,87,92,99,100}),999)</f>
        <v>82</v>
      </c>
      <c r="Q810">
        <v>1</v>
      </c>
    </row>
    <row r="811" spans="1:17" x14ac:dyDescent="0.35">
      <c r="A811" s="153">
        <v>2066</v>
      </c>
      <c r="B811" t="s">
        <v>9052</v>
      </c>
      <c r="C811" s="154">
        <v>44852</v>
      </c>
      <c r="D811" s="155" t="s">
        <v>16</v>
      </c>
      <c r="E811" s="156">
        <v>72</v>
      </c>
      <c r="F811" s="157" t="s">
        <v>8969</v>
      </c>
      <c r="G811" s="155" t="s">
        <v>9069</v>
      </c>
      <c r="H811" s="158" t="s">
        <v>9009</v>
      </c>
      <c r="I811" s="157"/>
      <c r="J811" s="157">
        <v>18</v>
      </c>
      <c r="K811" s="157" t="s">
        <v>9054</v>
      </c>
      <c r="L811" s="153">
        <v>0.2</v>
      </c>
      <c r="M811" s="159" t="s">
        <v>9058</v>
      </c>
      <c r="N811" s="157"/>
      <c r="O811" s="7" t="s">
        <v>9056</v>
      </c>
      <c r="P811" s="16">
        <f>IFERROR(LOOKUP(E811,{30,43,48,53,58,63,68,73,78,83,88,93,97},{42,47,52,57,62,67,72,77,82,87,92,99,100}),999)</f>
        <v>72</v>
      </c>
      <c r="Q811">
        <v>1</v>
      </c>
    </row>
    <row r="812" spans="1:17" x14ac:dyDescent="0.35">
      <c r="A812" s="153">
        <v>2067</v>
      </c>
      <c r="B812" t="s">
        <v>9052</v>
      </c>
      <c r="C812" s="154">
        <v>44852</v>
      </c>
      <c r="D812" s="155" t="s">
        <v>16</v>
      </c>
      <c r="E812" s="156">
        <v>75</v>
      </c>
      <c r="F812" s="157" t="s">
        <v>8969</v>
      </c>
      <c r="G812" s="157" t="s">
        <v>9</v>
      </c>
      <c r="H812" s="158" t="s">
        <v>9009</v>
      </c>
      <c r="I812" s="157"/>
      <c r="J812" s="157">
        <v>18</v>
      </c>
      <c r="K812" s="157" t="s">
        <v>9054</v>
      </c>
      <c r="L812" s="153">
        <v>0.4</v>
      </c>
      <c r="M812" s="159" t="s">
        <v>9058</v>
      </c>
      <c r="N812" s="157"/>
      <c r="O812" s="7" t="s">
        <v>9056</v>
      </c>
      <c r="P812" s="16">
        <f>IFERROR(LOOKUP(E812,{30,43,48,53,58,63,68,73,78,83,88,93,97},{42,47,52,57,62,67,72,77,82,87,92,99,100}),999)</f>
        <v>77</v>
      </c>
      <c r="Q812">
        <v>1</v>
      </c>
    </row>
    <row r="813" spans="1:17" ht="29" x14ac:dyDescent="0.35">
      <c r="A813" s="153">
        <v>2068</v>
      </c>
      <c r="B813" t="s">
        <v>9052</v>
      </c>
      <c r="C813" s="154">
        <v>44852</v>
      </c>
      <c r="D813" s="155" t="s">
        <v>16</v>
      </c>
      <c r="E813" s="156">
        <v>82</v>
      </c>
      <c r="F813" s="157" t="s">
        <v>8969</v>
      </c>
      <c r="G813" s="157" t="s">
        <v>9</v>
      </c>
      <c r="H813" s="158" t="s">
        <v>9053</v>
      </c>
      <c r="I813" s="157">
        <v>220511</v>
      </c>
      <c r="J813" s="157">
        <v>18</v>
      </c>
      <c r="K813" s="157" t="s">
        <v>9068</v>
      </c>
      <c r="L813" s="159">
        <v>0.3</v>
      </c>
      <c r="M813" s="159" t="s">
        <v>9058</v>
      </c>
      <c r="N813" s="157">
        <v>220511</v>
      </c>
      <c r="O813" s="7" t="s">
        <v>9056</v>
      </c>
      <c r="P813" s="16">
        <f>IFERROR(LOOKUP(E813,{30,43,48,53,58,63,68,73,78,83,88,93,97},{42,47,52,57,62,67,72,77,82,87,92,99,100}),999)</f>
        <v>82</v>
      </c>
      <c r="Q813">
        <v>1</v>
      </c>
    </row>
    <row r="814" spans="1:17" x14ac:dyDescent="0.35">
      <c r="A814" s="153">
        <v>2069</v>
      </c>
      <c r="B814" t="s">
        <v>9052</v>
      </c>
      <c r="C814" s="154">
        <v>44852</v>
      </c>
      <c r="D814" s="155" t="s">
        <v>16</v>
      </c>
      <c r="E814" s="156">
        <v>87</v>
      </c>
      <c r="F814" s="157" t="s">
        <v>8969</v>
      </c>
      <c r="G814" s="155" t="s">
        <v>9069</v>
      </c>
      <c r="H814" s="158" t="s">
        <v>9009</v>
      </c>
      <c r="I814" s="157"/>
      <c r="J814" s="157">
        <v>18</v>
      </c>
      <c r="K814" s="157" t="s">
        <v>9054</v>
      </c>
      <c r="L814" s="153">
        <v>0.3</v>
      </c>
      <c r="M814" s="159" t="s">
        <v>9058</v>
      </c>
      <c r="N814" s="157"/>
      <c r="O814" s="7" t="s">
        <v>9056</v>
      </c>
      <c r="P814" s="16">
        <f>IFERROR(LOOKUP(E814,{30,43,48,53,58,63,68,73,78,83,88,93,97},{42,47,52,57,62,67,72,77,82,87,92,99,100}),999)</f>
        <v>87</v>
      </c>
      <c r="Q814">
        <v>1</v>
      </c>
    </row>
    <row r="815" spans="1:17" x14ac:dyDescent="0.35">
      <c r="A815" s="153">
        <v>2070</v>
      </c>
      <c r="B815" t="s">
        <v>9052</v>
      </c>
      <c r="C815" s="154">
        <v>44852</v>
      </c>
      <c r="D815" s="155" t="s">
        <v>16</v>
      </c>
      <c r="E815" s="156">
        <v>81</v>
      </c>
      <c r="F815" s="157" t="s">
        <v>8969</v>
      </c>
      <c r="G815" s="155" t="s">
        <v>9069</v>
      </c>
      <c r="H815" s="158" t="s">
        <v>9009</v>
      </c>
      <c r="I815" s="157"/>
      <c r="J815" s="157">
        <v>18</v>
      </c>
      <c r="K815" s="157" t="s">
        <v>9054</v>
      </c>
      <c r="L815" s="153">
        <v>0.2</v>
      </c>
      <c r="M815" s="159" t="s">
        <v>9058</v>
      </c>
      <c r="N815" s="157"/>
      <c r="O815" s="7" t="s">
        <v>9056</v>
      </c>
      <c r="P815" s="16">
        <f>IFERROR(LOOKUP(E815,{30,43,48,53,58,63,68,73,78,83,88,93,97},{42,47,52,57,62,67,72,77,82,87,92,99,100}),999)</f>
        <v>82</v>
      </c>
      <c r="Q815">
        <v>1</v>
      </c>
    </row>
    <row r="816" spans="1:17" x14ac:dyDescent="0.35">
      <c r="A816" s="153">
        <v>2071</v>
      </c>
      <c r="B816" t="s">
        <v>9052</v>
      </c>
      <c r="C816" s="154">
        <v>44852</v>
      </c>
      <c r="D816" s="155" t="s">
        <v>16</v>
      </c>
      <c r="E816" s="156">
        <v>79</v>
      </c>
      <c r="F816" s="157" t="s">
        <v>8969</v>
      </c>
      <c r="G816" s="155" t="s">
        <v>9069</v>
      </c>
      <c r="H816" s="158" t="s">
        <v>9009</v>
      </c>
      <c r="I816" s="157"/>
      <c r="J816" s="157">
        <v>18</v>
      </c>
      <c r="K816" s="157" t="s">
        <v>9054</v>
      </c>
      <c r="L816" s="159">
        <v>9.9</v>
      </c>
      <c r="M816" s="159"/>
      <c r="N816" s="157"/>
      <c r="O816" s="7" t="s">
        <v>9056</v>
      </c>
      <c r="P816" s="16">
        <f>IFERROR(LOOKUP(E816,{30,43,48,53,58,63,68,73,78,83,88,93,97},{42,47,52,57,62,67,72,77,82,87,92,99,100}),999)</f>
        <v>82</v>
      </c>
      <c r="Q816">
        <v>1</v>
      </c>
    </row>
    <row r="817" spans="1:17" ht="29" x14ac:dyDescent="0.35">
      <c r="A817" s="153">
        <v>2072</v>
      </c>
      <c r="B817" t="s">
        <v>9052</v>
      </c>
      <c r="C817" s="154">
        <v>44852</v>
      </c>
      <c r="D817" s="155" t="s">
        <v>16</v>
      </c>
      <c r="E817" s="156">
        <v>85</v>
      </c>
      <c r="F817" s="157" t="s">
        <v>8969</v>
      </c>
      <c r="G817" s="157" t="s">
        <v>9</v>
      </c>
      <c r="H817" s="158" t="s">
        <v>9053</v>
      </c>
      <c r="I817" s="157">
        <v>220511</v>
      </c>
      <c r="J817" s="157">
        <v>18</v>
      </c>
      <c r="K817" s="157" t="s">
        <v>9068</v>
      </c>
      <c r="L817" s="159">
        <v>0.3</v>
      </c>
      <c r="M817" s="159" t="s">
        <v>9058</v>
      </c>
      <c r="N817" s="157">
        <v>220511</v>
      </c>
      <c r="O817" s="7" t="s">
        <v>9056</v>
      </c>
      <c r="P817" s="16">
        <f>IFERROR(LOOKUP(E817,{30,43,48,53,58,63,68,73,78,83,88,93,97},{42,47,52,57,62,67,72,77,82,87,92,99,100}),999)</f>
        <v>87</v>
      </c>
      <c r="Q817">
        <v>1</v>
      </c>
    </row>
    <row r="818" spans="1:17" ht="29" x14ac:dyDescent="0.35">
      <c r="A818" s="153">
        <v>2073</v>
      </c>
      <c r="B818" t="s">
        <v>9052</v>
      </c>
      <c r="C818" s="154">
        <v>44852</v>
      </c>
      <c r="D818" s="155" t="s">
        <v>16</v>
      </c>
      <c r="E818" s="156">
        <v>82</v>
      </c>
      <c r="F818" s="157" t="s">
        <v>8969</v>
      </c>
      <c r="G818" s="157" t="s">
        <v>9</v>
      </c>
      <c r="H818" s="158" t="s">
        <v>9053</v>
      </c>
      <c r="I818" s="157">
        <v>220269</v>
      </c>
      <c r="J818" s="157">
        <v>18</v>
      </c>
      <c r="K818" s="157" t="s">
        <v>9113</v>
      </c>
      <c r="L818" s="159">
        <v>0.3</v>
      </c>
      <c r="M818" s="159" t="s">
        <v>9058</v>
      </c>
      <c r="N818" s="157">
        <v>220269</v>
      </c>
      <c r="O818" s="7" t="s">
        <v>9056</v>
      </c>
      <c r="P818" s="16">
        <f>IFERROR(LOOKUP(E818,{30,43,48,53,58,63,68,73,78,83,88,93,97},{42,47,52,57,62,67,72,77,82,87,92,99,100}),999)</f>
        <v>82</v>
      </c>
      <c r="Q818">
        <v>1</v>
      </c>
    </row>
    <row r="819" spans="1:17" x14ac:dyDescent="0.35">
      <c r="A819" s="153">
        <v>2074</v>
      </c>
      <c r="B819" t="s">
        <v>9052</v>
      </c>
      <c r="C819" s="154">
        <v>44852</v>
      </c>
      <c r="D819" s="155" t="s">
        <v>16</v>
      </c>
      <c r="E819" s="156">
        <v>83</v>
      </c>
      <c r="F819" s="157" t="s">
        <v>8969</v>
      </c>
      <c r="G819" s="155" t="s">
        <v>9069</v>
      </c>
      <c r="H819" s="158" t="s">
        <v>9009</v>
      </c>
      <c r="I819" s="157"/>
      <c r="J819" s="157">
        <v>18</v>
      </c>
      <c r="K819" s="157" t="s">
        <v>9054</v>
      </c>
      <c r="L819" s="153">
        <v>0.3</v>
      </c>
      <c r="M819" s="159" t="s">
        <v>9058</v>
      </c>
      <c r="N819" s="157"/>
      <c r="O819" s="7" t="s">
        <v>9056</v>
      </c>
      <c r="P819" s="16">
        <f>IFERROR(LOOKUP(E819,{30,43,48,53,58,63,68,73,78,83,88,93,97},{42,47,52,57,62,67,72,77,82,87,92,99,100}),999)</f>
        <v>87</v>
      </c>
      <c r="Q819">
        <v>1</v>
      </c>
    </row>
    <row r="820" spans="1:17" x14ac:dyDescent="0.35">
      <c r="A820" s="153">
        <v>2075</v>
      </c>
      <c r="B820" t="s">
        <v>9052</v>
      </c>
      <c r="C820" s="154">
        <v>44852</v>
      </c>
      <c r="D820" s="155" t="s">
        <v>16</v>
      </c>
      <c r="E820" s="156">
        <v>80</v>
      </c>
      <c r="F820" s="157" t="s">
        <v>8969</v>
      </c>
      <c r="G820" s="155" t="s">
        <v>9069</v>
      </c>
      <c r="H820" s="158" t="s">
        <v>9009</v>
      </c>
      <c r="I820" s="157"/>
      <c r="J820" s="157">
        <v>18</v>
      </c>
      <c r="K820" s="157" t="s">
        <v>9054</v>
      </c>
      <c r="L820" s="153">
        <v>0.3</v>
      </c>
      <c r="M820" s="159" t="s">
        <v>9058</v>
      </c>
      <c r="N820" s="157"/>
      <c r="O820" s="7" t="s">
        <v>9056</v>
      </c>
      <c r="P820" s="16">
        <f>IFERROR(LOOKUP(E820,{30,43,48,53,58,63,68,73,78,83,88,93,97},{42,47,52,57,62,67,72,77,82,87,92,99,100}),999)</f>
        <v>82</v>
      </c>
      <c r="Q820">
        <v>1</v>
      </c>
    </row>
    <row r="821" spans="1:17" x14ac:dyDescent="0.35">
      <c r="A821" s="153">
        <v>2076</v>
      </c>
      <c r="B821" t="s">
        <v>9052</v>
      </c>
      <c r="C821" s="154">
        <v>44852</v>
      </c>
      <c r="D821" s="155" t="s">
        <v>16</v>
      </c>
      <c r="E821" s="156">
        <v>78</v>
      </c>
      <c r="F821" s="157" t="s">
        <v>8969</v>
      </c>
      <c r="G821" s="157" t="s">
        <v>9</v>
      </c>
      <c r="H821" s="158" t="s">
        <v>9053</v>
      </c>
      <c r="I821" s="157">
        <v>220509</v>
      </c>
      <c r="J821" s="157">
        <v>18</v>
      </c>
      <c r="K821" s="157" t="s">
        <v>9078</v>
      </c>
      <c r="L821" s="159">
        <v>0.3</v>
      </c>
      <c r="M821" s="159" t="s">
        <v>9058</v>
      </c>
      <c r="N821" s="157">
        <v>220509</v>
      </c>
      <c r="O821" s="7" t="s">
        <v>9056</v>
      </c>
      <c r="P821" s="16">
        <f>IFERROR(LOOKUP(E821,{30,43,48,53,58,63,68,73,78,83,88,93,97},{42,47,52,57,62,67,72,77,82,87,92,99,100}),999)</f>
        <v>82</v>
      </c>
      <c r="Q821">
        <v>1</v>
      </c>
    </row>
    <row r="822" spans="1:17" x14ac:dyDescent="0.35">
      <c r="A822" s="153">
        <v>2077</v>
      </c>
      <c r="B822" t="s">
        <v>9052</v>
      </c>
      <c r="C822" s="154">
        <v>44852</v>
      </c>
      <c r="D822" s="155" t="s">
        <v>16</v>
      </c>
      <c r="E822" s="156">
        <v>81</v>
      </c>
      <c r="F822" s="157" t="s">
        <v>8969</v>
      </c>
      <c r="G822" s="157" t="s">
        <v>9</v>
      </c>
      <c r="H822" s="158" t="s">
        <v>9053</v>
      </c>
      <c r="I822" s="157">
        <v>220513</v>
      </c>
      <c r="J822" s="157">
        <v>18</v>
      </c>
      <c r="K822" s="157" t="s">
        <v>9080</v>
      </c>
      <c r="L822" s="159">
        <v>0.3</v>
      </c>
      <c r="M822" s="159" t="s">
        <v>9058</v>
      </c>
      <c r="N822" s="157">
        <v>220513</v>
      </c>
      <c r="O822" s="7" t="s">
        <v>9056</v>
      </c>
      <c r="P822" s="16">
        <f>IFERROR(LOOKUP(E822,{30,43,48,53,58,63,68,73,78,83,88,93,97},{42,47,52,57,62,67,72,77,82,87,92,99,100}),999)</f>
        <v>82</v>
      </c>
      <c r="Q822">
        <v>1</v>
      </c>
    </row>
    <row r="823" spans="1:17" x14ac:dyDescent="0.35">
      <c r="A823" s="153">
        <v>2078</v>
      </c>
      <c r="B823" t="s">
        <v>9052</v>
      </c>
      <c r="C823" s="154">
        <v>44852</v>
      </c>
      <c r="D823" s="155" t="s">
        <v>16</v>
      </c>
      <c r="E823" s="156">
        <v>78</v>
      </c>
      <c r="F823" s="157" t="s">
        <v>8969</v>
      </c>
      <c r="G823" s="155" t="s">
        <v>9069</v>
      </c>
      <c r="H823" s="158" t="s">
        <v>9009</v>
      </c>
      <c r="I823" s="157"/>
      <c r="J823" s="157">
        <v>60</v>
      </c>
      <c r="K823" s="157" t="s">
        <v>9054</v>
      </c>
      <c r="L823" s="153">
        <v>0.3</v>
      </c>
      <c r="M823" s="159" t="s">
        <v>9058</v>
      </c>
      <c r="N823" s="157"/>
      <c r="O823" s="7" t="s">
        <v>9056</v>
      </c>
      <c r="P823" s="16">
        <f>IFERROR(LOOKUP(E823,{30,43,48,53,58,63,68,73,78,83,88,93,97},{42,47,52,57,62,67,72,77,82,87,92,99,100}),999)</f>
        <v>82</v>
      </c>
      <c r="Q823">
        <v>1</v>
      </c>
    </row>
    <row r="824" spans="1:17" x14ac:dyDescent="0.35">
      <c r="A824" s="153">
        <v>2079</v>
      </c>
      <c r="B824" t="s">
        <v>9052</v>
      </c>
      <c r="C824" s="154">
        <v>44852</v>
      </c>
      <c r="D824" s="155" t="s">
        <v>16</v>
      </c>
      <c r="E824" s="156">
        <v>77</v>
      </c>
      <c r="F824" s="157" t="s">
        <v>8969</v>
      </c>
      <c r="G824" s="155" t="s">
        <v>9069</v>
      </c>
      <c r="H824" s="158" t="s">
        <v>9009</v>
      </c>
      <c r="I824" s="157"/>
      <c r="J824" s="157">
        <v>18</v>
      </c>
      <c r="K824" s="157" t="s">
        <v>9054</v>
      </c>
      <c r="L824" s="153">
        <v>0.3</v>
      </c>
      <c r="M824" s="159" t="s">
        <v>9058</v>
      </c>
      <c r="N824" s="157"/>
      <c r="O824" s="7" t="s">
        <v>9056</v>
      </c>
      <c r="P824" s="16">
        <f>IFERROR(LOOKUP(E824,{30,43,48,53,58,63,68,73,78,83,88,93,97},{42,47,52,57,62,67,72,77,82,87,92,99,100}),999)</f>
        <v>77</v>
      </c>
      <c r="Q824">
        <v>1</v>
      </c>
    </row>
    <row r="825" spans="1:17" x14ac:dyDescent="0.35">
      <c r="A825" s="153">
        <v>2080</v>
      </c>
      <c r="B825" t="s">
        <v>9052</v>
      </c>
      <c r="C825" s="154">
        <v>44852</v>
      </c>
      <c r="D825" s="155" t="s">
        <v>16</v>
      </c>
      <c r="E825" s="156">
        <v>82</v>
      </c>
      <c r="F825" s="157" t="s">
        <v>8969</v>
      </c>
      <c r="G825" s="155" t="s">
        <v>9069</v>
      </c>
      <c r="H825" s="158" t="s">
        <v>9009</v>
      </c>
      <c r="I825" s="157"/>
      <c r="J825" s="157">
        <v>18</v>
      </c>
      <c r="K825" s="157" t="s">
        <v>9054</v>
      </c>
      <c r="L825" s="153">
        <v>0.3</v>
      </c>
      <c r="M825" s="159" t="s">
        <v>9058</v>
      </c>
      <c r="N825" s="157"/>
      <c r="O825" s="7" t="s">
        <v>9056</v>
      </c>
      <c r="P825" s="16">
        <f>IFERROR(LOOKUP(E825,{30,43,48,53,58,63,68,73,78,83,88,93,97},{42,47,52,57,62,67,72,77,82,87,92,99,100}),999)</f>
        <v>82</v>
      </c>
      <c r="Q825">
        <v>1</v>
      </c>
    </row>
    <row r="826" spans="1:17" x14ac:dyDescent="0.35">
      <c r="A826" s="153">
        <v>2081</v>
      </c>
      <c r="B826" t="s">
        <v>9052</v>
      </c>
      <c r="C826" s="154">
        <v>44852</v>
      </c>
      <c r="D826" s="155" t="s">
        <v>16</v>
      </c>
      <c r="E826" s="156">
        <v>72</v>
      </c>
      <c r="F826" s="157" t="s">
        <v>8969</v>
      </c>
      <c r="G826" s="155" t="s">
        <v>9069</v>
      </c>
      <c r="H826" s="158" t="s">
        <v>9009</v>
      </c>
      <c r="I826" s="157"/>
      <c r="J826" s="157">
        <v>18</v>
      </c>
      <c r="K826" s="157" t="s">
        <v>9054</v>
      </c>
      <c r="L826" s="153">
        <v>0.3</v>
      </c>
      <c r="M826" s="159" t="s">
        <v>9058</v>
      </c>
      <c r="N826" s="157"/>
      <c r="O826" s="7" t="s">
        <v>9056</v>
      </c>
      <c r="P826" s="16">
        <f>IFERROR(LOOKUP(E826,{30,43,48,53,58,63,68,73,78,83,88,93,97},{42,47,52,57,62,67,72,77,82,87,92,99,100}),999)</f>
        <v>72</v>
      </c>
      <c r="Q826">
        <v>1</v>
      </c>
    </row>
    <row r="827" spans="1:17" x14ac:dyDescent="0.35">
      <c r="A827" s="153">
        <v>2082</v>
      </c>
      <c r="B827" t="s">
        <v>9052</v>
      </c>
      <c r="C827" s="154">
        <v>44852</v>
      </c>
      <c r="D827" s="155" t="s">
        <v>16</v>
      </c>
      <c r="E827" s="156">
        <v>80</v>
      </c>
      <c r="F827" s="157" t="s">
        <v>8969</v>
      </c>
      <c r="G827" s="155" t="s">
        <v>9069</v>
      </c>
      <c r="H827" s="158" t="s">
        <v>9009</v>
      </c>
      <c r="I827" s="157"/>
      <c r="J827" s="157">
        <v>18</v>
      </c>
      <c r="K827" s="157" t="s">
        <v>9054</v>
      </c>
      <c r="L827" s="153">
        <v>0.3</v>
      </c>
      <c r="M827" s="159" t="s">
        <v>9058</v>
      </c>
      <c r="N827" s="157"/>
      <c r="O827" s="7" t="s">
        <v>9056</v>
      </c>
      <c r="P827" s="16">
        <f>IFERROR(LOOKUP(E827,{30,43,48,53,58,63,68,73,78,83,88,93,97},{42,47,52,57,62,67,72,77,82,87,92,99,100}),999)</f>
        <v>82</v>
      </c>
      <c r="Q827">
        <v>1</v>
      </c>
    </row>
    <row r="828" spans="1:17" x14ac:dyDescent="0.35">
      <c r="A828" s="153">
        <v>2083</v>
      </c>
      <c r="B828" t="s">
        <v>9052</v>
      </c>
      <c r="C828" s="154">
        <v>44852</v>
      </c>
      <c r="D828" s="155" t="s">
        <v>16</v>
      </c>
      <c r="E828" s="156">
        <v>84</v>
      </c>
      <c r="F828" s="157" t="s">
        <v>8969</v>
      </c>
      <c r="G828" s="155" t="s">
        <v>9069</v>
      </c>
      <c r="H828" s="158" t="s">
        <v>9009</v>
      </c>
      <c r="I828" s="157"/>
      <c r="J828" s="157">
        <v>18</v>
      </c>
      <c r="K828" s="157" t="s">
        <v>9054</v>
      </c>
      <c r="L828" s="153">
        <v>0.3</v>
      </c>
      <c r="M828" s="159" t="s">
        <v>9058</v>
      </c>
      <c r="N828" s="157"/>
      <c r="O828" s="7" t="s">
        <v>9056</v>
      </c>
      <c r="P828" s="16">
        <f>IFERROR(LOOKUP(E828,{30,43,48,53,58,63,68,73,78,83,88,93,97},{42,47,52,57,62,67,72,77,82,87,92,99,100}),999)</f>
        <v>87</v>
      </c>
      <c r="Q828">
        <v>1</v>
      </c>
    </row>
    <row r="829" spans="1:17" ht="29" x14ac:dyDescent="0.35">
      <c r="A829" s="153">
        <v>2084</v>
      </c>
      <c r="B829" t="s">
        <v>9052</v>
      </c>
      <c r="C829" s="154">
        <v>44852</v>
      </c>
      <c r="D829" s="155" t="s">
        <v>16</v>
      </c>
      <c r="E829" s="156">
        <v>79</v>
      </c>
      <c r="F829" s="157" t="s">
        <v>8969</v>
      </c>
      <c r="G829" s="157" t="s">
        <v>9</v>
      </c>
      <c r="H829" s="158" t="s">
        <v>9053</v>
      </c>
      <c r="I829" s="157">
        <v>220269</v>
      </c>
      <c r="J829" s="157">
        <v>18</v>
      </c>
      <c r="K829" s="157" t="s">
        <v>9113</v>
      </c>
      <c r="L829" s="159">
        <v>0.3</v>
      </c>
      <c r="M829" s="159" t="s">
        <v>9058</v>
      </c>
      <c r="N829" s="157">
        <v>220269</v>
      </c>
      <c r="O829" s="7" t="s">
        <v>9056</v>
      </c>
      <c r="P829" s="16">
        <f>IFERROR(LOOKUP(E829,{30,43,48,53,58,63,68,73,78,83,88,93,97},{42,47,52,57,62,67,72,77,82,87,92,99,100}),999)</f>
        <v>82</v>
      </c>
      <c r="Q829">
        <v>1</v>
      </c>
    </row>
    <row r="830" spans="1:17" ht="29" x14ac:dyDescent="0.35">
      <c r="A830" s="153">
        <v>2085</v>
      </c>
      <c r="B830" t="s">
        <v>9052</v>
      </c>
      <c r="C830" s="154">
        <v>44852</v>
      </c>
      <c r="D830" s="155" t="s">
        <v>16</v>
      </c>
      <c r="E830" s="156">
        <v>84</v>
      </c>
      <c r="F830" s="157" t="s">
        <v>8969</v>
      </c>
      <c r="G830" s="157" t="s">
        <v>9</v>
      </c>
      <c r="H830" s="158" t="s">
        <v>9053</v>
      </c>
      <c r="I830" s="157">
        <v>220272</v>
      </c>
      <c r="J830" s="157">
        <v>18</v>
      </c>
      <c r="K830" s="157" t="s">
        <v>9108</v>
      </c>
      <c r="L830" s="159">
        <v>0.3</v>
      </c>
      <c r="M830" s="159" t="s">
        <v>9058</v>
      </c>
      <c r="N830" s="157">
        <v>220272</v>
      </c>
      <c r="O830" s="7" t="s">
        <v>9056</v>
      </c>
      <c r="P830" s="16">
        <f>IFERROR(LOOKUP(E830,{30,43,48,53,58,63,68,73,78,83,88,93,97},{42,47,52,57,62,67,72,77,82,87,92,99,100}),999)</f>
        <v>87</v>
      </c>
      <c r="Q830">
        <v>1</v>
      </c>
    </row>
    <row r="831" spans="1:17" x14ac:dyDescent="0.35">
      <c r="A831" s="153">
        <v>2086</v>
      </c>
      <c r="B831" t="s">
        <v>9052</v>
      </c>
      <c r="C831" s="154">
        <v>44852</v>
      </c>
      <c r="D831" s="155" t="s">
        <v>16</v>
      </c>
      <c r="E831" s="156">
        <v>75</v>
      </c>
      <c r="F831" s="157" t="s">
        <v>8969</v>
      </c>
      <c r="G831" s="157" t="s">
        <v>9</v>
      </c>
      <c r="H831" s="158" t="s">
        <v>9053</v>
      </c>
      <c r="I831" s="157">
        <v>220513</v>
      </c>
      <c r="J831" s="157">
        <v>18</v>
      </c>
      <c r="K831" s="157" t="s">
        <v>9080</v>
      </c>
      <c r="L831" s="159">
        <v>0.3</v>
      </c>
      <c r="M831" s="159" t="s">
        <v>9058</v>
      </c>
      <c r="N831" s="157">
        <v>220513</v>
      </c>
      <c r="O831" s="7" t="s">
        <v>9056</v>
      </c>
      <c r="P831" s="16">
        <f>IFERROR(LOOKUP(E831,{30,43,48,53,58,63,68,73,78,83,88,93,97},{42,47,52,57,62,67,72,77,82,87,92,99,100}),999)</f>
        <v>77</v>
      </c>
      <c r="Q831">
        <v>1</v>
      </c>
    </row>
    <row r="832" spans="1:17" x14ac:dyDescent="0.35">
      <c r="A832" s="153">
        <v>2087</v>
      </c>
      <c r="B832" t="s">
        <v>9052</v>
      </c>
      <c r="C832" s="154">
        <v>44852</v>
      </c>
      <c r="D832" s="155" t="s">
        <v>16</v>
      </c>
      <c r="E832" s="156">
        <v>77</v>
      </c>
      <c r="F832" s="157" t="s">
        <v>8969</v>
      </c>
      <c r="G832" s="155" t="s">
        <v>9069</v>
      </c>
      <c r="H832" s="158" t="s">
        <v>9009</v>
      </c>
      <c r="I832" s="157"/>
      <c r="J832" s="157">
        <v>18</v>
      </c>
      <c r="K832" s="157" t="s">
        <v>9054</v>
      </c>
      <c r="L832" s="153">
        <v>0.3</v>
      </c>
      <c r="M832" s="159" t="s">
        <v>9058</v>
      </c>
      <c r="N832" s="157"/>
      <c r="O832" s="7" t="s">
        <v>9056</v>
      </c>
      <c r="P832" s="16">
        <f>IFERROR(LOOKUP(E832,{30,43,48,53,58,63,68,73,78,83,88,93,97},{42,47,52,57,62,67,72,77,82,87,92,99,100}),999)</f>
        <v>77</v>
      </c>
      <c r="Q832">
        <v>1</v>
      </c>
    </row>
    <row r="833" spans="1:17" x14ac:dyDescent="0.35">
      <c r="A833" s="153">
        <v>2088</v>
      </c>
      <c r="B833" t="s">
        <v>9052</v>
      </c>
      <c r="C833" s="154">
        <v>44852</v>
      </c>
      <c r="D833" s="155" t="s">
        <v>16</v>
      </c>
      <c r="E833" s="156">
        <v>72</v>
      </c>
      <c r="F833" s="157" t="s">
        <v>8969</v>
      </c>
      <c r="G833" s="155" t="s">
        <v>9069</v>
      </c>
      <c r="H833" s="158" t="s">
        <v>9009</v>
      </c>
      <c r="I833" s="157"/>
      <c r="J833" s="157">
        <v>18</v>
      </c>
      <c r="K833" s="157" t="s">
        <v>9054</v>
      </c>
      <c r="L833" s="153">
        <v>0.3</v>
      </c>
      <c r="M833" s="159" t="s">
        <v>9058</v>
      </c>
      <c r="N833" s="157"/>
      <c r="O833" s="7" t="s">
        <v>9056</v>
      </c>
      <c r="P833" s="16">
        <f>IFERROR(LOOKUP(E833,{30,43,48,53,58,63,68,73,78,83,88,93,97},{42,47,52,57,62,67,72,77,82,87,92,99,100}),999)</f>
        <v>72</v>
      </c>
      <c r="Q833">
        <v>1</v>
      </c>
    </row>
    <row r="834" spans="1:17" x14ac:dyDescent="0.35">
      <c r="A834" s="153">
        <v>2089</v>
      </c>
      <c r="B834" t="s">
        <v>9052</v>
      </c>
      <c r="C834" s="154">
        <v>44852</v>
      </c>
      <c r="D834" s="155" t="s">
        <v>16</v>
      </c>
      <c r="E834" s="156">
        <v>87</v>
      </c>
      <c r="F834" s="157" t="s">
        <v>8969</v>
      </c>
      <c r="G834" s="155" t="s">
        <v>9069</v>
      </c>
      <c r="H834" s="158" t="s">
        <v>9009</v>
      </c>
      <c r="I834" s="157"/>
      <c r="J834" s="157">
        <v>18</v>
      </c>
      <c r="K834" s="157" t="s">
        <v>9054</v>
      </c>
      <c r="L834" s="153">
        <v>1.3</v>
      </c>
      <c r="M834" s="159" t="s">
        <v>9000</v>
      </c>
      <c r="N834" s="157"/>
      <c r="O834" s="7" t="s">
        <v>9056</v>
      </c>
      <c r="P834" s="16">
        <f>IFERROR(LOOKUP(E834,{30,43,48,53,58,63,68,73,78,83,88,93,97},{42,47,52,57,62,67,72,77,82,87,92,99,100}),999)</f>
        <v>87</v>
      </c>
      <c r="Q834">
        <v>1</v>
      </c>
    </row>
    <row r="835" spans="1:17" x14ac:dyDescent="0.35">
      <c r="A835" s="153">
        <v>2090</v>
      </c>
      <c r="B835" t="s">
        <v>9052</v>
      </c>
      <c r="C835" s="154">
        <v>44852</v>
      </c>
      <c r="D835" s="155" t="s">
        <v>16</v>
      </c>
      <c r="E835" s="156">
        <v>84</v>
      </c>
      <c r="F835" s="157" t="s">
        <v>8969</v>
      </c>
      <c r="G835" s="157" t="s">
        <v>9</v>
      </c>
      <c r="H835" s="158" t="s">
        <v>9053</v>
      </c>
      <c r="I835" s="157">
        <v>220509</v>
      </c>
      <c r="J835" s="157">
        <v>18</v>
      </c>
      <c r="K835" s="157" t="s">
        <v>9078</v>
      </c>
      <c r="L835" s="159">
        <v>0.3</v>
      </c>
      <c r="M835" s="159" t="s">
        <v>9058</v>
      </c>
      <c r="N835" s="157">
        <v>220509</v>
      </c>
      <c r="O835" s="7" t="s">
        <v>9056</v>
      </c>
      <c r="P835" s="16">
        <f>IFERROR(LOOKUP(E835,{30,43,48,53,58,63,68,73,78,83,88,93,97},{42,47,52,57,62,67,72,77,82,87,92,99,100}),999)</f>
        <v>87</v>
      </c>
      <c r="Q835">
        <v>1</v>
      </c>
    </row>
    <row r="836" spans="1:17" x14ac:dyDescent="0.35">
      <c r="A836" s="153">
        <v>2091</v>
      </c>
      <c r="B836" t="s">
        <v>9052</v>
      </c>
      <c r="C836" s="154">
        <v>44852</v>
      </c>
      <c r="D836" s="155" t="s">
        <v>16</v>
      </c>
      <c r="E836" s="156">
        <v>87</v>
      </c>
      <c r="F836" s="157" t="s">
        <v>8969</v>
      </c>
      <c r="G836" s="155" t="s">
        <v>9069</v>
      </c>
      <c r="H836" s="158" t="s">
        <v>9009</v>
      </c>
      <c r="I836" s="157"/>
      <c r="J836" s="157">
        <v>18</v>
      </c>
      <c r="K836" s="157" t="s">
        <v>9054</v>
      </c>
      <c r="L836" s="153">
        <v>0.3</v>
      </c>
      <c r="M836" s="159" t="s">
        <v>9058</v>
      </c>
      <c r="N836" s="157"/>
      <c r="O836" s="7" t="s">
        <v>9056</v>
      </c>
      <c r="P836" s="16">
        <f>IFERROR(LOOKUP(E836,{30,43,48,53,58,63,68,73,78,83,88,93,97},{42,47,52,57,62,67,72,77,82,87,92,99,100}),999)</f>
        <v>87</v>
      </c>
      <c r="Q836">
        <v>1</v>
      </c>
    </row>
    <row r="837" spans="1:17" x14ac:dyDescent="0.35">
      <c r="A837" s="153">
        <v>2092</v>
      </c>
      <c r="B837" t="s">
        <v>9052</v>
      </c>
      <c r="C837" s="154">
        <v>44852</v>
      </c>
      <c r="D837" s="155" t="s">
        <v>16</v>
      </c>
      <c r="E837" s="156">
        <v>79</v>
      </c>
      <c r="F837" s="157" t="s">
        <v>8969</v>
      </c>
      <c r="G837" s="157" t="s">
        <v>9</v>
      </c>
      <c r="H837" s="158" t="s">
        <v>9053</v>
      </c>
      <c r="I837" s="157">
        <v>220509</v>
      </c>
      <c r="J837" s="157">
        <v>18</v>
      </c>
      <c r="K837" s="157" t="s">
        <v>9078</v>
      </c>
      <c r="L837" s="159">
        <v>0.3</v>
      </c>
      <c r="M837" s="159" t="s">
        <v>9058</v>
      </c>
      <c r="N837" s="157">
        <v>220509</v>
      </c>
      <c r="O837" s="7" t="s">
        <v>9056</v>
      </c>
      <c r="P837" s="16">
        <f>IFERROR(LOOKUP(E837,{30,43,48,53,58,63,68,73,78,83,88,93,97},{42,47,52,57,62,67,72,77,82,87,92,99,100}),999)</f>
        <v>82</v>
      </c>
      <c r="Q837">
        <v>1</v>
      </c>
    </row>
    <row r="838" spans="1:17" x14ac:dyDescent="0.35">
      <c r="A838" s="153">
        <v>2093</v>
      </c>
      <c r="B838" t="s">
        <v>9052</v>
      </c>
      <c r="C838" s="154">
        <v>44852</v>
      </c>
      <c r="D838" s="155" t="s">
        <v>16</v>
      </c>
      <c r="E838" s="156">
        <v>78</v>
      </c>
      <c r="F838" s="157" t="s">
        <v>8969</v>
      </c>
      <c r="G838" s="155" t="s">
        <v>9069</v>
      </c>
      <c r="H838" s="158" t="s">
        <v>9009</v>
      </c>
      <c r="I838" s="157"/>
      <c r="J838" s="157">
        <v>18</v>
      </c>
      <c r="K838" s="157" t="s">
        <v>9054</v>
      </c>
      <c r="L838" s="153">
        <v>0.3</v>
      </c>
      <c r="M838" s="159" t="s">
        <v>9058</v>
      </c>
      <c r="N838" s="157"/>
      <c r="O838" s="7" t="s">
        <v>9056</v>
      </c>
      <c r="P838" s="16">
        <f>IFERROR(LOOKUP(E838,{30,43,48,53,58,63,68,73,78,83,88,93,97},{42,47,52,57,62,67,72,77,82,87,92,99,100}),999)</f>
        <v>82</v>
      </c>
      <c r="Q838">
        <v>1</v>
      </c>
    </row>
    <row r="839" spans="1:17" x14ac:dyDescent="0.35">
      <c r="A839" s="153">
        <v>2094</v>
      </c>
      <c r="B839" t="s">
        <v>9052</v>
      </c>
      <c r="C839" s="154">
        <v>44852</v>
      </c>
      <c r="D839" s="155" t="s">
        <v>16</v>
      </c>
      <c r="E839" s="156">
        <v>77</v>
      </c>
      <c r="F839" s="157" t="s">
        <v>8969</v>
      </c>
      <c r="G839" s="157" t="s">
        <v>9</v>
      </c>
      <c r="H839" s="158" t="s">
        <v>9053</v>
      </c>
      <c r="I839" s="157">
        <v>220513</v>
      </c>
      <c r="J839" s="157">
        <v>18</v>
      </c>
      <c r="K839" s="157" t="s">
        <v>9080</v>
      </c>
      <c r="L839" s="159">
        <v>0.3</v>
      </c>
      <c r="M839" s="159" t="s">
        <v>9058</v>
      </c>
      <c r="N839" s="157">
        <v>220513</v>
      </c>
      <c r="O839" s="7" t="s">
        <v>9056</v>
      </c>
      <c r="P839" s="16">
        <f>IFERROR(LOOKUP(E839,{30,43,48,53,58,63,68,73,78,83,88,93,97},{42,47,52,57,62,67,72,77,82,87,92,99,100}),999)</f>
        <v>77</v>
      </c>
      <c r="Q839">
        <v>1</v>
      </c>
    </row>
    <row r="840" spans="1:17" x14ac:dyDescent="0.35">
      <c r="A840" s="153">
        <v>2095</v>
      </c>
      <c r="B840" t="s">
        <v>9052</v>
      </c>
      <c r="C840" s="154">
        <v>44852</v>
      </c>
      <c r="D840" s="155" t="s">
        <v>16</v>
      </c>
      <c r="E840" s="156">
        <v>80</v>
      </c>
      <c r="F840" s="157" t="s">
        <v>8969</v>
      </c>
      <c r="G840" s="155" t="s">
        <v>9069</v>
      </c>
      <c r="H840" s="158" t="s">
        <v>9009</v>
      </c>
      <c r="I840" s="157"/>
      <c r="J840" s="157">
        <v>18</v>
      </c>
      <c r="K840" s="157" t="s">
        <v>9054</v>
      </c>
      <c r="L840" s="159">
        <v>9.9</v>
      </c>
      <c r="M840" s="159"/>
      <c r="N840" s="157"/>
      <c r="O840" s="7" t="s">
        <v>9056</v>
      </c>
      <c r="P840" s="16">
        <f>IFERROR(LOOKUP(E840,{30,43,48,53,58,63,68,73,78,83,88,93,97},{42,47,52,57,62,67,72,77,82,87,92,99,100}),999)</f>
        <v>82</v>
      </c>
      <c r="Q840">
        <v>1</v>
      </c>
    </row>
    <row r="841" spans="1:17" ht="29" x14ac:dyDescent="0.35">
      <c r="A841" s="153">
        <v>2096</v>
      </c>
      <c r="B841" t="s">
        <v>9052</v>
      </c>
      <c r="C841" s="154">
        <v>44852</v>
      </c>
      <c r="D841" s="155" t="s">
        <v>16</v>
      </c>
      <c r="E841" s="156">
        <v>81</v>
      </c>
      <c r="F841" s="157" t="s">
        <v>8969</v>
      </c>
      <c r="G841" s="157" t="s">
        <v>9</v>
      </c>
      <c r="H841" s="158" t="s">
        <v>9053</v>
      </c>
      <c r="I841" s="157">
        <v>220272</v>
      </c>
      <c r="J841" s="157">
        <v>18</v>
      </c>
      <c r="K841" s="157" t="s">
        <v>9108</v>
      </c>
      <c r="L841" s="159">
        <v>0.3</v>
      </c>
      <c r="M841" s="159" t="s">
        <v>9058</v>
      </c>
      <c r="N841" s="157">
        <v>220272</v>
      </c>
      <c r="O841" s="7" t="s">
        <v>9056</v>
      </c>
      <c r="P841" s="16">
        <f>IFERROR(LOOKUP(E841,{30,43,48,53,58,63,68,73,78,83,88,93,97},{42,47,52,57,62,67,72,77,82,87,92,99,100}),999)</f>
        <v>82</v>
      </c>
      <c r="Q841">
        <v>1</v>
      </c>
    </row>
    <row r="842" spans="1:17" ht="29" x14ac:dyDescent="0.35">
      <c r="A842" s="153">
        <v>2097</v>
      </c>
      <c r="B842" t="s">
        <v>9052</v>
      </c>
      <c r="C842" s="154">
        <v>44852</v>
      </c>
      <c r="D842" s="155" t="s">
        <v>16</v>
      </c>
      <c r="E842" s="156">
        <v>80</v>
      </c>
      <c r="F842" s="157" t="s">
        <v>8969</v>
      </c>
      <c r="G842" s="157" t="s">
        <v>9</v>
      </c>
      <c r="H842" s="158" t="s">
        <v>9053</v>
      </c>
      <c r="I842" s="157">
        <v>220511</v>
      </c>
      <c r="J842" s="157">
        <v>18</v>
      </c>
      <c r="K842" s="157" t="s">
        <v>9068</v>
      </c>
      <c r="L842" s="159">
        <v>0.3</v>
      </c>
      <c r="M842" s="159" t="s">
        <v>9058</v>
      </c>
      <c r="N842" s="157">
        <v>220511</v>
      </c>
      <c r="O842" s="7" t="s">
        <v>9056</v>
      </c>
      <c r="P842" s="16">
        <f>IFERROR(LOOKUP(E842,{30,43,48,53,58,63,68,73,78,83,88,93,97},{42,47,52,57,62,67,72,77,82,87,92,99,100}),999)</f>
        <v>82</v>
      </c>
      <c r="Q842">
        <v>1</v>
      </c>
    </row>
    <row r="843" spans="1:17" x14ac:dyDescent="0.35">
      <c r="A843" s="153">
        <v>2098</v>
      </c>
      <c r="B843" t="s">
        <v>9052</v>
      </c>
      <c r="C843" s="154">
        <v>44852</v>
      </c>
      <c r="D843" s="155" t="s">
        <v>16</v>
      </c>
      <c r="E843" s="156">
        <v>80</v>
      </c>
      <c r="F843" s="157" t="s">
        <v>8969</v>
      </c>
      <c r="G843" s="157" t="s">
        <v>9</v>
      </c>
      <c r="H843" s="158" t="s">
        <v>9053</v>
      </c>
      <c r="I843" s="157">
        <v>220509</v>
      </c>
      <c r="J843" s="157">
        <v>18</v>
      </c>
      <c r="K843" s="157" t="s">
        <v>9078</v>
      </c>
      <c r="L843" s="159">
        <v>0.3</v>
      </c>
      <c r="M843" s="159" t="s">
        <v>9058</v>
      </c>
      <c r="N843" s="157">
        <v>220509</v>
      </c>
      <c r="O843" s="7" t="s">
        <v>9056</v>
      </c>
      <c r="P843" s="16">
        <f>IFERROR(LOOKUP(E843,{30,43,48,53,58,63,68,73,78,83,88,93,97},{42,47,52,57,62,67,72,77,82,87,92,99,100}),999)</f>
        <v>82</v>
      </c>
      <c r="Q843">
        <v>1</v>
      </c>
    </row>
    <row r="844" spans="1:17" x14ac:dyDescent="0.35">
      <c r="A844" s="153">
        <v>2099</v>
      </c>
      <c r="B844" t="s">
        <v>9052</v>
      </c>
      <c r="C844" s="154">
        <v>44852</v>
      </c>
      <c r="D844" s="155" t="s">
        <v>16</v>
      </c>
      <c r="E844" s="156">
        <v>89</v>
      </c>
      <c r="F844" s="157" t="s">
        <v>8969</v>
      </c>
      <c r="G844" s="157" t="s">
        <v>9</v>
      </c>
      <c r="H844" s="158" t="s">
        <v>9053</v>
      </c>
      <c r="I844" s="157">
        <v>220514</v>
      </c>
      <c r="J844" s="157">
        <v>18</v>
      </c>
      <c r="K844" s="157" t="s">
        <v>9080</v>
      </c>
      <c r="L844" s="159">
        <v>0.3</v>
      </c>
      <c r="M844" s="159" t="s">
        <v>9058</v>
      </c>
      <c r="N844" s="157">
        <v>220514</v>
      </c>
      <c r="O844" s="7" t="s">
        <v>9056</v>
      </c>
      <c r="P844" s="16">
        <f>IFERROR(LOOKUP(E844,{30,43,48,53,58,63,68,73,78,83,88,93,97},{42,47,52,57,62,67,72,77,82,87,92,99,100}),999)</f>
        <v>92</v>
      </c>
      <c r="Q844">
        <v>1</v>
      </c>
    </row>
    <row r="845" spans="1:17" x14ac:dyDescent="0.35">
      <c r="A845" s="153">
        <v>2100</v>
      </c>
      <c r="B845" t="s">
        <v>9052</v>
      </c>
      <c r="C845" s="154">
        <v>44852</v>
      </c>
      <c r="D845" s="155" t="s">
        <v>16</v>
      </c>
      <c r="E845" s="156">
        <v>84</v>
      </c>
      <c r="F845" s="157" t="s">
        <v>8969</v>
      </c>
      <c r="G845" s="157" t="s">
        <v>9</v>
      </c>
      <c r="H845" s="158" t="s">
        <v>9053</v>
      </c>
      <c r="I845" s="157">
        <v>637422</v>
      </c>
      <c r="J845" s="157">
        <v>18</v>
      </c>
      <c r="K845" s="157" t="s">
        <v>9109</v>
      </c>
      <c r="L845" s="159">
        <v>0.3</v>
      </c>
      <c r="M845" s="159" t="s">
        <v>9058</v>
      </c>
      <c r="N845" s="157">
        <v>637422</v>
      </c>
      <c r="O845" s="7" t="s">
        <v>9056</v>
      </c>
      <c r="P845" s="16">
        <f>IFERROR(LOOKUP(E845,{30,43,48,53,58,63,68,73,78,83,88,93,97},{42,47,52,57,62,67,72,77,82,87,92,99,100}),999)</f>
        <v>87</v>
      </c>
      <c r="Q845">
        <v>1</v>
      </c>
    </row>
    <row r="846" spans="1:17" x14ac:dyDescent="0.35">
      <c r="A846" s="153">
        <v>2101</v>
      </c>
      <c r="B846" t="s">
        <v>9052</v>
      </c>
      <c r="C846" s="154">
        <v>44852</v>
      </c>
      <c r="D846" s="155" t="s">
        <v>16</v>
      </c>
      <c r="E846" s="156">
        <v>80</v>
      </c>
      <c r="F846" s="157" t="s">
        <v>8969</v>
      </c>
      <c r="G846" s="157" t="s">
        <v>9</v>
      </c>
      <c r="H846" s="158" t="s">
        <v>9053</v>
      </c>
      <c r="I846" s="157">
        <v>220513</v>
      </c>
      <c r="J846" s="157">
        <v>18</v>
      </c>
      <c r="K846" s="157" t="s">
        <v>9080</v>
      </c>
      <c r="L846" s="159">
        <v>0.3</v>
      </c>
      <c r="M846" s="159" t="s">
        <v>9058</v>
      </c>
      <c r="N846" s="157">
        <v>220513</v>
      </c>
      <c r="O846" s="7" t="s">
        <v>9056</v>
      </c>
      <c r="P846" s="16">
        <f>IFERROR(LOOKUP(E846,{30,43,48,53,58,63,68,73,78,83,88,93,97},{42,47,52,57,62,67,72,77,82,87,92,99,100}),999)</f>
        <v>82</v>
      </c>
      <c r="Q846">
        <v>1</v>
      </c>
    </row>
    <row r="847" spans="1:17" x14ac:dyDescent="0.35">
      <c r="A847" s="153">
        <v>2102</v>
      </c>
      <c r="B847" t="s">
        <v>9052</v>
      </c>
      <c r="C847" s="154">
        <v>44852</v>
      </c>
      <c r="D847" s="155" t="s">
        <v>16</v>
      </c>
      <c r="E847" s="156">
        <v>77</v>
      </c>
      <c r="F847" s="157" t="s">
        <v>8969</v>
      </c>
      <c r="G847" s="157" t="s">
        <v>9</v>
      </c>
      <c r="H847" s="158" t="s">
        <v>9053</v>
      </c>
      <c r="I847" s="157">
        <v>220509</v>
      </c>
      <c r="J847" s="157">
        <v>18</v>
      </c>
      <c r="K847" s="157" t="s">
        <v>9078</v>
      </c>
      <c r="L847" s="159">
        <v>0.3</v>
      </c>
      <c r="M847" s="159" t="s">
        <v>9058</v>
      </c>
      <c r="N847" s="157">
        <v>220509</v>
      </c>
      <c r="O847" s="7" t="s">
        <v>9056</v>
      </c>
      <c r="P847" s="16">
        <f>IFERROR(LOOKUP(E847,{30,43,48,53,58,63,68,73,78,83,88,93,97},{42,47,52,57,62,67,72,77,82,87,92,99,100}),999)</f>
        <v>77</v>
      </c>
      <c r="Q847">
        <v>1</v>
      </c>
    </row>
    <row r="848" spans="1:17" x14ac:dyDescent="0.35">
      <c r="A848" s="153">
        <v>2103</v>
      </c>
      <c r="B848" t="s">
        <v>9052</v>
      </c>
      <c r="C848" s="154">
        <v>44852</v>
      </c>
      <c r="D848" s="155" t="s">
        <v>16</v>
      </c>
      <c r="E848" s="156">
        <v>75</v>
      </c>
      <c r="F848" s="157" t="s">
        <v>8969</v>
      </c>
      <c r="G848" s="157" t="s">
        <v>9</v>
      </c>
      <c r="H848" s="158" t="s">
        <v>9009</v>
      </c>
      <c r="I848" s="157"/>
      <c r="J848" s="157">
        <v>18</v>
      </c>
      <c r="K848" s="157" t="s">
        <v>9054</v>
      </c>
      <c r="L848" s="153">
        <v>0.3</v>
      </c>
      <c r="M848" s="159" t="s">
        <v>9058</v>
      </c>
      <c r="N848" s="157"/>
      <c r="O848" s="7" t="s">
        <v>9056</v>
      </c>
      <c r="P848" s="16">
        <f>IFERROR(LOOKUP(E848,{30,43,48,53,58,63,68,73,78,83,88,93,97},{42,47,52,57,62,67,72,77,82,87,92,99,100}),999)</f>
        <v>77</v>
      </c>
      <c r="Q848">
        <v>1</v>
      </c>
    </row>
    <row r="849" spans="1:17" x14ac:dyDescent="0.35">
      <c r="A849" s="153">
        <v>2104</v>
      </c>
      <c r="B849" t="s">
        <v>9052</v>
      </c>
      <c r="C849" s="154">
        <v>44852</v>
      </c>
      <c r="D849" s="155" t="s">
        <v>16</v>
      </c>
      <c r="E849" s="156">
        <v>82</v>
      </c>
      <c r="F849" s="157" t="s">
        <v>8969</v>
      </c>
      <c r="G849" s="155" t="s">
        <v>9069</v>
      </c>
      <c r="H849" s="158" t="s">
        <v>9009</v>
      </c>
      <c r="I849" s="157"/>
      <c r="J849" s="157">
        <v>18</v>
      </c>
      <c r="K849" s="157" t="s">
        <v>9054</v>
      </c>
      <c r="L849" s="153">
        <v>0.3</v>
      </c>
      <c r="M849" s="159" t="s">
        <v>9058</v>
      </c>
      <c r="N849" s="157"/>
      <c r="O849" s="7" t="s">
        <v>9056</v>
      </c>
      <c r="P849" s="16">
        <f>IFERROR(LOOKUP(E849,{30,43,48,53,58,63,68,73,78,83,88,93,97},{42,47,52,57,62,67,72,77,82,87,92,99,100}),999)</f>
        <v>82</v>
      </c>
      <c r="Q849">
        <v>1</v>
      </c>
    </row>
    <row r="850" spans="1:17" x14ac:dyDescent="0.35">
      <c r="A850" s="153">
        <v>2105</v>
      </c>
      <c r="B850" t="s">
        <v>9052</v>
      </c>
      <c r="C850" s="154">
        <v>44852</v>
      </c>
      <c r="D850" s="155" t="s">
        <v>16</v>
      </c>
      <c r="E850" s="156">
        <v>78</v>
      </c>
      <c r="F850" s="157" t="s">
        <v>8969</v>
      </c>
      <c r="G850" s="155" t="s">
        <v>9069</v>
      </c>
      <c r="H850" s="158" t="s">
        <v>9009</v>
      </c>
      <c r="I850" s="157"/>
      <c r="J850" s="157">
        <v>18</v>
      </c>
      <c r="K850" s="157" t="s">
        <v>9054</v>
      </c>
      <c r="L850" s="159">
        <v>9.9</v>
      </c>
      <c r="M850" s="159"/>
      <c r="N850" s="157"/>
      <c r="O850" s="7" t="s">
        <v>9056</v>
      </c>
      <c r="P850" s="16">
        <f>IFERROR(LOOKUP(E850,{30,43,48,53,58,63,68,73,78,83,88,93,97},{42,47,52,57,62,67,72,77,82,87,92,99,100}),999)</f>
        <v>82</v>
      </c>
      <c r="Q850">
        <v>1</v>
      </c>
    </row>
    <row r="851" spans="1:17" x14ac:dyDescent="0.35">
      <c r="A851" s="153">
        <v>2106</v>
      </c>
      <c r="B851" t="s">
        <v>9052</v>
      </c>
      <c r="C851" s="154">
        <v>44852</v>
      </c>
      <c r="D851" s="155" t="s">
        <v>16</v>
      </c>
      <c r="E851" s="156">
        <v>82</v>
      </c>
      <c r="F851" s="157" t="s">
        <v>8969</v>
      </c>
      <c r="G851" s="155" t="s">
        <v>9069</v>
      </c>
      <c r="H851" s="158" t="s">
        <v>9009</v>
      </c>
      <c r="I851" s="157"/>
      <c r="J851" s="157">
        <v>18</v>
      </c>
      <c r="K851" s="157" t="s">
        <v>9054</v>
      </c>
      <c r="L851" s="153">
        <v>0.3</v>
      </c>
      <c r="M851" s="159" t="s">
        <v>9058</v>
      </c>
      <c r="N851" s="157"/>
      <c r="O851" s="7" t="s">
        <v>9056</v>
      </c>
      <c r="P851" s="16">
        <f>IFERROR(LOOKUP(E851,{30,43,48,53,58,63,68,73,78,83,88,93,97},{42,47,52,57,62,67,72,77,82,87,92,99,100}),999)</f>
        <v>82</v>
      </c>
      <c r="Q851">
        <v>1</v>
      </c>
    </row>
    <row r="852" spans="1:17" x14ac:dyDescent="0.35">
      <c r="A852" s="153">
        <v>2107</v>
      </c>
      <c r="B852" t="s">
        <v>9052</v>
      </c>
      <c r="C852" s="154">
        <v>44852</v>
      </c>
      <c r="D852" s="155" t="s">
        <v>16</v>
      </c>
      <c r="E852" s="156">
        <v>78</v>
      </c>
      <c r="F852" s="157" t="s">
        <v>8969</v>
      </c>
      <c r="G852" s="157" t="s">
        <v>9</v>
      </c>
      <c r="H852" s="158" t="s">
        <v>9053</v>
      </c>
      <c r="I852" s="157">
        <v>220513</v>
      </c>
      <c r="J852" s="157">
        <v>18</v>
      </c>
      <c r="K852" s="157" t="s">
        <v>9080</v>
      </c>
      <c r="L852" s="159">
        <v>0.3</v>
      </c>
      <c r="M852" s="159" t="s">
        <v>9058</v>
      </c>
      <c r="N852" s="157">
        <v>220513</v>
      </c>
      <c r="O852" s="7" t="s">
        <v>9056</v>
      </c>
      <c r="P852" s="16">
        <f>IFERROR(LOOKUP(E852,{30,43,48,53,58,63,68,73,78,83,88,93,97},{42,47,52,57,62,67,72,77,82,87,92,99,100}),999)</f>
        <v>82</v>
      </c>
      <c r="Q852">
        <v>1</v>
      </c>
    </row>
    <row r="853" spans="1:17" x14ac:dyDescent="0.35">
      <c r="A853" s="153">
        <v>2108</v>
      </c>
      <c r="B853" t="s">
        <v>9052</v>
      </c>
      <c r="C853" s="154">
        <v>44852</v>
      </c>
      <c r="D853" s="155" t="s">
        <v>16</v>
      </c>
      <c r="E853" s="156">
        <v>83</v>
      </c>
      <c r="F853" s="157" t="s">
        <v>8969</v>
      </c>
      <c r="G853" s="155" t="s">
        <v>9069</v>
      </c>
      <c r="H853" s="158" t="s">
        <v>9009</v>
      </c>
      <c r="I853" s="157"/>
      <c r="J853" s="157">
        <v>18</v>
      </c>
      <c r="K853" s="157" t="s">
        <v>9054</v>
      </c>
      <c r="L853" s="153">
        <v>0.3</v>
      </c>
      <c r="M853" s="159" t="s">
        <v>9058</v>
      </c>
      <c r="N853" s="157"/>
      <c r="O853" s="7" t="s">
        <v>9056</v>
      </c>
      <c r="P853" s="16">
        <f>IFERROR(LOOKUP(E853,{30,43,48,53,58,63,68,73,78,83,88,93,97},{42,47,52,57,62,67,72,77,82,87,92,99,100}),999)</f>
        <v>87</v>
      </c>
      <c r="Q853">
        <v>1</v>
      </c>
    </row>
    <row r="854" spans="1:17" x14ac:dyDescent="0.35">
      <c r="A854" s="153">
        <v>2109</v>
      </c>
      <c r="B854" t="s">
        <v>9052</v>
      </c>
      <c r="C854" s="154">
        <v>44852</v>
      </c>
      <c r="D854" s="155" t="s">
        <v>16</v>
      </c>
      <c r="E854" s="156">
        <v>80</v>
      </c>
      <c r="F854" s="157" t="s">
        <v>8969</v>
      </c>
      <c r="G854" s="155" t="s">
        <v>9069</v>
      </c>
      <c r="H854" s="158" t="s">
        <v>9009</v>
      </c>
      <c r="I854" s="157"/>
      <c r="J854" s="157">
        <v>18</v>
      </c>
      <c r="K854" s="157" t="s">
        <v>9054</v>
      </c>
      <c r="L854" s="153">
        <v>0.3</v>
      </c>
      <c r="M854" s="159" t="s">
        <v>9058</v>
      </c>
      <c r="N854" s="157"/>
      <c r="O854" s="7" t="s">
        <v>9056</v>
      </c>
      <c r="P854" s="16">
        <f>IFERROR(LOOKUP(E854,{30,43,48,53,58,63,68,73,78,83,88,93,97},{42,47,52,57,62,67,72,77,82,87,92,99,100}),999)</f>
        <v>82</v>
      </c>
      <c r="Q854">
        <v>1</v>
      </c>
    </row>
    <row r="855" spans="1:17" x14ac:dyDescent="0.35">
      <c r="A855" s="153">
        <v>2110</v>
      </c>
      <c r="B855" t="s">
        <v>9052</v>
      </c>
      <c r="C855" s="154">
        <v>44852</v>
      </c>
      <c r="D855" s="155" t="s">
        <v>16</v>
      </c>
      <c r="E855" s="156">
        <v>78</v>
      </c>
      <c r="F855" s="157" t="s">
        <v>8969</v>
      </c>
      <c r="G855" s="155" t="s">
        <v>9069</v>
      </c>
      <c r="H855" s="158" t="s">
        <v>9009</v>
      </c>
      <c r="I855" s="157"/>
      <c r="J855" s="157">
        <v>18</v>
      </c>
      <c r="K855" s="157" t="s">
        <v>9054</v>
      </c>
      <c r="L855" s="153">
        <v>0.3</v>
      </c>
      <c r="M855" s="159" t="s">
        <v>9058</v>
      </c>
      <c r="N855" s="157"/>
      <c r="O855" s="7" t="s">
        <v>9056</v>
      </c>
      <c r="P855" s="16">
        <f>IFERROR(LOOKUP(E855,{30,43,48,53,58,63,68,73,78,83,88,93,97},{42,47,52,57,62,67,72,77,82,87,92,99,100}),999)</f>
        <v>82</v>
      </c>
      <c r="Q855">
        <v>1</v>
      </c>
    </row>
    <row r="856" spans="1:17" x14ac:dyDescent="0.35">
      <c r="A856" s="153">
        <v>2111</v>
      </c>
      <c r="B856" t="s">
        <v>9052</v>
      </c>
      <c r="C856" s="154">
        <v>44852</v>
      </c>
      <c r="D856" s="155" t="s">
        <v>16</v>
      </c>
      <c r="E856" s="156">
        <v>75</v>
      </c>
      <c r="F856" s="157" t="s">
        <v>8969</v>
      </c>
      <c r="G856" s="155" t="s">
        <v>9069</v>
      </c>
      <c r="H856" s="158" t="s">
        <v>9009</v>
      </c>
      <c r="I856" s="157"/>
      <c r="J856" s="157">
        <v>18</v>
      </c>
      <c r="K856" s="157" t="s">
        <v>9054</v>
      </c>
      <c r="L856" s="153">
        <v>1.2</v>
      </c>
      <c r="M856" s="159" t="s">
        <v>9000</v>
      </c>
      <c r="N856" s="157"/>
      <c r="O856" s="7" t="s">
        <v>9056</v>
      </c>
      <c r="P856" s="16">
        <f>IFERROR(LOOKUP(E856,{30,43,48,53,58,63,68,73,78,83,88,93,97},{42,47,52,57,62,67,72,77,82,87,92,99,100}),999)</f>
        <v>77</v>
      </c>
      <c r="Q856">
        <v>1</v>
      </c>
    </row>
    <row r="857" spans="1:17" x14ac:dyDescent="0.35">
      <c r="A857" s="153">
        <v>2112</v>
      </c>
      <c r="B857" t="s">
        <v>9052</v>
      </c>
      <c r="C857" s="154">
        <v>44852</v>
      </c>
      <c r="D857" s="155" t="s">
        <v>16</v>
      </c>
      <c r="E857" s="156">
        <v>80</v>
      </c>
      <c r="F857" s="157" t="s">
        <v>8969</v>
      </c>
      <c r="G857" s="157" t="s">
        <v>9</v>
      </c>
      <c r="H857" s="158" t="s">
        <v>9053</v>
      </c>
      <c r="I857" s="157">
        <v>220509</v>
      </c>
      <c r="J857" s="157">
        <v>18</v>
      </c>
      <c r="K857" s="157" t="s">
        <v>9078</v>
      </c>
      <c r="L857" s="159">
        <v>0.3</v>
      </c>
      <c r="M857" s="159" t="s">
        <v>9058</v>
      </c>
      <c r="N857" s="157">
        <v>220509</v>
      </c>
      <c r="O857" s="7" t="s">
        <v>9056</v>
      </c>
      <c r="P857" s="16">
        <f>IFERROR(LOOKUP(E857,{30,43,48,53,58,63,68,73,78,83,88,93,97},{42,47,52,57,62,67,72,77,82,87,92,99,100}),999)</f>
        <v>82</v>
      </c>
      <c r="Q857">
        <v>1</v>
      </c>
    </row>
    <row r="858" spans="1:17" x14ac:dyDescent="0.35">
      <c r="A858" s="153">
        <v>2113</v>
      </c>
      <c r="B858" t="s">
        <v>9052</v>
      </c>
      <c r="C858" s="154">
        <v>44852</v>
      </c>
      <c r="D858" s="155" t="s">
        <v>16</v>
      </c>
      <c r="E858" s="156">
        <v>69</v>
      </c>
      <c r="F858" s="157" t="s">
        <v>8969</v>
      </c>
      <c r="G858" s="157" t="s">
        <v>9</v>
      </c>
      <c r="H858" s="158" t="s">
        <v>9053</v>
      </c>
      <c r="I858" s="157">
        <v>220513</v>
      </c>
      <c r="J858" s="157">
        <v>18</v>
      </c>
      <c r="K858" s="157" t="s">
        <v>9080</v>
      </c>
      <c r="L858" s="159">
        <v>0.3</v>
      </c>
      <c r="M858" s="159" t="s">
        <v>9058</v>
      </c>
      <c r="N858" s="157">
        <v>220513</v>
      </c>
      <c r="O858" s="7" t="s">
        <v>9056</v>
      </c>
      <c r="P858" s="16">
        <f>IFERROR(LOOKUP(E858,{30,43,48,53,58,63,68,73,78,83,88,93,97},{42,47,52,57,62,67,72,77,82,87,92,99,100}),999)</f>
        <v>72</v>
      </c>
      <c r="Q858">
        <v>1</v>
      </c>
    </row>
    <row r="859" spans="1:17" x14ac:dyDescent="0.35">
      <c r="A859" s="153">
        <v>2114</v>
      </c>
      <c r="B859" t="s">
        <v>9052</v>
      </c>
      <c r="C859" s="154">
        <v>44852</v>
      </c>
      <c r="D859" s="155" t="s">
        <v>16</v>
      </c>
      <c r="E859" s="156">
        <v>80</v>
      </c>
      <c r="F859" s="157" t="s">
        <v>8969</v>
      </c>
      <c r="G859" s="155" t="s">
        <v>9069</v>
      </c>
      <c r="H859" s="158" t="s">
        <v>9009</v>
      </c>
      <c r="I859" s="157"/>
      <c r="J859" s="157">
        <v>18</v>
      </c>
      <c r="K859" s="157" t="s">
        <v>9054</v>
      </c>
      <c r="L859" s="153">
        <v>0.3</v>
      </c>
      <c r="M859" s="159" t="s">
        <v>9058</v>
      </c>
      <c r="N859" s="157"/>
      <c r="O859" s="7" t="s">
        <v>9056</v>
      </c>
      <c r="P859" s="16">
        <f>IFERROR(LOOKUP(E859,{30,43,48,53,58,63,68,73,78,83,88,93,97},{42,47,52,57,62,67,72,77,82,87,92,99,100}),999)</f>
        <v>82</v>
      </c>
      <c r="Q859">
        <v>1</v>
      </c>
    </row>
    <row r="860" spans="1:17" x14ac:dyDescent="0.35">
      <c r="A860" s="153">
        <v>2115</v>
      </c>
      <c r="B860" t="s">
        <v>9052</v>
      </c>
      <c r="C860" s="154">
        <v>44852</v>
      </c>
      <c r="D860" s="155" t="s">
        <v>16</v>
      </c>
      <c r="E860" s="156">
        <v>80</v>
      </c>
      <c r="F860" s="157" t="s">
        <v>8969</v>
      </c>
      <c r="G860" s="155" t="s">
        <v>9069</v>
      </c>
      <c r="H860" s="158" t="s">
        <v>9009</v>
      </c>
      <c r="I860" s="157"/>
      <c r="J860" s="157">
        <v>18</v>
      </c>
      <c r="K860" s="157" t="s">
        <v>9054</v>
      </c>
      <c r="L860" s="153">
        <v>0.3</v>
      </c>
      <c r="M860" s="159" t="s">
        <v>9058</v>
      </c>
      <c r="N860" s="157"/>
      <c r="O860" s="7" t="s">
        <v>9056</v>
      </c>
      <c r="P860" s="16">
        <f>IFERROR(LOOKUP(E860,{30,43,48,53,58,63,68,73,78,83,88,93,97},{42,47,52,57,62,67,72,77,82,87,92,99,100}),999)</f>
        <v>82</v>
      </c>
      <c r="Q860">
        <v>1</v>
      </c>
    </row>
    <row r="861" spans="1:17" x14ac:dyDescent="0.35">
      <c r="A861" s="153">
        <v>2116</v>
      </c>
      <c r="B861" t="s">
        <v>9052</v>
      </c>
      <c r="C861" s="154">
        <v>44852</v>
      </c>
      <c r="D861" s="155" t="s">
        <v>16</v>
      </c>
      <c r="E861" s="156">
        <v>81</v>
      </c>
      <c r="F861" s="157" t="s">
        <v>8969</v>
      </c>
      <c r="G861" s="157" t="s">
        <v>9</v>
      </c>
      <c r="H861" s="158" t="s">
        <v>9053</v>
      </c>
      <c r="I861" s="157">
        <v>637422</v>
      </c>
      <c r="J861" s="157">
        <v>18</v>
      </c>
      <c r="K861" s="157" t="s">
        <v>9109</v>
      </c>
      <c r="L861" s="159">
        <v>0.3</v>
      </c>
      <c r="M861" s="159" t="s">
        <v>9058</v>
      </c>
      <c r="N861" s="157">
        <v>637422</v>
      </c>
      <c r="O861" s="7" t="s">
        <v>9056</v>
      </c>
      <c r="P861" s="16">
        <f>IFERROR(LOOKUP(E861,{30,43,48,53,58,63,68,73,78,83,88,93,97},{42,47,52,57,62,67,72,77,82,87,92,99,100}),999)</f>
        <v>82</v>
      </c>
      <c r="Q861">
        <v>1</v>
      </c>
    </row>
    <row r="862" spans="1:17" x14ac:dyDescent="0.35">
      <c r="A862" s="153">
        <v>2117</v>
      </c>
      <c r="B862" t="s">
        <v>9052</v>
      </c>
      <c r="C862" s="154">
        <v>44852</v>
      </c>
      <c r="D862" s="155" t="s">
        <v>16</v>
      </c>
      <c r="E862" s="156">
        <v>83</v>
      </c>
      <c r="F862" s="157" t="s">
        <v>8969</v>
      </c>
      <c r="G862" s="155" t="s">
        <v>9069</v>
      </c>
      <c r="H862" s="158" t="s">
        <v>9009</v>
      </c>
      <c r="I862" s="157"/>
      <c r="J862" s="157">
        <v>18</v>
      </c>
      <c r="K862" s="157" t="s">
        <v>9054</v>
      </c>
      <c r="L862" s="153">
        <v>0.3</v>
      </c>
      <c r="M862" s="159" t="s">
        <v>9058</v>
      </c>
      <c r="N862" s="157"/>
      <c r="O862" s="7" t="s">
        <v>9056</v>
      </c>
      <c r="P862" s="16">
        <f>IFERROR(LOOKUP(E862,{30,43,48,53,58,63,68,73,78,83,88,93,97},{42,47,52,57,62,67,72,77,82,87,92,99,100}),999)</f>
        <v>87</v>
      </c>
      <c r="Q862">
        <v>1</v>
      </c>
    </row>
    <row r="863" spans="1:17" x14ac:dyDescent="0.35">
      <c r="A863" s="153">
        <v>2118</v>
      </c>
      <c r="B863" t="s">
        <v>9052</v>
      </c>
      <c r="C863" s="154">
        <v>44852</v>
      </c>
      <c r="D863" s="155" t="s">
        <v>16</v>
      </c>
      <c r="E863" s="156">
        <v>77</v>
      </c>
      <c r="F863" s="157" t="s">
        <v>8969</v>
      </c>
      <c r="G863" s="155" t="s">
        <v>9069</v>
      </c>
      <c r="H863" s="158" t="s">
        <v>9009</v>
      </c>
      <c r="I863" s="157"/>
      <c r="J863" s="157">
        <v>18</v>
      </c>
      <c r="K863" s="157" t="s">
        <v>9054</v>
      </c>
      <c r="L863" s="153">
        <v>0.3</v>
      </c>
      <c r="M863" s="159" t="s">
        <v>9058</v>
      </c>
      <c r="N863" s="157"/>
      <c r="O863" s="7" t="s">
        <v>9056</v>
      </c>
      <c r="P863" s="16">
        <f>IFERROR(LOOKUP(E863,{30,43,48,53,58,63,68,73,78,83,88,93,97},{42,47,52,57,62,67,72,77,82,87,92,99,100}),999)</f>
        <v>77</v>
      </c>
      <c r="Q863">
        <v>1</v>
      </c>
    </row>
    <row r="864" spans="1:17" x14ac:dyDescent="0.35">
      <c r="A864" s="153">
        <v>2119</v>
      </c>
      <c r="B864" t="s">
        <v>9052</v>
      </c>
      <c r="C864" s="154">
        <v>44852</v>
      </c>
      <c r="D864" s="155" t="s">
        <v>16</v>
      </c>
      <c r="E864" s="156">
        <v>76</v>
      </c>
      <c r="F864" s="157" t="s">
        <v>8969</v>
      </c>
      <c r="G864" s="157" t="s">
        <v>9</v>
      </c>
      <c r="H864" s="158" t="s">
        <v>9009</v>
      </c>
      <c r="I864" s="157"/>
      <c r="J864" s="157">
        <v>18</v>
      </c>
      <c r="K864" s="157" t="s">
        <v>9054</v>
      </c>
      <c r="L864" s="153">
        <v>0.3</v>
      </c>
      <c r="M864" s="159" t="s">
        <v>9058</v>
      </c>
      <c r="N864" s="157"/>
      <c r="O864" s="7" t="s">
        <v>9056</v>
      </c>
      <c r="P864" s="16">
        <f>IFERROR(LOOKUP(E864,{30,43,48,53,58,63,68,73,78,83,88,93,97},{42,47,52,57,62,67,72,77,82,87,92,99,100}),999)</f>
        <v>77</v>
      </c>
      <c r="Q864">
        <v>1</v>
      </c>
    </row>
    <row r="865" spans="1:17" x14ac:dyDescent="0.35">
      <c r="A865" s="153">
        <v>2120</v>
      </c>
      <c r="B865" t="s">
        <v>9052</v>
      </c>
      <c r="C865" s="154">
        <v>44852</v>
      </c>
      <c r="D865" s="155" t="s">
        <v>16</v>
      </c>
      <c r="E865" s="156">
        <v>80</v>
      </c>
      <c r="F865" s="157" t="s">
        <v>8969</v>
      </c>
      <c r="G865" s="155" t="s">
        <v>9069</v>
      </c>
      <c r="H865" s="158" t="s">
        <v>9009</v>
      </c>
      <c r="I865" s="157"/>
      <c r="J865" s="157">
        <v>18</v>
      </c>
      <c r="K865" s="157" t="s">
        <v>9054</v>
      </c>
      <c r="L865" s="153">
        <v>0.3</v>
      </c>
      <c r="M865" s="159" t="s">
        <v>9058</v>
      </c>
      <c r="N865" s="157"/>
      <c r="O865" s="7" t="s">
        <v>9056</v>
      </c>
      <c r="P865" s="16">
        <f>IFERROR(LOOKUP(E865,{30,43,48,53,58,63,68,73,78,83,88,93,97},{42,47,52,57,62,67,72,77,82,87,92,99,100}),999)</f>
        <v>82</v>
      </c>
      <c r="Q865">
        <v>1</v>
      </c>
    </row>
    <row r="866" spans="1:17" x14ac:dyDescent="0.35">
      <c r="A866" s="153">
        <v>2121</v>
      </c>
      <c r="B866" t="s">
        <v>9052</v>
      </c>
      <c r="C866" s="154">
        <v>44852</v>
      </c>
      <c r="D866" s="155" t="s">
        <v>16</v>
      </c>
      <c r="E866" s="156">
        <v>86</v>
      </c>
      <c r="F866" s="157" t="s">
        <v>8969</v>
      </c>
      <c r="G866" s="155" t="s">
        <v>9069</v>
      </c>
      <c r="H866" s="158" t="s">
        <v>9009</v>
      </c>
      <c r="I866" s="157"/>
      <c r="J866" s="157">
        <v>18</v>
      </c>
      <c r="K866" s="157" t="s">
        <v>9054</v>
      </c>
      <c r="L866" s="153">
        <v>0.3</v>
      </c>
      <c r="M866" s="159" t="s">
        <v>9058</v>
      </c>
      <c r="N866" s="157"/>
      <c r="O866" s="7" t="s">
        <v>9056</v>
      </c>
      <c r="P866" s="16">
        <f>IFERROR(LOOKUP(E866,{30,43,48,53,58,63,68,73,78,83,88,93,97},{42,47,52,57,62,67,72,77,82,87,92,99,100}),999)</f>
        <v>87</v>
      </c>
      <c r="Q866">
        <v>1</v>
      </c>
    </row>
    <row r="867" spans="1:17" x14ac:dyDescent="0.35">
      <c r="A867" s="153">
        <v>2122</v>
      </c>
      <c r="B867" t="s">
        <v>9052</v>
      </c>
      <c r="C867" s="154">
        <v>44852</v>
      </c>
      <c r="D867" s="155" t="s">
        <v>16</v>
      </c>
      <c r="E867" s="156">
        <v>87</v>
      </c>
      <c r="F867" s="157" t="s">
        <v>8969</v>
      </c>
      <c r="G867" s="155" t="s">
        <v>9069</v>
      </c>
      <c r="H867" s="158" t="s">
        <v>9009</v>
      </c>
      <c r="I867" s="157"/>
      <c r="J867" s="157">
        <v>18</v>
      </c>
      <c r="K867" s="157" t="s">
        <v>9054</v>
      </c>
      <c r="L867" s="153">
        <v>0.3</v>
      </c>
      <c r="M867" s="159" t="s">
        <v>9058</v>
      </c>
      <c r="N867" s="157"/>
      <c r="O867" s="7" t="s">
        <v>9056</v>
      </c>
      <c r="P867" s="16">
        <f>IFERROR(LOOKUP(E867,{30,43,48,53,58,63,68,73,78,83,88,93,97},{42,47,52,57,62,67,72,77,82,87,92,99,100}),999)</f>
        <v>87</v>
      </c>
      <c r="Q867">
        <v>1</v>
      </c>
    </row>
    <row r="868" spans="1:17" x14ac:dyDescent="0.35">
      <c r="A868" s="153">
        <v>2123</v>
      </c>
      <c r="B868" t="s">
        <v>9052</v>
      </c>
      <c r="C868" s="154">
        <v>44852</v>
      </c>
      <c r="D868" s="155" t="s">
        <v>16</v>
      </c>
      <c r="E868" s="156">
        <v>77</v>
      </c>
      <c r="F868" s="157" t="s">
        <v>8969</v>
      </c>
      <c r="G868" s="155" t="s">
        <v>9069</v>
      </c>
      <c r="H868" s="158" t="s">
        <v>9009</v>
      </c>
      <c r="I868" s="157"/>
      <c r="J868" s="157">
        <v>18</v>
      </c>
      <c r="K868" s="157" t="s">
        <v>9054</v>
      </c>
      <c r="L868" s="153">
        <v>0.3</v>
      </c>
      <c r="M868" s="159" t="s">
        <v>9058</v>
      </c>
      <c r="N868" s="157"/>
      <c r="O868" s="7" t="s">
        <v>9056</v>
      </c>
      <c r="P868" s="16">
        <f>IFERROR(LOOKUP(E868,{30,43,48,53,58,63,68,73,78,83,88,93,97},{42,47,52,57,62,67,72,77,82,87,92,99,100}),999)</f>
        <v>77</v>
      </c>
      <c r="Q868">
        <v>1</v>
      </c>
    </row>
    <row r="869" spans="1:17" ht="29" x14ac:dyDescent="0.35">
      <c r="A869" s="153">
        <v>2124</v>
      </c>
      <c r="B869" t="s">
        <v>9052</v>
      </c>
      <c r="C869" s="154">
        <v>44852</v>
      </c>
      <c r="D869" s="155" t="s">
        <v>16</v>
      </c>
      <c r="E869" s="156">
        <v>73</v>
      </c>
      <c r="F869" s="157" t="s">
        <v>8969</v>
      </c>
      <c r="G869" s="157" t="s">
        <v>9</v>
      </c>
      <c r="H869" s="158" t="s">
        <v>9053</v>
      </c>
      <c r="I869" s="157">
        <v>91459</v>
      </c>
      <c r="J869" s="157">
        <v>18</v>
      </c>
      <c r="K869" s="157" t="s">
        <v>9060</v>
      </c>
      <c r="L869" s="159">
        <v>0.2</v>
      </c>
      <c r="M869" s="159" t="s">
        <v>9058</v>
      </c>
      <c r="N869" s="157">
        <v>91459</v>
      </c>
      <c r="O869" s="7" t="s">
        <v>9056</v>
      </c>
      <c r="P869" s="16">
        <f>IFERROR(LOOKUP(E869,{30,43,48,53,58,63,68,73,78,83,88,93,97},{42,47,52,57,62,67,72,77,82,87,92,99,100}),999)</f>
        <v>77</v>
      </c>
      <c r="Q869">
        <v>1</v>
      </c>
    </row>
    <row r="870" spans="1:17" x14ac:dyDescent="0.35">
      <c r="A870" s="153">
        <v>2125</v>
      </c>
      <c r="B870" t="s">
        <v>9052</v>
      </c>
      <c r="C870" s="154">
        <v>44852</v>
      </c>
      <c r="D870" s="155" t="s">
        <v>16</v>
      </c>
      <c r="E870" s="156">
        <v>82</v>
      </c>
      <c r="F870" s="157" t="s">
        <v>8969</v>
      </c>
      <c r="G870" s="155" t="s">
        <v>9069</v>
      </c>
      <c r="H870" s="158" t="s">
        <v>9009</v>
      </c>
      <c r="I870" s="157"/>
      <c r="J870" s="157">
        <v>18</v>
      </c>
      <c r="K870" s="157" t="s">
        <v>9054</v>
      </c>
      <c r="L870" s="153">
        <v>0.3</v>
      </c>
      <c r="M870" s="159" t="s">
        <v>9058</v>
      </c>
      <c r="N870" s="157"/>
      <c r="O870" s="7" t="s">
        <v>9056</v>
      </c>
      <c r="P870" s="16">
        <f>IFERROR(LOOKUP(E870,{30,43,48,53,58,63,68,73,78,83,88,93,97},{42,47,52,57,62,67,72,77,82,87,92,99,100}),999)</f>
        <v>82</v>
      </c>
      <c r="Q870">
        <v>1</v>
      </c>
    </row>
    <row r="871" spans="1:17" x14ac:dyDescent="0.35">
      <c r="A871" s="153">
        <v>2126</v>
      </c>
      <c r="B871" t="s">
        <v>9052</v>
      </c>
      <c r="C871" s="154">
        <v>44852</v>
      </c>
      <c r="D871" s="155" t="s">
        <v>16</v>
      </c>
      <c r="E871" s="156">
        <v>80</v>
      </c>
      <c r="F871" s="157" t="s">
        <v>8969</v>
      </c>
      <c r="G871" s="157" t="s">
        <v>9</v>
      </c>
      <c r="H871" s="158" t="s">
        <v>9053</v>
      </c>
      <c r="I871" s="157">
        <v>220510</v>
      </c>
      <c r="J871" s="157">
        <v>18</v>
      </c>
      <c r="K871" s="157" t="s">
        <v>9078</v>
      </c>
      <c r="L871" s="159">
        <v>0.3</v>
      </c>
      <c r="M871" s="159" t="s">
        <v>9058</v>
      </c>
      <c r="N871" s="157">
        <v>220510</v>
      </c>
      <c r="O871" s="7" t="s">
        <v>9056</v>
      </c>
      <c r="P871" s="16">
        <f>IFERROR(LOOKUP(E871,{30,43,48,53,58,63,68,73,78,83,88,93,97},{42,47,52,57,62,67,72,77,82,87,92,99,100}),999)</f>
        <v>82</v>
      </c>
      <c r="Q871">
        <v>1</v>
      </c>
    </row>
    <row r="872" spans="1:17" x14ac:dyDescent="0.35">
      <c r="A872" s="153">
        <v>2127</v>
      </c>
      <c r="B872" t="s">
        <v>9052</v>
      </c>
      <c r="C872" s="154">
        <v>44852</v>
      </c>
      <c r="D872" s="155" t="s">
        <v>16</v>
      </c>
      <c r="E872" s="156">
        <v>86</v>
      </c>
      <c r="F872" s="157" t="s">
        <v>8969</v>
      </c>
      <c r="G872" s="157" t="s">
        <v>9</v>
      </c>
      <c r="H872" s="158" t="s">
        <v>9053</v>
      </c>
      <c r="I872" s="157">
        <v>637422</v>
      </c>
      <c r="J872" s="157">
        <v>18</v>
      </c>
      <c r="K872" s="157" t="s">
        <v>9109</v>
      </c>
      <c r="L872" s="159">
        <v>0.3</v>
      </c>
      <c r="M872" s="159" t="s">
        <v>9058</v>
      </c>
      <c r="N872" s="157">
        <v>637422</v>
      </c>
      <c r="O872" s="7" t="s">
        <v>9056</v>
      </c>
      <c r="P872" s="16">
        <f>IFERROR(LOOKUP(E872,{30,43,48,53,58,63,68,73,78,83,88,93,97},{42,47,52,57,62,67,72,77,82,87,92,99,100}),999)</f>
        <v>87</v>
      </c>
      <c r="Q872">
        <v>1</v>
      </c>
    </row>
    <row r="873" spans="1:17" x14ac:dyDescent="0.35">
      <c r="A873" s="153">
        <v>2128</v>
      </c>
      <c r="B873" t="s">
        <v>9052</v>
      </c>
      <c r="C873" s="154">
        <v>44852</v>
      </c>
      <c r="D873" s="155" t="s">
        <v>16</v>
      </c>
      <c r="E873" s="156">
        <v>76</v>
      </c>
      <c r="F873" s="157" t="s">
        <v>8969</v>
      </c>
      <c r="G873" s="157" t="s">
        <v>9</v>
      </c>
      <c r="H873" s="158" t="s">
        <v>9053</v>
      </c>
      <c r="I873" s="157">
        <v>220513</v>
      </c>
      <c r="J873" s="157">
        <v>18</v>
      </c>
      <c r="K873" s="157" t="s">
        <v>9080</v>
      </c>
      <c r="L873" s="159">
        <v>0.3</v>
      </c>
      <c r="M873" s="159" t="s">
        <v>9058</v>
      </c>
      <c r="N873" s="157">
        <v>220513</v>
      </c>
      <c r="O873" s="7" t="s">
        <v>9056</v>
      </c>
      <c r="P873" s="16">
        <f>IFERROR(LOOKUP(E873,{30,43,48,53,58,63,68,73,78,83,88,93,97},{42,47,52,57,62,67,72,77,82,87,92,99,100}),999)</f>
        <v>77</v>
      </c>
      <c r="Q873">
        <v>1</v>
      </c>
    </row>
    <row r="874" spans="1:17" x14ac:dyDescent="0.35">
      <c r="A874" s="153">
        <v>2129</v>
      </c>
      <c r="B874" t="s">
        <v>9052</v>
      </c>
      <c r="C874" s="154">
        <v>44852</v>
      </c>
      <c r="D874" s="155" t="s">
        <v>16</v>
      </c>
      <c r="E874" s="156">
        <v>78</v>
      </c>
      <c r="F874" s="157" t="s">
        <v>8969</v>
      </c>
      <c r="G874" s="155" t="s">
        <v>9069</v>
      </c>
      <c r="H874" s="158" t="s">
        <v>9009</v>
      </c>
      <c r="I874" s="157"/>
      <c r="J874" s="157">
        <v>18</v>
      </c>
      <c r="K874" s="157" t="s">
        <v>9054</v>
      </c>
      <c r="L874" s="153">
        <v>0.3</v>
      </c>
      <c r="M874" s="159" t="s">
        <v>9058</v>
      </c>
      <c r="N874" s="157"/>
      <c r="O874" s="7" t="s">
        <v>9056</v>
      </c>
      <c r="P874" s="16">
        <f>IFERROR(LOOKUP(E874,{30,43,48,53,58,63,68,73,78,83,88,93,97},{42,47,52,57,62,67,72,77,82,87,92,99,100}),999)</f>
        <v>82</v>
      </c>
      <c r="Q874">
        <v>1</v>
      </c>
    </row>
    <row r="875" spans="1:17" x14ac:dyDescent="0.35">
      <c r="A875" s="153">
        <v>2130</v>
      </c>
      <c r="B875" t="s">
        <v>9052</v>
      </c>
      <c r="C875" s="154">
        <v>44852</v>
      </c>
      <c r="D875" s="155" t="s">
        <v>16</v>
      </c>
      <c r="E875" s="156">
        <v>80</v>
      </c>
      <c r="F875" s="157" t="s">
        <v>8969</v>
      </c>
      <c r="G875" s="157" t="s">
        <v>9</v>
      </c>
      <c r="H875" s="158" t="s">
        <v>9053</v>
      </c>
      <c r="I875" s="157">
        <v>220513</v>
      </c>
      <c r="J875" s="157">
        <v>18</v>
      </c>
      <c r="K875" s="157" t="s">
        <v>9080</v>
      </c>
      <c r="L875" s="159">
        <v>0.3</v>
      </c>
      <c r="M875" s="159" t="s">
        <v>9058</v>
      </c>
      <c r="N875" s="157">
        <v>220513</v>
      </c>
      <c r="O875" s="7" t="s">
        <v>9056</v>
      </c>
      <c r="P875" s="16">
        <f>IFERROR(LOOKUP(E875,{30,43,48,53,58,63,68,73,78,83,88,93,97},{42,47,52,57,62,67,72,77,82,87,92,99,100}),999)</f>
        <v>82</v>
      </c>
      <c r="Q875">
        <v>1</v>
      </c>
    </row>
    <row r="876" spans="1:17" x14ac:dyDescent="0.35">
      <c r="A876" s="153">
        <v>2131</v>
      </c>
      <c r="B876" t="s">
        <v>9052</v>
      </c>
      <c r="C876" s="154">
        <v>44852</v>
      </c>
      <c r="D876" s="155" t="s">
        <v>16</v>
      </c>
      <c r="E876" s="156">
        <v>81</v>
      </c>
      <c r="F876" s="157" t="s">
        <v>8969</v>
      </c>
      <c r="G876" s="155" t="s">
        <v>9069</v>
      </c>
      <c r="H876" s="158" t="s">
        <v>9009</v>
      </c>
      <c r="I876" s="157"/>
      <c r="J876" s="157">
        <v>18</v>
      </c>
      <c r="K876" s="157" t="s">
        <v>9054</v>
      </c>
      <c r="L876" s="153">
        <v>0.4</v>
      </c>
      <c r="M876" s="159" t="s">
        <v>9058</v>
      </c>
      <c r="N876" s="157"/>
      <c r="O876" s="7" t="s">
        <v>9056</v>
      </c>
      <c r="P876" s="16">
        <f>IFERROR(LOOKUP(E876,{30,43,48,53,58,63,68,73,78,83,88,93,97},{42,47,52,57,62,67,72,77,82,87,92,99,100}),999)</f>
        <v>82</v>
      </c>
      <c r="Q876">
        <v>1</v>
      </c>
    </row>
    <row r="877" spans="1:17" x14ac:dyDescent="0.35">
      <c r="A877" s="153">
        <v>2132</v>
      </c>
      <c r="B877" t="s">
        <v>9052</v>
      </c>
      <c r="C877" s="154">
        <v>44852</v>
      </c>
      <c r="D877" s="155" t="s">
        <v>16</v>
      </c>
      <c r="E877" s="156">
        <v>80</v>
      </c>
      <c r="F877" s="157" t="s">
        <v>8969</v>
      </c>
      <c r="G877" s="155" t="s">
        <v>9069</v>
      </c>
      <c r="H877" s="158" t="s">
        <v>9009</v>
      </c>
      <c r="I877" s="157"/>
      <c r="J877" s="157">
        <v>18</v>
      </c>
      <c r="K877" s="157" t="s">
        <v>9054</v>
      </c>
      <c r="L877" s="153">
        <v>0.3</v>
      </c>
      <c r="M877" s="159" t="s">
        <v>9058</v>
      </c>
      <c r="N877" s="157"/>
      <c r="O877" s="7" t="s">
        <v>9056</v>
      </c>
      <c r="P877" s="16">
        <f>IFERROR(LOOKUP(E877,{30,43,48,53,58,63,68,73,78,83,88,93,97},{42,47,52,57,62,67,72,77,82,87,92,99,100}),999)</f>
        <v>82</v>
      </c>
      <c r="Q877">
        <v>1</v>
      </c>
    </row>
    <row r="878" spans="1:17" ht="29" x14ac:dyDescent="0.35">
      <c r="A878" s="153">
        <v>2133</v>
      </c>
      <c r="B878" t="s">
        <v>9052</v>
      </c>
      <c r="C878" s="154">
        <v>44852</v>
      </c>
      <c r="D878" s="155" t="s">
        <v>16</v>
      </c>
      <c r="E878" s="156">
        <v>80</v>
      </c>
      <c r="F878" s="157" t="s">
        <v>8969</v>
      </c>
      <c r="G878" s="157" t="s">
        <v>9</v>
      </c>
      <c r="H878" s="158" t="s">
        <v>9053</v>
      </c>
      <c r="I878" s="157">
        <v>220511</v>
      </c>
      <c r="J878" s="157">
        <v>18</v>
      </c>
      <c r="K878" s="157" t="s">
        <v>9068</v>
      </c>
      <c r="L878" s="159">
        <v>0.3</v>
      </c>
      <c r="M878" s="159" t="s">
        <v>9058</v>
      </c>
      <c r="N878" s="157">
        <v>220511</v>
      </c>
      <c r="O878" s="7" t="s">
        <v>9056</v>
      </c>
      <c r="P878" s="16">
        <f>IFERROR(LOOKUP(E878,{30,43,48,53,58,63,68,73,78,83,88,93,97},{42,47,52,57,62,67,72,77,82,87,92,99,100}),999)</f>
        <v>82</v>
      </c>
      <c r="Q878">
        <v>1</v>
      </c>
    </row>
    <row r="879" spans="1:17" x14ac:dyDescent="0.35">
      <c r="A879" s="153">
        <v>2134</v>
      </c>
      <c r="B879" t="s">
        <v>9052</v>
      </c>
      <c r="C879" s="154">
        <v>44852</v>
      </c>
      <c r="D879" s="155" t="s">
        <v>16</v>
      </c>
      <c r="E879" s="156">
        <v>79</v>
      </c>
      <c r="F879" s="157" t="s">
        <v>8969</v>
      </c>
      <c r="G879" s="155" t="s">
        <v>9069</v>
      </c>
      <c r="H879" s="158" t="s">
        <v>9009</v>
      </c>
      <c r="I879" s="157"/>
      <c r="J879" s="157">
        <v>18</v>
      </c>
      <c r="K879" s="157" t="s">
        <v>9054</v>
      </c>
      <c r="L879" s="153">
        <v>0.3</v>
      </c>
      <c r="M879" s="159" t="s">
        <v>9058</v>
      </c>
      <c r="N879" s="157"/>
      <c r="O879" s="7" t="s">
        <v>9056</v>
      </c>
      <c r="P879" s="16">
        <f>IFERROR(LOOKUP(E879,{30,43,48,53,58,63,68,73,78,83,88,93,97},{42,47,52,57,62,67,72,77,82,87,92,99,100}),999)</f>
        <v>82</v>
      </c>
      <c r="Q879">
        <v>1</v>
      </c>
    </row>
    <row r="880" spans="1:17" x14ac:dyDescent="0.35">
      <c r="A880" s="153">
        <v>2135</v>
      </c>
      <c r="B880" t="s">
        <v>9052</v>
      </c>
      <c r="C880" s="154">
        <v>44852</v>
      </c>
      <c r="D880" s="155" t="s">
        <v>16</v>
      </c>
      <c r="E880" s="156">
        <v>80</v>
      </c>
      <c r="F880" s="157" t="s">
        <v>8969</v>
      </c>
      <c r="G880" s="155" t="s">
        <v>9069</v>
      </c>
      <c r="H880" s="158" t="s">
        <v>9009</v>
      </c>
      <c r="I880" s="157"/>
      <c r="J880" s="157">
        <v>18</v>
      </c>
      <c r="K880" s="157" t="s">
        <v>9054</v>
      </c>
      <c r="L880" s="153">
        <v>0.3</v>
      </c>
      <c r="M880" s="159" t="s">
        <v>9058</v>
      </c>
      <c r="N880" s="157"/>
      <c r="O880" s="7" t="s">
        <v>9056</v>
      </c>
      <c r="P880" s="16">
        <f>IFERROR(LOOKUP(E880,{30,43,48,53,58,63,68,73,78,83,88,93,97},{42,47,52,57,62,67,72,77,82,87,92,99,100}),999)</f>
        <v>82</v>
      </c>
      <c r="Q880">
        <v>1</v>
      </c>
    </row>
    <row r="881" spans="1:17" x14ac:dyDescent="0.35">
      <c r="A881" s="153">
        <v>2136</v>
      </c>
      <c r="B881" t="s">
        <v>9052</v>
      </c>
      <c r="C881" s="154">
        <v>44852</v>
      </c>
      <c r="D881" s="155" t="s">
        <v>16</v>
      </c>
      <c r="E881" s="156">
        <v>80</v>
      </c>
      <c r="F881" s="157" t="s">
        <v>8969</v>
      </c>
      <c r="G881" s="155" t="s">
        <v>9069</v>
      </c>
      <c r="H881" s="158" t="s">
        <v>9009</v>
      </c>
      <c r="I881" s="157"/>
      <c r="J881" s="157">
        <v>18</v>
      </c>
      <c r="K881" s="157" t="s">
        <v>9054</v>
      </c>
      <c r="L881" s="153">
        <v>0.3</v>
      </c>
      <c r="M881" s="159" t="s">
        <v>9058</v>
      </c>
      <c r="N881" s="157"/>
      <c r="O881" s="7" t="s">
        <v>9056</v>
      </c>
      <c r="P881" s="16">
        <f>IFERROR(LOOKUP(E881,{30,43,48,53,58,63,68,73,78,83,88,93,97},{42,47,52,57,62,67,72,77,82,87,92,99,100}),999)</f>
        <v>82</v>
      </c>
      <c r="Q881">
        <v>1</v>
      </c>
    </row>
    <row r="882" spans="1:17" x14ac:dyDescent="0.35">
      <c r="A882" s="153">
        <v>2137</v>
      </c>
      <c r="B882" t="s">
        <v>9052</v>
      </c>
      <c r="C882" s="154">
        <v>44852</v>
      </c>
      <c r="D882" s="155" t="s">
        <v>16</v>
      </c>
      <c r="E882" s="156">
        <v>79</v>
      </c>
      <c r="F882" s="157" t="s">
        <v>8969</v>
      </c>
      <c r="G882" s="155" t="s">
        <v>9069</v>
      </c>
      <c r="H882" s="158" t="s">
        <v>9009</v>
      </c>
      <c r="I882" s="157"/>
      <c r="J882" s="157">
        <v>18</v>
      </c>
      <c r="K882" s="157" t="s">
        <v>9054</v>
      </c>
      <c r="L882" s="159">
        <v>9.9</v>
      </c>
      <c r="M882" s="159"/>
      <c r="N882" s="157"/>
      <c r="O882" s="7" t="s">
        <v>9056</v>
      </c>
      <c r="P882" s="16">
        <f>IFERROR(LOOKUP(E882,{30,43,48,53,58,63,68,73,78,83,88,93,97},{42,47,52,57,62,67,72,77,82,87,92,99,100}),999)</f>
        <v>82</v>
      </c>
      <c r="Q882">
        <v>1</v>
      </c>
    </row>
    <row r="883" spans="1:17" x14ac:dyDescent="0.35">
      <c r="A883" s="153">
        <v>2138</v>
      </c>
      <c r="B883" t="s">
        <v>9052</v>
      </c>
      <c r="C883" s="154">
        <v>44852</v>
      </c>
      <c r="D883" s="155" t="s">
        <v>16</v>
      </c>
      <c r="E883" s="156">
        <v>80</v>
      </c>
      <c r="F883" s="157" t="s">
        <v>8969</v>
      </c>
      <c r="G883" s="155" t="s">
        <v>9069</v>
      </c>
      <c r="H883" s="158" t="s">
        <v>9009</v>
      </c>
      <c r="I883" s="157"/>
      <c r="J883" s="157">
        <v>18</v>
      </c>
      <c r="K883" s="157" t="s">
        <v>9054</v>
      </c>
      <c r="L883" s="153">
        <v>0.3</v>
      </c>
      <c r="M883" s="159" t="s">
        <v>9058</v>
      </c>
      <c r="N883" s="157"/>
      <c r="O883" s="7" t="s">
        <v>9056</v>
      </c>
      <c r="P883" s="16">
        <f>IFERROR(LOOKUP(E883,{30,43,48,53,58,63,68,73,78,83,88,93,97},{42,47,52,57,62,67,72,77,82,87,92,99,100}),999)</f>
        <v>82</v>
      </c>
      <c r="Q883">
        <v>1</v>
      </c>
    </row>
    <row r="884" spans="1:17" ht="29" x14ac:dyDescent="0.35">
      <c r="A884" s="153">
        <v>2139</v>
      </c>
      <c r="B884" t="s">
        <v>9052</v>
      </c>
      <c r="C884" s="154">
        <v>44852</v>
      </c>
      <c r="D884" s="155" t="s">
        <v>16</v>
      </c>
      <c r="E884" s="156">
        <v>70</v>
      </c>
      <c r="F884" s="157" t="s">
        <v>8969</v>
      </c>
      <c r="G884" s="157" t="s">
        <v>9</v>
      </c>
      <c r="H884" s="158" t="s">
        <v>9053</v>
      </c>
      <c r="I884" s="157">
        <v>220197</v>
      </c>
      <c r="J884" s="157">
        <v>18</v>
      </c>
      <c r="K884" s="157" t="s">
        <v>9062</v>
      </c>
      <c r="L884" s="159">
        <v>0.2</v>
      </c>
      <c r="M884" s="159" t="s">
        <v>9058</v>
      </c>
      <c r="N884" s="157">
        <v>220197</v>
      </c>
      <c r="O884" s="7" t="s">
        <v>9056</v>
      </c>
      <c r="P884" s="16">
        <f>IFERROR(LOOKUP(E884,{30,43,48,53,58,63,68,73,78,83,88,93,97},{42,47,52,57,62,67,72,77,82,87,92,99,100}),999)</f>
        <v>72</v>
      </c>
      <c r="Q884">
        <v>1</v>
      </c>
    </row>
    <row r="885" spans="1:17" x14ac:dyDescent="0.35">
      <c r="A885" s="153">
        <v>2140</v>
      </c>
      <c r="B885" t="s">
        <v>9052</v>
      </c>
      <c r="C885" s="154">
        <v>44852</v>
      </c>
      <c r="D885" s="155" t="s">
        <v>16</v>
      </c>
      <c r="E885" s="156">
        <v>75</v>
      </c>
      <c r="F885" s="157" t="s">
        <v>8969</v>
      </c>
      <c r="G885" s="155" t="s">
        <v>9069</v>
      </c>
      <c r="H885" s="158" t="s">
        <v>9009</v>
      </c>
      <c r="I885" s="157"/>
      <c r="J885" s="157">
        <v>18</v>
      </c>
      <c r="K885" s="157" t="s">
        <v>9054</v>
      </c>
      <c r="L885" s="153">
        <v>0.3</v>
      </c>
      <c r="M885" s="159" t="s">
        <v>9058</v>
      </c>
      <c r="N885" s="157"/>
      <c r="O885" s="7" t="s">
        <v>9056</v>
      </c>
      <c r="P885" s="16">
        <f>IFERROR(LOOKUP(E885,{30,43,48,53,58,63,68,73,78,83,88,93,97},{42,47,52,57,62,67,72,77,82,87,92,99,100}),999)</f>
        <v>77</v>
      </c>
      <c r="Q885">
        <v>1</v>
      </c>
    </row>
    <row r="886" spans="1:17" x14ac:dyDescent="0.35">
      <c r="A886" s="153">
        <v>2141</v>
      </c>
      <c r="B886" t="s">
        <v>9052</v>
      </c>
      <c r="C886" s="154">
        <v>44852</v>
      </c>
      <c r="D886" s="155" t="s">
        <v>16</v>
      </c>
      <c r="E886" s="156">
        <v>83</v>
      </c>
      <c r="F886" s="157" t="s">
        <v>8969</v>
      </c>
      <c r="G886" s="157" t="s">
        <v>9</v>
      </c>
      <c r="H886" s="158" t="s">
        <v>9053</v>
      </c>
      <c r="I886" s="157">
        <v>220513</v>
      </c>
      <c r="J886" s="157">
        <v>18</v>
      </c>
      <c r="K886" s="157" t="s">
        <v>9080</v>
      </c>
      <c r="L886" s="159">
        <v>0.3</v>
      </c>
      <c r="M886" s="159" t="s">
        <v>9058</v>
      </c>
      <c r="N886" s="157">
        <v>220513</v>
      </c>
      <c r="O886" s="7" t="s">
        <v>9056</v>
      </c>
      <c r="P886" s="16">
        <f>IFERROR(LOOKUP(E886,{30,43,48,53,58,63,68,73,78,83,88,93,97},{42,47,52,57,62,67,72,77,82,87,92,99,100}),999)</f>
        <v>87</v>
      </c>
      <c r="Q886">
        <v>1</v>
      </c>
    </row>
    <row r="887" spans="1:17" x14ac:dyDescent="0.35">
      <c r="A887" s="153">
        <v>2142</v>
      </c>
      <c r="B887" t="s">
        <v>9052</v>
      </c>
      <c r="C887" s="154">
        <v>44852</v>
      </c>
      <c r="D887" s="155" t="s">
        <v>16</v>
      </c>
      <c r="E887" s="156">
        <v>72</v>
      </c>
      <c r="F887" s="157" t="s">
        <v>8969</v>
      </c>
      <c r="G887" s="155" t="s">
        <v>9069</v>
      </c>
      <c r="H887" s="158" t="s">
        <v>9009</v>
      </c>
      <c r="I887" s="157"/>
      <c r="J887" s="157">
        <v>18</v>
      </c>
      <c r="K887" s="157" t="s">
        <v>9054</v>
      </c>
      <c r="L887" s="153">
        <v>0.3</v>
      </c>
      <c r="M887" s="159" t="s">
        <v>9058</v>
      </c>
      <c r="N887" s="157"/>
      <c r="O887" s="7" t="s">
        <v>9056</v>
      </c>
      <c r="P887" s="16">
        <f>IFERROR(LOOKUP(E887,{30,43,48,53,58,63,68,73,78,83,88,93,97},{42,47,52,57,62,67,72,77,82,87,92,99,100}),999)</f>
        <v>72</v>
      </c>
      <c r="Q887">
        <v>1</v>
      </c>
    </row>
    <row r="888" spans="1:17" x14ac:dyDescent="0.35">
      <c r="A888" s="153">
        <v>2143</v>
      </c>
      <c r="B888" t="s">
        <v>9052</v>
      </c>
      <c r="C888" s="154">
        <v>44852</v>
      </c>
      <c r="D888" s="155" t="s">
        <v>16</v>
      </c>
      <c r="E888" s="156">
        <v>82</v>
      </c>
      <c r="F888" s="157" t="s">
        <v>8969</v>
      </c>
      <c r="G888" s="155" t="s">
        <v>9069</v>
      </c>
      <c r="H888" s="158" t="s">
        <v>9009</v>
      </c>
      <c r="I888" s="157"/>
      <c r="J888" s="157">
        <v>18</v>
      </c>
      <c r="K888" s="157" t="s">
        <v>9054</v>
      </c>
      <c r="L888" s="153">
        <v>0.3</v>
      </c>
      <c r="M888" s="159" t="s">
        <v>9058</v>
      </c>
      <c r="N888" s="157"/>
      <c r="O888" s="7" t="s">
        <v>9056</v>
      </c>
      <c r="P888" s="16">
        <f>IFERROR(LOOKUP(E888,{30,43,48,53,58,63,68,73,78,83,88,93,97},{42,47,52,57,62,67,72,77,82,87,92,99,100}),999)</f>
        <v>82</v>
      </c>
      <c r="Q888">
        <v>1</v>
      </c>
    </row>
    <row r="889" spans="1:17" x14ac:dyDescent="0.35">
      <c r="A889" s="153">
        <v>2144</v>
      </c>
      <c r="B889" t="s">
        <v>9052</v>
      </c>
      <c r="C889" s="154">
        <v>44852</v>
      </c>
      <c r="D889" s="155" t="s">
        <v>16</v>
      </c>
      <c r="E889" s="156">
        <v>76</v>
      </c>
      <c r="F889" s="157" t="s">
        <v>8969</v>
      </c>
      <c r="G889" s="157" t="s">
        <v>9</v>
      </c>
      <c r="H889" s="158" t="s">
        <v>9009</v>
      </c>
      <c r="I889" s="157"/>
      <c r="J889" s="157">
        <v>18</v>
      </c>
      <c r="K889" s="157" t="s">
        <v>9054</v>
      </c>
      <c r="L889" s="153">
        <v>0.2</v>
      </c>
      <c r="M889" s="159" t="s">
        <v>9058</v>
      </c>
      <c r="N889" s="157"/>
      <c r="O889" s="7" t="s">
        <v>9056</v>
      </c>
      <c r="P889" s="16">
        <f>IFERROR(LOOKUP(E889,{30,43,48,53,58,63,68,73,78,83,88,93,97},{42,47,52,57,62,67,72,77,82,87,92,99,100}),999)</f>
        <v>77</v>
      </c>
      <c r="Q889">
        <v>1</v>
      </c>
    </row>
    <row r="890" spans="1:17" x14ac:dyDescent="0.35">
      <c r="A890" s="153">
        <v>2145</v>
      </c>
      <c r="B890" t="s">
        <v>9052</v>
      </c>
      <c r="C890" s="154">
        <v>44852</v>
      </c>
      <c r="D890" s="155" t="s">
        <v>16</v>
      </c>
      <c r="E890" s="156">
        <v>77</v>
      </c>
      <c r="F890" s="157" t="s">
        <v>8969</v>
      </c>
      <c r="G890" s="155" t="s">
        <v>9069</v>
      </c>
      <c r="H890" s="158" t="s">
        <v>9009</v>
      </c>
      <c r="I890" s="157"/>
      <c r="J890" s="157">
        <v>18</v>
      </c>
      <c r="K890" s="157" t="s">
        <v>9054</v>
      </c>
      <c r="L890" s="153">
        <v>0.3</v>
      </c>
      <c r="M890" s="159" t="s">
        <v>9058</v>
      </c>
      <c r="N890" s="157"/>
      <c r="O890" s="7" t="s">
        <v>9056</v>
      </c>
      <c r="P890" s="16">
        <f>IFERROR(LOOKUP(E890,{30,43,48,53,58,63,68,73,78,83,88,93,97},{42,47,52,57,62,67,72,77,82,87,92,99,100}),999)</f>
        <v>77</v>
      </c>
      <c r="Q890">
        <v>1</v>
      </c>
    </row>
    <row r="891" spans="1:17" ht="29" x14ac:dyDescent="0.35">
      <c r="A891" s="153">
        <v>2146</v>
      </c>
      <c r="B891" t="s">
        <v>9052</v>
      </c>
      <c r="C891" s="154">
        <v>44852</v>
      </c>
      <c r="D891" s="155" t="s">
        <v>16</v>
      </c>
      <c r="E891" s="156">
        <v>74</v>
      </c>
      <c r="F891" s="157" t="s">
        <v>8969</v>
      </c>
      <c r="G891" s="157" t="s">
        <v>9</v>
      </c>
      <c r="H891" s="158" t="s">
        <v>9053</v>
      </c>
      <c r="I891" s="157">
        <v>91286</v>
      </c>
      <c r="J891" s="157">
        <v>18</v>
      </c>
      <c r="K891" s="157" t="s">
        <v>9112</v>
      </c>
      <c r="L891" s="159">
        <v>0.3</v>
      </c>
      <c r="M891" s="159" t="s">
        <v>9058</v>
      </c>
      <c r="N891" s="157">
        <v>91286</v>
      </c>
      <c r="O891" s="7" t="s">
        <v>9056</v>
      </c>
      <c r="P891" s="16">
        <f>IFERROR(LOOKUP(E891,{30,43,48,53,58,63,68,73,78,83,88,93,97},{42,47,52,57,62,67,72,77,82,87,92,99,100}),999)</f>
        <v>77</v>
      </c>
      <c r="Q891">
        <v>1</v>
      </c>
    </row>
    <row r="892" spans="1:17" x14ac:dyDescent="0.35">
      <c r="A892" s="153">
        <v>2147</v>
      </c>
      <c r="B892" t="s">
        <v>9052</v>
      </c>
      <c r="C892" s="154">
        <v>44852</v>
      </c>
      <c r="D892" s="155" t="s">
        <v>16</v>
      </c>
      <c r="E892" s="156">
        <v>77</v>
      </c>
      <c r="F892" s="157" t="s">
        <v>8969</v>
      </c>
      <c r="G892" s="157" t="s">
        <v>9</v>
      </c>
      <c r="H892" s="158" t="s">
        <v>9053</v>
      </c>
      <c r="I892" s="157">
        <v>220513</v>
      </c>
      <c r="J892" s="157">
        <v>18</v>
      </c>
      <c r="K892" s="157" t="s">
        <v>9080</v>
      </c>
      <c r="L892" s="159">
        <v>0.3</v>
      </c>
      <c r="M892" s="159" t="s">
        <v>9058</v>
      </c>
      <c r="N892" s="157">
        <v>220513</v>
      </c>
      <c r="O892" s="7" t="s">
        <v>9056</v>
      </c>
      <c r="P892" s="16">
        <f>IFERROR(LOOKUP(E892,{30,43,48,53,58,63,68,73,78,83,88,93,97},{42,47,52,57,62,67,72,77,82,87,92,99,100}),999)</f>
        <v>77</v>
      </c>
      <c r="Q892">
        <v>1</v>
      </c>
    </row>
    <row r="893" spans="1:17" x14ac:dyDescent="0.35">
      <c r="A893" s="153">
        <v>2148</v>
      </c>
      <c r="B893" t="s">
        <v>9052</v>
      </c>
      <c r="C893" s="154">
        <v>44852</v>
      </c>
      <c r="D893" s="155" t="s">
        <v>16</v>
      </c>
      <c r="E893" s="156">
        <v>82</v>
      </c>
      <c r="F893" s="157" t="s">
        <v>8969</v>
      </c>
      <c r="G893" s="155" t="s">
        <v>9069</v>
      </c>
      <c r="H893" s="158" t="s">
        <v>9009</v>
      </c>
      <c r="I893" s="157"/>
      <c r="J893" s="157">
        <v>18</v>
      </c>
      <c r="K893" s="157" t="s">
        <v>9054</v>
      </c>
      <c r="L893" s="153">
        <v>0.3</v>
      </c>
      <c r="M893" s="159" t="s">
        <v>9058</v>
      </c>
      <c r="N893" s="157"/>
      <c r="O893" s="7" t="s">
        <v>9056</v>
      </c>
      <c r="P893" s="16">
        <f>IFERROR(LOOKUP(E893,{30,43,48,53,58,63,68,73,78,83,88,93,97},{42,47,52,57,62,67,72,77,82,87,92,99,100}),999)</f>
        <v>82</v>
      </c>
      <c r="Q893">
        <v>1</v>
      </c>
    </row>
    <row r="894" spans="1:17" x14ac:dyDescent="0.35">
      <c r="A894" s="153">
        <v>2149</v>
      </c>
      <c r="B894" t="s">
        <v>9052</v>
      </c>
      <c r="C894" s="154">
        <v>44852</v>
      </c>
      <c r="D894" s="155" t="s">
        <v>16</v>
      </c>
      <c r="E894" s="156">
        <v>83</v>
      </c>
      <c r="F894" s="157" t="s">
        <v>8969</v>
      </c>
      <c r="G894" s="155" t="s">
        <v>9069</v>
      </c>
      <c r="H894" s="158" t="s">
        <v>9009</v>
      </c>
      <c r="I894" s="157"/>
      <c r="J894" s="157">
        <v>18</v>
      </c>
      <c r="K894" s="157" t="s">
        <v>9054</v>
      </c>
      <c r="L894" s="153">
        <v>0.3</v>
      </c>
      <c r="M894" s="159" t="s">
        <v>9058</v>
      </c>
      <c r="N894" s="157"/>
      <c r="O894" s="7" t="s">
        <v>9056</v>
      </c>
      <c r="P894" s="16">
        <f>IFERROR(LOOKUP(E894,{30,43,48,53,58,63,68,73,78,83,88,93,97},{42,47,52,57,62,67,72,77,82,87,92,99,100}),999)</f>
        <v>87</v>
      </c>
      <c r="Q894">
        <v>1</v>
      </c>
    </row>
    <row r="895" spans="1:17" x14ac:dyDescent="0.35">
      <c r="A895" s="153">
        <v>2150</v>
      </c>
      <c r="B895" t="s">
        <v>9052</v>
      </c>
      <c r="C895" s="154">
        <v>44852</v>
      </c>
      <c r="D895" s="155" t="s">
        <v>16</v>
      </c>
      <c r="E895" s="156">
        <v>80</v>
      </c>
      <c r="F895" s="157" t="s">
        <v>8969</v>
      </c>
      <c r="G895" s="155" t="s">
        <v>9069</v>
      </c>
      <c r="H895" s="158" t="s">
        <v>9009</v>
      </c>
      <c r="I895" s="157"/>
      <c r="J895" s="157">
        <v>18</v>
      </c>
      <c r="K895" s="157" t="s">
        <v>9054</v>
      </c>
      <c r="L895" s="153">
        <v>0.3</v>
      </c>
      <c r="M895" s="159" t="s">
        <v>9058</v>
      </c>
      <c r="N895" s="157"/>
      <c r="O895" s="7" t="s">
        <v>9056</v>
      </c>
      <c r="P895" s="16">
        <f>IFERROR(LOOKUP(E895,{30,43,48,53,58,63,68,73,78,83,88,93,97},{42,47,52,57,62,67,72,77,82,87,92,99,100}),999)</f>
        <v>82</v>
      </c>
      <c r="Q895">
        <v>1</v>
      </c>
    </row>
    <row r="896" spans="1:17" x14ac:dyDescent="0.35">
      <c r="A896" s="153">
        <v>2151</v>
      </c>
      <c r="B896" t="s">
        <v>9052</v>
      </c>
      <c r="C896" s="154">
        <v>44852</v>
      </c>
      <c r="D896" s="155" t="s">
        <v>16</v>
      </c>
      <c r="E896" s="156">
        <v>68</v>
      </c>
      <c r="F896" s="157" t="s">
        <v>8969</v>
      </c>
      <c r="G896" s="157" t="s">
        <v>9</v>
      </c>
      <c r="H896" s="158" t="s">
        <v>9053</v>
      </c>
      <c r="I896" s="157">
        <v>220513</v>
      </c>
      <c r="J896" s="157">
        <v>18</v>
      </c>
      <c r="K896" s="157" t="s">
        <v>9080</v>
      </c>
      <c r="L896" s="159">
        <v>0.3</v>
      </c>
      <c r="M896" s="159" t="s">
        <v>9058</v>
      </c>
      <c r="N896" s="157">
        <v>220513</v>
      </c>
      <c r="O896" s="7" t="s">
        <v>9056</v>
      </c>
      <c r="P896" s="16">
        <f>IFERROR(LOOKUP(E896,{30,43,48,53,58,63,68,73,78,83,88,93,97},{42,47,52,57,62,67,72,77,82,87,92,99,100}),999)</f>
        <v>72</v>
      </c>
      <c r="Q896">
        <v>1</v>
      </c>
    </row>
    <row r="897" spans="1:17" x14ac:dyDescent="0.35">
      <c r="A897" s="153">
        <v>2152</v>
      </c>
      <c r="B897" t="s">
        <v>9052</v>
      </c>
      <c r="C897" s="154">
        <v>44852</v>
      </c>
      <c r="D897" s="155" t="s">
        <v>16</v>
      </c>
      <c r="E897" s="156">
        <v>82</v>
      </c>
      <c r="F897" s="157" t="s">
        <v>8969</v>
      </c>
      <c r="G897" s="155" t="s">
        <v>9069</v>
      </c>
      <c r="H897" s="158" t="s">
        <v>9009</v>
      </c>
      <c r="I897" s="157"/>
      <c r="J897" s="157">
        <v>18</v>
      </c>
      <c r="K897" s="157" t="s">
        <v>9054</v>
      </c>
      <c r="L897" s="153">
        <v>0.3</v>
      </c>
      <c r="M897" s="159" t="s">
        <v>9058</v>
      </c>
      <c r="N897" s="157"/>
      <c r="O897" s="7" t="s">
        <v>9056</v>
      </c>
      <c r="P897" s="16">
        <f>IFERROR(LOOKUP(E897,{30,43,48,53,58,63,68,73,78,83,88,93,97},{42,47,52,57,62,67,72,77,82,87,92,99,100}),999)</f>
        <v>82</v>
      </c>
      <c r="Q897">
        <v>1</v>
      </c>
    </row>
    <row r="898" spans="1:17" x14ac:dyDescent="0.35">
      <c r="A898" s="153">
        <v>2153</v>
      </c>
      <c r="B898" t="s">
        <v>9052</v>
      </c>
      <c r="C898" s="154">
        <v>44852</v>
      </c>
      <c r="D898" s="155" t="s">
        <v>16</v>
      </c>
      <c r="E898" s="156">
        <v>72</v>
      </c>
      <c r="F898" s="157" t="s">
        <v>8969</v>
      </c>
      <c r="G898" s="155" t="s">
        <v>9069</v>
      </c>
      <c r="H898" s="158" t="s">
        <v>9009</v>
      </c>
      <c r="I898" s="157"/>
      <c r="J898" s="157">
        <v>18</v>
      </c>
      <c r="K898" s="157" t="s">
        <v>9054</v>
      </c>
      <c r="L898" s="153">
        <v>0.3</v>
      </c>
      <c r="M898" s="159" t="s">
        <v>9058</v>
      </c>
      <c r="N898" s="157"/>
      <c r="O898" s="7" t="s">
        <v>9056</v>
      </c>
      <c r="P898" s="16">
        <f>IFERROR(LOOKUP(E898,{30,43,48,53,58,63,68,73,78,83,88,93,97},{42,47,52,57,62,67,72,77,82,87,92,99,100}),999)</f>
        <v>72</v>
      </c>
      <c r="Q898">
        <v>1</v>
      </c>
    </row>
    <row r="899" spans="1:17" ht="29" x14ac:dyDescent="0.35">
      <c r="A899" s="153">
        <v>2154</v>
      </c>
      <c r="B899" t="s">
        <v>9052</v>
      </c>
      <c r="C899" s="154">
        <v>44852</v>
      </c>
      <c r="D899" s="155" t="s">
        <v>16</v>
      </c>
      <c r="E899" s="156">
        <v>76</v>
      </c>
      <c r="F899" s="157" t="s">
        <v>8969</v>
      </c>
      <c r="G899" s="157" t="s">
        <v>9</v>
      </c>
      <c r="H899" s="158" t="s">
        <v>9053</v>
      </c>
      <c r="I899" s="157">
        <v>220511</v>
      </c>
      <c r="J899" s="157">
        <v>18</v>
      </c>
      <c r="K899" s="157" t="s">
        <v>9068</v>
      </c>
      <c r="L899" s="159">
        <v>0.3</v>
      </c>
      <c r="M899" s="159" t="s">
        <v>9058</v>
      </c>
      <c r="N899" s="157">
        <v>220511</v>
      </c>
      <c r="O899" s="7" t="s">
        <v>9056</v>
      </c>
      <c r="P899" s="16">
        <f>IFERROR(LOOKUP(E899,{30,43,48,53,58,63,68,73,78,83,88,93,97},{42,47,52,57,62,67,72,77,82,87,92,99,100}),999)</f>
        <v>77</v>
      </c>
      <c r="Q899">
        <v>1</v>
      </c>
    </row>
    <row r="900" spans="1:17" x14ac:dyDescent="0.35">
      <c r="A900" s="153">
        <v>2155</v>
      </c>
      <c r="B900" t="s">
        <v>9052</v>
      </c>
      <c r="C900" s="154">
        <v>44852</v>
      </c>
      <c r="D900" s="155" t="s">
        <v>16</v>
      </c>
      <c r="E900" s="156">
        <v>87</v>
      </c>
      <c r="F900" s="157" t="s">
        <v>8969</v>
      </c>
      <c r="G900" s="157" t="s">
        <v>9</v>
      </c>
      <c r="H900" s="158" t="s">
        <v>9053</v>
      </c>
      <c r="I900" s="157">
        <v>637422</v>
      </c>
      <c r="J900" s="157">
        <v>18</v>
      </c>
      <c r="K900" s="157" t="s">
        <v>9109</v>
      </c>
      <c r="L900" s="159">
        <v>0.3</v>
      </c>
      <c r="M900" s="159" t="s">
        <v>9058</v>
      </c>
      <c r="N900" s="157">
        <v>637422</v>
      </c>
      <c r="O900" s="7" t="s">
        <v>9056</v>
      </c>
      <c r="P900" s="16">
        <f>IFERROR(LOOKUP(E900,{30,43,48,53,58,63,68,73,78,83,88,93,97},{42,47,52,57,62,67,72,77,82,87,92,99,100}),999)</f>
        <v>87</v>
      </c>
      <c r="Q900">
        <v>1</v>
      </c>
    </row>
    <row r="901" spans="1:17" x14ac:dyDescent="0.35">
      <c r="A901" s="153">
        <v>2156</v>
      </c>
      <c r="B901" t="s">
        <v>9052</v>
      </c>
      <c r="C901" s="154">
        <v>44852</v>
      </c>
      <c r="D901" s="155" t="s">
        <v>16</v>
      </c>
      <c r="E901" s="156">
        <v>79</v>
      </c>
      <c r="F901" s="157" t="s">
        <v>8969</v>
      </c>
      <c r="G901" s="157" t="s">
        <v>9</v>
      </c>
      <c r="H901" s="158" t="s">
        <v>9053</v>
      </c>
      <c r="I901" s="157">
        <v>220513</v>
      </c>
      <c r="J901" s="157">
        <v>18</v>
      </c>
      <c r="K901" s="157" t="s">
        <v>9080</v>
      </c>
      <c r="L901" s="159">
        <v>0.3</v>
      </c>
      <c r="M901" s="159" t="s">
        <v>9058</v>
      </c>
      <c r="N901" s="157">
        <v>220513</v>
      </c>
      <c r="O901" s="7" t="s">
        <v>9056</v>
      </c>
      <c r="P901" s="16">
        <f>IFERROR(LOOKUP(E901,{30,43,48,53,58,63,68,73,78,83,88,93,97},{42,47,52,57,62,67,72,77,82,87,92,99,100}),999)</f>
        <v>82</v>
      </c>
      <c r="Q901">
        <v>1</v>
      </c>
    </row>
    <row r="902" spans="1:17" x14ac:dyDescent="0.35">
      <c r="A902" s="153">
        <v>2157</v>
      </c>
      <c r="B902" t="s">
        <v>9052</v>
      </c>
      <c r="C902" s="154">
        <v>44852</v>
      </c>
      <c r="D902" s="155" t="s">
        <v>16</v>
      </c>
      <c r="E902" s="156">
        <v>84</v>
      </c>
      <c r="F902" s="157" t="s">
        <v>8969</v>
      </c>
      <c r="G902" s="155" t="s">
        <v>9069</v>
      </c>
      <c r="H902" s="158" t="s">
        <v>9009</v>
      </c>
      <c r="I902" s="157"/>
      <c r="J902" s="157">
        <v>18</v>
      </c>
      <c r="K902" s="157" t="s">
        <v>9054</v>
      </c>
      <c r="L902" s="153">
        <v>0.3</v>
      </c>
      <c r="M902" s="159" t="s">
        <v>9058</v>
      </c>
      <c r="N902" s="157"/>
      <c r="O902" s="7" t="s">
        <v>9056</v>
      </c>
      <c r="P902" s="16">
        <f>IFERROR(LOOKUP(E902,{30,43,48,53,58,63,68,73,78,83,88,93,97},{42,47,52,57,62,67,72,77,82,87,92,99,100}),999)</f>
        <v>87</v>
      </c>
      <c r="Q902">
        <v>1</v>
      </c>
    </row>
    <row r="903" spans="1:17" x14ac:dyDescent="0.35">
      <c r="A903" s="153">
        <v>2158</v>
      </c>
      <c r="B903" t="s">
        <v>9052</v>
      </c>
      <c r="C903" s="154">
        <v>44852</v>
      </c>
      <c r="D903" s="155" t="s">
        <v>16</v>
      </c>
      <c r="E903" s="156">
        <v>69</v>
      </c>
      <c r="F903" s="157" t="s">
        <v>8969</v>
      </c>
      <c r="G903" s="157" t="s">
        <v>9</v>
      </c>
      <c r="H903" s="158" t="s">
        <v>9053</v>
      </c>
      <c r="I903" s="157">
        <v>637603</v>
      </c>
      <c r="J903" s="157">
        <v>18</v>
      </c>
      <c r="K903" s="157" t="s">
        <v>9055</v>
      </c>
      <c r="L903" s="159">
        <v>1.2</v>
      </c>
      <c r="M903" s="159" t="s">
        <v>9000</v>
      </c>
      <c r="N903" s="157">
        <v>637603</v>
      </c>
      <c r="O903" s="7" t="s">
        <v>9056</v>
      </c>
      <c r="P903" s="16">
        <f>IFERROR(LOOKUP(E903,{30,43,48,53,58,63,68,73,78,83,88,93,97},{42,47,52,57,62,67,72,77,82,87,92,99,100}),999)</f>
        <v>72</v>
      </c>
      <c r="Q903">
        <v>1</v>
      </c>
    </row>
    <row r="904" spans="1:17" x14ac:dyDescent="0.35">
      <c r="A904" s="153">
        <v>2159</v>
      </c>
      <c r="B904" t="s">
        <v>9052</v>
      </c>
      <c r="C904" s="154">
        <v>44852</v>
      </c>
      <c r="D904" s="155" t="s">
        <v>16</v>
      </c>
      <c r="E904" s="156">
        <v>83</v>
      </c>
      <c r="F904" s="157" t="s">
        <v>8969</v>
      </c>
      <c r="G904" s="157" t="s">
        <v>9</v>
      </c>
      <c r="H904" s="158" t="s">
        <v>9053</v>
      </c>
      <c r="I904" s="157">
        <v>91185</v>
      </c>
      <c r="J904" s="157">
        <v>18</v>
      </c>
      <c r="K904" s="157" t="s">
        <v>9116</v>
      </c>
      <c r="L904" s="159">
        <v>0.4</v>
      </c>
      <c r="M904" s="159" t="s">
        <v>9058</v>
      </c>
      <c r="N904" s="157">
        <v>91185</v>
      </c>
      <c r="O904" s="7" t="s">
        <v>9056</v>
      </c>
      <c r="P904" s="16">
        <f>IFERROR(LOOKUP(E904,{30,43,48,53,58,63,68,73,78,83,88,93,97},{42,47,52,57,62,67,72,77,82,87,92,99,100}),999)</f>
        <v>87</v>
      </c>
      <c r="Q904">
        <v>1</v>
      </c>
    </row>
    <row r="905" spans="1:17" x14ac:dyDescent="0.35">
      <c r="A905" s="153">
        <v>2160</v>
      </c>
      <c r="B905" t="s">
        <v>9052</v>
      </c>
      <c r="C905" s="154">
        <v>44852</v>
      </c>
      <c r="D905" s="155" t="s">
        <v>16</v>
      </c>
      <c r="E905" s="156">
        <v>77</v>
      </c>
      <c r="F905" s="157" t="s">
        <v>8969</v>
      </c>
      <c r="G905" s="155" t="s">
        <v>9069</v>
      </c>
      <c r="H905" s="158" t="s">
        <v>9009</v>
      </c>
      <c r="I905" s="157"/>
      <c r="J905" s="157">
        <v>18</v>
      </c>
      <c r="K905" s="157" t="s">
        <v>9054</v>
      </c>
      <c r="L905" s="153">
        <v>0.3</v>
      </c>
      <c r="M905" s="159" t="s">
        <v>9058</v>
      </c>
      <c r="N905" s="157"/>
      <c r="O905" s="7" t="s">
        <v>9056</v>
      </c>
      <c r="P905" s="16">
        <f>IFERROR(LOOKUP(E905,{30,43,48,53,58,63,68,73,78,83,88,93,97},{42,47,52,57,62,67,72,77,82,87,92,99,100}),999)</f>
        <v>77</v>
      </c>
      <c r="Q905">
        <v>1</v>
      </c>
    </row>
    <row r="906" spans="1:17" x14ac:dyDescent="0.35">
      <c r="A906" s="153">
        <v>2161</v>
      </c>
      <c r="B906" t="s">
        <v>9052</v>
      </c>
      <c r="C906" s="154">
        <v>44852</v>
      </c>
      <c r="D906" s="155" t="s">
        <v>16</v>
      </c>
      <c r="E906" s="156">
        <v>78</v>
      </c>
      <c r="F906" s="157" t="s">
        <v>8969</v>
      </c>
      <c r="G906" s="155" t="s">
        <v>9069</v>
      </c>
      <c r="H906" s="158" t="s">
        <v>9009</v>
      </c>
      <c r="I906" s="157"/>
      <c r="J906" s="157">
        <v>18</v>
      </c>
      <c r="K906" s="157" t="s">
        <v>9054</v>
      </c>
      <c r="L906" s="153">
        <v>0.3</v>
      </c>
      <c r="M906" s="159" t="s">
        <v>9058</v>
      </c>
      <c r="N906" s="157"/>
      <c r="O906" s="7" t="s">
        <v>9056</v>
      </c>
      <c r="P906" s="16">
        <f>IFERROR(LOOKUP(E906,{30,43,48,53,58,63,68,73,78,83,88,93,97},{42,47,52,57,62,67,72,77,82,87,92,99,100}),999)</f>
        <v>82</v>
      </c>
      <c r="Q906">
        <v>1</v>
      </c>
    </row>
    <row r="907" spans="1:17" x14ac:dyDescent="0.35">
      <c r="A907" s="153">
        <v>2162</v>
      </c>
      <c r="B907" t="s">
        <v>9052</v>
      </c>
      <c r="C907" s="154">
        <v>44852</v>
      </c>
      <c r="D907" s="155" t="s">
        <v>16</v>
      </c>
      <c r="E907" s="156">
        <v>75</v>
      </c>
      <c r="F907" s="157" t="s">
        <v>8969</v>
      </c>
      <c r="G907" s="155" t="s">
        <v>9069</v>
      </c>
      <c r="H907" s="158" t="s">
        <v>9009</v>
      </c>
      <c r="I907" s="157"/>
      <c r="J907" s="157">
        <v>18</v>
      </c>
      <c r="K907" s="157" t="s">
        <v>9054</v>
      </c>
      <c r="L907" s="153">
        <v>0.3</v>
      </c>
      <c r="M907" s="159" t="s">
        <v>9058</v>
      </c>
      <c r="N907" s="157"/>
      <c r="O907" s="7" t="s">
        <v>9056</v>
      </c>
      <c r="P907" s="16">
        <f>IFERROR(LOOKUP(E907,{30,43,48,53,58,63,68,73,78,83,88,93,97},{42,47,52,57,62,67,72,77,82,87,92,99,100}),999)</f>
        <v>77</v>
      </c>
      <c r="Q907">
        <v>1</v>
      </c>
    </row>
    <row r="908" spans="1:17" x14ac:dyDescent="0.35">
      <c r="A908" s="153">
        <v>2163</v>
      </c>
      <c r="B908" t="s">
        <v>9052</v>
      </c>
      <c r="C908" s="154">
        <v>44852</v>
      </c>
      <c r="D908" s="155" t="s">
        <v>16</v>
      </c>
      <c r="E908" s="156">
        <v>80</v>
      </c>
      <c r="F908" s="157" t="s">
        <v>8969</v>
      </c>
      <c r="G908" s="155" t="s">
        <v>9069</v>
      </c>
      <c r="H908" s="158" t="s">
        <v>9009</v>
      </c>
      <c r="I908" s="157"/>
      <c r="J908" s="157">
        <v>18</v>
      </c>
      <c r="K908" s="157" t="s">
        <v>9054</v>
      </c>
      <c r="L908" s="153">
        <v>0.3</v>
      </c>
      <c r="M908" s="159" t="s">
        <v>9058</v>
      </c>
      <c r="N908" s="157"/>
      <c r="O908" s="7" t="s">
        <v>9056</v>
      </c>
      <c r="P908" s="16">
        <f>IFERROR(LOOKUP(E908,{30,43,48,53,58,63,68,73,78,83,88,93,97},{42,47,52,57,62,67,72,77,82,87,92,99,100}),999)</f>
        <v>82</v>
      </c>
      <c r="Q908">
        <v>1</v>
      </c>
    </row>
    <row r="909" spans="1:17" x14ac:dyDescent="0.35">
      <c r="A909" s="153">
        <v>2164</v>
      </c>
      <c r="B909" t="s">
        <v>9052</v>
      </c>
      <c r="C909" s="154">
        <v>44852</v>
      </c>
      <c r="D909" s="155" t="s">
        <v>16</v>
      </c>
      <c r="E909" s="156">
        <v>80</v>
      </c>
      <c r="F909" s="157" t="s">
        <v>8969</v>
      </c>
      <c r="G909" s="157" t="s">
        <v>9</v>
      </c>
      <c r="H909" s="158" t="s">
        <v>9053</v>
      </c>
      <c r="I909" s="157">
        <v>220509</v>
      </c>
      <c r="J909" s="157">
        <v>18</v>
      </c>
      <c r="K909" s="157" t="s">
        <v>9078</v>
      </c>
      <c r="L909" s="159">
        <v>0.3</v>
      </c>
      <c r="M909" s="159" t="s">
        <v>9058</v>
      </c>
      <c r="N909" s="157">
        <v>220509</v>
      </c>
      <c r="O909" s="7" t="s">
        <v>9056</v>
      </c>
      <c r="P909" s="16">
        <f>IFERROR(LOOKUP(E909,{30,43,48,53,58,63,68,73,78,83,88,93,97},{42,47,52,57,62,67,72,77,82,87,92,99,100}),999)</f>
        <v>82</v>
      </c>
      <c r="Q909">
        <v>1</v>
      </c>
    </row>
    <row r="910" spans="1:17" x14ac:dyDescent="0.35">
      <c r="A910" s="153">
        <v>2165</v>
      </c>
      <c r="B910" t="s">
        <v>9052</v>
      </c>
      <c r="C910" s="154">
        <v>44852</v>
      </c>
      <c r="D910" s="155" t="s">
        <v>16</v>
      </c>
      <c r="E910" s="156">
        <v>80</v>
      </c>
      <c r="F910" s="157" t="s">
        <v>8969</v>
      </c>
      <c r="G910" s="155" t="s">
        <v>9069</v>
      </c>
      <c r="H910" s="158" t="s">
        <v>9009</v>
      </c>
      <c r="I910" s="157"/>
      <c r="J910" s="157">
        <v>18</v>
      </c>
      <c r="K910" s="157" t="s">
        <v>9054</v>
      </c>
      <c r="L910" s="153">
        <v>0.3</v>
      </c>
      <c r="M910" s="159" t="s">
        <v>9058</v>
      </c>
      <c r="N910" s="157"/>
      <c r="O910" s="7" t="s">
        <v>9056</v>
      </c>
      <c r="P910" s="16">
        <f>IFERROR(LOOKUP(E910,{30,43,48,53,58,63,68,73,78,83,88,93,97},{42,47,52,57,62,67,72,77,82,87,92,99,100}),999)</f>
        <v>82</v>
      </c>
      <c r="Q910">
        <v>1</v>
      </c>
    </row>
    <row r="911" spans="1:17" x14ac:dyDescent="0.35">
      <c r="A911" s="153">
        <v>2166</v>
      </c>
      <c r="B911" t="s">
        <v>9052</v>
      </c>
      <c r="C911" s="154">
        <v>44852</v>
      </c>
      <c r="D911" s="155" t="s">
        <v>16</v>
      </c>
      <c r="E911" s="156">
        <v>80</v>
      </c>
      <c r="F911" s="157" t="s">
        <v>8969</v>
      </c>
      <c r="G911" s="157" t="s">
        <v>9</v>
      </c>
      <c r="H911" s="158" t="s">
        <v>9053</v>
      </c>
      <c r="I911" s="157">
        <v>637422</v>
      </c>
      <c r="J911" s="157">
        <v>18</v>
      </c>
      <c r="K911" s="157" t="s">
        <v>9109</v>
      </c>
      <c r="L911" s="159">
        <v>0.3</v>
      </c>
      <c r="M911" s="159" t="s">
        <v>9058</v>
      </c>
      <c r="N911" s="157">
        <v>637422</v>
      </c>
      <c r="O911" s="7" t="s">
        <v>9056</v>
      </c>
      <c r="P911" s="16">
        <f>IFERROR(LOOKUP(E911,{30,43,48,53,58,63,68,73,78,83,88,93,97},{42,47,52,57,62,67,72,77,82,87,92,99,100}),999)</f>
        <v>82</v>
      </c>
      <c r="Q911">
        <v>1</v>
      </c>
    </row>
    <row r="912" spans="1:17" x14ac:dyDescent="0.35">
      <c r="A912" s="153">
        <v>2167</v>
      </c>
      <c r="B912" t="s">
        <v>9052</v>
      </c>
      <c r="C912" s="154">
        <v>44852</v>
      </c>
      <c r="D912" s="155" t="s">
        <v>16</v>
      </c>
      <c r="E912" s="156">
        <v>83</v>
      </c>
      <c r="F912" s="157" t="s">
        <v>8969</v>
      </c>
      <c r="G912" s="155" t="s">
        <v>9069</v>
      </c>
      <c r="H912" s="158" t="s">
        <v>9009</v>
      </c>
      <c r="I912" s="157"/>
      <c r="J912" s="157">
        <v>18</v>
      </c>
      <c r="K912" s="157" t="s">
        <v>9054</v>
      </c>
      <c r="L912" s="153">
        <v>0.3</v>
      </c>
      <c r="M912" s="159" t="s">
        <v>9058</v>
      </c>
      <c r="N912" s="157"/>
      <c r="O912" s="7" t="s">
        <v>9056</v>
      </c>
      <c r="P912" s="16">
        <f>IFERROR(LOOKUP(E912,{30,43,48,53,58,63,68,73,78,83,88,93,97},{42,47,52,57,62,67,72,77,82,87,92,99,100}),999)</f>
        <v>87</v>
      </c>
      <c r="Q912">
        <v>1</v>
      </c>
    </row>
    <row r="913" spans="1:17" x14ac:dyDescent="0.35">
      <c r="A913" s="153">
        <v>2168</v>
      </c>
      <c r="B913" t="s">
        <v>9052</v>
      </c>
      <c r="C913" s="154">
        <v>44852</v>
      </c>
      <c r="D913" s="155" t="s">
        <v>16</v>
      </c>
      <c r="E913" s="156">
        <v>75</v>
      </c>
      <c r="F913" s="157" t="s">
        <v>8969</v>
      </c>
      <c r="G913" s="157" t="s">
        <v>9</v>
      </c>
      <c r="H913" s="158" t="s">
        <v>9053</v>
      </c>
      <c r="I913" s="157">
        <v>220509</v>
      </c>
      <c r="J913" s="157">
        <v>18</v>
      </c>
      <c r="K913" s="157" t="s">
        <v>9078</v>
      </c>
      <c r="L913" s="159">
        <v>0.3</v>
      </c>
      <c r="M913" s="159" t="s">
        <v>9058</v>
      </c>
      <c r="N913" s="157">
        <v>220509</v>
      </c>
      <c r="O913" s="7" t="s">
        <v>9056</v>
      </c>
      <c r="P913" s="16">
        <f>IFERROR(LOOKUP(E913,{30,43,48,53,58,63,68,73,78,83,88,93,97},{42,47,52,57,62,67,72,77,82,87,92,99,100}),999)</f>
        <v>77</v>
      </c>
      <c r="Q913">
        <v>1</v>
      </c>
    </row>
    <row r="914" spans="1:17" ht="29" x14ac:dyDescent="0.35">
      <c r="A914" s="153">
        <v>2169</v>
      </c>
      <c r="B914" t="s">
        <v>9052</v>
      </c>
      <c r="C914" s="154">
        <v>44852</v>
      </c>
      <c r="D914" s="155" t="s">
        <v>16</v>
      </c>
      <c r="E914" s="156">
        <v>79</v>
      </c>
      <c r="F914" s="157" t="s">
        <v>8969</v>
      </c>
      <c r="G914" s="157" t="s">
        <v>9</v>
      </c>
      <c r="H914" s="158" t="s">
        <v>9053</v>
      </c>
      <c r="I914" s="157">
        <v>220269</v>
      </c>
      <c r="J914" s="157">
        <v>18</v>
      </c>
      <c r="K914" s="157" t="s">
        <v>9113</v>
      </c>
      <c r="L914" s="159">
        <v>0.3</v>
      </c>
      <c r="M914" s="159" t="s">
        <v>9058</v>
      </c>
      <c r="N914" s="157">
        <v>220269</v>
      </c>
      <c r="O914" s="7" t="s">
        <v>9056</v>
      </c>
      <c r="P914" s="16">
        <f>IFERROR(LOOKUP(E914,{30,43,48,53,58,63,68,73,78,83,88,93,97},{42,47,52,57,62,67,72,77,82,87,92,99,100}),999)</f>
        <v>82</v>
      </c>
      <c r="Q914">
        <v>1</v>
      </c>
    </row>
    <row r="915" spans="1:17" x14ac:dyDescent="0.35">
      <c r="A915" s="153">
        <v>2170</v>
      </c>
      <c r="B915" t="s">
        <v>9052</v>
      </c>
      <c r="C915" s="154">
        <v>44852</v>
      </c>
      <c r="D915" s="155" t="s">
        <v>16</v>
      </c>
      <c r="E915" s="156">
        <v>78</v>
      </c>
      <c r="F915" s="157" t="s">
        <v>8969</v>
      </c>
      <c r="G915" s="155" t="s">
        <v>9069</v>
      </c>
      <c r="H915" s="158" t="s">
        <v>9009</v>
      </c>
      <c r="I915" s="157"/>
      <c r="J915" s="157">
        <v>18</v>
      </c>
      <c r="K915" s="157" t="s">
        <v>9054</v>
      </c>
      <c r="L915" s="153">
        <v>0.3</v>
      </c>
      <c r="M915" s="159" t="s">
        <v>9058</v>
      </c>
      <c r="N915" s="157"/>
      <c r="O915" s="7" t="s">
        <v>9056</v>
      </c>
      <c r="P915" s="16">
        <f>IFERROR(LOOKUP(E915,{30,43,48,53,58,63,68,73,78,83,88,93,97},{42,47,52,57,62,67,72,77,82,87,92,99,100}),999)</f>
        <v>82</v>
      </c>
      <c r="Q915">
        <v>1</v>
      </c>
    </row>
    <row r="916" spans="1:17" x14ac:dyDescent="0.35">
      <c r="A916" s="153">
        <v>2171</v>
      </c>
      <c r="B916" t="s">
        <v>9052</v>
      </c>
      <c r="C916" s="154">
        <v>44852</v>
      </c>
      <c r="D916" s="155" t="s">
        <v>16</v>
      </c>
      <c r="E916" s="156">
        <v>85</v>
      </c>
      <c r="F916" s="157" t="s">
        <v>8969</v>
      </c>
      <c r="G916" s="155" t="s">
        <v>9069</v>
      </c>
      <c r="H916" s="158" t="s">
        <v>9009</v>
      </c>
      <c r="I916" s="157"/>
      <c r="J916" s="157">
        <v>18</v>
      </c>
      <c r="K916" s="157" t="s">
        <v>9054</v>
      </c>
      <c r="L916" s="159">
        <v>9.9</v>
      </c>
      <c r="M916" s="159"/>
      <c r="N916" s="157"/>
      <c r="O916" s="7" t="s">
        <v>9056</v>
      </c>
      <c r="P916" s="16">
        <f>IFERROR(LOOKUP(E916,{30,43,48,53,58,63,68,73,78,83,88,93,97},{42,47,52,57,62,67,72,77,82,87,92,99,100}),999)</f>
        <v>87</v>
      </c>
      <c r="Q916">
        <v>1</v>
      </c>
    </row>
    <row r="917" spans="1:17" x14ac:dyDescent="0.35">
      <c r="A917" s="153">
        <v>2172</v>
      </c>
      <c r="B917" t="s">
        <v>9052</v>
      </c>
      <c r="C917" s="154">
        <v>44852</v>
      </c>
      <c r="D917" s="155" t="s">
        <v>16</v>
      </c>
      <c r="E917" s="156">
        <v>75</v>
      </c>
      <c r="F917" s="157" t="s">
        <v>8969</v>
      </c>
      <c r="G917" s="155" t="s">
        <v>9069</v>
      </c>
      <c r="H917" s="158" t="s">
        <v>9009</v>
      </c>
      <c r="I917" s="157"/>
      <c r="J917" s="157">
        <v>60</v>
      </c>
      <c r="K917" s="157" t="s">
        <v>9054</v>
      </c>
      <c r="L917" s="153">
        <v>0.3</v>
      </c>
      <c r="M917" s="159" t="s">
        <v>9058</v>
      </c>
      <c r="N917" s="157"/>
      <c r="O917" s="7" t="s">
        <v>9056</v>
      </c>
      <c r="P917" s="16">
        <f>IFERROR(LOOKUP(E917,{30,43,48,53,58,63,68,73,78,83,88,93,97},{42,47,52,57,62,67,72,77,82,87,92,99,100}),999)</f>
        <v>77</v>
      </c>
      <c r="Q917">
        <v>1</v>
      </c>
    </row>
    <row r="918" spans="1:17" x14ac:dyDescent="0.35">
      <c r="A918" s="153">
        <v>2173</v>
      </c>
      <c r="B918" t="s">
        <v>9052</v>
      </c>
      <c r="C918" s="154">
        <v>44852</v>
      </c>
      <c r="D918" s="155" t="s">
        <v>16</v>
      </c>
      <c r="E918" s="156">
        <v>83</v>
      </c>
      <c r="F918" s="157" t="s">
        <v>8969</v>
      </c>
      <c r="G918" s="157" t="s">
        <v>9</v>
      </c>
      <c r="H918" s="158" t="s">
        <v>9053</v>
      </c>
      <c r="I918" s="157">
        <v>637422</v>
      </c>
      <c r="J918" s="157">
        <v>60</v>
      </c>
      <c r="K918" s="157" t="s">
        <v>9109</v>
      </c>
      <c r="L918" s="159">
        <v>0.3</v>
      </c>
      <c r="M918" s="159" t="s">
        <v>9058</v>
      </c>
      <c r="N918" s="157">
        <v>637422</v>
      </c>
      <c r="O918" s="7" t="s">
        <v>9056</v>
      </c>
      <c r="P918" s="16">
        <f>IFERROR(LOOKUP(E918,{30,43,48,53,58,63,68,73,78,83,88,93,97},{42,47,52,57,62,67,72,77,82,87,92,99,100}),999)</f>
        <v>87</v>
      </c>
      <c r="Q918">
        <v>1</v>
      </c>
    </row>
    <row r="919" spans="1:17" x14ac:dyDescent="0.35">
      <c r="A919" s="153">
        <v>2174</v>
      </c>
      <c r="B919" t="s">
        <v>9052</v>
      </c>
      <c r="C919" s="154">
        <v>44852</v>
      </c>
      <c r="D919" s="155" t="s">
        <v>16</v>
      </c>
      <c r="E919" s="156">
        <v>68</v>
      </c>
      <c r="F919" s="157" t="s">
        <v>8969</v>
      </c>
      <c r="G919" s="157" t="s">
        <v>9</v>
      </c>
      <c r="H919" s="158" t="s">
        <v>9053</v>
      </c>
      <c r="I919" s="157">
        <v>220199</v>
      </c>
      <c r="J919" s="157">
        <v>60</v>
      </c>
      <c r="K919" s="157" t="s">
        <v>9057</v>
      </c>
      <c r="L919" s="159">
        <v>0.2</v>
      </c>
      <c r="M919" s="159" t="s">
        <v>9058</v>
      </c>
      <c r="N919" s="157">
        <v>220199</v>
      </c>
      <c r="O919" s="7" t="s">
        <v>9056</v>
      </c>
      <c r="P919" s="16">
        <f>IFERROR(LOOKUP(E919,{30,43,48,53,58,63,68,73,78,83,88,93,97},{42,47,52,57,62,67,72,77,82,87,92,99,100}),999)</f>
        <v>72</v>
      </c>
      <c r="Q919">
        <v>1</v>
      </c>
    </row>
    <row r="920" spans="1:17" x14ac:dyDescent="0.35">
      <c r="A920" s="153">
        <v>2175</v>
      </c>
      <c r="B920" t="s">
        <v>9052</v>
      </c>
      <c r="C920" s="154">
        <v>44852</v>
      </c>
      <c r="D920" s="155" t="s">
        <v>16</v>
      </c>
      <c r="E920" s="156">
        <v>84</v>
      </c>
      <c r="F920" s="157" t="s">
        <v>8969</v>
      </c>
      <c r="G920" s="157" t="s">
        <v>9</v>
      </c>
      <c r="H920" s="158" t="s">
        <v>9053</v>
      </c>
      <c r="I920" s="157">
        <v>220513</v>
      </c>
      <c r="J920" s="157">
        <v>60</v>
      </c>
      <c r="K920" s="157" t="s">
        <v>9080</v>
      </c>
      <c r="L920" s="159">
        <v>0.3</v>
      </c>
      <c r="M920" s="159" t="s">
        <v>9058</v>
      </c>
      <c r="N920" s="157">
        <v>220513</v>
      </c>
      <c r="O920" s="7" t="s">
        <v>9056</v>
      </c>
      <c r="P920" s="16">
        <f>IFERROR(LOOKUP(E920,{30,43,48,53,58,63,68,73,78,83,88,93,97},{42,47,52,57,62,67,72,77,82,87,92,99,100}),999)</f>
        <v>87</v>
      </c>
      <c r="Q920">
        <v>1</v>
      </c>
    </row>
    <row r="921" spans="1:17" x14ac:dyDescent="0.35">
      <c r="A921" s="153">
        <v>2176</v>
      </c>
      <c r="B921" t="s">
        <v>9052</v>
      </c>
      <c r="C921" s="154">
        <v>44852</v>
      </c>
      <c r="D921" s="155" t="s">
        <v>16</v>
      </c>
      <c r="E921" s="156">
        <v>92</v>
      </c>
      <c r="F921" s="157" t="s">
        <v>8969</v>
      </c>
      <c r="G921" s="155" t="s">
        <v>9069</v>
      </c>
      <c r="H921" s="158" t="s">
        <v>9009</v>
      </c>
      <c r="I921" s="157"/>
      <c r="J921" s="157">
        <v>18</v>
      </c>
      <c r="K921" s="157" t="s">
        <v>9054</v>
      </c>
      <c r="L921" s="153">
        <v>0.3</v>
      </c>
      <c r="M921" s="159" t="s">
        <v>9058</v>
      </c>
      <c r="N921" s="157"/>
      <c r="O921" s="7" t="s">
        <v>9056</v>
      </c>
      <c r="P921" s="16">
        <f>IFERROR(LOOKUP(E921,{30,43,48,53,58,63,68,73,78,83,88,93,97},{42,47,52,57,62,67,72,77,82,87,92,99,100}),999)</f>
        <v>92</v>
      </c>
      <c r="Q921">
        <v>1</v>
      </c>
    </row>
    <row r="922" spans="1:17" x14ac:dyDescent="0.35">
      <c r="A922" s="153">
        <v>2177</v>
      </c>
      <c r="B922" t="s">
        <v>9052</v>
      </c>
      <c r="C922" s="154">
        <v>44852</v>
      </c>
      <c r="D922" s="155" t="s">
        <v>16</v>
      </c>
      <c r="E922" s="156">
        <v>85</v>
      </c>
      <c r="F922" s="157" t="s">
        <v>8969</v>
      </c>
      <c r="G922" s="155" t="s">
        <v>9069</v>
      </c>
      <c r="H922" s="158" t="s">
        <v>9009</v>
      </c>
      <c r="I922" s="157"/>
      <c r="J922" s="157">
        <v>60</v>
      </c>
      <c r="K922" s="157" t="s">
        <v>9054</v>
      </c>
      <c r="L922" s="153">
        <v>0.3</v>
      </c>
      <c r="M922" s="159" t="s">
        <v>9058</v>
      </c>
      <c r="N922" s="157"/>
      <c r="O922" s="7" t="s">
        <v>9056</v>
      </c>
      <c r="P922" s="16">
        <f>IFERROR(LOOKUP(E922,{30,43,48,53,58,63,68,73,78,83,88,93,97},{42,47,52,57,62,67,72,77,82,87,92,99,100}),999)</f>
        <v>87</v>
      </c>
      <c r="Q922">
        <v>1</v>
      </c>
    </row>
    <row r="923" spans="1:17" x14ac:dyDescent="0.35">
      <c r="A923" s="153">
        <v>2178</v>
      </c>
      <c r="B923" t="s">
        <v>9052</v>
      </c>
      <c r="C923" s="154">
        <v>44852</v>
      </c>
      <c r="D923" s="155" t="s">
        <v>16</v>
      </c>
      <c r="E923" s="156">
        <v>81</v>
      </c>
      <c r="F923" s="157" t="s">
        <v>8969</v>
      </c>
      <c r="G923" s="155" t="s">
        <v>9069</v>
      </c>
      <c r="H923" s="158" t="s">
        <v>9009</v>
      </c>
      <c r="I923" s="157"/>
      <c r="J923" s="157">
        <v>60</v>
      </c>
      <c r="K923" s="157" t="s">
        <v>9054</v>
      </c>
      <c r="L923" s="153">
        <v>0.3</v>
      </c>
      <c r="M923" s="159" t="s">
        <v>9058</v>
      </c>
      <c r="N923" s="157"/>
      <c r="O923" s="7" t="s">
        <v>9056</v>
      </c>
      <c r="P923" s="16">
        <f>IFERROR(LOOKUP(E923,{30,43,48,53,58,63,68,73,78,83,88,93,97},{42,47,52,57,62,67,72,77,82,87,92,99,100}),999)</f>
        <v>82</v>
      </c>
      <c r="Q923">
        <v>1</v>
      </c>
    </row>
    <row r="924" spans="1:17" x14ac:dyDescent="0.35">
      <c r="A924" s="153">
        <v>2179</v>
      </c>
      <c r="B924" t="s">
        <v>9052</v>
      </c>
      <c r="C924" s="154">
        <v>44852</v>
      </c>
      <c r="D924" s="155" t="s">
        <v>16</v>
      </c>
      <c r="E924" s="156">
        <v>87</v>
      </c>
      <c r="F924" s="157" t="s">
        <v>8969</v>
      </c>
      <c r="G924" s="157" t="s">
        <v>9</v>
      </c>
      <c r="H924" s="158" t="s">
        <v>9053</v>
      </c>
      <c r="I924" s="157">
        <v>637422</v>
      </c>
      <c r="J924" s="157">
        <v>60</v>
      </c>
      <c r="K924" s="157" t="s">
        <v>9109</v>
      </c>
      <c r="L924" s="159">
        <v>0.3</v>
      </c>
      <c r="M924" s="159" t="s">
        <v>9058</v>
      </c>
      <c r="N924" s="157">
        <v>637422</v>
      </c>
      <c r="O924" s="7" t="s">
        <v>9056</v>
      </c>
      <c r="P924" s="16">
        <f>IFERROR(LOOKUP(E924,{30,43,48,53,58,63,68,73,78,83,88,93,97},{42,47,52,57,62,67,72,77,82,87,92,99,100}),999)</f>
        <v>87</v>
      </c>
      <c r="Q924">
        <v>1</v>
      </c>
    </row>
    <row r="925" spans="1:17" x14ac:dyDescent="0.35">
      <c r="A925" s="153">
        <v>2180</v>
      </c>
      <c r="B925" t="s">
        <v>9052</v>
      </c>
      <c r="C925" s="154">
        <v>44852</v>
      </c>
      <c r="D925" s="155" t="s">
        <v>16</v>
      </c>
      <c r="E925" s="156">
        <v>75</v>
      </c>
      <c r="F925" s="157" t="s">
        <v>8969</v>
      </c>
      <c r="G925" s="155" t="s">
        <v>9069</v>
      </c>
      <c r="H925" s="158" t="s">
        <v>9009</v>
      </c>
      <c r="I925" s="157"/>
      <c r="J925" s="157">
        <v>60</v>
      </c>
      <c r="K925" s="157" t="s">
        <v>9054</v>
      </c>
      <c r="L925" s="153">
        <v>0.3</v>
      </c>
      <c r="M925" s="159" t="s">
        <v>9058</v>
      </c>
      <c r="N925" s="157"/>
      <c r="O925" s="7" t="s">
        <v>9056</v>
      </c>
      <c r="P925" s="16">
        <f>IFERROR(LOOKUP(E925,{30,43,48,53,58,63,68,73,78,83,88,93,97},{42,47,52,57,62,67,72,77,82,87,92,99,100}),999)</f>
        <v>77</v>
      </c>
      <c r="Q925">
        <v>1</v>
      </c>
    </row>
    <row r="926" spans="1:17" x14ac:dyDescent="0.35">
      <c r="A926" s="153">
        <v>2181</v>
      </c>
      <c r="B926" t="s">
        <v>9052</v>
      </c>
      <c r="C926" s="154">
        <v>44852</v>
      </c>
      <c r="D926" s="155" t="s">
        <v>16</v>
      </c>
      <c r="E926" s="156">
        <v>73</v>
      </c>
      <c r="F926" s="157" t="s">
        <v>8969</v>
      </c>
      <c r="G926" s="155" t="s">
        <v>9069</v>
      </c>
      <c r="H926" s="158" t="s">
        <v>9009</v>
      </c>
      <c r="I926" s="157"/>
      <c r="J926" s="157">
        <v>60</v>
      </c>
      <c r="K926" s="157" t="s">
        <v>9054</v>
      </c>
      <c r="L926" s="153">
        <v>0.3</v>
      </c>
      <c r="M926" s="159" t="s">
        <v>9058</v>
      </c>
      <c r="N926" s="157"/>
      <c r="O926" s="7" t="s">
        <v>9056</v>
      </c>
      <c r="P926" s="16">
        <f>IFERROR(LOOKUP(E926,{30,43,48,53,58,63,68,73,78,83,88,93,97},{42,47,52,57,62,67,72,77,82,87,92,99,100}),999)</f>
        <v>77</v>
      </c>
      <c r="Q926">
        <v>1</v>
      </c>
    </row>
    <row r="927" spans="1:17" x14ac:dyDescent="0.35">
      <c r="A927" s="153">
        <v>2182</v>
      </c>
      <c r="B927" t="s">
        <v>9052</v>
      </c>
      <c r="C927" s="154">
        <v>44852</v>
      </c>
      <c r="D927" s="155" t="s">
        <v>16</v>
      </c>
      <c r="E927" s="156">
        <v>73</v>
      </c>
      <c r="F927" s="157" t="s">
        <v>8969</v>
      </c>
      <c r="G927" s="155" t="s">
        <v>9069</v>
      </c>
      <c r="H927" s="158" t="s">
        <v>9009</v>
      </c>
      <c r="I927" s="157"/>
      <c r="J927" s="157">
        <v>60</v>
      </c>
      <c r="K927" s="157" t="s">
        <v>9054</v>
      </c>
      <c r="L927" s="153">
        <v>0.2</v>
      </c>
      <c r="M927" s="159" t="s">
        <v>9058</v>
      </c>
      <c r="N927" s="157"/>
      <c r="O927" s="7" t="s">
        <v>9056</v>
      </c>
      <c r="P927" s="16">
        <f>IFERROR(LOOKUP(E927,{30,43,48,53,58,63,68,73,78,83,88,93,97},{42,47,52,57,62,67,72,77,82,87,92,99,100}),999)</f>
        <v>77</v>
      </c>
      <c r="Q927">
        <v>1</v>
      </c>
    </row>
    <row r="928" spans="1:17" x14ac:dyDescent="0.35">
      <c r="A928" s="153">
        <v>2183</v>
      </c>
      <c r="B928" t="s">
        <v>9052</v>
      </c>
      <c r="C928" s="154">
        <v>44852</v>
      </c>
      <c r="D928" s="155" t="s">
        <v>16</v>
      </c>
      <c r="E928" s="156">
        <v>88</v>
      </c>
      <c r="F928" s="157" t="s">
        <v>8969</v>
      </c>
      <c r="G928" s="155" t="s">
        <v>9069</v>
      </c>
      <c r="H928" s="158" t="s">
        <v>9009</v>
      </c>
      <c r="I928" s="157"/>
      <c r="J928" s="157">
        <v>60</v>
      </c>
      <c r="K928" s="157" t="s">
        <v>9054</v>
      </c>
      <c r="L928" s="153">
        <v>0.3</v>
      </c>
      <c r="M928" s="159" t="s">
        <v>9058</v>
      </c>
      <c r="N928" s="157"/>
      <c r="O928" s="7" t="s">
        <v>9056</v>
      </c>
      <c r="P928" s="16">
        <f>IFERROR(LOOKUP(E928,{30,43,48,53,58,63,68,73,78,83,88,93,97},{42,47,52,57,62,67,72,77,82,87,92,99,100}),999)</f>
        <v>92</v>
      </c>
      <c r="Q928">
        <v>1</v>
      </c>
    </row>
    <row r="929" spans="1:17" x14ac:dyDescent="0.35">
      <c r="A929" s="153">
        <v>2184</v>
      </c>
      <c r="B929" t="s">
        <v>9052</v>
      </c>
      <c r="C929" s="154">
        <v>44852</v>
      </c>
      <c r="D929" s="155" t="s">
        <v>16</v>
      </c>
      <c r="E929" s="156">
        <v>81</v>
      </c>
      <c r="F929" s="157" t="s">
        <v>8969</v>
      </c>
      <c r="G929" s="157" t="s">
        <v>9</v>
      </c>
      <c r="H929" s="158" t="s">
        <v>9053</v>
      </c>
      <c r="I929" s="157">
        <v>220509</v>
      </c>
      <c r="J929" s="157">
        <v>60</v>
      </c>
      <c r="K929" s="157" t="s">
        <v>9078</v>
      </c>
      <c r="L929" s="159">
        <v>0.3</v>
      </c>
      <c r="M929" s="159" t="s">
        <v>9058</v>
      </c>
      <c r="N929" s="157">
        <v>220509</v>
      </c>
      <c r="O929" s="7" t="s">
        <v>9056</v>
      </c>
      <c r="P929" s="16">
        <f>IFERROR(LOOKUP(E929,{30,43,48,53,58,63,68,73,78,83,88,93,97},{42,47,52,57,62,67,72,77,82,87,92,99,100}),999)</f>
        <v>82</v>
      </c>
      <c r="Q929">
        <v>1</v>
      </c>
    </row>
    <row r="930" spans="1:17" x14ac:dyDescent="0.35">
      <c r="A930" s="153">
        <v>2185</v>
      </c>
      <c r="B930" t="s">
        <v>9052</v>
      </c>
      <c r="C930" s="154">
        <v>44852</v>
      </c>
      <c r="D930" s="155" t="s">
        <v>16</v>
      </c>
      <c r="E930" s="156">
        <v>80</v>
      </c>
      <c r="F930" s="157" t="s">
        <v>8969</v>
      </c>
      <c r="G930" s="155" t="s">
        <v>9069</v>
      </c>
      <c r="H930" s="158" t="s">
        <v>9009</v>
      </c>
      <c r="I930" s="157"/>
      <c r="J930" s="157">
        <v>18</v>
      </c>
      <c r="K930" s="157" t="s">
        <v>9054</v>
      </c>
      <c r="L930" s="153">
        <v>0.3</v>
      </c>
      <c r="M930" s="159" t="s">
        <v>9058</v>
      </c>
      <c r="N930" s="157"/>
      <c r="O930" s="7" t="s">
        <v>9056</v>
      </c>
      <c r="P930" s="16">
        <f>IFERROR(LOOKUP(E930,{30,43,48,53,58,63,68,73,78,83,88,93,97},{42,47,52,57,62,67,72,77,82,87,92,99,100}),999)</f>
        <v>82</v>
      </c>
      <c r="Q930">
        <v>1</v>
      </c>
    </row>
    <row r="931" spans="1:17" x14ac:dyDescent="0.35">
      <c r="A931" s="153">
        <v>2186</v>
      </c>
      <c r="B931" t="s">
        <v>9052</v>
      </c>
      <c r="C931" s="154">
        <v>44852</v>
      </c>
      <c r="D931" s="155" t="s">
        <v>16</v>
      </c>
      <c r="E931" s="156">
        <v>79</v>
      </c>
      <c r="F931" s="157" t="s">
        <v>8969</v>
      </c>
      <c r="G931" s="157" t="s">
        <v>9</v>
      </c>
      <c r="H931" s="158" t="s">
        <v>9053</v>
      </c>
      <c r="I931" s="157">
        <v>637422</v>
      </c>
      <c r="J931" s="157">
        <v>60</v>
      </c>
      <c r="K931" s="157" t="s">
        <v>9109</v>
      </c>
      <c r="L931" s="159">
        <v>0.3</v>
      </c>
      <c r="M931" s="159" t="s">
        <v>9058</v>
      </c>
      <c r="N931" s="157">
        <v>637422</v>
      </c>
      <c r="O931" s="7" t="s">
        <v>9056</v>
      </c>
      <c r="P931" s="16">
        <f>IFERROR(LOOKUP(E931,{30,43,48,53,58,63,68,73,78,83,88,93,97},{42,47,52,57,62,67,72,77,82,87,92,99,100}),999)</f>
        <v>82</v>
      </c>
      <c r="Q931">
        <v>1</v>
      </c>
    </row>
    <row r="932" spans="1:17" x14ac:dyDescent="0.35">
      <c r="A932" s="153">
        <v>2187</v>
      </c>
      <c r="B932" t="s">
        <v>9052</v>
      </c>
      <c r="C932" s="154">
        <v>44852</v>
      </c>
      <c r="D932" s="155" t="s">
        <v>16</v>
      </c>
      <c r="E932" s="156">
        <v>77</v>
      </c>
      <c r="F932" s="157" t="s">
        <v>8969</v>
      </c>
      <c r="G932" s="155" t="s">
        <v>9069</v>
      </c>
      <c r="H932" s="158" t="s">
        <v>9009</v>
      </c>
      <c r="I932" s="157"/>
      <c r="J932" s="157">
        <v>60</v>
      </c>
      <c r="K932" s="157" t="s">
        <v>9054</v>
      </c>
      <c r="L932" s="153">
        <v>0.3</v>
      </c>
      <c r="M932" s="159" t="s">
        <v>9058</v>
      </c>
      <c r="N932" s="157"/>
      <c r="O932" s="7" t="s">
        <v>9056</v>
      </c>
      <c r="P932" s="16">
        <f>IFERROR(LOOKUP(E932,{30,43,48,53,58,63,68,73,78,83,88,93,97},{42,47,52,57,62,67,72,77,82,87,92,99,100}),999)</f>
        <v>77</v>
      </c>
      <c r="Q932">
        <v>1</v>
      </c>
    </row>
    <row r="933" spans="1:17" x14ac:dyDescent="0.35">
      <c r="A933" s="153">
        <v>2188</v>
      </c>
      <c r="B933" t="s">
        <v>9052</v>
      </c>
      <c r="C933" s="154">
        <v>44852</v>
      </c>
      <c r="D933" s="155" t="s">
        <v>16</v>
      </c>
      <c r="E933" s="156">
        <v>76</v>
      </c>
      <c r="F933" s="157" t="s">
        <v>8969</v>
      </c>
      <c r="G933" s="155" t="s">
        <v>9069</v>
      </c>
      <c r="H933" s="158" t="s">
        <v>9009</v>
      </c>
      <c r="I933" s="157"/>
      <c r="J933" s="157">
        <v>60</v>
      </c>
      <c r="K933" s="157" t="s">
        <v>9054</v>
      </c>
      <c r="L933" s="153">
        <v>0.2</v>
      </c>
      <c r="M933" s="159" t="s">
        <v>9058</v>
      </c>
      <c r="N933" s="157"/>
      <c r="O933" s="7" t="s">
        <v>9056</v>
      </c>
      <c r="P933" s="16">
        <f>IFERROR(LOOKUP(E933,{30,43,48,53,58,63,68,73,78,83,88,93,97},{42,47,52,57,62,67,72,77,82,87,92,99,100}),999)</f>
        <v>77</v>
      </c>
      <c r="Q933">
        <v>1</v>
      </c>
    </row>
    <row r="934" spans="1:17" x14ac:dyDescent="0.35">
      <c r="A934" s="153">
        <v>2189</v>
      </c>
      <c r="B934" t="s">
        <v>9052</v>
      </c>
      <c r="C934" s="154">
        <v>44852</v>
      </c>
      <c r="D934" s="155" t="s">
        <v>16</v>
      </c>
      <c r="E934" s="156">
        <v>76</v>
      </c>
      <c r="F934" s="157" t="s">
        <v>8969</v>
      </c>
      <c r="G934" s="155" t="s">
        <v>9069</v>
      </c>
      <c r="H934" s="158" t="s">
        <v>9009</v>
      </c>
      <c r="I934" s="157"/>
      <c r="J934" s="157">
        <v>60</v>
      </c>
      <c r="K934" s="157" t="s">
        <v>9054</v>
      </c>
      <c r="L934" s="153">
        <v>0.3</v>
      </c>
      <c r="M934" s="159" t="s">
        <v>9058</v>
      </c>
      <c r="N934" s="157"/>
      <c r="O934" s="7" t="s">
        <v>9056</v>
      </c>
      <c r="P934" s="16">
        <f>IFERROR(LOOKUP(E934,{30,43,48,53,58,63,68,73,78,83,88,93,97},{42,47,52,57,62,67,72,77,82,87,92,99,100}),999)</f>
        <v>77</v>
      </c>
      <c r="Q934">
        <v>1</v>
      </c>
    </row>
    <row r="935" spans="1:17" x14ac:dyDescent="0.35">
      <c r="A935" s="153">
        <v>2190</v>
      </c>
      <c r="B935" t="s">
        <v>9052</v>
      </c>
      <c r="C935" s="154">
        <v>44852</v>
      </c>
      <c r="D935" s="155" t="s">
        <v>16</v>
      </c>
      <c r="E935" s="156">
        <v>80</v>
      </c>
      <c r="F935" s="157" t="s">
        <v>8969</v>
      </c>
      <c r="G935" s="155" t="s">
        <v>9069</v>
      </c>
      <c r="H935" s="158" t="s">
        <v>9009</v>
      </c>
      <c r="I935" s="157"/>
      <c r="J935" s="157">
        <v>60</v>
      </c>
      <c r="K935" s="157" t="s">
        <v>9054</v>
      </c>
      <c r="L935" s="153">
        <v>0.3</v>
      </c>
      <c r="M935" s="159" t="s">
        <v>9058</v>
      </c>
      <c r="N935" s="157"/>
      <c r="O935" s="7" t="s">
        <v>9056</v>
      </c>
      <c r="P935" s="16">
        <f>IFERROR(LOOKUP(E935,{30,43,48,53,58,63,68,73,78,83,88,93,97},{42,47,52,57,62,67,72,77,82,87,92,99,100}),999)</f>
        <v>82</v>
      </c>
      <c r="Q935">
        <v>1</v>
      </c>
    </row>
    <row r="936" spans="1:17" x14ac:dyDescent="0.35">
      <c r="A936" s="153">
        <v>2191</v>
      </c>
      <c r="B936" t="s">
        <v>9052</v>
      </c>
      <c r="C936" s="154">
        <v>44852</v>
      </c>
      <c r="D936" s="155" t="s">
        <v>16</v>
      </c>
      <c r="E936" s="156">
        <v>81</v>
      </c>
      <c r="F936" s="157" t="s">
        <v>8969</v>
      </c>
      <c r="G936" s="155" t="s">
        <v>9069</v>
      </c>
      <c r="H936" s="158" t="s">
        <v>9009</v>
      </c>
      <c r="I936" s="157"/>
      <c r="J936" s="157">
        <v>60</v>
      </c>
      <c r="K936" s="157" t="s">
        <v>9054</v>
      </c>
      <c r="L936" s="153">
        <v>0.3</v>
      </c>
      <c r="M936" s="159" t="s">
        <v>9058</v>
      </c>
      <c r="N936" s="157"/>
      <c r="O936" s="7" t="s">
        <v>9056</v>
      </c>
      <c r="P936" s="16">
        <f>IFERROR(LOOKUP(E936,{30,43,48,53,58,63,68,73,78,83,88,93,97},{42,47,52,57,62,67,72,77,82,87,92,99,100}),999)</f>
        <v>82</v>
      </c>
      <c r="Q936">
        <v>1</v>
      </c>
    </row>
    <row r="937" spans="1:17" x14ac:dyDescent="0.35">
      <c r="A937" s="153">
        <v>2192</v>
      </c>
      <c r="B937" t="s">
        <v>9052</v>
      </c>
      <c r="C937" s="154">
        <v>44852</v>
      </c>
      <c r="D937" s="155" t="s">
        <v>16</v>
      </c>
      <c r="E937" s="156">
        <v>78</v>
      </c>
      <c r="F937" s="157" t="s">
        <v>8969</v>
      </c>
      <c r="G937" s="155" t="s">
        <v>9069</v>
      </c>
      <c r="H937" s="158" t="s">
        <v>9009</v>
      </c>
      <c r="I937" s="157"/>
      <c r="J937" s="157">
        <v>60</v>
      </c>
      <c r="K937" s="157" t="s">
        <v>9054</v>
      </c>
      <c r="L937" s="153">
        <v>0.3</v>
      </c>
      <c r="M937" s="159" t="s">
        <v>9058</v>
      </c>
      <c r="N937" s="157"/>
      <c r="O937" s="7" t="s">
        <v>9056</v>
      </c>
      <c r="P937" s="16">
        <f>IFERROR(LOOKUP(E937,{30,43,48,53,58,63,68,73,78,83,88,93,97},{42,47,52,57,62,67,72,77,82,87,92,99,100}),999)</f>
        <v>82</v>
      </c>
      <c r="Q937">
        <v>1</v>
      </c>
    </row>
    <row r="938" spans="1:17" ht="29" x14ac:dyDescent="0.35">
      <c r="A938" s="153">
        <v>2193</v>
      </c>
      <c r="B938" t="s">
        <v>9052</v>
      </c>
      <c r="C938" s="154">
        <v>44852</v>
      </c>
      <c r="D938" s="155" t="s">
        <v>16</v>
      </c>
      <c r="E938" s="156">
        <v>77</v>
      </c>
      <c r="F938" s="157" t="s">
        <v>8969</v>
      </c>
      <c r="G938" s="157" t="s">
        <v>9</v>
      </c>
      <c r="H938" s="158" t="s">
        <v>9053</v>
      </c>
      <c r="I938" s="157">
        <v>220511</v>
      </c>
      <c r="J938" s="157">
        <v>18</v>
      </c>
      <c r="K938" s="157" t="s">
        <v>9068</v>
      </c>
      <c r="L938" s="159">
        <v>0.3</v>
      </c>
      <c r="M938" s="159" t="s">
        <v>9058</v>
      </c>
      <c r="N938" s="157">
        <v>220511</v>
      </c>
      <c r="O938" s="7" t="s">
        <v>9056</v>
      </c>
      <c r="P938" s="16">
        <f>IFERROR(LOOKUP(E938,{30,43,48,53,58,63,68,73,78,83,88,93,97},{42,47,52,57,62,67,72,77,82,87,92,99,100}),999)</f>
        <v>77</v>
      </c>
      <c r="Q938">
        <v>1</v>
      </c>
    </row>
    <row r="939" spans="1:17" x14ac:dyDescent="0.35">
      <c r="A939" s="153">
        <v>2194</v>
      </c>
      <c r="B939" t="s">
        <v>9052</v>
      </c>
      <c r="C939" s="154">
        <v>44852</v>
      </c>
      <c r="D939" s="155" t="s">
        <v>16</v>
      </c>
      <c r="E939" s="156">
        <v>83</v>
      </c>
      <c r="F939" s="157" t="s">
        <v>8969</v>
      </c>
      <c r="G939" s="157" t="s">
        <v>9</v>
      </c>
      <c r="H939" s="158" t="s">
        <v>9053</v>
      </c>
      <c r="I939" s="157">
        <v>220513</v>
      </c>
      <c r="J939" s="157">
        <v>60</v>
      </c>
      <c r="K939" s="157" t="s">
        <v>9080</v>
      </c>
      <c r="L939" s="159">
        <v>0.3</v>
      </c>
      <c r="M939" s="159" t="s">
        <v>9058</v>
      </c>
      <c r="N939" s="157">
        <v>220513</v>
      </c>
      <c r="O939" s="7" t="s">
        <v>9056</v>
      </c>
      <c r="P939" s="16">
        <f>IFERROR(LOOKUP(E939,{30,43,48,53,58,63,68,73,78,83,88,93,97},{42,47,52,57,62,67,72,77,82,87,92,99,100}),999)</f>
        <v>87</v>
      </c>
      <c r="Q939">
        <v>1</v>
      </c>
    </row>
    <row r="940" spans="1:17" x14ac:dyDescent="0.35">
      <c r="A940" s="153">
        <v>2195</v>
      </c>
      <c r="B940" t="s">
        <v>9052</v>
      </c>
      <c r="C940" s="154">
        <v>44852</v>
      </c>
      <c r="D940" s="155" t="s">
        <v>16</v>
      </c>
      <c r="E940" s="156">
        <v>80</v>
      </c>
      <c r="F940" s="157" t="s">
        <v>8969</v>
      </c>
      <c r="G940" s="157" t="s">
        <v>9</v>
      </c>
      <c r="H940" s="158" t="s">
        <v>9053</v>
      </c>
      <c r="I940" s="157">
        <v>220509</v>
      </c>
      <c r="J940" s="157">
        <v>60</v>
      </c>
      <c r="K940" s="157" t="s">
        <v>9078</v>
      </c>
      <c r="L940" s="159">
        <v>0.3</v>
      </c>
      <c r="M940" s="159" t="s">
        <v>9058</v>
      </c>
      <c r="N940" s="157">
        <v>220509</v>
      </c>
      <c r="O940" s="7" t="s">
        <v>9056</v>
      </c>
      <c r="P940" s="16">
        <f>IFERROR(LOOKUP(E940,{30,43,48,53,58,63,68,73,78,83,88,93,97},{42,47,52,57,62,67,72,77,82,87,92,99,100}),999)</f>
        <v>82</v>
      </c>
      <c r="Q940">
        <v>1</v>
      </c>
    </row>
    <row r="941" spans="1:17" x14ac:dyDescent="0.35">
      <c r="A941" s="153">
        <v>2196</v>
      </c>
      <c r="B941" t="s">
        <v>9052</v>
      </c>
      <c r="C941" s="154">
        <v>44852</v>
      </c>
      <c r="D941" s="155" t="s">
        <v>16</v>
      </c>
      <c r="E941" s="156">
        <v>80</v>
      </c>
      <c r="F941" s="157" t="s">
        <v>8969</v>
      </c>
      <c r="G941" s="155" t="s">
        <v>9069</v>
      </c>
      <c r="H941" s="158" t="s">
        <v>9009</v>
      </c>
      <c r="I941" s="157"/>
      <c r="J941" s="157">
        <v>60</v>
      </c>
      <c r="K941" s="157" t="s">
        <v>9054</v>
      </c>
      <c r="L941" s="153">
        <v>0.3</v>
      </c>
      <c r="M941" s="159" t="s">
        <v>9058</v>
      </c>
      <c r="N941" s="157"/>
      <c r="O941" s="7" t="s">
        <v>9056</v>
      </c>
      <c r="P941" s="16">
        <f>IFERROR(LOOKUP(E941,{30,43,48,53,58,63,68,73,78,83,88,93,97},{42,47,52,57,62,67,72,77,82,87,92,99,100}),999)</f>
        <v>82</v>
      </c>
      <c r="Q941">
        <v>1</v>
      </c>
    </row>
    <row r="942" spans="1:17" x14ac:dyDescent="0.35">
      <c r="A942" s="153">
        <v>2197</v>
      </c>
      <c r="B942" t="s">
        <v>9052</v>
      </c>
      <c r="C942" s="154">
        <v>44852</v>
      </c>
      <c r="D942" s="155" t="s">
        <v>16</v>
      </c>
      <c r="E942" s="156">
        <v>82</v>
      </c>
      <c r="F942" s="157" t="s">
        <v>8969</v>
      </c>
      <c r="G942" s="155" t="s">
        <v>9069</v>
      </c>
      <c r="H942" s="158" t="s">
        <v>9009</v>
      </c>
      <c r="I942" s="157"/>
      <c r="J942" s="157">
        <v>60</v>
      </c>
      <c r="K942" s="157" t="s">
        <v>9054</v>
      </c>
      <c r="L942" s="153">
        <v>0.3</v>
      </c>
      <c r="M942" s="159" t="s">
        <v>9058</v>
      </c>
      <c r="N942" s="157"/>
      <c r="O942" s="7" t="s">
        <v>9056</v>
      </c>
      <c r="P942" s="16">
        <f>IFERROR(LOOKUP(E942,{30,43,48,53,58,63,68,73,78,83,88,93,97},{42,47,52,57,62,67,72,77,82,87,92,99,100}),999)</f>
        <v>82</v>
      </c>
      <c r="Q942">
        <v>1</v>
      </c>
    </row>
    <row r="943" spans="1:17" ht="29" x14ac:dyDescent="0.35">
      <c r="A943" s="153">
        <v>2198</v>
      </c>
      <c r="B943" t="s">
        <v>9052</v>
      </c>
      <c r="C943" s="154">
        <v>44852</v>
      </c>
      <c r="D943" s="155" t="s">
        <v>16</v>
      </c>
      <c r="E943" s="156">
        <v>83</v>
      </c>
      <c r="F943" s="157" t="s">
        <v>8969</v>
      </c>
      <c r="G943" s="157" t="s">
        <v>9</v>
      </c>
      <c r="H943" s="158" t="s">
        <v>9053</v>
      </c>
      <c r="I943" s="157">
        <v>220504</v>
      </c>
      <c r="J943" s="157">
        <v>60</v>
      </c>
      <c r="K943" s="157" t="s">
        <v>9117</v>
      </c>
      <c r="L943" s="159">
        <v>0.4</v>
      </c>
      <c r="M943" s="159" t="s">
        <v>9058</v>
      </c>
      <c r="N943" s="157">
        <v>220504</v>
      </c>
      <c r="O943" s="7" t="s">
        <v>9056</v>
      </c>
      <c r="P943" s="16">
        <f>IFERROR(LOOKUP(E943,{30,43,48,53,58,63,68,73,78,83,88,93,97},{42,47,52,57,62,67,72,77,82,87,92,99,100}),999)</f>
        <v>87</v>
      </c>
      <c r="Q943">
        <v>1</v>
      </c>
    </row>
    <row r="944" spans="1:17" x14ac:dyDescent="0.35">
      <c r="A944" s="153">
        <v>2199</v>
      </c>
      <c r="B944" t="s">
        <v>9052</v>
      </c>
      <c r="C944" s="154">
        <v>44852</v>
      </c>
      <c r="D944" s="155" t="s">
        <v>16</v>
      </c>
      <c r="E944" s="156">
        <v>78</v>
      </c>
      <c r="F944" s="157" t="s">
        <v>8969</v>
      </c>
      <c r="G944" s="155" t="s">
        <v>9069</v>
      </c>
      <c r="H944" s="158" t="s">
        <v>9009</v>
      </c>
      <c r="I944" s="157"/>
      <c r="J944" s="157">
        <v>60</v>
      </c>
      <c r="K944" s="157" t="s">
        <v>9054</v>
      </c>
      <c r="L944" s="153">
        <v>0.3</v>
      </c>
      <c r="M944" s="159" t="s">
        <v>9058</v>
      </c>
      <c r="N944" s="157"/>
      <c r="O944" s="7" t="s">
        <v>9056</v>
      </c>
      <c r="P944" s="16">
        <f>IFERROR(LOOKUP(E944,{30,43,48,53,58,63,68,73,78,83,88,93,97},{42,47,52,57,62,67,72,77,82,87,92,99,100}),999)</f>
        <v>82</v>
      </c>
      <c r="Q944">
        <v>1</v>
      </c>
    </row>
    <row r="945" spans="1:17" x14ac:dyDescent="0.35">
      <c r="A945" s="153">
        <v>2200</v>
      </c>
      <c r="B945" t="s">
        <v>9052</v>
      </c>
      <c r="C945" s="154">
        <v>44852</v>
      </c>
      <c r="D945" s="155" t="s">
        <v>16</v>
      </c>
      <c r="E945" s="156">
        <v>75</v>
      </c>
      <c r="F945" s="157" t="s">
        <v>8969</v>
      </c>
      <c r="G945" s="155" t="s">
        <v>9069</v>
      </c>
      <c r="H945" s="158" t="s">
        <v>9009</v>
      </c>
      <c r="I945" s="157"/>
      <c r="J945" s="157">
        <v>60</v>
      </c>
      <c r="K945" s="157" t="s">
        <v>9054</v>
      </c>
      <c r="L945" s="153">
        <v>0.3</v>
      </c>
      <c r="M945" s="159" t="s">
        <v>9058</v>
      </c>
      <c r="N945" s="157"/>
      <c r="O945" s="7" t="s">
        <v>9056</v>
      </c>
      <c r="P945" s="16">
        <f>IFERROR(LOOKUP(E945,{30,43,48,53,58,63,68,73,78,83,88,93,97},{42,47,52,57,62,67,72,77,82,87,92,99,100}),999)</f>
        <v>77</v>
      </c>
      <c r="Q945">
        <v>1</v>
      </c>
    </row>
    <row r="946" spans="1:17" x14ac:dyDescent="0.35">
      <c r="A946" s="153">
        <v>2201</v>
      </c>
      <c r="B946" t="s">
        <v>9052</v>
      </c>
      <c r="C946" s="154">
        <v>44852</v>
      </c>
      <c r="D946" s="155" t="s">
        <v>16</v>
      </c>
      <c r="E946" s="156">
        <v>91</v>
      </c>
      <c r="F946" s="157" t="s">
        <v>8969</v>
      </c>
      <c r="G946" s="155" t="s">
        <v>9069</v>
      </c>
      <c r="H946" s="158" t="s">
        <v>9009</v>
      </c>
      <c r="I946" s="157"/>
      <c r="J946" s="157">
        <v>60</v>
      </c>
      <c r="K946" s="157" t="s">
        <v>9054</v>
      </c>
      <c r="L946" s="153">
        <v>0.3</v>
      </c>
      <c r="M946" s="159" t="s">
        <v>9058</v>
      </c>
      <c r="N946" s="157"/>
      <c r="O946" s="7" t="s">
        <v>9056</v>
      </c>
      <c r="P946" s="16">
        <f>IFERROR(LOOKUP(E946,{30,43,48,53,58,63,68,73,78,83,88,93,97},{42,47,52,57,62,67,72,77,82,87,92,99,100}),999)</f>
        <v>92</v>
      </c>
      <c r="Q946">
        <v>1</v>
      </c>
    </row>
    <row r="947" spans="1:17" x14ac:dyDescent="0.35">
      <c r="A947" s="153">
        <v>2202</v>
      </c>
      <c r="B947" t="s">
        <v>9052</v>
      </c>
      <c r="C947" s="154">
        <v>44852</v>
      </c>
      <c r="D947" s="155" t="s">
        <v>16</v>
      </c>
      <c r="E947" s="156">
        <v>74</v>
      </c>
      <c r="F947" s="157" t="s">
        <v>8969</v>
      </c>
      <c r="G947" s="157" t="s">
        <v>9</v>
      </c>
      <c r="H947" s="158" t="s">
        <v>9053</v>
      </c>
      <c r="I947" s="157">
        <v>220513</v>
      </c>
      <c r="J947" s="157">
        <v>60</v>
      </c>
      <c r="K947" s="157" t="s">
        <v>9080</v>
      </c>
      <c r="L947" s="159">
        <v>0.3</v>
      </c>
      <c r="M947" s="159" t="s">
        <v>9058</v>
      </c>
      <c r="N947" s="157">
        <v>220513</v>
      </c>
      <c r="O947" s="7" t="s">
        <v>9056</v>
      </c>
      <c r="P947" s="16">
        <f>IFERROR(LOOKUP(E947,{30,43,48,53,58,63,68,73,78,83,88,93,97},{42,47,52,57,62,67,72,77,82,87,92,99,100}),999)</f>
        <v>77</v>
      </c>
      <c r="Q947">
        <v>1</v>
      </c>
    </row>
    <row r="948" spans="1:17" x14ac:dyDescent="0.35">
      <c r="A948" s="153">
        <v>2203</v>
      </c>
      <c r="B948" t="s">
        <v>9052</v>
      </c>
      <c r="C948" s="154">
        <v>44852</v>
      </c>
      <c r="D948" s="155" t="s">
        <v>16</v>
      </c>
      <c r="E948" s="156">
        <v>74</v>
      </c>
      <c r="F948" s="157" t="s">
        <v>8969</v>
      </c>
      <c r="G948" s="155" t="s">
        <v>9069</v>
      </c>
      <c r="H948" s="158" t="s">
        <v>9009</v>
      </c>
      <c r="I948" s="157"/>
      <c r="J948" s="157">
        <v>60</v>
      </c>
      <c r="K948" s="157" t="s">
        <v>9054</v>
      </c>
      <c r="L948" s="153">
        <v>0.3</v>
      </c>
      <c r="M948" s="159" t="s">
        <v>9058</v>
      </c>
      <c r="N948" s="157"/>
      <c r="O948" s="7" t="s">
        <v>9056</v>
      </c>
      <c r="P948" s="16">
        <f>IFERROR(LOOKUP(E948,{30,43,48,53,58,63,68,73,78,83,88,93,97},{42,47,52,57,62,67,72,77,82,87,92,99,100}),999)</f>
        <v>77</v>
      </c>
      <c r="Q948">
        <v>1</v>
      </c>
    </row>
    <row r="949" spans="1:17" x14ac:dyDescent="0.35">
      <c r="A949" s="153">
        <v>2204</v>
      </c>
      <c r="B949" t="s">
        <v>9052</v>
      </c>
      <c r="C949" s="154">
        <v>44852</v>
      </c>
      <c r="D949" s="155" t="s">
        <v>16</v>
      </c>
      <c r="E949" s="156">
        <v>92</v>
      </c>
      <c r="F949" s="157" t="s">
        <v>8969</v>
      </c>
      <c r="G949" s="155" t="s">
        <v>9069</v>
      </c>
      <c r="H949" s="158" t="s">
        <v>9009</v>
      </c>
      <c r="I949" s="157"/>
      <c r="J949" s="157">
        <v>60</v>
      </c>
      <c r="K949" s="157" t="s">
        <v>9054</v>
      </c>
      <c r="L949" s="153">
        <v>0.4</v>
      </c>
      <c r="M949" s="159" t="s">
        <v>9058</v>
      </c>
      <c r="N949" s="157"/>
      <c r="O949" s="7" t="s">
        <v>9056</v>
      </c>
      <c r="P949" s="16">
        <f>IFERROR(LOOKUP(E949,{30,43,48,53,58,63,68,73,78,83,88,93,97},{42,47,52,57,62,67,72,77,82,87,92,99,100}),999)</f>
        <v>92</v>
      </c>
      <c r="Q949">
        <v>1</v>
      </c>
    </row>
    <row r="950" spans="1:17" x14ac:dyDescent="0.35">
      <c r="A950" s="153">
        <v>2205</v>
      </c>
      <c r="B950" t="s">
        <v>9052</v>
      </c>
      <c r="C950" s="154">
        <v>44852</v>
      </c>
      <c r="D950" s="155" t="s">
        <v>16</v>
      </c>
      <c r="E950" s="156">
        <v>79</v>
      </c>
      <c r="F950" s="157" t="s">
        <v>8969</v>
      </c>
      <c r="G950" s="155" t="s">
        <v>9069</v>
      </c>
      <c r="H950" s="158" t="s">
        <v>9009</v>
      </c>
      <c r="I950" s="157"/>
      <c r="J950" s="157">
        <v>60</v>
      </c>
      <c r="K950" s="157" t="s">
        <v>9054</v>
      </c>
      <c r="L950" s="153">
        <v>0.3</v>
      </c>
      <c r="M950" s="159" t="s">
        <v>9058</v>
      </c>
      <c r="N950" s="157"/>
      <c r="O950" s="7" t="s">
        <v>9056</v>
      </c>
      <c r="P950" s="16">
        <f>IFERROR(LOOKUP(E950,{30,43,48,53,58,63,68,73,78,83,88,93,97},{42,47,52,57,62,67,72,77,82,87,92,99,100}),999)</f>
        <v>82</v>
      </c>
      <c r="Q950">
        <v>1</v>
      </c>
    </row>
    <row r="951" spans="1:17" x14ac:dyDescent="0.35">
      <c r="A951" s="153">
        <v>2206</v>
      </c>
      <c r="B951" t="s">
        <v>9052</v>
      </c>
      <c r="C951" s="154">
        <v>44852</v>
      </c>
      <c r="D951" s="155" t="s">
        <v>16</v>
      </c>
      <c r="E951" s="156">
        <v>87</v>
      </c>
      <c r="F951" s="157" t="s">
        <v>8969</v>
      </c>
      <c r="G951" s="155" t="s">
        <v>9069</v>
      </c>
      <c r="H951" s="158" t="s">
        <v>9009</v>
      </c>
      <c r="I951" s="157"/>
      <c r="J951" s="157">
        <v>60</v>
      </c>
      <c r="K951" s="157" t="s">
        <v>9054</v>
      </c>
      <c r="L951" s="153">
        <v>0.3</v>
      </c>
      <c r="M951" s="159" t="s">
        <v>9058</v>
      </c>
      <c r="N951" s="157"/>
      <c r="O951" s="7" t="s">
        <v>9056</v>
      </c>
      <c r="P951" s="16">
        <f>IFERROR(LOOKUP(E951,{30,43,48,53,58,63,68,73,78,83,88,93,97},{42,47,52,57,62,67,72,77,82,87,92,99,100}),999)</f>
        <v>87</v>
      </c>
      <c r="Q951">
        <v>1</v>
      </c>
    </row>
    <row r="952" spans="1:17" ht="29" x14ac:dyDescent="0.35">
      <c r="A952" s="153">
        <v>2207</v>
      </c>
      <c r="B952" t="s">
        <v>9052</v>
      </c>
      <c r="C952" s="154">
        <v>44852</v>
      </c>
      <c r="D952" s="155" t="s">
        <v>16</v>
      </c>
      <c r="E952" s="156">
        <v>82</v>
      </c>
      <c r="F952" s="157" t="s">
        <v>8969</v>
      </c>
      <c r="G952" s="157" t="s">
        <v>9</v>
      </c>
      <c r="H952" s="158" t="s">
        <v>9053</v>
      </c>
      <c r="I952" s="157">
        <v>220270</v>
      </c>
      <c r="J952" s="157">
        <v>60</v>
      </c>
      <c r="K952" s="157" t="s">
        <v>9115</v>
      </c>
      <c r="L952" s="159">
        <v>0.3</v>
      </c>
      <c r="M952" s="159" t="s">
        <v>9058</v>
      </c>
      <c r="N952" s="157">
        <v>220270</v>
      </c>
      <c r="O952" s="7" t="s">
        <v>9056</v>
      </c>
      <c r="P952" s="16">
        <f>IFERROR(LOOKUP(E952,{30,43,48,53,58,63,68,73,78,83,88,93,97},{42,47,52,57,62,67,72,77,82,87,92,99,100}),999)</f>
        <v>82</v>
      </c>
      <c r="Q952">
        <v>1</v>
      </c>
    </row>
    <row r="953" spans="1:17" x14ac:dyDescent="0.35">
      <c r="A953" s="153">
        <v>3001</v>
      </c>
      <c r="B953" t="s">
        <v>9052</v>
      </c>
      <c r="C953" s="154">
        <v>44859</v>
      </c>
      <c r="D953" s="155" t="s">
        <v>16</v>
      </c>
      <c r="E953" s="156">
        <v>75</v>
      </c>
      <c r="F953" s="157" t="s">
        <v>8969</v>
      </c>
      <c r="G953" s="155" t="s">
        <v>9069</v>
      </c>
      <c r="H953" s="158" t="s">
        <v>9009</v>
      </c>
      <c r="I953" s="157"/>
      <c r="J953" s="157">
        <v>18</v>
      </c>
      <c r="K953" s="157" t="s">
        <v>9054</v>
      </c>
      <c r="L953" s="159">
        <v>9.9</v>
      </c>
      <c r="M953" s="159"/>
      <c r="N953" s="157"/>
      <c r="O953" s="7" t="s">
        <v>9056</v>
      </c>
      <c r="P953" s="16">
        <f>IFERROR(LOOKUP(E953,{30,43,48,53,58,63,68,73,78,83,88,93,97},{42,47,52,57,62,67,72,77,82,87,92,99,100}),999)</f>
        <v>77</v>
      </c>
      <c r="Q953">
        <v>1</v>
      </c>
    </row>
    <row r="954" spans="1:17" x14ac:dyDescent="0.35">
      <c r="A954" s="153">
        <v>3002</v>
      </c>
      <c r="B954" t="s">
        <v>9052</v>
      </c>
      <c r="C954" s="154">
        <v>44859</v>
      </c>
      <c r="D954" s="155" t="s">
        <v>16</v>
      </c>
      <c r="E954" s="156">
        <v>77</v>
      </c>
      <c r="F954" s="157" t="s">
        <v>8969</v>
      </c>
      <c r="G954" s="155" t="s">
        <v>9069</v>
      </c>
      <c r="H954" s="158" t="s">
        <v>9009</v>
      </c>
      <c r="I954" s="157"/>
      <c r="J954" s="157">
        <v>18</v>
      </c>
      <c r="K954" s="157" t="s">
        <v>9054</v>
      </c>
      <c r="L954" s="153">
        <v>0.3</v>
      </c>
      <c r="M954" s="159" t="s">
        <v>9058</v>
      </c>
      <c r="N954" s="157"/>
      <c r="O954" s="7" t="s">
        <v>9056</v>
      </c>
      <c r="P954" s="16">
        <f>IFERROR(LOOKUP(E954,{30,43,48,53,58,63,68,73,78,83,88,93,97},{42,47,52,57,62,67,72,77,82,87,92,99,100}),999)</f>
        <v>77</v>
      </c>
      <c r="Q954">
        <v>1</v>
      </c>
    </row>
    <row r="955" spans="1:17" x14ac:dyDescent="0.35">
      <c r="A955" s="153">
        <v>3003</v>
      </c>
      <c r="B955" t="s">
        <v>9052</v>
      </c>
      <c r="C955" s="154">
        <v>44859</v>
      </c>
      <c r="D955" s="155" t="s">
        <v>16</v>
      </c>
      <c r="E955" s="156">
        <v>76</v>
      </c>
      <c r="F955" s="157" t="s">
        <v>8969</v>
      </c>
      <c r="G955" s="155" t="s">
        <v>9069</v>
      </c>
      <c r="H955" s="158" t="s">
        <v>9009</v>
      </c>
      <c r="I955" s="157"/>
      <c r="J955" s="157">
        <v>18</v>
      </c>
      <c r="K955" s="157" t="s">
        <v>9054</v>
      </c>
      <c r="L955" s="153">
        <v>0.3</v>
      </c>
      <c r="M955" s="159" t="s">
        <v>9058</v>
      </c>
      <c r="N955" s="157"/>
      <c r="O955" s="7" t="s">
        <v>9056</v>
      </c>
      <c r="P955" s="16">
        <f>IFERROR(LOOKUP(E955,{30,43,48,53,58,63,68,73,78,83,88,93,97},{42,47,52,57,62,67,72,77,82,87,92,99,100}),999)</f>
        <v>77</v>
      </c>
      <c r="Q955">
        <v>1</v>
      </c>
    </row>
    <row r="956" spans="1:17" x14ac:dyDescent="0.35">
      <c r="A956" s="153">
        <v>3004</v>
      </c>
      <c r="B956" t="s">
        <v>9052</v>
      </c>
      <c r="C956" s="154">
        <v>44859</v>
      </c>
      <c r="D956" s="155" t="s">
        <v>16</v>
      </c>
      <c r="E956" s="156">
        <v>78</v>
      </c>
      <c r="F956" s="157" t="s">
        <v>8969</v>
      </c>
      <c r="G956" s="157" t="s">
        <v>9</v>
      </c>
      <c r="H956" s="158" t="s">
        <v>9053</v>
      </c>
      <c r="I956" s="157">
        <v>220509</v>
      </c>
      <c r="J956" s="157">
        <v>18</v>
      </c>
      <c r="K956" s="157" t="s">
        <v>9078</v>
      </c>
      <c r="L956" s="159">
        <v>0.3</v>
      </c>
      <c r="M956" s="159" t="s">
        <v>9058</v>
      </c>
      <c r="N956" s="157">
        <v>220509</v>
      </c>
      <c r="O956" s="7" t="s">
        <v>9056</v>
      </c>
      <c r="P956" s="16">
        <f>IFERROR(LOOKUP(E956,{30,43,48,53,58,63,68,73,78,83,88,93,97},{42,47,52,57,62,67,72,77,82,87,92,99,100}),999)</f>
        <v>82</v>
      </c>
      <c r="Q956">
        <v>1</v>
      </c>
    </row>
    <row r="957" spans="1:17" x14ac:dyDescent="0.35">
      <c r="A957" s="153">
        <v>3005</v>
      </c>
      <c r="B957" t="s">
        <v>9052</v>
      </c>
      <c r="C957" s="154">
        <v>44859</v>
      </c>
      <c r="D957" s="155" t="s">
        <v>16</v>
      </c>
      <c r="E957" s="156">
        <v>86</v>
      </c>
      <c r="F957" s="157" t="s">
        <v>8969</v>
      </c>
      <c r="G957" s="155" t="s">
        <v>9069</v>
      </c>
      <c r="H957" s="158" t="s">
        <v>9009</v>
      </c>
      <c r="I957" s="157"/>
      <c r="J957" s="157">
        <v>18</v>
      </c>
      <c r="K957" s="157" t="s">
        <v>9054</v>
      </c>
      <c r="L957" s="153">
        <v>1.1000000000000001</v>
      </c>
      <c r="M957" s="159" t="s">
        <v>9000</v>
      </c>
      <c r="N957" s="157"/>
      <c r="O957" s="7" t="s">
        <v>9056</v>
      </c>
      <c r="P957" s="16">
        <f>IFERROR(LOOKUP(E957,{30,43,48,53,58,63,68,73,78,83,88,93,97},{42,47,52,57,62,67,72,77,82,87,92,99,100}),999)</f>
        <v>87</v>
      </c>
      <c r="Q957">
        <v>1</v>
      </c>
    </row>
    <row r="958" spans="1:17" x14ac:dyDescent="0.35">
      <c r="A958" s="153">
        <v>3006</v>
      </c>
      <c r="B958" t="s">
        <v>9052</v>
      </c>
      <c r="C958" s="154">
        <v>44859</v>
      </c>
      <c r="D958" s="155" t="s">
        <v>16</v>
      </c>
      <c r="E958" s="156">
        <v>88</v>
      </c>
      <c r="F958" s="157" t="s">
        <v>8969</v>
      </c>
      <c r="G958" s="155" t="s">
        <v>9069</v>
      </c>
      <c r="H958" s="158" t="s">
        <v>9009</v>
      </c>
      <c r="I958" s="157"/>
      <c r="J958" s="157">
        <v>18</v>
      </c>
      <c r="K958" s="157" t="s">
        <v>9054</v>
      </c>
      <c r="L958" s="153">
        <v>0.3</v>
      </c>
      <c r="M958" s="159" t="s">
        <v>9058</v>
      </c>
      <c r="N958" s="157"/>
      <c r="O958" s="7" t="s">
        <v>9056</v>
      </c>
      <c r="P958" s="16">
        <f>IFERROR(LOOKUP(E958,{30,43,48,53,58,63,68,73,78,83,88,93,97},{42,47,52,57,62,67,72,77,82,87,92,99,100}),999)</f>
        <v>92</v>
      </c>
      <c r="Q958">
        <v>1</v>
      </c>
    </row>
    <row r="959" spans="1:17" x14ac:dyDescent="0.35">
      <c r="A959" s="153">
        <v>3007</v>
      </c>
      <c r="B959" t="s">
        <v>9052</v>
      </c>
      <c r="C959" s="154">
        <v>44859</v>
      </c>
      <c r="D959" s="155" t="s">
        <v>16</v>
      </c>
      <c r="E959" s="156">
        <v>80</v>
      </c>
      <c r="F959" s="157" t="s">
        <v>8969</v>
      </c>
      <c r="G959" s="157" t="s">
        <v>9</v>
      </c>
      <c r="H959" s="158" t="s">
        <v>9053</v>
      </c>
      <c r="I959" s="157">
        <v>220509</v>
      </c>
      <c r="J959" s="157">
        <v>18</v>
      </c>
      <c r="K959" s="157" t="s">
        <v>9078</v>
      </c>
      <c r="L959" s="159">
        <v>0.3</v>
      </c>
      <c r="M959" s="159" t="s">
        <v>9058</v>
      </c>
      <c r="N959" s="157">
        <v>220509</v>
      </c>
      <c r="O959" s="7" t="s">
        <v>9056</v>
      </c>
      <c r="P959" s="16">
        <f>IFERROR(LOOKUP(E959,{30,43,48,53,58,63,68,73,78,83,88,93,97},{42,47,52,57,62,67,72,77,82,87,92,99,100}),999)</f>
        <v>82</v>
      </c>
      <c r="Q959">
        <v>1</v>
      </c>
    </row>
    <row r="960" spans="1:17" x14ac:dyDescent="0.35">
      <c r="A960" s="153">
        <v>3008</v>
      </c>
      <c r="B960" t="s">
        <v>9052</v>
      </c>
      <c r="C960" s="154">
        <v>44859</v>
      </c>
      <c r="D960" s="155" t="s">
        <v>16</v>
      </c>
      <c r="E960" s="156">
        <v>84</v>
      </c>
      <c r="F960" s="157" t="s">
        <v>8969</v>
      </c>
      <c r="G960" s="157" t="s">
        <v>9</v>
      </c>
      <c r="H960" s="158" t="s">
        <v>9009</v>
      </c>
      <c r="I960" s="157"/>
      <c r="J960" s="157">
        <v>18</v>
      </c>
      <c r="K960" s="157" t="s">
        <v>9054</v>
      </c>
      <c r="L960" s="153">
        <v>0.4</v>
      </c>
      <c r="M960" s="159" t="s">
        <v>9058</v>
      </c>
      <c r="N960" s="157"/>
      <c r="O960" s="7" t="s">
        <v>9056</v>
      </c>
      <c r="P960" s="16">
        <f>IFERROR(LOOKUP(E960,{30,43,48,53,58,63,68,73,78,83,88,93,97},{42,47,52,57,62,67,72,77,82,87,92,99,100}),999)</f>
        <v>87</v>
      </c>
      <c r="Q960">
        <v>1</v>
      </c>
    </row>
    <row r="961" spans="1:17" x14ac:dyDescent="0.35">
      <c r="A961" s="153">
        <v>3009</v>
      </c>
      <c r="B961" t="s">
        <v>9052</v>
      </c>
      <c r="C961" s="154">
        <v>44859</v>
      </c>
      <c r="D961" s="155" t="s">
        <v>16</v>
      </c>
      <c r="E961" s="156">
        <v>87</v>
      </c>
      <c r="F961" s="157" t="s">
        <v>8969</v>
      </c>
      <c r="G961" s="155" t="s">
        <v>9069</v>
      </c>
      <c r="H961" s="158" t="s">
        <v>9009</v>
      </c>
      <c r="I961" s="157"/>
      <c r="J961" s="157">
        <v>18</v>
      </c>
      <c r="K961" s="157" t="s">
        <v>9054</v>
      </c>
      <c r="L961" s="153">
        <v>0.3</v>
      </c>
      <c r="M961" s="159" t="s">
        <v>9058</v>
      </c>
      <c r="N961" s="157"/>
      <c r="O961" s="7" t="s">
        <v>9056</v>
      </c>
      <c r="P961" s="16">
        <f>IFERROR(LOOKUP(E961,{30,43,48,53,58,63,68,73,78,83,88,93,97},{42,47,52,57,62,67,72,77,82,87,92,99,100}),999)</f>
        <v>87</v>
      </c>
      <c r="Q961">
        <v>1</v>
      </c>
    </row>
    <row r="962" spans="1:17" x14ac:dyDescent="0.35">
      <c r="A962" s="153">
        <v>3010</v>
      </c>
      <c r="B962" t="s">
        <v>9052</v>
      </c>
      <c r="C962" s="154">
        <v>44859</v>
      </c>
      <c r="D962" s="155" t="s">
        <v>16</v>
      </c>
      <c r="E962" s="156">
        <v>89</v>
      </c>
      <c r="F962" s="157" t="s">
        <v>8969</v>
      </c>
      <c r="G962" s="155" t="s">
        <v>9069</v>
      </c>
      <c r="H962" s="158" t="s">
        <v>9009</v>
      </c>
      <c r="I962" s="157"/>
      <c r="J962" s="157">
        <v>18</v>
      </c>
      <c r="K962" s="157" t="s">
        <v>9054</v>
      </c>
      <c r="L962" s="153">
        <v>0.3</v>
      </c>
      <c r="M962" s="159" t="s">
        <v>9058</v>
      </c>
      <c r="N962" s="157"/>
      <c r="O962" s="7" t="s">
        <v>9056</v>
      </c>
      <c r="P962" s="16">
        <f>IFERROR(LOOKUP(E962,{30,43,48,53,58,63,68,73,78,83,88,93,97},{42,47,52,57,62,67,72,77,82,87,92,99,100}),999)</f>
        <v>92</v>
      </c>
      <c r="Q962">
        <v>1</v>
      </c>
    </row>
    <row r="963" spans="1:17" ht="29" x14ac:dyDescent="0.35">
      <c r="A963" s="153">
        <v>3011</v>
      </c>
      <c r="B963" t="s">
        <v>9052</v>
      </c>
      <c r="C963" s="154">
        <v>44859</v>
      </c>
      <c r="D963" s="155" t="s">
        <v>16</v>
      </c>
      <c r="E963" s="156">
        <v>77</v>
      </c>
      <c r="F963" s="157" t="s">
        <v>8969</v>
      </c>
      <c r="G963" s="157" t="s">
        <v>9</v>
      </c>
      <c r="H963" s="158" t="s">
        <v>9053</v>
      </c>
      <c r="I963" s="157">
        <v>220269</v>
      </c>
      <c r="J963" s="157">
        <v>18</v>
      </c>
      <c r="K963" s="157" t="s">
        <v>9113</v>
      </c>
      <c r="L963" s="159">
        <v>0.3</v>
      </c>
      <c r="M963" s="159" t="s">
        <v>9058</v>
      </c>
      <c r="N963" s="157">
        <v>220269</v>
      </c>
      <c r="O963" s="7" t="s">
        <v>9056</v>
      </c>
      <c r="P963" s="16">
        <f>IFERROR(LOOKUP(E963,{30,43,48,53,58,63,68,73,78,83,88,93,97},{42,47,52,57,62,67,72,77,82,87,92,99,100}),999)</f>
        <v>77</v>
      </c>
      <c r="Q963">
        <v>1</v>
      </c>
    </row>
    <row r="964" spans="1:17" x14ac:dyDescent="0.35">
      <c r="A964" s="153">
        <v>3012</v>
      </c>
      <c r="B964" t="s">
        <v>9052</v>
      </c>
      <c r="C964" s="154">
        <v>44859</v>
      </c>
      <c r="D964" s="155" t="s">
        <v>16</v>
      </c>
      <c r="E964" s="156">
        <v>82</v>
      </c>
      <c r="F964" s="157" t="s">
        <v>8969</v>
      </c>
      <c r="G964" s="157" t="s">
        <v>9</v>
      </c>
      <c r="H964" s="158" t="s">
        <v>9053</v>
      </c>
      <c r="I964" s="157">
        <v>220513</v>
      </c>
      <c r="J964" s="157">
        <v>18</v>
      </c>
      <c r="K964" s="157" t="s">
        <v>9080</v>
      </c>
      <c r="L964" s="159">
        <v>0.3</v>
      </c>
      <c r="M964" s="159" t="s">
        <v>9058</v>
      </c>
      <c r="N964" s="157">
        <v>220513</v>
      </c>
      <c r="O964" s="7" t="s">
        <v>9056</v>
      </c>
      <c r="P964" s="16">
        <f>IFERROR(LOOKUP(E964,{30,43,48,53,58,63,68,73,78,83,88,93,97},{42,47,52,57,62,67,72,77,82,87,92,99,100}),999)</f>
        <v>82</v>
      </c>
      <c r="Q964">
        <v>1</v>
      </c>
    </row>
    <row r="965" spans="1:17" x14ac:dyDescent="0.35">
      <c r="A965" s="153">
        <v>3013</v>
      </c>
      <c r="B965" t="s">
        <v>9052</v>
      </c>
      <c r="C965" s="154">
        <v>44859</v>
      </c>
      <c r="D965" s="155" t="s">
        <v>16</v>
      </c>
      <c r="E965" s="156">
        <v>84</v>
      </c>
      <c r="F965" s="157" t="s">
        <v>8969</v>
      </c>
      <c r="G965" s="155" t="s">
        <v>9069</v>
      </c>
      <c r="H965" s="158" t="s">
        <v>9009</v>
      </c>
      <c r="I965" s="157"/>
      <c r="J965" s="157">
        <v>18</v>
      </c>
      <c r="K965" s="157" t="s">
        <v>9054</v>
      </c>
      <c r="L965" s="153">
        <v>1.2</v>
      </c>
      <c r="M965" s="159" t="s">
        <v>9000</v>
      </c>
      <c r="N965" s="157"/>
      <c r="O965" s="7" t="s">
        <v>9056</v>
      </c>
      <c r="P965" s="16">
        <f>IFERROR(LOOKUP(E965,{30,43,48,53,58,63,68,73,78,83,88,93,97},{42,47,52,57,62,67,72,77,82,87,92,99,100}),999)</f>
        <v>87</v>
      </c>
      <c r="Q965">
        <v>1</v>
      </c>
    </row>
    <row r="966" spans="1:17" x14ac:dyDescent="0.35">
      <c r="A966" s="153">
        <v>3014</v>
      </c>
      <c r="B966" t="s">
        <v>9052</v>
      </c>
      <c r="C966" s="154">
        <v>44859</v>
      </c>
      <c r="D966" s="155" t="s">
        <v>16</v>
      </c>
      <c r="E966" s="156">
        <v>79</v>
      </c>
      <c r="F966" s="157" t="s">
        <v>8969</v>
      </c>
      <c r="G966" s="155" t="s">
        <v>9069</v>
      </c>
      <c r="H966" s="158" t="s">
        <v>9009</v>
      </c>
      <c r="I966" s="157"/>
      <c r="J966" s="157">
        <v>18</v>
      </c>
      <c r="K966" s="157" t="s">
        <v>9054</v>
      </c>
      <c r="L966" s="153">
        <v>0.3</v>
      </c>
      <c r="M966" s="159" t="s">
        <v>9058</v>
      </c>
      <c r="N966" s="157"/>
      <c r="O966" s="7" t="s">
        <v>9056</v>
      </c>
      <c r="P966" s="16">
        <f>IFERROR(LOOKUP(E966,{30,43,48,53,58,63,68,73,78,83,88,93,97},{42,47,52,57,62,67,72,77,82,87,92,99,100}),999)</f>
        <v>82</v>
      </c>
      <c r="Q966">
        <v>1</v>
      </c>
    </row>
    <row r="967" spans="1:17" x14ac:dyDescent="0.35">
      <c r="A967" s="153">
        <v>3015</v>
      </c>
      <c r="B967" t="s">
        <v>9052</v>
      </c>
      <c r="C967" s="154">
        <v>44859</v>
      </c>
      <c r="D967" s="155" t="s">
        <v>16</v>
      </c>
      <c r="E967" s="156">
        <v>75</v>
      </c>
      <c r="F967" s="157" t="s">
        <v>8969</v>
      </c>
      <c r="G967" s="155" t="s">
        <v>9069</v>
      </c>
      <c r="H967" s="158" t="s">
        <v>9009</v>
      </c>
      <c r="I967" s="157"/>
      <c r="J967" s="157">
        <v>18</v>
      </c>
      <c r="K967" s="157" t="s">
        <v>9054</v>
      </c>
      <c r="L967" s="153">
        <v>0.3</v>
      </c>
      <c r="M967" s="159" t="s">
        <v>9058</v>
      </c>
      <c r="N967" s="157"/>
      <c r="O967" s="7" t="s">
        <v>9056</v>
      </c>
      <c r="P967" s="16">
        <f>IFERROR(LOOKUP(E967,{30,43,48,53,58,63,68,73,78,83,88,93,97},{42,47,52,57,62,67,72,77,82,87,92,99,100}),999)</f>
        <v>77</v>
      </c>
      <c r="Q967">
        <v>1</v>
      </c>
    </row>
    <row r="968" spans="1:17" x14ac:dyDescent="0.35">
      <c r="A968" s="153">
        <v>3016</v>
      </c>
      <c r="B968" t="s">
        <v>9052</v>
      </c>
      <c r="C968" s="154">
        <v>44859</v>
      </c>
      <c r="D968" s="155" t="s">
        <v>16</v>
      </c>
      <c r="E968" s="156">
        <v>78</v>
      </c>
      <c r="F968" s="157" t="s">
        <v>8969</v>
      </c>
      <c r="G968" s="157" t="s">
        <v>9</v>
      </c>
      <c r="H968" s="158" t="s">
        <v>9053</v>
      </c>
      <c r="I968" s="157">
        <v>220509</v>
      </c>
      <c r="J968" s="157">
        <v>18</v>
      </c>
      <c r="K968" s="157" t="s">
        <v>9078</v>
      </c>
      <c r="L968" s="159">
        <v>0.3</v>
      </c>
      <c r="M968" s="159" t="s">
        <v>9058</v>
      </c>
      <c r="N968" s="157">
        <v>220509</v>
      </c>
      <c r="O968" s="7" t="s">
        <v>9056</v>
      </c>
      <c r="P968" s="16">
        <f>IFERROR(LOOKUP(E968,{30,43,48,53,58,63,68,73,78,83,88,93,97},{42,47,52,57,62,67,72,77,82,87,92,99,100}),999)</f>
        <v>82</v>
      </c>
      <c r="Q968">
        <v>1</v>
      </c>
    </row>
    <row r="969" spans="1:17" x14ac:dyDescent="0.35">
      <c r="A969" s="153">
        <v>3017</v>
      </c>
      <c r="B969" t="s">
        <v>9052</v>
      </c>
      <c r="C969" s="154">
        <v>44859</v>
      </c>
      <c r="D969" s="155" t="s">
        <v>16</v>
      </c>
      <c r="E969" s="156">
        <v>79</v>
      </c>
      <c r="F969" s="157" t="s">
        <v>8969</v>
      </c>
      <c r="G969" s="155" t="s">
        <v>9069</v>
      </c>
      <c r="H969" s="158" t="s">
        <v>9009</v>
      </c>
      <c r="I969" s="157"/>
      <c r="J969" s="157">
        <v>18</v>
      </c>
      <c r="K969" s="157" t="s">
        <v>9054</v>
      </c>
      <c r="L969" s="153">
        <v>0.3</v>
      </c>
      <c r="M969" s="159" t="s">
        <v>9058</v>
      </c>
      <c r="N969" s="157"/>
      <c r="O969" s="7" t="s">
        <v>9056</v>
      </c>
      <c r="P969" s="16">
        <f>IFERROR(LOOKUP(E969,{30,43,48,53,58,63,68,73,78,83,88,93,97},{42,47,52,57,62,67,72,77,82,87,92,99,100}),999)</f>
        <v>82</v>
      </c>
      <c r="Q969">
        <v>1</v>
      </c>
    </row>
    <row r="970" spans="1:17" x14ac:dyDescent="0.35">
      <c r="A970" s="153">
        <v>3018</v>
      </c>
      <c r="B970" t="s">
        <v>9052</v>
      </c>
      <c r="C970" s="154">
        <v>44859</v>
      </c>
      <c r="D970" s="155" t="s">
        <v>16</v>
      </c>
      <c r="E970" s="156">
        <v>82</v>
      </c>
      <c r="F970" s="157" t="s">
        <v>8969</v>
      </c>
      <c r="G970" s="155" t="s">
        <v>9069</v>
      </c>
      <c r="H970" s="158" t="s">
        <v>9009</v>
      </c>
      <c r="I970" s="157"/>
      <c r="J970" s="157">
        <v>18</v>
      </c>
      <c r="K970" s="157" t="s">
        <v>9054</v>
      </c>
      <c r="L970" s="153">
        <v>1.2</v>
      </c>
      <c r="M970" s="159" t="s">
        <v>9000</v>
      </c>
      <c r="N970" s="157"/>
      <c r="O970" s="7" t="s">
        <v>9056</v>
      </c>
      <c r="P970" s="16">
        <f>IFERROR(LOOKUP(E970,{30,43,48,53,58,63,68,73,78,83,88,93,97},{42,47,52,57,62,67,72,77,82,87,92,99,100}),999)</f>
        <v>82</v>
      </c>
      <c r="Q970">
        <v>1</v>
      </c>
    </row>
    <row r="971" spans="1:17" x14ac:dyDescent="0.35">
      <c r="A971" s="153">
        <v>3019</v>
      </c>
      <c r="B971" t="s">
        <v>9052</v>
      </c>
      <c r="C971" s="154">
        <v>44859</v>
      </c>
      <c r="D971" s="155" t="s">
        <v>16</v>
      </c>
      <c r="E971" s="156">
        <v>76</v>
      </c>
      <c r="F971" s="157" t="s">
        <v>8969</v>
      </c>
      <c r="G971" s="155" t="s">
        <v>9069</v>
      </c>
      <c r="H971" s="158" t="s">
        <v>9009</v>
      </c>
      <c r="I971" s="157"/>
      <c r="J971" s="157">
        <v>18</v>
      </c>
      <c r="K971" s="157" t="s">
        <v>9054</v>
      </c>
      <c r="L971" s="153">
        <v>0.3</v>
      </c>
      <c r="M971" s="159" t="s">
        <v>9058</v>
      </c>
      <c r="N971" s="157"/>
      <c r="O971" s="7" t="s">
        <v>9056</v>
      </c>
      <c r="P971" s="16">
        <f>IFERROR(LOOKUP(E971,{30,43,48,53,58,63,68,73,78,83,88,93,97},{42,47,52,57,62,67,72,77,82,87,92,99,100}),999)</f>
        <v>77</v>
      </c>
      <c r="Q971">
        <v>1</v>
      </c>
    </row>
    <row r="972" spans="1:17" ht="29" x14ac:dyDescent="0.35">
      <c r="A972" s="153">
        <v>3020</v>
      </c>
      <c r="B972" t="s">
        <v>9052</v>
      </c>
      <c r="C972" s="154">
        <v>44859</v>
      </c>
      <c r="D972" s="155" t="s">
        <v>16</v>
      </c>
      <c r="E972" s="156">
        <v>80</v>
      </c>
      <c r="F972" s="157" t="s">
        <v>8969</v>
      </c>
      <c r="G972" s="157" t="s">
        <v>9</v>
      </c>
      <c r="H972" s="158" t="s">
        <v>9053</v>
      </c>
      <c r="I972" s="157">
        <v>91286</v>
      </c>
      <c r="J972" s="157">
        <v>18</v>
      </c>
      <c r="K972" s="157" t="s">
        <v>9112</v>
      </c>
      <c r="L972" s="159">
        <v>0.3</v>
      </c>
      <c r="M972" s="159" t="s">
        <v>9058</v>
      </c>
      <c r="N972" s="157">
        <v>91286</v>
      </c>
      <c r="O972" s="7" t="s">
        <v>9056</v>
      </c>
      <c r="P972" s="16">
        <f>IFERROR(LOOKUP(E972,{30,43,48,53,58,63,68,73,78,83,88,93,97},{42,47,52,57,62,67,72,77,82,87,92,99,100}),999)</f>
        <v>82</v>
      </c>
      <c r="Q972">
        <v>1</v>
      </c>
    </row>
    <row r="973" spans="1:17" x14ac:dyDescent="0.35">
      <c r="A973" s="153">
        <v>3021</v>
      </c>
      <c r="B973" t="s">
        <v>9052</v>
      </c>
      <c r="C973" s="154">
        <v>44859</v>
      </c>
      <c r="D973" s="155" t="s">
        <v>16</v>
      </c>
      <c r="E973" s="156">
        <v>86</v>
      </c>
      <c r="F973" s="157" t="s">
        <v>8969</v>
      </c>
      <c r="G973" s="157" t="s">
        <v>9</v>
      </c>
      <c r="H973" s="158" t="s">
        <v>9053</v>
      </c>
      <c r="I973" s="157">
        <v>637422</v>
      </c>
      <c r="J973" s="157">
        <v>18</v>
      </c>
      <c r="K973" s="157" t="s">
        <v>9109</v>
      </c>
      <c r="L973" s="159">
        <v>0.3</v>
      </c>
      <c r="M973" s="159" t="s">
        <v>9058</v>
      </c>
      <c r="N973" s="157">
        <v>637422</v>
      </c>
      <c r="O973" s="7" t="s">
        <v>9056</v>
      </c>
      <c r="P973" s="16">
        <f>IFERROR(LOOKUP(E973,{30,43,48,53,58,63,68,73,78,83,88,93,97},{42,47,52,57,62,67,72,77,82,87,92,99,100}),999)</f>
        <v>87</v>
      </c>
      <c r="Q973">
        <v>1</v>
      </c>
    </row>
    <row r="974" spans="1:17" x14ac:dyDescent="0.35">
      <c r="A974" s="153">
        <v>3022</v>
      </c>
      <c r="B974" t="s">
        <v>9052</v>
      </c>
      <c r="C974" s="154">
        <v>44859</v>
      </c>
      <c r="D974" s="155" t="s">
        <v>16</v>
      </c>
      <c r="E974" s="156">
        <v>77</v>
      </c>
      <c r="F974" s="157" t="s">
        <v>8969</v>
      </c>
      <c r="G974" s="155" t="s">
        <v>9069</v>
      </c>
      <c r="H974" s="158" t="s">
        <v>9009</v>
      </c>
      <c r="I974" s="157"/>
      <c r="J974" s="157">
        <v>18</v>
      </c>
      <c r="K974" s="157" t="s">
        <v>9054</v>
      </c>
      <c r="L974" s="153">
        <v>0.3</v>
      </c>
      <c r="M974" s="159" t="s">
        <v>9058</v>
      </c>
      <c r="N974" s="157"/>
      <c r="O974" s="7" t="s">
        <v>9056</v>
      </c>
      <c r="P974" s="16">
        <f>IFERROR(LOOKUP(E974,{30,43,48,53,58,63,68,73,78,83,88,93,97},{42,47,52,57,62,67,72,77,82,87,92,99,100}),999)</f>
        <v>77</v>
      </c>
      <c r="Q974">
        <v>1</v>
      </c>
    </row>
    <row r="975" spans="1:17" x14ac:dyDescent="0.35">
      <c r="A975" s="153">
        <v>3023</v>
      </c>
      <c r="B975" t="s">
        <v>9052</v>
      </c>
      <c r="C975" s="154">
        <v>44859</v>
      </c>
      <c r="D975" s="155" t="s">
        <v>16</v>
      </c>
      <c r="E975" s="156">
        <v>85</v>
      </c>
      <c r="F975" s="157" t="s">
        <v>8969</v>
      </c>
      <c r="G975" s="155" t="s">
        <v>9069</v>
      </c>
      <c r="H975" s="158" t="s">
        <v>9009</v>
      </c>
      <c r="I975" s="157"/>
      <c r="J975" s="157">
        <v>18</v>
      </c>
      <c r="K975" s="157" t="s">
        <v>9054</v>
      </c>
      <c r="L975" s="153">
        <v>0.4</v>
      </c>
      <c r="M975" s="159" t="s">
        <v>9058</v>
      </c>
      <c r="N975" s="157"/>
      <c r="O975" s="7" t="s">
        <v>9056</v>
      </c>
      <c r="P975" s="16">
        <f>IFERROR(LOOKUP(E975,{30,43,48,53,58,63,68,73,78,83,88,93,97},{42,47,52,57,62,67,72,77,82,87,92,99,100}),999)</f>
        <v>87</v>
      </c>
      <c r="Q975">
        <v>1</v>
      </c>
    </row>
    <row r="976" spans="1:17" x14ac:dyDescent="0.35">
      <c r="A976" s="153">
        <v>3024</v>
      </c>
      <c r="B976" t="s">
        <v>9052</v>
      </c>
      <c r="C976" s="154">
        <v>44859</v>
      </c>
      <c r="D976" s="155" t="s">
        <v>16</v>
      </c>
      <c r="E976" s="156">
        <v>85</v>
      </c>
      <c r="F976" s="157" t="s">
        <v>8969</v>
      </c>
      <c r="G976" s="157" t="s">
        <v>9</v>
      </c>
      <c r="H976" s="158" t="s">
        <v>9053</v>
      </c>
      <c r="I976" s="157">
        <v>220509</v>
      </c>
      <c r="J976" s="157">
        <v>18</v>
      </c>
      <c r="K976" s="157" t="s">
        <v>9078</v>
      </c>
      <c r="L976" s="159">
        <v>0.3</v>
      </c>
      <c r="M976" s="159" t="s">
        <v>9058</v>
      </c>
      <c r="N976" s="157">
        <v>220509</v>
      </c>
      <c r="O976" s="7" t="s">
        <v>9056</v>
      </c>
      <c r="P976" s="16">
        <f>IFERROR(LOOKUP(E976,{30,43,48,53,58,63,68,73,78,83,88,93,97},{42,47,52,57,62,67,72,77,82,87,92,99,100}),999)</f>
        <v>87</v>
      </c>
      <c r="Q976">
        <v>1</v>
      </c>
    </row>
    <row r="977" spans="1:17" x14ac:dyDescent="0.35">
      <c r="A977" s="153">
        <v>3025</v>
      </c>
      <c r="B977" t="s">
        <v>9052</v>
      </c>
      <c r="C977" s="154">
        <v>44859</v>
      </c>
      <c r="D977" s="155" t="s">
        <v>16</v>
      </c>
      <c r="E977" s="156">
        <v>77</v>
      </c>
      <c r="F977" s="157" t="s">
        <v>8969</v>
      </c>
      <c r="G977" s="155" t="s">
        <v>9069</v>
      </c>
      <c r="H977" s="158" t="s">
        <v>9009</v>
      </c>
      <c r="I977" s="157"/>
      <c r="J977" s="157">
        <v>18</v>
      </c>
      <c r="K977" s="157" t="s">
        <v>9054</v>
      </c>
      <c r="L977" s="153">
        <v>1.2</v>
      </c>
      <c r="M977" s="159" t="s">
        <v>9000</v>
      </c>
      <c r="N977" s="157"/>
      <c r="O977" s="7" t="s">
        <v>9056</v>
      </c>
      <c r="P977" s="16">
        <f>IFERROR(LOOKUP(E977,{30,43,48,53,58,63,68,73,78,83,88,93,97},{42,47,52,57,62,67,72,77,82,87,92,99,100}),999)</f>
        <v>77</v>
      </c>
      <c r="Q977">
        <v>1</v>
      </c>
    </row>
    <row r="978" spans="1:17" ht="29" x14ac:dyDescent="0.35">
      <c r="A978" s="153">
        <v>3026</v>
      </c>
      <c r="B978" t="s">
        <v>9052</v>
      </c>
      <c r="C978" s="154">
        <v>44859</v>
      </c>
      <c r="D978" s="155" t="s">
        <v>16</v>
      </c>
      <c r="E978" s="156">
        <v>71</v>
      </c>
      <c r="F978" s="157" t="s">
        <v>8969</v>
      </c>
      <c r="G978" s="157" t="s">
        <v>9</v>
      </c>
      <c r="H978" s="158" t="s">
        <v>9053</v>
      </c>
      <c r="I978" s="157">
        <v>637420</v>
      </c>
      <c r="J978" s="157">
        <v>18</v>
      </c>
      <c r="K978" s="157" t="s">
        <v>9081</v>
      </c>
      <c r="L978" s="159">
        <v>0.3</v>
      </c>
      <c r="M978" s="159" t="s">
        <v>9058</v>
      </c>
      <c r="N978" s="157">
        <v>637420</v>
      </c>
      <c r="O978" s="7" t="s">
        <v>9056</v>
      </c>
      <c r="P978" s="16">
        <f>IFERROR(LOOKUP(E978,{30,43,48,53,58,63,68,73,78,83,88,93,97},{42,47,52,57,62,67,72,77,82,87,92,99,100}),999)</f>
        <v>72</v>
      </c>
      <c r="Q978">
        <v>1</v>
      </c>
    </row>
    <row r="979" spans="1:17" x14ac:dyDescent="0.35">
      <c r="A979" s="153">
        <v>3027</v>
      </c>
      <c r="B979" t="s">
        <v>9052</v>
      </c>
      <c r="C979" s="154">
        <v>44859</v>
      </c>
      <c r="D979" s="155" t="s">
        <v>16</v>
      </c>
      <c r="E979" s="156">
        <v>74</v>
      </c>
      <c r="F979" s="157" t="s">
        <v>8969</v>
      </c>
      <c r="G979" s="155" t="s">
        <v>9069</v>
      </c>
      <c r="H979" s="158" t="s">
        <v>9009</v>
      </c>
      <c r="I979" s="157"/>
      <c r="J979" s="157">
        <v>18</v>
      </c>
      <c r="K979" s="157" t="s">
        <v>9054</v>
      </c>
      <c r="L979" s="153">
        <v>0.3</v>
      </c>
      <c r="M979" s="159" t="s">
        <v>9058</v>
      </c>
      <c r="N979" s="157"/>
      <c r="O979" s="7" t="s">
        <v>9056</v>
      </c>
      <c r="P979" s="16">
        <f>IFERROR(LOOKUP(E979,{30,43,48,53,58,63,68,73,78,83,88,93,97},{42,47,52,57,62,67,72,77,82,87,92,99,100}),999)</f>
        <v>77</v>
      </c>
      <c r="Q979">
        <v>1</v>
      </c>
    </row>
    <row r="980" spans="1:17" x14ac:dyDescent="0.35">
      <c r="A980" s="153">
        <v>3028</v>
      </c>
      <c r="B980" t="s">
        <v>9052</v>
      </c>
      <c r="C980" s="154">
        <v>44859</v>
      </c>
      <c r="D980" s="155" t="s">
        <v>16</v>
      </c>
      <c r="E980" s="156">
        <v>83</v>
      </c>
      <c r="F980" s="157" t="s">
        <v>8969</v>
      </c>
      <c r="G980" s="155" t="s">
        <v>9069</v>
      </c>
      <c r="H980" s="158" t="s">
        <v>9009</v>
      </c>
      <c r="I980" s="157"/>
      <c r="J980" s="157">
        <v>18</v>
      </c>
      <c r="K980" s="157" t="s">
        <v>9054</v>
      </c>
      <c r="L980" s="159">
        <v>9.9</v>
      </c>
      <c r="M980" s="159"/>
      <c r="N980" s="157"/>
      <c r="O980" s="7" t="s">
        <v>9056</v>
      </c>
      <c r="P980" s="16">
        <f>IFERROR(LOOKUP(E980,{30,43,48,53,58,63,68,73,78,83,88,93,97},{42,47,52,57,62,67,72,77,82,87,92,99,100}),999)</f>
        <v>87</v>
      </c>
      <c r="Q980">
        <v>1</v>
      </c>
    </row>
    <row r="981" spans="1:17" ht="29" x14ac:dyDescent="0.35">
      <c r="A981" s="153">
        <v>3029</v>
      </c>
      <c r="B981" t="s">
        <v>9052</v>
      </c>
      <c r="C981" s="154">
        <v>44859</v>
      </c>
      <c r="D981" s="155" t="s">
        <v>16</v>
      </c>
      <c r="E981" s="156">
        <v>81</v>
      </c>
      <c r="F981" s="157" t="s">
        <v>8969</v>
      </c>
      <c r="G981" s="157" t="s">
        <v>9</v>
      </c>
      <c r="H981" s="158" t="s">
        <v>9053</v>
      </c>
      <c r="I981" s="157">
        <v>91286</v>
      </c>
      <c r="J981" s="157">
        <v>18</v>
      </c>
      <c r="K981" s="157" t="s">
        <v>9112</v>
      </c>
      <c r="L981" s="159">
        <v>0.3</v>
      </c>
      <c r="M981" s="159" t="s">
        <v>9058</v>
      </c>
      <c r="N981" s="157">
        <v>91286</v>
      </c>
      <c r="O981" s="7" t="s">
        <v>9056</v>
      </c>
      <c r="P981" s="16">
        <f>IFERROR(LOOKUP(E981,{30,43,48,53,58,63,68,73,78,83,88,93,97},{42,47,52,57,62,67,72,77,82,87,92,99,100}),999)</f>
        <v>82</v>
      </c>
      <c r="Q981">
        <v>1</v>
      </c>
    </row>
    <row r="982" spans="1:17" x14ac:dyDescent="0.35">
      <c r="A982" s="153">
        <v>3030</v>
      </c>
      <c r="B982" t="s">
        <v>9052</v>
      </c>
      <c r="C982" s="154">
        <v>44859</v>
      </c>
      <c r="D982" s="155" t="s">
        <v>16</v>
      </c>
      <c r="E982" s="156">
        <v>83</v>
      </c>
      <c r="F982" s="157" t="s">
        <v>8969</v>
      </c>
      <c r="G982" s="155" t="s">
        <v>9069</v>
      </c>
      <c r="H982" s="158" t="s">
        <v>9009</v>
      </c>
      <c r="I982" s="157"/>
      <c r="J982" s="157">
        <v>18</v>
      </c>
      <c r="K982" s="157" t="s">
        <v>9054</v>
      </c>
      <c r="L982" s="153">
        <v>0.3</v>
      </c>
      <c r="M982" s="159" t="s">
        <v>9058</v>
      </c>
      <c r="N982" s="157"/>
      <c r="O982" s="7" t="s">
        <v>9056</v>
      </c>
      <c r="P982" s="16">
        <f>IFERROR(LOOKUP(E982,{30,43,48,53,58,63,68,73,78,83,88,93,97},{42,47,52,57,62,67,72,77,82,87,92,99,100}),999)</f>
        <v>87</v>
      </c>
      <c r="Q982">
        <v>1</v>
      </c>
    </row>
    <row r="983" spans="1:17" x14ac:dyDescent="0.35">
      <c r="A983" s="153">
        <v>3031</v>
      </c>
      <c r="B983" t="s">
        <v>9052</v>
      </c>
      <c r="C983" s="154">
        <v>44859</v>
      </c>
      <c r="D983" s="155" t="s">
        <v>16</v>
      </c>
      <c r="E983" s="156">
        <v>78</v>
      </c>
      <c r="F983" s="157" t="s">
        <v>8969</v>
      </c>
      <c r="G983" s="155" t="s">
        <v>9069</v>
      </c>
      <c r="H983" s="158" t="s">
        <v>9009</v>
      </c>
      <c r="I983" s="157"/>
      <c r="J983" s="157">
        <v>18</v>
      </c>
      <c r="K983" s="157" t="s">
        <v>9054</v>
      </c>
      <c r="L983" s="153">
        <v>0.3</v>
      </c>
      <c r="M983" s="159" t="s">
        <v>9058</v>
      </c>
      <c r="N983" s="157"/>
      <c r="O983" s="7" t="s">
        <v>9056</v>
      </c>
      <c r="P983" s="16">
        <f>IFERROR(LOOKUP(E983,{30,43,48,53,58,63,68,73,78,83,88,93,97},{42,47,52,57,62,67,72,77,82,87,92,99,100}),999)</f>
        <v>82</v>
      </c>
      <c r="Q983">
        <v>1</v>
      </c>
    </row>
    <row r="984" spans="1:17" x14ac:dyDescent="0.35">
      <c r="A984" s="153">
        <v>3032</v>
      </c>
      <c r="B984" t="s">
        <v>9052</v>
      </c>
      <c r="C984" s="154">
        <v>44859</v>
      </c>
      <c r="D984" s="155" t="s">
        <v>16</v>
      </c>
      <c r="E984" s="156">
        <v>82</v>
      </c>
      <c r="F984" s="157" t="s">
        <v>8969</v>
      </c>
      <c r="G984" s="155" t="s">
        <v>9069</v>
      </c>
      <c r="H984" s="158" t="s">
        <v>9009</v>
      </c>
      <c r="I984" s="157"/>
      <c r="J984" s="157">
        <v>18</v>
      </c>
      <c r="K984" s="157" t="s">
        <v>9054</v>
      </c>
      <c r="L984" s="153">
        <v>0.3</v>
      </c>
      <c r="M984" s="159" t="s">
        <v>9058</v>
      </c>
      <c r="N984" s="157"/>
      <c r="O984" s="7" t="s">
        <v>9056</v>
      </c>
      <c r="P984" s="16">
        <f>IFERROR(LOOKUP(E984,{30,43,48,53,58,63,68,73,78,83,88,93,97},{42,47,52,57,62,67,72,77,82,87,92,99,100}),999)</f>
        <v>82</v>
      </c>
      <c r="Q984">
        <v>1</v>
      </c>
    </row>
    <row r="985" spans="1:17" ht="29" x14ac:dyDescent="0.35">
      <c r="A985" s="153">
        <v>3033</v>
      </c>
      <c r="B985" t="s">
        <v>9052</v>
      </c>
      <c r="C985" s="154">
        <v>44859</v>
      </c>
      <c r="D985" s="155" t="s">
        <v>16</v>
      </c>
      <c r="E985" s="156">
        <v>79</v>
      </c>
      <c r="F985" s="157" t="s">
        <v>8969</v>
      </c>
      <c r="G985" s="157" t="s">
        <v>9</v>
      </c>
      <c r="H985" s="158" t="s">
        <v>9053</v>
      </c>
      <c r="I985" s="157">
        <v>220511</v>
      </c>
      <c r="J985" s="157">
        <v>18</v>
      </c>
      <c r="K985" s="157" t="s">
        <v>9068</v>
      </c>
      <c r="L985" s="159">
        <v>0.3</v>
      </c>
      <c r="M985" s="159" t="s">
        <v>9058</v>
      </c>
      <c r="N985" s="157">
        <v>220511</v>
      </c>
      <c r="O985" s="7" t="s">
        <v>9056</v>
      </c>
      <c r="P985" s="16">
        <f>IFERROR(LOOKUP(E985,{30,43,48,53,58,63,68,73,78,83,88,93,97},{42,47,52,57,62,67,72,77,82,87,92,99,100}),999)</f>
        <v>82</v>
      </c>
      <c r="Q985">
        <v>1</v>
      </c>
    </row>
    <row r="986" spans="1:17" ht="29" x14ac:dyDescent="0.35">
      <c r="A986" s="153">
        <v>3034</v>
      </c>
      <c r="B986" t="s">
        <v>9052</v>
      </c>
      <c r="C986" s="154">
        <v>44859</v>
      </c>
      <c r="D986" s="155" t="s">
        <v>16</v>
      </c>
      <c r="E986" s="156">
        <v>73</v>
      </c>
      <c r="F986" s="157" t="s">
        <v>8969</v>
      </c>
      <c r="G986" s="157" t="s">
        <v>9</v>
      </c>
      <c r="H986" s="158" t="s">
        <v>9053</v>
      </c>
      <c r="I986" s="157">
        <v>220269</v>
      </c>
      <c r="J986" s="157">
        <v>18</v>
      </c>
      <c r="K986" s="157" t="s">
        <v>9113</v>
      </c>
      <c r="L986" s="159">
        <v>0.3</v>
      </c>
      <c r="M986" s="159" t="s">
        <v>9058</v>
      </c>
      <c r="N986" s="157">
        <v>220269</v>
      </c>
      <c r="O986" s="7" t="s">
        <v>9056</v>
      </c>
      <c r="P986" s="16">
        <f>IFERROR(LOOKUP(E986,{30,43,48,53,58,63,68,73,78,83,88,93,97},{42,47,52,57,62,67,72,77,82,87,92,99,100}),999)</f>
        <v>77</v>
      </c>
      <c r="Q986">
        <v>1</v>
      </c>
    </row>
    <row r="987" spans="1:17" x14ac:dyDescent="0.35">
      <c r="A987" s="153">
        <v>3035</v>
      </c>
      <c r="B987" t="s">
        <v>9052</v>
      </c>
      <c r="C987" s="154">
        <v>44859</v>
      </c>
      <c r="D987" s="155" t="s">
        <v>16</v>
      </c>
      <c r="E987" s="156">
        <v>75</v>
      </c>
      <c r="F987" s="157" t="s">
        <v>8969</v>
      </c>
      <c r="G987" s="155" t="s">
        <v>9069</v>
      </c>
      <c r="H987" s="158" t="s">
        <v>9009</v>
      </c>
      <c r="I987" s="157"/>
      <c r="J987" s="157">
        <v>18</v>
      </c>
      <c r="K987" s="157" t="s">
        <v>9054</v>
      </c>
      <c r="L987" s="153">
        <v>0.2</v>
      </c>
      <c r="M987" s="159" t="s">
        <v>9058</v>
      </c>
      <c r="N987" s="157"/>
      <c r="O987" s="7" t="s">
        <v>9056</v>
      </c>
      <c r="P987" s="16">
        <f>IFERROR(LOOKUP(E987,{30,43,48,53,58,63,68,73,78,83,88,93,97},{42,47,52,57,62,67,72,77,82,87,92,99,100}),999)</f>
        <v>77</v>
      </c>
      <c r="Q987">
        <v>1</v>
      </c>
    </row>
    <row r="988" spans="1:17" x14ac:dyDescent="0.35">
      <c r="A988" s="153">
        <v>3036</v>
      </c>
      <c r="B988" t="s">
        <v>9052</v>
      </c>
      <c r="C988" s="154">
        <v>44859</v>
      </c>
      <c r="D988" s="155" t="s">
        <v>16</v>
      </c>
      <c r="E988" s="156">
        <v>94</v>
      </c>
      <c r="F988" s="157" t="s">
        <v>8969</v>
      </c>
      <c r="G988" s="155" t="s">
        <v>9069</v>
      </c>
      <c r="H988" s="158" t="s">
        <v>9009</v>
      </c>
      <c r="I988" s="157"/>
      <c r="J988" s="157">
        <v>18</v>
      </c>
      <c r="K988" s="157" t="s">
        <v>9054</v>
      </c>
      <c r="L988" s="153">
        <v>0.4</v>
      </c>
      <c r="M988" s="159" t="s">
        <v>9058</v>
      </c>
      <c r="N988" s="157"/>
      <c r="O988" s="7" t="s">
        <v>9056</v>
      </c>
      <c r="P988" s="16">
        <f>IFERROR(LOOKUP(E988,{30,43,48,53,58,63,68,73,78,83,88,93,97},{42,47,52,57,62,67,72,77,82,87,92,99,100}),999)</f>
        <v>99</v>
      </c>
      <c r="Q988">
        <v>1</v>
      </c>
    </row>
    <row r="989" spans="1:17" x14ac:dyDescent="0.35">
      <c r="A989" s="153">
        <v>3037</v>
      </c>
      <c r="B989" t="s">
        <v>9052</v>
      </c>
      <c r="C989" s="154">
        <v>44859</v>
      </c>
      <c r="D989" s="155" t="s">
        <v>16</v>
      </c>
      <c r="E989" s="156">
        <v>70</v>
      </c>
      <c r="F989" s="157" t="s">
        <v>8969</v>
      </c>
      <c r="G989" s="155" t="s">
        <v>9069</v>
      </c>
      <c r="H989" s="158" t="s">
        <v>9009</v>
      </c>
      <c r="I989" s="157"/>
      <c r="J989" s="157">
        <v>18</v>
      </c>
      <c r="K989" s="157" t="s">
        <v>9054</v>
      </c>
      <c r="L989" s="153">
        <v>0.2</v>
      </c>
      <c r="M989" s="159" t="s">
        <v>9058</v>
      </c>
      <c r="N989" s="157"/>
      <c r="O989" s="7" t="s">
        <v>9056</v>
      </c>
      <c r="P989" s="16">
        <f>IFERROR(LOOKUP(E989,{30,43,48,53,58,63,68,73,78,83,88,93,97},{42,47,52,57,62,67,72,77,82,87,92,99,100}),999)</f>
        <v>72</v>
      </c>
      <c r="Q989">
        <v>1</v>
      </c>
    </row>
    <row r="990" spans="1:17" x14ac:dyDescent="0.35">
      <c r="A990" s="153">
        <v>3038</v>
      </c>
      <c r="B990" t="s">
        <v>9052</v>
      </c>
      <c r="C990" s="154">
        <v>44859</v>
      </c>
      <c r="D990" s="155" t="s">
        <v>16</v>
      </c>
      <c r="E990" s="156">
        <v>84</v>
      </c>
      <c r="F990" s="157" t="s">
        <v>8969</v>
      </c>
      <c r="G990" s="155" t="s">
        <v>9069</v>
      </c>
      <c r="H990" s="158" t="s">
        <v>9009</v>
      </c>
      <c r="I990" s="157"/>
      <c r="J990" s="157">
        <v>18</v>
      </c>
      <c r="K990" s="157" t="s">
        <v>9054</v>
      </c>
      <c r="L990" s="153">
        <v>0.3</v>
      </c>
      <c r="M990" s="159" t="s">
        <v>9058</v>
      </c>
      <c r="N990" s="157"/>
      <c r="O990" s="7" t="s">
        <v>9056</v>
      </c>
      <c r="P990" s="16">
        <f>IFERROR(LOOKUP(E990,{30,43,48,53,58,63,68,73,78,83,88,93,97},{42,47,52,57,62,67,72,77,82,87,92,99,100}),999)</f>
        <v>87</v>
      </c>
      <c r="Q990">
        <v>1</v>
      </c>
    </row>
    <row r="991" spans="1:17" x14ac:dyDescent="0.35">
      <c r="A991" s="153">
        <v>3039</v>
      </c>
      <c r="B991" t="s">
        <v>9052</v>
      </c>
      <c r="C991" s="154">
        <v>44859</v>
      </c>
      <c r="D991" s="155" t="s">
        <v>16</v>
      </c>
      <c r="E991" s="156">
        <v>82</v>
      </c>
      <c r="F991" s="157" t="s">
        <v>8969</v>
      </c>
      <c r="G991" s="155" t="s">
        <v>9069</v>
      </c>
      <c r="H991" s="158" t="s">
        <v>9009</v>
      </c>
      <c r="I991" s="157"/>
      <c r="J991" s="157">
        <v>18</v>
      </c>
      <c r="K991" s="157" t="s">
        <v>9054</v>
      </c>
      <c r="L991" s="153">
        <v>0.3</v>
      </c>
      <c r="M991" s="159" t="s">
        <v>9058</v>
      </c>
      <c r="N991" s="157"/>
      <c r="O991" s="7" t="s">
        <v>9056</v>
      </c>
      <c r="P991" s="16">
        <f>IFERROR(LOOKUP(E991,{30,43,48,53,58,63,68,73,78,83,88,93,97},{42,47,52,57,62,67,72,77,82,87,92,99,100}),999)</f>
        <v>82</v>
      </c>
      <c r="Q991">
        <v>1</v>
      </c>
    </row>
    <row r="992" spans="1:17" x14ac:dyDescent="0.35">
      <c r="A992" s="153">
        <v>3040</v>
      </c>
      <c r="B992" t="s">
        <v>9052</v>
      </c>
      <c r="C992" s="154">
        <v>44859</v>
      </c>
      <c r="D992" s="155" t="s">
        <v>16</v>
      </c>
      <c r="E992" s="156">
        <v>74</v>
      </c>
      <c r="F992" s="157" t="s">
        <v>8969</v>
      </c>
      <c r="G992" s="157" t="s">
        <v>9</v>
      </c>
      <c r="H992" s="158" t="s">
        <v>9053</v>
      </c>
      <c r="I992" s="157">
        <v>220509</v>
      </c>
      <c r="J992" s="157">
        <v>18</v>
      </c>
      <c r="K992" s="157" t="s">
        <v>9078</v>
      </c>
      <c r="L992" s="159">
        <v>0.3</v>
      </c>
      <c r="M992" s="159" t="s">
        <v>9058</v>
      </c>
      <c r="N992" s="157">
        <v>220509</v>
      </c>
      <c r="O992" s="7" t="s">
        <v>9056</v>
      </c>
      <c r="P992" s="16">
        <f>IFERROR(LOOKUP(E992,{30,43,48,53,58,63,68,73,78,83,88,93,97},{42,47,52,57,62,67,72,77,82,87,92,99,100}),999)</f>
        <v>77</v>
      </c>
      <c r="Q992">
        <v>1</v>
      </c>
    </row>
    <row r="993" spans="1:17" ht="29" x14ac:dyDescent="0.35">
      <c r="A993" s="153">
        <v>3041</v>
      </c>
      <c r="B993" t="s">
        <v>9052</v>
      </c>
      <c r="C993" s="154">
        <v>44859</v>
      </c>
      <c r="D993" s="155" t="s">
        <v>16</v>
      </c>
      <c r="E993" s="156">
        <v>76</v>
      </c>
      <c r="F993" s="157" t="s">
        <v>8969</v>
      </c>
      <c r="G993" s="157" t="s">
        <v>9</v>
      </c>
      <c r="H993" s="158" t="s">
        <v>9053</v>
      </c>
      <c r="I993" s="157">
        <v>637420</v>
      </c>
      <c r="J993" s="157">
        <v>18</v>
      </c>
      <c r="K993" s="157" t="s">
        <v>9081</v>
      </c>
      <c r="L993" s="159">
        <v>0.3</v>
      </c>
      <c r="M993" s="159" t="s">
        <v>9058</v>
      </c>
      <c r="N993" s="157">
        <v>637420</v>
      </c>
      <c r="O993" s="7" t="s">
        <v>9056</v>
      </c>
      <c r="P993" s="16">
        <f>IFERROR(LOOKUP(E993,{30,43,48,53,58,63,68,73,78,83,88,93,97},{42,47,52,57,62,67,72,77,82,87,92,99,100}),999)</f>
        <v>77</v>
      </c>
      <c r="Q993">
        <v>1</v>
      </c>
    </row>
    <row r="994" spans="1:17" ht="29" x14ac:dyDescent="0.35">
      <c r="A994" s="153">
        <v>3042</v>
      </c>
      <c r="B994" t="s">
        <v>9052</v>
      </c>
      <c r="C994" s="154">
        <v>44859</v>
      </c>
      <c r="D994" s="155" t="s">
        <v>16</v>
      </c>
      <c r="E994" s="156">
        <v>73</v>
      </c>
      <c r="F994" s="157" t="s">
        <v>8969</v>
      </c>
      <c r="G994" s="157" t="s">
        <v>9</v>
      </c>
      <c r="H994" s="158" t="s">
        <v>9053</v>
      </c>
      <c r="I994" s="157">
        <v>91286</v>
      </c>
      <c r="J994" s="157">
        <v>18</v>
      </c>
      <c r="K994" s="157" t="s">
        <v>9112</v>
      </c>
      <c r="L994" s="159">
        <v>0.3</v>
      </c>
      <c r="M994" s="159" t="s">
        <v>9058</v>
      </c>
      <c r="N994" s="157">
        <v>91286</v>
      </c>
      <c r="O994" s="7" t="s">
        <v>9056</v>
      </c>
      <c r="P994" s="16">
        <f>IFERROR(LOOKUP(E994,{30,43,48,53,58,63,68,73,78,83,88,93,97},{42,47,52,57,62,67,72,77,82,87,92,99,100}),999)</f>
        <v>77</v>
      </c>
      <c r="Q994">
        <v>1</v>
      </c>
    </row>
    <row r="995" spans="1:17" x14ac:dyDescent="0.35">
      <c r="A995" s="153">
        <v>3043</v>
      </c>
      <c r="B995" t="s">
        <v>9052</v>
      </c>
      <c r="C995" s="154">
        <v>44859</v>
      </c>
      <c r="D995" s="155" t="s">
        <v>16</v>
      </c>
      <c r="E995" s="156">
        <v>83</v>
      </c>
      <c r="F995" s="157" t="s">
        <v>8969</v>
      </c>
      <c r="G995" s="155" t="s">
        <v>9069</v>
      </c>
      <c r="H995" s="158" t="s">
        <v>9009</v>
      </c>
      <c r="I995" s="157"/>
      <c r="J995" s="157">
        <v>18</v>
      </c>
      <c r="K995" s="157" t="s">
        <v>9054</v>
      </c>
      <c r="L995" s="153">
        <v>0.3</v>
      </c>
      <c r="M995" s="159" t="s">
        <v>9058</v>
      </c>
      <c r="N995" s="157"/>
      <c r="O995" s="7" t="s">
        <v>9056</v>
      </c>
      <c r="P995" s="16">
        <f>IFERROR(LOOKUP(E995,{30,43,48,53,58,63,68,73,78,83,88,93,97},{42,47,52,57,62,67,72,77,82,87,92,99,100}),999)</f>
        <v>87</v>
      </c>
      <c r="Q995">
        <v>1</v>
      </c>
    </row>
    <row r="996" spans="1:17" x14ac:dyDescent="0.35">
      <c r="A996" s="153">
        <v>3044</v>
      </c>
      <c r="B996" t="s">
        <v>9052</v>
      </c>
      <c r="C996" s="154">
        <v>44859</v>
      </c>
      <c r="D996" s="155" t="s">
        <v>16</v>
      </c>
      <c r="E996" s="156">
        <v>78</v>
      </c>
      <c r="F996" s="157" t="s">
        <v>8969</v>
      </c>
      <c r="G996" s="157" t="s">
        <v>9</v>
      </c>
      <c r="H996" s="158" t="s">
        <v>9053</v>
      </c>
      <c r="I996" s="157">
        <v>220509</v>
      </c>
      <c r="J996" s="157">
        <v>18</v>
      </c>
      <c r="K996" s="157" t="s">
        <v>9078</v>
      </c>
      <c r="L996" s="159">
        <v>0.3</v>
      </c>
      <c r="M996" s="159" t="s">
        <v>9058</v>
      </c>
      <c r="N996" s="157">
        <v>220509</v>
      </c>
      <c r="O996" s="7" t="s">
        <v>9056</v>
      </c>
      <c r="P996" s="16">
        <f>IFERROR(LOOKUP(E996,{30,43,48,53,58,63,68,73,78,83,88,93,97},{42,47,52,57,62,67,72,77,82,87,92,99,100}),999)</f>
        <v>82</v>
      </c>
      <c r="Q996">
        <v>1</v>
      </c>
    </row>
    <row r="997" spans="1:17" x14ac:dyDescent="0.35">
      <c r="A997" s="153">
        <v>3045</v>
      </c>
      <c r="B997" t="s">
        <v>9052</v>
      </c>
      <c r="C997" s="154">
        <v>44859</v>
      </c>
      <c r="D997" s="155" t="s">
        <v>16</v>
      </c>
      <c r="E997" s="156">
        <v>84</v>
      </c>
      <c r="F997" s="157" t="s">
        <v>8969</v>
      </c>
      <c r="G997" s="155" t="s">
        <v>9069</v>
      </c>
      <c r="H997" s="158" t="s">
        <v>9009</v>
      </c>
      <c r="I997" s="157"/>
      <c r="J997" s="157">
        <v>18</v>
      </c>
      <c r="K997" s="157" t="s">
        <v>9054</v>
      </c>
      <c r="L997" s="153">
        <v>0.3</v>
      </c>
      <c r="M997" s="159" t="s">
        <v>9058</v>
      </c>
      <c r="N997" s="157"/>
      <c r="O997" s="7" t="s">
        <v>9056</v>
      </c>
      <c r="P997" s="16">
        <f>IFERROR(LOOKUP(E997,{30,43,48,53,58,63,68,73,78,83,88,93,97},{42,47,52,57,62,67,72,77,82,87,92,99,100}),999)</f>
        <v>87</v>
      </c>
      <c r="Q997">
        <v>1</v>
      </c>
    </row>
    <row r="998" spans="1:17" x14ac:dyDescent="0.35">
      <c r="A998" s="153">
        <v>3046</v>
      </c>
      <c r="B998" t="s">
        <v>9052</v>
      </c>
      <c r="C998" s="154">
        <v>44859</v>
      </c>
      <c r="D998" s="155" t="s">
        <v>16</v>
      </c>
      <c r="E998" s="156">
        <v>83</v>
      </c>
      <c r="F998" s="157" t="s">
        <v>8969</v>
      </c>
      <c r="G998" s="155" t="s">
        <v>9069</v>
      </c>
      <c r="H998" s="158" t="s">
        <v>9009</v>
      </c>
      <c r="I998" s="157"/>
      <c r="J998" s="157">
        <v>18</v>
      </c>
      <c r="K998" s="157" t="s">
        <v>9054</v>
      </c>
      <c r="L998" s="153">
        <v>0.3</v>
      </c>
      <c r="M998" s="159" t="s">
        <v>9058</v>
      </c>
      <c r="N998" s="157"/>
      <c r="O998" s="7" t="s">
        <v>9056</v>
      </c>
      <c r="P998" s="16">
        <f>IFERROR(LOOKUP(E998,{30,43,48,53,58,63,68,73,78,83,88,93,97},{42,47,52,57,62,67,72,77,82,87,92,99,100}),999)</f>
        <v>87</v>
      </c>
      <c r="Q998">
        <v>1</v>
      </c>
    </row>
    <row r="999" spans="1:17" ht="29" x14ac:dyDescent="0.35">
      <c r="A999" s="153">
        <v>3047</v>
      </c>
      <c r="B999" t="s">
        <v>9052</v>
      </c>
      <c r="C999" s="154">
        <v>44859</v>
      </c>
      <c r="D999" s="155" t="s">
        <v>16</v>
      </c>
      <c r="E999" s="156">
        <v>85</v>
      </c>
      <c r="F999" s="157" t="s">
        <v>8969</v>
      </c>
      <c r="G999" s="155" t="s">
        <v>9069</v>
      </c>
      <c r="H999" s="158" t="s">
        <v>9053</v>
      </c>
      <c r="I999" s="157">
        <v>220505</v>
      </c>
      <c r="J999" s="157">
        <v>18</v>
      </c>
      <c r="K999" s="157" t="s">
        <v>9117</v>
      </c>
      <c r="L999" s="159">
        <v>0.4</v>
      </c>
      <c r="M999" s="159" t="s">
        <v>9058</v>
      </c>
      <c r="N999" s="157">
        <v>220505</v>
      </c>
      <c r="O999" s="7" t="s">
        <v>9056</v>
      </c>
      <c r="P999" s="16">
        <f>IFERROR(LOOKUP(E999,{30,43,48,53,58,63,68,73,78,83,88,93,97},{42,47,52,57,62,67,72,77,82,87,92,99,100}),999)</f>
        <v>87</v>
      </c>
      <c r="Q999">
        <v>1</v>
      </c>
    </row>
    <row r="1000" spans="1:17" x14ac:dyDescent="0.35">
      <c r="A1000" s="153">
        <v>3048</v>
      </c>
      <c r="B1000" t="s">
        <v>9052</v>
      </c>
      <c r="C1000" s="154">
        <v>44859</v>
      </c>
      <c r="D1000" s="155" t="s">
        <v>16</v>
      </c>
      <c r="E1000" s="156">
        <v>84</v>
      </c>
      <c r="F1000" s="157" t="s">
        <v>8969</v>
      </c>
      <c r="G1000" s="155" t="s">
        <v>9069</v>
      </c>
      <c r="H1000" s="158" t="s">
        <v>9009</v>
      </c>
      <c r="I1000" s="157"/>
      <c r="J1000" s="157">
        <v>18</v>
      </c>
      <c r="K1000" s="157" t="s">
        <v>9054</v>
      </c>
      <c r="L1000" s="153">
        <v>0.3</v>
      </c>
      <c r="M1000" s="159" t="s">
        <v>9058</v>
      </c>
      <c r="N1000" s="157"/>
      <c r="O1000" s="7" t="s">
        <v>9056</v>
      </c>
      <c r="P1000" s="16">
        <f>IFERROR(LOOKUP(E1000,{30,43,48,53,58,63,68,73,78,83,88,93,97},{42,47,52,57,62,67,72,77,82,87,92,99,100}),999)</f>
        <v>87</v>
      </c>
      <c r="Q1000">
        <v>1</v>
      </c>
    </row>
    <row r="1001" spans="1:17" x14ac:dyDescent="0.35">
      <c r="A1001" s="153">
        <v>3049</v>
      </c>
      <c r="B1001" t="s">
        <v>9052</v>
      </c>
      <c r="C1001" s="154">
        <v>44859</v>
      </c>
      <c r="D1001" s="155" t="s">
        <v>16</v>
      </c>
      <c r="E1001" s="156">
        <v>76</v>
      </c>
      <c r="F1001" s="157" t="s">
        <v>8969</v>
      </c>
      <c r="G1001" s="157" t="s">
        <v>9</v>
      </c>
      <c r="H1001" s="158" t="s">
        <v>9009</v>
      </c>
      <c r="I1001" s="157"/>
      <c r="J1001" s="157">
        <v>18</v>
      </c>
      <c r="K1001" s="157" t="s">
        <v>9054</v>
      </c>
      <c r="L1001" s="153">
        <v>0.3</v>
      </c>
      <c r="M1001" s="159" t="s">
        <v>9058</v>
      </c>
      <c r="N1001" s="157"/>
      <c r="O1001" s="7" t="s">
        <v>9056</v>
      </c>
      <c r="P1001" s="16">
        <f>IFERROR(LOOKUP(E1001,{30,43,48,53,58,63,68,73,78,83,88,93,97},{42,47,52,57,62,67,72,77,82,87,92,99,100}),999)</f>
        <v>77</v>
      </c>
      <c r="Q1001">
        <v>1</v>
      </c>
    </row>
    <row r="1002" spans="1:17" x14ac:dyDescent="0.35">
      <c r="A1002" s="153">
        <v>3050</v>
      </c>
      <c r="B1002" t="s">
        <v>9052</v>
      </c>
      <c r="C1002" s="154">
        <v>44859</v>
      </c>
      <c r="D1002" s="155" t="s">
        <v>16</v>
      </c>
      <c r="E1002" s="156">
        <v>72</v>
      </c>
      <c r="F1002" s="157" t="s">
        <v>8969</v>
      </c>
      <c r="G1002" s="155" t="s">
        <v>9069</v>
      </c>
      <c r="H1002" s="158" t="s">
        <v>9009</v>
      </c>
      <c r="I1002" s="157"/>
      <c r="J1002" s="157">
        <v>18</v>
      </c>
      <c r="K1002" s="157" t="s">
        <v>9054</v>
      </c>
      <c r="L1002" s="159">
        <v>9.9</v>
      </c>
      <c r="M1002" s="159"/>
      <c r="N1002" s="157"/>
      <c r="O1002" s="7" t="s">
        <v>9056</v>
      </c>
      <c r="P1002" s="16">
        <f>IFERROR(LOOKUP(E1002,{30,43,48,53,58,63,68,73,78,83,88,93,97},{42,47,52,57,62,67,72,77,82,87,92,99,100}),999)</f>
        <v>72</v>
      </c>
      <c r="Q1002">
        <v>1</v>
      </c>
    </row>
    <row r="1003" spans="1:17" x14ac:dyDescent="0.35">
      <c r="A1003" s="153">
        <v>3051</v>
      </c>
      <c r="B1003" t="s">
        <v>9052</v>
      </c>
      <c r="C1003" s="154">
        <v>44859</v>
      </c>
      <c r="D1003" s="155" t="s">
        <v>16</v>
      </c>
      <c r="E1003" s="156">
        <v>80</v>
      </c>
      <c r="F1003" s="157" t="s">
        <v>8969</v>
      </c>
      <c r="G1003" s="155" t="s">
        <v>9069</v>
      </c>
      <c r="H1003" s="158" t="s">
        <v>9009</v>
      </c>
      <c r="I1003" s="157"/>
      <c r="J1003" s="157">
        <v>18</v>
      </c>
      <c r="K1003" s="157" t="s">
        <v>9054</v>
      </c>
      <c r="L1003" s="153">
        <v>0.3</v>
      </c>
      <c r="M1003" s="159" t="s">
        <v>9058</v>
      </c>
      <c r="N1003" s="157"/>
      <c r="O1003" s="7" t="s">
        <v>9056</v>
      </c>
      <c r="P1003" s="16">
        <f>IFERROR(LOOKUP(E1003,{30,43,48,53,58,63,68,73,78,83,88,93,97},{42,47,52,57,62,67,72,77,82,87,92,99,100}),999)</f>
        <v>82</v>
      </c>
      <c r="Q1003">
        <v>1</v>
      </c>
    </row>
    <row r="1004" spans="1:17" ht="29" x14ac:dyDescent="0.35">
      <c r="A1004" s="153">
        <v>3052</v>
      </c>
      <c r="B1004" t="s">
        <v>9052</v>
      </c>
      <c r="C1004" s="154">
        <v>44859</v>
      </c>
      <c r="D1004" s="155" t="s">
        <v>16</v>
      </c>
      <c r="E1004" s="156">
        <v>76</v>
      </c>
      <c r="F1004" s="157" t="s">
        <v>8969</v>
      </c>
      <c r="G1004" s="157" t="s">
        <v>9</v>
      </c>
      <c r="H1004" s="158" t="s">
        <v>9053</v>
      </c>
      <c r="I1004" s="157">
        <v>91286</v>
      </c>
      <c r="J1004" s="157">
        <v>18</v>
      </c>
      <c r="K1004" s="157" t="s">
        <v>9112</v>
      </c>
      <c r="L1004" s="159">
        <v>0.3</v>
      </c>
      <c r="M1004" s="159" t="s">
        <v>9058</v>
      </c>
      <c r="N1004" s="157">
        <v>91286</v>
      </c>
      <c r="O1004" s="7" t="s">
        <v>9056</v>
      </c>
      <c r="P1004" s="16">
        <f>IFERROR(LOOKUP(E1004,{30,43,48,53,58,63,68,73,78,83,88,93,97},{42,47,52,57,62,67,72,77,82,87,92,99,100}),999)</f>
        <v>77</v>
      </c>
      <c r="Q1004">
        <v>1</v>
      </c>
    </row>
    <row r="1005" spans="1:17" x14ac:dyDescent="0.35">
      <c r="A1005" s="153">
        <v>3053</v>
      </c>
      <c r="B1005" t="s">
        <v>9052</v>
      </c>
      <c r="C1005" s="154">
        <v>44859</v>
      </c>
      <c r="D1005" s="155" t="s">
        <v>16</v>
      </c>
      <c r="E1005" s="156">
        <v>75</v>
      </c>
      <c r="F1005" s="157" t="s">
        <v>8969</v>
      </c>
      <c r="G1005" s="155" t="s">
        <v>9069</v>
      </c>
      <c r="H1005" s="158" t="s">
        <v>9009</v>
      </c>
      <c r="I1005" s="157"/>
      <c r="J1005" s="157">
        <v>18</v>
      </c>
      <c r="K1005" s="157" t="s">
        <v>9054</v>
      </c>
      <c r="L1005" s="153">
        <v>0.3</v>
      </c>
      <c r="M1005" s="159" t="s">
        <v>9058</v>
      </c>
      <c r="N1005" s="157"/>
      <c r="O1005" s="7" t="s">
        <v>9056</v>
      </c>
      <c r="P1005" s="16">
        <f>IFERROR(LOOKUP(E1005,{30,43,48,53,58,63,68,73,78,83,88,93,97},{42,47,52,57,62,67,72,77,82,87,92,99,100}),999)</f>
        <v>77</v>
      </c>
      <c r="Q1005">
        <v>1</v>
      </c>
    </row>
    <row r="1006" spans="1:17" x14ac:dyDescent="0.35">
      <c r="A1006" s="153">
        <v>3054</v>
      </c>
      <c r="B1006" t="s">
        <v>9052</v>
      </c>
      <c r="C1006" s="154">
        <v>44859</v>
      </c>
      <c r="D1006" s="155" t="s">
        <v>16</v>
      </c>
      <c r="E1006" s="156">
        <v>75</v>
      </c>
      <c r="F1006" s="157" t="s">
        <v>8969</v>
      </c>
      <c r="G1006" s="157" t="s">
        <v>9</v>
      </c>
      <c r="H1006" s="158" t="s">
        <v>9053</v>
      </c>
      <c r="I1006" s="157">
        <v>220513</v>
      </c>
      <c r="J1006" s="157">
        <v>18</v>
      </c>
      <c r="K1006" s="157" t="s">
        <v>9080</v>
      </c>
      <c r="L1006" s="159">
        <v>0.3</v>
      </c>
      <c r="M1006" s="159" t="s">
        <v>9058</v>
      </c>
      <c r="N1006" s="157">
        <v>220513</v>
      </c>
      <c r="O1006" s="7" t="s">
        <v>9056</v>
      </c>
      <c r="P1006" s="16">
        <f>IFERROR(LOOKUP(E1006,{30,43,48,53,58,63,68,73,78,83,88,93,97},{42,47,52,57,62,67,72,77,82,87,92,99,100}),999)</f>
        <v>77</v>
      </c>
      <c r="Q1006">
        <v>1</v>
      </c>
    </row>
    <row r="1007" spans="1:17" x14ac:dyDescent="0.35">
      <c r="A1007" s="153">
        <v>3055</v>
      </c>
      <c r="B1007" t="s">
        <v>9052</v>
      </c>
      <c r="C1007" s="154">
        <v>44859</v>
      </c>
      <c r="D1007" s="155" t="s">
        <v>16</v>
      </c>
      <c r="E1007" s="156">
        <v>82</v>
      </c>
      <c r="F1007" s="157" t="s">
        <v>8969</v>
      </c>
      <c r="G1007" s="155" t="s">
        <v>9069</v>
      </c>
      <c r="H1007" s="158" t="s">
        <v>9009</v>
      </c>
      <c r="I1007" s="157"/>
      <c r="J1007" s="157">
        <v>18</v>
      </c>
      <c r="K1007" s="157" t="s">
        <v>9054</v>
      </c>
      <c r="L1007" s="153">
        <v>0.3</v>
      </c>
      <c r="M1007" s="159" t="s">
        <v>9058</v>
      </c>
      <c r="N1007" s="157"/>
      <c r="O1007" s="7" t="s">
        <v>9056</v>
      </c>
      <c r="P1007" s="16">
        <f>IFERROR(LOOKUP(E1007,{30,43,48,53,58,63,68,73,78,83,88,93,97},{42,47,52,57,62,67,72,77,82,87,92,99,100}),999)</f>
        <v>82</v>
      </c>
      <c r="Q1007">
        <v>1</v>
      </c>
    </row>
    <row r="1008" spans="1:17" ht="29" x14ac:dyDescent="0.35">
      <c r="A1008" s="153">
        <v>3056</v>
      </c>
      <c r="B1008" t="s">
        <v>9052</v>
      </c>
      <c r="C1008" s="154">
        <v>44859</v>
      </c>
      <c r="D1008" s="155" t="s">
        <v>16</v>
      </c>
      <c r="E1008" s="156">
        <v>82</v>
      </c>
      <c r="F1008" s="157" t="s">
        <v>8969</v>
      </c>
      <c r="G1008" s="157" t="s">
        <v>9</v>
      </c>
      <c r="H1008" s="158" t="s">
        <v>9053</v>
      </c>
      <c r="I1008" s="157">
        <v>637420</v>
      </c>
      <c r="J1008" s="157">
        <v>18</v>
      </c>
      <c r="K1008" s="157" t="s">
        <v>9081</v>
      </c>
      <c r="L1008" s="159">
        <v>0.3</v>
      </c>
      <c r="M1008" s="159" t="s">
        <v>9058</v>
      </c>
      <c r="N1008" s="157">
        <v>637420</v>
      </c>
      <c r="O1008" s="7" t="s">
        <v>9056</v>
      </c>
      <c r="P1008" s="16">
        <f>IFERROR(LOOKUP(E1008,{30,43,48,53,58,63,68,73,78,83,88,93,97},{42,47,52,57,62,67,72,77,82,87,92,99,100}),999)</f>
        <v>82</v>
      </c>
      <c r="Q1008">
        <v>1</v>
      </c>
    </row>
    <row r="1009" spans="1:17" x14ac:dyDescent="0.35">
      <c r="A1009" s="153">
        <v>3057</v>
      </c>
      <c r="B1009" t="s">
        <v>9052</v>
      </c>
      <c r="C1009" s="154">
        <v>44859</v>
      </c>
      <c r="D1009" s="155" t="s">
        <v>16</v>
      </c>
      <c r="E1009" s="156">
        <v>87</v>
      </c>
      <c r="F1009" s="157" t="s">
        <v>8969</v>
      </c>
      <c r="G1009" s="155" t="s">
        <v>9069</v>
      </c>
      <c r="H1009" s="158" t="s">
        <v>9009</v>
      </c>
      <c r="I1009" s="157"/>
      <c r="J1009" s="157">
        <v>18</v>
      </c>
      <c r="K1009" s="157" t="s">
        <v>9054</v>
      </c>
      <c r="L1009" s="159">
        <v>9.9</v>
      </c>
      <c r="M1009" s="159"/>
      <c r="N1009" s="157"/>
      <c r="O1009" s="7" t="s">
        <v>9056</v>
      </c>
      <c r="P1009" s="16">
        <f>IFERROR(LOOKUP(E1009,{30,43,48,53,58,63,68,73,78,83,88,93,97},{42,47,52,57,62,67,72,77,82,87,92,99,100}),999)</f>
        <v>87</v>
      </c>
      <c r="Q1009">
        <v>1</v>
      </c>
    </row>
    <row r="1010" spans="1:17" ht="29" x14ac:dyDescent="0.35">
      <c r="A1010" s="153">
        <v>3058</v>
      </c>
      <c r="B1010" t="s">
        <v>9052</v>
      </c>
      <c r="C1010" s="154">
        <v>44859</v>
      </c>
      <c r="D1010" s="155" t="s">
        <v>16</v>
      </c>
      <c r="E1010" s="156">
        <v>78</v>
      </c>
      <c r="F1010" s="157" t="s">
        <v>8969</v>
      </c>
      <c r="G1010" s="157" t="s">
        <v>9</v>
      </c>
      <c r="H1010" s="158" t="s">
        <v>9053</v>
      </c>
      <c r="I1010" s="157">
        <v>637420</v>
      </c>
      <c r="J1010" s="157">
        <v>18</v>
      </c>
      <c r="K1010" s="157" t="s">
        <v>9081</v>
      </c>
      <c r="L1010" s="159">
        <v>0.3</v>
      </c>
      <c r="M1010" s="159" t="s">
        <v>9058</v>
      </c>
      <c r="N1010" s="157">
        <v>637420</v>
      </c>
      <c r="O1010" s="7" t="s">
        <v>9056</v>
      </c>
      <c r="P1010" s="16">
        <f>IFERROR(LOOKUP(E1010,{30,43,48,53,58,63,68,73,78,83,88,93,97},{42,47,52,57,62,67,72,77,82,87,92,99,100}),999)</f>
        <v>82</v>
      </c>
      <c r="Q1010">
        <v>1</v>
      </c>
    </row>
    <row r="1011" spans="1:17" x14ac:dyDescent="0.35">
      <c r="A1011" s="153">
        <v>3059</v>
      </c>
      <c r="B1011" t="s">
        <v>9052</v>
      </c>
      <c r="C1011" s="154">
        <v>44859</v>
      </c>
      <c r="D1011" s="155" t="s">
        <v>16</v>
      </c>
      <c r="E1011" s="156">
        <v>86</v>
      </c>
      <c r="F1011" s="157" t="s">
        <v>8969</v>
      </c>
      <c r="G1011" s="155" t="s">
        <v>9069</v>
      </c>
      <c r="H1011" s="158" t="s">
        <v>9009</v>
      </c>
      <c r="I1011" s="157"/>
      <c r="J1011" s="157">
        <v>18</v>
      </c>
      <c r="K1011" s="157" t="s">
        <v>9054</v>
      </c>
      <c r="L1011" s="153">
        <v>0.3</v>
      </c>
      <c r="M1011" s="159" t="s">
        <v>9058</v>
      </c>
      <c r="N1011" s="157"/>
      <c r="O1011" s="7" t="s">
        <v>9056</v>
      </c>
      <c r="P1011" s="16">
        <f>IFERROR(LOOKUP(E1011,{30,43,48,53,58,63,68,73,78,83,88,93,97},{42,47,52,57,62,67,72,77,82,87,92,99,100}),999)</f>
        <v>87</v>
      </c>
      <c r="Q1011">
        <v>1</v>
      </c>
    </row>
    <row r="1012" spans="1:17" x14ac:dyDescent="0.35">
      <c r="A1012" s="153">
        <v>3060</v>
      </c>
      <c r="B1012" t="s">
        <v>9052</v>
      </c>
      <c r="C1012" s="154">
        <v>44859</v>
      </c>
      <c r="D1012" s="155" t="s">
        <v>16</v>
      </c>
      <c r="E1012" s="156">
        <v>83</v>
      </c>
      <c r="F1012" s="157" t="s">
        <v>8969</v>
      </c>
      <c r="G1012" s="155" t="s">
        <v>9069</v>
      </c>
      <c r="H1012" s="158" t="s">
        <v>9009</v>
      </c>
      <c r="I1012" s="157"/>
      <c r="J1012" s="157">
        <v>18</v>
      </c>
      <c r="K1012" s="157" t="s">
        <v>9054</v>
      </c>
      <c r="L1012" s="153">
        <v>0.3</v>
      </c>
      <c r="M1012" s="159" t="s">
        <v>9058</v>
      </c>
      <c r="N1012" s="157"/>
      <c r="O1012" s="7" t="s">
        <v>9056</v>
      </c>
      <c r="P1012" s="16">
        <f>IFERROR(LOOKUP(E1012,{30,43,48,53,58,63,68,73,78,83,88,93,97},{42,47,52,57,62,67,72,77,82,87,92,99,100}),999)</f>
        <v>87</v>
      </c>
      <c r="Q1012">
        <v>1</v>
      </c>
    </row>
    <row r="1013" spans="1:17" x14ac:dyDescent="0.35">
      <c r="A1013" s="153">
        <v>3061</v>
      </c>
      <c r="B1013" t="s">
        <v>9052</v>
      </c>
      <c r="C1013" s="154">
        <v>44859</v>
      </c>
      <c r="D1013" s="155" t="s">
        <v>16</v>
      </c>
      <c r="E1013" s="156">
        <v>77</v>
      </c>
      <c r="F1013" s="157" t="s">
        <v>8969</v>
      </c>
      <c r="G1013" s="155" t="s">
        <v>9069</v>
      </c>
      <c r="H1013" s="158" t="s">
        <v>9009</v>
      </c>
      <c r="I1013" s="157"/>
      <c r="J1013" s="157">
        <v>18</v>
      </c>
      <c r="K1013" s="157" t="s">
        <v>9054</v>
      </c>
      <c r="L1013" s="153">
        <v>0.3</v>
      </c>
      <c r="M1013" s="159" t="s">
        <v>9058</v>
      </c>
      <c r="N1013" s="157"/>
      <c r="O1013" s="7" t="s">
        <v>9056</v>
      </c>
      <c r="P1013" s="16">
        <f>IFERROR(LOOKUP(E1013,{30,43,48,53,58,63,68,73,78,83,88,93,97},{42,47,52,57,62,67,72,77,82,87,92,99,100}),999)</f>
        <v>77</v>
      </c>
      <c r="Q1013">
        <v>1</v>
      </c>
    </row>
    <row r="1014" spans="1:17" x14ac:dyDescent="0.35">
      <c r="A1014" s="153">
        <v>3062</v>
      </c>
      <c r="B1014" t="s">
        <v>9052</v>
      </c>
      <c r="C1014" s="154">
        <v>44859</v>
      </c>
      <c r="D1014" s="155" t="s">
        <v>16</v>
      </c>
      <c r="E1014" s="156">
        <v>79</v>
      </c>
      <c r="F1014" s="157" t="s">
        <v>8969</v>
      </c>
      <c r="G1014" s="155" t="s">
        <v>9069</v>
      </c>
      <c r="H1014" s="158" t="s">
        <v>9009</v>
      </c>
      <c r="I1014" s="157"/>
      <c r="J1014" s="157">
        <v>18</v>
      </c>
      <c r="K1014" s="157" t="s">
        <v>9054</v>
      </c>
      <c r="L1014" s="153">
        <v>0.3</v>
      </c>
      <c r="M1014" s="159" t="s">
        <v>9058</v>
      </c>
      <c r="N1014" s="157"/>
      <c r="O1014" s="7" t="s">
        <v>9056</v>
      </c>
      <c r="P1014" s="16">
        <f>IFERROR(LOOKUP(E1014,{30,43,48,53,58,63,68,73,78,83,88,93,97},{42,47,52,57,62,67,72,77,82,87,92,99,100}),999)</f>
        <v>82</v>
      </c>
      <c r="Q1014">
        <v>1</v>
      </c>
    </row>
    <row r="1015" spans="1:17" x14ac:dyDescent="0.35">
      <c r="A1015" s="153">
        <v>3063</v>
      </c>
      <c r="B1015" t="s">
        <v>9052</v>
      </c>
      <c r="C1015" s="154">
        <v>44859</v>
      </c>
      <c r="D1015" s="155" t="s">
        <v>16</v>
      </c>
      <c r="E1015" s="156">
        <v>70</v>
      </c>
      <c r="F1015" s="157" t="s">
        <v>8969</v>
      </c>
      <c r="G1015" s="155" t="s">
        <v>9069</v>
      </c>
      <c r="H1015" s="158" t="s">
        <v>9009</v>
      </c>
      <c r="I1015" s="157"/>
      <c r="J1015" s="157">
        <v>18</v>
      </c>
      <c r="K1015" s="157" t="s">
        <v>9054</v>
      </c>
      <c r="L1015" s="159">
        <v>9.9</v>
      </c>
      <c r="M1015" s="159"/>
      <c r="N1015" s="157"/>
      <c r="O1015" s="7" t="s">
        <v>9056</v>
      </c>
      <c r="P1015" s="16">
        <f>IFERROR(LOOKUP(E1015,{30,43,48,53,58,63,68,73,78,83,88,93,97},{42,47,52,57,62,67,72,77,82,87,92,99,100}),999)</f>
        <v>72</v>
      </c>
      <c r="Q1015">
        <v>1</v>
      </c>
    </row>
    <row r="1016" spans="1:17" ht="29" x14ac:dyDescent="0.35">
      <c r="A1016" s="153">
        <v>3064</v>
      </c>
      <c r="B1016" t="s">
        <v>9052</v>
      </c>
      <c r="C1016" s="154">
        <v>44859</v>
      </c>
      <c r="D1016" s="155" t="s">
        <v>16</v>
      </c>
      <c r="E1016" s="156">
        <v>81</v>
      </c>
      <c r="F1016" s="157" t="s">
        <v>8969</v>
      </c>
      <c r="G1016" s="157" t="s">
        <v>9</v>
      </c>
      <c r="H1016" s="158" t="s">
        <v>9053</v>
      </c>
      <c r="I1016" s="157">
        <v>637420</v>
      </c>
      <c r="J1016" s="157">
        <v>18</v>
      </c>
      <c r="K1016" s="157" t="s">
        <v>9081</v>
      </c>
      <c r="L1016" s="159">
        <v>0.3</v>
      </c>
      <c r="M1016" s="159" t="s">
        <v>9058</v>
      </c>
      <c r="N1016" s="157">
        <v>637420</v>
      </c>
      <c r="O1016" s="7" t="s">
        <v>9056</v>
      </c>
      <c r="P1016" s="16">
        <f>IFERROR(LOOKUP(E1016,{30,43,48,53,58,63,68,73,78,83,88,93,97},{42,47,52,57,62,67,72,77,82,87,92,99,100}),999)</f>
        <v>82</v>
      </c>
      <c r="Q1016">
        <v>1</v>
      </c>
    </row>
    <row r="1017" spans="1:17" ht="29" x14ac:dyDescent="0.35">
      <c r="A1017" s="153">
        <v>3065</v>
      </c>
      <c r="B1017" t="s">
        <v>9052</v>
      </c>
      <c r="C1017" s="154">
        <v>44859</v>
      </c>
      <c r="D1017" s="155" t="s">
        <v>16</v>
      </c>
      <c r="E1017" s="156">
        <v>82.5</v>
      </c>
      <c r="F1017" s="157" t="s">
        <v>8969</v>
      </c>
      <c r="G1017" s="157" t="s">
        <v>9</v>
      </c>
      <c r="H1017" s="158" t="s">
        <v>9053</v>
      </c>
      <c r="I1017" s="157">
        <v>91286</v>
      </c>
      <c r="J1017" s="157">
        <v>18</v>
      </c>
      <c r="K1017" s="157" t="s">
        <v>9112</v>
      </c>
      <c r="L1017" s="159">
        <v>0.3</v>
      </c>
      <c r="M1017" s="159" t="s">
        <v>9058</v>
      </c>
      <c r="N1017" s="157">
        <v>91286</v>
      </c>
      <c r="O1017" s="7" t="s">
        <v>9056</v>
      </c>
      <c r="P1017" s="16">
        <f>IFERROR(LOOKUP(E1017,{30,43,48,53,58,63,68,73,78,83,88,93,97},{42,47,52,57,62,67,72,77,82,87,92,99,100}),999)</f>
        <v>82</v>
      </c>
      <c r="Q1017">
        <v>1</v>
      </c>
    </row>
    <row r="1018" spans="1:17" x14ac:dyDescent="0.35">
      <c r="A1018" s="153">
        <v>3066</v>
      </c>
      <c r="B1018" t="s">
        <v>9052</v>
      </c>
      <c r="C1018" s="154">
        <v>44859</v>
      </c>
      <c r="D1018" s="155" t="s">
        <v>16</v>
      </c>
      <c r="E1018" s="156">
        <v>75</v>
      </c>
      <c r="F1018" s="157" t="s">
        <v>8969</v>
      </c>
      <c r="G1018" s="157" t="s">
        <v>9</v>
      </c>
      <c r="H1018" s="158" t="s">
        <v>9053</v>
      </c>
      <c r="I1018" s="157">
        <v>637603</v>
      </c>
      <c r="J1018" s="157">
        <v>18</v>
      </c>
      <c r="K1018" s="157" t="s">
        <v>9055</v>
      </c>
      <c r="L1018" s="159">
        <v>1.2</v>
      </c>
      <c r="M1018" s="159" t="s">
        <v>9000</v>
      </c>
      <c r="N1018" s="157">
        <v>637603</v>
      </c>
      <c r="O1018" s="7" t="s">
        <v>9056</v>
      </c>
      <c r="P1018" s="16">
        <f>IFERROR(LOOKUP(E1018,{30,43,48,53,58,63,68,73,78,83,88,93,97},{42,47,52,57,62,67,72,77,82,87,92,99,100}),999)</f>
        <v>77</v>
      </c>
      <c r="Q1018">
        <v>1</v>
      </c>
    </row>
    <row r="1019" spans="1:17" x14ac:dyDescent="0.35">
      <c r="A1019" s="153">
        <v>3067</v>
      </c>
      <c r="B1019" t="s">
        <v>9052</v>
      </c>
      <c r="C1019" s="154">
        <v>44859</v>
      </c>
      <c r="D1019" s="155" t="s">
        <v>16</v>
      </c>
      <c r="E1019" s="156">
        <v>82</v>
      </c>
      <c r="F1019" s="157" t="s">
        <v>8969</v>
      </c>
      <c r="G1019" s="155" t="s">
        <v>9069</v>
      </c>
      <c r="H1019" s="158" t="s">
        <v>9009</v>
      </c>
      <c r="I1019" s="157"/>
      <c r="J1019" s="157">
        <v>18</v>
      </c>
      <c r="K1019" s="157" t="s">
        <v>9054</v>
      </c>
      <c r="L1019" s="153">
        <v>0.3</v>
      </c>
      <c r="M1019" s="159" t="s">
        <v>9058</v>
      </c>
      <c r="N1019" s="157"/>
      <c r="O1019" s="7" t="s">
        <v>9056</v>
      </c>
      <c r="P1019" s="16">
        <f>IFERROR(LOOKUP(E1019,{30,43,48,53,58,63,68,73,78,83,88,93,97},{42,47,52,57,62,67,72,77,82,87,92,99,100}),999)</f>
        <v>82</v>
      </c>
      <c r="Q1019">
        <v>1</v>
      </c>
    </row>
    <row r="1020" spans="1:17" ht="29" x14ac:dyDescent="0.35">
      <c r="A1020" s="153">
        <v>3068</v>
      </c>
      <c r="B1020" t="s">
        <v>9052</v>
      </c>
      <c r="C1020" s="154">
        <v>44859</v>
      </c>
      <c r="D1020" s="155" t="s">
        <v>16</v>
      </c>
      <c r="E1020" s="156">
        <v>85</v>
      </c>
      <c r="F1020" s="157" t="s">
        <v>8969</v>
      </c>
      <c r="G1020" s="157" t="s">
        <v>9</v>
      </c>
      <c r="H1020" s="158" t="s">
        <v>9053</v>
      </c>
      <c r="I1020" s="157">
        <v>220269</v>
      </c>
      <c r="J1020" s="157">
        <v>18</v>
      </c>
      <c r="K1020" s="157" t="s">
        <v>9113</v>
      </c>
      <c r="L1020" s="159">
        <v>0.3</v>
      </c>
      <c r="M1020" s="159" t="s">
        <v>9058</v>
      </c>
      <c r="N1020" s="157">
        <v>220269</v>
      </c>
      <c r="O1020" s="7" t="s">
        <v>9056</v>
      </c>
      <c r="P1020" s="16">
        <f>IFERROR(LOOKUP(E1020,{30,43,48,53,58,63,68,73,78,83,88,93,97},{42,47,52,57,62,67,72,77,82,87,92,99,100}),999)</f>
        <v>87</v>
      </c>
      <c r="Q1020">
        <v>1</v>
      </c>
    </row>
    <row r="1021" spans="1:17" x14ac:dyDescent="0.35">
      <c r="A1021" s="153">
        <v>3069</v>
      </c>
      <c r="B1021" t="s">
        <v>9052</v>
      </c>
      <c r="C1021" s="154">
        <v>44859</v>
      </c>
      <c r="D1021" s="155" t="s">
        <v>16</v>
      </c>
      <c r="E1021" s="156">
        <v>88</v>
      </c>
      <c r="F1021" s="157" t="s">
        <v>8969</v>
      </c>
      <c r="G1021" s="155" t="s">
        <v>9069</v>
      </c>
      <c r="H1021" s="158" t="s">
        <v>9009</v>
      </c>
      <c r="I1021" s="157"/>
      <c r="J1021" s="157">
        <v>18</v>
      </c>
      <c r="K1021" s="157" t="s">
        <v>9054</v>
      </c>
      <c r="L1021" s="153">
        <v>0.3</v>
      </c>
      <c r="M1021" s="159" t="s">
        <v>9058</v>
      </c>
      <c r="N1021" s="157"/>
      <c r="O1021" s="7" t="s">
        <v>9056</v>
      </c>
      <c r="P1021" s="16">
        <f>IFERROR(LOOKUP(E1021,{30,43,48,53,58,63,68,73,78,83,88,93,97},{42,47,52,57,62,67,72,77,82,87,92,99,100}),999)</f>
        <v>92</v>
      </c>
      <c r="Q1021">
        <v>1</v>
      </c>
    </row>
    <row r="1022" spans="1:17" x14ac:dyDescent="0.35">
      <c r="A1022" s="153">
        <v>3070</v>
      </c>
      <c r="B1022" t="s">
        <v>9052</v>
      </c>
      <c r="C1022" s="154">
        <v>44859</v>
      </c>
      <c r="D1022" s="155" t="s">
        <v>16</v>
      </c>
      <c r="E1022" s="156">
        <v>85</v>
      </c>
      <c r="F1022" s="157" t="s">
        <v>8969</v>
      </c>
      <c r="G1022" s="155" t="s">
        <v>9069</v>
      </c>
      <c r="H1022" s="158" t="s">
        <v>9009</v>
      </c>
      <c r="I1022" s="157"/>
      <c r="J1022" s="157">
        <v>18</v>
      </c>
      <c r="K1022" s="157" t="s">
        <v>9054</v>
      </c>
      <c r="L1022" s="153">
        <v>0.3</v>
      </c>
      <c r="M1022" s="159" t="s">
        <v>9058</v>
      </c>
      <c r="N1022" s="157"/>
      <c r="O1022" s="7" t="s">
        <v>9056</v>
      </c>
      <c r="P1022" s="16">
        <f>IFERROR(LOOKUP(E1022,{30,43,48,53,58,63,68,73,78,83,88,93,97},{42,47,52,57,62,67,72,77,82,87,92,99,100}),999)</f>
        <v>87</v>
      </c>
      <c r="Q1022">
        <v>1</v>
      </c>
    </row>
    <row r="1023" spans="1:17" x14ac:dyDescent="0.35">
      <c r="A1023" s="153">
        <v>3071</v>
      </c>
      <c r="B1023" t="s">
        <v>9052</v>
      </c>
      <c r="C1023" s="154">
        <v>44859</v>
      </c>
      <c r="D1023" s="155" t="s">
        <v>16</v>
      </c>
      <c r="E1023" s="156">
        <v>76</v>
      </c>
      <c r="F1023" s="157" t="s">
        <v>8969</v>
      </c>
      <c r="G1023" s="155" t="s">
        <v>9069</v>
      </c>
      <c r="H1023" s="158" t="s">
        <v>9009</v>
      </c>
      <c r="I1023" s="157"/>
      <c r="J1023" s="157">
        <v>18</v>
      </c>
      <c r="K1023" s="157" t="s">
        <v>9054</v>
      </c>
      <c r="L1023" s="153">
        <v>0.3</v>
      </c>
      <c r="M1023" s="159" t="s">
        <v>9058</v>
      </c>
      <c r="N1023" s="157"/>
      <c r="O1023" s="7" t="s">
        <v>9056</v>
      </c>
      <c r="P1023" s="16">
        <f>IFERROR(LOOKUP(E1023,{30,43,48,53,58,63,68,73,78,83,88,93,97},{42,47,52,57,62,67,72,77,82,87,92,99,100}),999)</f>
        <v>77</v>
      </c>
      <c r="Q1023">
        <v>1</v>
      </c>
    </row>
    <row r="1024" spans="1:17" ht="29" x14ac:dyDescent="0.35">
      <c r="A1024" s="153">
        <v>3072</v>
      </c>
      <c r="B1024" t="s">
        <v>9052</v>
      </c>
      <c r="C1024" s="154">
        <v>44859</v>
      </c>
      <c r="D1024" s="155" t="s">
        <v>16</v>
      </c>
      <c r="E1024" s="156">
        <v>87</v>
      </c>
      <c r="F1024" s="157" t="s">
        <v>8969</v>
      </c>
      <c r="G1024" s="157" t="s">
        <v>9</v>
      </c>
      <c r="H1024" s="158" t="s">
        <v>9053</v>
      </c>
      <c r="I1024" s="157">
        <v>637420</v>
      </c>
      <c r="J1024" s="157">
        <v>18</v>
      </c>
      <c r="K1024" s="157" t="s">
        <v>9081</v>
      </c>
      <c r="L1024" s="159">
        <v>0.3</v>
      </c>
      <c r="M1024" s="159" t="s">
        <v>9058</v>
      </c>
      <c r="N1024" s="157">
        <v>637420</v>
      </c>
      <c r="O1024" s="7" t="s">
        <v>9056</v>
      </c>
      <c r="P1024" s="16">
        <f>IFERROR(LOOKUP(E1024,{30,43,48,53,58,63,68,73,78,83,88,93,97},{42,47,52,57,62,67,72,77,82,87,92,99,100}),999)</f>
        <v>87</v>
      </c>
      <c r="Q1024">
        <v>1</v>
      </c>
    </row>
    <row r="1025" spans="1:17" x14ac:dyDescent="0.35">
      <c r="A1025" s="153">
        <v>3073</v>
      </c>
      <c r="B1025" t="s">
        <v>9052</v>
      </c>
      <c r="C1025" s="154">
        <v>44859</v>
      </c>
      <c r="D1025" s="155" t="s">
        <v>16</v>
      </c>
      <c r="E1025" s="156">
        <v>80</v>
      </c>
      <c r="F1025" s="157" t="s">
        <v>8969</v>
      </c>
      <c r="G1025" s="157" t="s">
        <v>9</v>
      </c>
      <c r="H1025" s="158" t="s">
        <v>9053</v>
      </c>
      <c r="I1025" s="157">
        <v>220514</v>
      </c>
      <c r="J1025" s="157">
        <v>18</v>
      </c>
      <c r="K1025" s="157" t="s">
        <v>9080</v>
      </c>
      <c r="L1025" s="159">
        <v>0.3</v>
      </c>
      <c r="M1025" s="159" t="s">
        <v>9058</v>
      </c>
      <c r="N1025" s="157">
        <v>220514</v>
      </c>
      <c r="O1025" s="7" t="s">
        <v>9056</v>
      </c>
      <c r="P1025" s="16">
        <f>IFERROR(LOOKUP(E1025,{30,43,48,53,58,63,68,73,78,83,88,93,97},{42,47,52,57,62,67,72,77,82,87,92,99,100}),999)</f>
        <v>82</v>
      </c>
      <c r="Q1025">
        <v>1</v>
      </c>
    </row>
    <row r="1026" spans="1:17" x14ac:dyDescent="0.35">
      <c r="A1026" s="153">
        <v>3074</v>
      </c>
      <c r="B1026" t="s">
        <v>9052</v>
      </c>
      <c r="C1026" s="154">
        <v>44859</v>
      </c>
      <c r="D1026" s="155" t="s">
        <v>16</v>
      </c>
      <c r="E1026" s="156">
        <v>86</v>
      </c>
      <c r="F1026" s="157" t="s">
        <v>8969</v>
      </c>
      <c r="G1026" s="157" t="s">
        <v>9</v>
      </c>
      <c r="H1026" s="158" t="s">
        <v>9053</v>
      </c>
      <c r="I1026" s="157">
        <v>220513</v>
      </c>
      <c r="J1026" s="157">
        <v>18</v>
      </c>
      <c r="K1026" s="157" t="s">
        <v>9080</v>
      </c>
      <c r="L1026" s="159">
        <v>0.3</v>
      </c>
      <c r="M1026" s="159" t="s">
        <v>9058</v>
      </c>
      <c r="N1026" s="157">
        <v>220513</v>
      </c>
      <c r="O1026" s="7" t="s">
        <v>9056</v>
      </c>
      <c r="P1026" s="16">
        <f>IFERROR(LOOKUP(E1026,{30,43,48,53,58,63,68,73,78,83,88,93,97},{42,47,52,57,62,67,72,77,82,87,92,99,100}),999)</f>
        <v>87</v>
      </c>
      <c r="Q1026">
        <v>1</v>
      </c>
    </row>
    <row r="1027" spans="1:17" x14ac:dyDescent="0.35">
      <c r="A1027" s="153">
        <v>3075</v>
      </c>
      <c r="B1027" t="s">
        <v>9052</v>
      </c>
      <c r="C1027" s="154">
        <v>44859</v>
      </c>
      <c r="D1027" s="155" t="s">
        <v>16</v>
      </c>
      <c r="E1027" s="156">
        <v>84</v>
      </c>
      <c r="F1027" s="157" t="s">
        <v>8969</v>
      </c>
      <c r="G1027" s="157" t="s">
        <v>9</v>
      </c>
      <c r="H1027" s="158" t="s">
        <v>9053</v>
      </c>
      <c r="I1027" s="157">
        <v>220509</v>
      </c>
      <c r="J1027" s="157">
        <v>18</v>
      </c>
      <c r="K1027" s="157" t="s">
        <v>9078</v>
      </c>
      <c r="L1027" s="159">
        <v>0.3</v>
      </c>
      <c r="M1027" s="159" t="s">
        <v>9058</v>
      </c>
      <c r="N1027" s="157">
        <v>220509</v>
      </c>
      <c r="O1027" s="7" t="s">
        <v>9056</v>
      </c>
      <c r="P1027" s="16">
        <f>IFERROR(LOOKUP(E1027,{30,43,48,53,58,63,68,73,78,83,88,93,97},{42,47,52,57,62,67,72,77,82,87,92,99,100}),999)</f>
        <v>87</v>
      </c>
      <c r="Q1027">
        <v>1</v>
      </c>
    </row>
    <row r="1028" spans="1:17" x14ac:dyDescent="0.35">
      <c r="A1028" s="153">
        <v>3076</v>
      </c>
      <c r="B1028" t="s">
        <v>9052</v>
      </c>
      <c r="C1028" s="154">
        <v>44859</v>
      </c>
      <c r="D1028" s="155" t="s">
        <v>16</v>
      </c>
      <c r="E1028" s="156">
        <v>82</v>
      </c>
      <c r="F1028" s="157" t="s">
        <v>8969</v>
      </c>
      <c r="G1028" s="155" t="s">
        <v>9069</v>
      </c>
      <c r="H1028" s="158" t="s">
        <v>9009</v>
      </c>
      <c r="I1028" s="157"/>
      <c r="J1028" s="157">
        <v>18</v>
      </c>
      <c r="K1028" s="157" t="s">
        <v>9054</v>
      </c>
      <c r="L1028" s="153">
        <v>0.3</v>
      </c>
      <c r="M1028" s="159" t="s">
        <v>9058</v>
      </c>
      <c r="N1028" s="157"/>
      <c r="O1028" s="7" t="s">
        <v>9056</v>
      </c>
      <c r="P1028" s="16">
        <f>IFERROR(LOOKUP(E1028,{30,43,48,53,58,63,68,73,78,83,88,93,97},{42,47,52,57,62,67,72,77,82,87,92,99,100}),999)</f>
        <v>82</v>
      </c>
      <c r="Q1028">
        <v>1</v>
      </c>
    </row>
    <row r="1029" spans="1:17" x14ac:dyDescent="0.35">
      <c r="A1029" s="153">
        <v>3077</v>
      </c>
      <c r="B1029" t="s">
        <v>9052</v>
      </c>
      <c r="C1029" s="154">
        <v>44859</v>
      </c>
      <c r="D1029" s="155" t="s">
        <v>16</v>
      </c>
      <c r="E1029" s="156">
        <v>83</v>
      </c>
      <c r="F1029" s="157" t="s">
        <v>8969</v>
      </c>
      <c r="G1029" s="157" t="s">
        <v>9</v>
      </c>
      <c r="H1029" s="158" t="s">
        <v>9053</v>
      </c>
      <c r="I1029" s="157">
        <v>637422</v>
      </c>
      <c r="J1029" s="157">
        <v>18</v>
      </c>
      <c r="K1029" s="157" t="s">
        <v>9109</v>
      </c>
      <c r="L1029" s="159">
        <v>0.3</v>
      </c>
      <c r="M1029" s="159" t="s">
        <v>9058</v>
      </c>
      <c r="N1029" s="157">
        <v>637422</v>
      </c>
      <c r="O1029" s="7" t="s">
        <v>9056</v>
      </c>
      <c r="P1029" s="16">
        <f>IFERROR(LOOKUP(E1029,{30,43,48,53,58,63,68,73,78,83,88,93,97},{42,47,52,57,62,67,72,77,82,87,92,99,100}),999)</f>
        <v>87</v>
      </c>
      <c r="Q1029">
        <v>1</v>
      </c>
    </row>
    <row r="1030" spans="1:17" ht="29" x14ac:dyDescent="0.35">
      <c r="A1030" s="153">
        <v>3078</v>
      </c>
      <c r="B1030" t="s">
        <v>9052</v>
      </c>
      <c r="C1030" s="154">
        <v>44859</v>
      </c>
      <c r="D1030" s="155" t="s">
        <v>16</v>
      </c>
      <c r="E1030" s="156">
        <v>82</v>
      </c>
      <c r="F1030" s="157" t="s">
        <v>8969</v>
      </c>
      <c r="G1030" s="157" t="s">
        <v>9</v>
      </c>
      <c r="H1030" s="158" t="s">
        <v>9053</v>
      </c>
      <c r="I1030" s="157">
        <v>220511</v>
      </c>
      <c r="J1030" s="157">
        <v>60</v>
      </c>
      <c r="K1030" s="157" t="s">
        <v>9068</v>
      </c>
      <c r="L1030" s="159">
        <v>0.3</v>
      </c>
      <c r="M1030" s="159" t="s">
        <v>9058</v>
      </c>
      <c r="N1030" s="157">
        <v>220511</v>
      </c>
      <c r="O1030" s="7" t="s">
        <v>9056</v>
      </c>
      <c r="P1030" s="16">
        <f>IFERROR(LOOKUP(E1030,{30,43,48,53,58,63,68,73,78,83,88,93,97},{42,47,52,57,62,67,72,77,82,87,92,99,100}),999)</f>
        <v>82</v>
      </c>
      <c r="Q1030">
        <v>1</v>
      </c>
    </row>
    <row r="1031" spans="1:17" x14ac:dyDescent="0.35">
      <c r="A1031" s="153">
        <v>3079</v>
      </c>
      <c r="B1031" t="s">
        <v>9052</v>
      </c>
      <c r="C1031" s="154">
        <v>44859</v>
      </c>
      <c r="D1031" s="155" t="s">
        <v>16</v>
      </c>
      <c r="E1031" s="156">
        <v>85</v>
      </c>
      <c r="F1031" s="157" t="s">
        <v>8969</v>
      </c>
      <c r="G1031" s="155" t="s">
        <v>9069</v>
      </c>
      <c r="H1031" s="158" t="s">
        <v>9009</v>
      </c>
      <c r="I1031" s="157"/>
      <c r="J1031" s="157">
        <v>18</v>
      </c>
      <c r="K1031" s="157" t="s">
        <v>9054</v>
      </c>
      <c r="L1031" s="153">
        <v>0.4</v>
      </c>
      <c r="M1031" s="159" t="s">
        <v>9058</v>
      </c>
      <c r="N1031" s="157"/>
      <c r="O1031" s="7" t="s">
        <v>9056</v>
      </c>
      <c r="P1031" s="16">
        <f>IFERROR(LOOKUP(E1031,{30,43,48,53,58,63,68,73,78,83,88,93,97},{42,47,52,57,62,67,72,77,82,87,92,99,100}),999)</f>
        <v>87</v>
      </c>
      <c r="Q1031">
        <v>1</v>
      </c>
    </row>
    <row r="1032" spans="1:17" x14ac:dyDescent="0.35">
      <c r="A1032" s="153">
        <v>3080</v>
      </c>
      <c r="B1032" t="s">
        <v>9052</v>
      </c>
      <c r="C1032" s="154">
        <v>44859</v>
      </c>
      <c r="D1032" s="155" t="s">
        <v>16</v>
      </c>
      <c r="E1032" s="156">
        <v>80</v>
      </c>
      <c r="F1032" s="157" t="s">
        <v>8969</v>
      </c>
      <c r="G1032" s="155" t="s">
        <v>9069</v>
      </c>
      <c r="H1032" s="158" t="s">
        <v>9009</v>
      </c>
      <c r="I1032" s="157"/>
      <c r="J1032" s="157">
        <v>18</v>
      </c>
      <c r="K1032" s="157" t="s">
        <v>9054</v>
      </c>
      <c r="L1032" s="159">
        <v>9.9</v>
      </c>
      <c r="M1032" s="159"/>
      <c r="N1032" s="157"/>
      <c r="O1032" s="7" t="s">
        <v>9056</v>
      </c>
      <c r="P1032" s="16">
        <f>IFERROR(LOOKUP(E1032,{30,43,48,53,58,63,68,73,78,83,88,93,97},{42,47,52,57,62,67,72,77,82,87,92,99,100}),999)</f>
        <v>82</v>
      </c>
      <c r="Q1032">
        <v>1</v>
      </c>
    </row>
    <row r="1033" spans="1:17" x14ac:dyDescent="0.35">
      <c r="A1033" s="153">
        <v>3081</v>
      </c>
      <c r="B1033" t="s">
        <v>9052</v>
      </c>
      <c r="C1033" s="154">
        <v>44859</v>
      </c>
      <c r="D1033" s="155" t="s">
        <v>16</v>
      </c>
      <c r="E1033" s="156">
        <v>79</v>
      </c>
      <c r="F1033" s="157" t="s">
        <v>8969</v>
      </c>
      <c r="G1033" s="155" t="s">
        <v>9069</v>
      </c>
      <c r="H1033" s="158" t="s">
        <v>9009</v>
      </c>
      <c r="I1033" s="157"/>
      <c r="J1033" s="157">
        <v>18</v>
      </c>
      <c r="K1033" s="157" t="s">
        <v>9054</v>
      </c>
      <c r="L1033" s="153">
        <v>0.4</v>
      </c>
      <c r="M1033" s="159" t="s">
        <v>9058</v>
      </c>
      <c r="N1033" s="157"/>
      <c r="O1033" s="7" t="s">
        <v>9056</v>
      </c>
      <c r="P1033" s="16">
        <f>IFERROR(LOOKUP(E1033,{30,43,48,53,58,63,68,73,78,83,88,93,97},{42,47,52,57,62,67,72,77,82,87,92,99,100}),999)</f>
        <v>82</v>
      </c>
      <c r="Q1033">
        <v>1</v>
      </c>
    </row>
    <row r="1034" spans="1:17" x14ac:dyDescent="0.35">
      <c r="A1034" s="153">
        <v>3082</v>
      </c>
      <c r="B1034" t="s">
        <v>9052</v>
      </c>
      <c r="C1034" s="154">
        <v>44859</v>
      </c>
      <c r="D1034" s="155" t="s">
        <v>16</v>
      </c>
      <c r="E1034" s="156">
        <v>85</v>
      </c>
      <c r="F1034" s="157" t="s">
        <v>8969</v>
      </c>
      <c r="G1034" s="155" t="s">
        <v>9069</v>
      </c>
      <c r="H1034" s="158" t="s">
        <v>9009</v>
      </c>
      <c r="I1034" s="157"/>
      <c r="J1034" s="157">
        <v>18</v>
      </c>
      <c r="K1034" s="157" t="s">
        <v>9054</v>
      </c>
      <c r="L1034" s="153">
        <v>0.3</v>
      </c>
      <c r="M1034" s="159" t="s">
        <v>9058</v>
      </c>
      <c r="N1034" s="157"/>
      <c r="O1034" s="7" t="s">
        <v>9056</v>
      </c>
      <c r="P1034" s="16">
        <f>IFERROR(LOOKUP(E1034,{30,43,48,53,58,63,68,73,78,83,88,93,97},{42,47,52,57,62,67,72,77,82,87,92,99,100}),999)</f>
        <v>87</v>
      </c>
      <c r="Q1034">
        <v>1</v>
      </c>
    </row>
    <row r="1035" spans="1:17" ht="29" x14ac:dyDescent="0.35">
      <c r="A1035" s="153">
        <v>3083</v>
      </c>
      <c r="B1035" t="s">
        <v>9052</v>
      </c>
      <c r="C1035" s="154">
        <v>44859</v>
      </c>
      <c r="D1035" s="155" t="s">
        <v>16</v>
      </c>
      <c r="E1035" s="156">
        <v>80</v>
      </c>
      <c r="F1035" s="157" t="s">
        <v>8969</v>
      </c>
      <c r="G1035" s="157" t="s">
        <v>9</v>
      </c>
      <c r="H1035" s="158" t="s">
        <v>9053</v>
      </c>
      <c r="I1035" s="157">
        <v>637420</v>
      </c>
      <c r="J1035" s="157">
        <v>18</v>
      </c>
      <c r="K1035" s="157" t="s">
        <v>9081</v>
      </c>
      <c r="L1035" s="159">
        <v>0.3</v>
      </c>
      <c r="M1035" s="159" t="s">
        <v>9058</v>
      </c>
      <c r="N1035" s="157">
        <v>637420</v>
      </c>
      <c r="O1035" s="7" t="s">
        <v>9056</v>
      </c>
      <c r="P1035" s="16">
        <f>IFERROR(LOOKUP(E1035,{30,43,48,53,58,63,68,73,78,83,88,93,97},{42,47,52,57,62,67,72,77,82,87,92,99,100}),999)</f>
        <v>82</v>
      </c>
      <c r="Q1035">
        <v>1</v>
      </c>
    </row>
    <row r="1036" spans="1:17" ht="29" x14ac:dyDescent="0.35">
      <c r="A1036" s="153">
        <v>3084</v>
      </c>
      <c r="B1036" t="s">
        <v>9052</v>
      </c>
      <c r="C1036" s="154">
        <v>44859</v>
      </c>
      <c r="D1036" s="155" t="s">
        <v>16</v>
      </c>
      <c r="E1036" s="156">
        <v>81</v>
      </c>
      <c r="F1036" s="157" t="s">
        <v>8969</v>
      </c>
      <c r="G1036" s="157" t="s">
        <v>9</v>
      </c>
      <c r="H1036" s="158" t="s">
        <v>9053</v>
      </c>
      <c r="I1036" s="157">
        <v>220272</v>
      </c>
      <c r="J1036" s="157">
        <v>18</v>
      </c>
      <c r="K1036" s="157" t="s">
        <v>9108</v>
      </c>
      <c r="L1036" s="159">
        <v>0.3</v>
      </c>
      <c r="M1036" s="159" t="s">
        <v>9058</v>
      </c>
      <c r="N1036" s="157">
        <v>220272</v>
      </c>
      <c r="O1036" s="7" t="s">
        <v>9056</v>
      </c>
      <c r="P1036" s="16">
        <f>IFERROR(LOOKUP(E1036,{30,43,48,53,58,63,68,73,78,83,88,93,97},{42,47,52,57,62,67,72,77,82,87,92,99,100}),999)</f>
        <v>82</v>
      </c>
      <c r="Q1036">
        <v>1</v>
      </c>
    </row>
    <row r="1037" spans="1:17" x14ac:dyDescent="0.35">
      <c r="A1037" s="153">
        <v>3085</v>
      </c>
      <c r="B1037" t="s">
        <v>9052</v>
      </c>
      <c r="C1037" s="154">
        <v>44859</v>
      </c>
      <c r="D1037" s="155" t="s">
        <v>16</v>
      </c>
      <c r="E1037" s="156">
        <v>73</v>
      </c>
      <c r="F1037" s="157" t="s">
        <v>8969</v>
      </c>
      <c r="G1037" s="157" t="s">
        <v>9</v>
      </c>
      <c r="H1037" s="158" t="s">
        <v>9053</v>
      </c>
      <c r="I1037" s="157">
        <v>220509</v>
      </c>
      <c r="J1037" s="157">
        <v>18</v>
      </c>
      <c r="K1037" s="157" t="s">
        <v>9078</v>
      </c>
      <c r="L1037" s="159">
        <v>0.3</v>
      </c>
      <c r="M1037" s="159" t="s">
        <v>9058</v>
      </c>
      <c r="N1037" s="157">
        <v>220509</v>
      </c>
      <c r="O1037" s="7" t="s">
        <v>9056</v>
      </c>
      <c r="P1037" s="16">
        <f>IFERROR(LOOKUP(E1037,{30,43,48,53,58,63,68,73,78,83,88,93,97},{42,47,52,57,62,67,72,77,82,87,92,99,100}),999)</f>
        <v>77</v>
      </c>
      <c r="Q1037">
        <v>1</v>
      </c>
    </row>
    <row r="1038" spans="1:17" x14ac:dyDescent="0.35">
      <c r="A1038" s="153">
        <v>3086</v>
      </c>
      <c r="B1038" t="s">
        <v>9052</v>
      </c>
      <c r="C1038" s="154">
        <v>44859</v>
      </c>
      <c r="D1038" s="155" t="s">
        <v>16</v>
      </c>
      <c r="E1038" s="156">
        <v>86</v>
      </c>
      <c r="F1038" s="157" t="s">
        <v>8969</v>
      </c>
      <c r="G1038" s="155" t="s">
        <v>9069</v>
      </c>
      <c r="H1038" s="158" t="s">
        <v>9009</v>
      </c>
      <c r="I1038" s="157"/>
      <c r="J1038" s="157">
        <v>18</v>
      </c>
      <c r="K1038" s="157" t="s">
        <v>9054</v>
      </c>
      <c r="L1038" s="153">
        <v>0.3</v>
      </c>
      <c r="M1038" s="159" t="s">
        <v>9058</v>
      </c>
      <c r="N1038" s="157"/>
      <c r="O1038" s="7" t="s">
        <v>9056</v>
      </c>
      <c r="P1038" s="16">
        <f>IFERROR(LOOKUP(E1038,{30,43,48,53,58,63,68,73,78,83,88,93,97},{42,47,52,57,62,67,72,77,82,87,92,99,100}),999)</f>
        <v>87</v>
      </c>
      <c r="Q1038">
        <v>1</v>
      </c>
    </row>
    <row r="1039" spans="1:17" x14ac:dyDescent="0.35">
      <c r="A1039" s="153">
        <v>3087</v>
      </c>
      <c r="B1039" t="s">
        <v>9052</v>
      </c>
      <c r="C1039" s="154">
        <v>44859</v>
      </c>
      <c r="D1039" s="155" t="s">
        <v>16</v>
      </c>
      <c r="E1039" s="156">
        <v>83</v>
      </c>
      <c r="F1039" s="157" t="s">
        <v>8969</v>
      </c>
      <c r="G1039" s="155" t="s">
        <v>9069</v>
      </c>
      <c r="H1039" s="158" t="s">
        <v>9009</v>
      </c>
      <c r="I1039" s="157"/>
      <c r="J1039" s="157">
        <v>18</v>
      </c>
      <c r="K1039" s="157" t="s">
        <v>9054</v>
      </c>
      <c r="L1039" s="153">
        <v>0.3</v>
      </c>
      <c r="M1039" s="159" t="s">
        <v>9058</v>
      </c>
      <c r="N1039" s="157"/>
      <c r="O1039" s="7" t="s">
        <v>9056</v>
      </c>
      <c r="P1039" s="16">
        <f>IFERROR(LOOKUP(E1039,{30,43,48,53,58,63,68,73,78,83,88,93,97},{42,47,52,57,62,67,72,77,82,87,92,99,100}),999)</f>
        <v>87</v>
      </c>
      <c r="Q1039">
        <v>1</v>
      </c>
    </row>
    <row r="1040" spans="1:17" x14ac:dyDescent="0.35">
      <c r="A1040" s="153">
        <v>3088</v>
      </c>
      <c r="B1040" t="s">
        <v>9052</v>
      </c>
      <c r="C1040" s="154">
        <v>44859</v>
      </c>
      <c r="D1040" s="155" t="s">
        <v>16</v>
      </c>
      <c r="E1040" s="156">
        <v>79</v>
      </c>
      <c r="F1040" s="157" t="s">
        <v>8969</v>
      </c>
      <c r="G1040" s="157" t="s">
        <v>9</v>
      </c>
      <c r="H1040" s="158" t="s">
        <v>9053</v>
      </c>
      <c r="I1040" s="157">
        <v>637603</v>
      </c>
      <c r="J1040" s="157">
        <v>18</v>
      </c>
      <c r="K1040" s="157" t="s">
        <v>9055</v>
      </c>
      <c r="L1040" s="159">
        <v>1.2</v>
      </c>
      <c r="M1040" s="159" t="s">
        <v>9000</v>
      </c>
      <c r="N1040" s="157">
        <v>637603</v>
      </c>
      <c r="O1040" s="7" t="s">
        <v>9056</v>
      </c>
      <c r="P1040" s="16">
        <f>IFERROR(LOOKUP(E1040,{30,43,48,53,58,63,68,73,78,83,88,93,97},{42,47,52,57,62,67,72,77,82,87,92,99,100}),999)</f>
        <v>82</v>
      </c>
      <c r="Q1040">
        <v>1</v>
      </c>
    </row>
    <row r="1041" spans="1:17" x14ac:dyDescent="0.35">
      <c r="A1041" s="153">
        <v>3089</v>
      </c>
      <c r="B1041" t="s">
        <v>9052</v>
      </c>
      <c r="C1041" s="154">
        <v>44859</v>
      </c>
      <c r="D1041" s="155" t="s">
        <v>16</v>
      </c>
      <c r="E1041" s="156">
        <v>82</v>
      </c>
      <c r="F1041" s="157" t="s">
        <v>8969</v>
      </c>
      <c r="G1041" s="155" t="s">
        <v>9069</v>
      </c>
      <c r="H1041" s="158" t="s">
        <v>9009</v>
      </c>
      <c r="I1041" s="157"/>
      <c r="J1041" s="157">
        <v>18</v>
      </c>
      <c r="K1041" s="157" t="s">
        <v>9054</v>
      </c>
      <c r="L1041" s="153">
        <v>0.3</v>
      </c>
      <c r="M1041" s="159" t="s">
        <v>9058</v>
      </c>
      <c r="N1041" s="157"/>
      <c r="O1041" s="7" t="s">
        <v>9056</v>
      </c>
      <c r="P1041" s="16">
        <f>IFERROR(LOOKUP(E1041,{30,43,48,53,58,63,68,73,78,83,88,93,97},{42,47,52,57,62,67,72,77,82,87,92,99,100}),999)</f>
        <v>82</v>
      </c>
      <c r="Q1041">
        <v>1</v>
      </c>
    </row>
    <row r="1042" spans="1:17" x14ac:dyDescent="0.35">
      <c r="A1042" s="153">
        <v>3090</v>
      </c>
      <c r="B1042" t="s">
        <v>9052</v>
      </c>
      <c r="C1042" s="154">
        <v>44859</v>
      </c>
      <c r="D1042" s="155" t="s">
        <v>16</v>
      </c>
      <c r="E1042" s="156">
        <v>81</v>
      </c>
      <c r="F1042" s="157" t="s">
        <v>8969</v>
      </c>
      <c r="G1042" s="157" t="s">
        <v>9</v>
      </c>
      <c r="H1042" s="158" t="s">
        <v>9053</v>
      </c>
      <c r="I1042" s="157">
        <v>220513</v>
      </c>
      <c r="J1042" s="157">
        <v>18</v>
      </c>
      <c r="K1042" s="157" t="s">
        <v>9080</v>
      </c>
      <c r="L1042" s="159">
        <v>0.3</v>
      </c>
      <c r="M1042" s="159" t="s">
        <v>9058</v>
      </c>
      <c r="N1042" s="157">
        <v>220513</v>
      </c>
      <c r="O1042" s="7" t="s">
        <v>9056</v>
      </c>
      <c r="P1042" s="16">
        <f>IFERROR(LOOKUP(E1042,{30,43,48,53,58,63,68,73,78,83,88,93,97},{42,47,52,57,62,67,72,77,82,87,92,99,100}),999)</f>
        <v>82</v>
      </c>
      <c r="Q1042">
        <v>1</v>
      </c>
    </row>
    <row r="1043" spans="1:17" x14ac:dyDescent="0.35">
      <c r="A1043" s="153">
        <v>3091</v>
      </c>
      <c r="B1043" t="s">
        <v>9052</v>
      </c>
      <c r="C1043" s="154">
        <v>44859</v>
      </c>
      <c r="D1043" s="155" t="s">
        <v>16</v>
      </c>
      <c r="E1043" s="156">
        <v>78</v>
      </c>
      <c r="F1043" s="157" t="s">
        <v>8969</v>
      </c>
      <c r="G1043" s="157" t="s">
        <v>9</v>
      </c>
      <c r="H1043" s="158" t="s">
        <v>9053</v>
      </c>
      <c r="I1043" s="157">
        <v>220509</v>
      </c>
      <c r="J1043" s="157">
        <v>18</v>
      </c>
      <c r="K1043" s="157" t="s">
        <v>9078</v>
      </c>
      <c r="L1043" s="159">
        <v>0.3</v>
      </c>
      <c r="M1043" s="159" t="s">
        <v>9058</v>
      </c>
      <c r="N1043" s="157">
        <v>220509</v>
      </c>
      <c r="O1043" s="7" t="s">
        <v>9056</v>
      </c>
      <c r="P1043" s="16">
        <f>IFERROR(LOOKUP(E1043,{30,43,48,53,58,63,68,73,78,83,88,93,97},{42,47,52,57,62,67,72,77,82,87,92,99,100}),999)</f>
        <v>82</v>
      </c>
      <c r="Q1043">
        <v>1</v>
      </c>
    </row>
    <row r="1044" spans="1:17" x14ac:dyDescent="0.35">
      <c r="A1044" s="153">
        <v>3092</v>
      </c>
      <c r="B1044" t="s">
        <v>9052</v>
      </c>
      <c r="C1044" s="154">
        <v>44859</v>
      </c>
      <c r="D1044" s="155" t="s">
        <v>16</v>
      </c>
      <c r="E1044" s="156">
        <v>79</v>
      </c>
      <c r="F1044" s="157" t="s">
        <v>8969</v>
      </c>
      <c r="G1044" s="155" t="s">
        <v>9069</v>
      </c>
      <c r="H1044" s="158" t="s">
        <v>9009</v>
      </c>
      <c r="I1044" s="157"/>
      <c r="J1044" s="157">
        <v>18</v>
      </c>
      <c r="K1044" s="157" t="s">
        <v>9054</v>
      </c>
      <c r="L1044" s="153">
        <v>0.3</v>
      </c>
      <c r="M1044" s="159" t="s">
        <v>9058</v>
      </c>
      <c r="N1044" s="157"/>
      <c r="O1044" s="7" t="s">
        <v>9056</v>
      </c>
      <c r="P1044" s="16">
        <f>IFERROR(LOOKUP(E1044,{30,43,48,53,58,63,68,73,78,83,88,93,97},{42,47,52,57,62,67,72,77,82,87,92,99,100}),999)</f>
        <v>82</v>
      </c>
      <c r="Q1044">
        <v>1</v>
      </c>
    </row>
    <row r="1045" spans="1:17" x14ac:dyDescent="0.35">
      <c r="A1045" s="153">
        <v>3093</v>
      </c>
      <c r="B1045" t="s">
        <v>9052</v>
      </c>
      <c r="C1045" s="154">
        <v>44859</v>
      </c>
      <c r="D1045" s="155" t="s">
        <v>16</v>
      </c>
      <c r="E1045" s="156">
        <v>84</v>
      </c>
      <c r="F1045" s="157" t="s">
        <v>8969</v>
      </c>
      <c r="G1045" s="155" t="s">
        <v>9069</v>
      </c>
      <c r="H1045" s="158" t="s">
        <v>9009</v>
      </c>
      <c r="I1045" s="157"/>
      <c r="J1045" s="157">
        <v>18</v>
      </c>
      <c r="K1045" s="157" t="s">
        <v>9054</v>
      </c>
      <c r="L1045" s="153">
        <v>0.3</v>
      </c>
      <c r="M1045" s="159" t="s">
        <v>9058</v>
      </c>
      <c r="N1045" s="157"/>
      <c r="O1045" s="7" t="s">
        <v>9056</v>
      </c>
      <c r="P1045" s="16">
        <f>IFERROR(LOOKUP(E1045,{30,43,48,53,58,63,68,73,78,83,88,93,97},{42,47,52,57,62,67,72,77,82,87,92,99,100}),999)</f>
        <v>87</v>
      </c>
      <c r="Q1045">
        <v>1</v>
      </c>
    </row>
    <row r="1046" spans="1:17" x14ac:dyDescent="0.35">
      <c r="A1046" s="153">
        <v>3094</v>
      </c>
      <c r="B1046" t="s">
        <v>9052</v>
      </c>
      <c r="C1046" s="154">
        <v>44859</v>
      </c>
      <c r="D1046" s="155" t="s">
        <v>16</v>
      </c>
      <c r="E1046" s="156">
        <v>78</v>
      </c>
      <c r="F1046" s="157" t="s">
        <v>8969</v>
      </c>
      <c r="G1046" s="157" t="s">
        <v>9</v>
      </c>
      <c r="H1046" s="158" t="s">
        <v>9053</v>
      </c>
      <c r="I1046" s="157">
        <v>220513</v>
      </c>
      <c r="J1046" s="157">
        <v>18</v>
      </c>
      <c r="K1046" s="157" t="s">
        <v>9080</v>
      </c>
      <c r="L1046" s="159">
        <v>0.3</v>
      </c>
      <c r="M1046" s="159" t="s">
        <v>9058</v>
      </c>
      <c r="N1046" s="157">
        <v>220513</v>
      </c>
      <c r="O1046" s="7" t="s">
        <v>9056</v>
      </c>
      <c r="P1046" s="16">
        <f>IFERROR(LOOKUP(E1046,{30,43,48,53,58,63,68,73,78,83,88,93,97},{42,47,52,57,62,67,72,77,82,87,92,99,100}),999)</f>
        <v>82</v>
      </c>
      <c r="Q1046">
        <v>1</v>
      </c>
    </row>
    <row r="1047" spans="1:17" x14ac:dyDescent="0.35">
      <c r="A1047" s="153">
        <v>3095</v>
      </c>
      <c r="B1047" t="s">
        <v>9052</v>
      </c>
      <c r="C1047" s="154">
        <v>44859</v>
      </c>
      <c r="D1047" s="155" t="s">
        <v>16</v>
      </c>
      <c r="E1047" s="156">
        <v>87</v>
      </c>
      <c r="F1047" s="157" t="s">
        <v>8969</v>
      </c>
      <c r="G1047" s="155" t="s">
        <v>9069</v>
      </c>
      <c r="H1047" s="158" t="s">
        <v>9009</v>
      </c>
      <c r="I1047" s="157"/>
      <c r="J1047" s="157">
        <v>18</v>
      </c>
      <c r="K1047" s="157" t="s">
        <v>9054</v>
      </c>
      <c r="L1047" s="153">
        <v>0.3</v>
      </c>
      <c r="M1047" s="159" t="s">
        <v>9058</v>
      </c>
      <c r="N1047" s="157"/>
      <c r="O1047" s="7" t="s">
        <v>9056</v>
      </c>
      <c r="P1047" s="16">
        <f>IFERROR(LOOKUP(E1047,{30,43,48,53,58,63,68,73,78,83,88,93,97},{42,47,52,57,62,67,72,77,82,87,92,99,100}),999)</f>
        <v>87</v>
      </c>
      <c r="Q1047">
        <v>1</v>
      </c>
    </row>
    <row r="1048" spans="1:17" x14ac:dyDescent="0.35">
      <c r="A1048" s="153">
        <v>3096</v>
      </c>
      <c r="B1048" t="s">
        <v>9052</v>
      </c>
      <c r="C1048" s="154">
        <v>44859</v>
      </c>
      <c r="D1048" s="155" t="s">
        <v>16</v>
      </c>
      <c r="E1048" s="156">
        <v>82</v>
      </c>
      <c r="F1048" s="157" t="s">
        <v>8969</v>
      </c>
      <c r="G1048" s="155" t="s">
        <v>9069</v>
      </c>
      <c r="H1048" s="158" t="s">
        <v>9009</v>
      </c>
      <c r="I1048" s="157"/>
      <c r="J1048" s="157">
        <v>18</v>
      </c>
      <c r="K1048" s="157" t="s">
        <v>9054</v>
      </c>
      <c r="L1048" s="153">
        <v>0.3</v>
      </c>
      <c r="M1048" s="159" t="s">
        <v>9058</v>
      </c>
      <c r="N1048" s="157"/>
      <c r="O1048" s="7" t="s">
        <v>9056</v>
      </c>
      <c r="P1048" s="16">
        <f>IFERROR(LOOKUP(E1048,{30,43,48,53,58,63,68,73,78,83,88,93,97},{42,47,52,57,62,67,72,77,82,87,92,99,100}),999)</f>
        <v>82</v>
      </c>
      <c r="Q1048">
        <v>1</v>
      </c>
    </row>
    <row r="1049" spans="1:17" x14ac:dyDescent="0.35">
      <c r="A1049" s="153">
        <v>3097</v>
      </c>
      <c r="B1049" t="s">
        <v>9052</v>
      </c>
      <c r="C1049" s="154">
        <v>44859</v>
      </c>
      <c r="D1049" s="155" t="s">
        <v>16</v>
      </c>
      <c r="E1049" s="156">
        <v>79</v>
      </c>
      <c r="F1049" s="157" t="s">
        <v>8969</v>
      </c>
      <c r="G1049" s="155" t="s">
        <v>9069</v>
      </c>
      <c r="H1049" s="158" t="s">
        <v>9009</v>
      </c>
      <c r="I1049" s="157"/>
      <c r="J1049" s="157">
        <v>18</v>
      </c>
      <c r="K1049" s="157" t="s">
        <v>9054</v>
      </c>
      <c r="L1049" s="153">
        <v>0.3</v>
      </c>
      <c r="M1049" s="159" t="s">
        <v>9058</v>
      </c>
      <c r="N1049" s="157"/>
      <c r="O1049" s="7" t="s">
        <v>9056</v>
      </c>
      <c r="P1049" s="16">
        <f>IFERROR(LOOKUP(E1049,{30,43,48,53,58,63,68,73,78,83,88,93,97},{42,47,52,57,62,67,72,77,82,87,92,99,100}),999)</f>
        <v>82</v>
      </c>
      <c r="Q1049">
        <v>1</v>
      </c>
    </row>
    <row r="1050" spans="1:17" ht="29" x14ac:dyDescent="0.35">
      <c r="A1050" s="153">
        <v>3098</v>
      </c>
      <c r="B1050" t="s">
        <v>9052</v>
      </c>
      <c r="C1050" s="154">
        <v>44859</v>
      </c>
      <c r="D1050" s="155" t="s">
        <v>16</v>
      </c>
      <c r="E1050" s="156">
        <v>74</v>
      </c>
      <c r="F1050" s="157" t="s">
        <v>8969</v>
      </c>
      <c r="G1050" s="157" t="s">
        <v>9</v>
      </c>
      <c r="H1050" s="158" t="s">
        <v>9053</v>
      </c>
      <c r="I1050" s="157">
        <v>91286</v>
      </c>
      <c r="J1050" s="157">
        <v>18</v>
      </c>
      <c r="K1050" s="157" t="s">
        <v>9112</v>
      </c>
      <c r="L1050" s="159">
        <v>0.3</v>
      </c>
      <c r="M1050" s="159" t="s">
        <v>9058</v>
      </c>
      <c r="N1050" s="157">
        <v>91286</v>
      </c>
      <c r="O1050" s="7" t="s">
        <v>9056</v>
      </c>
      <c r="P1050" s="16">
        <f>IFERROR(LOOKUP(E1050,{30,43,48,53,58,63,68,73,78,83,88,93,97},{42,47,52,57,62,67,72,77,82,87,92,99,100}),999)</f>
        <v>77</v>
      </c>
      <c r="Q1050">
        <v>1</v>
      </c>
    </row>
    <row r="1051" spans="1:17" x14ac:dyDescent="0.35">
      <c r="A1051" s="153">
        <v>3099</v>
      </c>
      <c r="B1051" t="s">
        <v>9052</v>
      </c>
      <c r="C1051" s="154">
        <v>44859</v>
      </c>
      <c r="D1051" s="155" t="s">
        <v>16</v>
      </c>
      <c r="E1051" s="156">
        <v>75</v>
      </c>
      <c r="F1051" s="157" t="s">
        <v>8969</v>
      </c>
      <c r="G1051" s="155" t="s">
        <v>9069</v>
      </c>
      <c r="H1051" s="158" t="s">
        <v>9009</v>
      </c>
      <c r="I1051" s="157"/>
      <c r="J1051" s="157">
        <v>18</v>
      </c>
      <c r="K1051" s="157" t="s">
        <v>9054</v>
      </c>
      <c r="L1051" s="159">
        <v>9.9</v>
      </c>
      <c r="M1051" s="159"/>
      <c r="N1051" s="157"/>
      <c r="O1051" s="7" t="s">
        <v>9056</v>
      </c>
      <c r="P1051" s="16">
        <f>IFERROR(LOOKUP(E1051,{30,43,48,53,58,63,68,73,78,83,88,93,97},{42,47,52,57,62,67,72,77,82,87,92,99,100}),999)</f>
        <v>77</v>
      </c>
      <c r="Q1051">
        <v>1</v>
      </c>
    </row>
    <row r="1052" spans="1:17" x14ac:dyDescent="0.35">
      <c r="A1052" s="153">
        <v>3100</v>
      </c>
      <c r="B1052" t="s">
        <v>9052</v>
      </c>
      <c r="C1052" s="154">
        <v>44859</v>
      </c>
      <c r="D1052" s="155" t="s">
        <v>16</v>
      </c>
      <c r="E1052" s="156">
        <v>75</v>
      </c>
      <c r="F1052" s="157" t="s">
        <v>8969</v>
      </c>
      <c r="G1052" s="157" t="s">
        <v>9</v>
      </c>
      <c r="H1052" s="158" t="s">
        <v>9053</v>
      </c>
      <c r="I1052" s="157">
        <v>220513</v>
      </c>
      <c r="J1052" s="157">
        <v>18</v>
      </c>
      <c r="K1052" s="157" t="s">
        <v>9080</v>
      </c>
      <c r="L1052" s="159">
        <v>0.3</v>
      </c>
      <c r="M1052" s="159" t="s">
        <v>9058</v>
      </c>
      <c r="N1052" s="157">
        <v>220513</v>
      </c>
      <c r="O1052" s="7" t="s">
        <v>9056</v>
      </c>
      <c r="P1052" s="16">
        <f>IFERROR(LOOKUP(E1052,{30,43,48,53,58,63,68,73,78,83,88,93,97},{42,47,52,57,62,67,72,77,82,87,92,99,100}),999)</f>
        <v>77</v>
      </c>
      <c r="Q1052">
        <v>1</v>
      </c>
    </row>
    <row r="1053" spans="1:17" x14ac:dyDescent="0.35">
      <c r="A1053" s="153">
        <v>3101</v>
      </c>
      <c r="B1053" t="s">
        <v>9052</v>
      </c>
      <c r="C1053" s="154">
        <v>44859</v>
      </c>
      <c r="D1053" s="155" t="s">
        <v>16</v>
      </c>
      <c r="E1053" s="156">
        <v>81</v>
      </c>
      <c r="F1053" s="157" t="s">
        <v>8969</v>
      </c>
      <c r="G1053" s="157" t="s">
        <v>9</v>
      </c>
      <c r="H1053" s="158" t="s">
        <v>9053</v>
      </c>
      <c r="I1053" s="157">
        <v>220513</v>
      </c>
      <c r="J1053" s="157">
        <v>18</v>
      </c>
      <c r="K1053" s="157" t="s">
        <v>9080</v>
      </c>
      <c r="L1053" s="159">
        <v>0.3</v>
      </c>
      <c r="M1053" s="159" t="s">
        <v>9058</v>
      </c>
      <c r="N1053" s="157">
        <v>220513</v>
      </c>
      <c r="O1053" s="7" t="s">
        <v>9056</v>
      </c>
      <c r="P1053" s="16">
        <f>IFERROR(LOOKUP(E1053,{30,43,48,53,58,63,68,73,78,83,88,93,97},{42,47,52,57,62,67,72,77,82,87,92,99,100}),999)</f>
        <v>82</v>
      </c>
      <c r="Q1053">
        <v>1</v>
      </c>
    </row>
    <row r="1054" spans="1:17" x14ac:dyDescent="0.35">
      <c r="A1054" s="153">
        <v>3102</v>
      </c>
      <c r="B1054" t="s">
        <v>9052</v>
      </c>
      <c r="C1054" s="154">
        <v>44859</v>
      </c>
      <c r="D1054" s="155" t="s">
        <v>16</v>
      </c>
      <c r="E1054" s="156">
        <v>81</v>
      </c>
      <c r="F1054" s="157" t="s">
        <v>8969</v>
      </c>
      <c r="G1054" s="155" t="s">
        <v>9069</v>
      </c>
      <c r="H1054" s="158" t="s">
        <v>9009</v>
      </c>
      <c r="I1054" s="157"/>
      <c r="J1054" s="157">
        <v>18</v>
      </c>
      <c r="K1054" s="157" t="s">
        <v>9054</v>
      </c>
      <c r="L1054" s="153">
        <v>1.2</v>
      </c>
      <c r="M1054" s="159" t="s">
        <v>9000</v>
      </c>
      <c r="N1054" s="157"/>
      <c r="O1054" s="7" t="s">
        <v>9056</v>
      </c>
      <c r="P1054" s="16">
        <f>IFERROR(LOOKUP(E1054,{30,43,48,53,58,63,68,73,78,83,88,93,97},{42,47,52,57,62,67,72,77,82,87,92,99,100}),999)</f>
        <v>82</v>
      </c>
      <c r="Q1054">
        <v>1</v>
      </c>
    </row>
    <row r="1055" spans="1:17" ht="29" x14ac:dyDescent="0.35">
      <c r="A1055" s="153">
        <v>3103</v>
      </c>
      <c r="B1055" t="s">
        <v>9052</v>
      </c>
      <c r="C1055" s="154">
        <v>44859</v>
      </c>
      <c r="D1055" s="155" t="s">
        <v>16</v>
      </c>
      <c r="E1055" s="156">
        <v>77</v>
      </c>
      <c r="F1055" s="157" t="s">
        <v>8969</v>
      </c>
      <c r="G1055" s="157" t="s">
        <v>9</v>
      </c>
      <c r="H1055" s="158" t="s">
        <v>9053</v>
      </c>
      <c r="I1055" s="157">
        <v>220511</v>
      </c>
      <c r="J1055" s="157">
        <v>18</v>
      </c>
      <c r="K1055" s="157" t="s">
        <v>9068</v>
      </c>
      <c r="L1055" s="159">
        <v>0.3</v>
      </c>
      <c r="M1055" s="159" t="s">
        <v>9058</v>
      </c>
      <c r="N1055" s="157">
        <v>220511</v>
      </c>
      <c r="O1055" s="7" t="s">
        <v>9056</v>
      </c>
      <c r="P1055" s="16">
        <f>IFERROR(LOOKUP(E1055,{30,43,48,53,58,63,68,73,78,83,88,93,97},{42,47,52,57,62,67,72,77,82,87,92,99,100}),999)</f>
        <v>77</v>
      </c>
      <c r="Q1055">
        <v>1</v>
      </c>
    </row>
    <row r="1056" spans="1:17" x14ac:dyDescent="0.35">
      <c r="A1056" s="153">
        <v>3104</v>
      </c>
      <c r="B1056" t="s">
        <v>9052</v>
      </c>
      <c r="C1056" s="154">
        <v>44859</v>
      </c>
      <c r="D1056" s="155" t="s">
        <v>16</v>
      </c>
      <c r="E1056" s="156">
        <v>81</v>
      </c>
      <c r="F1056" s="157" t="s">
        <v>8969</v>
      </c>
      <c r="G1056" s="155" t="s">
        <v>9069</v>
      </c>
      <c r="H1056" s="158" t="s">
        <v>9009</v>
      </c>
      <c r="I1056" s="157"/>
      <c r="J1056" s="157">
        <v>18</v>
      </c>
      <c r="K1056" s="157" t="s">
        <v>9054</v>
      </c>
      <c r="L1056" s="153">
        <v>0.3</v>
      </c>
      <c r="M1056" s="159" t="s">
        <v>9058</v>
      </c>
      <c r="N1056" s="157"/>
      <c r="O1056" s="7" t="s">
        <v>9056</v>
      </c>
      <c r="P1056" s="16">
        <f>IFERROR(LOOKUP(E1056,{30,43,48,53,58,63,68,73,78,83,88,93,97},{42,47,52,57,62,67,72,77,82,87,92,99,100}),999)</f>
        <v>82</v>
      </c>
      <c r="Q1056">
        <v>1</v>
      </c>
    </row>
    <row r="1057" spans="1:17" x14ac:dyDescent="0.35">
      <c r="A1057" s="153">
        <v>3105</v>
      </c>
      <c r="B1057" t="s">
        <v>9052</v>
      </c>
      <c r="C1057" s="154">
        <v>44859</v>
      </c>
      <c r="D1057" s="155" t="s">
        <v>16</v>
      </c>
      <c r="E1057" s="156">
        <v>84</v>
      </c>
      <c r="F1057" s="157" t="s">
        <v>8969</v>
      </c>
      <c r="G1057" s="157" t="s">
        <v>9</v>
      </c>
      <c r="H1057" s="158" t="s">
        <v>9053</v>
      </c>
      <c r="I1057" s="157">
        <v>220513</v>
      </c>
      <c r="J1057" s="157">
        <v>18</v>
      </c>
      <c r="K1057" s="157" t="s">
        <v>9080</v>
      </c>
      <c r="L1057" s="159">
        <v>0.3</v>
      </c>
      <c r="M1057" s="159" t="s">
        <v>9058</v>
      </c>
      <c r="N1057" s="157">
        <v>220513</v>
      </c>
      <c r="O1057" s="7" t="s">
        <v>9056</v>
      </c>
      <c r="P1057" s="16">
        <f>IFERROR(LOOKUP(E1057,{30,43,48,53,58,63,68,73,78,83,88,93,97},{42,47,52,57,62,67,72,77,82,87,92,99,100}),999)</f>
        <v>87</v>
      </c>
      <c r="Q1057">
        <v>1</v>
      </c>
    </row>
    <row r="1058" spans="1:17" x14ac:dyDescent="0.35">
      <c r="A1058" s="153">
        <v>3106</v>
      </c>
      <c r="B1058" t="s">
        <v>9052</v>
      </c>
      <c r="C1058" s="154">
        <v>44859</v>
      </c>
      <c r="D1058" s="155" t="s">
        <v>16</v>
      </c>
      <c r="E1058" s="156">
        <v>78</v>
      </c>
      <c r="F1058" s="157" t="s">
        <v>8969</v>
      </c>
      <c r="G1058" s="155" t="s">
        <v>9069</v>
      </c>
      <c r="H1058" s="158" t="s">
        <v>9009</v>
      </c>
      <c r="I1058" s="157"/>
      <c r="J1058" s="157">
        <v>18</v>
      </c>
      <c r="K1058" s="157" t="s">
        <v>9054</v>
      </c>
      <c r="L1058" s="153">
        <v>0.3</v>
      </c>
      <c r="M1058" s="159" t="s">
        <v>9058</v>
      </c>
      <c r="N1058" s="157"/>
      <c r="O1058" s="7" t="s">
        <v>9056</v>
      </c>
      <c r="P1058" s="16">
        <f>IFERROR(LOOKUP(E1058,{30,43,48,53,58,63,68,73,78,83,88,93,97},{42,47,52,57,62,67,72,77,82,87,92,99,100}),999)</f>
        <v>82</v>
      </c>
      <c r="Q1058">
        <v>1</v>
      </c>
    </row>
    <row r="1059" spans="1:17" x14ac:dyDescent="0.35">
      <c r="A1059" s="153">
        <v>3107</v>
      </c>
      <c r="B1059" t="s">
        <v>9052</v>
      </c>
      <c r="C1059" s="154">
        <v>44859</v>
      </c>
      <c r="D1059" s="155" t="s">
        <v>16</v>
      </c>
      <c r="E1059" s="156">
        <v>80</v>
      </c>
      <c r="F1059" s="157" t="s">
        <v>8969</v>
      </c>
      <c r="G1059" s="157" t="s">
        <v>9</v>
      </c>
      <c r="H1059" s="158" t="s">
        <v>9053</v>
      </c>
      <c r="I1059" s="157">
        <v>637398</v>
      </c>
      <c r="J1059" s="157">
        <v>18</v>
      </c>
      <c r="K1059" s="157" t="s">
        <v>9118</v>
      </c>
      <c r="L1059" s="159">
        <v>1.3</v>
      </c>
      <c r="M1059" s="159" t="s">
        <v>9000</v>
      </c>
      <c r="N1059" s="157">
        <v>637398</v>
      </c>
      <c r="O1059" s="7" t="s">
        <v>9056</v>
      </c>
      <c r="P1059" s="16">
        <f>IFERROR(LOOKUP(E1059,{30,43,48,53,58,63,68,73,78,83,88,93,97},{42,47,52,57,62,67,72,77,82,87,92,99,100}),999)</f>
        <v>82</v>
      </c>
      <c r="Q1059">
        <v>1</v>
      </c>
    </row>
    <row r="1060" spans="1:17" x14ac:dyDescent="0.35">
      <c r="A1060" s="153">
        <v>3108</v>
      </c>
      <c r="B1060" t="s">
        <v>9052</v>
      </c>
      <c r="C1060" s="154">
        <v>44859</v>
      </c>
      <c r="D1060" s="155" t="s">
        <v>16</v>
      </c>
      <c r="E1060" s="156">
        <v>82</v>
      </c>
      <c r="F1060" s="157" t="s">
        <v>8969</v>
      </c>
      <c r="G1060" s="155" t="s">
        <v>9069</v>
      </c>
      <c r="H1060" s="158" t="s">
        <v>9009</v>
      </c>
      <c r="I1060" s="157"/>
      <c r="J1060" s="157">
        <v>18</v>
      </c>
      <c r="K1060" s="157" t="s">
        <v>9054</v>
      </c>
      <c r="L1060" s="153">
        <v>0.3</v>
      </c>
      <c r="M1060" s="159" t="s">
        <v>9058</v>
      </c>
      <c r="N1060" s="157"/>
      <c r="O1060" s="7" t="s">
        <v>9056</v>
      </c>
      <c r="P1060" s="16">
        <f>IFERROR(LOOKUP(E1060,{30,43,48,53,58,63,68,73,78,83,88,93,97},{42,47,52,57,62,67,72,77,82,87,92,99,100}),999)</f>
        <v>82</v>
      </c>
      <c r="Q1060">
        <v>1</v>
      </c>
    </row>
    <row r="1061" spans="1:17" x14ac:dyDescent="0.35">
      <c r="A1061" s="153">
        <v>3109</v>
      </c>
      <c r="B1061" t="s">
        <v>9052</v>
      </c>
      <c r="C1061" s="154">
        <v>44859</v>
      </c>
      <c r="D1061" s="155" t="s">
        <v>16</v>
      </c>
      <c r="E1061" s="156">
        <v>72</v>
      </c>
      <c r="F1061" s="157" t="s">
        <v>8969</v>
      </c>
      <c r="G1061" s="157" t="s">
        <v>9</v>
      </c>
      <c r="H1061" s="158" t="s">
        <v>9053</v>
      </c>
      <c r="I1061" s="157">
        <v>637603</v>
      </c>
      <c r="J1061" s="157">
        <v>18</v>
      </c>
      <c r="K1061" s="157" t="s">
        <v>9055</v>
      </c>
      <c r="L1061" s="159">
        <v>1.2</v>
      </c>
      <c r="M1061" s="159" t="s">
        <v>9000</v>
      </c>
      <c r="N1061" s="157">
        <v>637603</v>
      </c>
      <c r="O1061" s="7" t="s">
        <v>9056</v>
      </c>
      <c r="P1061" s="16">
        <f>IFERROR(LOOKUP(E1061,{30,43,48,53,58,63,68,73,78,83,88,93,97},{42,47,52,57,62,67,72,77,82,87,92,99,100}),999)</f>
        <v>72</v>
      </c>
      <c r="Q1061">
        <v>1</v>
      </c>
    </row>
    <row r="1062" spans="1:17" x14ac:dyDescent="0.35">
      <c r="A1062" s="153">
        <v>3110</v>
      </c>
      <c r="B1062" t="s">
        <v>9052</v>
      </c>
      <c r="C1062" s="154">
        <v>44859</v>
      </c>
      <c r="D1062" s="155" t="s">
        <v>16</v>
      </c>
      <c r="E1062" s="156">
        <v>76</v>
      </c>
      <c r="F1062" s="157" t="s">
        <v>8969</v>
      </c>
      <c r="G1062" s="157" t="s">
        <v>9</v>
      </c>
      <c r="H1062" s="158" t="s">
        <v>9053</v>
      </c>
      <c r="I1062" s="157">
        <v>220513</v>
      </c>
      <c r="J1062" s="157">
        <v>18</v>
      </c>
      <c r="K1062" s="157" t="s">
        <v>9080</v>
      </c>
      <c r="L1062" s="159">
        <v>0.3</v>
      </c>
      <c r="M1062" s="159" t="s">
        <v>9058</v>
      </c>
      <c r="N1062" s="157">
        <v>220513</v>
      </c>
      <c r="O1062" s="7" t="s">
        <v>9056</v>
      </c>
      <c r="P1062" s="16">
        <f>IFERROR(LOOKUP(E1062,{30,43,48,53,58,63,68,73,78,83,88,93,97},{42,47,52,57,62,67,72,77,82,87,92,99,100}),999)</f>
        <v>77</v>
      </c>
      <c r="Q1062">
        <v>1</v>
      </c>
    </row>
    <row r="1063" spans="1:17" x14ac:dyDescent="0.35">
      <c r="A1063" s="153">
        <v>3111</v>
      </c>
      <c r="B1063" t="s">
        <v>9052</v>
      </c>
      <c r="C1063" s="154">
        <v>44859</v>
      </c>
      <c r="D1063" s="155" t="s">
        <v>16</v>
      </c>
      <c r="E1063" s="156">
        <v>84</v>
      </c>
      <c r="F1063" s="157" t="s">
        <v>8969</v>
      </c>
      <c r="G1063" s="155" t="s">
        <v>9069</v>
      </c>
      <c r="H1063" s="158" t="s">
        <v>9009</v>
      </c>
      <c r="I1063" s="157"/>
      <c r="J1063" s="157">
        <v>18</v>
      </c>
      <c r="K1063" s="157" t="s">
        <v>9054</v>
      </c>
      <c r="L1063" s="153">
        <v>0.3</v>
      </c>
      <c r="M1063" s="159" t="s">
        <v>9058</v>
      </c>
      <c r="N1063" s="157"/>
      <c r="O1063" s="7" t="s">
        <v>9056</v>
      </c>
      <c r="P1063" s="16">
        <f>IFERROR(LOOKUP(E1063,{30,43,48,53,58,63,68,73,78,83,88,93,97},{42,47,52,57,62,67,72,77,82,87,92,99,100}),999)</f>
        <v>87</v>
      </c>
      <c r="Q1063">
        <v>1</v>
      </c>
    </row>
    <row r="1064" spans="1:17" x14ac:dyDescent="0.35">
      <c r="A1064" s="153">
        <v>3112</v>
      </c>
      <c r="B1064" t="s">
        <v>9052</v>
      </c>
      <c r="C1064" s="154">
        <v>44859</v>
      </c>
      <c r="D1064" s="155" t="s">
        <v>16</v>
      </c>
      <c r="E1064" s="156">
        <v>78</v>
      </c>
      <c r="F1064" s="157" t="s">
        <v>8969</v>
      </c>
      <c r="G1064" s="157" t="s">
        <v>9</v>
      </c>
      <c r="H1064" s="158" t="s">
        <v>9053</v>
      </c>
      <c r="I1064" s="157">
        <v>637422</v>
      </c>
      <c r="J1064" s="157">
        <v>18</v>
      </c>
      <c r="K1064" s="157" t="s">
        <v>9109</v>
      </c>
      <c r="L1064" s="159">
        <v>0.3</v>
      </c>
      <c r="M1064" s="159" t="s">
        <v>9058</v>
      </c>
      <c r="N1064" s="157">
        <v>637422</v>
      </c>
      <c r="O1064" s="7" t="s">
        <v>9056</v>
      </c>
      <c r="P1064" s="16">
        <f>IFERROR(LOOKUP(E1064,{30,43,48,53,58,63,68,73,78,83,88,93,97},{42,47,52,57,62,67,72,77,82,87,92,99,100}),999)</f>
        <v>82</v>
      </c>
      <c r="Q1064">
        <v>1</v>
      </c>
    </row>
    <row r="1065" spans="1:17" ht="29" x14ac:dyDescent="0.35">
      <c r="A1065" s="153">
        <v>3113</v>
      </c>
      <c r="B1065" t="s">
        <v>9052</v>
      </c>
      <c r="C1065" s="154">
        <v>44859</v>
      </c>
      <c r="D1065" s="155" t="s">
        <v>16</v>
      </c>
      <c r="E1065" s="156">
        <v>74</v>
      </c>
      <c r="F1065" s="157" t="s">
        <v>8969</v>
      </c>
      <c r="G1065" s="157" t="s">
        <v>9</v>
      </c>
      <c r="H1065" s="158" t="s">
        <v>9053</v>
      </c>
      <c r="I1065" s="157">
        <v>220511</v>
      </c>
      <c r="J1065" s="157">
        <v>18</v>
      </c>
      <c r="K1065" s="157" t="s">
        <v>9068</v>
      </c>
      <c r="L1065" s="159">
        <v>0.3</v>
      </c>
      <c r="M1065" s="159" t="s">
        <v>9058</v>
      </c>
      <c r="N1065" s="157">
        <v>220511</v>
      </c>
      <c r="O1065" s="7" t="s">
        <v>9056</v>
      </c>
      <c r="P1065" s="16">
        <f>IFERROR(LOOKUP(E1065,{30,43,48,53,58,63,68,73,78,83,88,93,97},{42,47,52,57,62,67,72,77,82,87,92,99,100}),999)</f>
        <v>77</v>
      </c>
      <c r="Q1065">
        <v>1</v>
      </c>
    </row>
    <row r="1066" spans="1:17" x14ac:dyDescent="0.35">
      <c r="A1066" s="153">
        <v>3114</v>
      </c>
      <c r="B1066" t="s">
        <v>9052</v>
      </c>
      <c r="C1066" s="154">
        <v>44859</v>
      </c>
      <c r="D1066" s="155" t="s">
        <v>16</v>
      </c>
      <c r="E1066" s="156">
        <v>73</v>
      </c>
      <c r="F1066" s="157" t="s">
        <v>8969</v>
      </c>
      <c r="G1066" s="155" t="s">
        <v>9069</v>
      </c>
      <c r="H1066" s="158" t="s">
        <v>9009</v>
      </c>
      <c r="I1066" s="157"/>
      <c r="J1066" s="157">
        <v>18</v>
      </c>
      <c r="K1066" s="157" t="s">
        <v>9054</v>
      </c>
      <c r="L1066" s="153">
        <v>0.3</v>
      </c>
      <c r="M1066" s="159" t="s">
        <v>9058</v>
      </c>
      <c r="N1066" s="157"/>
      <c r="O1066" s="7" t="s">
        <v>9056</v>
      </c>
      <c r="P1066" s="16">
        <f>IFERROR(LOOKUP(E1066,{30,43,48,53,58,63,68,73,78,83,88,93,97},{42,47,52,57,62,67,72,77,82,87,92,99,100}),999)</f>
        <v>77</v>
      </c>
      <c r="Q1066">
        <v>1</v>
      </c>
    </row>
    <row r="1067" spans="1:17" x14ac:dyDescent="0.35">
      <c r="A1067" s="153">
        <v>3115</v>
      </c>
      <c r="B1067" t="s">
        <v>9052</v>
      </c>
      <c r="C1067" s="154">
        <v>44859</v>
      </c>
      <c r="D1067" s="155" t="s">
        <v>16</v>
      </c>
      <c r="E1067" s="156">
        <v>75</v>
      </c>
      <c r="F1067" s="157" t="s">
        <v>8969</v>
      </c>
      <c r="G1067" s="157" t="s">
        <v>9</v>
      </c>
      <c r="H1067" s="158" t="s">
        <v>9053</v>
      </c>
      <c r="I1067" s="157">
        <v>637422</v>
      </c>
      <c r="J1067" s="157">
        <v>18</v>
      </c>
      <c r="K1067" s="157" t="s">
        <v>9109</v>
      </c>
      <c r="L1067" s="159">
        <v>0.3</v>
      </c>
      <c r="M1067" s="159" t="s">
        <v>9058</v>
      </c>
      <c r="N1067" s="157">
        <v>637422</v>
      </c>
      <c r="O1067" s="7" t="s">
        <v>9056</v>
      </c>
      <c r="P1067" s="16">
        <f>IFERROR(LOOKUP(E1067,{30,43,48,53,58,63,68,73,78,83,88,93,97},{42,47,52,57,62,67,72,77,82,87,92,99,100}),999)</f>
        <v>77</v>
      </c>
      <c r="Q1067">
        <v>1</v>
      </c>
    </row>
    <row r="1068" spans="1:17" x14ac:dyDescent="0.35">
      <c r="A1068" s="153">
        <v>3116</v>
      </c>
      <c r="B1068" t="s">
        <v>9052</v>
      </c>
      <c r="C1068" s="154">
        <v>44859</v>
      </c>
      <c r="D1068" s="155" t="s">
        <v>16</v>
      </c>
      <c r="E1068" s="156">
        <v>75</v>
      </c>
      <c r="F1068" s="157" t="s">
        <v>8969</v>
      </c>
      <c r="G1068" s="155" t="s">
        <v>9069</v>
      </c>
      <c r="H1068" s="158" t="s">
        <v>9009</v>
      </c>
      <c r="I1068" s="157"/>
      <c r="J1068" s="157">
        <v>18</v>
      </c>
      <c r="K1068" s="157" t="s">
        <v>9054</v>
      </c>
      <c r="L1068" s="153">
        <v>0.2</v>
      </c>
      <c r="M1068" s="159" t="s">
        <v>9058</v>
      </c>
      <c r="N1068" s="157"/>
      <c r="O1068" s="7" t="s">
        <v>9056</v>
      </c>
      <c r="P1068" s="16">
        <f>IFERROR(LOOKUP(E1068,{30,43,48,53,58,63,68,73,78,83,88,93,97},{42,47,52,57,62,67,72,77,82,87,92,99,100}),999)</f>
        <v>77</v>
      </c>
      <c r="Q1068">
        <v>1</v>
      </c>
    </row>
    <row r="1069" spans="1:17" x14ac:dyDescent="0.35">
      <c r="A1069" s="153">
        <v>3117</v>
      </c>
      <c r="B1069" t="s">
        <v>9052</v>
      </c>
      <c r="C1069" s="154">
        <v>44859</v>
      </c>
      <c r="D1069" s="155" t="s">
        <v>16</v>
      </c>
      <c r="E1069" s="156">
        <v>80</v>
      </c>
      <c r="F1069" s="157" t="s">
        <v>8969</v>
      </c>
      <c r="G1069" s="155" t="s">
        <v>9069</v>
      </c>
      <c r="H1069" s="158" t="s">
        <v>9009</v>
      </c>
      <c r="I1069" s="157"/>
      <c r="J1069" s="157">
        <v>18</v>
      </c>
      <c r="K1069" s="157" t="s">
        <v>9054</v>
      </c>
      <c r="L1069" s="153">
        <v>0.3</v>
      </c>
      <c r="M1069" s="159" t="s">
        <v>9058</v>
      </c>
      <c r="N1069" s="157"/>
      <c r="O1069" s="7" t="s">
        <v>9056</v>
      </c>
      <c r="P1069" s="16">
        <f>IFERROR(LOOKUP(E1069,{30,43,48,53,58,63,68,73,78,83,88,93,97},{42,47,52,57,62,67,72,77,82,87,92,99,100}),999)</f>
        <v>82</v>
      </c>
      <c r="Q1069">
        <v>1</v>
      </c>
    </row>
    <row r="1070" spans="1:17" x14ac:dyDescent="0.35">
      <c r="A1070" s="153">
        <v>3118</v>
      </c>
      <c r="B1070" t="s">
        <v>9052</v>
      </c>
      <c r="C1070" s="154">
        <v>44859</v>
      </c>
      <c r="D1070" s="155" t="s">
        <v>16</v>
      </c>
      <c r="E1070" s="156">
        <v>84</v>
      </c>
      <c r="F1070" s="157" t="s">
        <v>8969</v>
      </c>
      <c r="G1070" s="157" t="s">
        <v>9</v>
      </c>
      <c r="H1070" s="158" t="s">
        <v>9053</v>
      </c>
      <c r="I1070" s="157">
        <v>220513</v>
      </c>
      <c r="J1070" s="157">
        <v>18</v>
      </c>
      <c r="K1070" s="157" t="s">
        <v>9080</v>
      </c>
      <c r="L1070" s="159">
        <v>0.3</v>
      </c>
      <c r="M1070" s="159" t="s">
        <v>9058</v>
      </c>
      <c r="N1070" s="157">
        <v>220513</v>
      </c>
      <c r="O1070" s="7" t="s">
        <v>9056</v>
      </c>
      <c r="P1070" s="16">
        <f>IFERROR(LOOKUP(E1070,{30,43,48,53,58,63,68,73,78,83,88,93,97},{42,47,52,57,62,67,72,77,82,87,92,99,100}),999)</f>
        <v>87</v>
      </c>
      <c r="Q1070">
        <v>1</v>
      </c>
    </row>
    <row r="1071" spans="1:17" x14ac:dyDescent="0.35">
      <c r="A1071" s="153">
        <v>3119</v>
      </c>
      <c r="B1071" t="s">
        <v>9052</v>
      </c>
      <c r="C1071" s="154">
        <v>44859</v>
      </c>
      <c r="D1071" s="155" t="s">
        <v>16</v>
      </c>
      <c r="E1071" s="156">
        <v>86</v>
      </c>
      <c r="F1071" s="157" t="s">
        <v>8969</v>
      </c>
      <c r="G1071" s="155" t="s">
        <v>9069</v>
      </c>
      <c r="H1071" s="158" t="s">
        <v>9009</v>
      </c>
      <c r="I1071" s="157"/>
      <c r="J1071" s="157">
        <v>18</v>
      </c>
      <c r="K1071" s="157" t="s">
        <v>9054</v>
      </c>
      <c r="L1071" s="153">
        <v>1.2</v>
      </c>
      <c r="M1071" s="159" t="s">
        <v>9000</v>
      </c>
      <c r="N1071" s="157"/>
      <c r="O1071" s="7" t="s">
        <v>9056</v>
      </c>
      <c r="P1071" s="16">
        <f>IFERROR(LOOKUP(E1071,{30,43,48,53,58,63,68,73,78,83,88,93,97},{42,47,52,57,62,67,72,77,82,87,92,99,100}),999)</f>
        <v>87</v>
      </c>
      <c r="Q1071">
        <v>1</v>
      </c>
    </row>
    <row r="1072" spans="1:17" x14ac:dyDescent="0.35">
      <c r="A1072" s="153">
        <v>3120</v>
      </c>
      <c r="B1072" t="s">
        <v>9052</v>
      </c>
      <c r="C1072" s="154">
        <v>44859</v>
      </c>
      <c r="D1072" s="155" t="s">
        <v>16</v>
      </c>
      <c r="E1072" s="156">
        <v>85</v>
      </c>
      <c r="F1072" s="157" t="s">
        <v>8969</v>
      </c>
      <c r="G1072" s="155" t="s">
        <v>9069</v>
      </c>
      <c r="H1072" s="158" t="s">
        <v>9009</v>
      </c>
      <c r="I1072" s="157"/>
      <c r="J1072" s="157">
        <v>18</v>
      </c>
      <c r="K1072" s="157" t="s">
        <v>9054</v>
      </c>
      <c r="L1072" s="153">
        <v>1.2</v>
      </c>
      <c r="M1072" s="159" t="s">
        <v>9000</v>
      </c>
      <c r="N1072" s="157"/>
      <c r="O1072" s="7" t="s">
        <v>9056</v>
      </c>
      <c r="P1072" s="16">
        <f>IFERROR(LOOKUP(E1072,{30,43,48,53,58,63,68,73,78,83,88,93,97},{42,47,52,57,62,67,72,77,82,87,92,99,100}),999)</f>
        <v>87</v>
      </c>
      <c r="Q1072">
        <v>1</v>
      </c>
    </row>
    <row r="1073" spans="1:17" x14ac:dyDescent="0.35">
      <c r="A1073" s="153">
        <v>3121</v>
      </c>
      <c r="B1073" t="s">
        <v>9052</v>
      </c>
      <c r="C1073" s="154">
        <v>44859</v>
      </c>
      <c r="D1073" s="155" t="s">
        <v>16</v>
      </c>
      <c r="E1073" s="156">
        <v>73</v>
      </c>
      <c r="F1073" s="157" t="s">
        <v>8969</v>
      </c>
      <c r="G1073" s="155" t="s">
        <v>9069</v>
      </c>
      <c r="H1073" s="158" t="s">
        <v>9009</v>
      </c>
      <c r="I1073" s="157"/>
      <c r="J1073" s="157">
        <v>18</v>
      </c>
      <c r="K1073" s="157" t="s">
        <v>9054</v>
      </c>
      <c r="L1073" s="153">
        <v>1.2</v>
      </c>
      <c r="M1073" s="159" t="s">
        <v>9000</v>
      </c>
      <c r="N1073" s="157"/>
      <c r="O1073" s="7" t="s">
        <v>9056</v>
      </c>
      <c r="P1073" s="16">
        <f>IFERROR(LOOKUP(E1073,{30,43,48,53,58,63,68,73,78,83,88,93,97},{42,47,52,57,62,67,72,77,82,87,92,99,100}),999)</f>
        <v>77</v>
      </c>
      <c r="Q1073">
        <v>1</v>
      </c>
    </row>
    <row r="1074" spans="1:17" ht="29" x14ac:dyDescent="0.35">
      <c r="A1074" s="153">
        <v>3122</v>
      </c>
      <c r="B1074" t="s">
        <v>9052</v>
      </c>
      <c r="C1074" s="154">
        <v>44859</v>
      </c>
      <c r="D1074" s="155" t="s">
        <v>16</v>
      </c>
      <c r="E1074" s="156">
        <v>81</v>
      </c>
      <c r="F1074" s="157" t="s">
        <v>8969</v>
      </c>
      <c r="G1074" s="157" t="s">
        <v>9</v>
      </c>
      <c r="H1074" s="158" t="s">
        <v>9053</v>
      </c>
      <c r="I1074" s="157">
        <v>220267</v>
      </c>
      <c r="J1074" s="157">
        <v>18</v>
      </c>
      <c r="K1074" s="157" t="s">
        <v>9110</v>
      </c>
      <c r="L1074" s="159">
        <v>0.3</v>
      </c>
      <c r="M1074" s="159" t="s">
        <v>9058</v>
      </c>
      <c r="N1074" s="157">
        <v>220267</v>
      </c>
      <c r="O1074" s="7" t="s">
        <v>9056</v>
      </c>
      <c r="P1074" s="16">
        <f>IFERROR(LOOKUP(E1074,{30,43,48,53,58,63,68,73,78,83,88,93,97},{42,47,52,57,62,67,72,77,82,87,92,99,100}),999)</f>
        <v>82</v>
      </c>
      <c r="Q1074">
        <v>1</v>
      </c>
    </row>
    <row r="1075" spans="1:17" x14ac:dyDescent="0.35">
      <c r="A1075" s="153">
        <v>3123</v>
      </c>
      <c r="B1075" t="s">
        <v>9052</v>
      </c>
      <c r="C1075" s="154">
        <v>44859</v>
      </c>
      <c r="D1075" s="155" t="s">
        <v>16</v>
      </c>
      <c r="E1075" s="156">
        <v>87</v>
      </c>
      <c r="F1075" s="157" t="s">
        <v>8969</v>
      </c>
      <c r="G1075" s="155" t="s">
        <v>9069</v>
      </c>
      <c r="H1075" s="158" t="s">
        <v>9009</v>
      </c>
      <c r="I1075" s="157"/>
      <c r="J1075" s="157">
        <v>18</v>
      </c>
      <c r="K1075" s="157" t="s">
        <v>9054</v>
      </c>
      <c r="L1075" s="153">
        <v>0.3</v>
      </c>
      <c r="M1075" s="159" t="s">
        <v>9058</v>
      </c>
      <c r="N1075" s="157"/>
      <c r="O1075" s="7" t="s">
        <v>9056</v>
      </c>
      <c r="P1075" s="16">
        <f>IFERROR(LOOKUP(E1075,{30,43,48,53,58,63,68,73,78,83,88,93,97},{42,47,52,57,62,67,72,77,82,87,92,99,100}),999)</f>
        <v>87</v>
      </c>
      <c r="Q1075">
        <v>1</v>
      </c>
    </row>
    <row r="1076" spans="1:17" x14ac:dyDescent="0.35">
      <c r="A1076" s="153">
        <v>3124</v>
      </c>
      <c r="B1076" t="s">
        <v>9052</v>
      </c>
      <c r="C1076" s="154">
        <v>44859</v>
      </c>
      <c r="D1076" s="155" t="s">
        <v>16</v>
      </c>
      <c r="E1076" s="156">
        <v>83</v>
      </c>
      <c r="F1076" s="157" t="s">
        <v>8969</v>
      </c>
      <c r="G1076" s="157" t="s">
        <v>9</v>
      </c>
      <c r="H1076" s="158" t="s">
        <v>9053</v>
      </c>
      <c r="I1076" s="157">
        <v>220513</v>
      </c>
      <c r="J1076" s="157">
        <v>18</v>
      </c>
      <c r="K1076" s="157" t="s">
        <v>9080</v>
      </c>
      <c r="L1076" s="159">
        <v>0.3</v>
      </c>
      <c r="M1076" s="159" t="s">
        <v>9058</v>
      </c>
      <c r="N1076" s="157">
        <v>220513</v>
      </c>
      <c r="O1076" s="7" t="s">
        <v>9056</v>
      </c>
      <c r="P1076" s="16">
        <f>IFERROR(LOOKUP(E1076,{30,43,48,53,58,63,68,73,78,83,88,93,97},{42,47,52,57,62,67,72,77,82,87,92,99,100}),999)</f>
        <v>87</v>
      </c>
      <c r="Q1076">
        <v>1</v>
      </c>
    </row>
    <row r="1077" spans="1:17" ht="29" x14ac:dyDescent="0.35">
      <c r="A1077" s="153">
        <v>3125</v>
      </c>
      <c r="B1077" t="s">
        <v>9052</v>
      </c>
      <c r="C1077" s="154">
        <v>44859</v>
      </c>
      <c r="D1077" s="155" t="s">
        <v>16</v>
      </c>
      <c r="E1077" s="156">
        <v>79</v>
      </c>
      <c r="F1077" s="157" t="s">
        <v>8969</v>
      </c>
      <c r="G1077" s="157" t="s">
        <v>9</v>
      </c>
      <c r="H1077" s="158" t="s">
        <v>9053</v>
      </c>
      <c r="I1077" s="157">
        <v>91286</v>
      </c>
      <c r="J1077" s="157">
        <v>18</v>
      </c>
      <c r="K1077" s="157" t="s">
        <v>9112</v>
      </c>
      <c r="L1077" s="159">
        <v>0.3</v>
      </c>
      <c r="M1077" s="159" t="s">
        <v>9058</v>
      </c>
      <c r="N1077" s="157">
        <v>91286</v>
      </c>
      <c r="O1077" s="7" t="s">
        <v>9056</v>
      </c>
      <c r="P1077" s="16">
        <f>IFERROR(LOOKUP(E1077,{30,43,48,53,58,63,68,73,78,83,88,93,97},{42,47,52,57,62,67,72,77,82,87,92,99,100}),999)</f>
        <v>82</v>
      </c>
      <c r="Q1077">
        <v>1</v>
      </c>
    </row>
    <row r="1078" spans="1:17" x14ac:dyDescent="0.35">
      <c r="A1078" s="153">
        <v>3126</v>
      </c>
      <c r="B1078" t="s">
        <v>9052</v>
      </c>
      <c r="C1078" s="154">
        <v>44859</v>
      </c>
      <c r="D1078" s="155" t="s">
        <v>16</v>
      </c>
      <c r="E1078" s="156">
        <v>78</v>
      </c>
      <c r="F1078" s="157" t="s">
        <v>8969</v>
      </c>
      <c r="G1078" s="155" t="s">
        <v>9069</v>
      </c>
      <c r="H1078" s="158" t="s">
        <v>9009</v>
      </c>
      <c r="I1078" s="157"/>
      <c r="J1078" s="157">
        <v>18</v>
      </c>
      <c r="K1078" s="157" t="s">
        <v>9054</v>
      </c>
      <c r="L1078" s="153">
        <v>1.2</v>
      </c>
      <c r="M1078" s="159" t="s">
        <v>9000</v>
      </c>
      <c r="N1078" s="157"/>
      <c r="O1078" s="7" t="s">
        <v>9056</v>
      </c>
      <c r="P1078" s="16">
        <f>IFERROR(LOOKUP(E1078,{30,43,48,53,58,63,68,73,78,83,88,93,97},{42,47,52,57,62,67,72,77,82,87,92,99,100}),999)</f>
        <v>82</v>
      </c>
      <c r="Q1078">
        <v>1</v>
      </c>
    </row>
    <row r="1079" spans="1:17" ht="29" x14ac:dyDescent="0.35">
      <c r="A1079" s="153">
        <v>3127</v>
      </c>
      <c r="B1079" t="s">
        <v>9052</v>
      </c>
      <c r="C1079" s="154">
        <v>44859</v>
      </c>
      <c r="D1079" s="155" t="s">
        <v>16</v>
      </c>
      <c r="E1079" s="156">
        <v>77</v>
      </c>
      <c r="F1079" s="157" t="s">
        <v>8969</v>
      </c>
      <c r="G1079" s="157" t="s">
        <v>9</v>
      </c>
      <c r="H1079" s="158" t="s">
        <v>9053</v>
      </c>
      <c r="I1079" s="157">
        <v>220269</v>
      </c>
      <c r="J1079" s="157">
        <v>18</v>
      </c>
      <c r="K1079" s="157" t="s">
        <v>9113</v>
      </c>
      <c r="L1079" s="159">
        <v>0.3</v>
      </c>
      <c r="M1079" s="159" t="s">
        <v>9058</v>
      </c>
      <c r="N1079" s="157">
        <v>220269</v>
      </c>
      <c r="O1079" s="7" t="s">
        <v>9056</v>
      </c>
      <c r="P1079" s="16">
        <f>IFERROR(LOOKUP(E1079,{30,43,48,53,58,63,68,73,78,83,88,93,97},{42,47,52,57,62,67,72,77,82,87,92,99,100}),999)</f>
        <v>77</v>
      </c>
      <c r="Q1079">
        <v>1</v>
      </c>
    </row>
    <row r="1080" spans="1:17" x14ac:dyDescent="0.35">
      <c r="A1080" s="153">
        <v>3128</v>
      </c>
      <c r="B1080" t="s">
        <v>9052</v>
      </c>
      <c r="C1080" s="154">
        <v>44859</v>
      </c>
      <c r="D1080" s="155" t="s">
        <v>16</v>
      </c>
      <c r="E1080" s="156">
        <v>82</v>
      </c>
      <c r="F1080" s="157" t="s">
        <v>8969</v>
      </c>
      <c r="G1080" s="157" t="s">
        <v>9</v>
      </c>
      <c r="H1080" s="158" t="s">
        <v>9053</v>
      </c>
      <c r="I1080" s="157">
        <v>220514</v>
      </c>
      <c r="J1080" s="157">
        <v>18</v>
      </c>
      <c r="K1080" s="157" t="s">
        <v>9080</v>
      </c>
      <c r="L1080" s="159">
        <v>0.3</v>
      </c>
      <c r="M1080" s="159" t="s">
        <v>9058</v>
      </c>
      <c r="N1080" s="157">
        <v>220514</v>
      </c>
      <c r="O1080" s="7" t="s">
        <v>9056</v>
      </c>
      <c r="P1080" s="16">
        <f>IFERROR(LOOKUP(E1080,{30,43,48,53,58,63,68,73,78,83,88,93,97},{42,47,52,57,62,67,72,77,82,87,92,99,100}),999)</f>
        <v>82</v>
      </c>
      <c r="Q1080">
        <v>1</v>
      </c>
    </row>
    <row r="1081" spans="1:17" x14ac:dyDescent="0.35">
      <c r="A1081" s="153">
        <v>3129</v>
      </c>
      <c r="B1081" t="s">
        <v>9052</v>
      </c>
      <c r="C1081" s="154">
        <v>44859</v>
      </c>
      <c r="D1081" s="155" t="s">
        <v>16</v>
      </c>
      <c r="E1081" s="156">
        <v>83</v>
      </c>
      <c r="F1081" s="157" t="s">
        <v>8969</v>
      </c>
      <c r="G1081" s="155" t="s">
        <v>9069</v>
      </c>
      <c r="H1081" s="158" t="s">
        <v>9009</v>
      </c>
      <c r="I1081" s="157"/>
      <c r="J1081" s="157">
        <v>18</v>
      </c>
      <c r="K1081" s="157" t="s">
        <v>9054</v>
      </c>
      <c r="L1081" s="153">
        <v>1.3</v>
      </c>
      <c r="M1081" s="159" t="s">
        <v>9000</v>
      </c>
      <c r="N1081" s="157"/>
      <c r="O1081" s="7" t="s">
        <v>9056</v>
      </c>
      <c r="P1081" s="16">
        <f>IFERROR(LOOKUP(E1081,{30,43,48,53,58,63,68,73,78,83,88,93,97},{42,47,52,57,62,67,72,77,82,87,92,99,100}),999)</f>
        <v>87</v>
      </c>
      <c r="Q1081">
        <v>1</v>
      </c>
    </row>
    <row r="1082" spans="1:17" x14ac:dyDescent="0.35">
      <c r="A1082" s="153">
        <v>3130</v>
      </c>
      <c r="B1082" t="s">
        <v>9052</v>
      </c>
      <c r="C1082" s="154">
        <v>44859</v>
      </c>
      <c r="D1082" s="155" t="s">
        <v>16</v>
      </c>
      <c r="E1082" s="156">
        <v>85</v>
      </c>
      <c r="F1082" s="157" t="s">
        <v>8969</v>
      </c>
      <c r="G1082" s="155" t="s">
        <v>9069</v>
      </c>
      <c r="H1082" s="158" t="s">
        <v>9009</v>
      </c>
      <c r="I1082" s="157"/>
      <c r="J1082" s="157">
        <v>18</v>
      </c>
      <c r="K1082" s="157" t="s">
        <v>9054</v>
      </c>
      <c r="L1082" s="153">
        <v>0.3</v>
      </c>
      <c r="M1082" s="159" t="s">
        <v>9058</v>
      </c>
      <c r="N1082" s="157"/>
      <c r="O1082" s="7" t="s">
        <v>9056</v>
      </c>
      <c r="P1082" s="16">
        <f>IFERROR(LOOKUP(E1082,{30,43,48,53,58,63,68,73,78,83,88,93,97},{42,47,52,57,62,67,72,77,82,87,92,99,100}),999)</f>
        <v>87</v>
      </c>
      <c r="Q1082">
        <v>1</v>
      </c>
    </row>
    <row r="1083" spans="1:17" x14ac:dyDescent="0.35">
      <c r="A1083" s="153">
        <v>3131</v>
      </c>
      <c r="B1083" t="s">
        <v>9052</v>
      </c>
      <c r="C1083" s="154">
        <v>44859</v>
      </c>
      <c r="D1083" s="155" t="s">
        <v>16</v>
      </c>
      <c r="E1083" s="156">
        <v>80</v>
      </c>
      <c r="F1083" s="157" t="s">
        <v>8969</v>
      </c>
      <c r="G1083" s="155" t="s">
        <v>9069</v>
      </c>
      <c r="H1083" s="158" t="s">
        <v>9009</v>
      </c>
      <c r="I1083" s="157"/>
      <c r="J1083" s="157">
        <v>18</v>
      </c>
      <c r="K1083" s="157" t="s">
        <v>9054</v>
      </c>
      <c r="L1083" s="153">
        <v>0.3</v>
      </c>
      <c r="M1083" s="159" t="s">
        <v>9058</v>
      </c>
      <c r="N1083" s="157"/>
      <c r="O1083" s="7" t="s">
        <v>9056</v>
      </c>
      <c r="P1083" s="16">
        <f>IFERROR(LOOKUP(E1083,{30,43,48,53,58,63,68,73,78,83,88,93,97},{42,47,52,57,62,67,72,77,82,87,92,99,100}),999)</f>
        <v>82</v>
      </c>
      <c r="Q1083">
        <v>1</v>
      </c>
    </row>
    <row r="1084" spans="1:17" x14ac:dyDescent="0.35">
      <c r="A1084" s="153">
        <v>3132</v>
      </c>
      <c r="B1084" t="s">
        <v>9052</v>
      </c>
      <c r="C1084" s="154">
        <v>44859</v>
      </c>
      <c r="D1084" s="155" t="s">
        <v>16</v>
      </c>
      <c r="E1084" s="156">
        <v>76</v>
      </c>
      <c r="F1084" s="157" t="s">
        <v>8969</v>
      </c>
      <c r="G1084" s="155" t="s">
        <v>9069</v>
      </c>
      <c r="H1084" s="158" t="s">
        <v>9009</v>
      </c>
      <c r="I1084" s="157"/>
      <c r="J1084" s="157">
        <v>18</v>
      </c>
      <c r="K1084" s="157" t="s">
        <v>9054</v>
      </c>
      <c r="L1084" s="159">
        <v>9.9</v>
      </c>
      <c r="M1084" s="159"/>
      <c r="N1084" s="157"/>
      <c r="O1084" s="7" t="s">
        <v>9056</v>
      </c>
      <c r="P1084" s="16">
        <f>IFERROR(LOOKUP(E1084,{30,43,48,53,58,63,68,73,78,83,88,93,97},{42,47,52,57,62,67,72,77,82,87,92,99,100}),999)</f>
        <v>77</v>
      </c>
      <c r="Q1084">
        <v>1</v>
      </c>
    </row>
    <row r="1085" spans="1:17" x14ac:dyDescent="0.35">
      <c r="A1085" s="153">
        <v>3133</v>
      </c>
      <c r="B1085" t="s">
        <v>9052</v>
      </c>
      <c r="C1085" s="154">
        <v>44859</v>
      </c>
      <c r="D1085" s="155" t="s">
        <v>16</v>
      </c>
      <c r="E1085" s="156">
        <v>80</v>
      </c>
      <c r="F1085" s="157" t="s">
        <v>8969</v>
      </c>
      <c r="G1085" s="155" t="s">
        <v>9069</v>
      </c>
      <c r="H1085" s="158" t="s">
        <v>9009</v>
      </c>
      <c r="I1085" s="157"/>
      <c r="J1085" s="157">
        <v>18</v>
      </c>
      <c r="K1085" s="157" t="s">
        <v>9054</v>
      </c>
      <c r="L1085" s="153">
        <v>0.3</v>
      </c>
      <c r="M1085" s="159" t="s">
        <v>9058</v>
      </c>
      <c r="N1085" s="157"/>
      <c r="O1085" s="7" t="s">
        <v>9056</v>
      </c>
      <c r="P1085" s="16">
        <f>IFERROR(LOOKUP(E1085,{30,43,48,53,58,63,68,73,78,83,88,93,97},{42,47,52,57,62,67,72,77,82,87,92,99,100}),999)</f>
        <v>82</v>
      </c>
      <c r="Q1085">
        <v>1</v>
      </c>
    </row>
    <row r="1086" spans="1:17" ht="29" x14ac:dyDescent="0.35">
      <c r="A1086" s="153">
        <v>3134</v>
      </c>
      <c r="B1086" t="s">
        <v>9052</v>
      </c>
      <c r="C1086" s="154">
        <v>44859</v>
      </c>
      <c r="D1086" s="155" t="s">
        <v>16</v>
      </c>
      <c r="E1086" s="156">
        <v>81</v>
      </c>
      <c r="F1086" s="157" t="s">
        <v>8969</v>
      </c>
      <c r="G1086" s="157" t="s">
        <v>9</v>
      </c>
      <c r="H1086" s="158" t="s">
        <v>9053</v>
      </c>
      <c r="I1086" s="157">
        <v>637420</v>
      </c>
      <c r="J1086" s="157">
        <v>18</v>
      </c>
      <c r="K1086" s="157" t="s">
        <v>9081</v>
      </c>
      <c r="L1086" s="159">
        <v>0.3</v>
      </c>
      <c r="M1086" s="159" t="s">
        <v>9058</v>
      </c>
      <c r="N1086" s="157">
        <v>637420</v>
      </c>
      <c r="O1086" s="7" t="s">
        <v>9056</v>
      </c>
      <c r="P1086" s="16">
        <f>IFERROR(LOOKUP(E1086,{30,43,48,53,58,63,68,73,78,83,88,93,97},{42,47,52,57,62,67,72,77,82,87,92,99,100}),999)</f>
        <v>82</v>
      </c>
      <c r="Q1086">
        <v>1</v>
      </c>
    </row>
    <row r="1087" spans="1:17" x14ac:dyDescent="0.35">
      <c r="A1087" s="153">
        <v>3135</v>
      </c>
      <c r="B1087" t="s">
        <v>9052</v>
      </c>
      <c r="C1087" s="154">
        <v>44859</v>
      </c>
      <c r="D1087" s="155" t="s">
        <v>16</v>
      </c>
      <c r="E1087" s="156">
        <v>73</v>
      </c>
      <c r="F1087" s="157" t="s">
        <v>8969</v>
      </c>
      <c r="G1087" s="157" t="s">
        <v>9</v>
      </c>
      <c r="H1087" s="158" t="s">
        <v>9053</v>
      </c>
      <c r="I1087" s="157">
        <v>637422</v>
      </c>
      <c r="J1087" s="157">
        <v>18</v>
      </c>
      <c r="K1087" s="157" t="s">
        <v>9109</v>
      </c>
      <c r="L1087" s="159">
        <v>0.3</v>
      </c>
      <c r="M1087" s="159" t="s">
        <v>9058</v>
      </c>
      <c r="N1087" s="157">
        <v>637422</v>
      </c>
      <c r="O1087" s="7" t="s">
        <v>9056</v>
      </c>
      <c r="P1087" s="16">
        <f>IFERROR(LOOKUP(E1087,{30,43,48,53,58,63,68,73,78,83,88,93,97},{42,47,52,57,62,67,72,77,82,87,92,99,100}),999)</f>
        <v>77</v>
      </c>
      <c r="Q1087">
        <v>1</v>
      </c>
    </row>
    <row r="1088" spans="1:17" x14ac:dyDescent="0.35">
      <c r="A1088" s="153">
        <v>3136</v>
      </c>
      <c r="B1088" t="s">
        <v>9052</v>
      </c>
      <c r="C1088" s="154">
        <v>44859</v>
      </c>
      <c r="D1088" s="155" t="s">
        <v>16</v>
      </c>
      <c r="E1088" s="156">
        <v>85</v>
      </c>
      <c r="F1088" s="157" t="s">
        <v>8969</v>
      </c>
      <c r="G1088" s="157" t="s">
        <v>9</v>
      </c>
      <c r="H1088" s="158" t="s">
        <v>9053</v>
      </c>
      <c r="I1088" s="157">
        <v>220514</v>
      </c>
      <c r="J1088" s="157">
        <v>18</v>
      </c>
      <c r="K1088" s="157" t="s">
        <v>9080</v>
      </c>
      <c r="L1088" s="159">
        <v>0.3</v>
      </c>
      <c r="M1088" s="159" t="s">
        <v>9058</v>
      </c>
      <c r="N1088" s="157">
        <v>220514</v>
      </c>
      <c r="O1088" s="7" t="s">
        <v>9056</v>
      </c>
      <c r="P1088" s="16">
        <f>IFERROR(LOOKUP(E1088,{30,43,48,53,58,63,68,73,78,83,88,93,97},{42,47,52,57,62,67,72,77,82,87,92,99,100}),999)</f>
        <v>87</v>
      </c>
      <c r="Q1088">
        <v>1</v>
      </c>
    </row>
    <row r="1089" spans="1:17" x14ac:dyDescent="0.35">
      <c r="A1089" s="153">
        <v>3137</v>
      </c>
      <c r="B1089" t="s">
        <v>9052</v>
      </c>
      <c r="C1089" s="154">
        <v>44859</v>
      </c>
      <c r="D1089" s="155" t="s">
        <v>16</v>
      </c>
      <c r="E1089" s="156">
        <v>82</v>
      </c>
      <c r="F1089" s="157" t="s">
        <v>8969</v>
      </c>
      <c r="G1089" s="155" t="s">
        <v>9069</v>
      </c>
      <c r="H1089" s="158" t="s">
        <v>9009</v>
      </c>
      <c r="I1089" s="157"/>
      <c r="J1089" s="157">
        <v>60</v>
      </c>
      <c r="K1089" s="157" t="s">
        <v>9054</v>
      </c>
      <c r="L1089" s="153">
        <v>0.3</v>
      </c>
      <c r="M1089" s="159" t="s">
        <v>9058</v>
      </c>
      <c r="N1089" s="157"/>
      <c r="O1089" s="7" t="s">
        <v>9056</v>
      </c>
      <c r="P1089" s="16">
        <f>IFERROR(LOOKUP(E1089,{30,43,48,53,58,63,68,73,78,83,88,93,97},{42,47,52,57,62,67,72,77,82,87,92,99,100}),999)</f>
        <v>82</v>
      </c>
      <c r="Q1089">
        <v>1</v>
      </c>
    </row>
    <row r="1090" spans="1:17" x14ac:dyDescent="0.35">
      <c r="A1090" s="153">
        <v>3138</v>
      </c>
      <c r="B1090" t="s">
        <v>9052</v>
      </c>
      <c r="C1090" s="154">
        <v>44859</v>
      </c>
      <c r="D1090" s="155" t="s">
        <v>16</v>
      </c>
      <c r="E1090" s="156">
        <v>78</v>
      </c>
      <c r="F1090" s="157" t="s">
        <v>8969</v>
      </c>
      <c r="G1090" s="155" t="s">
        <v>9069</v>
      </c>
      <c r="H1090" s="158" t="s">
        <v>9009</v>
      </c>
      <c r="I1090" s="157"/>
      <c r="J1090" s="157">
        <v>18</v>
      </c>
      <c r="K1090" s="157" t="s">
        <v>9054</v>
      </c>
      <c r="L1090" s="159">
        <v>9.9</v>
      </c>
      <c r="M1090" s="159"/>
      <c r="N1090" s="157"/>
      <c r="O1090" s="7" t="s">
        <v>9056</v>
      </c>
      <c r="P1090" s="16">
        <f>IFERROR(LOOKUP(E1090,{30,43,48,53,58,63,68,73,78,83,88,93,97},{42,47,52,57,62,67,72,77,82,87,92,99,100}),999)</f>
        <v>82</v>
      </c>
      <c r="Q1090">
        <v>1</v>
      </c>
    </row>
    <row r="1091" spans="1:17" ht="29" x14ac:dyDescent="0.35">
      <c r="A1091" s="153">
        <v>3139</v>
      </c>
      <c r="B1091" t="s">
        <v>9052</v>
      </c>
      <c r="C1091" s="154">
        <v>44859</v>
      </c>
      <c r="D1091" s="155" t="s">
        <v>16</v>
      </c>
      <c r="E1091" s="156">
        <v>80</v>
      </c>
      <c r="F1091" s="157" t="s">
        <v>8969</v>
      </c>
      <c r="G1091" s="157" t="s">
        <v>9</v>
      </c>
      <c r="H1091" s="158" t="s">
        <v>9053</v>
      </c>
      <c r="I1091" s="157">
        <v>91286</v>
      </c>
      <c r="J1091" s="157">
        <v>18</v>
      </c>
      <c r="K1091" s="157" t="s">
        <v>9112</v>
      </c>
      <c r="L1091" s="159">
        <v>0.3</v>
      </c>
      <c r="M1091" s="159" t="s">
        <v>9058</v>
      </c>
      <c r="N1091" s="157">
        <v>91286</v>
      </c>
      <c r="O1091" s="7" t="s">
        <v>9056</v>
      </c>
      <c r="P1091" s="16">
        <f>IFERROR(LOOKUP(E1091,{30,43,48,53,58,63,68,73,78,83,88,93,97},{42,47,52,57,62,67,72,77,82,87,92,99,100}),999)</f>
        <v>82</v>
      </c>
      <c r="Q1091">
        <v>1</v>
      </c>
    </row>
    <row r="1092" spans="1:17" x14ac:dyDescent="0.35">
      <c r="A1092" s="153">
        <v>3140</v>
      </c>
      <c r="B1092" t="s">
        <v>9052</v>
      </c>
      <c r="C1092" s="154">
        <v>44859</v>
      </c>
      <c r="D1092" s="155" t="s">
        <v>16</v>
      </c>
      <c r="E1092" s="156">
        <v>84</v>
      </c>
      <c r="F1092" s="157" t="s">
        <v>8969</v>
      </c>
      <c r="G1092" s="157" t="s">
        <v>9</v>
      </c>
      <c r="H1092" s="158" t="s">
        <v>9053</v>
      </c>
      <c r="I1092" s="157">
        <v>220510</v>
      </c>
      <c r="J1092" s="157">
        <v>18</v>
      </c>
      <c r="K1092" s="157" t="s">
        <v>9078</v>
      </c>
      <c r="L1092" s="159">
        <v>0.3</v>
      </c>
      <c r="M1092" s="159" t="s">
        <v>9058</v>
      </c>
      <c r="N1092" s="157">
        <v>220510</v>
      </c>
      <c r="O1092" s="7" t="s">
        <v>9056</v>
      </c>
      <c r="P1092" s="16">
        <f>IFERROR(LOOKUP(E1092,{30,43,48,53,58,63,68,73,78,83,88,93,97},{42,47,52,57,62,67,72,77,82,87,92,99,100}),999)</f>
        <v>87</v>
      </c>
      <c r="Q1092">
        <v>1</v>
      </c>
    </row>
    <row r="1093" spans="1:17" x14ac:dyDescent="0.35">
      <c r="A1093" s="153">
        <v>3141</v>
      </c>
      <c r="B1093" t="s">
        <v>9052</v>
      </c>
      <c r="C1093" s="154">
        <v>44859</v>
      </c>
      <c r="D1093" s="155" t="s">
        <v>16</v>
      </c>
      <c r="E1093" s="156">
        <v>83</v>
      </c>
      <c r="F1093" s="157" t="s">
        <v>8969</v>
      </c>
      <c r="G1093" s="155" t="s">
        <v>9069</v>
      </c>
      <c r="H1093" s="158" t="s">
        <v>9009</v>
      </c>
      <c r="I1093" s="157"/>
      <c r="J1093" s="157">
        <v>18</v>
      </c>
      <c r="K1093" s="157" t="s">
        <v>9054</v>
      </c>
      <c r="L1093" s="153">
        <v>0.3</v>
      </c>
      <c r="M1093" s="159" t="s">
        <v>9058</v>
      </c>
      <c r="N1093" s="157"/>
      <c r="O1093" s="7" t="s">
        <v>9056</v>
      </c>
      <c r="P1093" s="16">
        <f>IFERROR(LOOKUP(E1093,{30,43,48,53,58,63,68,73,78,83,88,93,97},{42,47,52,57,62,67,72,77,82,87,92,99,100}),999)</f>
        <v>87</v>
      </c>
      <c r="Q1093">
        <v>1</v>
      </c>
    </row>
    <row r="1094" spans="1:17" ht="29" x14ac:dyDescent="0.35">
      <c r="A1094" s="153">
        <v>3142</v>
      </c>
      <c r="B1094" t="s">
        <v>9052</v>
      </c>
      <c r="C1094" s="154">
        <v>44859</v>
      </c>
      <c r="D1094" s="155" t="s">
        <v>16</v>
      </c>
      <c r="E1094" s="156">
        <v>77</v>
      </c>
      <c r="F1094" s="157" t="s">
        <v>8969</v>
      </c>
      <c r="G1094" s="157" t="s">
        <v>9</v>
      </c>
      <c r="H1094" s="158" t="s">
        <v>9053</v>
      </c>
      <c r="I1094" s="157">
        <v>220272</v>
      </c>
      <c r="J1094" s="157">
        <v>18</v>
      </c>
      <c r="K1094" s="157" t="s">
        <v>9108</v>
      </c>
      <c r="L1094" s="159">
        <v>0.3</v>
      </c>
      <c r="M1094" s="159" t="s">
        <v>9058</v>
      </c>
      <c r="N1094" s="157">
        <v>220272</v>
      </c>
      <c r="O1094" s="7" t="s">
        <v>9056</v>
      </c>
      <c r="P1094" s="16">
        <f>IFERROR(LOOKUP(E1094,{30,43,48,53,58,63,68,73,78,83,88,93,97},{42,47,52,57,62,67,72,77,82,87,92,99,100}),999)</f>
        <v>77</v>
      </c>
      <c r="Q1094">
        <v>1</v>
      </c>
    </row>
    <row r="1095" spans="1:17" ht="29" x14ac:dyDescent="0.35">
      <c r="A1095" s="153">
        <v>3143</v>
      </c>
      <c r="B1095" t="s">
        <v>9052</v>
      </c>
      <c r="C1095" s="154">
        <v>44859</v>
      </c>
      <c r="D1095" s="155" t="s">
        <v>16</v>
      </c>
      <c r="E1095" s="156">
        <v>79</v>
      </c>
      <c r="F1095" s="157" t="s">
        <v>8969</v>
      </c>
      <c r="G1095" s="157" t="s">
        <v>9</v>
      </c>
      <c r="H1095" s="158" t="s">
        <v>9053</v>
      </c>
      <c r="I1095" s="157">
        <v>220511</v>
      </c>
      <c r="J1095" s="157">
        <v>18</v>
      </c>
      <c r="K1095" s="157" t="s">
        <v>9068</v>
      </c>
      <c r="L1095" s="159">
        <v>0.3</v>
      </c>
      <c r="M1095" s="159" t="s">
        <v>9058</v>
      </c>
      <c r="N1095" s="157">
        <v>220511</v>
      </c>
      <c r="O1095" s="7" t="s">
        <v>9056</v>
      </c>
      <c r="P1095" s="16">
        <f>IFERROR(LOOKUP(E1095,{30,43,48,53,58,63,68,73,78,83,88,93,97},{42,47,52,57,62,67,72,77,82,87,92,99,100}),999)</f>
        <v>82</v>
      </c>
      <c r="Q1095">
        <v>1</v>
      </c>
    </row>
    <row r="1096" spans="1:17" x14ac:dyDescent="0.35">
      <c r="A1096" s="153">
        <v>3144</v>
      </c>
      <c r="B1096" t="s">
        <v>9052</v>
      </c>
      <c r="C1096" s="154">
        <v>44859</v>
      </c>
      <c r="D1096" s="155" t="s">
        <v>16</v>
      </c>
      <c r="E1096" s="156">
        <v>82</v>
      </c>
      <c r="F1096" s="157" t="s">
        <v>8969</v>
      </c>
      <c r="G1096" s="155" t="s">
        <v>9069</v>
      </c>
      <c r="H1096" s="158" t="s">
        <v>9009</v>
      </c>
      <c r="I1096" s="157"/>
      <c r="J1096" s="157">
        <v>18</v>
      </c>
      <c r="K1096" s="157" t="s">
        <v>9054</v>
      </c>
      <c r="L1096" s="153">
        <v>0.3</v>
      </c>
      <c r="M1096" s="159" t="s">
        <v>9058</v>
      </c>
      <c r="N1096" s="157"/>
      <c r="O1096" s="7" t="s">
        <v>9056</v>
      </c>
      <c r="P1096" s="16">
        <f>IFERROR(LOOKUP(E1096,{30,43,48,53,58,63,68,73,78,83,88,93,97},{42,47,52,57,62,67,72,77,82,87,92,99,100}),999)</f>
        <v>82</v>
      </c>
      <c r="Q1096">
        <v>1</v>
      </c>
    </row>
    <row r="1097" spans="1:17" x14ac:dyDescent="0.35">
      <c r="A1097" s="153">
        <v>3145</v>
      </c>
      <c r="B1097" t="s">
        <v>9052</v>
      </c>
      <c r="C1097" s="154">
        <v>44859</v>
      </c>
      <c r="D1097" s="155" t="s">
        <v>16</v>
      </c>
      <c r="E1097" s="156">
        <v>79</v>
      </c>
      <c r="F1097" s="157" t="s">
        <v>8969</v>
      </c>
      <c r="G1097" s="157" t="s">
        <v>9</v>
      </c>
      <c r="H1097" s="158" t="s">
        <v>9053</v>
      </c>
      <c r="I1097" s="157">
        <v>220510</v>
      </c>
      <c r="J1097" s="157">
        <v>18</v>
      </c>
      <c r="K1097" s="157" t="s">
        <v>9078</v>
      </c>
      <c r="L1097" s="159">
        <v>0.3</v>
      </c>
      <c r="M1097" s="159" t="s">
        <v>9058</v>
      </c>
      <c r="N1097" s="157">
        <v>220510</v>
      </c>
      <c r="O1097" s="7" t="s">
        <v>9056</v>
      </c>
      <c r="P1097" s="16">
        <f>IFERROR(LOOKUP(E1097,{30,43,48,53,58,63,68,73,78,83,88,93,97},{42,47,52,57,62,67,72,77,82,87,92,99,100}),999)</f>
        <v>82</v>
      </c>
      <c r="Q1097">
        <v>1</v>
      </c>
    </row>
    <row r="1098" spans="1:17" ht="29" x14ac:dyDescent="0.35">
      <c r="A1098" s="153">
        <v>3146</v>
      </c>
      <c r="B1098" t="s">
        <v>9052</v>
      </c>
      <c r="C1098" s="154">
        <v>44859</v>
      </c>
      <c r="D1098" s="155" t="s">
        <v>16</v>
      </c>
      <c r="E1098" s="156">
        <v>78</v>
      </c>
      <c r="F1098" s="157" t="s">
        <v>8969</v>
      </c>
      <c r="G1098" s="157" t="s">
        <v>9</v>
      </c>
      <c r="H1098" s="158" t="s">
        <v>9053</v>
      </c>
      <c r="I1098" s="157">
        <v>220269</v>
      </c>
      <c r="J1098" s="157">
        <v>18</v>
      </c>
      <c r="K1098" s="157" t="s">
        <v>9113</v>
      </c>
      <c r="L1098" s="159">
        <v>0.3</v>
      </c>
      <c r="M1098" s="159" t="s">
        <v>9058</v>
      </c>
      <c r="N1098" s="157">
        <v>220269</v>
      </c>
      <c r="O1098" s="7" t="s">
        <v>9056</v>
      </c>
      <c r="P1098" s="16">
        <f>IFERROR(LOOKUP(E1098,{30,43,48,53,58,63,68,73,78,83,88,93,97},{42,47,52,57,62,67,72,77,82,87,92,99,100}),999)</f>
        <v>82</v>
      </c>
      <c r="Q1098">
        <v>1</v>
      </c>
    </row>
    <row r="1099" spans="1:17" ht="29" x14ac:dyDescent="0.35">
      <c r="A1099" s="153">
        <v>3147</v>
      </c>
      <c r="B1099" t="s">
        <v>9052</v>
      </c>
      <c r="C1099" s="154">
        <v>44859</v>
      </c>
      <c r="D1099" s="155" t="s">
        <v>16</v>
      </c>
      <c r="E1099" s="156">
        <v>88</v>
      </c>
      <c r="F1099" s="157" t="s">
        <v>8969</v>
      </c>
      <c r="G1099" s="157" t="s">
        <v>9</v>
      </c>
      <c r="H1099" s="158" t="s">
        <v>9053</v>
      </c>
      <c r="I1099" s="157">
        <v>220267</v>
      </c>
      <c r="J1099" s="157">
        <v>18</v>
      </c>
      <c r="K1099" s="157" t="s">
        <v>9110</v>
      </c>
      <c r="L1099" s="159">
        <v>0.3</v>
      </c>
      <c r="M1099" s="159" t="s">
        <v>9058</v>
      </c>
      <c r="N1099" s="157">
        <v>220267</v>
      </c>
      <c r="O1099" s="7" t="s">
        <v>9056</v>
      </c>
      <c r="P1099" s="16">
        <f>IFERROR(LOOKUP(E1099,{30,43,48,53,58,63,68,73,78,83,88,93,97},{42,47,52,57,62,67,72,77,82,87,92,99,100}),999)</f>
        <v>92</v>
      </c>
      <c r="Q1099">
        <v>1</v>
      </c>
    </row>
    <row r="1100" spans="1:17" x14ac:dyDescent="0.35">
      <c r="A1100" s="153">
        <v>3148</v>
      </c>
      <c r="B1100" t="s">
        <v>9052</v>
      </c>
      <c r="C1100" s="154">
        <v>44859</v>
      </c>
      <c r="D1100" s="155" t="s">
        <v>16</v>
      </c>
      <c r="E1100" s="156">
        <v>78</v>
      </c>
      <c r="F1100" s="157" t="s">
        <v>8969</v>
      </c>
      <c r="G1100" s="155" t="s">
        <v>9069</v>
      </c>
      <c r="H1100" s="158" t="s">
        <v>9009</v>
      </c>
      <c r="I1100" s="157"/>
      <c r="J1100" s="157">
        <v>18</v>
      </c>
      <c r="K1100" s="157" t="s">
        <v>9054</v>
      </c>
      <c r="L1100" s="153">
        <v>0.2</v>
      </c>
      <c r="M1100" s="159" t="s">
        <v>9058</v>
      </c>
      <c r="N1100" s="157"/>
      <c r="O1100" s="7" t="s">
        <v>9056</v>
      </c>
      <c r="P1100" s="16">
        <f>IFERROR(LOOKUP(E1100,{30,43,48,53,58,63,68,73,78,83,88,93,97},{42,47,52,57,62,67,72,77,82,87,92,99,100}),999)</f>
        <v>82</v>
      </c>
      <c r="Q1100">
        <v>1</v>
      </c>
    </row>
    <row r="1101" spans="1:17" x14ac:dyDescent="0.35">
      <c r="A1101" s="153">
        <v>3149</v>
      </c>
      <c r="B1101" t="s">
        <v>9052</v>
      </c>
      <c r="C1101" s="154">
        <v>44859</v>
      </c>
      <c r="D1101" s="155" t="s">
        <v>16</v>
      </c>
      <c r="E1101" s="156">
        <v>87</v>
      </c>
      <c r="F1101" s="157" t="s">
        <v>8969</v>
      </c>
      <c r="G1101" s="155" t="s">
        <v>9069</v>
      </c>
      <c r="H1101" s="158" t="s">
        <v>9009</v>
      </c>
      <c r="I1101" s="157"/>
      <c r="J1101" s="157">
        <v>18</v>
      </c>
      <c r="K1101" s="157" t="s">
        <v>9054</v>
      </c>
      <c r="L1101" s="153">
        <v>0.4</v>
      </c>
      <c r="M1101" s="159" t="s">
        <v>9058</v>
      </c>
      <c r="N1101" s="157"/>
      <c r="O1101" s="7" t="s">
        <v>9056</v>
      </c>
      <c r="P1101" s="16">
        <f>IFERROR(LOOKUP(E1101,{30,43,48,53,58,63,68,73,78,83,88,93,97},{42,47,52,57,62,67,72,77,82,87,92,99,100}),999)</f>
        <v>87</v>
      </c>
      <c r="Q1101">
        <v>1</v>
      </c>
    </row>
    <row r="1102" spans="1:17" x14ac:dyDescent="0.35">
      <c r="A1102" s="153">
        <v>3150</v>
      </c>
      <c r="B1102" t="s">
        <v>9052</v>
      </c>
      <c r="C1102" s="154">
        <v>44859</v>
      </c>
      <c r="D1102" s="155" t="s">
        <v>16</v>
      </c>
      <c r="E1102" s="156">
        <v>81</v>
      </c>
      <c r="F1102" s="157" t="s">
        <v>8969</v>
      </c>
      <c r="G1102" s="155" t="s">
        <v>9069</v>
      </c>
      <c r="H1102" s="158" t="s">
        <v>9009</v>
      </c>
      <c r="I1102" s="157"/>
      <c r="J1102" s="157">
        <v>18</v>
      </c>
      <c r="K1102" s="157" t="s">
        <v>9054</v>
      </c>
      <c r="L1102" s="153">
        <v>0.3</v>
      </c>
      <c r="M1102" s="159" t="s">
        <v>9058</v>
      </c>
      <c r="N1102" s="157"/>
      <c r="O1102" s="7" t="s">
        <v>9056</v>
      </c>
      <c r="P1102" s="16">
        <f>IFERROR(LOOKUP(E1102,{30,43,48,53,58,63,68,73,78,83,88,93,97},{42,47,52,57,62,67,72,77,82,87,92,99,100}),999)</f>
        <v>82</v>
      </c>
      <c r="Q1102">
        <v>1</v>
      </c>
    </row>
    <row r="1103" spans="1:17" x14ac:dyDescent="0.35">
      <c r="A1103" s="153">
        <v>3151</v>
      </c>
      <c r="B1103" t="s">
        <v>9052</v>
      </c>
      <c r="C1103" s="154">
        <v>44859</v>
      </c>
      <c r="D1103" s="155" t="s">
        <v>16</v>
      </c>
      <c r="E1103" s="156">
        <v>84</v>
      </c>
      <c r="F1103" s="157" t="s">
        <v>8969</v>
      </c>
      <c r="G1103" s="155" t="s">
        <v>9069</v>
      </c>
      <c r="H1103" s="158" t="s">
        <v>9009</v>
      </c>
      <c r="I1103" s="157"/>
      <c r="J1103" s="157">
        <v>18</v>
      </c>
      <c r="K1103" s="157" t="s">
        <v>9054</v>
      </c>
      <c r="L1103" s="153">
        <v>0.4</v>
      </c>
      <c r="M1103" s="159" t="s">
        <v>9058</v>
      </c>
      <c r="N1103" s="157"/>
      <c r="O1103" s="7" t="s">
        <v>9056</v>
      </c>
      <c r="P1103" s="16">
        <f>IFERROR(LOOKUP(E1103,{30,43,48,53,58,63,68,73,78,83,88,93,97},{42,47,52,57,62,67,72,77,82,87,92,99,100}),999)</f>
        <v>87</v>
      </c>
      <c r="Q1103">
        <v>1</v>
      </c>
    </row>
    <row r="1104" spans="1:17" x14ac:dyDescent="0.35">
      <c r="A1104" s="153">
        <v>3152</v>
      </c>
      <c r="B1104" t="s">
        <v>9052</v>
      </c>
      <c r="C1104" s="154">
        <v>44859</v>
      </c>
      <c r="D1104" s="155" t="s">
        <v>16</v>
      </c>
      <c r="E1104" s="156">
        <v>80</v>
      </c>
      <c r="F1104" s="157" t="s">
        <v>8969</v>
      </c>
      <c r="G1104" s="155" t="s">
        <v>9069</v>
      </c>
      <c r="H1104" s="158" t="s">
        <v>9009</v>
      </c>
      <c r="I1104" s="157"/>
      <c r="J1104" s="157">
        <v>18</v>
      </c>
      <c r="K1104" s="157" t="s">
        <v>9054</v>
      </c>
      <c r="L1104" s="153">
        <v>0.3</v>
      </c>
      <c r="M1104" s="159" t="s">
        <v>9058</v>
      </c>
      <c r="N1104" s="157"/>
      <c r="O1104" s="7" t="s">
        <v>9056</v>
      </c>
      <c r="P1104" s="16">
        <f>IFERROR(LOOKUP(E1104,{30,43,48,53,58,63,68,73,78,83,88,93,97},{42,47,52,57,62,67,72,77,82,87,92,99,100}),999)</f>
        <v>82</v>
      </c>
      <c r="Q1104">
        <v>1</v>
      </c>
    </row>
    <row r="1105" spans="1:17" x14ac:dyDescent="0.35">
      <c r="A1105" s="153">
        <v>3153</v>
      </c>
      <c r="B1105" t="s">
        <v>9052</v>
      </c>
      <c r="C1105" s="154">
        <v>44859</v>
      </c>
      <c r="D1105" s="155" t="s">
        <v>16</v>
      </c>
      <c r="E1105" s="156">
        <v>79</v>
      </c>
      <c r="F1105" s="157" t="s">
        <v>8969</v>
      </c>
      <c r="G1105" s="157" t="s">
        <v>9</v>
      </c>
      <c r="H1105" s="158" t="s">
        <v>9053</v>
      </c>
      <c r="I1105" s="157">
        <v>220510</v>
      </c>
      <c r="J1105" s="157">
        <v>18</v>
      </c>
      <c r="K1105" s="157" t="s">
        <v>9078</v>
      </c>
      <c r="L1105" s="159">
        <v>0.3</v>
      </c>
      <c r="M1105" s="159" t="s">
        <v>9058</v>
      </c>
      <c r="N1105" s="157">
        <v>220510</v>
      </c>
      <c r="O1105" s="7" t="s">
        <v>9056</v>
      </c>
      <c r="P1105" s="16">
        <f>IFERROR(LOOKUP(E1105,{30,43,48,53,58,63,68,73,78,83,88,93,97},{42,47,52,57,62,67,72,77,82,87,92,99,100}),999)</f>
        <v>82</v>
      </c>
      <c r="Q1105">
        <v>1</v>
      </c>
    </row>
    <row r="1106" spans="1:17" ht="29" x14ac:dyDescent="0.35">
      <c r="A1106" s="153">
        <v>3154</v>
      </c>
      <c r="B1106" t="s">
        <v>9052</v>
      </c>
      <c r="C1106" s="154">
        <v>44859</v>
      </c>
      <c r="D1106" s="155" t="s">
        <v>16</v>
      </c>
      <c r="E1106" s="156">
        <v>87</v>
      </c>
      <c r="F1106" s="157" t="s">
        <v>8969</v>
      </c>
      <c r="G1106" s="157" t="s">
        <v>9</v>
      </c>
      <c r="H1106" s="158" t="s">
        <v>9053</v>
      </c>
      <c r="I1106" s="157">
        <v>220272</v>
      </c>
      <c r="J1106" s="157">
        <v>18</v>
      </c>
      <c r="K1106" s="157" t="s">
        <v>9108</v>
      </c>
      <c r="L1106" s="159">
        <v>0.3</v>
      </c>
      <c r="M1106" s="159" t="s">
        <v>9058</v>
      </c>
      <c r="N1106" s="157">
        <v>220272</v>
      </c>
      <c r="O1106" s="7" t="s">
        <v>9056</v>
      </c>
      <c r="P1106" s="16">
        <f>IFERROR(LOOKUP(E1106,{30,43,48,53,58,63,68,73,78,83,88,93,97},{42,47,52,57,62,67,72,77,82,87,92,99,100}),999)</f>
        <v>87</v>
      </c>
      <c r="Q1106">
        <v>1</v>
      </c>
    </row>
    <row r="1107" spans="1:17" x14ac:dyDescent="0.35">
      <c r="A1107" s="153">
        <v>3155</v>
      </c>
      <c r="B1107" t="s">
        <v>9052</v>
      </c>
      <c r="C1107" s="154">
        <v>44859</v>
      </c>
      <c r="D1107" s="155" t="s">
        <v>16</v>
      </c>
      <c r="E1107" s="156">
        <v>86</v>
      </c>
      <c r="F1107" s="157" t="s">
        <v>8969</v>
      </c>
      <c r="G1107" s="157" t="s">
        <v>9</v>
      </c>
      <c r="H1107" s="158" t="s">
        <v>9053</v>
      </c>
      <c r="I1107" s="157">
        <v>637394</v>
      </c>
      <c r="J1107" s="157">
        <v>18</v>
      </c>
      <c r="K1107" s="157" t="s">
        <v>9119</v>
      </c>
      <c r="L1107" s="159">
        <v>0.4</v>
      </c>
      <c r="M1107" s="159" t="s">
        <v>9058</v>
      </c>
      <c r="N1107" s="157">
        <v>637394</v>
      </c>
      <c r="O1107" s="7" t="s">
        <v>9056</v>
      </c>
      <c r="P1107" s="16">
        <f>IFERROR(LOOKUP(E1107,{30,43,48,53,58,63,68,73,78,83,88,93,97},{42,47,52,57,62,67,72,77,82,87,92,99,100}),999)</f>
        <v>87</v>
      </c>
      <c r="Q1107">
        <v>1</v>
      </c>
    </row>
    <row r="1108" spans="1:17" ht="29" x14ac:dyDescent="0.35">
      <c r="A1108" s="153">
        <v>3156</v>
      </c>
      <c r="B1108" t="s">
        <v>9052</v>
      </c>
      <c r="C1108" s="154">
        <v>44859</v>
      </c>
      <c r="D1108" s="155" t="s">
        <v>16</v>
      </c>
      <c r="E1108" s="156">
        <v>79</v>
      </c>
      <c r="F1108" s="157" t="s">
        <v>8969</v>
      </c>
      <c r="G1108" s="157" t="s">
        <v>9</v>
      </c>
      <c r="H1108" s="158" t="s">
        <v>9053</v>
      </c>
      <c r="I1108" s="157">
        <v>91286</v>
      </c>
      <c r="J1108" s="157">
        <v>18</v>
      </c>
      <c r="K1108" s="157" t="s">
        <v>9112</v>
      </c>
      <c r="L1108" s="159">
        <v>0.3</v>
      </c>
      <c r="M1108" s="159" t="s">
        <v>9058</v>
      </c>
      <c r="N1108" s="157">
        <v>91286</v>
      </c>
      <c r="O1108" s="7" t="s">
        <v>9056</v>
      </c>
      <c r="P1108" s="16">
        <f>IFERROR(LOOKUP(E1108,{30,43,48,53,58,63,68,73,78,83,88,93,97},{42,47,52,57,62,67,72,77,82,87,92,99,100}),999)</f>
        <v>82</v>
      </c>
      <c r="Q1108">
        <v>1</v>
      </c>
    </row>
    <row r="1109" spans="1:17" x14ac:dyDescent="0.35">
      <c r="A1109" s="153">
        <v>3157</v>
      </c>
      <c r="B1109" t="s">
        <v>9052</v>
      </c>
      <c r="C1109" s="154">
        <v>44859</v>
      </c>
      <c r="D1109" s="155" t="s">
        <v>16</v>
      </c>
      <c r="E1109" s="156">
        <v>77</v>
      </c>
      <c r="F1109" s="157" t="s">
        <v>8969</v>
      </c>
      <c r="G1109" s="155" t="s">
        <v>9069</v>
      </c>
      <c r="H1109" s="158" t="s">
        <v>9009</v>
      </c>
      <c r="I1109" s="157"/>
      <c r="J1109" s="157">
        <v>18</v>
      </c>
      <c r="K1109" s="157" t="s">
        <v>9054</v>
      </c>
      <c r="L1109" s="159">
        <v>9.9</v>
      </c>
      <c r="M1109" s="159"/>
      <c r="N1109" s="157"/>
      <c r="O1109" s="7" t="s">
        <v>9056</v>
      </c>
      <c r="P1109" s="16">
        <f>IFERROR(LOOKUP(E1109,{30,43,48,53,58,63,68,73,78,83,88,93,97},{42,47,52,57,62,67,72,77,82,87,92,99,100}),999)</f>
        <v>77</v>
      </c>
      <c r="Q1109">
        <v>1</v>
      </c>
    </row>
    <row r="1110" spans="1:17" x14ac:dyDescent="0.35">
      <c r="A1110" s="153">
        <v>3158</v>
      </c>
      <c r="B1110" t="s">
        <v>9052</v>
      </c>
      <c r="C1110" s="154">
        <v>44859</v>
      </c>
      <c r="D1110" s="155" t="s">
        <v>16</v>
      </c>
      <c r="E1110" s="156">
        <v>80</v>
      </c>
      <c r="F1110" s="157" t="s">
        <v>8969</v>
      </c>
      <c r="G1110" s="155" t="s">
        <v>9069</v>
      </c>
      <c r="H1110" s="158" t="s">
        <v>9009</v>
      </c>
      <c r="I1110" s="157"/>
      <c r="J1110" s="157">
        <v>18</v>
      </c>
      <c r="K1110" s="157" t="s">
        <v>9054</v>
      </c>
      <c r="L1110" s="153">
        <v>0.3</v>
      </c>
      <c r="M1110" s="159" t="s">
        <v>9058</v>
      </c>
      <c r="N1110" s="157"/>
      <c r="O1110" s="7" t="s">
        <v>9056</v>
      </c>
      <c r="P1110" s="16">
        <f>IFERROR(LOOKUP(E1110,{30,43,48,53,58,63,68,73,78,83,88,93,97},{42,47,52,57,62,67,72,77,82,87,92,99,100}),999)</f>
        <v>82</v>
      </c>
      <c r="Q1110">
        <v>1</v>
      </c>
    </row>
    <row r="1111" spans="1:17" x14ac:dyDescent="0.35">
      <c r="A1111" s="153">
        <v>3159</v>
      </c>
      <c r="B1111" t="s">
        <v>9052</v>
      </c>
      <c r="C1111" s="154">
        <v>44859</v>
      </c>
      <c r="D1111" s="155" t="s">
        <v>16</v>
      </c>
      <c r="E1111" s="156">
        <v>80</v>
      </c>
      <c r="F1111" s="157" t="s">
        <v>8969</v>
      </c>
      <c r="G1111" s="155" t="s">
        <v>9069</v>
      </c>
      <c r="H1111" s="158" t="s">
        <v>9009</v>
      </c>
      <c r="I1111" s="157"/>
      <c r="J1111" s="157">
        <v>18</v>
      </c>
      <c r="K1111" s="157" t="s">
        <v>9054</v>
      </c>
      <c r="L1111" s="153">
        <v>0.3</v>
      </c>
      <c r="M1111" s="159" t="s">
        <v>9058</v>
      </c>
      <c r="N1111" s="157"/>
      <c r="O1111" s="7" t="s">
        <v>9056</v>
      </c>
      <c r="P1111" s="16">
        <f>IFERROR(LOOKUP(E1111,{30,43,48,53,58,63,68,73,78,83,88,93,97},{42,47,52,57,62,67,72,77,82,87,92,99,100}),999)</f>
        <v>82</v>
      </c>
      <c r="Q1111">
        <v>1</v>
      </c>
    </row>
    <row r="1112" spans="1:17" x14ac:dyDescent="0.35">
      <c r="A1112" s="153">
        <v>3160</v>
      </c>
      <c r="B1112" t="s">
        <v>9052</v>
      </c>
      <c r="C1112" s="154">
        <v>44859</v>
      </c>
      <c r="D1112" s="155" t="s">
        <v>16</v>
      </c>
      <c r="E1112" s="156">
        <v>86</v>
      </c>
      <c r="F1112" s="157" t="s">
        <v>8969</v>
      </c>
      <c r="G1112" s="155" t="s">
        <v>9069</v>
      </c>
      <c r="H1112" s="158" t="s">
        <v>9009</v>
      </c>
      <c r="I1112" s="157"/>
      <c r="J1112" s="157">
        <v>18</v>
      </c>
      <c r="K1112" s="157" t="s">
        <v>9054</v>
      </c>
      <c r="L1112" s="159">
        <v>9.9</v>
      </c>
      <c r="M1112" s="159"/>
      <c r="N1112" s="157"/>
      <c r="O1112" s="7" t="s">
        <v>9056</v>
      </c>
      <c r="P1112" s="16">
        <f>IFERROR(LOOKUP(E1112,{30,43,48,53,58,63,68,73,78,83,88,93,97},{42,47,52,57,62,67,72,77,82,87,92,99,100}),999)</f>
        <v>87</v>
      </c>
      <c r="Q1112">
        <v>1</v>
      </c>
    </row>
    <row r="1113" spans="1:17" x14ac:dyDescent="0.35">
      <c r="A1113" s="153">
        <v>3161</v>
      </c>
      <c r="B1113" t="s">
        <v>9052</v>
      </c>
      <c r="C1113" s="154">
        <v>44859</v>
      </c>
      <c r="D1113" s="155" t="s">
        <v>16</v>
      </c>
      <c r="E1113" s="156">
        <v>79</v>
      </c>
      <c r="F1113" s="157" t="s">
        <v>8969</v>
      </c>
      <c r="G1113" s="155" t="s">
        <v>9069</v>
      </c>
      <c r="H1113" s="158" t="s">
        <v>9009</v>
      </c>
      <c r="I1113" s="157"/>
      <c r="J1113" s="157">
        <v>18</v>
      </c>
      <c r="K1113" s="157" t="s">
        <v>9054</v>
      </c>
      <c r="L1113" s="153">
        <v>0.3</v>
      </c>
      <c r="M1113" s="159" t="s">
        <v>9058</v>
      </c>
      <c r="N1113" s="157"/>
      <c r="O1113" s="7" t="s">
        <v>9056</v>
      </c>
      <c r="P1113" s="16">
        <f>IFERROR(LOOKUP(E1113,{30,43,48,53,58,63,68,73,78,83,88,93,97},{42,47,52,57,62,67,72,77,82,87,92,99,100}),999)</f>
        <v>82</v>
      </c>
      <c r="Q1113">
        <v>1</v>
      </c>
    </row>
    <row r="1114" spans="1:17" x14ac:dyDescent="0.35">
      <c r="A1114" s="153">
        <v>3162</v>
      </c>
      <c r="B1114" t="s">
        <v>9052</v>
      </c>
      <c r="C1114" s="154">
        <v>44859</v>
      </c>
      <c r="D1114" s="155" t="s">
        <v>16</v>
      </c>
      <c r="E1114" s="156">
        <v>85</v>
      </c>
      <c r="F1114" s="157" t="s">
        <v>8969</v>
      </c>
      <c r="G1114" s="155" t="s">
        <v>9069</v>
      </c>
      <c r="H1114" s="158" t="s">
        <v>9009</v>
      </c>
      <c r="I1114" s="157"/>
      <c r="J1114" s="157">
        <v>18</v>
      </c>
      <c r="K1114" s="157" t="s">
        <v>9054</v>
      </c>
      <c r="L1114" s="153">
        <v>0.3</v>
      </c>
      <c r="M1114" s="159" t="s">
        <v>9058</v>
      </c>
      <c r="N1114" s="157"/>
      <c r="O1114" s="7" t="s">
        <v>9056</v>
      </c>
      <c r="P1114" s="16">
        <f>IFERROR(LOOKUP(E1114,{30,43,48,53,58,63,68,73,78,83,88,93,97},{42,47,52,57,62,67,72,77,82,87,92,99,100}),999)</f>
        <v>87</v>
      </c>
      <c r="Q1114">
        <v>1</v>
      </c>
    </row>
    <row r="1115" spans="1:17" x14ac:dyDescent="0.35">
      <c r="A1115" s="153">
        <v>3163</v>
      </c>
      <c r="B1115" t="s">
        <v>9052</v>
      </c>
      <c r="C1115" s="154">
        <v>44859</v>
      </c>
      <c r="D1115" s="155" t="s">
        <v>16</v>
      </c>
      <c r="E1115" s="156">
        <v>80</v>
      </c>
      <c r="F1115" s="157" t="s">
        <v>8969</v>
      </c>
      <c r="G1115" s="155" t="s">
        <v>9069</v>
      </c>
      <c r="H1115" s="158" t="s">
        <v>9009</v>
      </c>
      <c r="I1115" s="157"/>
      <c r="J1115" s="157">
        <v>18</v>
      </c>
      <c r="K1115" s="157" t="s">
        <v>9054</v>
      </c>
      <c r="L1115" s="153">
        <v>0.3</v>
      </c>
      <c r="M1115" s="159" t="s">
        <v>9058</v>
      </c>
      <c r="N1115" s="157"/>
      <c r="O1115" s="7" t="s">
        <v>9056</v>
      </c>
      <c r="P1115" s="16">
        <f>IFERROR(LOOKUP(E1115,{30,43,48,53,58,63,68,73,78,83,88,93,97},{42,47,52,57,62,67,72,77,82,87,92,99,100}),999)</f>
        <v>82</v>
      </c>
      <c r="Q1115">
        <v>1</v>
      </c>
    </row>
    <row r="1116" spans="1:17" x14ac:dyDescent="0.35">
      <c r="A1116" s="153">
        <v>3164</v>
      </c>
      <c r="B1116" t="s">
        <v>9052</v>
      </c>
      <c r="C1116" s="154">
        <v>44859</v>
      </c>
      <c r="D1116" s="155" t="s">
        <v>16</v>
      </c>
      <c r="E1116" s="156">
        <v>80</v>
      </c>
      <c r="F1116" s="157" t="s">
        <v>8969</v>
      </c>
      <c r="G1116" s="155" t="s">
        <v>9069</v>
      </c>
      <c r="H1116" s="158" t="s">
        <v>9009</v>
      </c>
      <c r="I1116" s="157"/>
      <c r="J1116" s="157">
        <v>18</v>
      </c>
      <c r="K1116" s="157" t="s">
        <v>9054</v>
      </c>
      <c r="L1116" s="159">
        <v>9.9</v>
      </c>
      <c r="M1116" s="159"/>
      <c r="N1116" s="157"/>
      <c r="O1116" s="7" t="s">
        <v>9056</v>
      </c>
      <c r="P1116" s="16">
        <f>IFERROR(LOOKUP(E1116,{30,43,48,53,58,63,68,73,78,83,88,93,97},{42,47,52,57,62,67,72,77,82,87,92,99,100}),999)</f>
        <v>82</v>
      </c>
      <c r="Q1116">
        <v>1</v>
      </c>
    </row>
    <row r="1117" spans="1:17" x14ac:dyDescent="0.35">
      <c r="A1117" s="153">
        <v>3165</v>
      </c>
      <c r="B1117" t="s">
        <v>9052</v>
      </c>
      <c r="C1117" s="154">
        <v>44859</v>
      </c>
      <c r="D1117" s="155" t="s">
        <v>16</v>
      </c>
      <c r="E1117" s="156">
        <v>85</v>
      </c>
      <c r="F1117" s="157" t="s">
        <v>8969</v>
      </c>
      <c r="G1117" s="155" t="s">
        <v>9069</v>
      </c>
      <c r="H1117" s="158" t="s">
        <v>9009</v>
      </c>
      <c r="I1117" s="157"/>
      <c r="J1117" s="157">
        <v>18</v>
      </c>
      <c r="K1117" s="157" t="s">
        <v>9054</v>
      </c>
      <c r="L1117" s="159">
        <v>9.9</v>
      </c>
      <c r="M1117" s="159"/>
      <c r="N1117" s="157"/>
      <c r="O1117" s="7" t="s">
        <v>9056</v>
      </c>
      <c r="P1117" s="16">
        <f>IFERROR(LOOKUP(E1117,{30,43,48,53,58,63,68,73,78,83,88,93,97},{42,47,52,57,62,67,72,77,82,87,92,99,100}),999)</f>
        <v>87</v>
      </c>
      <c r="Q1117">
        <v>1</v>
      </c>
    </row>
    <row r="1118" spans="1:17" x14ac:dyDescent="0.35">
      <c r="A1118" s="153">
        <v>3166</v>
      </c>
      <c r="B1118" t="s">
        <v>9052</v>
      </c>
      <c r="C1118" s="154">
        <v>44859</v>
      </c>
      <c r="D1118" s="155" t="s">
        <v>16</v>
      </c>
      <c r="E1118" s="156">
        <v>86</v>
      </c>
      <c r="F1118" s="157" t="s">
        <v>8969</v>
      </c>
      <c r="G1118" s="155" t="s">
        <v>9069</v>
      </c>
      <c r="H1118" s="158" t="s">
        <v>9009</v>
      </c>
      <c r="I1118" s="157"/>
      <c r="J1118" s="157">
        <v>18</v>
      </c>
      <c r="K1118" s="157" t="s">
        <v>9054</v>
      </c>
      <c r="L1118" s="153">
        <v>0.3</v>
      </c>
      <c r="M1118" s="159" t="s">
        <v>9058</v>
      </c>
      <c r="N1118" s="157"/>
      <c r="O1118" s="7" t="s">
        <v>9056</v>
      </c>
      <c r="P1118" s="16">
        <f>IFERROR(LOOKUP(E1118,{30,43,48,53,58,63,68,73,78,83,88,93,97},{42,47,52,57,62,67,72,77,82,87,92,99,100}),999)</f>
        <v>87</v>
      </c>
      <c r="Q1118">
        <v>1</v>
      </c>
    </row>
    <row r="1119" spans="1:17" x14ac:dyDescent="0.35">
      <c r="A1119" s="153">
        <v>3167</v>
      </c>
      <c r="B1119" t="s">
        <v>9052</v>
      </c>
      <c r="C1119" s="154">
        <v>44859</v>
      </c>
      <c r="D1119" s="155" t="s">
        <v>16</v>
      </c>
      <c r="E1119" s="156">
        <v>84</v>
      </c>
      <c r="F1119" s="157" t="s">
        <v>8969</v>
      </c>
      <c r="G1119" s="155" t="s">
        <v>9069</v>
      </c>
      <c r="H1119" s="158" t="s">
        <v>9009</v>
      </c>
      <c r="I1119" s="157"/>
      <c r="J1119" s="157">
        <v>18</v>
      </c>
      <c r="K1119" s="157" t="s">
        <v>9054</v>
      </c>
      <c r="L1119" s="153">
        <v>0.3</v>
      </c>
      <c r="M1119" s="159" t="s">
        <v>9058</v>
      </c>
      <c r="N1119" s="157"/>
      <c r="O1119" s="7" t="s">
        <v>9056</v>
      </c>
      <c r="P1119" s="16">
        <f>IFERROR(LOOKUP(E1119,{30,43,48,53,58,63,68,73,78,83,88,93,97},{42,47,52,57,62,67,72,77,82,87,92,99,100}),999)</f>
        <v>87</v>
      </c>
      <c r="Q1119">
        <v>1</v>
      </c>
    </row>
    <row r="1120" spans="1:17" x14ac:dyDescent="0.35">
      <c r="A1120" s="153">
        <v>3168</v>
      </c>
      <c r="B1120" t="s">
        <v>9052</v>
      </c>
      <c r="C1120" s="154">
        <v>44859</v>
      </c>
      <c r="D1120" s="155" t="s">
        <v>16</v>
      </c>
      <c r="E1120" s="156">
        <v>77</v>
      </c>
      <c r="F1120" s="157" t="s">
        <v>8969</v>
      </c>
      <c r="G1120" s="157" t="s">
        <v>9</v>
      </c>
      <c r="H1120" s="158" t="s">
        <v>9053</v>
      </c>
      <c r="I1120" s="157">
        <v>220509</v>
      </c>
      <c r="J1120" s="157">
        <v>18</v>
      </c>
      <c r="K1120" s="157" t="s">
        <v>9078</v>
      </c>
      <c r="L1120" s="159">
        <v>0.3</v>
      </c>
      <c r="M1120" s="159" t="s">
        <v>9058</v>
      </c>
      <c r="N1120" s="157">
        <v>220509</v>
      </c>
      <c r="O1120" s="7" t="s">
        <v>9056</v>
      </c>
      <c r="P1120" s="16">
        <f>IFERROR(LOOKUP(E1120,{30,43,48,53,58,63,68,73,78,83,88,93,97},{42,47,52,57,62,67,72,77,82,87,92,99,100}),999)</f>
        <v>77</v>
      </c>
      <c r="Q1120">
        <v>1</v>
      </c>
    </row>
    <row r="1121" spans="1:17" x14ac:dyDescent="0.35">
      <c r="A1121" s="153">
        <v>3169</v>
      </c>
      <c r="B1121" t="s">
        <v>9052</v>
      </c>
      <c r="C1121" s="154">
        <v>44859</v>
      </c>
      <c r="D1121" s="155" t="s">
        <v>16</v>
      </c>
      <c r="E1121" s="156">
        <v>73</v>
      </c>
      <c r="F1121" s="157" t="s">
        <v>8969</v>
      </c>
      <c r="G1121" s="155" t="s">
        <v>9069</v>
      </c>
      <c r="H1121" s="158" t="s">
        <v>9009</v>
      </c>
      <c r="I1121" s="157"/>
      <c r="J1121" s="157">
        <v>18</v>
      </c>
      <c r="K1121" s="157" t="s">
        <v>9054</v>
      </c>
      <c r="L1121" s="153">
        <v>0.3</v>
      </c>
      <c r="M1121" s="159" t="s">
        <v>9058</v>
      </c>
      <c r="N1121" s="157"/>
      <c r="O1121" s="7" t="s">
        <v>9056</v>
      </c>
      <c r="P1121" s="16">
        <f>IFERROR(LOOKUP(E1121,{30,43,48,53,58,63,68,73,78,83,88,93,97},{42,47,52,57,62,67,72,77,82,87,92,99,100}),999)</f>
        <v>77</v>
      </c>
      <c r="Q1121">
        <v>1</v>
      </c>
    </row>
    <row r="1122" spans="1:17" x14ac:dyDescent="0.35">
      <c r="A1122" s="153">
        <v>3170</v>
      </c>
      <c r="B1122" t="s">
        <v>9052</v>
      </c>
      <c r="C1122" s="154">
        <v>44859</v>
      </c>
      <c r="D1122" s="155" t="s">
        <v>16</v>
      </c>
      <c r="E1122" s="156">
        <v>76</v>
      </c>
      <c r="F1122" s="157" t="s">
        <v>8969</v>
      </c>
      <c r="G1122" s="155" t="s">
        <v>9069</v>
      </c>
      <c r="H1122" s="158" t="s">
        <v>9009</v>
      </c>
      <c r="I1122" s="157"/>
      <c r="J1122" s="157">
        <v>18</v>
      </c>
      <c r="K1122" s="157" t="s">
        <v>9054</v>
      </c>
      <c r="L1122" s="153">
        <v>0.3</v>
      </c>
      <c r="M1122" s="159" t="s">
        <v>9058</v>
      </c>
      <c r="N1122" s="157"/>
      <c r="O1122" s="7" t="s">
        <v>9056</v>
      </c>
      <c r="P1122" s="16">
        <f>IFERROR(LOOKUP(E1122,{30,43,48,53,58,63,68,73,78,83,88,93,97},{42,47,52,57,62,67,72,77,82,87,92,99,100}),999)</f>
        <v>77</v>
      </c>
      <c r="Q1122">
        <v>1</v>
      </c>
    </row>
    <row r="1123" spans="1:17" ht="29" x14ac:dyDescent="0.35">
      <c r="A1123" s="153">
        <v>3171</v>
      </c>
      <c r="B1123" t="s">
        <v>9052</v>
      </c>
      <c r="C1123" s="154">
        <v>44859</v>
      </c>
      <c r="D1123" s="155" t="s">
        <v>16</v>
      </c>
      <c r="E1123" s="156">
        <v>81</v>
      </c>
      <c r="F1123" s="157" t="s">
        <v>8969</v>
      </c>
      <c r="G1123" s="155" t="s">
        <v>9069</v>
      </c>
      <c r="H1123" s="158" t="s">
        <v>9053</v>
      </c>
      <c r="I1123" s="157">
        <v>220393</v>
      </c>
      <c r="J1123" s="157">
        <v>18</v>
      </c>
      <c r="K1123" s="157" t="s">
        <v>9111</v>
      </c>
      <c r="L1123" s="159">
        <v>1.3</v>
      </c>
      <c r="M1123" s="159" t="s">
        <v>9000</v>
      </c>
      <c r="N1123" s="157">
        <v>220393</v>
      </c>
      <c r="O1123" s="7" t="s">
        <v>9056</v>
      </c>
      <c r="P1123" s="16">
        <f>IFERROR(LOOKUP(E1123,{30,43,48,53,58,63,68,73,78,83,88,93,97},{42,47,52,57,62,67,72,77,82,87,92,99,100}),999)</f>
        <v>82</v>
      </c>
      <c r="Q1123">
        <v>1</v>
      </c>
    </row>
    <row r="1124" spans="1:17" x14ac:dyDescent="0.35">
      <c r="A1124" s="153">
        <v>3172</v>
      </c>
      <c r="B1124" t="s">
        <v>9052</v>
      </c>
      <c r="C1124" s="154">
        <v>44859</v>
      </c>
      <c r="D1124" s="155" t="s">
        <v>16</v>
      </c>
      <c r="E1124" s="156">
        <v>81</v>
      </c>
      <c r="F1124" s="157" t="s">
        <v>8969</v>
      </c>
      <c r="G1124" s="155" t="s">
        <v>9069</v>
      </c>
      <c r="H1124" s="158" t="s">
        <v>9009</v>
      </c>
      <c r="I1124" s="157"/>
      <c r="J1124" s="157">
        <v>18</v>
      </c>
      <c r="K1124" s="157" t="s">
        <v>9054</v>
      </c>
      <c r="L1124" s="153">
        <v>0.3</v>
      </c>
      <c r="M1124" s="159" t="s">
        <v>9058</v>
      </c>
      <c r="N1124" s="157"/>
      <c r="O1124" s="7" t="s">
        <v>9056</v>
      </c>
      <c r="P1124" s="16">
        <f>IFERROR(LOOKUP(E1124,{30,43,48,53,58,63,68,73,78,83,88,93,97},{42,47,52,57,62,67,72,77,82,87,92,99,100}),999)</f>
        <v>82</v>
      </c>
      <c r="Q1124">
        <v>1</v>
      </c>
    </row>
    <row r="1125" spans="1:17" x14ac:dyDescent="0.35">
      <c r="A1125" s="153">
        <v>3173</v>
      </c>
      <c r="B1125" t="s">
        <v>9052</v>
      </c>
      <c r="C1125" s="154">
        <v>44859</v>
      </c>
      <c r="D1125" s="155" t="s">
        <v>16</v>
      </c>
      <c r="E1125" s="156">
        <v>84</v>
      </c>
      <c r="F1125" s="157" t="s">
        <v>8969</v>
      </c>
      <c r="G1125" s="157" t="s">
        <v>9</v>
      </c>
      <c r="H1125" s="158" t="s">
        <v>9053</v>
      </c>
      <c r="I1125" s="157">
        <v>220509</v>
      </c>
      <c r="J1125" s="157">
        <v>18</v>
      </c>
      <c r="K1125" s="157" t="s">
        <v>9078</v>
      </c>
      <c r="L1125" s="159">
        <v>0.3</v>
      </c>
      <c r="M1125" s="159" t="s">
        <v>9058</v>
      </c>
      <c r="N1125" s="157">
        <v>220509</v>
      </c>
      <c r="O1125" s="7" t="s">
        <v>9056</v>
      </c>
      <c r="P1125" s="16">
        <f>IFERROR(LOOKUP(E1125,{30,43,48,53,58,63,68,73,78,83,88,93,97},{42,47,52,57,62,67,72,77,82,87,92,99,100}),999)</f>
        <v>87</v>
      </c>
      <c r="Q1125">
        <v>1</v>
      </c>
    </row>
    <row r="1126" spans="1:17" ht="29" x14ac:dyDescent="0.35">
      <c r="A1126" s="153">
        <v>3174</v>
      </c>
      <c r="B1126" t="s">
        <v>9052</v>
      </c>
      <c r="C1126" s="154">
        <v>44859</v>
      </c>
      <c r="D1126" s="155" t="s">
        <v>16</v>
      </c>
      <c r="E1126" s="156">
        <v>82</v>
      </c>
      <c r="F1126" s="157" t="s">
        <v>8969</v>
      </c>
      <c r="G1126" s="157" t="s">
        <v>9</v>
      </c>
      <c r="H1126" s="158" t="s">
        <v>9053</v>
      </c>
      <c r="I1126" s="157">
        <v>220267</v>
      </c>
      <c r="J1126" s="157">
        <v>18</v>
      </c>
      <c r="K1126" s="157" t="s">
        <v>9110</v>
      </c>
      <c r="L1126" s="159">
        <v>0.3</v>
      </c>
      <c r="M1126" s="159" t="s">
        <v>9058</v>
      </c>
      <c r="N1126" s="157">
        <v>220267</v>
      </c>
      <c r="O1126" s="7" t="s">
        <v>9056</v>
      </c>
      <c r="P1126" s="16">
        <f>IFERROR(LOOKUP(E1126,{30,43,48,53,58,63,68,73,78,83,88,93,97},{42,47,52,57,62,67,72,77,82,87,92,99,100}),999)</f>
        <v>82</v>
      </c>
      <c r="Q1126">
        <v>1</v>
      </c>
    </row>
    <row r="1127" spans="1:17" x14ac:dyDescent="0.35">
      <c r="A1127" s="153">
        <v>3175</v>
      </c>
      <c r="B1127" t="s">
        <v>9052</v>
      </c>
      <c r="C1127" s="154">
        <v>44859</v>
      </c>
      <c r="D1127" s="155" t="s">
        <v>16</v>
      </c>
      <c r="E1127" s="156">
        <v>83</v>
      </c>
      <c r="F1127" s="157" t="s">
        <v>8969</v>
      </c>
      <c r="G1127" s="155" t="s">
        <v>9069</v>
      </c>
      <c r="H1127" s="158" t="s">
        <v>9009</v>
      </c>
      <c r="I1127" s="157"/>
      <c r="J1127" s="157">
        <v>18</v>
      </c>
      <c r="K1127" s="157" t="s">
        <v>9054</v>
      </c>
      <c r="L1127" s="153">
        <v>0.3</v>
      </c>
      <c r="M1127" s="159" t="s">
        <v>9058</v>
      </c>
      <c r="N1127" s="157"/>
      <c r="O1127" s="7" t="s">
        <v>9056</v>
      </c>
      <c r="P1127" s="16">
        <f>IFERROR(LOOKUP(E1127,{30,43,48,53,58,63,68,73,78,83,88,93,97},{42,47,52,57,62,67,72,77,82,87,92,99,100}),999)</f>
        <v>87</v>
      </c>
      <c r="Q1127">
        <v>1</v>
      </c>
    </row>
    <row r="1128" spans="1:17" x14ac:dyDescent="0.35">
      <c r="A1128" s="153">
        <v>3176</v>
      </c>
      <c r="B1128" t="s">
        <v>9052</v>
      </c>
      <c r="C1128" s="154">
        <v>44859</v>
      </c>
      <c r="D1128" s="155" t="s">
        <v>16</v>
      </c>
      <c r="E1128" s="156">
        <v>79</v>
      </c>
      <c r="F1128" s="157" t="s">
        <v>8969</v>
      </c>
      <c r="G1128" s="155" t="s">
        <v>9069</v>
      </c>
      <c r="H1128" s="158" t="s">
        <v>9009</v>
      </c>
      <c r="I1128" s="157"/>
      <c r="J1128" s="157">
        <v>18</v>
      </c>
      <c r="K1128" s="157" t="s">
        <v>9054</v>
      </c>
      <c r="L1128" s="153">
        <v>0.3</v>
      </c>
      <c r="M1128" s="159" t="s">
        <v>9058</v>
      </c>
      <c r="N1128" s="157"/>
      <c r="O1128" s="7" t="s">
        <v>9056</v>
      </c>
      <c r="P1128" s="16">
        <f>IFERROR(LOOKUP(E1128,{30,43,48,53,58,63,68,73,78,83,88,93,97},{42,47,52,57,62,67,72,77,82,87,92,99,100}),999)</f>
        <v>82</v>
      </c>
      <c r="Q1128">
        <v>1</v>
      </c>
    </row>
    <row r="1129" spans="1:17" x14ac:dyDescent="0.35">
      <c r="A1129" s="153">
        <v>3177</v>
      </c>
      <c r="B1129" t="s">
        <v>9052</v>
      </c>
      <c r="C1129" s="154">
        <v>44859</v>
      </c>
      <c r="D1129" s="155" t="s">
        <v>16</v>
      </c>
      <c r="E1129" s="156">
        <v>85</v>
      </c>
      <c r="F1129" s="157" t="s">
        <v>8969</v>
      </c>
      <c r="G1129" s="155" t="s">
        <v>9069</v>
      </c>
      <c r="H1129" s="158" t="s">
        <v>9009</v>
      </c>
      <c r="I1129" s="157"/>
      <c r="J1129" s="157">
        <v>18</v>
      </c>
      <c r="K1129" s="157" t="s">
        <v>9054</v>
      </c>
      <c r="L1129" s="159">
        <v>9.9</v>
      </c>
      <c r="M1129" s="159"/>
      <c r="N1129" s="157"/>
      <c r="O1129" s="7" t="s">
        <v>9056</v>
      </c>
      <c r="P1129" s="16">
        <f>IFERROR(LOOKUP(E1129,{30,43,48,53,58,63,68,73,78,83,88,93,97},{42,47,52,57,62,67,72,77,82,87,92,99,100}),999)</f>
        <v>87</v>
      </c>
      <c r="Q1129">
        <v>1</v>
      </c>
    </row>
    <row r="1130" spans="1:17" x14ac:dyDescent="0.35">
      <c r="A1130" s="153">
        <v>3178</v>
      </c>
      <c r="B1130" t="s">
        <v>9052</v>
      </c>
      <c r="C1130" s="154">
        <v>44859</v>
      </c>
      <c r="D1130" s="155" t="s">
        <v>16</v>
      </c>
      <c r="E1130" s="156">
        <v>78</v>
      </c>
      <c r="F1130" s="157" t="s">
        <v>8969</v>
      </c>
      <c r="G1130" s="157" t="s">
        <v>9</v>
      </c>
      <c r="H1130" s="158" t="s">
        <v>9053</v>
      </c>
      <c r="I1130" s="157">
        <v>637422</v>
      </c>
      <c r="J1130" s="157">
        <v>18</v>
      </c>
      <c r="K1130" s="157" t="s">
        <v>9109</v>
      </c>
      <c r="L1130" s="159">
        <v>0.3</v>
      </c>
      <c r="M1130" s="159" t="s">
        <v>9058</v>
      </c>
      <c r="N1130" s="157">
        <v>637422</v>
      </c>
      <c r="O1130" s="7" t="s">
        <v>9056</v>
      </c>
      <c r="P1130" s="16">
        <f>IFERROR(LOOKUP(E1130,{30,43,48,53,58,63,68,73,78,83,88,93,97},{42,47,52,57,62,67,72,77,82,87,92,99,100}),999)</f>
        <v>82</v>
      </c>
      <c r="Q1130">
        <v>1</v>
      </c>
    </row>
    <row r="1131" spans="1:17" x14ac:dyDescent="0.35">
      <c r="A1131" s="153">
        <v>3179</v>
      </c>
      <c r="B1131" t="s">
        <v>9052</v>
      </c>
      <c r="C1131" s="154">
        <v>44859</v>
      </c>
      <c r="D1131" s="155" t="s">
        <v>16</v>
      </c>
      <c r="E1131" s="156">
        <v>85</v>
      </c>
      <c r="F1131" s="157" t="s">
        <v>8969</v>
      </c>
      <c r="G1131" s="155" t="s">
        <v>9069</v>
      </c>
      <c r="H1131" s="158" t="s">
        <v>9009</v>
      </c>
      <c r="I1131" s="157"/>
      <c r="J1131" s="157">
        <v>18</v>
      </c>
      <c r="K1131" s="157" t="s">
        <v>9054</v>
      </c>
      <c r="L1131" s="153">
        <v>0.3</v>
      </c>
      <c r="M1131" s="159" t="s">
        <v>9058</v>
      </c>
      <c r="N1131" s="157"/>
      <c r="O1131" s="7" t="s">
        <v>9056</v>
      </c>
      <c r="P1131" s="16">
        <f>IFERROR(LOOKUP(E1131,{30,43,48,53,58,63,68,73,78,83,88,93,97},{42,47,52,57,62,67,72,77,82,87,92,99,100}),999)</f>
        <v>87</v>
      </c>
      <c r="Q1131">
        <v>1</v>
      </c>
    </row>
    <row r="1132" spans="1:17" x14ac:dyDescent="0.35">
      <c r="A1132" s="153">
        <v>3180</v>
      </c>
      <c r="B1132" t="s">
        <v>9052</v>
      </c>
      <c r="C1132" s="154">
        <v>44859</v>
      </c>
      <c r="D1132" s="155" t="s">
        <v>16</v>
      </c>
      <c r="E1132" s="156">
        <v>91</v>
      </c>
      <c r="F1132" s="157" t="s">
        <v>8969</v>
      </c>
      <c r="G1132" s="157" t="s">
        <v>9</v>
      </c>
      <c r="H1132" s="158" t="s">
        <v>9053</v>
      </c>
      <c r="I1132" s="157">
        <v>220513</v>
      </c>
      <c r="J1132" s="157">
        <v>18</v>
      </c>
      <c r="K1132" s="157" t="s">
        <v>9080</v>
      </c>
      <c r="L1132" s="159">
        <v>0.3</v>
      </c>
      <c r="M1132" s="159" t="s">
        <v>9058</v>
      </c>
      <c r="N1132" s="157">
        <v>220513</v>
      </c>
      <c r="O1132" s="7" t="s">
        <v>9056</v>
      </c>
      <c r="P1132" s="16">
        <f>IFERROR(LOOKUP(E1132,{30,43,48,53,58,63,68,73,78,83,88,93,97},{42,47,52,57,62,67,72,77,82,87,92,99,100}),999)</f>
        <v>92</v>
      </c>
      <c r="Q1132">
        <v>1</v>
      </c>
    </row>
    <row r="1133" spans="1:17" x14ac:dyDescent="0.35">
      <c r="A1133" s="153">
        <v>3181</v>
      </c>
      <c r="B1133" t="s">
        <v>9052</v>
      </c>
      <c r="C1133" s="154">
        <v>44859</v>
      </c>
      <c r="D1133" s="155" t="s">
        <v>16</v>
      </c>
      <c r="E1133" s="156">
        <v>75</v>
      </c>
      <c r="F1133" s="157" t="s">
        <v>8969</v>
      </c>
      <c r="G1133" s="155" t="s">
        <v>9069</v>
      </c>
      <c r="H1133" s="158" t="s">
        <v>9009</v>
      </c>
      <c r="I1133" s="157"/>
      <c r="J1133" s="157">
        <v>18</v>
      </c>
      <c r="K1133" s="157" t="s">
        <v>9054</v>
      </c>
      <c r="L1133" s="153">
        <v>0.3</v>
      </c>
      <c r="M1133" s="159" t="s">
        <v>9058</v>
      </c>
      <c r="N1133" s="157"/>
      <c r="O1133" s="7" t="s">
        <v>9056</v>
      </c>
      <c r="P1133" s="16">
        <f>IFERROR(LOOKUP(E1133,{30,43,48,53,58,63,68,73,78,83,88,93,97},{42,47,52,57,62,67,72,77,82,87,92,99,100}),999)</f>
        <v>77</v>
      </c>
      <c r="Q1133">
        <v>1</v>
      </c>
    </row>
    <row r="1134" spans="1:17" ht="29" x14ac:dyDescent="0.35">
      <c r="A1134" s="153">
        <v>3182</v>
      </c>
      <c r="B1134" t="s">
        <v>9052</v>
      </c>
      <c r="C1134" s="154">
        <v>44859</v>
      </c>
      <c r="D1134" s="155" t="s">
        <v>16</v>
      </c>
      <c r="E1134" s="156">
        <v>78</v>
      </c>
      <c r="F1134" s="157" t="s">
        <v>8969</v>
      </c>
      <c r="G1134" s="157" t="s">
        <v>9</v>
      </c>
      <c r="H1134" s="158" t="s">
        <v>9053</v>
      </c>
      <c r="I1134" s="157">
        <v>637420</v>
      </c>
      <c r="J1134" s="157">
        <v>18</v>
      </c>
      <c r="K1134" s="157" t="s">
        <v>9081</v>
      </c>
      <c r="L1134" s="159">
        <v>0.3</v>
      </c>
      <c r="M1134" s="159" t="s">
        <v>9058</v>
      </c>
      <c r="N1134" s="157">
        <v>637420</v>
      </c>
      <c r="O1134" s="7" t="s">
        <v>9056</v>
      </c>
      <c r="P1134" s="16">
        <f>IFERROR(LOOKUP(E1134,{30,43,48,53,58,63,68,73,78,83,88,93,97},{42,47,52,57,62,67,72,77,82,87,92,99,100}),999)</f>
        <v>82</v>
      </c>
      <c r="Q1134">
        <v>1</v>
      </c>
    </row>
    <row r="1135" spans="1:17" x14ac:dyDescent="0.35">
      <c r="A1135" s="153">
        <v>3183</v>
      </c>
      <c r="B1135" t="s">
        <v>9052</v>
      </c>
      <c r="C1135" s="154">
        <v>44859</v>
      </c>
      <c r="D1135" s="155" t="s">
        <v>16</v>
      </c>
      <c r="E1135" s="156">
        <v>77</v>
      </c>
      <c r="F1135" s="157" t="s">
        <v>8969</v>
      </c>
      <c r="G1135" s="157" t="s">
        <v>9</v>
      </c>
      <c r="H1135" s="158" t="s">
        <v>9053</v>
      </c>
      <c r="I1135" s="157">
        <v>220510</v>
      </c>
      <c r="J1135" s="157">
        <v>18</v>
      </c>
      <c r="K1135" s="157" t="s">
        <v>9078</v>
      </c>
      <c r="L1135" s="159">
        <v>0.3</v>
      </c>
      <c r="M1135" s="159" t="s">
        <v>9058</v>
      </c>
      <c r="N1135" s="157">
        <v>220510</v>
      </c>
      <c r="O1135" s="7" t="s">
        <v>9056</v>
      </c>
      <c r="P1135" s="16">
        <f>IFERROR(LOOKUP(E1135,{30,43,48,53,58,63,68,73,78,83,88,93,97},{42,47,52,57,62,67,72,77,82,87,92,99,100}),999)</f>
        <v>77</v>
      </c>
      <c r="Q1135">
        <v>1</v>
      </c>
    </row>
    <row r="1136" spans="1:17" x14ac:dyDescent="0.35">
      <c r="A1136" s="153">
        <v>3184</v>
      </c>
      <c r="B1136" t="s">
        <v>9052</v>
      </c>
      <c r="C1136" s="154">
        <v>44859</v>
      </c>
      <c r="D1136" s="155" t="s">
        <v>16</v>
      </c>
      <c r="E1136" s="156">
        <v>72</v>
      </c>
      <c r="F1136" s="157" t="s">
        <v>8969</v>
      </c>
      <c r="G1136" s="157" t="s">
        <v>9</v>
      </c>
      <c r="H1136" s="158" t="s">
        <v>9053</v>
      </c>
      <c r="I1136" s="157">
        <v>220509</v>
      </c>
      <c r="J1136" s="157">
        <v>60</v>
      </c>
      <c r="K1136" s="157" t="s">
        <v>9078</v>
      </c>
      <c r="L1136" s="159">
        <v>0.3</v>
      </c>
      <c r="M1136" s="159" t="s">
        <v>9058</v>
      </c>
      <c r="N1136" s="157">
        <v>220509</v>
      </c>
      <c r="O1136" s="7" t="s">
        <v>9056</v>
      </c>
      <c r="P1136" s="16">
        <f>IFERROR(LOOKUP(E1136,{30,43,48,53,58,63,68,73,78,83,88,93,97},{42,47,52,57,62,67,72,77,82,87,92,99,100}),999)</f>
        <v>72</v>
      </c>
      <c r="Q1136">
        <v>1</v>
      </c>
    </row>
    <row r="1137" spans="1:17" x14ac:dyDescent="0.35">
      <c r="A1137" s="153">
        <v>3185</v>
      </c>
      <c r="B1137" t="s">
        <v>9052</v>
      </c>
      <c r="C1137" s="154">
        <v>44859</v>
      </c>
      <c r="D1137" s="155" t="s">
        <v>16</v>
      </c>
      <c r="E1137" s="156">
        <v>74</v>
      </c>
      <c r="F1137" s="157" t="s">
        <v>8969</v>
      </c>
      <c r="G1137" s="155" t="s">
        <v>9069</v>
      </c>
      <c r="H1137" s="158" t="s">
        <v>9009</v>
      </c>
      <c r="I1137" s="157"/>
      <c r="J1137" s="157">
        <v>18</v>
      </c>
      <c r="K1137" s="157" t="s">
        <v>9054</v>
      </c>
      <c r="L1137" s="153">
        <v>0.3</v>
      </c>
      <c r="M1137" s="159" t="s">
        <v>9058</v>
      </c>
      <c r="N1137" s="157"/>
      <c r="O1137" s="7" t="s">
        <v>9056</v>
      </c>
      <c r="P1137" s="16">
        <f>IFERROR(LOOKUP(E1137,{30,43,48,53,58,63,68,73,78,83,88,93,97},{42,47,52,57,62,67,72,77,82,87,92,99,100}),999)</f>
        <v>77</v>
      </c>
      <c r="Q1137">
        <v>1</v>
      </c>
    </row>
    <row r="1138" spans="1:17" ht="29" x14ac:dyDescent="0.35">
      <c r="A1138" s="153">
        <v>3186</v>
      </c>
      <c r="B1138" t="s">
        <v>9052</v>
      </c>
      <c r="C1138" s="154">
        <v>44859</v>
      </c>
      <c r="D1138" s="155" t="s">
        <v>16</v>
      </c>
      <c r="E1138" s="156">
        <v>85</v>
      </c>
      <c r="F1138" s="157" t="s">
        <v>8969</v>
      </c>
      <c r="G1138" s="157" t="s">
        <v>9</v>
      </c>
      <c r="H1138" s="158" t="s">
        <v>9053</v>
      </c>
      <c r="I1138" s="157">
        <v>220269</v>
      </c>
      <c r="J1138" s="157">
        <v>18</v>
      </c>
      <c r="K1138" s="157" t="s">
        <v>9113</v>
      </c>
      <c r="L1138" s="159">
        <v>0.3</v>
      </c>
      <c r="M1138" s="159" t="s">
        <v>9058</v>
      </c>
      <c r="N1138" s="157">
        <v>220269</v>
      </c>
      <c r="O1138" s="7" t="s">
        <v>9056</v>
      </c>
      <c r="P1138" s="16">
        <f>IFERROR(LOOKUP(E1138,{30,43,48,53,58,63,68,73,78,83,88,93,97},{42,47,52,57,62,67,72,77,82,87,92,99,100}),999)</f>
        <v>87</v>
      </c>
      <c r="Q1138">
        <v>1</v>
      </c>
    </row>
    <row r="1139" spans="1:17" x14ac:dyDescent="0.35">
      <c r="A1139" s="153">
        <v>3187</v>
      </c>
      <c r="B1139" t="s">
        <v>9052</v>
      </c>
      <c r="C1139" s="154">
        <v>44859</v>
      </c>
      <c r="D1139" s="155" t="s">
        <v>16</v>
      </c>
      <c r="E1139" s="156">
        <v>82</v>
      </c>
      <c r="F1139" s="157" t="s">
        <v>8969</v>
      </c>
      <c r="G1139" s="155" t="s">
        <v>9069</v>
      </c>
      <c r="H1139" s="158" t="s">
        <v>9009</v>
      </c>
      <c r="I1139" s="157"/>
      <c r="J1139" s="157">
        <v>60</v>
      </c>
      <c r="K1139" s="157" t="s">
        <v>9054</v>
      </c>
      <c r="L1139" s="153">
        <v>0.3</v>
      </c>
      <c r="M1139" s="159" t="s">
        <v>9058</v>
      </c>
      <c r="N1139" s="157"/>
      <c r="O1139" s="7" t="s">
        <v>9056</v>
      </c>
      <c r="P1139" s="16">
        <f>IFERROR(LOOKUP(E1139,{30,43,48,53,58,63,68,73,78,83,88,93,97},{42,47,52,57,62,67,72,77,82,87,92,99,100}),999)</f>
        <v>82</v>
      </c>
      <c r="Q1139">
        <v>1</v>
      </c>
    </row>
    <row r="1140" spans="1:17" x14ac:dyDescent="0.35">
      <c r="A1140" s="153">
        <v>3188</v>
      </c>
      <c r="B1140" t="s">
        <v>9052</v>
      </c>
      <c r="C1140" s="154">
        <v>44859</v>
      </c>
      <c r="D1140" s="155" t="s">
        <v>16</v>
      </c>
      <c r="E1140" s="156">
        <v>89</v>
      </c>
      <c r="F1140" s="157" t="s">
        <v>8969</v>
      </c>
      <c r="G1140" s="157" t="s">
        <v>9</v>
      </c>
      <c r="H1140" s="158" t="s">
        <v>9053</v>
      </c>
      <c r="I1140" s="157">
        <v>91185</v>
      </c>
      <c r="J1140" s="157">
        <v>18</v>
      </c>
      <c r="K1140" s="157" t="s">
        <v>9116</v>
      </c>
      <c r="L1140" s="159">
        <v>0.4</v>
      </c>
      <c r="M1140" s="159" t="s">
        <v>9058</v>
      </c>
      <c r="N1140" s="157">
        <v>91185</v>
      </c>
      <c r="O1140" s="7" t="s">
        <v>9056</v>
      </c>
      <c r="P1140" s="16">
        <f>IFERROR(LOOKUP(E1140,{30,43,48,53,58,63,68,73,78,83,88,93,97},{42,47,52,57,62,67,72,77,82,87,92,99,100}),999)</f>
        <v>92</v>
      </c>
      <c r="Q1140">
        <v>1</v>
      </c>
    </row>
    <row r="1141" spans="1:17" x14ac:dyDescent="0.35">
      <c r="A1141" s="153">
        <v>3189</v>
      </c>
      <c r="B1141" t="s">
        <v>9052</v>
      </c>
      <c r="C1141" s="154">
        <v>44859</v>
      </c>
      <c r="D1141" s="155" t="s">
        <v>16</v>
      </c>
      <c r="E1141" s="156">
        <v>81</v>
      </c>
      <c r="F1141" s="157" t="s">
        <v>8969</v>
      </c>
      <c r="G1141" s="155" t="s">
        <v>9069</v>
      </c>
      <c r="H1141" s="158" t="s">
        <v>9009</v>
      </c>
      <c r="I1141" s="157"/>
      <c r="J1141" s="157">
        <v>18</v>
      </c>
      <c r="K1141" s="157" t="s">
        <v>9054</v>
      </c>
      <c r="L1141" s="153">
        <v>0.3</v>
      </c>
      <c r="M1141" s="159" t="s">
        <v>9058</v>
      </c>
      <c r="N1141" s="157"/>
      <c r="O1141" s="7" t="s">
        <v>9056</v>
      </c>
      <c r="P1141" s="16">
        <f>IFERROR(LOOKUP(E1141,{30,43,48,53,58,63,68,73,78,83,88,93,97},{42,47,52,57,62,67,72,77,82,87,92,99,100}),999)</f>
        <v>82</v>
      </c>
      <c r="Q1141">
        <v>1</v>
      </c>
    </row>
    <row r="1142" spans="1:17" x14ac:dyDescent="0.35">
      <c r="A1142" s="153">
        <v>3190</v>
      </c>
      <c r="B1142" t="s">
        <v>9052</v>
      </c>
      <c r="C1142" s="154">
        <v>44859</v>
      </c>
      <c r="D1142" s="155" t="s">
        <v>16</v>
      </c>
      <c r="E1142" s="156">
        <v>79</v>
      </c>
      <c r="F1142" s="157" t="s">
        <v>8969</v>
      </c>
      <c r="G1142" s="157" t="s">
        <v>9</v>
      </c>
      <c r="H1142" s="158" t="s">
        <v>9053</v>
      </c>
      <c r="I1142" s="157">
        <v>220509</v>
      </c>
      <c r="J1142" s="157">
        <v>18</v>
      </c>
      <c r="K1142" s="157" t="s">
        <v>9078</v>
      </c>
      <c r="L1142" s="159">
        <v>0.3</v>
      </c>
      <c r="M1142" s="159" t="s">
        <v>9058</v>
      </c>
      <c r="N1142" s="157">
        <v>220509</v>
      </c>
      <c r="O1142" s="7" t="s">
        <v>9056</v>
      </c>
      <c r="P1142" s="16">
        <f>IFERROR(LOOKUP(E1142,{30,43,48,53,58,63,68,73,78,83,88,93,97},{42,47,52,57,62,67,72,77,82,87,92,99,100}),999)</f>
        <v>82</v>
      </c>
      <c r="Q1142">
        <v>1</v>
      </c>
    </row>
    <row r="1143" spans="1:17" x14ac:dyDescent="0.35">
      <c r="A1143" s="153">
        <v>3191</v>
      </c>
      <c r="B1143" t="s">
        <v>9052</v>
      </c>
      <c r="C1143" s="154">
        <v>44859</v>
      </c>
      <c r="D1143" s="155" t="s">
        <v>16</v>
      </c>
      <c r="E1143" s="156">
        <v>81</v>
      </c>
      <c r="F1143" s="157" t="s">
        <v>8969</v>
      </c>
      <c r="G1143" s="157" t="s">
        <v>9</v>
      </c>
      <c r="H1143" s="158" t="s">
        <v>9053</v>
      </c>
      <c r="I1143" s="157">
        <v>637422</v>
      </c>
      <c r="J1143" s="157">
        <v>18</v>
      </c>
      <c r="K1143" s="157" t="s">
        <v>9109</v>
      </c>
      <c r="L1143" s="159">
        <v>0.3</v>
      </c>
      <c r="M1143" s="159" t="s">
        <v>9058</v>
      </c>
      <c r="N1143" s="157">
        <v>637422</v>
      </c>
      <c r="O1143" s="7" t="s">
        <v>9056</v>
      </c>
      <c r="P1143" s="16">
        <f>IFERROR(LOOKUP(E1143,{30,43,48,53,58,63,68,73,78,83,88,93,97},{42,47,52,57,62,67,72,77,82,87,92,99,100}),999)</f>
        <v>82</v>
      </c>
      <c r="Q1143">
        <v>1</v>
      </c>
    </row>
    <row r="1144" spans="1:17" ht="29" x14ac:dyDescent="0.35">
      <c r="A1144" s="153">
        <v>3192</v>
      </c>
      <c r="B1144" t="s">
        <v>9052</v>
      </c>
      <c r="C1144" s="154">
        <v>44859</v>
      </c>
      <c r="D1144" s="155" t="s">
        <v>16</v>
      </c>
      <c r="E1144" s="156">
        <v>86</v>
      </c>
      <c r="F1144" s="157" t="s">
        <v>8969</v>
      </c>
      <c r="G1144" s="155" t="s">
        <v>9069</v>
      </c>
      <c r="H1144" s="158" t="s">
        <v>9053</v>
      </c>
      <c r="I1144" s="157">
        <v>220505</v>
      </c>
      <c r="J1144" s="157">
        <v>18</v>
      </c>
      <c r="K1144" s="157" t="s">
        <v>9117</v>
      </c>
      <c r="L1144" s="159">
        <v>0.4</v>
      </c>
      <c r="M1144" s="159" t="s">
        <v>9058</v>
      </c>
      <c r="N1144" s="157">
        <v>220505</v>
      </c>
      <c r="O1144" s="7" t="s">
        <v>9056</v>
      </c>
      <c r="P1144" s="16">
        <f>IFERROR(LOOKUP(E1144,{30,43,48,53,58,63,68,73,78,83,88,93,97},{42,47,52,57,62,67,72,77,82,87,92,99,100}),999)</f>
        <v>87</v>
      </c>
      <c r="Q1144">
        <v>1</v>
      </c>
    </row>
    <row r="1145" spans="1:17" ht="29" x14ac:dyDescent="0.35">
      <c r="A1145" s="153">
        <v>3193</v>
      </c>
      <c r="B1145" t="s">
        <v>9052</v>
      </c>
      <c r="C1145" s="154">
        <v>44859</v>
      </c>
      <c r="D1145" s="155" t="s">
        <v>16</v>
      </c>
      <c r="E1145" s="156">
        <v>79</v>
      </c>
      <c r="F1145" s="157" t="s">
        <v>8969</v>
      </c>
      <c r="G1145" s="157" t="s">
        <v>9</v>
      </c>
      <c r="H1145" s="158" t="s">
        <v>9053</v>
      </c>
      <c r="I1145" s="157">
        <v>637420</v>
      </c>
      <c r="J1145" s="157">
        <v>18</v>
      </c>
      <c r="K1145" s="157" t="s">
        <v>9081</v>
      </c>
      <c r="L1145" s="159">
        <v>0.3</v>
      </c>
      <c r="M1145" s="159" t="s">
        <v>9058</v>
      </c>
      <c r="N1145" s="157">
        <v>637420</v>
      </c>
      <c r="O1145" s="7" t="s">
        <v>9056</v>
      </c>
      <c r="P1145" s="16">
        <f>IFERROR(LOOKUP(E1145,{30,43,48,53,58,63,68,73,78,83,88,93,97},{42,47,52,57,62,67,72,77,82,87,92,99,100}),999)</f>
        <v>82</v>
      </c>
      <c r="Q1145">
        <v>1</v>
      </c>
    </row>
    <row r="1146" spans="1:17" x14ac:dyDescent="0.35">
      <c r="A1146" s="153">
        <v>3194</v>
      </c>
      <c r="B1146" t="s">
        <v>9052</v>
      </c>
      <c r="C1146" s="154">
        <v>44859</v>
      </c>
      <c r="D1146" s="155" t="s">
        <v>16</v>
      </c>
      <c r="E1146" s="156">
        <v>77</v>
      </c>
      <c r="F1146" s="157" t="s">
        <v>8969</v>
      </c>
      <c r="G1146" s="157" t="s">
        <v>9</v>
      </c>
      <c r="H1146" s="158" t="s">
        <v>9053</v>
      </c>
      <c r="I1146" s="157">
        <v>220509</v>
      </c>
      <c r="J1146" s="157">
        <v>18</v>
      </c>
      <c r="K1146" s="157" t="s">
        <v>9078</v>
      </c>
      <c r="L1146" s="159">
        <v>0.3</v>
      </c>
      <c r="M1146" s="159" t="s">
        <v>9058</v>
      </c>
      <c r="N1146" s="157">
        <v>220509</v>
      </c>
      <c r="O1146" s="7" t="s">
        <v>9056</v>
      </c>
      <c r="P1146" s="16">
        <f>IFERROR(LOOKUP(E1146,{30,43,48,53,58,63,68,73,78,83,88,93,97},{42,47,52,57,62,67,72,77,82,87,92,99,100}),999)</f>
        <v>77</v>
      </c>
      <c r="Q1146">
        <v>1</v>
      </c>
    </row>
    <row r="1147" spans="1:17" x14ac:dyDescent="0.35">
      <c r="A1147" s="153">
        <v>3195</v>
      </c>
      <c r="B1147" t="s">
        <v>9052</v>
      </c>
      <c r="C1147" s="154">
        <v>44859</v>
      </c>
      <c r="D1147" s="155" t="s">
        <v>16</v>
      </c>
      <c r="E1147" s="156">
        <v>81</v>
      </c>
      <c r="F1147" s="157" t="s">
        <v>8969</v>
      </c>
      <c r="G1147" s="157" t="s">
        <v>9</v>
      </c>
      <c r="H1147" s="158" t="s">
        <v>9053</v>
      </c>
      <c r="I1147" s="157">
        <v>637603</v>
      </c>
      <c r="J1147" s="157">
        <v>18</v>
      </c>
      <c r="K1147" s="157" t="s">
        <v>9055</v>
      </c>
      <c r="L1147" s="159">
        <v>1.2</v>
      </c>
      <c r="M1147" s="159" t="s">
        <v>9000</v>
      </c>
      <c r="N1147" s="157">
        <v>637603</v>
      </c>
      <c r="O1147" s="7" t="s">
        <v>9056</v>
      </c>
      <c r="P1147" s="16">
        <f>IFERROR(LOOKUP(E1147,{30,43,48,53,58,63,68,73,78,83,88,93,97},{42,47,52,57,62,67,72,77,82,87,92,99,100}),999)</f>
        <v>82</v>
      </c>
      <c r="Q1147">
        <v>1</v>
      </c>
    </row>
    <row r="1148" spans="1:17" x14ac:dyDescent="0.35">
      <c r="A1148" s="153">
        <v>3196</v>
      </c>
      <c r="B1148" t="s">
        <v>9052</v>
      </c>
      <c r="C1148" s="154">
        <v>44859</v>
      </c>
      <c r="D1148" s="155" t="s">
        <v>16</v>
      </c>
      <c r="E1148" s="156">
        <v>76</v>
      </c>
      <c r="F1148" s="157" t="s">
        <v>8969</v>
      </c>
      <c r="G1148" s="155" t="s">
        <v>9069</v>
      </c>
      <c r="H1148" s="158" t="s">
        <v>9009</v>
      </c>
      <c r="I1148" s="157"/>
      <c r="J1148" s="157">
        <v>18</v>
      </c>
      <c r="K1148" s="157" t="s">
        <v>9054</v>
      </c>
      <c r="L1148" s="153">
        <v>0.3</v>
      </c>
      <c r="M1148" s="159" t="s">
        <v>9058</v>
      </c>
      <c r="N1148" s="157"/>
      <c r="O1148" s="7" t="s">
        <v>9056</v>
      </c>
      <c r="P1148" s="16">
        <f>IFERROR(LOOKUP(E1148,{30,43,48,53,58,63,68,73,78,83,88,93,97},{42,47,52,57,62,67,72,77,82,87,92,99,100}),999)</f>
        <v>77</v>
      </c>
      <c r="Q1148">
        <v>1</v>
      </c>
    </row>
    <row r="1149" spans="1:17" x14ac:dyDescent="0.35">
      <c r="A1149" s="153">
        <v>3197</v>
      </c>
      <c r="B1149" t="s">
        <v>9052</v>
      </c>
      <c r="C1149" s="154">
        <v>44859</v>
      </c>
      <c r="D1149" s="155" t="s">
        <v>16</v>
      </c>
      <c r="E1149" s="156">
        <v>85</v>
      </c>
      <c r="F1149" s="157" t="s">
        <v>8969</v>
      </c>
      <c r="G1149" s="155" t="s">
        <v>9069</v>
      </c>
      <c r="H1149" s="158" t="s">
        <v>9009</v>
      </c>
      <c r="I1149" s="157"/>
      <c r="J1149" s="157">
        <v>18</v>
      </c>
      <c r="K1149" s="157" t="s">
        <v>9054</v>
      </c>
      <c r="L1149" s="153">
        <v>0.3</v>
      </c>
      <c r="M1149" s="159" t="s">
        <v>9058</v>
      </c>
      <c r="N1149" s="157"/>
      <c r="O1149" s="7" t="s">
        <v>9056</v>
      </c>
      <c r="P1149" s="16">
        <f>IFERROR(LOOKUP(E1149,{30,43,48,53,58,63,68,73,78,83,88,93,97},{42,47,52,57,62,67,72,77,82,87,92,99,100}),999)</f>
        <v>87</v>
      </c>
      <c r="Q1149">
        <v>1</v>
      </c>
    </row>
    <row r="1150" spans="1:17" x14ac:dyDescent="0.35">
      <c r="A1150" s="153">
        <v>3198</v>
      </c>
      <c r="B1150" t="s">
        <v>9052</v>
      </c>
      <c r="C1150" s="154">
        <v>44859</v>
      </c>
      <c r="D1150" s="155" t="s">
        <v>16</v>
      </c>
      <c r="E1150" s="156">
        <v>84</v>
      </c>
      <c r="F1150" s="157" t="s">
        <v>8969</v>
      </c>
      <c r="G1150" s="155" t="s">
        <v>9069</v>
      </c>
      <c r="H1150" s="158" t="s">
        <v>9009</v>
      </c>
      <c r="I1150" s="157"/>
      <c r="J1150" s="157">
        <v>18</v>
      </c>
      <c r="K1150" s="157" t="s">
        <v>9054</v>
      </c>
      <c r="L1150" s="153">
        <v>1.2</v>
      </c>
      <c r="M1150" s="159" t="s">
        <v>9000</v>
      </c>
      <c r="N1150" s="157"/>
      <c r="O1150" s="7" t="s">
        <v>9056</v>
      </c>
      <c r="P1150" s="16">
        <f>IFERROR(LOOKUP(E1150,{30,43,48,53,58,63,68,73,78,83,88,93,97},{42,47,52,57,62,67,72,77,82,87,92,99,100}),999)</f>
        <v>87</v>
      </c>
      <c r="Q1150">
        <v>1</v>
      </c>
    </row>
    <row r="1151" spans="1:17" x14ac:dyDescent="0.35">
      <c r="A1151" s="153">
        <v>3199</v>
      </c>
      <c r="B1151" t="s">
        <v>9052</v>
      </c>
      <c r="C1151" s="154">
        <v>44859</v>
      </c>
      <c r="D1151" s="155" t="s">
        <v>16</v>
      </c>
      <c r="E1151" s="156">
        <v>77</v>
      </c>
      <c r="F1151" s="157" t="s">
        <v>8969</v>
      </c>
      <c r="G1151" s="155" t="s">
        <v>9069</v>
      </c>
      <c r="H1151" s="158" t="s">
        <v>9009</v>
      </c>
      <c r="I1151" s="157"/>
      <c r="J1151" s="157">
        <v>18</v>
      </c>
      <c r="K1151" s="157" t="s">
        <v>9054</v>
      </c>
      <c r="L1151" s="153">
        <v>0.3</v>
      </c>
      <c r="M1151" s="159" t="s">
        <v>9058</v>
      </c>
      <c r="N1151" s="157"/>
      <c r="O1151" s="7" t="s">
        <v>9056</v>
      </c>
      <c r="P1151" s="16">
        <f>IFERROR(LOOKUP(E1151,{30,43,48,53,58,63,68,73,78,83,88,93,97},{42,47,52,57,62,67,72,77,82,87,92,99,100}),999)</f>
        <v>77</v>
      </c>
      <c r="Q1151">
        <v>1</v>
      </c>
    </row>
    <row r="1152" spans="1:17" x14ac:dyDescent="0.35">
      <c r="A1152" s="153">
        <v>3200</v>
      </c>
      <c r="B1152" t="s">
        <v>9052</v>
      </c>
      <c r="C1152" s="154">
        <v>44859</v>
      </c>
      <c r="D1152" s="155" t="s">
        <v>16</v>
      </c>
      <c r="E1152" s="156">
        <v>86</v>
      </c>
      <c r="F1152" s="157" t="s">
        <v>8969</v>
      </c>
      <c r="G1152" s="155" t="s">
        <v>9069</v>
      </c>
      <c r="H1152" s="158" t="s">
        <v>9009</v>
      </c>
      <c r="I1152" s="157"/>
      <c r="J1152" s="157">
        <v>18</v>
      </c>
      <c r="K1152" s="157" t="s">
        <v>9054</v>
      </c>
      <c r="L1152" s="153">
        <v>0.3</v>
      </c>
      <c r="M1152" s="159" t="s">
        <v>9058</v>
      </c>
      <c r="N1152" s="157"/>
      <c r="O1152" s="7" t="s">
        <v>9056</v>
      </c>
      <c r="P1152" s="16">
        <f>IFERROR(LOOKUP(E1152,{30,43,48,53,58,63,68,73,78,83,88,93,97},{42,47,52,57,62,67,72,77,82,87,92,99,100}),999)</f>
        <v>87</v>
      </c>
      <c r="Q1152">
        <v>1</v>
      </c>
    </row>
    <row r="1153" spans="1:17" ht="29" x14ac:dyDescent="0.35">
      <c r="A1153" s="153">
        <v>3201</v>
      </c>
      <c r="B1153" t="s">
        <v>9052</v>
      </c>
      <c r="C1153" s="154">
        <v>44859</v>
      </c>
      <c r="D1153" s="155" t="s">
        <v>16</v>
      </c>
      <c r="E1153" s="156">
        <v>82</v>
      </c>
      <c r="F1153" s="157" t="s">
        <v>8969</v>
      </c>
      <c r="G1153" s="157" t="s">
        <v>9</v>
      </c>
      <c r="H1153" s="158" t="s">
        <v>9053</v>
      </c>
      <c r="I1153" s="157">
        <v>91286</v>
      </c>
      <c r="J1153" s="157">
        <v>18</v>
      </c>
      <c r="K1153" s="157" t="s">
        <v>9112</v>
      </c>
      <c r="L1153" s="159">
        <v>0.3</v>
      </c>
      <c r="M1153" s="159" t="s">
        <v>9058</v>
      </c>
      <c r="N1153" s="157">
        <v>91286</v>
      </c>
      <c r="O1153" s="7" t="s">
        <v>9056</v>
      </c>
      <c r="P1153" s="16">
        <f>IFERROR(LOOKUP(E1153,{30,43,48,53,58,63,68,73,78,83,88,93,97},{42,47,52,57,62,67,72,77,82,87,92,99,100}),999)</f>
        <v>82</v>
      </c>
      <c r="Q1153">
        <v>1</v>
      </c>
    </row>
    <row r="1154" spans="1:17" x14ac:dyDescent="0.35">
      <c r="A1154" s="153">
        <v>3202</v>
      </c>
      <c r="B1154" t="s">
        <v>9052</v>
      </c>
      <c r="C1154" s="154">
        <v>44859</v>
      </c>
      <c r="D1154" s="155" t="s">
        <v>16</v>
      </c>
      <c r="E1154" s="156">
        <v>78</v>
      </c>
      <c r="F1154" s="157" t="s">
        <v>8969</v>
      </c>
      <c r="G1154" s="155" t="s">
        <v>9069</v>
      </c>
      <c r="H1154" s="158" t="s">
        <v>9009</v>
      </c>
      <c r="I1154" s="157"/>
      <c r="J1154" s="157">
        <v>18</v>
      </c>
      <c r="K1154" s="157" t="s">
        <v>9054</v>
      </c>
      <c r="L1154" s="153">
        <v>0.3</v>
      </c>
      <c r="M1154" s="159" t="s">
        <v>9058</v>
      </c>
      <c r="N1154" s="157"/>
      <c r="O1154" s="7" t="s">
        <v>9056</v>
      </c>
      <c r="P1154" s="16">
        <f>IFERROR(LOOKUP(E1154,{30,43,48,53,58,63,68,73,78,83,88,93,97},{42,47,52,57,62,67,72,77,82,87,92,99,100}),999)</f>
        <v>82</v>
      </c>
      <c r="Q1154">
        <v>1</v>
      </c>
    </row>
    <row r="1155" spans="1:17" x14ac:dyDescent="0.35">
      <c r="A1155" s="153">
        <v>3203</v>
      </c>
      <c r="B1155" t="s">
        <v>9052</v>
      </c>
      <c r="C1155" s="154">
        <v>44859</v>
      </c>
      <c r="D1155" s="155" t="s">
        <v>16</v>
      </c>
      <c r="E1155" s="156">
        <v>87</v>
      </c>
      <c r="F1155" s="157" t="s">
        <v>8969</v>
      </c>
      <c r="G1155" s="157" t="s">
        <v>9</v>
      </c>
      <c r="H1155" s="158" t="s">
        <v>9009</v>
      </c>
      <c r="I1155" s="157"/>
      <c r="J1155" s="157">
        <v>18</v>
      </c>
      <c r="K1155" s="157" t="s">
        <v>9054</v>
      </c>
      <c r="L1155" s="159">
        <v>9.9</v>
      </c>
      <c r="M1155" s="159"/>
      <c r="N1155" s="157"/>
      <c r="O1155" s="7" t="s">
        <v>9056</v>
      </c>
      <c r="P1155" s="16">
        <f>IFERROR(LOOKUP(E1155,{30,43,48,53,58,63,68,73,78,83,88,93,97},{42,47,52,57,62,67,72,77,82,87,92,99,100}),999)</f>
        <v>87</v>
      </c>
      <c r="Q1155">
        <v>1</v>
      </c>
    </row>
    <row r="1156" spans="1:17" ht="29" x14ac:dyDescent="0.35">
      <c r="A1156" s="153">
        <v>3204</v>
      </c>
      <c r="B1156" t="s">
        <v>9052</v>
      </c>
      <c r="C1156" s="154">
        <v>44859</v>
      </c>
      <c r="D1156" s="155" t="s">
        <v>16</v>
      </c>
      <c r="E1156" s="156">
        <v>80</v>
      </c>
      <c r="F1156" s="157" t="s">
        <v>8969</v>
      </c>
      <c r="G1156" s="157" t="s">
        <v>9</v>
      </c>
      <c r="H1156" s="158" t="s">
        <v>9053</v>
      </c>
      <c r="I1156" s="157">
        <v>220269</v>
      </c>
      <c r="J1156" s="157">
        <v>18</v>
      </c>
      <c r="K1156" s="157" t="s">
        <v>9113</v>
      </c>
      <c r="L1156" s="159">
        <v>0.3</v>
      </c>
      <c r="M1156" s="159" t="s">
        <v>9058</v>
      </c>
      <c r="N1156" s="157">
        <v>220269</v>
      </c>
      <c r="O1156" s="7" t="s">
        <v>9056</v>
      </c>
      <c r="P1156" s="16">
        <f>IFERROR(LOOKUP(E1156,{30,43,48,53,58,63,68,73,78,83,88,93,97},{42,47,52,57,62,67,72,77,82,87,92,99,100}),999)</f>
        <v>82</v>
      </c>
      <c r="Q1156">
        <v>1</v>
      </c>
    </row>
    <row r="1157" spans="1:17" x14ac:dyDescent="0.35">
      <c r="A1157" s="153">
        <v>3205</v>
      </c>
      <c r="B1157" t="s">
        <v>9052</v>
      </c>
      <c r="C1157" s="154">
        <v>44859</v>
      </c>
      <c r="D1157" s="155" t="s">
        <v>16</v>
      </c>
      <c r="E1157" s="156">
        <v>80</v>
      </c>
      <c r="F1157" s="157" t="s">
        <v>8969</v>
      </c>
      <c r="G1157" s="155" t="s">
        <v>9069</v>
      </c>
      <c r="H1157" s="158" t="s">
        <v>9009</v>
      </c>
      <c r="I1157" s="157"/>
      <c r="J1157" s="157">
        <v>18</v>
      </c>
      <c r="K1157" s="157" t="s">
        <v>9054</v>
      </c>
      <c r="L1157" s="153">
        <v>0.3</v>
      </c>
      <c r="M1157" s="159" t="s">
        <v>9058</v>
      </c>
      <c r="N1157" s="157"/>
      <c r="O1157" s="7" t="s">
        <v>9056</v>
      </c>
      <c r="P1157" s="16">
        <f>IFERROR(LOOKUP(E1157,{30,43,48,53,58,63,68,73,78,83,88,93,97},{42,47,52,57,62,67,72,77,82,87,92,99,100}),999)</f>
        <v>82</v>
      </c>
      <c r="Q1157">
        <v>1</v>
      </c>
    </row>
    <row r="1158" spans="1:17" x14ac:dyDescent="0.35">
      <c r="A1158" s="153">
        <v>3206</v>
      </c>
      <c r="B1158" t="s">
        <v>9052</v>
      </c>
      <c r="C1158" s="154">
        <v>44859</v>
      </c>
      <c r="D1158" s="155" t="s">
        <v>16</v>
      </c>
      <c r="E1158" s="156">
        <v>83</v>
      </c>
      <c r="F1158" s="157" t="s">
        <v>8969</v>
      </c>
      <c r="G1158" s="155" t="s">
        <v>9069</v>
      </c>
      <c r="H1158" s="158" t="s">
        <v>9009</v>
      </c>
      <c r="I1158" s="157"/>
      <c r="J1158" s="157">
        <v>18</v>
      </c>
      <c r="K1158" s="157" t="s">
        <v>9054</v>
      </c>
      <c r="L1158" s="153">
        <v>0.3</v>
      </c>
      <c r="M1158" s="159" t="s">
        <v>9058</v>
      </c>
      <c r="N1158" s="157"/>
      <c r="O1158" s="7" t="s">
        <v>9056</v>
      </c>
      <c r="P1158" s="16">
        <f>IFERROR(LOOKUP(E1158,{30,43,48,53,58,63,68,73,78,83,88,93,97},{42,47,52,57,62,67,72,77,82,87,92,99,100}),999)</f>
        <v>87</v>
      </c>
      <c r="Q1158">
        <v>1</v>
      </c>
    </row>
    <row r="1159" spans="1:17" x14ac:dyDescent="0.35">
      <c r="A1159" s="153">
        <v>3207</v>
      </c>
      <c r="B1159" t="s">
        <v>9052</v>
      </c>
      <c r="C1159" s="154">
        <v>44859</v>
      </c>
      <c r="D1159" s="155" t="s">
        <v>16</v>
      </c>
      <c r="E1159" s="156">
        <v>75</v>
      </c>
      <c r="F1159" s="157" t="s">
        <v>8969</v>
      </c>
      <c r="G1159" s="157" t="s">
        <v>9</v>
      </c>
      <c r="H1159" s="158" t="s">
        <v>9053</v>
      </c>
      <c r="I1159" s="157">
        <v>637603</v>
      </c>
      <c r="J1159" s="157">
        <v>18</v>
      </c>
      <c r="K1159" s="157" t="s">
        <v>9055</v>
      </c>
      <c r="L1159" s="159">
        <v>1.2</v>
      </c>
      <c r="M1159" s="159" t="s">
        <v>9000</v>
      </c>
      <c r="N1159" s="157">
        <v>637603</v>
      </c>
      <c r="O1159" s="7" t="s">
        <v>9056</v>
      </c>
      <c r="P1159" s="16">
        <f>IFERROR(LOOKUP(E1159,{30,43,48,53,58,63,68,73,78,83,88,93,97},{42,47,52,57,62,67,72,77,82,87,92,99,100}),999)</f>
        <v>77</v>
      </c>
      <c r="Q1159">
        <v>1</v>
      </c>
    </row>
    <row r="1160" spans="1:17" x14ac:dyDescent="0.35">
      <c r="A1160" s="153">
        <v>3208</v>
      </c>
      <c r="B1160" t="s">
        <v>9052</v>
      </c>
      <c r="C1160" s="154">
        <v>44859</v>
      </c>
      <c r="D1160" s="155" t="s">
        <v>16</v>
      </c>
      <c r="E1160" s="156">
        <v>76</v>
      </c>
      <c r="F1160" s="157" t="s">
        <v>8969</v>
      </c>
      <c r="G1160" s="157" t="s">
        <v>9</v>
      </c>
      <c r="H1160" s="158" t="s">
        <v>9009</v>
      </c>
      <c r="I1160" s="157"/>
      <c r="J1160" s="157">
        <v>18</v>
      </c>
      <c r="K1160" s="157" t="s">
        <v>9054</v>
      </c>
      <c r="L1160" s="159">
        <v>9.9</v>
      </c>
      <c r="M1160" s="159"/>
      <c r="N1160" s="157"/>
      <c r="O1160" s="7" t="s">
        <v>9056</v>
      </c>
      <c r="P1160" s="16">
        <f>IFERROR(LOOKUP(E1160,{30,43,48,53,58,63,68,73,78,83,88,93,97},{42,47,52,57,62,67,72,77,82,87,92,99,100}),999)</f>
        <v>77</v>
      </c>
      <c r="Q1160">
        <v>1</v>
      </c>
    </row>
    <row r="1161" spans="1:17" x14ac:dyDescent="0.35">
      <c r="A1161" s="153">
        <v>3209</v>
      </c>
      <c r="B1161" t="s">
        <v>9052</v>
      </c>
      <c r="C1161" s="154">
        <v>44859</v>
      </c>
      <c r="D1161" s="155" t="s">
        <v>16</v>
      </c>
      <c r="E1161" s="156">
        <v>81</v>
      </c>
      <c r="F1161" s="157" t="s">
        <v>8969</v>
      </c>
      <c r="G1161" s="155" t="s">
        <v>9069</v>
      </c>
      <c r="H1161" s="158" t="s">
        <v>9009</v>
      </c>
      <c r="I1161" s="157"/>
      <c r="J1161" s="157">
        <v>18</v>
      </c>
      <c r="K1161" s="157" t="s">
        <v>9054</v>
      </c>
      <c r="L1161" s="153">
        <v>0.3</v>
      </c>
      <c r="M1161" s="159" t="s">
        <v>9058</v>
      </c>
      <c r="N1161" s="157"/>
      <c r="O1161" s="7" t="s">
        <v>9056</v>
      </c>
      <c r="P1161" s="16">
        <f>IFERROR(LOOKUP(E1161,{30,43,48,53,58,63,68,73,78,83,88,93,97},{42,47,52,57,62,67,72,77,82,87,92,99,100}),999)</f>
        <v>82</v>
      </c>
      <c r="Q1161">
        <v>1</v>
      </c>
    </row>
    <row r="1162" spans="1:17" x14ac:dyDescent="0.35">
      <c r="A1162" s="153">
        <v>3210</v>
      </c>
      <c r="B1162" t="s">
        <v>9052</v>
      </c>
      <c r="C1162" s="154">
        <v>44859</v>
      </c>
      <c r="D1162" s="155" t="s">
        <v>16</v>
      </c>
      <c r="E1162" s="156">
        <v>81</v>
      </c>
      <c r="F1162" s="157" t="s">
        <v>8969</v>
      </c>
      <c r="G1162" s="155" t="s">
        <v>9069</v>
      </c>
      <c r="H1162" s="158" t="s">
        <v>9009</v>
      </c>
      <c r="I1162" s="157"/>
      <c r="J1162" s="157">
        <v>18</v>
      </c>
      <c r="K1162" s="157" t="s">
        <v>9054</v>
      </c>
      <c r="L1162" s="153">
        <v>0.3</v>
      </c>
      <c r="M1162" s="159" t="s">
        <v>9058</v>
      </c>
      <c r="N1162" s="157"/>
      <c r="O1162" s="7" t="s">
        <v>9056</v>
      </c>
      <c r="P1162" s="16">
        <f>IFERROR(LOOKUP(E1162,{30,43,48,53,58,63,68,73,78,83,88,93,97},{42,47,52,57,62,67,72,77,82,87,92,99,100}),999)</f>
        <v>82</v>
      </c>
      <c r="Q1162">
        <v>1</v>
      </c>
    </row>
    <row r="1163" spans="1:17" x14ac:dyDescent="0.35">
      <c r="A1163" s="153">
        <v>3211</v>
      </c>
      <c r="B1163" t="s">
        <v>9052</v>
      </c>
      <c r="C1163" s="154">
        <v>44859</v>
      </c>
      <c r="D1163" s="155" t="s">
        <v>16</v>
      </c>
      <c r="E1163" s="156">
        <v>82</v>
      </c>
      <c r="F1163" s="157" t="s">
        <v>8969</v>
      </c>
      <c r="G1163" s="157" t="s">
        <v>9</v>
      </c>
      <c r="H1163" s="158" t="s">
        <v>9053</v>
      </c>
      <c r="I1163" s="157">
        <v>220509</v>
      </c>
      <c r="J1163" s="157">
        <v>18</v>
      </c>
      <c r="K1163" s="157" t="s">
        <v>9078</v>
      </c>
      <c r="L1163" s="159">
        <v>0.3</v>
      </c>
      <c r="M1163" s="159" t="s">
        <v>9058</v>
      </c>
      <c r="N1163" s="157">
        <v>220509</v>
      </c>
      <c r="O1163" s="7" t="s">
        <v>9056</v>
      </c>
      <c r="P1163" s="16">
        <f>IFERROR(LOOKUP(E1163,{30,43,48,53,58,63,68,73,78,83,88,93,97},{42,47,52,57,62,67,72,77,82,87,92,99,100}),999)</f>
        <v>82</v>
      </c>
      <c r="Q1163">
        <v>1</v>
      </c>
    </row>
    <row r="1164" spans="1:17" x14ac:dyDescent="0.35">
      <c r="A1164" s="153">
        <v>3212</v>
      </c>
      <c r="B1164" t="s">
        <v>9052</v>
      </c>
      <c r="C1164" s="154">
        <v>44859</v>
      </c>
      <c r="D1164" s="155" t="s">
        <v>16</v>
      </c>
      <c r="E1164" s="156">
        <v>80</v>
      </c>
      <c r="F1164" s="157" t="s">
        <v>8969</v>
      </c>
      <c r="G1164" s="157" t="s">
        <v>9</v>
      </c>
      <c r="H1164" s="158" t="s">
        <v>9053</v>
      </c>
      <c r="I1164" s="157">
        <v>220509</v>
      </c>
      <c r="J1164" s="157">
        <v>18</v>
      </c>
      <c r="K1164" s="157" t="s">
        <v>9078</v>
      </c>
      <c r="L1164" s="159">
        <v>0.3</v>
      </c>
      <c r="M1164" s="159" t="s">
        <v>9058</v>
      </c>
      <c r="N1164" s="157">
        <v>220509</v>
      </c>
      <c r="O1164" s="7" t="s">
        <v>9056</v>
      </c>
      <c r="P1164" s="16">
        <f>IFERROR(LOOKUP(E1164,{30,43,48,53,58,63,68,73,78,83,88,93,97},{42,47,52,57,62,67,72,77,82,87,92,99,100}),999)</f>
        <v>82</v>
      </c>
      <c r="Q1164">
        <v>1</v>
      </c>
    </row>
    <row r="1165" spans="1:17" x14ac:dyDescent="0.35">
      <c r="A1165" s="153">
        <v>3213</v>
      </c>
      <c r="B1165" t="s">
        <v>9052</v>
      </c>
      <c r="C1165" s="154">
        <v>44859</v>
      </c>
      <c r="D1165" s="155" t="s">
        <v>16</v>
      </c>
      <c r="E1165" s="156">
        <v>78</v>
      </c>
      <c r="F1165" s="157" t="s">
        <v>8969</v>
      </c>
      <c r="G1165" s="157" t="s">
        <v>9</v>
      </c>
      <c r="H1165" s="158" t="s">
        <v>9053</v>
      </c>
      <c r="I1165" s="157">
        <v>220513</v>
      </c>
      <c r="J1165" s="157">
        <v>18</v>
      </c>
      <c r="K1165" s="157" t="s">
        <v>9080</v>
      </c>
      <c r="L1165" s="159">
        <v>0.3</v>
      </c>
      <c r="M1165" s="159" t="s">
        <v>9058</v>
      </c>
      <c r="N1165" s="157">
        <v>220513</v>
      </c>
      <c r="O1165" s="7" t="s">
        <v>9056</v>
      </c>
      <c r="P1165" s="16">
        <f>IFERROR(LOOKUP(E1165,{30,43,48,53,58,63,68,73,78,83,88,93,97},{42,47,52,57,62,67,72,77,82,87,92,99,100}),999)</f>
        <v>82</v>
      </c>
      <c r="Q1165">
        <v>1</v>
      </c>
    </row>
    <row r="1166" spans="1:17" x14ac:dyDescent="0.35">
      <c r="A1166" s="153">
        <v>3214</v>
      </c>
      <c r="B1166" t="s">
        <v>9052</v>
      </c>
      <c r="C1166" s="154">
        <v>44859</v>
      </c>
      <c r="D1166" s="155" t="s">
        <v>16</v>
      </c>
      <c r="E1166" s="156">
        <v>82</v>
      </c>
      <c r="F1166" s="157" t="s">
        <v>8969</v>
      </c>
      <c r="G1166" s="155" t="s">
        <v>9069</v>
      </c>
      <c r="H1166" s="158" t="s">
        <v>9009</v>
      </c>
      <c r="I1166" s="157"/>
      <c r="J1166" s="157">
        <v>18</v>
      </c>
      <c r="K1166" s="157" t="s">
        <v>9054</v>
      </c>
      <c r="L1166" s="153">
        <v>0.3</v>
      </c>
      <c r="M1166" s="159" t="s">
        <v>9058</v>
      </c>
      <c r="N1166" s="157"/>
      <c r="O1166" s="7" t="s">
        <v>9056</v>
      </c>
      <c r="P1166" s="16">
        <f>IFERROR(LOOKUP(E1166,{30,43,48,53,58,63,68,73,78,83,88,93,97},{42,47,52,57,62,67,72,77,82,87,92,99,100}),999)</f>
        <v>82</v>
      </c>
      <c r="Q1166">
        <v>1</v>
      </c>
    </row>
    <row r="1167" spans="1:17" x14ac:dyDescent="0.35">
      <c r="A1167" s="153">
        <v>3215</v>
      </c>
      <c r="B1167" t="s">
        <v>9052</v>
      </c>
      <c r="C1167" s="154">
        <v>44859</v>
      </c>
      <c r="D1167" s="155" t="s">
        <v>16</v>
      </c>
      <c r="E1167" s="156">
        <v>81</v>
      </c>
      <c r="F1167" s="157" t="s">
        <v>8969</v>
      </c>
      <c r="G1167" s="155" t="s">
        <v>9069</v>
      </c>
      <c r="H1167" s="158" t="s">
        <v>9009</v>
      </c>
      <c r="I1167" s="157"/>
      <c r="J1167" s="157">
        <v>18</v>
      </c>
      <c r="K1167" s="157" t="s">
        <v>9054</v>
      </c>
      <c r="L1167" s="153">
        <v>0.3</v>
      </c>
      <c r="M1167" s="159" t="s">
        <v>9058</v>
      </c>
      <c r="N1167" s="157"/>
      <c r="O1167" s="7" t="s">
        <v>9056</v>
      </c>
      <c r="P1167" s="16">
        <f>IFERROR(LOOKUP(E1167,{30,43,48,53,58,63,68,73,78,83,88,93,97},{42,47,52,57,62,67,72,77,82,87,92,99,100}),999)</f>
        <v>82</v>
      </c>
      <c r="Q1167">
        <v>1</v>
      </c>
    </row>
    <row r="1168" spans="1:17" x14ac:dyDescent="0.35">
      <c r="A1168" s="153">
        <v>3216</v>
      </c>
      <c r="B1168" t="s">
        <v>9052</v>
      </c>
      <c r="C1168" s="154">
        <v>44859</v>
      </c>
      <c r="D1168" s="155" t="s">
        <v>16</v>
      </c>
      <c r="E1168" s="156">
        <v>74</v>
      </c>
      <c r="F1168" s="157" t="s">
        <v>8969</v>
      </c>
      <c r="G1168" s="157" t="s">
        <v>9</v>
      </c>
      <c r="H1168" s="158" t="s">
        <v>9053</v>
      </c>
      <c r="I1168" s="157">
        <v>220509</v>
      </c>
      <c r="J1168" s="157">
        <v>18</v>
      </c>
      <c r="K1168" s="157" t="s">
        <v>9078</v>
      </c>
      <c r="L1168" s="159">
        <v>0.3</v>
      </c>
      <c r="M1168" s="159" t="s">
        <v>9058</v>
      </c>
      <c r="N1168" s="157">
        <v>220509</v>
      </c>
      <c r="O1168" s="7" t="s">
        <v>9056</v>
      </c>
      <c r="P1168" s="16">
        <f>IFERROR(LOOKUP(E1168,{30,43,48,53,58,63,68,73,78,83,88,93,97},{42,47,52,57,62,67,72,77,82,87,92,99,100}),999)</f>
        <v>77</v>
      </c>
      <c r="Q1168">
        <v>1</v>
      </c>
    </row>
    <row r="1169" spans="1:17" x14ac:dyDescent="0.35">
      <c r="A1169" s="153">
        <v>3217</v>
      </c>
      <c r="B1169" t="s">
        <v>9052</v>
      </c>
      <c r="C1169" s="154">
        <v>44859</v>
      </c>
      <c r="D1169" s="155" t="s">
        <v>16</v>
      </c>
      <c r="E1169" s="156">
        <v>73</v>
      </c>
      <c r="F1169" s="157" t="s">
        <v>8969</v>
      </c>
      <c r="G1169" s="157" t="s">
        <v>9</v>
      </c>
      <c r="H1169" s="158" t="s">
        <v>9053</v>
      </c>
      <c r="I1169" s="157">
        <v>637603</v>
      </c>
      <c r="J1169" s="157">
        <v>18</v>
      </c>
      <c r="K1169" s="157" t="s">
        <v>9055</v>
      </c>
      <c r="L1169" s="159">
        <v>1.2</v>
      </c>
      <c r="M1169" s="159" t="s">
        <v>9000</v>
      </c>
      <c r="N1169" s="157">
        <v>637603</v>
      </c>
      <c r="O1169" s="7" t="s">
        <v>9056</v>
      </c>
      <c r="P1169" s="16">
        <f>IFERROR(LOOKUP(E1169,{30,43,48,53,58,63,68,73,78,83,88,93,97},{42,47,52,57,62,67,72,77,82,87,92,99,100}),999)</f>
        <v>77</v>
      </c>
      <c r="Q1169">
        <v>1</v>
      </c>
    </row>
    <row r="1170" spans="1:17" x14ac:dyDescent="0.35">
      <c r="A1170" s="153">
        <v>3218</v>
      </c>
      <c r="B1170" t="s">
        <v>9052</v>
      </c>
      <c r="C1170" s="154">
        <v>44859</v>
      </c>
      <c r="D1170" s="155" t="s">
        <v>16</v>
      </c>
      <c r="E1170" s="156">
        <v>77</v>
      </c>
      <c r="F1170" s="157" t="s">
        <v>8969</v>
      </c>
      <c r="G1170" s="155" t="s">
        <v>9069</v>
      </c>
      <c r="H1170" s="158" t="s">
        <v>9009</v>
      </c>
      <c r="I1170" s="157"/>
      <c r="J1170" s="157">
        <v>18</v>
      </c>
      <c r="K1170" s="157" t="s">
        <v>9054</v>
      </c>
      <c r="L1170" s="153">
        <v>0.3</v>
      </c>
      <c r="M1170" s="159" t="s">
        <v>9058</v>
      </c>
      <c r="N1170" s="157"/>
      <c r="O1170" s="7" t="s">
        <v>9056</v>
      </c>
      <c r="P1170" s="16">
        <f>IFERROR(LOOKUP(E1170,{30,43,48,53,58,63,68,73,78,83,88,93,97},{42,47,52,57,62,67,72,77,82,87,92,99,100}),999)</f>
        <v>77</v>
      </c>
      <c r="Q1170">
        <v>1</v>
      </c>
    </row>
    <row r="1171" spans="1:17" ht="29" x14ac:dyDescent="0.35">
      <c r="A1171" s="153">
        <v>3219</v>
      </c>
      <c r="B1171" t="s">
        <v>9052</v>
      </c>
      <c r="C1171" s="154">
        <v>44859</v>
      </c>
      <c r="D1171" s="155" t="s">
        <v>16</v>
      </c>
      <c r="E1171" s="156">
        <v>82</v>
      </c>
      <c r="F1171" s="157" t="s">
        <v>8969</v>
      </c>
      <c r="G1171" s="157" t="s">
        <v>9</v>
      </c>
      <c r="H1171" s="158" t="s">
        <v>9053</v>
      </c>
      <c r="I1171" s="157">
        <v>220272</v>
      </c>
      <c r="J1171" s="157">
        <v>18</v>
      </c>
      <c r="K1171" s="157" t="s">
        <v>9108</v>
      </c>
      <c r="L1171" s="159">
        <v>0.3</v>
      </c>
      <c r="M1171" s="159" t="s">
        <v>9058</v>
      </c>
      <c r="N1171" s="157">
        <v>220272</v>
      </c>
      <c r="O1171" s="7" t="s">
        <v>9056</v>
      </c>
      <c r="P1171" s="16">
        <f>IFERROR(LOOKUP(E1171,{30,43,48,53,58,63,68,73,78,83,88,93,97},{42,47,52,57,62,67,72,77,82,87,92,99,100}),999)</f>
        <v>82</v>
      </c>
      <c r="Q1171">
        <v>1</v>
      </c>
    </row>
    <row r="1172" spans="1:17" x14ac:dyDescent="0.35">
      <c r="A1172" s="153">
        <v>3220</v>
      </c>
      <c r="B1172" t="s">
        <v>9052</v>
      </c>
      <c r="C1172" s="154">
        <v>44859</v>
      </c>
      <c r="D1172" s="155" t="s">
        <v>16</v>
      </c>
      <c r="E1172" s="156">
        <v>84</v>
      </c>
      <c r="F1172" s="157" t="s">
        <v>8969</v>
      </c>
      <c r="G1172" s="155" t="s">
        <v>9069</v>
      </c>
      <c r="H1172" s="158" t="s">
        <v>9009</v>
      </c>
      <c r="I1172" s="157"/>
      <c r="J1172" s="157">
        <v>18</v>
      </c>
      <c r="K1172" s="157" t="s">
        <v>9054</v>
      </c>
      <c r="L1172" s="153">
        <v>0.3</v>
      </c>
      <c r="M1172" s="159" t="s">
        <v>9058</v>
      </c>
      <c r="N1172" s="157"/>
      <c r="O1172" s="7" t="s">
        <v>9056</v>
      </c>
      <c r="P1172" s="16">
        <f>IFERROR(LOOKUP(E1172,{30,43,48,53,58,63,68,73,78,83,88,93,97},{42,47,52,57,62,67,72,77,82,87,92,99,100}),999)</f>
        <v>87</v>
      </c>
      <c r="Q1172">
        <v>1</v>
      </c>
    </row>
    <row r="1173" spans="1:17" x14ac:dyDescent="0.35">
      <c r="A1173" s="153">
        <v>3221</v>
      </c>
      <c r="B1173" t="s">
        <v>9052</v>
      </c>
      <c r="C1173" s="154">
        <v>44859</v>
      </c>
      <c r="D1173" s="155" t="s">
        <v>16</v>
      </c>
      <c r="E1173" s="156">
        <v>79</v>
      </c>
      <c r="F1173" s="157" t="s">
        <v>8969</v>
      </c>
      <c r="G1173" s="155" t="s">
        <v>9069</v>
      </c>
      <c r="H1173" s="158" t="s">
        <v>9009</v>
      </c>
      <c r="I1173" s="157"/>
      <c r="J1173" s="157">
        <v>18</v>
      </c>
      <c r="K1173" s="157" t="s">
        <v>9054</v>
      </c>
      <c r="L1173" s="153">
        <v>0.3</v>
      </c>
      <c r="M1173" s="159" t="s">
        <v>9058</v>
      </c>
      <c r="N1173" s="157"/>
      <c r="O1173" s="7" t="s">
        <v>9056</v>
      </c>
      <c r="P1173" s="16">
        <f>IFERROR(LOOKUP(E1173,{30,43,48,53,58,63,68,73,78,83,88,93,97},{42,47,52,57,62,67,72,77,82,87,92,99,100}),999)</f>
        <v>82</v>
      </c>
      <c r="Q1173">
        <v>1</v>
      </c>
    </row>
    <row r="1174" spans="1:17" x14ac:dyDescent="0.35">
      <c r="A1174" s="153">
        <v>3222</v>
      </c>
      <c r="B1174" t="s">
        <v>9052</v>
      </c>
      <c r="C1174" s="154">
        <v>44859</v>
      </c>
      <c r="D1174" s="155" t="s">
        <v>16</v>
      </c>
      <c r="E1174" s="156">
        <v>80</v>
      </c>
      <c r="F1174" s="157" t="s">
        <v>8969</v>
      </c>
      <c r="G1174" s="155" t="s">
        <v>9069</v>
      </c>
      <c r="H1174" s="158" t="s">
        <v>9009</v>
      </c>
      <c r="I1174" s="157"/>
      <c r="J1174" s="157">
        <v>18</v>
      </c>
      <c r="K1174" s="157" t="s">
        <v>9054</v>
      </c>
      <c r="L1174" s="153">
        <v>0.3</v>
      </c>
      <c r="M1174" s="159" t="s">
        <v>9058</v>
      </c>
      <c r="N1174" s="157"/>
      <c r="O1174" s="7" t="s">
        <v>9056</v>
      </c>
      <c r="P1174" s="16">
        <f>IFERROR(LOOKUP(E1174,{30,43,48,53,58,63,68,73,78,83,88,93,97},{42,47,52,57,62,67,72,77,82,87,92,99,100}),999)</f>
        <v>82</v>
      </c>
      <c r="Q1174">
        <v>1</v>
      </c>
    </row>
    <row r="1175" spans="1:17" x14ac:dyDescent="0.35">
      <c r="A1175" s="153">
        <v>3223</v>
      </c>
      <c r="B1175" t="s">
        <v>9052</v>
      </c>
      <c r="C1175" s="154">
        <v>44859</v>
      </c>
      <c r="D1175" s="155" t="s">
        <v>16</v>
      </c>
      <c r="E1175" s="156">
        <v>79</v>
      </c>
      <c r="F1175" s="157" t="s">
        <v>8969</v>
      </c>
      <c r="G1175" s="155" t="s">
        <v>9069</v>
      </c>
      <c r="H1175" s="158" t="s">
        <v>9009</v>
      </c>
      <c r="I1175" s="157"/>
      <c r="J1175" s="157">
        <v>18</v>
      </c>
      <c r="K1175" s="157" t="s">
        <v>9054</v>
      </c>
      <c r="L1175" s="153">
        <v>0.3</v>
      </c>
      <c r="M1175" s="159" t="s">
        <v>9058</v>
      </c>
      <c r="N1175" s="157"/>
      <c r="O1175" s="7" t="s">
        <v>9056</v>
      </c>
      <c r="P1175" s="16">
        <f>IFERROR(LOOKUP(E1175,{30,43,48,53,58,63,68,73,78,83,88,93,97},{42,47,52,57,62,67,72,77,82,87,92,99,100}),999)</f>
        <v>82</v>
      </c>
      <c r="Q1175">
        <v>1</v>
      </c>
    </row>
    <row r="1176" spans="1:17" x14ac:dyDescent="0.35">
      <c r="A1176" s="153">
        <v>3224</v>
      </c>
      <c r="B1176" t="s">
        <v>9052</v>
      </c>
      <c r="C1176" s="154">
        <v>44859</v>
      </c>
      <c r="D1176" s="155" t="s">
        <v>16</v>
      </c>
      <c r="E1176" s="156">
        <v>84</v>
      </c>
      <c r="F1176" s="157" t="s">
        <v>8969</v>
      </c>
      <c r="G1176" s="155" t="s">
        <v>9069</v>
      </c>
      <c r="H1176" s="158" t="s">
        <v>9009</v>
      </c>
      <c r="I1176" s="157"/>
      <c r="J1176" s="157">
        <v>18</v>
      </c>
      <c r="K1176" s="157" t="s">
        <v>9054</v>
      </c>
      <c r="L1176" s="159">
        <v>9.9</v>
      </c>
      <c r="M1176" s="159"/>
      <c r="N1176" s="157"/>
      <c r="O1176" s="7" t="s">
        <v>9056</v>
      </c>
      <c r="P1176" s="16">
        <f>IFERROR(LOOKUP(E1176,{30,43,48,53,58,63,68,73,78,83,88,93,97},{42,47,52,57,62,67,72,77,82,87,92,99,100}),999)</f>
        <v>87</v>
      </c>
      <c r="Q1176">
        <v>1</v>
      </c>
    </row>
    <row r="1177" spans="1:17" ht="29" x14ac:dyDescent="0.35">
      <c r="A1177" s="153">
        <v>3225</v>
      </c>
      <c r="B1177" t="s">
        <v>9052</v>
      </c>
      <c r="C1177" s="154">
        <v>44859</v>
      </c>
      <c r="D1177" s="155" t="s">
        <v>16</v>
      </c>
      <c r="E1177" s="156">
        <v>80</v>
      </c>
      <c r="F1177" s="157" t="s">
        <v>8969</v>
      </c>
      <c r="G1177" s="157" t="s">
        <v>9</v>
      </c>
      <c r="H1177" s="158" t="s">
        <v>9053</v>
      </c>
      <c r="I1177" s="157">
        <v>91286</v>
      </c>
      <c r="J1177" s="157">
        <v>18</v>
      </c>
      <c r="K1177" s="157" t="s">
        <v>9112</v>
      </c>
      <c r="L1177" s="159">
        <v>0.3</v>
      </c>
      <c r="M1177" s="159" t="s">
        <v>9058</v>
      </c>
      <c r="N1177" s="157">
        <v>91286</v>
      </c>
      <c r="O1177" s="7" t="s">
        <v>9056</v>
      </c>
      <c r="P1177" s="16">
        <f>IFERROR(LOOKUP(E1177,{30,43,48,53,58,63,68,73,78,83,88,93,97},{42,47,52,57,62,67,72,77,82,87,92,99,100}),999)</f>
        <v>82</v>
      </c>
      <c r="Q1177">
        <v>1</v>
      </c>
    </row>
    <row r="1178" spans="1:17" x14ac:dyDescent="0.35">
      <c r="A1178" s="153">
        <v>3226</v>
      </c>
      <c r="B1178" t="s">
        <v>9052</v>
      </c>
      <c r="C1178" s="154">
        <v>44859</v>
      </c>
      <c r="D1178" s="155" t="s">
        <v>16</v>
      </c>
      <c r="E1178" s="156">
        <v>83</v>
      </c>
      <c r="F1178" s="157" t="s">
        <v>8969</v>
      </c>
      <c r="G1178" s="155" t="s">
        <v>9069</v>
      </c>
      <c r="H1178" s="158" t="s">
        <v>9009</v>
      </c>
      <c r="I1178" s="157"/>
      <c r="J1178" s="157">
        <v>18</v>
      </c>
      <c r="K1178" s="157" t="s">
        <v>9054</v>
      </c>
      <c r="L1178" s="153">
        <v>0.3</v>
      </c>
      <c r="M1178" s="159" t="s">
        <v>9058</v>
      </c>
      <c r="N1178" s="157"/>
      <c r="O1178" s="7" t="s">
        <v>9056</v>
      </c>
      <c r="P1178" s="16">
        <f>IFERROR(LOOKUP(E1178,{30,43,48,53,58,63,68,73,78,83,88,93,97},{42,47,52,57,62,67,72,77,82,87,92,99,100}),999)</f>
        <v>87</v>
      </c>
      <c r="Q1178">
        <v>1</v>
      </c>
    </row>
    <row r="1179" spans="1:17" x14ac:dyDescent="0.35">
      <c r="A1179" s="153">
        <v>3227</v>
      </c>
      <c r="B1179" t="s">
        <v>9052</v>
      </c>
      <c r="C1179" s="154">
        <v>44859</v>
      </c>
      <c r="D1179" s="155" t="s">
        <v>16</v>
      </c>
      <c r="E1179" s="156">
        <v>83</v>
      </c>
      <c r="F1179" s="157" t="s">
        <v>8969</v>
      </c>
      <c r="G1179" s="155" t="s">
        <v>9069</v>
      </c>
      <c r="H1179" s="158" t="s">
        <v>9009</v>
      </c>
      <c r="I1179" s="157"/>
      <c r="J1179" s="157">
        <v>18</v>
      </c>
      <c r="K1179" s="157" t="s">
        <v>9054</v>
      </c>
      <c r="L1179" s="153">
        <v>0.3</v>
      </c>
      <c r="M1179" s="159" t="s">
        <v>9058</v>
      </c>
      <c r="N1179" s="157"/>
      <c r="O1179" s="7" t="s">
        <v>9056</v>
      </c>
      <c r="P1179" s="16">
        <f>IFERROR(LOOKUP(E1179,{30,43,48,53,58,63,68,73,78,83,88,93,97},{42,47,52,57,62,67,72,77,82,87,92,99,100}),999)</f>
        <v>87</v>
      </c>
      <c r="Q1179">
        <v>1</v>
      </c>
    </row>
    <row r="1180" spans="1:17" x14ac:dyDescent="0.35">
      <c r="A1180" s="153">
        <v>3228</v>
      </c>
      <c r="B1180" t="s">
        <v>9052</v>
      </c>
      <c r="C1180" s="154">
        <v>44859</v>
      </c>
      <c r="D1180" s="155" t="s">
        <v>16</v>
      </c>
      <c r="E1180" s="156">
        <v>84</v>
      </c>
      <c r="F1180" s="157" t="s">
        <v>8969</v>
      </c>
      <c r="G1180" s="155" t="s">
        <v>9069</v>
      </c>
      <c r="H1180" s="158" t="s">
        <v>9009</v>
      </c>
      <c r="I1180" s="157"/>
      <c r="J1180" s="157">
        <v>18</v>
      </c>
      <c r="K1180" s="157" t="s">
        <v>9054</v>
      </c>
      <c r="L1180" s="153">
        <v>0.3</v>
      </c>
      <c r="M1180" s="159" t="s">
        <v>9058</v>
      </c>
      <c r="N1180" s="157"/>
      <c r="O1180" s="7" t="s">
        <v>9056</v>
      </c>
      <c r="P1180" s="16">
        <f>IFERROR(LOOKUP(E1180,{30,43,48,53,58,63,68,73,78,83,88,93,97},{42,47,52,57,62,67,72,77,82,87,92,99,100}),999)</f>
        <v>87</v>
      </c>
      <c r="Q1180">
        <v>1</v>
      </c>
    </row>
    <row r="1181" spans="1:17" x14ac:dyDescent="0.35">
      <c r="A1181" s="153">
        <v>3229</v>
      </c>
      <c r="B1181" t="s">
        <v>9052</v>
      </c>
      <c r="C1181" s="154">
        <v>44859</v>
      </c>
      <c r="D1181" s="155" t="s">
        <v>16</v>
      </c>
      <c r="E1181" s="156">
        <v>81</v>
      </c>
      <c r="F1181" s="157" t="s">
        <v>8969</v>
      </c>
      <c r="G1181" s="157" t="s">
        <v>9</v>
      </c>
      <c r="H1181" s="158" t="s">
        <v>9053</v>
      </c>
      <c r="I1181" s="157">
        <v>220509</v>
      </c>
      <c r="J1181" s="157">
        <v>18</v>
      </c>
      <c r="K1181" s="157" t="s">
        <v>9078</v>
      </c>
      <c r="L1181" s="159">
        <v>0.3</v>
      </c>
      <c r="M1181" s="159" t="s">
        <v>9058</v>
      </c>
      <c r="N1181" s="157">
        <v>220509</v>
      </c>
      <c r="O1181" s="7" t="s">
        <v>9056</v>
      </c>
      <c r="P1181" s="16">
        <f>IFERROR(LOOKUP(E1181,{30,43,48,53,58,63,68,73,78,83,88,93,97},{42,47,52,57,62,67,72,77,82,87,92,99,100}),999)</f>
        <v>82</v>
      </c>
      <c r="Q1181">
        <v>1</v>
      </c>
    </row>
    <row r="1182" spans="1:17" x14ac:dyDescent="0.35">
      <c r="A1182" s="153">
        <v>3230</v>
      </c>
      <c r="B1182" t="s">
        <v>9052</v>
      </c>
      <c r="C1182" s="154">
        <v>44859</v>
      </c>
      <c r="D1182" s="155" t="s">
        <v>16</v>
      </c>
      <c r="E1182" s="156">
        <v>81</v>
      </c>
      <c r="F1182" s="157" t="s">
        <v>8969</v>
      </c>
      <c r="G1182" s="155" t="s">
        <v>9069</v>
      </c>
      <c r="H1182" s="158" t="s">
        <v>9009</v>
      </c>
      <c r="I1182" s="157"/>
      <c r="J1182" s="157">
        <v>18</v>
      </c>
      <c r="K1182" s="157" t="s">
        <v>9054</v>
      </c>
      <c r="L1182" s="153">
        <v>0.3</v>
      </c>
      <c r="M1182" s="159" t="s">
        <v>9058</v>
      </c>
      <c r="N1182" s="157"/>
      <c r="O1182" s="7" t="s">
        <v>9056</v>
      </c>
      <c r="P1182" s="16">
        <f>IFERROR(LOOKUP(E1182,{30,43,48,53,58,63,68,73,78,83,88,93,97},{42,47,52,57,62,67,72,77,82,87,92,99,100}),999)</f>
        <v>82</v>
      </c>
      <c r="Q1182">
        <v>1</v>
      </c>
    </row>
    <row r="1183" spans="1:17" x14ac:dyDescent="0.35">
      <c r="A1183" s="153">
        <v>3231</v>
      </c>
      <c r="B1183" t="s">
        <v>9052</v>
      </c>
      <c r="C1183" s="154">
        <v>44859</v>
      </c>
      <c r="D1183" s="155" t="s">
        <v>16</v>
      </c>
      <c r="E1183" s="156">
        <v>73</v>
      </c>
      <c r="F1183" s="157" t="s">
        <v>8969</v>
      </c>
      <c r="G1183" s="157" t="s">
        <v>9</v>
      </c>
      <c r="H1183" s="158" t="s">
        <v>9053</v>
      </c>
      <c r="I1183" s="157">
        <v>637603</v>
      </c>
      <c r="J1183" s="157">
        <v>18</v>
      </c>
      <c r="K1183" s="157" t="s">
        <v>9055</v>
      </c>
      <c r="L1183" s="159">
        <v>1.2</v>
      </c>
      <c r="M1183" s="159" t="s">
        <v>9000</v>
      </c>
      <c r="N1183" s="157">
        <v>637603</v>
      </c>
      <c r="O1183" s="7" t="s">
        <v>9056</v>
      </c>
      <c r="P1183" s="16">
        <f>IFERROR(LOOKUP(E1183,{30,43,48,53,58,63,68,73,78,83,88,93,97},{42,47,52,57,62,67,72,77,82,87,92,99,100}),999)</f>
        <v>77</v>
      </c>
      <c r="Q1183">
        <v>1</v>
      </c>
    </row>
    <row r="1184" spans="1:17" x14ac:dyDescent="0.35">
      <c r="A1184" s="153">
        <v>3232</v>
      </c>
      <c r="B1184" t="s">
        <v>9052</v>
      </c>
      <c r="C1184" s="154">
        <v>44859</v>
      </c>
      <c r="D1184" s="155" t="s">
        <v>16</v>
      </c>
      <c r="E1184" s="156">
        <v>85</v>
      </c>
      <c r="F1184" s="157" t="s">
        <v>8969</v>
      </c>
      <c r="G1184" s="155" t="s">
        <v>9069</v>
      </c>
      <c r="H1184" s="158" t="s">
        <v>9009</v>
      </c>
      <c r="I1184" s="157"/>
      <c r="J1184" s="157">
        <v>18</v>
      </c>
      <c r="K1184" s="157" t="s">
        <v>9054</v>
      </c>
      <c r="L1184" s="153">
        <v>0.3</v>
      </c>
      <c r="M1184" s="159" t="s">
        <v>9058</v>
      </c>
      <c r="N1184" s="157"/>
      <c r="O1184" s="7" t="s">
        <v>9056</v>
      </c>
      <c r="P1184" s="16">
        <f>IFERROR(LOOKUP(E1184,{30,43,48,53,58,63,68,73,78,83,88,93,97},{42,47,52,57,62,67,72,77,82,87,92,99,100}),999)</f>
        <v>87</v>
      </c>
      <c r="Q1184">
        <v>1</v>
      </c>
    </row>
    <row r="1185" spans="1:17" x14ac:dyDescent="0.35">
      <c r="A1185" s="153">
        <v>3233</v>
      </c>
      <c r="B1185" t="s">
        <v>9052</v>
      </c>
      <c r="C1185" s="154">
        <v>44859</v>
      </c>
      <c r="D1185" s="155" t="s">
        <v>16</v>
      </c>
      <c r="E1185" s="156">
        <v>86</v>
      </c>
      <c r="F1185" s="157" t="s">
        <v>8969</v>
      </c>
      <c r="G1185" s="157" t="s">
        <v>9</v>
      </c>
      <c r="H1185" s="158" t="s">
        <v>9053</v>
      </c>
      <c r="I1185" s="157">
        <v>637398</v>
      </c>
      <c r="J1185" s="157">
        <v>18</v>
      </c>
      <c r="K1185" s="157" t="s">
        <v>9118</v>
      </c>
      <c r="L1185" s="159">
        <v>1.3</v>
      </c>
      <c r="M1185" s="159" t="s">
        <v>9000</v>
      </c>
      <c r="N1185" s="157">
        <v>637398</v>
      </c>
      <c r="O1185" s="7" t="s">
        <v>9056</v>
      </c>
      <c r="P1185" s="16">
        <f>IFERROR(LOOKUP(E1185,{30,43,48,53,58,63,68,73,78,83,88,93,97},{42,47,52,57,62,67,72,77,82,87,92,99,100}),999)</f>
        <v>87</v>
      </c>
      <c r="Q1185">
        <v>1</v>
      </c>
    </row>
    <row r="1186" spans="1:17" x14ac:dyDescent="0.35">
      <c r="A1186" s="153">
        <v>3234</v>
      </c>
      <c r="B1186" t="s">
        <v>9052</v>
      </c>
      <c r="C1186" s="154">
        <v>44859</v>
      </c>
      <c r="D1186" s="155" t="s">
        <v>16</v>
      </c>
      <c r="E1186" s="156">
        <v>83</v>
      </c>
      <c r="F1186" s="157" t="s">
        <v>8969</v>
      </c>
      <c r="G1186" s="155" t="s">
        <v>9069</v>
      </c>
      <c r="H1186" s="158" t="s">
        <v>9009</v>
      </c>
      <c r="I1186" s="157"/>
      <c r="J1186" s="157">
        <v>18</v>
      </c>
      <c r="K1186" s="157" t="s">
        <v>9054</v>
      </c>
      <c r="L1186" s="153">
        <v>0.3</v>
      </c>
      <c r="M1186" s="159" t="s">
        <v>9058</v>
      </c>
      <c r="N1186" s="157"/>
      <c r="O1186" s="7" t="s">
        <v>9056</v>
      </c>
      <c r="P1186" s="16">
        <f>IFERROR(LOOKUP(E1186,{30,43,48,53,58,63,68,73,78,83,88,93,97},{42,47,52,57,62,67,72,77,82,87,92,99,100}),999)</f>
        <v>87</v>
      </c>
      <c r="Q1186">
        <v>1</v>
      </c>
    </row>
    <row r="1187" spans="1:17" x14ac:dyDescent="0.35">
      <c r="A1187" s="153">
        <v>3235</v>
      </c>
      <c r="B1187" t="s">
        <v>9052</v>
      </c>
      <c r="C1187" s="154">
        <v>44859</v>
      </c>
      <c r="D1187" s="155" t="s">
        <v>16</v>
      </c>
      <c r="E1187" s="156">
        <v>90</v>
      </c>
      <c r="F1187" s="157" t="s">
        <v>8969</v>
      </c>
      <c r="G1187" s="155" t="s">
        <v>9069</v>
      </c>
      <c r="H1187" s="158" t="s">
        <v>9009</v>
      </c>
      <c r="I1187" s="157"/>
      <c r="J1187" s="157">
        <v>18</v>
      </c>
      <c r="K1187" s="157" t="s">
        <v>9054</v>
      </c>
      <c r="L1187" s="159">
        <v>9.9</v>
      </c>
      <c r="M1187" s="159"/>
      <c r="N1187" s="157"/>
      <c r="O1187" s="7" t="s">
        <v>9056</v>
      </c>
      <c r="P1187" s="16">
        <f>IFERROR(LOOKUP(E1187,{30,43,48,53,58,63,68,73,78,83,88,93,97},{42,47,52,57,62,67,72,77,82,87,92,99,100}),999)</f>
        <v>92</v>
      </c>
      <c r="Q1187">
        <v>1</v>
      </c>
    </row>
    <row r="1188" spans="1:17" x14ac:dyDescent="0.35">
      <c r="A1188" s="153">
        <v>3236</v>
      </c>
      <c r="B1188" t="s">
        <v>9052</v>
      </c>
      <c r="C1188" s="154">
        <v>44859</v>
      </c>
      <c r="D1188" s="155" t="s">
        <v>16</v>
      </c>
      <c r="E1188" s="156">
        <v>81</v>
      </c>
      <c r="F1188" s="157" t="s">
        <v>8969</v>
      </c>
      <c r="G1188" s="157" t="s">
        <v>9</v>
      </c>
      <c r="H1188" s="158" t="s">
        <v>9009</v>
      </c>
      <c r="I1188" s="157"/>
      <c r="J1188" s="157">
        <v>18</v>
      </c>
      <c r="K1188" s="157" t="s">
        <v>9054</v>
      </c>
      <c r="L1188" s="153">
        <v>0.3</v>
      </c>
      <c r="M1188" s="159" t="s">
        <v>9058</v>
      </c>
      <c r="N1188" s="157"/>
      <c r="O1188" s="7" t="s">
        <v>9056</v>
      </c>
      <c r="P1188" s="16">
        <f>IFERROR(LOOKUP(E1188,{30,43,48,53,58,63,68,73,78,83,88,93,97},{42,47,52,57,62,67,72,77,82,87,92,99,100}),999)</f>
        <v>82</v>
      </c>
      <c r="Q1188">
        <v>1</v>
      </c>
    </row>
    <row r="1189" spans="1:17" ht="29" x14ac:dyDescent="0.35">
      <c r="A1189" s="153">
        <v>3237</v>
      </c>
      <c r="B1189" t="s">
        <v>9052</v>
      </c>
      <c r="C1189" s="154">
        <v>44859</v>
      </c>
      <c r="D1189" s="155" t="s">
        <v>16</v>
      </c>
      <c r="E1189" s="156">
        <v>81</v>
      </c>
      <c r="F1189" s="157" t="s">
        <v>8969</v>
      </c>
      <c r="G1189" s="157" t="s">
        <v>9</v>
      </c>
      <c r="H1189" s="158" t="s">
        <v>9053</v>
      </c>
      <c r="I1189" s="157">
        <v>220504</v>
      </c>
      <c r="J1189" s="157">
        <v>18</v>
      </c>
      <c r="K1189" s="157" t="s">
        <v>9117</v>
      </c>
      <c r="L1189" s="159">
        <v>0.4</v>
      </c>
      <c r="M1189" s="159" t="s">
        <v>9058</v>
      </c>
      <c r="N1189" s="157">
        <v>220504</v>
      </c>
      <c r="O1189" s="7" t="s">
        <v>9056</v>
      </c>
      <c r="P1189" s="16">
        <f>IFERROR(LOOKUP(E1189,{30,43,48,53,58,63,68,73,78,83,88,93,97},{42,47,52,57,62,67,72,77,82,87,92,99,100}),999)</f>
        <v>82</v>
      </c>
      <c r="Q1189">
        <v>1</v>
      </c>
    </row>
    <row r="1190" spans="1:17" x14ac:dyDescent="0.35">
      <c r="A1190" s="153">
        <v>3238</v>
      </c>
      <c r="B1190" t="s">
        <v>9052</v>
      </c>
      <c r="C1190" s="154">
        <v>44859</v>
      </c>
      <c r="D1190" s="155" t="s">
        <v>16</v>
      </c>
      <c r="E1190" s="156">
        <v>79</v>
      </c>
      <c r="F1190" s="157" t="s">
        <v>8969</v>
      </c>
      <c r="G1190" s="157" t="s">
        <v>9</v>
      </c>
      <c r="H1190" s="158" t="s">
        <v>9053</v>
      </c>
      <c r="I1190" s="157">
        <v>220510</v>
      </c>
      <c r="J1190" s="157">
        <v>18</v>
      </c>
      <c r="K1190" s="157" t="s">
        <v>9078</v>
      </c>
      <c r="L1190" s="159">
        <v>0.3</v>
      </c>
      <c r="M1190" s="159" t="s">
        <v>9058</v>
      </c>
      <c r="N1190" s="157">
        <v>220510</v>
      </c>
      <c r="O1190" s="7" t="s">
        <v>9056</v>
      </c>
      <c r="P1190" s="16">
        <f>IFERROR(LOOKUP(E1190,{30,43,48,53,58,63,68,73,78,83,88,93,97},{42,47,52,57,62,67,72,77,82,87,92,99,100}),999)</f>
        <v>82</v>
      </c>
      <c r="Q1190">
        <v>1</v>
      </c>
    </row>
    <row r="1191" spans="1:17" x14ac:dyDescent="0.35">
      <c r="A1191" s="153">
        <v>3239</v>
      </c>
      <c r="B1191" t="s">
        <v>9052</v>
      </c>
      <c r="C1191" s="154">
        <v>44859</v>
      </c>
      <c r="D1191" s="155" t="s">
        <v>16</v>
      </c>
      <c r="E1191" s="156">
        <v>80</v>
      </c>
      <c r="F1191" s="157" t="s">
        <v>8969</v>
      </c>
      <c r="G1191" s="155" t="s">
        <v>9069</v>
      </c>
      <c r="H1191" s="158" t="s">
        <v>9009</v>
      </c>
      <c r="I1191" s="157"/>
      <c r="J1191" s="157">
        <v>18</v>
      </c>
      <c r="K1191" s="157" t="s">
        <v>9054</v>
      </c>
      <c r="L1191" s="153">
        <v>0.3</v>
      </c>
      <c r="M1191" s="159" t="s">
        <v>9058</v>
      </c>
      <c r="N1191" s="157"/>
      <c r="O1191" s="7" t="s">
        <v>9056</v>
      </c>
      <c r="P1191" s="16">
        <f>IFERROR(LOOKUP(E1191,{30,43,48,53,58,63,68,73,78,83,88,93,97},{42,47,52,57,62,67,72,77,82,87,92,99,100}),999)</f>
        <v>82</v>
      </c>
      <c r="Q1191">
        <v>1</v>
      </c>
    </row>
    <row r="1192" spans="1:17" x14ac:dyDescent="0.35">
      <c r="A1192" s="153">
        <v>3240</v>
      </c>
      <c r="B1192" t="s">
        <v>9052</v>
      </c>
      <c r="C1192" s="154">
        <v>44859</v>
      </c>
      <c r="D1192" s="155" t="s">
        <v>16</v>
      </c>
      <c r="E1192" s="156">
        <v>92</v>
      </c>
      <c r="F1192" s="157" t="s">
        <v>8969</v>
      </c>
      <c r="G1192" s="155" t="s">
        <v>9069</v>
      </c>
      <c r="H1192" s="158" t="s">
        <v>9009</v>
      </c>
      <c r="I1192" s="157"/>
      <c r="J1192" s="157">
        <v>18</v>
      </c>
      <c r="K1192" s="157" t="s">
        <v>9054</v>
      </c>
      <c r="L1192" s="153">
        <v>0.3</v>
      </c>
      <c r="M1192" s="159" t="s">
        <v>9058</v>
      </c>
      <c r="N1192" s="157"/>
      <c r="O1192" s="7" t="s">
        <v>9056</v>
      </c>
      <c r="P1192" s="16">
        <f>IFERROR(LOOKUP(E1192,{30,43,48,53,58,63,68,73,78,83,88,93,97},{42,47,52,57,62,67,72,77,82,87,92,99,100}),999)</f>
        <v>92</v>
      </c>
      <c r="Q1192">
        <v>1</v>
      </c>
    </row>
    <row r="1193" spans="1:17" x14ac:dyDescent="0.35">
      <c r="A1193" s="153">
        <v>3241</v>
      </c>
      <c r="B1193" t="s">
        <v>9052</v>
      </c>
      <c r="C1193" s="154">
        <v>44859</v>
      </c>
      <c r="D1193" s="155" t="s">
        <v>16</v>
      </c>
      <c r="E1193" s="156">
        <v>90</v>
      </c>
      <c r="F1193" s="157" t="s">
        <v>8969</v>
      </c>
      <c r="G1193" s="157" t="s">
        <v>9</v>
      </c>
      <c r="H1193" s="158" t="s">
        <v>9053</v>
      </c>
      <c r="I1193" s="157">
        <v>220509</v>
      </c>
      <c r="J1193" s="157">
        <v>18</v>
      </c>
      <c r="K1193" s="157" t="s">
        <v>9078</v>
      </c>
      <c r="L1193" s="159">
        <v>0.3</v>
      </c>
      <c r="M1193" s="159" t="s">
        <v>9058</v>
      </c>
      <c r="N1193" s="157">
        <v>220509</v>
      </c>
      <c r="O1193" s="7" t="s">
        <v>9056</v>
      </c>
      <c r="P1193" s="16">
        <f>IFERROR(LOOKUP(E1193,{30,43,48,53,58,63,68,73,78,83,88,93,97},{42,47,52,57,62,67,72,77,82,87,92,99,100}),999)</f>
        <v>92</v>
      </c>
      <c r="Q1193">
        <v>1</v>
      </c>
    </row>
    <row r="1194" spans="1:17" ht="29" x14ac:dyDescent="0.35">
      <c r="A1194" s="153">
        <v>3242</v>
      </c>
      <c r="B1194" t="s">
        <v>9052</v>
      </c>
      <c r="C1194" s="154">
        <v>44859</v>
      </c>
      <c r="D1194" s="155" t="s">
        <v>16</v>
      </c>
      <c r="E1194" s="156">
        <v>85</v>
      </c>
      <c r="F1194" s="157" t="s">
        <v>8969</v>
      </c>
      <c r="G1194" s="157" t="s">
        <v>9</v>
      </c>
      <c r="H1194" s="158" t="s">
        <v>9053</v>
      </c>
      <c r="I1194" s="157">
        <v>220272</v>
      </c>
      <c r="J1194" s="157">
        <v>18</v>
      </c>
      <c r="K1194" s="157" t="s">
        <v>9108</v>
      </c>
      <c r="L1194" s="159">
        <v>0.3</v>
      </c>
      <c r="M1194" s="159" t="s">
        <v>9058</v>
      </c>
      <c r="N1194" s="157">
        <v>220272</v>
      </c>
      <c r="O1194" s="7" t="s">
        <v>9056</v>
      </c>
      <c r="P1194" s="16">
        <f>IFERROR(LOOKUP(E1194,{30,43,48,53,58,63,68,73,78,83,88,93,97},{42,47,52,57,62,67,72,77,82,87,92,99,100}),999)</f>
        <v>87</v>
      </c>
      <c r="Q1194">
        <v>1</v>
      </c>
    </row>
    <row r="1195" spans="1:17" x14ac:dyDescent="0.35">
      <c r="A1195" s="153">
        <v>3243</v>
      </c>
      <c r="B1195" t="s">
        <v>9052</v>
      </c>
      <c r="C1195" s="154">
        <v>44859</v>
      </c>
      <c r="D1195" s="155" t="s">
        <v>16</v>
      </c>
      <c r="E1195" s="156">
        <v>83</v>
      </c>
      <c r="F1195" s="157" t="s">
        <v>8969</v>
      </c>
      <c r="G1195" s="157" t="s">
        <v>9</v>
      </c>
      <c r="H1195" s="158" t="s">
        <v>9053</v>
      </c>
      <c r="I1195" s="157">
        <v>220509</v>
      </c>
      <c r="J1195" s="157">
        <v>18</v>
      </c>
      <c r="K1195" s="157" t="s">
        <v>9078</v>
      </c>
      <c r="L1195" s="159">
        <v>0.3</v>
      </c>
      <c r="M1195" s="159" t="s">
        <v>9058</v>
      </c>
      <c r="N1195" s="157">
        <v>220509</v>
      </c>
      <c r="O1195" s="7" t="s">
        <v>9056</v>
      </c>
      <c r="P1195" s="16">
        <f>IFERROR(LOOKUP(E1195,{30,43,48,53,58,63,68,73,78,83,88,93,97},{42,47,52,57,62,67,72,77,82,87,92,99,100}),999)</f>
        <v>87</v>
      </c>
      <c r="Q1195">
        <v>1</v>
      </c>
    </row>
    <row r="1196" spans="1:17" x14ac:dyDescent="0.35">
      <c r="A1196" s="153">
        <v>3244</v>
      </c>
      <c r="B1196" t="s">
        <v>9052</v>
      </c>
      <c r="C1196" s="154">
        <v>44859</v>
      </c>
      <c r="D1196" s="155" t="s">
        <v>16</v>
      </c>
      <c r="E1196" s="156">
        <v>84</v>
      </c>
      <c r="F1196" s="157" t="s">
        <v>8969</v>
      </c>
      <c r="G1196" s="157" t="s">
        <v>9</v>
      </c>
      <c r="H1196" s="158" t="s">
        <v>9009</v>
      </c>
      <c r="I1196" s="157"/>
      <c r="J1196" s="157">
        <v>18</v>
      </c>
      <c r="K1196" s="157" t="s">
        <v>9054</v>
      </c>
      <c r="L1196" s="159">
        <v>9.9</v>
      </c>
      <c r="M1196" s="159"/>
      <c r="N1196" s="157"/>
      <c r="O1196" s="7" t="s">
        <v>9056</v>
      </c>
      <c r="P1196" s="16">
        <f>IFERROR(LOOKUP(E1196,{30,43,48,53,58,63,68,73,78,83,88,93,97},{42,47,52,57,62,67,72,77,82,87,92,99,100}),999)</f>
        <v>87</v>
      </c>
      <c r="Q1196">
        <v>1</v>
      </c>
    </row>
    <row r="1197" spans="1:17" ht="29" x14ac:dyDescent="0.35">
      <c r="A1197" s="153">
        <v>3245</v>
      </c>
      <c r="B1197" t="s">
        <v>9052</v>
      </c>
      <c r="C1197" s="154">
        <v>44859</v>
      </c>
      <c r="D1197" s="155" t="s">
        <v>16</v>
      </c>
      <c r="E1197" s="156">
        <v>76</v>
      </c>
      <c r="F1197" s="157" t="s">
        <v>8969</v>
      </c>
      <c r="G1197" s="157" t="s">
        <v>9</v>
      </c>
      <c r="H1197" s="158" t="s">
        <v>9053</v>
      </c>
      <c r="I1197" s="157">
        <v>220511</v>
      </c>
      <c r="J1197" s="157">
        <v>18</v>
      </c>
      <c r="K1197" s="157" t="s">
        <v>9068</v>
      </c>
      <c r="L1197" s="159">
        <v>0.3</v>
      </c>
      <c r="M1197" s="159" t="s">
        <v>9058</v>
      </c>
      <c r="N1197" s="157">
        <v>220511</v>
      </c>
      <c r="O1197" s="7" t="s">
        <v>9056</v>
      </c>
      <c r="P1197" s="16">
        <f>IFERROR(LOOKUP(E1197,{30,43,48,53,58,63,68,73,78,83,88,93,97},{42,47,52,57,62,67,72,77,82,87,92,99,100}),999)</f>
        <v>77</v>
      </c>
      <c r="Q1197">
        <v>1</v>
      </c>
    </row>
    <row r="1198" spans="1:17" x14ac:dyDescent="0.35">
      <c r="A1198" s="153">
        <v>3246</v>
      </c>
      <c r="B1198" t="s">
        <v>9052</v>
      </c>
      <c r="C1198" s="154">
        <v>44859</v>
      </c>
      <c r="D1198" s="155" t="s">
        <v>16</v>
      </c>
      <c r="E1198" s="156">
        <v>84</v>
      </c>
      <c r="F1198" s="157" t="s">
        <v>8969</v>
      </c>
      <c r="G1198" s="155" t="s">
        <v>9069</v>
      </c>
      <c r="H1198" s="158" t="s">
        <v>9009</v>
      </c>
      <c r="I1198" s="157"/>
      <c r="J1198" s="157">
        <v>18</v>
      </c>
      <c r="K1198" s="157" t="s">
        <v>9054</v>
      </c>
      <c r="L1198" s="153">
        <v>0.3</v>
      </c>
      <c r="M1198" s="159" t="s">
        <v>9058</v>
      </c>
      <c r="N1198" s="157"/>
      <c r="O1198" s="7" t="s">
        <v>9056</v>
      </c>
      <c r="P1198" s="16">
        <f>IFERROR(LOOKUP(E1198,{30,43,48,53,58,63,68,73,78,83,88,93,97},{42,47,52,57,62,67,72,77,82,87,92,99,100}),999)</f>
        <v>87</v>
      </c>
      <c r="Q1198">
        <v>1</v>
      </c>
    </row>
    <row r="1199" spans="1:17" x14ac:dyDescent="0.35">
      <c r="A1199" s="153">
        <v>3247</v>
      </c>
      <c r="B1199" t="s">
        <v>9052</v>
      </c>
      <c r="C1199" s="154">
        <v>44859</v>
      </c>
      <c r="D1199" s="155" t="s">
        <v>16</v>
      </c>
      <c r="E1199" s="156">
        <v>82</v>
      </c>
      <c r="F1199" s="157" t="s">
        <v>8969</v>
      </c>
      <c r="G1199" s="155" t="s">
        <v>9069</v>
      </c>
      <c r="H1199" s="158" t="s">
        <v>9009</v>
      </c>
      <c r="I1199" s="157"/>
      <c r="J1199" s="157">
        <v>18</v>
      </c>
      <c r="K1199" s="157" t="s">
        <v>9054</v>
      </c>
      <c r="L1199" s="153">
        <v>0.3</v>
      </c>
      <c r="M1199" s="159" t="s">
        <v>9058</v>
      </c>
      <c r="N1199" s="157"/>
      <c r="O1199" s="7" t="s">
        <v>9056</v>
      </c>
      <c r="P1199" s="16">
        <f>IFERROR(LOOKUP(E1199,{30,43,48,53,58,63,68,73,78,83,88,93,97},{42,47,52,57,62,67,72,77,82,87,92,99,100}),999)</f>
        <v>82</v>
      </c>
      <c r="Q1199">
        <v>1</v>
      </c>
    </row>
    <row r="1200" spans="1:17" x14ac:dyDescent="0.35">
      <c r="A1200" s="153">
        <v>3248</v>
      </c>
      <c r="B1200" t="s">
        <v>9052</v>
      </c>
      <c r="C1200" s="154">
        <v>44859</v>
      </c>
      <c r="D1200" s="155" t="s">
        <v>16</v>
      </c>
      <c r="E1200" s="156">
        <v>81</v>
      </c>
      <c r="F1200" s="157" t="s">
        <v>8969</v>
      </c>
      <c r="G1200" s="155" t="s">
        <v>9069</v>
      </c>
      <c r="H1200" s="158" t="s">
        <v>9009</v>
      </c>
      <c r="I1200" s="157"/>
      <c r="J1200" s="157">
        <v>18</v>
      </c>
      <c r="K1200" s="157" t="s">
        <v>9054</v>
      </c>
      <c r="L1200" s="153">
        <v>0.3</v>
      </c>
      <c r="M1200" s="159" t="s">
        <v>9058</v>
      </c>
      <c r="N1200" s="157"/>
      <c r="O1200" s="7" t="s">
        <v>9056</v>
      </c>
      <c r="P1200" s="16">
        <f>IFERROR(LOOKUP(E1200,{30,43,48,53,58,63,68,73,78,83,88,93,97},{42,47,52,57,62,67,72,77,82,87,92,99,100}),999)</f>
        <v>82</v>
      </c>
      <c r="Q1200">
        <v>1</v>
      </c>
    </row>
    <row r="1201" spans="1:17" x14ac:dyDescent="0.35">
      <c r="A1201" s="153">
        <v>3249</v>
      </c>
      <c r="B1201" t="s">
        <v>9052</v>
      </c>
      <c r="C1201" s="154">
        <v>44859</v>
      </c>
      <c r="D1201" s="155" t="s">
        <v>16</v>
      </c>
      <c r="E1201" s="156">
        <v>73</v>
      </c>
      <c r="F1201" s="157" t="s">
        <v>8969</v>
      </c>
      <c r="G1201" s="155" t="s">
        <v>9069</v>
      </c>
      <c r="H1201" s="158" t="s">
        <v>9009</v>
      </c>
      <c r="I1201" s="157"/>
      <c r="J1201" s="157">
        <v>18</v>
      </c>
      <c r="K1201" s="157" t="s">
        <v>9054</v>
      </c>
      <c r="L1201" s="153">
        <v>0.2</v>
      </c>
      <c r="M1201" s="159" t="s">
        <v>9058</v>
      </c>
      <c r="N1201" s="157"/>
      <c r="O1201" s="7" t="s">
        <v>9056</v>
      </c>
      <c r="P1201" s="16">
        <f>IFERROR(LOOKUP(E1201,{30,43,48,53,58,63,68,73,78,83,88,93,97},{42,47,52,57,62,67,72,77,82,87,92,99,100}),999)</f>
        <v>77</v>
      </c>
      <c r="Q1201">
        <v>1</v>
      </c>
    </row>
    <row r="1202" spans="1:17" x14ac:dyDescent="0.35">
      <c r="A1202" s="153">
        <v>3250</v>
      </c>
      <c r="B1202" t="s">
        <v>9052</v>
      </c>
      <c r="C1202" s="154">
        <v>44859</v>
      </c>
      <c r="D1202" s="155" t="s">
        <v>16</v>
      </c>
      <c r="E1202" s="156">
        <v>77</v>
      </c>
      <c r="F1202" s="157" t="s">
        <v>8969</v>
      </c>
      <c r="G1202" s="155" t="s">
        <v>9069</v>
      </c>
      <c r="H1202" s="158" t="s">
        <v>9009</v>
      </c>
      <c r="I1202" s="157"/>
      <c r="J1202" s="157">
        <v>18</v>
      </c>
      <c r="K1202" s="157" t="s">
        <v>9054</v>
      </c>
      <c r="L1202" s="153">
        <v>0.2</v>
      </c>
      <c r="M1202" s="159" t="s">
        <v>9058</v>
      </c>
      <c r="N1202" s="157"/>
      <c r="O1202" s="7" t="s">
        <v>9056</v>
      </c>
      <c r="P1202" s="16">
        <f>IFERROR(LOOKUP(E1202,{30,43,48,53,58,63,68,73,78,83,88,93,97},{42,47,52,57,62,67,72,77,82,87,92,99,100}),999)</f>
        <v>77</v>
      </c>
      <c r="Q1202">
        <v>1</v>
      </c>
    </row>
    <row r="1203" spans="1:17" x14ac:dyDescent="0.35">
      <c r="A1203" s="153">
        <v>3251</v>
      </c>
      <c r="B1203" t="s">
        <v>9052</v>
      </c>
      <c r="C1203" s="154">
        <v>44859</v>
      </c>
      <c r="D1203" s="155" t="s">
        <v>16</v>
      </c>
      <c r="E1203" s="156">
        <v>75</v>
      </c>
      <c r="F1203" s="157" t="s">
        <v>8969</v>
      </c>
      <c r="G1203" s="157" t="s">
        <v>9</v>
      </c>
      <c r="H1203" s="158" t="s">
        <v>9009</v>
      </c>
      <c r="I1203" s="157"/>
      <c r="J1203" s="157">
        <v>18</v>
      </c>
      <c r="K1203" s="157" t="s">
        <v>9054</v>
      </c>
      <c r="L1203" s="153">
        <v>0.3</v>
      </c>
      <c r="M1203" s="159" t="s">
        <v>9058</v>
      </c>
      <c r="N1203" s="157"/>
      <c r="O1203" s="7" t="s">
        <v>9056</v>
      </c>
      <c r="P1203" s="16">
        <f>IFERROR(LOOKUP(E1203,{30,43,48,53,58,63,68,73,78,83,88,93,97},{42,47,52,57,62,67,72,77,82,87,92,99,100}),999)</f>
        <v>77</v>
      </c>
      <c r="Q1203">
        <v>1</v>
      </c>
    </row>
    <row r="1204" spans="1:17" x14ac:dyDescent="0.35">
      <c r="A1204" s="153">
        <v>3252</v>
      </c>
      <c r="B1204" t="s">
        <v>9052</v>
      </c>
      <c r="C1204" s="154">
        <v>44859</v>
      </c>
      <c r="D1204" s="155" t="s">
        <v>16</v>
      </c>
      <c r="E1204" s="156">
        <v>80</v>
      </c>
      <c r="F1204" s="157" t="s">
        <v>8969</v>
      </c>
      <c r="G1204" s="155" t="s">
        <v>9069</v>
      </c>
      <c r="H1204" s="158" t="s">
        <v>9009</v>
      </c>
      <c r="I1204" s="157"/>
      <c r="J1204" s="157">
        <v>18</v>
      </c>
      <c r="K1204" s="157" t="s">
        <v>9054</v>
      </c>
      <c r="L1204" s="153">
        <v>0.3</v>
      </c>
      <c r="M1204" s="159" t="s">
        <v>9058</v>
      </c>
      <c r="N1204" s="157"/>
      <c r="O1204" s="7" t="s">
        <v>9056</v>
      </c>
      <c r="P1204" s="16">
        <f>IFERROR(LOOKUP(E1204,{30,43,48,53,58,63,68,73,78,83,88,93,97},{42,47,52,57,62,67,72,77,82,87,92,99,100}),999)</f>
        <v>82</v>
      </c>
      <c r="Q1204">
        <v>1</v>
      </c>
    </row>
    <row r="1205" spans="1:17" x14ac:dyDescent="0.35">
      <c r="A1205" s="153">
        <v>3253</v>
      </c>
      <c r="B1205" t="s">
        <v>9052</v>
      </c>
      <c r="C1205" s="154">
        <v>44859</v>
      </c>
      <c r="D1205" s="155" t="s">
        <v>16</v>
      </c>
      <c r="E1205" s="156">
        <v>77</v>
      </c>
      <c r="F1205" s="157" t="s">
        <v>8969</v>
      </c>
      <c r="G1205" s="157" t="s">
        <v>9</v>
      </c>
      <c r="H1205" s="158" t="s">
        <v>9053</v>
      </c>
      <c r="I1205" s="157">
        <v>220514</v>
      </c>
      <c r="J1205" s="157">
        <v>18</v>
      </c>
      <c r="K1205" s="157" t="s">
        <v>9080</v>
      </c>
      <c r="L1205" s="159">
        <v>0.3</v>
      </c>
      <c r="M1205" s="159" t="s">
        <v>9058</v>
      </c>
      <c r="N1205" s="157">
        <v>220514</v>
      </c>
      <c r="O1205" s="7" t="s">
        <v>9056</v>
      </c>
      <c r="P1205" s="16">
        <f>IFERROR(LOOKUP(E1205,{30,43,48,53,58,63,68,73,78,83,88,93,97},{42,47,52,57,62,67,72,77,82,87,92,99,100}),999)</f>
        <v>77</v>
      </c>
      <c r="Q1205">
        <v>1</v>
      </c>
    </row>
    <row r="1206" spans="1:17" x14ac:dyDescent="0.35">
      <c r="A1206" s="153">
        <v>3254</v>
      </c>
      <c r="B1206" t="s">
        <v>9052</v>
      </c>
      <c r="C1206" s="154">
        <v>44859</v>
      </c>
      <c r="D1206" s="155" t="s">
        <v>16</v>
      </c>
      <c r="E1206" s="156">
        <v>79</v>
      </c>
      <c r="F1206" s="157" t="s">
        <v>8969</v>
      </c>
      <c r="G1206" s="155" t="s">
        <v>9069</v>
      </c>
      <c r="H1206" s="158" t="s">
        <v>9009</v>
      </c>
      <c r="I1206" s="157"/>
      <c r="J1206" s="157">
        <v>18</v>
      </c>
      <c r="K1206" s="157" t="s">
        <v>9054</v>
      </c>
      <c r="L1206" s="153">
        <v>0.3</v>
      </c>
      <c r="M1206" s="159" t="s">
        <v>9058</v>
      </c>
      <c r="N1206" s="157"/>
      <c r="O1206" s="7" t="s">
        <v>9056</v>
      </c>
      <c r="P1206" s="16">
        <f>IFERROR(LOOKUP(E1206,{30,43,48,53,58,63,68,73,78,83,88,93,97},{42,47,52,57,62,67,72,77,82,87,92,99,100}),999)</f>
        <v>82</v>
      </c>
      <c r="Q1206">
        <v>1</v>
      </c>
    </row>
    <row r="1207" spans="1:17" x14ac:dyDescent="0.35">
      <c r="A1207" s="153">
        <v>3255</v>
      </c>
      <c r="B1207" t="s">
        <v>9052</v>
      </c>
      <c r="C1207" s="154">
        <v>44859</v>
      </c>
      <c r="D1207" s="155" t="s">
        <v>16</v>
      </c>
      <c r="E1207" s="156">
        <v>85</v>
      </c>
      <c r="F1207" s="157" t="s">
        <v>8969</v>
      </c>
      <c r="G1207" s="155" t="s">
        <v>9069</v>
      </c>
      <c r="H1207" s="158" t="s">
        <v>9009</v>
      </c>
      <c r="I1207" s="157"/>
      <c r="J1207" s="157">
        <v>18</v>
      </c>
      <c r="K1207" s="157" t="s">
        <v>9054</v>
      </c>
      <c r="L1207" s="153">
        <v>0.3</v>
      </c>
      <c r="M1207" s="159" t="s">
        <v>9058</v>
      </c>
      <c r="N1207" s="157"/>
      <c r="O1207" s="7" t="s">
        <v>9056</v>
      </c>
      <c r="P1207" s="16">
        <f>IFERROR(LOOKUP(E1207,{30,43,48,53,58,63,68,73,78,83,88,93,97},{42,47,52,57,62,67,72,77,82,87,92,99,100}),999)</f>
        <v>87</v>
      </c>
      <c r="Q1207">
        <v>1</v>
      </c>
    </row>
    <row r="1208" spans="1:17" x14ac:dyDescent="0.35">
      <c r="A1208" s="153">
        <v>3256</v>
      </c>
      <c r="B1208" t="s">
        <v>9052</v>
      </c>
      <c r="C1208" s="154">
        <v>44859</v>
      </c>
      <c r="D1208" s="155" t="s">
        <v>16</v>
      </c>
      <c r="E1208" s="156">
        <v>86</v>
      </c>
      <c r="F1208" s="157" t="s">
        <v>8969</v>
      </c>
      <c r="G1208" s="155" t="s">
        <v>9069</v>
      </c>
      <c r="H1208" s="158" t="s">
        <v>9009</v>
      </c>
      <c r="I1208" s="157"/>
      <c r="J1208" s="157">
        <v>18</v>
      </c>
      <c r="K1208" s="157" t="s">
        <v>9054</v>
      </c>
      <c r="L1208" s="153">
        <v>0.3</v>
      </c>
      <c r="M1208" s="159" t="s">
        <v>9058</v>
      </c>
      <c r="N1208" s="157"/>
      <c r="O1208" s="7" t="s">
        <v>9056</v>
      </c>
      <c r="P1208" s="16">
        <f>IFERROR(LOOKUP(E1208,{30,43,48,53,58,63,68,73,78,83,88,93,97},{42,47,52,57,62,67,72,77,82,87,92,99,100}),999)</f>
        <v>87</v>
      </c>
      <c r="Q1208">
        <v>1</v>
      </c>
    </row>
    <row r="1209" spans="1:17" x14ac:dyDescent="0.35">
      <c r="A1209" s="153">
        <v>3257</v>
      </c>
      <c r="B1209" t="s">
        <v>9052</v>
      </c>
      <c r="C1209" s="154">
        <v>44859</v>
      </c>
      <c r="D1209" s="155" t="s">
        <v>16</v>
      </c>
      <c r="E1209" s="156">
        <v>88</v>
      </c>
      <c r="F1209" s="157" t="s">
        <v>8969</v>
      </c>
      <c r="G1209" s="155" t="s">
        <v>9069</v>
      </c>
      <c r="H1209" s="158" t="s">
        <v>9009</v>
      </c>
      <c r="I1209" s="157"/>
      <c r="J1209" s="157">
        <v>18</v>
      </c>
      <c r="K1209" s="157" t="s">
        <v>9054</v>
      </c>
      <c r="L1209" s="153">
        <v>0.3</v>
      </c>
      <c r="M1209" s="159" t="s">
        <v>9058</v>
      </c>
      <c r="N1209" s="157"/>
      <c r="O1209" s="7" t="s">
        <v>9056</v>
      </c>
      <c r="P1209" s="16">
        <f>IFERROR(LOOKUP(E1209,{30,43,48,53,58,63,68,73,78,83,88,93,97},{42,47,52,57,62,67,72,77,82,87,92,99,100}),999)</f>
        <v>92</v>
      </c>
      <c r="Q1209">
        <v>1</v>
      </c>
    </row>
    <row r="1210" spans="1:17" ht="29" x14ac:dyDescent="0.35">
      <c r="A1210" s="153">
        <v>3259</v>
      </c>
      <c r="B1210" t="s">
        <v>9052</v>
      </c>
      <c r="C1210" s="154">
        <v>44859</v>
      </c>
      <c r="D1210" s="155" t="s">
        <v>16</v>
      </c>
      <c r="E1210" s="156">
        <v>86</v>
      </c>
      <c r="F1210" s="157" t="s">
        <v>8969</v>
      </c>
      <c r="G1210" s="157" t="s">
        <v>9</v>
      </c>
      <c r="H1210" s="158" t="s">
        <v>9053</v>
      </c>
      <c r="I1210" s="157">
        <v>91177</v>
      </c>
      <c r="J1210" s="157">
        <v>18</v>
      </c>
      <c r="K1210" s="157" t="s">
        <v>9120</v>
      </c>
      <c r="L1210" s="159">
        <v>0.3</v>
      </c>
      <c r="M1210" s="159" t="s">
        <v>9058</v>
      </c>
      <c r="N1210" s="157">
        <v>91177</v>
      </c>
      <c r="O1210" s="7" t="s">
        <v>9056</v>
      </c>
      <c r="P1210" s="16">
        <f>IFERROR(LOOKUP(E1210,{30,43,48,53,58,63,68,73,78,83,88,93,97},{42,47,52,57,62,67,72,77,82,87,92,99,100}),999)</f>
        <v>87</v>
      </c>
      <c r="Q1210">
        <v>1</v>
      </c>
    </row>
    <row r="1211" spans="1:17" x14ac:dyDescent="0.35">
      <c r="A1211" s="153">
        <v>3260</v>
      </c>
      <c r="B1211" t="s">
        <v>9052</v>
      </c>
      <c r="C1211" s="154">
        <v>44859</v>
      </c>
      <c r="D1211" s="155" t="s">
        <v>16</v>
      </c>
      <c r="E1211" s="156">
        <v>85</v>
      </c>
      <c r="F1211" s="157" t="s">
        <v>8969</v>
      </c>
      <c r="G1211" s="157" t="s">
        <v>9</v>
      </c>
      <c r="H1211" s="158" t="s">
        <v>9053</v>
      </c>
      <c r="I1211" s="157">
        <v>220513</v>
      </c>
      <c r="J1211" s="157">
        <v>18</v>
      </c>
      <c r="K1211" s="157" t="s">
        <v>9080</v>
      </c>
      <c r="L1211" s="159">
        <v>0.3</v>
      </c>
      <c r="M1211" s="159" t="s">
        <v>9058</v>
      </c>
      <c r="N1211" s="157">
        <v>220513</v>
      </c>
      <c r="O1211" s="7" t="s">
        <v>9056</v>
      </c>
      <c r="P1211" s="16">
        <f>IFERROR(LOOKUP(E1211,{30,43,48,53,58,63,68,73,78,83,88,93,97},{42,47,52,57,62,67,72,77,82,87,92,99,100}),999)</f>
        <v>87</v>
      </c>
      <c r="Q1211">
        <v>1</v>
      </c>
    </row>
    <row r="1212" spans="1:17" ht="29" x14ac:dyDescent="0.35">
      <c r="A1212" s="153">
        <v>3261</v>
      </c>
      <c r="B1212" t="s">
        <v>9052</v>
      </c>
      <c r="C1212" s="154">
        <v>44859</v>
      </c>
      <c r="D1212" s="155" t="s">
        <v>16</v>
      </c>
      <c r="E1212" s="156">
        <v>79</v>
      </c>
      <c r="F1212" s="157" t="s">
        <v>8969</v>
      </c>
      <c r="G1212" s="157" t="s">
        <v>9</v>
      </c>
      <c r="H1212" s="158" t="s">
        <v>9053</v>
      </c>
      <c r="I1212" s="157">
        <v>220272</v>
      </c>
      <c r="J1212" s="157">
        <v>18</v>
      </c>
      <c r="K1212" s="157" t="s">
        <v>9108</v>
      </c>
      <c r="L1212" s="159">
        <v>0.3</v>
      </c>
      <c r="M1212" s="159" t="s">
        <v>9058</v>
      </c>
      <c r="N1212" s="157">
        <v>220272</v>
      </c>
      <c r="O1212" s="7" t="s">
        <v>9056</v>
      </c>
      <c r="P1212" s="16">
        <f>IFERROR(LOOKUP(E1212,{30,43,48,53,58,63,68,73,78,83,88,93,97},{42,47,52,57,62,67,72,77,82,87,92,99,100}),999)</f>
        <v>82</v>
      </c>
      <c r="Q1212">
        <v>1</v>
      </c>
    </row>
    <row r="1213" spans="1:17" ht="29" x14ac:dyDescent="0.35">
      <c r="A1213" s="153">
        <v>3262</v>
      </c>
      <c r="B1213" t="s">
        <v>9052</v>
      </c>
      <c r="C1213" s="154">
        <v>44859</v>
      </c>
      <c r="D1213" s="155" t="s">
        <v>16</v>
      </c>
      <c r="E1213" s="156">
        <v>80</v>
      </c>
      <c r="F1213" s="157" t="s">
        <v>8969</v>
      </c>
      <c r="G1213" s="157" t="s">
        <v>9</v>
      </c>
      <c r="H1213" s="158" t="s">
        <v>9053</v>
      </c>
      <c r="I1213" s="157">
        <v>220512</v>
      </c>
      <c r="J1213" s="157">
        <v>18</v>
      </c>
      <c r="K1213" s="157" t="s">
        <v>9068</v>
      </c>
      <c r="L1213" s="159">
        <v>0.3</v>
      </c>
      <c r="M1213" s="159" t="s">
        <v>9058</v>
      </c>
      <c r="N1213" s="157">
        <v>220512</v>
      </c>
      <c r="O1213" s="7" t="s">
        <v>9056</v>
      </c>
      <c r="P1213" s="16">
        <f>IFERROR(LOOKUP(E1213,{30,43,48,53,58,63,68,73,78,83,88,93,97},{42,47,52,57,62,67,72,77,82,87,92,99,100}),999)</f>
        <v>82</v>
      </c>
      <c r="Q1213">
        <v>1</v>
      </c>
    </row>
    <row r="1214" spans="1:17" x14ac:dyDescent="0.35">
      <c r="A1214" s="153">
        <v>3263</v>
      </c>
      <c r="B1214" t="s">
        <v>9052</v>
      </c>
      <c r="C1214" s="154">
        <v>44859</v>
      </c>
      <c r="D1214" s="155" t="s">
        <v>16</v>
      </c>
      <c r="E1214" s="156">
        <v>75</v>
      </c>
      <c r="F1214" s="157" t="s">
        <v>8969</v>
      </c>
      <c r="G1214" s="157" t="s">
        <v>9</v>
      </c>
      <c r="H1214" s="158" t="s">
        <v>9053</v>
      </c>
      <c r="I1214" s="157">
        <v>637603</v>
      </c>
      <c r="J1214" s="157">
        <v>18</v>
      </c>
      <c r="K1214" s="157" t="s">
        <v>9055</v>
      </c>
      <c r="L1214" s="159">
        <v>1.2</v>
      </c>
      <c r="M1214" s="159" t="s">
        <v>9000</v>
      </c>
      <c r="N1214" s="157">
        <v>637603</v>
      </c>
      <c r="O1214" s="7" t="s">
        <v>9056</v>
      </c>
      <c r="P1214" s="16">
        <f>IFERROR(LOOKUP(E1214,{30,43,48,53,58,63,68,73,78,83,88,93,97},{42,47,52,57,62,67,72,77,82,87,92,99,100}),999)</f>
        <v>77</v>
      </c>
      <c r="Q1214">
        <v>1</v>
      </c>
    </row>
    <row r="1215" spans="1:17" x14ac:dyDescent="0.35">
      <c r="A1215" s="153">
        <v>3264</v>
      </c>
      <c r="B1215" t="s">
        <v>9052</v>
      </c>
      <c r="C1215" s="154">
        <v>44859</v>
      </c>
      <c r="D1215" s="155" t="s">
        <v>16</v>
      </c>
      <c r="E1215" s="156">
        <v>78</v>
      </c>
      <c r="F1215" s="157" t="s">
        <v>8969</v>
      </c>
      <c r="G1215" s="157" t="s">
        <v>9</v>
      </c>
      <c r="H1215" s="158" t="s">
        <v>9053</v>
      </c>
      <c r="I1215" s="157">
        <v>220509</v>
      </c>
      <c r="J1215" s="157">
        <v>18</v>
      </c>
      <c r="K1215" s="157" t="s">
        <v>9078</v>
      </c>
      <c r="L1215" s="159">
        <v>0.3</v>
      </c>
      <c r="M1215" s="159" t="s">
        <v>9058</v>
      </c>
      <c r="N1215" s="157">
        <v>220509</v>
      </c>
      <c r="O1215" s="7" t="s">
        <v>9056</v>
      </c>
      <c r="P1215" s="16">
        <f>IFERROR(LOOKUP(E1215,{30,43,48,53,58,63,68,73,78,83,88,93,97},{42,47,52,57,62,67,72,77,82,87,92,99,100}),999)</f>
        <v>82</v>
      </c>
      <c r="Q1215">
        <v>1</v>
      </c>
    </row>
    <row r="1216" spans="1:17" ht="29" x14ac:dyDescent="0.35">
      <c r="A1216" s="153">
        <v>3265</v>
      </c>
      <c r="B1216" t="s">
        <v>9052</v>
      </c>
      <c r="C1216" s="154">
        <v>44859</v>
      </c>
      <c r="D1216" s="155" t="s">
        <v>16</v>
      </c>
      <c r="E1216" s="156">
        <v>80</v>
      </c>
      <c r="F1216" s="157" t="s">
        <v>8969</v>
      </c>
      <c r="G1216" s="157" t="s">
        <v>9</v>
      </c>
      <c r="H1216" s="158" t="s">
        <v>9053</v>
      </c>
      <c r="I1216" s="157">
        <v>91286</v>
      </c>
      <c r="J1216" s="157">
        <v>18</v>
      </c>
      <c r="K1216" s="157" t="s">
        <v>9112</v>
      </c>
      <c r="L1216" s="159">
        <v>0.3</v>
      </c>
      <c r="M1216" s="159" t="s">
        <v>9058</v>
      </c>
      <c r="N1216" s="157">
        <v>91286</v>
      </c>
      <c r="O1216" s="7" t="s">
        <v>9056</v>
      </c>
      <c r="P1216" s="16">
        <f>IFERROR(LOOKUP(E1216,{30,43,48,53,58,63,68,73,78,83,88,93,97},{42,47,52,57,62,67,72,77,82,87,92,99,100}),999)</f>
        <v>82</v>
      </c>
      <c r="Q1216">
        <v>1</v>
      </c>
    </row>
    <row r="1217" spans="1:17" x14ac:dyDescent="0.35">
      <c r="A1217" s="153">
        <v>3266</v>
      </c>
      <c r="B1217" t="s">
        <v>9052</v>
      </c>
      <c r="C1217" s="154">
        <v>44859</v>
      </c>
      <c r="D1217" s="155" t="s">
        <v>16</v>
      </c>
      <c r="E1217" s="156">
        <v>79</v>
      </c>
      <c r="F1217" s="157" t="s">
        <v>8969</v>
      </c>
      <c r="G1217" s="155" t="s">
        <v>9069</v>
      </c>
      <c r="H1217" s="158" t="s">
        <v>9009</v>
      </c>
      <c r="I1217" s="157"/>
      <c r="J1217" s="157">
        <v>18</v>
      </c>
      <c r="K1217" s="157" t="s">
        <v>9054</v>
      </c>
      <c r="L1217" s="153">
        <v>1.2</v>
      </c>
      <c r="M1217" s="159" t="s">
        <v>9000</v>
      </c>
      <c r="N1217" s="157"/>
      <c r="O1217" s="7" t="s">
        <v>9056</v>
      </c>
      <c r="P1217" s="16">
        <f>IFERROR(LOOKUP(E1217,{30,43,48,53,58,63,68,73,78,83,88,93,97},{42,47,52,57,62,67,72,77,82,87,92,99,100}),999)</f>
        <v>82</v>
      </c>
      <c r="Q1217">
        <v>1</v>
      </c>
    </row>
    <row r="1218" spans="1:17" x14ac:dyDescent="0.35">
      <c r="A1218" s="153">
        <v>3267</v>
      </c>
      <c r="B1218" t="s">
        <v>9052</v>
      </c>
      <c r="C1218" s="154">
        <v>44859</v>
      </c>
      <c r="D1218" s="155" t="s">
        <v>16</v>
      </c>
      <c r="E1218" s="156">
        <v>86</v>
      </c>
      <c r="F1218" s="157" t="s">
        <v>8969</v>
      </c>
      <c r="G1218" s="155" t="s">
        <v>9069</v>
      </c>
      <c r="H1218" s="158" t="s">
        <v>9009</v>
      </c>
      <c r="I1218" s="157"/>
      <c r="J1218" s="157">
        <v>18</v>
      </c>
      <c r="K1218" s="157" t="s">
        <v>9054</v>
      </c>
      <c r="L1218" s="153">
        <v>0.3</v>
      </c>
      <c r="M1218" s="159" t="s">
        <v>9058</v>
      </c>
      <c r="N1218" s="157"/>
      <c r="O1218" s="7" t="s">
        <v>9056</v>
      </c>
      <c r="P1218" s="16">
        <f>IFERROR(LOOKUP(E1218,{30,43,48,53,58,63,68,73,78,83,88,93,97},{42,47,52,57,62,67,72,77,82,87,92,99,100}),999)</f>
        <v>87</v>
      </c>
      <c r="Q1218">
        <v>1</v>
      </c>
    </row>
    <row r="1219" spans="1:17" x14ac:dyDescent="0.35">
      <c r="A1219" s="153">
        <v>3268</v>
      </c>
      <c r="B1219" t="s">
        <v>9052</v>
      </c>
      <c r="C1219" s="154">
        <v>44859</v>
      </c>
      <c r="D1219" s="155" t="s">
        <v>16</v>
      </c>
      <c r="E1219" s="156">
        <v>75</v>
      </c>
      <c r="F1219" s="157" t="s">
        <v>8969</v>
      </c>
      <c r="G1219" s="157" t="s">
        <v>9</v>
      </c>
      <c r="H1219" s="158" t="s">
        <v>9053</v>
      </c>
      <c r="I1219" s="157">
        <v>220513</v>
      </c>
      <c r="J1219" s="157">
        <v>18</v>
      </c>
      <c r="K1219" s="157" t="s">
        <v>9080</v>
      </c>
      <c r="L1219" s="159">
        <v>0.3</v>
      </c>
      <c r="M1219" s="159" t="s">
        <v>9058</v>
      </c>
      <c r="N1219" s="157">
        <v>220513</v>
      </c>
      <c r="O1219" s="7" t="s">
        <v>9056</v>
      </c>
      <c r="P1219" s="16">
        <f>IFERROR(LOOKUP(E1219,{30,43,48,53,58,63,68,73,78,83,88,93,97},{42,47,52,57,62,67,72,77,82,87,92,99,100}),999)</f>
        <v>77</v>
      </c>
      <c r="Q1219">
        <v>1</v>
      </c>
    </row>
    <row r="1220" spans="1:17" x14ac:dyDescent="0.35">
      <c r="A1220" s="153">
        <v>3269</v>
      </c>
      <c r="B1220" t="s">
        <v>9052</v>
      </c>
      <c r="C1220" s="154">
        <v>44859</v>
      </c>
      <c r="D1220" s="155" t="s">
        <v>16</v>
      </c>
      <c r="E1220" s="156">
        <v>80</v>
      </c>
      <c r="F1220" s="157" t="s">
        <v>8969</v>
      </c>
      <c r="G1220" s="157" t="s">
        <v>9</v>
      </c>
      <c r="H1220" s="158" t="s">
        <v>9053</v>
      </c>
      <c r="I1220" s="157">
        <v>220509</v>
      </c>
      <c r="J1220" s="157">
        <v>18</v>
      </c>
      <c r="K1220" s="157" t="s">
        <v>9078</v>
      </c>
      <c r="L1220" s="159">
        <v>0.3</v>
      </c>
      <c r="M1220" s="159" t="s">
        <v>9058</v>
      </c>
      <c r="N1220" s="157">
        <v>220509</v>
      </c>
      <c r="O1220" s="7" t="s">
        <v>9056</v>
      </c>
      <c r="P1220" s="16">
        <f>IFERROR(LOOKUP(E1220,{30,43,48,53,58,63,68,73,78,83,88,93,97},{42,47,52,57,62,67,72,77,82,87,92,99,100}),999)</f>
        <v>82</v>
      </c>
      <c r="Q1220">
        <v>1</v>
      </c>
    </row>
    <row r="1221" spans="1:17" x14ac:dyDescent="0.35">
      <c r="A1221" s="153">
        <v>3270</v>
      </c>
      <c r="B1221" t="s">
        <v>9052</v>
      </c>
      <c r="C1221" s="154">
        <v>44859</v>
      </c>
      <c r="D1221" s="155" t="s">
        <v>16</v>
      </c>
      <c r="E1221" s="156">
        <v>81</v>
      </c>
      <c r="F1221" s="157" t="s">
        <v>8969</v>
      </c>
      <c r="G1221" s="155" t="s">
        <v>9069</v>
      </c>
      <c r="H1221" s="158" t="s">
        <v>9009</v>
      </c>
      <c r="I1221" s="157"/>
      <c r="J1221" s="157">
        <v>18</v>
      </c>
      <c r="K1221" s="157" t="s">
        <v>9054</v>
      </c>
      <c r="L1221" s="153">
        <v>0.3</v>
      </c>
      <c r="M1221" s="159" t="s">
        <v>9058</v>
      </c>
      <c r="N1221" s="157"/>
      <c r="O1221" s="7" t="s">
        <v>9056</v>
      </c>
      <c r="P1221" s="16">
        <f>IFERROR(LOOKUP(E1221,{30,43,48,53,58,63,68,73,78,83,88,93,97},{42,47,52,57,62,67,72,77,82,87,92,99,100}),999)</f>
        <v>82</v>
      </c>
      <c r="Q1221">
        <v>1</v>
      </c>
    </row>
    <row r="1222" spans="1:17" ht="29" x14ac:dyDescent="0.35">
      <c r="A1222" s="153">
        <v>3271</v>
      </c>
      <c r="B1222" t="s">
        <v>9052</v>
      </c>
      <c r="C1222" s="154">
        <v>44859</v>
      </c>
      <c r="D1222" s="155" t="s">
        <v>16</v>
      </c>
      <c r="E1222" s="156">
        <v>83</v>
      </c>
      <c r="F1222" s="157" t="s">
        <v>8969</v>
      </c>
      <c r="G1222" s="157" t="s">
        <v>9</v>
      </c>
      <c r="H1222" s="158" t="s">
        <v>9053</v>
      </c>
      <c r="I1222" s="157">
        <v>637420</v>
      </c>
      <c r="J1222" s="157">
        <v>18</v>
      </c>
      <c r="K1222" s="157" t="s">
        <v>9081</v>
      </c>
      <c r="L1222" s="159">
        <v>0.3</v>
      </c>
      <c r="M1222" s="159" t="s">
        <v>9058</v>
      </c>
      <c r="N1222" s="157">
        <v>637420</v>
      </c>
      <c r="O1222" s="7" t="s">
        <v>9056</v>
      </c>
      <c r="P1222" s="16">
        <f>IFERROR(LOOKUP(E1222,{30,43,48,53,58,63,68,73,78,83,88,93,97},{42,47,52,57,62,67,72,77,82,87,92,99,100}),999)</f>
        <v>87</v>
      </c>
      <c r="Q1222">
        <v>1</v>
      </c>
    </row>
    <row r="1223" spans="1:17" x14ac:dyDescent="0.35">
      <c r="A1223" s="153">
        <v>3272</v>
      </c>
      <c r="B1223" t="s">
        <v>9052</v>
      </c>
      <c r="C1223" s="154">
        <v>44859</v>
      </c>
      <c r="D1223" s="155" t="s">
        <v>16</v>
      </c>
      <c r="E1223" s="156">
        <v>82</v>
      </c>
      <c r="F1223" s="157" t="s">
        <v>8969</v>
      </c>
      <c r="G1223" s="155" t="s">
        <v>9069</v>
      </c>
      <c r="H1223" s="158" t="s">
        <v>9009</v>
      </c>
      <c r="I1223" s="157"/>
      <c r="J1223" s="157">
        <v>18</v>
      </c>
      <c r="K1223" s="157" t="s">
        <v>9054</v>
      </c>
      <c r="L1223" s="153">
        <v>0.3</v>
      </c>
      <c r="M1223" s="159" t="s">
        <v>9058</v>
      </c>
      <c r="N1223" s="157"/>
      <c r="O1223" s="7" t="s">
        <v>9056</v>
      </c>
      <c r="P1223" s="16">
        <f>IFERROR(LOOKUP(E1223,{30,43,48,53,58,63,68,73,78,83,88,93,97},{42,47,52,57,62,67,72,77,82,87,92,99,100}),999)</f>
        <v>82</v>
      </c>
      <c r="Q1223">
        <v>1</v>
      </c>
    </row>
    <row r="1224" spans="1:17" x14ac:dyDescent="0.35">
      <c r="A1224" s="153">
        <v>3273</v>
      </c>
      <c r="B1224" t="s">
        <v>9052</v>
      </c>
      <c r="C1224" s="154">
        <v>44859</v>
      </c>
      <c r="D1224" s="155" t="s">
        <v>16</v>
      </c>
      <c r="E1224" s="156">
        <v>82</v>
      </c>
      <c r="F1224" s="157" t="s">
        <v>8969</v>
      </c>
      <c r="G1224" s="155" t="s">
        <v>9069</v>
      </c>
      <c r="H1224" s="158" t="s">
        <v>9009</v>
      </c>
      <c r="I1224" s="157"/>
      <c r="J1224" s="157">
        <v>18</v>
      </c>
      <c r="K1224" s="157" t="s">
        <v>9054</v>
      </c>
      <c r="L1224" s="153">
        <v>0.3</v>
      </c>
      <c r="M1224" s="159" t="s">
        <v>9058</v>
      </c>
      <c r="N1224" s="157"/>
      <c r="O1224" s="7" t="s">
        <v>9056</v>
      </c>
      <c r="P1224" s="16">
        <f>IFERROR(LOOKUP(E1224,{30,43,48,53,58,63,68,73,78,83,88,93,97},{42,47,52,57,62,67,72,77,82,87,92,99,100}),999)</f>
        <v>82</v>
      </c>
      <c r="Q1224">
        <v>1</v>
      </c>
    </row>
    <row r="1225" spans="1:17" x14ac:dyDescent="0.35">
      <c r="A1225" s="153">
        <v>3274</v>
      </c>
      <c r="B1225" t="s">
        <v>9052</v>
      </c>
      <c r="C1225" s="154">
        <v>44859</v>
      </c>
      <c r="D1225" s="155" t="s">
        <v>16</v>
      </c>
      <c r="E1225" s="156">
        <v>88</v>
      </c>
      <c r="F1225" s="157" t="s">
        <v>8969</v>
      </c>
      <c r="G1225" s="155" t="s">
        <v>9069</v>
      </c>
      <c r="H1225" s="158" t="s">
        <v>9009</v>
      </c>
      <c r="I1225" s="157"/>
      <c r="J1225" s="157">
        <v>18</v>
      </c>
      <c r="K1225" s="157" t="s">
        <v>9054</v>
      </c>
      <c r="L1225" s="153">
        <v>0.3</v>
      </c>
      <c r="M1225" s="159" t="s">
        <v>9058</v>
      </c>
      <c r="N1225" s="157"/>
      <c r="O1225" s="7" t="s">
        <v>9056</v>
      </c>
      <c r="P1225" s="16">
        <f>IFERROR(LOOKUP(E1225,{30,43,48,53,58,63,68,73,78,83,88,93,97},{42,47,52,57,62,67,72,77,82,87,92,99,100}),999)</f>
        <v>92</v>
      </c>
      <c r="Q1225">
        <v>1</v>
      </c>
    </row>
    <row r="1226" spans="1:17" x14ac:dyDescent="0.35">
      <c r="A1226" s="153">
        <v>3275</v>
      </c>
      <c r="B1226" t="s">
        <v>9052</v>
      </c>
      <c r="C1226" s="154">
        <v>44859</v>
      </c>
      <c r="D1226" s="155" t="s">
        <v>16</v>
      </c>
      <c r="E1226" s="156">
        <v>80</v>
      </c>
      <c r="F1226" s="157" t="s">
        <v>8969</v>
      </c>
      <c r="G1226" s="157" t="s">
        <v>9</v>
      </c>
      <c r="H1226" s="158" t="s">
        <v>9053</v>
      </c>
      <c r="I1226" s="157">
        <v>220513</v>
      </c>
      <c r="J1226" s="157">
        <v>18</v>
      </c>
      <c r="K1226" s="157" t="s">
        <v>9080</v>
      </c>
      <c r="L1226" s="159">
        <v>0.3</v>
      </c>
      <c r="M1226" s="159" t="s">
        <v>9058</v>
      </c>
      <c r="N1226" s="157">
        <v>220513</v>
      </c>
      <c r="O1226" s="7" t="s">
        <v>9056</v>
      </c>
      <c r="P1226" s="16">
        <f>IFERROR(LOOKUP(E1226,{30,43,48,53,58,63,68,73,78,83,88,93,97},{42,47,52,57,62,67,72,77,82,87,92,99,100}),999)</f>
        <v>82</v>
      </c>
      <c r="Q1226">
        <v>1</v>
      </c>
    </row>
    <row r="1227" spans="1:17" x14ac:dyDescent="0.35">
      <c r="A1227" s="153">
        <v>3276</v>
      </c>
      <c r="B1227" t="s">
        <v>9052</v>
      </c>
      <c r="C1227" s="154">
        <v>44859</v>
      </c>
      <c r="D1227" s="155" t="s">
        <v>16</v>
      </c>
      <c r="E1227" s="156">
        <v>77</v>
      </c>
      <c r="F1227" s="157" t="s">
        <v>8969</v>
      </c>
      <c r="G1227" s="157" t="s">
        <v>9</v>
      </c>
      <c r="H1227" s="158" t="s">
        <v>9053</v>
      </c>
      <c r="I1227" s="157">
        <v>220513</v>
      </c>
      <c r="J1227" s="157">
        <v>18</v>
      </c>
      <c r="K1227" s="157" t="s">
        <v>9080</v>
      </c>
      <c r="L1227" s="159">
        <v>0.3</v>
      </c>
      <c r="M1227" s="159" t="s">
        <v>9058</v>
      </c>
      <c r="N1227" s="157">
        <v>220513</v>
      </c>
      <c r="O1227" s="7" t="s">
        <v>9056</v>
      </c>
      <c r="P1227" s="16">
        <f>IFERROR(LOOKUP(E1227,{30,43,48,53,58,63,68,73,78,83,88,93,97},{42,47,52,57,62,67,72,77,82,87,92,99,100}),999)</f>
        <v>77</v>
      </c>
      <c r="Q1227">
        <v>1</v>
      </c>
    </row>
    <row r="1228" spans="1:17" x14ac:dyDescent="0.35">
      <c r="A1228" s="153">
        <v>3277</v>
      </c>
      <c r="B1228" t="s">
        <v>9052</v>
      </c>
      <c r="C1228" s="154">
        <v>44859</v>
      </c>
      <c r="D1228" s="155" t="s">
        <v>16</v>
      </c>
      <c r="E1228" s="156">
        <v>85</v>
      </c>
      <c r="F1228" s="157" t="s">
        <v>8969</v>
      </c>
      <c r="G1228" s="155" t="s">
        <v>9069</v>
      </c>
      <c r="H1228" s="158" t="s">
        <v>9009</v>
      </c>
      <c r="I1228" s="157"/>
      <c r="J1228" s="157">
        <v>18</v>
      </c>
      <c r="K1228" s="157" t="s">
        <v>9054</v>
      </c>
      <c r="L1228" s="153">
        <v>0.3</v>
      </c>
      <c r="M1228" s="159" t="s">
        <v>9058</v>
      </c>
      <c r="N1228" s="157"/>
      <c r="O1228" s="7" t="s">
        <v>9056</v>
      </c>
      <c r="P1228" s="16">
        <f>IFERROR(LOOKUP(E1228,{30,43,48,53,58,63,68,73,78,83,88,93,97},{42,47,52,57,62,67,72,77,82,87,92,99,100}),999)</f>
        <v>87</v>
      </c>
      <c r="Q1228">
        <v>1</v>
      </c>
    </row>
    <row r="1229" spans="1:17" ht="29" x14ac:dyDescent="0.35">
      <c r="A1229" s="153">
        <v>3278</v>
      </c>
      <c r="B1229" t="s">
        <v>9052</v>
      </c>
      <c r="C1229" s="154">
        <v>44859</v>
      </c>
      <c r="D1229" s="155" t="s">
        <v>16</v>
      </c>
      <c r="E1229" s="156">
        <v>84</v>
      </c>
      <c r="F1229" s="157" t="s">
        <v>8969</v>
      </c>
      <c r="G1229" s="157" t="s">
        <v>9</v>
      </c>
      <c r="H1229" s="158" t="s">
        <v>9053</v>
      </c>
      <c r="I1229" s="157">
        <v>91286</v>
      </c>
      <c r="J1229" s="157">
        <v>18</v>
      </c>
      <c r="K1229" s="157" t="s">
        <v>9112</v>
      </c>
      <c r="L1229" s="159">
        <v>0.3</v>
      </c>
      <c r="M1229" s="159" t="s">
        <v>9058</v>
      </c>
      <c r="N1229" s="157">
        <v>91286</v>
      </c>
      <c r="O1229" s="7" t="s">
        <v>9056</v>
      </c>
      <c r="P1229" s="16">
        <f>IFERROR(LOOKUP(E1229,{30,43,48,53,58,63,68,73,78,83,88,93,97},{42,47,52,57,62,67,72,77,82,87,92,99,100}),999)</f>
        <v>87</v>
      </c>
      <c r="Q1229">
        <v>1</v>
      </c>
    </row>
    <row r="1230" spans="1:17" x14ac:dyDescent="0.35">
      <c r="A1230" s="153">
        <v>3279</v>
      </c>
      <c r="B1230" t="s">
        <v>9052</v>
      </c>
      <c r="C1230" s="154">
        <v>44859</v>
      </c>
      <c r="D1230" s="155" t="s">
        <v>16</v>
      </c>
      <c r="E1230" s="156">
        <v>79</v>
      </c>
      <c r="F1230" s="157" t="s">
        <v>8969</v>
      </c>
      <c r="G1230" s="155" t="s">
        <v>9069</v>
      </c>
      <c r="H1230" s="158" t="s">
        <v>9009</v>
      </c>
      <c r="I1230" s="157"/>
      <c r="J1230" s="157">
        <v>18</v>
      </c>
      <c r="K1230" s="157" t="s">
        <v>9054</v>
      </c>
      <c r="L1230" s="153">
        <v>0.3</v>
      </c>
      <c r="M1230" s="159" t="s">
        <v>9058</v>
      </c>
      <c r="N1230" s="157"/>
      <c r="O1230" s="7" t="s">
        <v>9056</v>
      </c>
      <c r="P1230" s="16">
        <f>IFERROR(LOOKUP(E1230,{30,43,48,53,58,63,68,73,78,83,88,93,97},{42,47,52,57,62,67,72,77,82,87,92,99,100}),999)</f>
        <v>82</v>
      </c>
      <c r="Q1230">
        <v>1</v>
      </c>
    </row>
    <row r="1231" spans="1:17" x14ac:dyDescent="0.35">
      <c r="A1231" s="153">
        <v>3280</v>
      </c>
      <c r="B1231" t="s">
        <v>9052</v>
      </c>
      <c r="C1231" s="154">
        <v>44859</v>
      </c>
      <c r="D1231" s="155" t="s">
        <v>16</v>
      </c>
      <c r="E1231" s="156">
        <v>85</v>
      </c>
      <c r="F1231" s="157" t="s">
        <v>8969</v>
      </c>
      <c r="G1231" s="155" t="s">
        <v>9069</v>
      </c>
      <c r="H1231" s="158" t="s">
        <v>9009</v>
      </c>
      <c r="I1231" s="157"/>
      <c r="J1231" s="157">
        <v>18</v>
      </c>
      <c r="K1231" s="157" t="s">
        <v>9054</v>
      </c>
      <c r="L1231" s="153">
        <v>0.3</v>
      </c>
      <c r="M1231" s="159" t="s">
        <v>9058</v>
      </c>
      <c r="N1231" s="157"/>
      <c r="O1231" s="7" t="s">
        <v>9056</v>
      </c>
      <c r="P1231" s="16">
        <f>IFERROR(LOOKUP(E1231,{30,43,48,53,58,63,68,73,78,83,88,93,97},{42,47,52,57,62,67,72,77,82,87,92,99,100}),999)</f>
        <v>87</v>
      </c>
      <c r="Q1231">
        <v>1</v>
      </c>
    </row>
    <row r="1232" spans="1:17" x14ac:dyDescent="0.35">
      <c r="A1232" s="153">
        <v>3281</v>
      </c>
      <c r="B1232" t="s">
        <v>9052</v>
      </c>
      <c r="C1232" s="154">
        <v>44859</v>
      </c>
      <c r="D1232" s="155" t="s">
        <v>16</v>
      </c>
      <c r="E1232" s="156">
        <v>72</v>
      </c>
      <c r="F1232" s="157" t="s">
        <v>8969</v>
      </c>
      <c r="G1232" s="157" t="s">
        <v>9</v>
      </c>
      <c r="H1232" s="158" t="s">
        <v>9053</v>
      </c>
      <c r="I1232" s="157">
        <v>220513</v>
      </c>
      <c r="J1232" s="157">
        <v>18</v>
      </c>
      <c r="K1232" s="157" t="s">
        <v>9080</v>
      </c>
      <c r="L1232" s="159">
        <v>0.3</v>
      </c>
      <c r="M1232" s="159" t="s">
        <v>9058</v>
      </c>
      <c r="N1232" s="157">
        <v>220513</v>
      </c>
      <c r="O1232" s="7" t="s">
        <v>9056</v>
      </c>
      <c r="P1232" s="16">
        <f>IFERROR(LOOKUP(E1232,{30,43,48,53,58,63,68,73,78,83,88,93,97},{42,47,52,57,62,67,72,77,82,87,92,99,100}),999)</f>
        <v>72</v>
      </c>
      <c r="Q1232">
        <v>1</v>
      </c>
    </row>
    <row r="1233" spans="1:17" x14ac:dyDescent="0.35">
      <c r="A1233" s="153">
        <v>3282</v>
      </c>
      <c r="B1233" t="s">
        <v>9052</v>
      </c>
      <c r="C1233" s="154">
        <v>44859</v>
      </c>
      <c r="D1233" s="155" t="s">
        <v>16</v>
      </c>
      <c r="E1233" s="156">
        <v>89</v>
      </c>
      <c r="F1233" s="157" t="s">
        <v>8969</v>
      </c>
      <c r="G1233" s="157" t="s">
        <v>9</v>
      </c>
      <c r="H1233" s="158" t="s">
        <v>9053</v>
      </c>
      <c r="I1233" s="157">
        <v>220509</v>
      </c>
      <c r="J1233" s="157">
        <v>18</v>
      </c>
      <c r="K1233" s="157" t="s">
        <v>9078</v>
      </c>
      <c r="L1233" s="159">
        <v>0.3</v>
      </c>
      <c r="M1233" s="159" t="s">
        <v>9058</v>
      </c>
      <c r="N1233" s="157">
        <v>220509</v>
      </c>
      <c r="O1233" s="7" t="s">
        <v>9056</v>
      </c>
      <c r="P1233" s="16">
        <f>IFERROR(LOOKUP(E1233,{30,43,48,53,58,63,68,73,78,83,88,93,97},{42,47,52,57,62,67,72,77,82,87,92,99,100}),999)</f>
        <v>92</v>
      </c>
      <c r="Q1233">
        <v>1</v>
      </c>
    </row>
    <row r="1234" spans="1:17" x14ac:dyDescent="0.35">
      <c r="A1234" s="153">
        <v>3283</v>
      </c>
      <c r="B1234" t="s">
        <v>9052</v>
      </c>
      <c r="C1234" s="154">
        <v>44859</v>
      </c>
      <c r="D1234" s="155" t="s">
        <v>16</v>
      </c>
      <c r="E1234" s="156">
        <v>88</v>
      </c>
      <c r="F1234" s="157" t="s">
        <v>8969</v>
      </c>
      <c r="G1234" s="155" t="s">
        <v>9069</v>
      </c>
      <c r="H1234" s="158" t="s">
        <v>9009</v>
      </c>
      <c r="I1234" s="157"/>
      <c r="J1234" s="157">
        <v>18</v>
      </c>
      <c r="K1234" s="157" t="s">
        <v>9054</v>
      </c>
      <c r="L1234" s="153">
        <v>0.4</v>
      </c>
      <c r="M1234" s="159" t="s">
        <v>9058</v>
      </c>
      <c r="N1234" s="157"/>
      <c r="O1234" s="7" t="s">
        <v>9056</v>
      </c>
      <c r="P1234" s="16">
        <f>IFERROR(LOOKUP(E1234,{30,43,48,53,58,63,68,73,78,83,88,93,97},{42,47,52,57,62,67,72,77,82,87,92,99,100}),999)</f>
        <v>92</v>
      </c>
      <c r="Q1234">
        <v>1</v>
      </c>
    </row>
    <row r="1235" spans="1:17" x14ac:dyDescent="0.35">
      <c r="A1235" s="153">
        <v>3284</v>
      </c>
      <c r="B1235" t="s">
        <v>9052</v>
      </c>
      <c r="C1235" s="154">
        <v>44859</v>
      </c>
      <c r="D1235" s="155" t="s">
        <v>16</v>
      </c>
      <c r="E1235" s="156">
        <v>81</v>
      </c>
      <c r="F1235" s="157" t="s">
        <v>8969</v>
      </c>
      <c r="G1235" s="155" t="s">
        <v>9069</v>
      </c>
      <c r="H1235" s="158" t="s">
        <v>9009</v>
      </c>
      <c r="I1235" s="157"/>
      <c r="J1235" s="157">
        <v>18</v>
      </c>
      <c r="K1235" s="157" t="s">
        <v>9054</v>
      </c>
      <c r="L1235" s="153">
        <v>0.3</v>
      </c>
      <c r="M1235" s="159" t="s">
        <v>9058</v>
      </c>
      <c r="N1235" s="157"/>
      <c r="O1235" s="7" t="s">
        <v>9056</v>
      </c>
      <c r="P1235" s="16">
        <f>IFERROR(LOOKUP(E1235,{30,43,48,53,58,63,68,73,78,83,88,93,97},{42,47,52,57,62,67,72,77,82,87,92,99,100}),999)</f>
        <v>82</v>
      </c>
      <c r="Q1235">
        <v>1</v>
      </c>
    </row>
    <row r="1236" spans="1:17" x14ac:dyDescent="0.35">
      <c r="A1236" s="153">
        <v>3285</v>
      </c>
      <c r="B1236" t="s">
        <v>9052</v>
      </c>
      <c r="C1236" s="154">
        <v>44859</v>
      </c>
      <c r="D1236" s="155" t="s">
        <v>16</v>
      </c>
      <c r="E1236" s="156">
        <v>77</v>
      </c>
      <c r="F1236" s="157" t="s">
        <v>8969</v>
      </c>
      <c r="G1236" s="155" t="s">
        <v>9069</v>
      </c>
      <c r="H1236" s="158" t="s">
        <v>9009</v>
      </c>
      <c r="I1236" s="157"/>
      <c r="J1236" s="157">
        <v>18</v>
      </c>
      <c r="K1236" s="157" t="s">
        <v>9054</v>
      </c>
      <c r="L1236" s="153">
        <v>0.3</v>
      </c>
      <c r="M1236" s="159" t="s">
        <v>9058</v>
      </c>
      <c r="N1236" s="157"/>
      <c r="O1236" s="7" t="s">
        <v>9056</v>
      </c>
      <c r="P1236" s="16">
        <f>IFERROR(LOOKUP(E1236,{30,43,48,53,58,63,68,73,78,83,88,93,97},{42,47,52,57,62,67,72,77,82,87,92,99,100}),999)</f>
        <v>77</v>
      </c>
      <c r="Q1236">
        <v>1</v>
      </c>
    </row>
    <row r="1237" spans="1:17" ht="29" x14ac:dyDescent="0.35">
      <c r="A1237" s="153">
        <v>3286</v>
      </c>
      <c r="B1237" t="s">
        <v>9052</v>
      </c>
      <c r="C1237" s="154">
        <v>44859</v>
      </c>
      <c r="D1237" s="155" t="s">
        <v>16</v>
      </c>
      <c r="E1237" s="156">
        <v>82</v>
      </c>
      <c r="F1237" s="157" t="s">
        <v>8969</v>
      </c>
      <c r="G1237" s="157" t="s">
        <v>9</v>
      </c>
      <c r="H1237" s="158" t="s">
        <v>9053</v>
      </c>
      <c r="I1237" s="157">
        <v>220270</v>
      </c>
      <c r="J1237" s="157">
        <v>18</v>
      </c>
      <c r="K1237" s="157" t="s">
        <v>9115</v>
      </c>
      <c r="L1237" s="159">
        <v>0.3</v>
      </c>
      <c r="M1237" s="159" t="s">
        <v>9058</v>
      </c>
      <c r="N1237" s="157">
        <v>220270</v>
      </c>
      <c r="O1237" s="7" t="s">
        <v>9056</v>
      </c>
      <c r="P1237" s="16">
        <f>IFERROR(LOOKUP(E1237,{30,43,48,53,58,63,68,73,78,83,88,93,97},{42,47,52,57,62,67,72,77,82,87,92,99,100}),999)</f>
        <v>82</v>
      </c>
      <c r="Q1237">
        <v>1</v>
      </c>
    </row>
    <row r="1238" spans="1:17" x14ac:dyDescent="0.35">
      <c r="A1238" s="153">
        <v>3287</v>
      </c>
      <c r="B1238" t="s">
        <v>9052</v>
      </c>
      <c r="C1238" s="154">
        <v>44859</v>
      </c>
      <c r="D1238" s="155" t="s">
        <v>16</v>
      </c>
      <c r="E1238" s="156">
        <v>82</v>
      </c>
      <c r="F1238" s="157" t="s">
        <v>8969</v>
      </c>
      <c r="G1238" s="155" t="s">
        <v>9069</v>
      </c>
      <c r="H1238" s="158" t="s">
        <v>9009</v>
      </c>
      <c r="I1238" s="157"/>
      <c r="J1238" s="157">
        <v>18</v>
      </c>
      <c r="K1238" s="157" t="s">
        <v>9054</v>
      </c>
      <c r="L1238" s="153">
        <v>0.3</v>
      </c>
      <c r="M1238" s="159" t="s">
        <v>9058</v>
      </c>
      <c r="N1238" s="157"/>
      <c r="O1238" s="7" t="s">
        <v>9056</v>
      </c>
      <c r="P1238" s="16">
        <f>IFERROR(LOOKUP(E1238,{30,43,48,53,58,63,68,73,78,83,88,93,97},{42,47,52,57,62,67,72,77,82,87,92,99,100}),999)</f>
        <v>82</v>
      </c>
      <c r="Q1238">
        <v>1</v>
      </c>
    </row>
    <row r="1239" spans="1:17" x14ac:dyDescent="0.35">
      <c r="A1239" s="153">
        <v>3288</v>
      </c>
      <c r="B1239" t="s">
        <v>9052</v>
      </c>
      <c r="C1239" s="154">
        <v>44859</v>
      </c>
      <c r="D1239" s="155" t="s">
        <v>16</v>
      </c>
      <c r="E1239" s="156">
        <v>84</v>
      </c>
      <c r="F1239" s="157" t="s">
        <v>8969</v>
      </c>
      <c r="G1239" s="155" t="s">
        <v>9069</v>
      </c>
      <c r="H1239" s="158" t="s">
        <v>9009</v>
      </c>
      <c r="I1239" s="157"/>
      <c r="J1239" s="157">
        <v>18</v>
      </c>
      <c r="K1239" s="157" t="s">
        <v>9054</v>
      </c>
      <c r="L1239" s="153">
        <v>0.3</v>
      </c>
      <c r="M1239" s="159" t="s">
        <v>9058</v>
      </c>
      <c r="N1239" s="157"/>
      <c r="O1239" s="7" t="s">
        <v>9056</v>
      </c>
      <c r="P1239" s="16">
        <f>IFERROR(LOOKUP(E1239,{30,43,48,53,58,63,68,73,78,83,88,93,97},{42,47,52,57,62,67,72,77,82,87,92,99,100}),999)</f>
        <v>87</v>
      </c>
      <c r="Q1239">
        <v>1</v>
      </c>
    </row>
    <row r="1240" spans="1:17" x14ac:dyDescent="0.35">
      <c r="A1240" s="153">
        <v>3289</v>
      </c>
      <c r="B1240" t="s">
        <v>9052</v>
      </c>
      <c r="C1240" s="154">
        <v>44859</v>
      </c>
      <c r="D1240" s="155" t="s">
        <v>16</v>
      </c>
      <c r="E1240" s="156">
        <v>78</v>
      </c>
      <c r="F1240" s="157" t="s">
        <v>8969</v>
      </c>
      <c r="G1240" s="155" t="s">
        <v>9069</v>
      </c>
      <c r="H1240" s="158" t="s">
        <v>9009</v>
      </c>
      <c r="I1240" s="157"/>
      <c r="J1240" s="157">
        <v>18</v>
      </c>
      <c r="K1240" s="157" t="s">
        <v>9054</v>
      </c>
      <c r="L1240" s="153">
        <v>0.3</v>
      </c>
      <c r="M1240" s="159" t="s">
        <v>9058</v>
      </c>
      <c r="N1240" s="157"/>
      <c r="O1240" s="7" t="s">
        <v>9056</v>
      </c>
      <c r="P1240" s="16">
        <f>IFERROR(LOOKUP(E1240,{30,43,48,53,58,63,68,73,78,83,88,93,97},{42,47,52,57,62,67,72,77,82,87,92,99,100}),999)</f>
        <v>82</v>
      </c>
      <c r="Q1240">
        <v>1</v>
      </c>
    </row>
    <row r="1241" spans="1:17" x14ac:dyDescent="0.35">
      <c r="A1241" s="153">
        <v>3290</v>
      </c>
      <c r="B1241" t="s">
        <v>9052</v>
      </c>
      <c r="C1241" s="154">
        <v>44859</v>
      </c>
      <c r="D1241" s="155" t="s">
        <v>16</v>
      </c>
      <c r="E1241" s="156">
        <v>79</v>
      </c>
      <c r="F1241" s="157" t="s">
        <v>8969</v>
      </c>
      <c r="G1241" s="157" t="s">
        <v>9</v>
      </c>
      <c r="H1241" s="158" t="s">
        <v>9053</v>
      </c>
      <c r="I1241" s="157">
        <v>220513</v>
      </c>
      <c r="J1241" s="157">
        <v>18</v>
      </c>
      <c r="K1241" s="157" t="s">
        <v>9080</v>
      </c>
      <c r="L1241" s="159">
        <v>0.3</v>
      </c>
      <c r="M1241" s="159" t="s">
        <v>9058</v>
      </c>
      <c r="N1241" s="157">
        <v>220513</v>
      </c>
      <c r="O1241" s="7" t="s">
        <v>9056</v>
      </c>
      <c r="P1241" s="16">
        <f>IFERROR(LOOKUP(E1241,{30,43,48,53,58,63,68,73,78,83,88,93,97},{42,47,52,57,62,67,72,77,82,87,92,99,100}),999)</f>
        <v>82</v>
      </c>
      <c r="Q1241">
        <v>1</v>
      </c>
    </row>
    <row r="1242" spans="1:17" x14ac:dyDescent="0.35">
      <c r="A1242" s="153">
        <v>3291</v>
      </c>
      <c r="B1242" t="s">
        <v>9052</v>
      </c>
      <c r="C1242" s="154">
        <v>44859</v>
      </c>
      <c r="D1242" s="155" t="s">
        <v>16</v>
      </c>
      <c r="E1242" s="156">
        <v>87</v>
      </c>
      <c r="F1242" s="157" t="s">
        <v>8969</v>
      </c>
      <c r="G1242" s="155" t="s">
        <v>9069</v>
      </c>
      <c r="H1242" s="158" t="s">
        <v>9009</v>
      </c>
      <c r="I1242" s="157"/>
      <c r="J1242" s="157">
        <v>60</v>
      </c>
      <c r="K1242" s="157" t="s">
        <v>9054</v>
      </c>
      <c r="L1242" s="153">
        <v>0.3</v>
      </c>
      <c r="M1242" s="159" t="s">
        <v>9058</v>
      </c>
      <c r="N1242" s="157"/>
      <c r="O1242" s="7" t="s">
        <v>9056</v>
      </c>
      <c r="P1242" s="16">
        <f>IFERROR(LOOKUP(E1242,{30,43,48,53,58,63,68,73,78,83,88,93,97},{42,47,52,57,62,67,72,77,82,87,92,99,100}),999)</f>
        <v>87</v>
      </c>
      <c r="Q1242">
        <v>1</v>
      </c>
    </row>
    <row r="1243" spans="1:17" x14ac:dyDescent="0.35">
      <c r="A1243" s="153">
        <v>3292</v>
      </c>
      <c r="B1243" t="s">
        <v>9052</v>
      </c>
      <c r="C1243" s="154">
        <v>44859</v>
      </c>
      <c r="D1243" s="155" t="s">
        <v>16</v>
      </c>
      <c r="E1243" s="156">
        <v>78</v>
      </c>
      <c r="F1243" s="157" t="s">
        <v>8969</v>
      </c>
      <c r="G1243" s="157" t="s">
        <v>9</v>
      </c>
      <c r="H1243" s="158" t="s">
        <v>9053</v>
      </c>
      <c r="I1243" s="157">
        <v>220509</v>
      </c>
      <c r="J1243" s="157">
        <v>60</v>
      </c>
      <c r="K1243" s="157" t="s">
        <v>9078</v>
      </c>
      <c r="L1243" s="159">
        <v>0.3</v>
      </c>
      <c r="M1243" s="159" t="s">
        <v>9058</v>
      </c>
      <c r="N1243" s="157">
        <v>220509</v>
      </c>
      <c r="O1243" s="7" t="s">
        <v>9056</v>
      </c>
      <c r="P1243" s="16">
        <f>IFERROR(LOOKUP(E1243,{30,43,48,53,58,63,68,73,78,83,88,93,97},{42,47,52,57,62,67,72,77,82,87,92,99,100}),999)</f>
        <v>82</v>
      </c>
      <c r="Q1243">
        <v>1</v>
      </c>
    </row>
    <row r="1244" spans="1:17" x14ac:dyDescent="0.35">
      <c r="A1244" s="153">
        <v>3293</v>
      </c>
      <c r="B1244" t="s">
        <v>9052</v>
      </c>
      <c r="C1244" s="154">
        <v>44859</v>
      </c>
      <c r="D1244" s="155" t="s">
        <v>16</v>
      </c>
      <c r="E1244" s="156">
        <v>75</v>
      </c>
      <c r="F1244" s="157" t="s">
        <v>8969</v>
      </c>
      <c r="G1244" s="155" t="s">
        <v>9069</v>
      </c>
      <c r="H1244" s="158" t="s">
        <v>9009</v>
      </c>
      <c r="I1244" s="157"/>
      <c r="J1244" s="157">
        <v>60</v>
      </c>
      <c r="K1244" s="157" t="s">
        <v>9054</v>
      </c>
      <c r="L1244" s="153">
        <v>0.3</v>
      </c>
      <c r="M1244" s="159" t="s">
        <v>9058</v>
      </c>
      <c r="N1244" s="157"/>
      <c r="O1244" s="7" t="s">
        <v>9056</v>
      </c>
      <c r="P1244" s="16">
        <f>IFERROR(LOOKUP(E1244,{30,43,48,53,58,63,68,73,78,83,88,93,97},{42,47,52,57,62,67,72,77,82,87,92,99,100}),999)</f>
        <v>77</v>
      </c>
      <c r="Q1244">
        <v>1</v>
      </c>
    </row>
    <row r="1245" spans="1:17" ht="29" x14ac:dyDescent="0.35">
      <c r="A1245" s="153">
        <v>3294</v>
      </c>
      <c r="B1245" t="s">
        <v>9052</v>
      </c>
      <c r="C1245" s="154">
        <v>44859</v>
      </c>
      <c r="D1245" s="155" t="s">
        <v>16</v>
      </c>
      <c r="E1245" s="156">
        <v>75</v>
      </c>
      <c r="F1245" s="157" t="s">
        <v>8969</v>
      </c>
      <c r="G1245" s="157" t="s">
        <v>9</v>
      </c>
      <c r="H1245" s="158" t="s">
        <v>9053</v>
      </c>
      <c r="I1245" s="157">
        <v>637420</v>
      </c>
      <c r="J1245" s="157">
        <v>60</v>
      </c>
      <c r="K1245" s="157" t="s">
        <v>9081</v>
      </c>
      <c r="L1245" s="159">
        <v>0.3</v>
      </c>
      <c r="M1245" s="159" t="s">
        <v>9058</v>
      </c>
      <c r="N1245" s="157">
        <v>637420</v>
      </c>
      <c r="O1245" s="7" t="s">
        <v>9056</v>
      </c>
      <c r="P1245" s="16">
        <f>IFERROR(LOOKUP(E1245,{30,43,48,53,58,63,68,73,78,83,88,93,97},{42,47,52,57,62,67,72,77,82,87,92,99,100}),999)</f>
        <v>77</v>
      </c>
      <c r="Q1245">
        <v>1</v>
      </c>
    </row>
    <row r="1246" spans="1:17" x14ac:dyDescent="0.35">
      <c r="A1246" s="153">
        <v>3295</v>
      </c>
      <c r="B1246" t="s">
        <v>9052</v>
      </c>
      <c r="C1246" s="154">
        <v>44859</v>
      </c>
      <c r="D1246" s="155" t="s">
        <v>16</v>
      </c>
      <c r="E1246" s="156">
        <v>74</v>
      </c>
      <c r="F1246" s="157" t="s">
        <v>8969</v>
      </c>
      <c r="G1246" s="157" t="s">
        <v>9</v>
      </c>
      <c r="H1246" s="158" t="s">
        <v>9053</v>
      </c>
      <c r="I1246" s="157">
        <v>220199</v>
      </c>
      <c r="J1246" s="157">
        <v>60</v>
      </c>
      <c r="K1246" s="157" t="s">
        <v>9057</v>
      </c>
      <c r="L1246" s="159">
        <v>0.2</v>
      </c>
      <c r="M1246" s="159" t="s">
        <v>9058</v>
      </c>
      <c r="N1246" s="157">
        <v>220199</v>
      </c>
      <c r="O1246" s="7" t="s">
        <v>9056</v>
      </c>
      <c r="P1246" s="16">
        <f>IFERROR(LOOKUP(E1246,{30,43,48,53,58,63,68,73,78,83,88,93,97},{42,47,52,57,62,67,72,77,82,87,92,99,100}),999)</f>
        <v>77</v>
      </c>
      <c r="Q1246">
        <v>1</v>
      </c>
    </row>
    <row r="1247" spans="1:17" x14ac:dyDescent="0.35">
      <c r="A1247" s="153">
        <v>3296</v>
      </c>
      <c r="B1247" t="s">
        <v>9052</v>
      </c>
      <c r="C1247" s="154">
        <v>44859</v>
      </c>
      <c r="D1247" s="155" t="s">
        <v>16</v>
      </c>
      <c r="E1247" s="156">
        <v>73</v>
      </c>
      <c r="F1247" s="157" t="s">
        <v>8969</v>
      </c>
      <c r="G1247" s="155" t="s">
        <v>9069</v>
      </c>
      <c r="H1247" s="158" t="s">
        <v>9009</v>
      </c>
      <c r="I1247" s="157"/>
      <c r="J1247" s="157">
        <v>60</v>
      </c>
      <c r="K1247" s="157" t="s">
        <v>9054</v>
      </c>
      <c r="L1247" s="153">
        <v>0.3</v>
      </c>
      <c r="M1247" s="159" t="s">
        <v>9058</v>
      </c>
      <c r="N1247" s="157"/>
      <c r="O1247" s="7" t="s">
        <v>9056</v>
      </c>
      <c r="P1247" s="16">
        <f>IFERROR(LOOKUP(E1247,{30,43,48,53,58,63,68,73,78,83,88,93,97},{42,47,52,57,62,67,72,77,82,87,92,99,100}),999)</f>
        <v>77</v>
      </c>
      <c r="Q1247">
        <v>1</v>
      </c>
    </row>
    <row r="1248" spans="1:17" x14ac:dyDescent="0.35">
      <c r="A1248" s="153">
        <v>3297</v>
      </c>
      <c r="B1248" t="s">
        <v>9052</v>
      </c>
      <c r="C1248" s="154">
        <v>44859</v>
      </c>
      <c r="D1248" s="155" t="s">
        <v>16</v>
      </c>
      <c r="E1248" s="156">
        <v>76</v>
      </c>
      <c r="F1248" s="157" t="s">
        <v>8969</v>
      </c>
      <c r="G1248" s="157" t="s">
        <v>9</v>
      </c>
      <c r="H1248" s="158" t="s">
        <v>9053</v>
      </c>
      <c r="I1248" s="157">
        <v>637422</v>
      </c>
      <c r="J1248" s="157">
        <v>60</v>
      </c>
      <c r="K1248" s="157" t="s">
        <v>9109</v>
      </c>
      <c r="L1248" s="159">
        <v>0.3</v>
      </c>
      <c r="M1248" s="159" t="s">
        <v>9058</v>
      </c>
      <c r="N1248" s="157">
        <v>637422</v>
      </c>
      <c r="O1248" s="7" t="s">
        <v>9056</v>
      </c>
      <c r="P1248" s="16">
        <f>IFERROR(LOOKUP(E1248,{30,43,48,53,58,63,68,73,78,83,88,93,97},{42,47,52,57,62,67,72,77,82,87,92,99,100}),999)</f>
        <v>77</v>
      </c>
      <c r="Q1248">
        <v>1</v>
      </c>
    </row>
    <row r="1249" spans="1:17" x14ac:dyDescent="0.35">
      <c r="A1249" s="153">
        <v>3298</v>
      </c>
      <c r="B1249" t="s">
        <v>9052</v>
      </c>
      <c r="C1249" s="154">
        <v>44859</v>
      </c>
      <c r="D1249" s="155" t="s">
        <v>16</v>
      </c>
      <c r="E1249" s="156">
        <v>67</v>
      </c>
      <c r="F1249" s="157" t="s">
        <v>8969</v>
      </c>
      <c r="G1249" s="157" t="s">
        <v>9</v>
      </c>
      <c r="H1249" s="158" t="s">
        <v>9053</v>
      </c>
      <c r="I1249" s="157">
        <v>637603</v>
      </c>
      <c r="J1249" s="157">
        <v>60</v>
      </c>
      <c r="K1249" s="157" t="s">
        <v>9055</v>
      </c>
      <c r="L1249" s="159">
        <v>1.2</v>
      </c>
      <c r="M1249" s="159" t="s">
        <v>9000</v>
      </c>
      <c r="N1249" s="157">
        <v>637603</v>
      </c>
      <c r="O1249" s="7" t="s">
        <v>9056</v>
      </c>
      <c r="P1249" s="16">
        <f>IFERROR(LOOKUP(E1249,{30,43,48,53,58,63,68,73,78,83,88,93,97},{42,47,52,57,62,67,72,77,82,87,92,99,100}),999)</f>
        <v>67</v>
      </c>
      <c r="Q1249">
        <v>1</v>
      </c>
    </row>
    <row r="1250" spans="1:17" x14ac:dyDescent="0.35">
      <c r="A1250" s="153">
        <v>3299</v>
      </c>
      <c r="B1250" t="s">
        <v>9052</v>
      </c>
      <c r="C1250" s="154">
        <v>44859</v>
      </c>
      <c r="D1250" s="155" t="s">
        <v>16</v>
      </c>
      <c r="E1250" s="156">
        <v>67</v>
      </c>
      <c r="F1250" s="157" t="s">
        <v>8969</v>
      </c>
      <c r="G1250" s="157" t="s">
        <v>9</v>
      </c>
      <c r="H1250" s="158" t="s">
        <v>9053</v>
      </c>
      <c r="I1250" s="157">
        <v>220199</v>
      </c>
      <c r="J1250" s="157">
        <v>60</v>
      </c>
      <c r="K1250" s="157" t="s">
        <v>9057</v>
      </c>
      <c r="L1250" s="159">
        <v>0.2</v>
      </c>
      <c r="M1250" s="159" t="s">
        <v>9058</v>
      </c>
      <c r="N1250" s="157">
        <v>220199</v>
      </c>
      <c r="O1250" s="7" t="s">
        <v>9056</v>
      </c>
      <c r="P1250" s="16">
        <f>IFERROR(LOOKUP(E1250,{30,43,48,53,58,63,68,73,78,83,88,93,97},{42,47,52,57,62,67,72,77,82,87,92,99,100}),999)</f>
        <v>67</v>
      </c>
      <c r="Q1250">
        <v>1</v>
      </c>
    </row>
    <row r="1251" spans="1:17" x14ac:dyDescent="0.35">
      <c r="A1251" s="153">
        <v>3300</v>
      </c>
      <c r="B1251" t="s">
        <v>9052</v>
      </c>
      <c r="C1251" s="154">
        <v>44859</v>
      </c>
      <c r="D1251" s="155" t="s">
        <v>16</v>
      </c>
      <c r="E1251" s="156">
        <v>79</v>
      </c>
      <c r="F1251" s="157" t="s">
        <v>8969</v>
      </c>
      <c r="G1251" s="155" t="s">
        <v>9069</v>
      </c>
      <c r="H1251" s="158" t="s">
        <v>9009</v>
      </c>
      <c r="I1251" s="157"/>
      <c r="J1251" s="157">
        <v>60</v>
      </c>
      <c r="K1251" s="157" t="s">
        <v>9054</v>
      </c>
      <c r="L1251" s="153">
        <v>0.3</v>
      </c>
      <c r="M1251" s="159" t="s">
        <v>9058</v>
      </c>
      <c r="N1251" s="157"/>
      <c r="O1251" s="7" t="s">
        <v>9056</v>
      </c>
      <c r="P1251" s="16">
        <f>IFERROR(LOOKUP(E1251,{30,43,48,53,58,63,68,73,78,83,88,93,97},{42,47,52,57,62,67,72,77,82,87,92,99,100}),999)</f>
        <v>82</v>
      </c>
      <c r="Q1251">
        <v>1</v>
      </c>
    </row>
    <row r="1252" spans="1:17" x14ac:dyDescent="0.35">
      <c r="A1252" s="153">
        <v>3301</v>
      </c>
      <c r="B1252" t="s">
        <v>9052</v>
      </c>
      <c r="C1252" s="154">
        <v>44859</v>
      </c>
      <c r="D1252" s="155" t="s">
        <v>16</v>
      </c>
      <c r="E1252" s="156">
        <v>68</v>
      </c>
      <c r="F1252" s="157" t="s">
        <v>8969</v>
      </c>
      <c r="G1252" s="157" t="s">
        <v>9</v>
      </c>
      <c r="H1252" s="158" t="s">
        <v>9053</v>
      </c>
      <c r="I1252" s="157">
        <v>637603</v>
      </c>
      <c r="J1252" s="157">
        <v>60</v>
      </c>
      <c r="K1252" s="157" t="s">
        <v>9055</v>
      </c>
      <c r="L1252" s="159">
        <v>1.2</v>
      </c>
      <c r="M1252" s="159" t="s">
        <v>9000</v>
      </c>
      <c r="N1252" s="157">
        <v>637603</v>
      </c>
      <c r="O1252" s="7" t="s">
        <v>9056</v>
      </c>
      <c r="P1252" s="16">
        <f>IFERROR(LOOKUP(E1252,{30,43,48,53,58,63,68,73,78,83,88,93,97},{42,47,52,57,62,67,72,77,82,87,92,99,100}),999)</f>
        <v>72</v>
      </c>
      <c r="Q1252">
        <v>1</v>
      </c>
    </row>
    <row r="1253" spans="1:17" x14ac:dyDescent="0.35">
      <c r="A1253" s="153">
        <v>3302</v>
      </c>
      <c r="B1253" t="s">
        <v>9052</v>
      </c>
      <c r="C1253" s="154">
        <v>44859</v>
      </c>
      <c r="D1253" s="155" t="s">
        <v>16</v>
      </c>
      <c r="E1253" s="156">
        <v>89</v>
      </c>
      <c r="F1253" s="157" t="s">
        <v>8969</v>
      </c>
      <c r="G1253" s="155" t="s">
        <v>9069</v>
      </c>
      <c r="H1253" s="158" t="s">
        <v>9009</v>
      </c>
      <c r="I1253" s="157"/>
      <c r="J1253" s="157">
        <v>60</v>
      </c>
      <c r="K1253" s="157" t="s">
        <v>9054</v>
      </c>
      <c r="L1253" s="153">
        <v>0.3</v>
      </c>
      <c r="M1253" s="159" t="s">
        <v>9058</v>
      </c>
      <c r="N1253" s="157"/>
      <c r="O1253" s="7" t="s">
        <v>9056</v>
      </c>
      <c r="P1253" s="16">
        <f>IFERROR(LOOKUP(E1253,{30,43,48,53,58,63,68,73,78,83,88,93,97},{42,47,52,57,62,67,72,77,82,87,92,99,100}),999)</f>
        <v>92</v>
      </c>
      <c r="Q1253">
        <v>1</v>
      </c>
    </row>
    <row r="1254" spans="1:17" ht="29" x14ac:dyDescent="0.35">
      <c r="A1254" s="153">
        <v>3303</v>
      </c>
      <c r="B1254" t="s">
        <v>9052</v>
      </c>
      <c r="C1254" s="154">
        <v>44859</v>
      </c>
      <c r="D1254" s="155" t="s">
        <v>16</v>
      </c>
      <c r="E1254" s="156">
        <v>83</v>
      </c>
      <c r="F1254" s="157" t="s">
        <v>8969</v>
      </c>
      <c r="G1254" s="157" t="s">
        <v>9</v>
      </c>
      <c r="H1254" s="158" t="s">
        <v>9053</v>
      </c>
      <c r="I1254" s="157">
        <v>637420</v>
      </c>
      <c r="J1254" s="157">
        <v>60</v>
      </c>
      <c r="K1254" s="157" t="s">
        <v>9081</v>
      </c>
      <c r="L1254" s="159">
        <v>0.3</v>
      </c>
      <c r="M1254" s="159" t="s">
        <v>9058</v>
      </c>
      <c r="N1254" s="157">
        <v>637420</v>
      </c>
      <c r="O1254" s="7" t="s">
        <v>9056</v>
      </c>
      <c r="P1254" s="16">
        <f>IFERROR(LOOKUP(E1254,{30,43,48,53,58,63,68,73,78,83,88,93,97},{42,47,52,57,62,67,72,77,82,87,92,99,100}),999)</f>
        <v>87</v>
      </c>
      <c r="Q1254">
        <v>1</v>
      </c>
    </row>
    <row r="1255" spans="1:17" x14ac:dyDescent="0.35">
      <c r="A1255" s="153">
        <v>3304</v>
      </c>
      <c r="B1255" t="s">
        <v>9052</v>
      </c>
      <c r="C1255" s="154">
        <v>44859</v>
      </c>
      <c r="D1255" s="155" t="s">
        <v>16</v>
      </c>
      <c r="E1255" s="156">
        <v>87</v>
      </c>
      <c r="F1255" s="157" t="s">
        <v>8969</v>
      </c>
      <c r="G1255" s="155" t="s">
        <v>9069</v>
      </c>
      <c r="H1255" s="158" t="s">
        <v>9009</v>
      </c>
      <c r="I1255" s="157"/>
      <c r="J1255" s="157">
        <v>60</v>
      </c>
      <c r="K1255" s="157" t="s">
        <v>9054</v>
      </c>
      <c r="L1255" s="153">
        <v>0.3</v>
      </c>
      <c r="M1255" s="159" t="s">
        <v>9058</v>
      </c>
      <c r="N1255" s="157"/>
      <c r="O1255" s="7" t="s">
        <v>9056</v>
      </c>
      <c r="P1255" s="16">
        <f>IFERROR(LOOKUP(E1255,{30,43,48,53,58,63,68,73,78,83,88,93,97},{42,47,52,57,62,67,72,77,82,87,92,99,100}),999)</f>
        <v>87</v>
      </c>
      <c r="Q1255">
        <v>1</v>
      </c>
    </row>
    <row r="1256" spans="1:17" x14ac:dyDescent="0.35">
      <c r="A1256" s="153">
        <v>3305</v>
      </c>
      <c r="B1256" t="s">
        <v>9052</v>
      </c>
      <c r="C1256" s="154">
        <v>44859</v>
      </c>
      <c r="D1256" s="155" t="s">
        <v>16</v>
      </c>
      <c r="E1256" s="156">
        <v>77</v>
      </c>
      <c r="F1256" s="157" t="s">
        <v>8969</v>
      </c>
      <c r="G1256" s="155" t="s">
        <v>9069</v>
      </c>
      <c r="H1256" s="158" t="s">
        <v>9009</v>
      </c>
      <c r="I1256" s="157"/>
      <c r="J1256" s="157">
        <v>60</v>
      </c>
      <c r="K1256" s="157" t="s">
        <v>9054</v>
      </c>
      <c r="L1256" s="153">
        <v>0.3</v>
      </c>
      <c r="M1256" s="159" t="s">
        <v>9058</v>
      </c>
      <c r="N1256" s="157"/>
      <c r="O1256" s="7" t="s">
        <v>9056</v>
      </c>
      <c r="P1256" s="16">
        <f>IFERROR(LOOKUP(E1256,{30,43,48,53,58,63,68,73,78,83,88,93,97},{42,47,52,57,62,67,72,77,82,87,92,99,100}),999)</f>
        <v>77</v>
      </c>
      <c r="Q1256">
        <v>1</v>
      </c>
    </row>
    <row r="1257" spans="1:17" ht="29" x14ac:dyDescent="0.35">
      <c r="A1257" s="153">
        <v>3306</v>
      </c>
      <c r="B1257" t="s">
        <v>9052</v>
      </c>
      <c r="C1257" s="154">
        <v>44859</v>
      </c>
      <c r="D1257" s="155" t="s">
        <v>16</v>
      </c>
      <c r="E1257" s="156">
        <v>75</v>
      </c>
      <c r="F1257" s="157" t="s">
        <v>8969</v>
      </c>
      <c r="G1257" s="155" t="s">
        <v>9069</v>
      </c>
      <c r="H1257" s="158" t="s">
        <v>9053</v>
      </c>
      <c r="I1257" s="157">
        <v>220393</v>
      </c>
      <c r="J1257" s="157">
        <v>60</v>
      </c>
      <c r="K1257" s="157" t="s">
        <v>9111</v>
      </c>
      <c r="L1257" s="159">
        <v>1.3</v>
      </c>
      <c r="M1257" s="159" t="s">
        <v>9000</v>
      </c>
      <c r="N1257" s="157">
        <v>220393</v>
      </c>
      <c r="O1257" s="7" t="s">
        <v>9056</v>
      </c>
      <c r="P1257" s="16">
        <f>IFERROR(LOOKUP(E1257,{30,43,48,53,58,63,68,73,78,83,88,93,97},{42,47,52,57,62,67,72,77,82,87,92,99,100}),999)</f>
        <v>77</v>
      </c>
      <c r="Q1257">
        <v>1</v>
      </c>
    </row>
    <row r="1258" spans="1:17" x14ac:dyDescent="0.35">
      <c r="A1258" s="153">
        <v>3307</v>
      </c>
      <c r="B1258" t="s">
        <v>9052</v>
      </c>
      <c r="C1258" s="154">
        <v>44859</v>
      </c>
      <c r="D1258" s="155" t="s">
        <v>16</v>
      </c>
      <c r="E1258" s="156">
        <v>79</v>
      </c>
      <c r="F1258" s="157" t="s">
        <v>8969</v>
      </c>
      <c r="G1258" s="155" t="s">
        <v>9069</v>
      </c>
      <c r="H1258" s="158" t="s">
        <v>9009</v>
      </c>
      <c r="I1258" s="157"/>
      <c r="J1258" s="157">
        <v>60</v>
      </c>
      <c r="K1258" s="157" t="s">
        <v>9054</v>
      </c>
      <c r="L1258" s="153">
        <v>0.3</v>
      </c>
      <c r="M1258" s="159" t="s">
        <v>9058</v>
      </c>
      <c r="N1258" s="157"/>
      <c r="O1258" s="7" t="s">
        <v>9056</v>
      </c>
      <c r="P1258" s="16">
        <f>IFERROR(LOOKUP(E1258,{30,43,48,53,58,63,68,73,78,83,88,93,97},{42,47,52,57,62,67,72,77,82,87,92,99,100}),999)</f>
        <v>82</v>
      </c>
      <c r="Q1258">
        <v>1</v>
      </c>
    </row>
    <row r="1259" spans="1:17" x14ac:dyDescent="0.35">
      <c r="A1259" s="153">
        <v>3308</v>
      </c>
      <c r="B1259" t="s">
        <v>9052</v>
      </c>
      <c r="C1259" s="154">
        <v>44859</v>
      </c>
      <c r="D1259" s="155" t="s">
        <v>16</v>
      </c>
      <c r="E1259" s="156">
        <v>72</v>
      </c>
      <c r="F1259" s="157" t="s">
        <v>8969</v>
      </c>
      <c r="G1259" s="157" t="s">
        <v>9</v>
      </c>
      <c r="H1259" s="158" t="s">
        <v>9053</v>
      </c>
      <c r="I1259" s="157">
        <v>637603</v>
      </c>
      <c r="J1259" s="157">
        <v>60</v>
      </c>
      <c r="K1259" s="157" t="s">
        <v>9055</v>
      </c>
      <c r="L1259" s="159">
        <v>1.2</v>
      </c>
      <c r="M1259" s="159" t="s">
        <v>9000</v>
      </c>
      <c r="N1259" s="157">
        <v>637603</v>
      </c>
      <c r="O1259" s="7" t="s">
        <v>9056</v>
      </c>
      <c r="P1259" s="16">
        <f>IFERROR(LOOKUP(E1259,{30,43,48,53,58,63,68,73,78,83,88,93,97},{42,47,52,57,62,67,72,77,82,87,92,99,100}),999)</f>
        <v>72</v>
      </c>
      <c r="Q1259">
        <v>1</v>
      </c>
    </row>
    <row r="1260" spans="1:17" ht="29" x14ac:dyDescent="0.35">
      <c r="A1260" s="153">
        <v>3309</v>
      </c>
      <c r="B1260" t="s">
        <v>9052</v>
      </c>
      <c r="C1260" s="154">
        <v>44859</v>
      </c>
      <c r="D1260" s="155" t="s">
        <v>16</v>
      </c>
      <c r="E1260" s="156">
        <v>85</v>
      </c>
      <c r="F1260" s="157" t="s">
        <v>8969</v>
      </c>
      <c r="G1260" s="157" t="s">
        <v>9</v>
      </c>
      <c r="H1260" s="158" t="s">
        <v>9053</v>
      </c>
      <c r="I1260" s="157">
        <v>220511</v>
      </c>
      <c r="J1260" s="157">
        <v>60</v>
      </c>
      <c r="K1260" s="157" t="s">
        <v>9068</v>
      </c>
      <c r="L1260" s="159">
        <v>0.3</v>
      </c>
      <c r="M1260" s="159" t="s">
        <v>9058</v>
      </c>
      <c r="N1260" s="157">
        <v>220511</v>
      </c>
      <c r="O1260" s="7" t="s">
        <v>9056</v>
      </c>
      <c r="P1260" s="16">
        <f>IFERROR(LOOKUP(E1260,{30,43,48,53,58,63,68,73,78,83,88,93,97},{42,47,52,57,62,67,72,77,82,87,92,99,100}),999)</f>
        <v>87</v>
      </c>
      <c r="Q1260">
        <v>1</v>
      </c>
    </row>
    <row r="1261" spans="1:17" ht="29" x14ac:dyDescent="0.35">
      <c r="A1261" s="153">
        <v>3310</v>
      </c>
      <c r="B1261" t="s">
        <v>9052</v>
      </c>
      <c r="C1261" s="154">
        <v>44859</v>
      </c>
      <c r="D1261" s="155" t="s">
        <v>16</v>
      </c>
      <c r="E1261" s="156">
        <v>84</v>
      </c>
      <c r="F1261" s="157" t="s">
        <v>8969</v>
      </c>
      <c r="G1261" s="157" t="s">
        <v>9</v>
      </c>
      <c r="H1261" s="158" t="s">
        <v>9053</v>
      </c>
      <c r="I1261" s="157">
        <v>220511</v>
      </c>
      <c r="J1261" s="157">
        <v>60</v>
      </c>
      <c r="K1261" s="157" t="s">
        <v>9068</v>
      </c>
      <c r="L1261" s="159">
        <v>0.3</v>
      </c>
      <c r="M1261" s="159" t="s">
        <v>9058</v>
      </c>
      <c r="N1261" s="157">
        <v>220511</v>
      </c>
      <c r="O1261" s="7" t="s">
        <v>9056</v>
      </c>
      <c r="P1261" s="16">
        <f>IFERROR(LOOKUP(E1261,{30,43,48,53,58,63,68,73,78,83,88,93,97},{42,47,52,57,62,67,72,77,82,87,92,99,100}),999)</f>
        <v>87</v>
      </c>
      <c r="Q1261">
        <v>1</v>
      </c>
    </row>
    <row r="1262" spans="1:17" x14ac:dyDescent="0.35">
      <c r="A1262" s="153">
        <v>3311</v>
      </c>
      <c r="B1262" t="s">
        <v>9052</v>
      </c>
      <c r="C1262" s="154">
        <v>44859</v>
      </c>
      <c r="D1262" s="155" t="s">
        <v>16</v>
      </c>
      <c r="E1262" s="156">
        <v>82</v>
      </c>
      <c r="F1262" s="157" t="s">
        <v>8969</v>
      </c>
      <c r="G1262" s="155" t="s">
        <v>9069</v>
      </c>
      <c r="H1262" s="158" t="s">
        <v>9009</v>
      </c>
      <c r="I1262" s="157"/>
      <c r="J1262" s="157">
        <v>60</v>
      </c>
      <c r="K1262" s="157" t="s">
        <v>9054</v>
      </c>
      <c r="L1262" s="153">
        <v>0.3</v>
      </c>
      <c r="M1262" s="159" t="s">
        <v>9058</v>
      </c>
      <c r="N1262" s="157"/>
      <c r="O1262" s="7" t="s">
        <v>9056</v>
      </c>
      <c r="P1262" s="16">
        <f>IFERROR(LOOKUP(E1262,{30,43,48,53,58,63,68,73,78,83,88,93,97},{42,47,52,57,62,67,72,77,82,87,92,99,100}),999)</f>
        <v>82</v>
      </c>
      <c r="Q1262">
        <v>1</v>
      </c>
    </row>
    <row r="1263" spans="1:17" x14ac:dyDescent="0.35">
      <c r="A1263" s="153">
        <v>3312</v>
      </c>
      <c r="B1263" t="s">
        <v>9052</v>
      </c>
      <c r="C1263" s="154">
        <v>44859</v>
      </c>
      <c r="D1263" s="155" t="s">
        <v>16</v>
      </c>
      <c r="E1263" s="156">
        <v>76</v>
      </c>
      <c r="F1263" s="157" t="s">
        <v>8969</v>
      </c>
      <c r="G1263" s="157" t="s">
        <v>9</v>
      </c>
      <c r="H1263" s="158" t="s">
        <v>9053</v>
      </c>
      <c r="I1263" s="157">
        <v>220510</v>
      </c>
      <c r="J1263" s="157">
        <v>18</v>
      </c>
      <c r="K1263" s="157" t="s">
        <v>9078</v>
      </c>
      <c r="L1263" s="159">
        <v>0.3</v>
      </c>
      <c r="M1263" s="159" t="s">
        <v>9058</v>
      </c>
      <c r="N1263" s="157">
        <v>220510</v>
      </c>
      <c r="O1263" s="7" t="s">
        <v>9056</v>
      </c>
      <c r="P1263" s="16">
        <f>IFERROR(LOOKUP(E1263,{30,43,48,53,58,63,68,73,78,83,88,93,97},{42,47,52,57,62,67,72,77,82,87,92,99,100}),999)</f>
        <v>77</v>
      </c>
      <c r="Q1263">
        <v>1</v>
      </c>
    </row>
    <row r="1264" spans="1:17" x14ac:dyDescent="0.35">
      <c r="A1264" s="153">
        <v>3313</v>
      </c>
      <c r="B1264" t="s">
        <v>9052</v>
      </c>
      <c r="C1264" s="154">
        <v>44859</v>
      </c>
      <c r="D1264" s="155" t="s">
        <v>16</v>
      </c>
      <c r="E1264" s="156">
        <v>75</v>
      </c>
      <c r="F1264" s="157" t="s">
        <v>8969</v>
      </c>
      <c r="G1264" s="155" t="s">
        <v>9069</v>
      </c>
      <c r="H1264" s="158" t="s">
        <v>9009</v>
      </c>
      <c r="I1264" s="157"/>
      <c r="J1264" s="157">
        <v>60</v>
      </c>
      <c r="K1264" s="157" t="s">
        <v>9054</v>
      </c>
      <c r="L1264" s="159">
        <v>9.9</v>
      </c>
      <c r="M1264" s="159"/>
      <c r="N1264" s="157"/>
      <c r="O1264" s="7" t="s">
        <v>9056</v>
      </c>
      <c r="P1264" s="16">
        <f>IFERROR(LOOKUP(E1264,{30,43,48,53,58,63,68,73,78,83,88,93,97},{42,47,52,57,62,67,72,77,82,87,92,99,100}),999)</f>
        <v>77</v>
      </c>
      <c r="Q1264">
        <v>1</v>
      </c>
    </row>
    <row r="1265" spans="1:17" x14ac:dyDescent="0.35">
      <c r="A1265" s="153">
        <v>3314</v>
      </c>
      <c r="B1265" t="s">
        <v>9052</v>
      </c>
      <c r="C1265" s="154">
        <v>44859</v>
      </c>
      <c r="D1265" s="155" t="s">
        <v>16</v>
      </c>
      <c r="E1265" s="156">
        <v>77</v>
      </c>
      <c r="F1265" s="157" t="s">
        <v>8969</v>
      </c>
      <c r="G1265" s="155" t="s">
        <v>9069</v>
      </c>
      <c r="H1265" s="158" t="s">
        <v>9009</v>
      </c>
      <c r="I1265" s="157"/>
      <c r="J1265" s="157">
        <v>60</v>
      </c>
      <c r="K1265" s="157" t="s">
        <v>9054</v>
      </c>
      <c r="L1265" s="153">
        <v>1.2</v>
      </c>
      <c r="M1265" s="159" t="s">
        <v>9000</v>
      </c>
      <c r="N1265" s="157"/>
      <c r="O1265" s="7" t="s">
        <v>9056</v>
      </c>
      <c r="P1265" s="16">
        <f>IFERROR(LOOKUP(E1265,{30,43,48,53,58,63,68,73,78,83,88,93,97},{42,47,52,57,62,67,72,77,82,87,92,99,100}),999)</f>
        <v>77</v>
      </c>
      <c r="Q1265">
        <v>1</v>
      </c>
    </row>
    <row r="1266" spans="1:17" x14ac:dyDescent="0.35">
      <c r="A1266" s="153">
        <v>3315</v>
      </c>
      <c r="B1266" t="s">
        <v>9052</v>
      </c>
      <c r="C1266" s="154">
        <v>44859</v>
      </c>
      <c r="D1266" s="155" t="s">
        <v>16</v>
      </c>
      <c r="E1266" s="156">
        <v>76</v>
      </c>
      <c r="F1266" s="157" t="s">
        <v>8969</v>
      </c>
      <c r="G1266" s="157" t="s">
        <v>9</v>
      </c>
      <c r="H1266" s="158" t="s">
        <v>9053</v>
      </c>
      <c r="I1266" s="157">
        <v>220510</v>
      </c>
      <c r="J1266" s="157">
        <v>60</v>
      </c>
      <c r="K1266" s="157" t="s">
        <v>9078</v>
      </c>
      <c r="L1266" s="159">
        <v>0.3</v>
      </c>
      <c r="M1266" s="159" t="s">
        <v>9058</v>
      </c>
      <c r="N1266" s="157">
        <v>220510</v>
      </c>
      <c r="O1266" s="7" t="s">
        <v>9056</v>
      </c>
      <c r="P1266" s="16">
        <f>IFERROR(LOOKUP(E1266,{30,43,48,53,58,63,68,73,78,83,88,93,97},{42,47,52,57,62,67,72,77,82,87,92,99,100}),999)</f>
        <v>77</v>
      </c>
      <c r="Q1266">
        <v>1</v>
      </c>
    </row>
    <row r="1267" spans="1:17" x14ac:dyDescent="0.35">
      <c r="A1267" s="153">
        <v>3316</v>
      </c>
      <c r="B1267" t="s">
        <v>9052</v>
      </c>
      <c r="C1267" s="154">
        <v>44859</v>
      </c>
      <c r="D1267" s="155" t="s">
        <v>16</v>
      </c>
      <c r="E1267" s="156">
        <v>83</v>
      </c>
      <c r="F1267" s="157" t="s">
        <v>8969</v>
      </c>
      <c r="G1267" s="157" t="s">
        <v>9</v>
      </c>
      <c r="H1267" s="158" t="s">
        <v>9053</v>
      </c>
      <c r="I1267" s="157">
        <v>220509</v>
      </c>
      <c r="J1267" s="157">
        <v>60</v>
      </c>
      <c r="K1267" s="157" t="s">
        <v>9078</v>
      </c>
      <c r="L1267" s="159">
        <v>0.3</v>
      </c>
      <c r="M1267" s="159" t="s">
        <v>9058</v>
      </c>
      <c r="N1267" s="157">
        <v>220509</v>
      </c>
      <c r="O1267" s="7" t="s">
        <v>9056</v>
      </c>
      <c r="P1267" s="16">
        <f>IFERROR(LOOKUP(E1267,{30,43,48,53,58,63,68,73,78,83,88,93,97},{42,47,52,57,62,67,72,77,82,87,92,99,100}),999)</f>
        <v>87</v>
      </c>
      <c r="Q1267">
        <v>1</v>
      </c>
    </row>
    <row r="1268" spans="1:17" x14ac:dyDescent="0.35">
      <c r="A1268" s="153">
        <v>3317</v>
      </c>
      <c r="B1268" t="s">
        <v>9052</v>
      </c>
      <c r="C1268" s="154">
        <v>44859</v>
      </c>
      <c r="D1268" s="155" t="s">
        <v>16</v>
      </c>
      <c r="E1268" s="156">
        <v>82</v>
      </c>
      <c r="F1268" s="157" t="s">
        <v>8969</v>
      </c>
      <c r="G1268" s="155" t="s">
        <v>9069</v>
      </c>
      <c r="H1268" s="158" t="s">
        <v>9009</v>
      </c>
      <c r="I1268" s="157"/>
      <c r="J1268" s="157">
        <v>60</v>
      </c>
      <c r="K1268" s="157" t="s">
        <v>9054</v>
      </c>
      <c r="L1268" s="153">
        <v>0.3</v>
      </c>
      <c r="M1268" s="159" t="s">
        <v>9058</v>
      </c>
      <c r="N1268" s="157"/>
      <c r="O1268" s="7" t="s">
        <v>9056</v>
      </c>
      <c r="P1268" s="16">
        <f>IFERROR(LOOKUP(E1268,{30,43,48,53,58,63,68,73,78,83,88,93,97},{42,47,52,57,62,67,72,77,82,87,92,99,100}),999)</f>
        <v>82</v>
      </c>
      <c r="Q1268">
        <v>1</v>
      </c>
    </row>
    <row r="1269" spans="1:17" ht="29" x14ac:dyDescent="0.35">
      <c r="A1269" s="153">
        <v>3318</v>
      </c>
      <c r="B1269" t="s">
        <v>9052</v>
      </c>
      <c r="C1269" s="154">
        <v>44859</v>
      </c>
      <c r="D1269" s="155" t="s">
        <v>16</v>
      </c>
      <c r="E1269" s="156">
        <v>81</v>
      </c>
      <c r="F1269" s="157" t="s">
        <v>8969</v>
      </c>
      <c r="G1269" s="157" t="s">
        <v>9</v>
      </c>
      <c r="H1269" s="158" t="s">
        <v>9053</v>
      </c>
      <c r="I1269" s="157">
        <v>91286</v>
      </c>
      <c r="J1269" s="157">
        <v>60</v>
      </c>
      <c r="K1269" s="157" t="s">
        <v>9112</v>
      </c>
      <c r="L1269" s="159">
        <v>0.3</v>
      </c>
      <c r="M1269" s="159" t="s">
        <v>9058</v>
      </c>
      <c r="N1269" s="157">
        <v>91286</v>
      </c>
      <c r="O1269" s="7" t="s">
        <v>9056</v>
      </c>
      <c r="P1269" s="16">
        <f>IFERROR(LOOKUP(E1269,{30,43,48,53,58,63,68,73,78,83,88,93,97},{42,47,52,57,62,67,72,77,82,87,92,99,100}),999)</f>
        <v>82</v>
      </c>
      <c r="Q1269">
        <v>1</v>
      </c>
    </row>
    <row r="1270" spans="1:17" x14ac:dyDescent="0.35">
      <c r="A1270" s="153">
        <v>3319</v>
      </c>
      <c r="B1270" t="s">
        <v>9052</v>
      </c>
      <c r="C1270" s="154">
        <v>44859</v>
      </c>
      <c r="D1270" s="155" t="s">
        <v>16</v>
      </c>
      <c r="E1270" s="156">
        <v>75</v>
      </c>
      <c r="F1270" s="157" t="s">
        <v>8969</v>
      </c>
      <c r="G1270" s="157" t="s">
        <v>9</v>
      </c>
      <c r="H1270" s="158" t="s">
        <v>9053</v>
      </c>
      <c r="I1270" s="157">
        <v>220513</v>
      </c>
      <c r="J1270" s="157">
        <v>60</v>
      </c>
      <c r="K1270" s="157" t="s">
        <v>9080</v>
      </c>
      <c r="L1270" s="159">
        <v>0.3</v>
      </c>
      <c r="M1270" s="159" t="s">
        <v>9058</v>
      </c>
      <c r="N1270" s="157">
        <v>220513</v>
      </c>
      <c r="O1270" s="7" t="s">
        <v>9056</v>
      </c>
      <c r="P1270" s="16">
        <f>IFERROR(LOOKUP(E1270,{30,43,48,53,58,63,68,73,78,83,88,93,97},{42,47,52,57,62,67,72,77,82,87,92,99,100}),999)</f>
        <v>77</v>
      </c>
      <c r="Q1270">
        <v>1</v>
      </c>
    </row>
    <row r="1271" spans="1:17" x14ac:dyDescent="0.35">
      <c r="A1271" s="153">
        <v>3320</v>
      </c>
      <c r="B1271" t="s">
        <v>9052</v>
      </c>
      <c r="C1271" s="154">
        <v>44859</v>
      </c>
      <c r="D1271" s="155" t="s">
        <v>16</v>
      </c>
      <c r="E1271" s="156">
        <v>80</v>
      </c>
      <c r="F1271" s="157" t="s">
        <v>8969</v>
      </c>
      <c r="G1271" s="155" t="s">
        <v>9069</v>
      </c>
      <c r="H1271" s="158" t="s">
        <v>9009</v>
      </c>
      <c r="I1271" s="157"/>
      <c r="J1271" s="157">
        <v>60</v>
      </c>
      <c r="K1271" s="157" t="s">
        <v>9054</v>
      </c>
      <c r="L1271" s="153">
        <v>0.3</v>
      </c>
      <c r="M1271" s="159" t="s">
        <v>9058</v>
      </c>
      <c r="N1271" s="157"/>
      <c r="O1271" s="7" t="s">
        <v>9056</v>
      </c>
      <c r="P1271" s="16">
        <f>IFERROR(LOOKUP(E1271,{30,43,48,53,58,63,68,73,78,83,88,93,97},{42,47,52,57,62,67,72,77,82,87,92,99,100}),999)</f>
        <v>82</v>
      </c>
      <c r="Q1271">
        <v>1</v>
      </c>
    </row>
    <row r="1272" spans="1:17" x14ac:dyDescent="0.35">
      <c r="A1272" s="153">
        <v>3321</v>
      </c>
      <c r="B1272" t="s">
        <v>9052</v>
      </c>
      <c r="C1272" s="154">
        <v>44859</v>
      </c>
      <c r="D1272" s="155" t="s">
        <v>16</v>
      </c>
      <c r="E1272" s="156">
        <v>70</v>
      </c>
      <c r="F1272" s="157" t="s">
        <v>8969</v>
      </c>
      <c r="G1272" s="157" t="s">
        <v>9</v>
      </c>
      <c r="H1272" s="158" t="s">
        <v>9053</v>
      </c>
      <c r="I1272" s="157">
        <v>637603</v>
      </c>
      <c r="J1272" s="157">
        <v>60</v>
      </c>
      <c r="K1272" s="157" t="s">
        <v>9055</v>
      </c>
      <c r="L1272" s="159">
        <v>1.2</v>
      </c>
      <c r="M1272" s="159" t="s">
        <v>9000</v>
      </c>
      <c r="N1272" s="157">
        <v>637603</v>
      </c>
      <c r="O1272" s="7" t="s">
        <v>9056</v>
      </c>
      <c r="P1272" s="16">
        <f>IFERROR(LOOKUP(E1272,{30,43,48,53,58,63,68,73,78,83,88,93,97},{42,47,52,57,62,67,72,77,82,87,92,99,100}),999)</f>
        <v>72</v>
      </c>
      <c r="Q1272">
        <v>1</v>
      </c>
    </row>
    <row r="1273" spans="1:17" x14ac:dyDescent="0.35">
      <c r="A1273" s="153">
        <v>3322</v>
      </c>
      <c r="B1273" t="s">
        <v>9052</v>
      </c>
      <c r="C1273" s="154">
        <v>44859</v>
      </c>
      <c r="D1273" s="155" t="s">
        <v>16</v>
      </c>
      <c r="E1273" s="156">
        <v>69</v>
      </c>
      <c r="F1273" s="157" t="s">
        <v>8969</v>
      </c>
      <c r="G1273" s="157" t="s">
        <v>9</v>
      </c>
      <c r="H1273" s="158" t="s">
        <v>9053</v>
      </c>
      <c r="I1273" s="157">
        <v>637603</v>
      </c>
      <c r="J1273" s="157">
        <v>60</v>
      </c>
      <c r="K1273" s="157" t="s">
        <v>9055</v>
      </c>
      <c r="L1273" s="159">
        <v>1.2</v>
      </c>
      <c r="M1273" s="159" t="s">
        <v>9000</v>
      </c>
      <c r="N1273" s="157">
        <v>637603</v>
      </c>
      <c r="O1273" s="7" t="s">
        <v>9056</v>
      </c>
      <c r="P1273" s="16">
        <f>IFERROR(LOOKUP(E1273,{30,43,48,53,58,63,68,73,78,83,88,93,97},{42,47,52,57,62,67,72,77,82,87,92,99,100}),999)</f>
        <v>72</v>
      </c>
      <c r="Q1273">
        <v>1</v>
      </c>
    </row>
    <row r="1274" spans="1:17" x14ac:dyDescent="0.35">
      <c r="A1274" s="153">
        <v>3323</v>
      </c>
      <c r="B1274" t="s">
        <v>9052</v>
      </c>
      <c r="C1274" s="154">
        <v>44859</v>
      </c>
      <c r="D1274" s="155" t="s">
        <v>16</v>
      </c>
      <c r="E1274" s="156">
        <v>90</v>
      </c>
      <c r="F1274" s="157" t="s">
        <v>8969</v>
      </c>
      <c r="G1274" s="155" t="s">
        <v>9069</v>
      </c>
      <c r="H1274" s="158" t="s">
        <v>9009</v>
      </c>
      <c r="I1274" s="157"/>
      <c r="J1274" s="157">
        <v>60</v>
      </c>
      <c r="K1274" s="157" t="s">
        <v>9054</v>
      </c>
      <c r="L1274" s="153">
        <v>0.3</v>
      </c>
      <c r="M1274" s="159" t="s">
        <v>9058</v>
      </c>
      <c r="N1274" s="157"/>
      <c r="O1274" s="7" t="s">
        <v>9056</v>
      </c>
      <c r="P1274" s="16">
        <f>IFERROR(LOOKUP(E1274,{30,43,48,53,58,63,68,73,78,83,88,93,97},{42,47,52,57,62,67,72,77,82,87,92,99,100}),999)</f>
        <v>92</v>
      </c>
      <c r="Q1274">
        <v>1</v>
      </c>
    </row>
    <row r="1275" spans="1:17" x14ac:dyDescent="0.35">
      <c r="A1275" s="153">
        <v>3324</v>
      </c>
      <c r="B1275" t="s">
        <v>9052</v>
      </c>
      <c r="C1275" s="154">
        <v>44859</v>
      </c>
      <c r="D1275" s="155" t="s">
        <v>16</v>
      </c>
      <c r="E1275" s="156">
        <v>74</v>
      </c>
      <c r="F1275" s="157" t="s">
        <v>8969</v>
      </c>
      <c r="G1275" s="155" t="s">
        <v>9069</v>
      </c>
      <c r="H1275" s="158" t="s">
        <v>9009</v>
      </c>
      <c r="I1275" s="157"/>
      <c r="J1275" s="157">
        <v>18</v>
      </c>
      <c r="K1275" s="157" t="s">
        <v>9054</v>
      </c>
      <c r="L1275" s="153">
        <v>0.3</v>
      </c>
      <c r="M1275" s="159" t="s">
        <v>9058</v>
      </c>
      <c r="N1275" s="157"/>
      <c r="O1275" s="7" t="s">
        <v>9056</v>
      </c>
      <c r="P1275" s="16">
        <f>IFERROR(LOOKUP(E1275,{30,43,48,53,58,63,68,73,78,83,88,93,97},{42,47,52,57,62,67,72,77,82,87,92,99,100}),999)</f>
        <v>77</v>
      </c>
      <c r="Q1275">
        <v>1</v>
      </c>
    </row>
    <row r="1276" spans="1:17" x14ac:dyDescent="0.35">
      <c r="A1276" s="153">
        <v>3325</v>
      </c>
      <c r="B1276" t="s">
        <v>9052</v>
      </c>
      <c r="C1276" s="154">
        <v>44859</v>
      </c>
      <c r="D1276" s="155" t="s">
        <v>16</v>
      </c>
      <c r="E1276" s="156">
        <v>85</v>
      </c>
      <c r="F1276" s="157" t="s">
        <v>8969</v>
      </c>
      <c r="G1276" s="155" t="s">
        <v>9069</v>
      </c>
      <c r="H1276" s="158" t="s">
        <v>9009</v>
      </c>
      <c r="I1276" s="157"/>
      <c r="J1276" s="157">
        <v>18</v>
      </c>
      <c r="K1276" s="157" t="s">
        <v>9054</v>
      </c>
      <c r="L1276" s="153">
        <v>1.3</v>
      </c>
      <c r="M1276" s="159" t="s">
        <v>9000</v>
      </c>
      <c r="N1276" s="157"/>
      <c r="O1276" s="7" t="s">
        <v>9056</v>
      </c>
      <c r="P1276" s="16">
        <f>IFERROR(LOOKUP(E1276,{30,43,48,53,58,63,68,73,78,83,88,93,97},{42,47,52,57,62,67,72,77,82,87,92,99,100}),999)</f>
        <v>87</v>
      </c>
      <c r="Q1276">
        <v>1</v>
      </c>
    </row>
    <row r="1277" spans="1:17" x14ac:dyDescent="0.35">
      <c r="A1277" s="153">
        <v>3326</v>
      </c>
      <c r="B1277" t="s">
        <v>9052</v>
      </c>
      <c r="C1277" s="154">
        <v>44859</v>
      </c>
      <c r="D1277" s="155" t="s">
        <v>16</v>
      </c>
      <c r="E1277" s="156">
        <v>73</v>
      </c>
      <c r="F1277" s="157" t="s">
        <v>8969</v>
      </c>
      <c r="G1277" s="155" t="s">
        <v>9069</v>
      </c>
      <c r="H1277" s="158" t="s">
        <v>9009</v>
      </c>
      <c r="I1277" s="157"/>
      <c r="J1277" s="157">
        <v>60</v>
      </c>
      <c r="K1277" s="157" t="s">
        <v>9054</v>
      </c>
      <c r="L1277" s="153">
        <v>0.3</v>
      </c>
      <c r="M1277" s="159" t="s">
        <v>9058</v>
      </c>
      <c r="N1277" s="157"/>
      <c r="O1277" s="7" t="s">
        <v>9056</v>
      </c>
      <c r="P1277" s="16">
        <f>IFERROR(LOOKUP(E1277,{30,43,48,53,58,63,68,73,78,83,88,93,97},{42,47,52,57,62,67,72,77,82,87,92,99,100}),999)</f>
        <v>77</v>
      </c>
      <c r="Q1277">
        <v>1</v>
      </c>
    </row>
    <row r="1278" spans="1:17" x14ac:dyDescent="0.35">
      <c r="A1278" s="153">
        <v>3327</v>
      </c>
      <c r="B1278" t="s">
        <v>9052</v>
      </c>
      <c r="C1278" s="154">
        <v>44859</v>
      </c>
      <c r="D1278" s="155" t="s">
        <v>16</v>
      </c>
      <c r="E1278" s="156">
        <v>75</v>
      </c>
      <c r="F1278" s="157" t="s">
        <v>8969</v>
      </c>
      <c r="G1278" s="155" t="s">
        <v>9069</v>
      </c>
      <c r="H1278" s="158" t="s">
        <v>9009</v>
      </c>
      <c r="I1278" s="157"/>
      <c r="J1278" s="157">
        <v>60</v>
      </c>
      <c r="K1278" s="157" t="s">
        <v>9054</v>
      </c>
      <c r="L1278" s="153">
        <v>0.3</v>
      </c>
      <c r="M1278" s="159" t="s">
        <v>9058</v>
      </c>
      <c r="N1278" s="157"/>
      <c r="O1278" s="7" t="s">
        <v>9056</v>
      </c>
      <c r="P1278" s="16">
        <f>IFERROR(LOOKUP(E1278,{30,43,48,53,58,63,68,73,78,83,88,93,97},{42,47,52,57,62,67,72,77,82,87,92,99,100}),999)</f>
        <v>77</v>
      </c>
      <c r="Q1278">
        <v>1</v>
      </c>
    </row>
    <row r="1279" spans="1:17" x14ac:dyDescent="0.35">
      <c r="A1279" s="153">
        <v>3328</v>
      </c>
      <c r="B1279" t="s">
        <v>9052</v>
      </c>
      <c r="C1279" s="154">
        <v>44859</v>
      </c>
      <c r="D1279" s="155" t="s">
        <v>16</v>
      </c>
      <c r="E1279" s="156">
        <v>74</v>
      </c>
      <c r="F1279" s="157" t="s">
        <v>8969</v>
      </c>
      <c r="G1279" s="155" t="s">
        <v>9069</v>
      </c>
      <c r="H1279" s="158" t="s">
        <v>9009</v>
      </c>
      <c r="I1279" s="157"/>
      <c r="J1279" s="157">
        <v>60</v>
      </c>
      <c r="K1279" s="157" t="s">
        <v>9054</v>
      </c>
      <c r="L1279" s="153">
        <v>0.3</v>
      </c>
      <c r="M1279" s="159" t="s">
        <v>9058</v>
      </c>
      <c r="N1279" s="157"/>
      <c r="O1279" s="7" t="s">
        <v>9056</v>
      </c>
      <c r="P1279" s="16">
        <f>IFERROR(LOOKUP(E1279,{30,43,48,53,58,63,68,73,78,83,88,93,97},{42,47,52,57,62,67,72,77,82,87,92,99,100}),999)</f>
        <v>77</v>
      </c>
      <c r="Q1279">
        <v>1</v>
      </c>
    </row>
    <row r="1280" spans="1:17" x14ac:dyDescent="0.35">
      <c r="A1280" s="153">
        <v>3329</v>
      </c>
      <c r="B1280" t="s">
        <v>9052</v>
      </c>
      <c r="C1280" s="154">
        <v>44859</v>
      </c>
      <c r="D1280" s="155" t="s">
        <v>16</v>
      </c>
      <c r="E1280" s="156">
        <v>84</v>
      </c>
      <c r="F1280" s="157" t="s">
        <v>8969</v>
      </c>
      <c r="G1280" s="155" t="s">
        <v>9069</v>
      </c>
      <c r="H1280" s="158" t="s">
        <v>9009</v>
      </c>
      <c r="I1280" s="157"/>
      <c r="J1280" s="157">
        <v>60</v>
      </c>
      <c r="K1280" s="157" t="s">
        <v>9054</v>
      </c>
      <c r="L1280" s="159">
        <v>9.9</v>
      </c>
      <c r="M1280" s="159"/>
      <c r="N1280" s="157"/>
      <c r="O1280" s="7" t="s">
        <v>9056</v>
      </c>
      <c r="P1280" s="16">
        <f>IFERROR(LOOKUP(E1280,{30,43,48,53,58,63,68,73,78,83,88,93,97},{42,47,52,57,62,67,72,77,82,87,92,99,100}),999)</f>
        <v>87</v>
      </c>
      <c r="Q1280">
        <v>1</v>
      </c>
    </row>
    <row r="1281" spans="1:17" x14ac:dyDescent="0.35">
      <c r="A1281" s="153">
        <v>3330</v>
      </c>
      <c r="B1281" t="s">
        <v>9052</v>
      </c>
      <c r="C1281" s="154">
        <v>44859</v>
      </c>
      <c r="D1281" s="155" t="s">
        <v>16</v>
      </c>
      <c r="E1281" s="156">
        <v>85</v>
      </c>
      <c r="F1281" s="157" t="s">
        <v>8969</v>
      </c>
      <c r="G1281" s="155" t="s">
        <v>9069</v>
      </c>
      <c r="H1281" s="158" t="s">
        <v>9009</v>
      </c>
      <c r="I1281" s="157"/>
      <c r="J1281" s="157">
        <v>60</v>
      </c>
      <c r="K1281" s="157" t="s">
        <v>9054</v>
      </c>
      <c r="L1281" s="159">
        <v>9.9</v>
      </c>
      <c r="M1281" s="159"/>
      <c r="N1281" s="157"/>
      <c r="O1281" s="7" t="s">
        <v>9056</v>
      </c>
      <c r="P1281" s="16">
        <f>IFERROR(LOOKUP(E1281,{30,43,48,53,58,63,68,73,78,83,88,93,97},{42,47,52,57,62,67,72,77,82,87,92,99,100}),999)</f>
        <v>87</v>
      </c>
      <c r="Q1281">
        <v>1</v>
      </c>
    </row>
    <row r="1282" spans="1:17" x14ac:dyDescent="0.35">
      <c r="A1282" s="153">
        <v>3331</v>
      </c>
      <c r="B1282" t="s">
        <v>9052</v>
      </c>
      <c r="C1282" s="154">
        <v>44859</v>
      </c>
      <c r="D1282" s="155" t="s">
        <v>16</v>
      </c>
      <c r="E1282" s="156">
        <v>80</v>
      </c>
      <c r="F1282" s="157" t="s">
        <v>8969</v>
      </c>
      <c r="G1282" s="157" t="s">
        <v>9</v>
      </c>
      <c r="H1282" s="158" t="s">
        <v>9053</v>
      </c>
      <c r="I1282" s="157">
        <v>220509</v>
      </c>
      <c r="J1282" s="157">
        <v>60</v>
      </c>
      <c r="K1282" s="157" t="s">
        <v>9078</v>
      </c>
      <c r="L1282" s="159">
        <v>0.3</v>
      </c>
      <c r="M1282" s="159" t="s">
        <v>9058</v>
      </c>
      <c r="N1282" s="157">
        <v>220509</v>
      </c>
      <c r="O1282" s="7" t="s">
        <v>9056</v>
      </c>
      <c r="P1282" s="16">
        <f>IFERROR(LOOKUP(E1282,{30,43,48,53,58,63,68,73,78,83,88,93,97},{42,47,52,57,62,67,72,77,82,87,92,99,100}),999)</f>
        <v>82</v>
      </c>
      <c r="Q1282">
        <v>1</v>
      </c>
    </row>
    <row r="1283" spans="1:17" x14ac:dyDescent="0.35">
      <c r="A1283" s="153">
        <v>3332</v>
      </c>
      <c r="B1283" t="s">
        <v>9052</v>
      </c>
      <c r="C1283" s="154">
        <v>44859</v>
      </c>
      <c r="D1283" s="155" t="s">
        <v>16</v>
      </c>
      <c r="E1283" s="156">
        <v>74</v>
      </c>
      <c r="F1283" s="157" t="s">
        <v>8969</v>
      </c>
      <c r="G1283" s="157" t="s">
        <v>9</v>
      </c>
      <c r="H1283" s="158" t="s">
        <v>9053</v>
      </c>
      <c r="I1283" s="157">
        <v>637603</v>
      </c>
      <c r="J1283" s="157">
        <v>60</v>
      </c>
      <c r="K1283" s="157" t="s">
        <v>9055</v>
      </c>
      <c r="L1283" s="159">
        <v>1.2</v>
      </c>
      <c r="M1283" s="159" t="s">
        <v>9000</v>
      </c>
      <c r="N1283" s="157">
        <v>637603</v>
      </c>
      <c r="O1283" s="7" t="s">
        <v>9056</v>
      </c>
      <c r="P1283" s="16">
        <f>IFERROR(LOOKUP(E1283,{30,43,48,53,58,63,68,73,78,83,88,93,97},{42,47,52,57,62,67,72,77,82,87,92,99,100}),999)</f>
        <v>77</v>
      </c>
      <c r="Q1283">
        <v>1</v>
      </c>
    </row>
    <row r="1284" spans="1:17" x14ac:dyDescent="0.35">
      <c r="A1284" s="153">
        <v>3333</v>
      </c>
      <c r="B1284" t="s">
        <v>9052</v>
      </c>
      <c r="C1284" s="154">
        <v>44859</v>
      </c>
      <c r="D1284" s="155" t="s">
        <v>16</v>
      </c>
      <c r="E1284" s="156">
        <v>75</v>
      </c>
      <c r="F1284" s="157" t="s">
        <v>8969</v>
      </c>
      <c r="G1284" s="155" t="s">
        <v>9069</v>
      </c>
      <c r="H1284" s="158" t="s">
        <v>9009</v>
      </c>
      <c r="I1284" s="157"/>
      <c r="J1284" s="157">
        <v>18</v>
      </c>
      <c r="K1284" s="157" t="s">
        <v>9054</v>
      </c>
      <c r="L1284" s="153">
        <v>0.2</v>
      </c>
      <c r="M1284" s="159" t="s">
        <v>9058</v>
      </c>
      <c r="N1284" s="157"/>
      <c r="O1284" s="7" t="s">
        <v>9056</v>
      </c>
      <c r="P1284" s="16">
        <f>IFERROR(LOOKUP(E1284,{30,43,48,53,58,63,68,73,78,83,88,93,97},{42,47,52,57,62,67,72,77,82,87,92,99,100}),999)</f>
        <v>77</v>
      </c>
      <c r="Q1284">
        <v>1</v>
      </c>
    </row>
    <row r="1285" spans="1:17" x14ac:dyDescent="0.35">
      <c r="A1285" s="153">
        <v>3334</v>
      </c>
      <c r="B1285" t="s">
        <v>9052</v>
      </c>
      <c r="C1285" s="154">
        <v>44859</v>
      </c>
      <c r="D1285" s="155" t="s">
        <v>16</v>
      </c>
      <c r="E1285" s="156">
        <v>73</v>
      </c>
      <c r="F1285" s="157" t="s">
        <v>8969</v>
      </c>
      <c r="G1285" s="157" t="s">
        <v>9</v>
      </c>
      <c r="H1285" s="158" t="s">
        <v>9053</v>
      </c>
      <c r="I1285" s="157">
        <v>220509</v>
      </c>
      <c r="J1285" s="157">
        <v>60</v>
      </c>
      <c r="K1285" s="157" t="s">
        <v>9078</v>
      </c>
      <c r="L1285" s="159">
        <v>0.3</v>
      </c>
      <c r="M1285" s="159" t="s">
        <v>9058</v>
      </c>
      <c r="N1285" s="157">
        <v>220509</v>
      </c>
      <c r="O1285" s="7" t="s">
        <v>9056</v>
      </c>
      <c r="P1285" s="16">
        <f>IFERROR(LOOKUP(E1285,{30,43,48,53,58,63,68,73,78,83,88,93,97},{42,47,52,57,62,67,72,77,82,87,92,99,100}),999)</f>
        <v>77</v>
      </c>
      <c r="Q1285">
        <v>1</v>
      </c>
    </row>
    <row r="1286" spans="1:17" x14ac:dyDescent="0.35">
      <c r="A1286" s="153">
        <v>3335</v>
      </c>
      <c r="B1286" t="s">
        <v>9052</v>
      </c>
      <c r="C1286" s="154">
        <v>44859</v>
      </c>
      <c r="D1286" s="155" t="s">
        <v>16</v>
      </c>
      <c r="E1286" s="156">
        <v>86</v>
      </c>
      <c r="F1286" s="157" t="s">
        <v>8969</v>
      </c>
      <c r="G1286" s="155" t="s">
        <v>9069</v>
      </c>
      <c r="H1286" s="158" t="s">
        <v>9009</v>
      </c>
      <c r="I1286" s="157"/>
      <c r="J1286" s="157">
        <v>60</v>
      </c>
      <c r="K1286" s="157" t="s">
        <v>9054</v>
      </c>
      <c r="L1286" s="153">
        <v>1.2</v>
      </c>
      <c r="M1286" s="159" t="s">
        <v>9000</v>
      </c>
      <c r="N1286" s="157"/>
      <c r="O1286" s="7" t="s">
        <v>9056</v>
      </c>
      <c r="P1286" s="16">
        <f>IFERROR(LOOKUP(E1286,{30,43,48,53,58,63,68,73,78,83,88,93,97},{42,47,52,57,62,67,72,77,82,87,92,99,100}),999)</f>
        <v>87</v>
      </c>
      <c r="Q1286">
        <v>1</v>
      </c>
    </row>
    <row r="1287" spans="1:17" x14ac:dyDescent="0.35">
      <c r="A1287" s="153">
        <v>3336</v>
      </c>
      <c r="B1287" t="s">
        <v>9052</v>
      </c>
      <c r="C1287" s="154">
        <v>44859</v>
      </c>
      <c r="D1287" s="155" t="s">
        <v>16</v>
      </c>
      <c r="E1287" s="156">
        <v>76</v>
      </c>
      <c r="F1287" s="157" t="s">
        <v>8969</v>
      </c>
      <c r="G1287" s="155" t="s">
        <v>9069</v>
      </c>
      <c r="H1287" s="158" t="s">
        <v>9009</v>
      </c>
      <c r="I1287" s="157"/>
      <c r="J1287" s="157">
        <v>60</v>
      </c>
      <c r="K1287" s="157" t="s">
        <v>9054</v>
      </c>
      <c r="L1287" s="153">
        <v>0.3</v>
      </c>
      <c r="M1287" s="159" t="s">
        <v>9058</v>
      </c>
      <c r="N1287" s="157"/>
      <c r="O1287" s="7" t="s">
        <v>9056</v>
      </c>
      <c r="P1287" s="16">
        <f>IFERROR(LOOKUP(E1287,{30,43,48,53,58,63,68,73,78,83,88,93,97},{42,47,52,57,62,67,72,77,82,87,92,99,100}),999)</f>
        <v>77</v>
      </c>
      <c r="Q1287">
        <v>1</v>
      </c>
    </row>
    <row r="1288" spans="1:17" x14ac:dyDescent="0.35">
      <c r="A1288" s="153">
        <v>3337</v>
      </c>
      <c r="B1288" t="s">
        <v>9052</v>
      </c>
      <c r="C1288" s="154">
        <v>44859</v>
      </c>
      <c r="D1288" s="155" t="s">
        <v>16</v>
      </c>
      <c r="E1288" s="156">
        <v>81</v>
      </c>
      <c r="F1288" s="157" t="s">
        <v>8969</v>
      </c>
      <c r="G1288" s="155" t="s">
        <v>9069</v>
      </c>
      <c r="H1288" s="158" t="s">
        <v>9009</v>
      </c>
      <c r="I1288" s="157"/>
      <c r="J1288" s="157">
        <v>18</v>
      </c>
      <c r="K1288" s="157" t="s">
        <v>9054</v>
      </c>
      <c r="L1288" s="159">
        <v>9.9</v>
      </c>
      <c r="M1288" s="159"/>
      <c r="N1288" s="157"/>
      <c r="O1288" s="7" t="s">
        <v>9056</v>
      </c>
      <c r="P1288" s="16">
        <f>IFERROR(LOOKUP(E1288,{30,43,48,53,58,63,68,73,78,83,88,93,97},{42,47,52,57,62,67,72,77,82,87,92,99,100}),999)</f>
        <v>82</v>
      </c>
      <c r="Q1288">
        <v>1</v>
      </c>
    </row>
    <row r="1289" spans="1:17" x14ac:dyDescent="0.35">
      <c r="A1289" s="153">
        <v>3338</v>
      </c>
      <c r="B1289" t="s">
        <v>9052</v>
      </c>
      <c r="C1289" s="154">
        <v>44859</v>
      </c>
      <c r="D1289" s="155" t="s">
        <v>16</v>
      </c>
      <c r="E1289" s="156">
        <v>82</v>
      </c>
      <c r="F1289" s="157" t="s">
        <v>8969</v>
      </c>
      <c r="G1289" s="157" t="s">
        <v>9</v>
      </c>
      <c r="H1289" s="158" t="s">
        <v>9053</v>
      </c>
      <c r="I1289" s="157">
        <v>220509</v>
      </c>
      <c r="J1289" s="157">
        <v>60</v>
      </c>
      <c r="K1289" s="157" t="s">
        <v>9078</v>
      </c>
      <c r="L1289" s="159">
        <v>0.3</v>
      </c>
      <c r="M1289" s="159" t="s">
        <v>9058</v>
      </c>
      <c r="N1289" s="157">
        <v>220509</v>
      </c>
      <c r="O1289" s="7" t="s">
        <v>9056</v>
      </c>
      <c r="P1289" s="16">
        <f>IFERROR(LOOKUP(E1289,{30,43,48,53,58,63,68,73,78,83,88,93,97},{42,47,52,57,62,67,72,77,82,87,92,99,100}),999)</f>
        <v>82</v>
      </c>
      <c r="Q1289">
        <v>1</v>
      </c>
    </row>
    <row r="1290" spans="1:17" x14ac:dyDescent="0.35">
      <c r="A1290" s="153">
        <v>3339</v>
      </c>
      <c r="B1290" t="s">
        <v>9052</v>
      </c>
      <c r="C1290" s="154">
        <v>44859</v>
      </c>
      <c r="D1290" s="155" t="s">
        <v>16</v>
      </c>
      <c r="E1290" s="156">
        <v>84</v>
      </c>
      <c r="F1290" s="157" t="s">
        <v>8969</v>
      </c>
      <c r="G1290" s="155" t="s">
        <v>9069</v>
      </c>
      <c r="H1290" s="158" t="s">
        <v>9009</v>
      </c>
      <c r="I1290" s="157"/>
      <c r="J1290" s="157">
        <v>60</v>
      </c>
      <c r="K1290" s="157" t="s">
        <v>9054</v>
      </c>
      <c r="L1290" s="153">
        <v>0.3</v>
      </c>
      <c r="M1290" s="159" t="s">
        <v>9058</v>
      </c>
      <c r="N1290" s="157"/>
      <c r="O1290" s="7" t="s">
        <v>9056</v>
      </c>
      <c r="P1290" s="16">
        <f>IFERROR(LOOKUP(E1290,{30,43,48,53,58,63,68,73,78,83,88,93,97},{42,47,52,57,62,67,72,77,82,87,92,99,100}),999)</f>
        <v>87</v>
      </c>
      <c r="Q1290">
        <v>1</v>
      </c>
    </row>
    <row r="1291" spans="1:17" ht="29" x14ac:dyDescent="0.35">
      <c r="A1291" s="153">
        <v>3340</v>
      </c>
      <c r="B1291" t="s">
        <v>9052</v>
      </c>
      <c r="C1291" s="154">
        <v>44859</v>
      </c>
      <c r="D1291" s="155" t="s">
        <v>16</v>
      </c>
      <c r="E1291" s="156">
        <v>77</v>
      </c>
      <c r="F1291" s="157" t="s">
        <v>8969</v>
      </c>
      <c r="G1291" s="157" t="s">
        <v>9</v>
      </c>
      <c r="H1291" s="158" t="s">
        <v>9053</v>
      </c>
      <c r="I1291" s="157">
        <v>220396</v>
      </c>
      <c r="J1291" s="157">
        <v>60</v>
      </c>
      <c r="K1291" s="157" t="s">
        <v>9111</v>
      </c>
      <c r="L1291" s="159">
        <v>1.3</v>
      </c>
      <c r="M1291" s="159" t="s">
        <v>9000</v>
      </c>
      <c r="N1291" s="157">
        <v>220396</v>
      </c>
      <c r="O1291" s="7" t="s">
        <v>9056</v>
      </c>
      <c r="P1291" s="16">
        <f>IFERROR(LOOKUP(E1291,{30,43,48,53,58,63,68,73,78,83,88,93,97},{42,47,52,57,62,67,72,77,82,87,92,99,100}),999)</f>
        <v>77</v>
      </c>
      <c r="Q1291">
        <v>1</v>
      </c>
    </row>
    <row r="1292" spans="1:17" x14ac:dyDescent="0.35">
      <c r="A1292" s="153">
        <v>3341</v>
      </c>
      <c r="B1292" t="s">
        <v>9052</v>
      </c>
      <c r="C1292" s="154">
        <v>44859</v>
      </c>
      <c r="D1292" s="155" t="s">
        <v>16</v>
      </c>
      <c r="E1292" s="156">
        <v>83</v>
      </c>
      <c r="F1292" s="157" t="s">
        <v>8969</v>
      </c>
      <c r="G1292" s="155" t="s">
        <v>9069</v>
      </c>
      <c r="H1292" s="158" t="s">
        <v>9009</v>
      </c>
      <c r="I1292" s="157"/>
      <c r="J1292" s="157">
        <v>60</v>
      </c>
      <c r="K1292" s="157" t="s">
        <v>9054</v>
      </c>
      <c r="L1292" s="153">
        <v>0.2</v>
      </c>
      <c r="M1292" s="159" t="s">
        <v>9058</v>
      </c>
      <c r="N1292" s="157"/>
      <c r="O1292" s="7" t="s">
        <v>9056</v>
      </c>
      <c r="P1292" s="16">
        <f>IFERROR(LOOKUP(E1292,{30,43,48,53,58,63,68,73,78,83,88,93,97},{42,47,52,57,62,67,72,77,82,87,92,99,100}),999)</f>
        <v>87</v>
      </c>
      <c r="Q1292">
        <v>1</v>
      </c>
    </row>
    <row r="1293" spans="1:17" x14ac:dyDescent="0.35">
      <c r="A1293" s="153">
        <v>3342</v>
      </c>
      <c r="B1293" t="s">
        <v>9052</v>
      </c>
      <c r="C1293" s="154">
        <v>44859</v>
      </c>
      <c r="D1293" s="155" t="s">
        <v>16</v>
      </c>
      <c r="E1293" s="156">
        <v>85</v>
      </c>
      <c r="F1293" s="157" t="s">
        <v>8969</v>
      </c>
      <c r="G1293" s="155" t="s">
        <v>9069</v>
      </c>
      <c r="H1293" s="158" t="s">
        <v>9009</v>
      </c>
      <c r="I1293" s="157"/>
      <c r="J1293" s="157">
        <v>60</v>
      </c>
      <c r="K1293" s="157" t="s">
        <v>9054</v>
      </c>
      <c r="L1293" s="153">
        <v>0.3</v>
      </c>
      <c r="M1293" s="159" t="s">
        <v>9058</v>
      </c>
      <c r="N1293" s="157"/>
      <c r="O1293" s="7" t="s">
        <v>9056</v>
      </c>
      <c r="P1293" s="16">
        <f>IFERROR(LOOKUP(E1293,{30,43,48,53,58,63,68,73,78,83,88,93,97},{42,47,52,57,62,67,72,77,82,87,92,99,100}),999)</f>
        <v>87</v>
      </c>
      <c r="Q1293">
        <v>1</v>
      </c>
    </row>
    <row r="1294" spans="1:17" x14ac:dyDescent="0.35">
      <c r="A1294" s="153">
        <v>3343</v>
      </c>
      <c r="B1294" t="s">
        <v>9052</v>
      </c>
      <c r="C1294" s="154">
        <v>44859</v>
      </c>
      <c r="D1294" s="155" t="s">
        <v>16</v>
      </c>
      <c r="E1294" s="156">
        <v>77</v>
      </c>
      <c r="F1294" s="157" t="s">
        <v>8969</v>
      </c>
      <c r="G1294" s="157" t="s">
        <v>9</v>
      </c>
      <c r="H1294" s="158" t="s">
        <v>9053</v>
      </c>
      <c r="I1294" s="157">
        <v>220502</v>
      </c>
      <c r="J1294" s="157">
        <v>60</v>
      </c>
      <c r="K1294" s="157" t="s">
        <v>9121</v>
      </c>
      <c r="L1294" s="159">
        <v>0.4</v>
      </c>
      <c r="M1294" s="159" t="s">
        <v>9058</v>
      </c>
      <c r="N1294" s="157">
        <v>220502</v>
      </c>
      <c r="O1294" s="7" t="s">
        <v>9056</v>
      </c>
      <c r="P1294" s="16">
        <f>IFERROR(LOOKUP(E1294,{30,43,48,53,58,63,68,73,78,83,88,93,97},{42,47,52,57,62,67,72,77,82,87,92,99,100}),999)</f>
        <v>77</v>
      </c>
      <c r="Q1294">
        <v>1</v>
      </c>
    </row>
    <row r="1295" spans="1:17" x14ac:dyDescent="0.35">
      <c r="A1295" s="153">
        <v>3344</v>
      </c>
      <c r="B1295" t="s">
        <v>9052</v>
      </c>
      <c r="C1295" s="154">
        <v>44859</v>
      </c>
      <c r="D1295" s="155" t="s">
        <v>16</v>
      </c>
      <c r="E1295" s="156">
        <v>78</v>
      </c>
      <c r="F1295" s="157" t="s">
        <v>8969</v>
      </c>
      <c r="G1295" s="155" t="s">
        <v>9069</v>
      </c>
      <c r="H1295" s="158" t="s">
        <v>9009</v>
      </c>
      <c r="I1295" s="157"/>
      <c r="J1295" s="157">
        <v>60</v>
      </c>
      <c r="K1295" s="157" t="s">
        <v>9054</v>
      </c>
      <c r="L1295" s="153">
        <v>0.3</v>
      </c>
      <c r="M1295" s="159" t="s">
        <v>9058</v>
      </c>
      <c r="N1295" s="157"/>
      <c r="O1295" s="7" t="s">
        <v>9056</v>
      </c>
      <c r="P1295" s="16">
        <f>IFERROR(LOOKUP(E1295,{30,43,48,53,58,63,68,73,78,83,88,93,97},{42,47,52,57,62,67,72,77,82,87,92,99,100}),999)</f>
        <v>82</v>
      </c>
      <c r="Q1295">
        <v>1</v>
      </c>
    </row>
    <row r="1296" spans="1:17" x14ac:dyDescent="0.35">
      <c r="A1296" s="153">
        <v>3345</v>
      </c>
      <c r="B1296" t="s">
        <v>9052</v>
      </c>
      <c r="C1296" s="154">
        <v>44859</v>
      </c>
      <c r="D1296" s="155" t="s">
        <v>16</v>
      </c>
      <c r="E1296" s="156">
        <v>81</v>
      </c>
      <c r="F1296" s="157" t="s">
        <v>8969</v>
      </c>
      <c r="G1296" s="155" t="s">
        <v>9069</v>
      </c>
      <c r="H1296" s="158" t="s">
        <v>9009</v>
      </c>
      <c r="I1296" s="157"/>
      <c r="J1296" s="157">
        <v>60</v>
      </c>
      <c r="K1296" s="157" t="s">
        <v>9054</v>
      </c>
      <c r="L1296" s="153">
        <v>0.3</v>
      </c>
      <c r="M1296" s="159" t="s">
        <v>9058</v>
      </c>
      <c r="N1296" s="157"/>
      <c r="O1296" s="7" t="s">
        <v>9056</v>
      </c>
      <c r="P1296" s="16">
        <f>IFERROR(LOOKUP(E1296,{30,43,48,53,58,63,68,73,78,83,88,93,97},{42,47,52,57,62,67,72,77,82,87,92,99,100}),999)</f>
        <v>82</v>
      </c>
      <c r="Q1296">
        <v>1</v>
      </c>
    </row>
    <row r="1297" spans="1:17" ht="29" x14ac:dyDescent="0.35">
      <c r="A1297" s="153">
        <v>3346</v>
      </c>
      <c r="B1297" t="s">
        <v>9052</v>
      </c>
      <c r="C1297" s="154">
        <v>44859</v>
      </c>
      <c r="D1297" s="155" t="s">
        <v>16</v>
      </c>
      <c r="E1297" s="156">
        <v>86</v>
      </c>
      <c r="F1297" s="157" t="s">
        <v>8969</v>
      </c>
      <c r="G1297" s="157" t="s">
        <v>9</v>
      </c>
      <c r="H1297" s="158" t="s">
        <v>9053</v>
      </c>
      <c r="I1297" s="157">
        <v>220272</v>
      </c>
      <c r="J1297" s="157">
        <v>18</v>
      </c>
      <c r="K1297" s="157" t="s">
        <v>9108</v>
      </c>
      <c r="L1297" s="159">
        <v>0.3</v>
      </c>
      <c r="M1297" s="159" t="s">
        <v>9058</v>
      </c>
      <c r="N1297" s="157">
        <v>220272</v>
      </c>
      <c r="O1297" s="7" t="s">
        <v>9056</v>
      </c>
      <c r="P1297" s="16">
        <f>IFERROR(LOOKUP(E1297,{30,43,48,53,58,63,68,73,78,83,88,93,97},{42,47,52,57,62,67,72,77,82,87,92,99,100}),999)</f>
        <v>87</v>
      </c>
      <c r="Q1297">
        <v>1</v>
      </c>
    </row>
    <row r="1298" spans="1:17" x14ac:dyDescent="0.35">
      <c r="A1298" s="153">
        <v>3347</v>
      </c>
      <c r="B1298" t="s">
        <v>9052</v>
      </c>
      <c r="C1298" s="154">
        <v>44859</v>
      </c>
      <c r="D1298" s="155" t="s">
        <v>16</v>
      </c>
      <c r="E1298" s="156">
        <v>78</v>
      </c>
      <c r="F1298" s="157" t="s">
        <v>8969</v>
      </c>
      <c r="G1298" s="157" t="s">
        <v>9</v>
      </c>
      <c r="H1298" s="158" t="s">
        <v>9053</v>
      </c>
      <c r="I1298" s="157">
        <v>637603</v>
      </c>
      <c r="J1298" s="157">
        <v>60</v>
      </c>
      <c r="K1298" s="157" t="s">
        <v>9055</v>
      </c>
      <c r="L1298" s="159">
        <v>1.2</v>
      </c>
      <c r="M1298" s="159" t="s">
        <v>9000</v>
      </c>
      <c r="N1298" s="157">
        <v>637603</v>
      </c>
      <c r="O1298" s="7" t="s">
        <v>9056</v>
      </c>
      <c r="P1298" s="16">
        <f>IFERROR(LOOKUP(E1298,{30,43,48,53,58,63,68,73,78,83,88,93,97},{42,47,52,57,62,67,72,77,82,87,92,99,100}),999)</f>
        <v>82</v>
      </c>
      <c r="Q1298">
        <v>1</v>
      </c>
    </row>
    <row r="1299" spans="1:17" x14ac:dyDescent="0.35">
      <c r="A1299" s="153">
        <v>3348</v>
      </c>
      <c r="B1299" t="s">
        <v>9052</v>
      </c>
      <c r="C1299" s="154">
        <v>44859</v>
      </c>
      <c r="D1299" s="155" t="s">
        <v>16</v>
      </c>
      <c r="E1299" s="156">
        <v>80</v>
      </c>
      <c r="F1299" s="157" t="s">
        <v>8969</v>
      </c>
      <c r="G1299" s="157" t="s">
        <v>9</v>
      </c>
      <c r="H1299" s="158" t="s">
        <v>9053</v>
      </c>
      <c r="I1299" s="157">
        <v>637422</v>
      </c>
      <c r="J1299" s="157">
        <v>60</v>
      </c>
      <c r="K1299" s="157" t="s">
        <v>9109</v>
      </c>
      <c r="L1299" s="159">
        <v>0.3</v>
      </c>
      <c r="M1299" s="159" t="s">
        <v>9058</v>
      </c>
      <c r="N1299" s="157">
        <v>637422</v>
      </c>
      <c r="O1299" s="7" t="s">
        <v>9056</v>
      </c>
      <c r="P1299" s="16">
        <f>IFERROR(LOOKUP(E1299,{30,43,48,53,58,63,68,73,78,83,88,93,97},{42,47,52,57,62,67,72,77,82,87,92,99,100}),999)</f>
        <v>82</v>
      </c>
      <c r="Q1299">
        <v>1</v>
      </c>
    </row>
    <row r="1300" spans="1:17" x14ac:dyDescent="0.35">
      <c r="A1300" s="153">
        <v>3349</v>
      </c>
      <c r="B1300" t="s">
        <v>9052</v>
      </c>
      <c r="C1300" s="154">
        <v>44859</v>
      </c>
      <c r="D1300" s="155" t="s">
        <v>16</v>
      </c>
      <c r="E1300" s="156">
        <v>81</v>
      </c>
      <c r="F1300" s="157" t="s">
        <v>8969</v>
      </c>
      <c r="G1300" s="155" t="s">
        <v>9069</v>
      </c>
      <c r="H1300" s="158" t="s">
        <v>9009</v>
      </c>
      <c r="I1300" s="157"/>
      <c r="J1300" s="157">
        <v>60</v>
      </c>
      <c r="K1300" s="157" t="s">
        <v>9054</v>
      </c>
      <c r="L1300" s="153">
        <v>0.3</v>
      </c>
      <c r="M1300" s="159" t="s">
        <v>9058</v>
      </c>
      <c r="N1300" s="157"/>
      <c r="O1300" s="7" t="s">
        <v>9056</v>
      </c>
      <c r="P1300" s="16">
        <f>IFERROR(LOOKUP(E1300,{30,43,48,53,58,63,68,73,78,83,88,93,97},{42,47,52,57,62,67,72,77,82,87,92,99,100}),999)</f>
        <v>82</v>
      </c>
      <c r="Q1300">
        <v>1</v>
      </c>
    </row>
    <row r="1301" spans="1:17" x14ac:dyDescent="0.35">
      <c r="A1301" s="153">
        <v>3350</v>
      </c>
      <c r="B1301" t="s">
        <v>9052</v>
      </c>
      <c r="C1301" s="154">
        <v>44859</v>
      </c>
      <c r="D1301" s="155" t="s">
        <v>16</v>
      </c>
      <c r="E1301" s="156">
        <v>82</v>
      </c>
      <c r="F1301" s="157" t="s">
        <v>8969</v>
      </c>
      <c r="G1301" s="157" t="s">
        <v>9</v>
      </c>
      <c r="H1301" s="158" t="s">
        <v>9053</v>
      </c>
      <c r="I1301" s="157">
        <v>637422</v>
      </c>
      <c r="J1301" s="157">
        <v>60</v>
      </c>
      <c r="K1301" s="157" t="s">
        <v>9109</v>
      </c>
      <c r="L1301" s="159">
        <v>0.3</v>
      </c>
      <c r="M1301" s="159" t="s">
        <v>9058</v>
      </c>
      <c r="N1301" s="157">
        <v>637422</v>
      </c>
      <c r="O1301" s="7" t="s">
        <v>9056</v>
      </c>
      <c r="P1301" s="16">
        <f>IFERROR(LOOKUP(E1301,{30,43,48,53,58,63,68,73,78,83,88,93,97},{42,47,52,57,62,67,72,77,82,87,92,99,100}),999)</f>
        <v>82</v>
      </c>
      <c r="Q1301">
        <v>1</v>
      </c>
    </row>
    <row r="1302" spans="1:17" x14ac:dyDescent="0.35">
      <c r="A1302" s="153">
        <v>3351</v>
      </c>
      <c r="B1302" t="s">
        <v>9052</v>
      </c>
      <c r="C1302" s="154">
        <v>44859</v>
      </c>
      <c r="D1302" s="155" t="s">
        <v>16</v>
      </c>
      <c r="E1302" s="156">
        <v>78</v>
      </c>
      <c r="F1302" s="157" t="s">
        <v>8969</v>
      </c>
      <c r="G1302" s="157" t="s">
        <v>9</v>
      </c>
      <c r="H1302" s="158" t="s">
        <v>9053</v>
      </c>
      <c r="I1302" s="157">
        <v>637603</v>
      </c>
      <c r="J1302" s="157">
        <v>60</v>
      </c>
      <c r="K1302" s="157" t="s">
        <v>9055</v>
      </c>
      <c r="L1302" s="159">
        <v>1.2</v>
      </c>
      <c r="M1302" s="159" t="s">
        <v>9000</v>
      </c>
      <c r="N1302" s="157">
        <v>637603</v>
      </c>
      <c r="O1302" s="7" t="s">
        <v>9056</v>
      </c>
      <c r="P1302" s="16">
        <f>IFERROR(LOOKUP(E1302,{30,43,48,53,58,63,68,73,78,83,88,93,97},{42,47,52,57,62,67,72,77,82,87,92,99,100}),999)</f>
        <v>82</v>
      </c>
      <c r="Q1302">
        <v>1</v>
      </c>
    </row>
    <row r="1303" spans="1:17" x14ac:dyDescent="0.35">
      <c r="A1303" s="153">
        <v>3352</v>
      </c>
      <c r="B1303" t="s">
        <v>9052</v>
      </c>
      <c r="C1303" s="154">
        <v>44859</v>
      </c>
      <c r="D1303" s="155" t="s">
        <v>16</v>
      </c>
      <c r="E1303" s="156">
        <v>78</v>
      </c>
      <c r="F1303" s="157" t="s">
        <v>8969</v>
      </c>
      <c r="G1303" s="157" t="s">
        <v>9</v>
      </c>
      <c r="H1303" s="158" t="s">
        <v>9009</v>
      </c>
      <c r="I1303" s="157"/>
      <c r="J1303" s="157">
        <v>60</v>
      </c>
      <c r="K1303" s="157" t="s">
        <v>9054</v>
      </c>
      <c r="L1303" s="159">
        <v>9.9</v>
      </c>
      <c r="M1303" s="159"/>
      <c r="N1303" s="157"/>
      <c r="O1303" s="7" t="s">
        <v>9056</v>
      </c>
      <c r="P1303" s="16">
        <f>IFERROR(LOOKUP(E1303,{30,43,48,53,58,63,68,73,78,83,88,93,97},{42,47,52,57,62,67,72,77,82,87,92,99,100}),999)</f>
        <v>82</v>
      </c>
      <c r="Q1303">
        <v>1</v>
      </c>
    </row>
    <row r="1304" spans="1:17" x14ac:dyDescent="0.35">
      <c r="A1304" s="153">
        <v>3353</v>
      </c>
      <c r="B1304" t="s">
        <v>9052</v>
      </c>
      <c r="C1304" s="154">
        <v>44859</v>
      </c>
      <c r="D1304" s="155" t="s">
        <v>16</v>
      </c>
      <c r="E1304" s="156">
        <v>80</v>
      </c>
      <c r="F1304" s="157" t="s">
        <v>8969</v>
      </c>
      <c r="G1304" s="157" t="s">
        <v>9</v>
      </c>
      <c r="H1304" s="158" t="s">
        <v>9053</v>
      </c>
      <c r="I1304" s="157">
        <v>220509</v>
      </c>
      <c r="J1304" s="157">
        <v>60</v>
      </c>
      <c r="K1304" s="157" t="s">
        <v>9078</v>
      </c>
      <c r="L1304" s="159">
        <v>0.3</v>
      </c>
      <c r="M1304" s="159" t="s">
        <v>9058</v>
      </c>
      <c r="N1304" s="157">
        <v>220509</v>
      </c>
      <c r="O1304" s="7" t="s">
        <v>9056</v>
      </c>
      <c r="P1304" s="16">
        <f>IFERROR(LOOKUP(E1304,{30,43,48,53,58,63,68,73,78,83,88,93,97},{42,47,52,57,62,67,72,77,82,87,92,99,100}),999)</f>
        <v>82</v>
      </c>
      <c r="Q1304">
        <v>1</v>
      </c>
    </row>
    <row r="1305" spans="1:17" ht="29" x14ac:dyDescent="0.35">
      <c r="A1305" s="153">
        <v>3354</v>
      </c>
      <c r="B1305" t="s">
        <v>9052</v>
      </c>
      <c r="C1305" s="154">
        <v>44859</v>
      </c>
      <c r="D1305" s="155" t="s">
        <v>16</v>
      </c>
      <c r="E1305" s="156">
        <v>80</v>
      </c>
      <c r="F1305" s="157" t="s">
        <v>8969</v>
      </c>
      <c r="G1305" s="157" t="s">
        <v>9</v>
      </c>
      <c r="H1305" s="158" t="s">
        <v>9053</v>
      </c>
      <c r="I1305" s="157">
        <v>637420</v>
      </c>
      <c r="J1305" s="157">
        <v>60</v>
      </c>
      <c r="K1305" s="157" t="s">
        <v>9081</v>
      </c>
      <c r="L1305" s="159">
        <v>0.3</v>
      </c>
      <c r="M1305" s="159" t="s">
        <v>9058</v>
      </c>
      <c r="N1305" s="157">
        <v>637420</v>
      </c>
      <c r="O1305" s="7" t="s">
        <v>9056</v>
      </c>
      <c r="P1305" s="16">
        <f>IFERROR(LOOKUP(E1305,{30,43,48,53,58,63,68,73,78,83,88,93,97},{42,47,52,57,62,67,72,77,82,87,92,99,100}),999)</f>
        <v>82</v>
      </c>
      <c r="Q1305">
        <v>1</v>
      </c>
    </row>
    <row r="1306" spans="1:17" x14ac:dyDescent="0.35">
      <c r="A1306" s="153">
        <v>3355</v>
      </c>
      <c r="B1306" t="s">
        <v>9052</v>
      </c>
      <c r="C1306" s="154">
        <v>44859</v>
      </c>
      <c r="D1306" s="155" t="s">
        <v>16</v>
      </c>
      <c r="E1306" s="156">
        <v>72</v>
      </c>
      <c r="F1306" s="157" t="s">
        <v>8969</v>
      </c>
      <c r="G1306" s="157" t="s">
        <v>9</v>
      </c>
      <c r="H1306" s="158" t="s">
        <v>9053</v>
      </c>
      <c r="I1306" s="157">
        <v>637758</v>
      </c>
      <c r="J1306" s="157">
        <v>18</v>
      </c>
      <c r="K1306" s="157" t="s">
        <v>9059</v>
      </c>
      <c r="L1306" s="159">
        <v>0.2</v>
      </c>
      <c r="M1306" s="159" t="s">
        <v>9058</v>
      </c>
      <c r="N1306" s="157">
        <v>637758</v>
      </c>
      <c r="O1306" s="7" t="s">
        <v>9056</v>
      </c>
      <c r="P1306" s="16">
        <f>IFERROR(LOOKUP(E1306,{30,43,48,53,58,63,68,73,78,83,88,93,97},{42,47,52,57,62,67,72,77,82,87,92,99,100}),999)</f>
        <v>72</v>
      </c>
      <c r="Q1306">
        <v>1</v>
      </c>
    </row>
    <row r="1307" spans="1:17" x14ac:dyDescent="0.35">
      <c r="A1307" s="153">
        <v>3356</v>
      </c>
      <c r="B1307" t="s">
        <v>9052</v>
      </c>
      <c r="C1307" s="154">
        <v>44859</v>
      </c>
      <c r="D1307" s="155" t="s">
        <v>16</v>
      </c>
      <c r="E1307" s="156">
        <v>75</v>
      </c>
      <c r="F1307" s="157" t="s">
        <v>8969</v>
      </c>
      <c r="G1307" s="157" t="s">
        <v>9</v>
      </c>
      <c r="H1307" s="158" t="s">
        <v>9053</v>
      </c>
      <c r="I1307" s="157">
        <v>220513</v>
      </c>
      <c r="J1307" s="157">
        <v>60</v>
      </c>
      <c r="K1307" s="157" t="s">
        <v>9080</v>
      </c>
      <c r="L1307" s="159">
        <v>0.3</v>
      </c>
      <c r="M1307" s="159" t="s">
        <v>9058</v>
      </c>
      <c r="N1307" s="157">
        <v>220513</v>
      </c>
      <c r="O1307" s="7" t="s">
        <v>9056</v>
      </c>
      <c r="P1307" s="16">
        <f>IFERROR(LOOKUP(E1307,{30,43,48,53,58,63,68,73,78,83,88,93,97},{42,47,52,57,62,67,72,77,82,87,92,99,100}),999)</f>
        <v>77</v>
      </c>
      <c r="Q1307">
        <v>1</v>
      </c>
    </row>
    <row r="1308" spans="1:17" x14ac:dyDescent="0.35">
      <c r="A1308" s="153">
        <v>3357</v>
      </c>
      <c r="B1308" t="s">
        <v>9052</v>
      </c>
      <c r="C1308" s="154">
        <v>44859</v>
      </c>
      <c r="D1308" s="155" t="s">
        <v>16</v>
      </c>
      <c r="E1308" s="156">
        <v>80</v>
      </c>
      <c r="F1308" s="157" t="s">
        <v>8969</v>
      </c>
      <c r="G1308" s="155" t="s">
        <v>9069</v>
      </c>
      <c r="H1308" s="158" t="s">
        <v>9009</v>
      </c>
      <c r="I1308" s="157"/>
      <c r="J1308" s="157">
        <v>60</v>
      </c>
      <c r="K1308" s="157" t="s">
        <v>9054</v>
      </c>
      <c r="L1308" s="153">
        <v>0.3</v>
      </c>
      <c r="M1308" s="159" t="s">
        <v>9058</v>
      </c>
      <c r="N1308" s="157"/>
      <c r="O1308" s="7" t="s">
        <v>9056</v>
      </c>
      <c r="P1308" s="16">
        <f>IFERROR(LOOKUP(E1308,{30,43,48,53,58,63,68,73,78,83,88,93,97},{42,47,52,57,62,67,72,77,82,87,92,99,100}),999)</f>
        <v>82</v>
      </c>
      <c r="Q1308">
        <v>1</v>
      </c>
    </row>
    <row r="1309" spans="1:17" ht="29" x14ac:dyDescent="0.35">
      <c r="A1309" s="153">
        <v>3358</v>
      </c>
      <c r="B1309" t="s">
        <v>9052</v>
      </c>
      <c r="C1309" s="154">
        <v>44859</v>
      </c>
      <c r="D1309" s="155" t="s">
        <v>16</v>
      </c>
      <c r="E1309" s="156">
        <v>81</v>
      </c>
      <c r="F1309" s="157" t="s">
        <v>8969</v>
      </c>
      <c r="G1309" s="155" t="s">
        <v>9069</v>
      </c>
      <c r="H1309" s="158" t="s">
        <v>9053</v>
      </c>
      <c r="I1309" s="157">
        <v>220395</v>
      </c>
      <c r="J1309" s="157">
        <v>60</v>
      </c>
      <c r="K1309" s="157" t="s">
        <v>9111</v>
      </c>
      <c r="L1309" s="159">
        <v>1.3</v>
      </c>
      <c r="M1309" s="159" t="s">
        <v>9000</v>
      </c>
      <c r="N1309" s="157">
        <v>220395</v>
      </c>
      <c r="O1309" s="7" t="s">
        <v>9056</v>
      </c>
      <c r="P1309" s="16">
        <f>IFERROR(LOOKUP(E1309,{30,43,48,53,58,63,68,73,78,83,88,93,97},{42,47,52,57,62,67,72,77,82,87,92,99,100}),999)</f>
        <v>82</v>
      </c>
      <c r="Q1309">
        <v>1</v>
      </c>
    </row>
    <row r="1310" spans="1:17" x14ac:dyDescent="0.35">
      <c r="A1310" s="153">
        <v>3359</v>
      </c>
      <c r="B1310" t="s">
        <v>9052</v>
      </c>
      <c r="C1310" s="154">
        <v>44859</v>
      </c>
      <c r="D1310" s="155" t="s">
        <v>16</v>
      </c>
      <c r="E1310" s="156">
        <v>88</v>
      </c>
      <c r="F1310" s="157" t="s">
        <v>8969</v>
      </c>
      <c r="G1310" s="155" t="s">
        <v>9069</v>
      </c>
      <c r="H1310" s="158" t="s">
        <v>9009</v>
      </c>
      <c r="I1310" s="157"/>
      <c r="J1310" s="157">
        <v>60</v>
      </c>
      <c r="K1310" s="157" t="s">
        <v>9054</v>
      </c>
      <c r="L1310" s="153">
        <v>0.3</v>
      </c>
      <c r="M1310" s="159" t="s">
        <v>9058</v>
      </c>
      <c r="N1310" s="157"/>
      <c r="O1310" s="7" t="s">
        <v>9056</v>
      </c>
      <c r="P1310" s="16">
        <f>IFERROR(LOOKUP(E1310,{30,43,48,53,58,63,68,73,78,83,88,93,97},{42,47,52,57,62,67,72,77,82,87,92,99,100}),999)</f>
        <v>92</v>
      </c>
      <c r="Q1310">
        <v>1</v>
      </c>
    </row>
    <row r="1311" spans="1:17" x14ac:dyDescent="0.35">
      <c r="A1311" s="153">
        <v>3360</v>
      </c>
      <c r="B1311" t="s">
        <v>9052</v>
      </c>
      <c r="C1311" s="154">
        <v>44859</v>
      </c>
      <c r="D1311" s="155" t="s">
        <v>16</v>
      </c>
      <c r="E1311" s="156">
        <v>81</v>
      </c>
      <c r="F1311" s="157" t="s">
        <v>8969</v>
      </c>
      <c r="G1311" s="155" t="s">
        <v>9069</v>
      </c>
      <c r="H1311" s="158" t="s">
        <v>9009</v>
      </c>
      <c r="I1311" s="157"/>
      <c r="J1311" s="157">
        <v>60</v>
      </c>
      <c r="K1311" s="157" t="s">
        <v>9054</v>
      </c>
      <c r="L1311" s="153">
        <v>0.3</v>
      </c>
      <c r="M1311" s="159" t="s">
        <v>9058</v>
      </c>
      <c r="N1311" s="157"/>
      <c r="O1311" s="7" t="s">
        <v>9056</v>
      </c>
      <c r="P1311" s="16">
        <f>IFERROR(LOOKUP(E1311,{30,43,48,53,58,63,68,73,78,83,88,93,97},{42,47,52,57,62,67,72,77,82,87,92,99,100}),999)</f>
        <v>82</v>
      </c>
      <c r="Q1311">
        <v>1</v>
      </c>
    </row>
    <row r="1312" spans="1:17" x14ac:dyDescent="0.35">
      <c r="A1312" s="153">
        <v>3361</v>
      </c>
      <c r="B1312" t="s">
        <v>9052</v>
      </c>
      <c r="C1312" s="154">
        <v>44859</v>
      </c>
      <c r="D1312" s="155" t="s">
        <v>16</v>
      </c>
      <c r="E1312" s="156">
        <v>69</v>
      </c>
      <c r="F1312" s="157" t="s">
        <v>8969</v>
      </c>
      <c r="G1312" s="157" t="s">
        <v>9</v>
      </c>
      <c r="H1312" s="158" t="s">
        <v>9053</v>
      </c>
      <c r="I1312" s="157">
        <v>220510</v>
      </c>
      <c r="J1312" s="157">
        <v>60</v>
      </c>
      <c r="K1312" s="157" t="s">
        <v>9078</v>
      </c>
      <c r="L1312" s="159">
        <v>0.3</v>
      </c>
      <c r="M1312" s="159" t="s">
        <v>9058</v>
      </c>
      <c r="N1312" s="157">
        <v>220510</v>
      </c>
      <c r="O1312" s="7" t="s">
        <v>9056</v>
      </c>
      <c r="P1312" s="16">
        <f>IFERROR(LOOKUP(E1312,{30,43,48,53,58,63,68,73,78,83,88,93,97},{42,47,52,57,62,67,72,77,82,87,92,99,100}),999)</f>
        <v>72</v>
      </c>
      <c r="Q1312">
        <v>1</v>
      </c>
    </row>
    <row r="1313" spans="1:17" x14ac:dyDescent="0.35">
      <c r="A1313" s="153">
        <v>3362</v>
      </c>
      <c r="B1313" t="s">
        <v>9052</v>
      </c>
      <c r="C1313" s="154">
        <v>44859</v>
      </c>
      <c r="D1313" s="155" t="s">
        <v>16</v>
      </c>
      <c r="E1313" s="156">
        <v>80</v>
      </c>
      <c r="F1313" s="157" t="s">
        <v>8969</v>
      </c>
      <c r="G1313" s="155" t="s">
        <v>9069</v>
      </c>
      <c r="H1313" s="158" t="s">
        <v>9009</v>
      </c>
      <c r="I1313" s="157"/>
      <c r="J1313" s="157">
        <v>60</v>
      </c>
      <c r="K1313" s="157" t="s">
        <v>9054</v>
      </c>
      <c r="L1313" s="153">
        <v>0.3</v>
      </c>
      <c r="M1313" s="159" t="s">
        <v>9058</v>
      </c>
      <c r="N1313" s="157"/>
      <c r="O1313" s="7" t="s">
        <v>9056</v>
      </c>
      <c r="P1313" s="16">
        <f>IFERROR(LOOKUP(E1313,{30,43,48,53,58,63,68,73,78,83,88,93,97},{42,47,52,57,62,67,72,77,82,87,92,99,100}),999)</f>
        <v>82</v>
      </c>
      <c r="Q1313">
        <v>1</v>
      </c>
    </row>
    <row r="1314" spans="1:17" x14ac:dyDescent="0.35">
      <c r="A1314" s="153">
        <v>3363</v>
      </c>
      <c r="B1314" t="s">
        <v>9052</v>
      </c>
      <c r="C1314" s="154">
        <v>44859</v>
      </c>
      <c r="D1314" s="155" t="s">
        <v>16</v>
      </c>
      <c r="E1314" s="156">
        <v>81</v>
      </c>
      <c r="F1314" s="157" t="s">
        <v>8969</v>
      </c>
      <c r="G1314" s="155" t="s">
        <v>9069</v>
      </c>
      <c r="H1314" s="158" t="s">
        <v>9009</v>
      </c>
      <c r="I1314" s="157"/>
      <c r="J1314" s="157">
        <v>60</v>
      </c>
      <c r="K1314" s="157" t="s">
        <v>9054</v>
      </c>
      <c r="L1314" s="159">
        <v>9.9</v>
      </c>
      <c r="M1314" s="159"/>
      <c r="N1314" s="157"/>
      <c r="O1314" s="7" t="s">
        <v>9056</v>
      </c>
      <c r="P1314" s="16">
        <f>IFERROR(LOOKUP(E1314,{30,43,48,53,58,63,68,73,78,83,88,93,97},{42,47,52,57,62,67,72,77,82,87,92,99,100}),999)</f>
        <v>82</v>
      </c>
      <c r="Q1314">
        <v>1</v>
      </c>
    </row>
    <row r="1315" spans="1:17" x14ac:dyDescent="0.35">
      <c r="A1315" s="153">
        <v>3364</v>
      </c>
      <c r="B1315" t="s">
        <v>9052</v>
      </c>
      <c r="C1315" s="154">
        <v>44859</v>
      </c>
      <c r="D1315" s="155" t="s">
        <v>16</v>
      </c>
      <c r="E1315" s="156">
        <v>86</v>
      </c>
      <c r="F1315" s="157" t="s">
        <v>8969</v>
      </c>
      <c r="G1315" s="155" t="s">
        <v>9069</v>
      </c>
      <c r="H1315" s="158" t="s">
        <v>9009</v>
      </c>
      <c r="I1315" s="157"/>
      <c r="J1315" s="157">
        <v>60</v>
      </c>
      <c r="K1315" s="157" t="s">
        <v>9054</v>
      </c>
      <c r="L1315" s="153">
        <v>0.3</v>
      </c>
      <c r="M1315" s="159" t="s">
        <v>9058</v>
      </c>
      <c r="N1315" s="157"/>
      <c r="O1315" s="7" t="s">
        <v>9056</v>
      </c>
      <c r="P1315" s="16">
        <f>IFERROR(LOOKUP(E1315,{30,43,48,53,58,63,68,73,78,83,88,93,97},{42,47,52,57,62,67,72,77,82,87,92,99,100}),999)</f>
        <v>87</v>
      </c>
      <c r="Q1315">
        <v>1</v>
      </c>
    </row>
    <row r="1316" spans="1:17" x14ac:dyDescent="0.35">
      <c r="A1316" s="153">
        <v>3365</v>
      </c>
      <c r="B1316" t="s">
        <v>9052</v>
      </c>
      <c r="C1316" s="154">
        <v>44859</v>
      </c>
      <c r="D1316" s="155" t="s">
        <v>16</v>
      </c>
      <c r="E1316" s="156">
        <v>73</v>
      </c>
      <c r="F1316" s="157" t="s">
        <v>8969</v>
      </c>
      <c r="G1316" s="155" t="s">
        <v>9069</v>
      </c>
      <c r="H1316" s="158" t="s">
        <v>9009</v>
      </c>
      <c r="I1316" s="157"/>
      <c r="J1316" s="157">
        <v>60</v>
      </c>
      <c r="K1316" s="157" t="s">
        <v>9054</v>
      </c>
      <c r="L1316" s="159">
        <v>9.9</v>
      </c>
      <c r="M1316" s="159"/>
      <c r="N1316" s="157"/>
      <c r="O1316" s="7" t="s">
        <v>9056</v>
      </c>
      <c r="P1316" s="16">
        <f>IFERROR(LOOKUP(E1316,{30,43,48,53,58,63,68,73,78,83,88,93,97},{42,47,52,57,62,67,72,77,82,87,92,99,100}),999)</f>
        <v>77</v>
      </c>
      <c r="Q1316">
        <v>1</v>
      </c>
    </row>
    <row r="1317" spans="1:17" x14ac:dyDescent="0.35">
      <c r="A1317" s="153">
        <v>3366</v>
      </c>
      <c r="B1317" t="s">
        <v>9052</v>
      </c>
      <c r="C1317" s="154">
        <v>44859</v>
      </c>
      <c r="D1317" s="155" t="s">
        <v>16</v>
      </c>
      <c r="E1317" s="156">
        <v>84</v>
      </c>
      <c r="F1317" s="157" t="s">
        <v>8969</v>
      </c>
      <c r="G1317" s="157" t="s">
        <v>9</v>
      </c>
      <c r="H1317" s="158" t="s">
        <v>9053</v>
      </c>
      <c r="I1317" s="157">
        <v>220513</v>
      </c>
      <c r="J1317" s="157">
        <v>60</v>
      </c>
      <c r="K1317" s="157" t="s">
        <v>9080</v>
      </c>
      <c r="L1317" s="159">
        <v>0.3</v>
      </c>
      <c r="M1317" s="159" t="s">
        <v>9058</v>
      </c>
      <c r="N1317" s="157">
        <v>220513</v>
      </c>
      <c r="O1317" s="7" t="s">
        <v>9056</v>
      </c>
      <c r="P1317" s="16">
        <f>IFERROR(LOOKUP(E1317,{30,43,48,53,58,63,68,73,78,83,88,93,97},{42,47,52,57,62,67,72,77,82,87,92,99,100}),999)</f>
        <v>87</v>
      </c>
      <c r="Q1317">
        <v>1</v>
      </c>
    </row>
    <row r="1318" spans="1:17" x14ac:dyDescent="0.35">
      <c r="A1318" s="153">
        <v>3367</v>
      </c>
      <c r="B1318" t="s">
        <v>9052</v>
      </c>
      <c r="C1318" s="154">
        <v>44859</v>
      </c>
      <c r="D1318" s="155" t="s">
        <v>16</v>
      </c>
      <c r="E1318" s="156">
        <v>71</v>
      </c>
      <c r="F1318" s="157" t="s">
        <v>8969</v>
      </c>
      <c r="G1318" s="157" t="s">
        <v>9</v>
      </c>
      <c r="H1318" s="158" t="s">
        <v>9053</v>
      </c>
      <c r="I1318" s="157">
        <v>637603</v>
      </c>
      <c r="J1318" s="157">
        <v>60</v>
      </c>
      <c r="K1318" s="157" t="s">
        <v>9055</v>
      </c>
      <c r="L1318" s="159">
        <v>1.2</v>
      </c>
      <c r="M1318" s="159" t="s">
        <v>9000</v>
      </c>
      <c r="N1318" s="157">
        <v>637603</v>
      </c>
      <c r="O1318" s="7" t="s">
        <v>9056</v>
      </c>
      <c r="P1318" s="16">
        <f>IFERROR(LOOKUP(E1318,{30,43,48,53,58,63,68,73,78,83,88,93,97},{42,47,52,57,62,67,72,77,82,87,92,99,100}),999)</f>
        <v>72</v>
      </c>
      <c r="Q1318">
        <v>1</v>
      </c>
    </row>
    <row r="1319" spans="1:17" ht="29" x14ac:dyDescent="0.35">
      <c r="A1319" s="153">
        <v>3368</v>
      </c>
      <c r="B1319" t="s">
        <v>9052</v>
      </c>
      <c r="C1319" s="154">
        <v>44859</v>
      </c>
      <c r="D1319" s="155" t="s">
        <v>16</v>
      </c>
      <c r="E1319" s="156">
        <v>79</v>
      </c>
      <c r="F1319" s="157" t="s">
        <v>8969</v>
      </c>
      <c r="G1319" s="157" t="s">
        <v>9</v>
      </c>
      <c r="H1319" s="158" t="s">
        <v>9053</v>
      </c>
      <c r="I1319" s="157">
        <v>220511</v>
      </c>
      <c r="J1319" s="157">
        <v>60</v>
      </c>
      <c r="K1319" s="157" t="s">
        <v>9068</v>
      </c>
      <c r="L1319" s="159">
        <v>0.3</v>
      </c>
      <c r="M1319" s="159" t="s">
        <v>9058</v>
      </c>
      <c r="N1319" s="157">
        <v>220511</v>
      </c>
      <c r="O1319" s="7" t="s">
        <v>9056</v>
      </c>
      <c r="P1319" s="16">
        <f>IFERROR(LOOKUP(E1319,{30,43,48,53,58,63,68,73,78,83,88,93,97},{42,47,52,57,62,67,72,77,82,87,92,99,100}),999)</f>
        <v>82</v>
      </c>
      <c r="Q1319">
        <v>1</v>
      </c>
    </row>
    <row r="1320" spans="1:17" x14ac:dyDescent="0.35">
      <c r="A1320" s="153">
        <v>3369</v>
      </c>
      <c r="B1320" t="s">
        <v>9052</v>
      </c>
      <c r="C1320" s="154">
        <v>44859</v>
      </c>
      <c r="D1320" s="155" t="s">
        <v>16</v>
      </c>
      <c r="E1320" s="156">
        <v>80</v>
      </c>
      <c r="F1320" s="157" t="s">
        <v>8969</v>
      </c>
      <c r="G1320" s="155" t="s">
        <v>9069</v>
      </c>
      <c r="H1320" s="158" t="s">
        <v>9009</v>
      </c>
      <c r="I1320" s="157"/>
      <c r="J1320" s="157">
        <v>60</v>
      </c>
      <c r="K1320" s="157" t="s">
        <v>9054</v>
      </c>
      <c r="L1320" s="153">
        <v>0.3</v>
      </c>
      <c r="M1320" s="159" t="s">
        <v>9058</v>
      </c>
      <c r="N1320" s="157"/>
      <c r="O1320" s="7" t="s">
        <v>9056</v>
      </c>
      <c r="P1320" s="16">
        <f>IFERROR(LOOKUP(E1320,{30,43,48,53,58,63,68,73,78,83,88,93,97},{42,47,52,57,62,67,72,77,82,87,92,99,100}),999)</f>
        <v>82</v>
      </c>
      <c r="Q1320">
        <v>1</v>
      </c>
    </row>
    <row r="1321" spans="1:17" x14ac:dyDescent="0.35">
      <c r="A1321" s="153">
        <v>3370</v>
      </c>
      <c r="B1321" t="s">
        <v>9052</v>
      </c>
      <c r="C1321" s="154">
        <v>44859</v>
      </c>
      <c r="D1321" s="155" t="s">
        <v>16</v>
      </c>
      <c r="E1321" s="156">
        <v>85</v>
      </c>
      <c r="F1321" s="157" t="s">
        <v>8969</v>
      </c>
      <c r="G1321" s="157" t="s">
        <v>9</v>
      </c>
      <c r="H1321" s="158" t="s">
        <v>9009</v>
      </c>
      <c r="I1321" s="157"/>
      <c r="J1321" s="157">
        <v>60</v>
      </c>
      <c r="K1321" s="157" t="s">
        <v>9054</v>
      </c>
      <c r="L1321" s="153">
        <v>0.3</v>
      </c>
      <c r="M1321" s="159" t="s">
        <v>9058</v>
      </c>
      <c r="N1321" s="157"/>
      <c r="O1321" s="7" t="s">
        <v>9056</v>
      </c>
      <c r="P1321" s="16">
        <f>IFERROR(LOOKUP(E1321,{30,43,48,53,58,63,68,73,78,83,88,93,97},{42,47,52,57,62,67,72,77,82,87,92,99,100}),999)</f>
        <v>87</v>
      </c>
      <c r="Q1321">
        <v>1</v>
      </c>
    </row>
    <row r="1322" spans="1:17" x14ac:dyDescent="0.35">
      <c r="A1322" s="153">
        <v>3371</v>
      </c>
      <c r="B1322" t="s">
        <v>9052</v>
      </c>
      <c r="C1322" s="154">
        <v>44859</v>
      </c>
      <c r="D1322" s="155" t="s">
        <v>16</v>
      </c>
      <c r="E1322" s="156">
        <v>88</v>
      </c>
      <c r="F1322" s="157" t="s">
        <v>8969</v>
      </c>
      <c r="G1322" s="155" t="s">
        <v>9069</v>
      </c>
      <c r="H1322" s="158" t="s">
        <v>9009</v>
      </c>
      <c r="I1322" s="157"/>
      <c r="J1322" s="157">
        <v>60</v>
      </c>
      <c r="K1322" s="157" t="s">
        <v>9054</v>
      </c>
      <c r="L1322" s="153">
        <v>0.3</v>
      </c>
      <c r="M1322" s="159" t="s">
        <v>9058</v>
      </c>
      <c r="N1322" s="157"/>
      <c r="O1322" s="7" t="s">
        <v>9056</v>
      </c>
      <c r="P1322" s="16">
        <f>IFERROR(LOOKUP(E1322,{30,43,48,53,58,63,68,73,78,83,88,93,97},{42,47,52,57,62,67,72,77,82,87,92,99,100}),999)</f>
        <v>92</v>
      </c>
      <c r="Q1322">
        <v>1</v>
      </c>
    </row>
    <row r="1323" spans="1:17" ht="29" x14ac:dyDescent="0.35">
      <c r="A1323" s="153">
        <v>3372</v>
      </c>
      <c r="B1323" t="s">
        <v>9052</v>
      </c>
      <c r="C1323" s="154">
        <v>44859</v>
      </c>
      <c r="D1323" s="155" t="s">
        <v>16</v>
      </c>
      <c r="E1323" s="156">
        <v>82</v>
      </c>
      <c r="F1323" s="157" t="s">
        <v>8969</v>
      </c>
      <c r="G1323" s="157" t="s">
        <v>9</v>
      </c>
      <c r="H1323" s="158" t="s">
        <v>9053</v>
      </c>
      <c r="I1323" s="157">
        <v>220267</v>
      </c>
      <c r="J1323" s="157">
        <v>60</v>
      </c>
      <c r="K1323" s="157" t="s">
        <v>9110</v>
      </c>
      <c r="L1323" s="159">
        <v>0.3</v>
      </c>
      <c r="M1323" s="159" t="s">
        <v>9058</v>
      </c>
      <c r="N1323" s="157">
        <v>220267</v>
      </c>
      <c r="O1323" s="7" t="s">
        <v>9056</v>
      </c>
      <c r="P1323" s="16">
        <f>IFERROR(LOOKUP(E1323,{30,43,48,53,58,63,68,73,78,83,88,93,97},{42,47,52,57,62,67,72,77,82,87,92,99,100}),999)</f>
        <v>82</v>
      </c>
      <c r="Q1323">
        <v>1</v>
      </c>
    </row>
    <row r="1324" spans="1:17" x14ac:dyDescent="0.35">
      <c r="A1324" s="153">
        <v>3373</v>
      </c>
      <c r="B1324" t="s">
        <v>9052</v>
      </c>
      <c r="C1324" s="154">
        <v>44859</v>
      </c>
      <c r="D1324" s="155" t="s">
        <v>16</v>
      </c>
      <c r="E1324" s="156">
        <v>80</v>
      </c>
      <c r="F1324" s="157" t="s">
        <v>8969</v>
      </c>
      <c r="G1324" s="157" t="s">
        <v>9</v>
      </c>
      <c r="H1324" s="158" t="s">
        <v>9009</v>
      </c>
      <c r="I1324" s="157"/>
      <c r="J1324" s="157">
        <v>18</v>
      </c>
      <c r="K1324" s="157" t="s">
        <v>9054</v>
      </c>
      <c r="L1324" s="153">
        <v>0.3</v>
      </c>
      <c r="M1324" s="159" t="s">
        <v>9058</v>
      </c>
      <c r="N1324" s="157"/>
      <c r="O1324" s="7" t="s">
        <v>9056</v>
      </c>
      <c r="P1324" s="16">
        <f>IFERROR(LOOKUP(E1324,{30,43,48,53,58,63,68,73,78,83,88,93,97},{42,47,52,57,62,67,72,77,82,87,92,99,100}),999)</f>
        <v>82</v>
      </c>
      <c r="Q1324">
        <v>1</v>
      </c>
    </row>
    <row r="1325" spans="1:17" ht="29" x14ac:dyDescent="0.35">
      <c r="A1325" s="153">
        <v>3374</v>
      </c>
      <c r="B1325" t="s">
        <v>9052</v>
      </c>
      <c r="C1325" s="154">
        <v>44859</v>
      </c>
      <c r="D1325" s="155" t="s">
        <v>16</v>
      </c>
      <c r="E1325" s="156">
        <v>84</v>
      </c>
      <c r="F1325" s="157" t="s">
        <v>8969</v>
      </c>
      <c r="G1325" s="157" t="s">
        <v>9</v>
      </c>
      <c r="H1325" s="158" t="s">
        <v>9053</v>
      </c>
      <c r="I1325" s="157">
        <v>220511</v>
      </c>
      <c r="J1325" s="157">
        <v>60</v>
      </c>
      <c r="K1325" s="157" t="s">
        <v>9068</v>
      </c>
      <c r="L1325" s="159">
        <v>0.3</v>
      </c>
      <c r="M1325" s="159" t="s">
        <v>9058</v>
      </c>
      <c r="N1325" s="157">
        <v>220511</v>
      </c>
      <c r="O1325" s="7" t="s">
        <v>9056</v>
      </c>
      <c r="P1325" s="16">
        <f>IFERROR(LOOKUP(E1325,{30,43,48,53,58,63,68,73,78,83,88,93,97},{42,47,52,57,62,67,72,77,82,87,92,99,100}),999)</f>
        <v>87</v>
      </c>
      <c r="Q1325">
        <v>1</v>
      </c>
    </row>
    <row r="1326" spans="1:17" x14ac:dyDescent="0.35">
      <c r="A1326" s="153">
        <v>3375</v>
      </c>
      <c r="B1326" t="s">
        <v>9052</v>
      </c>
      <c r="C1326" s="154">
        <v>44859</v>
      </c>
      <c r="D1326" s="155" t="s">
        <v>16</v>
      </c>
      <c r="E1326" s="156">
        <v>75</v>
      </c>
      <c r="F1326" s="157" t="s">
        <v>8969</v>
      </c>
      <c r="G1326" s="155" t="s">
        <v>9069</v>
      </c>
      <c r="H1326" s="158" t="s">
        <v>9009</v>
      </c>
      <c r="I1326" s="157"/>
      <c r="J1326" s="157">
        <v>60</v>
      </c>
      <c r="K1326" s="157" t="s">
        <v>9054</v>
      </c>
      <c r="L1326" s="153">
        <v>0.3</v>
      </c>
      <c r="M1326" s="159" t="s">
        <v>9058</v>
      </c>
      <c r="N1326" s="157"/>
      <c r="O1326" s="7" t="s">
        <v>9056</v>
      </c>
      <c r="P1326" s="16">
        <f>IFERROR(LOOKUP(E1326,{30,43,48,53,58,63,68,73,78,83,88,93,97},{42,47,52,57,62,67,72,77,82,87,92,99,100}),999)</f>
        <v>77</v>
      </c>
      <c r="Q1326">
        <v>1</v>
      </c>
    </row>
    <row r="1327" spans="1:17" x14ac:dyDescent="0.35">
      <c r="A1327" s="153">
        <v>3376</v>
      </c>
      <c r="B1327" t="s">
        <v>9052</v>
      </c>
      <c r="C1327" s="154">
        <v>44859</v>
      </c>
      <c r="D1327" s="155" t="s">
        <v>16</v>
      </c>
      <c r="E1327" s="156">
        <v>82</v>
      </c>
      <c r="F1327" s="157" t="s">
        <v>8969</v>
      </c>
      <c r="G1327" s="155" t="s">
        <v>9069</v>
      </c>
      <c r="H1327" s="158" t="s">
        <v>9009</v>
      </c>
      <c r="I1327" s="157"/>
      <c r="J1327" s="157">
        <v>60</v>
      </c>
      <c r="K1327" s="157" t="s">
        <v>9054</v>
      </c>
      <c r="L1327" s="153">
        <v>0.3</v>
      </c>
      <c r="M1327" s="159" t="s">
        <v>9058</v>
      </c>
      <c r="N1327" s="157"/>
      <c r="O1327" s="7" t="s">
        <v>9056</v>
      </c>
      <c r="P1327" s="16">
        <f>IFERROR(LOOKUP(E1327,{30,43,48,53,58,63,68,73,78,83,88,93,97},{42,47,52,57,62,67,72,77,82,87,92,99,100}),999)</f>
        <v>82</v>
      </c>
      <c r="Q1327">
        <v>1</v>
      </c>
    </row>
    <row r="1328" spans="1:17" x14ac:dyDescent="0.35">
      <c r="A1328" s="153">
        <v>3378</v>
      </c>
      <c r="B1328" t="s">
        <v>9052</v>
      </c>
      <c r="C1328" s="154">
        <v>44859</v>
      </c>
      <c r="D1328" s="155" t="s">
        <v>16</v>
      </c>
      <c r="E1328" s="156">
        <v>87</v>
      </c>
      <c r="F1328" s="157" t="s">
        <v>8969</v>
      </c>
      <c r="G1328" s="157" t="s">
        <v>9</v>
      </c>
      <c r="H1328" s="158" t="s">
        <v>9009</v>
      </c>
      <c r="I1328" s="157"/>
      <c r="J1328" s="157">
        <v>60</v>
      </c>
      <c r="K1328" s="157" t="s">
        <v>9054</v>
      </c>
      <c r="L1328" s="159">
        <v>9.9</v>
      </c>
      <c r="M1328" s="159"/>
      <c r="N1328" s="157"/>
      <c r="O1328" s="7" t="s">
        <v>9056</v>
      </c>
      <c r="P1328" s="16">
        <f>IFERROR(LOOKUP(E1328,{30,43,48,53,58,63,68,73,78,83,88,93,97},{42,47,52,57,62,67,72,77,82,87,92,99,100}),999)</f>
        <v>87</v>
      </c>
      <c r="Q1328">
        <v>1</v>
      </c>
    </row>
    <row r="1329" spans="1:17" x14ac:dyDescent="0.35">
      <c r="A1329" s="153">
        <v>3379</v>
      </c>
      <c r="B1329" t="s">
        <v>9052</v>
      </c>
      <c r="C1329" s="154">
        <v>44859</v>
      </c>
      <c r="D1329" s="155" t="s">
        <v>16</v>
      </c>
      <c r="E1329" s="156">
        <v>87</v>
      </c>
      <c r="F1329" s="157" t="s">
        <v>8969</v>
      </c>
      <c r="G1329" s="155" t="s">
        <v>9069</v>
      </c>
      <c r="H1329" s="158" t="s">
        <v>9009</v>
      </c>
      <c r="I1329" s="157"/>
      <c r="J1329" s="157">
        <v>60</v>
      </c>
      <c r="K1329" s="157" t="s">
        <v>9054</v>
      </c>
      <c r="L1329" s="153">
        <v>0.2</v>
      </c>
      <c r="M1329" s="159" t="s">
        <v>9058</v>
      </c>
      <c r="N1329" s="157"/>
      <c r="O1329" s="7" t="s">
        <v>9056</v>
      </c>
      <c r="P1329" s="16">
        <f>IFERROR(LOOKUP(E1329,{30,43,48,53,58,63,68,73,78,83,88,93,97},{42,47,52,57,62,67,72,77,82,87,92,99,100}),999)</f>
        <v>87</v>
      </c>
      <c r="Q1329">
        <v>1</v>
      </c>
    </row>
    <row r="1330" spans="1:17" ht="29" x14ac:dyDescent="0.35">
      <c r="A1330" s="153">
        <v>3380</v>
      </c>
      <c r="B1330" t="s">
        <v>9052</v>
      </c>
      <c r="C1330" s="154">
        <v>44859</v>
      </c>
      <c r="D1330" s="155" t="s">
        <v>16</v>
      </c>
      <c r="E1330" s="156">
        <v>73</v>
      </c>
      <c r="F1330" s="157" t="s">
        <v>8969</v>
      </c>
      <c r="G1330" s="157" t="s">
        <v>9</v>
      </c>
      <c r="H1330" s="158" t="s">
        <v>9053</v>
      </c>
      <c r="I1330" s="157">
        <v>91286</v>
      </c>
      <c r="J1330" s="157">
        <v>60</v>
      </c>
      <c r="K1330" s="157" t="s">
        <v>9112</v>
      </c>
      <c r="L1330" s="159">
        <v>0.3</v>
      </c>
      <c r="M1330" s="159" t="s">
        <v>9058</v>
      </c>
      <c r="N1330" s="157">
        <v>91286</v>
      </c>
      <c r="O1330" s="7" t="s">
        <v>9056</v>
      </c>
      <c r="P1330" s="16">
        <f>IFERROR(LOOKUP(E1330,{30,43,48,53,58,63,68,73,78,83,88,93,97},{42,47,52,57,62,67,72,77,82,87,92,99,100}),999)</f>
        <v>77</v>
      </c>
      <c r="Q1330">
        <v>1</v>
      </c>
    </row>
    <row r="1331" spans="1:17" x14ac:dyDescent="0.35">
      <c r="A1331" s="153">
        <v>3381</v>
      </c>
      <c r="B1331" t="s">
        <v>9052</v>
      </c>
      <c r="C1331" s="154">
        <v>44859</v>
      </c>
      <c r="D1331" s="155" t="s">
        <v>16</v>
      </c>
      <c r="E1331" s="156">
        <v>75</v>
      </c>
      <c r="F1331" s="157" t="s">
        <v>8969</v>
      </c>
      <c r="G1331" s="157" t="s">
        <v>9</v>
      </c>
      <c r="H1331" s="158" t="s">
        <v>9053</v>
      </c>
      <c r="I1331" s="157">
        <v>637603</v>
      </c>
      <c r="J1331" s="157">
        <v>60</v>
      </c>
      <c r="K1331" s="157" t="s">
        <v>9055</v>
      </c>
      <c r="L1331" s="159">
        <v>1.2</v>
      </c>
      <c r="M1331" s="159" t="s">
        <v>9000</v>
      </c>
      <c r="N1331" s="157">
        <v>637603</v>
      </c>
      <c r="O1331" s="7" t="s">
        <v>9056</v>
      </c>
      <c r="P1331" s="16">
        <f>IFERROR(LOOKUP(E1331,{30,43,48,53,58,63,68,73,78,83,88,93,97},{42,47,52,57,62,67,72,77,82,87,92,99,100}),999)</f>
        <v>77</v>
      </c>
      <c r="Q1331">
        <v>1</v>
      </c>
    </row>
    <row r="1332" spans="1:17" x14ac:dyDescent="0.35">
      <c r="A1332" s="153">
        <v>3382</v>
      </c>
      <c r="B1332" t="s">
        <v>9052</v>
      </c>
      <c r="C1332" s="154">
        <v>44859</v>
      </c>
      <c r="D1332" s="155" t="s">
        <v>16</v>
      </c>
      <c r="E1332" s="156">
        <v>73</v>
      </c>
      <c r="F1332" s="157" t="s">
        <v>8969</v>
      </c>
      <c r="G1332" s="157" t="s">
        <v>9</v>
      </c>
      <c r="H1332" s="158" t="s">
        <v>9053</v>
      </c>
      <c r="I1332" s="157">
        <v>220513</v>
      </c>
      <c r="J1332" s="157">
        <v>60</v>
      </c>
      <c r="K1332" s="157" t="s">
        <v>9080</v>
      </c>
      <c r="L1332" s="159">
        <v>0.3</v>
      </c>
      <c r="M1332" s="159" t="s">
        <v>9058</v>
      </c>
      <c r="N1332" s="157">
        <v>220513</v>
      </c>
      <c r="O1332" s="7" t="s">
        <v>9056</v>
      </c>
      <c r="P1332" s="16">
        <f>IFERROR(LOOKUP(E1332,{30,43,48,53,58,63,68,73,78,83,88,93,97},{42,47,52,57,62,67,72,77,82,87,92,99,100}),999)</f>
        <v>77</v>
      </c>
      <c r="Q1332">
        <v>1</v>
      </c>
    </row>
    <row r="1333" spans="1:17" x14ac:dyDescent="0.35">
      <c r="A1333" s="153">
        <v>3383</v>
      </c>
      <c r="B1333" t="s">
        <v>9052</v>
      </c>
      <c r="C1333" s="154">
        <v>44859</v>
      </c>
      <c r="D1333" s="155" t="s">
        <v>16</v>
      </c>
      <c r="E1333" s="156">
        <v>79</v>
      </c>
      <c r="F1333" s="157" t="s">
        <v>8969</v>
      </c>
      <c r="G1333" s="157" t="s">
        <v>9</v>
      </c>
      <c r="H1333" s="158" t="s">
        <v>9053</v>
      </c>
      <c r="I1333" s="157">
        <v>220509</v>
      </c>
      <c r="J1333" s="157">
        <v>60</v>
      </c>
      <c r="K1333" s="157" t="s">
        <v>9078</v>
      </c>
      <c r="L1333" s="159">
        <v>0.3</v>
      </c>
      <c r="M1333" s="159" t="s">
        <v>9058</v>
      </c>
      <c r="N1333" s="157">
        <v>220509</v>
      </c>
      <c r="O1333" s="7" t="s">
        <v>9056</v>
      </c>
      <c r="P1333" s="16">
        <f>IFERROR(LOOKUP(E1333,{30,43,48,53,58,63,68,73,78,83,88,93,97},{42,47,52,57,62,67,72,77,82,87,92,99,100}),999)</f>
        <v>82</v>
      </c>
      <c r="Q1333">
        <v>1</v>
      </c>
    </row>
    <row r="1334" spans="1:17" x14ac:dyDescent="0.35">
      <c r="A1334" s="153">
        <v>3384</v>
      </c>
      <c r="B1334" t="s">
        <v>9052</v>
      </c>
      <c r="C1334" s="154">
        <v>44859</v>
      </c>
      <c r="D1334" s="155" t="s">
        <v>16</v>
      </c>
      <c r="E1334" s="156">
        <v>80</v>
      </c>
      <c r="F1334" s="157" t="s">
        <v>8969</v>
      </c>
      <c r="G1334" s="155" t="s">
        <v>9069</v>
      </c>
      <c r="H1334" s="158" t="s">
        <v>9009</v>
      </c>
      <c r="I1334" s="157"/>
      <c r="J1334" s="157">
        <v>60</v>
      </c>
      <c r="K1334" s="157" t="s">
        <v>9054</v>
      </c>
      <c r="L1334" s="153">
        <v>1.2</v>
      </c>
      <c r="M1334" s="159" t="s">
        <v>9000</v>
      </c>
      <c r="N1334" s="157"/>
      <c r="O1334" s="7" t="s">
        <v>9056</v>
      </c>
      <c r="P1334" s="16">
        <f>IFERROR(LOOKUP(E1334,{30,43,48,53,58,63,68,73,78,83,88,93,97},{42,47,52,57,62,67,72,77,82,87,92,99,100}),999)</f>
        <v>82</v>
      </c>
      <c r="Q1334">
        <v>1</v>
      </c>
    </row>
    <row r="1335" spans="1:17" x14ac:dyDescent="0.35">
      <c r="A1335" s="153">
        <v>3385</v>
      </c>
      <c r="B1335" t="s">
        <v>9052</v>
      </c>
      <c r="C1335" s="154">
        <v>44859</v>
      </c>
      <c r="D1335" s="155" t="s">
        <v>16</v>
      </c>
      <c r="E1335" s="156">
        <v>74</v>
      </c>
      <c r="F1335" s="157" t="s">
        <v>8969</v>
      </c>
      <c r="G1335" s="157" t="s">
        <v>9</v>
      </c>
      <c r="H1335" s="158" t="s">
        <v>9053</v>
      </c>
      <c r="I1335" s="157">
        <v>637603</v>
      </c>
      <c r="J1335" s="157">
        <v>60</v>
      </c>
      <c r="K1335" s="157" t="s">
        <v>9055</v>
      </c>
      <c r="L1335" s="159">
        <v>1.2</v>
      </c>
      <c r="M1335" s="159" t="s">
        <v>9000</v>
      </c>
      <c r="N1335" s="157">
        <v>637603</v>
      </c>
      <c r="O1335" s="7" t="s">
        <v>9056</v>
      </c>
      <c r="P1335" s="16">
        <f>IFERROR(LOOKUP(E1335,{30,43,48,53,58,63,68,73,78,83,88,93,97},{42,47,52,57,62,67,72,77,82,87,92,99,100}),999)</f>
        <v>77</v>
      </c>
      <c r="Q1335">
        <v>1</v>
      </c>
    </row>
    <row r="1336" spans="1:17" x14ac:dyDescent="0.35">
      <c r="A1336" s="153">
        <v>3386</v>
      </c>
      <c r="B1336" t="s">
        <v>9052</v>
      </c>
      <c r="C1336" s="154">
        <v>44859</v>
      </c>
      <c r="D1336" s="155" t="s">
        <v>16</v>
      </c>
      <c r="E1336" s="156">
        <v>89</v>
      </c>
      <c r="F1336" s="157" t="s">
        <v>8969</v>
      </c>
      <c r="G1336" s="157" t="s">
        <v>9</v>
      </c>
      <c r="H1336" s="158" t="s">
        <v>9053</v>
      </c>
      <c r="I1336" s="157">
        <v>637603</v>
      </c>
      <c r="J1336" s="157">
        <v>60</v>
      </c>
      <c r="K1336" s="157" t="s">
        <v>9055</v>
      </c>
      <c r="L1336" s="159">
        <v>1.2</v>
      </c>
      <c r="M1336" s="159" t="s">
        <v>9000</v>
      </c>
      <c r="N1336" s="157">
        <v>637603</v>
      </c>
      <c r="O1336" s="7" t="s">
        <v>9056</v>
      </c>
      <c r="P1336" s="16">
        <f>IFERROR(LOOKUP(E1336,{30,43,48,53,58,63,68,73,78,83,88,93,97},{42,47,52,57,62,67,72,77,82,87,92,99,100}),999)</f>
        <v>92</v>
      </c>
      <c r="Q1336">
        <v>1</v>
      </c>
    </row>
    <row r="1337" spans="1:17" x14ac:dyDescent="0.35">
      <c r="A1337" s="153">
        <v>3387</v>
      </c>
      <c r="B1337" t="s">
        <v>9052</v>
      </c>
      <c r="C1337" s="154">
        <v>44859</v>
      </c>
      <c r="D1337" s="155" t="s">
        <v>16</v>
      </c>
      <c r="E1337" s="156">
        <v>84</v>
      </c>
      <c r="F1337" s="157" t="s">
        <v>8969</v>
      </c>
      <c r="G1337" s="155" t="s">
        <v>9069</v>
      </c>
      <c r="H1337" s="158" t="s">
        <v>9009</v>
      </c>
      <c r="I1337" s="157"/>
      <c r="J1337" s="157">
        <v>60</v>
      </c>
      <c r="K1337" s="157" t="s">
        <v>9054</v>
      </c>
      <c r="L1337" s="153">
        <v>1.2</v>
      </c>
      <c r="M1337" s="159" t="s">
        <v>9000</v>
      </c>
      <c r="N1337" s="157"/>
      <c r="O1337" s="7" t="s">
        <v>9056</v>
      </c>
      <c r="P1337" s="16">
        <f>IFERROR(LOOKUP(E1337,{30,43,48,53,58,63,68,73,78,83,88,93,97},{42,47,52,57,62,67,72,77,82,87,92,99,100}),999)</f>
        <v>87</v>
      </c>
      <c r="Q1337">
        <v>1</v>
      </c>
    </row>
    <row r="1338" spans="1:17" ht="29" x14ac:dyDescent="0.35">
      <c r="A1338" s="153">
        <v>3388</v>
      </c>
      <c r="B1338" t="s">
        <v>9052</v>
      </c>
      <c r="C1338" s="154">
        <v>44859</v>
      </c>
      <c r="D1338" s="155" t="s">
        <v>16</v>
      </c>
      <c r="E1338" s="156">
        <v>82</v>
      </c>
      <c r="F1338" s="157" t="s">
        <v>8969</v>
      </c>
      <c r="G1338" s="157" t="s">
        <v>9</v>
      </c>
      <c r="H1338" s="158" t="s">
        <v>9053</v>
      </c>
      <c r="I1338" s="157">
        <v>220511</v>
      </c>
      <c r="J1338" s="157">
        <v>60</v>
      </c>
      <c r="K1338" s="157" t="s">
        <v>9068</v>
      </c>
      <c r="L1338" s="159">
        <v>0.3</v>
      </c>
      <c r="M1338" s="159" t="s">
        <v>9058</v>
      </c>
      <c r="N1338" s="157">
        <v>220511</v>
      </c>
      <c r="O1338" s="7" t="s">
        <v>9056</v>
      </c>
      <c r="P1338" s="16">
        <f>IFERROR(LOOKUP(E1338,{30,43,48,53,58,63,68,73,78,83,88,93,97},{42,47,52,57,62,67,72,77,82,87,92,99,100}),999)</f>
        <v>82</v>
      </c>
      <c r="Q1338">
        <v>1</v>
      </c>
    </row>
    <row r="1339" spans="1:17" x14ac:dyDescent="0.35">
      <c r="A1339" s="153">
        <v>3389</v>
      </c>
      <c r="B1339" t="s">
        <v>9052</v>
      </c>
      <c r="C1339" s="154">
        <v>44859</v>
      </c>
      <c r="D1339" s="155" t="s">
        <v>16</v>
      </c>
      <c r="E1339" s="156">
        <v>84</v>
      </c>
      <c r="F1339" s="157" t="s">
        <v>8969</v>
      </c>
      <c r="G1339" s="155" t="s">
        <v>9069</v>
      </c>
      <c r="H1339" s="158" t="s">
        <v>9009</v>
      </c>
      <c r="I1339" s="157"/>
      <c r="J1339" s="157">
        <v>60</v>
      </c>
      <c r="K1339" s="157" t="s">
        <v>9054</v>
      </c>
      <c r="L1339" s="153">
        <v>0.4</v>
      </c>
      <c r="M1339" s="159" t="s">
        <v>9058</v>
      </c>
      <c r="N1339" s="157"/>
      <c r="O1339" s="7" t="s">
        <v>9056</v>
      </c>
      <c r="P1339" s="16">
        <f>IFERROR(LOOKUP(E1339,{30,43,48,53,58,63,68,73,78,83,88,93,97},{42,47,52,57,62,67,72,77,82,87,92,99,100}),999)</f>
        <v>87</v>
      </c>
      <c r="Q1339">
        <v>1</v>
      </c>
    </row>
    <row r="1340" spans="1:17" x14ac:dyDescent="0.35">
      <c r="A1340" s="153">
        <v>3390</v>
      </c>
      <c r="B1340" t="s">
        <v>9052</v>
      </c>
      <c r="C1340" s="154">
        <v>44859</v>
      </c>
      <c r="D1340" s="155" t="s">
        <v>16</v>
      </c>
      <c r="E1340" s="156">
        <v>78</v>
      </c>
      <c r="F1340" s="157" t="s">
        <v>8969</v>
      </c>
      <c r="G1340" s="155" t="s">
        <v>9069</v>
      </c>
      <c r="H1340" s="158" t="s">
        <v>9009</v>
      </c>
      <c r="I1340" s="157"/>
      <c r="J1340" s="157">
        <v>60</v>
      </c>
      <c r="K1340" s="157" t="s">
        <v>9054</v>
      </c>
      <c r="L1340" s="153">
        <v>1.2</v>
      </c>
      <c r="M1340" s="159" t="s">
        <v>9000</v>
      </c>
      <c r="N1340" s="157"/>
      <c r="O1340" s="7" t="s">
        <v>9056</v>
      </c>
      <c r="P1340" s="16">
        <f>IFERROR(LOOKUP(E1340,{30,43,48,53,58,63,68,73,78,83,88,93,97},{42,47,52,57,62,67,72,77,82,87,92,99,100}),999)</f>
        <v>82</v>
      </c>
      <c r="Q1340">
        <v>1</v>
      </c>
    </row>
    <row r="1341" spans="1:17" x14ac:dyDescent="0.35">
      <c r="A1341" s="153">
        <v>3391</v>
      </c>
      <c r="B1341" t="s">
        <v>9052</v>
      </c>
      <c r="C1341" s="154">
        <v>44859</v>
      </c>
      <c r="D1341" s="155" t="s">
        <v>16</v>
      </c>
      <c r="E1341" s="156">
        <v>86</v>
      </c>
      <c r="F1341" s="157" t="s">
        <v>8969</v>
      </c>
      <c r="G1341" s="157" t="s">
        <v>9</v>
      </c>
      <c r="H1341" s="158" t="s">
        <v>9053</v>
      </c>
      <c r="I1341" s="157">
        <v>220509</v>
      </c>
      <c r="J1341" s="157">
        <v>60</v>
      </c>
      <c r="K1341" s="157" t="s">
        <v>9078</v>
      </c>
      <c r="L1341" s="159">
        <v>0.3</v>
      </c>
      <c r="M1341" s="159" t="s">
        <v>9058</v>
      </c>
      <c r="N1341" s="157">
        <v>220509</v>
      </c>
      <c r="O1341" s="7" t="s">
        <v>9056</v>
      </c>
      <c r="P1341" s="16">
        <f>IFERROR(LOOKUP(E1341,{30,43,48,53,58,63,68,73,78,83,88,93,97},{42,47,52,57,62,67,72,77,82,87,92,99,100}),999)</f>
        <v>87</v>
      </c>
      <c r="Q1341">
        <v>1</v>
      </c>
    </row>
    <row r="1342" spans="1:17" x14ac:dyDescent="0.35">
      <c r="A1342" s="153">
        <v>3392</v>
      </c>
      <c r="B1342" t="s">
        <v>9052</v>
      </c>
      <c r="C1342" s="154">
        <v>44859</v>
      </c>
      <c r="D1342" s="155" t="s">
        <v>16</v>
      </c>
      <c r="E1342" s="156">
        <v>84</v>
      </c>
      <c r="F1342" s="157" t="s">
        <v>8969</v>
      </c>
      <c r="G1342" s="155" t="s">
        <v>9069</v>
      </c>
      <c r="H1342" s="158" t="s">
        <v>9009</v>
      </c>
      <c r="I1342" s="157"/>
      <c r="J1342" s="157">
        <v>60</v>
      </c>
      <c r="K1342" s="157" t="s">
        <v>9054</v>
      </c>
      <c r="L1342" s="153">
        <v>0.3</v>
      </c>
      <c r="M1342" s="159" t="s">
        <v>9058</v>
      </c>
      <c r="N1342" s="157"/>
      <c r="O1342" s="7" t="s">
        <v>9056</v>
      </c>
      <c r="P1342" s="16">
        <f>IFERROR(LOOKUP(E1342,{30,43,48,53,58,63,68,73,78,83,88,93,97},{42,47,52,57,62,67,72,77,82,87,92,99,100}),999)</f>
        <v>87</v>
      </c>
      <c r="Q1342">
        <v>1</v>
      </c>
    </row>
    <row r="1343" spans="1:17" x14ac:dyDescent="0.35">
      <c r="A1343" s="153">
        <v>3393</v>
      </c>
      <c r="B1343" t="s">
        <v>9052</v>
      </c>
      <c r="C1343" s="154">
        <v>44859</v>
      </c>
      <c r="D1343" s="155" t="s">
        <v>16</v>
      </c>
      <c r="E1343" s="156">
        <v>86</v>
      </c>
      <c r="F1343" s="157" t="s">
        <v>8969</v>
      </c>
      <c r="G1343" s="155" t="s">
        <v>9069</v>
      </c>
      <c r="H1343" s="158" t="s">
        <v>9009</v>
      </c>
      <c r="I1343" s="157"/>
      <c r="J1343" s="157">
        <v>18</v>
      </c>
      <c r="K1343" s="157" t="s">
        <v>9054</v>
      </c>
      <c r="L1343" s="153">
        <v>0.3</v>
      </c>
      <c r="M1343" s="159" t="s">
        <v>9058</v>
      </c>
      <c r="N1343" s="157"/>
      <c r="O1343" s="7" t="s">
        <v>9056</v>
      </c>
      <c r="P1343" s="16">
        <f>IFERROR(LOOKUP(E1343,{30,43,48,53,58,63,68,73,78,83,88,93,97},{42,47,52,57,62,67,72,77,82,87,92,99,100}),999)</f>
        <v>87</v>
      </c>
      <c r="Q1343">
        <v>1</v>
      </c>
    </row>
    <row r="1344" spans="1:17" x14ac:dyDescent="0.35">
      <c r="A1344" s="153">
        <v>3394</v>
      </c>
      <c r="B1344" t="s">
        <v>9052</v>
      </c>
      <c r="C1344" s="154">
        <v>44859</v>
      </c>
      <c r="D1344" s="155" t="s">
        <v>16</v>
      </c>
      <c r="E1344" s="156">
        <v>89</v>
      </c>
      <c r="F1344" s="157" t="s">
        <v>8969</v>
      </c>
      <c r="G1344" s="155" t="s">
        <v>9069</v>
      </c>
      <c r="H1344" s="158" t="s">
        <v>9009</v>
      </c>
      <c r="I1344" s="157"/>
      <c r="J1344" s="157">
        <v>60</v>
      </c>
      <c r="K1344" s="157" t="s">
        <v>9054</v>
      </c>
      <c r="L1344" s="153">
        <v>0.3</v>
      </c>
      <c r="M1344" s="159" t="s">
        <v>9058</v>
      </c>
      <c r="N1344" s="157"/>
      <c r="O1344" s="7" t="s">
        <v>9056</v>
      </c>
      <c r="P1344" s="16">
        <f>IFERROR(LOOKUP(E1344,{30,43,48,53,58,63,68,73,78,83,88,93,97},{42,47,52,57,62,67,72,77,82,87,92,99,100}),999)</f>
        <v>92</v>
      </c>
      <c r="Q1344">
        <v>1</v>
      </c>
    </row>
    <row r="1345" spans="1:17" x14ac:dyDescent="0.35">
      <c r="A1345" s="153">
        <v>3395</v>
      </c>
      <c r="B1345" t="s">
        <v>9052</v>
      </c>
      <c r="C1345" s="154">
        <v>44859</v>
      </c>
      <c r="D1345" s="155" t="s">
        <v>16</v>
      </c>
      <c r="E1345" s="156">
        <v>83</v>
      </c>
      <c r="F1345" s="157" t="s">
        <v>8969</v>
      </c>
      <c r="G1345" s="155" t="s">
        <v>9069</v>
      </c>
      <c r="H1345" s="158" t="s">
        <v>9009</v>
      </c>
      <c r="I1345" s="157"/>
      <c r="J1345" s="157">
        <v>60</v>
      </c>
      <c r="K1345" s="157" t="s">
        <v>9054</v>
      </c>
      <c r="L1345" s="153">
        <v>0.3</v>
      </c>
      <c r="M1345" s="159" t="s">
        <v>9058</v>
      </c>
      <c r="N1345" s="157"/>
      <c r="O1345" s="7" t="s">
        <v>9056</v>
      </c>
      <c r="P1345" s="16">
        <f>IFERROR(LOOKUP(E1345,{30,43,48,53,58,63,68,73,78,83,88,93,97},{42,47,52,57,62,67,72,77,82,87,92,99,100}),999)</f>
        <v>87</v>
      </c>
      <c r="Q1345">
        <v>1</v>
      </c>
    </row>
    <row r="1346" spans="1:17" ht="29" x14ac:dyDescent="0.35">
      <c r="A1346" s="153">
        <v>3396</v>
      </c>
      <c r="B1346" t="s">
        <v>9052</v>
      </c>
      <c r="C1346" s="154">
        <v>44859</v>
      </c>
      <c r="D1346" s="155" t="s">
        <v>16</v>
      </c>
      <c r="E1346" s="156">
        <v>77</v>
      </c>
      <c r="F1346" s="157" t="s">
        <v>8969</v>
      </c>
      <c r="G1346" s="157" t="s">
        <v>9</v>
      </c>
      <c r="H1346" s="158" t="s">
        <v>9053</v>
      </c>
      <c r="I1346" s="157">
        <v>220511</v>
      </c>
      <c r="J1346" s="157">
        <v>60</v>
      </c>
      <c r="K1346" s="157" t="s">
        <v>9068</v>
      </c>
      <c r="L1346" s="159">
        <v>0.3</v>
      </c>
      <c r="M1346" s="159" t="s">
        <v>9058</v>
      </c>
      <c r="N1346" s="157">
        <v>220511</v>
      </c>
      <c r="O1346" s="7" t="s">
        <v>9056</v>
      </c>
      <c r="P1346" s="16">
        <f>IFERROR(LOOKUP(E1346,{30,43,48,53,58,63,68,73,78,83,88,93,97},{42,47,52,57,62,67,72,77,82,87,92,99,100}),999)</f>
        <v>77</v>
      </c>
      <c r="Q1346">
        <v>1</v>
      </c>
    </row>
    <row r="1347" spans="1:17" x14ac:dyDescent="0.35">
      <c r="A1347" s="153">
        <v>3397</v>
      </c>
      <c r="B1347" t="s">
        <v>9052</v>
      </c>
      <c r="C1347" s="154">
        <v>44859</v>
      </c>
      <c r="D1347" s="155" t="s">
        <v>16</v>
      </c>
      <c r="E1347" s="156">
        <v>77</v>
      </c>
      <c r="F1347" s="157" t="s">
        <v>8969</v>
      </c>
      <c r="G1347" s="155" t="s">
        <v>9069</v>
      </c>
      <c r="H1347" s="158" t="s">
        <v>9009</v>
      </c>
      <c r="I1347" s="157"/>
      <c r="J1347" s="157">
        <v>60</v>
      </c>
      <c r="K1347" s="157" t="s">
        <v>9054</v>
      </c>
      <c r="L1347" s="153">
        <v>0.3</v>
      </c>
      <c r="M1347" s="159" t="s">
        <v>9058</v>
      </c>
      <c r="N1347" s="157"/>
      <c r="O1347" s="7" t="s">
        <v>9056</v>
      </c>
      <c r="P1347" s="16">
        <f>IFERROR(LOOKUP(E1347,{30,43,48,53,58,63,68,73,78,83,88,93,97},{42,47,52,57,62,67,72,77,82,87,92,99,100}),999)</f>
        <v>77</v>
      </c>
      <c r="Q1347">
        <v>1</v>
      </c>
    </row>
    <row r="1348" spans="1:17" x14ac:dyDescent="0.35">
      <c r="A1348" s="153">
        <v>3398</v>
      </c>
      <c r="B1348" t="s">
        <v>9052</v>
      </c>
      <c r="C1348" s="154">
        <v>44859</v>
      </c>
      <c r="D1348" s="155" t="s">
        <v>16</v>
      </c>
      <c r="E1348" s="156">
        <v>89</v>
      </c>
      <c r="F1348" s="157" t="s">
        <v>8969</v>
      </c>
      <c r="G1348" s="155" t="s">
        <v>9069</v>
      </c>
      <c r="H1348" s="158" t="s">
        <v>9009</v>
      </c>
      <c r="I1348" s="157"/>
      <c r="J1348" s="157">
        <v>18</v>
      </c>
      <c r="K1348" s="157" t="s">
        <v>9054</v>
      </c>
      <c r="L1348" s="153">
        <v>0.2</v>
      </c>
      <c r="M1348" s="159" t="s">
        <v>9058</v>
      </c>
      <c r="N1348" s="157"/>
      <c r="O1348" s="7" t="s">
        <v>9056</v>
      </c>
      <c r="P1348" s="16">
        <f>IFERROR(LOOKUP(E1348,{30,43,48,53,58,63,68,73,78,83,88,93,97},{42,47,52,57,62,67,72,77,82,87,92,99,100}),999)</f>
        <v>92</v>
      </c>
      <c r="Q1348">
        <v>1</v>
      </c>
    </row>
    <row r="1349" spans="1:17" x14ac:dyDescent="0.35">
      <c r="A1349" s="153">
        <v>3399</v>
      </c>
      <c r="B1349" t="s">
        <v>9052</v>
      </c>
      <c r="C1349" s="154">
        <v>44859</v>
      </c>
      <c r="D1349" s="155" t="s">
        <v>16</v>
      </c>
      <c r="E1349" s="156">
        <v>80</v>
      </c>
      <c r="F1349" s="157" t="s">
        <v>8969</v>
      </c>
      <c r="G1349" s="157" t="s">
        <v>9</v>
      </c>
      <c r="H1349" s="158" t="s">
        <v>9053</v>
      </c>
      <c r="I1349" s="157">
        <v>637603</v>
      </c>
      <c r="J1349" s="157">
        <v>60</v>
      </c>
      <c r="K1349" s="157" t="s">
        <v>9055</v>
      </c>
      <c r="L1349" s="159">
        <v>1.2</v>
      </c>
      <c r="M1349" s="159" t="s">
        <v>9000</v>
      </c>
      <c r="N1349" s="157">
        <v>637603</v>
      </c>
      <c r="O1349" s="7" t="s">
        <v>9056</v>
      </c>
      <c r="P1349" s="16">
        <f>IFERROR(LOOKUP(E1349,{30,43,48,53,58,63,68,73,78,83,88,93,97},{42,47,52,57,62,67,72,77,82,87,92,99,100}),999)</f>
        <v>82</v>
      </c>
      <c r="Q1349">
        <v>1</v>
      </c>
    </row>
    <row r="1350" spans="1:17" x14ac:dyDescent="0.35">
      <c r="A1350" s="153">
        <v>3400</v>
      </c>
      <c r="B1350" t="s">
        <v>9052</v>
      </c>
      <c r="C1350" s="154">
        <v>44859</v>
      </c>
      <c r="D1350" s="155" t="s">
        <v>16</v>
      </c>
      <c r="E1350" s="156">
        <v>76</v>
      </c>
      <c r="F1350" s="157" t="s">
        <v>8969</v>
      </c>
      <c r="G1350" s="155" t="s">
        <v>9069</v>
      </c>
      <c r="H1350" s="158" t="s">
        <v>9009</v>
      </c>
      <c r="I1350" s="157"/>
      <c r="J1350" s="157">
        <v>60</v>
      </c>
      <c r="K1350" s="157" t="s">
        <v>9054</v>
      </c>
      <c r="L1350" s="159">
        <v>9.9</v>
      </c>
      <c r="M1350" s="159"/>
      <c r="N1350" s="157"/>
      <c r="O1350" s="7" t="s">
        <v>9056</v>
      </c>
      <c r="P1350" s="16">
        <f>IFERROR(LOOKUP(E1350,{30,43,48,53,58,63,68,73,78,83,88,93,97},{42,47,52,57,62,67,72,77,82,87,92,99,100}),999)</f>
        <v>77</v>
      </c>
      <c r="Q1350">
        <v>1</v>
      </c>
    </row>
    <row r="1351" spans="1:17" x14ac:dyDescent="0.35">
      <c r="A1351" s="153">
        <v>3401</v>
      </c>
      <c r="B1351" t="s">
        <v>9052</v>
      </c>
      <c r="C1351" s="154">
        <v>44859</v>
      </c>
      <c r="D1351" s="155" t="s">
        <v>16</v>
      </c>
      <c r="E1351" s="156">
        <v>76</v>
      </c>
      <c r="F1351" s="157" t="s">
        <v>8969</v>
      </c>
      <c r="G1351" s="155" t="s">
        <v>9069</v>
      </c>
      <c r="H1351" s="158" t="s">
        <v>9009</v>
      </c>
      <c r="I1351" s="157"/>
      <c r="J1351" s="157">
        <v>60</v>
      </c>
      <c r="K1351" s="157" t="s">
        <v>9054</v>
      </c>
      <c r="L1351" s="153">
        <v>0.3</v>
      </c>
      <c r="M1351" s="159" t="s">
        <v>9058</v>
      </c>
      <c r="N1351" s="157"/>
      <c r="O1351" s="7" t="s">
        <v>9056</v>
      </c>
      <c r="P1351" s="16">
        <f>IFERROR(LOOKUP(E1351,{30,43,48,53,58,63,68,73,78,83,88,93,97},{42,47,52,57,62,67,72,77,82,87,92,99,100}),999)</f>
        <v>77</v>
      </c>
      <c r="Q1351">
        <v>1</v>
      </c>
    </row>
    <row r="1352" spans="1:17" ht="29" x14ac:dyDescent="0.35">
      <c r="A1352" s="153">
        <v>3402</v>
      </c>
      <c r="B1352" t="s">
        <v>9052</v>
      </c>
      <c r="C1352" s="154">
        <v>44859</v>
      </c>
      <c r="D1352" s="155" t="s">
        <v>16</v>
      </c>
      <c r="E1352" s="156">
        <v>84</v>
      </c>
      <c r="F1352" s="157" t="s">
        <v>8969</v>
      </c>
      <c r="G1352" s="157" t="s">
        <v>9</v>
      </c>
      <c r="H1352" s="158" t="s">
        <v>9053</v>
      </c>
      <c r="I1352" s="157">
        <v>637420</v>
      </c>
      <c r="J1352" s="157">
        <v>60</v>
      </c>
      <c r="K1352" s="157" t="s">
        <v>9081</v>
      </c>
      <c r="L1352" s="159">
        <v>0.3</v>
      </c>
      <c r="M1352" s="159" t="s">
        <v>9058</v>
      </c>
      <c r="N1352" s="157">
        <v>637420</v>
      </c>
      <c r="O1352" s="7" t="s">
        <v>9056</v>
      </c>
      <c r="P1352" s="16">
        <f>IFERROR(LOOKUP(E1352,{30,43,48,53,58,63,68,73,78,83,88,93,97},{42,47,52,57,62,67,72,77,82,87,92,99,100}),999)</f>
        <v>87</v>
      </c>
      <c r="Q1352">
        <v>1</v>
      </c>
    </row>
    <row r="1353" spans="1:17" x14ac:dyDescent="0.35">
      <c r="A1353" s="153">
        <v>3403</v>
      </c>
      <c r="B1353" t="s">
        <v>9052</v>
      </c>
      <c r="C1353" s="154">
        <v>44859</v>
      </c>
      <c r="D1353" s="155" t="s">
        <v>16</v>
      </c>
      <c r="E1353" s="156">
        <v>81</v>
      </c>
      <c r="F1353" s="157" t="s">
        <v>8969</v>
      </c>
      <c r="G1353" s="155" t="s">
        <v>9069</v>
      </c>
      <c r="H1353" s="158" t="s">
        <v>9009</v>
      </c>
      <c r="I1353" s="157"/>
      <c r="J1353" s="157">
        <v>60</v>
      </c>
      <c r="K1353" s="157" t="s">
        <v>9054</v>
      </c>
      <c r="L1353" s="153">
        <v>0.3</v>
      </c>
      <c r="M1353" s="159" t="s">
        <v>9058</v>
      </c>
      <c r="N1353" s="157"/>
      <c r="O1353" s="7" t="s">
        <v>9056</v>
      </c>
      <c r="P1353" s="16">
        <f>IFERROR(LOOKUP(E1353,{30,43,48,53,58,63,68,73,78,83,88,93,97},{42,47,52,57,62,67,72,77,82,87,92,99,100}),999)</f>
        <v>82</v>
      </c>
      <c r="Q1353">
        <v>1</v>
      </c>
    </row>
    <row r="1354" spans="1:17" ht="29" x14ac:dyDescent="0.35">
      <c r="A1354" s="153">
        <v>3404</v>
      </c>
      <c r="B1354" t="s">
        <v>9052</v>
      </c>
      <c r="C1354" s="154">
        <v>44859</v>
      </c>
      <c r="D1354" s="155" t="s">
        <v>16</v>
      </c>
      <c r="E1354" s="156">
        <v>86</v>
      </c>
      <c r="F1354" s="157" t="s">
        <v>8969</v>
      </c>
      <c r="G1354" s="157" t="s">
        <v>9</v>
      </c>
      <c r="H1354" s="158" t="s">
        <v>9053</v>
      </c>
      <c r="I1354" s="157">
        <v>637420</v>
      </c>
      <c r="J1354" s="157">
        <v>60</v>
      </c>
      <c r="K1354" s="157" t="s">
        <v>9081</v>
      </c>
      <c r="L1354" s="159">
        <v>0.3</v>
      </c>
      <c r="M1354" s="159" t="s">
        <v>9058</v>
      </c>
      <c r="N1354" s="157">
        <v>637420</v>
      </c>
      <c r="O1354" s="7" t="s">
        <v>9056</v>
      </c>
      <c r="P1354" s="16">
        <f>IFERROR(LOOKUP(E1354,{30,43,48,53,58,63,68,73,78,83,88,93,97},{42,47,52,57,62,67,72,77,82,87,92,99,100}),999)</f>
        <v>87</v>
      </c>
      <c r="Q1354">
        <v>1</v>
      </c>
    </row>
    <row r="1355" spans="1:17" x14ac:dyDescent="0.35">
      <c r="A1355" s="153">
        <v>3405</v>
      </c>
      <c r="B1355" t="s">
        <v>9052</v>
      </c>
      <c r="C1355" s="154">
        <v>44859</v>
      </c>
      <c r="D1355" s="155" t="s">
        <v>16</v>
      </c>
      <c r="E1355" s="156">
        <v>76</v>
      </c>
      <c r="F1355" s="157" t="s">
        <v>8969</v>
      </c>
      <c r="G1355" s="155" t="s">
        <v>9069</v>
      </c>
      <c r="H1355" s="158" t="s">
        <v>9009</v>
      </c>
      <c r="I1355" s="157"/>
      <c r="J1355" s="157">
        <v>60</v>
      </c>
      <c r="K1355" s="157" t="s">
        <v>9054</v>
      </c>
      <c r="L1355" s="159">
        <v>9.9</v>
      </c>
      <c r="M1355" s="159"/>
      <c r="N1355" s="157"/>
      <c r="O1355" s="7" t="s">
        <v>9056</v>
      </c>
      <c r="P1355" s="16">
        <f>IFERROR(LOOKUP(E1355,{30,43,48,53,58,63,68,73,78,83,88,93,97},{42,47,52,57,62,67,72,77,82,87,92,99,100}),999)</f>
        <v>77</v>
      </c>
      <c r="Q1355">
        <v>1</v>
      </c>
    </row>
    <row r="1356" spans="1:17" x14ac:dyDescent="0.35">
      <c r="A1356" s="153">
        <v>3406</v>
      </c>
      <c r="B1356" t="s">
        <v>9052</v>
      </c>
      <c r="C1356" s="154">
        <v>44859</v>
      </c>
      <c r="D1356" s="155" t="s">
        <v>16</v>
      </c>
      <c r="E1356" s="156">
        <v>85</v>
      </c>
      <c r="F1356" s="157" t="s">
        <v>8969</v>
      </c>
      <c r="G1356" s="155" t="s">
        <v>9069</v>
      </c>
      <c r="H1356" s="158" t="s">
        <v>9009</v>
      </c>
      <c r="I1356" s="157"/>
      <c r="J1356" s="157">
        <v>60</v>
      </c>
      <c r="K1356" s="157" t="s">
        <v>9054</v>
      </c>
      <c r="L1356" s="153">
        <v>0.3</v>
      </c>
      <c r="M1356" s="159" t="s">
        <v>9058</v>
      </c>
      <c r="N1356" s="157"/>
      <c r="O1356" s="7" t="s">
        <v>9056</v>
      </c>
      <c r="P1356" s="16">
        <f>IFERROR(LOOKUP(E1356,{30,43,48,53,58,63,68,73,78,83,88,93,97},{42,47,52,57,62,67,72,77,82,87,92,99,100}),999)</f>
        <v>87</v>
      </c>
      <c r="Q1356">
        <v>1</v>
      </c>
    </row>
    <row r="1357" spans="1:17" x14ac:dyDescent="0.35">
      <c r="A1357" s="153">
        <v>3407</v>
      </c>
      <c r="B1357" t="s">
        <v>9052</v>
      </c>
      <c r="C1357" s="154">
        <v>44859</v>
      </c>
      <c r="D1357" s="155" t="s">
        <v>16</v>
      </c>
      <c r="E1357" s="156">
        <v>72</v>
      </c>
      <c r="F1357" s="157" t="s">
        <v>8969</v>
      </c>
      <c r="G1357" s="157" t="s">
        <v>9</v>
      </c>
      <c r="H1357" s="158" t="s">
        <v>9053</v>
      </c>
      <c r="I1357" s="157">
        <v>637603</v>
      </c>
      <c r="J1357" s="157">
        <v>60</v>
      </c>
      <c r="K1357" s="157" t="s">
        <v>9055</v>
      </c>
      <c r="L1357" s="159">
        <v>1.2</v>
      </c>
      <c r="M1357" s="159" t="s">
        <v>9000</v>
      </c>
      <c r="N1357" s="157">
        <v>637603</v>
      </c>
      <c r="O1357" s="7" t="s">
        <v>9056</v>
      </c>
      <c r="P1357" s="16">
        <f>IFERROR(LOOKUP(E1357,{30,43,48,53,58,63,68,73,78,83,88,93,97},{42,47,52,57,62,67,72,77,82,87,92,99,100}),999)</f>
        <v>72</v>
      </c>
      <c r="Q1357">
        <v>1</v>
      </c>
    </row>
    <row r="1358" spans="1:17" x14ac:dyDescent="0.35">
      <c r="A1358" s="153">
        <v>3408</v>
      </c>
      <c r="B1358" t="s">
        <v>9052</v>
      </c>
      <c r="C1358" s="154">
        <v>44859</v>
      </c>
      <c r="D1358" s="155" t="s">
        <v>16</v>
      </c>
      <c r="E1358" s="156">
        <v>83</v>
      </c>
      <c r="F1358" s="157" t="s">
        <v>8969</v>
      </c>
      <c r="G1358" s="155" t="s">
        <v>9069</v>
      </c>
      <c r="H1358" s="158" t="s">
        <v>9009</v>
      </c>
      <c r="I1358" s="157"/>
      <c r="J1358" s="157">
        <v>60</v>
      </c>
      <c r="K1358" s="157" t="s">
        <v>9054</v>
      </c>
      <c r="L1358" s="153">
        <v>1.2</v>
      </c>
      <c r="M1358" s="159" t="s">
        <v>9000</v>
      </c>
      <c r="N1358" s="157"/>
      <c r="O1358" s="7" t="s">
        <v>9056</v>
      </c>
      <c r="P1358" s="16">
        <f>IFERROR(LOOKUP(E1358,{30,43,48,53,58,63,68,73,78,83,88,93,97},{42,47,52,57,62,67,72,77,82,87,92,99,100}),999)</f>
        <v>87</v>
      </c>
      <c r="Q1358">
        <v>1</v>
      </c>
    </row>
    <row r="1359" spans="1:17" x14ac:dyDescent="0.35">
      <c r="A1359" s="153">
        <v>3409</v>
      </c>
      <c r="B1359" t="s">
        <v>9052</v>
      </c>
      <c r="C1359" s="154">
        <v>44859</v>
      </c>
      <c r="D1359" s="155" t="s">
        <v>16</v>
      </c>
      <c r="E1359" s="156">
        <v>69</v>
      </c>
      <c r="F1359" s="157" t="s">
        <v>8969</v>
      </c>
      <c r="G1359" s="157" t="s">
        <v>9</v>
      </c>
      <c r="H1359" s="158" t="s">
        <v>9053</v>
      </c>
      <c r="I1359" s="157">
        <v>637603</v>
      </c>
      <c r="J1359" s="157">
        <v>60</v>
      </c>
      <c r="K1359" s="157" t="s">
        <v>9055</v>
      </c>
      <c r="L1359" s="159">
        <v>1.2</v>
      </c>
      <c r="M1359" s="159" t="s">
        <v>9000</v>
      </c>
      <c r="N1359" s="157">
        <v>637603</v>
      </c>
      <c r="O1359" s="7" t="s">
        <v>9056</v>
      </c>
      <c r="P1359" s="16">
        <f>IFERROR(LOOKUP(E1359,{30,43,48,53,58,63,68,73,78,83,88,93,97},{42,47,52,57,62,67,72,77,82,87,92,99,100}),999)</f>
        <v>72</v>
      </c>
      <c r="Q1359">
        <v>1</v>
      </c>
    </row>
    <row r="1360" spans="1:17" x14ac:dyDescent="0.35">
      <c r="A1360" s="153">
        <v>3410</v>
      </c>
      <c r="B1360" t="s">
        <v>9052</v>
      </c>
      <c r="C1360" s="154">
        <v>44859</v>
      </c>
      <c r="D1360" s="155" t="s">
        <v>16</v>
      </c>
      <c r="E1360" s="156">
        <v>85</v>
      </c>
      <c r="F1360" s="157" t="s">
        <v>8969</v>
      </c>
      <c r="G1360" s="155" t="s">
        <v>9069</v>
      </c>
      <c r="H1360" s="158" t="s">
        <v>9009</v>
      </c>
      <c r="I1360" s="157"/>
      <c r="J1360" s="157">
        <v>60</v>
      </c>
      <c r="K1360" s="157" t="s">
        <v>9054</v>
      </c>
      <c r="L1360" s="153">
        <v>0.3</v>
      </c>
      <c r="M1360" s="159" t="s">
        <v>9058</v>
      </c>
      <c r="N1360" s="157"/>
      <c r="O1360" s="7" t="s">
        <v>9056</v>
      </c>
      <c r="P1360" s="16">
        <f>IFERROR(LOOKUP(E1360,{30,43,48,53,58,63,68,73,78,83,88,93,97},{42,47,52,57,62,67,72,77,82,87,92,99,100}),999)</f>
        <v>87</v>
      </c>
      <c r="Q1360">
        <v>1</v>
      </c>
    </row>
    <row r="1361" spans="1:17" x14ac:dyDescent="0.35">
      <c r="A1361" s="153">
        <v>3411</v>
      </c>
      <c r="B1361" t="s">
        <v>9052</v>
      </c>
      <c r="C1361" s="154">
        <v>44859</v>
      </c>
      <c r="D1361" s="155" t="s">
        <v>16</v>
      </c>
      <c r="E1361" s="156">
        <v>72</v>
      </c>
      <c r="F1361" s="157" t="s">
        <v>8969</v>
      </c>
      <c r="G1361" s="155" t="s">
        <v>9069</v>
      </c>
      <c r="H1361" s="158" t="s">
        <v>9009</v>
      </c>
      <c r="I1361" s="157"/>
      <c r="J1361" s="157">
        <v>60</v>
      </c>
      <c r="K1361" s="157" t="s">
        <v>9054</v>
      </c>
      <c r="L1361" s="153">
        <v>0.2</v>
      </c>
      <c r="M1361" s="159" t="s">
        <v>9058</v>
      </c>
      <c r="N1361" s="157"/>
      <c r="O1361" s="7" t="s">
        <v>9056</v>
      </c>
      <c r="P1361" s="16">
        <f>IFERROR(LOOKUP(E1361,{30,43,48,53,58,63,68,73,78,83,88,93,97},{42,47,52,57,62,67,72,77,82,87,92,99,100}),999)</f>
        <v>72</v>
      </c>
      <c r="Q1361">
        <v>1</v>
      </c>
    </row>
    <row r="1362" spans="1:17" x14ac:dyDescent="0.35">
      <c r="A1362" s="153">
        <v>3412</v>
      </c>
      <c r="B1362" t="s">
        <v>9052</v>
      </c>
      <c r="C1362" s="154">
        <v>44859</v>
      </c>
      <c r="D1362" s="155" t="s">
        <v>16</v>
      </c>
      <c r="E1362" s="156">
        <v>72</v>
      </c>
      <c r="F1362" s="157" t="s">
        <v>8969</v>
      </c>
      <c r="G1362" s="155" t="s">
        <v>9069</v>
      </c>
      <c r="H1362" s="158" t="s">
        <v>9009</v>
      </c>
      <c r="I1362" s="157"/>
      <c r="J1362" s="157">
        <v>60</v>
      </c>
      <c r="K1362" s="157" t="s">
        <v>9054</v>
      </c>
      <c r="L1362" s="159">
        <v>9.9</v>
      </c>
      <c r="M1362" s="159"/>
      <c r="N1362" s="157"/>
      <c r="O1362" s="7" t="s">
        <v>9056</v>
      </c>
      <c r="P1362" s="16">
        <f>IFERROR(LOOKUP(E1362,{30,43,48,53,58,63,68,73,78,83,88,93,97},{42,47,52,57,62,67,72,77,82,87,92,99,100}),999)</f>
        <v>72</v>
      </c>
      <c r="Q1362">
        <v>1</v>
      </c>
    </row>
    <row r="1363" spans="1:17" x14ac:dyDescent="0.35">
      <c r="A1363" s="153">
        <v>3413</v>
      </c>
      <c r="B1363" t="s">
        <v>9052</v>
      </c>
      <c r="C1363" s="154">
        <v>44859</v>
      </c>
      <c r="D1363" s="155" t="s">
        <v>16</v>
      </c>
      <c r="E1363" s="156">
        <v>79</v>
      </c>
      <c r="F1363" s="157" t="s">
        <v>8969</v>
      </c>
      <c r="G1363" s="155" t="s">
        <v>9069</v>
      </c>
      <c r="H1363" s="158" t="s">
        <v>9009</v>
      </c>
      <c r="I1363" s="157"/>
      <c r="J1363" s="157">
        <v>18</v>
      </c>
      <c r="K1363" s="157" t="s">
        <v>9054</v>
      </c>
      <c r="L1363" s="153">
        <v>0.3</v>
      </c>
      <c r="M1363" s="159" t="s">
        <v>9058</v>
      </c>
      <c r="N1363" s="157"/>
      <c r="O1363" s="7" t="s">
        <v>9056</v>
      </c>
      <c r="P1363" s="16">
        <f>IFERROR(LOOKUP(E1363,{30,43,48,53,58,63,68,73,78,83,88,93,97},{42,47,52,57,62,67,72,77,82,87,92,99,100}),999)</f>
        <v>82</v>
      </c>
      <c r="Q1363">
        <v>1</v>
      </c>
    </row>
    <row r="1364" spans="1:17" x14ac:dyDescent="0.35">
      <c r="A1364" s="153">
        <v>3414</v>
      </c>
      <c r="B1364" t="s">
        <v>9052</v>
      </c>
      <c r="C1364" s="154">
        <v>44859</v>
      </c>
      <c r="D1364" s="155" t="s">
        <v>16</v>
      </c>
      <c r="E1364" s="156">
        <v>75</v>
      </c>
      <c r="F1364" s="157" t="s">
        <v>8969</v>
      </c>
      <c r="G1364" s="155" t="s">
        <v>9069</v>
      </c>
      <c r="H1364" s="158" t="s">
        <v>9009</v>
      </c>
      <c r="I1364" s="157"/>
      <c r="J1364" s="157">
        <v>60</v>
      </c>
      <c r="K1364" s="157" t="s">
        <v>9054</v>
      </c>
      <c r="L1364" s="159">
        <v>9.9</v>
      </c>
      <c r="M1364" s="159"/>
      <c r="N1364" s="157"/>
      <c r="O1364" s="7" t="s">
        <v>9056</v>
      </c>
      <c r="P1364" s="16">
        <f>IFERROR(LOOKUP(E1364,{30,43,48,53,58,63,68,73,78,83,88,93,97},{42,47,52,57,62,67,72,77,82,87,92,99,100}),999)</f>
        <v>77</v>
      </c>
      <c r="Q1364">
        <v>1</v>
      </c>
    </row>
    <row r="1365" spans="1:17" x14ac:dyDescent="0.35">
      <c r="A1365" s="153">
        <v>3415</v>
      </c>
      <c r="B1365" t="s">
        <v>9052</v>
      </c>
      <c r="C1365" s="154">
        <v>44859</v>
      </c>
      <c r="D1365" s="155" t="s">
        <v>16</v>
      </c>
      <c r="E1365" s="156">
        <v>70</v>
      </c>
      <c r="F1365" s="157" t="s">
        <v>8969</v>
      </c>
      <c r="G1365" s="157" t="s">
        <v>9</v>
      </c>
      <c r="H1365" s="158" t="s">
        <v>9053</v>
      </c>
      <c r="I1365" s="157">
        <v>220509</v>
      </c>
      <c r="J1365" s="157">
        <v>18</v>
      </c>
      <c r="K1365" s="157" t="s">
        <v>9078</v>
      </c>
      <c r="L1365" s="159">
        <v>0.3</v>
      </c>
      <c r="M1365" s="159" t="s">
        <v>9058</v>
      </c>
      <c r="N1365" s="157">
        <v>220509</v>
      </c>
      <c r="O1365" s="7" t="s">
        <v>9056</v>
      </c>
      <c r="P1365" s="16">
        <f>IFERROR(LOOKUP(E1365,{30,43,48,53,58,63,68,73,78,83,88,93,97},{42,47,52,57,62,67,72,77,82,87,92,99,100}),999)</f>
        <v>72</v>
      </c>
      <c r="Q1365">
        <v>1</v>
      </c>
    </row>
    <row r="1366" spans="1:17" x14ac:dyDescent="0.35">
      <c r="A1366" s="153">
        <v>3416</v>
      </c>
      <c r="B1366" t="s">
        <v>9052</v>
      </c>
      <c r="C1366" s="154">
        <v>44859</v>
      </c>
      <c r="D1366" s="155" t="s">
        <v>16</v>
      </c>
      <c r="E1366" s="156">
        <v>82</v>
      </c>
      <c r="F1366" s="157" t="s">
        <v>8969</v>
      </c>
      <c r="G1366" s="155" t="s">
        <v>9069</v>
      </c>
      <c r="H1366" s="158" t="s">
        <v>9009</v>
      </c>
      <c r="I1366" s="157"/>
      <c r="J1366" s="157">
        <v>60</v>
      </c>
      <c r="K1366" s="157" t="s">
        <v>9054</v>
      </c>
      <c r="L1366" s="153">
        <v>0.3</v>
      </c>
      <c r="M1366" s="159" t="s">
        <v>9058</v>
      </c>
      <c r="N1366" s="157"/>
      <c r="O1366" s="7" t="s">
        <v>9056</v>
      </c>
      <c r="P1366" s="16">
        <f>IFERROR(LOOKUP(E1366,{30,43,48,53,58,63,68,73,78,83,88,93,97},{42,47,52,57,62,67,72,77,82,87,92,99,100}),999)</f>
        <v>82</v>
      </c>
      <c r="Q1366">
        <v>1</v>
      </c>
    </row>
    <row r="1367" spans="1:17" x14ac:dyDescent="0.35">
      <c r="A1367" s="153">
        <v>3417</v>
      </c>
      <c r="B1367" t="s">
        <v>9052</v>
      </c>
      <c r="C1367" s="154">
        <v>44859</v>
      </c>
      <c r="D1367" s="155" t="s">
        <v>16</v>
      </c>
      <c r="E1367" s="156">
        <v>84</v>
      </c>
      <c r="F1367" s="157" t="s">
        <v>8969</v>
      </c>
      <c r="G1367" s="155" t="s">
        <v>9069</v>
      </c>
      <c r="H1367" s="158" t="s">
        <v>9009</v>
      </c>
      <c r="I1367" s="157"/>
      <c r="J1367" s="157">
        <v>60</v>
      </c>
      <c r="K1367" s="157" t="s">
        <v>9054</v>
      </c>
      <c r="L1367" s="153">
        <v>0.3</v>
      </c>
      <c r="M1367" s="159" t="s">
        <v>9058</v>
      </c>
      <c r="N1367" s="157"/>
      <c r="O1367" s="7" t="s">
        <v>9056</v>
      </c>
      <c r="P1367" s="16">
        <f>IFERROR(LOOKUP(E1367,{30,43,48,53,58,63,68,73,78,83,88,93,97},{42,47,52,57,62,67,72,77,82,87,92,99,100}),999)</f>
        <v>87</v>
      </c>
      <c r="Q1367">
        <v>1</v>
      </c>
    </row>
    <row r="1368" spans="1:17" x14ac:dyDescent="0.35">
      <c r="A1368" s="153">
        <v>3418</v>
      </c>
      <c r="B1368" t="s">
        <v>9052</v>
      </c>
      <c r="C1368" s="154">
        <v>44859</v>
      </c>
      <c r="D1368" s="155" t="s">
        <v>16</v>
      </c>
      <c r="E1368" s="156">
        <v>76</v>
      </c>
      <c r="F1368" s="157" t="s">
        <v>8969</v>
      </c>
      <c r="G1368" s="155" t="s">
        <v>9069</v>
      </c>
      <c r="H1368" s="158" t="s">
        <v>9009</v>
      </c>
      <c r="I1368" s="157"/>
      <c r="J1368" s="157">
        <v>18</v>
      </c>
      <c r="K1368" s="157" t="s">
        <v>9054</v>
      </c>
      <c r="L1368" s="159">
        <v>9.9</v>
      </c>
      <c r="M1368" s="159"/>
      <c r="N1368" s="157"/>
      <c r="O1368" s="7" t="s">
        <v>9056</v>
      </c>
      <c r="P1368" s="16">
        <f>IFERROR(LOOKUP(E1368,{30,43,48,53,58,63,68,73,78,83,88,93,97},{42,47,52,57,62,67,72,77,82,87,92,99,100}),999)</f>
        <v>77</v>
      </c>
      <c r="Q1368">
        <v>1</v>
      </c>
    </row>
    <row r="1369" spans="1:17" x14ac:dyDescent="0.35">
      <c r="A1369" s="153">
        <v>3419</v>
      </c>
      <c r="B1369" t="s">
        <v>9052</v>
      </c>
      <c r="C1369" s="154">
        <v>44859</v>
      </c>
      <c r="D1369" s="155" t="s">
        <v>16</v>
      </c>
      <c r="E1369" s="156">
        <v>81</v>
      </c>
      <c r="F1369" s="157" t="s">
        <v>8969</v>
      </c>
      <c r="G1369" s="157" t="s">
        <v>9</v>
      </c>
      <c r="H1369" s="158" t="s">
        <v>9053</v>
      </c>
      <c r="I1369" s="157">
        <v>220509</v>
      </c>
      <c r="J1369" s="157">
        <v>60</v>
      </c>
      <c r="K1369" s="157" t="s">
        <v>9078</v>
      </c>
      <c r="L1369" s="159">
        <v>0.3</v>
      </c>
      <c r="M1369" s="159" t="s">
        <v>9058</v>
      </c>
      <c r="N1369" s="157">
        <v>220509</v>
      </c>
      <c r="O1369" s="7" t="s">
        <v>9056</v>
      </c>
      <c r="P1369" s="16">
        <f>IFERROR(LOOKUP(E1369,{30,43,48,53,58,63,68,73,78,83,88,93,97},{42,47,52,57,62,67,72,77,82,87,92,99,100}),999)</f>
        <v>82</v>
      </c>
      <c r="Q1369">
        <v>1</v>
      </c>
    </row>
    <row r="1370" spans="1:17" x14ac:dyDescent="0.35">
      <c r="A1370" s="153">
        <v>3420</v>
      </c>
      <c r="B1370" t="s">
        <v>9052</v>
      </c>
      <c r="C1370" s="154">
        <v>44859</v>
      </c>
      <c r="D1370" s="155" t="s">
        <v>16</v>
      </c>
      <c r="E1370" s="156">
        <v>81</v>
      </c>
      <c r="F1370" s="157" t="s">
        <v>8969</v>
      </c>
      <c r="G1370" s="155" t="s">
        <v>9069</v>
      </c>
      <c r="H1370" s="158" t="s">
        <v>9009</v>
      </c>
      <c r="I1370" s="157"/>
      <c r="J1370" s="157">
        <v>60</v>
      </c>
      <c r="K1370" s="157" t="s">
        <v>9054</v>
      </c>
      <c r="L1370" s="159">
        <v>9.9</v>
      </c>
      <c r="M1370" s="159"/>
      <c r="N1370" s="157"/>
      <c r="O1370" s="7" t="s">
        <v>9056</v>
      </c>
      <c r="P1370" s="16">
        <f>IFERROR(LOOKUP(E1370,{30,43,48,53,58,63,68,73,78,83,88,93,97},{42,47,52,57,62,67,72,77,82,87,92,99,100}),999)</f>
        <v>82</v>
      </c>
      <c r="Q1370">
        <v>1</v>
      </c>
    </row>
    <row r="1371" spans="1:17" x14ac:dyDescent="0.35">
      <c r="A1371" s="153">
        <v>3421</v>
      </c>
      <c r="B1371" t="s">
        <v>9052</v>
      </c>
      <c r="C1371" s="154">
        <v>44859</v>
      </c>
      <c r="D1371" s="155" t="s">
        <v>16</v>
      </c>
      <c r="E1371" s="156">
        <v>76</v>
      </c>
      <c r="F1371" s="157" t="s">
        <v>8969</v>
      </c>
      <c r="G1371" s="155" t="s">
        <v>9069</v>
      </c>
      <c r="H1371" s="158" t="s">
        <v>9009</v>
      </c>
      <c r="I1371" s="157"/>
      <c r="J1371" s="157">
        <v>60</v>
      </c>
      <c r="K1371" s="157" t="s">
        <v>9054</v>
      </c>
      <c r="L1371" s="153">
        <v>0.3</v>
      </c>
      <c r="M1371" s="159" t="s">
        <v>9058</v>
      </c>
      <c r="N1371" s="157"/>
      <c r="O1371" s="7" t="s">
        <v>9056</v>
      </c>
      <c r="P1371" s="16">
        <f>IFERROR(LOOKUP(E1371,{30,43,48,53,58,63,68,73,78,83,88,93,97},{42,47,52,57,62,67,72,77,82,87,92,99,100}),999)</f>
        <v>77</v>
      </c>
      <c r="Q1371">
        <v>1</v>
      </c>
    </row>
    <row r="1372" spans="1:17" x14ac:dyDescent="0.35">
      <c r="A1372" s="153">
        <v>3422</v>
      </c>
      <c r="B1372" t="s">
        <v>9052</v>
      </c>
      <c r="C1372" s="154">
        <v>44859</v>
      </c>
      <c r="D1372" s="155" t="s">
        <v>16</v>
      </c>
      <c r="E1372" s="156">
        <v>82</v>
      </c>
      <c r="F1372" s="157" t="s">
        <v>8969</v>
      </c>
      <c r="G1372" s="155" t="s">
        <v>9069</v>
      </c>
      <c r="H1372" s="158" t="s">
        <v>9009</v>
      </c>
      <c r="I1372" s="157"/>
      <c r="J1372" s="157">
        <v>18</v>
      </c>
      <c r="K1372" s="157" t="s">
        <v>9054</v>
      </c>
      <c r="L1372" s="153">
        <v>1.2</v>
      </c>
      <c r="M1372" s="159" t="s">
        <v>9000</v>
      </c>
      <c r="N1372" s="157"/>
      <c r="O1372" s="7" t="s">
        <v>9056</v>
      </c>
      <c r="P1372" s="16">
        <f>IFERROR(LOOKUP(E1372,{30,43,48,53,58,63,68,73,78,83,88,93,97},{42,47,52,57,62,67,72,77,82,87,92,99,100}),999)</f>
        <v>82</v>
      </c>
      <c r="Q1372">
        <v>1</v>
      </c>
    </row>
    <row r="1373" spans="1:17" ht="29" x14ac:dyDescent="0.35">
      <c r="A1373" s="153">
        <v>3423</v>
      </c>
      <c r="B1373" t="s">
        <v>9052</v>
      </c>
      <c r="C1373" s="154">
        <v>44859</v>
      </c>
      <c r="D1373" s="155" t="s">
        <v>16</v>
      </c>
      <c r="E1373" s="156">
        <v>76</v>
      </c>
      <c r="F1373" s="157" t="s">
        <v>8969</v>
      </c>
      <c r="G1373" s="157" t="s">
        <v>9</v>
      </c>
      <c r="H1373" s="158" t="s">
        <v>9053</v>
      </c>
      <c r="I1373" s="157">
        <v>220512</v>
      </c>
      <c r="J1373" s="157">
        <v>60</v>
      </c>
      <c r="K1373" s="157" t="s">
        <v>9068</v>
      </c>
      <c r="L1373" s="159">
        <v>0.3</v>
      </c>
      <c r="M1373" s="159" t="s">
        <v>9058</v>
      </c>
      <c r="N1373" s="157">
        <v>220512</v>
      </c>
      <c r="O1373" s="7" t="s">
        <v>9056</v>
      </c>
      <c r="P1373" s="16">
        <f>IFERROR(LOOKUP(E1373,{30,43,48,53,58,63,68,73,78,83,88,93,97},{42,47,52,57,62,67,72,77,82,87,92,99,100}),999)</f>
        <v>77</v>
      </c>
      <c r="Q1373">
        <v>1</v>
      </c>
    </row>
    <row r="1374" spans="1:17" x14ac:dyDescent="0.35">
      <c r="A1374" s="153">
        <v>3424</v>
      </c>
      <c r="B1374" t="s">
        <v>9052</v>
      </c>
      <c r="C1374" s="154">
        <v>44859</v>
      </c>
      <c r="D1374" s="155" t="s">
        <v>16</v>
      </c>
      <c r="E1374" s="156">
        <v>74</v>
      </c>
      <c r="F1374" s="157" t="s">
        <v>8969</v>
      </c>
      <c r="G1374" s="157" t="s">
        <v>9</v>
      </c>
      <c r="H1374" s="158" t="s">
        <v>9053</v>
      </c>
      <c r="I1374" s="157">
        <v>637603</v>
      </c>
      <c r="J1374" s="157">
        <v>60</v>
      </c>
      <c r="K1374" s="157" t="s">
        <v>9055</v>
      </c>
      <c r="L1374" s="159">
        <v>1.2</v>
      </c>
      <c r="M1374" s="159" t="s">
        <v>9000</v>
      </c>
      <c r="N1374" s="157">
        <v>637603</v>
      </c>
      <c r="O1374" s="7" t="s">
        <v>9056</v>
      </c>
      <c r="P1374" s="16">
        <f>IFERROR(LOOKUP(E1374,{30,43,48,53,58,63,68,73,78,83,88,93,97},{42,47,52,57,62,67,72,77,82,87,92,99,100}),999)</f>
        <v>77</v>
      </c>
      <c r="Q1374">
        <v>1</v>
      </c>
    </row>
    <row r="1375" spans="1:17" x14ac:dyDescent="0.35">
      <c r="A1375" s="153">
        <v>3425</v>
      </c>
      <c r="B1375" t="s">
        <v>9052</v>
      </c>
      <c r="C1375" s="154">
        <v>44859</v>
      </c>
      <c r="D1375" s="155" t="s">
        <v>16</v>
      </c>
      <c r="E1375" s="156">
        <v>84</v>
      </c>
      <c r="F1375" s="157" t="s">
        <v>8969</v>
      </c>
      <c r="G1375" s="157" t="s">
        <v>9</v>
      </c>
      <c r="H1375" s="158" t="s">
        <v>9053</v>
      </c>
      <c r="I1375" s="157">
        <v>220513</v>
      </c>
      <c r="J1375" s="157">
        <v>60</v>
      </c>
      <c r="K1375" s="157" t="s">
        <v>9080</v>
      </c>
      <c r="L1375" s="159">
        <v>0.3</v>
      </c>
      <c r="M1375" s="159" t="s">
        <v>9058</v>
      </c>
      <c r="N1375" s="157">
        <v>220513</v>
      </c>
      <c r="O1375" s="7" t="s">
        <v>9056</v>
      </c>
      <c r="P1375" s="16">
        <f>IFERROR(LOOKUP(E1375,{30,43,48,53,58,63,68,73,78,83,88,93,97},{42,47,52,57,62,67,72,77,82,87,92,99,100}),999)</f>
        <v>87</v>
      </c>
      <c r="Q1375">
        <v>1</v>
      </c>
    </row>
    <row r="1376" spans="1:17" ht="29" x14ac:dyDescent="0.35">
      <c r="A1376" s="153">
        <v>3426</v>
      </c>
      <c r="B1376" t="s">
        <v>9052</v>
      </c>
      <c r="C1376" s="154">
        <v>44859</v>
      </c>
      <c r="D1376" s="155" t="s">
        <v>16</v>
      </c>
      <c r="E1376" s="156">
        <v>85</v>
      </c>
      <c r="F1376" s="157" t="s">
        <v>8969</v>
      </c>
      <c r="G1376" s="157" t="s">
        <v>9</v>
      </c>
      <c r="H1376" s="158" t="s">
        <v>9053</v>
      </c>
      <c r="I1376" s="157">
        <v>220271</v>
      </c>
      <c r="J1376" s="157">
        <v>60</v>
      </c>
      <c r="K1376" s="157" t="s">
        <v>9122</v>
      </c>
      <c r="L1376" s="159">
        <v>0.4</v>
      </c>
      <c r="M1376" s="159" t="s">
        <v>9058</v>
      </c>
      <c r="N1376" s="157">
        <v>220271</v>
      </c>
      <c r="O1376" s="7" t="s">
        <v>9056</v>
      </c>
      <c r="P1376" s="16">
        <f>IFERROR(LOOKUP(E1376,{30,43,48,53,58,63,68,73,78,83,88,93,97},{42,47,52,57,62,67,72,77,82,87,92,99,100}),999)</f>
        <v>87</v>
      </c>
      <c r="Q1376">
        <v>1</v>
      </c>
    </row>
    <row r="1377" spans="1:17" x14ac:dyDescent="0.35">
      <c r="A1377" s="153">
        <v>3427</v>
      </c>
      <c r="B1377" t="s">
        <v>9052</v>
      </c>
      <c r="C1377" s="154">
        <v>44859</v>
      </c>
      <c r="D1377" s="155" t="s">
        <v>16</v>
      </c>
      <c r="E1377" s="156">
        <v>83</v>
      </c>
      <c r="F1377" s="157" t="s">
        <v>8969</v>
      </c>
      <c r="G1377" s="155" t="s">
        <v>9069</v>
      </c>
      <c r="H1377" s="158" t="s">
        <v>9009</v>
      </c>
      <c r="I1377" s="157"/>
      <c r="J1377" s="157">
        <v>60</v>
      </c>
      <c r="K1377" s="157" t="s">
        <v>9054</v>
      </c>
      <c r="L1377" s="153">
        <v>0.3</v>
      </c>
      <c r="M1377" s="159" t="s">
        <v>9058</v>
      </c>
      <c r="N1377" s="157"/>
      <c r="O1377" s="7" t="s">
        <v>9056</v>
      </c>
      <c r="P1377" s="16">
        <f>IFERROR(LOOKUP(E1377,{30,43,48,53,58,63,68,73,78,83,88,93,97},{42,47,52,57,62,67,72,77,82,87,92,99,100}),999)</f>
        <v>87</v>
      </c>
      <c r="Q1377">
        <v>1</v>
      </c>
    </row>
    <row r="1378" spans="1:17" x14ac:dyDescent="0.35">
      <c r="A1378" s="153">
        <v>3428</v>
      </c>
      <c r="B1378" t="s">
        <v>9052</v>
      </c>
      <c r="C1378" s="154">
        <v>44859</v>
      </c>
      <c r="D1378" s="155" t="s">
        <v>16</v>
      </c>
      <c r="E1378" s="156">
        <v>69</v>
      </c>
      <c r="F1378" s="157" t="s">
        <v>8969</v>
      </c>
      <c r="G1378" s="157" t="s">
        <v>9</v>
      </c>
      <c r="H1378" s="158" t="s">
        <v>9053</v>
      </c>
      <c r="I1378" s="157">
        <v>220199</v>
      </c>
      <c r="J1378" s="157">
        <v>60</v>
      </c>
      <c r="K1378" s="157" t="s">
        <v>9057</v>
      </c>
      <c r="L1378" s="159">
        <v>0.2</v>
      </c>
      <c r="M1378" s="159" t="s">
        <v>9058</v>
      </c>
      <c r="N1378" s="157">
        <v>220199</v>
      </c>
      <c r="O1378" s="7" t="s">
        <v>9056</v>
      </c>
      <c r="P1378" s="16">
        <f>IFERROR(LOOKUP(E1378,{30,43,48,53,58,63,68,73,78,83,88,93,97},{42,47,52,57,62,67,72,77,82,87,92,99,100}),999)</f>
        <v>72</v>
      </c>
      <c r="Q1378">
        <v>1</v>
      </c>
    </row>
    <row r="1379" spans="1:17" x14ac:dyDescent="0.35">
      <c r="A1379" s="153">
        <v>3429</v>
      </c>
      <c r="B1379" t="s">
        <v>9052</v>
      </c>
      <c r="C1379" s="154">
        <v>44859</v>
      </c>
      <c r="D1379" s="155" t="s">
        <v>16</v>
      </c>
      <c r="E1379" s="156">
        <v>80</v>
      </c>
      <c r="F1379" s="157" t="s">
        <v>8969</v>
      </c>
      <c r="G1379" s="155" t="s">
        <v>9069</v>
      </c>
      <c r="H1379" s="158" t="s">
        <v>9009</v>
      </c>
      <c r="I1379" s="157"/>
      <c r="J1379" s="157">
        <v>60</v>
      </c>
      <c r="K1379" s="157" t="s">
        <v>9054</v>
      </c>
      <c r="L1379" s="153">
        <v>0.3</v>
      </c>
      <c r="M1379" s="159" t="s">
        <v>9058</v>
      </c>
      <c r="N1379" s="157"/>
      <c r="O1379" s="7" t="s">
        <v>9056</v>
      </c>
      <c r="P1379" s="16">
        <f>IFERROR(LOOKUP(E1379,{30,43,48,53,58,63,68,73,78,83,88,93,97},{42,47,52,57,62,67,72,77,82,87,92,99,100}),999)</f>
        <v>82</v>
      </c>
      <c r="Q1379">
        <v>1</v>
      </c>
    </row>
    <row r="1380" spans="1:17" x14ac:dyDescent="0.35">
      <c r="A1380" s="153">
        <v>3430</v>
      </c>
      <c r="B1380" t="s">
        <v>9052</v>
      </c>
      <c r="C1380" s="154">
        <v>44859</v>
      </c>
      <c r="D1380" s="155" t="s">
        <v>16</v>
      </c>
      <c r="E1380" s="156">
        <v>82</v>
      </c>
      <c r="F1380" s="157" t="s">
        <v>8969</v>
      </c>
      <c r="G1380" s="155" t="s">
        <v>9069</v>
      </c>
      <c r="H1380" s="158" t="s">
        <v>9009</v>
      </c>
      <c r="I1380" s="157"/>
      <c r="J1380" s="157">
        <v>60</v>
      </c>
      <c r="K1380" s="157" t="s">
        <v>9054</v>
      </c>
      <c r="L1380" s="153">
        <v>0.3</v>
      </c>
      <c r="M1380" s="159" t="s">
        <v>9058</v>
      </c>
      <c r="N1380" s="157"/>
      <c r="O1380" s="7" t="s">
        <v>9056</v>
      </c>
      <c r="P1380" s="16">
        <f>IFERROR(LOOKUP(E1380,{30,43,48,53,58,63,68,73,78,83,88,93,97},{42,47,52,57,62,67,72,77,82,87,92,99,100}),999)</f>
        <v>82</v>
      </c>
      <c r="Q1380">
        <v>1</v>
      </c>
    </row>
    <row r="1381" spans="1:17" x14ac:dyDescent="0.35">
      <c r="A1381" s="153">
        <v>3431</v>
      </c>
      <c r="B1381" t="s">
        <v>9052</v>
      </c>
      <c r="C1381" s="154">
        <v>44859</v>
      </c>
      <c r="D1381" s="155" t="s">
        <v>16</v>
      </c>
      <c r="E1381" s="156">
        <v>82</v>
      </c>
      <c r="F1381" s="157" t="s">
        <v>8969</v>
      </c>
      <c r="G1381" s="157" t="s">
        <v>9</v>
      </c>
      <c r="H1381" s="158" t="s">
        <v>9053</v>
      </c>
      <c r="I1381" s="157">
        <v>220508</v>
      </c>
      <c r="J1381" s="157">
        <v>60</v>
      </c>
      <c r="K1381" s="157" t="s">
        <v>9121</v>
      </c>
      <c r="L1381" s="159">
        <v>0.4</v>
      </c>
      <c r="M1381" s="159" t="s">
        <v>9058</v>
      </c>
      <c r="N1381" s="157">
        <v>220508</v>
      </c>
      <c r="O1381" s="7" t="s">
        <v>9056</v>
      </c>
      <c r="P1381" s="16">
        <f>IFERROR(LOOKUP(E1381,{30,43,48,53,58,63,68,73,78,83,88,93,97},{42,47,52,57,62,67,72,77,82,87,92,99,100}),999)</f>
        <v>82</v>
      </c>
      <c r="Q1381">
        <v>1</v>
      </c>
    </row>
    <row r="1382" spans="1:17" x14ac:dyDescent="0.35">
      <c r="A1382" s="153">
        <v>3432</v>
      </c>
      <c r="B1382" t="s">
        <v>9052</v>
      </c>
      <c r="C1382" s="154">
        <v>44859</v>
      </c>
      <c r="D1382" s="155" t="s">
        <v>16</v>
      </c>
      <c r="E1382" s="156">
        <v>82</v>
      </c>
      <c r="F1382" s="157" t="s">
        <v>8969</v>
      </c>
      <c r="G1382" s="155" t="s">
        <v>9069</v>
      </c>
      <c r="H1382" s="158" t="s">
        <v>9009</v>
      </c>
      <c r="I1382" s="157"/>
      <c r="J1382" s="157">
        <v>18</v>
      </c>
      <c r="K1382" s="157" t="s">
        <v>9054</v>
      </c>
      <c r="L1382" s="153">
        <v>0.3</v>
      </c>
      <c r="M1382" s="159" t="s">
        <v>9058</v>
      </c>
      <c r="N1382" s="157"/>
      <c r="O1382" s="7" t="s">
        <v>9056</v>
      </c>
      <c r="P1382" s="16">
        <f>IFERROR(LOOKUP(E1382,{30,43,48,53,58,63,68,73,78,83,88,93,97},{42,47,52,57,62,67,72,77,82,87,92,99,100}),999)</f>
        <v>82</v>
      </c>
      <c r="Q1382">
        <v>1</v>
      </c>
    </row>
    <row r="1383" spans="1:17" x14ac:dyDescent="0.35">
      <c r="A1383" s="153">
        <v>3433</v>
      </c>
      <c r="B1383" t="s">
        <v>9052</v>
      </c>
      <c r="C1383" s="154">
        <v>44859</v>
      </c>
      <c r="D1383" s="155" t="s">
        <v>16</v>
      </c>
      <c r="E1383" s="156">
        <v>78</v>
      </c>
      <c r="F1383" s="157" t="s">
        <v>8969</v>
      </c>
      <c r="G1383" s="155" t="s">
        <v>9069</v>
      </c>
      <c r="H1383" s="158" t="s">
        <v>9009</v>
      </c>
      <c r="I1383" s="157"/>
      <c r="J1383" s="157">
        <v>18</v>
      </c>
      <c r="K1383" s="157" t="s">
        <v>9054</v>
      </c>
      <c r="L1383" s="153">
        <v>0.3</v>
      </c>
      <c r="M1383" s="159" t="s">
        <v>9058</v>
      </c>
      <c r="N1383" s="157"/>
      <c r="O1383" s="7" t="s">
        <v>9056</v>
      </c>
      <c r="P1383" s="16">
        <f>IFERROR(LOOKUP(E1383,{30,43,48,53,58,63,68,73,78,83,88,93,97},{42,47,52,57,62,67,72,77,82,87,92,99,100}),999)</f>
        <v>82</v>
      </c>
      <c r="Q1383">
        <v>1</v>
      </c>
    </row>
    <row r="1384" spans="1:17" x14ac:dyDescent="0.35">
      <c r="A1384" s="153">
        <v>3434</v>
      </c>
      <c r="B1384" t="s">
        <v>9052</v>
      </c>
      <c r="C1384" s="154">
        <v>44859</v>
      </c>
      <c r="D1384" s="155" t="s">
        <v>16</v>
      </c>
      <c r="E1384" s="156">
        <v>82</v>
      </c>
      <c r="F1384" s="157" t="s">
        <v>8969</v>
      </c>
      <c r="G1384" s="155" t="s">
        <v>9069</v>
      </c>
      <c r="H1384" s="158" t="s">
        <v>9009</v>
      </c>
      <c r="I1384" s="157"/>
      <c r="J1384" s="157">
        <v>60</v>
      </c>
      <c r="K1384" s="157" t="s">
        <v>9054</v>
      </c>
      <c r="L1384" s="153">
        <v>0.3</v>
      </c>
      <c r="M1384" s="159" t="s">
        <v>9058</v>
      </c>
      <c r="N1384" s="157"/>
      <c r="O1384" s="7" t="s">
        <v>9056</v>
      </c>
      <c r="P1384" s="16">
        <f>IFERROR(LOOKUP(E1384,{30,43,48,53,58,63,68,73,78,83,88,93,97},{42,47,52,57,62,67,72,77,82,87,92,99,100}),999)</f>
        <v>82</v>
      </c>
      <c r="Q1384">
        <v>1</v>
      </c>
    </row>
    <row r="1385" spans="1:17" x14ac:dyDescent="0.35">
      <c r="A1385" s="153">
        <v>4001</v>
      </c>
      <c r="B1385" t="s">
        <v>9052</v>
      </c>
      <c r="C1385" s="154">
        <v>44866</v>
      </c>
      <c r="D1385" s="155" t="s">
        <v>16</v>
      </c>
      <c r="E1385" s="156">
        <v>82</v>
      </c>
      <c r="F1385" s="157" t="s">
        <v>8969</v>
      </c>
      <c r="G1385" s="155" t="s">
        <v>9069</v>
      </c>
      <c r="H1385" s="158" t="s">
        <v>9009</v>
      </c>
      <c r="I1385" s="157"/>
      <c r="J1385" s="157">
        <v>60</v>
      </c>
      <c r="K1385" s="157" t="s">
        <v>9054</v>
      </c>
      <c r="L1385" s="153">
        <v>0.3</v>
      </c>
      <c r="M1385" s="159" t="s">
        <v>9058</v>
      </c>
      <c r="N1385" s="157"/>
      <c r="O1385" s="7" t="s">
        <v>9056</v>
      </c>
      <c r="P1385" s="16">
        <f>IFERROR(LOOKUP(E1385,{30,43,48,53,58,63,68,73,78,83,88,93,97},{42,47,52,57,62,67,72,77,82,87,92,99,100}),999)</f>
        <v>82</v>
      </c>
      <c r="Q1385">
        <v>1</v>
      </c>
    </row>
    <row r="1386" spans="1:17" ht="29" x14ac:dyDescent="0.35">
      <c r="A1386" s="153">
        <v>4002</v>
      </c>
      <c r="B1386" t="s">
        <v>9052</v>
      </c>
      <c r="C1386" s="154">
        <v>44866</v>
      </c>
      <c r="D1386" s="155" t="s">
        <v>16</v>
      </c>
      <c r="E1386" s="156">
        <v>90</v>
      </c>
      <c r="F1386" s="157" t="s">
        <v>8969</v>
      </c>
      <c r="G1386" s="157" t="s">
        <v>9</v>
      </c>
      <c r="H1386" s="158" t="s">
        <v>9053</v>
      </c>
      <c r="I1386" s="157">
        <v>220512</v>
      </c>
      <c r="J1386" s="157">
        <v>60</v>
      </c>
      <c r="K1386" s="157" t="s">
        <v>9068</v>
      </c>
      <c r="L1386" s="159">
        <v>0.3</v>
      </c>
      <c r="M1386" s="159" t="s">
        <v>9058</v>
      </c>
      <c r="N1386" s="157">
        <v>220512</v>
      </c>
      <c r="O1386" s="7" t="s">
        <v>9056</v>
      </c>
      <c r="P1386" s="16">
        <f>IFERROR(LOOKUP(E1386,{30,43,48,53,58,63,68,73,78,83,88,93,97},{42,47,52,57,62,67,72,77,82,87,92,99,100}),999)</f>
        <v>92</v>
      </c>
      <c r="Q1386">
        <v>1</v>
      </c>
    </row>
    <row r="1387" spans="1:17" x14ac:dyDescent="0.35">
      <c r="A1387" s="153">
        <v>4003</v>
      </c>
      <c r="B1387" t="s">
        <v>9052</v>
      </c>
      <c r="C1387" s="154">
        <v>44866</v>
      </c>
      <c r="D1387" s="155" t="s">
        <v>16</v>
      </c>
      <c r="E1387" s="156">
        <v>84</v>
      </c>
      <c r="F1387" s="157" t="s">
        <v>8969</v>
      </c>
      <c r="G1387" s="155" t="s">
        <v>9069</v>
      </c>
      <c r="H1387" s="158" t="s">
        <v>9009</v>
      </c>
      <c r="I1387" s="157"/>
      <c r="J1387" s="157">
        <v>60</v>
      </c>
      <c r="K1387" s="157" t="s">
        <v>9054</v>
      </c>
      <c r="L1387" s="153">
        <v>0.2</v>
      </c>
      <c r="M1387" s="159" t="s">
        <v>9058</v>
      </c>
      <c r="N1387" s="157"/>
      <c r="O1387" s="7" t="s">
        <v>9056</v>
      </c>
      <c r="P1387" s="16">
        <f>IFERROR(LOOKUP(E1387,{30,43,48,53,58,63,68,73,78,83,88,93,97},{42,47,52,57,62,67,72,77,82,87,92,99,100}),999)</f>
        <v>87</v>
      </c>
      <c r="Q1387">
        <v>1</v>
      </c>
    </row>
    <row r="1388" spans="1:17" x14ac:dyDescent="0.35">
      <c r="A1388" s="153">
        <v>4004</v>
      </c>
      <c r="B1388" t="s">
        <v>9052</v>
      </c>
      <c r="C1388" s="154">
        <v>44866</v>
      </c>
      <c r="D1388" s="155" t="s">
        <v>16</v>
      </c>
      <c r="E1388" s="156">
        <v>82</v>
      </c>
      <c r="F1388" s="157" t="s">
        <v>8969</v>
      </c>
      <c r="G1388" s="155" t="s">
        <v>9069</v>
      </c>
      <c r="H1388" s="158" t="s">
        <v>9009</v>
      </c>
      <c r="I1388" s="157"/>
      <c r="J1388" s="157">
        <v>60</v>
      </c>
      <c r="K1388" s="157" t="s">
        <v>9054</v>
      </c>
      <c r="L1388" s="153">
        <v>0.3</v>
      </c>
      <c r="M1388" s="159" t="s">
        <v>9058</v>
      </c>
      <c r="N1388" s="157"/>
      <c r="O1388" s="7" t="s">
        <v>9056</v>
      </c>
      <c r="P1388" s="16">
        <f>IFERROR(LOOKUP(E1388,{30,43,48,53,58,63,68,73,78,83,88,93,97},{42,47,52,57,62,67,72,77,82,87,92,99,100}),999)</f>
        <v>82</v>
      </c>
      <c r="Q1388">
        <v>1</v>
      </c>
    </row>
    <row r="1389" spans="1:17" x14ac:dyDescent="0.35">
      <c r="A1389" s="153">
        <v>4005</v>
      </c>
      <c r="B1389" t="s">
        <v>9052</v>
      </c>
      <c r="C1389" s="154">
        <v>44866</v>
      </c>
      <c r="D1389" s="155" t="s">
        <v>16</v>
      </c>
      <c r="E1389" s="156">
        <v>75</v>
      </c>
      <c r="F1389" s="157" t="s">
        <v>8969</v>
      </c>
      <c r="G1389" s="155" t="s">
        <v>9069</v>
      </c>
      <c r="H1389" s="158" t="s">
        <v>9009</v>
      </c>
      <c r="I1389" s="157"/>
      <c r="J1389" s="157">
        <v>60</v>
      </c>
      <c r="K1389" s="157" t="s">
        <v>9054</v>
      </c>
      <c r="L1389" s="153">
        <v>0.2</v>
      </c>
      <c r="M1389" s="159" t="s">
        <v>9058</v>
      </c>
      <c r="N1389" s="157"/>
      <c r="O1389" s="7" t="s">
        <v>9056</v>
      </c>
      <c r="P1389" s="16">
        <f>IFERROR(LOOKUP(E1389,{30,43,48,53,58,63,68,73,78,83,88,93,97},{42,47,52,57,62,67,72,77,82,87,92,99,100}),999)</f>
        <v>77</v>
      </c>
      <c r="Q1389">
        <v>1</v>
      </c>
    </row>
    <row r="1390" spans="1:17" x14ac:dyDescent="0.35">
      <c r="A1390" s="153">
        <v>4006</v>
      </c>
      <c r="B1390" t="s">
        <v>9052</v>
      </c>
      <c r="C1390" s="154">
        <v>44866</v>
      </c>
      <c r="D1390" s="155" t="s">
        <v>16</v>
      </c>
      <c r="E1390" s="156">
        <v>86</v>
      </c>
      <c r="F1390" s="157" t="s">
        <v>8969</v>
      </c>
      <c r="G1390" s="157" t="s">
        <v>9</v>
      </c>
      <c r="H1390" s="158" t="s">
        <v>9053</v>
      </c>
      <c r="I1390" s="157">
        <v>220513</v>
      </c>
      <c r="J1390" s="157">
        <v>60</v>
      </c>
      <c r="K1390" s="157" t="s">
        <v>9080</v>
      </c>
      <c r="L1390" s="159">
        <v>0.3</v>
      </c>
      <c r="M1390" s="159" t="s">
        <v>9058</v>
      </c>
      <c r="N1390" s="157">
        <v>220513</v>
      </c>
      <c r="O1390" s="7" t="s">
        <v>9056</v>
      </c>
      <c r="P1390" s="16">
        <f>IFERROR(LOOKUP(E1390,{30,43,48,53,58,63,68,73,78,83,88,93,97},{42,47,52,57,62,67,72,77,82,87,92,99,100}),999)</f>
        <v>87</v>
      </c>
      <c r="Q1390">
        <v>1</v>
      </c>
    </row>
    <row r="1391" spans="1:17" x14ac:dyDescent="0.35">
      <c r="A1391" s="153">
        <v>4007</v>
      </c>
      <c r="B1391" t="s">
        <v>9052</v>
      </c>
      <c r="C1391" s="154">
        <v>44866</v>
      </c>
      <c r="D1391" s="155" t="s">
        <v>16</v>
      </c>
      <c r="E1391" s="156">
        <v>87</v>
      </c>
      <c r="F1391" s="157" t="s">
        <v>8969</v>
      </c>
      <c r="G1391" s="155" t="s">
        <v>9069</v>
      </c>
      <c r="H1391" s="158" t="s">
        <v>9009</v>
      </c>
      <c r="I1391" s="157"/>
      <c r="J1391" s="157">
        <v>18</v>
      </c>
      <c r="K1391" s="157" t="s">
        <v>9054</v>
      </c>
      <c r="L1391" s="159">
        <v>9.9</v>
      </c>
      <c r="M1391" s="159"/>
      <c r="N1391" s="157"/>
      <c r="O1391" s="7" t="s">
        <v>9056</v>
      </c>
      <c r="P1391" s="16">
        <f>IFERROR(LOOKUP(E1391,{30,43,48,53,58,63,68,73,78,83,88,93,97},{42,47,52,57,62,67,72,77,82,87,92,99,100}),999)</f>
        <v>87</v>
      </c>
      <c r="Q1391">
        <v>1</v>
      </c>
    </row>
    <row r="1392" spans="1:17" x14ac:dyDescent="0.35">
      <c r="A1392" s="153">
        <v>4008</v>
      </c>
      <c r="B1392" t="s">
        <v>9052</v>
      </c>
      <c r="C1392" s="154">
        <v>44866</v>
      </c>
      <c r="D1392" s="155" t="s">
        <v>16</v>
      </c>
      <c r="E1392" s="156">
        <v>77</v>
      </c>
      <c r="F1392" s="157" t="s">
        <v>8969</v>
      </c>
      <c r="G1392" s="157" t="s">
        <v>9</v>
      </c>
      <c r="H1392" s="158" t="s">
        <v>9053</v>
      </c>
      <c r="I1392" s="157">
        <v>637758</v>
      </c>
      <c r="J1392" s="157">
        <v>60</v>
      </c>
      <c r="K1392" s="157" t="s">
        <v>9059</v>
      </c>
      <c r="L1392" s="159">
        <v>0.2</v>
      </c>
      <c r="M1392" s="159" t="s">
        <v>9058</v>
      </c>
      <c r="N1392" s="157">
        <v>637758</v>
      </c>
      <c r="O1392" s="7" t="s">
        <v>9056</v>
      </c>
      <c r="P1392" s="16">
        <f>IFERROR(LOOKUP(E1392,{30,43,48,53,58,63,68,73,78,83,88,93,97},{42,47,52,57,62,67,72,77,82,87,92,99,100}),999)</f>
        <v>77</v>
      </c>
      <c r="Q1392">
        <v>1</v>
      </c>
    </row>
    <row r="1393" spans="1:17" x14ac:dyDescent="0.35">
      <c r="A1393" s="153">
        <v>4009</v>
      </c>
      <c r="B1393" t="s">
        <v>9052</v>
      </c>
      <c r="C1393" s="154">
        <v>44866</v>
      </c>
      <c r="D1393" s="155" t="s">
        <v>16</v>
      </c>
      <c r="E1393" s="156">
        <v>86</v>
      </c>
      <c r="F1393" s="157" t="s">
        <v>8969</v>
      </c>
      <c r="G1393" s="155" t="s">
        <v>9069</v>
      </c>
      <c r="H1393" s="158" t="s">
        <v>9009</v>
      </c>
      <c r="I1393" s="157"/>
      <c r="J1393" s="157">
        <v>60</v>
      </c>
      <c r="K1393" s="157" t="s">
        <v>9054</v>
      </c>
      <c r="L1393" s="153">
        <v>0.3</v>
      </c>
      <c r="M1393" s="159" t="s">
        <v>9058</v>
      </c>
      <c r="N1393" s="157"/>
      <c r="O1393" s="7" t="s">
        <v>9056</v>
      </c>
      <c r="P1393" s="16">
        <f>IFERROR(LOOKUP(E1393,{30,43,48,53,58,63,68,73,78,83,88,93,97},{42,47,52,57,62,67,72,77,82,87,92,99,100}),999)</f>
        <v>87</v>
      </c>
      <c r="Q1393">
        <v>1</v>
      </c>
    </row>
    <row r="1394" spans="1:17" x14ac:dyDescent="0.35">
      <c r="A1394" s="153">
        <v>4010</v>
      </c>
      <c r="B1394" t="s">
        <v>9052</v>
      </c>
      <c r="C1394" s="154">
        <v>44866</v>
      </c>
      <c r="D1394" s="155" t="s">
        <v>16</v>
      </c>
      <c r="E1394" s="156">
        <v>75</v>
      </c>
      <c r="F1394" s="157" t="s">
        <v>8969</v>
      </c>
      <c r="G1394" s="157" t="s">
        <v>9</v>
      </c>
      <c r="H1394" s="158" t="s">
        <v>9053</v>
      </c>
      <c r="I1394" s="157">
        <v>637603</v>
      </c>
      <c r="J1394" s="157">
        <v>60</v>
      </c>
      <c r="K1394" s="157" t="s">
        <v>9055</v>
      </c>
      <c r="L1394" s="159">
        <v>1.2</v>
      </c>
      <c r="M1394" s="159" t="s">
        <v>9000</v>
      </c>
      <c r="N1394" s="157">
        <v>637603</v>
      </c>
      <c r="O1394" s="7" t="s">
        <v>9056</v>
      </c>
      <c r="P1394" s="16">
        <f>IFERROR(LOOKUP(E1394,{30,43,48,53,58,63,68,73,78,83,88,93,97},{42,47,52,57,62,67,72,77,82,87,92,99,100}),999)</f>
        <v>77</v>
      </c>
      <c r="Q1394">
        <v>1</v>
      </c>
    </row>
    <row r="1395" spans="1:17" x14ac:dyDescent="0.35">
      <c r="A1395" s="153">
        <v>4011</v>
      </c>
      <c r="B1395" t="s">
        <v>9052</v>
      </c>
      <c r="C1395" s="154">
        <v>44866</v>
      </c>
      <c r="D1395" s="155" t="s">
        <v>16</v>
      </c>
      <c r="E1395" s="156">
        <v>79</v>
      </c>
      <c r="F1395" s="157" t="s">
        <v>8969</v>
      </c>
      <c r="G1395" s="155" t="s">
        <v>9069</v>
      </c>
      <c r="H1395" s="158" t="s">
        <v>9009</v>
      </c>
      <c r="I1395" s="157"/>
      <c r="J1395" s="157">
        <v>60</v>
      </c>
      <c r="K1395" s="157" t="s">
        <v>9054</v>
      </c>
      <c r="L1395" s="159">
        <v>9.9</v>
      </c>
      <c r="M1395" s="159"/>
      <c r="N1395" s="157"/>
      <c r="O1395" s="7" t="s">
        <v>9056</v>
      </c>
      <c r="P1395" s="16">
        <f>IFERROR(LOOKUP(E1395,{30,43,48,53,58,63,68,73,78,83,88,93,97},{42,47,52,57,62,67,72,77,82,87,92,99,100}),999)</f>
        <v>82</v>
      </c>
      <c r="Q1395">
        <v>1</v>
      </c>
    </row>
    <row r="1396" spans="1:17" ht="29" x14ac:dyDescent="0.35">
      <c r="A1396" s="153">
        <v>4012</v>
      </c>
      <c r="B1396" t="s">
        <v>9052</v>
      </c>
      <c r="C1396" s="154">
        <v>44866</v>
      </c>
      <c r="D1396" s="155" t="s">
        <v>16</v>
      </c>
      <c r="E1396" s="156">
        <v>88</v>
      </c>
      <c r="F1396" s="157" t="s">
        <v>8969</v>
      </c>
      <c r="G1396" s="157" t="s">
        <v>9</v>
      </c>
      <c r="H1396" s="158" t="s">
        <v>9053</v>
      </c>
      <c r="I1396" s="157">
        <v>220271</v>
      </c>
      <c r="J1396" s="157">
        <v>60</v>
      </c>
      <c r="K1396" s="157" t="s">
        <v>9122</v>
      </c>
      <c r="L1396" s="159">
        <v>0.4</v>
      </c>
      <c r="M1396" s="159" t="s">
        <v>9058</v>
      </c>
      <c r="N1396" s="157">
        <v>220271</v>
      </c>
      <c r="O1396" s="7" t="s">
        <v>9056</v>
      </c>
      <c r="P1396" s="16">
        <f>IFERROR(LOOKUP(E1396,{30,43,48,53,58,63,68,73,78,83,88,93,97},{42,47,52,57,62,67,72,77,82,87,92,99,100}),999)</f>
        <v>92</v>
      </c>
      <c r="Q1396">
        <v>1</v>
      </c>
    </row>
    <row r="1397" spans="1:17" x14ac:dyDescent="0.35">
      <c r="A1397" s="153">
        <v>4013</v>
      </c>
      <c r="B1397" t="s">
        <v>9052</v>
      </c>
      <c r="C1397" s="154">
        <v>44866</v>
      </c>
      <c r="D1397" s="155" t="s">
        <v>16</v>
      </c>
      <c r="E1397" s="156">
        <v>89</v>
      </c>
      <c r="F1397" s="157" t="s">
        <v>8969</v>
      </c>
      <c r="G1397" s="155" t="s">
        <v>9069</v>
      </c>
      <c r="H1397" s="158" t="s">
        <v>9009</v>
      </c>
      <c r="I1397" s="157"/>
      <c r="J1397" s="157">
        <v>60</v>
      </c>
      <c r="K1397" s="157" t="s">
        <v>9054</v>
      </c>
      <c r="L1397" s="159">
        <v>9.9</v>
      </c>
      <c r="M1397" s="159"/>
      <c r="N1397" s="157"/>
      <c r="O1397" s="7" t="s">
        <v>9056</v>
      </c>
      <c r="P1397" s="16">
        <f>IFERROR(LOOKUP(E1397,{30,43,48,53,58,63,68,73,78,83,88,93,97},{42,47,52,57,62,67,72,77,82,87,92,99,100}),999)</f>
        <v>92</v>
      </c>
      <c r="Q1397">
        <v>1</v>
      </c>
    </row>
    <row r="1398" spans="1:17" ht="29" x14ac:dyDescent="0.35">
      <c r="A1398" s="153">
        <v>4014</v>
      </c>
      <c r="B1398" t="s">
        <v>9052</v>
      </c>
      <c r="C1398" s="154">
        <v>44866</v>
      </c>
      <c r="D1398" s="155" t="s">
        <v>16</v>
      </c>
      <c r="E1398" s="156">
        <v>74</v>
      </c>
      <c r="F1398" s="157" t="s">
        <v>8969</v>
      </c>
      <c r="G1398" s="157" t="s">
        <v>9</v>
      </c>
      <c r="H1398" s="158" t="s">
        <v>9053</v>
      </c>
      <c r="I1398" s="157">
        <v>91286</v>
      </c>
      <c r="J1398" s="157">
        <v>60</v>
      </c>
      <c r="K1398" s="157" t="s">
        <v>9112</v>
      </c>
      <c r="L1398" s="159">
        <v>0.3</v>
      </c>
      <c r="M1398" s="159" t="s">
        <v>9058</v>
      </c>
      <c r="N1398" s="157">
        <v>91286</v>
      </c>
      <c r="O1398" s="7" t="s">
        <v>9056</v>
      </c>
      <c r="P1398" s="16">
        <f>IFERROR(LOOKUP(E1398,{30,43,48,53,58,63,68,73,78,83,88,93,97},{42,47,52,57,62,67,72,77,82,87,92,99,100}),999)</f>
        <v>77</v>
      </c>
      <c r="Q1398">
        <v>1</v>
      </c>
    </row>
    <row r="1399" spans="1:17" x14ac:dyDescent="0.35">
      <c r="A1399" s="153">
        <v>4015</v>
      </c>
      <c r="B1399" t="s">
        <v>9052</v>
      </c>
      <c r="C1399" s="154">
        <v>44866</v>
      </c>
      <c r="D1399" s="155" t="s">
        <v>16</v>
      </c>
      <c r="E1399" s="156">
        <v>79</v>
      </c>
      <c r="F1399" s="157" t="s">
        <v>8969</v>
      </c>
      <c r="G1399" s="155" t="s">
        <v>9069</v>
      </c>
      <c r="H1399" s="158" t="s">
        <v>9009</v>
      </c>
      <c r="I1399" s="157"/>
      <c r="J1399" s="157">
        <v>60</v>
      </c>
      <c r="K1399" s="157" t="s">
        <v>9054</v>
      </c>
      <c r="L1399" s="153">
        <v>0.3</v>
      </c>
      <c r="M1399" s="159" t="s">
        <v>9058</v>
      </c>
      <c r="N1399" s="157"/>
      <c r="O1399" s="7" t="s">
        <v>9056</v>
      </c>
      <c r="P1399" s="16">
        <f>IFERROR(LOOKUP(E1399,{30,43,48,53,58,63,68,73,78,83,88,93,97},{42,47,52,57,62,67,72,77,82,87,92,99,100}),999)</f>
        <v>82</v>
      </c>
      <c r="Q1399">
        <v>1</v>
      </c>
    </row>
    <row r="1400" spans="1:17" x14ac:dyDescent="0.35">
      <c r="A1400" s="153">
        <v>4016</v>
      </c>
      <c r="B1400" t="s">
        <v>9052</v>
      </c>
      <c r="C1400" s="154">
        <v>44866</v>
      </c>
      <c r="D1400" s="155" t="s">
        <v>16</v>
      </c>
      <c r="E1400" s="156">
        <v>85</v>
      </c>
      <c r="F1400" s="157" t="s">
        <v>8969</v>
      </c>
      <c r="G1400" s="155" t="s">
        <v>9069</v>
      </c>
      <c r="H1400" s="158" t="s">
        <v>9009</v>
      </c>
      <c r="I1400" s="157"/>
      <c r="J1400" s="157">
        <v>60</v>
      </c>
      <c r="K1400" s="157" t="s">
        <v>9054</v>
      </c>
      <c r="L1400" s="153">
        <v>0.4</v>
      </c>
      <c r="M1400" s="159" t="s">
        <v>9058</v>
      </c>
      <c r="N1400" s="157"/>
      <c r="O1400" s="7" t="s">
        <v>9056</v>
      </c>
      <c r="P1400" s="16">
        <f>IFERROR(LOOKUP(E1400,{30,43,48,53,58,63,68,73,78,83,88,93,97},{42,47,52,57,62,67,72,77,82,87,92,99,100}),999)</f>
        <v>87</v>
      </c>
      <c r="Q1400">
        <v>1</v>
      </c>
    </row>
    <row r="1401" spans="1:17" x14ac:dyDescent="0.35">
      <c r="A1401" s="153">
        <v>4017</v>
      </c>
      <c r="B1401" t="s">
        <v>9052</v>
      </c>
      <c r="C1401" s="154">
        <v>44866</v>
      </c>
      <c r="D1401" s="155" t="s">
        <v>16</v>
      </c>
      <c r="E1401" s="156">
        <v>76</v>
      </c>
      <c r="F1401" s="157" t="s">
        <v>8969</v>
      </c>
      <c r="G1401" s="157" t="s">
        <v>9</v>
      </c>
      <c r="H1401" s="158" t="s">
        <v>9053</v>
      </c>
      <c r="I1401" s="157">
        <v>637422</v>
      </c>
      <c r="J1401" s="157">
        <v>60</v>
      </c>
      <c r="K1401" s="157" t="s">
        <v>9109</v>
      </c>
      <c r="L1401" s="159">
        <v>0.3</v>
      </c>
      <c r="M1401" s="159" t="s">
        <v>9058</v>
      </c>
      <c r="N1401" s="157">
        <v>637422</v>
      </c>
      <c r="O1401" s="7" t="s">
        <v>9056</v>
      </c>
      <c r="P1401" s="16">
        <f>IFERROR(LOOKUP(E1401,{30,43,48,53,58,63,68,73,78,83,88,93,97},{42,47,52,57,62,67,72,77,82,87,92,99,100}),999)</f>
        <v>77</v>
      </c>
      <c r="Q1401">
        <v>1</v>
      </c>
    </row>
    <row r="1402" spans="1:17" ht="29" x14ac:dyDescent="0.35">
      <c r="A1402" s="153">
        <v>4018</v>
      </c>
      <c r="B1402" t="s">
        <v>9052</v>
      </c>
      <c r="C1402" s="154">
        <v>44866</v>
      </c>
      <c r="D1402" s="155" t="s">
        <v>16</v>
      </c>
      <c r="E1402" s="156">
        <v>82</v>
      </c>
      <c r="F1402" s="157" t="s">
        <v>8969</v>
      </c>
      <c r="G1402" s="157" t="s">
        <v>9</v>
      </c>
      <c r="H1402" s="158" t="s">
        <v>9053</v>
      </c>
      <c r="I1402" s="157">
        <v>220271</v>
      </c>
      <c r="J1402" s="157">
        <v>60</v>
      </c>
      <c r="K1402" s="157" t="s">
        <v>9122</v>
      </c>
      <c r="L1402" s="159">
        <v>0.4</v>
      </c>
      <c r="M1402" s="159" t="s">
        <v>9058</v>
      </c>
      <c r="N1402" s="157">
        <v>220271</v>
      </c>
      <c r="O1402" s="7" t="s">
        <v>9056</v>
      </c>
      <c r="P1402" s="16">
        <f>IFERROR(LOOKUP(E1402,{30,43,48,53,58,63,68,73,78,83,88,93,97},{42,47,52,57,62,67,72,77,82,87,92,99,100}),999)</f>
        <v>82</v>
      </c>
      <c r="Q1402">
        <v>1</v>
      </c>
    </row>
    <row r="1403" spans="1:17" x14ac:dyDescent="0.35">
      <c r="A1403" s="153">
        <v>4019</v>
      </c>
      <c r="B1403" t="s">
        <v>9052</v>
      </c>
      <c r="C1403" s="154">
        <v>44866</v>
      </c>
      <c r="D1403" s="155" t="s">
        <v>16</v>
      </c>
      <c r="E1403" s="156">
        <v>71</v>
      </c>
      <c r="F1403" s="157" t="s">
        <v>8969</v>
      </c>
      <c r="G1403" s="155" t="s">
        <v>9069</v>
      </c>
      <c r="H1403" s="158" t="s">
        <v>9009</v>
      </c>
      <c r="I1403" s="157"/>
      <c r="J1403" s="157">
        <v>60</v>
      </c>
      <c r="K1403" s="157" t="s">
        <v>9054</v>
      </c>
      <c r="L1403" s="153">
        <v>0.3</v>
      </c>
      <c r="M1403" s="159" t="s">
        <v>9058</v>
      </c>
      <c r="N1403" s="157"/>
      <c r="O1403" s="7" t="s">
        <v>9056</v>
      </c>
      <c r="P1403" s="16">
        <f>IFERROR(LOOKUP(E1403,{30,43,48,53,58,63,68,73,78,83,88,93,97},{42,47,52,57,62,67,72,77,82,87,92,99,100}),999)</f>
        <v>72</v>
      </c>
      <c r="Q1403">
        <v>1</v>
      </c>
    </row>
    <row r="1404" spans="1:17" x14ac:dyDescent="0.35">
      <c r="A1404" s="153">
        <v>4020</v>
      </c>
      <c r="B1404" t="s">
        <v>9052</v>
      </c>
      <c r="C1404" s="154">
        <v>44866</v>
      </c>
      <c r="D1404" s="155" t="s">
        <v>16</v>
      </c>
      <c r="E1404" s="156">
        <v>68</v>
      </c>
      <c r="F1404" s="157" t="s">
        <v>8969</v>
      </c>
      <c r="G1404" s="155" t="s">
        <v>9069</v>
      </c>
      <c r="H1404" s="158" t="s">
        <v>9053</v>
      </c>
      <c r="I1404" s="157">
        <v>220514</v>
      </c>
      <c r="J1404" s="157">
        <v>60</v>
      </c>
      <c r="K1404" s="157" t="s">
        <v>9080</v>
      </c>
      <c r="L1404" s="159">
        <v>0.3</v>
      </c>
      <c r="M1404" s="159" t="s">
        <v>9058</v>
      </c>
      <c r="N1404" s="157">
        <v>220514</v>
      </c>
      <c r="O1404" s="7" t="s">
        <v>9056</v>
      </c>
      <c r="P1404" s="16">
        <f>IFERROR(LOOKUP(E1404,{30,43,48,53,58,63,68,73,78,83,88,93,97},{42,47,52,57,62,67,72,77,82,87,92,99,100}),999)</f>
        <v>72</v>
      </c>
      <c r="Q1404">
        <v>1</v>
      </c>
    </row>
    <row r="1405" spans="1:17" x14ac:dyDescent="0.35">
      <c r="A1405" s="153">
        <v>4021</v>
      </c>
      <c r="B1405" t="s">
        <v>9052</v>
      </c>
      <c r="C1405" s="154">
        <v>44866</v>
      </c>
      <c r="D1405" s="155" t="s">
        <v>16</v>
      </c>
      <c r="E1405" s="156">
        <v>80</v>
      </c>
      <c r="F1405" s="157" t="s">
        <v>8969</v>
      </c>
      <c r="G1405" s="155" t="s">
        <v>9069</v>
      </c>
      <c r="H1405" s="158" t="s">
        <v>9009</v>
      </c>
      <c r="I1405" s="157"/>
      <c r="J1405" s="157">
        <v>60</v>
      </c>
      <c r="K1405" s="157" t="s">
        <v>9054</v>
      </c>
      <c r="L1405" s="153">
        <v>0.3</v>
      </c>
      <c r="M1405" s="159" t="s">
        <v>9058</v>
      </c>
      <c r="N1405" s="157"/>
      <c r="O1405" s="7" t="s">
        <v>9056</v>
      </c>
      <c r="P1405" s="16">
        <f>IFERROR(LOOKUP(E1405,{30,43,48,53,58,63,68,73,78,83,88,93,97},{42,47,52,57,62,67,72,77,82,87,92,99,100}),999)</f>
        <v>82</v>
      </c>
      <c r="Q1405">
        <v>1</v>
      </c>
    </row>
    <row r="1406" spans="1:17" x14ac:dyDescent="0.35">
      <c r="A1406" s="153">
        <v>4022</v>
      </c>
      <c r="B1406" t="s">
        <v>9052</v>
      </c>
      <c r="C1406" s="154">
        <v>44866</v>
      </c>
      <c r="D1406" s="155" t="s">
        <v>16</v>
      </c>
      <c r="E1406" s="156">
        <v>71</v>
      </c>
      <c r="F1406" s="157" t="s">
        <v>8969</v>
      </c>
      <c r="G1406" s="157" t="s">
        <v>9</v>
      </c>
      <c r="H1406" s="158" t="s">
        <v>9053</v>
      </c>
      <c r="I1406" s="157">
        <v>637603</v>
      </c>
      <c r="J1406" s="157">
        <v>60</v>
      </c>
      <c r="K1406" s="157" t="s">
        <v>9055</v>
      </c>
      <c r="L1406" s="159">
        <v>1.2</v>
      </c>
      <c r="M1406" s="159" t="s">
        <v>9000</v>
      </c>
      <c r="N1406" s="157">
        <v>637603</v>
      </c>
      <c r="O1406" s="7" t="s">
        <v>9056</v>
      </c>
      <c r="P1406" s="16">
        <f>IFERROR(LOOKUP(E1406,{30,43,48,53,58,63,68,73,78,83,88,93,97},{42,47,52,57,62,67,72,77,82,87,92,99,100}),999)</f>
        <v>72</v>
      </c>
      <c r="Q1406">
        <v>1</v>
      </c>
    </row>
    <row r="1407" spans="1:17" x14ac:dyDescent="0.35">
      <c r="A1407" s="153">
        <v>4023</v>
      </c>
      <c r="B1407" t="s">
        <v>9052</v>
      </c>
      <c r="C1407" s="154">
        <v>44866</v>
      </c>
      <c r="D1407" s="155" t="s">
        <v>16</v>
      </c>
      <c r="E1407" s="156">
        <v>84</v>
      </c>
      <c r="F1407" s="157" t="s">
        <v>8969</v>
      </c>
      <c r="G1407" s="155" t="s">
        <v>9069</v>
      </c>
      <c r="H1407" s="158" t="s">
        <v>9009</v>
      </c>
      <c r="I1407" s="157"/>
      <c r="J1407" s="157">
        <v>60</v>
      </c>
      <c r="K1407" s="157" t="s">
        <v>9054</v>
      </c>
      <c r="L1407" s="153">
        <v>0.3</v>
      </c>
      <c r="M1407" s="159" t="s">
        <v>9058</v>
      </c>
      <c r="N1407" s="157"/>
      <c r="O1407" s="7" t="s">
        <v>9056</v>
      </c>
      <c r="P1407" s="16">
        <f>IFERROR(LOOKUP(E1407,{30,43,48,53,58,63,68,73,78,83,88,93,97},{42,47,52,57,62,67,72,77,82,87,92,99,100}),999)</f>
        <v>87</v>
      </c>
      <c r="Q1407">
        <v>1</v>
      </c>
    </row>
    <row r="1408" spans="1:17" ht="29" x14ac:dyDescent="0.35">
      <c r="A1408" s="153">
        <v>4024</v>
      </c>
      <c r="B1408" t="s">
        <v>9052</v>
      </c>
      <c r="C1408" s="154">
        <v>44866</v>
      </c>
      <c r="D1408" s="155" t="s">
        <v>16</v>
      </c>
      <c r="E1408" s="156">
        <v>72</v>
      </c>
      <c r="F1408" s="157" t="s">
        <v>8969</v>
      </c>
      <c r="G1408" s="157" t="s">
        <v>9</v>
      </c>
      <c r="H1408" s="158" t="s">
        <v>9053</v>
      </c>
      <c r="I1408" s="157">
        <v>999999</v>
      </c>
      <c r="J1408" s="157">
        <v>60</v>
      </c>
      <c r="K1408" s="157" t="s">
        <v>9075</v>
      </c>
      <c r="L1408" s="159">
        <v>9.9</v>
      </c>
      <c r="M1408" s="159"/>
      <c r="N1408" s="157">
        <v>999999</v>
      </c>
      <c r="O1408" s="7" t="s">
        <v>9056</v>
      </c>
      <c r="P1408" s="16">
        <f>IFERROR(LOOKUP(E1408,{30,43,48,53,58,63,68,73,78,83,88,93,97},{42,47,52,57,62,67,72,77,82,87,92,99,100}),999)</f>
        <v>72</v>
      </c>
      <c r="Q1408">
        <v>1</v>
      </c>
    </row>
    <row r="1409" spans="1:17" x14ac:dyDescent="0.35">
      <c r="A1409" s="153">
        <v>4025</v>
      </c>
      <c r="B1409" t="s">
        <v>9052</v>
      </c>
      <c r="C1409" s="154">
        <v>44866</v>
      </c>
      <c r="D1409" s="155" t="s">
        <v>16</v>
      </c>
      <c r="E1409" s="156">
        <v>80</v>
      </c>
      <c r="F1409" s="157" t="s">
        <v>8969</v>
      </c>
      <c r="G1409" s="155" t="s">
        <v>9069</v>
      </c>
      <c r="H1409" s="158" t="s">
        <v>9009</v>
      </c>
      <c r="I1409" s="157"/>
      <c r="J1409" s="157">
        <v>60</v>
      </c>
      <c r="K1409" s="157" t="s">
        <v>9054</v>
      </c>
      <c r="L1409" s="153">
        <v>0.3</v>
      </c>
      <c r="M1409" s="159" t="s">
        <v>9058</v>
      </c>
      <c r="N1409" s="157"/>
      <c r="O1409" s="7" t="s">
        <v>9056</v>
      </c>
      <c r="P1409" s="16">
        <f>IFERROR(LOOKUP(E1409,{30,43,48,53,58,63,68,73,78,83,88,93,97},{42,47,52,57,62,67,72,77,82,87,92,99,100}),999)</f>
        <v>82</v>
      </c>
      <c r="Q1409">
        <v>1</v>
      </c>
    </row>
    <row r="1410" spans="1:17" x14ac:dyDescent="0.35">
      <c r="A1410" s="153">
        <v>4026</v>
      </c>
      <c r="B1410" t="s">
        <v>9052</v>
      </c>
      <c r="C1410" s="154">
        <v>44866</v>
      </c>
      <c r="D1410" s="155" t="s">
        <v>16</v>
      </c>
      <c r="E1410" s="156">
        <v>81</v>
      </c>
      <c r="F1410" s="157" t="s">
        <v>8969</v>
      </c>
      <c r="G1410" s="157" t="s">
        <v>9</v>
      </c>
      <c r="H1410" s="158" t="s">
        <v>9053</v>
      </c>
      <c r="I1410" s="157">
        <v>637398</v>
      </c>
      <c r="J1410" s="157">
        <v>60</v>
      </c>
      <c r="K1410" s="157" t="s">
        <v>9118</v>
      </c>
      <c r="L1410" s="159">
        <v>1.3</v>
      </c>
      <c r="M1410" s="159" t="s">
        <v>9000</v>
      </c>
      <c r="N1410" s="157">
        <v>637398</v>
      </c>
      <c r="O1410" s="7" t="s">
        <v>9056</v>
      </c>
      <c r="P1410" s="16">
        <f>IFERROR(LOOKUP(E1410,{30,43,48,53,58,63,68,73,78,83,88,93,97},{42,47,52,57,62,67,72,77,82,87,92,99,100}),999)</f>
        <v>82</v>
      </c>
      <c r="Q1410">
        <v>1</v>
      </c>
    </row>
    <row r="1411" spans="1:17" x14ac:dyDescent="0.35">
      <c r="A1411" s="153">
        <v>4027</v>
      </c>
      <c r="B1411" t="s">
        <v>9052</v>
      </c>
      <c r="C1411" s="154">
        <v>44866</v>
      </c>
      <c r="D1411" s="155" t="s">
        <v>16</v>
      </c>
      <c r="E1411" s="156">
        <v>83</v>
      </c>
      <c r="F1411" s="157" t="s">
        <v>8969</v>
      </c>
      <c r="G1411" s="155" t="s">
        <v>9069</v>
      </c>
      <c r="H1411" s="158" t="s">
        <v>9009</v>
      </c>
      <c r="I1411" s="157"/>
      <c r="J1411" s="157">
        <v>60</v>
      </c>
      <c r="K1411" s="157" t="s">
        <v>9054</v>
      </c>
      <c r="L1411" s="153">
        <v>0.4</v>
      </c>
      <c r="M1411" s="159" t="s">
        <v>9058</v>
      </c>
      <c r="N1411" s="157"/>
      <c r="O1411" s="7" t="s">
        <v>9056</v>
      </c>
      <c r="P1411" s="16">
        <f>IFERROR(LOOKUP(E1411,{30,43,48,53,58,63,68,73,78,83,88,93,97},{42,47,52,57,62,67,72,77,82,87,92,99,100}),999)</f>
        <v>87</v>
      </c>
      <c r="Q1411">
        <v>1</v>
      </c>
    </row>
    <row r="1412" spans="1:17" ht="29" x14ac:dyDescent="0.35">
      <c r="A1412" s="153">
        <v>4028</v>
      </c>
      <c r="B1412" t="s">
        <v>9052</v>
      </c>
      <c r="C1412" s="154">
        <v>44866</v>
      </c>
      <c r="D1412" s="155" t="s">
        <v>16</v>
      </c>
      <c r="E1412" s="156">
        <v>75</v>
      </c>
      <c r="F1412" s="157" t="s">
        <v>8969</v>
      </c>
      <c r="G1412" s="157" t="s">
        <v>9</v>
      </c>
      <c r="H1412" s="158" t="s">
        <v>9053</v>
      </c>
      <c r="I1412" s="157">
        <v>637420</v>
      </c>
      <c r="J1412" s="157">
        <v>18</v>
      </c>
      <c r="K1412" s="157" t="s">
        <v>9081</v>
      </c>
      <c r="L1412" s="159">
        <v>0.3</v>
      </c>
      <c r="M1412" s="159" t="s">
        <v>9058</v>
      </c>
      <c r="N1412" s="157">
        <v>637420</v>
      </c>
      <c r="O1412" s="7" t="s">
        <v>9056</v>
      </c>
      <c r="P1412" s="16">
        <f>IFERROR(LOOKUP(E1412,{30,43,48,53,58,63,68,73,78,83,88,93,97},{42,47,52,57,62,67,72,77,82,87,92,99,100}),999)</f>
        <v>77</v>
      </c>
      <c r="Q1412">
        <v>1</v>
      </c>
    </row>
    <row r="1413" spans="1:17" ht="29" x14ac:dyDescent="0.35">
      <c r="A1413" s="153">
        <v>4029</v>
      </c>
      <c r="B1413" t="s">
        <v>9052</v>
      </c>
      <c r="C1413" s="154">
        <v>44866</v>
      </c>
      <c r="D1413" s="155" t="s">
        <v>16</v>
      </c>
      <c r="E1413" s="156">
        <v>84</v>
      </c>
      <c r="F1413" s="157" t="s">
        <v>8969</v>
      </c>
      <c r="G1413" s="157" t="s">
        <v>9</v>
      </c>
      <c r="H1413" s="158" t="s">
        <v>9053</v>
      </c>
      <c r="I1413" s="157">
        <v>91286</v>
      </c>
      <c r="J1413" s="157">
        <v>60</v>
      </c>
      <c r="K1413" s="157" t="s">
        <v>9112</v>
      </c>
      <c r="L1413" s="159">
        <v>0.3</v>
      </c>
      <c r="M1413" s="159" t="s">
        <v>9058</v>
      </c>
      <c r="N1413" s="157">
        <v>91286</v>
      </c>
      <c r="O1413" s="7" t="s">
        <v>9056</v>
      </c>
      <c r="P1413" s="16">
        <f>IFERROR(LOOKUP(E1413,{30,43,48,53,58,63,68,73,78,83,88,93,97},{42,47,52,57,62,67,72,77,82,87,92,99,100}),999)</f>
        <v>87</v>
      </c>
      <c r="Q1413">
        <v>1</v>
      </c>
    </row>
    <row r="1414" spans="1:17" x14ac:dyDescent="0.35">
      <c r="A1414" s="153">
        <v>4030</v>
      </c>
      <c r="B1414" t="s">
        <v>9052</v>
      </c>
      <c r="C1414" s="154">
        <v>44866</v>
      </c>
      <c r="D1414" s="155" t="s">
        <v>16</v>
      </c>
      <c r="E1414" s="156">
        <v>85</v>
      </c>
      <c r="F1414" s="157" t="s">
        <v>8969</v>
      </c>
      <c r="G1414" s="155" t="s">
        <v>9069</v>
      </c>
      <c r="H1414" s="158" t="s">
        <v>9009</v>
      </c>
      <c r="I1414" s="157"/>
      <c r="J1414" s="157">
        <v>60</v>
      </c>
      <c r="K1414" s="157" t="s">
        <v>9054</v>
      </c>
      <c r="L1414" s="153">
        <v>0.3</v>
      </c>
      <c r="M1414" s="159" t="s">
        <v>9058</v>
      </c>
      <c r="N1414" s="157"/>
      <c r="O1414" s="7" t="s">
        <v>9056</v>
      </c>
      <c r="P1414" s="16">
        <f>IFERROR(LOOKUP(E1414,{30,43,48,53,58,63,68,73,78,83,88,93,97},{42,47,52,57,62,67,72,77,82,87,92,99,100}),999)</f>
        <v>87</v>
      </c>
      <c r="Q1414">
        <v>1</v>
      </c>
    </row>
    <row r="1415" spans="1:17" x14ac:dyDescent="0.35">
      <c r="A1415" s="153">
        <v>4031</v>
      </c>
      <c r="B1415" t="s">
        <v>9052</v>
      </c>
      <c r="C1415" s="154">
        <v>44866</v>
      </c>
      <c r="D1415" s="155" t="s">
        <v>16</v>
      </c>
      <c r="E1415" s="156">
        <v>77</v>
      </c>
      <c r="F1415" s="157" t="s">
        <v>8969</v>
      </c>
      <c r="G1415" s="155" t="s">
        <v>9069</v>
      </c>
      <c r="H1415" s="158" t="s">
        <v>9009</v>
      </c>
      <c r="I1415" s="157"/>
      <c r="J1415" s="157">
        <v>60</v>
      </c>
      <c r="K1415" s="157" t="s">
        <v>9054</v>
      </c>
      <c r="L1415" s="159">
        <v>9.9</v>
      </c>
      <c r="M1415" s="159"/>
      <c r="N1415" s="157"/>
      <c r="O1415" s="7" t="s">
        <v>9056</v>
      </c>
      <c r="P1415" s="16">
        <f>IFERROR(LOOKUP(E1415,{30,43,48,53,58,63,68,73,78,83,88,93,97},{42,47,52,57,62,67,72,77,82,87,92,99,100}),999)</f>
        <v>77</v>
      </c>
      <c r="Q1415">
        <v>1</v>
      </c>
    </row>
    <row r="1416" spans="1:17" x14ac:dyDescent="0.35">
      <c r="A1416" s="153">
        <v>4032</v>
      </c>
      <c r="B1416" t="s">
        <v>9052</v>
      </c>
      <c r="C1416" s="154">
        <v>44866</v>
      </c>
      <c r="D1416" s="155" t="s">
        <v>16</v>
      </c>
      <c r="E1416" s="156">
        <v>64</v>
      </c>
      <c r="F1416" s="157" t="s">
        <v>8969</v>
      </c>
      <c r="G1416" s="157" t="s">
        <v>9</v>
      </c>
      <c r="H1416" s="158" t="s">
        <v>9053</v>
      </c>
      <c r="I1416" s="157">
        <v>637758</v>
      </c>
      <c r="J1416" s="157">
        <v>60</v>
      </c>
      <c r="K1416" s="157" t="s">
        <v>9059</v>
      </c>
      <c r="L1416" s="159">
        <v>0.2</v>
      </c>
      <c r="M1416" s="159" t="s">
        <v>9058</v>
      </c>
      <c r="N1416" s="157">
        <v>637758</v>
      </c>
      <c r="O1416" s="7" t="s">
        <v>9056</v>
      </c>
      <c r="P1416" s="16">
        <f>IFERROR(LOOKUP(E1416,{30,43,48,53,58,63,68,73,78,83,88,93,97},{42,47,52,57,62,67,72,77,82,87,92,99,100}),999)</f>
        <v>67</v>
      </c>
      <c r="Q1416">
        <v>1</v>
      </c>
    </row>
    <row r="1417" spans="1:17" x14ac:dyDescent="0.35">
      <c r="A1417" s="153">
        <v>4033</v>
      </c>
      <c r="B1417" t="s">
        <v>9052</v>
      </c>
      <c r="C1417" s="154">
        <v>44866</v>
      </c>
      <c r="D1417" s="155" t="s">
        <v>16</v>
      </c>
      <c r="E1417" s="156">
        <v>82</v>
      </c>
      <c r="F1417" s="157" t="s">
        <v>8969</v>
      </c>
      <c r="G1417" s="155" t="s">
        <v>9069</v>
      </c>
      <c r="H1417" s="158" t="s">
        <v>9009</v>
      </c>
      <c r="I1417" s="157"/>
      <c r="J1417" s="157">
        <v>60</v>
      </c>
      <c r="K1417" s="157" t="s">
        <v>9054</v>
      </c>
      <c r="L1417" s="153">
        <v>0.4</v>
      </c>
      <c r="M1417" s="159" t="s">
        <v>9058</v>
      </c>
      <c r="N1417" s="157"/>
      <c r="O1417" s="7" t="s">
        <v>9056</v>
      </c>
      <c r="P1417" s="16">
        <f>IFERROR(LOOKUP(E1417,{30,43,48,53,58,63,68,73,78,83,88,93,97},{42,47,52,57,62,67,72,77,82,87,92,99,100}),999)</f>
        <v>82</v>
      </c>
      <c r="Q1417">
        <v>1</v>
      </c>
    </row>
    <row r="1418" spans="1:17" x14ac:dyDescent="0.35">
      <c r="A1418" s="153">
        <v>4034</v>
      </c>
      <c r="B1418" t="s">
        <v>9052</v>
      </c>
      <c r="C1418" s="154">
        <v>44866</v>
      </c>
      <c r="D1418" s="155" t="s">
        <v>16</v>
      </c>
      <c r="E1418" s="156">
        <v>71</v>
      </c>
      <c r="F1418" s="157" t="s">
        <v>8969</v>
      </c>
      <c r="G1418" s="157" t="s">
        <v>9</v>
      </c>
      <c r="H1418" s="158" t="s">
        <v>9053</v>
      </c>
      <c r="I1418" s="157">
        <v>637603</v>
      </c>
      <c r="J1418" s="157">
        <v>60</v>
      </c>
      <c r="K1418" s="157" t="s">
        <v>9055</v>
      </c>
      <c r="L1418" s="159">
        <v>1.2</v>
      </c>
      <c r="M1418" s="159" t="s">
        <v>9000</v>
      </c>
      <c r="N1418" s="157">
        <v>637603</v>
      </c>
      <c r="O1418" s="7" t="s">
        <v>9056</v>
      </c>
      <c r="P1418" s="16">
        <f>IFERROR(LOOKUP(E1418,{30,43,48,53,58,63,68,73,78,83,88,93,97},{42,47,52,57,62,67,72,77,82,87,92,99,100}),999)</f>
        <v>72</v>
      </c>
      <c r="Q1418">
        <v>1</v>
      </c>
    </row>
    <row r="1419" spans="1:17" x14ac:dyDescent="0.35">
      <c r="A1419" s="153">
        <v>4035</v>
      </c>
      <c r="B1419" t="s">
        <v>9052</v>
      </c>
      <c r="C1419" s="154">
        <v>44866</v>
      </c>
      <c r="D1419" s="155" t="s">
        <v>16</v>
      </c>
      <c r="E1419" s="156">
        <v>79</v>
      </c>
      <c r="F1419" s="157" t="s">
        <v>8969</v>
      </c>
      <c r="G1419" s="157" t="s">
        <v>9</v>
      </c>
      <c r="H1419" s="158" t="s">
        <v>9053</v>
      </c>
      <c r="I1419" s="157">
        <v>220509</v>
      </c>
      <c r="J1419" s="157">
        <v>18</v>
      </c>
      <c r="K1419" s="157" t="s">
        <v>9078</v>
      </c>
      <c r="L1419" s="159">
        <v>0.3</v>
      </c>
      <c r="M1419" s="159" t="s">
        <v>9058</v>
      </c>
      <c r="N1419" s="157">
        <v>220509</v>
      </c>
      <c r="O1419" s="7" t="s">
        <v>9056</v>
      </c>
      <c r="P1419" s="16">
        <f>IFERROR(LOOKUP(E1419,{30,43,48,53,58,63,68,73,78,83,88,93,97},{42,47,52,57,62,67,72,77,82,87,92,99,100}),999)</f>
        <v>82</v>
      </c>
      <c r="Q1419">
        <v>1</v>
      </c>
    </row>
    <row r="1420" spans="1:17" x14ac:dyDescent="0.35">
      <c r="A1420" s="153">
        <v>4036</v>
      </c>
      <c r="B1420" t="s">
        <v>9052</v>
      </c>
      <c r="C1420" s="154">
        <v>44866</v>
      </c>
      <c r="D1420" s="155" t="s">
        <v>16</v>
      </c>
      <c r="E1420" s="156">
        <v>77</v>
      </c>
      <c r="F1420" s="157" t="s">
        <v>8969</v>
      </c>
      <c r="G1420" s="155" t="s">
        <v>9069</v>
      </c>
      <c r="H1420" s="158" t="s">
        <v>9009</v>
      </c>
      <c r="I1420" s="157"/>
      <c r="J1420" s="157">
        <v>60</v>
      </c>
      <c r="K1420" s="157" t="s">
        <v>9054</v>
      </c>
      <c r="L1420" s="153">
        <v>0.3</v>
      </c>
      <c r="M1420" s="159" t="s">
        <v>9058</v>
      </c>
      <c r="N1420" s="157"/>
      <c r="O1420" s="7" t="s">
        <v>9056</v>
      </c>
      <c r="P1420" s="16">
        <f>IFERROR(LOOKUP(E1420,{30,43,48,53,58,63,68,73,78,83,88,93,97},{42,47,52,57,62,67,72,77,82,87,92,99,100}),999)</f>
        <v>77</v>
      </c>
      <c r="Q1420">
        <v>1</v>
      </c>
    </row>
    <row r="1421" spans="1:17" x14ac:dyDescent="0.35">
      <c r="A1421" s="153">
        <v>4037</v>
      </c>
      <c r="B1421" t="s">
        <v>9052</v>
      </c>
      <c r="C1421" s="154">
        <v>44866</v>
      </c>
      <c r="D1421" s="155" t="s">
        <v>16</v>
      </c>
      <c r="E1421" s="156">
        <v>78</v>
      </c>
      <c r="F1421" s="157" t="s">
        <v>8969</v>
      </c>
      <c r="G1421" s="155" t="s">
        <v>9069</v>
      </c>
      <c r="H1421" s="158" t="s">
        <v>9009</v>
      </c>
      <c r="I1421" s="157"/>
      <c r="J1421" s="157">
        <v>60</v>
      </c>
      <c r="K1421" s="157" t="s">
        <v>9054</v>
      </c>
      <c r="L1421" s="159">
        <v>9.9</v>
      </c>
      <c r="M1421" s="159"/>
      <c r="N1421" s="157"/>
      <c r="O1421" s="7" t="s">
        <v>9056</v>
      </c>
      <c r="P1421" s="16">
        <f>IFERROR(LOOKUP(E1421,{30,43,48,53,58,63,68,73,78,83,88,93,97},{42,47,52,57,62,67,72,77,82,87,92,99,100}),999)</f>
        <v>82</v>
      </c>
      <c r="Q1421">
        <v>1</v>
      </c>
    </row>
    <row r="1422" spans="1:17" x14ac:dyDescent="0.35">
      <c r="A1422" s="153">
        <v>4038</v>
      </c>
      <c r="B1422" t="s">
        <v>9052</v>
      </c>
      <c r="C1422" s="154">
        <v>44866</v>
      </c>
      <c r="D1422" s="155" t="s">
        <v>16</v>
      </c>
      <c r="E1422" s="156">
        <v>82</v>
      </c>
      <c r="F1422" s="157" t="s">
        <v>8969</v>
      </c>
      <c r="G1422" s="155" t="s">
        <v>9069</v>
      </c>
      <c r="H1422" s="158" t="s">
        <v>9009</v>
      </c>
      <c r="I1422" s="157"/>
      <c r="J1422" s="157">
        <v>60</v>
      </c>
      <c r="K1422" s="157" t="s">
        <v>9054</v>
      </c>
      <c r="L1422" s="153">
        <v>0.4</v>
      </c>
      <c r="M1422" s="159" t="s">
        <v>9058</v>
      </c>
      <c r="N1422" s="157"/>
      <c r="O1422" s="7" t="s">
        <v>9056</v>
      </c>
      <c r="P1422" s="16">
        <f>IFERROR(LOOKUP(E1422,{30,43,48,53,58,63,68,73,78,83,88,93,97},{42,47,52,57,62,67,72,77,82,87,92,99,100}),999)</f>
        <v>82</v>
      </c>
      <c r="Q1422">
        <v>1</v>
      </c>
    </row>
    <row r="1423" spans="1:17" x14ac:dyDescent="0.35">
      <c r="A1423" s="153">
        <v>4039</v>
      </c>
      <c r="B1423" t="s">
        <v>9052</v>
      </c>
      <c r="C1423" s="154">
        <v>44866</v>
      </c>
      <c r="D1423" s="155" t="s">
        <v>16</v>
      </c>
      <c r="E1423" s="156">
        <v>85</v>
      </c>
      <c r="F1423" s="157" t="s">
        <v>8969</v>
      </c>
      <c r="G1423" s="155" t="s">
        <v>9069</v>
      </c>
      <c r="H1423" s="158" t="s">
        <v>9009</v>
      </c>
      <c r="I1423" s="157"/>
      <c r="J1423" s="157">
        <v>60</v>
      </c>
      <c r="K1423" s="157" t="s">
        <v>9054</v>
      </c>
      <c r="L1423" s="153">
        <v>0.3</v>
      </c>
      <c r="M1423" s="159" t="s">
        <v>9058</v>
      </c>
      <c r="N1423" s="157"/>
      <c r="O1423" s="7" t="s">
        <v>9056</v>
      </c>
      <c r="P1423" s="16">
        <f>IFERROR(LOOKUP(E1423,{30,43,48,53,58,63,68,73,78,83,88,93,97},{42,47,52,57,62,67,72,77,82,87,92,99,100}),999)</f>
        <v>87</v>
      </c>
      <c r="Q1423">
        <v>1</v>
      </c>
    </row>
    <row r="1424" spans="1:17" ht="29" x14ac:dyDescent="0.35">
      <c r="A1424" s="153">
        <v>4040</v>
      </c>
      <c r="B1424" t="s">
        <v>9052</v>
      </c>
      <c r="C1424" s="154">
        <v>44866</v>
      </c>
      <c r="D1424" s="155" t="s">
        <v>16</v>
      </c>
      <c r="E1424" s="156">
        <v>85</v>
      </c>
      <c r="F1424" s="157" t="s">
        <v>8969</v>
      </c>
      <c r="G1424" s="157" t="s">
        <v>9</v>
      </c>
      <c r="H1424" s="158" t="s">
        <v>9053</v>
      </c>
      <c r="I1424" s="157">
        <v>220267</v>
      </c>
      <c r="J1424" s="157">
        <v>60</v>
      </c>
      <c r="K1424" s="157" t="s">
        <v>9110</v>
      </c>
      <c r="L1424" s="159">
        <v>0.3</v>
      </c>
      <c r="M1424" s="159" t="s">
        <v>9058</v>
      </c>
      <c r="N1424" s="157">
        <v>220267</v>
      </c>
      <c r="O1424" s="7" t="s">
        <v>9056</v>
      </c>
      <c r="P1424" s="16">
        <f>IFERROR(LOOKUP(E1424,{30,43,48,53,58,63,68,73,78,83,88,93,97},{42,47,52,57,62,67,72,77,82,87,92,99,100}),999)</f>
        <v>87</v>
      </c>
      <c r="Q1424">
        <v>1</v>
      </c>
    </row>
    <row r="1425" spans="1:17" x14ac:dyDescent="0.35">
      <c r="A1425" s="153">
        <v>4041</v>
      </c>
      <c r="B1425" t="s">
        <v>9052</v>
      </c>
      <c r="C1425" s="154">
        <v>44866</v>
      </c>
      <c r="D1425" s="155" t="s">
        <v>16</v>
      </c>
      <c r="E1425" s="156">
        <v>74</v>
      </c>
      <c r="F1425" s="157" t="s">
        <v>8969</v>
      </c>
      <c r="G1425" s="155" t="s">
        <v>9069</v>
      </c>
      <c r="H1425" s="158" t="s">
        <v>9009</v>
      </c>
      <c r="I1425" s="157"/>
      <c r="J1425" s="157">
        <v>60</v>
      </c>
      <c r="K1425" s="157" t="s">
        <v>9054</v>
      </c>
      <c r="L1425" s="153">
        <v>0.3</v>
      </c>
      <c r="M1425" s="159" t="s">
        <v>9058</v>
      </c>
      <c r="N1425" s="157"/>
      <c r="O1425" s="7" t="s">
        <v>9056</v>
      </c>
      <c r="P1425" s="16">
        <f>IFERROR(LOOKUP(E1425,{30,43,48,53,58,63,68,73,78,83,88,93,97},{42,47,52,57,62,67,72,77,82,87,92,99,100}),999)</f>
        <v>77</v>
      </c>
      <c r="Q1425">
        <v>1</v>
      </c>
    </row>
    <row r="1426" spans="1:17" x14ac:dyDescent="0.35">
      <c r="A1426" s="153">
        <v>4042</v>
      </c>
      <c r="B1426" t="s">
        <v>9052</v>
      </c>
      <c r="C1426" s="154">
        <v>44866</v>
      </c>
      <c r="D1426" s="155" t="s">
        <v>16</v>
      </c>
      <c r="E1426" s="156">
        <v>86</v>
      </c>
      <c r="F1426" s="157" t="s">
        <v>8969</v>
      </c>
      <c r="G1426" s="155" t="s">
        <v>9069</v>
      </c>
      <c r="H1426" s="158" t="s">
        <v>9009</v>
      </c>
      <c r="I1426" s="157"/>
      <c r="J1426" s="157">
        <v>60</v>
      </c>
      <c r="K1426" s="157" t="s">
        <v>9054</v>
      </c>
      <c r="L1426" s="153">
        <v>0.3</v>
      </c>
      <c r="M1426" s="159" t="s">
        <v>9058</v>
      </c>
      <c r="N1426" s="157"/>
      <c r="O1426" s="7" t="s">
        <v>9056</v>
      </c>
      <c r="P1426" s="16">
        <f>IFERROR(LOOKUP(E1426,{30,43,48,53,58,63,68,73,78,83,88,93,97},{42,47,52,57,62,67,72,77,82,87,92,99,100}),999)</f>
        <v>87</v>
      </c>
      <c r="Q1426">
        <v>1</v>
      </c>
    </row>
    <row r="1427" spans="1:17" x14ac:dyDescent="0.35">
      <c r="A1427" s="153">
        <v>4043</v>
      </c>
      <c r="B1427" t="s">
        <v>9052</v>
      </c>
      <c r="C1427" s="154">
        <v>44866</v>
      </c>
      <c r="D1427" s="155" t="s">
        <v>16</v>
      </c>
      <c r="E1427" s="156">
        <v>75</v>
      </c>
      <c r="F1427" s="157" t="s">
        <v>8969</v>
      </c>
      <c r="G1427" s="157" t="s">
        <v>9</v>
      </c>
      <c r="H1427" s="158" t="s">
        <v>9053</v>
      </c>
      <c r="I1427" s="157">
        <v>220513</v>
      </c>
      <c r="J1427" s="157">
        <v>60</v>
      </c>
      <c r="K1427" s="157" t="s">
        <v>9080</v>
      </c>
      <c r="L1427" s="159">
        <v>0.3</v>
      </c>
      <c r="M1427" s="159" t="s">
        <v>9058</v>
      </c>
      <c r="N1427" s="157">
        <v>220513</v>
      </c>
      <c r="O1427" s="7" t="s">
        <v>9056</v>
      </c>
      <c r="P1427" s="16">
        <f>IFERROR(LOOKUP(E1427,{30,43,48,53,58,63,68,73,78,83,88,93,97},{42,47,52,57,62,67,72,77,82,87,92,99,100}),999)</f>
        <v>77</v>
      </c>
      <c r="Q1427">
        <v>1</v>
      </c>
    </row>
    <row r="1428" spans="1:17" x14ac:dyDescent="0.35">
      <c r="A1428" s="153">
        <v>4044</v>
      </c>
      <c r="B1428" t="s">
        <v>9052</v>
      </c>
      <c r="C1428" s="154">
        <v>44866</v>
      </c>
      <c r="D1428" s="155" t="s">
        <v>16</v>
      </c>
      <c r="E1428" s="156">
        <v>88</v>
      </c>
      <c r="F1428" s="157" t="s">
        <v>8969</v>
      </c>
      <c r="G1428" s="155" t="s">
        <v>9069</v>
      </c>
      <c r="H1428" s="158" t="s">
        <v>9009</v>
      </c>
      <c r="I1428" s="157"/>
      <c r="J1428" s="157">
        <v>60</v>
      </c>
      <c r="K1428" s="157" t="s">
        <v>9054</v>
      </c>
      <c r="L1428" s="153">
        <v>0.4</v>
      </c>
      <c r="M1428" s="159" t="s">
        <v>9058</v>
      </c>
      <c r="N1428" s="157"/>
      <c r="O1428" s="7" t="s">
        <v>9056</v>
      </c>
      <c r="P1428" s="16">
        <f>IFERROR(LOOKUP(E1428,{30,43,48,53,58,63,68,73,78,83,88,93,97},{42,47,52,57,62,67,72,77,82,87,92,99,100}),999)</f>
        <v>92</v>
      </c>
      <c r="Q1428">
        <v>1</v>
      </c>
    </row>
    <row r="1429" spans="1:17" x14ac:dyDescent="0.35">
      <c r="A1429" s="153">
        <v>4045</v>
      </c>
      <c r="B1429" t="s">
        <v>9052</v>
      </c>
      <c r="C1429" s="154">
        <v>44866</v>
      </c>
      <c r="D1429" s="155" t="s">
        <v>16</v>
      </c>
      <c r="E1429" s="156">
        <v>88</v>
      </c>
      <c r="F1429" s="157" t="s">
        <v>8969</v>
      </c>
      <c r="G1429" s="155" t="s">
        <v>9069</v>
      </c>
      <c r="H1429" s="158" t="s">
        <v>9009</v>
      </c>
      <c r="I1429" s="157"/>
      <c r="J1429" s="157">
        <v>60</v>
      </c>
      <c r="K1429" s="157" t="s">
        <v>9054</v>
      </c>
      <c r="L1429" s="153">
        <v>0.2</v>
      </c>
      <c r="M1429" s="159" t="s">
        <v>9058</v>
      </c>
      <c r="N1429" s="157"/>
      <c r="O1429" s="7" t="s">
        <v>9056</v>
      </c>
      <c r="P1429" s="16">
        <f>IFERROR(LOOKUP(E1429,{30,43,48,53,58,63,68,73,78,83,88,93,97},{42,47,52,57,62,67,72,77,82,87,92,99,100}),999)</f>
        <v>92</v>
      </c>
      <c r="Q1429">
        <v>1</v>
      </c>
    </row>
    <row r="1430" spans="1:17" ht="29" x14ac:dyDescent="0.35">
      <c r="A1430" s="153">
        <v>4046</v>
      </c>
      <c r="B1430" t="s">
        <v>9052</v>
      </c>
      <c r="C1430" s="154">
        <v>44866</v>
      </c>
      <c r="D1430" s="155" t="s">
        <v>16</v>
      </c>
      <c r="E1430" s="156">
        <v>78</v>
      </c>
      <c r="F1430" s="157" t="s">
        <v>8969</v>
      </c>
      <c r="G1430" s="157" t="s">
        <v>9</v>
      </c>
      <c r="H1430" s="158" t="s">
        <v>9053</v>
      </c>
      <c r="I1430" s="157">
        <v>91286</v>
      </c>
      <c r="J1430" s="157">
        <v>60</v>
      </c>
      <c r="K1430" s="157" t="s">
        <v>9112</v>
      </c>
      <c r="L1430" s="159">
        <v>0.3</v>
      </c>
      <c r="M1430" s="159" t="s">
        <v>9058</v>
      </c>
      <c r="N1430" s="157">
        <v>91286</v>
      </c>
      <c r="O1430" s="7" t="s">
        <v>9056</v>
      </c>
      <c r="P1430" s="16">
        <f>IFERROR(LOOKUP(E1430,{30,43,48,53,58,63,68,73,78,83,88,93,97},{42,47,52,57,62,67,72,77,82,87,92,99,100}),999)</f>
        <v>82</v>
      </c>
      <c r="Q1430">
        <v>1</v>
      </c>
    </row>
    <row r="1431" spans="1:17" x14ac:dyDescent="0.35">
      <c r="A1431" s="153">
        <v>4047</v>
      </c>
      <c r="B1431" t="s">
        <v>9052</v>
      </c>
      <c r="C1431" s="154">
        <v>44866</v>
      </c>
      <c r="D1431" s="155" t="s">
        <v>16</v>
      </c>
      <c r="E1431" s="156">
        <v>82</v>
      </c>
      <c r="F1431" s="157" t="s">
        <v>8969</v>
      </c>
      <c r="G1431" s="155" t="s">
        <v>9069</v>
      </c>
      <c r="H1431" s="158" t="s">
        <v>9009</v>
      </c>
      <c r="I1431" s="157"/>
      <c r="J1431" s="157">
        <v>60</v>
      </c>
      <c r="K1431" s="157" t="s">
        <v>9054</v>
      </c>
      <c r="L1431" s="153">
        <v>0.3</v>
      </c>
      <c r="M1431" s="159" t="s">
        <v>9058</v>
      </c>
      <c r="N1431" s="157"/>
      <c r="O1431" s="7" t="s">
        <v>9056</v>
      </c>
      <c r="P1431" s="16">
        <f>IFERROR(LOOKUP(E1431,{30,43,48,53,58,63,68,73,78,83,88,93,97},{42,47,52,57,62,67,72,77,82,87,92,99,100}),999)</f>
        <v>82</v>
      </c>
      <c r="Q1431">
        <v>1</v>
      </c>
    </row>
    <row r="1432" spans="1:17" ht="29" x14ac:dyDescent="0.35">
      <c r="A1432" s="153">
        <v>4048</v>
      </c>
      <c r="B1432" t="s">
        <v>9052</v>
      </c>
      <c r="C1432" s="154">
        <v>44866</v>
      </c>
      <c r="D1432" s="155" t="s">
        <v>16</v>
      </c>
      <c r="E1432" s="156">
        <v>79</v>
      </c>
      <c r="F1432" s="157" t="s">
        <v>8969</v>
      </c>
      <c r="G1432" s="157" t="s">
        <v>9</v>
      </c>
      <c r="H1432" s="158" t="s">
        <v>9053</v>
      </c>
      <c r="I1432" s="157">
        <v>220270</v>
      </c>
      <c r="J1432" s="157">
        <v>60</v>
      </c>
      <c r="K1432" s="157" t="s">
        <v>9115</v>
      </c>
      <c r="L1432" s="159">
        <v>0.3</v>
      </c>
      <c r="M1432" s="159" t="s">
        <v>9058</v>
      </c>
      <c r="N1432" s="157">
        <v>220270</v>
      </c>
      <c r="O1432" s="7" t="s">
        <v>9056</v>
      </c>
      <c r="P1432" s="16">
        <f>IFERROR(LOOKUP(E1432,{30,43,48,53,58,63,68,73,78,83,88,93,97},{42,47,52,57,62,67,72,77,82,87,92,99,100}),999)</f>
        <v>82</v>
      </c>
      <c r="Q1432">
        <v>1</v>
      </c>
    </row>
    <row r="1433" spans="1:17" x14ac:dyDescent="0.35">
      <c r="A1433" s="153">
        <v>4049</v>
      </c>
      <c r="B1433" t="s">
        <v>9052</v>
      </c>
      <c r="C1433" s="154">
        <v>44866</v>
      </c>
      <c r="D1433" s="155" t="s">
        <v>16</v>
      </c>
      <c r="E1433" s="156">
        <v>85</v>
      </c>
      <c r="F1433" s="157" t="s">
        <v>8969</v>
      </c>
      <c r="G1433" s="155" t="s">
        <v>9069</v>
      </c>
      <c r="H1433" s="158" t="s">
        <v>9009</v>
      </c>
      <c r="I1433" s="157"/>
      <c r="J1433" s="157">
        <v>60</v>
      </c>
      <c r="K1433" s="157" t="s">
        <v>9054</v>
      </c>
      <c r="L1433" s="153">
        <v>0.3</v>
      </c>
      <c r="M1433" s="159" t="s">
        <v>9058</v>
      </c>
      <c r="N1433" s="157"/>
      <c r="O1433" s="7" t="s">
        <v>9056</v>
      </c>
      <c r="P1433" s="16">
        <f>IFERROR(LOOKUP(E1433,{30,43,48,53,58,63,68,73,78,83,88,93,97},{42,47,52,57,62,67,72,77,82,87,92,99,100}),999)</f>
        <v>87</v>
      </c>
      <c r="Q1433">
        <v>1</v>
      </c>
    </row>
    <row r="1434" spans="1:17" x14ac:dyDescent="0.35">
      <c r="A1434" s="153">
        <v>4050</v>
      </c>
      <c r="B1434" t="s">
        <v>9052</v>
      </c>
      <c r="C1434" s="154">
        <v>44866</v>
      </c>
      <c r="D1434" s="155" t="s">
        <v>16</v>
      </c>
      <c r="E1434" s="156">
        <v>76</v>
      </c>
      <c r="F1434" s="157" t="s">
        <v>8969</v>
      </c>
      <c r="G1434" s="157" t="s">
        <v>9</v>
      </c>
      <c r="H1434" s="158" t="s">
        <v>9053</v>
      </c>
      <c r="I1434" s="157">
        <v>220509</v>
      </c>
      <c r="J1434" s="157">
        <v>60</v>
      </c>
      <c r="K1434" s="157" t="s">
        <v>9078</v>
      </c>
      <c r="L1434" s="159">
        <v>0.3</v>
      </c>
      <c r="M1434" s="159" t="s">
        <v>9058</v>
      </c>
      <c r="N1434" s="157">
        <v>220509</v>
      </c>
      <c r="O1434" s="7" t="s">
        <v>9056</v>
      </c>
      <c r="P1434" s="16">
        <f>IFERROR(LOOKUP(E1434,{30,43,48,53,58,63,68,73,78,83,88,93,97},{42,47,52,57,62,67,72,77,82,87,92,99,100}),999)</f>
        <v>77</v>
      </c>
      <c r="Q1434">
        <v>1</v>
      </c>
    </row>
    <row r="1435" spans="1:17" x14ac:dyDescent="0.35">
      <c r="A1435" s="153">
        <v>4051</v>
      </c>
      <c r="B1435" t="s">
        <v>9052</v>
      </c>
      <c r="C1435" s="154">
        <v>44866</v>
      </c>
      <c r="D1435" s="155" t="s">
        <v>16</v>
      </c>
      <c r="E1435" s="156">
        <v>68</v>
      </c>
      <c r="F1435" s="157" t="s">
        <v>8969</v>
      </c>
      <c r="G1435" s="157" t="s">
        <v>9</v>
      </c>
      <c r="H1435" s="158" t="s">
        <v>9053</v>
      </c>
      <c r="I1435" s="157">
        <v>220509</v>
      </c>
      <c r="J1435" s="157">
        <v>60</v>
      </c>
      <c r="K1435" s="157" t="s">
        <v>9078</v>
      </c>
      <c r="L1435" s="159">
        <v>0.3</v>
      </c>
      <c r="M1435" s="159" t="s">
        <v>9058</v>
      </c>
      <c r="N1435" s="157">
        <v>220509</v>
      </c>
      <c r="O1435" s="7" t="s">
        <v>9056</v>
      </c>
      <c r="P1435" s="16">
        <f>IFERROR(LOOKUP(E1435,{30,43,48,53,58,63,68,73,78,83,88,93,97},{42,47,52,57,62,67,72,77,82,87,92,99,100}),999)</f>
        <v>72</v>
      </c>
      <c r="Q1435">
        <v>1</v>
      </c>
    </row>
    <row r="1436" spans="1:17" x14ac:dyDescent="0.35">
      <c r="A1436" s="153">
        <v>4052</v>
      </c>
      <c r="B1436" t="s">
        <v>9052</v>
      </c>
      <c r="C1436" s="154">
        <v>44866</v>
      </c>
      <c r="D1436" s="155" t="s">
        <v>16</v>
      </c>
      <c r="E1436" s="156">
        <v>89</v>
      </c>
      <c r="F1436" s="157" t="s">
        <v>8969</v>
      </c>
      <c r="G1436" s="155" t="s">
        <v>9069</v>
      </c>
      <c r="H1436" s="158" t="s">
        <v>9009</v>
      </c>
      <c r="I1436" s="157"/>
      <c r="J1436" s="157">
        <v>60</v>
      </c>
      <c r="K1436" s="157" t="s">
        <v>9054</v>
      </c>
      <c r="L1436" s="153">
        <v>0.3</v>
      </c>
      <c r="M1436" s="159" t="s">
        <v>9058</v>
      </c>
      <c r="N1436" s="157"/>
      <c r="O1436" s="7" t="s">
        <v>9056</v>
      </c>
      <c r="P1436" s="16">
        <f>IFERROR(LOOKUP(E1436,{30,43,48,53,58,63,68,73,78,83,88,93,97},{42,47,52,57,62,67,72,77,82,87,92,99,100}),999)</f>
        <v>92</v>
      </c>
      <c r="Q1436">
        <v>1</v>
      </c>
    </row>
    <row r="1437" spans="1:17" x14ac:dyDescent="0.35">
      <c r="A1437" s="153">
        <v>4053</v>
      </c>
      <c r="B1437" t="s">
        <v>9052</v>
      </c>
      <c r="C1437" s="154">
        <v>44866</v>
      </c>
      <c r="D1437" s="155" t="s">
        <v>16</v>
      </c>
      <c r="E1437" s="156">
        <v>69</v>
      </c>
      <c r="F1437" s="157" t="s">
        <v>8969</v>
      </c>
      <c r="G1437" s="157" t="s">
        <v>9</v>
      </c>
      <c r="H1437" s="158" t="s">
        <v>9053</v>
      </c>
      <c r="I1437" s="157">
        <v>220195</v>
      </c>
      <c r="J1437" s="157">
        <v>60</v>
      </c>
      <c r="K1437" s="157" t="s">
        <v>9065</v>
      </c>
      <c r="L1437" s="159">
        <v>0.2</v>
      </c>
      <c r="M1437" s="159" t="s">
        <v>9058</v>
      </c>
      <c r="N1437" s="157">
        <v>220195</v>
      </c>
      <c r="O1437" s="7" t="s">
        <v>9056</v>
      </c>
      <c r="P1437" s="16">
        <f>IFERROR(LOOKUP(E1437,{30,43,48,53,58,63,68,73,78,83,88,93,97},{42,47,52,57,62,67,72,77,82,87,92,99,100}),999)</f>
        <v>72</v>
      </c>
      <c r="Q1437">
        <v>1</v>
      </c>
    </row>
    <row r="1438" spans="1:17" ht="29" x14ac:dyDescent="0.35">
      <c r="A1438" s="153">
        <v>4054</v>
      </c>
      <c r="B1438" t="s">
        <v>9052</v>
      </c>
      <c r="C1438" s="154">
        <v>44866</v>
      </c>
      <c r="D1438" s="155" t="s">
        <v>16</v>
      </c>
      <c r="E1438" s="156">
        <v>81</v>
      </c>
      <c r="F1438" s="157" t="s">
        <v>8969</v>
      </c>
      <c r="G1438" s="157" t="s">
        <v>9</v>
      </c>
      <c r="H1438" s="158" t="s">
        <v>9053</v>
      </c>
      <c r="I1438" s="157">
        <v>91286</v>
      </c>
      <c r="J1438" s="157">
        <v>60</v>
      </c>
      <c r="K1438" s="157" t="s">
        <v>9112</v>
      </c>
      <c r="L1438" s="159">
        <v>0.3</v>
      </c>
      <c r="M1438" s="159" t="s">
        <v>9058</v>
      </c>
      <c r="N1438" s="157">
        <v>91286</v>
      </c>
      <c r="O1438" s="7" t="s">
        <v>9056</v>
      </c>
      <c r="P1438" s="16">
        <f>IFERROR(LOOKUP(E1438,{30,43,48,53,58,63,68,73,78,83,88,93,97},{42,47,52,57,62,67,72,77,82,87,92,99,100}),999)</f>
        <v>82</v>
      </c>
      <c r="Q1438">
        <v>1</v>
      </c>
    </row>
    <row r="1439" spans="1:17" x14ac:dyDescent="0.35">
      <c r="A1439" s="153">
        <v>4055</v>
      </c>
      <c r="B1439" t="s">
        <v>9052</v>
      </c>
      <c r="C1439" s="154">
        <v>44866</v>
      </c>
      <c r="D1439" s="155" t="s">
        <v>16</v>
      </c>
      <c r="E1439" s="156">
        <v>86</v>
      </c>
      <c r="F1439" s="157" t="s">
        <v>8969</v>
      </c>
      <c r="G1439" s="155" t="s">
        <v>9069</v>
      </c>
      <c r="H1439" s="158" t="s">
        <v>9009</v>
      </c>
      <c r="I1439" s="157"/>
      <c r="J1439" s="157">
        <v>18</v>
      </c>
      <c r="K1439" s="157" t="s">
        <v>9054</v>
      </c>
      <c r="L1439" s="153">
        <v>0.3</v>
      </c>
      <c r="M1439" s="159" t="s">
        <v>9058</v>
      </c>
      <c r="N1439" s="157"/>
      <c r="O1439" s="7" t="s">
        <v>9056</v>
      </c>
      <c r="P1439" s="16">
        <f>IFERROR(LOOKUP(E1439,{30,43,48,53,58,63,68,73,78,83,88,93,97},{42,47,52,57,62,67,72,77,82,87,92,99,100}),999)</f>
        <v>87</v>
      </c>
      <c r="Q1439">
        <v>1</v>
      </c>
    </row>
    <row r="1440" spans="1:17" x14ac:dyDescent="0.35">
      <c r="A1440" s="153">
        <v>4056</v>
      </c>
      <c r="B1440" t="s">
        <v>9052</v>
      </c>
      <c r="C1440" s="154">
        <v>44866</v>
      </c>
      <c r="D1440" s="155" t="s">
        <v>16</v>
      </c>
      <c r="E1440" s="156">
        <v>88</v>
      </c>
      <c r="F1440" s="157" t="s">
        <v>8969</v>
      </c>
      <c r="G1440" s="155" t="s">
        <v>9069</v>
      </c>
      <c r="H1440" s="158" t="s">
        <v>9009</v>
      </c>
      <c r="I1440" s="157"/>
      <c r="J1440" s="157">
        <v>60</v>
      </c>
      <c r="K1440" s="157" t="s">
        <v>9054</v>
      </c>
      <c r="L1440" s="153">
        <v>0.4</v>
      </c>
      <c r="M1440" s="159" t="s">
        <v>9058</v>
      </c>
      <c r="N1440" s="157"/>
      <c r="O1440" s="7" t="s">
        <v>9056</v>
      </c>
      <c r="P1440" s="16">
        <f>IFERROR(LOOKUP(E1440,{30,43,48,53,58,63,68,73,78,83,88,93,97},{42,47,52,57,62,67,72,77,82,87,92,99,100}),999)</f>
        <v>92</v>
      </c>
      <c r="Q1440">
        <v>1</v>
      </c>
    </row>
    <row r="1441" spans="1:17" x14ac:dyDescent="0.35">
      <c r="A1441" s="153">
        <v>4057</v>
      </c>
      <c r="B1441" t="s">
        <v>9052</v>
      </c>
      <c r="C1441" s="154">
        <v>44866</v>
      </c>
      <c r="D1441" s="155" t="s">
        <v>16</v>
      </c>
      <c r="E1441" s="156">
        <v>78</v>
      </c>
      <c r="F1441" s="157" t="s">
        <v>8969</v>
      </c>
      <c r="G1441" s="155" t="s">
        <v>9069</v>
      </c>
      <c r="H1441" s="158" t="s">
        <v>9009</v>
      </c>
      <c r="I1441" s="157"/>
      <c r="J1441" s="157">
        <v>60</v>
      </c>
      <c r="K1441" s="157" t="s">
        <v>9054</v>
      </c>
      <c r="L1441" s="153">
        <v>0.3</v>
      </c>
      <c r="M1441" s="159" t="s">
        <v>9058</v>
      </c>
      <c r="N1441" s="157"/>
      <c r="O1441" s="7" t="s">
        <v>9056</v>
      </c>
      <c r="P1441" s="16">
        <f>IFERROR(LOOKUP(E1441,{30,43,48,53,58,63,68,73,78,83,88,93,97},{42,47,52,57,62,67,72,77,82,87,92,99,100}),999)</f>
        <v>82</v>
      </c>
      <c r="Q1441">
        <v>1</v>
      </c>
    </row>
    <row r="1442" spans="1:17" x14ac:dyDescent="0.35">
      <c r="A1442" s="153">
        <v>4058</v>
      </c>
      <c r="B1442" t="s">
        <v>9052</v>
      </c>
      <c r="C1442" s="154">
        <v>44866</v>
      </c>
      <c r="D1442" s="155" t="s">
        <v>16</v>
      </c>
      <c r="E1442" s="156">
        <v>74</v>
      </c>
      <c r="F1442" s="157" t="s">
        <v>8969</v>
      </c>
      <c r="G1442" s="157" t="s">
        <v>9</v>
      </c>
      <c r="H1442" s="158" t="s">
        <v>9053</v>
      </c>
      <c r="I1442" s="157">
        <v>637603</v>
      </c>
      <c r="J1442" s="157">
        <v>60</v>
      </c>
      <c r="K1442" s="157" t="s">
        <v>9055</v>
      </c>
      <c r="L1442" s="159">
        <v>1.2</v>
      </c>
      <c r="M1442" s="159" t="s">
        <v>9000</v>
      </c>
      <c r="N1442" s="157">
        <v>637603</v>
      </c>
      <c r="O1442" s="7" t="s">
        <v>9056</v>
      </c>
      <c r="P1442" s="16">
        <f>IFERROR(LOOKUP(E1442,{30,43,48,53,58,63,68,73,78,83,88,93,97},{42,47,52,57,62,67,72,77,82,87,92,99,100}),999)</f>
        <v>77</v>
      </c>
      <c r="Q1442">
        <v>1</v>
      </c>
    </row>
    <row r="1443" spans="1:17" x14ac:dyDescent="0.35">
      <c r="A1443" s="153">
        <v>4059</v>
      </c>
      <c r="B1443" t="s">
        <v>9052</v>
      </c>
      <c r="C1443" s="154">
        <v>44866</v>
      </c>
      <c r="D1443" s="155" t="s">
        <v>16</v>
      </c>
      <c r="E1443" s="156">
        <v>83</v>
      </c>
      <c r="F1443" s="157" t="s">
        <v>8969</v>
      </c>
      <c r="G1443" s="155" t="s">
        <v>9069</v>
      </c>
      <c r="H1443" s="158" t="s">
        <v>9009</v>
      </c>
      <c r="I1443" s="157"/>
      <c r="J1443" s="157">
        <v>60</v>
      </c>
      <c r="K1443" s="157" t="s">
        <v>9054</v>
      </c>
      <c r="L1443" s="153">
        <v>0.3</v>
      </c>
      <c r="M1443" s="159" t="s">
        <v>9058</v>
      </c>
      <c r="N1443" s="157"/>
      <c r="O1443" s="7" t="s">
        <v>9056</v>
      </c>
      <c r="P1443" s="16">
        <f>IFERROR(LOOKUP(E1443,{30,43,48,53,58,63,68,73,78,83,88,93,97},{42,47,52,57,62,67,72,77,82,87,92,99,100}),999)</f>
        <v>87</v>
      </c>
      <c r="Q1443">
        <v>1</v>
      </c>
    </row>
    <row r="1444" spans="1:17" ht="29" x14ac:dyDescent="0.35">
      <c r="A1444" s="153">
        <v>4060</v>
      </c>
      <c r="B1444" t="s">
        <v>9052</v>
      </c>
      <c r="C1444" s="154">
        <v>44866</v>
      </c>
      <c r="D1444" s="155" t="s">
        <v>16</v>
      </c>
      <c r="E1444" s="156">
        <v>80</v>
      </c>
      <c r="F1444" s="157" t="s">
        <v>8969</v>
      </c>
      <c r="G1444" s="157" t="s">
        <v>9</v>
      </c>
      <c r="H1444" s="158" t="s">
        <v>9053</v>
      </c>
      <c r="I1444" s="157">
        <v>91286</v>
      </c>
      <c r="J1444" s="157">
        <v>60</v>
      </c>
      <c r="K1444" s="157" t="s">
        <v>9112</v>
      </c>
      <c r="L1444" s="159">
        <v>0.3</v>
      </c>
      <c r="M1444" s="159" t="s">
        <v>9058</v>
      </c>
      <c r="N1444" s="157">
        <v>91286</v>
      </c>
      <c r="O1444" s="7" t="s">
        <v>9056</v>
      </c>
      <c r="P1444" s="16">
        <f>IFERROR(LOOKUP(E1444,{30,43,48,53,58,63,68,73,78,83,88,93,97},{42,47,52,57,62,67,72,77,82,87,92,99,100}),999)</f>
        <v>82</v>
      </c>
      <c r="Q1444">
        <v>1</v>
      </c>
    </row>
    <row r="1445" spans="1:17" x14ac:dyDescent="0.35">
      <c r="A1445" s="153">
        <v>4061</v>
      </c>
      <c r="B1445" t="s">
        <v>9052</v>
      </c>
      <c r="C1445" s="154">
        <v>44866</v>
      </c>
      <c r="D1445" s="155" t="s">
        <v>16</v>
      </c>
      <c r="E1445" s="156">
        <v>77</v>
      </c>
      <c r="F1445" s="157" t="s">
        <v>8969</v>
      </c>
      <c r="G1445" s="155" t="s">
        <v>9069</v>
      </c>
      <c r="H1445" s="158" t="s">
        <v>9009</v>
      </c>
      <c r="I1445" s="157"/>
      <c r="J1445" s="157">
        <v>18</v>
      </c>
      <c r="K1445" s="157" t="s">
        <v>9054</v>
      </c>
      <c r="L1445" s="159">
        <v>9.9</v>
      </c>
      <c r="M1445" s="159"/>
      <c r="N1445" s="157"/>
      <c r="O1445" s="7" t="s">
        <v>9056</v>
      </c>
      <c r="P1445" s="16">
        <f>IFERROR(LOOKUP(E1445,{30,43,48,53,58,63,68,73,78,83,88,93,97},{42,47,52,57,62,67,72,77,82,87,92,99,100}),999)</f>
        <v>77</v>
      </c>
      <c r="Q1445">
        <v>1</v>
      </c>
    </row>
    <row r="1446" spans="1:17" x14ac:dyDescent="0.35">
      <c r="A1446" s="153">
        <v>4062</v>
      </c>
      <c r="B1446" t="s">
        <v>9052</v>
      </c>
      <c r="C1446" s="154">
        <v>44866</v>
      </c>
      <c r="D1446" s="155" t="s">
        <v>16</v>
      </c>
      <c r="E1446" s="156">
        <v>80</v>
      </c>
      <c r="F1446" s="157" t="s">
        <v>8969</v>
      </c>
      <c r="G1446" s="157" t="s">
        <v>9</v>
      </c>
      <c r="H1446" s="158" t="s">
        <v>9009</v>
      </c>
      <c r="I1446" s="157"/>
      <c r="J1446" s="157">
        <v>60</v>
      </c>
      <c r="K1446" s="157" t="s">
        <v>9054</v>
      </c>
      <c r="L1446" s="159">
        <v>9.9</v>
      </c>
      <c r="M1446" s="159"/>
      <c r="N1446" s="157"/>
      <c r="O1446" s="7" t="s">
        <v>9056</v>
      </c>
      <c r="P1446" s="16">
        <f>IFERROR(LOOKUP(E1446,{30,43,48,53,58,63,68,73,78,83,88,93,97},{42,47,52,57,62,67,72,77,82,87,92,99,100}),999)</f>
        <v>82</v>
      </c>
      <c r="Q1446">
        <v>1</v>
      </c>
    </row>
    <row r="1447" spans="1:17" x14ac:dyDescent="0.35">
      <c r="A1447" s="153">
        <v>4063</v>
      </c>
      <c r="B1447" t="s">
        <v>9052</v>
      </c>
      <c r="C1447" s="154">
        <v>44866</v>
      </c>
      <c r="D1447" s="155" t="s">
        <v>16</v>
      </c>
      <c r="E1447" s="156">
        <v>77</v>
      </c>
      <c r="F1447" s="157" t="s">
        <v>8969</v>
      </c>
      <c r="G1447" s="155" t="s">
        <v>9069</v>
      </c>
      <c r="H1447" s="158" t="s">
        <v>9009</v>
      </c>
      <c r="I1447" s="157"/>
      <c r="J1447" s="157">
        <v>60</v>
      </c>
      <c r="K1447" s="157" t="s">
        <v>9054</v>
      </c>
      <c r="L1447" s="159">
        <v>9.9</v>
      </c>
      <c r="M1447" s="159"/>
      <c r="N1447" s="157"/>
      <c r="O1447" s="7" t="s">
        <v>9056</v>
      </c>
      <c r="P1447" s="16">
        <f>IFERROR(LOOKUP(E1447,{30,43,48,53,58,63,68,73,78,83,88,93,97},{42,47,52,57,62,67,72,77,82,87,92,99,100}),999)</f>
        <v>77</v>
      </c>
      <c r="Q1447">
        <v>1</v>
      </c>
    </row>
    <row r="1448" spans="1:17" x14ac:dyDescent="0.35">
      <c r="A1448" s="153">
        <v>4064</v>
      </c>
      <c r="B1448" t="s">
        <v>9052</v>
      </c>
      <c r="C1448" s="154">
        <v>44866</v>
      </c>
      <c r="D1448" s="155" t="s">
        <v>16</v>
      </c>
      <c r="E1448" s="156">
        <v>83</v>
      </c>
      <c r="F1448" s="157" t="s">
        <v>8969</v>
      </c>
      <c r="G1448" s="155" t="s">
        <v>9069</v>
      </c>
      <c r="H1448" s="158" t="s">
        <v>9009</v>
      </c>
      <c r="I1448" s="157"/>
      <c r="J1448" s="157">
        <v>60</v>
      </c>
      <c r="K1448" s="157" t="s">
        <v>9054</v>
      </c>
      <c r="L1448" s="153">
        <v>0.3</v>
      </c>
      <c r="M1448" s="159" t="s">
        <v>9058</v>
      </c>
      <c r="N1448" s="157"/>
      <c r="O1448" s="7" t="s">
        <v>9056</v>
      </c>
      <c r="P1448" s="16">
        <f>IFERROR(LOOKUP(E1448,{30,43,48,53,58,63,68,73,78,83,88,93,97},{42,47,52,57,62,67,72,77,82,87,92,99,100}),999)</f>
        <v>87</v>
      </c>
      <c r="Q1448">
        <v>1</v>
      </c>
    </row>
    <row r="1449" spans="1:17" x14ac:dyDescent="0.35">
      <c r="A1449" s="153">
        <v>4065</v>
      </c>
      <c r="B1449" t="s">
        <v>9052</v>
      </c>
      <c r="C1449" s="154">
        <v>44866</v>
      </c>
      <c r="D1449" s="155" t="s">
        <v>16</v>
      </c>
      <c r="E1449" s="156">
        <v>73</v>
      </c>
      <c r="F1449" s="157" t="s">
        <v>8969</v>
      </c>
      <c r="G1449" s="157" t="s">
        <v>9</v>
      </c>
      <c r="H1449" s="158" t="s">
        <v>9053</v>
      </c>
      <c r="I1449" s="157">
        <v>637603</v>
      </c>
      <c r="J1449" s="157">
        <v>60</v>
      </c>
      <c r="K1449" s="157" t="s">
        <v>9055</v>
      </c>
      <c r="L1449" s="159">
        <v>1.2</v>
      </c>
      <c r="M1449" s="159" t="s">
        <v>9000</v>
      </c>
      <c r="N1449" s="157">
        <v>637603</v>
      </c>
      <c r="O1449" s="7" t="s">
        <v>9056</v>
      </c>
      <c r="P1449" s="16">
        <f>IFERROR(LOOKUP(E1449,{30,43,48,53,58,63,68,73,78,83,88,93,97},{42,47,52,57,62,67,72,77,82,87,92,99,100}),999)</f>
        <v>77</v>
      </c>
      <c r="Q1449">
        <v>1</v>
      </c>
    </row>
    <row r="1450" spans="1:17" x14ac:dyDescent="0.35">
      <c r="A1450" s="153">
        <v>4066</v>
      </c>
      <c r="B1450" t="s">
        <v>9052</v>
      </c>
      <c r="C1450" s="154">
        <v>44866</v>
      </c>
      <c r="D1450" s="155" t="s">
        <v>16</v>
      </c>
      <c r="E1450" s="156">
        <v>73</v>
      </c>
      <c r="F1450" s="157" t="s">
        <v>8969</v>
      </c>
      <c r="G1450" s="157" t="s">
        <v>9</v>
      </c>
      <c r="H1450" s="158" t="s">
        <v>9053</v>
      </c>
      <c r="I1450" s="157">
        <v>637603</v>
      </c>
      <c r="J1450" s="157">
        <v>60</v>
      </c>
      <c r="K1450" s="157" t="s">
        <v>9055</v>
      </c>
      <c r="L1450" s="159">
        <v>1.2</v>
      </c>
      <c r="M1450" s="159" t="s">
        <v>9000</v>
      </c>
      <c r="N1450" s="157">
        <v>637603</v>
      </c>
      <c r="O1450" s="7" t="s">
        <v>9056</v>
      </c>
      <c r="P1450" s="16">
        <f>IFERROR(LOOKUP(E1450,{30,43,48,53,58,63,68,73,78,83,88,93,97},{42,47,52,57,62,67,72,77,82,87,92,99,100}),999)</f>
        <v>77</v>
      </c>
      <c r="Q1450">
        <v>1</v>
      </c>
    </row>
    <row r="1451" spans="1:17" x14ac:dyDescent="0.35">
      <c r="A1451" s="153">
        <v>4067</v>
      </c>
      <c r="B1451" t="s">
        <v>9052</v>
      </c>
      <c r="C1451" s="154">
        <v>44866</v>
      </c>
      <c r="D1451" s="155" t="s">
        <v>16</v>
      </c>
      <c r="E1451" s="156">
        <v>77</v>
      </c>
      <c r="F1451" s="157" t="s">
        <v>8969</v>
      </c>
      <c r="G1451" s="155" t="s">
        <v>9069</v>
      </c>
      <c r="H1451" s="158" t="s">
        <v>9009</v>
      </c>
      <c r="I1451" s="157"/>
      <c r="J1451" s="157">
        <v>60</v>
      </c>
      <c r="K1451" s="157" t="s">
        <v>9054</v>
      </c>
      <c r="L1451" s="153">
        <v>0.3</v>
      </c>
      <c r="M1451" s="159" t="s">
        <v>9058</v>
      </c>
      <c r="N1451" s="157"/>
      <c r="O1451" s="7" t="s">
        <v>9056</v>
      </c>
      <c r="P1451" s="16">
        <f>IFERROR(LOOKUP(E1451,{30,43,48,53,58,63,68,73,78,83,88,93,97},{42,47,52,57,62,67,72,77,82,87,92,99,100}),999)</f>
        <v>77</v>
      </c>
      <c r="Q1451">
        <v>1</v>
      </c>
    </row>
    <row r="1452" spans="1:17" x14ac:dyDescent="0.35">
      <c r="A1452" s="153">
        <v>4068</v>
      </c>
      <c r="B1452" t="s">
        <v>9052</v>
      </c>
      <c r="C1452" s="154">
        <v>44866</v>
      </c>
      <c r="D1452" s="155" t="s">
        <v>16</v>
      </c>
      <c r="E1452" s="156">
        <v>80</v>
      </c>
      <c r="F1452" s="157" t="s">
        <v>8969</v>
      </c>
      <c r="G1452" s="155" t="s">
        <v>9069</v>
      </c>
      <c r="H1452" s="158" t="s">
        <v>9009</v>
      </c>
      <c r="I1452" s="157"/>
      <c r="J1452" s="157">
        <v>60</v>
      </c>
      <c r="K1452" s="157" t="s">
        <v>9054</v>
      </c>
      <c r="L1452" s="159">
        <v>9.9</v>
      </c>
      <c r="M1452" s="159"/>
      <c r="N1452" s="157"/>
      <c r="O1452" s="7" t="s">
        <v>9056</v>
      </c>
      <c r="P1452" s="16">
        <f>IFERROR(LOOKUP(E1452,{30,43,48,53,58,63,68,73,78,83,88,93,97},{42,47,52,57,62,67,72,77,82,87,92,99,100}),999)</f>
        <v>82</v>
      </c>
      <c r="Q1452">
        <v>1</v>
      </c>
    </row>
    <row r="1453" spans="1:17" x14ac:dyDescent="0.35">
      <c r="A1453" s="153">
        <v>4069</v>
      </c>
      <c r="B1453" t="s">
        <v>9052</v>
      </c>
      <c r="C1453" s="154">
        <v>44866</v>
      </c>
      <c r="D1453" s="155" t="s">
        <v>16</v>
      </c>
      <c r="E1453" s="156">
        <v>78</v>
      </c>
      <c r="F1453" s="157" t="s">
        <v>8969</v>
      </c>
      <c r="G1453" s="155" t="s">
        <v>9069</v>
      </c>
      <c r="H1453" s="158" t="s">
        <v>9009</v>
      </c>
      <c r="I1453" s="157"/>
      <c r="J1453" s="157">
        <v>60</v>
      </c>
      <c r="K1453" s="157" t="s">
        <v>9054</v>
      </c>
      <c r="L1453" s="153">
        <v>0.2</v>
      </c>
      <c r="M1453" s="159" t="s">
        <v>9058</v>
      </c>
      <c r="N1453" s="157"/>
      <c r="O1453" s="7" t="s">
        <v>9056</v>
      </c>
      <c r="P1453" s="16">
        <f>IFERROR(LOOKUP(E1453,{30,43,48,53,58,63,68,73,78,83,88,93,97},{42,47,52,57,62,67,72,77,82,87,92,99,100}),999)</f>
        <v>82</v>
      </c>
      <c r="Q1453">
        <v>1</v>
      </c>
    </row>
    <row r="1454" spans="1:17" x14ac:dyDescent="0.35">
      <c r="A1454" s="153">
        <v>4070</v>
      </c>
      <c r="B1454" t="s">
        <v>9052</v>
      </c>
      <c r="C1454" s="154">
        <v>44866</v>
      </c>
      <c r="D1454" s="155" t="s">
        <v>16</v>
      </c>
      <c r="E1454" s="156">
        <v>90</v>
      </c>
      <c r="F1454" s="157" t="s">
        <v>8969</v>
      </c>
      <c r="G1454" s="155" t="s">
        <v>9069</v>
      </c>
      <c r="H1454" s="158" t="s">
        <v>9009</v>
      </c>
      <c r="I1454" s="157"/>
      <c r="J1454" s="157">
        <v>60</v>
      </c>
      <c r="K1454" s="157" t="s">
        <v>9054</v>
      </c>
      <c r="L1454" s="153">
        <v>0.2</v>
      </c>
      <c r="M1454" s="159" t="s">
        <v>9058</v>
      </c>
      <c r="N1454" s="157"/>
      <c r="O1454" s="7" t="s">
        <v>9056</v>
      </c>
      <c r="P1454" s="16">
        <f>IFERROR(LOOKUP(E1454,{30,43,48,53,58,63,68,73,78,83,88,93,97},{42,47,52,57,62,67,72,77,82,87,92,99,100}),999)</f>
        <v>92</v>
      </c>
      <c r="Q1454">
        <v>1</v>
      </c>
    </row>
    <row r="1455" spans="1:17" x14ac:dyDescent="0.35">
      <c r="A1455" s="153">
        <v>4071</v>
      </c>
      <c r="B1455" t="s">
        <v>9052</v>
      </c>
      <c r="C1455" s="154">
        <v>44866</v>
      </c>
      <c r="D1455" s="155" t="s">
        <v>16</v>
      </c>
      <c r="E1455" s="156">
        <v>81</v>
      </c>
      <c r="F1455" s="157" t="s">
        <v>8969</v>
      </c>
      <c r="G1455" s="157" t="s">
        <v>9</v>
      </c>
      <c r="H1455" s="158" t="s">
        <v>9053</v>
      </c>
      <c r="I1455" s="157">
        <v>220513</v>
      </c>
      <c r="J1455" s="157">
        <v>60</v>
      </c>
      <c r="K1455" s="157" t="s">
        <v>9080</v>
      </c>
      <c r="L1455" s="159">
        <v>0.3</v>
      </c>
      <c r="M1455" s="159" t="s">
        <v>9058</v>
      </c>
      <c r="N1455" s="157">
        <v>220513</v>
      </c>
      <c r="O1455" s="7" t="s">
        <v>9056</v>
      </c>
      <c r="P1455" s="16">
        <f>IFERROR(LOOKUP(E1455,{30,43,48,53,58,63,68,73,78,83,88,93,97},{42,47,52,57,62,67,72,77,82,87,92,99,100}),999)</f>
        <v>82</v>
      </c>
      <c r="Q1455">
        <v>1</v>
      </c>
    </row>
    <row r="1456" spans="1:17" x14ac:dyDescent="0.35">
      <c r="A1456" s="153">
        <v>4072</v>
      </c>
      <c r="B1456" t="s">
        <v>9052</v>
      </c>
      <c r="C1456" s="154">
        <v>44866</v>
      </c>
      <c r="D1456" s="155" t="s">
        <v>16</v>
      </c>
      <c r="E1456" s="156">
        <v>78</v>
      </c>
      <c r="F1456" s="157" t="s">
        <v>8969</v>
      </c>
      <c r="G1456" s="155" t="s">
        <v>9069</v>
      </c>
      <c r="H1456" s="158" t="s">
        <v>9009</v>
      </c>
      <c r="I1456" s="157"/>
      <c r="J1456" s="157">
        <v>18</v>
      </c>
      <c r="K1456" s="157" t="s">
        <v>9054</v>
      </c>
      <c r="L1456" s="153">
        <v>0.3</v>
      </c>
      <c r="M1456" s="159" t="s">
        <v>9058</v>
      </c>
      <c r="N1456" s="157"/>
      <c r="O1456" s="7" t="s">
        <v>9056</v>
      </c>
      <c r="P1456" s="16">
        <f>IFERROR(LOOKUP(E1456,{30,43,48,53,58,63,68,73,78,83,88,93,97},{42,47,52,57,62,67,72,77,82,87,92,99,100}),999)</f>
        <v>82</v>
      </c>
      <c r="Q1456">
        <v>1</v>
      </c>
    </row>
    <row r="1457" spans="1:17" x14ac:dyDescent="0.35">
      <c r="A1457" s="153">
        <v>4073</v>
      </c>
      <c r="B1457" t="s">
        <v>9052</v>
      </c>
      <c r="C1457" s="154">
        <v>44866</v>
      </c>
      <c r="D1457" s="155" t="s">
        <v>16</v>
      </c>
      <c r="E1457" s="156">
        <v>78</v>
      </c>
      <c r="F1457" s="157" t="s">
        <v>8969</v>
      </c>
      <c r="G1457" s="157" t="s">
        <v>9</v>
      </c>
      <c r="H1457" s="158" t="s">
        <v>9053</v>
      </c>
      <c r="I1457" s="157">
        <v>637603</v>
      </c>
      <c r="J1457" s="157">
        <v>60</v>
      </c>
      <c r="K1457" s="157" t="s">
        <v>9055</v>
      </c>
      <c r="L1457" s="159">
        <v>1.2</v>
      </c>
      <c r="M1457" s="159" t="s">
        <v>9000</v>
      </c>
      <c r="N1457" s="157">
        <v>637603</v>
      </c>
      <c r="O1457" s="7" t="s">
        <v>9056</v>
      </c>
      <c r="P1457" s="16">
        <f>IFERROR(LOOKUP(E1457,{30,43,48,53,58,63,68,73,78,83,88,93,97},{42,47,52,57,62,67,72,77,82,87,92,99,100}),999)</f>
        <v>82</v>
      </c>
      <c r="Q1457">
        <v>1</v>
      </c>
    </row>
    <row r="1458" spans="1:17" ht="29" x14ac:dyDescent="0.35">
      <c r="A1458" s="153">
        <v>4074</v>
      </c>
      <c r="B1458" t="s">
        <v>9052</v>
      </c>
      <c r="C1458" s="154">
        <v>44866</v>
      </c>
      <c r="D1458" s="155" t="s">
        <v>16</v>
      </c>
      <c r="E1458" s="156">
        <v>80</v>
      </c>
      <c r="F1458" s="157" t="s">
        <v>8969</v>
      </c>
      <c r="G1458" s="157" t="s">
        <v>9</v>
      </c>
      <c r="H1458" s="158" t="s">
        <v>9053</v>
      </c>
      <c r="I1458" s="157">
        <v>637420</v>
      </c>
      <c r="J1458" s="157">
        <v>60</v>
      </c>
      <c r="K1458" s="157" t="s">
        <v>9081</v>
      </c>
      <c r="L1458" s="159">
        <v>0.3</v>
      </c>
      <c r="M1458" s="159" t="s">
        <v>9058</v>
      </c>
      <c r="N1458" s="157">
        <v>637420</v>
      </c>
      <c r="O1458" s="7" t="s">
        <v>9056</v>
      </c>
      <c r="P1458" s="16">
        <f>IFERROR(LOOKUP(E1458,{30,43,48,53,58,63,68,73,78,83,88,93,97},{42,47,52,57,62,67,72,77,82,87,92,99,100}),999)</f>
        <v>82</v>
      </c>
      <c r="Q1458">
        <v>1</v>
      </c>
    </row>
    <row r="1459" spans="1:17" x14ac:dyDescent="0.35">
      <c r="A1459" s="153">
        <v>4075</v>
      </c>
      <c r="B1459" t="s">
        <v>9052</v>
      </c>
      <c r="C1459" s="154">
        <v>44866</v>
      </c>
      <c r="D1459" s="155" t="s">
        <v>16</v>
      </c>
      <c r="E1459" s="156">
        <v>90</v>
      </c>
      <c r="F1459" s="157" t="s">
        <v>8969</v>
      </c>
      <c r="G1459" s="155" t="s">
        <v>9069</v>
      </c>
      <c r="H1459" s="158" t="s">
        <v>9009</v>
      </c>
      <c r="I1459" s="157"/>
      <c r="J1459" s="157">
        <v>60</v>
      </c>
      <c r="K1459" s="157" t="s">
        <v>9054</v>
      </c>
      <c r="L1459" s="153">
        <v>0.3</v>
      </c>
      <c r="M1459" s="159" t="s">
        <v>9058</v>
      </c>
      <c r="N1459" s="157"/>
      <c r="O1459" s="7" t="s">
        <v>9056</v>
      </c>
      <c r="P1459" s="16">
        <f>IFERROR(LOOKUP(E1459,{30,43,48,53,58,63,68,73,78,83,88,93,97},{42,47,52,57,62,67,72,77,82,87,92,99,100}),999)</f>
        <v>92</v>
      </c>
      <c r="Q1459">
        <v>1</v>
      </c>
    </row>
    <row r="1460" spans="1:17" x14ac:dyDescent="0.35">
      <c r="A1460" s="153">
        <v>4076</v>
      </c>
      <c r="B1460" t="s">
        <v>9052</v>
      </c>
      <c r="C1460" s="154">
        <v>44866</v>
      </c>
      <c r="D1460" s="155" t="s">
        <v>16</v>
      </c>
      <c r="E1460" s="156">
        <v>86</v>
      </c>
      <c r="F1460" s="157" t="s">
        <v>8969</v>
      </c>
      <c r="G1460" s="155" t="s">
        <v>9069</v>
      </c>
      <c r="H1460" s="158" t="s">
        <v>9009</v>
      </c>
      <c r="I1460" s="157"/>
      <c r="J1460" s="157">
        <v>60</v>
      </c>
      <c r="K1460" s="157" t="s">
        <v>9054</v>
      </c>
      <c r="L1460" s="159">
        <v>9.9</v>
      </c>
      <c r="M1460" s="159"/>
      <c r="N1460" s="157"/>
      <c r="O1460" s="7" t="s">
        <v>9056</v>
      </c>
      <c r="P1460" s="16">
        <f>IFERROR(LOOKUP(E1460,{30,43,48,53,58,63,68,73,78,83,88,93,97},{42,47,52,57,62,67,72,77,82,87,92,99,100}),999)</f>
        <v>87</v>
      </c>
      <c r="Q1460">
        <v>1</v>
      </c>
    </row>
    <row r="1461" spans="1:17" x14ac:dyDescent="0.35">
      <c r="A1461" s="153">
        <v>4077</v>
      </c>
      <c r="B1461" t="s">
        <v>9052</v>
      </c>
      <c r="C1461" s="154">
        <v>44866</v>
      </c>
      <c r="D1461" s="155" t="s">
        <v>16</v>
      </c>
      <c r="E1461" s="156">
        <v>73</v>
      </c>
      <c r="F1461" s="157" t="s">
        <v>8969</v>
      </c>
      <c r="G1461" s="157" t="s">
        <v>9</v>
      </c>
      <c r="H1461" s="158" t="s">
        <v>9053</v>
      </c>
      <c r="I1461" s="157">
        <v>637603</v>
      </c>
      <c r="J1461" s="157">
        <v>60</v>
      </c>
      <c r="K1461" s="157" t="s">
        <v>9055</v>
      </c>
      <c r="L1461" s="159">
        <v>1.2</v>
      </c>
      <c r="M1461" s="159" t="s">
        <v>9000</v>
      </c>
      <c r="N1461" s="157">
        <v>637603</v>
      </c>
      <c r="O1461" s="7" t="s">
        <v>9056</v>
      </c>
      <c r="P1461" s="16">
        <f>IFERROR(LOOKUP(E1461,{30,43,48,53,58,63,68,73,78,83,88,93,97},{42,47,52,57,62,67,72,77,82,87,92,99,100}),999)</f>
        <v>77</v>
      </c>
      <c r="Q1461">
        <v>1</v>
      </c>
    </row>
    <row r="1462" spans="1:17" x14ac:dyDescent="0.35">
      <c r="A1462" s="153">
        <v>4078</v>
      </c>
      <c r="B1462" t="s">
        <v>9052</v>
      </c>
      <c r="C1462" s="154">
        <v>44866</v>
      </c>
      <c r="D1462" s="155" t="s">
        <v>16</v>
      </c>
      <c r="E1462" s="156">
        <v>81</v>
      </c>
      <c r="F1462" s="157" t="s">
        <v>8969</v>
      </c>
      <c r="G1462" s="155" t="s">
        <v>9069</v>
      </c>
      <c r="H1462" s="158" t="s">
        <v>9009</v>
      </c>
      <c r="I1462" s="157"/>
      <c r="J1462" s="157">
        <v>60</v>
      </c>
      <c r="K1462" s="157" t="s">
        <v>9054</v>
      </c>
      <c r="L1462" s="153">
        <v>0.3</v>
      </c>
      <c r="M1462" s="159" t="s">
        <v>9058</v>
      </c>
      <c r="N1462" s="157"/>
      <c r="O1462" s="7" t="s">
        <v>9056</v>
      </c>
      <c r="P1462" s="16">
        <f>IFERROR(LOOKUP(E1462,{30,43,48,53,58,63,68,73,78,83,88,93,97},{42,47,52,57,62,67,72,77,82,87,92,99,100}),999)</f>
        <v>82</v>
      </c>
      <c r="Q1462">
        <v>1</v>
      </c>
    </row>
    <row r="1463" spans="1:17" x14ac:dyDescent="0.35">
      <c r="A1463" s="153">
        <v>4079</v>
      </c>
      <c r="B1463" t="s">
        <v>9052</v>
      </c>
      <c r="C1463" s="154">
        <v>44866</v>
      </c>
      <c r="D1463" s="155" t="s">
        <v>16</v>
      </c>
      <c r="E1463" s="156">
        <v>84</v>
      </c>
      <c r="F1463" s="157" t="s">
        <v>8969</v>
      </c>
      <c r="G1463" s="155" t="s">
        <v>9069</v>
      </c>
      <c r="H1463" s="158" t="s">
        <v>9009</v>
      </c>
      <c r="I1463" s="157"/>
      <c r="J1463" s="157">
        <v>60</v>
      </c>
      <c r="K1463" s="157" t="s">
        <v>9054</v>
      </c>
      <c r="L1463" s="153">
        <v>0.3</v>
      </c>
      <c r="M1463" s="159" t="s">
        <v>9058</v>
      </c>
      <c r="N1463" s="157"/>
      <c r="O1463" s="7" t="s">
        <v>9056</v>
      </c>
      <c r="P1463" s="16">
        <f>IFERROR(LOOKUP(E1463,{30,43,48,53,58,63,68,73,78,83,88,93,97},{42,47,52,57,62,67,72,77,82,87,92,99,100}),999)</f>
        <v>87</v>
      </c>
      <c r="Q1463">
        <v>1</v>
      </c>
    </row>
    <row r="1464" spans="1:17" x14ac:dyDescent="0.35">
      <c r="A1464" s="153">
        <v>4080</v>
      </c>
      <c r="B1464" t="s">
        <v>9052</v>
      </c>
      <c r="C1464" s="154">
        <v>44866</v>
      </c>
      <c r="D1464" s="155" t="s">
        <v>16</v>
      </c>
      <c r="E1464" s="156">
        <v>83</v>
      </c>
      <c r="F1464" s="157" t="s">
        <v>8969</v>
      </c>
      <c r="G1464" s="157" t="s">
        <v>9</v>
      </c>
      <c r="H1464" s="158" t="s">
        <v>9053</v>
      </c>
      <c r="I1464" s="157">
        <v>220510</v>
      </c>
      <c r="J1464" s="157">
        <v>60</v>
      </c>
      <c r="K1464" s="157" t="s">
        <v>9078</v>
      </c>
      <c r="L1464" s="159">
        <v>0.3</v>
      </c>
      <c r="M1464" s="159" t="s">
        <v>9058</v>
      </c>
      <c r="N1464" s="157">
        <v>220510</v>
      </c>
      <c r="O1464" s="7" t="s">
        <v>9056</v>
      </c>
      <c r="P1464" s="16">
        <f>IFERROR(LOOKUP(E1464,{30,43,48,53,58,63,68,73,78,83,88,93,97},{42,47,52,57,62,67,72,77,82,87,92,99,100}),999)</f>
        <v>87</v>
      </c>
      <c r="Q1464">
        <v>1</v>
      </c>
    </row>
    <row r="1465" spans="1:17" x14ac:dyDescent="0.35">
      <c r="A1465" s="153">
        <v>4081</v>
      </c>
      <c r="B1465" t="s">
        <v>9052</v>
      </c>
      <c r="C1465" s="154">
        <v>44866</v>
      </c>
      <c r="D1465" s="155" t="s">
        <v>16</v>
      </c>
      <c r="E1465" s="156">
        <v>78</v>
      </c>
      <c r="F1465" s="157" t="s">
        <v>8969</v>
      </c>
      <c r="G1465" s="157" t="s">
        <v>9</v>
      </c>
      <c r="H1465" s="158" t="s">
        <v>9053</v>
      </c>
      <c r="I1465" s="157">
        <v>220509</v>
      </c>
      <c r="J1465" s="157">
        <v>60</v>
      </c>
      <c r="K1465" s="157" t="s">
        <v>9078</v>
      </c>
      <c r="L1465" s="159">
        <v>0.3</v>
      </c>
      <c r="M1465" s="159" t="s">
        <v>9058</v>
      </c>
      <c r="N1465" s="157">
        <v>220509</v>
      </c>
      <c r="O1465" s="7" t="s">
        <v>9056</v>
      </c>
      <c r="P1465" s="16">
        <f>IFERROR(LOOKUP(E1465,{30,43,48,53,58,63,68,73,78,83,88,93,97},{42,47,52,57,62,67,72,77,82,87,92,99,100}),999)</f>
        <v>82</v>
      </c>
      <c r="Q1465">
        <v>1</v>
      </c>
    </row>
    <row r="1466" spans="1:17" ht="29" x14ac:dyDescent="0.35">
      <c r="A1466" s="153">
        <v>4082</v>
      </c>
      <c r="B1466" t="s">
        <v>9052</v>
      </c>
      <c r="C1466" s="154">
        <v>44866</v>
      </c>
      <c r="D1466" s="155" t="s">
        <v>16</v>
      </c>
      <c r="E1466" s="156">
        <v>82</v>
      </c>
      <c r="F1466" s="157" t="s">
        <v>8969</v>
      </c>
      <c r="G1466" s="157" t="s">
        <v>9</v>
      </c>
      <c r="H1466" s="158" t="s">
        <v>9053</v>
      </c>
      <c r="I1466" s="157">
        <v>220269</v>
      </c>
      <c r="J1466" s="157">
        <v>60</v>
      </c>
      <c r="K1466" s="157" t="s">
        <v>9113</v>
      </c>
      <c r="L1466" s="159">
        <v>0.3</v>
      </c>
      <c r="M1466" s="159" t="s">
        <v>9058</v>
      </c>
      <c r="N1466" s="157">
        <v>220269</v>
      </c>
      <c r="O1466" s="7" t="s">
        <v>9056</v>
      </c>
      <c r="P1466" s="16">
        <f>IFERROR(LOOKUP(E1466,{30,43,48,53,58,63,68,73,78,83,88,93,97},{42,47,52,57,62,67,72,77,82,87,92,99,100}),999)</f>
        <v>82</v>
      </c>
      <c r="Q1466">
        <v>1</v>
      </c>
    </row>
    <row r="1467" spans="1:17" x14ac:dyDescent="0.35">
      <c r="A1467" s="153">
        <v>4083</v>
      </c>
      <c r="B1467" t="s">
        <v>9052</v>
      </c>
      <c r="C1467" s="154">
        <v>44866</v>
      </c>
      <c r="D1467" s="155" t="s">
        <v>16</v>
      </c>
      <c r="E1467" s="156">
        <v>78</v>
      </c>
      <c r="F1467" s="157" t="s">
        <v>8969</v>
      </c>
      <c r="G1467" s="155" t="s">
        <v>9069</v>
      </c>
      <c r="H1467" s="158" t="s">
        <v>9009</v>
      </c>
      <c r="I1467" s="157"/>
      <c r="J1467" s="157">
        <v>60</v>
      </c>
      <c r="K1467" s="157" t="s">
        <v>9054</v>
      </c>
      <c r="L1467" s="153">
        <v>0.3</v>
      </c>
      <c r="M1467" s="159" t="s">
        <v>9058</v>
      </c>
      <c r="N1467" s="157"/>
      <c r="O1467" s="7" t="s">
        <v>9056</v>
      </c>
      <c r="P1467" s="16">
        <f>IFERROR(LOOKUP(E1467,{30,43,48,53,58,63,68,73,78,83,88,93,97},{42,47,52,57,62,67,72,77,82,87,92,99,100}),999)</f>
        <v>82</v>
      </c>
      <c r="Q1467">
        <v>1</v>
      </c>
    </row>
    <row r="1468" spans="1:17" x14ac:dyDescent="0.35">
      <c r="A1468" s="153">
        <v>4084</v>
      </c>
      <c r="B1468" t="s">
        <v>9052</v>
      </c>
      <c r="C1468" s="154">
        <v>44866</v>
      </c>
      <c r="D1468" s="155" t="s">
        <v>16</v>
      </c>
      <c r="E1468" s="156">
        <v>71</v>
      </c>
      <c r="F1468" s="157" t="s">
        <v>8969</v>
      </c>
      <c r="G1468" s="157" t="s">
        <v>9</v>
      </c>
      <c r="H1468" s="158" t="s">
        <v>9053</v>
      </c>
      <c r="I1468" s="157">
        <v>637603</v>
      </c>
      <c r="J1468" s="157">
        <v>60</v>
      </c>
      <c r="K1468" s="157" t="s">
        <v>9055</v>
      </c>
      <c r="L1468" s="159">
        <v>1.2</v>
      </c>
      <c r="M1468" s="159" t="s">
        <v>9000</v>
      </c>
      <c r="N1468" s="157">
        <v>637603</v>
      </c>
      <c r="O1468" s="7" t="s">
        <v>9056</v>
      </c>
      <c r="P1468" s="16">
        <f>IFERROR(LOOKUP(E1468,{30,43,48,53,58,63,68,73,78,83,88,93,97},{42,47,52,57,62,67,72,77,82,87,92,99,100}),999)</f>
        <v>72</v>
      </c>
      <c r="Q1468">
        <v>1</v>
      </c>
    </row>
    <row r="1469" spans="1:17" x14ac:dyDescent="0.35">
      <c r="A1469" s="153">
        <v>4085</v>
      </c>
      <c r="B1469" t="s">
        <v>9052</v>
      </c>
      <c r="C1469" s="154">
        <v>44866</v>
      </c>
      <c r="D1469" s="155" t="s">
        <v>16</v>
      </c>
      <c r="E1469" s="156">
        <v>91</v>
      </c>
      <c r="F1469" s="157" t="s">
        <v>8969</v>
      </c>
      <c r="G1469" s="155" t="s">
        <v>9069</v>
      </c>
      <c r="H1469" s="158" t="s">
        <v>9009</v>
      </c>
      <c r="I1469" s="157"/>
      <c r="J1469" s="157">
        <v>60</v>
      </c>
      <c r="K1469" s="157" t="s">
        <v>9054</v>
      </c>
      <c r="L1469" s="153">
        <v>0.4</v>
      </c>
      <c r="M1469" s="159" t="s">
        <v>9058</v>
      </c>
      <c r="N1469" s="157"/>
      <c r="O1469" s="7" t="s">
        <v>9056</v>
      </c>
      <c r="P1469" s="16">
        <f>IFERROR(LOOKUP(E1469,{30,43,48,53,58,63,68,73,78,83,88,93,97},{42,47,52,57,62,67,72,77,82,87,92,99,100}),999)</f>
        <v>92</v>
      </c>
      <c r="Q1469">
        <v>1</v>
      </c>
    </row>
    <row r="1470" spans="1:17" x14ac:dyDescent="0.35">
      <c r="A1470" s="153">
        <v>4086</v>
      </c>
      <c r="B1470" t="s">
        <v>9052</v>
      </c>
      <c r="C1470" s="154">
        <v>44866</v>
      </c>
      <c r="D1470" s="155" t="s">
        <v>16</v>
      </c>
      <c r="E1470" s="156">
        <v>83</v>
      </c>
      <c r="F1470" s="157" t="s">
        <v>8969</v>
      </c>
      <c r="G1470" s="157" t="s">
        <v>9</v>
      </c>
      <c r="H1470" s="158" t="s">
        <v>9053</v>
      </c>
      <c r="I1470" s="157">
        <v>220514</v>
      </c>
      <c r="J1470" s="157">
        <v>60</v>
      </c>
      <c r="K1470" s="157" t="s">
        <v>9080</v>
      </c>
      <c r="L1470" s="159">
        <v>0.3</v>
      </c>
      <c r="M1470" s="159" t="s">
        <v>9058</v>
      </c>
      <c r="N1470" s="157">
        <v>220514</v>
      </c>
      <c r="O1470" s="7" t="s">
        <v>9056</v>
      </c>
      <c r="P1470" s="16">
        <f>IFERROR(LOOKUP(E1470,{30,43,48,53,58,63,68,73,78,83,88,93,97},{42,47,52,57,62,67,72,77,82,87,92,99,100}),999)</f>
        <v>87</v>
      </c>
      <c r="Q1470">
        <v>1</v>
      </c>
    </row>
    <row r="1471" spans="1:17" x14ac:dyDescent="0.35">
      <c r="A1471" s="153">
        <v>4087</v>
      </c>
      <c r="B1471" t="s">
        <v>9052</v>
      </c>
      <c r="C1471" s="154">
        <v>44866</v>
      </c>
      <c r="D1471" s="155" t="s">
        <v>16</v>
      </c>
      <c r="E1471" s="156">
        <v>88</v>
      </c>
      <c r="F1471" s="157" t="s">
        <v>8969</v>
      </c>
      <c r="G1471" s="155" t="s">
        <v>9069</v>
      </c>
      <c r="H1471" s="158" t="s">
        <v>9009</v>
      </c>
      <c r="I1471" s="157"/>
      <c r="J1471" s="157">
        <v>60</v>
      </c>
      <c r="K1471" s="157" t="s">
        <v>9054</v>
      </c>
      <c r="L1471" s="153">
        <v>0.4</v>
      </c>
      <c r="M1471" s="159" t="s">
        <v>9058</v>
      </c>
      <c r="N1471" s="157"/>
      <c r="O1471" s="7" t="s">
        <v>9056</v>
      </c>
      <c r="P1471" s="16">
        <f>IFERROR(LOOKUP(E1471,{30,43,48,53,58,63,68,73,78,83,88,93,97},{42,47,52,57,62,67,72,77,82,87,92,99,100}),999)</f>
        <v>92</v>
      </c>
      <c r="Q1471">
        <v>1</v>
      </c>
    </row>
    <row r="1472" spans="1:17" x14ac:dyDescent="0.35">
      <c r="A1472" s="153">
        <v>4088</v>
      </c>
      <c r="B1472" t="s">
        <v>9052</v>
      </c>
      <c r="C1472" s="154">
        <v>44866</v>
      </c>
      <c r="D1472" s="155" t="s">
        <v>16</v>
      </c>
      <c r="E1472" s="156">
        <v>77</v>
      </c>
      <c r="F1472" s="157" t="s">
        <v>8969</v>
      </c>
      <c r="G1472" s="155" t="s">
        <v>9069</v>
      </c>
      <c r="H1472" s="158" t="s">
        <v>9009</v>
      </c>
      <c r="I1472" s="157"/>
      <c r="J1472" s="157">
        <v>60</v>
      </c>
      <c r="K1472" s="157" t="s">
        <v>9054</v>
      </c>
      <c r="L1472" s="153">
        <v>0.3</v>
      </c>
      <c r="M1472" s="159" t="s">
        <v>9058</v>
      </c>
      <c r="N1472" s="157"/>
      <c r="O1472" s="7" t="s">
        <v>9056</v>
      </c>
      <c r="P1472" s="16">
        <f>IFERROR(LOOKUP(E1472,{30,43,48,53,58,63,68,73,78,83,88,93,97},{42,47,52,57,62,67,72,77,82,87,92,99,100}),999)</f>
        <v>77</v>
      </c>
      <c r="Q1472">
        <v>1</v>
      </c>
    </row>
    <row r="1473" spans="1:17" ht="29" x14ac:dyDescent="0.35">
      <c r="A1473" s="153">
        <v>4089</v>
      </c>
      <c r="B1473" t="s">
        <v>9052</v>
      </c>
      <c r="C1473" s="154">
        <v>44866</v>
      </c>
      <c r="D1473" s="155" t="s">
        <v>16</v>
      </c>
      <c r="E1473" s="156">
        <v>86</v>
      </c>
      <c r="F1473" s="157" t="s">
        <v>8969</v>
      </c>
      <c r="G1473" s="157" t="s">
        <v>9</v>
      </c>
      <c r="H1473" s="158" t="s">
        <v>9053</v>
      </c>
      <c r="I1473" s="157">
        <v>220258</v>
      </c>
      <c r="J1473" s="157">
        <v>60</v>
      </c>
      <c r="K1473" s="157" t="s">
        <v>9123</v>
      </c>
      <c r="L1473" s="159">
        <v>0.4</v>
      </c>
      <c r="M1473" s="159" t="s">
        <v>9058</v>
      </c>
      <c r="N1473" s="157">
        <v>220258</v>
      </c>
      <c r="O1473" s="7" t="s">
        <v>9056</v>
      </c>
      <c r="P1473" s="16">
        <f>IFERROR(LOOKUP(E1473,{30,43,48,53,58,63,68,73,78,83,88,93,97},{42,47,52,57,62,67,72,77,82,87,92,99,100}),999)</f>
        <v>87</v>
      </c>
      <c r="Q1473">
        <v>1</v>
      </c>
    </row>
    <row r="1474" spans="1:17" x14ac:dyDescent="0.35">
      <c r="A1474" s="153">
        <v>4090</v>
      </c>
      <c r="B1474" t="s">
        <v>9052</v>
      </c>
      <c r="C1474" s="154">
        <v>44866</v>
      </c>
      <c r="D1474" s="155" t="s">
        <v>16</v>
      </c>
      <c r="E1474" s="156">
        <v>77</v>
      </c>
      <c r="F1474" s="157" t="s">
        <v>8969</v>
      </c>
      <c r="G1474" s="155" t="s">
        <v>9069</v>
      </c>
      <c r="H1474" s="158" t="s">
        <v>9009</v>
      </c>
      <c r="I1474" s="157"/>
      <c r="J1474" s="157">
        <v>60</v>
      </c>
      <c r="K1474" s="157" t="s">
        <v>9054</v>
      </c>
      <c r="L1474" s="153">
        <v>0.3</v>
      </c>
      <c r="M1474" s="159" t="s">
        <v>9058</v>
      </c>
      <c r="N1474" s="157"/>
      <c r="O1474" s="7" t="s">
        <v>9056</v>
      </c>
      <c r="P1474" s="16">
        <f>IFERROR(LOOKUP(E1474,{30,43,48,53,58,63,68,73,78,83,88,93,97},{42,47,52,57,62,67,72,77,82,87,92,99,100}),999)</f>
        <v>77</v>
      </c>
      <c r="Q1474">
        <v>1</v>
      </c>
    </row>
    <row r="1475" spans="1:17" x14ac:dyDescent="0.35">
      <c r="A1475" s="153">
        <v>4091</v>
      </c>
      <c r="B1475" t="s">
        <v>9052</v>
      </c>
      <c r="C1475" s="154">
        <v>44866</v>
      </c>
      <c r="D1475" s="155" t="s">
        <v>16</v>
      </c>
      <c r="E1475" s="156">
        <v>67</v>
      </c>
      <c r="F1475" s="157" t="s">
        <v>8969</v>
      </c>
      <c r="G1475" s="157" t="s">
        <v>9</v>
      </c>
      <c r="H1475" s="158" t="s">
        <v>9053</v>
      </c>
      <c r="I1475" s="157">
        <v>637603</v>
      </c>
      <c r="J1475" s="157">
        <v>60</v>
      </c>
      <c r="K1475" s="157" t="s">
        <v>9055</v>
      </c>
      <c r="L1475" s="159">
        <v>1.2</v>
      </c>
      <c r="M1475" s="159" t="s">
        <v>9000</v>
      </c>
      <c r="N1475" s="157">
        <v>637603</v>
      </c>
      <c r="O1475" s="7" t="s">
        <v>9056</v>
      </c>
      <c r="P1475" s="16">
        <f>IFERROR(LOOKUP(E1475,{30,43,48,53,58,63,68,73,78,83,88,93,97},{42,47,52,57,62,67,72,77,82,87,92,99,100}),999)</f>
        <v>67</v>
      </c>
      <c r="Q1475">
        <v>1</v>
      </c>
    </row>
    <row r="1476" spans="1:17" x14ac:dyDescent="0.35">
      <c r="A1476" s="153">
        <v>4092</v>
      </c>
      <c r="B1476" t="s">
        <v>9052</v>
      </c>
      <c r="C1476" s="154">
        <v>44866</v>
      </c>
      <c r="D1476" s="155" t="s">
        <v>16</v>
      </c>
      <c r="E1476" s="156">
        <v>84</v>
      </c>
      <c r="F1476" s="157" t="s">
        <v>8969</v>
      </c>
      <c r="G1476" s="155" t="s">
        <v>9069</v>
      </c>
      <c r="H1476" s="158" t="s">
        <v>9009</v>
      </c>
      <c r="I1476" s="157"/>
      <c r="J1476" s="157">
        <v>60</v>
      </c>
      <c r="K1476" s="157" t="s">
        <v>9054</v>
      </c>
      <c r="L1476" s="153">
        <v>0.3</v>
      </c>
      <c r="M1476" s="159" t="s">
        <v>9058</v>
      </c>
      <c r="N1476" s="157"/>
      <c r="O1476" s="7" t="s">
        <v>9056</v>
      </c>
      <c r="P1476" s="16">
        <f>IFERROR(LOOKUP(E1476,{30,43,48,53,58,63,68,73,78,83,88,93,97},{42,47,52,57,62,67,72,77,82,87,92,99,100}),999)</f>
        <v>87</v>
      </c>
      <c r="Q1476">
        <v>1</v>
      </c>
    </row>
    <row r="1477" spans="1:17" x14ac:dyDescent="0.35">
      <c r="A1477" s="153">
        <v>4093</v>
      </c>
      <c r="B1477" t="s">
        <v>9052</v>
      </c>
      <c r="C1477" s="154">
        <v>44866</v>
      </c>
      <c r="D1477" s="155" t="s">
        <v>16</v>
      </c>
      <c r="E1477" s="156">
        <v>77</v>
      </c>
      <c r="F1477" s="157" t="s">
        <v>8969</v>
      </c>
      <c r="G1477" s="157" t="s">
        <v>9</v>
      </c>
      <c r="H1477" s="158" t="s">
        <v>9053</v>
      </c>
      <c r="I1477" s="157">
        <v>637603</v>
      </c>
      <c r="J1477" s="157">
        <v>18</v>
      </c>
      <c r="K1477" s="157" t="s">
        <v>9055</v>
      </c>
      <c r="L1477" s="159">
        <v>1.2</v>
      </c>
      <c r="M1477" s="159" t="s">
        <v>9000</v>
      </c>
      <c r="N1477" s="157">
        <v>637603</v>
      </c>
      <c r="O1477" s="7" t="s">
        <v>9056</v>
      </c>
      <c r="P1477" s="16">
        <f>IFERROR(LOOKUP(E1477,{30,43,48,53,58,63,68,73,78,83,88,93,97},{42,47,52,57,62,67,72,77,82,87,92,99,100}),999)</f>
        <v>77</v>
      </c>
      <c r="Q1477">
        <v>1</v>
      </c>
    </row>
    <row r="1478" spans="1:17" x14ac:dyDescent="0.35">
      <c r="A1478" s="153">
        <v>4094</v>
      </c>
      <c r="B1478" t="s">
        <v>9052</v>
      </c>
      <c r="C1478" s="154">
        <v>44866</v>
      </c>
      <c r="D1478" s="155" t="s">
        <v>16</v>
      </c>
      <c r="E1478" s="156">
        <v>70</v>
      </c>
      <c r="F1478" s="157" t="s">
        <v>8969</v>
      </c>
      <c r="G1478" s="157" t="s">
        <v>9</v>
      </c>
      <c r="H1478" s="158" t="s">
        <v>9053</v>
      </c>
      <c r="I1478" s="157">
        <v>637603</v>
      </c>
      <c r="J1478" s="157">
        <v>60</v>
      </c>
      <c r="K1478" s="157" t="s">
        <v>9055</v>
      </c>
      <c r="L1478" s="159">
        <v>1.2</v>
      </c>
      <c r="M1478" s="159" t="s">
        <v>9000</v>
      </c>
      <c r="N1478" s="157">
        <v>637603</v>
      </c>
      <c r="O1478" s="7" t="s">
        <v>9056</v>
      </c>
      <c r="P1478" s="16">
        <f>IFERROR(LOOKUP(E1478,{30,43,48,53,58,63,68,73,78,83,88,93,97},{42,47,52,57,62,67,72,77,82,87,92,99,100}),999)</f>
        <v>72</v>
      </c>
      <c r="Q1478">
        <v>1</v>
      </c>
    </row>
    <row r="1479" spans="1:17" x14ac:dyDescent="0.35">
      <c r="A1479" s="153">
        <v>4095</v>
      </c>
      <c r="B1479" t="s">
        <v>9052</v>
      </c>
      <c r="C1479" s="154">
        <v>44866</v>
      </c>
      <c r="D1479" s="155" t="s">
        <v>16</v>
      </c>
      <c r="E1479" s="156">
        <v>80</v>
      </c>
      <c r="F1479" s="157" t="s">
        <v>8969</v>
      </c>
      <c r="G1479" s="155" t="s">
        <v>9069</v>
      </c>
      <c r="H1479" s="158" t="s">
        <v>9009</v>
      </c>
      <c r="I1479" s="157"/>
      <c r="J1479" s="157">
        <v>60</v>
      </c>
      <c r="K1479" s="157" t="s">
        <v>9054</v>
      </c>
      <c r="L1479" s="153">
        <v>0.3</v>
      </c>
      <c r="M1479" s="159" t="s">
        <v>9058</v>
      </c>
      <c r="N1479" s="157"/>
      <c r="O1479" s="7" t="s">
        <v>9056</v>
      </c>
      <c r="P1479" s="16">
        <f>IFERROR(LOOKUP(E1479,{30,43,48,53,58,63,68,73,78,83,88,93,97},{42,47,52,57,62,67,72,77,82,87,92,99,100}),999)</f>
        <v>82</v>
      </c>
      <c r="Q1479">
        <v>1</v>
      </c>
    </row>
    <row r="1480" spans="1:17" x14ac:dyDescent="0.35">
      <c r="A1480" s="153">
        <v>4096</v>
      </c>
      <c r="B1480" t="s">
        <v>9052</v>
      </c>
      <c r="C1480" s="154">
        <v>44866</v>
      </c>
      <c r="D1480" s="155" t="s">
        <v>16</v>
      </c>
      <c r="E1480" s="156">
        <v>86</v>
      </c>
      <c r="F1480" s="157" t="s">
        <v>8969</v>
      </c>
      <c r="G1480" s="155" t="s">
        <v>9069</v>
      </c>
      <c r="H1480" s="158" t="s">
        <v>9009</v>
      </c>
      <c r="I1480" s="157"/>
      <c r="J1480" s="157">
        <v>60</v>
      </c>
      <c r="K1480" s="157" t="s">
        <v>9054</v>
      </c>
      <c r="L1480" s="153">
        <v>0.3</v>
      </c>
      <c r="M1480" s="159" t="s">
        <v>9058</v>
      </c>
      <c r="N1480" s="157"/>
      <c r="O1480" s="7" t="s">
        <v>9056</v>
      </c>
      <c r="P1480" s="16">
        <f>IFERROR(LOOKUP(E1480,{30,43,48,53,58,63,68,73,78,83,88,93,97},{42,47,52,57,62,67,72,77,82,87,92,99,100}),999)</f>
        <v>87</v>
      </c>
      <c r="Q1480">
        <v>1</v>
      </c>
    </row>
    <row r="1481" spans="1:17" x14ac:dyDescent="0.35">
      <c r="A1481" s="153">
        <v>4097</v>
      </c>
      <c r="B1481" t="s">
        <v>9052</v>
      </c>
      <c r="C1481" s="154">
        <v>44866</v>
      </c>
      <c r="D1481" s="155" t="s">
        <v>16</v>
      </c>
      <c r="E1481" s="156">
        <v>80</v>
      </c>
      <c r="F1481" s="157" t="s">
        <v>8969</v>
      </c>
      <c r="G1481" s="155" t="s">
        <v>9069</v>
      </c>
      <c r="H1481" s="158" t="s">
        <v>9009</v>
      </c>
      <c r="I1481" s="157"/>
      <c r="J1481" s="157">
        <v>60</v>
      </c>
      <c r="K1481" s="157" t="s">
        <v>9054</v>
      </c>
      <c r="L1481" s="153">
        <v>1.2</v>
      </c>
      <c r="M1481" s="159" t="s">
        <v>9000</v>
      </c>
      <c r="N1481" s="157"/>
      <c r="O1481" s="7" t="s">
        <v>9056</v>
      </c>
      <c r="P1481" s="16">
        <f>IFERROR(LOOKUP(E1481,{30,43,48,53,58,63,68,73,78,83,88,93,97},{42,47,52,57,62,67,72,77,82,87,92,99,100}),999)</f>
        <v>82</v>
      </c>
      <c r="Q1481">
        <v>1</v>
      </c>
    </row>
    <row r="1482" spans="1:17" x14ac:dyDescent="0.35">
      <c r="A1482" s="153">
        <v>4098</v>
      </c>
      <c r="B1482" t="s">
        <v>9052</v>
      </c>
      <c r="C1482" s="154">
        <v>44866</v>
      </c>
      <c r="D1482" s="155" t="s">
        <v>16</v>
      </c>
      <c r="E1482" s="156">
        <v>76</v>
      </c>
      <c r="F1482" s="157" t="s">
        <v>8969</v>
      </c>
      <c r="G1482" s="155" t="s">
        <v>9069</v>
      </c>
      <c r="H1482" s="158" t="s">
        <v>9009</v>
      </c>
      <c r="I1482" s="157"/>
      <c r="J1482" s="157">
        <v>60</v>
      </c>
      <c r="K1482" s="157" t="s">
        <v>9054</v>
      </c>
      <c r="L1482" s="153">
        <v>1.2</v>
      </c>
      <c r="M1482" s="159" t="s">
        <v>9000</v>
      </c>
      <c r="N1482" s="157"/>
      <c r="O1482" s="7" t="s">
        <v>9056</v>
      </c>
      <c r="P1482" s="16">
        <f>IFERROR(LOOKUP(E1482,{30,43,48,53,58,63,68,73,78,83,88,93,97},{42,47,52,57,62,67,72,77,82,87,92,99,100}),999)</f>
        <v>77</v>
      </c>
      <c r="Q1482">
        <v>1</v>
      </c>
    </row>
    <row r="1483" spans="1:17" x14ac:dyDescent="0.35">
      <c r="A1483" s="153">
        <v>4099</v>
      </c>
      <c r="B1483" t="s">
        <v>9052</v>
      </c>
      <c r="C1483" s="154">
        <v>44866</v>
      </c>
      <c r="D1483" s="155" t="s">
        <v>16</v>
      </c>
      <c r="E1483" s="156">
        <v>74</v>
      </c>
      <c r="F1483" s="157" t="s">
        <v>8969</v>
      </c>
      <c r="G1483" s="155" t="s">
        <v>9069</v>
      </c>
      <c r="H1483" s="158" t="s">
        <v>9009</v>
      </c>
      <c r="I1483" s="157"/>
      <c r="J1483" s="157">
        <v>60</v>
      </c>
      <c r="K1483" s="157" t="s">
        <v>9054</v>
      </c>
      <c r="L1483" s="159">
        <v>9.9</v>
      </c>
      <c r="M1483" s="159"/>
      <c r="N1483" s="157"/>
      <c r="O1483" s="7" t="s">
        <v>9056</v>
      </c>
      <c r="P1483" s="16">
        <f>IFERROR(LOOKUP(E1483,{30,43,48,53,58,63,68,73,78,83,88,93,97},{42,47,52,57,62,67,72,77,82,87,92,99,100}),999)</f>
        <v>77</v>
      </c>
      <c r="Q1483">
        <v>1</v>
      </c>
    </row>
    <row r="1484" spans="1:17" x14ac:dyDescent="0.35">
      <c r="A1484" s="153">
        <v>4100</v>
      </c>
      <c r="B1484" t="s">
        <v>9052</v>
      </c>
      <c r="C1484" s="154">
        <v>44866</v>
      </c>
      <c r="D1484" s="155" t="s">
        <v>16</v>
      </c>
      <c r="E1484" s="156">
        <v>87</v>
      </c>
      <c r="F1484" s="157" t="s">
        <v>8969</v>
      </c>
      <c r="G1484" s="155" t="s">
        <v>9069</v>
      </c>
      <c r="H1484" s="158" t="s">
        <v>9009</v>
      </c>
      <c r="I1484" s="157"/>
      <c r="J1484" s="157">
        <v>60</v>
      </c>
      <c r="K1484" s="157" t="s">
        <v>9054</v>
      </c>
      <c r="L1484" s="153">
        <v>0.3</v>
      </c>
      <c r="M1484" s="159" t="s">
        <v>9058</v>
      </c>
      <c r="N1484" s="157"/>
      <c r="O1484" s="7" t="s">
        <v>9056</v>
      </c>
      <c r="P1484" s="16">
        <f>IFERROR(LOOKUP(E1484,{30,43,48,53,58,63,68,73,78,83,88,93,97},{42,47,52,57,62,67,72,77,82,87,92,99,100}),999)</f>
        <v>87</v>
      </c>
      <c r="Q1484">
        <v>1</v>
      </c>
    </row>
    <row r="1485" spans="1:17" ht="29" x14ac:dyDescent="0.35">
      <c r="A1485" s="153">
        <v>4101</v>
      </c>
      <c r="B1485" t="s">
        <v>9052</v>
      </c>
      <c r="C1485" s="154">
        <v>44866</v>
      </c>
      <c r="D1485" s="155" t="s">
        <v>16</v>
      </c>
      <c r="E1485" s="156">
        <v>75</v>
      </c>
      <c r="F1485" s="157" t="s">
        <v>8969</v>
      </c>
      <c r="G1485" s="157" t="s">
        <v>9</v>
      </c>
      <c r="H1485" s="158" t="s">
        <v>9053</v>
      </c>
      <c r="I1485" s="157">
        <v>91286</v>
      </c>
      <c r="J1485" s="157">
        <v>60</v>
      </c>
      <c r="K1485" s="157" t="s">
        <v>9112</v>
      </c>
      <c r="L1485" s="159">
        <v>0.3</v>
      </c>
      <c r="M1485" s="159" t="s">
        <v>9058</v>
      </c>
      <c r="N1485" s="157">
        <v>91286</v>
      </c>
      <c r="O1485" s="7" t="s">
        <v>9056</v>
      </c>
      <c r="P1485" s="16">
        <f>IFERROR(LOOKUP(E1485,{30,43,48,53,58,63,68,73,78,83,88,93,97},{42,47,52,57,62,67,72,77,82,87,92,99,100}),999)</f>
        <v>77</v>
      </c>
      <c r="Q1485">
        <v>1</v>
      </c>
    </row>
    <row r="1486" spans="1:17" x14ac:dyDescent="0.35">
      <c r="A1486" s="153">
        <v>4102</v>
      </c>
      <c r="B1486" t="s">
        <v>9052</v>
      </c>
      <c r="C1486" s="154">
        <v>44866</v>
      </c>
      <c r="D1486" s="155" t="s">
        <v>16</v>
      </c>
      <c r="E1486" s="156">
        <v>77</v>
      </c>
      <c r="F1486" s="157" t="s">
        <v>8969</v>
      </c>
      <c r="G1486" s="155" t="s">
        <v>9069</v>
      </c>
      <c r="H1486" s="158" t="s">
        <v>9009</v>
      </c>
      <c r="I1486" s="157"/>
      <c r="J1486" s="157">
        <v>60</v>
      </c>
      <c r="K1486" s="157" t="s">
        <v>9054</v>
      </c>
      <c r="L1486" s="153">
        <v>0.3</v>
      </c>
      <c r="M1486" s="159" t="s">
        <v>9058</v>
      </c>
      <c r="N1486" s="157"/>
      <c r="O1486" s="7" t="s">
        <v>9056</v>
      </c>
      <c r="P1486" s="16">
        <f>IFERROR(LOOKUP(E1486,{30,43,48,53,58,63,68,73,78,83,88,93,97},{42,47,52,57,62,67,72,77,82,87,92,99,100}),999)</f>
        <v>77</v>
      </c>
      <c r="Q1486">
        <v>1</v>
      </c>
    </row>
    <row r="1487" spans="1:17" x14ac:dyDescent="0.35">
      <c r="A1487" s="153">
        <v>4103</v>
      </c>
      <c r="B1487" t="s">
        <v>9052</v>
      </c>
      <c r="C1487" s="154">
        <v>44866</v>
      </c>
      <c r="D1487" s="155" t="s">
        <v>16</v>
      </c>
      <c r="E1487" s="156">
        <v>77</v>
      </c>
      <c r="F1487" s="157" t="s">
        <v>8969</v>
      </c>
      <c r="G1487" s="155" t="s">
        <v>9069</v>
      </c>
      <c r="H1487" s="158" t="s">
        <v>9009</v>
      </c>
      <c r="I1487" s="157"/>
      <c r="J1487" s="157">
        <v>60</v>
      </c>
      <c r="K1487" s="157" t="s">
        <v>9054</v>
      </c>
      <c r="L1487" s="153">
        <v>0.3</v>
      </c>
      <c r="M1487" s="159" t="s">
        <v>9058</v>
      </c>
      <c r="N1487" s="157"/>
      <c r="O1487" s="7" t="s">
        <v>9056</v>
      </c>
      <c r="P1487" s="16">
        <f>IFERROR(LOOKUP(E1487,{30,43,48,53,58,63,68,73,78,83,88,93,97},{42,47,52,57,62,67,72,77,82,87,92,99,100}),999)</f>
        <v>77</v>
      </c>
      <c r="Q1487">
        <v>1</v>
      </c>
    </row>
    <row r="1488" spans="1:17" ht="29" x14ac:dyDescent="0.35">
      <c r="A1488" s="153">
        <v>4104</v>
      </c>
      <c r="B1488" t="s">
        <v>9052</v>
      </c>
      <c r="C1488" s="154">
        <v>44866</v>
      </c>
      <c r="D1488" s="155" t="s">
        <v>16</v>
      </c>
      <c r="E1488" s="156">
        <v>70</v>
      </c>
      <c r="F1488" s="157" t="s">
        <v>8969</v>
      </c>
      <c r="G1488" s="157" t="s">
        <v>9</v>
      </c>
      <c r="H1488" s="158" t="s">
        <v>9053</v>
      </c>
      <c r="I1488" s="157">
        <v>999999</v>
      </c>
      <c r="J1488" s="157">
        <v>60</v>
      </c>
      <c r="K1488" s="157" t="s">
        <v>9075</v>
      </c>
      <c r="L1488" s="159">
        <v>9.9</v>
      </c>
      <c r="M1488" s="159"/>
      <c r="N1488" s="157">
        <v>999999</v>
      </c>
      <c r="O1488" s="7" t="s">
        <v>9056</v>
      </c>
      <c r="P1488" s="16">
        <f>IFERROR(LOOKUP(E1488,{30,43,48,53,58,63,68,73,78,83,88,93,97},{42,47,52,57,62,67,72,77,82,87,92,99,100}),999)</f>
        <v>72</v>
      </c>
      <c r="Q1488">
        <v>1</v>
      </c>
    </row>
    <row r="1489" spans="1:17" x14ac:dyDescent="0.35">
      <c r="A1489" s="153">
        <v>4105</v>
      </c>
      <c r="B1489" t="s">
        <v>9052</v>
      </c>
      <c r="C1489" s="154">
        <v>44866</v>
      </c>
      <c r="D1489" s="155" t="s">
        <v>16</v>
      </c>
      <c r="E1489" s="156">
        <v>91</v>
      </c>
      <c r="F1489" s="157" t="s">
        <v>8969</v>
      </c>
      <c r="G1489" s="155" t="s">
        <v>9069</v>
      </c>
      <c r="H1489" s="158" t="s">
        <v>9009</v>
      </c>
      <c r="I1489" s="157"/>
      <c r="J1489" s="157">
        <v>60</v>
      </c>
      <c r="K1489" s="157" t="s">
        <v>9054</v>
      </c>
      <c r="L1489" s="153">
        <v>0.4</v>
      </c>
      <c r="M1489" s="159" t="s">
        <v>9058</v>
      </c>
      <c r="N1489" s="157"/>
      <c r="O1489" s="7" t="s">
        <v>9056</v>
      </c>
      <c r="P1489" s="16">
        <f>IFERROR(LOOKUP(E1489,{30,43,48,53,58,63,68,73,78,83,88,93,97},{42,47,52,57,62,67,72,77,82,87,92,99,100}),999)</f>
        <v>92</v>
      </c>
      <c r="Q1489">
        <v>1</v>
      </c>
    </row>
    <row r="1490" spans="1:17" x14ac:dyDescent="0.35">
      <c r="A1490" s="153">
        <v>4106</v>
      </c>
      <c r="B1490" t="s">
        <v>9052</v>
      </c>
      <c r="C1490" s="154">
        <v>44866</v>
      </c>
      <c r="D1490" s="155" t="s">
        <v>16</v>
      </c>
      <c r="E1490" s="156">
        <v>77</v>
      </c>
      <c r="F1490" s="157" t="s">
        <v>8969</v>
      </c>
      <c r="G1490" s="157" t="s">
        <v>9</v>
      </c>
      <c r="H1490" s="158" t="s">
        <v>9053</v>
      </c>
      <c r="I1490" s="157">
        <v>220509</v>
      </c>
      <c r="J1490" s="157">
        <v>60</v>
      </c>
      <c r="K1490" s="157" t="s">
        <v>9078</v>
      </c>
      <c r="L1490" s="159">
        <v>0.3</v>
      </c>
      <c r="M1490" s="159" t="s">
        <v>9058</v>
      </c>
      <c r="N1490" s="157">
        <v>220509</v>
      </c>
      <c r="O1490" s="7" t="s">
        <v>9056</v>
      </c>
      <c r="P1490" s="16">
        <f>IFERROR(LOOKUP(E1490,{30,43,48,53,58,63,68,73,78,83,88,93,97},{42,47,52,57,62,67,72,77,82,87,92,99,100}),999)</f>
        <v>77</v>
      </c>
      <c r="Q1490">
        <v>1</v>
      </c>
    </row>
    <row r="1491" spans="1:17" x14ac:dyDescent="0.35">
      <c r="A1491" s="153">
        <v>4107</v>
      </c>
      <c r="B1491" t="s">
        <v>9052</v>
      </c>
      <c r="C1491" s="154">
        <v>44866</v>
      </c>
      <c r="D1491" s="155" t="s">
        <v>16</v>
      </c>
      <c r="E1491" s="156">
        <v>75</v>
      </c>
      <c r="F1491" s="157" t="s">
        <v>8969</v>
      </c>
      <c r="G1491" s="155" t="s">
        <v>9069</v>
      </c>
      <c r="H1491" s="158" t="s">
        <v>9009</v>
      </c>
      <c r="I1491" s="157"/>
      <c r="J1491" s="157">
        <v>60</v>
      </c>
      <c r="K1491" s="157" t="s">
        <v>9054</v>
      </c>
      <c r="L1491" s="153">
        <v>0.3</v>
      </c>
      <c r="M1491" s="159" t="s">
        <v>9058</v>
      </c>
      <c r="N1491" s="157"/>
      <c r="O1491" s="7" t="s">
        <v>9056</v>
      </c>
      <c r="P1491" s="16">
        <f>IFERROR(LOOKUP(E1491,{30,43,48,53,58,63,68,73,78,83,88,93,97},{42,47,52,57,62,67,72,77,82,87,92,99,100}),999)</f>
        <v>77</v>
      </c>
      <c r="Q1491">
        <v>1</v>
      </c>
    </row>
    <row r="1492" spans="1:17" x14ac:dyDescent="0.35">
      <c r="A1492" s="153">
        <v>4108</v>
      </c>
      <c r="B1492" t="s">
        <v>9052</v>
      </c>
      <c r="C1492" s="154">
        <v>44866</v>
      </c>
      <c r="D1492" s="155" t="s">
        <v>16</v>
      </c>
      <c r="E1492" s="156">
        <v>78</v>
      </c>
      <c r="F1492" s="157" t="s">
        <v>8969</v>
      </c>
      <c r="G1492" s="155" t="s">
        <v>9069</v>
      </c>
      <c r="H1492" s="158" t="s">
        <v>9009</v>
      </c>
      <c r="I1492" s="157"/>
      <c r="J1492" s="157">
        <v>60</v>
      </c>
      <c r="K1492" s="157" t="s">
        <v>9054</v>
      </c>
      <c r="L1492" s="153">
        <v>0.3</v>
      </c>
      <c r="M1492" s="159" t="s">
        <v>9058</v>
      </c>
      <c r="N1492" s="157"/>
      <c r="O1492" s="7" t="s">
        <v>9056</v>
      </c>
      <c r="P1492" s="16">
        <f>IFERROR(LOOKUP(E1492,{30,43,48,53,58,63,68,73,78,83,88,93,97},{42,47,52,57,62,67,72,77,82,87,92,99,100}),999)</f>
        <v>82</v>
      </c>
      <c r="Q1492">
        <v>1</v>
      </c>
    </row>
    <row r="1493" spans="1:17" x14ac:dyDescent="0.35">
      <c r="A1493" s="153">
        <v>4109</v>
      </c>
      <c r="B1493" t="s">
        <v>9052</v>
      </c>
      <c r="C1493" s="154">
        <v>44866</v>
      </c>
      <c r="D1493" s="155" t="s">
        <v>16</v>
      </c>
      <c r="E1493" s="156">
        <v>75</v>
      </c>
      <c r="F1493" s="157" t="s">
        <v>8969</v>
      </c>
      <c r="G1493" s="155" t="s">
        <v>9069</v>
      </c>
      <c r="H1493" s="158" t="s">
        <v>9009</v>
      </c>
      <c r="I1493" s="157"/>
      <c r="J1493" s="157">
        <v>60</v>
      </c>
      <c r="K1493" s="157" t="s">
        <v>9054</v>
      </c>
      <c r="L1493" s="153">
        <v>0.3</v>
      </c>
      <c r="M1493" s="159" t="s">
        <v>9058</v>
      </c>
      <c r="N1493" s="157"/>
      <c r="O1493" s="7" t="s">
        <v>9056</v>
      </c>
      <c r="P1493" s="16">
        <f>IFERROR(LOOKUP(E1493,{30,43,48,53,58,63,68,73,78,83,88,93,97},{42,47,52,57,62,67,72,77,82,87,92,99,100}),999)</f>
        <v>77</v>
      </c>
      <c r="Q1493">
        <v>1</v>
      </c>
    </row>
    <row r="1494" spans="1:17" x14ac:dyDescent="0.35">
      <c r="A1494" s="153">
        <v>4110</v>
      </c>
      <c r="B1494" t="s">
        <v>9052</v>
      </c>
      <c r="C1494" s="154">
        <v>44866</v>
      </c>
      <c r="D1494" s="155" t="s">
        <v>16</v>
      </c>
      <c r="E1494" s="156">
        <v>75</v>
      </c>
      <c r="F1494" s="157" t="s">
        <v>8969</v>
      </c>
      <c r="G1494" s="157" t="s">
        <v>9</v>
      </c>
      <c r="H1494" s="158" t="s">
        <v>9053</v>
      </c>
      <c r="I1494" s="157">
        <v>637603</v>
      </c>
      <c r="J1494" s="157">
        <v>60</v>
      </c>
      <c r="K1494" s="157" t="s">
        <v>9055</v>
      </c>
      <c r="L1494" s="159">
        <v>1.2</v>
      </c>
      <c r="M1494" s="159" t="s">
        <v>9000</v>
      </c>
      <c r="N1494" s="157">
        <v>637603</v>
      </c>
      <c r="O1494" s="7" t="s">
        <v>9056</v>
      </c>
      <c r="P1494" s="16">
        <f>IFERROR(LOOKUP(E1494,{30,43,48,53,58,63,68,73,78,83,88,93,97},{42,47,52,57,62,67,72,77,82,87,92,99,100}),999)</f>
        <v>77</v>
      </c>
      <c r="Q1494">
        <v>1</v>
      </c>
    </row>
    <row r="1495" spans="1:17" x14ac:dyDescent="0.35">
      <c r="A1495" s="153">
        <v>4111</v>
      </c>
      <c r="B1495" t="s">
        <v>9052</v>
      </c>
      <c r="C1495" s="154">
        <v>44866</v>
      </c>
      <c r="D1495" s="155" t="s">
        <v>16</v>
      </c>
      <c r="E1495" s="156">
        <v>74</v>
      </c>
      <c r="F1495" s="157" t="s">
        <v>8969</v>
      </c>
      <c r="G1495" s="155" t="s">
        <v>9069</v>
      </c>
      <c r="H1495" s="158" t="s">
        <v>9009</v>
      </c>
      <c r="I1495" s="157"/>
      <c r="J1495" s="157">
        <v>60</v>
      </c>
      <c r="K1495" s="157" t="s">
        <v>9054</v>
      </c>
      <c r="L1495" s="153">
        <v>0.3</v>
      </c>
      <c r="M1495" s="159" t="s">
        <v>9058</v>
      </c>
      <c r="N1495" s="157"/>
      <c r="O1495" s="7" t="s">
        <v>9056</v>
      </c>
      <c r="P1495" s="16">
        <f>IFERROR(LOOKUP(E1495,{30,43,48,53,58,63,68,73,78,83,88,93,97},{42,47,52,57,62,67,72,77,82,87,92,99,100}),999)</f>
        <v>77</v>
      </c>
      <c r="Q1495">
        <v>1</v>
      </c>
    </row>
    <row r="1496" spans="1:17" x14ac:dyDescent="0.35">
      <c r="A1496" s="153">
        <v>4112</v>
      </c>
      <c r="B1496" t="s">
        <v>9052</v>
      </c>
      <c r="C1496" s="154">
        <v>44866</v>
      </c>
      <c r="D1496" s="155" t="s">
        <v>16</v>
      </c>
      <c r="E1496" s="156">
        <v>85</v>
      </c>
      <c r="F1496" s="157" t="s">
        <v>8969</v>
      </c>
      <c r="G1496" s="155" t="s">
        <v>9069</v>
      </c>
      <c r="H1496" s="158" t="s">
        <v>9009</v>
      </c>
      <c r="I1496" s="157"/>
      <c r="J1496" s="157">
        <v>60</v>
      </c>
      <c r="K1496" s="157" t="s">
        <v>9054</v>
      </c>
      <c r="L1496" s="153">
        <v>0.4</v>
      </c>
      <c r="M1496" s="159" t="s">
        <v>9058</v>
      </c>
      <c r="N1496" s="157"/>
      <c r="O1496" s="7" t="s">
        <v>9056</v>
      </c>
      <c r="P1496" s="16">
        <f>IFERROR(LOOKUP(E1496,{30,43,48,53,58,63,68,73,78,83,88,93,97},{42,47,52,57,62,67,72,77,82,87,92,99,100}),999)</f>
        <v>87</v>
      </c>
      <c r="Q1496">
        <v>1</v>
      </c>
    </row>
    <row r="1497" spans="1:17" x14ac:dyDescent="0.35">
      <c r="A1497" s="153">
        <v>4113</v>
      </c>
      <c r="B1497" t="s">
        <v>9052</v>
      </c>
      <c r="C1497" s="154">
        <v>44866</v>
      </c>
      <c r="D1497" s="155" t="s">
        <v>16</v>
      </c>
      <c r="E1497" s="156">
        <v>82</v>
      </c>
      <c r="F1497" s="157" t="s">
        <v>8969</v>
      </c>
      <c r="G1497" s="155" t="s">
        <v>9069</v>
      </c>
      <c r="H1497" s="158" t="s">
        <v>9009</v>
      </c>
      <c r="I1497" s="157"/>
      <c r="J1497" s="157">
        <v>60</v>
      </c>
      <c r="K1497" s="157" t="s">
        <v>9054</v>
      </c>
      <c r="L1497" s="153">
        <v>0.3</v>
      </c>
      <c r="M1497" s="159" t="s">
        <v>9058</v>
      </c>
      <c r="N1497" s="157"/>
      <c r="O1497" s="7" t="s">
        <v>9056</v>
      </c>
      <c r="P1497" s="16">
        <f>IFERROR(LOOKUP(E1497,{30,43,48,53,58,63,68,73,78,83,88,93,97},{42,47,52,57,62,67,72,77,82,87,92,99,100}),999)</f>
        <v>82</v>
      </c>
      <c r="Q1497">
        <v>1</v>
      </c>
    </row>
    <row r="1498" spans="1:17" x14ac:dyDescent="0.35">
      <c r="A1498" s="153">
        <v>4114</v>
      </c>
      <c r="B1498" t="s">
        <v>9052</v>
      </c>
      <c r="C1498" s="154">
        <v>44866</v>
      </c>
      <c r="D1498" s="155" t="s">
        <v>16</v>
      </c>
      <c r="E1498" s="156">
        <v>79</v>
      </c>
      <c r="F1498" s="157" t="s">
        <v>8969</v>
      </c>
      <c r="G1498" s="155" t="s">
        <v>9069</v>
      </c>
      <c r="H1498" s="158" t="s">
        <v>9009</v>
      </c>
      <c r="I1498" s="157"/>
      <c r="J1498" s="157">
        <v>18</v>
      </c>
      <c r="K1498" s="157" t="s">
        <v>9054</v>
      </c>
      <c r="L1498" s="153">
        <v>0.3</v>
      </c>
      <c r="M1498" s="159" t="s">
        <v>9058</v>
      </c>
      <c r="N1498" s="157"/>
      <c r="O1498" s="7" t="s">
        <v>9056</v>
      </c>
      <c r="P1498" s="16">
        <f>IFERROR(LOOKUP(E1498,{30,43,48,53,58,63,68,73,78,83,88,93,97},{42,47,52,57,62,67,72,77,82,87,92,99,100}),999)</f>
        <v>82</v>
      </c>
      <c r="Q1498">
        <v>1</v>
      </c>
    </row>
    <row r="1499" spans="1:17" x14ac:dyDescent="0.35">
      <c r="A1499" s="153">
        <v>4115</v>
      </c>
      <c r="B1499" t="s">
        <v>9052</v>
      </c>
      <c r="C1499" s="154">
        <v>44866</v>
      </c>
      <c r="D1499" s="155" t="s">
        <v>16</v>
      </c>
      <c r="E1499" s="156">
        <v>77</v>
      </c>
      <c r="F1499" s="157" t="s">
        <v>8969</v>
      </c>
      <c r="G1499" s="155" t="s">
        <v>9069</v>
      </c>
      <c r="H1499" s="158" t="s">
        <v>9009</v>
      </c>
      <c r="I1499" s="157"/>
      <c r="J1499" s="157">
        <v>60</v>
      </c>
      <c r="K1499" s="157" t="s">
        <v>9054</v>
      </c>
      <c r="L1499" s="153">
        <v>0.3</v>
      </c>
      <c r="M1499" s="159" t="s">
        <v>9058</v>
      </c>
      <c r="N1499" s="157"/>
      <c r="O1499" s="7" t="s">
        <v>9056</v>
      </c>
      <c r="P1499" s="16">
        <f>IFERROR(LOOKUP(E1499,{30,43,48,53,58,63,68,73,78,83,88,93,97},{42,47,52,57,62,67,72,77,82,87,92,99,100}),999)</f>
        <v>77</v>
      </c>
      <c r="Q1499">
        <v>1</v>
      </c>
    </row>
    <row r="1500" spans="1:17" x14ac:dyDescent="0.35">
      <c r="A1500" s="153">
        <v>4116</v>
      </c>
      <c r="B1500" t="s">
        <v>9052</v>
      </c>
      <c r="C1500" s="154">
        <v>44866</v>
      </c>
      <c r="D1500" s="155" t="s">
        <v>16</v>
      </c>
      <c r="E1500" s="156">
        <v>83</v>
      </c>
      <c r="F1500" s="157" t="s">
        <v>8969</v>
      </c>
      <c r="G1500" s="155" t="s">
        <v>9069</v>
      </c>
      <c r="H1500" s="158" t="s">
        <v>9009</v>
      </c>
      <c r="I1500" s="157"/>
      <c r="J1500" s="157">
        <v>60</v>
      </c>
      <c r="K1500" s="157" t="s">
        <v>9054</v>
      </c>
      <c r="L1500" s="159">
        <v>9.9</v>
      </c>
      <c r="M1500" s="159"/>
      <c r="N1500" s="157"/>
      <c r="O1500" s="7" t="s">
        <v>9056</v>
      </c>
      <c r="P1500" s="16">
        <f>IFERROR(LOOKUP(E1500,{30,43,48,53,58,63,68,73,78,83,88,93,97},{42,47,52,57,62,67,72,77,82,87,92,99,100}),999)</f>
        <v>87</v>
      </c>
      <c r="Q1500">
        <v>1</v>
      </c>
    </row>
    <row r="1501" spans="1:17" x14ac:dyDescent="0.35">
      <c r="A1501" s="153">
        <v>4117</v>
      </c>
      <c r="B1501" t="s">
        <v>9052</v>
      </c>
      <c r="C1501" s="154">
        <v>44866</v>
      </c>
      <c r="D1501" s="155" t="s">
        <v>16</v>
      </c>
      <c r="E1501" s="156">
        <v>79</v>
      </c>
      <c r="F1501" s="157" t="s">
        <v>8969</v>
      </c>
      <c r="G1501" s="155" t="s">
        <v>9069</v>
      </c>
      <c r="H1501" s="158" t="s">
        <v>9009</v>
      </c>
      <c r="I1501" s="157"/>
      <c r="J1501" s="157">
        <v>60</v>
      </c>
      <c r="K1501" s="157" t="s">
        <v>9054</v>
      </c>
      <c r="L1501" s="153">
        <v>0.3</v>
      </c>
      <c r="M1501" s="159" t="s">
        <v>9058</v>
      </c>
      <c r="N1501" s="157"/>
      <c r="O1501" s="7" t="s">
        <v>9056</v>
      </c>
      <c r="P1501" s="16">
        <f>IFERROR(LOOKUP(E1501,{30,43,48,53,58,63,68,73,78,83,88,93,97},{42,47,52,57,62,67,72,77,82,87,92,99,100}),999)</f>
        <v>82</v>
      </c>
      <c r="Q1501">
        <v>1</v>
      </c>
    </row>
    <row r="1502" spans="1:17" x14ac:dyDescent="0.35">
      <c r="A1502" s="153">
        <v>4118</v>
      </c>
      <c r="B1502" t="s">
        <v>9052</v>
      </c>
      <c r="C1502" s="154">
        <v>44866</v>
      </c>
      <c r="D1502" s="155" t="s">
        <v>16</v>
      </c>
      <c r="E1502" s="156">
        <v>77</v>
      </c>
      <c r="F1502" s="157" t="s">
        <v>8969</v>
      </c>
      <c r="G1502" s="157" t="s">
        <v>9</v>
      </c>
      <c r="H1502" s="158" t="s">
        <v>9053</v>
      </c>
      <c r="I1502" s="157">
        <v>220509</v>
      </c>
      <c r="J1502" s="157">
        <v>60</v>
      </c>
      <c r="K1502" s="157" t="s">
        <v>9078</v>
      </c>
      <c r="L1502" s="159">
        <v>0.3</v>
      </c>
      <c r="M1502" s="159" t="s">
        <v>9058</v>
      </c>
      <c r="N1502" s="157">
        <v>220509</v>
      </c>
      <c r="O1502" s="7" t="s">
        <v>9056</v>
      </c>
      <c r="P1502" s="16">
        <f>IFERROR(LOOKUP(E1502,{30,43,48,53,58,63,68,73,78,83,88,93,97},{42,47,52,57,62,67,72,77,82,87,92,99,100}),999)</f>
        <v>77</v>
      </c>
      <c r="Q1502">
        <v>1</v>
      </c>
    </row>
    <row r="1503" spans="1:17" x14ac:dyDescent="0.35">
      <c r="A1503" s="153">
        <v>4119</v>
      </c>
      <c r="B1503" t="s">
        <v>9052</v>
      </c>
      <c r="C1503" s="154">
        <v>44866</v>
      </c>
      <c r="D1503" s="155" t="s">
        <v>16</v>
      </c>
      <c r="E1503" s="156">
        <v>78</v>
      </c>
      <c r="F1503" s="157" t="s">
        <v>8969</v>
      </c>
      <c r="G1503" s="155" t="s">
        <v>9069</v>
      </c>
      <c r="H1503" s="158" t="s">
        <v>9009</v>
      </c>
      <c r="I1503" s="157"/>
      <c r="J1503" s="157">
        <v>60</v>
      </c>
      <c r="K1503" s="157" t="s">
        <v>9054</v>
      </c>
      <c r="L1503" s="153">
        <v>0.3</v>
      </c>
      <c r="M1503" s="159" t="s">
        <v>9058</v>
      </c>
      <c r="N1503" s="157"/>
      <c r="O1503" s="7" t="s">
        <v>9056</v>
      </c>
      <c r="P1503" s="16">
        <f>IFERROR(LOOKUP(E1503,{30,43,48,53,58,63,68,73,78,83,88,93,97},{42,47,52,57,62,67,72,77,82,87,92,99,100}),999)</f>
        <v>82</v>
      </c>
      <c r="Q1503">
        <v>1</v>
      </c>
    </row>
    <row r="1504" spans="1:17" x14ac:dyDescent="0.35">
      <c r="A1504" s="153">
        <v>4120</v>
      </c>
      <c r="B1504" t="s">
        <v>9052</v>
      </c>
      <c r="C1504" s="154">
        <v>44866</v>
      </c>
      <c r="D1504" s="155" t="s">
        <v>16</v>
      </c>
      <c r="E1504" s="156">
        <v>82</v>
      </c>
      <c r="F1504" s="157" t="s">
        <v>8969</v>
      </c>
      <c r="G1504" s="155" t="s">
        <v>9069</v>
      </c>
      <c r="H1504" s="158" t="s">
        <v>9009</v>
      </c>
      <c r="I1504" s="157"/>
      <c r="J1504" s="157">
        <v>60</v>
      </c>
      <c r="K1504" s="157" t="s">
        <v>9054</v>
      </c>
      <c r="L1504" s="153">
        <v>0.3</v>
      </c>
      <c r="M1504" s="159" t="s">
        <v>9058</v>
      </c>
      <c r="N1504" s="157"/>
      <c r="O1504" s="7" t="s">
        <v>9056</v>
      </c>
      <c r="P1504" s="16">
        <f>IFERROR(LOOKUP(E1504,{30,43,48,53,58,63,68,73,78,83,88,93,97},{42,47,52,57,62,67,72,77,82,87,92,99,100}),999)</f>
        <v>82</v>
      </c>
      <c r="Q1504">
        <v>1</v>
      </c>
    </row>
    <row r="1505" spans="1:17" x14ac:dyDescent="0.35">
      <c r="A1505" s="153">
        <v>4121</v>
      </c>
      <c r="B1505" t="s">
        <v>9052</v>
      </c>
      <c r="C1505" s="154">
        <v>44866</v>
      </c>
      <c r="D1505" s="155" t="s">
        <v>16</v>
      </c>
      <c r="E1505" s="156">
        <v>80</v>
      </c>
      <c r="F1505" s="157" t="s">
        <v>8969</v>
      </c>
      <c r="G1505" s="157" t="s">
        <v>9</v>
      </c>
      <c r="H1505" s="158" t="s">
        <v>9053</v>
      </c>
      <c r="I1505" s="157">
        <v>220509</v>
      </c>
      <c r="J1505" s="157">
        <v>60</v>
      </c>
      <c r="K1505" s="157" t="s">
        <v>9078</v>
      </c>
      <c r="L1505" s="159">
        <v>0.3</v>
      </c>
      <c r="M1505" s="159" t="s">
        <v>9058</v>
      </c>
      <c r="N1505" s="157">
        <v>220509</v>
      </c>
      <c r="O1505" s="7" t="s">
        <v>9056</v>
      </c>
      <c r="P1505" s="16">
        <f>IFERROR(LOOKUP(E1505,{30,43,48,53,58,63,68,73,78,83,88,93,97},{42,47,52,57,62,67,72,77,82,87,92,99,100}),999)</f>
        <v>82</v>
      </c>
      <c r="Q1505">
        <v>1</v>
      </c>
    </row>
    <row r="1506" spans="1:17" x14ac:dyDescent="0.35">
      <c r="A1506" s="153">
        <v>4122</v>
      </c>
      <c r="B1506" t="s">
        <v>9052</v>
      </c>
      <c r="C1506" s="154">
        <v>44866</v>
      </c>
      <c r="D1506" s="155" t="s">
        <v>16</v>
      </c>
      <c r="E1506" s="156">
        <v>82</v>
      </c>
      <c r="F1506" s="157" t="s">
        <v>8969</v>
      </c>
      <c r="G1506" s="155" t="s">
        <v>9069</v>
      </c>
      <c r="H1506" s="158" t="s">
        <v>9009</v>
      </c>
      <c r="I1506" s="157"/>
      <c r="J1506" s="157">
        <v>18</v>
      </c>
      <c r="K1506" s="157" t="s">
        <v>9054</v>
      </c>
      <c r="L1506" s="159">
        <v>9.9</v>
      </c>
      <c r="M1506" s="159"/>
      <c r="N1506" s="157"/>
      <c r="O1506" s="7" t="s">
        <v>9056</v>
      </c>
      <c r="P1506" s="16">
        <f>IFERROR(LOOKUP(E1506,{30,43,48,53,58,63,68,73,78,83,88,93,97},{42,47,52,57,62,67,72,77,82,87,92,99,100}),999)</f>
        <v>82</v>
      </c>
      <c r="Q1506">
        <v>1</v>
      </c>
    </row>
    <row r="1507" spans="1:17" x14ac:dyDescent="0.35">
      <c r="A1507" s="153">
        <v>4123</v>
      </c>
      <c r="B1507" t="s">
        <v>9052</v>
      </c>
      <c r="C1507" s="154">
        <v>44866</v>
      </c>
      <c r="D1507" s="155" t="s">
        <v>16</v>
      </c>
      <c r="E1507" s="156">
        <v>78</v>
      </c>
      <c r="F1507" s="157" t="s">
        <v>8969</v>
      </c>
      <c r="G1507" s="157" t="s">
        <v>9</v>
      </c>
      <c r="H1507" s="158" t="s">
        <v>9053</v>
      </c>
      <c r="I1507" s="157">
        <v>637603</v>
      </c>
      <c r="J1507" s="157">
        <v>60</v>
      </c>
      <c r="K1507" s="157" t="s">
        <v>9055</v>
      </c>
      <c r="L1507" s="159">
        <v>1.2</v>
      </c>
      <c r="M1507" s="159" t="s">
        <v>9000</v>
      </c>
      <c r="N1507" s="157">
        <v>637603</v>
      </c>
      <c r="O1507" s="7" t="s">
        <v>9056</v>
      </c>
      <c r="P1507" s="16">
        <f>IFERROR(LOOKUP(E1507,{30,43,48,53,58,63,68,73,78,83,88,93,97},{42,47,52,57,62,67,72,77,82,87,92,99,100}),999)</f>
        <v>82</v>
      </c>
      <c r="Q1507">
        <v>1</v>
      </c>
    </row>
    <row r="1508" spans="1:17" x14ac:dyDescent="0.35">
      <c r="A1508" s="153">
        <v>4124</v>
      </c>
      <c r="B1508" t="s">
        <v>9052</v>
      </c>
      <c r="C1508" s="154">
        <v>44866</v>
      </c>
      <c r="D1508" s="155" t="s">
        <v>16</v>
      </c>
      <c r="E1508" s="156">
        <v>80</v>
      </c>
      <c r="F1508" s="157" t="s">
        <v>8969</v>
      </c>
      <c r="G1508" s="155" t="s">
        <v>9069</v>
      </c>
      <c r="H1508" s="158" t="s">
        <v>9009</v>
      </c>
      <c r="I1508" s="157"/>
      <c r="J1508" s="157">
        <v>60</v>
      </c>
      <c r="K1508" s="157" t="s">
        <v>9054</v>
      </c>
      <c r="L1508" s="153">
        <v>0.3</v>
      </c>
      <c r="M1508" s="159" t="s">
        <v>9058</v>
      </c>
      <c r="N1508" s="157"/>
      <c r="O1508" s="7" t="s">
        <v>9056</v>
      </c>
      <c r="P1508" s="16">
        <f>IFERROR(LOOKUP(E1508,{30,43,48,53,58,63,68,73,78,83,88,93,97},{42,47,52,57,62,67,72,77,82,87,92,99,100}),999)</f>
        <v>82</v>
      </c>
      <c r="Q1508">
        <v>1</v>
      </c>
    </row>
    <row r="1509" spans="1:17" x14ac:dyDescent="0.35">
      <c r="A1509" s="153">
        <v>4125</v>
      </c>
      <c r="B1509" t="s">
        <v>9052</v>
      </c>
      <c r="C1509" s="154">
        <v>44866</v>
      </c>
      <c r="D1509" s="155" t="s">
        <v>16</v>
      </c>
      <c r="E1509" s="156">
        <v>82</v>
      </c>
      <c r="F1509" s="157" t="s">
        <v>8969</v>
      </c>
      <c r="G1509" s="157" t="s">
        <v>9</v>
      </c>
      <c r="H1509" s="158" t="s">
        <v>9053</v>
      </c>
      <c r="I1509" s="157">
        <v>220514</v>
      </c>
      <c r="J1509" s="157">
        <v>60</v>
      </c>
      <c r="K1509" s="157" t="s">
        <v>9080</v>
      </c>
      <c r="L1509" s="159">
        <v>0.3</v>
      </c>
      <c r="M1509" s="159" t="s">
        <v>9058</v>
      </c>
      <c r="N1509" s="157">
        <v>220514</v>
      </c>
      <c r="O1509" s="7" t="s">
        <v>9056</v>
      </c>
      <c r="P1509" s="16">
        <f>IFERROR(LOOKUP(E1509,{30,43,48,53,58,63,68,73,78,83,88,93,97},{42,47,52,57,62,67,72,77,82,87,92,99,100}),999)</f>
        <v>82</v>
      </c>
      <c r="Q1509">
        <v>1</v>
      </c>
    </row>
    <row r="1510" spans="1:17" x14ac:dyDescent="0.35">
      <c r="A1510" s="153">
        <v>4126</v>
      </c>
      <c r="B1510" t="s">
        <v>9052</v>
      </c>
      <c r="C1510" s="154">
        <v>44866</v>
      </c>
      <c r="D1510" s="155" t="s">
        <v>16</v>
      </c>
      <c r="E1510" s="156">
        <v>75</v>
      </c>
      <c r="F1510" s="157" t="s">
        <v>8969</v>
      </c>
      <c r="G1510" s="155" t="s">
        <v>9069</v>
      </c>
      <c r="H1510" s="158" t="s">
        <v>9009</v>
      </c>
      <c r="I1510" s="157"/>
      <c r="J1510" s="157">
        <v>60</v>
      </c>
      <c r="K1510" s="157" t="s">
        <v>9054</v>
      </c>
      <c r="L1510" s="153">
        <v>0.3</v>
      </c>
      <c r="M1510" s="159" t="s">
        <v>9058</v>
      </c>
      <c r="N1510" s="157"/>
      <c r="O1510" s="7" t="s">
        <v>9056</v>
      </c>
      <c r="P1510" s="16">
        <f>IFERROR(LOOKUP(E1510,{30,43,48,53,58,63,68,73,78,83,88,93,97},{42,47,52,57,62,67,72,77,82,87,92,99,100}),999)</f>
        <v>77</v>
      </c>
      <c r="Q1510">
        <v>1</v>
      </c>
    </row>
    <row r="1511" spans="1:17" ht="29" x14ac:dyDescent="0.35">
      <c r="A1511" s="153">
        <v>4127</v>
      </c>
      <c r="B1511" t="s">
        <v>9052</v>
      </c>
      <c r="C1511" s="154">
        <v>44866</v>
      </c>
      <c r="D1511" s="155" t="s">
        <v>16</v>
      </c>
      <c r="E1511" s="156">
        <v>92</v>
      </c>
      <c r="F1511" s="157" t="s">
        <v>8969</v>
      </c>
      <c r="G1511" s="157" t="s">
        <v>9</v>
      </c>
      <c r="H1511" s="158" t="s">
        <v>9053</v>
      </c>
      <c r="I1511" s="157">
        <v>220266</v>
      </c>
      <c r="J1511" s="157">
        <v>60</v>
      </c>
      <c r="K1511" s="157" t="s">
        <v>9124</v>
      </c>
      <c r="L1511" s="159">
        <v>0.4</v>
      </c>
      <c r="M1511" s="159" t="s">
        <v>9058</v>
      </c>
      <c r="N1511" s="157">
        <v>220266</v>
      </c>
      <c r="O1511" s="7" t="s">
        <v>9056</v>
      </c>
      <c r="P1511" s="16">
        <f>IFERROR(LOOKUP(E1511,{30,43,48,53,58,63,68,73,78,83,88,93,97},{42,47,52,57,62,67,72,77,82,87,92,99,100}),999)</f>
        <v>92</v>
      </c>
      <c r="Q1511">
        <v>1</v>
      </c>
    </row>
    <row r="1512" spans="1:17" x14ac:dyDescent="0.35">
      <c r="A1512" s="153">
        <v>4128</v>
      </c>
      <c r="B1512" t="s">
        <v>9052</v>
      </c>
      <c r="C1512" s="154">
        <v>44866</v>
      </c>
      <c r="D1512" s="155" t="s">
        <v>16</v>
      </c>
      <c r="E1512" s="156">
        <v>74</v>
      </c>
      <c r="F1512" s="157" t="s">
        <v>8969</v>
      </c>
      <c r="G1512" s="157" t="s">
        <v>9</v>
      </c>
      <c r="H1512" s="158" t="s">
        <v>9053</v>
      </c>
      <c r="I1512" s="157">
        <v>637422</v>
      </c>
      <c r="J1512" s="157">
        <v>60</v>
      </c>
      <c r="K1512" s="157" t="s">
        <v>9109</v>
      </c>
      <c r="L1512" s="159">
        <v>0.3</v>
      </c>
      <c r="M1512" s="159" t="s">
        <v>9058</v>
      </c>
      <c r="N1512" s="157">
        <v>637422</v>
      </c>
      <c r="O1512" s="7" t="s">
        <v>9056</v>
      </c>
      <c r="P1512" s="16">
        <f>IFERROR(LOOKUP(E1512,{30,43,48,53,58,63,68,73,78,83,88,93,97},{42,47,52,57,62,67,72,77,82,87,92,99,100}),999)</f>
        <v>77</v>
      </c>
      <c r="Q1512">
        <v>1</v>
      </c>
    </row>
    <row r="1513" spans="1:17" x14ac:dyDescent="0.35">
      <c r="A1513" s="153">
        <v>4129</v>
      </c>
      <c r="B1513" t="s">
        <v>9052</v>
      </c>
      <c r="C1513" s="154">
        <v>44866</v>
      </c>
      <c r="D1513" s="155" t="s">
        <v>16</v>
      </c>
      <c r="E1513" s="156">
        <v>76</v>
      </c>
      <c r="F1513" s="157" t="s">
        <v>8969</v>
      </c>
      <c r="G1513" s="155" t="s">
        <v>9069</v>
      </c>
      <c r="H1513" s="158" t="s">
        <v>9009</v>
      </c>
      <c r="I1513" s="157"/>
      <c r="J1513" s="157">
        <v>18</v>
      </c>
      <c r="K1513" s="157" t="s">
        <v>9054</v>
      </c>
      <c r="L1513" s="153">
        <v>0.3</v>
      </c>
      <c r="M1513" s="159" t="s">
        <v>9058</v>
      </c>
      <c r="N1513" s="157"/>
      <c r="O1513" s="7" t="s">
        <v>9056</v>
      </c>
      <c r="P1513" s="16">
        <f>IFERROR(LOOKUP(E1513,{30,43,48,53,58,63,68,73,78,83,88,93,97},{42,47,52,57,62,67,72,77,82,87,92,99,100}),999)</f>
        <v>77</v>
      </c>
      <c r="Q1513">
        <v>1</v>
      </c>
    </row>
    <row r="1514" spans="1:17" x14ac:dyDescent="0.35">
      <c r="A1514" s="153">
        <v>4130</v>
      </c>
      <c r="B1514" t="s">
        <v>9052</v>
      </c>
      <c r="C1514" s="154">
        <v>44866</v>
      </c>
      <c r="D1514" s="155" t="s">
        <v>16</v>
      </c>
      <c r="E1514" s="156">
        <v>77</v>
      </c>
      <c r="F1514" s="157" t="s">
        <v>8969</v>
      </c>
      <c r="G1514" s="155" t="s">
        <v>9069</v>
      </c>
      <c r="H1514" s="158" t="s">
        <v>9009</v>
      </c>
      <c r="I1514" s="157"/>
      <c r="J1514" s="157">
        <v>60</v>
      </c>
      <c r="K1514" s="157" t="s">
        <v>9054</v>
      </c>
      <c r="L1514" s="153">
        <v>0.3</v>
      </c>
      <c r="M1514" s="159" t="s">
        <v>9058</v>
      </c>
      <c r="N1514" s="157"/>
      <c r="O1514" s="7" t="s">
        <v>9056</v>
      </c>
      <c r="P1514" s="16">
        <f>IFERROR(LOOKUP(E1514,{30,43,48,53,58,63,68,73,78,83,88,93,97},{42,47,52,57,62,67,72,77,82,87,92,99,100}),999)</f>
        <v>77</v>
      </c>
      <c r="Q1514">
        <v>1</v>
      </c>
    </row>
    <row r="1515" spans="1:17" x14ac:dyDescent="0.35">
      <c r="A1515" s="153">
        <v>4131</v>
      </c>
      <c r="B1515" t="s">
        <v>9052</v>
      </c>
      <c r="C1515" s="154">
        <v>44866</v>
      </c>
      <c r="D1515" s="155" t="s">
        <v>16</v>
      </c>
      <c r="E1515" s="156">
        <v>82</v>
      </c>
      <c r="F1515" s="157" t="s">
        <v>8969</v>
      </c>
      <c r="G1515" s="155" t="s">
        <v>9069</v>
      </c>
      <c r="H1515" s="158" t="s">
        <v>9009</v>
      </c>
      <c r="I1515" s="157"/>
      <c r="J1515" s="157">
        <v>60</v>
      </c>
      <c r="K1515" s="157" t="s">
        <v>9054</v>
      </c>
      <c r="L1515" s="153">
        <v>0.3</v>
      </c>
      <c r="M1515" s="159" t="s">
        <v>9058</v>
      </c>
      <c r="N1515" s="157"/>
      <c r="O1515" s="7" t="s">
        <v>9056</v>
      </c>
      <c r="P1515" s="16">
        <f>IFERROR(LOOKUP(E1515,{30,43,48,53,58,63,68,73,78,83,88,93,97},{42,47,52,57,62,67,72,77,82,87,92,99,100}),999)</f>
        <v>82</v>
      </c>
      <c r="Q1515">
        <v>1</v>
      </c>
    </row>
    <row r="1516" spans="1:17" ht="29" x14ac:dyDescent="0.35">
      <c r="A1516" s="153">
        <v>4132</v>
      </c>
      <c r="B1516" t="s">
        <v>9052</v>
      </c>
      <c r="C1516" s="154">
        <v>44866</v>
      </c>
      <c r="D1516" s="155" t="s">
        <v>16</v>
      </c>
      <c r="E1516" s="156">
        <v>92</v>
      </c>
      <c r="F1516" s="157" t="s">
        <v>8969</v>
      </c>
      <c r="G1516" s="157" t="s">
        <v>9</v>
      </c>
      <c r="H1516" s="158" t="s">
        <v>9053</v>
      </c>
      <c r="I1516" s="157">
        <v>220258</v>
      </c>
      <c r="J1516" s="157">
        <v>60</v>
      </c>
      <c r="K1516" s="157" t="s">
        <v>9123</v>
      </c>
      <c r="L1516" s="159">
        <v>0.4</v>
      </c>
      <c r="M1516" s="159" t="s">
        <v>9058</v>
      </c>
      <c r="N1516" s="157">
        <v>220258</v>
      </c>
      <c r="O1516" s="7" t="s">
        <v>9056</v>
      </c>
      <c r="P1516" s="16">
        <f>IFERROR(LOOKUP(E1516,{30,43,48,53,58,63,68,73,78,83,88,93,97},{42,47,52,57,62,67,72,77,82,87,92,99,100}),999)</f>
        <v>92</v>
      </c>
      <c r="Q1516">
        <v>1</v>
      </c>
    </row>
    <row r="1517" spans="1:17" x14ac:dyDescent="0.35">
      <c r="A1517" s="153">
        <v>4133</v>
      </c>
      <c r="B1517" t="s">
        <v>9052</v>
      </c>
      <c r="C1517" s="154">
        <v>44866</v>
      </c>
      <c r="D1517" s="155" t="s">
        <v>16</v>
      </c>
      <c r="E1517" s="156">
        <v>77</v>
      </c>
      <c r="F1517" s="157" t="s">
        <v>8969</v>
      </c>
      <c r="G1517" s="155" t="s">
        <v>9069</v>
      </c>
      <c r="H1517" s="158" t="s">
        <v>9009</v>
      </c>
      <c r="I1517" s="157"/>
      <c r="J1517" s="157">
        <v>60</v>
      </c>
      <c r="K1517" s="157" t="s">
        <v>9054</v>
      </c>
      <c r="L1517" s="153">
        <v>0.3</v>
      </c>
      <c r="M1517" s="159" t="s">
        <v>9058</v>
      </c>
      <c r="N1517" s="157"/>
      <c r="O1517" s="7" t="s">
        <v>9056</v>
      </c>
      <c r="P1517" s="16">
        <f>IFERROR(LOOKUP(E1517,{30,43,48,53,58,63,68,73,78,83,88,93,97},{42,47,52,57,62,67,72,77,82,87,92,99,100}),999)</f>
        <v>77</v>
      </c>
      <c r="Q1517">
        <v>1</v>
      </c>
    </row>
    <row r="1518" spans="1:17" x14ac:dyDescent="0.35">
      <c r="A1518" s="153">
        <v>4134</v>
      </c>
      <c r="B1518" t="s">
        <v>9052</v>
      </c>
      <c r="C1518" s="154">
        <v>44866</v>
      </c>
      <c r="D1518" s="155" t="s">
        <v>16</v>
      </c>
      <c r="E1518" s="156">
        <v>72</v>
      </c>
      <c r="F1518" s="157" t="s">
        <v>8969</v>
      </c>
      <c r="G1518" s="157" t="s">
        <v>9</v>
      </c>
      <c r="H1518" s="158" t="s">
        <v>9053</v>
      </c>
      <c r="I1518" s="157">
        <v>637603</v>
      </c>
      <c r="J1518" s="157">
        <v>60</v>
      </c>
      <c r="K1518" s="157" t="s">
        <v>9055</v>
      </c>
      <c r="L1518" s="159">
        <v>1.2</v>
      </c>
      <c r="M1518" s="159" t="s">
        <v>9000</v>
      </c>
      <c r="N1518" s="157">
        <v>637603</v>
      </c>
      <c r="O1518" s="7" t="s">
        <v>9056</v>
      </c>
      <c r="P1518" s="16">
        <f>IFERROR(LOOKUP(E1518,{30,43,48,53,58,63,68,73,78,83,88,93,97},{42,47,52,57,62,67,72,77,82,87,92,99,100}),999)</f>
        <v>72</v>
      </c>
      <c r="Q1518">
        <v>1</v>
      </c>
    </row>
    <row r="1519" spans="1:17" ht="29" x14ac:dyDescent="0.35">
      <c r="A1519" s="153">
        <v>4135</v>
      </c>
      <c r="B1519" t="s">
        <v>9052</v>
      </c>
      <c r="C1519" s="154">
        <v>44866</v>
      </c>
      <c r="D1519" s="155" t="s">
        <v>16</v>
      </c>
      <c r="E1519" s="156">
        <v>80</v>
      </c>
      <c r="F1519" s="157" t="s">
        <v>8969</v>
      </c>
      <c r="G1519" s="157" t="s">
        <v>9</v>
      </c>
      <c r="H1519" s="158" t="s">
        <v>9053</v>
      </c>
      <c r="I1519" s="157">
        <v>220270</v>
      </c>
      <c r="J1519" s="157">
        <v>18</v>
      </c>
      <c r="K1519" s="157" t="s">
        <v>9115</v>
      </c>
      <c r="L1519" s="159">
        <v>0.3</v>
      </c>
      <c r="M1519" s="159" t="s">
        <v>9058</v>
      </c>
      <c r="N1519" s="157">
        <v>220270</v>
      </c>
      <c r="O1519" s="7" t="s">
        <v>9056</v>
      </c>
      <c r="P1519" s="16">
        <f>IFERROR(LOOKUP(E1519,{30,43,48,53,58,63,68,73,78,83,88,93,97},{42,47,52,57,62,67,72,77,82,87,92,99,100}),999)</f>
        <v>82</v>
      </c>
      <c r="Q1519">
        <v>1</v>
      </c>
    </row>
    <row r="1520" spans="1:17" x14ac:dyDescent="0.35">
      <c r="A1520" s="153">
        <v>4136</v>
      </c>
      <c r="B1520" t="s">
        <v>9052</v>
      </c>
      <c r="C1520" s="154">
        <v>44866</v>
      </c>
      <c r="D1520" s="155" t="s">
        <v>16</v>
      </c>
      <c r="E1520" s="156">
        <v>86</v>
      </c>
      <c r="F1520" s="157" t="s">
        <v>8969</v>
      </c>
      <c r="G1520" s="155" t="s">
        <v>9069</v>
      </c>
      <c r="H1520" s="158" t="s">
        <v>9009</v>
      </c>
      <c r="I1520" s="157"/>
      <c r="J1520" s="157">
        <v>60</v>
      </c>
      <c r="K1520" s="157" t="s">
        <v>9054</v>
      </c>
      <c r="L1520" s="153">
        <v>0.3</v>
      </c>
      <c r="M1520" s="159" t="s">
        <v>9058</v>
      </c>
      <c r="N1520" s="157"/>
      <c r="O1520" s="7" t="s">
        <v>9056</v>
      </c>
      <c r="P1520" s="16">
        <f>IFERROR(LOOKUP(E1520,{30,43,48,53,58,63,68,73,78,83,88,93,97},{42,47,52,57,62,67,72,77,82,87,92,99,100}),999)</f>
        <v>87</v>
      </c>
      <c r="Q1520">
        <v>1</v>
      </c>
    </row>
    <row r="1521" spans="1:17" x14ac:dyDescent="0.35">
      <c r="A1521" s="153">
        <v>4137</v>
      </c>
      <c r="B1521" t="s">
        <v>9052</v>
      </c>
      <c r="C1521" s="154">
        <v>44866</v>
      </c>
      <c r="D1521" s="155" t="s">
        <v>16</v>
      </c>
      <c r="E1521" s="156">
        <v>74</v>
      </c>
      <c r="F1521" s="157" t="s">
        <v>8969</v>
      </c>
      <c r="G1521" s="155" t="s">
        <v>9069</v>
      </c>
      <c r="H1521" s="158" t="s">
        <v>9009</v>
      </c>
      <c r="I1521" s="157"/>
      <c r="J1521" s="157">
        <v>60</v>
      </c>
      <c r="K1521" s="157" t="s">
        <v>9054</v>
      </c>
      <c r="L1521" s="153">
        <v>0.3</v>
      </c>
      <c r="M1521" s="159" t="s">
        <v>9058</v>
      </c>
      <c r="N1521" s="157"/>
      <c r="O1521" s="7" t="s">
        <v>9056</v>
      </c>
      <c r="P1521" s="16">
        <f>IFERROR(LOOKUP(E1521,{30,43,48,53,58,63,68,73,78,83,88,93,97},{42,47,52,57,62,67,72,77,82,87,92,99,100}),999)</f>
        <v>77</v>
      </c>
      <c r="Q1521">
        <v>1</v>
      </c>
    </row>
    <row r="1522" spans="1:17" x14ac:dyDescent="0.35">
      <c r="A1522" s="153">
        <v>4138</v>
      </c>
      <c r="B1522" t="s">
        <v>9052</v>
      </c>
      <c r="C1522" s="154">
        <v>44866</v>
      </c>
      <c r="D1522" s="155" t="s">
        <v>16</v>
      </c>
      <c r="E1522" s="156">
        <v>83</v>
      </c>
      <c r="F1522" s="157" t="s">
        <v>8969</v>
      </c>
      <c r="G1522" s="155" t="s">
        <v>9069</v>
      </c>
      <c r="H1522" s="158" t="s">
        <v>9009</v>
      </c>
      <c r="I1522" s="157"/>
      <c r="J1522" s="157">
        <v>60</v>
      </c>
      <c r="K1522" s="157" t="s">
        <v>9054</v>
      </c>
      <c r="L1522" s="153">
        <v>0.3</v>
      </c>
      <c r="M1522" s="159" t="s">
        <v>9058</v>
      </c>
      <c r="N1522" s="157"/>
      <c r="O1522" s="7" t="s">
        <v>9056</v>
      </c>
      <c r="P1522" s="16">
        <f>IFERROR(LOOKUP(E1522,{30,43,48,53,58,63,68,73,78,83,88,93,97},{42,47,52,57,62,67,72,77,82,87,92,99,100}),999)</f>
        <v>87</v>
      </c>
      <c r="Q1522">
        <v>1</v>
      </c>
    </row>
    <row r="1523" spans="1:17" x14ac:dyDescent="0.35">
      <c r="A1523" s="153">
        <v>4139</v>
      </c>
      <c r="B1523" t="s">
        <v>9052</v>
      </c>
      <c r="C1523" s="154">
        <v>44866</v>
      </c>
      <c r="D1523" s="155" t="s">
        <v>16</v>
      </c>
      <c r="E1523" s="156">
        <v>80</v>
      </c>
      <c r="F1523" s="157" t="s">
        <v>8969</v>
      </c>
      <c r="G1523" s="157" t="s">
        <v>9</v>
      </c>
      <c r="H1523" s="158" t="s">
        <v>9053</v>
      </c>
      <c r="I1523" s="157">
        <v>220514</v>
      </c>
      <c r="J1523" s="157">
        <v>60</v>
      </c>
      <c r="K1523" s="157" t="s">
        <v>9080</v>
      </c>
      <c r="L1523" s="159">
        <v>0.3</v>
      </c>
      <c r="M1523" s="159" t="s">
        <v>9058</v>
      </c>
      <c r="N1523" s="157">
        <v>220514</v>
      </c>
      <c r="O1523" s="7" t="s">
        <v>9056</v>
      </c>
      <c r="P1523" s="16">
        <f>IFERROR(LOOKUP(E1523,{30,43,48,53,58,63,68,73,78,83,88,93,97},{42,47,52,57,62,67,72,77,82,87,92,99,100}),999)</f>
        <v>82</v>
      </c>
      <c r="Q1523">
        <v>1</v>
      </c>
    </row>
    <row r="1524" spans="1:17" x14ac:dyDescent="0.35">
      <c r="A1524" s="153">
        <v>4140</v>
      </c>
      <c r="B1524" t="s">
        <v>9052</v>
      </c>
      <c r="C1524" s="154">
        <v>44866</v>
      </c>
      <c r="D1524" s="155" t="s">
        <v>16</v>
      </c>
      <c r="E1524" s="156">
        <v>94</v>
      </c>
      <c r="F1524" s="157" t="s">
        <v>8969</v>
      </c>
      <c r="G1524" s="155" t="s">
        <v>9069</v>
      </c>
      <c r="H1524" s="158" t="s">
        <v>9009</v>
      </c>
      <c r="I1524" s="157"/>
      <c r="J1524" s="157">
        <v>60</v>
      </c>
      <c r="K1524" s="157" t="s">
        <v>9054</v>
      </c>
      <c r="L1524" s="153">
        <v>0.4</v>
      </c>
      <c r="M1524" s="159" t="s">
        <v>9058</v>
      </c>
      <c r="N1524" s="157"/>
      <c r="O1524" s="7" t="s">
        <v>9056</v>
      </c>
      <c r="P1524" s="16">
        <f>IFERROR(LOOKUP(E1524,{30,43,48,53,58,63,68,73,78,83,88,93,97},{42,47,52,57,62,67,72,77,82,87,92,99,100}),999)</f>
        <v>99</v>
      </c>
      <c r="Q1524">
        <v>1</v>
      </c>
    </row>
    <row r="1525" spans="1:17" x14ac:dyDescent="0.35">
      <c r="A1525" s="153">
        <v>4141</v>
      </c>
      <c r="B1525" t="s">
        <v>9052</v>
      </c>
      <c r="C1525" s="154">
        <v>44866</v>
      </c>
      <c r="D1525" s="155" t="s">
        <v>16</v>
      </c>
      <c r="E1525" s="156">
        <v>76</v>
      </c>
      <c r="F1525" s="157" t="s">
        <v>8969</v>
      </c>
      <c r="G1525" s="155" t="s">
        <v>9069</v>
      </c>
      <c r="H1525" s="158" t="s">
        <v>9009</v>
      </c>
      <c r="I1525" s="157"/>
      <c r="J1525" s="157">
        <v>60</v>
      </c>
      <c r="K1525" s="157" t="s">
        <v>9054</v>
      </c>
      <c r="L1525" s="153">
        <v>0.3</v>
      </c>
      <c r="M1525" s="159" t="s">
        <v>9058</v>
      </c>
      <c r="N1525" s="157"/>
      <c r="O1525" s="7" t="s">
        <v>9056</v>
      </c>
      <c r="P1525" s="16">
        <f>IFERROR(LOOKUP(E1525,{30,43,48,53,58,63,68,73,78,83,88,93,97},{42,47,52,57,62,67,72,77,82,87,92,99,100}),999)</f>
        <v>77</v>
      </c>
      <c r="Q1525">
        <v>1</v>
      </c>
    </row>
    <row r="1526" spans="1:17" x14ac:dyDescent="0.35">
      <c r="A1526" s="153">
        <v>4142</v>
      </c>
      <c r="B1526" t="s">
        <v>9052</v>
      </c>
      <c r="C1526" s="154">
        <v>44866</v>
      </c>
      <c r="D1526" s="155" t="s">
        <v>16</v>
      </c>
      <c r="E1526" s="156">
        <v>88</v>
      </c>
      <c r="F1526" s="157" t="s">
        <v>8969</v>
      </c>
      <c r="G1526" s="155" t="s">
        <v>9069</v>
      </c>
      <c r="H1526" s="158" t="s">
        <v>9009</v>
      </c>
      <c r="I1526" s="157"/>
      <c r="J1526" s="157">
        <v>60</v>
      </c>
      <c r="K1526" s="157" t="s">
        <v>9054</v>
      </c>
      <c r="L1526" s="153">
        <v>0.3</v>
      </c>
      <c r="M1526" s="159" t="s">
        <v>9058</v>
      </c>
      <c r="N1526" s="157"/>
      <c r="O1526" s="7" t="s">
        <v>9056</v>
      </c>
      <c r="P1526" s="16">
        <f>IFERROR(LOOKUP(E1526,{30,43,48,53,58,63,68,73,78,83,88,93,97},{42,47,52,57,62,67,72,77,82,87,92,99,100}),999)</f>
        <v>92</v>
      </c>
      <c r="Q1526">
        <v>1</v>
      </c>
    </row>
    <row r="1527" spans="1:17" x14ac:dyDescent="0.35">
      <c r="A1527" s="153">
        <v>4143</v>
      </c>
      <c r="B1527" t="s">
        <v>9052</v>
      </c>
      <c r="C1527" s="154">
        <v>44866</v>
      </c>
      <c r="D1527" s="155" t="s">
        <v>16</v>
      </c>
      <c r="E1527" s="156">
        <v>78</v>
      </c>
      <c r="F1527" s="157" t="s">
        <v>8969</v>
      </c>
      <c r="G1527" s="155" t="s">
        <v>9069</v>
      </c>
      <c r="H1527" s="158" t="s">
        <v>9009</v>
      </c>
      <c r="I1527" s="157"/>
      <c r="J1527" s="157">
        <v>18</v>
      </c>
      <c r="K1527" s="157" t="s">
        <v>9054</v>
      </c>
      <c r="L1527" s="153">
        <v>0.3</v>
      </c>
      <c r="M1527" s="159" t="s">
        <v>9058</v>
      </c>
      <c r="N1527" s="157"/>
      <c r="O1527" s="7" t="s">
        <v>9056</v>
      </c>
      <c r="P1527" s="16">
        <f>IFERROR(LOOKUP(E1527,{30,43,48,53,58,63,68,73,78,83,88,93,97},{42,47,52,57,62,67,72,77,82,87,92,99,100}),999)</f>
        <v>82</v>
      </c>
      <c r="Q1527">
        <v>1</v>
      </c>
    </row>
    <row r="1528" spans="1:17" x14ac:dyDescent="0.35">
      <c r="A1528" s="153">
        <v>4144</v>
      </c>
      <c r="B1528" t="s">
        <v>9052</v>
      </c>
      <c r="C1528" s="154">
        <v>44866</v>
      </c>
      <c r="D1528" s="155" t="s">
        <v>16</v>
      </c>
      <c r="E1528" s="156">
        <v>86</v>
      </c>
      <c r="F1528" s="157" t="s">
        <v>8969</v>
      </c>
      <c r="G1528" s="155" t="s">
        <v>9069</v>
      </c>
      <c r="H1528" s="158" t="s">
        <v>9009</v>
      </c>
      <c r="I1528" s="157"/>
      <c r="J1528" s="157">
        <v>60</v>
      </c>
      <c r="K1528" s="157" t="s">
        <v>9054</v>
      </c>
      <c r="L1528" s="153">
        <v>0.4</v>
      </c>
      <c r="M1528" s="159" t="s">
        <v>9058</v>
      </c>
      <c r="N1528" s="157"/>
      <c r="O1528" s="7" t="s">
        <v>9056</v>
      </c>
      <c r="P1528" s="16">
        <f>IFERROR(LOOKUP(E1528,{30,43,48,53,58,63,68,73,78,83,88,93,97},{42,47,52,57,62,67,72,77,82,87,92,99,100}),999)</f>
        <v>87</v>
      </c>
      <c r="Q1528">
        <v>1</v>
      </c>
    </row>
    <row r="1529" spans="1:17" ht="29" x14ac:dyDescent="0.35">
      <c r="A1529" s="153">
        <v>4145</v>
      </c>
      <c r="B1529" t="s">
        <v>9052</v>
      </c>
      <c r="C1529" s="154">
        <v>44866</v>
      </c>
      <c r="D1529" s="155" t="s">
        <v>16</v>
      </c>
      <c r="E1529" s="156">
        <v>77</v>
      </c>
      <c r="F1529" s="157" t="s">
        <v>8969</v>
      </c>
      <c r="G1529" s="157" t="s">
        <v>9</v>
      </c>
      <c r="H1529" s="158" t="s">
        <v>9053</v>
      </c>
      <c r="I1529" s="157">
        <v>220267</v>
      </c>
      <c r="J1529" s="157">
        <v>60</v>
      </c>
      <c r="K1529" s="157" t="s">
        <v>9110</v>
      </c>
      <c r="L1529" s="159">
        <v>0.3</v>
      </c>
      <c r="M1529" s="159" t="s">
        <v>9058</v>
      </c>
      <c r="N1529" s="157">
        <v>220267</v>
      </c>
      <c r="O1529" s="7" t="s">
        <v>9056</v>
      </c>
      <c r="P1529" s="16">
        <f>IFERROR(LOOKUP(E1529,{30,43,48,53,58,63,68,73,78,83,88,93,97},{42,47,52,57,62,67,72,77,82,87,92,99,100}),999)</f>
        <v>77</v>
      </c>
      <c r="Q1529">
        <v>1</v>
      </c>
    </row>
    <row r="1530" spans="1:17" x14ac:dyDescent="0.35">
      <c r="A1530" s="153">
        <v>4146</v>
      </c>
      <c r="B1530" t="s">
        <v>9052</v>
      </c>
      <c r="C1530" s="154">
        <v>44866</v>
      </c>
      <c r="D1530" s="155" t="s">
        <v>16</v>
      </c>
      <c r="E1530" s="156">
        <v>82</v>
      </c>
      <c r="F1530" s="157" t="s">
        <v>8969</v>
      </c>
      <c r="G1530" s="155" t="s">
        <v>9069</v>
      </c>
      <c r="H1530" s="158" t="s">
        <v>9009</v>
      </c>
      <c r="I1530" s="157"/>
      <c r="J1530" s="157">
        <v>60</v>
      </c>
      <c r="K1530" s="157" t="s">
        <v>9054</v>
      </c>
      <c r="L1530" s="153">
        <v>1.3</v>
      </c>
      <c r="M1530" s="159" t="s">
        <v>9000</v>
      </c>
      <c r="N1530" s="157"/>
      <c r="O1530" s="7" t="s">
        <v>9056</v>
      </c>
      <c r="P1530" s="16">
        <f>IFERROR(LOOKUP(E1530,{30,43,48,53,58,63,68,73,78,83,88,93,97},{42,47,52,57,62,67,72,77,82,87,92,99,100}),999)</f>
        <v>82</v>
      </c>
      <c r="Q1530">
        <v>1</v>
      </c>
    </row>
    <row r="1531" spans="1:17" x14ac:dyDescent="0.35">
      <c r="A1531" s="153">
        <v>4147</v>
      </c>
      <c r="B1531" t="s">
        <v>9052</v>
      </c>
      <c r="C1531" s="154">
        <v>44866</v>
      </c>
      <c r="D1531" s="155" t="s">
        <v>16</v>
      </c>
      <c r="E1531" s="156">
        <v>84</v>
      </c>
      <c r="F1531" s="157" t="s">
        <v>8969</v>
      </c>
      <c r="G1531" s="155" t="s">
        <v>9069</v>
      </c>
      <c r="H1531" s="158" t="s">
        <v>9009</v>
      </c>
      <c r="I1531" s="157"/>
      <c r="J1531" s="157">
        <v>60</v>
      </c>
      <c r="K1531" s="157" t="s">
        <v>9054</v>
      </c>
      <c r="L1531" s="153">
        <v>0.3</v>
      </c>
      <c r="M1531" s="159" t="s">
        <v>9058</v>
      </c>
      <c r="N1531" s="157"/>
      <c r="O1531" s="7" t="s">
        <v>9056</v>
      </c>
      <c r="P1531" s="16">
        <f>IFERROR(LOOKUP(E1531,{30,43,48,53,58,63,68,73,78,83,88,93,97},{42,47,52,57,62,67,72,77,82,87,92,99,100}),999)</f>
        <v>87</v>
      </c>
      <c r="Q1531">
        <v>1</v>
      </c>
    </row>
    <row r="1532" spans="1:17" x14ac:dyDescent="0.35">
      <c r="A1532" s="153">
        <v>4148</v>
      </c>
      <c r="B1532" t="s">
        <v>9052</v>
      </c>
      <c r="C1532" s="154">
        <v>44866</v>
      </c>
      <c r="D1532" s="155" t="s">
        <v>16</v>
      </c>
      <c r="E1532" s="156">
        <v>72</v>
      </c>
      <c r="F1532" s="157" t="s">
        <v>8969</v>
      </c>
      <c r="G1532" s="157" t="s">
        <v>9</v>
      </c>
      <c r="H1532" s="158" t="s">
        <v>9053</v>
      </c>
      <c r="I1532" s="157">
        <v>637603</v>
      </c>
      <c r="J1532" s="157">
        <v>18</v>
      </c>
      <c r="K1532" s="157" t="s">
        <v>9055</v>
      </c>
      <c r="L1532" s="159">
        <v>1.2</v>
      </c>
      <c r="M1532" s="159" t="s">
        <v>9000</v>
      </c>
      <c r="N1532" s="157">
        <v>637603</v>
      </c>
      <c r="O1532" s="7" t="s">
        <v>9056</v>
      </c>
      <c r="P1532" s="16">
        <f>IFERROR(LOOKUP(E1532,{30,43,48,53,58,63,68,73,78,83,88,93,97},{42,47,52,57,62,67,72,77,82,87,92,99,100}),999)</f>
        <v>72</v>
      </c>
      <c r="Q1532">
        <v>1</v>
      </c>
    </row>
    <row r="1533" spans="1:17" x14ac:dyDescent="0.35">
      <c r="A1533" s="153">
        <v>4149</v>
      </c>
      <c r="B1533" t="s">
        <v>9052</v>
      </c>
      <c r="C1533" s="154">
        <v>44866</v>
      </c>
      <c r="D1533" s="155" t="s">
        <v>16</v>
      </c>
      <c r="E1533" s="156">
        <v>80</v>
      </c>
      <c r="F1533" s="157" t="s">
        <v>8969</v>
      </c>
      <c r="G1533" s="155" t="s">
        <v>9069</v>
      </c>
      <c r="H1533" s="158" t="s">
        <v>9009</v>
      </c>
      <c r="I1533" s="157"/>
      <c r="J1533" s="157">
        <v>60</v>
      </c>
      <c r="K1533" s="157" t="s">
        <v>9054</v>
      </c>
      <c r="L1533" s="153">
        <v>0.3</v>
      </c>
      <c r="M1533" s="159" t="s">
        <v>9058</v>
      </c>
      <c r="N1533" s="157"/>
      <c r="O1533" s="7" t="s">
        <v>9056</v>
      </c>
      <c r="P1533" s="16">
        <f>IFERROR(LOOKUP(E1533,{30,43,48,53,58,63,68,73,78,83,88,93,97},{42,47,52,57,62,67,72,77,82,87,92,99,100}),999)</f>
        <v>82</v>
      </c>
      <c r="Q1533">
        <v>1</v>
      </c>
    </row>
    <row r="1534" spans="1:17" x14ac:dyDescent="0.35">
      <c r="A1534" s="153">
        <v>4150</v>
      </c>
      <c r="B1534" t="s">
        <v>9052</v>
      </c>
      <c r="C1534" s="154">
        <v>44866</v>
      </c>
      <c r="D1534" s="155" t="s">
        <v>16</v>
      </c>
      <c r="E1534" s="156">
        <v>86</v>
      </c>
      <c r="F1534" s="157" t="s">
        <v>8969</v>
      </c>
      <c r="G1534" s="155" t="s">
        <v>9069</v>
      </c>
      <c r="H1534" s="158" t="s">
        <v>9009</v>
      </c>
      <c r="I1534" s="157"/>
      <c r="J1534" s="157">
        <v>60</v>
      </c>
      <c r="K1534" s="157" t="s">
        <v>9054</v>
      </c>
      <c r="L1534" s="159">
        <v>9.9</v>
      </c>
      <c r="M1534" s="159"/>
      <c r="N1534" s="157"/>
      <c r="O1534" s="7" t="s">
        <v>9056</v>
      </c>
      <c r="P1534" s="16">
        <f>IFERROR(LOOKUP(E1534,{30,43,48,53,58,63,68,73,78,83,88,93,97},{42,47,52,57,62,67,72,77,82,87,92,99,100}),999)</f>
        <v>87</v>
      </c>
      <c r="Q1534">
        <v>1</v>
      </c>
    </row>
    <row r="1535" spans="1:17" ht="29" x14ac:dyDescent="0.35">
      <c r="A1535" s="153">
        <v>4151</v>
      </c>
      <c r="B1535" t="s">
        <v>9052</v>
      </c>
      <c r="C1535" s="154">
        <v>44866</v>
      </c>
      <c r="D1535" s="155" t="s">
        <v>16</v>
      </c>
      <c r="E1535" s="156">
        <v>83</v>
      </c>
      <c r="F1535" s="157" t="s">
        <v>8969</v>
      </c>
      <c r="G1535" s="155" t="s">
        <v>9069</v>
      </c>
      <c r="H1535" s="158" t="s">
        <v>9053</v>
      </c>
      <c r="I1535" s="157">
        <v>220393</v>
      </c>
      <c r="J1535" s="157">
        <v>60</v>
      </c>
      <c r="K1535" s="157" t="s">
        <v>9111</v>
      </c>
      <c r="L1535" s="159">
        <v>1.3</v>
      </c>
      <c r="M1535" s="159" t="s">
        <v>9000</v>
      </c>
      <c r="N1535" s="157">
        <v>220393</v>
      </c>
      <c r="O1535" s="7" t="s">
        <v>9056</v>
      </c>
      <c r="P1535" s="16">
        <f>IFERROR(LOOKUP(E1535,{30,43,48,53,58,63,68,73,78,83,88,93,97},{42,47,52,57,62,67,72,77,82,87,92,99,100}),999)</f>
        <v>87</v>
      </c>
      <c r="Q1535">
        <v>1</v>
      </c>
    </row>
    <row r="1536" spans="1:17" x14ac:dyDescent="0.35">
      <c r="A1536" s="153">
        <v>4152</v>
      </c>
      <c r="B1536" t="s">
        <v>9052</v>
      </c>
      <c r="C1536" s="154">
        <v>44866</v>
      </c>
      <c r="D1536" s="155" t="s">
        <v>16</v>
      </c>
      <c r="E1536" s="156">
        <v>64</v>
      </c>
      <c r="F1536" s="157" t="s">
        <v>8969</v>
      </c>
      <c r="G1536" s="157" t="s">
        <v>9</v>
      </c>
      <c r="H1536" s="158" t="s">
        <v>9053</v>
      </c>
      <c r="I1536" s="157">
        <v>637603</v>
      </c>
      <c r="J1536" s="157">
        <v>60</v>
      </c>
      <c r="K1536" s="157" t="s">
        <v>9055</v>
      </c>
      <c r="L1536" s="159">
        <v>1.2</v>
      </c>
      <c r="M1536" s="159" t="s">
        <v>9000</v>
      </c>
      <c r="N1536" s="157">
        <v>637603</v>
      </c>
      <c r="O1536" s="7" t="s">
        <v>9056</v>
      </c>
      <c r="P1536" s="16">
        <f>IFERROR(LOOKUP(E1536,{30,43,48,53,58,63,68,73,78,83,88,93,97},{42,47,52,57,62,67,72,77,82,87,92,99,100}),999)</f>
        <v>67</v>
      </c>
      <c r="Q1536">
        <v>1</v>
      </c>
    </row>
    <row r="1537" spans="1:17" x14ac:dyDescent="0.35">
      <c r="A1537" s="153">
        <v>4153</v>
      </c>
      <c r="B1537" t="s">
        <v>9052</v>
      </c>
      <c r="C1537" s="154">
        <v>44866</v>
      </c>
      <c r="D1537" s="155" t="s">
        <v>16</v>
      </c>
      <c r="E1537" s="156">
        <v>92</v>
      </c>
      <c r="F1537" s="157" t="s">
        <v>8969</v>
      </c>
      <c r="G1537" s="155" t="s">
        <v>9069</v>
      </c>
      <c r="H1537" s="158" t="s">
        <v>9009</v>
      </c>
      <c r="I1537" s="157"/>
      <c r="J1537" s="157">
        <v>60</v>
      </c>
      <c r="K1537" s="157" t="s">
        <v>9054</v>
      </c>
      <c r="L1537" s="153">
        <v>0.3</v>
      </c>
      <c r="M1537" s="159" t="s">
        <v>9058</v>
      </c>
      <c r="N1537" s="157"/>
      <c r="O1537" s="7" t="s">
        <v>9056</v>
      </c>
      <c r="P1537" s="16">
        <f>IFERROR(LOOKUP(E1537,{30,43,48,53,58,63,68,73,78,83,88,93,97},{42,47,52,57,62,67,72,77,82,87,92,99,100}),999)</f>
        <v>92</v>
      </c>
      <c r="Q1537">
        <v>1</v>
      </c>
    </row>
    <row r="1538" spans="1:17" x14ac:dyDescent="0.35">
      <c r="A1538" s="153">
        <v>4154</v>
      </c>
      <c r="B1538" t="s">
        <v>9052</v>
      </c>
      <c r="C1538" s="154">
        <v>44866</v>
      </c>
      <c r="D1538" s="155" t="s">
        <v>16</v>
      </c>
      <c r="E1538" s="156">
        <v>74</v>
      </c>
      <c r="F1538" s="157" t="s">
        <v>8969</v>
      </c>
      <c r="G1538" s="155" t="s">
        <v>9069</v>
      </c>
      <c r="H1538" s="158" t="s">
        <v>9009</v>
      </c>
      <c r="I1538" s="157"/>
      <c r="J1538" s="157">
        <v>60</v>
      </c>
      <c r="K1538" s="157" t="s">
        <v>9054</v>
      </c>
      <c r="L1538" s="153">
        <v>0.3</v>
      </c>
      <c r="M1538" s="159" t="s">
        <v>9058</v>
      </c>
      <c r="N1538" s="157"/>
      <c r="O1538" s="7" t="s">
        <v>9056</v>
      </c>
      <c r="P1538" s="16">
        <f>IFERROR(LOOKUP(E1538,{30,43,48,53,58,63,68,73,78,83,88,93,97},{42,47,52,57,62,67,72,77,82,87,92,99,100}),999)</f>
        <v>77</v>
      </c>
      <c r="Q1538">
        <v>1</v>
      </c>
    </row>
    <row r="1539" spans="1:17" x14ac:dyDescent="0.35">
      <c r="A1539" s="153">
        <v>4155</v>
      </c>
      <c r="B1539" t="s">
        <v>9052</v>
      </c>
      <c r="C1539" s="154">
        <v>44866</v>
      </c>
      <c r="D1539" s="155" t="s">
        <v>16</v>
      </c>
      <c r="E1539" s="156">
        <v>83</v>
      </c>
      <c r="F1539" s="157" t="s">
        <v>8969</v>
      </c>
      <c r="G1539" s="157" t="s">
        <v>9</v>
      </c>
      <c r="H1539" s="158" t="s">
        <v>9053</v>
      </c>
      <c r="I1539" s="157">
        <v>637603</v>
      </c>
      <c r="J1539" s="157">
        <v>60</v>
      </c>
      <c r="K1539" s="157" t="s">
        <v>9055</v>
      </c>
      <c r="L1539" s="159">
        <v>1.2</v>
      </c>
      <c r="M1539" s="159" t="s">
        <v>9000</v>
      </c>
      <c r="N1539" s="157">
        <v>637603</v>
      </c>
      <c r="O1539" s="7" t="s">
        <v>9056</v>
      </c>
      <c r="P1539" s="16">
        <f>IFERROR(LOOKUP(E1539,{30,43,48,53,58,63,68,73,78,83,88,93,97},{42,47,52,57,62,67,72,77,82,87,92,99,100}),999)</f>
        <v>87</v>
      </c>
      <c r="Q1539">
        <v>1</v>
      </c>
    </row>
    <row r="1540" spans="1:17" x14ac:dyDescent="0.35">
      <c r="A1540" s="153">
        <v>4156</v>
      </c>
      <c r="B1540" t="s">
        <v>9052</v>
      </c>
      <c r="C1540" s="154">
        <v>44866</v>
      </c>
      <c r="D1540" s="155" t="s">
        <v>16</v>
      </c>
      <c r="E1540" s="156">
        <v>75</v>
      </c>
      <c r="F1540" s="157" t="s">
        <v>8969</v>
      </c>
      <c r="G1540" s="157" t="s">
        <v>9</v>
      </c>
      <c r="H1540" s="158" t="s">
        <v>9053</v>
      </c>
      <c r="I1540" s="157">
        <v>637603</v>
      </c>
      <c r="J1540" s="157">
        <v>60</v>
      </c>
      <c r="K1540" s="157" t="s">
        <v>9055</v>
      </c>
      <c r="L1540" s="159">
        <v>1.2</v>
      </c>
      <c r="M1540" s="159" t="s">
        <v>9000</v>
      </c>
      <c r="N1540" s="157">
        <v>637603</v>
      </c>
      <c r="O1540" s="7" t="s">
        <v>9056</v>
      </c>
      <c r="P1540" s="16">
        <f>IFERROR(LOOKUP(E1540,{30,43,48,53,58,63,68,73,78,83,88,93,97},{42,47,52,57,62,67,72,77,82,87,92,99,100}),999)</f>
        <v>77</v>
      </c>
      <c r="Q1540">
        <v>1</v>
      </c>
    </row>
    <row r="1541" spans="1:17" x14ac:dyDescent="0.35">
      <c r="A1541" s="153">
        <v>4157</v>
      </c>
      <c r="B1541" t="s">
        <v>9052</v>
      </c>
      <c r="C1541" s="154">
        <v>44866</v>
      </c>
      <c r="D1541" s="155" t="s">
        <v>16</v>
      </c>
      <c r="E1541" s="156">
        <v>81</v>
      </c>
      <c r="F1541" s="157" t="s">
        <v>8969</v>
      </c>
      <c r="G1541" s="157" t="s">
        <v>9</v>
      </c>
      <c r="H1541" s="158" t="s">
        <v>9053</v>
      </c>
      <c r="I1541" s="157">
        <v>220509</v>
      </c>
      <c r="J1541" s="157">
        <v>60</v>
      </c>
      <c r="K1541" s="157" t="s">
        <v>9078</v>
      </c>
      <c r="L1541" s="159">
        <v>0.3</v>
      </c>
      <c r="M1541" s="159" t="s">
        <v>9058</v>
      </c>
      <c r="N1541" s="157">
        <v>220509</v>
      </c>
      <c r="O1541" s="7" t="s">
        <v>9056</v>
      </c>
      <c r="P1541" s="16">
        <f>IFERROR(LOOKUP(E1541,{30,43,48,53,58,63,68,73,78,83,88,93,97},{42,47,52,57,62,67,72,77,82,87,92,99,100}),999)</f>
        <v>82</v>
      </c>
      <c r="Q1541">
        <v>1</v>
      </c>
    </row>
    <row r="1542" spans="1:17" x14ac:dyDescent="0.35">
      <c r="A1542" s="153">
        <v>4158</v>
      </c>
      <c r="B1542" t="s">
        <v>9052</v>
      </c>
      <c r="C1542" s="154">
        <v>44866</v>
      </c>
      <c r="D1542" s="155" t="s">
        <v>16</v>
      </c>
      <c r="E1542" s="156">
        <v>82</v>
      </c>
      <c r="F1542" s="157" t="s">
        <v>8969</v>
      </c>
      <c r="G1542" s="155" t="s">
        <v>9069</v>
      </c>
      <c r="H1542" s="158" t="s">
        <v>9009</v>
      </c>
      <c r="I1542" s="157"/>
      <c r="J1542" s="157">
        <v>60</v>
      </c>
      <c r="K1542" s="157" t="s">
        <v>9054</v>
      </c>
      <c r="L1542" s="153">
        <v>0.3</v>
      </c>
      <c r="M1542" s="159" t="s">
        <v>9058</v>
      </c>
      <c r="N1542" s="157"/>
      <c r="O1542" s="7" t="s">
        <v>9056</v>
      </c>
      <c r="P1542" s="16">
        <f>IFERROR(LOOKUP(E1542,{30,43,48,53,58,63,68,73,78,83,88,93,97},{42,47,52,57,62,67,72,77,82,87,92,99,100}),999)</f>
        <v>82</v>
      </c>
      <c r="Q1542">
        <v>1</v>
      </c>
    </row>
    <row r="1543" spans="1:17" x14ac:dyDescent="0.35">
      <c r="A1543" s="153">
        <v>4159</v>
      </c>
      <c r="B1543" t="s">
        <v>9052</v>
      </c>
      <c r="C1543" s="154">
        <v>44866</v>
      </c>
      <c r="D1543" s="155" t="s">
        <v>16</v>
      </c>
      <c r="E1543" s="156">
        <v>90</v>
      </c>
      <c r="F1543" s="157" t="s">
        <v>8969</v>
      </c>
      <c r="G1543" s="155" t="s">
        <v>9069</v>
      </c>
      <c r="H1543" s="158" t="s">
        <v>9009</v>
      </c>
      <c r="I1543" s="157"/>
      <c r="J1543" s="157">
        <v>60</v>
      </c>
      <c r="K1543" s="157" t="s">
        <v>9054</v>
      </c>
      <c r="L1543" s="153">
        <v>0.4</v>
      </c>
      <c r="M1543" s="159" t="s">
        <v>9058</v>
      </c>
      <c r="N1543" s="157"/>
      <c r="O1543" s="7" t="s">
        <v>9056</v>
      </c>
      <c r="P1543" s="16">
        <f>IFERROR(LOOKUP(E1543,{30,43,48,53,58,63,68,73,78,83,88,93,97},{42,47,52,57,62,67,72,77,82,87,92,99,100}),999)</f>
        <v>92</v>
      </c>
      <c r="Q1543">
        <v>1</v>
      </c>
    </row>
    <row r="1544" spans="1:17" x14ac:dyDescent="0.35">
      <c r="A1544" s="153">
        <v>4160</v>
      </c>
      <c r="B1544" t="s">
        <v>9052</v>
      </c>
      <c r="C1544" s="154">
        <v>44866</v>
      </c>
      <c r="D1544" s="155" t="s">
        <v>16</v>
      </c>
      <c r="E1544" s="156">
        <v>89</v>
      </c>
      <c r="F1544" s="157" t="s">
        <v>8969</v>
      </c>
      <c r="G1544" s="157" t="s">
        <v>9</v>
      </c>
      <c r="H1544" s="158" t="s">
        <v>9009</v>
      </c>
      <c r="I1544" s="157"/>
      <c r="J1544" s="157">
        <v>60</v>
      </c>
      <c r="K1544" s="157" t="s">
        <v>9054</v>
      </c>
      <c r="L1544" s="153">
        <v>0.4</v>
      </c>
      <c r="M1544" s="159" t="s">
        <v>9058</v>
      </c>
      <c r="N1544" s="157"/>
      <c r="O1544" s="7" t="s">
        <v>9056</v>
      </c>
      <c r="P1544" s="16">
        <f>IFERROR(LOOKUP(E1544,{30,43,48,53,58,63,68,73,78,83,88,93,97},{42,47,52,57,62,67,72,77,82,87,92,99,100}),999)</f>
        <v>92</v>
      </c>
      <c r="Q1544">
        <v>1</v>
      </c>
    </row>
    <row r="1545" spans="1:17" ht="29" x14ac:dyDescent="0.35">
      <c r="A1545" s="153">
        <v>4161</v>
      </c>
      <c r="B1545" t="s">
        <v>9052</v>
      </c>
      <c r="C1545" s="154">
        <v>44866</v>
      </c>
      <c r="D1545" s="155" t="s">
        <v>16</v>
      </c>
      <c r="E1545" s="156">
        <v>86</v>
      </c>
      <c r="F1545" s="157" t="s">
        <v>8969</v>
      </c>
      <c r="G1545" s="157" t="s">
        <v>9</v>
      </c>
      <c r="H1545" s="158" t="s">
        <v>9053</v>
      </c>
      <c r="I1545" s="157">
        <v>91286</v>
      </c>
      <c r="J1545" s="157">
        <v>18</v>
      </c>
      <c r="K1545" s="157" t="s">
        <v>9112</v>
      </c>
      <c r="L1545" s="159">
        <v>0.3</v>
      </c>
      <c r="M1545" s="159" t="s">
        <v>9058</v>
      </c>
      <c r="N1545" s="157">
        <v>91286</v>
      </c>
      <c r="O1545" s="7" t="s">
        <v>9056</v>
      </c>
      <c r="P1545" s="16">
        <f>IFERROR(LOOKUP(E1545,{30,43,48,53,58,63,68,73,78,83,88,93,97},{42,47,52,57,62,67,72,77,82,87,92,99,100}),999)</f>
        <v>87</v>
      </c>
      <c r="Q1545">
        <v>1</v>
      </c>
    </row>
    <row r="1546" spans="1:17" ht="29" x14ac:dyDescent="0.35">
      <c r="A1546" s="153">
        <v>4162</v>
      </c>
      <c r="B1546" t="s">
        <v>9052</v>
      </c>
      <c r="C1546" s="154">
        <v>44866</v>
      </c>
      <c r="D1546" s="155" t="s">
        <v>16</v>
      </c>
      <c r="E1546" s="156">
        <v>75</v>
      </c>
      <c r="F1546" s="157" t="s">
        <v>8969</v>
      </c>
      <c r="G1546" s="157" t="s">
        <v>9</v>
      </c>
      <c r="H1546" s="158" t="s">
        <v>9053</v>
      </c>
      <c r="I1546" s="157">
        <v>637420</v>
      </c>
      <c r="J1546" s="157">
        <v>18</v>
      </c>
      <c r="K1546" s="157" t="s">
        <v>9081</v>
      </c>
      <c r="L1546" s="159">
        <v>0.3</v>
      </c>
      <c r="M1546" s="159" t="s">
        <v>9058</v>
      </c>
      <c r="N1546" s="157">
        <v>637420</v>
      </c>
      <c r="O1546" s="7" t="s">
        <v>9056</v>
      </c>
      <c r="P1546" s="16">
        <f>IFERROR(LOOKUP(E1546,{30,43,48,53,58,63,68,73,78,83,88,93,97},{42,47,52,57,62,67,72,77,82,87,92,99,100}),999)</f>
        <v>77</v>
      </c>
      <c r="Q1546">
        <v>1</v>
      </c>
    </row>
    <row r="1547" spans="1:17" ht="29" x14ac:dyDescent="0.35">
      <c r="A1547" s="153">
        <v>4163</v>
      </c>
      <c r="B1547" t="s">
        <v>9052</v>
      </c>
      <c r="C1547" s="154">
        <v>44866</v>
      </c>
      <c r="D1547" s="155" t="s">
        <v>16</v>
      </c>
      <c r="E1547" s="156">
        <v>84</v>
      </c>
      <c r="F1547" s="157" t="s">
        <v>8969</v>
      </c>
      <c r="G1547" s="157" t="s">
        <v>9</v>
      </c>
      <c r="H1547" s="158" t="s">
        <v>9053</v>
      </c>
      <c r="I1547" s="157">
        <v>220271</v>
      </c>
      <c r="J1547" s="157">
        <v>18</v>
      </c>
      <c r="K1547" s="157" t="s">
        <v>9122</v>
      </c>
      <c r="L1547" s="159">
        <v>0.4</v>
      </c>
      <c r="M1547" s="159" t="s">
        <v>9058</v>
      </c>
      <c r="N1547" s="157">
        <v>220271</v>
      </c>
      <c r="O1547" s="7" t="s">
        <v>9056</v>
      </c>
      <c r="P1547" s="16">
        <f>IFERROR(LOOKUP(E1547,{30,43,48,53,58,63,68,73,78,83,88,93,97},{42,47,52,57,62,67,72,77,82,87,92,99,100}),999)</f>
        <v>87</v>
      </c>
      <c r="Q1547">
        <v>1</v>
      </c>
    </row>
    <row r="1548" spans="1:17" ht="29" x14ac:dyDescent="0.35">
      <c r="A1548" s="153">
        <v>4164</v>
      </c>
      <c r="B1548" t="s">
        <v>9052</v>
      </c>
      <c r="C1548" s="154">
        <v>44866</v>
      </c>
      <c r="D1548" s="155" t="s">
        <v>16</v>
      </c>
      <c r="E1548" s="156">
        <v>86</v>
      </c>
      <c r="F1548" s="157" t="s">
        <v>8969</v>
      </c>
      <c r="G1548" s="157" t="s">
        <v>9</v>
      </c>
      <c r="H1548" s="158" t="s">
        <v>9053</v>
      </c>
      <c r="I1548" s="157">
        <v>91286</v>
      </c>
      <c r="J1548" s="157">
        <v>18</v>
      </c>
      <c r="K1548" s="157" t="s">
        <v>9112</v>
      </c>
      <c r="L1548" s="159">
        <v>0.3</v>
      </c>
      <c r="M1548" s="159" t="s">
        <v>9058</v>
      </c>
      <c r="N1548" s="157">
        <v>91286</v>
      </c>
      <c r="O1548" s="7" t="s">
        <v>9056</v>
      </c>
      <c r="P1548" s="16">
        <f>IFERROR(LOOKUP(E1548,{30,43,48,53,58,63,68,73,78,83,88,93,97},{42,47,52,57,62,67,72,77,82,87,92,99,100}),999)</f>
        <v>87</v>
      </c>
      <c r="Q1548">
        <v>1</v>
      </c>
    </row>
    <row r="1549" spans="1:17" x14ac:dyDescent="0.35">
      <c r="A1549" s="153">
        <v>4165</v>
      </c>
      <c r="B1549" t="s">
        <v>9052</v>
      </c>
      <c r="C1549" s="154">
        <v>44866</v>
      </c>
      <c r="D1549" s="155" t="s">
        <v>16</v>
      </c>
      <c r="E1549" s="156">
        <v>79</v>
      </c>
      <c r="F1549" s="157" t="s">
        <v>8969</v>
      </c>
      <c r="G1549" s="155" t="s">
        <v>9069</v>
      </c>
      <c r="H1549" s="158" t="s">
        <v>9009</v>
      </c>
      <c r="I1549" s="157"/>
      <c r="J1549" s="157">
        <v>18</v>
      </c>
      <c r="K1549" s="157" t="s">
        <v>9054</v>
      </c>
      <c r="L1549" s="153">
        <v>0.3</v>
      </c>
      <c r="M1549" s="159" t="s">
        <v>9058</v>
      </c>
      <c r="N1549" s="157"/>
      <c r="O1549" s="7" t="s">
        <v>9056</v>
      </c>
      <c r="P1549" s="16">
        <f>IFERROR(LOOKUP(E1549,{30,43,48,53,58,63,68,73,78,83,88,93,97},{42,47,52,57,62,67,72,77,82,87,92,99,100}),999)</f>
        <v>82</v>
      </c>
      <c r="Q1549">
        <v>1</v>
      </c>
    </row>
    <row r="1550" spans="1:17" x14ac:dyDescent="0.35">
      <c r="A1550" s="153">
        <v>4166</v>
      </c>
      <c r="B1550" t="s">
        <v>9052</v>
      </c>
      <c r="C1550" s="154">
        <v>44866</v>
      </c>
      <c r="D1550" s="155" t="s">
        <v>16</v>
      </c>
      <c r="E1550" s="156">
        <v>85</v>
      </c>
      <c r="F1550" s="157" t="s">
        <v>8969</v>
      </c>
      <c r="G1550" s="155" t="s">
        <v>9069</v>
      </c>
      <c r="H1550" s="158" t="s">
        <v>9009</v>
      </c>
      <c r="I1550" s="157"/>
      <c r="J1550" s="157">
        <v>18</v>
      </c>
      <c r="K1550" s="157" t="s">
        <v>9054</v>
      </c>
      <c r="L1550" s="153">
        <v>0.2</v>
      </c>
      <c r="M1550" s="159" t="s">
        <v>9058</v>
      </c>
      <c r="N1550" s="157"/>
      <c r="O1550" s="7" t="s">
        <v>9056</v>
      </c>
      <c r="P1550" s="16">
        <f>IFERROR(LOOKUP(E1550,{30,43,48,53,58,63,68,73,78,83,88,93,97},{42,47,52,57,62,67,72,77,82,87,92,99,100}),999)</f>
        <v>87</v>
      </c>
      <c r="Q1550">
        <v>1</v>
      </c>
    </row>
    <row r="1551" spans="1:17" x14ac:dyDescent="0.35">
      <c r="A1551" s="153">
        <v>4167</v>
      </c>
      <c r="B1551" t="s">
        <v>9052</v>
      </c>
      <c r="C1551" s="154">
        <v>44866</v>
      </c>
      <c r="D1551" s="155" t="s">
        <v>16</v>
      </c>
      <c r="E1551" s="156">
        <v>85</v>
      </c>
      <c r="F1551" s="157" t="s">
        <v>8969</v>
      </c>
      <c r="G1551" s="155" t="s">
        <v>9069</v>
      </c>
      <c r="H1551" s="158" t="s">
        <v>9009</v>
      </c>
      <c r="I1551" s="157"/>
      <c r="J1551" s="157">
        <v>18</v>
      </c>
      <c r="K1551" s="157" t="s">
        <v>9054</v>
      </c>
      <c r="L1551" s="153">
        <v>0.3</v>
      </c>
      <c r="M1551" s="159" t="s">
        <v>9058</v>
      </c>
      <c r="N1551" s="157"/>
      <c r="O1551" s="7" t="s">
        <v>9056</v>
      </c>
      <c r="P1551" s="16">
        <f>IFERROR(LOOKUP(E1551,{30,43,48,53,58,63,68,73,78,83,88,93,97},{42,47,52,57,62,67,72,77,82,87,92,99,100}),999)</f>
        <v>87</v>
      </c>
      <c r="Q1551">
        <v>1</v>
      </c>
    </row>
    <row r="1552" spans="1:17" x14ac:dyDescent="0.35">
      <c r="A1552" s="153">
        <v>4168</v>
      </c>
      <c r="B1552" t="s">
        <v>9052</v>
      </c>
      <c r="C1552" s="154">
        <v>44866</v>
      </c>
      <c r="D1552" s="155" t="s">
        <v>16</v>
      </c>
      <c r="E1552" s="156">
        <v>84</v>
      </c>
      <c r="F1552" s="157" t="s">
        <v>8969</v>
      </c>
      <c r="G1552" s="155" t="s">
        <v>9069</v>
      </c>
      <c r="H1552" s="158" t="s">
        <v>9009</v>
      </c>
      <c r="I1552" s="157"/>
      <c r="J1552" s="157">
        <v>18</v>
      </c>
      <c r="K1552" s="157" t="s">
        <v>9054</v>
      </c>
      <c r="L1552" s="153">
        <v>0.3</v>
      </c>
      <c r="M1552" s="159" t="s">
        <v>9058</v>
      </c>
      <c r="N1552" s="157"/>
      <c r="O1552" s="7" t="s">
        <v>9056</v>
      </c>
      <c r="P1552" s="16">
        <f>IFERROR(LOOKUP(E1552,{30,43,48,53,58,63,68,73,78,83,88,93,97},{42,47,52,57,62,67,72,77,82,87,92,99,100}),999)</f>
        <v>87</v>
      </c>
      <c r="Q1552">
        <v>1</v>
      </c>
    </row>
    <row r="1553" spans="1:17" x14ac:dyDescent="0.35">
      <c r="A1553" s="153">
        <v>4169</v>
      </c>
      <c r="B1553" t="s">
        <v>9052</v>
      </c>
      <c r="C1553" s="154">
        <v>44866</v>
      </c>
      <c r="D1553" s="155" t="s">
        <v>16</v>
      </c>
      <c r="E1553" s="156">
        <v>86</v>
      </c>
      <c r="F1553" s="157" t="s">
        <v>8969</v>
      </c>
      <c r="G1553" s="157" t="s">
        <v>9</v>
      </c>
      <c r="H1553" s="158" t="s">
        <v>9009</v>
      </c>
      <c r="I1553" s="157"/>
      <c r="J1553" s="157">
        <v>18</v>
      </c>
      <c r="K1553" s="157" t="s">
        <v>9054</v>
      </c>
      <c r="L1553" s="153">
        <v>0.3</v>
      </c>
      <c r="M1553" s="159" t="s">
        <v>9058</v>
      </c>
      <c r="N1553" s="157"/>
      <c r="O1553" s="7" t="s">
        <v>9056</v>
      </c>
      <c r="P1553" s="16">
        <f>IFERROR(LOOKUP(E1553,{30,43,48,53,58,63,68,73,78,83,88,93,97},{42,47,52,57,62,67,72,77,82,87,92,99,100}),999)</f>
        <v>87</v>
      </c>
      <c r="Q1553">
        <v>1</v>
      </c>
    </row>
    <row r="1554" spans="1:17" ht="29" x14ac:dyDescent="0.35">
      <c r="A1554" s="153">
        <v>4170</v>
      </c>
      <c r="B1554" t="s">
        <v>9052</v>
      </c>
      <c r="C1554" s="154">
        <v>44866</v>
      </c>
      <c r="D1554" s="155" t="s">
        <v>16</v>
      </c>
      <c r="E1554" s="156">
        <v>80</v>
      </c>
      <c r="F1554" s="157" t="s">
        <v>8969</v>
      </c>
      <c r="G1554" s="157" t="s">
        <v>9</v>
      </c>
      <c r="H1554" s="158" t="s">
        <v>9053</v>
      </c>
      <c r="I1554" s="157">
        <v>220512</v>
      </c>
      <c r="J1554" s="157">
        <v>18</v>
      </c>
      <c r="K1554" s="157" t="s">
        <v>9068</v>
      </c>
      <c r="L1554" s="159">
        <v>0.3</v>
      </c>
      <c r="M1554" s="159" t="s">
        <v>9058</v>
      </c>
      <c r="N1554" s="157">
        <v>220512</v>
      </c>
      <c r="O1554" s="7" t="s">
        <v>9056</v>
      </c>
      <c r="P1554" s="16">
        <f>IFERROR(LOOKUP(E1554,{30,43,48,53,58,63,68,73,78,83,88,93,97},{42,47,52,57,62,67,72,77,82,87,92,99,100}),999)</f>
        <v>82</v>
      </c>
      <c r="Q1554">
        <v>1</v>
      </c>
    </row>
    <row r="1555" spans="1:17" x14ac:dyDescent="0.35">
      <c r="A1555" s="153">
        <v>4171</v>
      </c>
      <c r="B1555" t="s">
        <v>9052</v>
      </c>
      <c r="C1555" s="154">
        <v>44866</v>
      </c>
      <c r="D1555" s="155" t="s">
        <v>16</v>
      </c>
      <c r="E1555" s="156">
        <v>86</v>
      </c>
      <c r="F1555" s="157" t="s">
        <v>8969</v>
      </c>
      <c r="G1555" s="155" t="s">
        <v>9069</v>
      </c>
      <c r="H1555" s="158" t="s">
        <v>9009</v>
      </c>
      <c r="I1555" s="157"/>
      <c r="J1555" s="157">
        <v>18</v>
      </c>
      <c r="K1555" s="157" t="s">
        <v>9054</v>
      </c>
      <c r="L1555" s="153">
        <v>0.3</v>
      </c>
      <c r="M1555" s="159" t="s">
        <v>9058</v>
      </c>
      <c r="N1555" s="157"/>
      <c r="O1555" s="7" t="s">
        <v>9056</v>
      </c>
      <c r="P1555" s="16">
        <f>IFERROR(LOOKUP(E1555,{30,43,48,53,58,63,68,73,78,83,88,93,97},{42,47,52,57,62,67,72,77,82,87,92,99,100}),999)</f>
        <v>87</v>
      </c>
      <c r="Q1555">
        <v>1</v>
      </c>
    </row>
    <row r="1556" spans="1:17" x14ac:dyDescent="0.35">
      <c r="A1556" s="153">
        <v>4172</v>
      </c>
      <c r="B1556" t="s">
        <v>9052</v>
      </c>
      <c r="C1556" s="154">
        <v>44866</v>
      </c>
      <c r="D1556" s="155" t="s">
        <v>16</v>
      </c>
      <c r="E1556" s="156">
        <v>91</v>
      </c>
      <c r="F1556" s="157" t="s">
        <v>8969</v>
      </c>
      <c r="G1556" s="155" t="s">
        <v>9069</v>
      </c>
      <c r="H1556" s="158" t="s">
        <v>9009</v>
      </c>
      <c r="I1556" s="157"/>
      <c r="J1556" s="157">
        <v>18</v>
      </c>
      <c r="K1556" s="157" t="s">
        <v>9054</v>
      </c>
      <c r="L1556" s="153">
        <v>0.3</v>
      </c>
      <c r="M1556" s="159" t="s">
        <v>9058</v>
      </c>
      <c r="N1556" s="157"/>
      <c r="O1556" s="7" t="s">
        <v>9056</v>
      </c>
      <c r="P1556" s="16">
        <f>IFERROR(LOOKUP(E1556,{30,43,48,53,58,63,68,73,78,83,88,93,97},{42,47,52,57,62,67,72,77,82,87,92,99,100}),999)</f>
        <v>92</v>
      </c>
      <c r="Q1556">
        <v>1</v>
      </c>
    </row>
    <row r="1557" spans="1:17" x14ac:dyDescent="0.35">
      <c r="A1557" s="153">
        <v>4173</v>
      </c>
      <c r="B1557" t="s">
        <v>9052</v>
      </c>
      <c r="C1557" s="154">
        <v>44866</v>
      </c>
      <c r="D1557" s="155" t="s">
        <v>16</v>
      </c>
      <c r="E1557" s="156">
        <v>89</v>
      </c>
      <c r="F1557" s="157" t="s">
        <v>8969</v>
      </c>
      <c r="G1557" s="155" t="s">
        <v>9069</v>
      </c>
      <c r="H1557" s="158" t="s">
        <v>9009</v>
      </c>
      <c r="I1557" s="157"/>
      <c r="J1557" s="157">
        <v>18</v>
      </c>
      <c r="K1557" s="157" t="s">
        <v>9054</v>
      </c>
      <c r="L1557" s="153">
        <v>0.3</v>
      </c>
      <c r="M1557" s="159" t="s">
        <v>9058</v>
      </c>
      <c r="N1557" s="157"/>
      <c r="O1557" s="7" t="s">
        <v>9056</v>
      </c>
      <c r="P1557" s="16">
        <f>IFERROR(LOOKUP(E1557,{30,43,48,53,58,63,68,73,78,83,88,93,97},{42,47,52,57,62,67,72,77,82,87,92,99,100}),999)</f>
        <v>92</v>
      </c>
      <c r="Q1557">
        <v>1</v>
      </c>
    </row>
    <row r="1558" spans="1:17" x14ac:dyDescent="0.35">
      <c r="A1558" s="153">
        <v>4174</v>
      </c>
      <c r="B1558" t="s">
        <v>9052</v>
      </c>
      <c r="C1558" s="154">
        <v>44866</v>
      </c>
      <c r="D1558" s="155" t="s">
        <v>16</v>
      </c>
      <c r="E1558" s="156">
        <v>96</v>
      </c>
      <c r="F1558" s="157" t="s">
        <v>8969</v>
      </c>
      <c r="G1558" s="155" t="s">
        <v>9069</v>
      </c>
      <c r="H1558" s="158" t="s">
        <v>9009</v>
      </c>
      <c r="I1558" s="157"/>
      <c r="J1558" s="157">
        <v>18</v>
      </c>
      <c r="K1558" s="157" t="s">
        <v>9054</v>
      </c>
      <c r="L1558" s="153">
        <v>0.3</v>
      </c>
      <c r="M1558" s="159" t="s">
        <v>9058</v>
      </c>
      <c r="N1558" s="157"/>
      <c r="O1558" s="7" t="s">
        <v>9056</v>
      </c>
      <c r="P1558" s="16">
        <f>IFERROR(LOOKUP(E1558,{30,43,48,53,58,63,68,73,78,83,88,93,97},{42,47,52,57,62,67,72,77,82,87,92,99,100}),999)</f>
        <v>99</v>
      </c>
      <c r="Q1558">
        <v>1</v>
      </c>
    </row>
    <row r="1559" spans="1:17" x14ac:dyDescent="0.35">
      <c r="A1559" s="153">
        <v>4175</v>
      </c>
      <c r="B1559" t="s">
        <v>9052</v>
      </c>
      <c r="C1559" s="154">
        <v>44866</v>
      </c>
      <c r="D1559" s="155" t="s">
        <v>16</v>
      </c>
      <c r="E1559" s="156">
        <v>91</v>
      </c>
      <c r="F1559" s="157" t="s">
        <v>8969</v>
      </c>
      <c r="G1559" s="155" t="s">
        <v>9069</v>
      </c>
      <c r="H1559" s="158" t="s">
        <v>9009</v>
      </c>
      <c r="I1559" s="157"/>
      <c r="J1559" s="157">
        <v>18</v>
      </c>
      <c r="K1559" s="157" t="s">
        <v>9054</v>
      </c>
      <c r="L1559" s="153">
        <v>0.3</v>
      </c>
      <c r="M1559" s="159" t="s">
        <v>9058</v>
      </c>
      <c r="N1559" s="157"/>
      <c r="O1559" s="7" t="s">
        <v>9056</v>
      </c>
      <c r="P1559" s="16">
        <f>IFERROR(LOOKUP(E1559,{30,43,48,53,58,63,68,73,78,83,88,93,97},{42,47,52,57,62,67,72,77,82,87,92,99,100}),999)</f>
        <v>92</v>
      </c>
      <c r="Q1559">
        <v>1</v>
      </c>
    </row>
    <row r="1560" spans="1:17" x14ac:dyDescent="0.35">
      <c r="A1560" s="153">
        <v>4176</v>
      </c>
      <c r="B1560" t="s">
        <v>9052</v>
      </c>
      <c r="C1560" s="154">
        <v>44866</v>
      </c>
      <c r="D1560" s="155" t="s">
        <v>16</v>
      </c>
      <c r="E1560" s="156">
        <v>85</v>
      </c>
      <c r="F1560" s="157" t="s">
        <v>8969</v>
      </c>
      <c r="G1560" s="155" t="s">
        <v>9069</v>
      </c>
      <c r="H1560" s="158" t="s">
        <v>9009</v>
      </c>
      <c r="I1560" s="157"/>
      <c r="J1560" s="157">
        <v>18</v>
      </c>
      <c r="K1560" s="157" t="s">
        <v>9054</v>
      </c>
      <c r="L1560" s="153">
        <v>0.3</v>
      </c>
      <c r="M1560" s="159" t="s">
        <v>9058</v>
      </c>
      <c r="N1560" s="157"/>
      <c r="O1560" s="7" t="s">
        <v>9056</v>
      </c>
      <c r="P1560" s="16">
        <f>IFERROR(LOOKUP(E1560,{30,43,48,53,58,63,68,73,78,83,88,93,97},{42,47,52,57,62,67,72,77,82,87,92,99,100}),999)</f>
        <v>87</v>
      </c>
      <c r="Q1560">
        <v>1</v>
      </c>
    </row>
    <row r="1561" spans="1:17" x14ac:dyDescent="0.35">
      <c r="A1561" s="153">
        <v>4177</v>
      </c>
      <c r="B1561" t="s">
        <v>9052</v>
      </c>
      <c r="C1561" s="154">
        <v>44866</v>
      </c>
      <c r="D1561" s="155" t="s">
        <v>16</v>
      </c>
      <c r="E1561" s="156">
        <v>89</v>
      </c>
      <c r="F1561" s="157" t="s">
        <v>8969</v>
      </c>
      <c r="G1561" s="155" t="s">
        <v>9069</v>
      </c>
      <c r="H1561" s="158" t="s">
        <v>9009</v>
      </c>
      <c r="I1561" s="157"/>
      <c r="J1561" s="157">
        <v>18</v>
      </c>
      <c r="K1561" s="157" t="s">
        <v>9054</v>
      </c>
      <c r="L1561" s="153">
        <v>0.3</v>
      </c>
      <c r="M1561" s="159" t="s">
        <v>9058</v>
      </c>
      <c r="N1561" s="157"/>
      <c r="O1561" s="7" t="s">
        <v>9056</v>
      </c>
      <c r="P1561" s="16">
        <f>IFERROR(LOOKUP(E1561,{30,43,48,53,58,63,68,73,78,83,88,93,97},{42,47,52,57,62,67,72,77,82,87,92,99,100}),999)</f>
        <v>92</v>
      </c>
      <c r="Q1561">
        <v>1</v>
      </c>
    </row>
    <row r="1562" spans="1:17" x14ac:dyDescent="0.35">
      <c r="A1562" s="153">
        <v>4178</v>
      </c>
      <c r="B1562" t="s">
        <v>9052</v>
      </c>
      <c r="C1562" s="154">
        <v>44866</v>
      </c>
      <c r="D1562" s="155" t="s">
        <v>16</v>
      </c>
      <c r="E1562" s="156">
        <v>83</v>
      </c>
      <c r="F1562" s="157" t="s">
        <v>8969</v>
      </c>
      <c r="G1562" s="155" t="s">
        <v>9069</v>
      </c>
      <c r="H1562" s="158" t="s">
        <v>9009</v>
      </c>
      <c r="I1562" s="157"/>
      <c r="J1562" s="157">
        <v>18</v>
      </c>
      <c r="K1562" s="157" t="s">
        <v>9054</v>
      </c>
      <c r="L1562" s="153">
        <v>0.3</v>
      </c>
      <c r="M1562" s="159" t="s">
        <v>9058</v>
      </c>
      <c r="N1562" s="157"/>
      <c r="O1562" s="7" t="s">
        <v>9056</v>
      </c>
      <c r="P1562" s="16">
        <f>IFERROR(LOOKUP(E1562,{30,43,48,53,58,63,68,73,78,83,88,93,97},{42,47,52,57,62,67,72,77,82,87,92,99,100}),999)</f>
        <v>87</v>
      </c>
      <c r="Q1562">
        <v>1</v>
      </c>
    </row>
    <row r="1563" spans="1:17" x14ac:dyDescent="0.35">
      <c r="A1563" s="153">
        <v>4179</v>
      </c>
      <c r="B1563" t="s">
        <v>9052</v>
      </c>
      <c r="C1563" s="154">
        <v>44866</v>
      </c>
      <c r="D1563" s="155" t="s">
        <v>16</v>
      </c>
      <c r="E1563" s="156">
        <v>76</v>
      </c>
      <c r="F1563" s="157" t="s">
        <v>8969</v>
      </c>
      <c r="G1563" s="155" t="s">
        <v>9069</v>
      </c>
      <c r="H1563" s="158" t="s">
        <v>9009</v>
      </c>
      <c r="I1563" s="157"/>
      <c r="J1563" s="157">
        <v>18</v>
      </c>
      <c r="K1563" s="157" t="s">
        <v>9054</v>
      </c>
      <c r="L1563" s="159">
        <v>9.9</v>
      </c>
      <c r="M1563" s="159"/>
      <c r="N1563" s="157"/>
      <c r="O1563" s="7" t="s">
        <v>9056</v>
      </c>
      <c r="P1563" s="16">
        <f>IFERROR(LOOKUP(E1563,{30,43,48,53,58,63,68,73,78,83,88,93,97},{42,47,52,57,62,67,72,77,82,87,92,99,100}),999)</f>
        <v>77</v>
      </c>
      <c r="Q1563">
        <v>1</v>
      </c>
    </row>
    <row r="1564" spans="1:17" ht="29" x14ac:dyDescent="0.35">
      <c r="A1564" s="153">
        <v>4180</v>
      </c>
      <c r="B1564" t="s">
        <v>9052</v>
      </c>
      <c r="C1564" s="154">
        <v>44866</v>
      </c>
      <c r="D1564" s="155" t="s">
        <v>16</v>
      </c>
      <c r="E1564" s="156">
        <v>84</v>
      </c>
      <c r="F1564" s="157" t="s">
        <v>8969</v>
      </c>
      <c r="G1564" s="157" t="s">
        <v>9</v>
      </c>
      <c r="H1564" s="158" t="s">
        <v>9053</v>
      </c>
      <c r="I1564" s="157">
        <v>220267</v>
      </c>
      <c r="J1564" s="157">
        <v>18</v>
      </c>
      <c r="K1564" s="157" t="s">
        <v>9110</v>
      </c>
      <c r="L1564" s="159">
        <v>0.3</v>
      </c>
      <c r="M1564" s="159" t="s">
        <v>9058</v>
      </c>
      <c r="N1564" s="157">
        <v>220267</v>
      </c>
      <c r="O1564" s="7" t="s">
        <v>9056</v>
      </c>
      <c r="P1564" s="16">
        <f>IFERROR(LOOKUP(E1564,{30,43,48,53,58,63,68,73,78,83,88,93,97},{42,47,52,57,62,67,72,77,82,87,92,99,100}),999)</f>
        <v>87</v>
      </c>
      <c r="Q1564">
        <v>1</v>
      </c>
    </row>
    <row r="1565" spans="1:17" x14ac:dyDescent="0.35">
      <c r="A1565" s="153">
        <v>4181</v>
      </c>
      <c r="B1565" t="s">
        <v>9052</v>
      </c>
      <c r="C1565" s="154">
        <v>44866</v>
      </c>
      <c r="D1565" s="155" t="s">
        <v>16</v>
      </c>
      <c r="E1565" s="156">
        <v>85</v>
      </c>
      <c r="F1565" s="157" t="s">
        <v>8969</v>
      </c>
      <c r="G1565" s="155" t="s">
        <v>9069</v>
      </c>
      <c r="H1565" s="158" t="s">
        <v>9009</v>
      </c>
      <c r="I1565" s="157"/>
      <c r="J1565" s="157">
        <v>18</v>
      </c>
      <c r="K1565" s="157" t="s">
        <v>9054</v>
      </c>
      <c r="L1565" s="153">
        <v>0.3</v>
      </c>
      <c r="M1565" s="159" t="s">
        <v>9058</v>
      </c>
      <c r="N1565" s="157"/>
      <c r="O1565" s="7" t="s">
        <v>9056</v>
      </c>
      <c r="P1565" s="16">
        <f>IFERROR(LOOKUP(E1565,{30,43,48,53,58,63,68,73,78,83,88,93,97},{42,47,52,57,62,67,72,77,82,87,92,99,100}),999)</f>
        <v>87</v>
      </c>
      <c r="Q1565">
        <v>1</v>
      </c>
    </row>
    <row r="1566" spans="1:17" x14ac:dyDescent="0.35">
      <c r="A1566" s="153">
        <v>4182</v>
      </c>
      <c r="B1566" t="s">
        <v>9052</v>
      </c>
      <c r="C1566" s="154">
        <v>44866</v>
      </c>
      <c r="D1566" s="155" t="s">
        <v>16</v>
      </c>
      <c r="E1566" s="156">
        <v>78</v>
      </c>
      <c r="F1566" s="157" t="s">
        <v>8969</v>
      </c>
      <c r="G1566" s="155" t="s">
        <v>9069</v>
      </c>
      <c r="H1566" s="158" t="s">
        <v>9009</v>
      </c>
      <c r="I1566" s="157"/>
      <c r="J1566" s="157">
        <v>18</v>
      </c>
      <c r="K1566" s="157" t="s">
        <v>9054</v>
      </c>
      <c r="L1566" s="153">
        <v>0.3</v>
      </c>
      <c r="M1566" s="159" t="s">
        <v>9058</v>
      </c>
      <c r="N1566" s="157"/>
      <c r="O1566" s="7" t="s">
        <v>9056</v>
      </c>
      <c r="P1566" s="16">
        <f>IFERROR(LOOKUP(E1566,{30,43,48,53,58,63,68,73,78,83,88,93,97},{42,47,52,57,62,67,72,77,82,87,92,99,100}),999)</f>
        <v>82</v>
      </c>
      <c r="Q1566">
        <v>1</v>
      </c>
    </row>
    <row r="1567" spans="1:17" x14ac:dyDescent="0.35">
      <c r="A1567" s="153">
        <v>4183</v>
      </c>
      <c r="B1567" t="s">
        <v>9052</v>
      </c>
      <c r="C1567" s="154">
        <v>44866</v>
      </c>
      <c r="D1567" s="155" t="s">
        <v>16</v>
      </c>
      <c r="E1567" s="156">
        <v>80</v>
      </c>
      <c r="F1567" s="157" t="s">
        <v>8969</v>
      </c>
      <c r="G1567" s="155" t="s">
        <v>9069</v>
      </c>
      <c r="H1567" s="158" t="s">
        <v>9009</v>
      </c>
      <c r="I1567" s="157"/>
      <c r="J1567" s="157">
        <v>18</v>
      </c>
      <c r="K1567" s="157" t="s">
        <v>9054</v>
      </c>
      <c r="L1567" s="153">
        <v>0.2</v>
      </c>
      <c r="M1567" s="159" t="s">
        <v>9058</v>
      </c>
      <c r="N1567" s="157"/>
      <c r="O1567" s="7" t="s">
        <v>9056</v>
      </c>
      <c r="P1567" s="16">
        <f>IFERROR(LOOKUP(E1567,{30,43,48,53,58,63,68,73,78,83,88,93,97},{42,47,52,57,62,67,72,77,82,87,92,99,100}),999)</f>
        <v>82</v>
      </c>
      <c r="Q1567">
        <v>1</v>
      </c>
    </row>
    <row r="1568" spans="1:17" x14ac:dyDescent="0.35">
      <c r="A1568" s="153">
        <v>4184</v>
      </c>
      <c r="B1568" t="s">
        <v>9052</v>
      </c>
      <c r="C1568" s="154">
        <v>44866</v>
      </c>
      <c r="D1568" s="155" t="s">
        <v>16</v>
      </c>
      <c r="E1568" s="156">
        <v>81</v>
      </c>
      <c r="F1568" s="157" t="s">
        <v>8969</v>
      </c>
      <c r="G1568" s="155" t="s">
        <v>9069</v>
      </c>
      <c r="H1568" s="158" t="s">
        <v>9009</v>
      </c>
      <c r="I1568" s="157"/>
      <c r="J1568" s="157">
        <v>18</v>
      </c>
      <c r="K1568" s="157" t="s">
        <v>9054</v>
      </c>
      <c r="L1568" s="153">
        <v>0.3</v>
      </c>
      <c r="M1568" s="159" t="s">
        <v>9058</v>
      </c>
      <c r="N1568" s="157"/>
      <c r="O1568" s="7" t="s">
        <v>9056</v>
      </c>
      <c r="P1568" s="16">
        <f>IFERROR(LOOKUP(E1568,{30,43,48,53,58,63,68,73,78,83,88,93,97},{42,47,52,57,62,67,72,77,82,87,92,99,100}),999)</f>
        <v>82</v>
      </c>
      <c r="Q1568">
        <v>1</v>
      </c>
    </row>
    <row r="1569" spans="1:17" x14ac:dyDescent="0.35">
      <c r="A1569" s="153">
        <v>4185</v>
      </c>
      <c r="B1569" t="s">
        <v>9052</v>
      </c>
      <c r="C1569" s="154">
        <v>44866</v>
      </c>
      <c r="D1569" s="155" t="s">
        <v>16</v>
      </c>
      <c r="E1569" s="156">
        <v>80</v>
      </c>
      <c r="F1569" s="157" t="s">
        <v>8969</v>
      </c>
      <c r="G1569" s="157" t="s">
        <v>9</v>
      </c>
      <c r="H1569" s="158" t="s">
        <v>9053</v>
      </c>
      <c r="I1569" s="157">
        <v>637603</v>
      </c>
      <c r="J1569" s="157">
        <v>18</v>
      </c>
      <c r="K1569" s="157" t="s">
        <v>9055</v>
      </c>
      <c r="L1569" s="159">
        <v>1.2</v>
      </c>
      <c r="M1569" s="159" t="s">
        <v>9000</v>
      </c>
      <c r="N1569" s="157">
        <v>637603</v>
      </c>
      <c r="O1569" s="7" t="s">
        <v>9056</v>
      </c>
      <c r="P1569" s="16">
        <f>IFERROR(LOOKUP(E1569,{30,43,48,53,58,63,68,73,78,83,88,93,97},{42,47,52,57,62,67,72,77,82,87,92,99,100}),999)</f>
        <v>82</v>
      </c>
      <c r="Q1569">
        <v>1</v>
      </c>
    </row>
    <row r="1570" spans="1:17" ht="29" x14ac:dyDescent="0.35">
      <c r="A1570" s="153">
        <v>4186</v>
      </c>
      <c r="B1570" t="s">
        <v>9052</v>
      </c>
      <c r="C1570" s="154">
        <v>44866</v>
      </c>
      <c r="D1570" s="155" t="s">
        <v>16</v>
      </c>
      <c r="E1570" s="156">
        <v>74</v>
      </c>
      <c r="F1570" s="157" t="s">
        <v>8969</v>
      </c>
      <c r="G1570" s="157" t="s">
        <v>9</v>
      </c>
      <c r="H1570" s="158" t="s">
        <v>9053</v>
      </c>
      <c r="I1570" s="157">
        <v>220272</v>
      </c>
      <c r="J1570" s="157">
        <v>60</v>
      </c>
      <c r="K1570" s="157" t="s">
        <v>9108</v>
      </c>
      <c r="L1570" s="159">
        <v>0.3</v>
      </c>
      <c r="M1570" s="159" t="s">
        <v>9058</v>
      </c>
      <c r="N1570" s="157">
        <v>220272</v>
      </c>
      <c r="O1570" s="7" t="s">
        <v>9056</v>
      </c>
      <c r="P1570" s="16">
        <f>IFERROR(LOOKUP(E1570,{30,43,48,53,58,63,68,73,78,83,88,93,97},{42,47,52,57,62,67,72,77,82,87,92,99,100}),999)</f>
        <v>77</v>
      </c>
      <c r="Q1570">
        <v>1</v>
      </c>
    </row>
    <row r="1571" spans="1:17" x14ac:dyDescent="0.35">
      <c r="A1571" s="153">
        <v>4187</v>
      </c>
      <c r="B1571" t="s">
        <v>9052</v>
      </c>
      <c r="C1571" s="154">
        <v>44866</v>
      </c>
      <c r="D1571" s="155" t="s">
        <v>16</v>
      </c>
      <c r="E1571" s="156">
        <v>83</v>
      </c>
      <c r="F1571" s="157" t="s">
        <v>8969</v>
      </c>
      <c r="G1571" s="155" t="s">
        <v>9069</v>
      </c>
      <c r="H1571" s="158" t="s">
        <v>9009</v>
      </c>
      <c r="I1571" s="157"/>
      <c r="J1571" s="157">
        <v>18</v>
      </c>
      <c r="K1571" s="157" t="s">
        <v>9054</v>
      </c>
      <c r="L1571" s="153">
        <v>0.3</v>
      </c>
      <c r="M1571" s="159" t="s">
        <v>9058</v>
      </c>
      <c r="N1571" s="157"/>
      <c r="O1571" s="7" t="s">
        <v>9056</v>
      </c>
      <c r="P1571" s="16">
        <f>IFERROR(LOOKUP(E1571,{30,43,48,53,58,63,68,73,78,83,88,93,97},{42,47,52,57,62,67,72,77,82,87,92,99,100}),999)</f>
        <v>87</v>
      </c>
      <c r="Q1571">
        <v>1</v>
      </c>
    </row>
    <row r="1572" spans="1:17" x14ac:dyDescent="0.35">
      <c r="A1572" s="153">
        <v>4188</v>
      </c>
      <c r="B1572" t="s">
        <v>9052</v>
      </c>
      <c r="C1572" s="154">
        <v>44866</v>
      </c>
      <c r="D1572" s="155" t="s">
        <v>16</v>
      </c>
      <c r="E1572" s="156">
        <v>87</v>
      </c>
      <c r="F1572" s="157" t="s">
        <v>8969</v>
      </c>
      <c r="G1572" s="155" t="s">
        <v>9069</v>
      </c>
      <c r="H1572" s="158" t="s">
        <v>9009</v>
      </c>
      <c r="I1572" s="157"/>
      <c r="J1572" s="157">
        <v>18</v>
      </c>
      <c r="K1572" s="157" t="s">
        <v>9054</v>
      </c>
      <c r="L1572" s="153">
        <v>1.3</v>
      </c>
      <c r="M1572" s="159" t="s">
        <v>9000</v>
      </c>
      <c r="N1572" s="157"/>
      <c r="O1572" s="7" t="s">
        <v>9056</v>
      </c>
      <c r="P1572" s="16">
        <f>IFERROR(LOOKUP(E1572,{30,43,48,53,58,63,68,73,78,83,88,93,97},{42,47,52,57,62,67,72,77,82,87,92,99,100}),999)</f>
        <v>87</v>
      </c>
      <c r="Q1572">
        <v>1</v>
      </c>
    </row>
    <row r="1573" spans="1:17" ht="29" x14ac:dyDescent="0.35">
      <c r="A1573" s="153">
        <v>4189</v>
      </c>
      <c r="B1573" t="s">
        <v>9052</v>
      </c>
      <c r="C1573" s="154">
        <v>44866</v>
      </c>
      <c r="D1573" s="155" t="s">
        <v>16</v>
      </c>
      <c r="E1573" s="156">
        <v>86</v>
      </c>
      <c r="F1573" s="157" t="s">
        <v>8969</v>
      </c>
      <c r="G1573" s="157" t="s">
        <v>9</v>
      </c>
      <c r="H1573" s="158" t="s">
        <v>9053</v>
      </c>
      <c r="I1573" s="157">
        <v>220269</v>
      </c>
      <c r="J1573" s="157">
        <v>18</v>
      </c>
      <c r="K1573" s="157" t="s">
        <v>9113</v>
      </c>
      <c r="L1573" s="159">
        <v>0.3</v>
      </c>
      <c r="M1573" s="159" t="s">
        <v>9058</v>
      </c>
      <c r="N1573" s="157">
        <v>220269</v>
      </c>
      <c r="O1573" s="7" t="s">
        <v>9056</v>
      </c>
      <c r="P1573" s="16">
        <f>IFERROR(LOOKUP(E1573,{30,43,48,53,58,63,68,73,78,83,88,93,97},{42,47,52,57,62,67,72,77,82,87,92,99,100}),999)</f>
        <v>87</v>
      </c>
      <c r="Q1573">
        <v>1</v>
      </c>
    </row>
    <row r="1574" spans="1:17" x14ac:dyDescent="0.35">
      <c r="A1574" s="153">
        <v>4190</v>
      </c>
      <c r="B1574" t="s">
        <v>9052</v>
      </c>
      <c r="C1574" s="154">
        <v>44866</v>
      </c>
      <c r="D1574" s="155" t="s">
        <v>16</v>
      </c>
      <c r="E1574" s="156">
        <v>87</v>
      </c>
      <c r="F1574" s="157" t="s">
        <v>8969</v>
      </c>
      <c r="G1574" s="155" t="s">
        <v>9069</v>
      </c>
      <c r="H1574" s="158" t="s">
        <v>9009</v>
      </c>
      <c r="I1574" s="157"/>
      <c r="J1574" s="157">
        <v>18</v>
      </c>
      <c r="K1574" s="157" t="s">
        <v>9054</v>
      </c>
      <c r="L1574" s="153">
        <v>0.3</v>
      </c>
      <c r="M1574" s="159" t="s">
        <v>9058</v>
      </c>
      <c r="N1574" s="157"/>
      <c r="O1574" s="7" t="s">
        <v>9056</v>
      </c>
      <c r="P1574" s="16">
        <f>IFERROR(LOOKUP(E1574,{30,43,48,53,58,63,68,73,78,83,88,93,97},{42,47,52,57,62,67,72,77,82,87,92,99,100}),999)</f>
        <v>87</v>
      </c>
      <c r="Q1574">
        <v>1</v>
      </c>
    </row>
    <row r="1575" spans="1:17" x14ac:dyDescent="0.35">
      <c r="A1575" s="153">
        <v>4191</v>
      </c>
      <c r="B1575" t="s">
        <v>9052</v>
      </c>
      <c r="C1575" s="154">
        <v>44866</v>
      </c>
      <c r="D1575" s="155" t="s">
        <v>16</v>
      </c>
      <c r="E1575" s="156">
        <v>77</v>
      </c>
      <c r="F1575" s="157" t="s">
        <v>8969</v>
      </c>
      <c r="G1575" s="155" t="s">
        <v>9069</v>
      </c>
      <c r="H1575" s="158" t="s">
        <v>9009</v>
      </c>
      <c r="I1575" s="157"/>
      <c r="J1575" s="157">
        <v>18</v>
      </c>
      <c r="K1575" s="157" t="s">
        <v>9054</v>
      </c>
      <c r="L1575" s="159">
        <v>9.9</v>
      </c>
      <c r="M1575" s="159"/>
      <c r="N1575" s="157"/>
      <c r="O1575" s="7" t="s">
        <v>9056</v>
      </c>
      <c r="P1575" s="16">
        <f>IFERROR(LOOKUP(E1575,{30,43,48,53,58,63,68,73,78,83,88,93,97},{42,47,52,57,62,67,72,77,82,87,92,99,100}),999)</f>
        <v>77</v>
      </c>
      <c r="Q1575">
        <v>1</v>
      </c>
    </row>
    <row r="1576" spans="1:17" x14ac:dyDescent="0.35">
      <c r="A1576" s="153">
        <v>4192</v>
      </c>
      <c r="B1576" t="s">
        <v>9052</v>
      </c>
      <c r="C1576" s="154">
        <v>44866</v>
      </c>
      <c r="D1576" s="155" t="s">
        <v>16</v>
      </c>
      <c r="E1576" s="156">
        <v>87</v>
      </c>
      <c r="F1576" s="157" t="s">
        <v>8969</v>
      </c>
      <c r="G1576" s="155" t="s">
        <v>9069</v>
      </c>
      <c r="H1576" s="158" t="s">
        <v>9009</v>
      </c>
      <c r="I1576" s="157"/>
      <c r="J1576" s="157">
        <v>18</v>
      </c>
      <c r="K1576" s="157" t="s">
        <v>9054</v>
      </c>
      <c r="L1576" s="153">
        <v>0.4</v>
      </c>
      <c r="M1576" s="159" t="s">
        <v>9058</v>
      </c>
      <c r="N1576" s="157"/>
      <c r="O1576" s="7" t="s">
        <v>9056</v>
      </c>
      <c r="P1576" s="16">
        <f>IFERROR(LOOKUP(E1576,{30,43,48,53,58,63,68,73,78,83,88,93,97},{42,47,52,57,62,67,72,77,82,87,92,99,100}),999)</f>
        <v>87</v>
      </c>
      <c r="Q1576">
        <v>1</v>
      </c>
    </row>
    <row r="1577" spans="1:17" x14ac:dyDescent="0.35">
      <c r="A1577" s="153">
        <v>4193</v>
      </c>
      <c r="B1577" t="s">
        <v>9052</v>
      </c>
      <c r="C1577" s="154">
        <v>44866</v>
      </c>
      <c r="D1577" s="155" t="s">
        <v>16</v>
      </c>
      <c r="E1577" s="156">
        <v>82</v>
      </c>
      <c r="F1577" s="157" t="s">
        <v>8969</v>
      </c>
      <c r="G1577" s="155" t="s">
        <v>9069</v>
      </c>
      <c r="H1577" s="158" t="s">
        <v>9009</v>
      </c>
      <c r="I1577" s="157"/>
      <c r="J1577" s="157">
        <v>18</v>
      </c>
      <c r="K1577" s="157" t="s">
        <v>9054</v>
      </c>
      <c r="L1577" s="153">
        <v>0.4</v>
      </c>
      <c r="M1577" s="159" t="s">
        <v>9058</v>
      </c>
      <c r="N1577" s="157"/>
      <c r="O1577" s="7" t="s">
        <v>9056</v>
      </c>
      <c r="P1577" s="16">
        <f>IFERROR(LOOKUP(E1577,{30,43,48,53,58,63,68,73,78,83,88,93,97},{42,47,52,57,62,67,72,77,82,87,92,99,100}),999)</f>
        <v>82</v>
      </c>
      <c r="Q1577">
        <v>1</v>
      </c>
    </row>
    <row r="1578" spans="1:17" x14ac:dyDescent="0.35">
      <c r="A1578" s="153">
        <v>4194</v>
      </c>
      <c r="B1578" t="s">
        <v>9052</v>
      </c>
      <c r="C1578" s="154">
        <v>44866</v>
      </c>
      <c r="D1578" s="155" t="s">
        <v>16</v>
      </c>
      <c r="E1578" s="156">
        <v>82</v>
      </c>
      <c r="F1578" s="157" t="s">
        <v>8969</v>
      </c>
      <c r="G1578" s="155" t="s">
        <v>9069</v>
      </c>
      <c r="H1578" s="158" t="s">
        <v>9009</v>
      </c>
      <c r="I1578" s="157"/>
      <c r="J1578" s="157">
        <v>18</v>
      </c>
      <c r="K1578" s="157" t="s">
        <v>9054</v>
      </c>
      <c r="L1578" s="159">
        <v>9.9</v>
      </c>
      <c r="M1578" s="159"/>
      <c r="N1578" s="157"/>
      <c r="O1578" s="7" t="s">
        <v>9056</v>
      </c>
      <c r="P1578" s="16">
        <f>IFERROR(LOOKUP(E1578,{30,43,48,53,58,63,68,73,78,83,88,93,97},{42,47,52,57,62,67,72,77,82,87,92,99,100}),999)</f>
        <v>82</v>
      </c>
      <c r="Q1578">
        <v>1</v>
      </c>
    </row>
    <row r="1579" spans="1:17" x14ac:dyDescent="0.35">
      <c r="A1579" s="153">
        <v>4195</v>
      </c>
      <c r="B1579" t="s">
        <v>9052</v>
      </c>
      <c r="C1579" s="154">
        <v>44866</v>
      </c>
      <c r="D1579" s="155" t="s">
        <v>16</v>
      </c>
      <c r="E1579" s="156">
        <v>77</v>
      </c>
      <c r="F1579" s="157" t="s">
        <v>8969</v>
      </c>
      <c r="G1579" s="157" t="s">
        <v>9</v>
      </c>
      <c r="H1579" s="158" t="s">
        <v>9053</v>
      </c>
      <c r="I1579" s="157">
        <v>220513</v>
      </c>
      <c r="J1579" s="157">
        <v>18</v>
      </c>
      <c r="K1579" s="157" t="s">
        <v>9080</v>
      </c>
      <c r="L1579" s="159">
        <v>0.3</v>
      </c>
      <c r="M1579" s="159" t="s">
        <v>9058</v>
      </c>
      <c r="N1579" s="157">
        <v>220513</v>
      </c>
      <c r="O1579" s="7" t="s">
        <v>9056</v>
      </c>
      <c r="P1579" s="16">
        <f>IFERROR(LOOKUP(E1579,{30,43,48,53,58,63,68,73,78,83,88,93,97},{42,47,52,57,62,67,72,77,82,87,92,99,100}),999)</f>
        <v>77</v>
      </c>
      <c r="Q1579">
        <v>1</v>
      </c>
    </row>
    <row r="1580" spans="1:17" ht="29" x14ac:dyDescent="0.35">
      <c r="A1580" s="153">
        <v>4196</v>
      </c>
      <c r="B1580" t="s">
        <v>9052</v>
      </c>
      <c r="C1580" s="154">
        <v>44866</v>
      </c>
      <c r="D1580" s="155" t="s">
        <v>16</v>
      </c>
      <c r="E1580" s="156">
        <v>78</v>
      </c>
      <c r="F1580" s="157" t="s">
        <v>8969</v>
      </c>
      <c r="G1580" s="157" t="s">
        <v>9</v>
      </c>
      <c r="H1580" s="158" t="s">
        <v>9053</v>
      </c>
      <c r="I1580" s="157">
        <v>91286</v>
      </c>
      <c r="J1580" s="157">
        <v>18</v>
      </c>
      <c r="K1580" s="157" t="s">
        <v>9112</v>
      </c>
      <c r="L1580" s="159">
        <v>0.3</v>
      </c>
      <c r="M1580" s="159" t="s">
        <v>9058</v>
      </c>
      <c r="N1580" s="157">
        <v>91286</v>
      </c>
      <c r="O1580" s="7" t="s">
        <v>9056</v>
      </c>
      <c r="P1580" s="16">
        <f>IFERROR(LOOKUP(E1580,{30,43,48,53,58,63,68,73,78,83,88,93,97},{42,47,52,57,62,67,72,77,82,87,92,99,100}),999)</f>
        <v>82</v>
      </c>
      <c r="Q1580">
        <v>1</v>
      </c>
    </row>
    <row r="1581" spans="1:17" x14ac:dyDescent="0.35">
      <c r="A1581" s="153">
        <v>4197</v>
      </c>
      <c r="B1581" t="s">
        <v>9052</v>
      </c>
      <c r="C1581" s="154">
        <v>44866</v>
      </c>
      <c r="D1581" s="155" t="s">
        <v>16</v>
      </c>
      <c r="E1581" s="156">
        <v>87</v>
      </c>
      <c r="F1581" s="157" t="s">
        <v>8969</v>
      </c>
      <c r="G1581" s="155" t="s">
        <v>9069</v>
      </c>
      <c r="H1581" s="158" t="s">
        <v>9009</v>
      </c>
      <c r="I1581" s="157"/>
      <c r="J1581" s="157">
        <v>18</v>
      </c>
      <c r="K1581" s="157" t="s">
        <v>9054</v>
      </c>
      <c r="L1581" s="153">
        <v>0.3</v>
      </c>
      <c r="M1581" s="159" t="s">
        <v>9058</v>
      </c>
      <c r="N1581" s="157"/>
      <c r="O1581" s="7" t="s">
        <v>9056</v>
      </c>
      <c r="P1581" s="16">
        <f>IFERROR(LOOKUP(E1581,{30,43,48,53,58,63,68,73,78,83,88,93,97},{42,47,52,57,62,67,72,77,82,87,92,99,100}),999)</f>
        <v>87</v>
      </c>
      <c r="Q1581">
        <v>1</v>
      </c>
    </row>
    <row r="1582" spans="1:17" x14ac:dyDescent="0.35">
      <c r="A1582" s="153">
        <v>4198</v>
      </c>
      <c r="B1582" t="s">
        <v>9052</v>
      </c>
      <c r="C1582" s="154">
        <v>44866</v>
      </c>
      <c r="D1582" s="155" t="s">
        <v>16</v>
      </c>
      <c r="E1582" s="156">
        <v>84</v>
      </c>
      <c r="F1582" s="157" t="s">
        <v>8969</v>
      </c>
      <c r="G1582" s="155" t="s">
        <v>9069</v>
      </c>
      <c r="H1582" s="158" t="s">
        <v>9009</v>
      </c>
      <c r="I1582" s="157"/>
      <c r="J1582" s="157">
        <v>18</v>
      </c>
      <c r="K1582" s="157" t="s">
        <v>9054</v>
      </c>
      <c r="L1582" s="153">
        <v>0.3</v>
      </c>
      <c r="M1582" s="159" t="s">
        <v>9058</v>
      </c>
      <c r="N1582" s="157"/>
      <c r="O1582" s="7" t="s">
        <v>9056</v>
      </c>
      <c r="P1582" s="16">
        <f>IFERROR(LOOKUP(E1582,{30,43,48,53,58,63,68,73,78,83,88,93,97},{42,47,52,57,62,67,72,77,82,87,92,99,100}),999)</f>
        <v>87</v>
      </c>
      <c r="Q1582">
        <v>1</v>
      </c>
    </row>
    <row r="1583" spans="1:17" x14ac:dyDescent="0.35">
      <c r="A1583" s="153">
        <v>4199</v>
      </c>
      <c r="B1583" t="s">
        <v>9052</v>
      </c>
      <c r="C1583" s="154">
        <v>44866</v>
      </c>
      <c r="D1583" s="155" t="s">
        <v>16</v>
      </c>
      <c r="E1583" s="156">
        <v>80</v>
      </c>
      <c r="F1583" s="157" t="s">
        <v>8969</v>
      </c>
      <c r="G1583" s="155" t="s">
        <v>9069</v>
      </c>
      <c r="H1583" s="158" t="s">
        <v>9009</v>
      </c>
      <c r="I1583" s="157"/>
      <c r="J1583" s="157">
        <v>18</v>
      </c>
      <c r="K1583" s="157" t="s">
        <v>9054</v>
      </c>
      <c r="L1583" s="159">
        <v>9.9</v>
      </c>
      <c r="M1583" s="159"/>
      <c r="N1583" s="157"/>
      <c r="O1583" s="7" t="s">
        <v>9056</v>
      </c>
      <c r="P1583" s="16">
        <f>IFERROR(LOOKUP(E1583,{30,43,48,53,58,63,68,73,78,83,88,93,97},{42,47,52,57,62,67,72,77,82,87,92,99,100}),999)</f>
        <v>82</v>
      </c>
      <c r="Q1583">
        <v>1</v>
      </c>
    </row>
    <row r="1584" spans="1:17" x14ac:dyDescent="0.35">
      <c r="A1584" s="153">
        <v>4200</v>
      </c>
      <c r="B1584" t="s">
        <v>9052</v>
      </c>
      <c r="C1584" s="154">
        <v>44866</v>
      </c>
      <c r="D1584" s="155" t="s">
        <v>16</v>
      </c>
      <c r="E1584" s="156">
        <v>80</v>
      </c>
      <c r="F1584" s="157" t="s">
        <v>8969</v>
      </c>
      <c r="G1584" s="157" t="s">
        <v>9</v>
      </c>
      <c r="H1584" s="158" t="s">
        <v>9053</v>
      </c>
      <c r="I1584" s="157">
        <v>637422</v>
      </c>
      <c r="J1584" s="157">
        <v>18</v>
      </c>
      <c r="K1584" s="157" t="s">
        <v>9109</v>
      </c>
      <c r="L1584" s="159">
        <v>0.3</v>
      </c>
      <c r="M1584" s="159" t="s">
        <v>9058</v>
      </c>
      <c r="N1584" s="157">
        <v>637422</v>
      </c>
      <c r="O1584" s="7" t="s">
        <v>9056</v>
      </c>
      <c r="P1584" s="16">
        <f>IFERROR(LOOKUP(E1584,{30,43,48,53,58,63,68,73,78,83,88,93,97},{42,47,52,57,62,67,72,77,82,87,92,99,100}),999)</f>
        <v>82</v>
      </c>
      <c r="Q1584">
        <v>1</v>
      </c>
    </row>
    <row r="1585" spans="1:17" x14ac:dyDescent="0.35">
      <c r="A1585" s="153">
        <v>4201</v>
      </c>
      <c r="B1585" t="s">
        <v>9052</v>
      </c>
      <c r="C1585" s="154">
        <v>44866</v>
      </c>
      <c r="D1585" s="155" t="s">
        <v>16</v>
      </c>
      <c r="E1585" s="156">
        <v>91</v>
      </c>
      <c r="F1585" s="157" t="s">
        <v>8969</v>
      </c>
      <c r="G1585" s="155" t="s">
        <v>9069</v>
      </c>
      <c r="H1585" s="158" t="s">
        <v>9009</v>
      </c>
      <c r="I1585" s="157"/>
      <c r="J1585" s="157">
        <v>18</v>
      </c>
      <c r="K1585" s="157" t="s">
        <v>9054</v>
      </c>
      <c r="L1585" s="153">
        <v>0.3</v>
      </c>
      <c r="M1585" s="159" t="s">
        <v>9058</v>
      </c>
      <c r="N1585" s="157"/>
      <c r="O1585" s="7" t="s">
        <v>9056</v>
      </c>
      <c r="P1585" s="16">
        <f>IFERROR(LOOKUP(E1585,{30,43,48,53,58,63,68,73,78,83,88,93,97},{42,47,52,57,62,67,72,77,82,87,92,99,100}),999)</f>
        <v>92</v>
      </c>
      <c r="Q1585">
        <v>1</v>
      </c>
    </row>
    <row r="1586" spans="1:17" x14ac:dyDescent="0.35">
      <c r="A1586" s="153">
        <v>4202</v>
      </c>
      <c r="B1586" t="s">
        <v>9052</v>
      </c>
      <c r="C1586" s="154">
        <v>44866</v>
      </c>
      <c r="D1586" s="155" t="s">
        <v>16</v>
      </c>
      <c r="E1586" s="156">
        <v>79</v>
      </c>
      <c r="F1586" s="157" t="s">
        <v>8969</v>
      </c>
      <c r="G1586" s="155" t="s">
        <v>9069</v>
      </c>
      <c r="H1586" s="158" t="s">
        <v>9009</v>
      </c>
      <c r="I1586" s="157"/>
      <c r="J1586" s="157">
        <v>18</v>
      </c>
      <c r="K1586" s="157" t="s">
        <v>9054</v>
      </c>
      <c r="L1586" s="153">
        <v>0.3</v>
      </c>
      <c r="M1586" s="159" t="s">
        <v>9058</v>
      </c>
      <c r="N1586" s="157"/>
      <c r="O1586" s="7" t="s">
        <v>9056</v>
      </c>
      <c r="P1586" s="16">
        <f>IFERROR(LOOKUP(E1586,{30,43,48,53,58,63,68,73,78,83,88,93,97},{42,47,52,57,62,67,72,77,82,87,92,99,100}),999)</f>
        <v>82</v>
      </c>
      <c r="Q1586">
        <v>1</v>
      </c>
    </row>
    <row r="1587" spans="1:17" x14ac:dyDescent="0.35">
      <c r="A1587" s="153">
        <v>4203</v>
      </c>
      <c r="B1587" t="s">
        <v>9052</v>
      </c>
      <c r="C1587" s="154">
        <v>44866</v>
      </c>
      <c r="D1587" s="155" t="s">
        <v>16</v>
      </c>
      <c r="E1587" s="156">
        <v>82</v>
      </c>
      <c r="F1587" s="157" t="s">
        <v>8969</v>
      </c>
      <c r="G1587" s="155" t="s">
        <v>9069</v>
      </c>
      <c r="H1587" s="158" t="s">
        <v>9009</v>
      </c>
      <c r="I1587" s="157"/>
      <c r="J1587" s="157">
        <v>18</v>
      </c>
      <c r="K1587" s="157" t="s">
        <v>9054</v>
      </c>
      <c r="L1587" s="153">
        <v>0.3</v>
      </c>
      <c r="M1587" s="159" t="s">
        <v>9058</v>
      </c>
      <c r="N1587" s="157"/>
      <c r="O1587" s="7" t="s">
        <v>9056</v>
      </c>
      <c r="P1587" s="16">
        <f>IFERROR(LOOKUP(E1587,{30,43,48,53,58,63,68,73,78,83,88,93,97},{42,47,52,57,62,67,72,77,82,87,92,99,100}),999)</f>
        <v>82</v>
      </c>
      <c r="Q1587">
        <v>1</v>
      </c>
    </row>
    <row r="1588" spans="1:17" x14ac:dyDescent="0.35">
      <c r="A1588" s="153">
        <v>4204</v>
      </c>
      <c r="B1588" t="s">
        <v>9052</v>
      </c>
      <c r="C1588" s="154">
        <v>44866</v>
      </c>
      <c r="D1588" s="155" t="s">
        <v>16</v>
      </c>
      <c r="E1588" s="156">
        <v>90</v>
      </c>
      <c r="F1588" s="157" t="s">
        <v>8969</v>
      </c>
      <c r="G1588" s="155" t="s">
        <v>9069</v>
      </c>
      <c r="H1588" s="158" t="s">
        <v>9009</v>
      </c>
      <c r="I1588" s="157"/>
      <c r="J1588" s="157">
        <v>18</v>
      </c>
      <c r="K1588" s="157" t="s">
        <v>9054</v>
      </c>
      <c r="L1588" s="153">
        <v>1.3</v>
      </c>
      <c r="M1588" s="159" t="s">
        <v>9000</v>
      </c>
      <c r="N1588" s="157"/>
      <c r="O1588" s="7" t="s">
        <v>9056</v>
      </c>
      <c r="P1588" s="16">
        <f>IFERROR(LOOKUP(E1588,{30,43,48,53,58,63,68,73,78,83,88,93,97},{42,47,52,57,62,67,72,77,82,87,92,99,100}),999)</f>
        <v>92</v>
      </c>
      <c r="Q1588">
        <v>1</v>
      </c>
    </row>
    <row r="1589" spans="1:17" x14ac:dyDescent="0.35">
      <c r="A1589" s="153">
        <v>4205</v>
      </c>
      <c r="B1589" t="s">
        <v>9052</v>
      </c>
      <c r="C1589" s="154">
        <v>44866</v>
      </c>
      <c r="D1589" s="155" t="s">
        <v>16</v>
      </c>
      <c r="E1589" s="156">
        <v>73</v>
      </c>
      <c r="F1589" s="157" t="s">
        <v>8969</v>
      </c>
      <c r="G1589" s="155" t="s">
        <v>9069</v>
      </c>
      <c r="H1589" s="158" t="s">
        <v>9009</v>
      </c>
      <c r="I1589" s="157"/>
      <c r="J1589" s="157">
        <v>18</v>
      </c>
      <c r="K1589" s="157" t="s">
        <v>9054</v>
      </c>
      <c r="L1589" s="159">
        <v>9.9</v>
      </c>
      <c r="M1589" s="159"/>
      <c r="N1589" s="157"/>
      <c r="O1589" s="7" t="s">
        <v>9056</v>
      </c>
      <c r="P1589" s="16">
        <f>IFERROR(LOOKUP(E1589,{30,43,48,53,58,63,68,73,78,83,88,93,97},{42,47,52,57,62,67,72,77,82,87,92,99,100}),999)</f>
        <v>77</v>
      </c>
      <c r="Q1589">
        <v>1</v>
      </c>
    </row>
    <row r="1590" spans="1:17" ht="29" x14ac:dyDescent="0.35">
      <c r="A1590" s="153">
        <v>4206</v>
      </c>
      <c r="B1590" t="s">
        <v>9052</v>
      </c>
      <c r="C1590" s="154">
        <v>44866</v>
      </c>
      <c r="D1590" s="155" t="s">
        <v>16</v>
      </c>
      <c r="E1590" s="156">
        <v>77</v>
      </c>
      <c r="F1590" s="157" t="s">
        <v>8969</v>
      </c>
      <c r="G1590" s="157" t="s">
        <v>9</v>
      </c>
      <c r="H1590" s="158" t="s">
        <v>9053</v>
      </c>
      <c r="I1590" s="157">
        <v>220511</v>
      </c>
      <c r="J1590" s="157">
        <v>18</v>
      </c>
      <c r="K1590" s="157" t="s">
        <v>9068</v>
      </c>
      <c r="L1590" s="159">
        <v>0.3</v>
      </c>
      <c r="M1590" s="159" t="s">
        <v>9058</v>
      </c>
      <c r="N1590" s="157">
        <v>220511</v>
      </c>
      <c r="O1590" s="7" t="s">
        <v>9056</v>
      </c>
      <c r="P1590" s="16">
        <f>IFERROR(LOOKUP(E1590,{30,43,48,53,58,63,68,73,78,83,88,93,97},{42,47,52,57,62,67,72,77,82,87,92,99,100}),999)</f>
        <v>77</v>
      </c>
      <c r="Q1590">
        <v>1</v>
      </c>
    </row>
    <row r="1591" spans="1:17" x14ac:dyDescent="0.35">
      <c r="A1591" s="153">
        <v>4207</v>
      </c>
      <c r="B1591" t="s">
        <v>9052</v>
      </c>
      <c r="C1591" s="154">
        <v>44866</v>
      </c>
      <c r="D1591" s="155" t="s">
        <v>16</v>
      </c>
      <c r="E1591" s="156">
        <v>81</v>
      </c>
      <c r="F1591" s="157" t="s">
        <v>8969</v>
      </c>
      <c r="G1591" s="155" t="s">
        <v>9069</v>
      </c>
      <c r="H1591" s="158" t="s">
        <v>9009</v>
      </c>
      <c r="I1591" s="157"/>
      <c r="J1591" s="157">
        <v>18</v>
      </c>
      <c r="K1591" s="157" t="s">
        <v>9054</v>
      </c>
      <c r="L1591" s="153">
        <v>1.2</v>
      </c>
      <c r="M1591" s="159" t="s">
        <v>9000</v>
      </c>
      <c r="N1591" s="157"/>
      <c r="O1591" s="7" t="s">
        <v>9056</v>
      </c>
      <c r="P1591" s="16">
        <f>IFERROR(LOOKUP(E1591,{30,43,48,53,58,63,68,73,78,83,88,93,97},{42,47,52,57,62,67,72,77,82,87,92,99,100}),999)</f>
        <v>82</v>
      </c>
      <c r="Q1591">
        <v>1</v>
      </c>
    </row>
    <row r="1592" spans="1:17" x14ac:dyDescent="0.35">
      <c r="A1592" s="153">
        <v>4208</v>
      </c>
      <c r="B1592" t="s">
        <v>9052</v>
      </c>
      <c r="C1592" s="154">
        <v>44866</v>
      </c>
      <c r="D1592" s="155" t="s">
        <v>16</v>
      </c>
      <c r="E1592" s="156">
        <v>82</v>
      </c>
      <c r="F1592" s="157" t="s">
        <v>8969</v>
      </c>
      <c r="G1592" s="155" t="s">
        <v>9069</v>
      </c>
      <c r="H1592" s="158" t="s">
        <v>9009</v>
      </c>
      <c r="I1592" s="157"/>
      <c r="J1592" s="157">
        <v>18</v>
      </c>
      <c r="K1592" s="157" t="s">
        <v>9054</v>
      </c>
      <c r="L1592" s="153">
        <v>0.3</v>
      </c>
      <c r="M1592" s="159" t="s">
        <v>9058</v>
      </c>
      <c r="N1592" s="157"/>
      <c r="O1592" s="7" t="s">
        <v>9056</v>
      </c>
      <c r="P1592" s="16">
        <f>IFERROR(LOOKUP(E1592,{30,43,48,53,58,63,68,73,78,83,88,93,97},{42,47,52,57,62,67,72,77,82,87,92,99,100}),999)</f>
        <v>82</v>
      </c>
      <c r="Q1592">
        <v>1</v>
      </c>
    </row>
    <row r="1593" spans="1:17" x14ac:dyDescent="0.35">
      <c r="A1593" s="153">
        <v>4209</v>
      </c>
      <c r="B1593" t="s">
        <v>9052</v>
      </c>
      <c r="C1593" s="154">
        <v>44866</v>
      </c>
      <c r="D1593" s="155" t="s">
        <v>16</v>
      </c>
      <c r="E1593" s="156">
        <v>78</v>
      </c>
      <c r="F1593" s="157" t="s">
        <v>8969</v>
      </c>
      <c r="G1593" s="155" t="s">
        <v>9069</v>
      </c>
      <c r="H1593" s="158" t="s">
        <v>9009</v>
      </c>
      <c r="I1593" s="157"/>
      <c r="J1593" s="157">
        <v>18</v>
      </c>
      <c r="K1593" s="157" t="s">
        <v>9054</v>
      </c>
      <c r="L1593" s="153">
        <v>0.2</v>
      </c>
      <c r="M1593" s="159" t="s">
        <v>9058</v>
      </c>
      <c r="N1593" s="157"/>
      <c r="O1593" s="7" t="s">
        <v>9056</v>
      </c>
      <c r="P1593" s="16">
        <f>IFERROR(LOOKUP(E1593,{30,43,48,53,58,63,68,73,78,83,88,93,97},{42,47,52,57,62,67,72,77,82,87,92,99,100}),999)</f>
        <v>82</v>
      </c>
      <c r="Q1593">
        <v>1</v>
      </c>
    </row>
    <row r="1594" spans="1:17" x14ac:dyDescent="0.35">
      <c r="A1594" s="153">
        <v>4210</v>
      </c>
      <c r="B1594" t="s">
        <v>9052</v>
      </c>
      <c r="C1594" s="154">
        <v>44866</v>
      </c>
      <c r="D1594" s="155" t="s">
        <v>16</v>
      </c>
      <c r="E1594" s="156">
        <v>86</v>
      </c>
      <c r="F1594" s="157" t="s">
        <v>8969</v>
      </c>
      <c r="G1594" s="155" t="s">
        <v>9069</v>
      </c>
      <c r="H1594" s="158" t="s">
        <v>9009</v>
      </c>
      <c r="I1594" s="157"/>
      <c r="J1594" s="157">
        <v>18</v>
      </c>
      <c r="K1594" s="157" t="s">
        <v>9054</v>
      </c>
      <c r="L1594" s="159">
        <v>9.9</v>
      </c>
      <c r="M1594" s="159"/>
      <c r="N1594" s="157"/>
      <c r="O1594" s="7" t="s">
        <v>9056</v>
      </c>
      <c r="P1594" s="16">
        <f>IFERROR(LOOKUP(E1594,{30,43,48,53,58,63,68,73,78,83,88,93,97},{42,47,52,57,62,67,72,77,82,87,92,99,100}),999)</f>
        <v>87</v>
      </c>
      <c r="Q1594">
        <v>1</v>
      </c>
    </row>
    <row r="1595" spans="1:17" ht="29" x14ac:dyDescent="0.35">
      <c r="A1595" s="153">
        <v>4211</v>
      </c>
      <c r="B1595" t="s">
        <v>9052</v>
      </c>
      <c r="C1595" s="154">
        <v>44866</v>
      </c>
      <c r="D1595" s="155" t="s">
        <v>16</v>
      </c>
      <c r="E1595" s="156">
        <v>74</v>
      </c>
      <c r="F1595" s="157" t="s">
        <v>8969</v>
      </c>
      <c r="G1595" s="157" t="s">
        <v>9</v>
      </c>
      <c r="H1595" s="158" t="s">
        <v>9053</v>
      </c>
      <c r="I1595" s="157">
        <v>637420</v>
      </c>
      <c r="J1595" s="157">
        <v>18</v>
      </c>
      <c r="K1595" s="157" t="s">
        <v>9081</v>
      </c>
      <c r="L1595" s="159">
        <v>0.3</v>
      </c>
      <c r="M1595" s="159" t="s">
        <v>9058</v>
      </c>
      <c r="N1595" s="157">
        <v>637420</v>
      </c>
      <c r="O1595" s="7" t="s">
        <v>9056</v>
      </c>
      <c r="P1595" s="16">
        <f>IFERROR(LOOKUP(E1595,{30,43,48,53,58,63,68,73,78,83,88,93,97},{42,47,52,57,62,67,72,77,82,87,92,99,100}),999)</f>
        <v>77</v>
      </c>
      <c r="Q1595">
        <v>1</v>
      </c>
    </row>
    <row r="1596" spans="1:17" ht="29" x14ac:dyDescent="0.35">
      <c r="A1596" s="153">
        <v>4212</v>
      </c>
      <c r="B1596" t="s">
        <v>9052</v>
      </c>
      <c r="C1596" s="154">
        <v>44866</v>
      </c>
      <c r="D1596" s="155" t="s">
        <v>16</v>
      </c>
      <c r="E1596" s="156">
        <v>78</v>
      </c>
      <c r="F1596" s="157" t="s">
        <v>8969</v>
      </c>
      <c r="G1596" s="157" t="s">
        <v>9</v>
      </c>
      <c r="H1596" s="158" t="s">
        <v>9053</v>
      </c>
      <c r="I1596" s="157">
        <v>91286</v>
      </c>
      <c r="J1596" s="157">
        <v>18</v>
      </c>
      <c r="K1596" s="157" t="s">
        <v>9112</v>
      </c>
      <c r="L1596" s="159">
        <v>0.3</v>
      </c>
      <c r="M1596" s="159" t="s">
        <v>9058</v>
      </c>
      <c r="N1596" s="157">
        <v>91286</v>
      </c>
      <c r="O1596" s="7" t="s">
        <v>9056</v>
      </c>
      <c r="P1596" s="16">
        <f>IFERROR(LOOKUP(E1596,{30,43,48,53,58,63,68,73,78,83,88,93,97},{42,47,52,57,62,67,72,77,82,87,92,99,100}),999)</f>
        <v>82</v>
      </c>
      <c r="Q1596">
        <v>1</v>
      </c>
    </row>
    <row r="1597" spans="1:17" x14ac:dyDescent="0.35">
      <c r="A1597" s="153">
        <v>4213</v>
      </c>
      <c r="B1597" t="s">
        <v>9052</v>
      </c>
      <c r="C1597" s="154">
        <v>44866</v>
      </c>
      <c r="D1597" s="155" t="s">
        <v>16</v>
      </c>
      <c r="E1597" s="156">
        <v>88</v>
      </c>
      <c r="F1597" s="157" t="s">
        <v>8969</v>
      </c>
      <c r="G1597" s="155" t="s">
        <v>9069</v>
      </c>
      <c r="H1597" s="158" t="s">
        <v>9009</v>
      </c>
      <c r="I1597" s="157"/>
      <c r="J1597" s="157">
        <v>18</v>
      </c>
      <c r="K1597" s="157" t="s">
        <v>9054</v>
      </c>
      <c r="L1597" s="159">
        <v>9.9</v>
      </c>
      <c r="M1597" s="159"/>
      <c r="N1597" s="157"/>
      <c r="O1597" s="7" t="s">
        <v>9056</v>
      </c>
      <c r="P1597" s="16">
        <f>IFERROR(LOOKUP(E1597,{30,43,48,53,58,63,68,73,78,83,88,93,97},{42,47,52,57,62,67,72,77,82,87,92,99,100}),999)</f>
        <v>92</v>
      </c>
      <c r="Q1597">
        <v>1</v>
      </c>
    </row>
    <row r="1598" spans="1:17" ht="29" x14ac:dyDescent="0.35">
      <c r="A1598" s="153">
        <v>4214</v>
      </c>
      <c r="B1598" t="s">
        <v>9052</v>
      </c>
      <c r="C1598" s="154">
        <v>44866</v>
      </c>
      <c r="D1598" s="155" t="s">
        <v>16</v>
      </c>
      <c r="E1598" s="156">
        <v>81</v>
      </c>
      <c r="F1598" s="157" t="s">
        <v>8969</v>
      </c>
      <c r="G1598" s="157" t="s">
        <v>9</v>
      </c>
      <c r="H1598" s="158" t="s">
        <v>9053</v>
      </c>
      <c r="I1598" s="157">
        <v>637420</v>
      </c>
      <c r="J1598" s="157">
        <v>18</v>
      </c>
      <c r="K1598" s="157" t="s">
        <v>9081</v>
      </c>
      <c r="L1598" s="159">
        <v>0.3</v>
      </c>
      <c r="M1598" s="159" t="s">
        <v>9058</v>
      </c>
      <c r="N1598" s="157">
        <v>637420</v>
      </c>
      <c r="O1598" s="7" t="s">
        <v>9056</v>
      </c>
      <c r="P1598" s="16">
        <f>IFERROR(LOOKUP(E1598,{30,43,48,53,58,63,68,73,78,83,88,93,97},{42,47,52,57,62,67,72,77,82,87,92,99,100}),999)</f>
        <v>82</v>
      </c>
      <c r="Q1598">
        <v>1</v>
      </c>
    </row>
    <row r="1599" spans="1:17" x14ac:dyDescent="0.35">
      <c r="A1599" s="153">
        <v>4215</v>
      </c>
      <c r="B1599" t="s">
        <v>9052</v>
      </c>
      <c r="C1599" s="154">
        <v>44866</v>
      </c>
      <c r="D1599" s="155" t="s">
        <v>16</v>
      </c>
      <c r="E1599" s="156">
        <v>92</v>
      </c>
      <c r="F1599" s="157" t="s">
        <v>8969</v>
      </c>
      <c r="G1599" s="155" t="s">
        <v>9069</v>
      </c>
      <c r="H1599" s="158" t="s">
        <v>9009</v>
      </c>
      <c r="I1599" s="157"/>
      <c r="J1599" s="157">
        <v>18</v>
      </c>
      <c r="K1599" s="157" t="s">
        <v>9054</v>
      </c>
      <c r="L1599" s="153">
        <v>0.4</v>
      </c>
      <c r="M1599" s="159" t="s">
        <v>9058</v>
      </c>
      <c r="N1599" s="157"/>
      <c r="O1599" s="7" t="s">
        <v>9056</v>
      </c>
      <c r="P1599" s="16">
        <f>IFERROR(LOOKUP(E1599,{30,43,48,53,58,63,68,73,78,83,88,93,97},{42,47,52,57,62,67,72,77,82,87,92,99,100}),999)</f>
        <v>92</v>
      </c>
      <c r="Q1599">
        <v>1</v>
      </c>
    </row>
    <row r="1600" spans="1:17" x14ac:dyDescent="0.35">
      <c r="A1600" s="153">
        <v>4216</v>
      </c>
      <c r="B1600" t="s">
        <v>9052</v>
      </c>
      <c r="C1600" s="154">
        <v>44866</v>
      </c>
      <c r="D1600" s="155" t="s">
        <v>16</v>
      </c>
      <c r="E1600" s="156">
        <v>72</v>
      </c>
      <c r="F1600" s="157" t="s">
        <v>8969</v>
      </c>
      <c r="G1600" s="155" t="s">
        <v>9069</v>
      </c>
      <c r="H1600" s="158" t="s">
        <v>9009</v>
      </c>
      <c r="I1600" s="157"/>
      <c r="J1600" s="157">
        <v>18</v>
      </c>
      <c r="K1600" s="157" t="s">
        <v>9054</v>
      </c>
      <c r="L1600" s="153">
        <v>0.3</v>
      </c>
      <c r="M1600" s="159" t="s">
        <v>9058</v>
      </c>
      <c r="N1600" s="157"/>
      <c r="O1600" s="7" t="s">
        <v>9056</v>
      </c>
      <c r="P1600" s="16">
        <f>IFERROR(LOOKUP(E1600,{30,43,48,53,58,63,68,73,78,83,88,93,97},{42,47,52,57,62,67,72,77,82,87,92,99,100}),999)</f>
        <v>72</v>
      </c>
      <c r="Q1600">
        <v>1</v>
      </c>
    </row>
    <row r="1601" spans="1:17" x14ac:dyDescent="0.35">
      <c r="A1601" s="153">
        <v>4217</v>
      </c>
      <c r="B1601" t="s">
        <v>9052</v>
      </c>
      <c r="C1601" s="154">
        <v>44866</v>
      </c>
      <c r="D1601" s="155" t="s">
        <v>16</v>
      </c>
      <c r="E1601" s="156">
        <v>82</v>
      </c>
      <c r="F1601" s="157" t="s">
        <v>8969</v>
      </c>
      <c r="G1601" s="157" t="s">
        <v>9</v>
      </c>
      <c r="H1601" s="158" t="s">
        <v>9053</v>
      </c>
      <c r="I1601" s="157">
        <v>220509</v>
      </c>
      <c r="J1601" s="157">
        <v>18</v>
      </c>
      <c r="K1601" s="157" t="s">
        <v>9078</v>
      </c>
      <c r="L1601" s="159">
        <v>0.3</v>
      </c>
      <c r="M1601" s="159" t="s">
        <v>9058</v>
      </c>
      <c r="N1601" s="157">
        <v>220509</v>
      </c>
      <c r="O1601" s="7" t="s">
        <v>9056</v>
      </c>
      <c r="P1601" s="16">
        <f>IFERROR(LOOKUP(E1601,{30,43,48,53,58,63,68,73,78,83,88,93,97},{42,47,52,57,62,67,72,77,82,87,92,99,100}),999)</f>
        <v>82</v>
      </c>
      <c r="Q1601">
        <v>1</v>
      </c>
    </row>
    <row r="1602" spans="1:17" x14ac:dyDescent="0.35">
      <c r="A1602" s="153">
        <v>4218</v>
      </c>
      <c r="B1602" t="s">
        <v>9052</v>
      </c>
      <c r="C1602" s="154">
        <v>44866</v>
      </c>
      <c r="D1602" s="155" t="s">
        <v>16</v>
      </c>
      <c r="E1602" s="156">
        <v>81</v>
      </c>
      <c r="F1602" s="157" t="s">
        <v>8969</v>
      </c>
      <c r="G1602" s="155" t="s">
        <v>9069</v>
      </c>
      <c r="H1602" s="158" t="s">
        <v>9009</v>
      </c>
      <c r="I1602" s="157"/>
      <c r="J1602" s="157">
        <v>18</v>
      </c>
      <c r="K1602" s="157" t="s">
        <v>9054</v>
      </c>
      <c r="L1602" s="159">
        <v>9.9</v>
      </c>
      <c r="M1602" s="159"/>
      <c r="N1602" s="157"/>
      <c r="O1602" s="7" t="s">
        <v>9056</v>
      </c>
      <c r="P1602" s="16">
        <f>IFERROR(LOOKUP(E1602,{30,43,48,53,58,63,68,73,78,83,88,93,97},{42,47,52,57,62,67,72,77,82,87,92,99,100}),999)</f>
        <v>82</v>
      </c>
      <c r="Q1602">
        <v>1</v>
      </c>
    </row>
    <row r="1603" spans="1:17" x14ac:dyDescent="0.35">
      <c r="A1603" s="153">
        <v>4219</v>
      </c>
      <c r="B1603" t="s">
        <v>9052</v>
      </c>
      <c r="C1603" s="154">
        <v>44866</v>
      </c>
      <c r="D1603" s="155" t="s">
        <v>16</v>
      </c>
      <c r="E1603" s="156">
        <v>78</v>
      </c>
      <c r="F1603" s="157" t="s">
        <v>8969</v>
      </c>
      <c r="G1603" s="155" t="s">
        <v>9069</v>
      </c>
      <c r="H1603" s="158" t="s">
        <v>9009</v>
      </c>
      <c r="I1603" s="157"/>
      <c r="J1603" s="157">
        <v>18</v>
      </c>
      <c r="K1603" s="157" t="s">
        <v>9054</v>
      </c>
      <c r="L1603" s="153">
        <v>0.3</v>
      </c>
      <c r="M1603" s="159" t="s">
        <v>9058</v>
      </c>
      <c r="N1603" s="157"/>
      <c r="O1603" s="7" t="s">
        <v>9056</v>
      </c>
      <c r="P1603" s="16">
        <f>IFERROR(LOOKUP(E1603,{30,43,48,53,58,63,68,73,78,83,88,93,97},{42,47,52,57,62,67,72,77,82,87,92,99,100}),999)</f>
        <v>82</v>
      </c>
      <c r="Q1603">
        <v>1</v>
      </c>
    </row>
    <row r="1604" spans="1:17" x14ac:dyDescent="0.35">
      <c r="A1604" s="153">
        <v>4220</v>
      </c>
      <c r="B1604" t="s">
        <v>9052</v>
      </c>
      <c r="C1604" s="154">
        <v>44866</v>
      </c>
      <c r="D1604" s="155" t="s">
        <v>16</v>
      </c>
      <c r="E1604" s="156">
        <v>81</v>
      </c>
      <c r="F1604" s="157" t="s">
        <v>8969</v>
      </c>
      <c r="G1604" s="157" t="s">
        <v>9</v>
      </c>
      <c r="H1604" s="158" t="s">
        <v>9053</v>
      </c>
      <c r="I1604" s="157">
        <v>220514</v>
      </c>
      <c r="J1604" s="157">
        <v>18</v>
      </c>
      <c r="K1604" s="157" t="s">
        <v>9080</v>
      </c>
      <c r="L1604" s="159">
        <v>0.3</v>
      </c>
      <c r="M1604" s="159" t="s">
        <v>9058</v>
      </c>
      <c r="N1604" s="157">
        <v>220514</v>
      </c>
      <c r="O1604" s="7" t="s">
        <v>9056</v>
      </c>
      <c r="P1604" s="16">
        <f>IFERROR(LOOKUP(E1604,{30,43,48,53,58,63,68,73,78,83,88,93,97},{42,47,52,57,62,67,72,77,82,87,92,99,100}),999)</f>
        <v>82</v>
      </c>
      <c r="Q1604">
        <v>1</v>
      </c>
    </row>
    <row r="1605" spans="1:17" x14ac:dyDescent="0.35">
      <c r="A1605" s="153">
        <v>4221</v>
      </c>
      <c r="B1605" t="s">
        <v>9052</v>
      </c>
      <c r="C1605" s="154">
        <v>44866</v>
      </c>
      <c r="D1605" s="155" t="s">
        <v>16</v>
      </c>
      <c r="E1605" s="156">
        <v>75</v>
      </c>
      <c r="F1605" s="157" t="s">
        <v>8969</v>
      </c>
      <c r="G1605" s="155" t="s">
        <v>9069</v>
      </c>
      <c r="H1605" s="158" t="s">
        <v>9009</v>
      </c>
      <c r="I1605" s="157"/>
      <c r="J1605" s="157">
        <v>18</v>
      </c>
      <c r="K1605" s="157" t="s">
        <v>9054</v>
      </c>
      <c r="L1605" s="153">
        <v>1.2</v>
      </c>
      <c r="M1605" s="159" t="s">
        <v>9000</v>
      </c>
      <c r="N1605" s="157"/>
      <c r="O1605" s="7" t="s">
        <v>9056</v>
      </c>
      <c r="P1605" s="16">
        <f>IFERROR(LOOKUP(E1605,{30,43,48,53,58,63,68,73,78,83,88,93,97},{42,47,52,57,62,67,72,77,82,87,92,99,100}),999)</f>
        <v>77</v>
      </c>
      <c r="Q1605">
        <v>1</v>
      </c>
    </row>
    <row r="1606" spans="1:17" x14ac:dyDescent="0.35">
      <c r="A1606" s="153">
        <v>4222</v>
      </c>
      <c r="B1606" t="s">
        <v>9052</v>
      </c>
      <c r="C1606" s="154">
        <v>44866</v>
      </c>
      <c r="D1606" s="155" t="s">
        <v>16</v>
      </c>
      <c r="E1606" s="156">
        <v>81</v>
      </c>
      <c r="F1606" s="157" t="s">
        <v>8969</v>
      </c>
      <c r="G1606" s="155" t="s">
        <v>9069</v>
      </c>
      <c r="H1606" s="158" t="s">
        <v>9009</v>
      </c>
      <c r="I1606" s="157"/>
      <c r="J1606" s="157">
        <v>18</v>
      </c>
      <c r="K1606" s="157" t="s">
        <v>9054</v>
      </c>
      <c r="L1606" s="153">
        <v>0.3</v>
      </c>
      <c r="M1606" s="159" t="s">
        <v>9058</v>
      </c>
      <c r="N1606" s="157"/>
      <c r="O1606" s="7" t="s">
        <v>9056</v>
      </c>
      <c r="P1606" s="16">
        <f>IFERROR(LOOKUP(E1606,{30,43,48,53,58,63,68,73,78,83,88,93,97},{42,47,52,57,62,67,72,77,82,87,92,99,100}),999)</f>
        <v>82</v>
      </c>
      <c r="Q1606">
        <v>1</v>
      </c>
    </row>
    <row r="1607" spans="1:17" x14ac:dyDescent="0.35">
      <c r="A1607" s="153">
        <v>4223</v>
      </c>
      <c r="B1607" t="s">
        <v>9052</v>
      </c>
      <c r="C1607" s="154">
        <v>44866</v>
      </c>
      <c r="D1607" s="155" t="s">
        <v>16</v>
      </c>
      <c r="E1607" s="156">
        <v>77</v>
      </c>
      <c r="F1607" s="157" t="s">
        <v>8969</v>
      </c>
      <c r="G1607" s="155" t="s">
        <v>9069</v>
      </c>
      <c r="H1607" s="158" t="s">
        <v>9009</v>
      </c>
      <c r="I1607" s="157"/>
      <c r="J1607" s="157">
        <v>18</v>
      </c>
      <c r="K1607" s="157" t="s">
        <v>9054</v>
      </c>
      <c r="L1607" s="153">
        <v>0.3</v>
      </c>
      <c r="M1607" s="159" t="s">
        <v>9058</v>
      </c>
      <c r="N1607" s="157"/>
      <c r="O1607" s="7" t="s">
        <v>9056</v>
      </c>
      <c r="P1607" s="16">
        <f>IFERROR(LOOKUP(E1607,{30,43,48,53,58,63,68,73,78,83,88,93,97},{42,47,52,57,62,67,72,77,82,87,92,99,100}),999)</f>
        <v>77</v>
      </c>
      <c r="Q1607">
        <v>1</v>
      </c>
    </row>
    <row r="1608" spans="1:17" x14ac:dyDescent="0.35">
      <c r="A1608" s="153">
        <v>4224</v>
      </c>
      <c r="B1608" t="s">
        <v>9052</v>
      </c>
      <c r="C1608" s="154">
        <v>44866</v>
      </c>
      <c r="D1608" s="155" t="s">
        <v>16</v>
      </c>
      <c r="E1608" s="156">
        <v>75</v>
      </c>
      <c r="F1608" s="157" t="s">
        <v>8969</v>
      </c>
      <c r="G1608" s="155" t="s">
        <v>9069</v>
      </c>
      <c r="H1608" s="158" t="s">
        <v>9009</v>
      </c>
      <c r="I1608" s="157"/>
      <c r="J1608" s="157">
        <v>18</v>
      </c>
      <c r="K1608" s="157" t="s">
        <v>9054</v>
      </c>
      <c r="L1608" s="153">
        <v>0.3</v>
      </c>
      <c r="M1608" s="159" t="s">
        <v>9058</v>
      </c>
      <c r="N1608" s="157"/>
      <c r="O1608" s="7" t="s">
        <v>9056</v>
      </c>
      <c r="P1608" s="16">
        <f>IFERROR(LOOKUP(E1608,{30,43,48,53,58,63,68,73,78,83,88,93,97},{42,47,52,57,62,67,72,77,82,87,92,99,100}),999)</f>
        <v>77</v>
      </c>
      <c r="Q1608">
        <v>1</v>
      </c>
    </row>
    <row r="1609" spans="1:17" x14ac:dyDescent="0.35">
      <c r="A1609" s="153">
        <v>4225</v>
      </c>
      <c r="B1609" t="s">
        <v>9052</v>
      </c>
      <c r="C1609" s="154">
        <v>44866</v>
      </c>
      <c r="D1609" s="155" t="s">
        <v>16</v>
      </c>
      <c r="E1609" s="156">
        <v>80</v>
      </c>
      <c r="F1609" s="157" t="s">
        <v>8969</v>
      </c>
      <c r="G1609" s="155" t="s">
        <v>9069</v>
      </c>
      <c r="H1609" s="158" t="s">
        <v>9009</v>
      </c>
      <c r="I1609" s="157"/>
      <c r="J1609" s="157">
        <v>18</v>
      </c>
      <c r="K1609" s="157" t="s">
        <v>9054</v>
      </c>
      <c r="L1609" s="153">
        <v>0.3</v>
      </c>
      <c r="M1609" s="159" t="s">
        <v>9058</v>
      </c>
      <c r="N1609" s="157"/>
      <c r="O1609" s="7" t="s">
        <v>9056</v>
      </c>
      <c r="P1609" s="16">
        <f>IFERROR(LOOKUP(E1609,{30,43,48,53,58,63,68,73,78,83,88,93,97},{42,47,52,57,62,67,72,77,82,87,92,99,100}),999)</f>
        <v>82</v>
      </c>
      <c r="Q1609">
        <v>1</v>
      </c>
    </row>
    <row r="1610" spans="1:17" ht="29" x14ac:dyDescent="0.35">
      <c r="A1610" s="153">
        <v>4226</v>
      </c>
      <c r="B1610" t="s">
        <v>9052</v>
      </c>
      <c r="C1610" s="154">
        <v>44866</v>
      </c>
      <c r="D1610" s="155" t="s">
        <v>16</v>
      </c>
      <c r="E1610" s="156">
        <v>80</v>
      </c>
      <c r="F1610" s="157" t="s">
        <v>8969</v>
      </c>
      <c r="G1610" s="157" t="s">
        <v>9</v>
      </c>
      <c r="H1610" s="158" t="s">
        <v>9053</v>
      </c>
      <c r="I1610" s="157">
        <v>91286</v>
      </c>
      <c r="J1610" s="157">
        <v>18</v>
      </c>
      <c r="K1610" s="157" t="s">
        <v>9112</v>
      </c>
      <c r="L1610" s="159">
        <v>0.3</v>
      </c>
      <c r="M1610" s="159" t="s">
        <v>9058</v>
      </c>
      <c r="N1610" s="157">
        <v>91286</v>
      </c>
      <c r="O1610" s="7" t="s">
        <v>9056</v>
      </c>
      <c r="P1610" s="16">
        <f>IFERROR(LOOKUP(E1610,{30,43,48,53,58,63,68,73,78,83,88,93,97},{42,47,52,57,62,67,72,77,82,87,92,99,100}),999)</f>
        <v>82</v>
      </c>
      <c r="Q1610">
        <v>1</v>
      </c>
    </row>
    <row r="1611" spans="1:17" x14ac:dyDescent="0.35">
      <c r="A1611" s="153">
        <v>4227</v>
      </c>
      <c r="B1611" t="s">
        <v>9052</v>
      </c>
      <c r="C1611" s="154">
        <v>44866</v>
      </c>
      <c r="D1611" s="155" t="s">
        <v>16</v>
      </c>
      <c r="E1611" s="156">
        <v>78</v>
      </c>
      <c r="F1611" s="157" t="s">
        <v>8969</v>
      </c>
      <c r="G1611" s="155" t="s">
        <v>9069</v>
      </c>
      <c r="H1611" s="158" t="s">
        <v>9009</v>
      </c>
      <c r="I1611" s="157"/>
      <c r="J1611" s="157">
        <v>18</v>
      </c>
      <c r="K1611" s="157" t="s">
        <v>9054</v>
      </c>
      <c r="L1611" s="153">
        <v>0.3</v>
      </c>
      <c r="M1611" s="159" t="s">
        <v>9058</v>
      </c>
      <c r="N1611" s="157"/>
      <c r="O1611" s="7" t="s">
        <v>9056</v>
      </c>
      <c r="P1611" s="16">
        <f>IFERROR(LOOKUP(E1611,{30,43,48,53,58,63,68,73,78,83,88,93,97},{42,47,52,57,62,67,72,77,82,87,92,99,100}),999)</f>
        <v>82</v>
      </c>
      <c r="Q1611">
        <v>1</v>
      </c>
    </row>
    <row r="1612" spans="1:17" x14ac:dyDescent="0.35">
      <c r="A1612" s="153">
        <v>4228</v>
      </c>
      <c r="B1612" t="s">
        <v>9052</v>
      </c>
      <c r="C1612" s="154">
        <v>44866</v>
      </c>
      <c r="D1612" s="155" t="s">
        <v>16</v>
      </c>
      <c r="E1612" s="156">
        <v>77</v>
      </c>
      <c r="F1612" s="157" t="s">
        <v>8969</v>
      </c>
      <c r="G1612" s="155" t="s">
        <v>9069</v>
      </c>
      <c r="H1612" s="158" t="s">
        <v>9009</v>
      </c>
      <c r="I1612" s="157"/>
      <c r="J1612" s="157">
        <v>18</v>
      </c>
      <c r="K1612" s="157" t="s">
        <v>9054</v>
      </c>
      <c r="L1612" s="159">
        <v>9.9</v>
      </c>
      <c r="M1612" s="159"/>
      <c r="N1612" s="157"/>
      <c r="O1612" s="7" t="s">
        <v>9056</v>
      </c>
      <c r="P1612" s="16">
        <f>IFERROR(LOOKUP(E1612,{30,43,48,53,58,63,68,73,78,83,88,93,97},{42,47,52,57,62,67,72,77,82,87,92,99,100}),999)</f>
        <v>77</v>
      </c>
      <c r="Q1612">
        <v>1</v>
      </c>
    </row>
    <row r="1613" spans="1:17" x14ac:dyDescent="0.35">
      <c r="A1613" s="153">
        <v>4229</v>
      </c>
      <c r="B1613" t="s">
        <v>9052</v>
      </c>
      <c r="C1613" s="154">
        <v>44866</v>
      </c>
      <c r="D1613" s="155" t="s">
        <v>16</v>
      </c>
      <c r="E1613" s="156">
        <v>78</v>
      </c>
      <c r="F1613" s="157" t="s">
        <v>8969</v>
      </c>
      <c r="G1613" s="155" t="s">
        <v>9069</v>
      </c>
      <c r="H1613" s="158" t="s">
        <v>9009</v>
      </c>
      <c r="I1613" s="157"/>
      <c r="J1613" s="157">
        <v>18</v>
      </c>
      <c r="K1613" s="157" t="s">
        <v>9054</v>
      </c>
      <c r="L1613" s="159">
        <v>9.9</v>
      </c>
      <c r="M1613" s="159"/>
      <c r="N1613" s="157"/>
      <c r="O1613" s="7" t="s">
        <v>9056</v>
      </c>
      <c r="P1613" s="16">
        <f>IFERROR(LOOKUP(E1613,{30,43,48,53,58,63,68,73,78,83,88,93,97},{42,47,52,57,62,67,72,77,82,87,92,99,100}),999)</f>
        <v>82</v>
      </c>
      <c r="Q1613">
        <v>1</v>
      </c>
    </row>
    <row r="1614" spans="1:17" x14ac:dyDescent="0.35">
      <c r="A1614" s="153">
        <v>4230</v>
      </c>
      <c r="B1614" t="s">
        <v>9052</v>
      </c>
      <c r="C1614" s="154">
        <v>44866</v>
      </c>
      <c r="D1614" s="155" t="s">
        <v>16</v>
      </c>
      <c r="E1614" s="156">
        <v>87</v>
      </c>
      <c r="F1614" s="157" t="s">
        <v>8969</v>
      </c>
      <c r="G1614" s="155" t="s">
        <v>9069</v>
      </c>
      <c r="H1614" s="158" t="s">
        <v>9009</v>
      </c>
      <c r="I1614" s="157"/>
      <c r="J1614" s="157">
        <v>18</v>
      </c>
      <c r="K1614" s="157" t="s">
        <v>9054</v>
      </c>
      <c r="L1614" s="153">
        <v>0.4</v>
      </c>
      <c r="M1614" s="159" t="s">
        <v>9058</v>
      </c>
      <c r="N1614" s="157"/>
      <c r="O1614" s="7" t="s">
        <v>9056</v>
      </c>
      <c r="P1614" s="16">
        <f>IFERROR(LOOKUP(E1614,{30,43,48,53,58,63,68,73,78,83,88,93,97},{42,47,52,57,62,67,72,77,82,87,92,99,100}),999)</f>
        <v>87</v>
      </c>
      <c r="Q1614">
        <v>1</v>
      </c>
    </row>
    <row r="1615" spans="1:17" x14ac:dyDescent="0.35">
      <c r="A1615" s="153">
        <v>4231</v>
      </c>
      <c r="B1615" t="s">
        <v>9052</v>
      </c>
      <c r="C1615" s="154">
        <v>44866</v>
      </c>
      <c r="D1615" s="155" t="s">
        <v>16</v>
      </c>
      <c r="E1615" s="156">
        <v>79</v>
      </c>
      <c r="F1615" s="157" t="s">
        <v>8969</v>
      </c>
      <c r="G1615" s="155" t="s">
        <v>9069</v>
      </c>
      <c r="H1615" s="158" t="s">
        <v>9009</v>
      </c>
      <c r="I1615" s="157"/>
      <c r="J1615" s="157">
        <v>18</v>
      </c>
      <c r="K1615" s="157" t="s">
        <v>9054</v>
      </c>
      <c r="L1615" s="153">
        <v>0.3</v>
      </c>
      <c r="M1615" s="159" t="s">
        <v>9058</v>
      </c>
      <c r="N1615" s="157"/>
      <c r="O1615" s="7" t="s">
        <v>9056</v>
      </c>
      <c r="P1615" s="16">
        <f>IFERROR(LOOKUP(E1615,{30,43,48,53,58,63,68,73,78,83,88,93,97},{42,47,52,57,62,67,72,77,82,87,92,99,100}),999)</f>
        <v>82</v>
      </c>
      <c r="Q1615">
        <v>1</v>
      </c>
    </row>
    <row r="1616" spans="1:17" x14ac:dyDescent="0.35">
      <c r="A1616" s="153">
        <v>4232</v>
      </c>
      <c r="B1616" t="s">
        <v>9052</v>
      </c>
      <c r="C1616" s="154">
        <v>44866</v>
      </c>
      <c r="D1616" s="155" t="s">
        <v>16</v>
      </c>
      <c r="E1616" s="156">
        <v>85</v>
      </c>
      <c r="F1616" s="157" t="s">
        <v>8969</v>
      </c>
      <c r="G1616" s="155" t="s">
        <v>9069</v>
      </c>
      <c r="H1616" s="158" t="s">
        <v>9009</v>
      </c>
      <c r="I1616" s="157"/>
      <c r="J1616" s="157">
        <v>18</v>
      </c>
      <c r="K1616" s="157" t="s">
        <v>9054</v>
      </c>
      <c r="L1616" s="153">
        <v>0.3</v>
      </c>
      <c r="M1616" s="159" t="s">
        <v>9058</v>
      </c>
      <c r="N1616" s="157"/>
      <c r="O1616" s="7" t="s">
        <v>9056</v>
      </c>
      <c r="P1616" s="16">
        <f>IFERROR(LOOKUP(E1616,{30,43,48,53,58,63,68,73,78,83,88,93,97},{42,47,52,57,62,67,72,77,82,87,92,99,100}),999)</f>
        <v>87</v>
      </c>
      <c r="Q1616">
        <v>1</v>
      </c>
    </row>
    <row r="1617" spans="1:17" x14ac:dyDescent="0.35">
      <c r="A1617" s="153">
        <v>4233</v>
      </c>
      <c r="B1617" t="s">
        <v>9052</v>
      </c>
      <c r="C1617" s="154">
        <v>44866</v>
      </c>
      <c r="D1617" s="155" t="s">
        <v>16</v>
      </c>
      <c r="E1617" s="156">
        <v>83</v>
      </c>
      <c r="F1617" s="157" t="s">
        <v>8969</v>
      </c>
      <c r="G1617" s="155" t="s">
        <v>9069</v>
      </c>
      <c r="H1617" s="158" t="s">
        <v>9009</v>
      </c>
      <c r="I1617" s="157"/>
      <c r="J1617" s="157">
        <v>18</v>
      </c>
      <c r="K1617" s="157" t="s">
        <v>9054</v>
      </c>
      <c r="L1617" s="153">
        <v>0.3</v>
      </c>
      <c r="M1617" s="159" t="s">
        <v>9058</v>
      </c>
      <c r="N1617" s="157"/>
      <c r="O1617" s="7" t="s">
        <v>9056</v>
      </c>
      <c r="P1617" s="16">
        <f>IFERROR(LOOKUP(E1617,{30,43,48,53,58,63,68,73,78,83,88,93,97},{42,47,52,57,62,67,72,77,82,87,92,99,100}),999)</f>
        <v>87</v>
      </c>
      <c r="Q1617">
        <v>1</v>
      </c>
    </row>
    <row r="1618" spans="1:17" x14ac:dyDescent="0.35">
      <c r="A1618" s="153">
        <v>4234</v>
      </c>
      <c r="B1618" t="s">
        <v>9052</v>
      </c>
      <c r="C1618" s="154">
        <v>44866</v>
      </c>
      <c r="D1618" s="155" t="s">
        <v>16</v>
      </c>
      <c r="E1618" s="156">
        <v>74</v>
      </c>
      <c r="F1618" s="157" t="s">
        <v>8969</v>
      </c>
      <c r="G1618" s="155" t="s">
        <v>9069</v>
      </c>
      <c r="H1618" s="158" t="s">
        <v>9009</v>
      </c>
      <c r="I1618" s="157"/>
      <c r="J1618" s="157">
        <v>18</v>
      </c>
      <c r="K1618" s="157" t="s">
        <v>9054</v>
      </c>
      <c r="L1618" s="153">
        <v>0.3</v>
      </c>
      <c r="M1618" s="159" t="s">
        <v>9058</v>
      </c>
      <c r="N1618" s="157"/>
      <c r="O1618" s="7" t="s">
        <v>9056</v>
      </c>
      <c r="P1618" s="16">
        <f>IFERROR(LOOKUP(E1618,{30,43,48,53,58,63,68,73,78,83,88,93,97},{42,47,52,57,62,67,72,77,82,87,92,99,100}),999)</f>
        <v>77</v>
      </c>
      <c r="Q1618">
        <v>1</v>
      </c>
    </row>
    <row r="1619" spans="1:17" x14ac:dyDescent="0.35">
      <c r="A1619" s="153">
        <v>4235</v>
      </c>
      <c r="B1619" t="s">
        <v>9052</v>
      </c>
      <c r="C1619" s="154">
        <v>44866</v>
      </c>
      <c r="D1619" s="155" t="s">
        <v>16</v>
      </c>
      <c r="E1619" s="156">
        <v>77</v>
      </c>
      <c r="F1619" s="157" t="s">
        <v>8969</v>
      </c>
      <c r="G1619" s="155" t="s">
        <v>9069</v>
      </c>
      <c r="H1619" s="158" t="s">
        <v>9009</v>
      </c>
      <c r="I1619" s="157"/>
      <c r="J1619" s="157">
        <v>18</v>
      </c>
      <c r="K1619" s="157" t="s">
        <v>9054</v>
      </c>
      <c r="L1619" s="153">
        <v>0.3</v>
      </c>
      <c r="M1619" s="159" t="s">
        <v>9058</v>
      </c>
      <c r="N1619" s="157"/>
      <c r="O1619" s="7" t="s">
        <v>9056</v>
      </c>
      <c r="P1619" s="16">
        <f>IFERROR(LOOKUP(E1619,{30,43,48,53,58,63,68,73,78,83,88,93,97},{42,47,52,57,62,67,72,77,82,87,92,99,100}),999)</f>
        <v>77</v>
      </c>
      <c r="Q1619">
        <v>1</v>
      </c>
    </row>
    <row r="1620" spans="1:17" x14ac:dyDescent="0.35">
      <c r="A1620" s="153">
        <v>4236</v>
      </c>
      <c r="B1620" t="s">
        <v>9052</v>
      </c>
      <c r="C1620" s="154">
        <v>44866</v>
      </c>
      <c r="D1620" s="155" t="s">
        <v>16</v>
      </c>
      <c r="E1620" s="156">
        <v>83</v>
      </c>
      <c r="F1620" s="157" t="s">
        <v>8969</v>
      </c>
      <c r="G1620" s="155" t="s">
        <v>9069</v>
      </c>
      <c r="H1620" s="158" t="s">
        <v>9009</v>
      </c>
      <c r="I1620" s="157"/>
      <c r="J1620" s="157">
        <v>18</v>
      </c>
      <c r="K1620" s="157" t="s">
        <v>9054</v>
      </c>
      <c r="L1620" s="153">
        <v>0.3</v>
      </c>
      <c r="M1620" s="159" t="s">
        <v>9058</v>
      </c>
      <c r="N1620" s="157"/>
      <c r="O1620" s="7" t="s">
        <v>9056</v>
      </c>
      <c r="P1620" s="16">
        <f>IFERROR(LOOKUP(E1620,{30,43,48,53,58,63,68,73,78,83,88,93,97},{42,47,52,57,62,67,72,77,82,87,92,99,100}),999)</f>
        <v>87</v>
      </c>
      <c r="Q1620">
        <v>1</v>
      </c>
    </row>
    <row r="1621" spans="1:17" x14ac:dyDescent="0.35">
      <c r="A1621" s="153">
        <v>4237</v>
      </c>
      <c r="B1621" t="s">
        <v>9052</v>
      </c>
      <c r="C1621" s="154">
        <v>44866</v>
      </c>
      <c r="D1621" s="155" t="s">
        <v>16</v>
      </c>
      <c r="E1621" s="156">
        <v>85</v>
      </c>
      <c r="F1621" s="157" t="s">
        <v>8969</v>
      </c>
      <c r="G1621" s="157" t="s">
        <v>9</v>
      </c>
      <c r="H1621" s="158" t="s">
        <v>9009</v>
      </c>
      <c r="I1621" s="157"/>
      <c r="J1621" s="157">
        <v>18</v>
      </c>
      <c r="K1621" s="157" t="s">
        <v>9054</v>
      </c>
      <c r="L1621" s="153">
        <v>0.2</v>
      </c>
      <c r="M1621" s="159" t="s">
        <v>9058</v>
      </c>
      <c r="N1621" s="157"/>
      <c r="O1621" s="7" t="s">
        <v>9056</v>
      </c>
      <c r="P1621" s="16">
        <f>IFERROR(LOOKUP(E1621,{30,43,48,53,58,63,68,73,78,83,88,93,97},{42,47,52,57,62,67,72,77,82,87,92,99,100}),999)</f>
        <v>87</v>
      </c>
      <c r="Q1621">
        <v>1</v>
      </c>
    </row>
    <row r="1622" spans="1:17" ht="29" x14ac:dyDescent="0.35">
      <c r="A1622" s="153">
        <v>4238</v>
      </c>
      <c r="B1622" t="s">
        <v>9052</v>
      </c>
      <c r="C1622" s="154">
        <v>44866</v>
      </c>
      <c r="D1622" s="155" t="s">
        <v>16</v>
      </c>
      <c r="E1622" s="156">
        <v>87</v>
      </c>
      <c r="F1622" s="157" t="s">
        <v>8969</v>
      </c>
      <c r="G1622" s="157" t="s">
        <v>9</v>
      </c>
      <c r="H1622" s="158" t="s">
        <v>9053</v>
      </c>
      <c r="I1622" s="157">
        <v>220511</v>
      </c>
      <c r="J1622" s="157">
        <v>18</v>
      </c>
      <c r="K1622" s="157" t="s">
        <v>9068</v>
      </c>
      <c r="L1622" s="159">
        <v>0.3</v>
      </c>
      <c r="M1622" s="159" t="s">
        <v>9058</v>
      </c>
      <c r="N1622" s="157">
        <v>220511</v>
      </c>
      <c r="O1622" s="7" t="s">
        <v>9056</v>
      </c>
      <c r="P1622" s="16">
        <f>IFERROR(LOOKUP(E1622,{30,43,48,53,58,63,68,73,78,83,88,93,97},{42,47,52,57,62,67,72,77,82,87,92,99,100}),999)</f>
        <v>87</v>
      </c>
      <c r="Q1622">
        <v>1</v>
      </c>
    </row>
    <row r="1623" spans="1:17" x14ac:dyDescent="0.35">
      <c r="A1623" s="153">
        <v>4239</v>
      </c>
      <c r="B1623" t="s">
        <v>9052</v>
      </c>
      <c r="C1623" s="154">
        <v>44866</v>
      </c>
      <c r="D1623" s="155" t="s">
        <v>16</v>
      </c>
      <c r="E1623" s="156">
        <v>84</v>
      </c>
      <c r="F1623" s="157" t="s">
        <v>8969</v>
      </c>
      <c r="G1623" s="155" t="s">
        <v>9069</v>
      </c>
      <c r="H1623" s="158" t="s">
        <v>9009</v>
      </c>
      <c r="I1623" s="157"/>
      <c r="J1623" s="157">
        <v>18</v>
      </c>
      <c r="K1623" s="157" t="s">
        <v>9054</v>
      </c>
      <c r="L1623" s="153">
        <v>0.3</v>
      </c>
      <c r="M1623" s="159" t="s">
        <v>9058</v>
      </c>
      <c r="N1623" s="157"/>
      <c r="O1623" s="7" t="s">
        <v>9056</v>
      </c>
      <c r="P1623" s="16">
        <f>IFERROR(LOOKUP(E1623,{30,43,48,53,58,63,68,73,78,83,88,93,97},{42,47,52,57,62,67,72,77,82,87,92,99,100}),999)</f>
        <v>87</v>
      </c>
      <c r="Q1623">
        <v>1</v>
      </c>
    </row>
    <row r="1624" spans="1:17" ht="29" x14ac:dyDescent="0.35">
      <c r="A1624" s="153">
        <v>4240</v>
      </c>
      <c r="B1624" t="s">
        <v>9052</v>
      </c>
      <c r="C1624" s="154">
        <v>44866</v>
      </c>
      <c r="D1624" s="155" t="s">
        <v>16</v>
      </c>
      <c r="E1624" s="156">
        <v>79</v>
      </c>
      <c r="F1624" s="157" t="s">
        <v>8969</v>
      </c>
      <c r="G1624" s="157" t="s">
        <v>9</v>
      </c>
      <c r="H1624" s="158" t="s">
        <v>9053</v>
      </c>
      <c r="I1624" s="157">
        <v>91286</v>
      </c>
      <c r="J1624" s="157">
        <v>18</v>
      </c>
      <c r="K1624" s="157" t="s">
        <v>9112</v>
      </c>
      <c r="L1624" s="159">
        <v>0.3</v>
      </c>
      <c r="M1624" s="159" t="s">
        <v>9058</v>
      </c>
      <c r="N1624" s="157">
        <v>91286</v>
      </c>
      <c r="O1624" s="7" t="s">
        <v>9056</v>
      </c>
      <c r="P1624" s="16">
        <f>IFERROR(LOOKUP(E1624,{30,43,48,53,58,63,68,73,78,83,88,93,97},{42,47,52,57,62,67,72,77,82,87,92,99,100}),999)</f>
        <v>82</v>
      </c>
      <c r="Q1624">
        <v>1</v>
      </c>
    </row>
    <row r="1625" spans="1:17" x14ac:dyDescent="0.35">
      <c r="A1625" s="153">
        <v>4241</v>
      </c>
      <c r="B1625" t="s">
        <v>9052</v>
      </c>
      <c r="C1625" s="154">
        <v>44866</v>
      </c>
      <c r="D1625" s="155" t="s">
        <v>16</v>
      </c>
      <c r="E1625" s="156">
        <v>82</v>
      </c>
      <c r="F1625" s="157" t="s">
        <v>8969</v>
      </c>
      <c r="G1625" s="155" t="s">
        <v>9069</v>
      </c>
      <c r="H1625" s="158" t="s">
        <v>9009</v>
      </c>
      <c r="I1625" s="157"/>
      <c r="J1625" s="157">
        <v>18</v>
      </c>
      <c r="K1625" s="157" t="s">
        <v>9054</v>
      </c>
      <c r="L1625" s="153">
        <v>0.3</v>
      </c>
      <c r="M1625" s="159" t="s">
        <v>9058</v>
      </c>
      <c r="N1625" s="157"/>
      <c r="O1625" s="7" t="s">
        <v>9056</v>
      </c>
      <c r="P1625" s="16">
        <f>IFERROR(LOOKUP(E1625,{30,43,48,53,58,63,68,73,78,83,88,93,97},{42,47,52,57,62,67,72,77,82,87,92,99,100}),999)</f>
        <v>82</v>
      </c>
      <c r="Q1625">
        <v>1</v>
      </c>
    </row>
    <row r="1626" spans="1:17" x14ac:dyDescent="0.35">
      <c r="A1626" s="153">
        <v>4242</v>
      </c>
      <c r="B1626" t="s">
        <v>9052</v>
      </c>
      <c r="C1626" s="154">
        <v>44866</v>
      </c>
      <c r="D1626" s="155" t="s">
        <v>16</v>
      </c>
      <c r="E1626" s="156">
        <v>75</v>
      </c>
      <c r="F1626" s="157" t="s">
        <v>8969</v>
      </c>
      <c r="G1626" s="157" t="s">
        <v>9</v>
      </c>
      <c r="H1626" s="158" t="s">
        <v>9053</v>
      </c>
      <c r="I1626" s="157">
        <v>637422</v>
      </c>
      <c r="J1626" s="157">
        <v>18</v>
      </c>
      <c r="K1626" s="157" t="s">
        <v>9109</v>
      </c>
      <c r="L1626" s="159">
        <v>0.3</v>
      </c>
      <c r="M1626" s="159" t="s">
        <v>9058</v>
      </c>
      <c r="N1626" s="157">
        <v>637422</v>
      </c>
      <c r="O1626" s="7" t="s">
        <v>9056</v>
      </c>
      <c r="P1626" s="16">
        <f>IFERROR(LOOKUP(E1626,{30,43,48,53,58,63,68,73,78,83,88,93,97},{42,47,52,57,62,67,72,77,82,87,92,99,100}),999)</f>
        <v>77</v>
      </c>
      <c r="Q1626">
        <v>1</v>
      </c>
    </row>
    <row r="1627" spans="1:17" x14ac:dyDescent="0.35">
      <c r="A1627" s="153">
        <v>4243</v>
      </c>
      <c r="B1627" t="s">
        <v>9052</v>
      </c>
      <c r="C1627" s="154">
        <v>44866</v>
      </c>
      <c r="D1627" s="155" t="s">
        <v>16</v>
      </c>
      <c r="E1627" s="156">
        <v>86</v>
      </c>
      <c r="F1627" s="157" t="s">
        <v>8969</v>
      </c>
      <c r="G1627" s="155" t="s">
        <v>9069</v>
      </c>
      <c r="H1627" s="158" t="s">
        <v>9009</v>
      </c>
      <c r="I1627" s="157"/>
      <c r="J1627" s="157">
        <v>18</v>
      </c>
      <c r="K1627" s="157" t="s">
        <v>9054</v>
      </c>
      <c r="L1627" s="153">
        <v>0.4</v>
      </c>
      <c r="M1627" s="159" t="s">
        <v>9058</v>
      </c>
      <c r="N1627" s="157"/>
      <c r="O1627" s="7" t="s">
        <v>9056</v>
      </c>
      <c r="P1627" s="16">
        <f>IFERROR(LOOKUP(E1627,{30,43,48,53,58,63,68,73,78,83,88,93,97},{42,47,52,57,62,67,72,77,82,87,92,99,100}),999)</f>
        <v>87</v>
      </c>
      <c r="Q1627">
        <v>1</v>
      </c>
    </row>
    <row r="1628" spans="1:17" x14ac:dyDescent="0.35">
      <c r="A1628" s="153">
        <v>4244</v>
      </c>
      <c r="B1628" t="s">
        <v>9052</v>
      </c>
      <c r="C1628" s="154">
        <v>44866</v>
      </c>
      <c r="D1628" s="155" t="s">
        <v>16</v>
      </c>
      <c r="E1628" s="156">
        <v>80</v>
      </c>
      <c r="F1628" s="157" t="s">
        <v>8969</v>
      </c>
      <c r="G1628" s="155" t="s">
        <v>9069</v>
      </c>
      <c r="H1628" s="158" t="s">
        <v>9009</v>
      </c>
      <c r="I1628" s="157"/>
      <c r="J1628" s="157">
        <v>18</v>
      </c>
      <c r="K1628" s="157" t="s">
        <v>9054</v>
      </c>
      <c r="L1628" s="153">
        <v>0.3</v>
      </c>
      <c r="M1628" s="159" t="s">
        <v>9058</v>
      </c>
      <c r="N1628" s="157"/>
      <c r="O1628" s="7" t="s">
        <v>9056</v>
      </c>
      <c r="P1628" s="16">
        <f>IFERROR(LOOKUP(E1628,{30,43,48,53,58,63,68,73,78,83,88,93,97},{42,47,52,57,62,67,72,77,82,87,92,99,100}),999)</f>
        <v>82</v>
      </c>
      <c r="Q1628">
        <v>1</v>
      </c>
    </row>
    <row r="1629" spans="1:17" x14ac:dyDescent="0.35">
      <c r="A1629" s="153">
        <v>4245</v>
      </c>
      <c r="B1629" t="s">
        <v>9052</v>
      </c>
      <c r="C1629" s="154">
        <v>44866</v>
      </c>
      <c r="D1629" s="155" t="s">
        <v>16</v>
      </c>
      <c r="E1629" s="156">
        <v>77</v>
      </c>
      <c r="F1629" s="157" t="s">
        <v>8969</v>
      </c>
      <c r="G1629" s="155" t="s">
        <v>9069</v>
      </c>
      <c r="H1629" s="158" t="s">
        <v>9009</v>
      </c>
      <c r="I1629" s="157"/>
      <c r="J1629" s="157">
        <v>18</v>
      </c>
      <c r="K1629" s="157" t="s">
        <v>9054</v>
      </c>
      <c r="L1629" s="153">
        <v>0.3</v>
      </c>
      <c r="M1629" s="159" t="s">
        <v>9058</v>
      </c>
      <c r="N1629" s="157"/>
      <c r="O1629" s="7" t="s">
        <v>9056</v>
      </c>
      <c r="P1629" s="16">
        <f>IFERROR(LOOKUP(E1629,{30,43,48,53,58,63,68,73,78,83,88,93,97},{42,47,52,57,62,67,72,77,82,87,92,99,100}),999)</f>
        <v>77</v>
      </c>
      <c r="Q1629">
        <v>1</v>
      </c>
    </row>
    <row r="1630" spans="1:17" x14ac:dyDescent="0.35">
      <c r="A1630" s="153">
        <v>4246</v>
      </c>
      <c r="B1630" t="s">
        <v>9052</v>
      </c>
      <c r="C1630" s="154">
        <v>44866</v>
      </c>
      <c r="D1630" s="155" t="s">
        <v>16</v>
      </c>
      <c r="E1630" s="156">
        <v>80</v>
      </c>
      <c r="F1630" s="157" t="s">
        <v>8969</v>
      </c>
      <c r="G1630" s="155" t="s">
        <v>9069</v>
      </c>
      <c r="H1630" s="158" t="s">
        <v>9009</v>
      </c>
      <c r="I1630" s="157"/>
      <c r="J1630" s="157">
        <v>18</v>
      </c>
      <c r="K1630" s="157" t="s">
        <v>9054</v>
      </c>
      <c r="L1630" s="153">
        <v>0.3</v>
      </c>
      <c r="M1630" s="159" t="s">
        <v>9058</v>
      </c>
      <c r="N1630" s="157"/>
      <c r="O1630" s="7" t="s">
        <v>9056</v>
      </c>
      <c r="P1630" s="16">
        <f>IFERROR(LOOKUP(E1630,{30,43,48,53,58,63,68,73,78,83,88,93,97},{42,47,52,57,62,67,72,77,82,87,92,99,100}),999)</f>
        <v>82</v>
      </c>
      <c r="Q1630">
        <v>1</v>
      </c>
    </row>
    <row r="1631" spans="1:17" x14ac:dyDescent="0.35">
      <c r="A1631" s="153">
        <v>4247</v>
      </c>
      <c r="B1631" t="s">
        <v>9052</v>
      </c>
      <c r="C1631" s="154">
        <v>44866</v>
      </c>
      <c r="D1631" s="155" t="s">
        <v>16</v>
      </c>
      <c r="E1631" s="156">
        <v>82</v>
      </c>
      <c r="F1631" s="157" t="s">
        <v>8969</v>
      </c>
      <c r="G1631" s="155" t="s">
        <v>9069</v>
      </c>
      <c r="H1631" s="158" t="s">
        <v>9009</v>
      </c>
      <c r="I1631" s="157"/>
      <c r="J1631" s="157">
        <v>60</v>
      </c>
      <c r="K1631" s="157" t="s">
        <v>9054</v>
      </c>
      <c r="L1631" s="153">
        <v>0.3</v>
      </c>
      <c r="M1631" s="159" t="s">
        <v>9058</v>
      </c>
      <c r="N1631" s="157"/>
      <c r="O1631" s="7" t="s">
        <v>9056</v>
      </c>
      <c r="P1631" s="16">
        <f>IFERROR(LOOKUP(E1631,{30,43,48,53,58,63,68,73,78,83,88,93,97},{42,47,52,57,62,67,72,77,82,87,92,99,100}),999)</f>
        <v>82</v>
      </c>
      <c r="Q1631">
        <v>1</v>
      </c>
    </row>
    <row r="1632" spans="1:17" x14ac:dyDescent="0.35">
      <c r="A1632" s="153">
        <v>4248</v>
      </c>
      <c r="B1632" t="s">
        <v>9052</v>
      </c>
      <c r="C1632" s="154">
        <v>44866</v>
      </c>
      <c r="D1632" s="155" t="s">
        <v>16</v>
      </c>
      <c r="E1632" s="156">
        <v>81</v>
      </c>
      <c r="F1632" s="157" t="s">
        <v>8969</v>
      </c>
      <c r="G1632" s="155" t="s">
        <v>9069</v>
      </c>
      <c r="H1632" s="158" t="s">
        <v>9009</v>
      </c>
      <c r="I1632" s="157"/>
      <c r="J1632" s="157">
        <v>18</v>
      </c>
      <c r="K1632" s="157" t="s">
        <v>9054</v>
      </c>
      <c r="L1632" s="153">
        <v>0.3</v>
      </c>
      <c r="M1632" s="159" t="s">
        <v>9058</v>
      </c>
      <c r="N1632" s="157"/>
      <c r="O1632" s="7" t="s">
        <v>9056</v>
      </c>
      <c r="P1632" s="16">
        <f>IFERROR(LOOKUP(E1632,{30,43,48,53,58,63,68,73,78,83,88,93,97},{42,47,52,57,62,67,72,77,82,87,92,99,100}),999)</f>
        <v>82</v>
      </c>
      <c r="Q1632">
        <v>1</v>
      </c>
    </row>
    <row r="1633" spans="1:17" x14ac:dyDescent="0.35">
      <c r="A1633" s="153">
        <v>4249</v>
      </c>
      <c r="B1633" t="s">
        <v>9052</v>
      </c>
      <c r="C1633" s="154">
        <v>44866</v>
      </c>
      <c r="D1633" s="155" t="s">
        <v>16</v>
      </c>
      <c r="E1633" s="156">
        <v>89</v>
      </c>
      <c r="F1633" s="157" t="s">
        <v>8969</v>
      </c>
      <c r="G1633" s="155" t="s">
        <v>9069</v>
      </c>
      <c r="H1633" s="158" t="s">
        <v>9009</v>
      </c>
      <c r="I1633" s="157"/>
      <c r="J1633" s="157">
        <v>18</v>
      </c>
      <c r="K1633" s="157" t="s">
        <v>9054</v>
      </c>
      <c r="L1633" s="159">
        <v>9.9</v>
      </c>
      <c r="M1633" s="159"/>
      <c r="N1633" s="157"/>
      <c r="O1633" s="7" t="s">
        <v>9056</v>
      </c>
      <c r="P1633" s="16">
        <f>IFERROR(LOOKUP(E1633,{30,43,48,53,58,63,68,73,78,83,88,93,97},{42,47,52,57,62,67,72,77,82,87,92,99,100}),999)</f>
        <v>92</v>
      </c>
      <c r="Q1633">
        <v>1</v>
      </c>
    </row>
    <row r="1634" spans="1:17" x14ac:dyDescent="0.35">
      <c r="A1634" s="153">
        <v>4250</v>
      </c>
      <c r="B1634" t="s">
        <v>9052</v>
      </c>
      <c r="C1634" s="154">
        <v>44866</v>
      </c>
      <c r="D1634" s="155" t="s">
        <v>16</v>
      </c>
      <c r="E1634" s="156">
        <v>90</v>
      </c>
      <c r="F1634" s="157" t="s">
        <v>8969</v>
      </c>
      <c r="G1634" s="155" t="s">
        <v>9069</v>
      </c>
      <c r="H1634" s="158" t="s">
        <v>9009</v>
      </c>
      <c r="I1634" s="157"/>
      <c r="J1634" s="157">
        <v>18</v>
      </c>
      <c r="K1634" s="157" t="s">
        <v>9054</v>
      </c>
      <c r="L1634" s="153">
        <v>0.3</v>
      </c>
      <c r="M1634" s="159" t="s">
        <v>9058</v>
      </c>
      <c r="N1634" s="157"/>
      <c r="O1634" s="7" t="s">
        <v>9056</v>
      </c>
      <c r="P1634" s="16">
        <f>IFERROR(LOOKUP(E1634,{30,43,48,53,58,63,68,73,78,83,88,93,97},{42,47,52,57,62,67,72,77,82,87,92,99,100}),999)</f>
        <v>92</v>
      </c>
      <c r="Q1634">
        <v>1</v>
      </c>
    </row>
    <row r="1635" spans="1:17" ht="29" x14ac:dyDescent="0.35">
      <c r="A1635" s="153">
        <v>4251</v>
      </c>
      <c r="B1635" t="s">
        <v>9052</v>
      </c>
      <c r="C1635" s="154">
        <v>44866</v>
      </c>
      <c r="D1635" s="155" t="s">
        <v>16</v>
      </c>
      <c r="E1635" s="156">
        <v>81</v>
      </c>
      <c r="F1635" s="157" t="s">
        <v>8969</v>
      </c>
      <c r="G1635" s="157" t="s">
        <v>9</v>
      </c>
      <c r="H1635" s="158" t="s">
        <v>9053</v>
      </c>
      <c r="I1635" s="157">
        <v>637420</v>
      </c>
      <c r="J1635" s="157">
        <v>18</v>
      </c>
      <c r="K1635" s="157" t="s">
        <v>9081</v>
      </c>
      <c r="L1635" s="159">
        <v>0.3</v>
      </c>
      <c r="M1635" s="159" t="s">
        <v>9058</v>
      </c>
      <c r="N1635" s="157">
        <v>637420</v>
      </c>
      <c r="O1635" s="7" t="s">
        <v>9056</v>
      </c>
      <c r="P1635" s="16">
        <f>IFERROR(LOOKUP(E1635,{30,43,48,53,58,63,68,73,78,83,88,93,97},{42,47,52,57,62,67,72,77,82,87,92,99,100}),999)</f>
        <v>82</v>
      </c>
      <c r="Q1635">
        <v>1</v>
      </c>
    </row>
    <row r="1636" spans="1:17" ht="29" x14ac:dyDescent="0.35">
      <c r="A1636" s="153">
        <v>4252</v>
      </c>
      <c r="B1636" t="s">
        <v>9052</v>
      </c>
      <c r="C1636" s="154">
        <v>44866</v>
      </c>
      <c r="D1636" s="155" t="s">
        <v>16</v>
      </c>
      <c r="E1636" s="156">
        <v>84</v>
      </c>
      <c r="F1636" s="157" t="s">
        <v>8969</v>
      </c>
      <c r="G1636" s="157" t="s">
        <v>9</v>
      </c>
      <c r="H1636" s="158" t="s">
        <v>9053</v>
      </c>
      <c r="I1636" s="157">
        <v>637420</v>
      </c>
      <c r="J1636" s="157">
        <v>18</v>
      </c>
      <c r="K1636" s="157" t="s">
        <v>9081</v>
      </c>
      <c r="L1636" s="159">
        <v>0.3</v>
      </c>
      <c r="M1636" s="159" t="s">
        <v>9058</v>
      </c>
      <c r="N1636" s="157">
        <v>637420</v>
      </c>
      <c r="O1636" s="7" t="s">
        <v>9056</v>
      </c>
      <c r="P1636" s="16">
        <f>IFERROR(LOOKUP(E1636,{30,43,48,53,58,63,68,73,78,83,88,93,97},{42,47,52,57,62,67,72,77,82,87,92,99,100}),999)</f>
        <v>87</v>
      </c>
      <c r="Q1636">
        <v>1</v>
      </c>
    </row>
    <row r="1637" spans="1:17" x14ac:dyDescent="0.35">
      <c r="A1637" s="153">
        <v>4253</v>
      </c>
      <c r="B1637" t="s">
        <v>9052</v>
      </c>
      <c r="C1637" s="154">
        <v>44866</v>
      </c>
      <c r="D1637" s="155" t="s">
        <v>16</v>
      </c>
      <c r="E1637" s="156">
        <v>87</v>
      </c>
      <c r="F1637" s="157" t="s">
        <v>8969</v>
      </c>
      <c r="G1637" s="155" t="s">
        <v>9069</v>
      </c>
      <c r="H1637" s="158" t="s">
        <v>9009</v>
      </c>
      <c r="I1637" s="157"/>
      <c r="J1637" s="157">
        <v>18</v>
      </c>
      <c r="K1637" s="157" t="s">
        <v>9054</v>
      </c>
      <c r="L1637" s="153">
        <v>1.3</v>
      </c>
      <c r="M1637" s="159" t="s">
        <v>9000</v>
      </c>
      <c r="N1637" s="157"/>
      <c r="O1637" s="7" t="s">
        <v>9056</v>
      </c>
      <c r="P1637" s="16">
        <f>IFERROR(LOOKUP(E1637,{30,43,48,53,58,63,68,73,78,83,88,93,97},{42,47,52,57,62,67,72,77,82,87,92,99,100}),999)</f>
        <v>87</v>
      </c>
      <c r="Q1637">
        <v>1</v>
      </c>
    </row>
    <row r="1638" spans="1:17" x14ac:dyDescent="0.35">
      <c r="A1638" s="153">
        <v>4254</v>
      </c>
      <c r="B1638" t="s">
        <v>9052</v>
      </c>
      <c r="C1638" s="154">
        <v>44866</v>
      </c>
      <c r="D1638" s="155" t="s">
        <v>16</v>
      </c>
      <c r="E1638" s="156">
        <v>81</v>
      </c>
      <c r="F1638" s="157" t="s">
        <v>8969</v>
      </c>
      <c r="G1638" s="155" t="s">
        <v>9069</v>
      </c>
      <c r="H1638" s="158" t="s">
        <v>9009</v>
      </c>
      <c r="I1638" s="157"/>
      <c r="J1638" s="157">
        <v>18</v>
      </c>
      <c r="K1638" s="157" t="s">
        <v>9054</v>
      </c>
      <c r="L1638" s="153">
        <v>0.3</v>
      </c>
      <c r="M1638" s="159" t="s">
        <v>9058</v>
      </c>
      <c r="N1638" s="157"/>
      <c r="O1638" s="7" t="s">
        <v>9056</v>
      </c>
      <c r="P1638" s="16">
        <f>IFERROR(LOOKUP(E1638,{30,43,48,53,58,63,68,73,78,83,88,93,97},{42,47,52,57,62,67,72,77,82,87,92,99,100}),999)</f>
        <v>82</v>
      </c>
      <c r="Q1638">
        <v>1</v>
      </c>
    </row>
    <row r="1639" spans="1:17" x14ac:dyDescent="0.35">
      <c r="A1639" s="153">
        <v>4255</v>
      </c>
      <c r="B1639" t="s">
        <v>9052</v>
      </c>
      <c r="C1639" s="154">
        <v>44866</v>
      </c>
      <c r="D1639" s="155" t="s">
        <v>16</v>
      </c>
      <c r="E1639" s="156">
        <v>80</v>
      </c>
      <c r="F1639" s="157" t="s">
        <v>8969</v>
      </c>
      <c r="G1639" s="155" t="s">
        <v>9069</v>
      </c>
      <c r="H1639" s="158" t="s">
        <v>9009</v>
      </c>
      <c r="I1639" s="157"/>
      <c r="J1639" s="157">
        <v>18</v>
      </c>
      <c r="K1639" s="157" t="s">
        <v>9054</v>
      </c>
      <c r="L1639" s="153">
        <v>0.3</v>
      </c>
      <c r="M1639" s="159" t="s">
        <v>9058</v>
      </c>
      <c r="N1639" s="157"/>
      <c r="O1639" s="7" t="s">
        <v>9056</v>
      </c>
      <c r="P1639" s="16">
        <f>IFERROR(LOOKUP(E1639,{30,43,48,53,58,63,68,73,78,83,88,93,97},{42,47,52,57,62,67,72,77,82,87,92,99,100}),999)</f>
        <v>82</v>
      </c>
      <c r="Q1639">
        <v>1</v>
      </c>
    </row>
    <row r="1640" spans="1:17" x14ac:dyDescent="0.35">
      <c r="A1640" s="153">
        <v>4256</v>
      </c>
      <c r="B1640" t="s">
        <v>9052</v>
      </c>
      <c r="C1640" s="154">
        <v>44866</v>
      </c>
      <c r="D1640" s="155" t="s">
        <v>16</v>
      </c>
      <c r="E1640" s="156">
        <v>74</v>
      </c>
      <c r="F1640" s="157" t="s">
        <v>8969</v>
      </c>
      <c r="G1640" s="155" t="s">
        <v>9069</v>
      </c>
      <c r="H1640" s="158" t="s">
        <v>9009</v>
      </c>
      <c r="I1640" s="157"/>
      <c r="J1640" s="157">
        <v>18</v>
      </c>
      <c r="K1640" s="157" t="s">
        <v>9054</v>
      </c>
      <c r="L1640" s="159">
        <v>9.9</v>
      </c>
      <c r="M1640" s="159"/>
      <c r="N1640" s="157"/>
      <c r="O1640" s="7" t="s">
        <v>9056</v>
      </c>
      <c r="P1640" s="16">
        <f>IFERROR(LOOKUP(E1640,{30,43,48,53,58,63,68,73,78,83,88,93,97},{42,47,52,57,62,67,72,77,82,87,92,99,100}),999)</f>
        <v>77</v>
      </c>
      <c r="Q1640">
        <v>1</v>
      </c>
    </row>
    <row r="1641" spans="1:17" x14ac:dyDescent="0.35">
      <c r="A1641" s="153">
        <v>4257</v>
      </c>
      <c r="B1641" t="s">
        <v>9052</v>
      </c>
      <c r="C1641" s="154">
        <v>44866</v>
      </c>
      <c r="D1641" s="155" t="s">
        <v>16</v>
      </c>
      <c r="E1641" s="156">
        <v>87</v>
      </c>
      <c r="F1641" s="157" t="s">
        <v>8969</v>
      </c>
      <c r="G1641" s="155" t="s">
        <v>9069</v>
      </c>
      <c r="H1641" s="158" t="s">
        <v>9009</v>
      </c>
      <c r="I1641" s="157"/>
      <c r="J1641" s="157">
        <v>18</v>
      </c>
      <c r="K1641" s="157" t="s">
        <v>9054</v>
      </c>
      <c r="L1641" s="153">
        <v>0.3</v>
      </c>
      <c r="M1641" s="159" t="s">
        <v>9058</v>
      </c>
      <c r="N1641" s="157"/>
      <c r="O1641" s="7" t="s">
        <v>9056</v>
      </c>
      <c r="P1641" s="16">
        <f>IFERROR(LOOKUP(E1641,{30,43,48,53,58,63,68,73,78,83,88,93,97},{42,47,52,57,62,67,72,77,82,87,92,99,100}),999)</f>
        <v>87</v>
      </c>
      <c r="Q1641">
        <v>1</v>
      </c>
    </row>
    <row r="1642" spans="1:17" x14ac:dyDescent="0.35">
      <c r="A1642" s="153">
        <v>4258</v>
      </c>
      <c r="B1642" t="s">
        <v>9052</v>
      </c>
      <c r="C1642" s="154">
        <v>44866</v>
      </c>
      <c r="D1642" s="155" t="s">
        <v>16</v>
      </c>
      <c r="E1642" s="156">
        <v>79</v>
      </c>
      <c r="F1642" s="157" t="s">
        <v>8969</v>
      </c>
      <c r="G1642" s="155" t="s">
        <v>9069</v>
      </c>
      <c r="H1642" s="158" t="s">
        <v>9009</v>
      </c>
      <c r="I1642" s="157"/>
      <c r="J1642" s="157">
        <v>18</v>
      </c>
      <c r="K1642" s="157" t="s">
        <v>9054</v>
      </c>
      <c r="L1642" s="153">
        <v>0.3</v>
      </c>
      <c r="M1642" s="159" t="s">
        <v>9058</v>
      </c>
      <c r="N1642" s="157"/>
      <c r="O1642" s="7" t="s">
        <v>9056</v>
      </c>
      <c r="P1642" s="16">
        <f>IFERROR(LOOKUP(E1642,{30,43,48,53,58,63,68,73,78,83,88,93,97},{42,47,52,57,62,67,72,77,82,87,92,99,100}),999)</f>
        <v>82</v>
      </c>
      <c r="Q1642">
        <v>1</v>
      </c>
    </row>
    <row r="1643" spans="1:17" ht="29" x14ac:dyDescent="0.35">
      <c r="A1643" s="153">
        <v>4259</v>
      </c>
      <c r="B1643" t="s">
        <v>9052</v>
      </c>
      <c r="C1643" s="154">
        <v>44866</v>
      </c>
      <c r="D1643" s="155" t="s">
        <v>16</v>
      </c>
      <c r="E1643" s="156">
        <v>88</v>
      </c>
      <c r="F1643" s="157" t="s">
        <v>8969</v>
      </c>
      <c r="G1643" s="157" t="s">
        <v>9</v>
      </c>
      <c r="H1643" s="158" t="s">
        <v>9053</v>
      </c>
      <c r="I1643" s="157">
        <v>220258</v>
      </c>
      <c r="J1643" s="157">
        <v>18</v>
      </c>
      <c r="K1643" s="157" t="s">
        <v>9123</v>
      </c>
      <c r="L1643" s="159">
        <v>0.4</v>
      </c>
      <c r="M1643" s="159" t="s">
        <v>9058</v>
      </c>
      <c r="N1643" s="157">
        <v>220258</v>
      </c>
      <c r="O1643" s="7" t="s">
        <v>9056</v>
      </c>
      <c r="P1643" s="16">
        <f>IFERROR(LOOKUP(E1643,{30,43,48,53,58,63,68,73,78,83,88,93,97},{42,47,52,57,62,67,72,77,82,87,92,99,100}),999)</f>
        <v>92</v>
      </c>
      <c r="Q1643">
        <v>1</v>
      </c>
    </row>
    <row r="1644" spans="1:17" x14ac:dyDescent="0.35">
      <c r="A1644" s="153">
        <v>4260</v>
      </c>
      <c r="B1644" t="s">
        <v>9052</v>
      </c>
      <c r="C1644" s="154">
        <v>44866</v>
      </c>
      <c r="D1644" s="155" t="s">
        <v>16</v>
      </c>
      <c r="E1644" s="156">
        <v>83</v>
      </c>
      <c r="F1644" s="157" t="s">
        <v>8969</v>
      </c>
      <c r="G1644" s="155" t="s">
        <v>9069</v>
      </c>
      <c r="H1644" s="158" t="s">
        <v>9009</v>
      </c>
      <c r="I1644" s="157"/>
      <c r="J1644" s="157">
        <v>18</v>
      </c>
      <c r="K1644" s="157" t="s">
        <v>9054</v>
      </c>
      <c r="L1644" s="153">
        <v>0.3</v>
      </c>
      <c r="M1644" s="159" t="s">
        <v>9058</v>
      </c>
      <c r="N1644" s="157"/>
      <c r="O1644" s="7" t="s">
        <v>9056</v>
      </c>
      <c r="P1644" s="16">
        <f>IFERROR(LOOKUP(E1644,{30,43,48,53,58,63,68,73,78,83,88,93,97},{42,47,52,57,62,67,72,77,82,87,92,99,100}),999)</f>
        <v>87</v>
      </c>
      <c r="Q1644">
        <v>1</v>
      </c>
    </row>
    <row r="1645" spans="1:17" x14ac:dyDescent="0.35">
      <c r="A1645" s="153">
        <v>4261</v>
      </c>
      <c r="B1645" t="s">
        <v>9052</v>
      </c>
      <c r="C1645" s="154">
        <v>44866</v>
      </c>
      <c r="D1645" s="155" t="s">
        <v>16</v>
      </c>
      <c r="E1645" s="156">
        <v>83</v>
      </c>
      <c r="F1645" s="157" t="s">
        <v>8969</v>
      </c>
      <c r="G1645" s="155" t="s">
        <v>9069</v>
      </c>
      <c r="H1645" s="158" t="s">
        <v>9009</v>
      </c>
      <c r="I1645" s="157"/>
      <c r="J1645" s="157">
        <v>18</v>
      </c>
      <c r="K1645" s="157" t="s">
        <v>9054</v>
      </c>
      <c r="L1645" s="153">
        <v>0.3</v>
      </c>
      <c r="M1645" s="159" t="s">
        <v>9058</v>
      </c>
      <c r="N1645" s="157"/>
      <c r="O1645" s="7" t="s">
        <v>9056</v>
      </c>
      <c r="P1645" s="16">
        <f>IFERROR(LOOKUP(E1645,{30,43,48,53,58,63,68,73,78,83,88,93,97},{42,47,52,57,62,67,72,77,82,87,92,99,100}),999)</f>
        <v>87</v>
      </c>
      <c r="Q1645">
        <v>1</v>
      </c>
    </row>
    <row r="1646" spans="1:17" ht="29" x14ac:dyDescent="0.35">
      <c r="A1646" s="153">
        <v>4262</v>
      </c>
      <c r="B1646" t="s">
        <v>9052</v>
      </c>
      <c r="C1646" s="154">
        <v>44866</v>
      </c>
      <c r="D1646" s="155" t="s">
        <v>16</v>
      </c>
      <c r="E1646" s="156">
        <v>78</v>
      </c>
      <c r="F1646" s="157" t="s">
        <v>8969</v>
      </c>
      <c r="G1646" s="157" t="s">
        <v>9</v>
      </c>
      <c r="H1646" s="158" t="s">
        <v>9053</v>
      </c>
      <c r="I1646" s="157">
        <v>220398</v>
      </c>
      <c r="J1646" s="157">
        <v>18</v>
      </c>
      <c r="K1646" s="157" t="s">
        <v>9111</v>
      </c>
      <c r="L1646" s="159">
        <v>1.3</v>
      </c>
      <c r="M1646" s="159" t="s">
        <v>9000</v>
      </c>
      <c r="N1646" s="157">
        <v>220398</v>
      </c>
      <c r="O1646" s="7" t="s">
        <v>9056</v>
      </c>
      <c r="P1646" s="16">
        <f>IFERROR(LOOKUP(E1646,{30,43,48,53,58,63,68,73,78,83,88,93,97},{42,47,52,57,62,67,72,77,82,87,92,99,100}),999)</f>
        <v>82</v>
      </c>
      <c r="Q1646">
        <v>1</v>
      </c>
    </row>
    <row r="1647" spans="1:17" x14ac:dyDescent="0.35">
      <c r="A1647" s="153">
        <v>4263</v>
      </c>
      <c r="B1647" t="s">
        <v>9052</v>
      </c>
      <c r="C1647" s="154">
        <v>44866</v>
      </c>
      <c r="D1647" s="155" t="s">
        <v>16</v>
      </c>
      <c r="E1647" s="156">
        <v>82</v>
      </c>
      <c r="F1647" s="157" t="s">
        <v>8969</v>
      </c>
      <c r="G1647" s="155" t="s">
        <v>9069</v>
      </c>
      <c r="H1647" s="158" t="s">
        <v>9009</v>
      </c>
      <c r="I1647" s="157"/>
      <c r="J1647" s="157">
        <v>18</v>
      </c>
      <c r="K1647" s="157" t="s">
        <v>9054</v>
      </c>
      <c r="L1647" s="153">
        <v>0.3</v>
      </c>
      <c r="M1647" s="159" t="s">
        <v>9058</v>
      </c>
      <c r="N1647" s="157"/>
      <c r="O1647" s="7" t="s">
        <v>9056</v>
      </c>
      <c r="P1647" s="16">
        <f>IFERROR(LOOKUP(E1647,{30,43,48,53,58,63,68,73,78,83,88,93,97},{42,47,52,57,62,67,72,77,82,87,92,99,100}),999)</f>
        <v>82</v>
      </c>
      <c r="Q1647">
        <v>1</v>
      </c>
    </row>
    <row r="1648" spans="1:17" x14ac:dyDescent="0.35">
      <c r="A1648" s="153">
        <v>4264</v>
      </c>
      <c r="B1648" t="s">
        <v>9052</v>
      </c>
      <c r="C1648" s="154">
        <v>44866</v>
      </c>
      <c r="D1648" s="155" t="s">
        <v>16</v>
      </c>
      <c r="E1648" s="156">
        <v>82</v>
      </c>
      <c r="F1648" s="157" t="s">
        <v>8969</v>
      </c>
      <c r="G1648" s="155" t="s">
        <v>9069</v>
      </c>
      <c r="H1648" s="158" t="s">
        <v>9009</v>
      </c>
      <c r="I1648" s="157"/>
      <c r="J1648" s="157">
        <v>18</v>
      </c>
      <c r="K1648" s="157" t="s">
        <v>9054</v>
      </c>
      <c r="L1648" s="153">
        <v>0.3</v>
      </c>
      <c r="M1648" s="159" t="s">
        <v>9058</v>
      </c>
      <c r="N1648" s="157"/>
      <c r="O1648" s="7" t="s">
        <v>9056</v>
      </c>
      <c r="P1648" s="16">
        <f>IFERROR(LOOKUP(E1648,{30,43,48,53,58,63,68,73,78,83,88,93,97},{42,47,52,57,62,67,72,77,82,87,92,99,100}),999)</f>
        <v>82</v>
      </c>
      <c r="Q1648">
        <v>1</v>
      </c>
    </row>
    <row r="1649" spans="1:17" x14ac:dyDescent="0.35">
      <c r="A1649" s="153">
        <v>4265</v>
      </c>
      <c r="B1649" t="s">
        <v>9052</v>
      </c>
      <c r="C1649" s="154">
        <v>44866</v>
      </c>
      <c r="D1649" s="155" t="s">
        <v>16</v>
      </c>
      <c r="E1649" s="156">
        <v>83</v>
      </c>
      <c r="F1649" s="157" t="s">
        <v>8969</v>
      </c>
      <c r="G1649" s="155" t="s">
        <v>9069</v>
      </c>
      <c r="H1649" s="158" t="s">
        <v>9009</v>
      </c>
      <c r="I1649" s="157"/>
      <c r="J1649" s="157">
        <v>18</v>
      </c>
      <c r="K1649" s="157" t="s">
        <v>9054</v>
      </c>
      <c r="L1649" s="153">
        <v>0.3</v>
      </c>
      <c r="M1649" s="159" t="s">
        <v>9058</v>
      </c>
      <c r="N1649" s="157"/>
      <c r="O1649" s="7" t="s">
        <v>9056</v>
      </c>
      <c r="P1649" s="16">
        <f>IFERROR(LOOKUP(E1649,{30,43,48,53,58,63,68,73,78,83,88,93,97},{42,47,52,57,62,67,72,77,82,87,92,99,100}),999)</f>
        <v>87</v>
      </c>
      <c r="Q1649">
        <v>1</v>
      </c>
    </row>
    <row r="1650" spans="1:17" x14ac:dyDescent="0.35">
      <c r="A1650" s="153">
        <v>4266</v>
      </c>
      <c r="B1650" t="s">
        <v>9052</v>
      </c>
      <c r="C1650" s="154">
        <v>44866</v>
      </c>
      <c r="D1650" s="155" t="s">
        <v>16</v>
      </c>
      <c r="E1650" s="156">
        <v>83</v>
      </c>
      <c r="F1650" s="157" t="s">
        <v>8969</v>
      </c>
      <c r="G1650" s="155" t="s">
        <v>9069</v>
      </c>
      <c r="H1650" s="158" t="s">
        <v>9009</v>
      </c>
      <c r="I1650" s="157"/>
      <c r="J1650" s="157">
        <v>18</v>
      </c>
      <c r="K1650" s="157" t="s">
        <v>9054</v>
      </c>
      <c r="L1650" s="153">
        <v>0.3</v>
      </c>
      <c r="M1650" s="159" t="s">
        <v>9058</v>
      </c>
      <c r="N1650" s="157"/>
      <c r="O1650" s="7" t="s">
        <v>9056</v>
      </c>
      <c r="P1650" s="16">
        <f>IFERROR(LOOKUP(E1650,{30,43,48,53,58,63,68,73,78,83,88,93,97},{42,47,52,57,62,67,72,77,82,87,92,99,100}),999)</f>
        <v>87</v>
      </c>
      <c r="Q1650">
        <v>1</v>
      </c>
    </row>
    <row r="1651" spans="1:17" x14ac:dyDescent="0.35">
      <c r="A1651" s="153">
        <v>4267</v>
      </c>
      <c r="B1651" t="s">
        <v>9052</v>
      </c>
      <c r="C1651" s="154">
        <v>44866</v>
      </c>
      <c r="D1651" s="155" t="s">
        <v>16</v>
      </c>
      <c r="E1651" s="156">
        <v>83</v>
      </c>
      <c r="F1651" s="157" t="s">
        <v>8969</v>
      </c>
      <c r="G1651" s="155" t="s">
        <v>9069</v>
      </c>
      <c r="H1651" s="158" t="s">
        <v>9009</v>
      </c>
      <c r="I1651" s="157"/>
      <c r="J1651" s="157">
        <v>18</v>
      </c>
      <c r="K1651" s="157" t="s">
        <v>9054</v>
      </c>
      <c r="L1651" s="153">
        <v>0.3</v>
      </c>
      <c r="M1651" s="159" t="s">
        <v>9058</v>
      </c>
      <c r="N1651" s="157"/>
      <c r="O1651" s="7" t="s">
        <v>9056</v>
      </c>
      <c r="P1651" s="16">
        <f>IFERROR(LOOKUP(E1651,{30,43,48,53,58,63,68,73,78,83,88,93,97},{42,47,52,57,62,67,72,77,82,87,92,99,100}),999)</f>
        <v>87</v>
      </c>
      <c r="Q1651">
        <v>1</v>
      </c>
    </row>
    <row r="1652" spans="1:17" x14ac:dyDescent="0.35">
      <c r="A1652" s="153">
        <v>4268</v>
      </c>
      <c r="B1652" t="s">
        <v>9052</v>
      </c>
      <c r="C1652" s="154">
        <v>44866</v>
      </c>
      <c r="D1652" s="155" t="s">
        <v>16</v>
      </c>
      <c r="E1652" s="156">
        <v>81</v>
      </c>
      <c r="F1652" s="157" t="s">
        <v>8969</v>
      </c>
      <c r="G1652" s="155" t="s">
        <v>9069</v>
      </c>
      <c r="H1652" s="158" t="s">
        <v>9009</v>
      </c>
      <c r="I1652" s="157"/>
      <c r="J1652" s="157">
        <v>18</v>
      </c>
      <c r="K1652" s="157" t="s">
        <v>9054</v>
      </c>
      <c r="L1652" s="153">
        <v>0.3</v>
      </c>
      <c r="M1652" s="159" t="s">
        <v>9058</v>
      </c>
      <c r="N1652" s="157"/>
      <c r="O1652" s="7" t="s">
        <v>9056</v>
      </c>
      <c r="P1652" s="16">
        <f>IFERROR(LOOKUP(E1652,{30,43,48,53,58,63,68,73,78,83,88,93,97},{42,47,52,57,62,67,72,77,82,87,92,99,100}),999)</f>
        <v>82</v>
      </c>
      <c r="Q1652">
        <v>1</v>
      </c>
    </row>
    <row r="1653" spans="1:17" x14ac:dyDescent="0.35">
      <c r="A1653" s="153">
        <v>4269</v>
      </c>
      <c r="B1653" t="s">
        <v>9052</v>
      </c>
      <c r="C1653" s="154">
        <v>44866</v>
      </c>
      <c r="D1653" s="155" t="s">
        <v>16</v>
      </c>
      <c r="E1653" s="156">
        <v>84</v>
      </c>
      <c r="F1653" s="157" t="s">
        <v>8969</v>
      </c>
      <c r="G1653" s="157" t="s">
        <v>9</v>
      </c>
      <c r="H1653" s="158" t="s">
        <v>9009</v>
      </c>
      <c r="I1653" s="157"/>
      <c r="J1653" s="157">
        <v>18</v>
      </c>
      <c r="K1653" s="157" t="s">
        <v>9054</v>
      </c>
      <c r="L1653" s="153">
        <v>0.3</v>
      </c>
      <c r="M1653" s="159" t="s">
        <v>9058</v>
      </c>
      <c r="N1653" s="157"/>
      <c r="O1653" s="7" t="s">
        <v>9056</v>
      </c>
      <c r="P1653" s="16">
        <f>IFERROR(LOOKUP(E1653,{30,43,48,53,58,63,68,73,78,83,88,93,97},{42,47,52,57,62,67,72,77,82,87,92,99,100}),999)</f>
        <v>87</v>
      </c>
      <c r="Q1653">
        <v>1</v>
      </c>
    </row>
    <row r="1654" spans="1:17" ht="29" x14ac:dyDescent="0.35">
      <c r="A1654" s="153">
        <v>4270</v>
      </c>
      <c r="B1654" t="s">
        <v>9052</v>
      </c>
      <c r="C1654" s="154">
        <v>44866</v>
      </c>
      <c r="D1654" s="155" t="s">
        <v>16</v>
      </c>
      <c r="E1654" s="156">
        <v>77</v>
      </c>
      <c r="F1654" s="157" t="s">
        <v>8969</v>
      </c>
      <c r="G1654" s="157" t="s">
        <v>9</v>
      </c>
      <c r="H1654" s="158" t="s">
        <v>9053</v>
      </c>
      <c r="I1654" s="157">
        <v>637420</v>
      </c>
      <c r="J1654" s="157">
        <v>18</v>
      </c>
      <c r="K1654" s="157" t="s">
        <v>9081</v>
      </c>
      <c r="L1654" s="159">
        <v>0.3</v>
      </c>
      <c r="M1654" s="159" t="s">
        <v>9058</v>
      </c>
      <c r="N1654" s="157">
        <v>637420</v>
      </c>
      <c r="O1654" s="7" t="s">
        <v>9056</v>
      </c>
      <c r="P1654" s="16">
        <f>IFERROR(LOOKUP(E1654,{30,43,48,53,58,63,68,73,78,83,88,93,97},{42,47,52,57,62,67,72,77,82,87,92,99,100}),999)</f>
        <v>77</v>
      </c>
      <c r="Q1654">
        <v>1</v>
      </c>
    </row>
    <row r="1655" spans="1:17" x14ac:dyDescent="0.35">
      <c r="A1655" s="153">
        <v>4271</v>
      </c>
      <c r="B1655" t="s">
        <v>9052</v>
      </c>
      <c r="C1655" s="154">
        <v>44866</v>
      </c>
      <c r="D1655" s="155" t="s">
        <v>16</v>
      </c>
      <c r="E1655" s="156">
        <v>85</v>
      </c>
      <c r="F1655" s="157" t="s">
        <v>8969</v>
      </c>
      <c r="G1655" s="155" t="s">
        <v>9069</v>
      </c>
      <c r="H1655" s="158" t="s">
        <v>9009</v>
      </c>
      <c r="I1655" s="157"/>
      <c r="J1655" s="157">
        <v>18</v>
      </c>
      <c r="K1655" s="157" t="s">
        <v>9054</v>
      </c>
      <c r="L1655" s="153">
        <v>0.3</v>
      </c>
      <c r="M1655" s="159" t="s">
        <v>9058</v>
      </c>
      <c r="N1655" s="157"/>
      <c r="O1655" s="7" t="s">
        <v>9056</v>
      </c>
      <c r="P1655" s="16">
        <f>IFERROR(LOOKUP(E1655,{30,43,48,53,58,63,68,73,78,83,88,93,97},{42,47,52,57,62,67,72,77,82,87,92,99,100}),999)</f>
        <v>87</v>
      </c>
      <c r="Q1655">
        <v>1</v>
      </c>
    </row>
    <row r="1656" spans="1:17" x14ac:dyDescent="0.35">
      <c r="A1656" s="153">
        <v>4272</v>
      </c>
      <c r="B1656" t="s">
        <v>9052</v>
      </c>
      <c r="C1656" s="154">
        <v>44866</v>
      </c>
      <c r="D1656" s="155" t="s">
        <v>16</v>
      </c>
      <c r="E1656" s="156">
        <v>86</v>
      </c>
      <c r="F1656" s="157" t="s">
        <v>8969</v>
      </c>
      <c r="G1656" s="155" t="s">
        <v>9069</v>
      </c>
      <c r="H1656" s="158" t="s">
        <v>9009</v>
      </c>
      <c r="I1656" s="157"/>
      <c r="J1656" s="157">
        <v>18</v>
      </c>
      <c r="K1656" s="157" t="s">
        <v>9054</v>
      </c>
      <c r="L1656" s="153">
        <v>0.4</v>
      </c>
      <c r="M1656" s="159" t="s">
        <v>9058</v>
      </c>
      <c r="N1656" s="157"/>
      <c r="O1656" s="7" t="s">
        <v>9056</v>
      </c>
      <c r="P1656" s="16">
        <f>IFERROR(LOOKUP(E1656,{30,43,48,53,58,63,68,73,78,83,88,93,97},{42,47,52,57,62,67,72,77,82,87,92,99,100}),999)</f>
        <v>87</v>
      </c>
      <c r="Q1656">
        <v>1</v>
      </c>
    </row>
    <row r="1657" spans="1:17" x14ac:dyDescent="0.35">
      <c r="A1657" s="153">
        <v>4273</v>
      </c>
      <c r="B1657" t="s">
        <v>9052</v>
      </c>
      <c r="C1657" s="154">
        <v>44866</v>
      </c>
      <c r="D1657" s="155" t="s">
        <v>16</v>
      </c>
      <c r="E1657" s="156">
        <v>81</v>
      </c>
      <c r="F1657" s="157" t="s">
        <v>8969</v>
      </c>
      <c r="G1657" s="155" t="s">
        <v>9069</v>
      </c>
      <c r="H1657" s="158" t="s">
        <v>9009</v>
      </c>
      <c r="I1657" s="157"/>
      <c r="J1657" s="157">
        <v>18</v>
      </c>
      <c r="K1657" s="157" t="s">
        <v>9054</v>
      </c>
      <c r="L1657" s="153">
        <v>0.3</v>
      </c>
      <c r="M1657" s="159" t="s">
        <v>9058</v>
      </c>
      <c r="N1657" s="157"/>
      <c r="O1657" s="7" t="s">
        <v>9056</v>
      </c>
      <c r="P1657" s="16">
        <f>IFERROR(LOOKUP(E1657,{30,43,48,53,58,63,68,73,78,83,88,93,97},{42,47,52,57,62,67,72,77,82,87,92,99,100}),999)</f>
        <v>82</v>
      </c>
      <c r="Q1657">
        <v>1</v>
      </c>
    </row>
    <row r="1658" spans="1:17" x14ac:dyDescent="0.35">
      <c r="A1658" s="153">
        <v>4274</v>
      </c>
      <c r="B1658" t="s">
        <v>9052</v>
      </c>
      <c r="C1658" s="154">
        <v>44866</v>
      </c>
      <c r="D1658" s="155" t="s">
        <v>16</v>
      </c>
      <c r="E1658" s="156">
        <v>76</v>
      </c>
      <c r="F1658" s="157" t="s">
        <v>8969</v>
      </c>
      <c r="G1658" s="155" t="s">
        <v>9069</v>
      </c>
      <c r="H1658" s="158" t="s">
        <v>9009</v>
      </c>
      <c r="I1658" s="157"/>
      <c r="J1658" s="157">
        <v>18</v>
      </c>
      <c r="K1658" s="157" t="s">
        <v>9054</v>
      </c>
      <c r="L1658" s="153">
        <v>0.3</v>
      </c>
      <c r="M1658" s="159" t="s">
        <v>9058</v>
      </c>
      <c r="N1658" s="157"/>
      <c r="O1658" s="7" t="s">
        <v>9056</v>
      </c>
      <c r="P1658" s="16">
        <f>IFERROR(LOOKUP(E1658,{30,43,48,53,58,63,68,73,78,83,88,93,97},{42,47,52,57,62,67,72,77,82,87,92,99,100}),999)</f>
        <v>77</v>
      </c>
      <c r="Q1658">
        <v>1</v>
      </c>
    </row>
    <row r="1659" spans="1:17" x14ac:dyDescent="0.35">
      <c r="A1659" s="153">
        <v>4275</v>
      </c>
      <c r="B1659" t="s">
        <v>9052</v>
      </c>
      <c r="C1659" s="154">
        <v>44866</v>
      </c>
      <c r="D1659" s="155" t="s">
        <v>16</v>
      </c>
      <c r="E1659" s="156">
        <v>87</v>
      </c>
      <c r="F1659" s="157" t="s">
        <v>8969</v>
      </c>
      <c r="G1659" s="155" t="s">
        <v>9069</v>
      </c>
      <c r="H1659" s="158" t="s">
        <v>9009</v>
      </c>
      <c r="I1659" s="157"/>
      <c r="J1659" s="157">
        <v>18</v>
      </c>
      <c r="K1659" s="157" t="s">
        <v>9054</v>
      </c>
      <c r="L1659" s="153">
        <v>0.4</v>
      </c>
      <c r="M1659" s="159" t="s">
        <v>9058</v>
      </c>
      <c r="N1659" s="157"/>
      <c r="O1659" s="7" t="s">
        <v>9056</v>
      </c>
      <c r="P1659" s="16">
        <f>IFERROR(LOOKUP(E1659,{30,43,48,53,58,63,68,73,78,83,88,93,97},{42,47,52,57,62,67,72,77,82,87,92,99,100}),999)</f>
        <v>87</v>
      </c>
      <c r="Q1659">
        <v>1</v>
      </c>
    </row>
    <row r="1660" spans="1:17" x14ac:dyDescent="0.35">
      <c r="A1660" s="153">
        <v>4276</v>
      </c>
      <c r="B1660" t="s">
        <v>9052</v>
      </c>
      <c r="C1660" s="154">
        <v>44866</v>
      </c>
      <c r="D1660" s="155" t="s">
        <v>16</v>
      </c>
      <c r="E1660" s="156">
        <v>86</v>
      </c>
      <c r="F1660" s="157" t="s">
        <v>8969</v>
      </c>
      <c r="G1660" s="155" t="s">
        <v>9069</v>
      </c>
      <c r="H1660" s="158" t="s">
        <v>9009</v>
      </c>
      <c r="I1660" s="157"/>
      <c r="J1660" s="157">
        <v>18</v>
      </c>
      <c r="K1660" s="157" t="s">
        <v>9054</v>
      </c>
      <c r="L1660" s="153">
        <v>1.3</v>
      </c>
      <c r="M1660" s="159" t="s">
        <v>9000</v>
      </c>
      <c r="N1660" s="157"/>
      <c r="O1660" s="7" t="s">
        <v>9056</v>
      </c>
      <c r="P1660" s="16">
        <f>IFERROR(LOOKUP(E1660,{30,43,48,53,58,63,68,73,78,83,88,93,97},{42,47,52,57,62,67,72,77,82,87,92,99,100}),999)</f>
        <v>87</v>
      </c>
      <c r="Q1660">
        <v>1</v>
      </c>
    </row>
    <row r="1661" spans="1:17" ht="29" x14ac:dyDescent="0.35">
      <c r="A1661" s="153">
        <v>4277</v>
      </c>
      <c r="B1661" t="s">
        <v>9052</v>
      </c>
      <c r="C1661" s="154">
        <v>44866</v>
      </c>
      <c r="D1661" s="155" t="s">
        <v>16</v>
      </c>
      <c r="E1661" s="156">
        <v>82</v>
      </c>
      <c r="F1661" s="157" t="s">
        <v>8969</v>
      </c>
      <c r="G1661" s="157" t="s">
        <v>9</v>
      </c>
      <c r="H1661" s="158" t="s">
        <v>9053</v>
      </c>
      <c r="I1661" s="157">
        <v>220396</v>
      </c>
      <c r="J1661" s="157">
        <v>18</v>
      </c>
      <c r="K1661" s="157" t="s">
        <v>9111</v>
      </c>
      <c r="L1661" s="159">
        <v>1.3</v>
      </c>
      <c r="M1661" s="159" t="s">
        <v>9000</v>
      </c>
      <c r="N1661" s="157">
        <v>220396</v>
      </c>
      <c r="O1661" s="7" t="s">
        <v>9056</v>
      </c>
      <c r="P1661" s="16">
        <f>IFERROR(LOOKUP(E1661,{30,43,48,53,58,63,68,73,78,83,88,93,97},{42,47,52,57,62,67,72,77,82,87,92,99,100}),999)</f>
        <v>82</v>
      </c>
      <c r="Q1661">
        <v>1</v>
      </c>
    </row>
    <row r="1662" spans="1:17" ht="29" x14ac:dyDescent="0.35">
      <c r="A1662" s="153">
        <v>4278</v>
      </c>
      <c r="B1662" t="s">
        <v>9052</v>
      </c>
      <c r="C1662" s="154">
        <v>44866</v>
      </c>
      <c r="D1662" s="155" t="s">
        <v>16</v>
      </c>
      <c r="E1662" s="156">
        <v>95</v>
      </c>
      <c r="F1662" s="157" t="s">
        <v>8969</v>
      </c>
      <c r="G1662" s="157" t="s">
        <v>9</v>
      </c>
      <c r="H1662" s="158" t="s">
        <v>9053</v>
      </c>
      <c r="I1662" s="157">
        <v>220268</v>
      </c>
      <c r="J1662" s="157">
        <v>18</v>
      </c>
      <c r="K1662" s="157" t="s">
        <v>9125</v>
      </c>
      <c r="L1662" s="159">
        <v>0.4</v>
      </c>
      <c r="M1662" s="159" t="s">
        <v>9058</v>
      </c>
      <c r="N1662" s="157">
        <v>220268</v>
      </c>
      <c r="O1662" s="7" t="s">
        <v>9056</v>
      </c>
      <c r="P1662" s="16">
        <f>IFERROR(LOOKUP(E1662,{30,43,48,53,58,63,68,73,78,83,88,93,97},{42,47,52,57,62,67,72,77,82,87,92,99,100}),999)</f>
        <v>99</v>
      </c>
      <c r="Q1662">
        <v>1</v>
      </c>
    </row>
    <row r="1663" spans="1:17" x14ac:dyDescent="0.35">
      <c r="A1663" s="153">
        <v>4279</v>
      </c>
      <c r="B1663" t="s">
        <v>9052</v>
      </c>
      <c r="C1663" s="154">
        <v>44866</v>
      </c>
      <c r="D1663" s="155" t="s">
        <v>16</v>
      </c>
      <c r="E1663" s="156">
        <v>81</v>
      </c>
      <c r="F1663" s="157" t="s">
        <v>8969</v>
      </c>
      <c r="G1663" s="155" t="s">
        <v>9069</v>
      </c>
      <c r="H1663" s="158" t="s">
        <v>9009</v>
      </c>
      <c r="I1663" s="157"/>
      <c r="J1663" s="157">
        <v>18</v>
      </c>
      <c r="K1663" s="157" t="s">
        <v>9054</v>
      </c>
      <c r="L1663" s="153">
        <v>0.2</v>
      </c>
      <c r="M1663" s="159" t="s">
        <v>9058</v>
      </c>
      <c r="N1663" s="157"/>
      <c r="O1663" s="7" t="s">
        <v>9056</v>
      </c>
      <c r="P1663" s="16">
        <f>IFERROR(LOOKUP(E1663,{30,43,48,53,58,63,68,73,78,83,88,93,97},{42,47,52,57,62,67,72,77,82,87,92,99,100}),999)</f>
        <v>82</v>
      </c>
      <c r="Q1663">
        <v>1</v>
      </c>
    </row>
    <row r="1664" spans="1:17" x14ac:dyDescent="0.35">
      <c r="A1664" s="153">
        <v>4280</v>
      </c>
      <c r="B1664" t="s">
        <v>9052</v>
      </c>
      <c r="C1664" s="154">
        <v>44866</v>
      </c>
      <c r="D1664" s="155" t="s">
        <v>16</v>
      </c>
      <c r="E1664" s="156">
        <v>76</v>
      </c>
      <c r="F1664" s="157" t="s">
        <v>8969</v>
      </c>
      <c r="G1664" s="157" t="s">
        <v>9</v>
      </c>
      <c r="H1664" s="158" t="s">
        <v>9053</v>
      </c>
      <c r="I1664" s="157">
        <v>220509</v>
      </c>
      <c r="J1664" s="157">
        <v>18</v>
      </c>
      <c r="K1664" s="157" t="s">
        <v>9078</v>
      </c>
      <c r="L1664" s="159">
        <v>0.3</v>
      </c>
      <c r="M1664" s="159" t="s">
        <v>9058</v>
      </c>
      <c r="N1664" s="157">
        <v>220509</v>
      </c>
      <c r="O1664" s="7" t="s">
        <v>9056</v>
      </c>
      <c r="P1664" s="16">
        <f>IFERROR(LOOKUP(E1664,{30,43,48,53,58,63,68,73,78,83,88,93,97},{42,47,52,57,62,67,72,77,82,87,92,99,100}),999)</f>
        <v>77</v>
      </c>
      <c r="Q1664">
        <v>1</v>
      </c>
    </row>
    <row r="1665" spans="1:17" x14ac:dyDescent="0.35">
      <c r="A1665" s="153">
        <v>4281</v>
      </c>
      <c r="B1665" t="s">
        <v>9052</v>
      </c>
      <c r="C1665" s="154">
        <v>44866</v>
      </c>
      <c r="D1665" s="155" t="s">
        <v>16</v>
      </c>
      <c r="E1665" s="156">
        <v>77</v>
      </c>
      <c r="F1665" s="157" t="s">
        <v>8969</v>
      </c>
      <c r="G1665" s="157" t="s">
        <v>9</v>
      </c>
      <c r="H1665" s="158" t="s">
        <v>9053</v>
      </c>
      <c r="I1665" s="157">
        <v>220509</v>
      </c>
      <c r="J1665" s="157">
        <v>18</v>
      </c>
      <c r="K1665" s="157" t="s">
        <v>9078</v>
      </c>
      <c r="L1665" s="159">
        <v>0.3</v>
      </c>
      <c r="M1665" s="159" t="s">
        <v>9058</v>
      </c>
      <c r="N1665" s="157">
        <v>220509</v>
      </c>
      <c r="O1665" s="7" t="s">
        <v>9056</v>
      </c>
      <c r="P1665" s="16">
        <f>IFERROR(LOOKUP(E1665,{30,43,48,53,58,63,68,73,78,83,88,93,97},{42,47,52,57,62,67,72,77,82,87,92,99,100}),999)</f>
        <v>77</v>
      </c>
      <c r="Q1665">
        <v>1</v>
      </c>
    </row>
    <row r="1666" spans="1:17" x14ac:dyDescent="0.35">
      <c r="A1666" s="153">
        <v>4282</v>
      </c>
      <c r="B1666" t="s">
        <v>9052</v>
      </c>
      <c r="C1666" s="154">
        <v>44866</v>
      </c>
      <c r="D1666" s="155" t="s">
        <v>16</v>
      </c>
      <c r="E1666" s="156">
        <v>82</v>
      </c>
      <c r="F1666" s="157" t="s">
        <v>8969</v>
      </c>
      <c r="G1666" s="155" t="s">
        <v>9069</v>
      </c>
      <c r="H1666" s="158" t="s">
        <v>9009</v>
      </c>
      <c r="I1666" s="157"/>
      <c r="J1666" s="157">
        <v>18</v>
      </c>
      <c r="K1666" s="157" t="s">
        <v>9054</v>
      </c>
      <c r="L1666" s="153">
        <v>0.3</v>
      </c>
      <c r="M1666" s="159" t="s">
        <v>9058</v>
      </c>
      <c r="N1666" s="157"/>
      <c r="O1666" s="7" t="s">
        <v>9056</v>
      </c>
      <c r="P1666" s="16">
        <f>IFERROR(LOOKUP(E1666,{30,43,48,53,58,63,68,73,78,83,88,93,97},{42,47,52,57,62,67,72,77,82,87,92,99,100}),999)</f>
        <v>82</v>
      </c>
      <c r="Q1666">
        <v>1</v>
      </c>
    </row>
    <row r="1667" spans="1:17" x14ac:dyDescent="0.35">
      <c r="A1667" s="153">
        <v>4283</v>
      </c>
      <c r="B1667" t="s">
        <v>9052</v>
      </c>
      <c r="C1667" s="154">
        <v>44866</v>
      </c>
      <c r="D1667" s="155" t="s">
        <v>16</v>
      </c>
      <c r="E1667" s="156">
        <v>85</v>
      </c>
      <c r="F1667" s="157" t="s">
        <v>8969</v>
      </c>
      <c r="G1667" s="155" t="s">
        <v>9069</v>
      </c>
      <c r="H1667" s="158" t="s">
        <v>9009</v>
      </c>
      <c r="I1667" s="157"/>
      <c r="J1667" s="157">
        <v>18</v>
      </c>
      <c r="K1667" s="157" t="s">
        <v>9054</v>
      </c>
      <c r="L1667" s="153">
        <v>0.3</v>
      </c>
      <c r="M1667" s="159" t="s">
        <v>9058</v>
      </c>
      <c r="N1667" s="157"/>
      <c r="O1667" s="7" t="s">
        <v>9056</v>
      </c>
      <c r="P1667" s="16">
        <f>IFERROR(LOOKUP(E1667,{30,43,48,53,58,63,68,73,78,83,88,93,97},{42,47,52,57,62,67,72,77,82,87,92,99,100}),999)</f>
        <v>87</v>
      </c>
      <c r="Q1667">
        <v>1</v>
      </c>
    </row>
    <row r="1668" spans="1:17" x14ac:dyDescent="0.35">
      <c r="A1668" s="153">
        <v>4284</v>
      </c>
      <c r="B1668" t="s">
        <v>9052</v>
      </c>
      <c r="C1668" s="154">
        <v>44866</v>
      </c>
      <c r="D1668" s="155" t="s">
        <v>16</v>
      </c>
      <c r="E1668" s="156">
        <v>80</v>
      </c>
      <c r="F1668" s="157" t="s">
        <v>8969</v>
      </c>
      <c r="G1668" s="155" t="s">
        <v>9069</v>
      </c>
      <c r="H1668" s="158" t="s">
        <v>9009</v>
      </c>
      <c r="I1668" s="157"/>
      <c r="J1668" s="157">
        <v>18</v>
      </c>
      <c r="K1668" s="157" t="s">
        <v>9054</v>
      </c>
      <c r="L1668" s="153">
        <v>0.3</v>
      </c>
      <c r="M1668" s="159" t="s">
        <v>9058</v>
      </c>
      <c r="N1668" s="157"/>
      <c r="O1668" s="7" t="s">
        <v>9056</v>
      </c>
      <c r="P1668" s="16">
        <f>IFERROR(LOOKUP(E1668,{30,43,48,53,58,63,68,73,78,83,88,93,97},{42,47,52,57,62,67,72,77,82,87,92,99,100}),999)</f>
        <v>82</v>
      </c>
      <c r="Q1668">
        <v>1</v>
      </c>
    </row>
    <row r="1669" spans="1:17" x14ac:dyDescent="0.35">
      <c r="A1669" s="153">
        <v>4285</v>
      </c>
      <c r="B1669" t="s">
        <v>9052</v>
      </c>
      <c r="C1669" s="154">
        <v>44866</v>
      </c>
      <c r="D1669" s="155" t="s">
        <v>16</v>
      </c>
      <c r="E1669" s="156">
        <v>79</v>
      </c>
      <c r="F1669" s="157" t="s">
        <v>8969</v>
      </c>
      <c r="G1669" s="155" t="s">
        <v>9069</v>
      </c>
      <c r="H1669" s="158" t="s">
        <v>9009</v>
      </c>
      <c r="I1669" s="157"/>
      <c r="J1669" s="157">
        <v>18</v>
      </c>
      <c r="K1669" s="157" t="s">
        <v>9054</v>
      </c>
      <c r="L1669" s="153">
        <v>0.3</v>
      </c>
      <c r="M1669" s="159" t="s">
        <v>9058</v>
      </c>
      <c r="N1669" s="157"/>
      <c r="O1669" s="7" t="s">
        <v>9056</v>
      </c>
      <c r="P1669" s="16">
        <f>IFERROR(LOOKUP(E1669,{30,43,48,53,58,63,68,73,78,83,88,93,97},{42,47,52,57,62,67,72,77,82,87,92,99,100}),999)</f>
        <v>82</v>
      </c>
      <c r="Q1669">
        <v>1</v>
      </c>
    </row>
    <row r="1670" spans="1:17" x14ac:dyDescent="0.35">
      <c r="A1670" s="153">
        <v>4286</v>
      </c>
      <c r="B1670" t="s">
        <v>9052</v>
      </c>
      <c r="C1670" s="154">
        <v>44866</v>
      </c>
      <c r="D1670" s="155" t="s">
        <v>16</v>
      </c>
      <c r="E1670" s="156">
        <v>84</v>
      </c>
      <c r="F1670" s="157" t="s">
        <v>8969</v>
      </c>
      <c r="G1670" s="155" t="s">
        <v>9069</v>
      </c>
      <c r="H1670" s="158" t="s">
        <v>9009</v>
      </c>
      <c r="I1670" s="157"/>
      <c r="J1670" s="157">
        <v>18</v>
      </c>
      <c r="K1670" s="157" t="s">
        <v>9054</v>
      </c>
      <c r="L1670" s="153">
        <v>0.3</v>
      </c>
      <c r="M1670" s="159" t="s">
        <v>9058</v>
      </c>
      <c r="N1670" s="157"/>
      <c r="O1670" s="7" t="s">
        <v>9056</v>
      </c>
      <c r="P1670" s="16">
        <f>IFERROR(LOOKUP(E1670,{30,43,48,53,58,63,68,73,78,83,88,93,97},{42,47,52,57,62,67,72,77,82,87,92,99,100}),999)</f>
        <v>87</v>
      </c>
      <c r="Q1670">
        <v>1</v>
      </c>
    </row>
    <row r="1671" spans="1:17" ht="29" x14ac:dyDescent="0.35">
      <c r="A1671" s="153">
        <v>4287</v>
      </c>
      <c r="B1671" t="s">
        <v>9052</v>
      </c>
      <c r="C1671" s="154">
        <v>44866</v>
      </c>
      <c r="D1671" s="155" t="s">
        <v>16</v>
      </c>
      <c r="E1671" s="156">
        <v>83</v>
      </c>
      <c r="F1671" s="157" t="s">
        <v>8969</v>
      </c>
      <c r="G1671" s="157" t="s">
        <v>9</v>
      </c>
      <c r="H1671" s="158" t="s">
        <v>9053</v>
      </c>
      <c r="I1671" s="157">
        <v>220272</v>
      </c>
      <c r="J1671" s="157">
        <v>18</v>
      </c>
      <c r="K1671" s="157" t="s">
        <v>9108</v>
      </c>
      <c r="L1671" s="159">
        <v>0.3</v>
      </c>
      <c r="M1671" s="159" t="s">
        <v>9058</v>
      </c>
      <c r="N1671" s="157">
        <v>220272</v>
      </c>
      <c r="O1671" s="7" t="s">
        <v>9056</v>
      </c>
      <c r="P1671" s="16">
        <f>IFERROR(LOOKUP(E1671,{30,43,48,53,58,63,68,73,78,83,88,93,97},{42,47,52,57,62,67,72,77,82,87,92,99,100}),999)</f>
        <v>87</v>
      </c>
      <c r="Q1671">
        <v>1</v>
      </c>
    </row>
    <row r="1672" spans="1:17" ht="29" x14ac:dyDescent="0.35">
      <c r="A1672" s="153">
        <v>4288</v>
      </c>
      <c r="B1672" t="s">
        <v>9052</v>
      </c>
      <c r="C1672" s="154">
        <v>44866</v>
      </c>
      <c r="D1672" s="155" t="s">
        <v>16</v>
      </c>
      <c r="E1672" s="156">
        <v>83</v>
      </c>
      <c r="F1672" s="157" t="s">
        <v>8969</v>
      </c>
      <c r="G1672" s="157" t="s">
        <v>9</v>
      </c>
      <c r="H1672" s="158" t="s">
        <v>9053</v>
      </c>
      <c r="I1672" s="157">
        <v>220512</v>
      </c>
      <c r="J1672" s="157">
        <v>18</v>
      </c>
      <c r="K1672" s="157" t="s">
        <v>9068</v>
      </c>
      <c r="L1672" s="159">
        <v>0.3</v>
      </c>
      <c r="M1672" s="159" t="s">
        <v>9058</v>
      </c>
      <c r="N1672" s="157">
        <v>220512</v>
      </c>
      <c r="O1672" s="7" t="s">
        <v>9056</v>
      </c>
      <c r="P1672" s="16">
        <f>IFERROR(LOOKUP(E1672,{30,43,48,53,58,63,68,73,78,83,88,93,97},{42,47,52,57,62,67,72,77,82,87,92,99,100}),999)</f>
        <v>87</v>
      </c>
      <c r="Q1672">
        <v>1</v>
      </c>
    </row>
    <row r="1673" spans="1:17" x14ac:dyDescent="0.35">
      <c r="A1673" s="153">
        <v>4289</v>
      </c>
      <c r="B1673" t="s">
        <v>9052</v>
      </c>
      <c r="C1673" s="154">
        <v>44866</v>
      </c>
      <c r="D1673" s="155" t="s">
        <v>16</v>
      </c>
      <c r="E1673" s="156">
        <v>80</v>
      </c>
      <c r="F1673" s="157" t="s">
        <v>8969</v>
      </c>
      <c r="G1673" s="157" t="s">
        <v>9</v>
      </c>
      <c r="H1673" s="158" t="s">
        <v>9053</v>
      </c>
      <c r="I1673" s="157">
        <v>220509</v>
      </c>
      <c r="J1673" s="157">
        <v>18</v>
      </c>
      <c r="K1673" s="157" t="s">
        <v>9078</v>
      </c>
      <c r="L1673" s="159">
        <v>0.3</v>
      </c>
      <c r="M1673" s="159" t="s">
        <v>9058</v>
      </c>
      <c r="N1673" s="157">
        <v>220509</v>
      </c>
      <c r="O1673" s="7" t="s">
        <v>9056</v>
      </c>
      <c r="P1673" s="16">
        <f>IFERROR(LOOKUP(E1673,{30,43,48,53,58,63,68,73,78,83,88,93,97},{42,47,52,57,62,67,72,77,82,87,92,99,100}),999)</f>
        <v>82</v>
      </c>
      <c r="Q1673">
        <v>1</v>
      </c>
    </row>
    <row r="1674" spans="1:17" ht="29" x14ac:dyDescent="0.35">
      <c r="A1674" s="153">
        <v>4290</v>
      </c>
      <c r="B1674" t="s">
        <v>9052</v>
      </c>
      <c r="C1674" s="154">
        <v>44866</v>
      </c>
      <c r="D1674" s="155" t="s">
        <v>16</v>
      </c>
      <c r="E1674" s="156">
        <v>78</v>
      </c>
      <c r="F1674" s="157" t="s">
        <v>8969</v>
      </c>
      <c r="G1674" s="157" t="s">
        <v>9</v>
      </c>
      <c r="H1674" s="158" t="s">
        <v>9053</v>
      </c>
      <c r="I1674" s="157">
        <v>91286</v>
      </c>
      <c r="J1674" s="157">
        <v>18</v>
      </c>
      <c r="K1674" s="157" t="s">
        <v>9112</v>
      </c>
      <c r="L1674" s="159">
        <v>0.3</v>
      </c>
      <c r="M1674" s="159" t="s">
        <v>9058</v>
      </c>
      <c r="N1674" s="157">
        <v>91286</v>
      </c>
      <c r="O1674" s="7" t="s">
        <v>9056</v>
      </c>
      <c r="P1674" s="16">
        <f>IFERROR(LOOKUP(E1674,{30,43,48,53,58,63,68,73,78,83,88,93,97},{42,47,52,57,62,67,72,77,82,87,92,99,100}),999)</f>
        <v>82</v>
      </c>
      <c r="Q1674">
        <v>1</v>
      </c>
    </row>
    <row r="1675" spans="1:17" x14ac:dyDescent="0.35">
      <c r="A1675" s="153">
        <v>4291</v>
      </c>
      <c r="B1675" t="s">
        <v>9052</v>
      </c>
      <c r="C1675" s="154">
        <v>44866</v>
      </c>
      <c r="D1675" s="155" t="s">
        <v>16</v>
      </c>
      <c r="E1675" s="156">
        <v>78</v>
      </c>
      <c r="F1675" s="157" t="s">
        <v>8969</v>
      </c>
      <c r="G1675" s="155" t="s">
        <v>9069</v>
      </c>
      <c r="H1675" s="158" t="s">
        <v>9009</v>
      </c>
      <c r="I1675" s="157"/>
      <c r="J1675" s="157">
        <v>18</v>
      </c>
      <c r="K1675" s="157" t="s">
        <v>9054</v>
      </c>
      <c r="L1675" s="153">
        <v>0.3</v>
      </c>
      <c r="M1675" s="159" t="s">
        <v>9058</v>
      </c>
      <c r="N1675" s="157"/>
      <c r="O1675" s="7" t="s">
        <v>9056</v>
      </c>
      <c r="P1675" s="16">
        <f>IFERROR(LOOKUP(E1675,{30,43,48,53,58,63,68,73,78,83,88,93,97},{42,47,52,57,62,67,72,77,82,87,92,99,100}),999)</f>
        <v>82</v>
      </c>
      <c r="Q1675">
        <v>1</v>
      </c>
    </row>
    <row r="1676" spans="1:17" x14ac:dyDescent="0.35">
      <c r="A1676" s="153">
        <v>4292</v>
      </c>
      <c r="B1676" t="s">
        <v>9052</v>
      </c>
      <c r="C1676" s="154">
        <v>44866</v>
      </c>
      <c r="D1676" s="155" t="s">
        <v>16</v>
      </c>
      <c r="E1676" s="156">
        <v>78</v>
      </c>
      <c r="F1676" s="157" t="s">
        <v>8969</v>
      </c>
      <c r="G1676" s="155" t="s">
        <v>9069</v>
      </c>
      <c r="H1676" s="158" t="s">
        <v>9009</v>
      </c>
      <c r="I1676" s="157"/>
      <c r="J1676" s="157">
        <v>18</v>
      </c>
      <c r="K1676" s="157" t="s">
        <v>9054</v>
      </c>
      <c r="L1676" s="153">
        <v>0.3</v>
      </c>
      <c r="M1676" s="159" t="s">
        <v>9058</v>
      </c>
      <c r="N1676" s="157"/>
      <c r="O1676" s="7" t="s">
        <v>9056</v>
      </c>
      <c r="P1676" s="16">
        <f>IFERROR(LOOKUP(E1676,{30,43,48,53,58,63,68,73,78,83,88,93,97},{42,47,52,57,62,67,72,77,82,87,92,99,100}),999)</f>
        <v>82</v>
      </c>
      <c r="Q1676">
        <v>1</v>
      </c>
    </row>
    <row r="1677" spans="1:17" x14ac:dyDescent="0.35">
      <c r="A1677" s="153">
        <v>4293</v>
      </c>
      <c r="B1677" t="s">
        <v>9052</v>
      </c>
      <c r="C1677" s="154">
        <v>44866</v>
      </c>
      <c r="D1677" s="155" t="s">
        <v>16</v>
      </c>
      <c r="E1677" s="156">
        <v>75</v>
      </c>
      <c r="F1677" s="157" t="s">
        <v>8969</v>
      </c>
      <c r="G1677" s="157" t="s">
        <v>9</v>
      </c>
      <c r="H1677" s="158" t="s">
        <v>9053</v>
      </c>
      <c r="I1677" s="157">
        <v>637603</v>
      </c>
      <c r="J1677" s="157">
        <v>18</v>
      </c>
      <c r="K1677" s="157" t="s">
        <v>9055</v>
      </c>
      <c r="L1677" s="159">
        <v>1.2</v>
      </c>
      <c r="M1677" s="159" t="s">
        <v>9000</v>
      </c>
      <c r="N1677" s="157">
        <v>637603</v>
      </c>
      <c r="O1677" s="7" t="s">
        <v>9056</v>
      </c>
      <c r="P1677" s="16">
        <f>IFERROR(LOOKUP(E1677,{30,43,48,53,58,63,68,73,78,83,88,93,97},{42,47,52,57,62,67,72,77,82,87,92,99,100}),999)</f>
        <v>77</v>
      </c>
      <c r="Q1677">
        <v>1</v>
      </c>
    </row>
    <row r="1678" spans="1:17" x14ac:dyDescent="0.35">
      <c r="A1678" s="153">
        <v>4294</v>
      </c>
      <c r="B1678" t="s">
        <v>9052</v>
      </c>
      <c r="C1678" s="154">
        <v>44866</v>
      </c>
      <c r="D1678" s="155" t="s">
        <v>16</v>
      </c>
      <c r="E1678" s="156">
        <v>78</v>
      </c>
      <c r="F1678" s="157" t="s">
        <v>8969</v>
      </c>
      <c r="G1678" s="157" t="s">
        <v>9</v>
      </c>
      <c r="H1678" s="158" t="s">
        <v>9053</v>
      </c>
      <c r="I1678" s="157">
        <v>220513</v>
      </c>
      <c r="J1678" s="157">
        <v>18</v>
      </c>
      <c r="K1678" s="157" t="s">
        <v>9080</v>
      </c>
      <c r="L1678" s="159">
        <v>0.3</v>
      </c>
      <c r="M1678" s="159" t="s">
        <v>9058</v>
      </c>
      <c r="N1678" s="157">
        <v>220513</v>
      </c>
      <c r="O1678" s="7" t="s">
        <v>9056</v>
      </c>
      <c r="P1678" s="16">
        <f>IFERROR(LOOKUP(E1678,{30,43,48,53,58,63,68,73,78,83,88,93,97},{42,47,52,57,62,67,72,77,82,87,92,99,100}),999)</f>
        <v>82</v>
      </c>
      <c r="Q1678">
        <v>1</v>
      </c>
    </row>
    <row r="1679" spans="1:17" x14ac:dyDescent="0.35">
      <c r="A1679" s="153">
        <v>4295</v>
      </c>
      <c r="B1679" t="s">
        <v>9052</v>
      </c>
      <c r="C1679" s="154">
        <v>44866</v>
      </c>
      <c r="D1679" s="155" t="s">
        <v>16</v>
      </c>
      <c r="E1679" s="156">
        <v>74</v>
      </c>
      <c r="F1679" s="157" t="s">
        <v>8969</v>
      </c>
      <c r="G1679" s="157" t="s">
        <v>9</v>
      </c>
      <c r="H1679" s="158" t="s">
        <v>9053</v>
      </c>
      <c r="I1679" s="157">
        <v>220510</v>
      </c>
      <c r="J1679" s="157">
        <v>18</v>
      </c>
      <c r="K1679" s="157" t="s">
        <v>9078</v>
      </c>
      <c r="L1679" s="159">
        <v>0.3</v>
      </c>
      <c r="M1679" s="159" t="s">
        <v>9058</v>
      </c>
      <c r="N1679" s="157">
        <v>220510</v>
      </c>
      <c r="O1679" s="7" t="s">
        <v>9056</v>
      </c>
      <c r="P1679" s="16">
        <f>IFERROR(LOOKUP(E1679,{30,43,48,53,58,63,68,73,78,83,88,93,97},{42,47,52,57,62,67,72,77,82,87,92,99,100}),999)</f>
        <v>77</v>
      </c>
      <c r="Q1679">
        <v>1</v>
      </c>
    </row>
    <row r="1680" spans="1:17" x14ac:dyDescent="0.35">
      <c r="A1680" s="153">
        <v>4296</v>
      </c>
      <c r="B1680" t="s">
        <v>9052</v>
      </c>
      <c r="C1680" s="154">
        <v>44866</v>
      </c>
      <c r="D1680" s="155" t="s">
        <v>16</v>
      </c>
      <c r="E1680" s="156">
        <v>82</v>
      </c>
      <c r="F1680" s="157" t="s">
        <v>8969</v>
      </c>
      <c r="G1680" s="155" t="s">
        <v>9069</v>
      </c>
      <c r="H1680" s="158" t="s">
        <v>9009</v>
      </c>
      <c r="I1680" s="157"/>
      <c r="J1680" s="157">
        <v>18</v>
      </c>
      <c r="K1680" s="157" t="s">
        <v>9054</v>
      </c>
      <c r="L1680" s="153">
        <v>0.4</v>
      </c>
      <c r="M1680" s="159" t="s">
        <v>9058</v>
      </c>
      <c r="N1680" s="157"/>
      <c r="O1680" s="7" t="s">
        <v>9056</v>
      </c>
      <c r="P1680" s="16">
        <f>IFERROR(LOOKUP(E1680,{30,43,48,53,58,63,68,73,78,83,88,93,97},{42,47,52,57,62,67,72,77,82,87,92,99,100}),999)</f>
        <v>82</v>
      </c>
      <c r="Q1680">
        <v>1</v>
      </c>
    </row>
    <row r="1681" spans="1:17" ht="29" x14ac:dyDescent="0.35">
      <c r="A1681" s="153">
        <v>4297</v>
      </c>
      <c r="B1681" t="s">
        <v>9052</v>
      </c>
      <c r="C1681" s="154">
        <v>44866</v>
      </c>
      <c r="D1681" s="155" t="s">
        <v>16</v>
      </c>
      <c r="E1681" s="156">
        <v>83</v>
      </c>
      <c r="F1681" s="157" t="s">
        <v>8969</v>
      </c>
      <c r="G1681" s="157" t="s">
        <v>9</v>
      </c>
      <c r="H1681" s="158" t="s">
        <v>9053</v>
      </c>
      <c r="I1681" s="157">
        <v>637420</v>
      </c>
      <c r="J1681" s="157">
        <v>18</v>
      </c>
      <c r="K1681" s="157" t="s">
        <v>9081</v>
      </c>
      <c r="L1681" s="159">
        <v>0.3</v>
      </c>
      <c r="M1681" s="159" t="s">
        <v>9058</v>
      </c>
      <c r="N1681" s="157">
        <v>637420</v>
      </c>
      <c r="O1681" s="7" t="s">
        <v>9056</v>
      </c>
      <c r="P1681" s="16">
        <f>IFERROR(LOOKUP(E1681,{30,43,48,53,58,63,68,73,78,83,88,93,97},{42,47,52,57,62,67,72,77,82,87,92,99,100}),999)</f>
        <v>87</v>
      </c>
      <c r="Q1681">
        <v>1</v>
      </c>
    </row>
    <row r="1682" spans="1:17" x14ac:dyDescent="0.35">
      <c r="A1682" s="153">
        <v>4298</v>
      </c>
      <c r="B1682" t="s">
        <v>9052</v>
      </c>
      <c r="C1682" s="154">
        <v>44866</v>
      </c>
      <c r="D1682" s="155" t="s">
        <v>16</v>
      </c>
      <c r="E1682" s="156">
        <v>82</v>
      </c>
      <c r="F1682" s="157" t="s">
        <v>8969</v>
      </c>
      <c r="G1682" s="155" t="s">
        <v>9069</v>
      </c>
      <c r="H1682" s="158" t="s">
        <v>9009</v>
      </c>
      <c r="I1682" s="157"/>
      <c r="J1682" s="157">
        <v>18</v>
      </c>
      <c r="K1682" s="157" t="s">
        <v>9054</v>
      </c>
      <c r="L1682" s="153">
        <v>0.3</v>
      </c>
      <c r="M1682" s="159" t="s">
        <v>9058</v>
      </c>
      <c r="N1682" s="157"/>
      <c r="O1682" s="7" t="s">
        <v>9056</v>
      </c>
      <c r="P1682" s="16">
        <f>IFERROR(LOOKUP(E1682,{30,43,48,53,58,63,68,73,78,83,88,93,97},{42,47,52,57,62,67,72,77,82,87,92,99,100}),999)</f>
        <v>82</v>
      </c>
      <c r="Q1682">
        <v>1</v>
      </c>
    </row>
    <row r="1683" spans="1:17" x14ac:dyDescent="0.35">
      <c r="A1683" s="153">
        <v>4299</v>
      </c>
      <c r="B1683" t="s">
        <v>9052</v>
      </c>
      <c r="C1683" s="154">
        <v>44866</v>
      </c>
      <c r="D1683" s="155" t="s">
        <v>16</v>
      </c>
      <c r="E1683" s="156">
        <v>88</v>
      </c>
      <c r="F1683" s="157" t="s">
        <v>8969</v>
      </c>
      <c r="G1683" s="155" t="s">
        <v>9069</v>
      </c>
      <c r="H1683" s="158" t="s">
        <v>9009</v>
      </c>
      <c r="I1683" s="157"/>
      <c r="J1683" s="157">
        <v>18</v>
      </c>
      <c r="K1683" s="157" t="s">
        <v>9054</v>
      </c>
      <c r="L1683" s="153">
        <v>0.2</v>
      </c>
      <c r="M1683" s="159" t="s">
        <v>9058</v>
      </c>
      <c r="N1683" s="157"/>
      <c r="O1683" s="7" t="s">
        <v>9056</v>
      </c>
      <c r="P1683" s="16">
        <f>IFERROR(LOOKUP(E1683,{30,43,48,53,58,63,68,73,78,83,88,93,97},{42,47,52,57,62,67,72,77,82,87,92,99,100}),999)</f>
        <v>92</v>
      </c>
      <c r="Q1683">
        <v>1</v>
      </c>
    </row>
    <row r="1684" spans="1:17" ht="29" x14ac:dyDescent="0.35">
      <c r="A1684" s="153">
        <v>4300</v>
      </c>
      <c r="B1684" t="s">
        <v>9052</v>
      </c>
      <c r="C1684" s="154">
        <v>44866</v>
      </c>
      <c r="D1684" s="155" t="s">
        <v>16</v>
      </c>
      <c r="E1684" s="156">
        <v>85</v>
      </c>
      <c r="F1684" s="157" t="s">
        <v>8969</v>
      </c>
      <c r="G1684" s="157" t="s">
        <v>9</v>
      </c>
      <c r="H1684" s="158" t="s">
        <v>9053</v>
      </c>
      <c r="I1684" s="157">
        <v>637420</v>
      </c>
      <c r="J1684" s="157">
        <v>18</v>
      </c>
      <c r="K1684" s="157" t="s">
        <v>9081</v>
      </c>
      <c r="L1684" s="159">
        <v>0.3</v>
      </c>
      <c r="M1684" s="159" t="s">
        <v>9058</v>
      </c>
      <c r="N1684" s="157">
        <v>637420</v>
      </c>
      <c r="O1684" s="7" t="s">
        <v>9056</v>
      </c>
      <c r="P1684" s="16">
        <f>IFERROR(LOOKUP(E1684,{30,43,48,53,58,63,68,73,78,83,88,93,97},{42,47,52,57,62,67,72,77,82,87,92,99,100}),999)</f>
        <v>87</v>
      </c>
      <c r="Q1684">
        <v>1</v>
      </c>
    </row>
    <row r="1685" spans="1:17" x14ac:dyDescent="0.35">
      <c r="A1685" s="153">
        <v>4301</v>
      </c>
      <c r="B1685" t="s">
        <v>9052</v>
      </c>
      <c r="C1685" s="154">
        <v>44866</v>
      </c>
      <c r="D1685" s="155" t="s">
        <v>16</v>
      </c>
      <c r="E1685" s="156">
        <v>81</v>
      </c>
      <c r="F1685" s="157" t="s">
        <v>8969</v>
      </c>
      <c r="G1685" s="157" t="s">
        <v>9</v>
      </c>
      <c r="H1685" s="158" t="s">
        <v>9053</v>
      </c>
      <c r="I1685" s="157">
        <v>637603</v>
      </c>
      <c r="J1685" s="157">
        <v>18</v>
      </c>
      <c r="K1685" s="157" t="s">
        <v>9055</v>
      </c>
      <c r="L1685" s="159">
        <v>1.2</v>
      </c>
      <c r="M1685" s="159" t="s">
        <v>9000</v>
      </c>
      <c r="N1685" s="157">
        <v>637603</v>
      </c>
      <c r="O1685" s="7" t="s">
        <v>9056</v>
      </c>
      <c r="P1685" s="16">
        <f>IFERROR(LOOKUP(E1685,{30,43,48,53,58,63,68,73,78,83,88,93,97},{42,47,52,57,62,67,72,77,82,87,92,99,100}),999)</f>
        <v>82</v>
      </c>
      <c r="Q1685">
        <v>1</v>
      </c>
    </row>
    <row r="1686" spans="1:17" x14ac:dyDescent="0.35">
      <c r="A1686" s="153">
        <v>4302</v>
      </c>
      <c r="B1686" t="s">
        <v>9052</v>
      </c>
      <c r="C1686" s="154">
        <v>44866</v>
      </c>
      <c r="D1686" s="155" t="s">
        <v>16</v>
      </c>
      <c r="E1686" s="156">
        <v>84</v>
      </c>
      <c r="F1686" s="157" t="s">
        <v>8969</v>
      </c>
      <c r="G1686" s="155" t="s">
        <v>9069</v>
      </c>
      <c r="H1686" s="158" t="s">
        <v>9009</v>
      </c>
      <c r="I1686" s="157"/>
      <c r="J1686" s="157">
        <v>18</v>
      </c>
      <c r="K1686" s="157" t="s">
        <v>9054</v>
      </c>
      <c r="L1686" s="153">
        <v>0.3</v>
      </c>
      <c r="M1686" s="159" t="s">
        <v>9058</v>
      </c>
      <c r="N1686" s="157"/>
      <c r="O1686" s="7" t="s">
        <v>9056</v>
      </c>
      <c r="P1686" s="16">
        <f>IFERROR(LOOKUP(E1686,{30,43,48,53,58,63,68,73,78,83,88,93,97},{42,47,52,57,62,67,72,77,82,87,92,99,100}),999)</f>
        <v>87</v>
      </c>
      <c r="Q1686">
        <v>1</v>
      </c>
    </row>
    <row r="1687" spans="1:17" x14ac:dyDescent="0.35">
      <c r="A1687" s="153">
        <v>4303</v>
      </c>
      <c r="B1687" t="s">
        <v>9052</v>
      </c>
      <c r="C1687" s="154">
        <v>44866</v>
      </c>
      <c r="D1687" s="155" t="s">
        <v>16</v>
      </c>
      <c r="E1687" s="156">
        <v>76</v>
      </c>
      <c r="F1687" s="157" t="s">
        <v>8969</v>
      </c>
      <c r="G1687" s="155" t="s">
        <v>9069</v>
      </c>
      <c r="H1687" s="158" t="s">
        <v>9009</v>
      </c>
      <c r="I1687" s="157"/>
      <c r="J1687" s="157">
        <v>18</v>
      </c>
      <c r="K1687" s="157" t="s">
        <v>9054</v>
      </c>
      <c r="L1687" s="153">
        <v>0.2</v>
      </c>
      <c r="M1687" s="159" t="s">
        <v>9058</v>
      </c>
      <c r="N1687" s="157"/>
      <c r="O1687" s="7" t="s">
        <v>9056</v>
      </c>
      <c r="P1687" s="16">
        <f>IFERROR(LOOKUP(E1687,{30,43,48,53,58,63,68,73,78,83,88,93,97},{42,47,52,57,62,67,72,77,82,87,92,99,100}),999)</f>
        <v>77</v>
      </c>
      <c r="Q1687">
        <v>1</v>
      </c>
    </row>
    <row r="1688" spans="1:17" x14ac:dyDescent="0.35">
      <c r="A1688" s="153">
        <v>4304</v>
      </c>
      <c r="B1688" t="s">
        <v>9052</v>
      </c>
      <c r="C1688" s="154">
        <v>44866</v>
      </c>
      <c r="D1688" s="155" t="s">
        <v>16</v>
      </c>
      <c r="E1688" s="156">
        <v>78</v>
      </c>
      <c r="F1688" s="157" t="s">
        <v>8969</v>
      </c>
      <c r="G1688" s="155" t="s">
        <v>9069</v>
      </c>
      <c r="H1688" s="158" t="s">
        <v>9009</v>
      </c>
      <c r="I1688" s="157"/>
      <c r="J1688" s="157">
        <v>18</v>
      </c>
      <c r="K1688" s="157" t="s">
        <v>9054</v>
      </c>
      <c r="L1688" s="153">
        <v>0.3</v>
      </c>
      <c r="M1688" s="159" t="s">
        <v>9058</v>
      </c>
      <c r="N1688" s="157"/>
      <c r="O1688" s="7" t="s">
        <v>9056</v>
      </c>
      <c r="P1688" s="16">
        <f>IFERROR(LOOKUP(E1688,{30,43,48,53,58,63,68,73,78,83,88,93,97},{42,47,52,57,62,67,72,77,82,87,92,99,100}),999)</f>
        <v>82</v>
      </c>
      <c r="Q1688">
        <v>1</v>
      </c>
    </row>
    <row r="1689" spans="1:17" x14ac:dyDescent="0.35">
      <c r="A1689" s="153">
        <v>4305</v>
      </c>
      <c r="B1689" t="s">
        <v>9052</v>
      </c>
      <c r="C1689" s="154">
        <v>44866</v>
      </c>
      <c r="D1689" s="155" t="s">
        <v>16</v>
      </c>
      <c r="E1689" s="156">
        <v>92</v>
      </c>
      <c r="F1689" s="157" t="s">
        <v>8969</v>
      </c>
      <c r="G1689" s="155" t="s">
        <v>9069</v>
      </c>
      <c r="H1689" s="158" t="s">
        <v>9009</v>
      </c>
      <c r="I1689" s="157"/>
      <c r="J1689" s="157">
        <v>18</v>
      </c>
      <c r="K1689" s="157" t="s">
        <v>9054</v>
      </c>
      <c r="L1689" s="153">
        <v>0.4</v>
      </c>
      <c r="M1689" s="159" t="s">
        <v>9058</v>
      </c>
      <c r="N1689" s="157"/>
      <c r="O1689" s="7" t="s">
        <v>9056</v>
      </c>
      <c r="P1689" s="16">
        <f>IFERROR(LOOKUP(E1689,{30,43,48,53,58,63,68,73,78,83,88,93,97},{42,47,52,57,62,67,72,77,82,87,92,99,100}),999)</f>
        <v>92</v>
      </c>
      <c r="Q1689">
        <v>1</v>
      </c>
    </row>
    <row r="1690" spans="1:17" x14ac:dyDescent="0.35">
      <c r="A1690" s="153">
        <v>4306</v>
      </c>
      <c r="B1690" t="s">
        <v>9052</v>
      </c>
      <c r="C1690" s="154">
        <v>44866</v>
      </c>
      <c r="D1690" s="155" t="s">
        <v>16</v>
      </c>
      <c r="E1690" s="156">
        <v>77</v>
      </c>
      <c r="F1690" s="157" t="s">
        <v>8969</v>
      </c>
      <c r="G1690" s="155" t="s">
        <v>9069</v>
      </c>
      <c r="H1690" s="158" t="s">
        <v>9009</v>
      </c>
      <c r="I1690" s="157"/>
      <c r="J1690" s="157">
        <v>18</v>
      </c>
      <c r="K1690" s="157" t="s">
        <v>9054</v>
      </c>
      <c r="L1690" s="153">
        <v>0.3</v>
      </c>
      <c r="M1690" s="159" t="s">
        <v>9058</v>
      </c>
      <c r="N1690" s="157"/>
      <c r="O1690" s="7" t="s">
        <v>9056</v>
      </c>
      <c r="P1690" s="16">
        <f>IFERROR(LOOKUP(E1690,{30,43,48,53,58,63,68,73,78,83,88,93,97},{42,47,52,57,62,67,72,77,82,87,92,99,100}),999)</f>
        <v>77</v>
      </c>
      <c r="Q1690">
        <v>1</v>
      </c>
    </row>
    <row r="1691" spans="1:17" x14ac:dyDescent="0.35">
      <c r="A1691" s="153">
        <v>4307</v>
      </c>
      <c r="B1691" t="s">
        <v>9052</v>
      </c>
      <c r="C1691" s="154">
        <v>44866</v>
      </c>
      <c r="D1691" s="155" t="s">
        <v>16</v>
      </c>
      <c r="E1691" s="156">
        <v>78</v>
      </c>
      <c r="F1691" s="157" t="s">
        <v>8969</v>
      </c>
      <c r="G1691" s="155" t="s">
        <v>9069</v>
      </c>
      <c r="H1691" s="158" t="s">
        <v>9009</v>
      </c>
      <c r="I1691" s="157"/>
      <c r="J1691" s="157">
        <v>18</v>
      </c>
      <c r="K1691" s="157" t="s">
        <v>9054</v>
      </c>
      <c r="L1691" s="153">
        <v>0.3</v>
      </c>
      <c r="M1691" s="159" t="s">
        <v>9058</v>
      </c>
      <c r="N1691" s="157"/>
      <c r="O1691" s="7" t="s">
        <v>9056</v>
      </c>
      <c r="P1691" s="16">
        <f>IFERROR(LOOKUP(E1691,{30,43,48,53,58,63,68,73,78,83,88,93,97},{42,47,52,57,62,67,72,77,82,87,92,99,100}),999)</f>
        <v>82</v>
      </c>
      <c r="Q1691">
        <v>1</v>
      </c>
    </row>
    <row r="1692" spans="1:17" x14ac:dyDescent="0.35">
      <c r="A1692" s="153">
        <v>4308</v>
      </c>
      <c r="B1692" t="s">
        <v>9052</v>
      </c>
      <c r="C1692" s="154">
        <v>44866</v>
      </c>
      <c r="D1692" s="155" t="s">
        <v>16</v>
      </c>
      <c r="E1692" s="156">
        <v>88</v>
      </c>
      <c r="F1692" s="157" t="s">
        <v>8969</v>
      </c>
      <c r="G1692" s="155" t="s">
        <v>9069</v>
      </c>
      <c r="H1692" s="158" t="s">
        <v>9009</v>
      </c>
      <c r="I1692" s="157"/>
      <c r="J1692" s="157">
        <v>18</v>
      </c>
      <c r="K1692" s="157" t="s">
        <v>9054</v>
      </c>
      <c r="L1692" s="159">
        <v>9.9</v>
      </c>
      <c r="M1692" s="159"/>
      <c r="N1692" s="157"/>
      <c r="O1692" s="7" t="s">
        <v>9056</v>
      </c>
      <c r="P1692" s="16">
        <f>IFERROR(LOOKUP(E1692,{30,43,48,53,58,63,68,73,78,83,88,93,97},{42,47,52,57,62,67,72,77,82,87,92,99,100}),999)</f>
        <v>92</v>
      </c>
      <c r="Q1692">
        <v>1</v>
      </c>
    </row>
    <row r="1693" spans="1:17" x14ac:dyDescent="0.35">
      <c r="A1693" s="153">
        <v>4309</v>
      </c>
      <c r="B1693" t="s">
        <v>9052</v>
      </c>
      <c r="C1693" s="154">
        <v>44866</v>
      </c>
      <c r="D1693" s="155" t="s">
        <v>16</v>
      </c>
      <c r="E1693" s="156">
        <v>79</v>
      </c>
      <c r="F1693" s="157" t="s">
        <v>8969</v>
      </c>
      <c r="G1693" s="155" t="s">
        <v>9069</v>
      </c>
      <c r="H1693" s="158" t="s">
        <v>9009</v>
      </c>
      <c r="I1693" s="157"/>
      <c r="J1693" s="157">
        <v>18</v>
      </c>
      <c r="K1693" s="157" t="s">
        <v>9054</v>
      </c>
      <c r="L1693" s="159">
        <v>9.9</v>
      </c>
      <c r="M1693" s="159"/>
      <c r="N1693" s="157"/>
      <c r="O1693" s="7" t="s">
        <v>9056</v>
      </c>
      <c r="P1693" s="16">
        <f>IFERROR(LOOKUP(E1693,{30,43,48,53,58,63,68,73,78,83,88,93,97},{42,47,52,57,62,67,72,77,82,87,92,99,100}),999)</f>
        <v>82</v>
      </c>
      <c r="Q1693">
        <v>1</v>
      </c>
    </row>
    <row r="1694" spans="1:17" x14ac:dyDescent="0.35">
      <c r="A1694" s="153">
        <v>4310</v>
      </c>
      <c r="B1694" t="s">
        <v>9052</v>
      </c>
      <c r="C1694" s="154">
        <v>44866</v>
      </c>
      <c r="D1694" s="155" t="s">
        <v>16</v>
      </c>
      <c r="E1694" s="156">
        <v>81</v>
      </c>
      <c r="F1694" s="157" t="s">
        <v>8969</v>
      </c>
      <c r="G1694" s="155" t="s">
        <v>9069</v>
      </c>
      <c r="H1694" s="158" t="s">
        <v>9009</v>
      </c>
      <c r="I1694" s="157"/>
      <c r="J1694" s="157">
        <v>18</v>
      </c>
      <c r="K1694" s="157" t="s">
        <v>9054</v>
      </c>
      <c r="L1694" s="159">
        <v>9.9</v>
      </c>
      <c r="M1694" s="159"/>
      <c r="N1694" s="157"/>
      <c r="O1694" s="7" t="s">
        <v>9056</v>
      </c>
      <c r="P1694" s="16">
        <f>IFERROR(LOOKUP(E1694,{30,43,48,53,58,63,68,73,78,83,88,93,97},{42,47,52,57,62,67,72,77,82,87,92,99,100}),999)</f>
        <v>82</v>
      </c>
      <c r="Q1694">
        <v>1</v>
      </c>
    </row>
    <row r="1695" spans="1:17" x14ac:dyDescent="0.35">
      <c r="A1695" s="153">
        <v>4311</v>
      </c>
      <c r="B1695" t="s">
        <v>9052</v>
      </c>
      <c r="C1695" s="154">
        <v>44866</v>
      </c>
      <c r="D1695" s="155" t="s">
        <v>16</v>
      </c>
      <c r="E1695" s="156">
        <v>85</v>
      </c>
      <c r="F1695" s="157" t="s">
        <v>8969</v>
      </c>
      <c r="G1695" s="155" t="s">
        <v>9069</v>
      </c>
      <c r="H1695" s="158" t="s">
        <v>9009</v>
      </c>
      <c r="I1695" s="157"/>
      <c r="J1695" s="157">
        <v>18</v>
      </c>
      <c r="K1695" s="157" t="s">
        <v>9054</v>
      </c>
      <c r="L1695" s="153">
        <v>0.3</v>
      </c>
      <c r="M1695" s="159" t="s">
        <v>9058</v>
      </c>
      <c r="N1695" s="157"/>
      <c r="O1695" s="7" t="s">
        <v>9056</v>
      </c>
      <c r="P1695" s="16">
        <f>IFERROR(LOOKUP(E1695,{30,43,48,53,58,63,68,73,78,83,88,93,97},{42,47,52,57,62,67,72,77,82,87,92,99,100}),999)</f>
        <v>87</v>
      </c>
      <c r="Q1695">
        <v>1</v>
      </c>
    </row>
    <row r="1696" spans="1:17" x14ac:dyDescent="0.35">
      <c r="A1696" s="153">
        <v>4312</v>
      </c>
      <c r="B1696" t="s">
        <v>9052</v>
      </c>
      <c r="C1696" s="154">
        <v>44866</v>
      </c>
      <c r="D1696" s="155" t="s">
        <v>16</v>
      </c>
      <c r="E1696" s="156">
        <v>81</v>
      </c>
      <c r="F1696" s="157" t="s">
        <v>8969</v>
      </c>
      <c r="G1696" s="155" t="s">
        <v>9069</v>
      </c>
      <c r="H1696" s="158" t="s">
        <v>9009</v>
      </c>
      <c r="I1696" s="157"/>
      <c r="J1696" s="157">
        <v>18</v>
      </c>
      <c r="K1696" s="157" t="s">
        <v>9054</v>
      </c>
      <c r="L1696" s="153">
        <v>0.3</v>
      </c>
      <c r="M1696" s="159" t="s">
        <v>9058</v>
      </c>
      <c r="N1696" s="157"/>
      <c r="O1696" s="7" t="s">
        <v>9056</v>
      </c>
      <c r="P1696" s="16">
        <f>IFERROR(LOOKUP(E1696,{30,43,48,53,58,63,68,73,78,83,88,93,97},{42,47,52,57,62,67,72,77,82,87,92,99,100}),999)</f>
        <v>82</v>
      </c>
      <c r="Q1696">
        <v>1</v>
      </c>
    </row>
    <row r="1697" spans="1:17" x14ac:dyDescent="0.35">
      <c r="A1697" s="153">
        <v>4313</v>
      </c>
      <c r="B1697" t="s">
        <v>9052</v>
      </c>
      <c r="C1697" s="154">
        <v>44866</v>
      </c>
      <c r="D1697" s="155" t="s">
        <v>16</v>
      </c>
      <c r="E1697" s="156">
        <v>80</v>
      </c>
      <c r="F1697" s="157" t="s">
        <v>8969</v>
      </c>
      <c r="G1697" s="155" t="s">
        <v>9069</v>
      </c>
      <c r="H1697" s="158" t="s">
        <v>9009</v>
      </c>
      <c r="I1697" s="157"/>
      <c r="J1697" s="157">
        <v>18</v>
      </c>
      <c r="K1697" s="157" t="s">
        <v>9054</v>
      </c>
      <c r="L1697" s="153">
        <v>0.3</v>
      </c>
      <c r="M1697" s="159" t="s">
        <v>9058</v>
      </c>
      <c r="N1697" s="157"/>
      <c r="O1697" s="7" t="s">
        <v>9056</v>
      </c>
      <c r="P1697" s="16">
        <f>IFERROR(LOOKUP(E1697,{30,43,48,53,58,63,68,73,78,83,88,93,97},{42,47,52,57,62,67,72,77,82,87,92,99,100}),999)</f>
        <v>82</v>
      </c>
      <c r="Q1697">
        <v>1</v>
      </c>
    </row>
    <row r="1698" spans="1:17" x14ac:dyDescent="0.35">
      <c r="A1698" s="153">
        <v>4314</v>
      </c>
      <c r="B1698" t="s">
        <v>9052</v>
      </c>
      <c r="C1698" s="154">
        <v>44866</v>
      </c>
      <c r="D1698" s="155" t="s">
        <v>16</v>
      </c>
      <c r="E1698" s="156">
        <v>81</v>
      </c>
      <c r="F1698" s="157" t="s">
        <v>8969</v>
      </c>
      <c r="G1698" s="155" t="s">
        <v>9069</v>
      </c>
      <c r="H1698" s="158" t="s">
        <v>9009</v>
      </c>
      <c r="I1698" s="157"/>
      <c r="J1698" s="157">
        <v>18</v>
      </c>
      <c r="K1698" s="157" t="s">
        <v>9054</v>
      </c>
      <c r="L1698" s="153">
        <v>0.2</v>
      </c>
      <c r="M1698" s="159" t="s">
        <v>9058</v>
      </c>
      <c r="N1698" s="157"/>
      <c r="O1698" s="7" t="s">
        <v>9056</v>
      </c>
      <c r="P1698" s="16">
        <f>IFERROR(LOOKUP(E1698,{30,43,48,53,58,63,68,73,78,83,88,93,97},{42,47,52,57,62,67,72,77,82,87,92,99,100}),999)</f>
        <v>82</v>
      </c>
      <c r="Q1698">
        <v>1</v>
      </c>
    </row>
    <row r="1699" spans="1:17" x14ac:dyDescent="0.35">
      <c r="A1699" s="153">
        <v>4315</v>
      </c>
      <c r="B1699" t="s">
        <v>9052</v>
      </c>
      <c r="C1699" s="154">
        <v>44866</v>
      </c>
      <c r="D1699" s="155" t="s">
        <v>16</v>
      </c>
      <c r="E1699" s="156">
        <v>78</v>
      </c>
      <c r="F1699" s="157" t="s">
        <v>8969</v>
      </c>
      <c r="G1699" s="155" t="s">
        <v>9069</v>
      </c>
      <c r="H1699" s="158" t="s">
        <v>9009</v>
      </c>
      <c r="I1699" s="157"/>
      <c r="J1699" s="157">
        <v>18</v>
      </c>
      <c r="K1699" s="157" t="s">
        <v>9054</v>
      </c>
      <c r="L1699" s="153">
        <v>0.3</v>
      </c>
      <c r="M1699" s="159" t="s">
        <v>9058</v>
      </c>
      <c r="N1699" s="157"/>
      <c r="O1699" s="7" t="s">
        <v>9056</v>
      </c>
      <c r="P1699" s="16">
        <f>IFERROR(LOOKUP(E1699,{30,43,48,53,58,63,68,73,78,83,88,93,97},{42,47,52,57,62,67,72,77,82,87,92,99,100}),999)</f>
        <v>82</v>
      </c>
      <c r="Q1699">
        <v>1</v>
      </c>
    </row>
    <row r="1700" spans="1:17" x14ac:dyDescent="0.35">
      <c r="A1700" s="153">
        <v>4316</v>
      </c>
      <c r="B1700" t="s">
        <v>9052</v>
      </c>
      <c r="C1700" s="154">
        <v>44866</v>
      </c>
      <c r="D1700" s="155" t="s">
        <v>16</v>
      </c>
      <c r="E1700" s="156">
        <v>74</v>
      </c>
      <c r="F1700" s="157" t="s">
        <v>8969</v>
      </c>
      <c r="G1700" s="155" t="s">
        <v>9069</v>
      </c>
      <c r="H1700" s="158" t="s">
        <v>9009</v>
      </c>
      <c r="I1700" s="157"/>
      <c r="J1700" s="157">
        <v>18</v>
      </c>
      <c r="K1700" s="157" t="s">
        <v>9054</v>
      </c>
      <c r="L1700" s="153">
        <v>0.3</v>
      </c>
      <c r="M1700" s="159" t="s">
        <v>9058</v>
      </c>
      <c r="N1700" s="157"/>
      <c r="O1700" s="7" t="s">
        <v>9056</v>
      </c>
      <c r="P1700" s="16">
        <f>IFERROR(LOOKUP(E1700,{30,43,48,53,58,63,68,73,78,83,88,93,97},{42,47,52,57,62,67,72,77,82,87,92,99,100}),999)</f>
        <v>77</v>
      </c>
      <c r="Q1700">
        <v>1</v>
      </c>
    </row>
    <row r="1701" spans="1:17" x14ac:dyDescent="0.35">
      <c r="A1701" s="153">
        <v>4317</v>
      </c>
      <c r="B1701" t="s">
        <v>9052</v>
      </c>
      <c r="C1701" s="154">
        <v>44866</v>
      </c>
      <c r="D1701" s="155" t="s">
        <v>16</v>
      </c>
      <c r="E1701" s="156">
        <v>79</v>
      </c>
      <c r="F1701" s="157" t="s">
        <v>8969</v>
      </c>
      <c r="G1701" s="157" t="s">
        <v>9</v>
      </c>
      <c r="H1701" s="158" t="s">
        <v>9053</v>
      </c>
      <c r="I1701" s="157">
        <v>220509</v>
      </c>
      <c r="J1701" s="157">
        <v>18</v>
      </c>
      <c r="K1701" s="157" t="s">
        <v>9078</v>
      </c>
      <c r="L1701" s="159">
        <v>0.3</v>
      </c>
      <c r="M1701" s="159" t="s">
        <v>9058</v>
      </c>
      <c r="N1701" s="157">
        <v>220509</v>
      </c>
      <c r="O1701" s="7" t="s">
        <v>9056</v>
      </c>
      <c r="P1701" s="16">
        <f>IFERROR(LOOKUP(E1701,{30,43,48,53,58,63,68,73,78,83,88,93,97},{42,47,52,57,62,67,72,77,82,87,92,99,100}),999)</f>
        <v>82</v>
      </c>
      <c r="Q1701">
        <v>1</v>
      </c>
    </row>
    <row r="1702" spans="1:17" x14ac:dyDescent="0.35">
      <c r="A1702" s="153">
        <v>4318</v>
      </c>
      <c r="B1702" t="s">
        <v>9052</v>
      </c>
      <c r="C1702" s="154">
        <v>44866</v>
      </c>
      <c r="D1702" s="155" t="s">
        <v>16</v>
      </c>
      <c r="E1702" s="156">
        <v>74</v>
      </c>
      <c r="F1702" s="157" t="s">
        <v>8969</v>
      </c>
      <c r="G1702" s="155" t="s">
        <v>9069</v>
      </c>
      <c r="H1702" s="158" t="s">
        <v>9009</v>
      </c>
      <c r="I1702" s="157"/>
      <c r="J1702" s="157">
        <v>18</v>
      </c>
      <c r="K1702" s="157" t="s">
        <v>9054</v>
      </c>
      <c r="L1702" s="153">
        <v>0.3</v>
      </c>
      <c r="M1702" s="159" t="s">
        <v>9058</v>
      </c>
      <c r="N1702" s="157"/>
      <c r="O1702" s="7" t="s">
        <v>9056</v>
      </c>
      <c r="P1702" s="16">
        <f>IFERROR(LOOKUP(E1702,{30,43,48,53,58,63,68,73,78,83,88,93,97},{42,47,52,57,62,67,72,77,82,87,92,99,100}),999)</f>
        <v>77</v>
      </c>
      <c r="Q1702">
        <v>1</v>
      </c>
    </row>
    <row r="1703" spans="1:17" x14ac:dyDescent="0.35">
      <c r="A1703" s="153">
        <v>4319</v>
      </c>
      <c r="B1703" t="s">
        <v>9052</v>
      </c>
      <c r="C1703" s="154">
        <v>44866</v>
      </c>
      <c r="D1703" s="155" t="s">
        <v>16</v>
      </c>
      <c r="E1703" s="156">
        <v>76</v>
      </c>
      <c r="F1703" s="157" t="s">
        <v>8969</v>
      </c>
      <c r="G1703" s="157" t="s">
        <v>9</v>
      </c>
      <c r="H1703" s="158" t="s">
        <v>9053</v>
      </c>
      <c r="I1703" s="157">
        <v>220510</v>
      </c>
      <c r="J1703" s="157">
        <v>18</v>
      </c>
      <c r="K1703" s="157" t="s">
        <v>9078</v>
      </c>
      <c r="L1703" s="159">
        <v>0.3</v>
      </c>
      <c r="M1703" s="159" t="s">
        <v>9058</v>
      </c>
      <c r="N1703" s="157">
        <v>220510</v>
      </c>
      <c r="O1703" s="7" t="s">
        <v>9056</v>
      </c>
      <c r="P1703" s="16">
        <f>IFERROR(LOOKUP(E1703,{30,43,48,53,58,63,68,73,78,83,88,93,97},{42,47,52,57,62,67,72,77,82,87,92,99,100}),999)</f>
        <v>77</v>
      </c>
      <c r="Q1703">
        <v>1</v>
      </c>
    </row>
    <row r="1704" spans="1:17" x14ac:dyDescent="0.35">
      <c r="A1704" s="153">
        <v>4320</v>
      </c>
      <c r="B1704" t="s">
        <v>9052</v>
      </c>
      <c r="C1704" s="154">
        <v>44866</v>
      </c>
      <c r="D1704" s="155" t="s">
        <v>16</v>
      </c>
      <c r="E1704" s="156">
        <v>73</v>
      </c>
      <c r="F1704" s="157" t="s">
        <v>8969</v>
      </c>
      <c r="G1704" s="157" t="s">
        <v>9</v>
      </c>
      <c r="H1704" s="158" t="s">
        <v>9053</v>
      </c>
      <c r="I1704" s="157">
        <v>637603</v>
      </c>
      <c r="J1704" s="157">
        <v>18</v>
      </c>
      <c r="K1704" s="157" t="s">
        <v>9055</v>
      </c>
      <c r="L1704" s="159">
        <v>1.2</v>
      </c>
      <c r="M1704" s="159" t="s">
        <v>9000</v>
      </c>
      <c r="N1704" s="157">
        <v>637603</v>
      </c>
      <c r="O1704" s="7" t="s">
        <v>9056</v>
      </c>
      <c r="P1704" s="16">
        <f>IFERROR(LOOKUP(E1704,{30,43,48,53,58,63,68,73,78,83,88,93,97},{42,47,52,57,62,67,72,77,82,87,92,99,100}),999)</f>
        <v>77</v>
      </c>
      <c r="Q1704">
        <v>1</v>
      </c>
    </row>
    <row r="1705" spans="1:17" x14ac:dyDescent="0.35">
      <c r="A1705" s="153">
        <v>4321</v>
      </c>
      <c r="B1705" t="s">
        <v>9052</v>
      </c>
      <c r="C1705" s="154">
        <v>44866</v>
      </c>
      <c r="D1705" s="155" t="s">
        <v>16</v>
      </c>
      <c r="E1705" s="156">
        <v>91</v>
      </c>
      <c r="F1705" s="157" t="s">
        <v>8969</v>
      </c>
      <c r="G1705" s="155" t="s">
        <v>9069</v>
      </c>
      <c r="H1705" s="158" t="s">
        <v>9009</v>
      </c>
      <c r="I1705" s="157"/>
      <c r="J1705" s="157">
        <v>18</v>
      </c>
      <c r="K1705" s="157" t="s">
        <v>9054</v>
      </c>
      <c r="L1705" s="153">
        <v>1.2</v>
      </c>
      <c r="M1705" s="159" t="s">
        <v>9000</v>
      </c>
      <c r="N1705" s="157"/>
      <c r="O1705" s="7" t="s">
        <v>9056</v>
      </c>
      <c r="P1705" s="16">
        <f>IFERROR(LOOKUP(E1705,{30,43,48,53,58,63,68,73,78,83,88,93,97},{42,47,52,57,62,67,72,77,82,87,92,99,100}),999)</f>
        <v>92</v>
      </c>
      <c r="Q1705">
        <v>1</v>
      </c>
    </row>
    <row r="1706" spans="1:17" x14ac:dyDescent="0.35">
      <c r="A1706" s="153">
        <v>4322</v>
      </c>
      <c r="B1706" t="s">
        <v>9052</v>
      </c>
      <c r="C1706" s="154">
        <v>44866</v>
      </c>
      <c r="D1706" s="155" t="s">
        <v>16</v>
      </c>
      <c r="E1706" s="156">
        <v>80</v>
      </c>
      <c r="F1706" s="157" t="s">
        <v>8969</v>
      </c>
      <c r="G1706" s="155" t="s">
        <v>9069</v>
      </c>
      <c r="H1706" s="158" t="s">
        <v>9009</v>
      </c>
      <c r="I1706" s="157"/>
      <c r="J1706" s="157">
        <v>18</v>
      </c>
      <c r="K1706" s="157" t="s">
        <v>9054</v>
      </c>
      <c r="L1706" s="153">
        <v>0.3</v>
      </c>
      <c r="M1706" s="159" t="s">
        <v>9058</v>
      </c>
      <c r="N1706" s="157"/>
      <c r="O1706" s="7" t="s">
        <v>9056</v>
      </c>
      <c r="P1706" s="16">
        <f>IFERROR(LOOKUP(E1706,{30,43,48,53,58,63,68,73,78,83,88,93,97},{42,47,52,57,62,67,72,77,82,87,92,99,100}),999)</f>
        <v>82</v>
      </c>
      <c r="Q1706">
        <v>1</v>
      </c>
    </row>
    <row r="1707" spans="1:17" x14ac:dyDescent="0.35">
      <c r="A1707" s="153">
        <v>4323</v>
      </c>
      <c r="B1707" t="s">
        <v>9052</v>
      </c>
      <c r="C1707" s="154">
        <v>44866</v>
      </c>
      <c r="D1707" s="155" t="s">
        <v>16</v>
      </c>
      <c r="E1707" s="156">
        <v>77</v>
      </c>
      <c r="F1707" s="157" t="s">
        <v>8969</v>
      </c>
      <c r="G1707" s="155" t="s">
        <v>9069</v>
      </c>
      <c r="H1707" s="158" t="s">
        <v>9009</v>
      </c>
      <c r="I1707" s="157"/>
      <c r="J1707" s="157">
        <v>18</v>
      </c>
      <c r="K1707" s="157" t="s">
        <v>9054</v>
      </c>
      <c r="L1707" s="153">
        <v>0.3</v>
      </c>
      <c r="M1707" s="159" t="s">
        <v>9058</v>
      </c>
      <c r="N1707" s="157"/>
      <c r="O1707" s="7" t="s">
        <v>9056</v>
      </c>
      <c r="P1707" s="16">
        <f>IFERROR(LOOKUP(E1707,{30,43,48,53,58,63,68,73,78,83,88,93,97},{42,47,52,57,62,67,72,77,82,87,92,99,100}),999)</f>
        <v>77</v>
      </c>
      <c r="Q1707">
        <v>1</v>
      </c>
    </row>
    <row r="1708" spans="1:17" ht="29" x14ac:dyDescent="0.35">
      <c r="A1708" s="153">
        <v>4324</v>
      </c>
      <c r="B1708" t="s">
        <v>9052</v>
      </c>
      <c r="C1708" s="154">
        <v>44866</v>
      </c>
      <c r="D1708" s="155" t="s">
        <v>16</v>
      </c>
      <c r="E1708" s="156">
        <v>77</v>
      </c>
      <c r="F1708" s="157" t="s">
        <v>8969</v>
      </c>
      <c r="G1708" s="157" t="s">
        <v>9</v>
      </c>
      <c r="H1708" s="158" t="s">
        <v>9053</v>
      </c>
      <c r="I1708" s="157">
        <v>91286</v>
      </c>
      <c r="J1708" s="157">
        <v>18</v>
      </c>
      <c r="K1708" s="157" t="s">
        <v>9112</v>
      </c>
      <c r="L1708" s="159">
        <v>0.3</v>
      </c>
      <c r="M1708" s="159" t="s">
        <v>9058</v>
      </c>
      <c r="N1708" s="157">
        <v>91286</v>
      </c>
      <c r="O1708" s="7" t="s">
        <v>9056</v>
      </c>
      <c r="P1708" s="16">
        <f>IFERROR(LOOKUP(E1708,{30,43,48,53,58,63,68,73,78,83,88,93,97},{42,47,52,57,62,67,72,77,82,87,92,99,100}),999)</f>
        <v>77</v>
      </c>
      <c r="Q1708">
        <v>1</v>
      </c>
    </row>
    <row r="1709" spans="1:17" x14ac:dyDescent="0.35">
      <c r="A1709" s="153">
        <v>4325</v>
      </c>
      <c r="B1709" t="s">
        <v>9052</v>
      </c>
      <c r="C1709" s="154">
        <v>44866</v>
      </c>
      <c r="D1709" s="155" t="s">
        <v>16</v>
      </c>
      <c r="E1709" s="156">
        <v>77</v>
      </c>
      <c r="F1709" s="157" t="s">
        <v>8969</v>
      </c>
      <c r="G1709" s="155" t="s">
        <v>9069</v>
      </c>
      <c r="H1709" s="158" t="s">
        <v>9009</v>
      </c>
      <c r="I1709" s="157"/>
      <c r="J1709" s="157">
        <v>18</v>
      </c>
      <c r="K1709" s="157" t="s">
        <v>9054</v>
      </c>
      <c r="L1709" s="153">
        <v>0.3</v>
      </c>
      <c r="M1709" s="159" t="s">
        <v>9058</v>
      </c>
      <c r="N1709" s="157"/>
      <c r="O1709" s="7" t="s">
        <v>9056</v>
      </c>
      <c r="P1709" s="16">
        <f>IFERROR(LOOKUP(E1709,{30,43,48,53,58,63,68,73,78,83,88,93,97},{42,47,52,57,62,67,72,77,82,87,92,99,100}),999)</f>
        <v>77</v>
      </c>
      <c r="Q1709">
        <v>1</v>
      </c>
    </row>
    <row r="1710" spans="1:17" x14ac:dyDescent="0.35">
      <c r="A1710" s="153">
        <v>4326</v>
      </c>
      <c r="B1710" t="s">
        <v>9052</v>
      </c>
      <c r="C1710" s="154">
        <v>44866</v>
      </c>
      <c r="D1710" s="155" t="s">
        <v>16</v>
      </c>
      <c r="E1710" s="156">
        <v>80</v>
      </c>
      <c r="F1710" s="157" t="s">
        <v>8969</v>
      </c>
      <c r="G1710" s="157" t="s">
        <v>9</v>
      </c>
      <c r="H1710" s="158" t="s">
        <v>9053</v>
      </c>
      <c r="I1710" s="157">
        <v>637603</v>
      </c>
      <c r="J1710" s="157">
        <v>18</v>
      </c>
      <c r="K1710" s="157" t="s">
        <v>9055</v>
      </c>
      <c r="L1710" s="159">
        <v>1.2</v>
      </c>
      <c r="M1710" s="159" t="s">
        <v>9000</v>
      </c>
      <c r="N1710" s="157">
        <v>637603</v>
      </c>
      <c r="O1710" s="7" t="s">
        <v>9056</v>
      </c>
      <c r="P1710" s="16">
        <f>IFERROR(LOOKUP(E1710,{30,43,48,53,58,63,68,73,78,83,88,93,97},{42,47,52,57,62,67,72,77,82,87,92,99,100}),999)</f>
        <v>82</v>
      </c>
      <c r="Q1710">
        <v>1</v>
      </c>
    </row>
    <row r="1711" spans="1:17" x14ac:dyDescent="0.35">
      <c r="A1711" s="153">
        <v>4327</v>
      </c>
      <c r="B1711" t="s">
        <v>9052</v>
      </c>
      <c r="C1711" s="154">
        <v>44866</v>
      </c>
      <c r="D1711" s="155" t="s">
        <v>16</v>
      </c>
      <c r="E1711" s="156">
        <v>83</v>
      </c>
      <c r="F1711" s="157" t="s">
        <v>8969</v>
      </c>
      <c r="G1711" s="155" t="s">
        <v>9069</v>
      </c>
      <c r="H1711" s="158" t="s">
        <v>9009</v>
      </c>
      <c r="I1711" s="157"/>
      <c r="J1711" s="157">
        <v>18</v>
      </c>
      <c r="K1711" s="157" t="s">
        <v>9054</v>
      </c>
      <c r="L1711" s="153">
        <v>0.3</v>
      </c>
      <c r="M1711" s="159" t="s">
        <v>9058</v>
      </c>
      <c r="N1711" s="157"/>
      <c r="O1711" s="7" t="s">
        <v>9056</v>
      </c>
      <c r="P1711" s="16">
        <f>IFERROR(LOOKUP(E1711,{30,43,48,53,58,63,68,73,78,83,88,93,97},{42,47,52,57,62,67,72,77,82,87,92,99,100}),999)</f>
        <v>87</v>
      </c>
      <c r="Q1711">
        <v>1</v>
      </c>
    </row>
    <row r="1712" spans="1:17" x14ac:dyDescent="0.35">
      <c r="A1712" s="153">
        <v>4328</v>
      </c>
      <c r="B1712" t="s">
        <v>9052</v>
      </c>
      <c r="C1712" s="154">
        <v>44866</v>
      </c>
      <c r="D1712" s="155" t="s">
        <v>16</v>
      </c>
      <c r="E1712" s="156">
        <v>77</v>
      </c>
      <c r="F1712" s="157" t="s">
        <v>8969</v>
      </c>
      <c r="G1712" s="155" t="s">
        <v>9069</v>
      </c>
      <c r="H1712" s="158" t="s">
        <v>9009</v>
      </c>
      <c r="I1712" s="157"/>
      <c r="J1712" s="157">
        <v>18</v>
      </c>
      <c r="K1712" s="157" t="s">
        <v>9054</v>
      </c>
      <c r="L1712" s="153">
        <v>1.2</v>
      </c>
      <c r="M1712" s="159" t="s">
        <v>9000</v>
      </c>
      <c r="N1712" s="157"/>
      <c r="O1712" s="7" t="s">
        <v>9056</v>
      </c>
      <c r="P1712" s="16">
        <f>IFERROR(LOOKUP(E1712,{30,43,48,53,58,63,68,73,78,83,88,93,97},{42,47,52,57,62,67,72,77,82,87,92,99,100}),999)</f>
        <v>77</v>
      </c>
      <c r="Q1712">
        <v>1</v>
      </c>
    </row>
    <row r="1713" spans="1:17" ht="29" x14ac:dyDescent="0.35">
      <c r="A1713" s="153">
        <v>4329</v>
      </c>
      <c r="B1713" t="s">
        <v>9052</v>
      </c>
      <c r="C1713" s="154">
        <v>44866</v>
      </c>
      <c r="D1713" s="155" t="s">
        <v>16</v>
      </c>
      <c r="E1713" s="156">
        <v>77</v>
      </c>
      <c r="F1713" s="157" t="s">
        <v>8969</v>
      </c>
      <c r="G1713" s="157" t="s">
        <v>9</v>
      </c>
      <c r="H1713" s="158" t="s">
        <v>9053</v>
      </c>
      <c r="I1713" s="157">
        <v>220270</v>
      </c>
      <c r="J1713" s="157">
        <v>18</v>
      </c>
      <c r="K1713" s="157" t="s">
        <v>9115</v>
      </c>
      <c r="L1713" s="159">
        <v>0.3</v>
      </c>
      <c r="M1713" s="159" t="s">
        <v>9058</v>
      </c>
      <c r="N1713" s="157">
        <v>220270</v>
      </c>
      <c r="O1713" s="7" t="s">
        <v>9056</v>
      </c>
      <c r="P1713" s="16">
        <f>IFERROR(LOOKUP(E1713,{30,43,48,53,58,63,68,73,78,83,88,93,97},{42,47,52,57,62,67,72,77,82,87,92,99,100}),999)</f>
        <v>77</v>
      </c>
      <c r="Q1713">
        <v>1</v>
      </c>
    </row>
    <row r="1714" spans="1:17" ht="29" x14ac:dyDescent="0.35">
      <c r="A1714" s="153">
        <v>4330</v>
      </c>
      <c r="B1714" t="s">
        <v>9052</v>
      </c>
      <c r="C1714" s="154">
        <v>44866</v>
      </c>
      <c r="D1714" s="155" t="s">
        <v>16</v>
      </c>
      <c r="E1714" s="156">
        <v>84</v>
      </c>
      <c r="F1714" s="157" t="s">
        <v>8969</v>
      </c>
      <c r="G1714" s="157" t="s">
        <v>9</v>
      </c>
      <c r="H1714" s="158" t="s">
        <v>9053</v>
      </c>
      <c r="I1714" s="157">
        <v>220512</v>
      </c>
      <c r="J1714" s="157">
        <v>18</v>
      </c>
      <c r="K1714" s="157" t="s">
        <v>9068</v>
      </c>
      <c r="L1714" s="159">
        <v>0.3</v>
      </c>
      <c r="M1714" s="159" t="s">
        <v>9058</v>
      </c>
      <c r="N1714" s="157">
        <v>220512</v>
      </c>
      <c r="O1714" s="7" t="s">
        <v>9056</v>
      </c>
      <c r="P1714" s="16">
        <f>IFERROR(LOOKUP(E1714,{30,43,48,53,58,63,68,73,78,83,88,93,97},{42,47,52,57,62,67,72,77,82,87,92,99,100}),999)</f>
        <v>87</v>
      </c>
      <c r="Q1714">
        <v>1</v>
      </c>
    </row>
    <row r="1715" spans="1:17" ht="29" x14ac:dyDescent="0.35">
      <c r="A1715" s="153">
        <v>4331</v>
      </c>
      <c r="B1715" t="s">
        <v>9052</v>
      </c>
      <c r="C1715" s="154">
        <v>44866</v>
      </c>
      <c r="D1715" s="155" t="s">
        <v>16</v>
      </c>
      <c r="E1715" s="156">
        <v>81</v>
      </c>
      <c r="F1715" s="157" t="s">
        <v>8969</v>
      </c>
      <c r="G1715" s="157" t="s">
        <v>9</v>
      </c>
      <c r="H1715" s="158" t="s">
        <v>9053</v>
      </c>
      <c r="I1715" s="157">
        <v>637420</v>
      </c>
      <c r="J1715" s="157">
        <v>18</v>
      </c>
      <c r="K1715" s="157" t="s">
        <v>9081</v>
      </c>
      <c r="L1715" s="159">
        <v>0.3</v>
      </c>
      <c r="M1715" s="159" t="s">
        <v>9058</v>
      </c>
      <c r="N1715" s="157">
        <v>637420</v>
      </c>
      <c r="O1715" s="7" t="s">
        <v>9056</v>
      </c>
      <c r="P1715" s="16">
        <f>IFERROR(LOOKUP(E1715,{30,43,48,53,58,63,68,73,78,83,88,93,97},{42,47,52,57,62,67,72,77,82,87,92,99,100}),999)</f>
        <v>82</v>
      </c>
      <c r="Q1715">
        <v>1</v>
      </c>
    </row>
    <row r="1716" spans="1:17" x14ac:dyDescent="0.35">
      <c r="A1716" s="153">
        <v>4332</v>
      </c>
      <c r="B1716" t="s">
        <v>9052</v>
      </c>
      <c r="C1716" s="154">
        <v>44866</v>
      </c>
      <c r="D1716" s="155" t="s">
        <v>16</v>
      </c>
      <c r="E1716" s="156">
        <v>81</v>
      </c>
      <c r="F1716" s="157" t="s">
        <v>8969</v>
      </c>
      <c r="G1716" s="155" t="s">
        <v>9069</v>
      </c>
      <c r="H1716" s="158" t="s">
        <v>9009</v>
      </c>
      <c r="I1716" s="157"/>
      <c r="J1716" s="157">
        <v>18</v>
      </c>
      <c r="K1716" s="157" t="s">
        <v>9054</v>
      </c>
      <c r="L1716" s="153">
        <v>0.3</v>
      </c>
      <c r="M1716" s="159" t="s">
        <v>9058</v>
      </c>
      <c r="N1716" s="157"/>
      <c r="O1716" s="7" t="s">
        <v>9056</v>
      </c>
      <c r="P1716" s="16">
        <f>IFERROR(LOOKUP(E1716,{30,43,48,53,58,63,68,73,78,83,88,93,97},{42,47,52,57,62,67,72,77,82,87,92,99,100}),999)</f>
        <v>82</v>
      </c>
      <c r="Q1716">
        <v>1</v>
      </c>
    </row>
    <row r="1717" spans="1:17" x14ac:dyDescent="0.35">
      <c r="A1717" s="153">
        <v>4333</v>
      </c>
      <c r="B1717" t="s">
        <v>9052</v>
      </c>
      <c r="C1717" s="154">
        <v>44866</v>
      </c>
      <c r="D1717" s="155" t="s">
        <v>16</v>
      </c>
      <c r="E1717" s="156">
        <v>84</v>
      </c>
      <c r="F1717" s="157" t="s">
        <v>8969</v>
      </c>
      <c r="G1717" s="155" t="s">
        <v>9069</v>
      </c>
      <c r="H1717" s="158" t="s">
        <v>9009</v>
      </c>
      <c r="I1717" s="157"/>
      <c r="J1717" s="157">
        <v>18</v>
      </c>
      <c r="K1717" s="157" t="s">
        <v>9054</v>
      </c>
      <c r="L1717" s="153">
        <v>0.4</v>
      </c>
      <c r="M1717" s="159" t="s">
        <v>9058</v>
      </c>
      <c r="N1717" s="157"/>
      <c r="O1717" s="7" t="s">
        <v>9056</v>
      </c>
      <c r="P1717" s="16">
        <f>IFERROR(LOOKUP(E1717,{30,43,48,53,58,63,68,73,78,83,88,93,97},{42,47,52,57,62,67,72,77,82,87,92,99,100}),999)</f>
        <v>87</v>
      </c>
      <c r="Q1717">
        <v>1</v>
      </c>
    </row>
    <row r="1718" spans="1:17" x14ac:dyDescent="0.35">
      <c r="A1718" s="153">
        <v>4334</v>
      </c>
      <c r="B1718" t="s">
        <v>9052</v>
      </c>
      <c r="C1718" s="154">
        <v>44866</v>
      </c>
      <c r="D1718" s="155" t="s">
        <v>16</v>
      </c>
      <c r="E1718" s="156">
        <v>74</v>
      </c>
      <c r="F1718" s="157" t="s">
        <v>8969</v>
      </c>
      <c r="G1718" s="157" t="s">
        <v>9</v>
      </c>
      <c r="H1718" s="158" t="s">
        <v>9053</v>
      </c>
      <c r="I1718" s="157">
        <v>220510</v>
      </c>
      <c r="J1718" s="157">
        <v>18</v>
      </c>
      <c r="K1718" s="157" t="s">
        <v>9078</v>
      </c>
      <c r="L1718" s="159">
        <v>0.3</v>
      </c>
      <c r="M1718" s="159" t="s">
        <v>9058</v>
      </c>
      <c r="N1718" s="157">
        <v>220510</v>
      </c>
      <c r="O1718" s="7" t="s">
        <v>9056</v>
      </c>
      <c r="P1718" s="16">
        <f>IFERROR(LOOKUP(E1718,{30,43,48,53,58,63,68,73,78,83,88,93,97},{42,47,52,57,62,67,72,77,82,87,92,99,100}),999)</f>
        <v>77</v>
      </c>
      <c r="Q1718">
        <v>1</v>
      </c>
    </row>
    <row r="1719" spans="1:17" x14ac:dyDescent="0.35">
      <c r="A1719" s="153">
        <v>4335</v>
      </c>
      <c r="B1719" t="s">
        <v>9052</v>
      </c>
      <c r="C1719" s="154">
        <v>44866</v>
      </c>
      <c r="D1719" s="155" t="s">
        <v>16</v>
      </c>
      <c r="E1719" s="156">
        <v>84</v>
      </c>
      <c r="F1719" s="157" t="s">
        <v>8969</v>
      </c>
      <c r="G1719" s="155" t="s">
        <v>9069</v>
      </c>
      <c r="H1719" s="158" t="s">
        <v>9009</v>
      </c>
      <c r="I1719" s="157"/>
      <c r="J1719" s="157">
        <v>18</v>
      </c>
      <c r="K1719" s="157" t="s">
        <v>9054</v>
      </c>
      <c r="L1719" s="153">
        <v>0.3</v>
      </c>
      <c r="M1719" s="159" t="s">
        <v>9058</v>
      </c>
      <c r="N1719" s="157"/>
      <c r="O1719" s="7" t="s">
        <v>9056</v>
      </c>
      <c r="P1719" s="16">
        <f>IFERROR(LOOKUP(E1719,{30,43,48,53,58,63,68,73,78,83,88,93,97},{42,47,52,57,62,67,72,77,82,87,92,99,100}),999)</f>
        <v>87</v>
      </c>
      <c r="Q1719">
        <v>1</v>
      </c>
    </row>
    <row r="1720" spans="1:17" x14ac:dyDescent="0.35">
      <c r="A1720" s="153">
        <v>4336</v>
      </c>
      <c r="B1720" t="s">
        <v>9052</v>
      </c>
      <c r="C1720" s="154">
        <v>44866</v>
      </c>
      <c r="D1720" s="155" t="s">
        <v>16</v>
      </c>
      <c r="E1720" s="156">
        <v>87</v>
      </c>
      <c r="F1720" s="157" t="s">
        <v>8969</v>
      </c>
      <c r="G1720" s="155" t="s">
        <v>9069</v>
      </c>
      <c r="H1720" s="158" t="s">
        <v>9009</v>
      </c>
      <c r="I1720" s="157"/>
      <c r="J1720" s="157">
        <v>18</v>
      </c>
      <c r="K1720" s="157" t="s">
        <v>9054</v>
      </c>
      <c r="L1720" s="153">
        <v>0.4</v>
      </c>
      <c r="M1720" s="159" t="s">
        <v>9058</v>
      </c>
      <c r="N1720" s="157"/>
      <c r="O1720" s="7" t="s">
        <v>9056</v>
      </c>
      <c r="P1720" s="16">
        <f>IFERROR(LOOKUP(E1720,{30,43,48,53,58,63,68,73,78,83,88,93,97},{42,47,52,57,62,67,72,77,82,87,92,99,100}),999)</f>
        <v>87</v>
      </c>
      <c r="Q1720">
        <v>1</v>
      </c>
    </row>
    <row r="1721" spans="1:17" x14ac:dyDescent="0.35">
      <c r="A1721" s="153">
        <v>4337</v>
      </c>
      <c r="B1721" t="s">
        <v>9052</v>
      </c>
      <c r="C1721" s="154">
        <v>44866</v>
      </c>
      <c r="D1721" s="155" t="s">
        <v>16</v>
      </c>
      <c r="E1721" s="156">
        <v>76</v>
      </c>
      <c r="F1721" s="157" t="s">
        <v>8969</v>
      </c>
      <c r="G1721" s="155" t="s">
        <v>9069</v>
      </c>
      <c r="H1721" s="158" t="s">
        <v>9009</v>
      </c>
      <c r="I1721" s="157"/>
      <c r="J1721" s="157">
        <v>18</v>
      </c>
      <c r="K1721" s="157" t="s">
        <v>9054</v>
      </c>
      <c r="L1721" s="153">
        <v>0.3</v>
      </c>
      <c r="M1721" s="159" t="s">
        <v>9058</v>
      </c>
      <c r="N1721" s="157"/>
      <c r="O1721" s="7" t="s">
        <v>9056</v>
      </c>
      <c r="P1721" s="16">
        <f>IFERROR(LOOKUP(E1721,{30,43,48,53,58,63,68,73,78,83,88,93,97},{42,47,52,57,62,67,72,77,82,87,92,99,100}),999)</f>
        <v>77</v>
      </c>
      <c r="Q1721">
        <v>1</v>
      </c>
    </row>
    <row r="1722" spans="1:17" x14ac:dyDescent="0.35">
      <c r="A1722" s="153">
        <v>4338</v>
      </c>
      <c r="B1722" t="s">
        <v>9052</v>
      </c>
      <c r="C1722" s="154">
        <v>44866</v>
      </c>
      <c r="D1722" s="155" t="s">
        <v>16</v>
      </c>
      <c r="E1722" s="156">
        <v>75</v>
      </c>
      <c r="F1722" s="157" t="s">
        <v>8969</v>
      </c>
      <c r="G1722" s="155" t="s">
        <v>9069</v>
      </c>
      <c r="H1722" s="158" t="s">
        <v>9009</v>
      </c>
      <c r="I1722" s="157"/>
      <c r="J1722" s="157">
        <v>18</v>
      </c>
      <c r="K1722" s="157" t="s">
        <v>9054</v>
      </c>
      <c r="L1722" s="153">
        <v>1.2</v>
      </c>
      <c r="M1722" s="159" t="s">
        <v>9000</v>
      </c>
      <c r="N1722" s="157"/>
      <c r="O1722" s="7" t="s">
        <v>9056</v>
      </c>
      <c r="P1722" s="16">
        <f>IFERROR(LOOKUP(E1722,{30,43,48,53,58,63,68,73,78,83,88,93,97},{42,47,52,57,62,67,72,77,82,87,92,99,100}),999)</f>
        <v>77</v>
      </c>
      <c r="Q1722">
        <v>1</v>
      </c>
    </row>
    <row r="1723" spans="1:17" x14ac:dyDescent="0.35">
      <c r="A1723" s="153">
        <v>4339</v>
      </c>
      <c r="B1723" t="s">
        <v>9052</v>
      </c>
      <c r="C1723" s="154">
        <v>44866</v>
      </c>
      <c r="D1723" s="155" t="s">
        <v>16</v>
      </c>
      <c r="E1723" s="156">
        <v>74</v>
      </c>
      <c r="F1723" s="157" t="s">
        <v>8969</v>
      </c>
      <c r="G1723" s="155" t="s">
        <v>9069</v>
      </c>
      <c r="H1723" s="158" t="s">
        <v>9009</v>
      </c>
      <c r="I1723" s="157"/>
      <c r="J1723" s="157">
        <v>18</v>
      </c>
      <c r="K1723" s="157" t="s">
        <v>9054</v>
      </c>
      <c r="L1723" s="153">
        <v>0.3</v>
      </c>
      <c r="M1723" s="159" t="s">
        <v>9058</v>
      </c>
      <c r="N1723" s="157"/>
      <c r="O1723" s="7" t="s">
        <v>9056</v>
      </c>
      <c r="P1723" s="16">
        <f>IFERROR(LOOKUP(E1723,{30,43,48,53,58,63,68,73,78,83,88,93,97},{42,47,52,57,62,67,72,77,82,87,92,99,100}),999)</f>
        <v>77</v>
      </c>
      <c r="Q1723">
        <v>1</v>
      </c>
    </row>
    <row r="1724" spans="1:17" x14ac:dyDescent="0.35">
      <c r="A1724" s="153">
        <v>4340</v>
      </c>
      <c r="B1724" t="s">
        <v>9052</v>
      </c>
      <c r="C1724" s="154">
        <v>44866</v>
      </c>
      <c r="D1724" s="155" t="s">
        <v>16</v>
      </c>
      <c r="E1724" s="156">
        <v>86</v>
      </c>
      <c r="F1724" s="157" t="s">
        <v>8969</v>
      </c>
      <c r="G1724" s="155" t="s">
        <v>9069</v>
      </c>
      <c r="H1724" s="158" t="s">
        <v>9009</v>
      </c>
      <c r="I1724" s="157"/>
      <c r="J1724" s="157">
        <v>18</v>
      </c>
      <c r="K1724" s="157" t="s">
        <v>9054</v>
      </c>
      <c r="L1724" s="153">
        <v>0.4</v>
      </c>
      <c r="M1724" s="159" t="s">
        <v>9058</v>
      </c>
      <c r="N1724" s="157"/>
      <c r="O1724" s="7" t="s">
        <v>9056</v>
      </c>
      <c r="P1724" s="16">
        <f>IFERROR(LOOKUP(E1724,{30,43,48,53,58,63,68,73,78,83,88,93,97},{42,47,52,57,62,67,72,77,82,87,92,99,100}),999)</f>
        <v>87</v>
      </c>
      <c r="Q1724">
        <v>1</v>
      </c>
    </row>
    <row r="1725" spans="1:17" x14ac:dyDescent="0.35">
      <c r="A1725" s="153">
        <v>4341</v>
      </c>
      <c r="B1725" t="s">
        <v>9052</v>
      </c>
      <c r="C1725" s="154">
        <v>44866</v>
      </c>
      <c r="D1725" s="155" t="s">
        <v>16</v>
      </c>
      <c r="E1725" s="156">
        <v>79</v>
      </c>
      <c r="F1725" s="157" t="s">
        <v>8969</v>
      </c>
      <c r="G1725" s="155" t="s">
        <v>9069</v>
      </c>
      <c r="H1725" s="158" t="s">
        <v>9009</v>
      </c>
      <c r="I1725" s="157"/>
      <c r="J1725" s="157">
        <v>18</v>
      </c>
      <c r="K1725" s="157" t="s">
        <v>9054</v>
      </c>
      <c r="L1725" s="159">
        <v>9.9</v>
      </c>
      <c r="M1725" s="159"/>
      <c r="N1725" s="157"/>
      <c r="O1725" s="7" t="s">
        <v>9056</v>
      </c>
      <c r="P1725" s="16">
        <f>IFERROR(LOOKUP(E1725,{30,43,48,53,58,63,68,73,78,83,88,93,97},{42,47,52,57,62,67,72,77,82,87,92,99,100}),999)</f>
        <v>82</v>
      </c>
      <c r="Q1725">
        <v>1</v>
      </c>
    </row>
    <row r="1726" spans="1:17" x14ac:dyDescent="0.35">
      <c r="A1726" s="153">
        <v>4342</v>
      </c>
      <c r="B1726" t="s">
        <v>9052</v>
      </c>
      <c r="C1726" s="154">
        <v>44866</v>
      </c>
      <c r="D1726" s="155" t="s">
        <v>16</v>
      </c>
      <c r="E1726" s="156">
        <v>76</v>
      </c>
      <c r="F1726" s="157" t="s">
        <v>8969</v>
      </c>
      <c r="G1726" s="157" t="s">
        <v>9</v>
      </c>
      <c r="H1726" s="158" t="s">
        <v>9053</v>
      </c>
      <c r="I1726" s="157">
        <v>220509</v>
      </c>
      <c r="J1726" s="157">
        <v>18</v>
      </c>
      <c r="K1726" s="157" t="s">
        <v>9078</v>
      </c>
      <c r="L1726" s="159">
        <v>0.3</v>
      </c>
      <c r="M1726" s="159" t="s">
        <v>9058</v>
      </c>
      <c r="N1726" s="157">
        <v>220509</v>
      </c>
      <c r="O1726" s="7" t="s">
        <v>9056</v>
      </c>
      <c r="P1726" s="16">
        <f>IFERROR(LOOKUP(E1726,{30,43,48,53,58,63,68,73,78,83,88,93,97},{42,47,52,57,62,67,72,77,82,87,92,99,100}),999)</f>
        <v>77</v>
      </c>
      <c r="Q1726">
        <v>1</v>
      </c>
    </row>
    <row r="1727" spans="1:17" x14ac:dyDescent="0.35">
      <c r="A1727" s="153">
        <v>4343</v>
      </c>
      <c r="B1727" t="s">
        <v>9052</v>
      </c>
      <c r="C1727" s="154">
        <v>44866</v>
      </c>
      <c r="D1727" s="155" t="s">
        <v>16</v>
      </c>
      <c r="E1727" s="156">
        <v>75</v>
      </c>
      <c r="F1727" s="157" t="s">
        <v>8969</v>
      </c>
      <c r="G1727" s="155" t="s">
        <v>9069</v>
      </c>
      <c r="H1727" s="158" t="s">
        <v>9009</v>
      </c>
      <c r="I1727" s="157"/>
      <c r="J1727" s="157">
        <v>18</v>
      </c>
      <c r="K1727" s="157" t="s">
        <v>9054</v>
      </c>
      <c r="L1727" s="159">
        <v>9.9</v>
      </c>
      <c r="M1727" s="159"/>
      <c r="N1727" s="157"/>
      <c r="O1727" s="7" t="s">
        <v>9056</v>
      </c>
      <c r="P1727" s="16">
        <f>IFERROR(LOOKUP(E1727,{30,43,48,53,58,63,68,73,78,83,88,93,97},{42,47,52,57,62,67,72,77,82,87,92,99,100}),999)</f>
        <v>77</v>
      </c>
      <c r="Q1727">
        <v>1</v>
      </c>
    </row>
    <row r="1728" spans="1:17" x14ac:dyDescent="0.35">
      <c r="A1728" s="153">
        <v>4344</v>
      </c>
      <c r="B1728" t="s">
        <v>9052</v>
      </c>
      <c r="C1728" s="154">
        <v>44866</v>
      </c>
      <c r="D1728" s="155" t="s">
        <v>16</v>
      </c>
      <c r="E1728" s="156">
        <v>82</v>
      </c>
      <c r="F1728" s="157" t="s">
        <v>8969</v>
      </c>
      <c r="G1728" s="155" t="s">
        <v>9069</v>
      </c>
      <c r="H1728" s="158" t="s">
        <v>9009</v>
      </c>
      <c r="I1728" s="157"/>
      <c r="J1728" s="157">
        <v>18</v>
      </c>
      <c r="K1728" s="157" t="s">
        <v>9054</v>
      </c>
      <c r="L1728" s="153">
        <v>0.3</v>
      </c>
      <c r="M1728" s="159" t="s">
        <v>9058</v>
      </c>
      <c r="N1728" s="157"/>
      <c r="O1728" s="7" t="s">
        <v>9056</v>
      </c>
      <c r="P1728" s="16">
        <f>IFERROR(LOOKUP(E1728,{30,43,48,53,58,63,68,73,78,83,88,93,97},{42,47,52,57,62,67,72,77,82,87,92,99,100}),999)</f>
        <v>82</v>
      </c>
      <c r="Q1728">
        <v>1</v>
      </c>
    </row>
    <row r="1729" spans="1:17" x14ac:dyDescent="0.35">
      <c r="A1729" s="153">
        <v>4345</v>
      </c>
      <c r="B1729" t="s">
        <v>9052</v>
      </c>
      <c r="C1729" s="154">
        <v>44866</v>
      </c>
      <c r="D1729" s="155" t="s">
        <v>16</v>
      </c>
      <c r="E1729" s="156">
        <v>84</v>
      </c>
      <c r="F1729" s="157" t="s">
        <v>8969</v>
      </c>
      <c r="G1729" s="155" t="s">
        <v>9069</v>
      </c>
      <c r="H1729" s="158" t="s">
        <v>9009</v>
      </c>
      <c r="I1729" s="157"/>
      <c r="J1729" s="157">
        <v>18</v>
      </c>
      <c r="K1729" s="157" t="s">
        <v>9054</v>
      </c>
      <c r="L1729" s="153">
        <v>0.3</v>
      </c>
      <c r="M1729" s="159" t="s">
        <v>9058</v>
      </c>
      <c r="N1729" s="157"/>
      <c r="O1729" s="7" t="s">
        <v>9056</v>
      </c>
      <c r="P1729" s="16">
        <f>IFERROR(LOOKUP(E1729,{30,43,48,53,58,63,68,73,78,83,88,93,97},{42,47,52,57,62,67,72,77,82,87,92,99,100}),999)</f>
        <v>87</v>
      </c>
      <c r="Q1729">
        <v>1</v>
      </c>
    </row>
    <row r="1730" spans="1:17" x14ac:dyDescent="0.35">
      <c r="A1730" s="153">
        <v>4346</v>
      </c>
      <c r="B1730" t="s">
        <v>9052</v>
      </c>
      <c r="C1730" s="154">
        <v>44866</v>
      </c>
      <c r="D1730" s="155" t="s">
        <v>16</v>
      </c>
      <c r="E1730" s="156">
        <v>82</v>
      </c>
      <c r="F1730" s="157" t="s">
        <v>8969</v>
      </c>
      <c r="G1730" s="155" t="s">
        <v>9069</v>
      </c>
      <c r="H1730" s="158" t="s">
        <v>9009</v>
      </c>
      <c r="I1730" s="157"/>
      <c r="J1730" s="157">
        <v>18</v>
      </c>
      <c r="K1730" s="157" t="s">
        <v>9054</v>
      </c>
      <c r="L1730" s="153">
        <v>0.3</v>
      </c>
      <c r="M1730" s="159" t="s">
        <v>9058</v>
      </c>
      <c r="N1730" s="157"/>
      <c r="O1730" s="7" t="s">
        <v>9056</v>
      </c>
      <c r="P1730" s="16">
        <f>IFERROR(LOOKUP(E1730,{30,43,48,53,58,63,68,73,78,83,88,93,97},{42,47,52,57,62,67,72,77,82,87,92,99,100}),999)</f>
        <v>82</v>
      </c>
      <c r="Q1730">
        <v>1</v>
      </c>
    </row>
    <row r="1731" spans="1:17" x14ac:dyDescent="0.35">
      <c r="A1731" s="153">
        <v>4347</v>
      </c>
      <c r="B1731" t="s">
        <v>9052</v>
      </c>
      <c r="C1731" s="154">
        <v>44866</v>
      </c>
      <c r="D1731" s="155" t="s">
        <v>16</v>
      </c>
      <c r="E1731" s="156">
        <v>76</v>
      </c>
      <c r="F1731" s="157" t="s">
        <v>8969</v>
      </c>
      <c r="G1731" s="155" t="s">
        <v>9069</v>
      </c>
      <c r="H1731" s="158" t="s">
        <v>9009</v>
      </c>
      <c r="I1731" s="157"/>
      <c r="J1731" s="157">
        <v>18</v>
      </c>
      <c r="K1731" s="157" t="s">
        <v>9054</v>
      </c>
      <c r="L1731" s="153">
        <v>0.4</v>
      </c>
      <c r="M1731" s="159" t="s">
        <v>9058</v>
      </c>
      <c r="N1731" s="157"/>
      <c r="O1731" s="7" t="s">
        <v>9056</v>
      </c>
      <c r="P1731" s="16">
        <f>IFERROR(LOOKUP(E1731,{30,43,48,53,58,63,68,73,78,83,88,93,97},{42,47,52,57,62,67,72,77,82,87,92,99,100}),999)</f>
        <v>77</v>
      </c>
      <c r="Q1731">
        <v>1</v>
      </c>
    </row>
    <row r="1732" spans="1:17" x14ac:dyDescent="0.35">
      <c r="A1732" s="153">
        <v>4348</v>
      </c>
      <c r="B1732" t="s">
        <v>9052</v>
      </c>
      <c r="C1732" s="154">
        <v>44866</v>
      </c>
      <c r="D1732" s="155" t="s">
        <v>16</v>
      </c>
      <c r="E1732" s="156">
        <v>82</v>
      </c>
      <c r="F1732" s="157" t="s">
        <v>8969</v>
      </c>
      <c r="G1732" s="155" t="s">
        <v>9069</v>
      </c>
      <c r="H1732" s="158" t="s">
        <v>9009</v>
      </c>
      <c r="I1732" s="157"/>
      <c r="J1732" s="157">
        <v>18</v>
      </c>
      <c r="K1732" s="157" t="s">
        <v>9054</v>
      </c>
      <c r="L1732" s="153">
        <v>0.3</v>
      </c>
      <c r="M1732" s="159" t="s">
        <v>9058</v>
      </c>
      <c r="N1732" s="157"/>
      <c r="O1732" s="7" t="s">
        <v>9056</v>
      </c>
      <c r="P1732" s="16">
        <f>IFERROR(LOOKUP(E1732,{30,43,48,53,58,63,68,73,78,83,88,93,97},{42,47,52,57,62,67,72,77,82,87,92,99,100}),999)</f>
        <v>82</v>
      </c>
      <c r="Q1732">
        <v>1</v>
      </c>
    </row>
    <row r="1733" spans="1:17" x14ac:dyDescent="0.35">
      <c r="A1733" s="153">
        <v>4349</v>
      </c>
      <c r="B1733" t="s">
        <v>9052</v>
      </c>
      <c r="C1733" s="154">
        <v>44866</v>
      </c>
      <c r="D1733" s="155" t="s">
        <v>16</v>
      </c>
      <c r="E1733" s="156">
        <v>79</v>
      </c>
      <c r="F1733" s="157" t="s">
        <v>8969</v>
      </c>
      <c r="G1733" s="155" t="s">
        <v>9069</v>
      </c>
      <c r="H1733" s="158" t="s">
        <v>9009</v>
      </c>
      <c r="I1733" s="157"/>
      <c r="J1733" s="157">
        <v>18</v>
      </c>
      <c r="K1733" s="157" t="s">
        <v>9054</v>
      </c>
      <c r="L1733" s="153">
        <v>0.3</v>
      </c>
      <c r="M1733" s="159" t="s">
        <v>9058</v>
      </c>
      <c r="N1733" s="157"/>
      <c r="O1733" s="7" t="s">
        <v>9056</v>
      </c>
      <c r="P1733" s="16">
        <f>IFERROR(LOOKUP(E1733,{30,43,48,53,58,63,68,73,78,83,88,93,97},{42,47,52,57,62,67,72,77,82,87,92,99,100}),999)</f>
        <v>82</v>
      </c>
      <c r="Q1733">
        <v>1</v>
      </c>
    </row>
    <row r="1734" spans="1:17" ht="29" x14ac:dyDescent="0.35">
      <c r="A1734" s="153">
        <v>4350</v>
      </c>
      <c r="B1734" t="s">
        <v>9052</v>
      </c>
      <c r="C1734" s="154">
        <v>44866</v>
      </c>
      <c r="D1734" s="155" t="s">
        <v>16</v>
      </c>
      <c r="E1734" s="156">
        <v>80</v>
      </c>
      <c r="F1734" s="157" t="s">
        <v>8969</v>
      </c>
      <c r="G1734" s="157" t="s">
        <v>9</v>
      </c>
      <c r="H1734" s="158" t="s">
        <v>9053</v>
      </c>
      <c r="I1734" s="157">
        <v>91286</v>
      </c>
      <c r="J1734" s="157">
        <v>18</v>
      </c>
      <c r="K1734" s="157" t="s">
        <v>9112</v>
      </c>
      <c r="L1734" s="159">
        <v>0.3</v>
      </c>
      <c r="M1734" s="159" t="s">
        <v>9058</v>
      </c>
      <c r="N1734" s="157">
        <v>91286</v>
      </c>
      <c r="O1734" s="7" t="s">
        <v>9056</v>
      </c>
      <c r="P1734" s="16">
        <f>IFERROR(LOOKUP(E1734,{30,43,48,53,58,63,68,73,78,83,88,93,97},{42,47,52,57,62,67,72,77,82,87,92,99,100}),999)</f>
        <v>82</v>
      </c>
      <c r="Q1734">
        <v>1</v>
      </c>
    </row>
    <row r="1735" spans="1:17" x14ac:dyDescent="0.35">
      <c r="A1735" s="153">
        <v>4351</v>
      </c>
      <c r="B1735" t="s">
        <v>9052</v>
      </c>
      <c r="C1735" s="154">
        <v>44866</v>
      </c>
      <c r="D1735" s="155" t="s">
        <v>16</v>
      </c>
      <c r="E1735" s="156">
        <v>85</v>
      </c>
      <c r="F1735" s="157" t="s">
        <v>8969</v>
      </c>
      <c r="G1735" s="155" t="s">
        <v>9069</v>
      </c>
      <c r="H1735" s="158" t="s">
        <v>9009</v>
      </c>
      <c r="I1735" s="157"/>
      <c r="J1735" s="157">
        <v>18</v>
      </c>
      <c r="K1735" s="157" t="s">
        <v>9054</v>
      </c>
      <c r="L1735" s="153">
        <v>0.3</v>
      </c>
      <c r="M1735" s="159" t="s">
        <v>9058</v>
      </c>
      <c r="N1735" s="157"/>
      <c r="O1735" s="7" t="s">
        <v>9056</v>
      </c>
      <c r="P1735" s="16">
        <f>IFERROR(LOOKUP(E1735,{30,43,48,53,58,63,68,73,78,83,88,93,97},{42,47,52,57,62,67,72,77,82,87,92,99,100}),999)</f>
        <v>87</v>
      </c>
      <c r="Q1735">
        <v>1</v>
      </c>
    </row>
    <row r="1736" spans="1:17" ht="29" x14ac:dyDescent="0.35">
      <c r="A1736" s="153">
        <v>4352</v>
      </c>
      <c r="B1736" t="s">
        <v>9052</v>
      </c>
      <c r="C1736" s="154">
        <v>44866</v>
      </c>
      <c r="D1736" s="155" t="s">
        <v>16</v>
      </c>
      <c r="E1736" s="156">
        <v>83</v>
      </c>
      <c r="F1736" s="157" t="s">
        <v>8969</v>
      </c>
      <c r="G1736" s="157" t="s">
        <v>9</v>
      </c>
      <c r="H1736" s="158" t="s">
        <v>9053</v>
      </c>
      <c r="I1736" s="157">
        <v>637420</v>
      </c>
      <c r="J1736" s="157">
        <v>18</v>
      </c>
      <c r="K1736" s="157" t="s">
        <v>9081</v>
      </c>
      <c r="L1736" s="159">
        <v>0.3</v>
      </c>
      <c r="M1736" s="159" t="s">
        <v>9058</v>
      </c>
      <c r="N1736" s="157">
        <v>637420</v>
      </c>
      <c r="O1736" s="7" t="s">
        <v>9056</v>
      </c>
      <c r="P1736" s="16">
        <f>IFERROR(LOOKUP(E1736,{30,43,48,53,58,63,68,73,78,83,88,93,97},{42,47,52,57,62,67,72,77,82,87,92,99,100}),999)</f>
        <v>87</v>
      </c>
      <c r="Q1736">
        <v>1</v>
      </c>
    </row>
    <row r="1737" spans="1:17" x14ac:dyDescent="0.35">
      <c r="A1737" s="153">
        <v>4353</v>
      </c>
      <c r="B1737" t="s">
        <v>9052</v>
      </c>
      <c r="C1737" s="154">
        <v>44866</v>
      </c>
      <c r="D1737" s="155" t="s">
        <v>16</v>
      </c>
      <c r="E1737" s="156">
        <v>80</v>
      </c>
      <c r="F1737" s="157" t="s">
        <v>8969</v>
      </c>
      <c r="G1737" s="155" t="s">
        <v>9069</v>
      </c>
      <c r="H1737" s="158" t="s">
        <v>9009</v>
      </c>
      <c r="I1737" s="157"/>
      <c r="J1737" s="157">
        <v>18</v>
      </c>
      <c r="K1737" s="157" t="s">
        <v>9054</v>
      </c>
      <c r="L1737" s="159">
        <v>9.9</v>
      </c>
      <c r="M1737" s="159"/>
      <c r="N1737" s="157"/>
      <c r="O1737" s="7" t="s">
        <v>9056</v>
      </c>
      <c r="P1737" s="16">
        <f>IFERROR(LOOKUP(E1737,{30,43,48,53,58,63,68,73,78,83,88,93,97},{42,47,52,57,62,67,72,77,82,87,92,99,100}),999)</f>
        <v>82</v>
      </c>
      <c r="Q1737">
        <v>1</v>
      </c>
    </row>
    <row r="1738" spans="1:17" ht="29" x14ac:dyDescent="0.35">
      <c r="A1738" s="153">
        <v>4354</v>
      </c>
      <c r="B1738" t="s">
        <v>9052</v>
      </c>
      <c r="C1738" s="154">
        <v>44866</v>
      </c>
      <c r="D1738" s="155" t="s">
        <v>16</v>
      </c>
      <c r="E1738" s="156">
        <v>79</v>
      </c>
      <c r="F1738" s="157" t="s">
        <v>8969</v>
      </c>
      <c r="G1738" s="157" t="s">
        <v>9</v>
      </c>
      <c r="H1738" s="158" t="s">
        <v>9053</v>
      </c>
      <c r="I1738" s="157">
        <v>637420</v>
      </c>
      <c r="J1738" s="157">
        <v>18</v>
      </c>
      <c r="K1738" s="157" t="s">
        <v>9081</v>
      </c>
      <c r="L1738" s="159">
        <v>0.3</v>
      </c>
      <c r="M1738" s="159" t="s">
        <v>9058</v>
      </c>
      <c r="N1738" s="157">
        <v>637420</v>
      </c>
      <c r="O1738" s="7" t="s">
        <v>9056</v>
      </c>
      <c r="P1738" s="16">
        <f>IFERROR(LOOKUP(E1738,{30,43,48,53,58,63,68,73,78,83,88,93,97},{42,47,52,57,62,67,72,77,82,87,92,99,100}),999)</f>
        <v>82</v>
      </c>
      <c r="Q1738">
        <v>1</v>
      </c>
    </row>
    <row r="1739" spans="1:17" ht="29" x14ac:dyDescent="0.35">
      <c r="A1739" s="153">
        <v>4355</v>
      </c>
      <c r="B1739" t="s">
        <v>9052</v>
      </c>
      <c r="C1739" s="154">
        <v>44866</v>
      </c>
      <c r="D1739" s="155" t="s">
        <v>16</v>
      </c>
      <c r="E1739" s="156">
        <v>73</v>
      </c>
      <c r="F1739" s="157" t="s">
        <v>8969</v>
      </c>
      <c r="G1739" s="157" t="s">
        <v>9</v>
      </c>
      <c r="H1739" s="158" t="s">
        <v>9053</v>
      </c>
      <c r="I1739" s="157">
        <v>637420</v>
      </c>
      <c r="J1739" s="157">
        <v>18</v>
      </c>
      <c r="K1739" s="157" t="s">
        <v>9081</v>
      </c>
      <c r="L1739" s="159">
        <v>0.3</v>
      </c>
      <c r="M1739" s="159" t="s">
        <v>9058</v>
      </c>
      <c r="N1739" s="157">
        <v>637420</v>
      </c>
      <c r="O1739" s="7" t="s">
        <v>9056</v>
      </c>
      <c r="P1739" s="16">
        <f>IFERROR(LOOKUP(E1739,{30,43,48,53,58,63,68,73,78,83,88,93,97},{42,47,52,57,62,67,72,77,82,87,92,99,100}),999)</f>
        <v>77</v>
      </c>
      <c r="Q1739">
        <v>1</v>
      </c>
    </row>
    <row r="1740" spans="1:17" x14ac:dyDescent="0.35">
      <c r="A1740" s="153">
        <v>4356</v>
      </c>
      <c r="B1740" t="s">
        <v>9052</v>
      </c>
      <c r="C1740" s="154">
        <v>44866</v>
      </c>
      <c r="D1740" s="155" t="s">
        <v>16</v>
      </c>
      <c r="E1740" s="156">
        <v>76</v>
      </c>
      <c r="F1740" s="157" t="s">
        <v>8969</v>
      </c>
      <c r="G1740" s="157" t="s">
        <v>9</v>
      </c>
      <c r="H1740" s="158" t="s">
        <v>9053</v>
      </c>
      <c r="I1740" s="157">
        <v>220510</v>
      </c>
      <c r="J1740" s="157">
        <v>18</v>
      </c>
      <c r="K1740" s="157" t="s">
        <v>9078</v>
      </c>
      <c r="L1740" s="159">
        <v>0.3</v>
      </c>
      <c r="M1740" s="159" t="s">
        <v>9058</v>
      </c>
      <c r="N1740" s="157">
        <v>220510</v>
      </c>
      <c r="O1740" s="7" t="s">
        <v>9056</v>
      </c>
      <c r="P1740" s="16">
        <f>IFERROR(LOOKUP(E1740,{30,43,48,53,58,63,68,73,78,83,88,93,97},{42,47,52,57,62,67,72,77,82,87,92,99,100}),999)</f>
        <v>77</v>
      </c>
      <c r="Q1740">
        <v>1</v>
      </c>
    </row>
    <row r="1741" spans="1:17" ht="29" x14ac:dyDescent="0.35">
      <c r="A1741" s="153">
        <v>4357</v>
      </c>
      <c r="B1741" t="s">
        <v>9052</v>
      </c>
      <c r="C1741" s="154">
        <v>44866</v>
      </c>
      <c r="D1741" s="155" t="s">
        <v>16</v>
      </c>
      <c r="E1741" s="156">
        <v>84</v>
      </c>
      <c r="F1741" s="157" t="s">
        <v>8969</v>
      </c>
      <c r="G1741" s="157" t="s">
        <v>9</v>
      </c>
      <c r="H1741" s="158" t="s">
        <v>9053</v>
      </c>
      <c r="I1741" s="157">
        <v>637420</v>
      </c>
      <c r="J1741" s="157">
        <v>18</v>
      </c>
      <c r="K1741" s="157" t="s">
        <v>9081</v>
      </c>
      <c r="L1741" s="159">
        <v>0.3</v>
      </c>
      <c r="M1741" s="159" t="s">
        <v>9058</v>
      </c>
      <c r="N1741" s="157">
        <v>637420</v>
      </c>
      <c r="O1741" s="7" t="s">
        <v>9056</v>
      </c>
      <c r="P1741" s="16">
        <f>IFERROR(LOOKUP(E1741,{30,43,48,53,58,63,68,73,78,83,88,93,97},{42,47,52,57,62,67,72,77,82,87,92,99,100}),999)</f>
        <v>87</v>
      </c>
      <c r="Q1741">
        <v>1</v>
      </c>
    </row>
    <row r="1742" spans="1:17" x14ac:dyDescent="0.35">
      <c r="A1742" s="153">
        <v>4358</v>
      </c>
      <c r="B1742" t="s">
        <v>9052</v>
      </c>
      <c r="C1742" s="154">
        <v>44866</v>
      </c>
      <c r="D1742" s="155" t="s">
        <v>16</v>
      </c>
      <c r="E1742" s="156">
        <v>85</v>
      </c>
      <c r="F1742" s="157" t="s">
        <v>8969</v>
      </c>
      <c r="G1742" s="155" t="s">
        <v>9069</v>
      </c>
      <c r="H1742" s="158" t="s">
        <v>9009</v>
      </c>
      <c r="I1742" s="157"/>
      <c r="J1742" s="157">
        <v>18</v>
      </c>
      <c r="K1742" s="157" t="s">
        <v>9054</v>
      </c>
      <c r="L1742" s="153">
        <v>0.3</v>
      </c>
      <c r="M1742" s="159" t="s">
        <v>9058</v>
      </c>
      <c r="N1742" s="157"/>
      <c r="O1742" s="7" t="s">
        <v>9056</v>
      </c>
      <c r="P1742" s="16">
        <f>IFERROR(LOOKUP(E1742,{30,43,48,53,58,63,68,73,78,83,88,93,97},{42,47,52,57,62,67,72,77,82,87,92,99,100}),999)</f>
        <v>87</v>
      </c>
      <c r="Q1742">
        <v>1</v>
      </c>
    </row>
    <row r="1743" spans="1:17" x14ac:dyDescent="0.35">
      <c r="A1743" s="153">
        <v>4359</v>
      </c>
      <c r="B1743" t="s">
        <v>9052</v>
      </c>
      <c r="C1743" s="154">
        <v>44866</v>
      </c>
      <c r="D1743" s="155" t="s">
        <v>16</v>
      </c>
      <c r="E1743" s="156">
        <v>77</v>
      </c>
      <c r="F1743" s="157" t="s">
        <v>8969</v>
      </c>
      <c r="G1743" s="155" t="s">
        <v>9069</v>
      </c>
      <c r="H1743" s="158" t="s">
        <v>9009</v>
      </c>
      <c r="I1743" s="157"/>
      <c r="J1743" s="157">
        <v>18</v>
      </c>
      <c r="K1743" s="157" t="s">
        <v>9054</v>
      </c>
      <c r="L1743" s="153">
        <v>0.3</v>
      </c>
      <c r="M1743" s="159" t="s">
        <v>9058</v>
      </c>
      <c r="N1743" s="157"/>
      <c r="O1743" s="7" t="s">
        <v>9056</v>
      </c>
      <c r="P1743" s="16">
        <f>IFERROR(LOOKUP(E1743,{30,43,48,53,58,63,68,73,78,83,88,93,97},{42,47,52,57,62,67,72,77,82,87,92,99,100}),999)</f>
        <v>77</v>
      </c>
      <c r="Q1743">
        <v>1</v>
      </c>
    </row>
    <row r="1744" spans="1:17" ht="29" x14ac:dyDescent="0.35">
      <c r="A1744" s="153">
        <v>4360</v>
      </c>
      <c r="B1744" t="s">
        <v>9052</v>
      </c>
      <c r="C1744" s="154">
        <v>44866</v>
      </c>
      <c r="D1744" s="155" t="s">
        <v>16</v>
      </c>
      <c r="E1744" s="156">
        <v>90</v>
      </c>
      <c r="F1744" s="157" t="s">
        <v>8969</v>
      </c>
      <c r="G1744" s="157" t="s">
        <v>9</v>
      </c>
      <c r="H1744" s="158" t="s">
        <v>9053</v>
      </c>
      <c r="I1744" s="157">
        <v>91286</v>
      </c>
      <c r="J1744" s="157">
        <v>18</v>
      </c>
      <c r="K1744" s="157" t="s">
        <v>9112</v>
      </c>
      <c r="L1744" s="159">
        <v>0.3</v>
      </c>
      <c r="M1744" s="159" t="s">
        <v>9058</v>
      </c>
      <c r="N1744" s="157">
        <v>91286</v>
      </c>
      <c r="O1744" s="7" t="s">
        <v>9056</v>
      </c>
      <c r="P1744" s="16">
        <f>IFERROR(LOOKUP(E1744,{30,43,48,53,58,63,68,73,78,83,88,93,97},{42,47,52,57,62,67,72,77,82,87,92,99,100}),999)</f>
        <v>92</v>
      </c>
      <c r="Q1744">
        <v>1</v>
      </c>
    </row>
    <row r="1745" spans="1:17" x14ac:dyDescent="0.35">
      <c r="A1745" s="153">
        <v>4361</v>
      </c>
      <c r="B1745" t="s">
        <v>9052</v>
      </c>
      <c r="C1745" s="154">
        <v>44866</v>
      </c>
      <c r="D1745" s="155" t="s">
        <v>16</v>
      </c>
      <c r="E1745" s="156">
        <v>76</v>
      </c>
      <c r="F1745" s="157" t="s">
        <v>8969</v>
      </c>
      <c r="G1745" s="155" t="s">
        <v>9069</v>
      </c>
      <c r="H1745" s="158" t="s">
        <v>9009</v>
      </c>
      <c r="I1745" s="157"/>
      <c r="J1745" s="157">
        <v>18</v>
      </c>
      <c r="K1745" s="157" t="s">
        <v>9054</v>
      </c>
      <c r="L1745" s="153">
        <v>0.3</v>
      </c>
      <c r="M1745" s="159" t="s">
        <v>9058</v>
      </c>
      <c r="N1745" s="157"/>
      <c r="O1745" s="7" t="s">
        <v>9056</v>
      </c>
      <c r="P1745" s="16">
        <f>IFERROR(LOOKUP(E1745,{30,43,48,53,58,63,68,73,78,83,88,93,97},{42,47,52,57,62,67,72,77,82,87,92,99,100}),999)</f>
        <v>77</v>
      </c>
      <c r="Q1745">
        <v>1</v>
      </c>
    </row>
    <row r="1746" spans="1:17" x14ac:dyDescent="0.35">
      <c r="A1746" s="153">
        <v>4362</v>
      </c>
      <c r="B1746" t="s">
        <v>9052</v>
      </c>
      <c r="C1746" s="154">
        <v>44866</v>
      </c>
      <c r="D1746" s="155" t="s">
        <v>16</v>
      </c>
      <c r="E1746" s="156">
        <v>82</v>
      </c>
      <c r="F1746" s="157" t="s">
        <v>8969</v>
      </c>
      <c r="G1746" s="155" t="s">
        <v>9069</v>
      </c>
      <c r="H1746" s="158" t="s">
        <v>9009</v>
      </c>
      <c r="I1746" s="157"/>
      <c r="J1746" s="157">
        <v>18</v>
      </c>
      <c r="K1746" s="157" t="s">
        <v>9054</v>
      </c>
      <c r="L1746" s="153">
        <v>0.3</v>
      </c>
      <c r="M1746" s="159" t="s">
        <v>9058</v>
      </c>
      <c r="N1746" s="157"/>
      <c r="O1746" s="7" t="s">
        <v>9056</v>
      </c>
      <c r="P1746" s="16">
        <f>IFERROR(LOOKUP(E1746,{30,43,48,53,58,63,68,73,78,83,88,93,97},{42,47,52,57,62,67,72,77,82,87,92,99,100}),999)</f>
        <v>82</v>
      </c>
      <c r="Q1746">
        <v>1</v>
      </c>
    </row>
    <row r="1747" spans="1:17" ht="29" x14ac:dyDescent="0.35">
      <c r="A1747" s="153">
        <v>4363</v>
      </c>
      <c r="B1747" t="s">
        <v>9052</v>
      </c>
      <c r="C1747" s="154">
        <v>44866</v>
      </c>
      <c r="D1747" s="155" t="s">
        <v>16</v>
      </c>
      <c r="E1747" s="156">
        <v>80</v>
      </c>
      <c r="F1747" s="157" t="s">
        <v>8969</v>
      </c>
      <c r="G1747" s="157" t="s">
        <v>9</v>
      </c>
      <c r="H1747" s="158" t="s">
        <v>9053</v>
      </c>
      <c r="I1747" s="157">
        <v>91286</v>
      </c>
      <c r="J1747" s="157">
        <v>18</v>
      </c>
      <c r="K1747" s="157" t="s">
        <v>9112</v>
      </c>
      <c r="L1747" s="159">
        <v>0.3</v>
      </c>
      <c r="M1747" s="159" t="s">
        <v>9058</v>
      </c>
      <c r="N1747" s="157">
        <v>91286</v>
      </c>
      <c r="O1747" s="7" t="s">
        <v>9056</v>
      </c>
      <c r="P1747" s="16">
        <f>IFERROR(LOOKUP(E1747,{30,43,48,53,58,63,68,73,78,83,88,93,97},{42,47,52,57,62,67,72,77,82,87,92,99,100}),999)</f>
        <v>82</v>
      </c>
      <c r="Q1747">
        <v>1</v>
      </c>
    </row>
    <row r="1748" spans="1:17" x14ac:dyDescent="0.35">
      <c r="A1748" s="153">
        <v>4364</v>
      </c>
      <c r="B1748" t="s">
        <v>9052</v>
      </c>
      <c r="C1748" s="154">
        <v>44866</v>
      </c>
      <c r="D1748" s="155" t="s">
        <v>16</v>
      </c>
      <c r="E1748" s="156">
        <v>77</v>
      </c>
      <c r="F1748" s="157" t="s">
        <v>8969</v>
      </c>
      <c r="G1748" s="155" t="s">
        <v>9069</v>
      </c>
      <c r="H1748" s="158" t="s">
        <v>9009</v>
      </c>
      <c r="I1748" s="157"/>
      <c r="J1748" s="157">
        <v>18</v>
      </c>
      <c r="K1748" s="157" t="s">
        <v>9054</v>
      </c>
      <c r="L1748" s="153">
        <v>0.3</v>
      </c>
      <c r="M1748" s="159" t="s">
        <v>9058</v>
      </c>
      <c r="N1748" s="157"/>
      <c r="O1748" s="7" t="s">
        <v>9056</v>
      </c>
      <c r="P1748" s="16">
        <f>IFERROR(LOOKUP(E1748,{30,43,48,53,58,63,68,73,78,83,88,93,97},{42,47,52,57,62,67,72,77,82,87,92,99,100}),999)</f>
        <v>77</v>
      </c>
      <c r="Q1748">
        <v>1</v>
      </c>
    </row>
    <row r="1749" spans="1:17" x14ac:dyDescent="0.35">
      <c r="A1749" s="153">
        <v>4365</v>
      </c>
      <c r="B1749" t="s">
        <v>9052</v>
      </c>
      <c r="C1749" s="154">
        <v>44866</v>
      </c>
      <c r="D1749" s="155" t="s">
        <v>16</v>
      </c>
      <c r="E1749" s="156">
        <v>79</v>
      </c>
      <c r="F1749" s="157" t="s">
        <v>8969</v>
      </c>
      <c r="G1749" s="155" t="s">
        <v>9069</v>
      </c>
      <c r="H1749" s="158" t="s">
        <v>9009</v>
      </c>
      <c r="I1749" s="157"/>
      <c r="J1749" s="157">
        <v>18</v>
      </c>
      <c r="K1749" s="157" t="s">
        <v>9054</v>
      </c>
      <c r="L1749" s="153">
        <v>0.3</v>
      </c>
      <c r="M1749" s="159" t="s">
        <v>9058</v>
      </c>
      <c r="N1749" s="157"/>
      <c r="O1749" s="7" t="s">
        <v>9056</v>
      </c>
      <c r="P1749" s="16">
        <f>IFERROR(LOOKUP(E1749,{30,43,48,53,58,63,68,73,78,83,88,93,97},{42,47,52,57,62,67,72,77,82,87,92,99,100}),999)</f>
        <v>82</v>
      </c>
      <c r="Q1749">
        <v>1</v>
      </c>
    </row>
    <row r="1750" spans="1:17" x14ac:dyDescent="0.35">
      <c r="A1750" s="153">
        <v>4366</v>
      </c>
      <c r="B1750" t="s">
        <v>9052</v>
      </c>
      <c r="C1750" s="154">
        <v>44866</v>
      </c>
      <c r="D1750" s="155" t="s">
        <v>16</v>
      </c>
      <c r="E1750" s="156">
        <v>78</v>
      </c>
      <c r="F1750" s="157" t="s">
        <v>8969</v>
      </c>
      <c r="G1750" s="155" t="s">
        <v>9069</v>
      </c>
      <c r="H1750" s="158" t="s">
        <v>9009</v>
      </c>
      <c r="I1750" s="157"/>
      <c r="J1750" s="157">
        <v>18</v>
      </c>
      <c r="K1750" s="157" t="s">
        <v>9054</v>
      </c>
      <c r="L1750" s="153">
        <v>0.3</v>
      </c>
      <c r="M1750" s="159" t="s">
        <v>9058</v>
      </c>
      <c r="N1750" s="157"/>
      <c r="O1750" s="7" t="s">
        <v>9056</v>
      </c>
      <c r="P1750" s="16">
        <f>IFERROR(LOOKUP(E1750,{30,43,48,53,58,63,68,73,78,83,88,93,97},{42,47,52,57,62,67,72,77,82,87,92,99,100}),999)</f>
        <v>82</v>
      </c>
      <c r="Q1750">
        <v>1</v>
      </c>
    </row>
    <row r="1751" spans="1:17" x14ac:dyDescent="0.35">
      <c r="A1751" s="153">
        <v>4367</v>
      </c>
      <c r="B1751" t="s">
        <v>9052</v>
      </c>
      <c r="C1751" s="154">
        <v>44866</v>
      </c>
      <c r="D1751" s="155" t="s">
        <v>16</v>
      </c>
      <c r="E1751" s="156">
        <v>81</v>
      </c>
      <c r="F1751" s="157" t="s">
        <v>8969</v>
      </c>
      <c r="G1751" s="155" t="s">
        <v>9069</v>
      </c>
      <c r="H1751" s="158" t="s">
        <v>9009</v>
      </c>
      <c r="I1751" s="157"/>
      <c r="J1751" s="157">
        <v>18</v>
      </c>
      <c r="K1751" s="157" t="s">
        <v>9054</v>
      </c>
      <c r="L1751" s="159">
        <v>9.9</v>
      </c>
      <c r="M1751" s="159"/>
      <c r="N1751" s="157"/>
      <c r="O1751" s="7" t="s">
        <v>9056</v>
      </c>
      <c r="P1751" s="16">
        <f>IFERROR(LOOKUP(E1751,{30,43,48,53,58,63,68,73,78,83,88,93,97},{42,47,52,57,62,67,72,77,82,87,92,99,100}),999)</f>
        <v>82</v>
      </c>
      <c r="Q1751">
        <v>1</v>
      </c>
    </row>
    <row r="1752" spans="1:17" x14ac:dyDescent="0.35">
      <c r="A1752" s="153">
        <v>4368</v>
      </c>
      <c r="B1752" t="s">
        <v>9052</v>
      </c>
      <c r="C1752" s="154">
        <v>44866</v>
      </c>
      <c r="D1752" s="155" t="s">
        <v>16</v>
      </c>
      <c r="E1752" s="156">
        <v>85</v>
      </c>
      <c r="F1752" s="157" t="s">
        <v>8969</v>
      </c>
      <c r="G1752" s="155" t="s">
        <v>9069</v>
      </c>
      <c r="H1752" s="158" t="s">
        <v>9009</v>
      </c>
      <c r="I1752" s="157"/>
      <c r="J1752" s="157">
        <v>18</v>
      </c>
      <c r="K1752" s="157" t="s">
        <v>9054</v>
      </c>
      <c r="L1752" s="153">
        <v>0.3</v>
      </c>
      <c r="M1752" s="159" t="s">
        <v>9058</v>
      </c>
      <c r="N1752" s="157"/>
      <c r="O1752" s="7" t="s">
        <v>9056</v>
      </c>
      <c r="P1752" s="16">
        <f>IFERROR(LOOKUP(E1752,{30,43,48,53,58,63,68,73,78,83,88,93,97},{42,47,52,57,62,67,72,77,82,87,92,99,100}),999)</f>
        <v>87</v>
      </c>
      <c r="Q1752">
        <v>1</v>
      </c>
    </row>
    <row r="1753" spans="1:17" x14ac:dyDescent="0.35">
      <c r="A1753" s="153">
        <v>4369</v>
      </c>
      <c r="B1753" t="s">
        <v>9052</v>
      </c>
      <c r="C1753" s="154">
        <v>44866</v>
      </c>
      <c r="D1753" s="155" t="s">
        <v>16</v>
      </c>
      <c r="E1753" s="156">
        <v>81</v>
      </c>
      <c r="F1753" s="157" t="s">
        <v>8969</v>
      </c>
      <c r="G1753" s="155" t="s">
        <v>9069</v>
      </c>
      <c r="H1753" s="158" t="s">
        <v>9009</v>
      </c>
      <c r="I1753" s="157"/>
      <c r="J1753" s="157">
        <v>18</v>
      </c>
      <c r="K1753" s="157" t="s">
        <v>9054</v>
      </c>
      <c r="L1753" s="153">
        <v>0.3</v>
      </c>
      <c r="M1753" s="159" t="s">
        <v>9058</v>
      </c>
      <c r="N1753" s="157"/>
      <c r="O1753" s="7" t="s">
        <v>9056</v>
      </c>
      <c r="P1753" s="16">
        <f>IFERROR(LOOKUP(E1753,{30,43,48,53,58,63,68,73,78,83,88,93,97},{42,47,52,57,62,67,72,77,82,87,92,99,100}),999)</f>
        <v>82</v>
      </c>
      <c r="Q1753">
        <v>1</v>
      </c>
    </row>
    <row r="1754" spans="1:17" x14ac:dyDescent="0.35">
      <c r="A1754" s="153">
        <v>4370</v>
      </c>
      <c r="B1754" t="s">
        <v>9052</v>
      </c>
      <c r="C1754" s="154">
        <v>44866</v>
      </c>
      <c r="D1754" s="155" t="s">
        <v>16</v>
      </c>
      <c r="E1754" s="156">
        <v>86</v>
      </c>
      <c r="F1754" s="157" t="s">
        <v>8969</v>
      </c>
      <c r="G1754" s="155" t="s">
        <v>9069</v>
      </c>
      <c r="H1754" s="158" t="s">
        <v>9009</v>
      </c>
      <c r="I1754" s="157"/>
      <c r="J1754" s="157">
        <v>18</v>
      </c>
      <c r="K1754" s="157" t="s">
        <v>9054</v>
      </c>
      <c r="L1754" s="153">
        <v>0.3</v>
      </c>
      <c r="M1754" s="159" t="s">
        <v>9058</v>
      </c>
      <c r="N1754" s="157"/>
      <c r="O1754" s="7" t="s">
        <v>9056</v>
      </c>
      <c r="P1754" s="16">
        <f>IFERROR(LOOKUP(E1754,{30,43,48,53,58,63,68,73,78,83,88,93,97},{42,47,52,57,62,67,72,77,82,87,92,99,100}),999)</f>
        <v>87</v>
      </c>
      <c r="Q1754">
        <v>1</v>
      </c>
    </row>
    <row r="1755" spans="1:17" ht="29" x14ac:dyDescent="0.35">
      <c r="A1755" s="153">
        <v>4371</v>
      </c>
      <c r="B1755" t="s">
        <v>9052</v>
      </c>
      <c r="C1755" s="154">
        <v>44866</v>
      </c>
      <c r="D1755" s="155" t="s">
        <v>16</v>
      </c>
      <c r="E1755" s="156">
        <v>81</v>
      </c>
      <c r="F1755" s="157" t="s">
        <v>8969</v>
      </c>
      <c r="G1755" s="157" t="s">
        <v>9</v>
      </c>
      <c r="H1755" s="158" t="s">
        <v>9053</v>
      </c>
      <c r="I1755" s="157">
        <v>637420</v>
      </c>
      <c r="J1755" s="157">
        <v>18</v>
      </c>
      <c r="K1755" s="157" t="s">
        <v>9081</v>
      </c>
      <c r="L1755" s="159">
        <v>0.3</v>
      </c>
      <c r="M1755" s="159" t="s">
        <v>9058</v>
      </c>
      <c r="N1755" s="157">
        <v>637420</v>
      </c>
      <c r="O1755" s="7" t="s">
        <v>9056</v>
      </c>
      <c r="P1755" s="16">
        <f>IFERROR(LOOKUP(E1755,{30,43,48,53,58,63,68,73,78,83,88,93,97},{42,47,52,57,62,67,72,77,82,87,92,99,100}),999)</f>
        <v>82</v>
      </c>
      <c r="Q1755">
        <v>1</v>
      </c>
    </row>
    <row r="1756" spans="1:17" x14ac:dyDescent="0.35">
      <c r="A1756" s="153">
        <v>4372</v>
      </c>
      <c r="B1756" t="s">
        <v>9052</v>
      </c>
      <c r="C1756" s="154">
        <v>44866</v>
      </c>
      <c r="D1756" s="155" t="s">
        <v>16</v>
      </c>
      <c r="E1756" s="156">
        <v>87</v>
      </c>
      <c r="F1756" s="157" t="s">
        <v>8969</v>
      </c>
      <c r="G1756" s="155" t="s">
        <v>9069</v>
      </c>
      <c r="H1756" s="158" t="s">
        <v>9009</v>
      </c>
      <c r="I1756" s="157"/>
      <c r="J1756" s="157">
        <v>18</v>
      </c>
      <c r="K1756" s="157" t="s">
        <v>9054</v>
      </c>
      <c r="L1756" s="153">
        <v>0.3</v>
      </c>
      <c r="M1756" s="159" t="s">
        <v>9058</v>
      </c>
      <c r="N1756" s="157"/>
      <c r="O1756" s="7" t="s">
        <v>9056</v>
      </c>
      <c r="P1756" s="16">
        <f>IFERROR(LOOKUP(E1756,{30,43,48,53,58,63,68,73,78,83,88,93,97},{42,47,52,57,62,67,72,77,82,87,92,99,100}),999)</f>
        <v>87</v>
      </c>
      <c r="Q1756">
        <v>1</v>
      </c>
    </row>
    <row r="1757" spans="1:17" x14ac:dyDescent="0.35">
      <c r="A1757" s="153">
        <v>4373</v>
      </c>
      <c r="B1757" t="s">
        <v>9052</v>
      </c>
      <c r="C1757" s="154">
        <v>44866</v>
      </c>
      <c r="D1757" s="155" t="s">
        <v>16</v>
      </c>
      <c r="E1757" s="156">
        <v>85</v>
      </c>
      <c r="F1757" s="157" t="s">
        <v>8969</v>
      </c>
      <c r="G1757" s="155" t="s">
        <v>9069</v>
      </c>
      <c r="H1757" s="158" t="s">
        <v>9009</v>
      </c>
      <c r="I1757" s="157"/>
      <c r="J1757" s="157">
        <v>18</v>
      </c>
      <c r="K1757" s="157" t="s">
        <v>9054</v>
      </c>
      <c r="L1757" s="159">
        <v>9.9</v>
      </c>
      <c r="M1757" s="159"/>
      <c r="N1757" s="157"/>
      <c r="O1757" s="7" t="s">
        <v>9056</v>
      </c>
      <c r="P1757" s="16">
        <f>IFERROR(LOOKUP(E1757,{30,43,48,53,58,63,68,73,78,83,88,93,97},{42,47,52,57,62,67,72,77,82,87,92,99,100}),999)</f>
        <v>87</v>
      </c>
      <c r="Q1757">
        <v>1</v>
      </c>
    </row>
    <row r="1758" spans="1:17" x14ac:dyDescent="0.35">
      <c r="A1758" s="153">
        <v>4374</v>
      </c>
      <c r="B1758" t="s">
        <v>9052</v>
      </c>
      <c r="C1758" s="154">
        <v>44866</v>
      </c>
      <c r="D1758" s="155" t="s">
        <v>16</v>
      </c>
      <c r="E1758" s="156">
        <v>84</v>
      </c>
      <c r="F1758" s="157" t="s">
        <v>8969</v>
      </c>
      <c r="G1758" s="155" t="s">
        <v>9069</v>
      </c>
      <c r="H1758" s="158" t="s">
        <v>9009</v>
      </c>
      <c r="I1758" s="157"/>
      <c r="J1758" s="157">
        <v>18</v>
      </c>
      <c r="K1758" s="157" t="s">
        <v>9054</v>
      </c>
      <c r="L1758" s="153">
        <v>0.4</v>
      </c>
      <c r="M1758" s="159" t="s">
        <v>9058</v>
      </c>
      <c r="N1758" s="157"/>
      <c r="O1758" s="7" t="s">
        <v>9056</v>
      </c>
      <c r="P1758" s="16">
        <f>IFERROR(LOOKUP(E1758,{30,43,48,53,58,63,68,73,78,83,88,93,97},{42,47,52,57,62,67,72,77,82,87,92,99,100}),999)</f>
        <v>87</v>
      </c>
      <c r="Q1758">
        <v>1</v>
      </c>
    </row>
    <row r="1759" spans="1:17" ht="29" x14ac:dyDescent="0.35">
      <c r="A1759" s="153">
        <v>4375</v>
      </c>
      <c r="B1759" t="s">
        <v>9052</v>
      </c>
      <c r="C1759" s="154">
        <v>44866</v>
      </c>
      <c r="D1759" s="155" t="s">
        <v>16</v>
      </c>
      <c r="E1759" s="156">
        <v>89</v>
      </c>
      <c r="F1759" s="157" t="s">
        <v>8969</v>
      </c>
      <c r="G1759" s="157" t="s">
        <v>9</v>
      </c>
      <c r="H1759" s="158" t="s">
        <v>9053</v>
      </c>
      <c r="I1759" s="157">
        <v>220512</v>
      </c>
      <c r="J1759" s="157">
        <v>18</v>
      </c>
      <c r="K1759" s="157" t="s">
        <v>9068</v>
      </c>
      <c r="L1759" s="159">
        <v>0.3</v>
      </c>
      <c r="M1759" s="159" t="s">
        <v>9058</v>
      </c>
      <c r="N1759" s="157">
        <v>220512</v>
      </c>
      <c r="O1759" s="7" t="s">
        <v>9056</v>
      </c>
      <c r="P1759" s="16">
        <f>IFERROR(LOOKUP(E1759,{30,43,48,53,58,63,68,73,78,83,88,93,97},{42,47,52,57,62,67,72,77,82,87,92,99,100}),999)</f>
        <v>92</v>
      </c>
      <c r="Q1759">
        <v>1</v>
      </c>
    </row>
    <row r="1760" spans="1:17" x14ac:dyDescent="0.35">
      <c r="A1760" s="153">
        <v>4376</v>
      </c>
      <c r="B1760" t="s">
        <v>9052</v>
      </c>
      <c r="C1760" s="154">
        <v>44866</v>
      </c>
      <c r="D1760" s="155" t="s">
        <v>16</v>
      </c>
      <c r="E1760" s="156">
        <v>92</v>
      </c>
      <c r="F1760" s="157" t="s">
        <v>8969</v>
      </c>
      <c r="G1760" s="155" t="s">
        <v>9069</v>
      </c>
      <c r="H1760" s="158" t="s">
        <v>9009</v>
      </c>
      <c r="I1760" s="157"/>
      <c r="J1760" s="157">
        <v>18</v>
      </c>
      <c r="K1760" s="157" t="s">
        <v>9054</v>
      </c>
      <c r="L1760" s="153">
        <v>0.3</v>
      </c>
      <c r="M1760" s="159" t="s">
        <v>9058</v>
      </c>
      <c r="N1760" s="157"/>
      <c r="O1760" s="7" t="s">
        <v>9056</v>
      </c>
      <c r="P1760" s="16">
        <f>IFERROR(LOOKUP(E1760,{30,43,48,53,58,63,68,73,78,83,88,93,97},{42,47,52,57,62,67,72,77,82,87,92,99,100}),999)</f>
        <v>92</v>
      </c>
      <c r="Q1760">
        <v>1</v>
      </c>
    </row>
    <row r="1761" spans="1:17" x14ac:dyDescent="0.35">
      <c r="A1761" s="153">
        <v>4377</v>
      </c>
      <c r="B1761" t="s">
        <v>9052</v>
      </c>
      <c r="C1761" s="154">
        <v>44866</v>
      </c>
      <c r="D1761" s="155" t="s">
        <v>16</v>
      </c>
      <c r="E1761" s="156">
        <v>78</v>
      </c>
      <c r="F1761" s="157" t="s">
        <v>8969</v>
      </c>
      <c r="G1761" s="157" t="s">
        <v>9</v>
      </c>
      <c r="H1761" s="158" t="s">
        <v>9053</v>
      </c>
      <c r="I1761" s="157">
        <v>220509</v>
      </c>
      <c r="J1761" s="157">
        <v>18</v>
      </c>
      <c r="K1761" s="157" t="s">
        <v>9078</v>
      </c>
      <c r="L1761" s="159">
        <v>0.3</v>
      </c>
      <c r="M1761" s="159" t="s">
        <v>9058</v>
      </c>
      <c r="N1761" s="157">
        <v>220509</v>
      </c>
      <c r="O1761" s="7" t="s">
        <v>9056</v>
      </c>
      <c r="P1761" s="16">
        <f>IFERROR(LOOKUP(E1761,{30,43,48,53,58,63,68,73,78,83,88,93,97},{42,47,52,57,62,67,72,77,82,87,92,99,100}),999)</f>
        <v>82</v>
      </c>
      <c r="Q1761">
        <v>1</v>
      </c>
    </row>
    <row r="1762" spans="1:17" x14ac:dyDescent="0.35">
      <c r="A1762" s="153">
        <v>4378</v>
      </c>
      <c r="B1762" t="s">
        <v>9052</v>
      </c>
      <c r="C1762" s="154">
        <v>44866</v>
      </c>
      <c r="D1762" s="155" t="s">
        <v>16</v>
      </c>
      <c r="E1762" s="156">
        <v>79</v>
      </c>
      <c r="F1762" s="157" t="s">
        <v>8969</v>
      </c>
      <c r="G1762" s="155" t="s">
        <v>9069</v>
      </c>
      <c r="H1762" s="158" t="s">
        <v>9009</v>
      </c>
      <c r="I1762" s="157"/>
      <c r="J1762" s="157">
        <v>18</v>
      </c>
      <c r="K1762" s="157" t="s">
        <v>9054</v>
      </c>
      <c r="L1762" s="153">
        <v>0.2</v>
      </c>
      <c r="M1762" s="159" t="s">
        <v>9058</v>
      </c>
      <c r="N1762" s="157"/>
      <c r="O1762" s="7" t="s">
        <v>9056</v>
      </c>
      <c r="P1762" s="16">
        <f>IFERROR(LOOKUP(E1762,{30,43,48,53,58,63,68,73,78,83,88,93,97},{42,47,52,57,62,67,72,77,82,87,92,99,100}),999)</f>
        <v>82</v>
      </c>
      <c r="Q1762">
        <v>1</v>
      </c>
    </row>
    <row r="1763" spans="1:17" ht="29" x14ac:dyDescent="0.35">
      <c r="A1763" s="153">
        <v>4379</v>
      </c>
      <c r="B1763" t="s">
        <v>9052</v>
      </c>
      <c r="C1763" s="154">
        <v>44866</v>
      </c>
      <c r="D1763" s="155" t="s">
        <v>16</v>
      </c>
      <c r="E1763" s="156">
        <v>82</v>
      </c>
      <c r="F1763" s="157" t="s">
        <v>8969</v>
      </c>
      <c r="G1763" s="157" t="s">
        <v>9</v>
      </c>
      <c r="H1763" s="158" t="s">
        <v>9053</v>
      </c>
      <c r="I1763" s="157">
        <v>220269</v>
      </c>
      <c r="J1763" s="157">
        <v>18</v>
      </c>
      <c r="K1763" s="157" t="s">
        <v>9113</v>
      </c>
      <c r="L1763" s="159">
        <v>0.3</v>
      </c>
      <c r="M1763" s="159" t="s">
        <v>9058</v>
      </c>
      <c r="N1763" s="157">
        <v>220269</v>
      </c>
      <c r="O1763" s="7" t="s">
        <v>9056</v>
      </c>
      <c r="P1763" s="16">
        <f>IFERROR(LOOKUP(E1763,{30,43,48,53,58,63,68,73,78,83,88,93,97},{42,47,52,57,62,67,72,77,82,87,92,99,100}),999)</f>
        <v>82</v>
      </c>
      <c r="Q1763">
        <v>1</v>
      </c>
    </row>
    <row r="1764" spans="1:17" x14ac:dyDescent="0.35">
      <c r="A1764" s="153">
        <v>4380</v>
      </c>
      <c r="B1764" t="s">
        <v>9052</v>
      </c>
      <c r="C1764" s="154">
        <v>44866</v>
      </c>
      <c r="D1764" s="155" t="s">
        <v>16</v>
      </c>
      <c r="E1764" s="156">
        <v>80</v>
      </c>
      <c r="F1764" s="157" t="s">
        <v>8969</v>
      </c>
      <c r="G1764" s="155" t="s">
        <v>9069</v>
      </c>
      <c r="H1764" s="158" t="s">
        <v>9009</v>
      </c>
      <c r="I1764" s="157"/>
      <c r="J1764" s="157">
        <v>18</v>
      </c>
      <c r="K1764" s="157" t="s">
        <v>9054</v>
      </c>
      <c r="L1764" s="153">
        <v>0.2</v>
      </c>
      <c r="M1764" s="159" t="s">
        <v>9058</v>
      </c>
      <c r="N1764" s="157"/>
      <c r="O1764" s="7" t="s">
        <v>9056</v>
      </c>
      <c r="P1764" s="16">
        <f>IFERROR(LOOKUP(E1764,{30,43,48,53,58,63,68,73,78,83,88,93,97},{42,47,52,57,62,67,72,77,82,87,92,99,100}),999)</f>
        <v>82</v>
      </c>
      <c r="Q1764">
        <v>1</v>
      </c>
    </row>
    <row r="1765" spans="1:17" x14ac:dyDescent="0.35">
      <c r="A1765" s="153">
        <v>4381</v>
      </c>
      <c r="B1765" t="s">
        <v>9052</v>
      </c>
      <c r="C1765" s="154">
        <v>44866</v>
      </c>
      <c r="D1765" s="155" t="s">
        <v>16</v>
      </c>
      <c r="E1765" s="156">
        <v>80</v>
      </c>
      <c r="F1765" s="157" t="s">
        <v>8969</v>
      </c>
      <c r="G1765" s="157" t="s">
        <v>9</v>
      </c>
      <c r="H1765" s="158" t="s">
        <v>9053</v>
      </c>
      <c r="I1765" s="157">
        <v>220508</v>
      </c>
      <c r="J1765" s="157">
        <v>18</v>
      </c>
      <c r="K1765" s="157" t="s">
        <v>9121</v>
      </c>
      <c r="L1765" s="159">
        <v>0.4</v>
      </c>
      <c r="M1765" s="159" t="s">
        <v>9058</v>
      </c>
      <c r="N1765" s="157">
        <v>220508</v>
      </c>
      <c r="O1765" s="7" t="s">
        <v>9056</v>
      </c>
      <c r="P1765" s="16">
        <f>IFERROR(LOOKUP(E1765,{30,43,48,53,58,63,68,73,78,83,88,93,97},{42,47,52,57,62,67,72,77,82,87,92,99,100}),999)</f>
        <v>82</v>
      </c>
      <c r="Q1765">
        <v>1</v>
      </c>
    </row>
    <row r="1766" spans="1:17" x14ac:dyDescent="0.35">
      <c r="A1766" s="153">
        <v>4382</v>
      </c>
      <c r="B1766" t="s">
        <v>9052</v>
      </c>
      <c r="C1766" s="154">
        <v>44866</v>
      </c>
      <c r="D1766" s="155" t="s">
        <v>16</v>
      </c>
      <c r="E1766" s="156">
        <v>76</v>
      </c>
      <c r="F1766" s="157" t="s">
        <v>8969</v>
      </c>
      <c r="G1766" s="155" t="s">
        <v>9069</v>
      </c>
      <c r="H1766" s="158" t="s">
        <v>9009</v>
      </c>
      <c r="I1766" s="157"/>
      <c r="J1766" s="157">
        <v>18</v>
      </c>
      <c r="K1766" s="157" t="s">
        <v>9054</v>
      </c>
      <c r="L1766" s="153">
        <v>0.3</v>
      </c>
      <c r="M1766" s="159" t="s">
        <v>9058</v>
      </c>
      <c r="N1766" s="157"/>
      <c r="O1766" s="7" t="s">
        <v>9056</v>
      </c>
      <c r="P1766" s="16">
        <f>IFERROR(LOOKUP(E1766,{30,43,48,53,58,63,68,73,78,83,88,93,97},{42,47,52,57,62,67,72,77,82,87,92,99,100}),999)</f>
        <v>77</v>
      </c>
      <c r="Q1766">
        <v>1</v>
      </c>
    </row>
    <row r="1767" spans="1:17" x14ac:dyDescent="0.35">
      <c r="A1767" s="153">
        <v>4383</v>
      </c>
      <c r="B1767" t="s">
        <v>9052</v>
      </c>
      <c r="C1767" s="154">
        <v>44866</v>
      </c>
      <c r="D1767" s="155" t="s">
        <v>16</v>
      </c>
      <c r="E1767" s="156">
        <v>76</v>
      </c>
      <c r="F1767" s="157" t="s">
        <v>8969</v>
      </c>
      <c r="G1767" s="155" t="s">
        <v>9069</v>
      </c>
      <c r="H1767" s="158" t="s">
        <v>9009</v>
      </c>
      <c r="I1767" s="157"/>
      <c r="J1767" s="157">
        <v>18</v>
      </c>
      <c r="K1767" s="157" t="s">
        <v>9054</v>
      </c>
      <c r="L1767" s="153">
        <v>0.2</v>
      </c>
      <c r="M1767" s="159" t="s">
        <v>9058</v>
      </c>
      <c r="N1767" s="157"/>
      <c r="O1767" s="7" t="s">
        <v>9056</v>
      </c>
      <c r="P1767" s="16">
        <f>IFERROR(LOOKUP(E1767,{30,43,48,53,58,63,68,73,78,83,88,93,97},{42,47,52,57,62,67,72,77,82,87,92,99,100}),999)</f>
        <v>77</v>
      </c>
      <c r="Q1767">
        <v>1</v>
      </c>
    </row>
    <row r="1768" spans="1:17" x14ac:dyDescent="0.35">
      <c r="A1768" s="153">
        <v>5001</v>
      </c>
      <c r="B1768" t="s">
        <v>9052</v>
      </c>
      <c r="C1768" s="154">
        <v>44872</v>
      </c>
      <c r="D1768" s="155" t="s">
        <v>16</v>
      </c>
      <c r="E1768" s="156">
        <v>83</v>
      </c>
      <c r="F1768" s="157" t="s">
        <v>8969</v>
      </c>
      <c r="G1768" s="155" t="s">
        <v>9069</v>
      </c>
      <c r="H1768" s="158" t="s">
        <v>9009</v>
      </c>
      <c r="I1768" s="157"/>
      <c r="J1768" s="157">
        <v>18</v>
      </c>
      <c r="K1768" s="157" t="s">
        <v>9054</v>
      </c>
      <c r="L1768" s="159">
        <v>9.9</v>
      </c>
      <c r="M1768" s="159"/>
      <c r="N1768" s="157"/>
      <c r="O1768" s="7" t="s">
        <v>9056</v>
      </c>
      <c r="P1768" s="16">
        <f>IFERROR(LOOKUP(E1768,{30,43,48,53,58,63,68,73,78,83,88,93,97},{42,47,52,57,62,67,72,77,82,87,92,99,100}),999)</f>
        <v>87</v>
      </c>
      <c r="Q1768">
        <v>1</v>
      </c>
    </row>
    <row r="1769" spans="1:17" x14ac:dyDescent="0.35">
      <c r="A1769" s="153">
        <v>5002</v>
      </c>
      <c r="B1769" t="s">
        <v>9052</v>
      </c>
      <c r="C1769" s="154">
        <v>44872</v>
      </c>
      <c r="D1769" s="155" t="s">
        <v>16</v>
      </c>
      <c r="E1769" s="156">
        <v>80</v>
      </c>
      <c r="F1769" s="157" t="s">
        <v>8969</v>
      </c>
      <c r="G1769" s="155" t="s">
        <v>9069</v>
      </c>
      <c r="H1769" s="158" t="s">
        <v>9009</v>
      </c>
      <c r="I1769" s="157"/>
      <c r="J1769" s="157">
        <v>18</v>
      </c>
      <c r="K1769" s="157" t="s">
        <v>9054</v>
      </c>
      <c r="L1769" s="159">
        <v>9.9</v>
      </c>
      <c r="M1769" s="159"/>
      <c r="N1769" s="157"/>
      <c r="O1769" s="7" t="s">
        <v>9056</v>
      </c>
      <c r="P1769" s="16">
        <f>IFERROR(LOOKUP(E1769,{30,43,48,53,58,63,68,73,78,83,88,93,97},{42,47,52,57,62,67,72,77,82,87,92,99,100}),999)</f>
        <v>82</v>
      </c>
      <c r="Q1769">
        <v>1</v>
      </c>
    </row>
    <row r="1770" spans="1:17" x14ac:dyDescent="0.35">
      <c r="A1770" s="153">
        <v>5003</v>
      </c>
      <c r="B1770" t="s">
        <v>9052</v>
      </c>
      <c r="C1770" s="154">
        <v>44872</v>
      </c>
      <c r="D1770" s="155" t="s">
        <v>16</v>
      </c>
      <c r="E1770" s="156">
        <v>83</v>
      </c>
      <c r="F1770" s="157" t="s">
        <v>8969</v>
      </c>
      <c r="G1770" s="155" t="s">
        <v>9069</v>
      </c>
      <c r="H1770" s="158" t="s">
        <v>9009</v>
      </c>
      <c r="I1770" s="157"/>
      <c r="J1770" s="157">
        <v>18</v>
      </c>
      <c r="K1770" s="157" t="s">
        <v>9054</v>
      </c>
      <c r="L1770" s="159">
        <v>9.9</v>
      </c>
      <c r="M1770" s="159"/>
      <c r="N1770" s="157"/>
      <c r="O1770" s="7" t="s">
        <v>9056</v>
      </c>
      <c r="P1770" s="16">
        <f>IFERROR(LOOKUP(E1770,{30,43,48,53,58,63,68,73,78,83,88,93,97},{42,47,52,57,62,67,72,77,82,87,92,99,100}),999)</f>
        <v>87</v>
      </c>
      <c r="Q1770">
        <v>1</v>
      </c>
    </row>
    <row r="1771" spans="1:17" x14ac:dyDescent="0.35">
      <c r="A1771" s="153">
        <v>5004</v>
      </c>
      <c r="B1771" t="s">
        <v>9052</v>
      </c>
      <c r="C1771" s="154">
        <v>44872</v>
      </c>
      <c r="D1771" s="155" t="s">
        <v>16</v>
      </c>
      <c r="E1771" s="156">
        <v>88</v>
      </c>
      <c r="F1771" s="157" t="s">
        <v>8969</v>
      </c>
      <c r="G1771" s="155" t="s">
        <v>9069</v>
      </c>
      <c r="H1771" s="158" t="s">
        <v>9009</v>
      </c>
      <c r="I1771" s="157"/>
      <c r="J1771" s="157">
        <v>18</v>
      </c>
      <c r="K1771" s="157" t="s">
        <v>9054</v>
      </c>
      <c r="L1771" s="159">
        <v>9.9</v>
      </c>
      <c r="M1771" s="159"/>
      <c r="N1771" s="157"/>
      <c r="O1771" s="7" t="s">
        <v>9056</v>
      </c>
      <c r="P1771" s="16">
        <f>IFERROR(LOOKUP(E1771,{30,43,48,53,58,63,68,73,78,83,88,93,97},{42,47,52,57,62,67,72,77,82,87,92,99,100}),999)</f>
        <v>92</v>
      </c>
      <c r="Q1771">
        <v>1</v>
      </c>
    </row>
    <row r="1772" spans="1:17" ht="29" x14ac:dyDescent="0.35">
      <c r="A1772" s="153">
        <v>5005</v>
      </c>
      <c r="B1772" t="s">
        <v>9052</v>
      </c>
      <c r="C1772" s="154">
        <v>44872</v>
      </c>
      <c r="D1772" s="155" t="s">
        <v>16</v>
      </c>
      <c r="E1772" s="156">
        <v>84</v>
      </c>
      <c r="F1772" s="157" t="s">
        <v>8969</v>
      </c>
      <c r="G1772" s="157" t="s">
        <v>9</v>
      </c>
      <c r="H1772" s="158" t="s">
        <v>9053</v>
      </c>
      <c r="I1772" s="157">
        <v>220269</v>
      </c>
      <c r="J1772" s="157">
        <v>18</v>
      </c>
      <c r="K1772" s="157" t="s">
        <v>9113</v>
      </c>
      <c r="L1772" s="159">
        <v>0.3</v>
      </c>
      <c r="M1772" s="159" t="s">
        <v>9058</v>
      </c>
      <c r="N1772" s="157">
        <v>220269</v>
      </c>
      <c r="O1772" s="7" t="s">
        <v>9056</v>
      </c>
      <c r="P1772" s="16">
        <f>IFERROR(LOOKUP(E1772,{30,43,48,53,58,63,68,73,78,83,88,93,97},{42,47,52,57,62,67,72,77,82,87,92,99,100}),999)</f>
        <v>87</v>
      </c>
      <c r="Q1772">
        <v>1</v>
      </c>
    </row>
    <row r="1773" spans="1:17" x14ac:dyDescent="0.35">
      <c r="A1773" s="153">
        <v>5006</v>
      </c>
      <c r="B1773" t="s">
        <v>9052</v>
      </c>
      <c r="C1773" s="154">
        <v>44872</v>
      </c>
      <c r="D1773" s="155" t="s">
        <v>16</v>
      </c>
      <c r="E1773" s="156">
        <v>82</v>
      </c>
      <c r="F1773" s="157" t="s">
        <v>8969</v>
      </c>
      <c r="G1773" s="155" t="s">
        <v>9069</v>
      </c>
      <c r="H1773" s="158" t="s">
        <v>9009</v>
      </c>
      <c r="I1773" s="157"/>
      <c r="J1773" s="157">
        <v>18</v>
      </c>
      <c r="K1773" s="157" t="s">
        <v>9054</v>
      </c>
      <c r="L1773" s="159">
        <v>9.9</v>
      </c>
      <c r="M1773" s="159"/>
      <c r="N1773" s="157"/>
      <c r="O1773" s="7" t="s">
        <v>9056</v>
      </c>
      <c r="P1773" s="16">
        <f>IFERROR(LOOKUP(E1773,{30,43,48,53,58,63,68,73,78,83,88,93,97},{42,47,52,57,62,67,72,77,82,87,92,99,100}),999)</f>
        <v>82</v>
      </c>
      <c r="Q1773">
        <v>1</v>
      </c>
    </row>
    <row r="1774" spans="1:17" ht="29" x14ac:dyDescent="0.35">
      <c r="A1774" s="153">
        <v>5007</v>
      </c>
      <c r="B1774" t="s">
        <v>9052</v>
      </c>
      <c r="C1774" s="154">
        <v>44872</v>
      </c>
      <c r="D1774" s="155" t="s">
        <v>16</v>
      </c>
      <c r="E1774" s="156">
        <v>73</v>
      </c>
      <c r="F1774" s="157" t="s">
        <v>8969</v>
      </c>
      <c r="G1774" s="157" t="s">
        <v>9</v>
      </c>
      <c r="H1774" s="158" t="s">
        <v>9053</v>
      </c>
      <c r="I1774" s="157">
        <v>637420</v>
      </c>
      <c r="J1774" s="157">
        <v>18</v>
      </c>
      <c r="K1774" s="157" t="s">
        <v>9081</v>
      </c>
      <c r="L1774" s="159">
        <v>0.3</v>
      </c>
      <c r="M1774" s="159" t="s">
        <v>9058</v>
      </c>
      <c r="N1774" s="157">
        <v>637420</v>
      </c>
      <c r="O1774" s="7" t="s">
        <v>9056</v>
      </c>
      <c r="P1774" s="16">
        <f>IFERROR(LOOKUP(E1774,{30,43,48,53,58,63,68,73,78,83,88,93,97},{42,47,52,57,62,67,72,77,82,87,92,99,100}),999)</f>
        <v>77</v>
      </c>
      <c r="Q1774">
        <v>1</v>
      </c>
    </row>
    <row r="1775" spans="1:17" x14ac:dyDescent="0.35">
      <c r="A1775" s="153">
        <v>5008</v>
      </c>
      <c r="B1775" t="s">
        <v>9052</v>
      </c>
      <c r="C1775" s="154">
        <v>44872</v>
      </c>
      <c r="D1775" s="155" t="s">
        <v>16</v>
      </c>
      <c r="E1775" s="156">
        <v>86</v>
      </c>
      <c r="F1775" s="157" t="s">
        <v>8969</v>
      </c>
      <c r="G1775" s="155" t="s">
        <v>9069</v>
      </c>
      <c r="H1775" s="158" t="s">
        <v>9009</v>
      </c>
      <c r="I1775" s="157"/>
      <c r="J1775" s="157">
        <v>18</v>
      </c>
      <c r="K1775" s="157" t="s">
        <v>9054</v>
      </c>
      <c r="L1775" s="159">
        <v>9.9</v>
      </c>
      <c r="M1775" s="159"/>
      <c r="N1775" s="157"/>
      <c r="O1775" s="7" t="s">
        <v>9056</v>
      </c>
      <c r="P1775" s="16">
        <f>IFERROR(LOOKUP(E1775,{30,43,48,53,58,63,68,73,78,83,88,93,97},{42,47,52,57,62,67,72,77,82,87,92,99,100}),999)</f>
        <v>87</v>
      </c>
      <c r="Q1775">
        <v>1</v>
      </c>
    </row>
    <row r="1776" spans="1:17" x14ac:dyDescent="0.35">
      <c r="A1776" s="153">
        <v>5009</v>
      </c>
      <c r="B1776" t="s">
        <v>9052</v>
      </c>
      <c r="C1776" s="154">
        <v>44872</v>
      </c>
      <c r="D1776" s="155" t="s">
        <v>16</v>
      </c>
      <c r="E1776" s="156">
        <v>81</v>
      </c>
      <c r="F1776" s="157" t="s">
        <v>8969</v>
      </c>
      <c r="G1776" s="155" t="s">
        <v>9069</v>
      </c>
      <c r="H1776" s="158" t="s">
        <v>9009</v>
      </c>
      <c r="I1776" s="157"/>
      <c r="J1776" s="157">
        <v>18</v>
      </c>
      <c r="K1776" s="157" t="s">
        <v>9054</v>
      </c>
      <c r="L1776" s="159">
        <v>9.9</v>
      </c>
      <c r="M1776" s="159"/>
      <c r="N1776" s="157"/>
      <c r="O1776" s="7" t="s">
        <v>9056</v>
      </c>
      <c r="P1776" s="16">
        <f>IFERROR(LOOKUP(E1776,{30,43,48,53,58,63,68,73,78,83,88,93,97},{42,47,52,57,62,67,72,77,82,87,92,99,100}),999)</f>
        <v>82</v>
      </c>
      <c r="Q1776">
        <v>1</v>
      </c>
    </row>
    <row r="1777" spans="1:17" x14ac:dyDescent="0.35">
      <c r="A1777" s="153">
        <v>5010</v>
      </c>
      <c r="B1777" t="s">
        <v>9052</v>
      </c>
      <c r="C1777" s="154">
        <v>44872</v>
      </c>
      <c r="D1777" s="155" t="s">
        <v>16</v>
      </c>
      <c r="E1777" s="156">
        <v>77</v>
      </c>
      <c r="F1777" s="157" t="s">
        <v>8969</v>
      </c>
      <c r="G1777" s="155" t="s">
        <v>9069</v>
      </c>
      <c r="H1777" s="158" t="s">
        <v>9009</v>
      </c>
      <c r="I1777" s="157"/>
      <c r="J1777" s="157">
        <v>18</v>
      </c>
      <c r="K1777" s="157" t="s">
        <v>9054</v>
      </c>
      <c r="L1777" s="159">
        <v>9.9</v>
      </c>
      <c r="M1777" s="159"/>
      <c r="N1777" s="157"/>
      <c r="O1777" s="7" t="s">
        <v>9056</v>
      </c>
      <c r="P1777" s="16">
        <f>IFERROR(LOOKUP(E1777,{30,43,48,53,58,63,68,73,78,83,88,93,97},{42,47,52,57,62,67,72,77,82,87,92,99,100}),999)</f>
        <v>77</v>
      </c>
      <c r="Q1777">
        <v>1</v>
      </c>
    </row>
    <row r="1778" spans="1:17" x14ac:dyDescent="0.35">
      <c r="A1778" s="153">
        <v>5011</v>
      </c>
      <c r="B1778" t="s">
        <v>9052</v>
      </c>
      <c r="C1778" s="154">
        <v>44872</v>
      </c>
      <c r="D1778" s="155" t="s">
        <v>16</v>
      </c>
      <c r="E1778" s="156">
        <v>91</v>
      </c>
      <c r="F1778" s="157" t="s">
        <v>8969</v>
      </c>
      <c r="G1778" s="155" t="s">
        <v>9069</v>
      </c>
      <c r="H1778" s="158" t="s">
        <v>9009</v>
      </c>
      <c r="I1778" s="157"/>
      <c r="J1778" s="157">
        <v>18</v>
      </c>
      <c r="K1778" s="157" t="s">
        <v>9054</v>
      </c>
      <c r="L1778" s="159">
        <v>9.9</v>
      </c>
      <c r="M1778" s="159"/>
      <c r="N1778" s="157"/>
      <c r="O1778" s="7" t="s">
        <v>9056</v>
      </c>
      <c r="P1778" s="16">
        <f>IFERROR(LOOKUP(E1778,{30,43,48,53,58,63,68,73,78,83,88,93,97},{42,47,52,57,62,67,72,77,82,87,92,99,100}),999)</f>
        <v>92</v>
      </c>
      <c r="Q1778">
        <v>1</v>
      </c>
    </row>
    <row r="1779" spans="1:17" x14ac:dyDescent="0.35">
      <c r="A1779" s="153">
        <v>5012</v>
      </c>
      <c r="B1779" t="s">
        <v>9052</v>
      </c>
      <c r="C1779" s="154">
        <v>44872</v>
      </c>
      <c r="D1779" s="155" t="s">
        <v>16</v>
      </c>
      <c r="E1779" s="156">
        <v>77</v>
      </c>
      <c r="F1779" s="157" t="s">
        <v>8969</v>
      </c>
      <c r="G1779" s="155" t="s">
        <v>9069</v>
      </c>
      <c r="H1779" s="158" t="s">
        <v>9009</v>
      </c>
      <c r="I1779" s="157"/>
      <c r="J1779" s="157">
        <v>18</v>
      </c>
      <c r="K1779" s="157" t="s">
        <v>9054</v>
      </c>
      <c r="L1779" s="159">
        <v>9.9</v>
      </c>
      <c r="M1779" s="159"/>
      <c r="N1779" s="157"/>
      <c r="O1779" s="7" t="s">
        <v>9056</v>
      </c>
      <c r="P1779" s="16">
        <f>IFERROR(LOOKUP(E1779,{30,43,48,53,58,63,68,73,78,83,88,93,97},{42,47,52,57,62,67,72,77,82,87,92,99,100}),999)</f>
        <v>77</v>
      </c>
      <c r="Q1779">
        <v>1</v>
      </c>
    </row>
    <row r="1780" spans="1:17" ht="29" x14ac:dyDescent="0.35">
      <c r="A1780" s="153">
        <v>5013</v>
      </c>
      <c r="B1780" t="s">
        <v>9052</v>
      </c>
      <c r="C1780" s="154">
        <v>44872</v>
      </c>
      <c r="D1780" s="155" t="s">
        <v>16</v>
      </c>
      <c r="E1780" s="156">
        <v>84</v>
      </c>
      <c r="F1780" s="157" t="s">
        <v>8969</v>
      </c>
      <c r="G1780" s="157" t="s">
        <v>9</v>
      </c>
      <c r="H1780" s="158" t="s">
        <v>9053</v>
      </c>
      <c r="I1780" s="157">
        <v>91286</v>
      </c>
      <c r="J1780" s="157">
        <v>18</v>
      </c>
      <c r="K1780" s="157" t="s">
        <v>9112</v>
      </c>
      <c r="L1780" s="159">
        <v>0.3</v>
      </c>
      <c r="M1780" s="159" t="s">
        <v>9058</v>
      </c>
      <c r="N1780" s="157">
        <v>91286</v>
      </c>
      <c r="O1780" s="7" t="s">
        <v>9056</v>
      </c>
      <c r="P1780" s="16">
        <f>IFERROR(LOOKUP(E1780,{30,43,48,53,58,63,68,73,78,83,88,93,97},{42,47,52,57,62,67,72,77,82,87,92,99,100}),999)</f>
        <v>87</v>
      </c>
      <c r="Q1780">
        <v>1</v>
      </c>
    </row>
    <row r="1781" spans="1:17" x14ac:dyDescent="0.35">
      <c r="A1781" s="153">
        <v>5014</v>
      </c>
      <c r="B1781" t="s">
        <v>9052</v>
      </c>
      <c r="C1781" s="154">
        <v>44872</v>
      </c>
      <c r="D1781" s="155" t="s">
        <v>16</v>
      </c>
      <c r="E1781" s="156">
        <v>79</v>
      </c>
      <c r="F1781" s="157" t="s">
        <v>8969</v>
      </c>
      <c r="G1781" s="155" t="s">
        <v>9069</v>
      </c>
      <c r="H1781" s="158" t="s">
        <v>9009</v>
      </c>
      <c r="I1781" s="157"/>
      <c r="J1781" s="157">
        <v>18</v>
      </c>
      <c r="K1781" s="157" t="s">
        <v>9054</v>
      </c>
      <c r="L1781" s="159">
        <v>9.9</v>
      </c>
      <c r="M1781" s="159"/>
      <c r="N1781" s="157"/>
      <c r="O1781" s="7" t="s">
        <v>9056</v>
      </c>
      <c r="P1781" s="16">
        <f>IFERROR(LOOKUP(E1781,{30,43,48,53,58,63,68,73,78,83,88,93,97},{42,47,52,57,62,67,72,77,82,87,92,99,100}),999)</f>
        <v>82</v>
      </c>
      <c r="Q1781">
        <v>1</v>
      </c>
    </row>
    <row r="1782" spans="1:17" x14ac:dyDescent="0.35">
      <c r="A1782" s="153">
        <v>5015</v>
      </c>
      <c r="B1782" t="s">
        <v>9052</v>
      </c>
      <c r="C1782" s="154">
        <v>44872</v>
      </c>
      <c r="D1782" s="155" t="s">
        <v>16</v>
      </c>
      <c r="E1782" s="156">
        <v>93</v>
      </c>
      <c r="F1782" s="157" t="s">
        <v>8969</v>
      </c>
      <c r="G1782" s="155" t="s">
        <v>9069</v>
      </c>
      <c r="H1782" s="158" t="s">
        <v>9009</v>
      </c>
      <c r="I1782" s="157"/>
      <c r="J1782" s="157">
        <v>18</v>
      </c>
      <c r="K1782" s="157" t="s">
        <v>9054</v>
      </c>
      <c r="L1782" s="159">
        <v>9.9</v>
      </c>
      <c r="M1782" s="159"/>
      <c r="N1782" s="157"/>
      <c r="O1782" s="7" t="s">
        <v>9056</v>
      </c>
      <c r="P1782" s="16">
        <f>IFERROR(LOOKUP(E1782,{30,43,48,53,58,63,68,73,78,83,88,93,97},{42,47,52,57,62,67,72,77,82,87,92,99,100}),999)</f>
        <v>99</v>
      </c>
      <c r="Q1782">
        <v>1</v>
      </c>
    </row>
    <row r="1783" spans="1:17" ht="29" x14ac:dyDescent="0.35">
      <c r="A1783" s="153">
        <v>5016</v>
      </c>
      <c r="B1783" t="s">
        <v>9052</v>
      </c>
      <c r="C1783" s="154">
        <v>44872</v>
      </c>
      <c r="D1783" s="155" t="s">
        <v>16</v>
      </c>
      <c r="E1783" s="156">
        <v>82</v>
      </c>
      <c r="F1783" s="157" t="s">
        <v>8969</v>
      </c>
      <c r="G1783" s="157" t="s">
        <v>9</v>
      </c>
      <c r="H1783" s="158" t="s">
        <v>9053</v>
      </c>
      <c r="I1783" s="157">
        <v>637420</v>
      </c>
      <c r="J1783" s="157">
        <v>18</v>
      </c>
      <c r="K1783" s="157" t="s">
        <v>9081</v>
      </c>
      <c r="L1783" s="159">
        <v>0.3</v>
      </c>
      <c r="M1783" s="159" t="s">
        <v>9058</v>
      </c>
      <c r="N1783" s="157">
        <v>637420</v>
      </c>
      <c r="O1783" s="7" t="s">
        <v>9056</v>
      </c>
      <c r="P1783" s="16">
        <f>IFERROR(LOOKUP(E1783,{30,43,48,53,58,63,68,73,78,83,88,93,97},{42,47,52,57,62,67,72,77,82,87,92,99,100}),999)</f>
        <v>82</v>
      </c>
      <c r="Q1783">
        <v>1</v>
      </c>
    </row>
    <row r="1784" spans="1:17" x14ac:dyDescent="0.35">
      <c r="A1784" s="153">
        <v>5017</v>
      </c>
      <c r="B1784" t="s">
        <v>9052</v>
      </c>
      <c r="C1784" s="154">
        <v>44872</v>
      </c>
      <c r="D1784" s="155" t="s">
        <v>16</v>
      </c>
      <c r="E1784" s="156">
        <v>83</v>
      </c>
      <c r="F1784" s="157" t="s">
        <v>8969</v>
      </c>
      <c r="G1784" s="155" t="s">
        <v>9069</v>
      </c>
      <c r="H1784" s="158" t="s">
        <v>9009</v>
      </c>
      <c r="I1784" s="157"/>
      <c r="J1784" s="157">
        <v>18</v>
      </c>
      <c r="K1784" s="157" t="s">
        <v>9054</v>
      </c>
      <c r="L1784" s="159">
        <v>9.9</v>
      </c>
      <c r="M1784" s="159"/>
      <c r="N1784" s="157"/>
      <c r="O1784" s="7" t="s">
        <v>9056</v>
      </c>
      <c r="P1784" s="16">
        <f>IFERROR(LOOKUP(E1784,{30,43,48,53,58,63,68,73,78,83,88,93,97},{42,47,52,57,62,67,72,77,82,87,92,99,100}),999)</f>
        <v>87</v>
      </c>
      <c r="Q1784">
        <v>1</v>
      </c>
    </row>
    <row r="1785" spans="1:17" x14ac:dyDescent="0.35">
      <c r="A1785" s="153">
        <v>5018</v>
      </c>
      <c r="B1785" t="s">
        <v>9052</v>
      </c>
      <c r="C1785" s="154">
        <v>44872</v>
      </c>
      <c r="D1785" s="155" t="s">
        <v>16</v>
      </c>
      <c r="E1785" s="156">
        <v>82</v>
      </c>
      <c r="F1785" s="157" t="s">
        <v>8969</v>
      </c>
      <c r="G1785" s="155" t="s">
        <v>9069</v>
      </c>
      <c r="H1785" s="158" t="s">
        <v>9009</v>
      </c>
      <c r="I1785" s="157"/>
      <c r="J1785" s="157">
        <v>18</v>
      </c>
      <c r="K1785" s="157" t="s">
        <v>9054</v>
      </c>
      <c r="L1785" s="159">
        <v>9.9</v>
      </c>
      <c r="M1785" s="159"/>
      <c r="N1785" s="157"/>
      <c r="O1785" s="7" t="s">
        <v>9056</v>
      </c>
      <c r="P1785" s="16">
        <f>IFERROR(LOOKUP(E1785,{30,43,48,53,58,63,68,73,78,83,88,93,97},{42,47,52,57,62,67,72,77,82,87,92,99,100}),999)</f>
        <v>82</v>
      </c>
      <c r="Q1785">
        <v>1</v>
      </c>
    </row>
    <row r="1786" spans="1:17" x14ac:dyDescent="0.35">
      <c r="A1786" s="153">
        <v>5019</v>
      </c>
      <c r="B1786" t="s">
        <v>9052</v>
      </c>
      <c r="C1786" s="154">
        <v>44872</v>
      </c>
      <c r="D1786" s="155" t="s">
        <v>16</v>
      </c>
      <c r="E1786" s="156">
        <v>84</v>
      </c>
      <c r="F1786" s="157" t="s">
        <v>8969</v>
      </c>
      <c r="G1786" s="155" t="s">
        <v>9069</v>
      </c>
      <c r="H1786" s="158" t="s">
        <v>9009</v>
      </c>
      <c r="I1786" s="157"/>
      <c r="J1786" s="157">
        <v>18</v>
      </c>
      <c r="K1786" s="157" t="s">
        <v>9054</v>
      </c>
      <c r="L1786" s="159">
        <v>9.9</v>
      </c>
      <c r="M1786" s="159"/>
      <c r="N1786" s="157"/>
      <c r="O1786" s="7" t="s">
        <v>9056</v>
      </c>
      <c r="P1786" s="16">
        <f>IFERROR(LOOKUP(E1786,{30,43,48,53,58,63,68,73,78,83,88,93,97},{42,47,52,57,62,67,72,77,82,87,92,99,100}),999)</f>
        <v>87</v>
      </c>
      <c r="Q1786">
        <v>1</v>
      </c>
    </row>
    <row r="1787" spans="1:17" x14ac:dyDescent="0.35">
      <c r="A1787" s="153">
        <v>5020</v>
      </c>
      <c r="B1787" t="s">
        <v>9052</v>
      </c>
      <c r="C1787" s="154">
        <v>44872</v>
      </c>
      <c r="D1787" s="155" t="s">
        <v>16</v>
      </c>
      <c r="E1787" s="156">
        <v>80</v>
      </c>
      <c r="F1787" s="157" t="s">
        <v>8969</v>
      </c>
      <c r="G1787" s="157" t="s">
        <v>9</v>
      </c>
      <c r="H1787" s="158" t="s">
        <v>9053</v>
      </c>
      <c r="I1787" s="157">
        <v>220508</v>
      </c>
      <c r="J1787" s="157">
        <v>18</v>
      </c>
      <c r="K1787" s="157" t="s">
        <v>9121</v>
      </c>
      <c r="L1787" s="159">
        <v>0.4</v>
      </c>
      <c r="M1787" s="159" t="s">
        <v>9058</v>
      </c>
      <c r="N1787" s="157">
        <v>220508</v>
      </c>
      <c r="O1787" s="7" t="s">
        <v>9056</v>
      </c>
      <c r="P1787" s="16">
        <f>IFERROR(LOOKUP(E1787,{30,43,48,53,58,63,68,73,78,83,88,93,97},{42,47,52,57,62,67,72,77,82,87,92,99,100}),999)</f>
        <v>82</v>
      </c>
      <c r="Q1787">
        <v>1</v>
      </c>
    </row>
    <row r="1788" spans="1:17" x14ac:dyDescent="0.35">
      <c r="A1788" s="153">
        <v>5021</v>
      </c>
      <c r="B1788" t="s">
        <v>9052</v>
      </c>
      <c r="C1788" s="154">
        <v>44872</v>
      </c>
      <c r="D1788" s="155" t="s">
        <v>16</v>
      </c>
      <c r="E1788" s="156">
        <v>80</v>
      </c>
      <c r="F1788" s="157" t="s">
        <v>8969</v>
      </c>
      <c r="G1788" s="155" t="s">
        <v>9069</v>
      </c>
      <c r="H1788" s="158" t="s">
        <v>9009</v>
      </c>
      <c r="I1788" s="157"/>
      <c r="J1788" s="157">
        <v>18</v>
      </c>
      <c r="K1788" s="157" t="s">
        <v>9054</v>
      </c>
      <c r="L1788" s="159">
        <v>9.9</v>
      </c>
      <c r="M1788" s="159"/>
      <c r="N1788" s="157"/>
      <c r="O1788" s="7" t="s">
        <v>9056</v>
      </c>
      <c r="P1788" s="16">
        <f>IFERROR(LOOKUP(E1788,{30,43,48,53,58,63,68,73,78,83,88,93,97},{42,47,52,57,62,67,72,77,82,87,92,99,100}),999)</f>
        <v>82</v>
      </c>
      <c r="Q1788">
        <v>1</v>
      </c>
    </row>
    <row r="1789" spans="1:17" x14ac:dyDescent="0.35">
      <c r="A1789" s="153">
        <v>5022</v>
      </c>
      <c r="B1789" t="s">
        <v>9052</v>
      </c>
      <c r="C1789" s="154">
        <v>44872</v>
      </c>
      <c r="D1789" s="155" t="s">
        <v>16</v>
      </c>
      <c r="E1789" s="156">
        <v>87</v>
      </c>
      <c r="F1789" s="157" t="s">
        <v>8969</v>
      </c>
      <c r="G1789" s="155" t="s">
        <v>9069</v>
      </c>
      <c r="H1789" s="158" t="s">
        <v>9009</v>
      </c>
      <c r="I1789" s="157"/>
      <c r="J1789" s="157">
        <v>18</v>
      </c>
      <c r="K1789" s="157" t="s">
        <v>9054</v>
      </c>
      <c r="L1789" s="159">
        <v>9.9</v>
      </c>
      <c r="M1789" s="159"/>
      <c r="N1789" s="157"/>
      <c r="O1789" s="7" t="s">
        <v>9056</v>
      </c>
      <c r="P1789" s="16">
        <f>IFERROR(LOOKUP(E1789,{30,43,48,53,58,63,68,73,78,83,88,93,97},{42,47,52,57,62,67,72,77,82,87,92,99,100}),999)</f>
        <v>87</v>
      </c>
      <c r="Q1789">
        <v>1</v>
      </c>
    </row>
    <row r="1790" spans="1:17" x14ac:dyDescent="0.35">
      <c r="A1790" s="153">
        <v>5023</v>
      </c>
      <c r="B1790" t="s">
        <v>9052</v>
      </c>
      <c r="C1790" s="154">
        <v>44872</v>
      </c>
      <c r="D1790" s="155" t="s">
        <v>16</v>
      </c>
      <c r="E1790" s="156">
        <v>84</v>
      </c>
      <c r="F1790" s="157" t="s">
        <v>8969</v>
      </c>
      <c r="G1790" s="155" t="s">
        <v>9069</v>
      </c>
      <c r="H1790" s="158" t="s">
        <v>9009</v>
      </c>
      <c r="I1790" s="157"/>
      <c r="J1790" s="157">
        <v>18</v>
      </c>
      <c r="K1790" s="157" t="s">
        <v>9054</v>
      </c>
      <c r="L1790" s="159">
        <v>9.9</v>
      </c>
      <c r="M1790" s="159"/>
      <c r="N1790" s="157"/>
      <c r="O1790" s="7" t="s">
        <v>9056</v>
      </c>
      <c r="P1790" s="16">
        <f>IFERROR(LOOKUP(E1790,{30,43,48,53,58,63,68,73,78,83,88,93,97},{42,47,52,57,62,67,72,77,82,87,92,99,100}),999)</f>
        <v>87</v>
      </c>
      <c r="Q1790">
        <v>1</v>
      </c>
    </row>
    <row r="1791" spans="1:17" x14ac:dyDescent="0.35">
      <c r="A1791" s="153">
        <v>5024</v>
      </c>
      <c r="B1791" t="s">
        <v>9052</v>
      </c>
      <c r="C1791" s="154">
        <v>44872</v>
      </c>
      <c r="D1791" s="155" t="s">
        <v>16</v>
      </c>
      <c r="E1791" s="156">
        <v>85</v>
      </c>
      <c r="F1791" s="157" t="s">
        <v>8969</v>
      </c>
      <c r="G1791" s="155" t="s">
        <v>9069</v>
      </c>
      <c r="H1791" s="158" t="s">
        <v>9009</v>
      </c>
      <c r="I1791" s="157"/>
      <c r="J1791" s="157">
        <v>18</v>
      </c>
      <c r="K1791" s="157" t="s">
        <v>9054</v>
      </c>
      <c r="L1791" s="159">
        <v>9.9</v>
      </c>
      <c r="M1791" s="159"/>
      <c r="N1791" s="157"/>
      <c r="O1791" s="7" t="s">
        <v>9056</v>
      </c>
      <c r="P1791" s="16">
        <f>IFERROR(LOOKUP(E1791,{30,43,48,53,58,63,68,73,78,83,88,93,97},{42,47,52,57,62,67,72,77,82,87,92,99,100}),999)</f>
        <v>87</v>
      </c>
      <c r="Q1791">
        <v>1</v>
      </c>
    </row>
    <row r="1792" spans="1:17" x14ac:dyDescent="0.35">
      <c r="A1792" s="153">
        <v>5025</v>
      </c>
      <c r="B1792" t="s">
        <v>9052</v>
      </c>
      <c r="C1792" s="154">
        <v>44872</v>
      </c>
      <c r="D1792" s="155" t="s">
        <v>16</v>
      </c>
      <c r="E1792" s="156">
        <v>89</v>
      </c>
      <c r="F1792" s="157" t="s">
        <v>8969</v>
      </c>
      <c r="G1792" s="155" t="s">
        <v>9069</v>
      </c>
      <c r="H1792" s="158" t="s">
        <v>9009</v>
      </c>
      <c r="I1792" s="157"/>
      <c r="J1792" s="157">
        <v>18</v>
      </c>
      <c r="K1792" s="157" t="s">
        <v>9054</v>
      </c>
      <c r="L1792" s="159">
        <v>9.9</v>
      </c>
      <c r="M1792" s="159"/>
      <c r="N1792" s="157"/>
      <c r="O1792" s="7" t="s">
        <v>9056</v>
      </c>
      <c r="P1792" s="16">
        <f>IFERROR(LOOKUP(E1792,{30,43,48,53,58,63,68,73,78,83,88,93,97},{42,47,52,57,62,67,72,77,82,87,92,99,100}),999)</f>
        <v>92</v>
      </c>
      <c r="Q1792">
        <v>1</v>
      </c>
    </row>
    <row r="1793" spans="1:17" ht="29" x14ac:dyDescent="0.35">
      <c r="A1793" s="153">
        <v>5026</v>
      </c>
      <c r="B1793" t="s">
        <v>9052</v>
      </c>
      <c r="C1793" s="154">
        <v>44872</v>
      </c>
      <c r="D1793" s="155" t="s">
        <v>16</v>
      </c>
      <c r="E1793" s="156">
        <v>75</v>
      </c>
      <c r="F1793" s="157" t="s">
        <v>8969</v>
      </c>
      <c r="G1793" s="157" t="s">
        <v>9</v>
      </c>
      <c r="H1793" s="158" t="s">
        <v>9053</v>
      </c>
      <c r="I1793" s="157">
        <v>637420</v>
      </c>
      <c r="J1793" s="157">
        <v>18</v>
      </c>
      <c r="K1793" s="157" t="s">
        <v>9081</v>
      </c>
      <c r="L1793" s="159">
        <v>0.3</v>
      </c>
      <c r="M1793" s="159" t="s">
        <v>9058</v>
      </c>
      <c r="N1793" s="157">
        <v>637420</v>
      </c>
      <c r="O1793" s="7" t="s">
        <v>9056</v>
      </c>
      <c r="P1793" s="16">
        <f>IFERROR(LOOKUP(E1793,{30,43,48,53,58,63,68,73,78,83,88,93,97},{42,47,52,57,62,67,72,77,82,87,92,99,100}),999)</f>
        <v>77</v>
      </c>
      <c r="Q1793">
        <v>1</v>
      </c>
    </row>
    <row r="1794" spans="1:17" x14ac:dyDescent="0.35">
      <c r="A1794" s="153">
        <v>5027</v>
      </c>
      <c r="B1794" t="s">
        <v>9052</v>
      </c>
      <c r="C1794" s="154">
        <v>44872</v>
      </c>
      <c r="D1794" s="155" t="s">
        <v>16</v>
      </c>
      <c r="E1794" s="156">
        <v>81</v>
      </c>
      <c r="F1794" s="157" t="s">
        <v>8969</v>
      </c>
      <c r="G1794" s="155" t="s">
        <v>9069</v>
      </c>
      <c r="H1794" s="158" t="s">
        <v>9009</v>
      </c>
      <c r="I1794" s="157"/>
      <c r="J1794" s="157">
        <v>18</v>
      </c>
      <c r="K1794" s="157" t="s">
        <v>9054</v>
      </c>
      <c r="L1794" s="159">
        <v>9.9</v>
      </c>
      <c r="M1794" s="159"/>
      <c r="N1794" s="157"/>
      <c r="O1794" s="7" t="s">
        <v>9056</v>
      </c>
      <c r="P1794" s="16">
        <f>IFERROR(LOOKUP(E1794,{30,43,48,53,58,63,68,73,78,83,88,93,97},{42,47,52,57,62,67,72,77,82,87,92,99,100}),999)</f>
        <v>82</v>
      </c>
      <c r="Q1794">
        <v>1</v>
      </c>
    </row>
    <row r="1795" spans="1:17" x14ac:dyDescent="0.35">
      <c r="A1795" s="153">
        <v>5028</v>
      </c>
      <c r="B1795" t="s">
        <v>9052</v>
      </c>
      <c r="C1795" s="154">
        <v>44872</v>
      </c>
      <c r="D1795" s="155" t="s">
        <v>16</v>
      </c>
      <c r="E1795" s="156">
        <v>81</v>
      </c>
      <c r="F1795" s="157" t="s">
        <v>8969</v>
      </c>
      <c r="G1795" s="155" t="s">
        <v>9069</v>
      </c>
      <c r="H1795" s="158" t="s">
        <v>9009</v>
      </c>
      <c r="I1795" s="157"/>
      <c r="J1795" s="157">
        <v>18</v>
      </c>
      <c r="K1795" s="157" t="s">
        <v>9054</v>
      </c>
      <c r="L1795" s="159">
        <v>9.9</v>
      </c>
      <c r="M1795" s="159"/>
      <c r="N1795" s="157"/>
      <c r="O1795" s="7" t="s">
        <v>9056</v>
      </c>
      <c r="P1795" s="16">
        <f>IFERROR(LOOKUP(E1795,{30,43,48,53,58,63,68,73,78,83,88,93,97},{42,47,52,57,62,67,72,77,82,87,92,99,100}),999)</f>
        <v>82</v>
      </c>
      <c r="Q1795">
        <v>1</v>
      </c>
    </row>
    <row r="1796" spans="1:17" ht="29" x14ac:dyDescent="0.35">
      <c r="A1796" s="153">
        <v>5029</v>
      </c>
      <c r="B1796" t="s">
        <v>9052</v>
      </c>
      <c r="C1796" s="154">
        <v>44872</v>
      </c>
      <c r="D1796" s="155" t="s">
        <v>16</v>
      </c>
      <c r="E1796" s="156">
        <v>78</v>
      </c>
      <c r="F1796" s="157" t="s">
        <v>8969</v>
      </c>
      <c r="G1796" s="157" t="s">
        <v>9</v>
      </c>
      <c r="H1796" s="158" t="s">
        <v>9053</v>
      </c>
      <c r="I1796" s="157">
        <v>91286</v>
      </c>
      <c r="J1796" s="157">
        <v>18</v>
      </c>
      <c r="K1796" s="157" t="s">
        <v>9112</v>
      </c>
      <c r="L1796" s="159">
        <v>0.3</v>
      </c>
      <c r="M1796" s="159" t="s">
        <v>9058</v>
      </c>
      <c r="N1796" s="157">
        <v>91286</v>
      </c>
      <c r="O1796" s="7" t="s">
        <v>9056</v>
      </c>
      <c r="P1796" s="16">
        <f>IFERROR(LOOKUP(E1796,{30,43,48,53,58,63,68,73,78,83,88,93,97},{42,47,52,57,62,67,72,77,82,87,92,99,100}),999)</f>
        <v>82</v>
      </c>
      <c r="Q1796">
        <v>1</v>
      </c>
    </row>
    <row r="1797" spans="1:17" x14ac:dyDescent="0.35">
      <c r="A1797" s="153">
        <v>5030</v>
      </c>
      <c r="B1797" t="s">
        <v>9052</v>
      </c>
      <c r="C1797" s="154">
        <v>44872</v>
      </c>
      <c r="D1797" s="155" t="s">
        <v>16</v>
      </c>
      <c r="E1797" s="156">
        <v>83</v>
      </c>
      <c r="F1797" s="157" t="s">
        <v>8969</v>
      </c>
      <c r="G1797" s="155" t="s">
        <v>9069</v>
      </c>
      <c r="H1797" s="158" t="s">
        <v>9009</v>
      </c>
      <c r="I1797" s="157"/>
      <c r="J1797" s="157">
        <v>18</v>
      </c>
      <c r="K1797" s="157" t="s">
        <v>9054</v>
      </c>
      <c r="L1797" s="159">
        <v>9.9</v>
      </c>
      <c r="M1797" s="159"/>
      <c r="N1797" s="157"/>
      <c r="O1797" s="7" t="s">
        <v>9056</v>
      </c>
      <c r="P1797" s="16">
        <f>IFERROR(LOOKUP(E1797,{30,43,48,53,58,63,68,73,78,83,88,93,97},{42,47,52,57,62,67,72,77,82,87,92,99,100}),999)</f>
        <v>87</v>
      </c>
      <c r="Q1797">
        <v>1</v>
      </c>
    </row>
    <row r="1798" spans="1:17" x14ac:dyDescent="0.35">
      <c r="A1798" s="153">
        <v>5031</v>
      </c>
      <c r="B1798" t="s">
        <v>9052</v>
      </c>
      <c r="C1798" s="154">
        <v>44872</v>
      </c>
      <c r="D1798" s="155" t="s">
        <v>16</v>
      </c>
      <c r="E1798" s="156">
        <v>78</v>
      </c>
      <c r="F1798" s="157" t="s">
        <v>8969</v>
      </c>
      <c r="G1798" s="155" t="s">
        <v>9069</v>
      </c>
      <c r="H1798" s="158" t="s">
        <v>9009</v>
      </c>
      <c r="I1798" s="157"/>
      <c r="J1798" s="157">
        <v>18</v>
      </c>
      <c r="K1798" s="157" t="s">
        <v>9054</v>
      </c>
      <c r="L1798" s="159">
        <v>9.9</v>
      </c>
      <c r="M1798" s="159"/>
      <c r="N1798" s="157"/>
      <c r="O1798" s="7" t="s">
        <v>9056</v>
      </c>
      <c r="P1798" s="16">
        <f>IFERROR(LOOKUP(E1798,{30,43,48,53,58,63,68,73,78,83,88,93,97},{42,47,52,57,62,67,72,77,82,87,92,99,100}),999)</f>
        <v>82</v>
      </c>
      <c r="Q1798">
        <v>1</v>
      </c>
    </row>
    <row r="1799" spans="1:17" x14ac:dyDescent="0.35">
      <c r="A1799" s="153">
        <v>5032</v>
      </c>
      <c r="B1799" t="s">
        <v>9052</v>
      </c>
      <c r="C1799" s="154">
        <v>44872</v>
      </c>
      <c r="D1799" s="155" t="s">
        <v>16</v>
      </c>
      <c r="E1799" s="156">
        <v>73</v>
      </c>
      <c r="F1799" s="157" t="s">
        <v>8969</v>
      </c>
      <c r="G1799" s="155" t="s">
        <v>9069</v>
      </c>
      <c r="H1799" s="158" t="s">
        <v>9009</v>
      </c>
      <c r="I1799" s="157"/>
      <c r="J1799" s="157">
        <v>18</v>
      </c>
      <c r="K1799" s="157" t="s">
        <v>9054</v>
      </c>
      <c r="L1799" s="159">
        <v>9.9</v>
      </c>
      <c r="M1799" s="159"/>
      <c r="N1799" s="157"/>
      <c r="O1799" s="7" t="s">
        <v>9056</v>
      </c>
      <c r="P1799" s="16">
        <f>IFERROR(LOOKUP(E1799,{30,43,48,53,58,63,68,73,78,83,88,93,97},{42,47,52,57,62,67,72,77,82,87,92,99,100}),999)</f>
        <v>77</v>
      </c>
      <c r="Q1799">
        <v>1</v>
      </c>
    </row>
    <row r="1800" spans="1:17" ht="29" x14ac:dyDescent="0.35">
      <c r="A1800" s="153">
        <v>5033</v>
      </c>
      <c r="B1800" t="s">
        <v>9052</v>
      </c>
      <c r="C1800" s="154">
        <v>44872</v>
      </c>
      <c r="D1800" s="155" t="s">
        <v>16</v>
      </c>
      <c r="E1800" s="156">
        <v>83</v>
      </c>
      <c r="F1800" s="157" t="s">
        <v>8969</v>
      </c>
      <c r="G1800" s="157" t="s">
        <v>9</v>
      </c>
      <c r="H1800" s="158" t="s">
        <v>9053</v>
      </c>
      <c r="I1800" s="157">
        <v>220258</v>
      </c>
      <c r="J1800" s="157">
        <v>18</v>
      </c>
      <c r="K1800" s="157" t="s">
        <v>9123</v>
      </c>
      <c r="L1800" s="159">
        <v>0.4</v>
      </c>
      <c r="M1800" s="159" t="s">
        <v>9058</v>
      </c>
      <c r="N1800" s="157">
        <v>220258</v>
      </c>
      <c r="O1800" s="7" t="s">
        <v>9056</v>
      </c>
      <c r="P1800" s="16">
        <f>IFERROR(LOOKUP(E1800,{30,43,48,53,58,63,68,73,78,83,88,93,97},{42,47,52,57,62,67,72,77,82,87,92,99,100}),999)</f>
        <v>87</v>
      </c>
      <c r="Q1800">
        <v>1</v>
      </c>
    </row>
    <row r="1801" spans="1:17" x14ac:dyDescent="0.35">
      <c r="A1801" s="153">
        <v>5034</v>
      </c>
      <c r="B1801" t="s">
        <v>9052</v>
      </c>
      <c r="C1801" s="154">
        <v>44872</v>
      </c>
      <c r="D1801" s="155" t="s">
        <v>16</v>
      </c>
      <c r="E1801" s="156">
        <v>82</v>
      </c>
      <c r="F1801" s="157" t="s">
        <v>8969</v>
      </c>
      <c r="G1801" s="155" t="s">
        <v>9069</v>
      </c>
      <c r="H1801" s="158" t="s">
        <v>9009</v>
      </c>
      <c r="I1801" s="157"/>
      <c r="J1801" s="157">
        <v>18</v>
      </c>
      <c r="K1801" s="157" t="s">
        <v>9054</v>
      </c>
      <c r="L1801" s="159">
        <v>9.9</v>
      </c>
      <c r="M1801" s="159"/>
      <c r="N1801" s="157"/>
      <c r="O1801" s="7" t="s">
        <v>9056</v>
      </c>
      <c r="P1801" s="16">
        <f>IFERROR(LOOKUP(E1801,{30,43,48,53,58,63,68,73,78,83,88,93,97},{42,47,52,57,62,67,72,77,82,87,92,99,100}),999)</f>
        <v>82</v>
      </c>
      <c r="Q1801">
        <v>1</v>
      </c>
    </row>
    <row r="1802" spans="1:17" x14ac:dyDescent="0.35">
      <c r="A1802" s="153">
        <v>5035</v>
      </c>
      <c r="B1802" t="s">
        <v>9052</v>
      </c>
      <c r="C1802" s="154">
        <v>44872</v>
      </c>
      <c r="D1802" s="155" t="s">
        <v>16</v>
      </c>
      <c r="E1802" s="156">
        <v>82</v>
      </c>
      <c r="F1802" s="157" t="s">
        <v>8969</v>
      </c>
      <c r="G1802" s="155" t="s">
        <v>9069</v>
      </c>
      <c r="H1802" s="158" t="s">
        <v>9009</v>
      </c>
      <c r="I1802" s="157"/>
      <c r="J1802" s="157">
        <v>18</v>
      </c>
      <c r="K1802" s="157" t="s">
        <v>9054</v>
      </c>
      <c r="L1802" s="159">
        <v>9.9</v>
      </c>
      <c r="M1802" s="159"/>
      <c r="N1802" s="157"/>
      <c r="O1802" s="7" t="s">
        <v>9056</v>
      </c>
      <c r="P1802" s="16">
        <f>IFERROR(LOOKUP(E1802,{30,43,48,53,58,63,68,73,78,83,88,93,97},{42,47,52,57,62,67,72,77,82,87,92,99,100}),999)</f>
        <v>82</v>
      </c>
      <c r="Q1802">
        <v>1</v>
      </c>
    </row>
    <row r="1803" spans="1:17" x14ac:dyDescent="0.35">
      <c r="A1803" s="153">
        <v>5036</v>
      </c>
      <c r="B1803" t="s">
        <v>9052</v>
      </c>
      <c r="C1803" s="154">
        <v>44872</v>
      </c>
      <c r="D1803" s="155" t="s">
        <v>16</v>
      </c>
      <c r="E1803" s="156">
        <v>90</v>
      </c>
      <c r="F1803" s="157" t="s">
        <v>8969</v>
      </c>
      <c r="G1803" s="157" t="s">
        <v>9</v>
      </c>
      <c r="H1803" s="158" t="s">
        <v>9009</v>
      </c>
      <c r="I1803" s="157"/>
      <c r="J1803" s="157">
        <v>18</v>
      </c>
      <c r="K1803" s="157" t="s">
        <v>9054</v>
      </c>
      <c r="L1803" s="159">
        <v>9.9</v>
      </c>
      <c r="M1803" s="159"/>
      <c r="N1803" s="157"/>
      <c r="O1803" s="7" t="s">
        <v>9056</v>
      </c>
      <c r="P1803" s="16">
        <f>IFERROR(LOOKUP(E1803,{30,43,48,53,58,63,68,73,78,83,88,93,97},{42,47,52,57,62,67,72,77,82,87,92,99,100}),999)</f>
        <v>92</v>
      </c>
      <c r="Q1803">
        <v>1</v>
      </c>
    </row>
    <row r="1804" spans="1:17" x14ac:dyDescent="0.35">
      <c r="A1804" s="153">
        <v>5037</v>
      </c>
      <c r="B1804" t="s">
        <v>9052</v>
      </c>
      <c r="C1804" s="154">
        <v>44872</v>
      </c>
      <c r="D1804" s="155" t="s">
        <v>16</v>
      </c>
      <c r="E1804" s="156">
        <v>80</v>
      </c>
      <c r="F1804" s="157" t="s">
        <v>8969</v>
      </c>
      <c r="G1804" s="155" t="s">
        <v>9069</v>
      </c>
      <c r="H1804" s="158" t="s">
        <v>9009</v>
      </c>
      <c r="I1804" s="157"/>
      <c r="J1804" s="157">
        <v>18</v>
      </c>
      <c r="K1804" s="157" t="s">
        <v>9054</v>
      </c>
      <c r="L1804" s="159">
        <v>9.9</v>
      </c>
      <c r="M1804" s="159"/>
      <c r="N1804" s="157"/>
      <c r="O1804" s="7" t="s">
        <v>9056</v>
      </c>
      <c r="P1804" s="16">
        <f>IFERROR(LOOKUP(E1804,{30,43,48,53,58,63,68,73,78,83,88,93,97},{42,47,52,57,62,67,72,77,82,87,92,99,100}),999)</f>
        <v>82</v>
      </c>
      <c r="Q1804">
        <v>1</v>
      </c>
    </row>
    <row r="1805" spans="1:17" x14ac:dyDescent="0.35">
      <c r="A1805" s="153">
        <v>5038</v>
      </c>
      <c r="B1805" t="s">
        <v>9052</v>
      </c>
      <c r="C1805" s="154">
        <v>44872</v>
      </c>
      <c r="D1805" s="155" t="s">
        <v>16</v>
      </c>
      <c r="E1805" s="156">
        <v>87</v>
      </c>
      <c r="F1805" s="157" t="s">
        <v>8969</v>
      </c>
      <c r="G1805" s="155" t="s">
        <v>9069</v>
      </c>
      <c r="H1805" s="158" t="s">
        <v>9009</v>
      </c>
      <c r="I1805" s="157"/>
      <c r="J1805" s="157">
        <v>18</v>
      </c>
      <c r="K1805" s="157" t="s">
        <v>9054</v>
      </c>
      <c r="L1805" s="159">
        <v>9.9</v>
      </c>
      <c r="M1805" s="159"/>
      <c r="N1805" s="157"/>
      <c r="O1805" s="7" t="s">
        <v>9056</v>
      </c>
      <c r="P1805" s="16">
        <f>IFERROR(LOOKUP(E1805,{30,43,48,53,58,63,68,73,78,83,88,93,97},{42,47,52,57,62,67,72,77,82,87,92,99,100}),999)</f>
        <v>87</v>
      </c>
      <c r="Q1805">
        <v>1</v>
      </c>
    </row>
    <row r="1806" spans="1:17" x14ac:dyDescent="0.35">
      <c r="A1806" s="153">
        <v>5039</v>
      </c>
      <c r="B1806" t="s">
        <v>9052</v>
      </c>
      <c r="C1806" s="154">
        <v>44872</v>
      </c>
      <c r="D1806" s="155" t="s">
        <v>16</v>
      </c>
      <c r="E1806" s="156">
        <v>83</v>
      </c>
      <c r="F1806" s="157" t="s">
        <v>8969</v>
      </c>
      <c r="G1806" s="155" t="s">
        <v>9069</v>
      </c>
      <c r="H1806" s="158" t="s">
        <v>9009</v>
      </c>
      <c r="I1806" s="157"/>
      <c r="J1806" s="157">
        <v>18</v>
      </c>
      <c r="K1806" s="157" t="s">
        <v>9054</v>
      </c>
      <c r="L1806" s="159">
        <v>9.9</v>
      </c>
      <c r="M1806" s="159"/>
      <c r="N1806" s="157"/>
      <c r="O1806" s="7" t="s">
        <v>9056</v>
      </c>
      <c r="P1806" s="16">
        <f>IFERROR(LOOKUP(E1806,{30,43,48,53,58,63,68,73,78,83,88,93,97},{42,47,52,57,62,67,72,77,82,87,92,99,100}),999)</f>
        <v>87</v>
      </c>
      <c r="Q1806">
        <v>1</v>
      </c>
    </row>
    <row r="1807" spans="1:17" ht="29" x14ac:dyDescent="0.35">
      <c r="A1807" s="153">
        <v>5040</v>
      </c>
      <c r="B1807" t="s">
        <v>9052</v>
      </c>
      <c r="C1807" s="154">
        <v>44872</v>
      </c>
      <c r="D1807" s="155" t="s">
        <v>16</v>
      </c>
      <c r="E1807" s="156">
        <v>72</v>
      </c>
      <c r="F1807" s="157" t="s">
        <v>8969</v>
      </c>
      <c r="G1807" s="157" t="s">
        <v>9</v>
      </c>
      <c r="H1807" s="158" t="s">
        <v>9053</v>
      </c>
      <c r="I1807" s="157">
        <v>91286</v>
      </c>
      <c r="J1807" s="157">
        <v>18</v>
      </c>
      <c r="K1807" s="157" t="s">
        <v>9112</v>
      </c>
      <c r="L1807" s="159">
        <v>0.3</v>
      </c>
      <c r="M1807" s="159" t="s">
        <v>9058</v>
      </c>
      <c r="N1807" s="157">
        <v>91286</v>
      </c>
      <c r="O1807" s="7" t="s">
        <v>9056</v>
      </c>
      <c r="P1807" s="16">
        <f>IFERROR(LOOKUP(E1807,{30,43,48,53,58,63,68,73,78,83,88,93,97},{42,47,52,57,62,67,72,77,82,87,92,99,100}),999)</f>
        <v>72</v>
      </c>
      <c r="Q1807">
        <v>1</v>
      </c>
    </row>
    <row r="1808" spans="1:17" x14ac:dyDescent="0.35">
      <c r="A1808" s="153">
        <v>5041</v>
      </c>
      <c r="B1808" t="s">
        <v>9052</v>
      </c>
      <c r="C1808" s="154">
        <v>44872</v>
      </c>
      <c r="D1808" s="155" t="s">
        <v>16</v>
      </c>
      <c r="E1808" s="156">
        <v>84</v>
      </c>
      <c r="F1808" s="157" t="s">
        <v>8969</v>
      </c>
      <c r="G1808" s="155" t="s">
        <v>9069</v>
      </c>
      <c r="H1808" s="158" t="s">
        <v>9009</v>
      </c>
      <c r="I1808" s="157"/>
      <c r="J1808" s="157">
        <v>18</v>
      </c>
      <c r="K1808" s="157" t="s">
        <v>9054</v>
      </c>
      <c r="L1808" s="159">
        <v>9.9</v>
      </c>
      <c r="M1808" s="159"/>
      <c r="N1808" s="157"/>
      <c r="O1808" s="7" t="s">
        <v>9056</v>
      </c>
      <c r="P1808" s="16">
        <f>IFERROR(LOOKUP(E1808,{30,43,48,53,58,63,68,73,78,83,88,93,97},{42,47,52,57,62,67,72,77,82,87,92,99,100}),999)</f>
        <v>87</v>
      </c>
      <c r="Q1808">
        <v>1</v>
      </c>
    </row>
    <row r="1809" spans="1:17" x14ac:dyDescent="0.35">
      <c r="A1809" s="153">
        <v>5042</v>
      </c>
      <c r="B1809" t="s">
        <v>9052</v>
      </c>
      <c r="C1809" s="154">
        <v>44872</v>
      </c>
      <c r="D1809" s="155" t="s">
        <v>16</v>
      </c>
      <c r="E1809" s="156">
        <v>75</v>
      </c>
      <c r="F1809" s="157" t="s">
        <v>8969</v>
      </c>
      <c r="G1809" s="155" t="s">
        <v>9069</v>
      </c>
      <c r="H1809" s="158" t="s">
        <v>9009</v>
      </c>
      <c r="I1809" s="157"/>
      <c r="J1809" s="157">
        <v>18</v>
      </c>
      <c r="K1809" s="157" t="s">
        <v>9054</v>
      </c>
      <c r="L1809" s="159">
        <v>9.9</v>
      </c>
      <c r="M1809" s="159"/>
      <c r="N1809" s="157"/>
      <c r="O1809" s="7" t="s">
        <v>9056</v>
      </c>
      <c r="P1809" s="16">
        <f>IFERROR(LOOKUP(E1809,{30,43,48,53,58,63,68,73,78,83,88,93,97},{42,47,52,57,62,67,72,77,82,87,92,99,100}),999)</f>
        <v>77</v>
      </c>
      <c r="Q1809">
        <v>1</v>
      </c>
    </row>
    <row r="1810" spans="1:17" ht="29" x14ac:dyDescent="0.35">
      <c r="A1810" s="153">
        <v>5043</v>
      </c>
      <c r="B1810" t="s">
        <v>9052</v>
      </c>
      <c r="C1810" s="154">
        <v>44872</v>
      </c>
      <c r="D1810" s="155" t="s">
        <v>16</v>
      </c>
      <c r="E1810" s="156">
        <v>78</v>
      </c>
      <c r="F1810" s="157" t="s">
        <v>8969</v>
      </c>
      <c r="G1810" s="157" t="s">
        <v>9</v>
      </c>
      <c r="H1810" s="158" t="s">
        <v>9053</v>
      </c>
      <c r="I1810" s="157">
        <v>91286</v>
      </c>
      <c r="J1810" s="157">
        <v>18</v>
      </c>
      <c r="K1810" s="157" t="s">
        <v>9112</v>
      </c>
      <c r="L1810" s="159">
        <v>0.3</v>
      </c>
      <c r="M1810" s="159" t="s">
        <v>9058</v>
      </c>
      <c r="N1810" s="157">
        <v>91286</v>
      </c>
      <c r="O1810" s="7" t="s">
        <v>9056</v>
      </c>
      <c r="P1810" s="16">
        <f>IFERROR(LOOKUP(E1810,{30,43,48,53,58,63,68,73,78,83,88,93,97},{42,47,52,57,62,67,72,77,82,87,92,99,100}),999)</f>
        <v>82</v>
      </c>
      <c r="Q1810">
        <v>1</v>
      </c>
    </row>
    <row r="1811" spans="1:17" x14ac:dyDescent="0.35">
      <c r="A1811" s="153">
        <v>5044</v>
      </c>
      <c r="B1811" t="s">
        <v>9052</v>
      </c>
      <c r="C1811" s="154">
        <v>44872</v>
      </c>
      <c r="D1811" s="155" t="s">
        <v>16</v>
      </c>
      <c r="E1811" s="156">
        <v>80</v>
      </c>
      <c r="F1811" s="157" t="s">
        <v>8969</v>
      </c>
      <c r="G1811" s="155" t="s">
        <v>9069</v>
      </c>
      <c r="H1811" s="158" t="s">
        <v>9009</v>
      </c>
      <c r="I1811" s="157"/>
      <c r="J1811" s="157">
        <v>18</v>
      </c>
      <c r="K1811" s="157" t="s">
        <v>9054</v>
      </c>
      <c r="L1811" s="159">
        <v>9.9</v>
      </c>
      <c r="M1811" s="159"/>
      <c r="N1811" s="157"/>
      <c r="O1811" s="7" t="s">
        <v>9056</v>
      </c>
      <c r="P1811" s="16">
        <f>IFERROR(LOOKUP(E1811,{30,43,48,53,58,63,68,73,78,83,88,93,97},{42,47,52,57,62,67,72,77,82,87,92,99,100}),999)</f>
        <v>82</v>
      </c>
      <c r="Q1811">
        <v>1</v>
      </c>
    </row>
    <row r="1812" spans="1:17" ht="29" x14ac:dyDescent="0.35">
      <c r="A1812" s="153">
        <v>5045</v>
      </c>
      <c r="B1812" t="s">
        <v>9052</v>
      </c>
      <c r="C1812" s="154">
        <v>44872</v>
      </c>
      <c r="D1812" s="155" t="s">
        <v>16</v>
      </c>
      <c r="E1812" s="156">
        <v>78</v>
      </c>
      <c r="F1812" s="157" t="s">
        <v>8969</v>
      </c>
      <c r="G1812" s="157" t="s">
        <v>9</v>
      </c>
      <c r="H1812" s="158" t="s">
        <v>9053</v>
      </c>
      <c r="I1812" s="157">
        <v>637420</v>
      </c>
      <c r="J1812" s="157">
        <v>18</v>
      </c>
      <c r="K1812" s="157" t="s">
        <v>9081</v>
      </c>
      <c r="L1812" s="159">
        <v>0.3</v>
      </c>
      <c r="M1812" s="159" t="s">
        <v>9058</v>
      </c>
      <c r="N1812" s="157">
        <v>637420</v>
      </c>
      <c r="O1812" s="7" t="s">
        <v>9056</v>
      </c>
      <c r="P1812" s="16">
        <f>IFERROR(LOOKUP(E1812,{30,43,48,53,58,63,68,73,78,83,88,93,97},{42,47,52,57,62,67,72,77,82,87,92,99,100}),999)</f>
        <v>82</v>
      </c>
      <c r="Q1812">
        <v>1</v>
      </c>
    </row>
    <row r="1813" spans="1:17" x14ac:dyDescent="0.35">
      <c r="A1813" s="153">
        <v>5046</v>
      </c>
      <c r="B1813" t="s">
        <v>9052</v>
      </c>
      <c r="C1813" s="154">
        <v>44872</v>
      </c>
      <c r="D1813" s="155" t="s">
        <v>16</v>
      </c>
      <c r="E1813" s="156">
        <v>80</v>
      </c>
      <c r="F1813" s="157" t="s">
        <v>8969</v>
      </c>
      <c r="G1813" s="155" t="s">
        <v>9069</v>
      </c>
      <c r="H1813" s="158" t="s">
        <v>9009</v>
      </c>
      <c r="I1813" s="157"/>
      <c r="J1813" s="157">
        <v>18</v>
      </c>
      <c r="K1813" s="157" t="s">
        <v>9054</v>
      </c>
      <c r="L1813" s="159">
        <v>9.9</v>
      </c>
      <c r="M1813" s="159"/>
      <c r="N1813" s="157"/>
      <c r="O1813" s="7" t="s">
        <v>9056</v>
      </c>
      <c r="P1813" s="16">
        <f>IFERROR(LOOKUP(E1813,{30,43,48,53,58,63,68,73,78,83,88,93,97},{42,47,52,57,62,67,72,77,82,87,92,99,100}),999)</f>
        <v>82</v>
      </c>
      <c r="Q1813">
        <v>1</v>
      </c>
    </row>
    <row r="1814" spans="1:17" x14ac:dyDescent="0.35">
      <c r="A1814" s="153">
        <v>5047</v>
      </c>
      <c r="B1814" t="s">
        <v>9052</v>
      </c>
      <c r="C1814" s="154">
        <v>44872</v>
      </c>
      <c r="D1814" s="155" t="s">
        <v>16</v>
      </c>
      <c r="E1814" s="156">
        <v>78</v>
      </c>
      <c r="F1814" s="157" t="s">
        <v>8969</v>
      </c>
      <c r="G1814" s="155" t="s">
        <v>9069</v>
      </c>
      <c r="H1814" s="158" t="s">
        <v>9009</v>
      </c>
      <c r="I1814" s="157"/>
      <c r="J1814" s="157">
        <v>18</v>
      </c>
      <c r="K1814" s="157" t="s">
        <v>9054</v>
      </c>
      <c r="L1814" s="159">
        <v>9.9</v>
      </c>
      <c r="M1814" s="159"/>
      <c r="N1814" s="157"/>
      <c r="O1814" s="7" t="s">
        <v>9056</v>
      </c>
      <c r="P1814" s="16">
        <f>IFERROR(LOOKUP(E1814,{30,43,48,53,58,63,68,73,78,83,88,93,97},{42,47,52,57,62,67,72,77,82,87,92,99,100}),999)</f>
        <v>82</v>
      </c>
      <c r="Q1814">
        <v>1</v>
      </c>
    </row>
    <row r="1815" spans="1:17" x14ac:dyDescent="0.35">
      <c r="A1815" s="153">
        <v>5048</v>
      </c>
      <c r="B1815" t="s">
        <v>9052</v>
      </c>
      <c r="C1815" s="154">
        <v>44872</v>
      </c>
      <c r="D1815" s="155" t="s">
        <v>16</v>
      </c>
      <c r="E1815" s="156">
        <v>78</v>
      </c>
      <c r="F1815" s="157" t="s">
        <v>8969</v>
      </c>
      <c r="G1815" s="155" t="s">
        <v>9069</v>
      </c>
      <c r="H1815" s="158" t="s">
        <v>9009</v>
      </c>
      <c r="I1815" s="157"/>
      <c r="J1815" s="157">
        <v>18</v>
      </c>
      <c r="K1815" s="157" t="s">
        <v>9054</v>
      </c>
      <c r="L1815" s="159">
        <v>9.9</v>
      </c>
      <c r="M1815" s="159"/>
      <c r="N1815" s="157"/>
      <c r="O1815" s="7" t="s">
        <v>9056</v>
      </c>
      <c r="P1815" s="16">
        <f>IFERROR(LOOKUP(E1815,{30,43,48,53,58,63,68,73,78,83,88,93,97},{42,47,52,57,62,67,72,77,82,87,92,99,100}),999)</f>
        <v>82</v>
      </c>
      <c r="Q1815">
        <v>1</v>
      </c>
    </row>
    <row r="1816" spans="1:17" x14ac:dyDescent="0.35">
      <c r="A1816" s="153">
        <v>5049</v>
      </c>
      <c r="B1816" t="s">
        <v>9052</v>
      </c>
      <c r="C1816" s="154">
        <v>44872</v>
      </c>
      <c r="D1816" s="155" t="s">
        <v>16</v>
      </c>
      <c r="E1816" s="156">
        <v>80</v>
      </c>
      <c r="F1816" s="157" t="s">
        <v>8969</v>
      </c>
      <c r="G1816" s="155" t="s">
        <v>9069</v>
      </c>
      <c r="H1816" s="158" t="s">
        <v>9009</v>
      </c>
      <c r="I1816" s="157"/>
      <c r="J1816" s="157">
        <v>18</v>
      </c>
      <c r="K1816" s="157" t="s">
        <v>9054</v>
      </c>
      <c r="L1816" s="153">
        <v>0.4</v>
      </c>
      <c r="M1816" s="159" t="s">
        <v>9058</v>
      </c>
      <c r="N1816" s="157"/>
      <c r="O1816" s="7" t="s">
        <v>9056</v>
      </c>
      <c r="P1816" s="16">
        <f>IFERROR(LOOKUP(E1816,{30,43,48,53,58,63,68,73,78,83,88,93,97},{42,47,52,57,62,67,72,77,82,87,92,99,100}),999)</f>
        <v>82</v>
      </c>
      <c r="Q1816">
        <v>1</v>
      </c>
    </row>
    <row r="1817" spans="1:17" x14ac:dyDescent="0.35">
      <c r="A1817" s="153">
        <v>5050</v>
      </c>
      <c r="B1817" t="s">
        <v>9052</v>
      </c>
      <c r="C1817" s="154">
        <v>44872</v>
      </c>
      <c r="D1817" s="155" t="s">
        <v>16</v>
      </c>
      <c r="E1817" s="156">
        <v>85</v>
      </c>
      <c r="F1817" s="157" t="s">
        <v>8969</v>
      </c>
      <c r="G1817" s="157" t="s">
        <v>9</v>
      </c>
      <c r="H1817" s="158" t="s">
        <v>9053</v>
      </c>
      <c r="I1817" s="157">
        <v>220513</v>
      </c>
      <c r="J1817" s="157">
        <v>18</v>
      </c>
      <c r="K1817" s="157" t="s">
        <v>9080</v>
      </c>
      <c r="L1817" s="159">
        <v>0.3</v>
      </c>
      <c r="M1817" s="159" t="s">
        <v>9058</v>
      </c>
      <c r="N1817" s="157">
        <v>220513</v>
      </c>
      <c r="O1817" s="7" t="s">
        <v>9056</v>
      </c>
      <c r="P1817" s="16">
        <f>IFERROR(LOOKUP(E1817,{30,43,48,53,58,63,68,73,78,83,88,93,97},{42,47,52,57,62,67,72,77,82,87,92,99,100}),999)</f>
        <v>87</v>
      </c>
      <c r="Q1817">
        <v>1</v>
      </c>
    </row>
    <row r="1818" spans="1:17" x14ac:dyDescent="0.35">
      <c r="A1818" s="153">
        <v>5051</v>
      </c>
      <c r="B1818" t="s">
        <v>9052</v>
      </c>
      <c r="C1818" s="154">
        <v>44872</v>
      </c>
      <c r="D1818" s="155" t="s">
        <v>16</v>
      </c>
      <c r="E1818" s="156">
        <v>85</v>
      </c>
      <c r="F1818" s="157" t="s">
        <v>8969</v>
      </c>
      <c r="G1818" s="155" t="s">
        <v>9069</v>
      </c>
      <c r="H1818" s="158" t="s">
        <v>9009</v>
      </c>
      <c r="I1818" s="157"/>
      <c r="J1818" s="157">
        <v>18</v>
      </c>
      <c r="K1818" s="157" t="s">
        <v>9054</v>
      </c>
      <c r="L1818" s="159">
        <v>9.9</v>
      </c>
      <c r="M1818" s="159"/>
      <c r="N1818" s="157"/>
      <c r="O1818" s="7" t="s">
        <v>9056</v>
      </c>
      <c r="P1818" s="16">
        <f>IFERROR(LOOKUP(E1818,{30,43,48,53,58,63,68,73,78,83,88,93,97},{42,47,52,57,62,67,72,77,82,87,92,99,100}),999)</f>
        <v>87</v>
      </c>
      <c r="Q1818">
        <v>1</v>
      </c>
    </row>
    <row r="1819" spans="1:17" x14ac:dyDescent="0.35">
      <c r="A1819" s="153">
        <v>5052</v>
      </c>
      <c r="B1819" t="s">
        <v>9052</v>
      </c>
      <c r="C1819" s="154">
        <v>44872</v>
      </c>
      <c r="D1819" s="155" t="s">
        <v>16</v>
      </c>
      <c r="E1819" s="156">
        <v>81</v>
      </c>
      <c r="F1819" s="157" t="s">
        <v>8969</v>
      </c>
      <c r="G1819" s="155" t="s">
        <v>9069</v>
      </c>
      <c r="H1819" s="158" t="s">
        <v>9009</v>
      </c>
      <c r="I1819" s="157"/>
      <c r="J1819" s="157">
        <v>18</v>
      </c>
      <c r="K1819" s="157" t="s">
        <v>9054</v>
      </c>
      <c r="L1819" s="159">
        <v>9.9</v>
      </c>
      <c r="M1819" s="159"/>
      <c r="N1819" s="157"/>
      <c r="O1819" s="7" t="s">
        <v>9056</v>
      </c>
      <c r="P1819" s="16">
        <f>IFERROR(LOOKUP(E1819,{30,43,48,53,58,63,68,73,78,83,88,93,97},{42,47,52,57,62,67,72,77,82,87,92,99,100}),999)</f>
        <v>82</v>
      </c>
      <c r="Q1819">
        <v>1</v>
      </c>
    </row>
    <row r="1820" spans="1:17" ht="29" x14ac:dyDescent="0.35">
      <c r="A1820" s="153">
        <v>5053</v>
      </c>
      <c r="B1820" t="s">
        <v>9052</v>
      </c>
      <c r="C1820" s="154">
        <v>44872</v>
      </c>
      <c r="D1820" s="155" t="s">
        <v>16</v>
      </c>
      <c r="E1820" s="156">
        <v>76</v>
      </c>
      <c r="F1820" s="157" t="s">
        <v>8969</v>
      </c>
      <c r="G1820" s="157" t="s">
        <v>9</v>
      </c>
      <c r="H1820" s="158" t="s">
        <v>9053</v>
      </c>
      <c r="I1820" s="157">
        <v>91286</v>
      </c>
      <c r="J1820" s="157">
        <v>18</v>
      </c>
      <c r="K1820" s="157" t="s">
        <v>9112</v>
      </c>
      <c r="L1820" s="159">
        <v>0.3</v>
      </c>
      <c r="M1820" s="159" t="s">
        <v>9058</v>
      </c>
      <c r="N1820" s="157">
        <v>91286</v>
      </c>
      <c r="O1820" s="7" t="s">
        <v>9056</v>
      </c>
      <c r="P1820" s="16">
        <f>IFERROR(LOOKUP(E1820,{30,43,48,53,58,63,68,73,78,83,88,93,97},{42,47,52,57,62,67,72,77,82,87,92,99,100}),999)</f>
        <v>77</v>
      </c>
      <c r="Q1820">
        <v>1</v>
      </c>
    </row>
    <row r="1821" spans="1:17" x14ac:dyDescent="0.35">
      <c r="A1821" s="153">
        <v>5054</v>
      </c>
      <c r="B1821" t="s">
        <v>9052</v>
      </c>
      <c r="C1821" s="154">
        <v>44872</v>
      </c>
      <c r="D1821" s="155" t="s">
        <v>16</v>
      </c>
      <c r="E1821" s="156">
        <v>78</v>
      </c>
      <c r="F1821" s="157" t="s">
        <v>8969</v>
      </c>
      <c r="G1821" s="155" t="s">
        <v>9069</v>
      </c>
      <c r="H1821" s="158" t="s">
        <v>9009</v>
      </c>
      <c r="I1821" s="157"/>
      <c r="J1821" s="157">
        <v>18</v>
      </c>
      <c r="K1821" s="157" t="s">
        <v>9054</v>
      </c>
      <c r="L1821" s="159">
        <v>9.9</v>
      </c>
      <c r="M1821" s="159"/>
      <c r="N1821" s="157"/>
      <c r="O1821" s="7" t="s">
        <v>9056</v>
      </c>
      <c r="P1821" s="16">
        <f>IFERROR(LOOKUP(E1821,{30,43,48,53,58,63,68,73,78,83,88,93,97},{42,47,52,57,62,67,72,77,82,87,92,99,100}),999)</f>
        <v>82</v>
      </c>
      <c r="Q1821">
        <v>1</v>
      </c>
    </row>
    <row r="1822" spans="1:17" x14ac:dyDescent="0.35">
      <c r="A1822" s="153">
        <v>5055</v>
      </c>
      <c r="B1822" t="s">
        <v>9052</v>
      </c>
      <c r="C1822" s="154">
        <v>44872</v>
      </c>
      <c r="D1822" s="155" t="s">
        <v>16</v>
      </c>
      <c r="E1822" s="156">
        <v>80</v>
      </c>
      <c r="F1822" s="157" t="s">
        <v>8969</v>
      </c>
      <c r="G1822" s="155" t="s">
        <v>9069</v>
      </c>
      <c r="H1822" s="158" t="s">
        <v>9009</v>
      </c>
      <c r="I1822" s="157"/>
      <c r="J1822" s="157">
        <v>18</v>
      </c>
      <c r="K1822" s="157" t="s">
        <v>9054</v>
      </c>
      <c r="L1822" s="159">
        <v>9.9</v>
      </c>
      <c r="M1822" s="159"/>
      <c r="N1822" s="157"/>
      <c r="O1822" s="7" t="s">
        <v>9056</v>
      </c>
      <c r="P1822" s="16">
        <f>IFERROR(LOOKUP(E1822,{30,43,48,53,58,63,68,73,78,83,88,93,97},{42,47,52,57,62,67,72,77,82,87,92,99,100}),999)</f>
        <v>82</v>
      </c>
      <c r="Q1822">
        <v>1</v>
      </c>
    </row>
    <row r="1823" spans="1:17" x14ac:dyDescent="0.35">
      <c r="A1823" s="153">
        <v>5056</v>
      </c>
      <c r="B1823" t="s">
        <v>9052</v>
      </c>
      <c r="C1823" s="154">
        <v>44872</v>
      </c>
      <c r="D1823" s="155" t="s">
        <v>16</v>
      </c>
      <c r="E1823" s="156">
        <v>86</v>
      </c>
      <c r="F1823" s="157" t="s">
        <v>8969</v>
      </c>
      <c r="G1823" s="155" t="s">
        <v>9069</v>
      </c>
      <c r="H1823" s="158" t="s">
        <v>9009</v>
      </c>
      <c r="I1823" s="157"/>
      <c r="J1823" s="157">
        <v>18</v>
      </c>
      <c r="K1823" s="157" t="s">
        <v>9054</v>
      </c>
      <c r="L1823" s="159">
        <v>9.9</v>
      </c>
      <c r="M1823" s="159"/>
      <c r="N1823" s="157"/>
      <c r="O1823" s="7" t="s">
        <v>9056</v>
      </c>
      <c r="P1823" s="16">
        <f>IFERROR(LOOKUP(E1823,{30,43,48,53,58,63,68,73,78,83,88,93,97},{42,47,52,57,62,67,72,77,82,87,92,99,100}),999)</f>
        <v>87</v>
      </c>
      <c r="Q1823">
        <v>1</v>
      </c>
    </row>
    <row r="1824" spans="1:17" x14ac:dyDescent="0.35">
      <c r="A1824" s="153">
        <v>5057</v>
      </c>
      <c r="B1824" t="s">
        <v>9052</v>
      </c>
      <c r="C1824" s="154">
        <v>44872</v>
      </c>
      <c r="D1824" s="155" t="s">
        <v>16</v>
      </c>
      <c r="E1824" s="156">
        <v>80</v>
      </c>
      <c r="F1824" s="157" t="s">
        <v>8969</v>
      </c>
      <c r="G1824" s="155" t="s">
        <v>9069</v>
      </c>
      <c r="H1824" s="158" t="s">
        <v>9009</v>
      </c>
      <c r="I1824" s="157"/>
      <c r="J1824" s="157">
        <v>18</v>
      </c>
      <c r="K1824" s="157" t="s">
        <v>9054</v>
      </c>
      <c r="L1824" s="159">
        <v>9.9</v>
      </c>
      <c r="M1824" s="159"/>
      <c r="N1824" s="157"/>
      <c r="O1824" s="7" t="s">
        <v>9056</v>
      </c>
      <c r="P1824" s="16">
        <f>IFERROR(LOOKUP(E1824,{30,43,48,53,58,63,68,73,78,83,88,93,97},{42,47,52,57,62,67,72,77,82,87,92,99,100}),999)</f>
        <v>82</v>
      </c>
      <c r="Q1824">
        <v>1</v>
      </c>
    </row>
    <row r="1825" spans="1:17" ht="29" x14ac:dyDescent="0.35">
      <c r="A1825" s="153">
        <v>5058</v>
      </c>
      <c r="B1825" t="s">
        <v>9052</v>
      </c>
      <c r="C1825" s="154">
        <v>44872</v>
      </c>
      <c r="D1825" s="155" t="s">
        <v>16</v>
      </c>
      <c r="E1825" s="156">
        <v>82</v>
      </c>
      <c r="F1825" s="157" t="s">
        <v>8969</v>
      </c>
      <c r="G1825" s="157" t="s">
        <v>9</v>
      </c>
      <c r="H1825" s="158" t="s">
        <v>9053</v>
      </c>
      <c r="I1825" s="157">
        <v>220269</v>
      </c>
      <c r="J1825" s="157">
        <v>18</v>
      </c>
      <c r="K1825" s="157" t="s">
        <v>9113</v>
      </c>
      <c r="L1825" s="159">
        <v>0.3</v>
      </c>
      <c r="M1825" s="159" t="s">
        <v>9058</v>
      </c>
      <c r="N1825" s="157">
        <v>220269</v>
      </c>
      <c r="O1825" s="7" t="s">
        <v>9056</v>
      </c>
      <c r="P1825" s="16">
        <f>IFERROR(LOOKUP(E1825,{30,43,48,53,58,63,68,73,78,83,88,93,97},{42,47,52,57,62,67,72,77,82,87,92,99,100}),999)</f>
        <v>82</v>
      </c>
      <c r="Q1825">
        <v>1</v>
      </c>
    </row>
    <row r="1826" spans="1:17" x14ac:dyDescent="0.35">
      <c r="A1826" s="153">
        <v>5059</v>
      </c>
      <c r="B1826" t="s">
        <v>9052</v>
      </c>
      <c r="C1826" s="154">
        <v>44872</v>
      </c>
      <c r="D1826" s="155" t="s">
        <v>16</v>
      </c>
      <c r="E1826" s="156">
        <v>76</v>
      </c>
      <c r="F1826" s="157" t="s">
        <v>8969</v>
      </c>
      <c r="G1826" s="155" t="s">
        <v>9069</v>
      </c>
      <c r="H1826" s="158" t="s">
        <v>9009</v>
      </c>
      <c r="I1826" s="157"/>
      <c r="J1826" s="157">
        <v>18</v>
      </c>
      <c r="K1826" s="157" t="s">
        <v>9054</v>
      </c>
      <c r="L1826" s="159">
        <v>9.9</v>
      </c>
      <c r="M1826" s="159"/>
      <c r="N1826" s="157"/>
      <c r="O1826" s="7" t="s">
        <v>9056</v>
      </c>
      <c r="P1826" s="16">
        <f>IFERROR(LOOKUP(E1826,{30,43,48,53,58,63,68,73,78,83,88,93,97},{42,47,52,57,62,67,72,77,82,87,92,99,100}),999)</f>
        <v>77</v>
      </c>
      <c r="Q1826">
        <v>1</v>
      </c>
    </row>
    <row r="1827" spans="1:17" ht="29" x14ac:dyDescent="0.35">
      <c r="A1827" s="153">
        <v>5060</v>
      </c>
      <c r="B1827" t="s">
        <v>9052</v>
      </c>
      <c r="C1827" s="154">
        <v>44872</v>
      </c>
      <c r="D1827" s="155" t="s">
        <v>16</v>
      </c>
      <c r="E1827" s="156">
        <v>79</v>
      </c>
      <c r="F1827" s="157" t="s">
        <v>8969</v>
      </c>
      <c r="G1827" s="157" t="s">
        <v>9</v>
      </c>
      <c r="H1827" s="158" t="s">
        <v>9053</v>
      </c>
      <c r="I1827" s="157">
        <v>637420</v>
      </c>
      <c r="J1827" s="157">
        <v>18</v>
      </c>
      <c r="K1827" s="157" t="s">
        <v>9081</v>
      </c>
      <c r="L1827" s="159">
        <v>0.3</v>
      </c>
      <c r="M1827" s="159" t="s">
        <v>9058</v>
      </c>
      <c r="N1827" s="157">
        <v>637420</v>
      </c>
      <c r="O1827" s="7" t="s">
        <v>9056</v>
      </c>
      <c r="P1827" s="16">
        <f>IFERROR(LOOKUP(E1827,{30,43,48,53,58,63,68,73,78,83,88,93,97},{42,47,52,57,62,67,72,77,82,87,92,99,100}),999)</f>
        <v>82</v>
      </c>
      <c r="Q1827">
        <v>1</v>
      </c>
    </row>
    <row r="1828" spans="1:17" ht="29" x14ac:dyDescent="0.35">
      <c r="A1828" s="153">
        <v>5061</v>
      </c>
      <c r="B1828" t="s">
        <v>9052</v>
      </c>
      <c r="C1828" s="154">
        <v>44872</v>
      </c>
      <c r="D1828" s="155" t="s">
        <v>16</v>
      </c>
      <c r="E1828" s="156">
        <v>76</v>
      </c>
      <c r="F1828" s="157" t="s">
        <v>8969</v>
      </c>
      <c r="G1828" s="157" t="s">
        <v>9</v>
      </c>
      <c r="H1828" s="158" t="s">
        <v>9053</v>
      </c>
      <c r="I1828" s="157">
        <v>637420</v>
      </c>
      <c r="J1828" s="157">
        <v>18</v>
      </c>
      <c r="K1828" s="157" t="s">
        <v>9081</v>
      </c>
      <c r="L1828" s="159">
        <v>0.3</v>
      </c>
      <c r="M1828" s="159" t="s">
        <v>9058</v>
      </c>
      <c r="N1828" s="157">
        <v>637420</v>
      </c>
      <c r="O1828" s="7" t="s">
        <v>9056</v>
      </c>
      <c r="P1828" s="16">
        <f>IFERROR(LOOKUP(E1828,{30,43,48,53,58,63,68,73,78,83,88,93,97},{42,47,52,57,62,67,72,77,82,87,92,99,100}),999)</f>
        <v>77</v>
      </c>
      <c r="Q1828">
        <v>1</v>
      </c>
    </row>
    <row r="1829" spans="1:17" x14ac:dyDescent="0.35">
      <c r="A1829" s="153">
        <v>5062</v>
      </c>
      <c r="B1829" t="s">
        <v>9052</v>
      </c>
      <c r="C1829" s="154">
        <v>44872</v>
      </c>
      <c r="D1829" s="155" t="s">
        <v>16</v>
      </c>
      <c r="E1829" s="156">
        <v>80</v>
      </c>
      <c r="F1829" s="157" t="s">
        <v>8969</v>
      </c>
      <c r="G1829" s="155" t="s">
        <v>9069</v>
      </c>
      <c r="H1829" s="158" t="s">
        <v>9009</v>
      </c>
      <c r="I1829" s="157"/>
      <c r="J1829" s="157">
        <v>18</v>
      </c>
      <c r="K1829" s="157" t="s">
        <v>9054</v>
      </c>
      <c r="L1829" s="159">
        <v>9.9</v>
      </c>
      <c r="M1829" s="159"/>
      <c r="N1829" s="157"/>
      <c r="O1829" s="7" t="s">
        <v>9056</v>
      </c>
      <c r="P1829" s="16">
        <f>IFERROR(LOOKUP(E1829,{30,43,48,53,58,63,68,73,78,83,88,93,97},{42,47,52,57,62,67,72,77,82,87,92,99,100}),999)</f>
        <v>82</v>
      </c>
      <c r="Q1829">
        <v>1</v>
      </c>
    </row>
    <row r="1830" spans="1:17" ht="29" x14ac:dyDescent="0.35">
      <c r="A1830" s="153">
        <v>5063</v>
      </c>
      <c r="B1830" t="s">
        <v>9052</v>
      </c>
      <c r="C1830" s="154">
        <v>44872</v>
      </c>
      <c r="D1830" s="155" t="s">
        <v>16</v>
      </c>
      <c r="E1830" s="156">
        <v>85</v>
      </c>
      <c r="F1830" s="157" t="s">
        <v>8969</v>
      </c>
      <c r="G1830" s="157" t="s">
        <v>9</v>
      </c>
      <c r="H1830" s="158" t="s">
        <v>9053</v>
      </c>
      <c r="I1830" s="157">
        <v>637395</v>
      </c>
      <c r="J1830" s="157">
        <v>18</v>
      </c>
      <c r="K1830" s="157" t="s">
        <v>9126</v>
      </c>
      <c r="L1830" s="159">
        <v>0.4</v>
      </c>
      <c r="M1830" s="159" t="s">
        <v>9058</v>
      </c>
      <c r="N1830" s="157">
        <v>637395</v>
      </c>
      <c r="O1830" s="7" t="s">
        <v>9056</v>
      </c>
      <c r="P1830" s="16">
        <f>IFERROR(LOOKUP(E1830,{30,43,48,53,58,63,68,73,78,83,88,93,97},{42,47,52,57,62,67,72,77,82,87,92,99,100}),999)</f>
        <v>87</v>
      </c>
      <c r="Q1830">
        <v>1</v>
      </c>
    </row>
    <row r="1831" spans="1:17" x14ac:dyDescent="0.35">
      <c r="A1831" s="153">
        <v>5064</v>
      </c>
      <c r="B1831" t="s">
        <v>9052</v>
      </c>
      <c r="C1831" s="154">
        <v>44872</v>
      </c>
      <c r="D1831" s="155" t="s">
        <v>16</v>
      </c>
      <c r="E1831" s="156">
        <v>78</v>
      </c>
      <c r="F1831" s="157" t="s">
        <v>8969</v>
      </c>
      <c r="G1831" s="155" t="s">
        <v>9069</v>
      </c>
      <c r="H1831" s="158" t="s">
        <v>9009</v>
      </c>
      <c r="I1831" s="157"/>
      <c r="J1831" s="157">
        <v>18</v>
      </c>
      <c r="K1831" s="157" t="s">
        <v>9054</v>
      </c>
      <c r="L1831" s="159">
        <v>9.9</v>
      </c>
      <c r="M1831" s="159"/>
      <c r="N1831" s="157"/>
      <c r="O1831" s="7" t="s">
        <v>9056</v>
      </c>
      <c r="P1831" s="16">
        <f>IFERROR(LOOKUP(E1831,{30,43,48,53,58,63,68,73,78,83,88,93,97},{42,47,52,57,62,67,72,77,82,87,92,99,100}),999)</f>
        <v>82</v>
      </c>
      <c r="Q1831">
        <v>1</v>
      </c>
    </row>
    <row r="1832" spans="1:17" x14ac:dyDescent="0.35">
      <c r="A1832" s="153">
        <v>5065</v>
      </c>
      <c r="B1832" t="s">
        <v>9052</v>
      </c>
      <c r="C1832" s="154">
        <v>44872</v>
      </c>
      <c r="D1832" s="155" t="s">
        <v>16</v>
      </c>
      <c r="E1832" s="156">
        <v>85</v>
      </c>
      <c r="F1832" s="157" t="s">
        <v>8969</v>
      </c>
      <c r="G1832" s="155" t="s">
        <v>9069</v>
      </c>
      <c r="H1832" s="158" t="s">
        <v>9009</v>
      </c>
      <c r="I1832" s="157"/>
      <c r="J1832" s="157">
        <v>18</v>
      </c>
      <c r="K1832" s="157" t="s">
        <v>9054</v>
      </c>
      <c r="L1832" s="159">
        <v>9.9</v>
      </c>
      <c r="M1832" s="159"/>
      <c r="N1832" s="157"/>
      <c r="O1832" s="7" t="s">
        <v>9056</v>
      </c>
      <c r="P1832" s="16">
        <f>IFERROR(LOOKUP(E1832,{30,43,48,53,58,63,68,73,78,83,88,93,97},{42,47,52,57,62,67,72,77,82,87,92,99,100}),999)</f>
        <v>87</v>
      </c>
      <c r="Q1832">
        <v>1</v>
      </c>
    </row>
    <row r="1833" spans="1:17" x14ac:dyDescent="0.35">
      <c r="A1833" s="153">
        <v>5066</v>
      </c>
      <c r="B1833" t="s">
        <v>9052</v>
      </c>
      <c r="C1833" s="154">
        <v>44872</v>
      </c>
      <c r="D1833" s="155" t="s">
        <v>16</v>
      </c>
      <c r="E1833" s="156">
        <v>84</v>
      </c>
      <c r="F1833" s="157" t="s">
        <v>8969</v>
      </c>
      <c r="G1833" s="155" t="s">
        <v>9069</v>
      </c>
      <c r="H1833" s="158" t="s">
        <v>9009</v>
      </c>
      <c r="I1833" s="157"/>
      <c r="J1833" s="157">
        <v>18</v>
      </c>
      <c r="K1833" s="157" t="s">
        <v>9054</v>
      </c>
      <c r="L1833" s="159">
        <v>9.9</v>
      </c>
      <c r="M1833" s="159"/>
      <c r="N1833" s="157"/>
      <c r="O1833" s="7" t="s">
        <v>9056</v>
      </c>
      <c r="P1833" s="16">
        <f>IFERROR(LOOKUP(E1833,{30,43,48,53,58,63,68,73,78,83,88,93,97},{42,47,52,57,62,67,72,77,82,87,92,99,100}),999)</f>
        <v>87</v>
      </c>
      <c r="Q1833">
        <v>1</v>
      </c>
    </row>
    <row r="1834" spans="1:17" ht="29" x14ac:dyDescent="0.35">
      <c r="A1834" s="153">
        <v>5067</v>
      </c>
      <c r="B1834" t="s">
        <v>9052</v>
      </c>
      <c r="C1834" s="154">
        <v>44872</v>
      </c>
      <c r="D1834" s="155" t="s">
        <v>16</v>
      </c>
      <c r="E1834" s="156">
        <v>76</v>
      </c>
      <c r="F1834" s="157" t="s">
        <v>8969</v>
      </c>
      <c r="G1834" s="157" t="s">
        <v>9</v>
      </c>
      <c r="H1834" s="158" t="s">
        <v>9053</v>
      </c>
      <c r="I1834" s="157">
        <v>637420</v>
      </c>
      <c r="J1834" s="157">
        <v>18</v>
      </c>
      <c r="K1834" s="157" t="s">
        <v>9081</v>
      </c>
      <c r="L1834" s="159">
        <v>0.3</v>
      </c>
      <c r="M1834" s="159" t="s">
        <v>9058</v>
      </c>
      <c r="N1834" s="157">
        <v>637420</v>
      </c>
      <c r="O1834" s="7" t="s">
        <v>9056</v>
      </c>
      <c r="P1834" s="16">
        <f>IFERROR(LOOKUP(E1834,{30,43,48,53,58,63,68,73,78,83,88,93,97},{42,47,52,57,62,67,72,77,82,87,92,99,100}),999)</f>
        <v>77</v>
      </c>
      <c r="Q1834">
        <v>1</v>
      </c>
    </row>
    <row r="1835" spans="1:17" x14ac:dyDescent="0.35">
      <c r="A1835" s="153">
        <v>5068</v>
      </c>
      <c r="B1835" t="s">
        <v>9052</v>
      </c>
      <c r="C1835" s="154">
        <v>44872</v>
      </c>
      <c r="D1835" s="155" t="s">
        <v>16</v>
      </c>
      <c r="E1835" s="156">
        <v>79</v>
      </c>
      <c r="F1835" s="157" t="s">
        <v>8969</v>
      </c>
      <c r="G1835" s="155" t="s">
        <v>9069</v>
      </c>
      <c r="H1835" s="158" t="s">
        <v>9009</v>
      </c>
      <c r="I1835" s="157"/>
      <c r="J1835" s="157">
        <v>18</v>
      </c>
      <c r="K1835" s="157" t="s">
        <v>9054</v>
      </c>
      <c r="L1835" s="159">
        <v>9.9</v>
      </c>
      <c r="M1835" s="159"/>
      <c r="N1835" s="157"/>
      <c r="O1835" s="7" t="s">
        <v>9056</v>
      </c>
      <c r="P1835" s="16">
        <f>IFERROR(LOOKUP(E1835,{30,43,48,53,58,63,68,73,78,83,88,93,97},{42,47,52,57,62,67,72,77,82,87,92,99,100}),999)</f>
        <v>82</v>
      </c>
      <c r="Q1835">
        <v>1</v>
      </c>
    </row>
    <row r="1836" spans="1:17" x14ac:dyDescent="0.35">
      <c r="A1836" s="153">
        <v>5069</v>
      </c>
      <c r="B1836" t="s">
        <v>9052</v>
      </c>
      <c r="C1836" s="154">
        <v>44872</v>
      </c>
      <c r="D1836" s="155" t="s">
        <v>16</v>
      </c>
      <c r="E1836" s="156">
        <v>79</v>
      </c>
      <c r="F1836" s="157" t="s">
        <v>8969</v>
      </c>
      <c r="G1836" s="157" t="s">
        <v>9</v>
      </c>
      <c r="H1836" s="158" t="s">
        <v>9053</v>
      </c>
      <c r="I1836" s="157">
        <v>220510</v>
      </c>
      <c r="J1836" s="157">
        <v>18</v>
      </c>
      <c r="K1836" s="157" t="s">
        <v>9078</v>
      </c>
      <c r="L1836" s="159">
        <v>0.3</v>
      </c>
      <c r="M1836" s="159" t="s">
        <v>9058</v>
      </c>
      <c r="N1836" s="157">
        <v>220510</v>
      </c>
      <c r="O1836" s="7" t="s">
        <v>9056</v>
      </c>
      <c r="P1836" s="16">
        <f>IFERROR(LOOKUP(E1836,{30,43,48,53,58,63,68,73,78,83,88,93,97},{42,47,52,57,62,67,72,77,82,87,92,99,100}),999)</f>
        <v>82</v>
      </c>
      <c r="Q1836">
        <v>1</v>
      </c>
    </row>
    <row r="1837" spans="1:17" ht="29" x14ac:dyDescent="0.35">
      <c r="A1837" s="153">
        <v>5070</v>
      </c>
      <c r="B1837" t="s">
        <v>9052</v>
      </c>
      <c r="C1837" s="154">
        <v>44872</v>
      </c>
      <c r="D1837" s="155" t="s">
        <v>16</v>
      </c>
      <c r="E1837" s="156">
        <v>77</v>
      </c>
      <c r="F1837" s="157" t="s">
        <v>8969</v>
      </c>
      <c r="G1837" s="157" t="s">
        <v>9</v>
      </c>
      <c r="H1837" s="158" t="s">
        <v>9053</v>
      </c>
      <c r="I1837" s="157">
        <v>637420</v>
      </c>
      <c r="J1837" s="157">
        <v>18</v>
      </c>
      <c r="K1837" s="157" t="s">
        <v>9081</v>
      </c>
      <c r="L1837" s="159">
        <v>0.3</v>
      </c>
      <c r="M1837" s="159" t="s">
        <v>9058</v>
      </c>
      <c r="N1837" s="157">
        <v>637420</v>
      </c>
      <c r="O1837" s="7" t="s">
        <v>9056</v>
      </c>
      <c r="P1837" s="16">
        <f>IFERROR(LOOKUP(E1837,{30,43,48,53,58,63,68,73,78,83,88,93,97},{42,47,52,57,62,67,72,77,82,87,92,99,100}),999)</f>
        <v>77</v>
      </c>
      <c r="Q1837">
        <v>1</v>
      </c>
    </row>
    <row r="1838" spans="1:17" x14ac:dyDescent="0.35">
      <c r="A1838" s="153">
        <v>5071</v>
      </c>
      <c r="B1838" t="s">
        <v>9052</v>
      </c>
      <c r="C1838" s="154">
        <v>44872</v>
      </c>
      <c r="D1838" s="155" t="s">
        <v>16</v>
      </c>
      <c r="E1838" s="156">
        <v>77</v>
      </c>
      <c r="F1838" s="157" t="s">
        <v>8969</v>
      </c>
      <c r="G1838" s="155" t="s">
        <v>9069</v>
      </c>
      <c r="H1838" s="158" t="s">
        <v>9009</v>
      </c>
      <c r="I1838" s="157"/>
      <c r="J1838" s="157">
        <v>18</v>
      </c>
      <c r="K1838" s="157" t="s">
        <v>9054</v>
      </c>
      <c r="L1838" s="159">
        <v>9.9</v>
      </c>
      <c r="M1838" s="159"/>
      <c r="N1838" s="157"/>
      <c r="O1838" s="7" t="s">
        <v>9056</v>
      </c>
      <c r="P1838" s="16">
        <f>IFERROR(LOOKUP(E1838,{30,43,48,53,58,63,68,73,78,83,88,93,97},{42,47,52,57,62,67,72,77,82,87,92,99,100}),999)</f>
        <v>77</v>
      </c>
      <c r="Q1838">
        <v>1</v>
      </c>
    </row>
    <row r="1839" spans="1:17" x14ac:dyDescent="0.35">
      <c r="A1839" s="153">
        <v>5072</v>
      </c>
      <c r="B1839" t="s">
        <v>9052</v>
      </c>
      <c r="C1839" s="154">
        <v>44872</v>
      </c>
      <c r="D1839" s="155" t="s">
        <v>16</v>
      </c>
      <c r="E1839" s="156">
        <v>94</v>
      </c>
      <c r="F1839" s="157" t="s">
        <v>8969</v>
      </c>
      <c r="G1839" s="155" t="s">
        <v>9069</v>
      </c>
      <c r="H1839" s="158" t="s">
        <v>9009</v>
      </c>
      <c r="I1839" s="157"/>
      <c r="J1839" s="157">
        <v>18</v>
      </c>
      <c r="K1839" s="157" t="s">
        <v>9054</v>
      </c>
      <c r="L1839" s="159">
        <v>9.9</v>
      </c>
      <c r="M1839" s="159"/>
      <c r="N1839" s="157"/>
      <c r="O1839" s="7" t="s">
        <v>9056</v>
      </c>
      <c r="P1839" s="16">
        <f>IFERROR(LOOKUP(E1839,{30,43,48,53,58,63,68,73,78,83,88,93,97},{42,47,52,57,62,67,72,77,82,87,92,99,100}),999)</f>
        <v>99</v>
      </c>
      <c r="Q1839">
        <v>1</v>
      </c>
    </row>
    <row r="1840" spans="1:17" x14ac:dyDescent="0.35">
      <c r="A1840" s="153">
        <v>5073</v>
      </c>
      <c r="B1840" t="s">
        <v>9052</v>
      </c>
      <c r="C1840" s="154">
        <v>44872</v>
      </c>
      <c r="D1840" s="155" t="s">
        <v>16</v>
      </c>
      <c r="E1840" s="156">
        <v>78</v>
      </c>
      <c r="F1840" s="157" t="s">
        <v>8969</v>
      </c>
      <c r="G1840" s="155" t="s">
        <v>9069</v>
      </c>
      <c r="H1840" s="158" t="s">
        <v>9009</v>
      </c>
      <c r="I1840" s="157"/>
      <c r="J1840" s="157">
        <v>18</v>
      </c>
      <c r="K1840" s="157" t="s">
        <v>9054</v>
      </c>
      <c r="L1840" s="159">
        <v>9.9</v>
      </c>
      <c r="M1840" s="159"/>
      <c r="N1840" s="157"/>
      <c r="O1840" s="7" t="s">
        <v>9056</v>
      </c>
      <c r="P1840" s="16">
        <f>IFERROR(LOOKUP(E1840,{30,43,48,53,58,63,68,73,78,83,88,93,97},{42,47,52,57,62,67,72,77,82,87,92,99,100}),999)</f>
        <v>82</v>
      </c>
      <c r="Q1840">
        <v>1</v>
      </c>
    </row>
    <row r="1841" spans="1:17" ht="29" x14ac:dyDescent="0.35">
      <c r="A1841" s="153">
        <v>5074</v>
      </c>
      <c r="B1841" t="s">
        <v>9052</v>
      </c>
      <c r="C1841" s="154">
        <v>44872</v>
      </c>
      <c r="D1841" s="155" t="s">
        <v>16</v>
      </c>
      <c r="E1841" s="156">
        <v>86</v>
      </c>
      <c r="F1841" s="157" t="s">
        <v>8969</v>
      </c>
      <c r="G1841" s="157" t="s">
        <v>9</v>
      </c>
      <c r="H1841" s="158" t="s">
        <v>9053</v>
      </c>
      <c r="I1841" s="157">
        <v>220267</v>
      </c>
      <c r="J1841" s="157">
        <v>18</v>
      </c>
      <c r="K1841" s="157" t="s">
        <v>9110</v>
      </c>
      <c r="L1841" s="159">
        <v>0.3</v>
      </c>
      <c r="M1841" s="159" t="s">
        <v>9058</v>
      </c>
      <c r="N1841" s="157">
        <v>220267</v>
      </c>
      <c r="O1841" s="7" t="s">
        <v>9056</v>
      </c>
      <c r="P1841" s="16">
        <f>IFERROR(LOOKUP(E1841,{30,43,48,53,58,63,68,73,78,83,88,93,97},{42,47,52,57,62,67,72,77,82,87,92,99,100}),999)</f>
        <v>87</v>
      </c>
      <c r="Q1841">
        <v>1</v>
      </c>
    </row>
    <row r="1842" spans="1:17" ht="29" x14ac:dyDescent="0.35">
      <c r="A1842" s="153">
        <v>5075</v>
      </c>
      <c r="B1842" t="s">
        <v>9052</v>
      </c>
      <c r="C1842" s="154">
        <v>44872</v>
      </c>
      <c r="D1842" s="155" t="s">
        <v>16</v>
      </c>
      <c r="E1842" s="156">
        <v>81</v>
      </c>
      <c r="F1842" s="157" t="s">
        <v>8969</v>
      </c>
      <c r="G1842" s="157" t="s">
        <v>9</v>
      </c>
      <c r="H1842" s="158" t="s">
        <v>9053</v>
      </c>
      <c r="I1842" s="157">
        <v>91286</v>
      </c>
      <c r="J1842" s="157">
        <v>18</v>
      </c>
      <c r="K1842" s="157" t="s">
        <v>9112</v>
      </c>
      <c r="L1842" s="159">
        <v>0.3</v>
      </c>
      <c r="M1842" s="159" t="s">
        <v>9058</v>
      </c>
      <c r="N1842" s="157">
        <v>91286</v>
      </c>
      <c r="O1842" s="7" t="s">
        <v>9056</v>
      </c>
      <c r="P1842" s="16">
        <f>IFERROR(LOOKUP(E1842,{30,43,48,53,58,63,68,73,78,83,88,93,97},{42,47,52,57,62,67,72,77,82,87,92,99,100}),999)</f>
        <v>82</v>
      </c>
      <c r="Q1842">
        <v>1</v>
      </c>
    </row>
    <row r="1843" spans="1:17" x14ac:dyDescent="0.35">
      <c r="A1843" s="153">
        <v>5076</v>
      </c>
      <c r="B1843" t="s">
        <v>9052</v>
      </c>
      <c r="C1843" s="154">
        <v>44872</v>
      </c>
      <c r="D1843" s="155" t="s">
        <v>16</v>
      </c>
      <c r="E1843" s="156">
        <v>85</v>
      </c>
      <c r="F1843" s="157" t="s">
        <v>8969</v>
      </c>
      <c r="G1843" s="155" t="s">
        <v>9069</v>
      </c>
      <c r="H1843" s="158" t="s">
        <v>9009</v>
      </c>
      <c r="I1843" s="157"/>
      <c r="J1843" s="157">
        <v>60</v>
      </c>
      <c r="K1843" s="157" t="s">
        <v>9054</v>
      </c>
      <c r="L1843" s="159">
        <v>9.9</v>
      </c>
      <c r="M1843" s="159"/>
      <c r="N1843" s="157"/>
      <c r="O1843" s="7" t="s">
        <v>9056</v>
      </c>
      <c r="P1843" s="16">
        <f>IFERROR(LOOKUP(E1843,{30,43,48,53,58,63,68,73,78,83,88,93,97},{42,47,52,57,62,67,72,77,82,87,92,99,100}),999)</f>
        <v>87</v>
      </c>
      <c r="Q1843">
        <v>1</v>
      </c>
    </row>
    <row r="1844" spans="1:17" x14ac:dyDescent="0.35">
      <c r="A1844" s="153">
        <v>5077</v>
      </c>
      <c r="B1844" t="s">
        <v>9052</v>
      </c>
      <c r="C1844" s="154">
        <v>44872</v>
      </c>
      <c r="D1844" s="155" t="s">
        <v>16</v>
      </c>
      <c r="E1844" s="156">
        <v>82</v>
      </c>
      <c r="F1844" s="157" t="s">
        <v>8969</v>
      </c>
      <c r="G1844" s="157" t="s">
        <v>9</v>
      </c>
      <c r="H1844" s="158" t="s">
        <v>9009</v>
      </c>
      <c r="I1844" s="157"/>
      <c r="J1844" s="157">
        <v>60</v>
      </c>
      <c r="K1844" s="157" t="s">
        <v>9054</v>
      </c>
      <c r="L1844" s="159">
        <v>9.9</v>
      </c>
      <c r="M1844" s="159"/>
      <c r="N1844" s="157"/>
      <c r="O1844" s="7" t="s">
        <v>9056</v>
      </c>
      <c r="P1844" s="16">
        <f>IFERROR(LOOKUP(E1844,{30,43,48,53,58,63,68,73,78,83,88,93,97},{42,47,52,57,62,67,72,77,82,87,92,99,100}),999)</f>
        <v>82</v>
      </c>
      <c r="Q1844">
        <v>1</v>
      </c>
    </row>
    <row r="1845" spans="1:17" x14ac:dyDescent="0.35">
      <c r="A1845" s="153">
        <v>5078</v>
      </c>
      <c r="B1845" t="s">
        <v>9052</v>
      </c>
      <c r="C1845" s="154">
        <v>44872</v>
      </c>
      <c r="D1845" s="155" t="s">
        <v>16</v>
      </c>
      <c r="E1845" s="156">
        <v>82</v>
      </c>
      <c r="F1845" s="157" t="s">
        <v>8969</v>
      </c>
      <c r="G1845" s="157" t="s">
        <v>9</v>
      </c>
      <c r="H1845" s="158" t="s">
        <v>9053</v>
      </c>
      <c r="I1845" s="157">
        <v>220509</v>
      </c>
      <c r="J1845" s="157">
        <v>60</v>
      </c>
      <c r="K1845" s="157" t="s">
        <v>9078</v>
      </c>
      <c r="L1845" s="159">
        <v>0.3</v>
      </c>
      <c r="M1845" s="159" t="s">
        <v>9058</v>
      </c>
      <c r="N1845" s="157">
        <v>220509</v>
      </c>
      <c r="O1845" s="7" t="s">
        <v>9056</v>
      </c>
      <c r="P1845" s="16">
        <f>IFERROR(LOOKUP(E1845,{30,43,48,53,58,63,68,73,78,83,88,93,97},{42,47,52,57,62,67,72,77,82,87,92,99,100}),999)</f>
        <v>82</v>
      </c>
      <c r="Q1845">
        <v>1</v>
      </c>
    </row>
    <row r="1846" spans="1:17" x14ac:dyDescent="0.35">
      <c r="A1846" s="153">
        <v>5079</v>
      </c>
      <c r="B1846" t="s">
        <v>9052</v>
      </c>
      <c r="C1846" s="154">
        <v>44872</v>
      </c>
      <c r="D1846" s="155" t="s">
        <v>16</v>
      </c>
      <c r="E1846" s="156">
        <v>88</v>
      </c>
      <c r="F1846" s="157" t="s">
        <v>8969</v>
      </c>
      <c r="G1846" s="155" t="s">
        <v>9069</v>
      </c>
      <c r="H1846" s="158" t="s">
        <v>9009</v>
      </c>
      <c r="I1846" s="157"/>
      <c r="J1846" s="157">
        <v>60</v>
      </c>
      <c r="K1846" s="157" t="s">
        <v>9054</v>
      </c>
      <c r="L1846" s="159">
        <v>9.9</v>
      </c>
      <c r="M1846" s="159"/>
      <c r="N1846" s="157"/>
      <c r="O1846" s="7" t="s">
        <v>9056</v>
      </c>
      <c r="P1846" s="16">
        <f>IFERROR(LOOKUP(E1846,{30,43,48,53,58,63,68,73,78,83,88,93,97},{42,47,52,57,62,67,72,77,82,87,92,99,100}),999)</f>
        <v>92</v>
      </c>
      <c r="Q1846">
        <v>1</v>
      </c>
    </row>
    <row r="1847" spans="1:17" x14ac:dyDescent="0.35">
      <c r="A1847" s="153">
        <v>5080</v>
      </c>
      <c r="B1847" t="s">
        <v>9052</v>
      </c>
      <c r="C1847" s="154">
        <v>44872</v>
      </c>
      <c r="D1847" s="155" t="s">
        <v>16</v>
      </c>
      <c r="E1847" s="156">
        <v>83</v>
      </c>
      <c r="F1847" s="157" t="s">
        <v>8969</v>
      </c>
      <c r="G1847" s="155" t="s">
        <v>9069</v>
      </c>
      <c r="H1847" s="158" t="s">
        <v>9009</v>
      </c>
      <c r="I1847" s="157"/>
      <c r="J1847" s="157">
        <v>60</v>
      </c>
      <c r="K1847" s="157" t="s">
        <v>9054</v>
      </c>
      <c r="L1847" s="159">
        <v>9.9</v>
      </c>
      <c r="M1847" s="159"/>
      <c r="N1847" s="157"/>
      <c r="O1847" s="7" t="s">
        <v>9056</v>
      </c>
      <c r="P1847" s="16">
        <f>IFERROR(LOOKUP(E1847,{30,43,48,53,58,63,68,73,78,83,88,93,97},{42,47,52,57,62,67,72,77,82,87,92,99,100}),999)</f>
        <v>87</v>
      </c>
      <c r="Q1847">
        <v>1</v>
      </c>
    </row>
    <row r="1848" spans="1:17" x14ac:dyDescent="0.35">
      <c r="A1848" s="153">
        <v>5081</v>
      </c>
      <c r="B1848" t="s">
        <v>9052</v>
      </c>
      <c r="C1848" s="154">
        <v>44872</v>
      </c>
      <c r="D1848" s="155" t="s">
        <v>16</v>
      </c>
      <c r="E1848" s="156">
        <v>80</v>
      </c>
      <c r="F1848" s="157" t="s">
        <v>8969</v>
      </c>
      <c r="G1848" s="155" t="s">
        <v>9069</v>
      </c>
      <c r="H1848" s="158" t="s">
        <v>9009</v>
      </c>
      <c r="I1848" s="157"/>
      <c r="J1848" s="157">
        <v>60</v>
      </c>
      <c r="K1848" s="157" t="s">
        <v>9054</v>
      </c>
      <c r="L1848" s="159">
        <v>9.9</v>
      </c>
      <c r="M1848" s="159"/>
      <c r="N1848" s="157"/>
      <c r="O1848" s="7" t="s">
        <v>9056</v>
      </c>
      <c r="P1848" s="16">
        <f>IFERROR(LOOKUP(E1848,{30,43,48,53,58,63,68,73,78,83,88,93,97},{42,47,52,57,62,67,72,77,82,87,92,99,100}),999)</f>
        <v>82</v>
      </c>
      <c r="Q1848">
        <v>1</v>
      </c>
    </row>
    <row r="1849" spans="1:17" ht="29" x14ac:dyDescent="0.35">
      <c r="A1849" s="153">
        <v>5082</v>
      </c>
      <c r="B1849" t="s">
        <v>9052</v>
      </c>
      <c r="C1849" s="154">
        <v>44872</v>
      </c>
      <c r="D1849" s="155" t="s">
        <v>16</v>
      </c>
      <c r="E1849" s="156">
        <v>86</v>
      </c>
      <c r="F1849" s="157" t="s">
        <v>8969</v>
      </c>
      <c r="G1849" s="157" t="s">
        <v>9</v>
      </c>
      <c r="H1849" s="158" t="s">
        <v>9053</v>
      </c>
      <c r="I1849" s="157">
        <v>91286</v>
      </c>
      <c r="J1849" s="157">
        <v>60</v>
      </c>
      <c r="K1849" s="157" t="s">
        <v>9112</v>
      </c>
      <c r="L1849" s="159">
        <v>0.3</v>
      </c>
      <c r="M1849" s="159" t="s">
        <v>9058</v>
      </c>
      <c r="N1849" s="157">
        <v>91286</v>
      </c>
      <c r="O1849" s="7" t="s">
        <v>9056</v>
      </c>
      <c r="P1849" s="16">
        <f>IFERROR(LOOKUP(E1849,{30,43,48,53,58,63,68,73,78,83,88,93,97},{42,47,52,57,62,67,72,77,82,87,92,99,100}),999)</f>
        <v>87</v>
      </c>
      <c r="Q1849">
        <v>1</v>
      </c>
    </row>
    <row r="1850" spans="1:17" x14ac:dyDescent="0.35">
      <c r="A1850" s="153">
        <v>5083</v>
      </c>
      <c r="B1850" t="s">
        <v>9052</v>
      </c>
      <c r="C1850" s="154">
        <v>44872</v>
      </c>
      <c r="D1850" s="155" t="s">
        <v>16</v>
      </c>
      <c r="E1850" s="156">
        <v>86</v>
      </c>
      <c r="F1850" s="157" t="s">
        <v>8969</v>
      </c>
      <c r="G1850" s="155" t="s">
        <v>9069</v>
      </c>
      <c r="H1850" s="158" t="s">
        <v>9009</v>
      </c>
      <c r="I1850" s="157"/>
      <c r="J1850" s="157">
        <v>60</v>
      </c>
      <c r="K1850" s="157" t="s">
        <v>9054</v>
      </c>
      <c r="L1850" s="159">
        <v>9.9</v>
      </c>
      <c r="M1850" s="159"/>
      <c r="N1850" s="157"/>
      <c r="O1850" s="7" t="s">
        <v>9056</v>
      </c>
      <c r="P1850" s="16">
        <f>IFERROR(LOOKUP(E1850,{30,43,48,53,58,63,68,73,78,83,88,93,97},{42,47,52,57,62,67,72,77,82,87,92,99,100}),999)</f>
        <v>87</v>
      </c>
      <c r="Q1850">
        <v>1</v>
      </c>
    </row>
    <row r="1851" spans="1:17" x14ac:dyDescent="0.35">
      <c r="A1851" s="153">
        <v>5084</v>
      </c>
      <c r="B1851" t="s">
        <v>9052</v>
      </c>
      <c r="C1851" s="154">
        <v>44872</v>
      </c>
      <c r="D1851" s="155" t="s">
        <v>16</v>
      </c>
      <c r="E1851" s="156">
        <v>92</v>
      </c>
      <c r="F1851" s="157" t="s">
        <v>8969</v>
      </c>
      <c r="G1851" s="155" t="s">
        <v>9069</v>
      </c>
      <c r="H1851" s="158" t="s">
        <v>9009</v>
      </c>
      <c r="I1851" s="157"/>
      <c r="J1851" s="157">
        <v>60</v>
      </c>
      <c r="K1851" s="157" t="s">
        <v>9054</v>
      </c>
      <c r="L1851" s="159">
        <v>9.9</v>
      </c>
      <c r="M1851" s="159"/>
      <c r="N1851" s="157"/>
      <c r="O1851" s="7" t="s">
        <v>9056</v>
      </c>
      <c r="P1851" s="16">
        <f>IFERROR(LOOKUP(E1851,{30,43,48,53,58,63,68,73,78,83,88,93,97},{42,47,52,57,62,67,72,77,82,87,92,99,100}),999)</f>
        <v>92</v>
      </c>
      <c r="Q1851">
        <v>1</v>
      </c>
    </row>
    <row r="1852" spans="1:17" x14ac:dyDescent="0.35">
      <c r="A1852" s="153">
        <v>5085</v>
      </c>
      <c r="B1852" t="s">
        <v>9052</v>
      </c>
      <c r="C1852" s="154">
        <v>44872</v>
      </c>
      <c r="D1852" s="155" t="s">
        <v>16</v>
      </c>
      <c r="E1852" s="156">
        <v>80</v>
      </c>
      <c r="F1852" s="157" t="s">
        <v>8969</v>
      </c>
      <c r="G1852" s="157" t="s">
        <v>9</v>
      </c>
      <c r="H1852" s="158" t="s">
        <v>9053</v>
      </c>
      <c r="I1852" s="157">
        <v>220513</v>
      </c>
      <c r="J1852" s="157">
        <v>60</v>
      </c>
      <c r="K1852" s="157" t="s">
        <v>9080</v>
      </c>
      <c r="L1852" s="159">
        <v>0.3</v>
      </c>
      <c r="M1852" s="159" t="s">
        <v>9058</v>
      </c>
      <c r="N1852" s="157">
        <v>220513</v>
      </c>
      <c r="O1852" s="7" t="s">
        <v>9056</v>
      </c>
      <c r="P1852" s="16">
        <f>IFERROR(LOOKUP(E1852,{30,43,48,53,58,63,68,73,78,83,88,93,97},{42,47,52,57,62,67,72,77,82,87,92,99,100}),999)</f>
        <v>82</v>
      </c>
      <c r="Q1852">
        <v>1</v>
      </c>
    </row>
    <row r="1853" spans="1:17" x14ac:dyDescent="0.35">
      <c r="A1853" s="153">
        <v>5086</v>
      </c>
      <c r="B1853" t="s">
        <v>9052</v>
      </c>
      <c r="C1853" s="154">
        <v>44872</v>
      </c>
      <c r="D1853" s="155" t="s">
        <v>16</v>
      </c>
      <c r="E1853" s="156">
        <v>78</v>
      </c>
      <c r="F1853" s="157" t="s">
        <v>8969</v>
      </c>
      <c r="G1853" s="155" t="s">
        <v>9069</v>
      </c>
      <c r="H1853" s="158" t="s">
        <v>9009</v>
      </c>
      <c r="I1853" s="157"/>
      <c r="J1853" s="157">
        <v>60</v>
      </c>
      <c r="K1853" s="157" t="s">
        <v>9054</v>
      </c>
      <c r="L1853" s="159">
        <v>9.9</v>
      </c>
      <c r="M1853" s="159"/>
      <c r="N1853" s="157"/>
      <c r="O1853" s="7" t="s">
        <v>9056</v>
      </c>
      <c r="P1853" s="16">
        <f>IFERROR(LOOKUP(E1853,{30,43,48,53,58,63,68,73,78,83,88,93,97},{42,47,52,57,62,67,72,77,82,87,92,99,100}),999)</f>
        <v>82</v>
      </c>
      <c r="Q1853">
        <v>1</v>
      </c>
    </row>
    <row r="1854" spans="1:17" x14ac:dyDescent="0.35">
      <c r="A1854" s="153">
        <v>5087</v>
      </c>
      <c r="B1854" t="s">
        <v>9052</v>
      </c>
      <c r="C1854" s="154">
        <v>44872</v>
      </c>
      <c r="D1854" s="155" t="s">
        <v>16</v>
      </c>
      <c r="E1854" s="156">
        <v>85</v>
      </c>
      <c r="F1854" s="157" t="s">
        <v>8969</v>
      </c>
      <c r="G1854" s="155" t="s">
        <v>9069</v>
      </c>
      <c r="H1854" s="158" t="s">
        <v>9009</v>
      </c>
      <c r="I1854" s="157"/>
      <c r="J1854" s="157">
        <v>60</v>
      </c>
      <c r="K1854" s="157" t="s">
        <v>9054</v>
      </c>
      <c r="L1854" s="159">
        <v>9.9</v>
      </c>
      <c r="M1854" s="159"/>
      <c r="N1854" s="157"/>
      <c r="O1854" s="7" t="s">
        <v>9056</v>
      </c>
      <c r="P1854" s="16">
        <f>IFERROR(LOOKUP(E1854,{30,43,48,53,58,63,68,73,78,83,88,93,97},{42,47,52,57,62,67,72,77,82,87,92,99,100}),999)</f>
        <v>87</v>
      </c>
      <c r="Q1854">
        <v>1</v>
      </c>
    </row>
    <row r="1855" spans="1:17" x14ac:dyDescent="0.35">
      <c r="A1855" s="153">
        <v>5088</v>
      </c>
      <c r="B1855" t="s">
        <v>9052</v>
      </c>
      <c r="C1855" s="154">
        <v>44872</v>
      </c>
      <c r="D1855" s="155" t="s">
        <v>16</v>
      </c>
      <c r="E1855" s="156">
        <v>89</v>
      </c>
      <c r="F1855" s="157" t="s">
        <v>8969</v>
      </c>
      <c r="G1855" s="155" t="s">
        <v>9069</v>
      </c>
      <c r="H1855" s="158" t="s">
        <v>9009</v>
      </c>
      <c r="I1855" s="157"/>
      <c r="J1855" s="157">
        <v>60</v>
      </c>
      <c r="K1855" s="157" t="s">
        <v>9054</v>
      </c>
      <c r="L1855" s="159">
        <v>9.9</v>
      </c>
      <c r="M1855" s="159"/>
      <c r="N1855" s="157"/>
      <c r="O1855" s="7" t="s">
        <v>9056</v>
      </c>
      <c r="P1855" s="16">
        <f>IFERROR(LOOKUP(E1855,{30,43,48,53,58,63,68,73,78,83,88,93,97},{42,47,52,57,62,67,72,77,82,87,92,99,100}),999)</f>
        <v>92</v>
      </c>
      <c r="Q1855">
        <v>1</v>
      </c>
    </row>
    <row r="1856" spans="1:17" x14ac:dyDescent="0.35">
      <c r="A1856" s="153">
        <v>5089</v>
      </c>
      <c r="B1856" t="s">
        <v>9052</v>
      </c>
      <c r="C1856" s="154">
        <v>44872</v>
      </c>
      <c r="D1856" s="155" t="s">
        <v>16</v>
      </c>
      <c r="E1856" s="156">
        <v>81</v>
      </c>
      <c r="F1856" s="157" t="s">
        <v>8969</v>
      </c>
      <c r="G1856" s="155" t="s">
        <v>9069</v>
      </c>
      <c r="H1856" s="158" t="s">
        <v>9009</v>
      </c>
      <c r="I1856" s="157"/>
      <c r="J1856" s="157">
        <v>60</v>
      </c>
      <c r="K1856" s="157" t="s">
        <v>9054</v>
      </c>
      <c r="L1856" s="159">
        <v>9.9</v>
      </c>
      <c r="M1856" s="159"/>
      <c r="N1856" s="157"/>
      <c r="O1856" s="7" t="s">
        <v>9056</v>
      </c>
      <c r="P1856" s="16">
        <f>IFERROR(LOOKUP(E1856,{30,43,48,53,58,63,68,73,78,83,88,93,97},{42,47,52,57,62,67,72,77,82,87,92,99,100}),999)</f>
        <v>82</v>
      </c>
      <c r="Q1856">
        <v>1</v>
      </c>
    </row>
    <row r="1857" spans="1:17" x14ac:dyDescent="0.35">
      <c r="A1857" s="153">
        <v>5090</v>
      </c>
      <c r="B1857" t="s">
        <v>9052</v>
      </c>
      <c r="C1857" s="154">
        <v>44872</v>
      </c>
      <c r="D1857" s="155" t="s">
        <v>16</v>
      </c>
      <c r="E1857" s="156">
        <v>81</v>
      </c>
      <c r="F1857" s="157" t="s">
        <v>8969</v>
      </c>
      <c r="G1857" s="155" t="s">
        <v>9069</v>
      </c>
      <c r="H1857" s="158" t="s">
        <v>9009</v>
      </c>
      <c r="I1857" s="157"/>
      <c r="J1857" s="157">
        <v>60</v>
      </c>
      <c r="K1857" s="157" t="s">
        <v>9054</v>
      </c>
      <c r="L1857" s="159">
        <v>9.9</v>
      </c>
      <c r="M1857" s="159"/>
      <c r="N1857" s="157"/>
      <c r="O1857" s="7" t="s">
        <v>9056</v>
      </c>
      <c r="P1857" s="16">
        <f>IFERROR(LOOKUP(E1857,{30,43,48,53,58,63,68,73,78,83,88,93,97},{42,47,52,57,62,67,72,77,82,87,92,99,100}),999)</f>
        <v>82</v>
      </c>
      <c r="Q1857">
        <v>1</v>
      </c>
    </row>
    <row r="1858" spans="1:17" x14ac:dyDescent="0.35">
      <c r="A1858" s="153">
        <v>5091</v>
      </c>
      <c r="B1858" t="s">
        <v>9052</v>
      </c>
      <c r="C1858" s="154">
        <v>44872</v>
      </c>
      <c r="D1858" s="155" t="s">
        <v>16</v>
      </c>
      <c r="E1858" s="156">
        <v>86</v>
      </c>
      <c r="F1858" s="157" t="s">
        <v>8969</v>
      </c>
      <c r="G1858" s="155" t="s">
        <v>9069</v>
      </c>
      <c r="H1858" s="158" t="s">
        <v>9009</v>
      </c>
      <c r="I1858" s="157"/>
      <c r="J1858" s="157">
        <v>60</v>
      </c>
      <c r="K1858" s="157" t="s">
        <v>9054</v>
      </c>
      <c r="L1858" s="159">
        <v>9.9</v>
      </c>
      <c r="M1858" s="159"/>
      <c r="N1858" s="157"/>
      <c r="O1858" s="7" t="s">
        <v>9056</v>
      </c>
      <c r="P1858" s="16">
        <f>IFERROR(LOOKUP(E1858,{30,43,48,53,58,63,68,73,78,83,88,93,97},{42,47,52,57,62,67,72,77,82,87,92,99,100}),999)</f>
        <v>87</v>
      </c>
      <c r="Q1858">
        <v>1</v>
      </c>
    </row>
    <row r="1859" spans="1:17" x14ac:dyDescent="0.35">
      <c r="A1859" s="153">
        <v>5092</v>
      </c>
      <c r="B1859" t="s">
        <v>9052</v>
      </c>
      <c r="C1859" s="154">
        <v>44872</v>
      </c>
      <c r="D1859" s="155" t="s">
        <v>16</v>
      </c>
      <c r="E1859" s="156">
        <v>81</v>
      </c>
      <c r="F1859" s="157" t="s">
        <v>8969</v>
      </c>
      <c r="G1859" s="155" t="s">
        <v>9069</v>
      </c>
      <c r="H1859" s="158" t="s">
        <v>9009</v>
      </c>
      <c r="I1859" s="157"/>
      <c r="J1859" s="157">
        <v>60</v>
      </c>
      <c r="K1859" s="157" t="s">
        <v>9054</v>
      </c>
      <c r="L1859" s="159">
        <v>9.9</v>
      </c>
      <c r="M1859" s="159"/>
      <c r="N1859" s="157"/>
      <c r="O1859" s="7" t="s">
        <v>9056</v>
      </c>
      <c r="P1859" s="16">
        <f>IFERROR(LOOKUP(E1859,{30,43,48,53,58,63,68,73,78,83,88,93,97},{42,47,52,57,62,67,72,77,82,87,92,99,100}),999)</f>
        <v>82</v>
      </c>
      <c r="Q1859">
        <v>1</v>
      </c>
    </row>
    <row r="1860" spans="1:17" x14ac:dyDescent="0.35">
      <c r="A1860" s="153">
        <v>5093</v>
      </c>
      <c r="B1860" t="s">
        <v>9052</v>
      </c>
      <c r="C1860" s="154">
        <v>44872</v>
      </c>
      <c r="D1860" s="155" t="s">
        <v>16</v>
      </c>
      <c r="E1860" s="156">
        <v>78</v>
      </c>
      <c r="F1860" s="157" t="s">
        <v>8969</v>
      </c>
      <c r="G1860" s="155" t="s">
        <v>9069</v>
      </c>
      <c r="H1860" s="158" t="s">
        <v>9009</v>
      </c>
      <c r="I1860" s="157"/>
      <c r="J1860" s="157">
        <v>60</v>
      </c>
      <c r="K1860" s="157" t="s">
        <v>9054</v>
      </c>
      <c r="L1860" s="159">
        <v>9.9</v>
      </c>
      <c r="M1860" s="159"/>
      <c r="N1860" s="157"/>
      <c r="O1860" s="7" t="s">
        <v>9056</v>
      </c>
      <c r="P1860" s="16">
        <f>IFERROR(LOOKUP(E1860,{30,43,48,53,58,63,68,73,78,83,88,93,97},{42,47,52,57,62,67,72,77,82,87,92,99,100}),999)</f>
        <v>82</v>
      </c>
      <c r="Q1860">
        <v>1</v>
      </c>
    </row>
    <row r="1861" spans="1:17" x14ac:dyDescent="0.35">
      <c r="A1861" s="153">
        <v>5094</v>
      </c>
      <c r="B1861" t="s">
        <v>9052</v>
      </c>
      <c r="C1861" s="154">
        <v>44872</v>
      </c>
      <c r="D1861" s="155" t="s">
        <v>16</v>
      </c>
      <c r="E1861" s="156">
        <v>63</v>
      </c>
      <c r="F1861" s="157" t="s">
        <v>8969</v>
      </c>
      <c r="G1861" s="157" t="s">
        <v>9</v>
      </c>
      <c r="H1861" s="158" t="s">
        <v>9053</v>
      </c>
      <c r="I1861" s="157">
        <v>637603</v>
      </c>
      <c r="J1861" s="157">
        <v>60</v>
      </c>
      <c r="K1861" s="157" t="s">
        <v>9055</v>
      </c>
      <c r="L1861" s="159">
        <v>1.2</v>
      </c>
      <c r="M1861" s="159" t="s">
        <v>9000</v>
      </c>
      <c r="N1861" s="157">
        <v>637603</v>
      </c>
      <c r="O1861" s="7" t="s">
        <v>9056</v>
      </c>
      <c r="P1861" s="16">
        <f>IFERROR(LOOKUP(E1861,{30,43,48,53,58,63,68,73,78,83,88,93,97},{42,47,52,57,62,67,72,77,82,87,92,99,100}),999)</f>
        <v>67</v>
      </c>
      <c r="Q1861">
        <v>1</v>
      </c>
    </row>
    <row r="1862" spans="1:17" x14ac:dyDescent="0.35">
      <c r="A1862" s="153">
        <v>5095</v>
      </c>
      <c r="B1862" t="s">
        <v>9052</v>
      </c>
      <c r="C1862" s="154">
        <v>44872</v>
      </c>
      <c r="D1862" s="155" t="s">
        <v>16</v>
      </c>
      <c r="E1862" s="156">
        <v>84</v>
      </c>
      <c r="F1862" s="157" t="s">
        <v>8969</v>
      </c>
      <c r="G1862" s="157" t="s">
        <v>9</v>
      </c>
      <c r="H1862" s="158" t="s">
        <v>9053</v>
      </c>
      <c r="I1862" s="157">
        <v>220390</v>
      </c>
      <c r="J1862" s="157">
        <v>60</v>
      </c>
      <c r="K1862" s="157" t="s">
        <v>9127</v>
      </c>
      <c r="L1862" s="159">
        <v>1.4</v>
      </c>
      <c r="M1862" s="159" t="s">
        <v>9000</v>
      </c>
      <c r="N1862" s="157">
        <v>220390</v>
      </c>
      <c r="O1862" s="7" t="s">
        <v>9056</v>
      </c>
      <c r="P1862" s="16">
        <f>IFERROR(LOOKUP(E1862,{30,43,48,53,58,63,68,73,78,83,88,93,97},{42,47,52,57,62,67,72,77,82,87,92,99,100}),999)</f>
        <v>87</v>
      </c>
      <c r="Q1862">
        <v>1</v>
      </c>
    </row>
    <row r="1863" spans="1:17" x14ac:dyDescent="0.35">
      <c r="A1863" s="153">
        <v>5096</v>
      </c>
      <c r="B1863" t="s">
        <v>9052</v>
      </c>
      <c r="C1863" s="154">
        <v>44872</v>
      </c>
      <c r="D1863" s="155" t="s">
        <v>16</v>
      </c>
      <c r="E1863" s="156">
        <v>84</v>
      </c>
      <c r="F1863" s="157" t="s">
        <v>8969</v>
      </c>
      <c r="G1863" s="155" t="s">
        <v>9069</v>
      </c>
      <c r="H1863" s="158" t="s">
        <v>9009</v>
      </c>
      <c r="I1863" s="157"/>
      <c r="J1863" s="157">
        <v>60</v>
      </c>
      <c r="K1863" s="157" t="s">
        <v>9054</v>
      </c>
      <c r="L1863" s="159">
        <v>9.9</v>
      </c>
      <c r="M1863" s="159"/>
      <c r="N1863" s="157"/>
      <c r="O1863" s="7" t="s">
        <v>9056</v>
      </c>
      <c r="P1863" s="16">
        <f>IFERROR(LOOKUP(E1863,{30,43,48,53,58,63,68,73,78,83,88,93,97},{42,47,52,57,62,67,72,77,82,87,92,99,100}),999)</f>
        <v>87</v>
      </c>
      <c r="Q1863">
        <v>1</v>
      </c>
    </row>
    <row r="1864" spans="1:17" x14ac:dyDescent="0.35">
      <c r="A1864" s="153">
        <v>5097</v>
      </c>
      <c r="B1864" t="s">
        <v>9052</v>
      </c>
      <c r="C1864" s="154">
        <v>44872</v>
      </c>
      <c r="D1864" s="155" t="s">
        <v>16</v>
      </c>
      <c r="E1864" s="156">
        <v>74</v>
      </c>
      <c r="F1864" s="157" t="s">
        <v>8969</v>
      </c>
      <c r="G1864" s="157" t="s">
        <v>9</v>
      </c>
      <c r="H1864" s="158" t="s">
        <v>9053</v>
      </c>
      <c r="I1864" s="157">
        <v>637603</v>
      </c>
      <c r="J1864" s="157">
        <v>18</v>
      </c>
      <c r="K1864" s="157" t="s">
        <v>9055</v>
      </c>
      <c r="L1864" s="159">
        <v>1.2</v>
      </c>
      <c r="M1864" s="159" t="s">
        <v>9000</v>
      </c>
      <c r="N1864" s="157">
        <v>637603</v>
      </c>
      <c r="O1864" s="7" t="s">
        <v>9056</v>
      </c>
      <c r="P1864" s="16">
        <f>IFERROR(LOOKUP(E1864,{30,43,48,53,58,63,68,73,78,83,88,93,97},{42,47,52,57,62,67,72,77,82,87,92,99,100}),999)</f>
        <v>77</v>
      </c>
      <c r="Q1864">
        <v>1</v>
      </c>
    </row>
    <row r="1865" spans="1:17" x14ac:dyDescent="0.35">
      <c r="A1865" s="153">
        <v>5098</v>
      </c>
      <c r="B1865" t="s">
        <v>9052</v>
      </c>
      <c r="C1865" s="154">
        <v>44872</v>
      </c>
      <c r="D1865" s="155" t="s">
        <v>16</v>
      </c>
      <c r="E1865" s="156">
        <v>83</v>
      </c>
      <c r="F1865" s="157" t="s">
        <v>8969</v>
      </c>
      <c r="G1865" s="155" t="s">
        <v>9069</v>
      </c>
      <c r="H1865" s="158" t="s">
        <v>9009</v>
      </c>
      <c r="I1865" s="157"/>
      <c r="J1865" s="157">
        <v>60</v>
      </c>
      <c r="K1865" s="157" t="s">
        <v>9054</v>
      </c>
      <c r="L1865" s="159">
        <v>9.9</v>
      </c>
      <c r="M1865" s="159"/>
      <c r="N1865" s="157"/>
      <c r="O1865" s="7" t="s">
        <v>9056</v>
      </c>
      <c r="P1865" s="16">
        <f>IFERROR(LOOKUP(E1865,{30,43,48,53,58,63,68,73,78,83,88,93,97},{42,47,52,57,62,67,72,77,82,87,92,99,100}),999)</f>
        <v>87</v>
      </c>
      <c r="Q1865">
        <v>1</v>
      </c>
    </row>
    <row r="1866" spans="1:17" x14ac:dyDescent="0.35">
      <c r="A1866" s="153">
        <v>5099</v>
      </c>
      <c r="B1866" t="s">
        <v>9052</v>
      </c>
      <c r="C1866" s="154">
        <v>44872</v>
      </c>
      <c r="D1866" s="155" t="s">
        <v>16</v>
      </c>
      <c r="E1866" s="156">
        <v>85</v>
      </c>
      <c r="F1866" s="157" t="s">
        <v>8969</v>
      </c>
      <c r="G1866" s="155" t="s">
        <v>9069</v>
      </c>
      <c r="H1866" s="158" t="s">
        <v>9009</v>
      </c>
      <c r="I1866" s="157"/>
      <c r="J1866" s="157">
        <v>60</v>
      </c>
      <c r="K1866" s="157" t="s">
        <v>9054</v>
      </c>
      <c r="L1866" s="159">
        <v>9.9</v>
      </c>
      <c r="M1866" s="159"/>
      <c r="N1866" s="157"/>
      <c r="O1866" s="7" t="s">
        <v>9056</v>
      </c>
      <c r="P1866" s="16">
        <f>IFERROR(LOOKUP(E1866,{30,43,48,53,58,63,68,73,78,83,88,93,97},{42,47,52,57,62,67,72,77,82,87,92,99,100}),999)</f>
        <v>87</v>
      </c>
      <c r="Q1866">
        <v>1</v>
      </c>
    </row>
    <row r="1867" spans="1:17" ht="29" x14ac:dyDescent="0.35">
      <c r="A1867" s="153">
        <v>5100</v>
      </c>
      <c r="B1867" t="s">
        <v>9052</v>
      </c>
      <c r="C1867" s="154">
        <v>44872</v>
      </c>
      <c r="D1867" s="155" t="s">
        <v>16</v>
      </c>
      <c r="E1867" s="156">
        <v>67</v>
      </c>
      <c r="F1867" s="157" t="s">
        <v>8969</v>
      </c>
      <c r="G1867" s="157" t="s">
        <v>9</v>
      </c>
      <c r="H1867" s="158" t="s">
        <v>9053</v>
      </c>
      <c r="I1867" s="157">
        <v>91459</v>
      </c>
      <c r="J1867" s="157">
        <v>60</v>
      </c>
      <c r="K1867" s="157" t="s">
        <v>9060</v>
      </c>
      <c r="L1867" s="159">
        <v>0.2</v>
      </c>
      <c r="M1867" s="159" t="s">
        <v>9058</v>
      </c>
      <c r="N1867" s="157">
        <v>91459</v>
      </c>
      <c r="O1867" s="7" t="s">
        <v>9056</v>
      </c>
      <c r="P1867" s="16">
        <f>IFERROR(LOOKUP(E1867,{30,43,48,53,58,63,68,73,78,83,88,93,97},{42,47,52,57,62,67,72,77,82,87,92,99,100}),999)</f>
        <v>67</v>
      </c>
      <c r="Q1867">
        <v>1</v>
      </c>
    </row>
    <row r="1868" spans="1:17" x14ac:dyDescent="0.35">
      <c r="A1868" s="153">
        <v>5101</v>
      </c>
      <c r="B1868" t="s">
        <v>9052</v>
      </c>
      <c r="C1868" s="154">
        <v>44872</v>
      </c>
      <c r="D1868" s="155" t="s">
        <v>16</v>
      </c>
      <c r="E1868" s="156">
        <v>83</v>
      </c>
      <c r="F1868" s="157" t="s">
        <v>8969</v>
      </c>
      <c r="G1868" s="155" t="s">
        <v>9069</v>
      </c>
      <c r="H1868" s="158" t="s">
        <v>9009</v>
      </c>
      <c r="I1868" s="157"/>
      <c r="J1868" s="157">
        <v>60</v>
      </c>
      <c r="K1868" s="157" t="s">
        <v>9054</v>
      </c>
      <c r="L1868" s="159">
        <v>9.9</v>
      </c>
      <c r="M1868" s="159"/>
      <c r="N1868" s="157"/>
      <c r="O1868" s="7" t="s">
        <v>9056</v>
      </c>
      <c r="P1868" s="16">
        <f>IFERROR(LOOKUP(E1868,{30,43,48,53,58,63,68,73,78,83,88,93,97},{42,47,52,57,62,67,72,77,82,87,92,99,100}),999)</f>
        <v>87</v>
      </c>
      <c r="Q1868">
        <v>1</v>
      </c>
    </row>
    <row r="1869" spans="1:17" x14ac:dyDescent="0.35">
      <c r="A1869" s="153">
        <v>5102</v>
      </c>
      <c r="B1869" t="s">
        <v>9052</v>
      </c>
      <c r="C1869" s="154">
        <v>44872</v>
      </c>
      <c r="D1869" s="155" t="s">
        <v>16</v>
      </c>
      <c r="E1869" s="156">
        <v>93</v>
      </c>
      <c r="F1869" s="157" t="s">
        <v>8969</v>
      </c>
      <c r="G1869" s="157" t="s">
        <v>9</v>
      </c>
      <c r="H1869" s="158" t="s">
        <v>9053</v>
      </c>
      <c r="I1869" s="157">
        <v>220502</v>
      </c>
      <c r="J1869" s="157">
        <v>60</v>
      </c>
      <c r="K1869" s="157" t="s">
        <v>9121</v>
      </c>
      <c r="L1869" s="159">
        <v>0.4</v>
      </c>
      <c r="M1869" s="159" t="s">
        <v>9058</v>
      </c>
      <c r="N1869" s="157">
        <v>220502</v>
      </c>
      <c r="O1869" s="7" t="s">
        <v>9056</v>
      </c>
      <c r="P1869" s="16">
        <f>IFERROR(LOOKUP(E1869,{30,43,48,53,58,63,68,73,78,83,88,93,97},{42,47,52,57,62,67,72,77,82,87,92,99,100}),999)</f>
        <v>99</v>
      </c>
      <c r="Q1869">
        <v>1</v>
      </c>
    </row>
    <row r="1870" spans="1:17" x14ac:dyDescent="0.35">
      <c r="A1870" s="153">
        <v>5103</v>
      </c>
      <c r="B1870" t="s">
        <v>9052</v>
      </c>
      <c r="C1870" s="154">
        <v>44872</v>
      </c>
      <c r="D1870" s="155" t="s">
        <v>16</v>
      </c>
      <c r="E1870" s="156">
        <v>86</v>
      </c>
      <c r="F1870" s="157" t="s">
        <v>8969</v>
      </c>
      <c r="G1870" s="155" t="s">
        <v>9069</v>
      </c>
      <c r="H1870" s="158" t="s">
        <v>9009</v>
      </c>
      <c r="I1870" s="157"/>
      <c r="J1870" s="157">
        <v>60</v>
      </c>
      <c r="K1870" s="157" t="s">
        <v>9054</v>
      </c>
      <c r="L1870" s="159">
        <v>9.9</v>
      </c>
      <c r="M1870" s="159"/>
      <c r="N1870" s="157"/>
      <c r="O1870" s="7" t="s">
        <v>9056</v>
      </c>
      <c r="P1870" s="16">
        <f>IFERROR(LOOKUP(E1870,{30,43,48,53,58,63,68,73,78,83,88,93,97},{42,47,52,57,62,67,72,77,82,87,92,99,100}),999)</f>
        <v>87</v>
      </c>
      <c r="Q1870">
        <v>1</v>
      </c>
    </row>
    <row r="1871" spans="1:17" x14ac:dyDescent="0.35">
      <c r="A1871" s="153">
        <v>5104</v>
      </c>
      <c r="B1871" t="s">
        <v>9052</v>
      </c>
      <c r="C1871" s="154">
        <v>44872</v>
      </c>
      <c r="D1871" s="155" t="s">
        <v>16</v>
      </c>
      <c r="E1871" s="156">
        <v>79</v>
      </c>
      <c r="F1871" s="157" t="s">
        <v>8969</v>
      </c>
      <c r="G1871" s="155" t="s">
        <v>9069</v>
      </c>
      <c r="H1871" s="158" t="s">
        <v>9009</v>
      </c>
      <c r="I1871" s="157"/>
      <c r="J1871" s="157">
        <v>60</v>
      </c>
      <c r="K1871" s="157" t="s">
        <v>9054</v>
      </c>
      <c r="L1871" s="159">
        <v>9.9</v>
      </c>
      <c r="M1871" s="159"/>
      <c r="N1871" s="157"/>
      <c r="O1871" s="7" t="s">
        <v>9056</v>
      </c>
      <c r="P1871" s="16">
        <f>IFERROR(LOOKUP(E1871,{30,43,48,53,58,63,68,73,78,83,88,93,97},{42,47,52,57,62,67,72,77,82,87,92,99,100}),999)</f>
        <v>82</v>
      </c>
      <c r="Q1871">
        <v>1</v>
      </c>
    </row>
    <row r="1872" spans="1:17" x14ac:dyDescent="0.35">
      <c r="A1872" s="153">
        <v>5105</v>
      </c>
      <c r="B1872" t="s">
        <v>9052</v>
      </c>
      <c r="C1872" s="154">
        <v>44872</v>
      </c>
      <c r="D1872" s="155" t="s">
        <v>16</v>
      </c>
      <c r="E1872" s="156">
        <v>80</v>
      </c>
      <c r="F1872" s="157" t="s">
        <v>8969</v>
      </c>
      <c r="G1872" s="155" t="s">
        <v>9069</v>
      </c>
      <c r="H1872" s="158" t="s">
        <v>9009</v>
      </c>
      <c r="I1872" s="157"/>
      <c r="J1872" s="157">
        <v>60</v>
      </c>
      <c r="K1872" s="157" t="s">
        <v>9054</v>
      </c>
      <c r="L1872" s="159">
        <v>9.9</v>
      </c>
      <c r="M1872" s="159"/>
      <c r="N1872" s="157"/>
      <c r="O1872" s="7" t="s">
        <v>9056</v>
      </c>
      <c r="P1872" s="16">
        <f>IFERROR(LOOKUP(E1872,{30,43,48,53,58,63,68,73,78,83,88,93,97},{42,47,52,57,62,67,72,77,82,87,92,99,100}),999)</f>
        <v>82</v>
      </c>
      <c r="Q1872">
        <v>1</v>
      </c>
    </row>
    <row r="1873" spans="1:17" x14ac:dyDescent="0.35">
      <c r="A1873" s="153">
        <v>5106</v>
      </c>
      <c r="B1873" t="s">
        <v>9052</v>
      </c>
      <c r="C1873" s="154">
        <v>44872</v>
      </c>
      <c r="D1873" s="155" t="s">
        <v>16</v>
      </c>
      <c r="E1873" s="156">
        <v>78</v>
      </c>
      <c r="F1873" s="157" t="s">
        <v>8969</v>
      </c>
      <c r="G1873" s="157" t="s">
        <v>9</v>
      </c>
      <c r="H1873" s="158" t="s">
        <v>9053</v>
      </c>
      <c r="I1873" s="157">
        <v>220510</v>
      </c>
      <c r="J1873" s="157">
        <v>60</v>
      </c>
      <c r="K1873" s="157" t="s">
        <v>9078</v>
      </c>
      <c r="L1873" s="159">
        <v>0.3</v>
      </c>
      <c r="M1873" s="159" t="s">
        <v>9058</v>
      </c>
      <c r="N1873" s="157">
        <v>220510</v>
      </c>
      <c r="O1873" s="7" t="s">
        <v>9056</v>
      </c>
      <c r="P1873" s="16">
        <f>IFERROR(LOOKUP(E1873,{30,43,48,53,58,63,68,73,78,83,88,93,97},{42,47,52,57,62,67,72,77,82,87,92,99,100}),999)</f>
        <v>82</v>
      </c>
      <c r="Q1873">
        <v>1</v>
      </c>
    </row>
    <row r="1874" spans="1:17" x14ac:dyDescent="0.35">
      <c r="A1874" s="153">
        <v>5107</v>
      </c>
      <c r="B1874" t="s">
        <v>9052</v>
      </c>
      <c r="C1874" s="154">
        <v>44872</v>
      </c>
      <c r="D1874" s="155" t="s">
        <v>16</v>
      </c>
      <c r="E1874" s="156">
        <v>75</v>
      </c>
      <c r="F1874" s="157" t="s">
        <v>8969</v>
      </c>
      <c r="G1874" s="155" t="s">
        <v>9069</v>
      </c>
      <c r="H1874" s="158" t="s">
        <v>9009</v>
      </c>
      <c r="I1874" s="157"/>
      <c r="J1874" s="157">
        <v>60</v>
      </c>
      <c r="K1874" s="157" t="s">
        <v>9054</v>
      </c>
      <c r="L1874" s="159">
        <v>9.9</v>
      </c>
      <c r="M1874" s="159"/>
      <c r="N1874" s="157"/>
      <c r="O1874" s="7" t="s">
        <v>9056</v>
      </c>
      <c r="P1874" s="16">
        <f>IFERROR(LOOKUP(E1874,{30,43,48,53,58,63,68,73,78,83,88,93,97},{42,47,52,57,62,67,72,77,82,87,92,99,100}),999)</f>
        <v>77</v>
      </c>
      <c r="Q1874">
        <v>1</v>
      </c>
    </row>
    <row r="1875" spans="1:17" x14ac:dyDescent="0.35">
      <c r="A1875" s="153">
        <v>5108</v>
      </c>
      <c r="B1875" t="s">
        <v>9052</v>
      </c>
      <c r="C1875" s="154">
        <v>44872</v>
      </c>
      <c r="D1875" s="155" t="s">
        <v>16</v>
      </c>
      <c r="E1875" s="156">
        <v>65</v>
      </c>
      <c r="F1875" s="157" t="s">
        <v>8969</v>
      </c>
      <c r="G1875" s="157" t="s">
        <v>9</v>
      </c>
      <c r="H1875" s="158" t="s">
        <v>9053</v>
      </c>
      <c r="I1875" s="157">
        <v>637603</v>
      </c>
      <c r="J1875" s="157">
        <v>60</v>
      </c>
      <c r="K1875" s="157" t="s">
        <v>9055</v>
      </c>
      <c r="L1875" s="159">
        <v>1.2</v>
      </c>
      <c r="M1875" s="159" t="s">
        <v>9000</v>
      </c>
      <c r="N1875" s="157">
        <v>637603</v>
      </c>
      <c r="O1875" s="7" t="s">
        <v>9056</v>
      </c>
      <c r="P1875" s="16">
        <f>IFERROR(LOOKUP(E1875,{30,43,48,53,58,63,68,73,78,83,88,93,97},{42,47,52,57,62,67,72,77,82,87,92,99,100}),999)</f>
        <v>67</v>
      </c>
      <c r="Q1875">
        <v>1</v>
      </c>
    </row>
    <row r="1876" spans="1:17" x14ac:dyDescent="0.35">
      <c r="A1876" s="153">
        <v>5109</v>
      </c>
      <c r="B1876" t="s">
        <v>9052</v>
      </c>
      <c r="C1876" s="154">
        <v>44872</v>
      </c>
      <c r="D1876" s="155" t="s">
        <v>16</v>
      </c>
      <c r="E1876" s="156">
        <v>81</v>
      </c>
      <c r="F1876" s="157" t="s">
        <v>8969</v>
      </c>
      <c r="G1876" s="155" t="s">
        <v>9069</v>
      </c>
      <c r="H1876" s="158" t="s">
        <v>9009</v>
      </c>
      <c r="I1876" s="157"/>
      <c r="J1876" s="157">
        <v>60</v>
      </c>
      <c r="K1876" s="157" t="s">
        <v>9054</v>
      </c>
      <c r="L1876" s="159">
        <v>9.9</v>
      </c>
      <c r="M1876" s="159"/>
      <c r="N1876" s="157"/>
      <c r="O1876" s="7" t="s">
        <v>9056</v>
      </c>
      <c r="P1876" s="16">
        <f>IFERROR(LOOKUP(E1876,{30,43,48,53,58,63,68,73,78,83,88,93,97},{42,47,52,57,62,67,72,77,82,87,92,99,100}),999)</f>
        <v>82</v>
      </c>
      <c r="Q1876">
        <v>1</v>
      </c>
    </row>
    <row r="1877" spans="1:17" x14ac:dyDescent="0.35">
      <c r="A1877" s="153">
        <v>5110</v>
      </c>
      <c r="B1877" t="s">
        <v>9052</v>
      </c>
      <c r="C1877" s="154">
        <v>44872</v>
      </c>
      <c r="D1877" s="155" t="s">
        <v>16</v>
      </c>
      <c r="E1877" s="156">
        <v>90</v>
      </c>
      <c r="F1877" s="157" t="s">
        <v>8969</v>
      </c>
      <c r="G1877" s="155" t="s">
        <v>9069</v>
      </c>
      <c r="H1877" s="158" t="s">
        <v>9009</v>
      </c>
      <c r="I1877" s="157"/>
      <c r="J1877" s="157">
        <v>60</v>
      </c>
      <c r="K1877" s="157" t="s">
        <v>9054</v>
      </c>
      <c r="L1877" s="159">
        <v>9.9</v>
      </c>
      <c r="M1877" s="159"/>
      <c r="N1877" s="157"/>
      <c r="O1877" s="7" t="s">
        <v>9056</v>
      </c>
      <c r="P1877" s="16">
        <f>IFERROR(LOOKUP(E1877,{30,43,48,53,58,63,68,73,78,83,88,93,97},{42,47,52,57,62,67,72,77,82,87,92,99,100}),999)</f>
        <v>92</v>
      </c>
      <c r="Q1877">
        <v>1</v>
      </c>
    </row>
    <row r="1878" spans="1:17" x14ac:dyDescent="0.35">
      <c r="A1878" s="153">
        <v>5111</v>
      </c>
      <c r="B1878" t="s">
        <v>9052</v>
      </c>
      <c r="C1878" s="154">
        <v>44872</v>
      </c>
      <c r="D1878" s="155" t="s">
        <v>16</v>
      </c>
      <c r="E1878" s="156">
        <v>84</v>
      </c>
      <c r="F1878" s="157" t="s">
        <v>8969</v>
      </c>
      <c r="G1878" s="155" t="s">
        <v>9069</v>
      </c>
      <c r="H1878" s="158" t="s">
        <v>9009</v>
      </c>
      <c r="I1878" s="157"/>
      <c r="J1878" s="157">
        <v>60</v>
      </c>
      <c r="K1878" s="157" t="s">
        <v>9054</v>
      </c>
      <c r="L1878" s="159">
        <v>9.9</v>
      </c>
      <c r="M1878" s="159"/>
      <c r="N1878" s="157"/>
      <c r="O1878" s="7" t="s">
        <v>9056</v>
      </c>
      <c r="P1878" s="16">
        <f>IFERROR(LOOKUP(E1878,{30,43,48,53,58,63,68,73,78,83,88,93,97},{42,47,52,57,62,67,72,77,82,87,92,99,100}),999)</f>
        <v>87</v>
      </c>
      <c r="Q1878">
        <v>1</v>
      </c>
    </row>
    <row r="1879" spans="1:17" x14ac:dyDescent="0.35">
      <c r="A1879" s="153">
        <v>5112</v>
      </c>
      <c r="B1879" t="s">
        <v>9052</v>
      </c>
      <c r="C1879" s="154">
        <v>44872</v>
      </c>
      <c r="D1879" s="155" t="s">
        <v>16</v>
      </c>
      <c r="E1879" s="156">
        <v>81</v>
      </c>
      <c r="F1879" s="157" t="s">
        <v>8969</v>
      </c>
      <c r="G1879" s="155" t="s">
        <v>9069</v>
      </c>
      <c r="H1879" s="158" t="s">
        <v>9009</v>
      </c>
      <c r="I1879" s="157"/>
      <c r="J1879" s="157">
        <v>60</v>
      </c>
      <c r="K1879" s="157" t="s">
        <v>9054</v>
      </c>
      <c r="L1879" s="159">
        <v>9.9</v>
      </c>
      <c r="M1879" s="159"/>
      <c r="N1879" s="157"/>
      <c r="O1879" s="7" t="s">
        <v>9056</v>
      </c>
      <c r="P1879" s="16">
        <f>IFERROR(LOOKUP(E1879,{30,43,48,53,58,63,68,73,78,83,88,93,97},{42,47,52,57,62,67,72,77,82,87,92,99,100}),999)</f>
        <v>82</v>
      </c>
      <c r="Q1879">
        <v>1</v>
      </c>
    </row>
    <row r="1880" spans="1:17" x14ac:dyDescent="0.35">
      <c r="A1880" s="153">
        <v>5113</v>
      </c>
      <c r="B1880" t="s">
        <v>9052</v>
      </c>
      <c r="C1880" s="154">
        <v>44872</v>
      </c>
      <c r="D1880" s="155" t="s">
        <v>16</v>
      </c>
      <c r="E1880" s="156">
        <v>77</v>
      </c>
      <c r="F1880" s="157" t="s">
        <v>8969</v>
      </c>
      <c r="G1880" s="155" t="s">
        <v>9069</v>
      </c>
      <c r="H1880" s="158" t="s">
        <v>9009</v>
      </c>
      <c r="I1880" s="157"/>
      <c r="J1880" s="157">
        <v>60</v>
      </c>
      <c r="K1880" s="157" t="s">
        <v>9054</v>
      </c>
      <c r="L1880" s="159">
        <v>9.9</v>
      </c>
      <c r="M1880" s="159"/>
      <c r="N1880" s="157"/>
      <c r="O1880" s="7" t="s">
        <v>9056</v>
      </c>
      <c r="P1880" s="16">
        <f>IFERROR(LOOKUP(E1880,{30,43,48,53,58,63,68,73,78,83,88,93,97},{42,47,52,57,62,67,72,77,82,87,92,99,100}),999)</f>
        <v>77</v>
      </c>
      <c r="Q1880">
        <v>1</v>
      </c>
    </row>
    <row r="1881" spans="1:17" x14ac:dyDescent="0.35">
      <c r="A1881" s="153">
        <v>5114</v>
      </c>
      <c r="B1881" t="s">
        <v>9052</v>
      </c>
      <c r="C1881" s="154">
        <v>44872</v>
      </c>
      <c r="D1881" s="155" t="s">
        <v>16</v>
      </c>
      <c r="E1881" s="156">
        <v>83</v>
      </c>
      <c r="F1881" s="157" t="s">
        <v>8969</v>
      </c>
      <c r="G1881" s="155" t="s">
        <v>9069</v>
      </c>
      <c r="H1881" s="158" t="s">
        <v>9009</v>
      </c>
      <c r="I1881" s="157"/>
      <c r="J1881" s="157">
        <v>60</v>
      </c>
      <c r="K1881" s="157" t="s">
        <v>9054</v>
      </c>
      <c r="L1881" s="159">
        <v>9.9</v>
      </c>
      <c r="M1881" s="159"/>
      <c r="N1881" s="157"/>
      <c r="O1881" s="7" t="s">
        <v>9056</v>
      </c>
      <c r="P1881" s="16">
        <f>IFERROR(LOOKUP(E1881,{30,43,48,53,58,63,68,73,78,83,88,93,97},{42,47,52,57,62,67,72,77,82,87,92,99,100}),999)</f>
        <v>87</v>
      </c>
      <c r="Q1881">
        <v>1</v>
      </c>
    </row>
    <row r="1882" spans="1:17" x14ac:dyDescent="0.35">
      <c r="A1882" s="153">
        <v>5115</v>
      </c>
      <c r="B1882" t="s">
        <v>9052</v>
      </c>
      <c r="C1882" s="154">
        <v>44872</v>
      </c>
      <c r="D1882" s="155" t="s">
        <v>16</v>
      </c>
      <c r="E1882" s="156">
        <v>79</v>
      </c>
      <c r="F1882" s="157" t="s">
        <v>8969</v>
      </c>
      <c r="G1882" s="155" t="s">
        <v>9069</v>
      </c>
      <c r="H1882" s="158" t="s">
        <v>9009</v>
      </c>
      <c r="I1882" s="157"/>
      <c r="J1882" s="157">
        <v>60</v>
      </c>
      <c r="K1882" s="157" t="s">
        <v>9054</v>
      </c>
      <c r="L1882" s="159">
        <v>9.9</v>
      </c>
      <c r="M1882" s="159"/>
      <c r="N1882" s="157"/>
      <c r="O1882" s="7" t="s">
        <v>9056</v>
      </c>
      <c r="P1882" s="16">
        <f>IFERROR(LOOKUP(E1882,{30,43,48,53,58,63,68,73,78,83,88,93,97},{42,47,52,57,62,67,72,77,82,87,92,99,100}),999)</f>
        <v>82</v>
      </c>
      <c r="Q1882">
        <v>1</v>
      </c>
    </row>
    <row r="1883" spans="1:17" x14ac:dyDescent="0.35">
      <c r="A1883" s="153">
        <v>5116</v>
      </c>
      <c r="B1883" t="s">
        <v>9052</v>
      </c>
      <c r="C1883" s="154">
        <v>44872</v>
      </c>
      <c r="D1883" s="155" t="s">
        <v>16</v>
      </c>
      <c r="E1883" s="156">
        <v>84</v>
      </c>
      <c r="F1883" s="157" t="s">
        <v>8969</v>
      </c>
      <c r="G1883" s="155" t="s">
        <v>9069</v>
      </c>
      <c r="H1883" s="158" t="s">
        <v>9009</v>
      </c>
      <c r="I1883" s="157"/>
      <c r="J1883" s="157">
        <v>60</v>
      </c>
      <c r="K1883" s="157" t="s">
        <v>9054</v>
      </c>
      <c r="L1883" s="159">
        <v>9.9</v>
      </c>
      <c r="M1883" s="159"/>
      <c r="N1883" s="157"/>
      <c r="O1883" s="7" t="s">
        <v>9056</v>
      </c>
      <c r="P1883" s="16">
        <f>IFERROR(LOOKUP(E1883,{30,43,48,53,58,63,68,73,78,83,88,93,97},{42,47,52,57,62,67,72,77,82,87,92,99,100}),999)</f>
        <v>87</v>
      </c>
      <c r="Q1883">
        <v>1</v>
      </c>
    </row>
    <row r="1884" spans="1:17" x14ac:dyDescent="0.35">
      <c r="A1884" s="153">
        <v>5117</v>
      </c>
      <c r="B1884" t="s">
        <v>9052</v>
      </c>
      <c r="C1884" s="154">
        <v>44872</v>
      </c>
      <c r="D1884" s="155" t="s">
        <v>16</v>
      </c>
      <c r="E1884" s="156">
        <v>74</v>
      </c>
      <c r="F1884" s="157" t="s">
        <v>8969</v>
      </c>
      <c r="G1884" s="155" t="s">
        <v>9069</v>
      </c>
      <c r="H1884" s="158" t="s">
        <v>9009</v>
      </c>
      <c r="I1884" s="157"/>
      <c r="J1884" s="157">
        <v>60</v>
      </c>
      <c r="K1884" s="157" t="s">
        <v>9054</v>
      </c>
      <c r="L1884" s="159">
        <v>9.9</v>
      </c>
      <c r="M1884" s="159"/>
      <c r="N1884" s="157"/>
      <c r="O1884" s="7" t="s">
        <v>9056</v>
      </c>
      <c r="P1884" s="16">
        <f>IFERROR(LOOKUP(E1884,{30,43,48,53,58,63,68,73,78,83,88,93,97},{42,47,52,57,62,67,72,77,82,87,92,99,100}),999)</f>
        <v>77</v>
      </c>
      <c r="Q1884">
        <v>1</v>
      </c>
    </row>
    <row r="1885" spans="1:17" x14ac:dyDescent="0.35">
      <c r="A1885" s="153">
        <v>5118</v>
      </c>
      <c r="B1885" t="s">
        <v>9052</v>
      </c>
      <c r="C1885" s="154">
        <v>44872</v>
      </c>
      <c r="D1885" s="155" t="s">
        <v>16</v>
      </c>
      <c r="E1885" s="156">
        <v>80</v>
      </c>
      <c r="F1885" s="157" t="s">
        <v>8969</v>
      </c>
      <c r="G1885" s="155" t="s">
        <v>9069</v>
      </c>
      <c r="H1885" s="158" t="s">
        <v>9009</v>
      </c>
      <c r="I1885" s="157"/>
      <c r="J1885" s="157">
        <v>60</v>
      </c>
      <c r="K1885" s="157" t="s">
        <v>9054</v>
      </c>
      <c r="L1885" s="159">
        <v>9.9</v>
      </c>
      <c r="M1885" s="159"/>
      <c r="N1885" s="157"/>
      <c r="O1885" s="7" t="s">
        <v>9056</v>
      </c>
      <c r="P1885" s="16">
        <f>IFERROR(LOOKUP(E1885,{30,43,48,53,58,63,68,73,78,83,88,93,97},{42,47,52,57,62,67,72,77,82,87,92,99,100}),999)</f>
        <v>82</v>
      </c>
      <c r="Q1885">
        <v>1</v>
      </c>
    </row>
    <row r="1886" spans="1:17" x14ac:dyDescent="0.35">
      <c r="A1886" s="153">
        <v>5119</v>
      </c>
      <c r="B1886" t="s">
        <v>9052</v>
      </c>
      <c r="C1886" s="154">
        <v>44872</v>
      </c>
      <c r="D1886" s="155" t="s">
        <v>16</v>
      </c>
      <c r="E1886" s="156">
        <v>78</v>
      </c>
      <c r="F1886" s="157" t="s">
        <v>8969</v>
      </c>
      <c r="G1886" s="155" t="s">
        <v>9069</v>
      </c>
      <c r="H1886" s="158" t="s">
        <v>9009</v>
      </c>
      <c r="I1886" s="157"/>
      <c r="J1886" s="157">
        <v>60</v>
      </c>
      <c r="K1886" s="157" t="s">
        <v>9054</v>
      </c>
      <c r="L1886" s="159">
        <v>9.9</v>
      </c>
      <c r="M1886" s="159"/>
      <c r="N1886" s="157"/>
      <c r="O1886" s="7" t="s">
        <v>9056</v>
      </c>
      <c r="P1886" s="16">
        <f>IFERROR(LOOKUP(E1886,{30,43,48,53,58,63,68,73,78,83,88,93,97},{42,47,52,57,62,67,72,77,82,87,92,99,100}),999)</f>
        <v>82</v>
      </c>
      <c r="Q1886">
        <v>1</v>
      </c>
    </row>
    <row r="1887" spans="1:17" ht="29" x14ac:dyDescent="0.35">
      <c r="A1887" s="153">
        <v>5120</v>
      </c>
      <c r="B1887" t="s">
        <v>9052</v>
      </c>
      <c r="C1887" s="154">
        <v>44872</v>
      </c>
      <c r="D1887" s="155" t="s">
        <v>16</v>
      </c>
      <c r="E1887" s="156">
        <v>86</v>
      </c>
      <c r="F1887" s="157" t="s">
        <v>8969</v>
      </c>
      <c r="G1887" s="157" t="s">
        <v>9</v>
      </c>
      <c r="H1887" s="158" t="s">
        <v>9053</v>
      </c>
      <c r="I1887" s="157">
        <v>220269</v>
      </c>
      <c r="J1887" s="157">
        <v>60</v>
      </c>
      <c r="K1887" s="157" t="s">
        <v>9113</v>
      </c>
      <c r="L1887" s="159">
        <v>0.3</v>
      </c>
      <c r="M1887" s="159" t="s">
        <v>9058</v>
      </c>
      <c r="N1887" s="157">
        <v>220269</v>
      </c>
      <c r="O1887" s="7" t="s">
        <v>9056</v>
      </c>
      <c r="P1887" s="16">
        <f>IFERROR(LOOKUP(E1887,{30,43,48,53,58,63,68,73,78,83,88,93,97},{42,47,52,57,62,67,72,77,82,87,92,99,100}),999)</f>
        <v>87</v>
      </c>
      <c r="Q1887">
        <v>1</v>
      </c>
    </row>
    <row r="1888" spans="1:17" x14ac:dyDescent="0.35">
      <c r="A1888" s="153">
        <v>5121</v>
      </c>
      <c r="B1888" t="s">
        <v>9052</v>
      </c>
      <c r="C1888" s="154">
        <v>44872</v>
      </c>
      <c r="D1888" s="155" t="s">
        <v>16</v>
      </c>
      <c r="E1888" s="156">
        <v>75</v>
      </c>
      <c r="F1888" s="157" t="s">
        <v>8969</v>
      </c>
      <c r="G1888" s="157" t="s">
        <v>9</v>
      </c>
      <c r="H1888" s="158" t="s">
        <v>9009</v>
      </c>
      <c r="I1888" s="157"/>
      <c r="J1888" s="157">
        <v>60</v>
      </c>
      <c r="K1888" s="157" t="s">
        <v>9054</v>
      </c>
      <c r="L1888" s="159">
        <v>9.9</v>
      </c>
      <c r="M1888" s="159"/>
      <c r="N1888" s="157"/>
      <c r="O1888" s="7" t="s">
        <v>9056</v>
      </c>
      <c r="P1888" s="16">
        <f>IFERROR(LOOKUP(E1888,{30,43,48,53,58,63,68,73,78,83,88,93,97},{42,47,52,57,62,67,72,77,82,87,92,99,100}),999)</f>
        <v>77</v>
      </c>
      <c r="Q1888">
        <v>1</v>
      </c>
    </row>
    <row r="1889" spans="1:17" x14ac:dyDescent="0.35">
      <c r="A1889" s="153">
        <v>5122</v>
      </c>
      <c r="B1889" t="s">
        <v>9052</v>
      </c>
      <c r="C1889" s="154">
        <v>44872</v>
      </c>
      <c r="D1889" s="155" t="s">
        <v>16</v>
      </c>
      <c r="E1889" s="156">
        <v>89</v>
      </c>
      <c r="F1889" s="157" t="s">
        <v>8969</v>
      </c>
      <c r="G1889" s="155" t="s">
        <v>9069</v>
      </c>
      <c r="H1889" s="158" t="s">
        <v>9009</v>
      </c>
      <c r="I1889" s="157"/>
      <c r="J1889" s="157">
        <v>60</v>
      </c>
      <c r="K1889" s="157" t="s">
        <v>9054</v>
      </c>
      <c r="L1889" s="159">
        <v>9.9</v>
      </c>
      <c r="M1889" s="159"/>
      <c r="N1889" s="157"/>
      <c r="O1889" s="7" t="s">
        <v>9056</v>
      </c>
      <c r="P1889" s="16">
        <f>IFERROR(LOOKUP(E1889,{30,43,48,53,58,63,68,73,78,83,88,93,97},{42,47,52,57,62,67,72,77,82,87,92,99,100}),999)</f>
        <v>92</v>
      </c>
      <c r="Q1889">
        <v>1</v>
      </c>
    </row>
    <row r="1890" spans="1:17" x14ac:dyDescent="0.35">
      <c r="A1890" s="153">
        <v>5123</v>
      </c>
      <c r="B1890" t="s">
        <v>9052</v>
      </c>
      <c r="C1890" s="154">
        <v>44872</v>
      </c>
      <c r="D1890" s="155" t="s">
        <v>16</v>
      </c>
      <c r="E1890" s="156">
        <v>81</v>
      </c>
      <c r="F1890" s="157" t="s">
        <v>8969</v>
      </c>
      <c r="G1890" s="155" t="s">
        <v>9069</v>
      </c>
      <c r="H1890" s="158" t="s">
        <v>9009</v>
      </c>
      <c r="I1890" s="157"/>
      <c r="J1890" s="157">
        <v>60</v>
      </c>
      <c r="K1890" s="157" t="s">
        <v>9054</v>
      </c>
      <c r="L1890" s="159">
        <v>9.9</v>
      </c>
      <c r="M1890" s="159"/>
      <c r="N1890" s="157"/>
      <c r="O1890" s="7" t="s">
        <v>9056</v>
      </c>
      <c r="P1890" s="16">
        <f>IFERROR(LOOKUP(E1890,{30,43,48,53,58,63,68,73,78,83,88,93,97},{42,47,52,57,62,67,72,77,82,87,92,99,100}),999)</f>
        <v>82</v>
      </c>
      <c r="Q1890">
        <v>1</v>
      </c>
    </row>
    <row r="1891" spans="1:17" x14ac:dyDescent="0.35">
      <c r="A1891" s="153">
        <v>5124</v>
      </c>
      <c r="B1891" t="s">
        <v>9052</v>
      </c>
      <c r="C1891" s="154">
        <v>44872</v>
      </c>
      <c r="D1891" s="155" t="s">
        <v>16</v>
      </c>
      <c r="E1891" s="156">
        <v>66</v>
      </c>
      <c r="F1891" s="157" t="s">
        <v>8969</v>
      </c>
      <c r="G1891" s="157" t="s">
        <v>9</v>
      </c>
      <c r="H1891" s="158" t="s">
        <v>9053</v>
      </c>
      <c r="I1891" s="157">
        <v>637603</v>
      </c>
      <c r="J1891" s="157">
        <v>60</v>
      </c>
      <c r="K1891" s="157" t="s">
        <v>9055</v>
      </c>
      <c r="L1891" s="159">
        <v>1.2</v>
      </c>
      <c r="M1891" s="159" t="s">
        <v>9000</v>
      </c>
      <c r="N1891" s="157">
        <v>637603</v>
      </c>
      <c r="O1891" s="7" t="s">
        <v>9056</v>
      </c>
      <c r="P1891" s="16">
        <f>IFERROR(LOOKUP(E1891,{30,43,48,53,58,63,68,73,78,83,88,93,97},{42,47,52,57,62,67,72,77,82,87,92,99,100}),999)</f>
        <v>67</v>
      </c>
      <c r="Q1891">
        <v>1</v>
      </c>
    </row>
    <row r="1892" spans="1:17" x14ac:dyDescent="0.35">
      <c r="A1892" s="153">
        <v>5125</v>
      </c>
      <c r="B1892" t="s">
        <v>9052</v>
      </c>
      <c r="C1892" s="154">
        <v>44872</v>
      </c>
      <c r="D1892" s="155" t="s">
        <v>16</v>
      </c>
      <c r="E1892" s="156">
        <v>75</v>
      </c>
      <c r="F1892" s="157" t="s">
        <v>8969</v>
      </c>
      <c r="G1892" s="155" t="s">
        <v>9069</v>
      </c>
      <c r="H1892" s="158" t="s">
        <v>9009</v>
      </c>
      <c r="I1892" s="157"/>
      <c r="J1892" s="157">
        <v>60</v>
      </c>
      <c r="K1892" s="157" t="s">
        <v>9054</v>
      </c>
      <c r="L1892" s="159">
        <v>9.9</v>
      </c>
      <c r="M1892" s="159"/>
      <c r="N1892" s="157"/>
      <c r="O1892" s="7" t="s">
        <v>9056</v>
      </c>
      <c r="P1892" s="16">
        <f>IFERROR(LOOKUP(E1892,{30,43,48,53,58,63,68,73,78,83,88,93,97},{42,47,52,57,62,67,72,77,82,87,92,99,100}),999)</f>
        <v>77</v>
      </c>
      <c r="Q1892">
        <v>1</v>
      </c>
    </row>
    <row r="1893" spans="1:17" x14ac:dyDescent="0.35">
      <c r="A1893" s="153">
        <v>5126</v>
      </c>
      <c r="B1893" t="s">
        <v>9052</v>
      </c>
      <c r="C1893" s="154">
        <v>44872</v>
      </c>
      <c r="D1893" s="155" t="s">
        <v>16</v>
      </c>
      <c r="E1893" s="156">
        <v>75</v>
      </c>
      <c r="F1893" s="157" t="s">
        <v>8969</v>
      </c>
      <c r="G1893" s="155" t="s">
        <v>9069</v>
      </c>
      <c r="H1893" s="158" t="s">
        <v>9009</v>
      </c>
      <c r="I1893" s="157"/>
      <c r="J1893" s="157">
        <v>60</v>
      </c>
      <c r="K1893" s="157" t="s">
        <v>9054</v>
      </c>
      <c r="L1893" s="159">
        <v>9.9</v>
      </c>
      <c r="M1893" s="159"/>
      <c r="N1893" s="157"/>
      <c r="O1893" s="7" t="s">
        <v>9056</v>
      </c>
      <c r="P1893" s="16">
        <f>IFERROR(LOOKUP(E1893,{30,43,48,53,58,63,68,73,78,83,88,93,97},{42,47,52,57,62,67,72,77,82,87,92,99,100}),999)</f>
        <v>77</v>
      </c>
      <c r="Q1893">
        <v>1</v>
      </c>
    </row>
    <row r="1894" spans="1:17" x14ac:dyDescent="0.35">
      <c r="A1894" s="153">
        <v>5127</v>
      </c>
      <c r="B1894" t="s">
        <v>9052</v>
      </c>
      <c r="C1894" s="154">
        <v>44872</v>
      </c>
      <c r="D1894" s="155" t="s">
        <v>16</v>
      </c>
      <c r="E1894" s="156">
        <v>88</v>
      </c>
      <c r="F1894" s="157" t="s">
        <v>8969</v>
      </c>
      <c r="G1894" s="155" t="s">
        <v>9069</v>
      </c>
      <c r="H1894" s="158" t="s">
        <v>9009</v>
      </c>
      <c r="I1894" s="157"/>
      <c r="J1894" s="157">
        <v>60</v>
      </c>
      <c r="K1894" s="157" t="s">
        <v>9054</v>
      </c>
      <c r="L1894" s="159">
        <v>9.9</v>
      </c>
      <c r="M1894" s="159"/>
      <c r="N1894" s="157"/>
      <c r="O1894" s="7" t="s">
        <v>9056</v>
      </c>
      <c r="P1894" s="16">
        <f>IFERROR(LOOKUP(E1894,{30,43,48,53,58,63,68,73,78,83,88,93,97},{42,47,52,57,62,67,72,77,82,87,92,99,100}),999)</f>
        <v>92</v>
      </c>
      <c r="Q1894">
        <v>1</v>
      </c>
    </row>
    <row r="1895" spans="1:17" x14ac:dyDescent="0.35">
      <c r="A1895" s="153">
        <v>5128</v>
      </c>
      <c r="B1895" t="s">
        <v>9052</v>
      </c>
      <c r="C1895" s="154">
        <v>44872</v>
      </c>
      <c r="D1895" s="155" t="s">
        <v>16</v>
      </c>
      <c r="E1895" s="156">
        <v>83</v>
      </c>
      <c r="F1895" s="157" t="s">
        <v>8969</v>
      </c>
      <c r="G1895" s="157" t="s">
        <v>9</v>
      </c>
      <c r="H1895" s="158" t="s">
        <v>9009</v>
      </c>
      <c r="I1895" s="157"/>
      <c r="J1895" s="157">
        <v>60</v>
      </c>
      <c r="K1895" s="157" t="s">
        <v>9054</v>
      </c>
      <c r="L1895" s="159">
        <v>9.9</v>
      </c>
      <c r="M1895" s="159"/>
      <c r="N1895" s="157"/>
      <c r="O1895" s="7" t="s">
        <v>9056</v>
      </c>
      <c r="P1895" s="16">
        <f>IFERROR(LOOKUP(E1895,{30,43,48,53,58,63,68,73,78,83,88,93,97},{42,47,52,57,62,67,72,77,82,87,92,99,100}),999)</f>
        <v>87</v>
      </c>
      <c r="Q1895">
        <v>1</v>
      </c>
    </row>
    <row r="1896" spans="1:17" x14ac:dyDescent="0.35">
      <c r="A1896" s="153">
        <v>5129</v>
      </c>
      <c r="B1896" t="s">
        <v>9052</v>
      </c>
      <c r="C1896" s="154">
        <v>44872</v>
      </c>
      <c r="D1896" s="155" t="s">
        <v>16</v>
      </c>
      <c r="E1896" s="156">
        <v>84</v>
      </c>
      <c r="F1896" s="157" t="s">
        <v>8969</v>
      </c>
      <c r="G1896" s="155" t="s">
        <v>9069</v>
      </c>
      <c r="H1896" s="158" t="s">
        <v>9009</v>
      </c>
      <c r="I1896" s="157"/>
      <c r="J1896" s="157">
        <v>60</v>
      </c>
      <c r="K1896" s="157" t="s">
        <v>9054</v>
      </c>
      <c r="L1896" s="159">
        <v>9.9</v>
      </c>
      <c r="M1896" s="159"/>
      <c r="N1896" s="157"/>
      <c r="O1896" s="7" t="s">
        <v>9056</v>
      </c>
      <c r="P1896" s="16">
        <f>IFERROR(LOOKUP(E1896,{30,43,48,53,58,63,68,73,78,83,88,93,97},{42,47,52,57,62,67,72,77,82,87,92,99,100}),999)</f>
        <v>87</v>
      </c>
      <c r="Q1896">
        <v>1</v>
      </c>
    </row>
    <row r="1897" spans="1:17" x14ac:dyDescent="0.35">
      <c r="A1897" s="153">
        <v>5130</v>
      </c>
      <c r="B1897" t="s">
        <v>9052</v>
      </c>
      <c r="C1897" s="154">
        <v>44872</v>
      </c>
      <c r="D1897" s="155" t="s">
        <v>16</v>
      </c>
      <c r="E1897" s="156">
        <v>86</v>
      </c>
      <c r="F1897" s="157" t="s">
        <v>8969</v>
      </c>
      <c r="G1897" s="155" t="s">
        <v>9069</v>
      </c>
      <c r="H1897" s="158" t="s">
        <v>9009</v>
      </c>
      <c r="I1897" s="157"/>
      <c r="J1897" s="157">
        <v>60</v>
      </c>
      <c r="K1897" s="157" t="s">
        <v>9054</v>
      </c>
      <c r="L1897" s="159">
        <v>9.9</v>
      </c>
      <c r="M1897" s="159"/>
      <c r="N1897" s="157"/>
      <c r="O1897" s="7" t="s">
        <v>9056</v>
      </c>
      <c r="P1897" s="16">
        <f>IFERROR(LOOKUP(E1897,{30,43,48,53,58,63,68,73,78,83,88,93,97},{42,47,52,57,62,67,72,77,82,87,92,99,100}),999)</f>
        <v>87</v>
      </c>
      <c r="Q1897">
        <v>1</v>
      </c>
    </row>
    <row r="1898" spans="1:17" ht="29" x14ac:dyDescent="0.35">
      <c r="A1898" s="153">
        <v>5131</v>
      </c>
      <c r="B1898" t="s">
        <v>9052</v>
      </c>
      <c r="C1898" s="154">
        <v>44872</v>
      </c>
      <c r="D1898" s="155" t="s">
        <v>16</v>
      </c>
      <c r="E1898" s="156">
        <v>77</v>
      </c>
      <c r="F1898" s="157" t="s">
        <v>8969</v>
      </c>
      <c r="G1898" s="157" t="s">
        <v>9</v>
      </c>
      <c r="H1898" s="158" t="s">
        <v>9053</v>
      </c>
      <c r="I1898" s="157">
        <v>91286</v>
      </c>
      <c r="J1898" s="157">
        <v>60</v>
      </c>
      <c r="K1898" s="157" t="s">
        <v>9112</v>
      </c>
      <c r="L1898" s="159">
        <v>0.3</v>
      </c>
      <c r="M1898" s="159" t="s">
        <v>9058</v>
      </c>
      <c r="N1898" s="157">
        <v>91286</v>
      </c>
      <c r="O1898" s="7" t="s">
        <v>9056</v>
      </c>
      <c r="P1898" s="16">
        <f>IFERROR(LOOKUP(E1898,{30,43,48,53,58,63,68,73,78,83,88,93,97},{42,47,52,57,62,67,72,77,82,87,92,99,100}),999)</f>
        <v>77</v>
      </c>
      <c r="Q1898">
        <v>1</v>
      </c>
    </row>
    <row r="1899" spans="1:17" x14ac:dyDescent="0.35">
      <c r="A1899" s="153">
        <v>5132</v>
      </c>
      <c r="B1899" t="s">
        <v>9052</v>
      </c>
      <c r="C1899" s="154">
        <v>44872</v>
      </c>
      <c r="D1899" s="155" t="s">
        <v>16</v>
      </c>
      <c r="E1899" s="156">
        <v>84</v>
      </c>
      <c r="F1899" s="157" t="s">
        <v>8969</v>
      </c>
      <c r="G1899" s="155" t="s">
        <v>9069</v>
      </c>
      <c r="H1899" s="158" t="s">
        <v>9009</v>
      </c>
      <c r="I1899" s="157"/>
      <c r="J1899" s="157">
        <v>60</v>
      </c>
      <c r="K1899" s="157" t="s">
        <v>9054</v>
      </c>
      <c r="L1899" s="159">
        <v>9.9</v>
      </c>
      <c r="M1899" s="159"/>
      <c r="N1899" s="157"/>
      <c r="O1899" s="7" t="s">
        <v>9056</v>
      </c>
      <c r="P1899" s="16">
        <f>IFERROR(LOOKUP(E1899,{30,43,48,53,58,63,68,73,78,83,88,93,97},{42,47,52,57,62,67,72,77,82,87,92,99,100}),999)</f>
        <v>87</v>
      </c>
      <c r="Q1899">
        <v>1</v>
      </c>
    </row>
    <row r="1900" spans="1:17" ht="29" x14ac:dyDescent="0.35">
      <c r="A1900" s="153">
        <v>5133</v>
      </c>
      <c r="B1900" t="s">
        <v>9052</v>
      </c>
      <c r="C1900" s="154">
        <v>44872</v>
      </c>
      <c r="D1900" s="155" t="s">
        <v>16</v>
      </c>
      <c r="E1900" s="156">
        <v>85</v>
      </c>
      <c r="F1900" s="157" t="s">
        <v>8969</v>
      </c>
      <c r="G1900" s="157" t="s">
        <v>9</v>
      </c>
      <c r="H1900" s="158" t="s">
        <v>9053</v>
      </c>
      <c r="I1900" s="157">
        <v>637420</v>
      </c>
      <c r="J1900" s="157">
        <v>60</v>
      </c>
      <c r="K1900" s="157" t="s">
        <v>9081</v>
      </c>
      <c r="L1900" s="159">
        <v>0.3</v>
      </c>
      <c r="M1900" s="159" t="s">
        <v>9058</v>
      </c>
      <c r="N1900" s="157">
        <v>637420</v>
      </c>
      <c r="O1900" s="7" t="s">
        <v>9056</v>
      </c>
      <c r="P1900" s="16">
        <f>IFERROR(LOOKUP(E1900,{30,43,48,53,58,63,68,73,78,83,88,93,97},{42,47,52,57,62,67,72,77,82,87,92,99,100}),999)</f>
        <v>87</v>
      </c>
      <c r="Q1900">
        <v>1</v>
      </c>
    </row>
    <row r="1901" spans="1:17" x14ac:dyDescent="0.35">
      <c r="A1901" s="153">
        <v>5134</v>
      </c>
      <c r="B1901" t="s">
        <v>9052</v>
      </c>
      <c r="C1901" s="154">
        <v>44872</v>
      </c>
      <c r="D1901" s="155" t="s">
        <v>16</v>
      </c>
      <c r="E1901" s="156">
        <v>84</v>
      </c>
      <c r="F1901" s="157" t="s">
        <v>8969</v>
      </c>
      <c r="G1901" s="155" t="s">
        <v>9069</v>
      </c>
      <c r="H1901" s="158" t="s">
        <v>9053</v>
      </c>
      <c r="I1901" s="157">
        <v>220503</v>
      </c>
      <c r="J1901" s="157">
        <v>60</v>
      </c>
      <c r="K1901" s="157" t="s">
        <v>9121</v>
      </c>
      <c r="L1901" s="159">
        <v>0.4</v>
      </c>
      <c r="M1901" s="159" t="s">
        <v>9058</v>
      </c>
      <c r="N1901" s="157">
        <v>220503</v>
      </c>
      <c r="O1901" s="7" t="s">
        <v>9056</v>
      </c>
      <c r="P1901" s="16">
        <f>IFERROR(LOOKUP(E1901,{30,43,48,53,58,63,68,73,78,83,88,93,97},{42,47,52,57,62,67,72,77,82,87,92,99,100}),999)</f>
        <v>87</v>
      </c>
      <c r="Q1901">
        <v>1</v>
      </c>
    </row>
    <row r="1902" spans="1:17" x14ac:dyDescent="0.35">
      <c r="A1902" s="153">
        <v>5135</v>
      </c>
      <c r="B1902" t="s">
        <v>9052</v>
      </c>
      <c r="C1902" s="154">
        <v>44872</v>
      </c>
      <c r="D1902" s="155" t="s">
        <v>16</v>
      </c>
      <c r="E1902" s="156">
        <v>83</v>
      </c>
      <c r="F1902" s="157" t="s">
        <v>8969</v>
      </c>
      <c r="G1902" s="157" t="s">
        <v>9</v>
      </c>
      <c r="H1902" s="158" t="s">
        <v>9053</v>
      </c>
      <c r="I1902" s="157">
        <v>220509</v>
      </c>
      <c r="J1902" s="157">
        <v>60</v>
      </c>
      <c r="K1902" s="157" t="s">
        <v>9078</v>
      </c>
      <c r="L1902" s="159">
        <v>0.3</v>
      </c>
      <c r="M1902" s="159" t="s">
        <v>9058</v>
      </c>
      <c r="N1902" s="157">
        <v>220509</v>
      </c>
      <c r="O1902" s="7" t="s">
        <v>9056</v>
      </c>
      <c r="P1902" s="16">
        <f>IFERROR(LOOKUP(E1902,{30,43,48,53,58,63,68,73,78,83,88,93,97},{42,47,52,57,62,67,72,77,82,87,92,99,100}),999)</f>
        <v>87</v>
      </c>
      <c r="Q1902">
        <v>1</v>
      </c>
    </row>
    <row r="1903" spans="1:17" x14ac:dyDescent="0.35">
      <c r="A1903" s="153">
        <v>5136</v>
      </c>
      <c r="B1903" t="s">
        <v>9052</v>
      </c>
      <c r="C1903" s="154">
        <v>44872</v>
      </c>
      <c r="D1903" s="155" t="s">
        <v>16</v>
      </c>
      <c r="E1903" s="156">
        <v>79</v>
      </c>
      <c r="F1903" s="157" t="s">
        <v>8969</v>
      </c>
      <c r="G1903" s="155" t="s">
        <v>9069</v>
      </c>
      <c r="H1903" s="158" t="s">
        <v>9009</v>
      </c>
      <c r="I1903" s="157"/>
      <c r="J1903" s="157">
        <v>60</v>
      </c>
      <c r="K1903" s="157" t="s">
        <v>9054</v>
      </c>
      <c r="L1903" s="159">
        <v>9.9</v>
      </c>
      <c r="M1903" s="159"/>
      <c r="N1903" s="157"/>
      <c r="O1903" s="7" t="s">
        <v>9056</v>
      </c>
      <c r="P1903" s="16">
        <f>IFERROR(LOOKUP(E1903,{30,43,48,53,58,63,68,73,78,83,88,93,97},{42,47,52,57,62,67,72,77,82,87,92,99,100}),999)</f>
        <v>82</v>
      </c>
      <c r="Q1903">
        <v>1</v>
      </c>
    </row>
    <row r="1904" spans="1:17" x14ac:dyDescent="0.35">
      <c r="A1904" s="153">
        <v>5137</v>
      </c>
      <c r="B1904" t="s">
        <v>9052</v>
      </c>
      <c r="C1904" s="154">
        <v>44872</v>
      </c>
      <c r="D1904" s="155" t="s">
        <v>16</v>
      </c>
      <c r="E1904" s="156">
        <v>81</v>
      </c>
      <c r="F1904" s="157" t="s">
        <v>8969</v>
      </c>
      <c r="G1904" s="155" t="s">
        <v>9069</v>
      </c>
      <c r="H1904" s="158" t="s">
        <v>9009</v>
      </c>
      <c r="I1904" s="157"/>
      <c r="J1904" s="157">
        <v>60</v>
      </c>
      <c r="K1904" s="157" t="s">
        <v>9054</v>
      </c>
      <c r="L1904" s="159">
        <v>9.9</v>
      </c>
      <c r="M1904" s="159"/>
      <c r="N1904" s="157"/>
      <c r="O1904" s="7" t="s">
        <v>9056</v>
      </c>
      <c r="P1904" s="16">
        <f>IFERROR(LOOKUP(E1904,{30,43,48,53,58,63,68,73,78,83,88,93,97},{42,47,52,57,62,67,72,77,82,87,92,99,100}),999)</f>
        <v>82</v>
      </c>
      <c r="Q1904">
        <v>1</v>
      </c>
    </row>
    <row r="1905" spans="1:17" ht="29" x14ac:dyDescent="0.35">
      <c r="A1905" s="153">
        <v>5138</v>
      </c>
      <c r="B1905" t="s">
        <v>9052</v>
      </c>
      <c r="C1905" s="154">
        <v>44872</v>
      </c>
      <c r="D1905" s="155" t="s">
        <v>16</v>
      </c>
      <c r="E1905" s="156">
        <v>84</v>
      </c>
      <c r="F1905" s="157" t="s">
        <v>8969</v>
      </c>
      <c r="G1905" s="157" t="s">
        <v>9</v>
      </c>
      <c r="H1905" s="158" t="s">
        <v>9053</v>
      </c>
      <c r="I1905" s="157">
        <v>91286</v>
      </c>
      <c r="J1905" s="157">
        <v>60</v>
      </c>
      <c r="K1905" s="157" t="s">
        <v>9112</v>
      </c>
      <c r="L1905" s="159">
        <v>0.3</v>
      </c>
      <c r="M1905" s="159" t="s">
        <v>9058</v>
      </c>
      <c r="N1905" s="157">
        <v>91286</v>
      </c>
      <c r="O1905" s="7" t="s">
        <v>9056</v>
      </c>
      <c r="P1905" s="16">
        <f>IFERROR(LOOKUP(E1905,{30,43,48,53,58,63,68,73,78,83,88,93,97},{42,47,52,57,62,67,72,77,82,87,92,99,100}),999)</f>
        <v>87</v>
      </c>
      <c r="Q1905">
        <v>1</v>
      </c>
    </row>
    <row r="1906" spans="1:17" x14ac:dyDescent="0.35">
      <c r="A1906" s="153">
        <v>5139</v>
      </c>
      <c r="B1906" t="s">
        <v>9052</v>
      </c>
      <c r="C1906" s="154">
        <v>44872</v>
      </c>
      <c r="D1906" s="155" t="s">
        <v>16</v>
      </c>
      <c r="E1906" s="156">
        <v>70</v>
      </c>
      <c r="F1906" s="157" t="s">
        <v>8969</v>
      </c>
      <c r="G1906" s="157" t="s">
        <v>9</v>
      </c>
      <c r="H1906" s="158" t="s">
        <v>9053</v>
      </c>
      <c r="I1906" s="157">
        <v>637603</v>
      </c>
      <c r="J1906" s="157">
        <v>60</v>
      </c>
      <c r="K1906" s="157" t="s">
        <v>9055</v>
      </c>
      <c r="L1906" s="159">
        <v>1.2</v>
      </c>
      <c r="M1906" s="159" t="s">
        <v>9000</v>
      </c>
      <c r="N1906" s="157">
        <v>637603</v>
      </c>
      <c r="O1906" s="7" t="s">
        <v>9056</v>
      </c>
      <c r="P1906" s="16">
        <f>IFERROR(LOOKUP(E1906,{30,43,48,53,58,63,68,73,78,83,88,93,97},{42,47,52,57,62,67,72,77,82,87,92,99,100}),999)</f>
        <v>72</v>
      </c>
      <c r="Q1906">
        <v>1</v>
      </c>
    </row>
    <row r="1907" spans="1:17" x14ac:dyDescent="0.35">
      <c r="A1907" s="153">
        <v>5140</v>
      </c>
      <c r="B1907" t="s">
        <v>9052</v>
      </c>
      <c r="C1907" s="154">
        <v>44872</v>
      </c>
      <c r="D1907" s="155" t="s">
        <v>16</v>
      </c>
      <c r="E1907" s="156">
        <v>76</v>
      </c>
      <c r="F1907" s="157" t="s">
        <v>8969</v>
      </c>
      <c r="G1907" s="155" t="s">
        <v>9069</v>
      </c>
      <c r="H1907" s="158" t="s">
        <v>9009</v>
      </c>
      <c r="I1907" s="157"/>
      <c r="J1907" s="157">
        <v>60</v>
      </c>
      <c r="K1907" s="157" t="s">
        <v>9054</v>
      </c>
      <c r="L1907" s="159">
        <v>9.9</v>
      </c>
      <c r="M1907" s="159"/>
      <c r="N1907" s="157"/>
      <c r="O1907" s="7" t="s">
        <v>9056</v>
      </c>
      <c r="P1907" s="16">
        <f>IFERROR(LOOKUP(E1907,{30,43,48,53,58,63,68,73,78,83,88,93,97},{42,47,52,57,62,67,72,77,82,87,92,99,100}),999)</f>
        <v>77</v>
      </c>
      <c r="Q1907">
        <v>1</v>
      </c>
    </row>
    <row r="1908" spans="1:17" x14ac:dyDescent="0.35">
      <c r="A1908" s="153">
        <v>5141</v>
      </c>
      <c r="B1908" t="s">
        <v>9052</v>
      </c>
      <c r="C1908" s="154">
        <v>44872</v>
      </c>
      <c r="D1908" s="155" t="s">
        <v>16</v>
      </c>
      <c r="E1908" s="156">
        <v>83</v>
      </c>
      <c r="F1908" s="157" t="s">
        <v>8969</v>
      </c>
      <c r="G1908" s="155" t="s">
        <v>9069</v>
      </c>
      <c r="H1908" s="158" t="s">
        <v>9009</v>
      </c>
      <c r="I1908" s="157"/>
      <c r="J1908" s="157">
        <v>60</v>
      </c>
      <c r="K1908" s="157" t="s">
        <v>9054</v>
      </c>
      <c r="L1908" s="159">
        <v>9.9</v>
      </c>
      <c r="M1908" s="159"/>
      <c r="N1908" s="157"/>
      <c r="O1908" s="7" t="s">
        <v>9056</v>
      </c>
      <c r="P1908" s="16">
        <f>IFERROR(LOOKUP(E1908,{30,43,48,53,58,63,68,73,78,83,88,93,97},{42,47,52,57,62,67,72,77,82,87,92,99,100}),999)</f>
        <v>87</v>
      </c>
      <c r="Q1908">
        <v>1</v>
      </c>
    </row>
    <row r="1909" spans="1:17" ht="29" x14ac:dyDescent="0.35">
      <c r="A1909" s="153">
        <v>5142</v>
      </c>
      <c r="B1909" t="s">
        <v>9052</v>
      </c>
      <c r="C1909" s="154">
        <v>44872</v>
      </c>
      <c r="D1909" s="155" t="s">
        <v>16</v>
      </c>
      <c r="E1909" s="156">
        <v>89</v>
      </c>
      <c r="F1909" s="157" t="s">
        <v>8969</v>
      </c>
      <c r="G1909" s="157" t="s">
        <v>9</v>
      </c>
      <c r="H1909" s="158" t="s">
        <v>9053</v>
      </c>
      <c r="I1909" s="157">
        <v>91286</v>
      </c>
      <c r="J1909" s="157">
        <v>60</v>
      </c>
      <c r="K1909" s="157" t="s">
        <v>9112</v>
      </c>
      <c r="L1909" s="159">
        <v>0.3</v>
      </c>
      <c r="M1909" s="159" t="s">
        <v>9058</v>
      </c>
      <c r="N1909" s="157">
        <v>91286</v>
      </c>
      <c r="O1909" s="7" t="s">
        <v>9056</v>
      </c>
      <c r="P1909" s="16">
        <f>IFERROR(LOOKUP(E1909,{30,43,48,53,58,63,68,73,78,83,88,93,97},{42,47,52,57,62,67,72,77,82,87,92,99,100}),999)</f>
        <v>92</v>
      </c>
      <c r="Q1909">
        <v>1</v>
      </c>
    </row>
    <row r="1910" spans="1:17" ht="29" x14ac:dyDescent="0.35">
      <c r="A1910" s="153">
        <v>5143</v>
      </c>
      <c r="B1910" t="s">
        <v>9052</v>
      </c>
      <c r="C1910" s="154">
        <v>44872</v>
      </c>
      <c r="D1910" s="155" t="s">
        <v>16</v>
      </c>
      <c r="E1910" s="156">
        <v>80</v>
      </c>
      <c r="F1910" s="157" t="s">
        <v>8969</v>
      </c>
      <c r="G1910" s="157" t="s">
        <v>9</v>
      </c>
      <c r="H1910" s="158" t="s">
        <v>9053</v>
      </c>
      <c r="I1910" s="157">
        <v>220271</v>
      </c>
      <c r="J1910" s="157">
        <v>60</v>
      </c>
      <c r="K1910" s="157" t="s">
        <v>9122</v>
      </c>
      <c r="L1910" s="159">
        <v>0.4</v>
      </c>
      <c r="M1910" s="159" t="s">
        <v>9058</v>
      </c>
      <c r="N1910" s="157">
        <v>220271</v>
      </c>
      <c r="O1910" s="7" t="s">
        <v>9056</v>
      </c>
      <c r="P1910" s="16">
        <f>IFERROR(LOOKUP(E1910,{30,43,48,53,58,63,68,73,78,83,88,93,97},{42,47,52,57,62,67,72,77,82,87,92,99,100}),999)</f>
        <v>82</v>
      </c>
      <c r="Q1910">
        <v>1</v>
      </c>
    </row>
    <row r="1911" spans="1:17" x14ac:dyDescent="0.35">
      <c r="A1911" s="153">
        <v>5144</v>
      </c>
      <c r="B1911" t="s">
        <v>9052</v>
      </c>
      <c r="C1911" s="154">
        <v>44872</v>
      </c>
      <c r="D1911" s="155" t="s">
        <v>16</v>
      </c>
      <c r="E1911" s="156">
        <v>71</v>
      </c>
      <c r="F1911" s="157" t="s">
        <v>8969</v>
      </c>
      <c r="G1911" s="157" t="s">
        <v>9</v>
      </c>
      <c r="H1911" s="158" t="s">
        <v>9053</v>
      </c>
      <c r="I1911" s="157">
        <v>637603</v>
      </c>
      <c r="J1911" s="157">
        <v>60</v>
      </c>
      <c r="K1911" s="157" t="s">
        <v>9055</v>
      </c>
      <c r="L1911" s="159">
        <v>1.2</v>
      </c>
      <c r="M1911" s="159" t="s">
        <v>9000</v>
      </c>
      <c r="N1911" s="157">
        <v>637603</v>
      </c>
      <c r="O1911" s="7" t="s">
        <v>9056</v>
      </c>
      <c r="P1911" s="16">
        <f>IFERROR(LOOKUP(E1911,{30,43,48,53,58,63,68,73,78,83,88,93,97},{42,47,52,57,62,67,72,77,82,87,92,99,100}),999)</f>
        <v>72</v>
      </c>
      <c r="Q1911">
        <v>1</v>
      </c>
    </row>
    <row r="1912" spans="1:17" ht="29" x14ac:dyDescent="0.35">
      <c r="A1912" s="153">
        <v>5145</v>
      </c>
      <c r="B1912" t="s">
        <v>9052</v>
      </c>
      <c r="C1912" s="154">
        <v>44872</v>
      </c>
      <c r="D1912" s="155" t="s">
        <v>16</v>
      </c>
      <c r="E1912" s="156">
        <v>88</v>
      </c>
      <c r="F1912" s="157" t="s">
        <v>8969</v>
      </c>
      <c r="G1912" s="157" t="s">
        <v>9</v>
      </c>
      <c r="H1912" s="158" t="s">
        <v>9053</v>
      </c>
      <c r="I1912" s="157">
        <v>91286</v>
      </c>
      <c r="J1912" s="157">
        <v>60</v>
      </c>
      <c r="K1912" s="157" t="s">
        <v>9112</v>
      </c>
      <c r="L1912" s="159">
        <v>0.3</v>
      </c>
      <c r="M1912" s="159" t="s">
        <v>9058</v>
      </c>
      <c r="N1912" s="157">
        <v>91286</v>
      </c>
      <c r="O1912" s="7" t="s">
        <v>9056</v>
      </c>
      <c r="P1912" s="16">
        <f>IFERROR(LOOKUP(E1912,{30,43,48,53,58,63,68,73,78,83,88,93,97},{42,47,52,57,62,67,72,77,82,87,92,99,100}),999)</f>
        <v>92</v>
      </c>
      <c r="Q1912">
        <v>1</v>
      </c>
    </row>
    <row r="1913" spans="1:17" x14ac:dyDescent="0.35">
      <c r="A1913" s="153">
        <v>5146</v>
      </c>
      <c r="B1913" t="s">
        <v>9052</v>
      </c>
      <c r="C1913" s="154">
        <v>44872</v>
      </c>
      <c r="D1913" s="155" t="s">
        <v>16</v>
      </c>
      <c r="E1913" s="156">
        <v>85</v>
      </c>
      <c r="F1913" s="157" t="s">
        <v>8969</v>
      </c>
      <c r="G1913" s="155" t="s">
        <v>9069</v>
      </c>
      <c r="H1913" s="158" t="s">
        <v>9009</v>
      </c>
      <c r="I1913" s="157"/>
      <c r="J1913" s="157">
        <v>60</v>
      </c>
      <c r="K1913" s="157" t="s">
        <v>9054</v>
      </c>
      <c r="L1913" s="159">
        <v>9.9</v>
      </c>
      <c r="M1913" s="159"/>
      <c r="N1913" s="157"/>
      <c r="O1913" s="7" t="s">
        <v>9056</v>
      </c>
      <c r="P1913" s="16">
        <f>IFERROR(LOOKUP(E1913,{30,43,48,53,58,63,68,73,78,83,88,93,97},{42,47,52,57,62,67,72,77,82,87,92,99,100}),999)</f>
        <v>87</v>
      </c>
      <c r="Q1913">
        <v>1</v>
      </c>
    </row>
    <row r="1914" spans="1:17" x14ac:dyDescent="0.35">
      <c r="A1914" s="153">
        <v>5147</v>
      </c>
      <c r="B1914" t="s">
        <v>9052</v>
      </c>
      <c r="C1914" s="154">
        <v>44872</v>
      </c>
      <c r="D1914" s="155" t="s">
        <v>16</v>
      </c>
      <c r="E1914" s="156">
        <v>80</v>
      </c>
      <c r="F1914" s="157" t="s">
        <v>8969</v>
      </c>
      <c r="G1914" s="157" t="s">
        <v>9</v>
      </c>
      <c r="H1914" s="158" t="s">
        <v>9009</v>
      </c>
      <c r="I1914" s="157"/>
      <c r="J1914" s="157">
        <v>60</v>
      </c>
      <c r="K1914" s="157" t="s">
        <v>9054</v>
      </c>
      <c r="L1914" s="159">
        <v>9.9</v>
      </c>
      <c r="M1914" s="159"/>
      <c r="N1914" s="157"/>
      <c r="O1914" s="7" t="s">
        <v>9056</v>
      </c>
      <c r="P1914" s="16">
        <f>IFERROR(LOOKUP(E1914,{30,43,48,53,58,63,68,73,78,83,88,93,97},{42,47,52,57,62,67,72,77,82,87,92,99,100}),999)</f>
        <v>82</v>
      </c>
      <c r="Q1914">
        <v>1</v>
      </c>
    </row>
    <row r="1915" spans="1:17" ht="29" x14ac:dyDescent="0.35">
      <c r="A1915" s="153">
        <v>5148</v>
      </c>
      <c r="B1915" t="s">
        <v>9052</v>
      </c>
      <c r="C1915" s="154">
        <v>44872</v>
      </c>
      <c r="D1915" s="155" t="s">
        <v>16</v>
      </c>
      <c r="E1915" s="156">
        <v>78</v>
      </c>
      <c r="F1915" s="157" t="s">
        <v>8969</v>
      </c>
      <c r="G1915" s="157" t="s">
        <v>9</v>
      </c>
      <c r="H1915" s="158" t="s">
        <v>9053</v>
      </c>
      <c r="I1915" s="157">
        <v>637420</v>
      </c>
      <c r="J1915" s="157">
        <v>60</v>
      </c>
      <c r="K1915" s="157" t="s">
        <v>9081</v>
      </c>
      <c r="L1915" s="159">
        <v>0.3</v>
      </c>
      <c r="M1915" s="159" t="s">
        <v>9058</v>
      </c>
      <c r="N1915" s="157">
        <v>637420</v>
      </c>
      <c r="O1915" s="7" t="s">
        <v>9056</v>
      </c>
      <c r="P1915" s="16">
        <f>IFERROR(LOOKUP(E1915,{30,43,48,53,58,63,68,73,78,83,88,93,97},{42,47,52,57,62,67,72,77,82,87,92,99,100}),999)</f>
        <v>82</v>
      </c>
      <c r="Q1915">
        <v>1</v>
      </c>
    </row>
    <row r="1916" spans="1:17" x14ac:dyDescent="0.35">
      <c r="A1916" s="153">
        <v>5149</v>
      </c>
      <c r="B1916" t="s">
        <v>9052</v>
      </c>
      <c r="C1916" s="154">
        <v>44872</v>
      </c>
      <c r="D1916" s="155" t="s">
        <v>16</v>
      </c>
      <c r="E1916" s="156">
        <v>89</v>
      </c>
      <c r="F1916" s="157" t="s">
        <v>8969</v>
      </c>
      <c r="G1916" s="157" t="s">
        <v>9</v>
      </c>
      <c r="H1916" s="158" t="s">
        <v>9009</v>
      </c>
      <c r="I1916" s="157"/>
      <c r="J1916" s="157">
        <v>60</v>
      </c>
      <c r="K1916" s="157" t="s">
        <v>9054</v>
      </c>
      <c r="L1916" s="159">
        <v>9.9</v>
      </c>
      <c r="M1916" s="159"/>
      <c r="N1916" s="157"/>
      <c r="O1916" s="7" t="s">
        <v>9056</v>
      </c>
      <c r="P1916" s="16">
        <f>IFERROR(LOOKUP(E1916,{30,43,48,53,58,63,68,73,78,83,88,93,97},{42,47,52,57,62,67,72,77,82,87,92,99,100}),999)</f>
        <v>92</v>
      </c>
      <c r="Q1916">
        <v>1</v>
      </c>
    </row>
    <row r="1917" spans="1:17" x14ac:dyDescent="0.35">
      <c r="A1917" s="153">
        <v>5150</v>
      </c>
      <c r="B1917" t="s">
        <v>9052</v>
      </c>
      <c r="C1917" s="154">
        <v>44872</v>
      </c>
      <c r="D1917" s="155" t="s">
        <v>16</v>
      </c>
      <c r="E1917" s="156">
        <v>78</v>
      </c>
      <c r="F1917" s="157" t="s">
        <v>8969</v>
      </c>
      <c r="G1917" s="155" t="s">
        <v>9069</v>
      </c>
      <c r="H1917" s="158" t="s">
        <v>9009</v>
      </c>
      <c r="I1917" s="157"/>
      <c r="J1917" s="157">
        <v>60</v>
      </c>
      <c r="K1917" s="157" t="s">
        <v>9054</v>
      </c>
      <c r="L1917" s="159">
        <v>9.9</v>
      </c>
      <c r="M1917" s="159"/>
      <c r="N1917" s="157"/>
      <c r="O1917" s="7" t="s">
        <v>9056</v>
      </c>
      <c r="P1917" s="16">
        <f>IFERROR(LOOKUP(E1917,{30,43,48,53,58,63,68,73,78,83,88,93,97},{42,47,52,57,62,67,72,77,82,87,92,99,100}),999)</f>
        <v>82</v>
      </c>
      <c r="Q1917">
        <v>1</v>
      </c>
    </row>
    <row r="1918" spans="1:17" ht="29" x14ac:dyDescent="0.35">
      <c r="A1918" s="153">
        <v>5151</v>
      </c>
      <c r="B1918" t="s">
        <v>9052</v>
      </c>
      <c r="C1918" s="154">
        <v>44872</v>
      </c>
      <c r="D1918" s="155" t="s">
        <v>16</v>
      </c>
      <c r="E1918" s="156">
        <v>80</v>
      </c>
      <c r="F1918" s="157" t="s">
        <v>8969</v>
      </c>
      <c r="G1918" s="157" t="s">
        <v>9</v>
      </c>
      <c r="H1918" s="158" t="s">
        <v>9053</v>
      </c>
      <c r="I1918" s="157">
        <v>91286</v>
      </c>
      <c r="J1918" s="157">
        <v>60</v>
      </c>
      <c r="K1918" s="157" t="s">
        <v>9112</v>
      </c>
      <c r="L1918" s="159">
        <v>0.3</v>
      </c>
      <c r="M1918" s="159" t="s">
        <v>9058</v>
      </c>
      <c r="N1918" s="157">
        <v>91286</v>
      </c>
      <c r="O1918" s="7" t="s">
        <v>9056</v>
      </c>
      <c r="P1918" s="16">
        <f>IFERROR(LOOKUP(E1918,{30,43,48,53,58,63,68,73,78,83,88,93,97},{42,47,52,57,62,67,72,77,82,87,92,99,100}),999)</f>
        <v>82</v>
      </c>
      <c r="Q1918">
        <v>1</v>
      </c>
    </row>
    <row r="1919" spans="1:17" x14ac:dyDescent="0.35">
      <c r="A1919" s="153">
        <v>5152</v>
      </c>
      <c r="B1919" t="s">
        <v>9052</v>
      </c>
      <c r="C1919" s="154">
        <v>44872</v>
      </c>
      <c r="D1919" s="155" t="s">
        <v>16</v>
      </c>
      <c r="E1919" s="156">
        <v>87</v>
      </c>
      <c r="F1919" s="157" t="s">
        <v>8969</v>
      </c>
      <c r="G1919" s="155" t="s">
        <v>9069</v>
      </c>
      <c r="H1919" s="158" t="s">
        <v>9009</v>
      </c>
      <c r="I1919" s="157"/>
      <c r="J1919" s="157">
        <v>60</v>
      </c>
      <c r="K1919" s="157" t="s">
        <v>9054</v>
      </c>
      <c r="L1919" s="153">
        <v>0.4</v>
      </c>
      <c r="M1919" s="159" t="s">
        <v>9058</v>
      </c>
      <c r="N1919" s="157"/>
      <c r="O1919" s="7" t="s">
        <v>9056</v>
      </c>
      <c r="P1919" s="16">
        <f>IFERROR(LOOKUP(E1919,{30,43,48,53,58,63,68,73,78,83,88,93,97},{42,47,52,57,62,67,72,77,82,87,92,99,100}),999)</f>
        <v>87</v>
      </c>
      <c r="Q1919">
        <v>1</v>
      </c>
    </row>
    <row r="1920" spans="1:17" x14ac:dyDescent="0.35">
      <c r="A1920" s="153">
        <v>5153</v>
      </c>
      <c r="B1920" t="s">
        <v>9052</v>
      </c>
      <c r="C1920" s="154">
        <v>44872</v>
      </c>
      <c r="D1920" s="155" t="s">
        <v>16</v>
      </c>
      <c r="E1920" s="156">
        <v>82</v>
      </c>
      <c r="F1920" s="157" t="s">
        <v>8969</v>
      </c>
      <c r="G1920" s="155" t="s">
        <v>9069</v>
      </c>
      <c r="H1920" s="158" t="s">
        <v>9009</v>
      </c>
      <c r="I1920" s="157"/>
      <c r="J1920" s="157">
        <v>60</v>
      </c>
      <c r="K1920" s="157" t="s">
        <v>9054</v>
      </c>
      <c r="L1920" s="159">
        <v>9.9</v>
      </c>
      <c r="M1920" s="159"/>
      <c r="N1920" s="157"/>
      <c r="O1920" s="7" t="s">
        <v>9056</v>
      </c>
      <c r="P1920" s="16">
        <f>IFERROR(LOOKUP(E1920,{30,43,48,53,58,63,68,73,78,83,88,93,97},{42,47,52,57,62,67,72,77,82,87,92,99,100}),999)</f>
        <v>82</v>
      </c>
      <c r="Q1920">
        <v>1</v>
      </c>
    </row>
    <row r="1921" spans="1:17" x14ac:dyDescent="0.35">
      <c r="A1921" s="153">
        <v>5154</v>
      </c>
      <c r="B1921" t="s">
        <v>9052</v>
      </c>
      <c r="C1921" s="154">
        <v>44872</v>
      </c>
      <c r="D1921" s="155" t="s">
        <v>16</v>
      </c>
      <c r="E1921" s="156">
        <v>82</v>
      </c>
      <c r="F1921" s="157" t="s">
        <v>8969</v>
      </c>
      <c r="G1921" s="155" t="s">
        <v>9069</v>
      </c>
      <c r="H1921" s="158" t="s">
        <v>9009</v>
      </c>
      <c r="I1921" s="157"/>
      <c r="J1921" s="157">
        <v>60</v>
      </c>
      <c r="K1921" s="157" t="s">
        <v>9054</v>
      </c>
      <c r="L1921" s="159">
        <v>9.9</v>
      </c>
      <c r="M1921" s="159"/>
      <c r="N1921" s="157"/>
      <c r="O1921" s="7" t="s">
        <v>9056</v>
      </c>
      <c r="P1921" s="16">
        <f>IFERROR(LOOKUP(E1921,{30,43,48,53,58,63,68,73,78,83,88,93,97},{42,47,52,57,62,67,72,77,82,87,92,99,100}),999)</f>
        <v>82</v>
      </c>
      <c r="Q1921">
        <v>1</v>
      </c>
    </row>
    <row r="1922" spans="1:17" x14ac:dyDescent="0.35">
      <c r="A1922" s="153">
        <v>5155</v>
      </c>
      <c r="B1922" t="s">
        <v>9052</v>
      </c>
      <c r="C1922" s="154">
        <v>44872</v>
      </c>
      <c r="D1922" s="155" t="s">
        <v>16</v>
      </c>
      <c r="E1922" s="156">
        <v>77</v>
      </c>
      <c r="F1922" s="157" t="s">
        <v>8969</v>
      </c>
      <c r="G1922" s="155" t="s">
        <v>9069</v>
      </c>
      <c r="H1922" s="158" t="s">
        <v>9009</v>
      </c>
      <c r="I1922" s="157"/>
      <c r="J1922" s="157">
        <v>60</v>
      </c>
      <c r="K1922" s="157" t="s">
        <v>9054</v>
      </c>
      <c r="L1922" s="159">
        <v>9.9</v>
      </c>
      <c r="M1922" s="159"/>
      <c r="N1922" s="157"/>
      <c r="O1922" s="7" t="s">
        <v>9056</v>
      </c>
      <c r="P1922" s="16">
        <f>IFERROR(LOOKUP(E1922,{30,43,48,53,58,63,68,73,78,83,88,93,97},{42,47,52,57,62,67,72,77,82,87,92,99,100}),999)</f>
        <v>77</v>
      </c>
      <c r="Q1922">
        <v>1</v>
      </c>
    </row>
    <row r="1923" spans="1:17" x14ac:dyDescent="0.35">
      <c r="A1923" s="153">
        <v>5156</v>
      </c>
      <c r="B1923" t="s">
        <v>9052</v>
      </c>
      <c r="C1923" s="154">
        <v>44872</v>
      </c>
      <c r="D1923" s="155" t="s">
        <v>16</v>
      </c>
      <c r="E1923" s="156">
        <v>85</v>
      </c>
      <c r="F1923" s="157" t="s">
        <v>8969</v>
      </c>
      <c r="G1923" s="155" t="s">
        <v>9069</v>
      </c>
      <c r="H1923" s="158" t="s">
        <v>9009</v>
      </c>
      <c r="I1923" s="157"/>
      <c r="J1923" s="157">
        <v>60</v>
      </c>
      <c r="K1923" s="157" t="s">
        <v>9054</v>
      </c>
      <c r="L1923" s="159">
        <v>9.9</v>
      </c>
      <c r="M1923" s="159"/>
      <c r="N1923" s="157"/>
      <c r="O1923" s="7" t="s">
        <v>9056</v>
      </c>
      <c r="P1923" s="16">
        <f>IFERROR(LOOKUP(E1923,{30,43,48,53,58,63,68,73,78,83,88,93,97},{42,47,52,57,62,67,72,77,82,87,92,99,100}),999)</f>
        <v>87</v>
      </c>
      <c r="Q1923">
        <v>1</v>
      </c>
    </row>
    <row r="1924" spans="1:17" x14ac:dyDescent="0.35">
      <c r="A1924" s="153">
        <v>5157</v>
      </c>
      <c r="B1924" t="s">
        <v>9052</v>
      </c>
      <c r="C1924" s="154">
        <v>44872</v>
      </c>
      <c r="D1924" s="155" t="s">
        <v>16</v>
      </c>
      <c r="E1924" s="156">
        <v>81</v>
      </c>
      <c r="F1924" s="157" t="s">
        <v>8969</v>
      </c>
      <c r="G1924" s="155" t="s">
        <v>9069</v>
      </c>
      <c r="H1924" s="158" t="s">
        <v>9009</v>
      </c>
      <c r="I1924" s="157"/>
      <c r="J1924" s="157">
        <v>60</v>
      </c>
      <c r="K1924" s="157" t="s">
        <v>9054</v>
      </c>
      <c r="L1924" s="159">
        <v>9.9</v>
      </c>
      <c r="M1924" s="159"/>
      <c r="N1924" s="157"/>
      <c r="O1924" s="7" t="s">
        <v>9056</v>
      </c>
      <c r="P1924" s="16">
        <f>IFERROR(LOOKUP(E1924,{30,43,48,53,58,63,68,73,78,83,88,93,97},{42,47,52,57,62,67,72,77,82,87,92,99,100}),999)</f>
        <v>82</v>
      </c>
      <c r="Q1924">
        <v>1</v>
      </c>
    </row>
    <row r="1925" spans="1:17" x14ac:dyDescent="0.35">
      <c r="A1925" s="153">
        <v>5158</v>
      </c>
      <c r="B1925" t="s">
        <v>9052</v>
      </c>
      <c r="C1925" s="154">
        <v>44872</v>
      </c>
      <c r="D1925" s="155" t="s">
        <v>16</v>
      </c>
      <c r="E1925" s="156">
        <v>82</v>
      </c>
      <c r="F1925" s="157" t="s">
        <v>8969</v>
      </c>
      <c r="G1925" s="155" t="s">
        <v>9069</v>
      </c>
      <c r="H1925" s="158" t="s">
        <v>9009</v>
      </c>
      <c r="I1925" s="157"/>
      <c r="J1925" s="157">
        <v>60</v>
      </c>
      <c r="K1925" s="157" t="s">
        <v>9054</v>
      </c>
      <c r="L1925" s="159">
        <v>9.9</v>
      </c>
      <c r="M1925" s="159"/>
      <c r="N1925" s="157"/>
      <c r="O1925" s="7" t="s">
        <v>9056</v>
      </c>
      <c r="P1925" s="16">
        <f>IFERROR(LOOKUP(E1925,{30,43,48,53,58,63,68,73,78,83,88,93,97},{42,47,52,57,62,67,72,77,82,87,92,99,100}),999)</f>
        <v>82</v>
      </c>
      <c r="Q1925">
        <v>1</v>
      </c>
    </row>
    <row r="1926" spans="1:17" x14ac:dyDescent="0.35">
      <c r="A1926" s="153">
        <v>5159</v>
      </c>
      <c r="B1926" t="s">
        <v>9052</v>
      </c>
      <c r="C1926" s="154">
        <v>44872</v>
      </c>
      <c r="D1926" s="155" t="s">
        <v>16</v>
      </c>
      <c r="E1926" s="156">
        <v>94</v>
      </c>
      <c r="F1926" s="157" t="s">
        <v>8969</v>
      </c>
      <c r="G1926" s="155" t="s">
        <v>9069</v>
      </c>
      <c r="H1926" s="158" t="s">
        <v>9009</v>
      </c>
      <c r="I1926" s="157"/>
      <c r="J1926" s="157">
        <v>60</v>
      </c>
      <c r="K1926" s="157" t="s">
        <v>9054</v>
      </c>
      <c r="L1926" s="159">
        <v>9.9</v>
      </c>
      <c r="M1926" s="159"/>
      <c r="N1926" s="157"/>
      <c r="O1926" s="7" t="s">
        <v>9056</v>
      </c>
      <c r="P1926" s="16">
        <f>IFERROR(LOOKUP(E1926,{30,43,48,53,58,63,68,73,78,83,88,93,97},{42,47,52,57,62,67,72,77,82,87,92,99,100}),999)</f>
        <v>99</v>
      </c>
      <c r="Q1926">
        <v>1</v>
      </c>
    </row>
    <row r="1927" spans="1:17" x14ac:dyDescent="0.35">
      <c r="A1927" s="153">
        <v>5160</v>
      </c>
      <c r="B1927" t="s">
        <v>9052</v>
      </c>
      <c r="C1927" s="154">
        <v>44872</v>
      </c>
      <c r="D1927" s="155" t="s">
        <v>16</v>
      </c>
      <c r="E1927" s="156">
        <v>89</v>
      </c>
      <c r="F1927" s="157" t="s">
        <v>8969</v>
      </c>
      <c r="G1927" s="155" t="s">
        <v>9069</v>
      </c>
      <c r="H1927" s="158" t="s">
        <v>9009</v>
      </c>
      <c r="I1927" s="157"/>
      <c r="J1927" s="157">
        <v>60</v>
      </c>
      <c r="K1927" s="157" t="s">
        <v>9054</v>
      </c>
      <c r="L1927" s="159">
        <v>9.9</v>
      </c>
      <c r="M1927" s="159"/>
      <c r="N1927" s="157"/>
      <c r="O1927" s="7" t="s">
        <v>9056</v>
      </c>
      <c r="P1927" s="16">
        <f>IFERROR(LOOKUP(E1927,{30,43,48,53,58,63,68,73,78,83,88,93,97},{42,47,52,57,62,67,72,77,82,87,92,99,100}),999)</f>
        <v>92</v>
      </c>
      <c r="Q1927">
        <v>1</v>
      </c>
    </row>
    <row r="1928" spans="1:17" x14ac:dyDescent="0.35">
      <c r="A1928" s="153">
        <v>5161</v>
      </c>
      <c r="B1928" t="s">
        <v>9052</v>
      </c>
      <c r="C1928" s="154">
        <v>44872</v>
      </c>
      <c r="D1928" s="155" t="s">
        <v>16</v>
      </c>
      <c r="E1928" s="156">
        <v>76</v>
      </c>
      <c r="F1928" s="157" t="s">
        <v>8969</v>
      </c>
      <c r="G1928" s="155" t="s">
        <v>9069</v>
      </c>
      <c r="H1928" s="158" t="s">
        <v>9009</v>
      </c>
      <c r="I1928" s="157"/>
      <c r="J1928" s="157">
        <v>60</v>
      </c>
      <c r="K1928" s="157" t="s">
        <v>9054</v>
      </c>
      <c r="L1928" s="159">
        <v>9.9</v>
      </c>
      <c r="M1928" s="159"/>
      <c r="N1928" s="157"/>
      <c r="O1928" s="7" t="s">
        <v>9056</v>
      </c>
      <c r="P1928" s="16">
        <f>IFERROR(LOOKUP(E1928,{30,43,48,53,58,63,68,73,78,83,88,93,97},{42,47,52,57,62,67,72,77,82,87,92,99,100}),999)</f>
        <v>77</v>
      </c>
      <c r="Q1928">
        <v>1</v>
      </c>
    </row>
    <row r="1929" spans="1:17" x14ac:dyDescent="0.35">
      <c r="A1929" s="153">
        <v>22680</v>
      </c>
      <c r="B1929" t="s">
        <v>9052</v>
      </c>
      <c r="C1929" s="154">
        <v>44845</v>
      </c>
      <c r="D1929" s="155" t="s">
        <v>6</v>
      </c>
      <c r="E1929" s="156">
        <v>63</v>
      </c>
      <c r="F1929" s="157" t="s">
        <v>8969</v>
      </c>
      <c r="G1929" s="157" t="s">
        <v>9</v>
      </c>
      <c r="H1929" s="158" t="s">
        <v>9009</v>
      </c>
      <c r="I1929" s="157"/>
      <c r="J1929" s="157">
        <v>60</v>
      </c>
      <c r="K1929" s="157" t="s">
        <v>9054</v>
      </c>
      <c r="L1929" s="159">
        <v>9.9</v>
      </c>
      <c r="M1929" s="159"/>
      <c r="N1929" s="157"/>
      <c r="O1929" s="7" t="s">
        <v>9056</v>
      </c>
      <c r="P1929" s="16">
        <f>IFERROR(LOOKUP(E1929,{30,43,48,53,58,63,68,73,78,83,88,93,97},{42,47,52,57,62,67,72,77,82,87,92,99,100}),999)</f>
        <v>67</v>
      </c>
      <c r="Q1929">
        <v>1</v>
      </c>
    </row>
    <row r="1930" spans="1:17" x14ac:dyDescent="0.35">
      <c r="A1930" s="153">
        <v>22901</v>
      </c>
      <c r="B1930" t="s">
        <v>9052</v>
      </c>
      <c r="C1930" s="154">
        <v>44845</v>
      </c>
      <c r="D1930" s="155" t="s">
        <v>6</v>
      </c>
      <c r="E1930" s="156">
        <v>61</v>
      </c>
      <c r="F1930" s="157" t="s">
        <v>8969</v>
      </c>
      <c r="G1930" s="157" t="s">
        <v>9</v>
      </c>
      <c r="H1930" s="158" t="s">
        <v>9053</v>
      </c>
      <c r="I1930" s="157">
        <v>220199</v>
      </c>
      <c r="J1930" s="157">
        <v>60</v>
      </c>
      <c r="K1930" s="157" t="s">
        <v>9057</v>
      </c>
      <c r="L1930" s="159">
        <v>0.2</v>
      </c>
      <c r="M1930" s="159" t="s">
        <v>9058</v>
      </c>
      <c r="N1930" s="157">
        <v>220199</v>
      </c>
      <c r="O1930" s="7" t="s">
        <v>9056</v>
      </c>
      <c r="P1930" s="16">
        <f>IFERROR(LOOKUP(E1930,{30,43,48,53,58,63,68,73,78,83,88,93,97},{42,47,52,57,62,67,72,77,82,87,92,99,100}),999)</f>
        <v>62</v>
      </c>
      <c r="Q1930">
        <v>1</v>
      </c>
    </row>
    <row r="1931" spans="1:17" x14ac:dyDescent="0.35">
      <c r="A1931" s="153">
        <v>22902</v>
      </c>
      <c r="B1931" t="s">
        <v>9052</v>
      </c>
      <c r="C1931" s="154">
        <v>44845</v>
      </c>
      <c r="D1931" s="155" t="s">
        <v>6</v>
      </c>
      <c r="E1931" s="156">
        <v>62</v>
      </c>
      <c r="F1931" s="157" t="s">
        <v>8969</v>
      </c>
      <c r="G1931" s="157" t="s">
        <v>9</v>
      </c>
      <c r="H1931" s="158" t="s">
        <v>9053</v>
      </c>
      <c r="I1931" s="157">
        <v>220282</v>
      </c>
      <c r="J1931" s="157">
        <v>60</v>
      </c>
      <c r="K1931" s="157" t="s">
        <v>9057</v>
      </c>
      <c r="L1931" s="159">
        <v>0.2</v>
      </c>
      <c r="M1931" s="159" t="s">
        <v>9058</v>
      </c>
      <c r="N1931" s="157">
        <v>220282</v>
      </c>
      <c r="O1931" s="7" t="s">
        <v>9056</v>
      </c>
      <c r="P1931" s="16">
        <f>IFERROR(LOOKUP(E1931,{30,43,48,53,58,63,68,73,78,83,88,93,97},{42,47,52,57,62,67,72,77,82,87,92,99,100}),999)</f>
        <v>62</v>
      </c>
      <c r="Q1931">
        <v>1</v>
      </c>
    </row>
    <row r="1932" spans="1:17" x14ac:dyDescent="0.35">
      <c r="A1932" s="153">
        <v>22903</v>
      </c>
      <c r="B1932" t="s">
        <v>9052</v>
      </c>
      <c r="C1932" s="154">
        <v>44845</v>
      </c>
      <c r="D1932" s="155" t="s">
        <v>6</v>
      </c>
      <c r="E1932" s="156">
        <v>59</v>
      </c>
      <c r="F1932" s="157" t="s">
        <v>8969</v>
      </c>
      <c r="G1932" s="157" t="s">
        <v>9</v>
      </c>
      <c r="H1932" s="158" t="s">
        <v>9053</v>
      </c>
      <c r="I1932" s="157">
        <v>637603</v>
      </c>
      <c r="J1932" s="157">
        <v>60</v>
      </c>
      <c r="K1932" s="157" t="s">
        <v>9055</v>
      </c>
      <c r="L1932" s="159">
        <v>1.2</v>
      </c>
      <c r="M1932" s="159" t="s">
        <v>9000</v>
      </c>
      <c r="N1932" s="157">
        <v>637603</v>
      </c>
      <c r="O1932" s="7" t="s">
        <v>9056</v>
      </c>
      <c r="P1932" s="16">
        <f>IFERROR(LOOKUP(E1932,{30,43,48,53,58,63,68,73,78,83,88,93,97},{42,47,52,57,62,67,72,77,82,87,92,99,100}),999)</f>
        <v>62</v>
      </c>
      <c r="Q1932">
        <v>1</v>
      </c>
    </row>
    <row r="1933" spans="1:17" x14ac:dyDescent="0.35">
      <c r="A1933" s="153">
        <v>22904</v>
      </c>
      <c r="B1933" t="s">
        <v>9052</v>
      </c>
      <c r="C1933" s="154">
        <v>44845</v>
      </c>
      <c r="D1933" s="155" t="s">
        <v>6</v>
      </c>
      <c r="E1933" s="156">
        <v>62</v>
      </c>
      <c r="F1933" s="157" t="s">
        <v>8969</v>
      </c>
      <c r="G1933" s="157" t="s">
        <v>9</v>
      </c>
      <c r="H1933" s="158" t="s">
        <v>9053</v>
      </c>
      <c r="I1933" s="157">
        <v>637603</v>
      </c>
      <c r="J1933" s="157">
        <v>60</v>
      </c>
      <c r="K1933" s="157" t="s">
        <v>9055</v>
      </c>
      <c r="L1933" s="159">
        <v>1.2</v>
      </c>
      <c r="M1933" s="159" t="s">
        <v>9000</v>
      </c>
      <c r="N1933" s="157">
        <v>637603</v>
      </c>
      <c r="O1933" s="7" t="s">
        <v>9056</v>
      </c>
      <c r="P1933" s="16">
        <f>IFERROR(LOOKUP(E1933,{30,43,48,53,58,63,68,73,78,83,88,93,97},{42,47,52,57,62,67,72,77,82,87,92,99,100}),999)</f>
        <v>62</v>
      </c>
      <c r="Q1933">
        <v>1</v>
      </c>
    </row>
    <row r="1934" spans="1:17" x14ac:dyDescent="0.35">
      <c r="A1934" s="153">
        <v>22905</v>
      </c>
      <c r="B1934" t="s">
        <v>9052</v>
      </c>
      <c r="C1934" s="154">
        <v>44845</v>
      </c>
      <c r="D1934" s="155" t="s">
        <v>6</v>
      </c>
      <c r="E1934" s="156">
        <v>65</v>
      </c>
      <c r="F1934" s="157" t="s">
        <v>8969</v>
      </c>
      <c r="G1934" s="157" t="s">
        <v>9</v>
      </c>
      <c r="H1934" s="158" t="s">
        <v>9053</v>
      </c>
      <c r="I1934" s="157">
        <v>220282</v>
      </c>
      <c r="J1934" s="157">
        <v>60</v>
      </c>
      <c r="K1934" s="157" t="s">
        <v>9057</v>
      </c>
      <c r="L1934" s="159">
        <v>0.2</v>
      </c>
      <c r="M1934" s="159" t="s">
        <v>9058</v>
      </c>
      <c r="N1934" s="157">
        <v>220282</v>
      </c>
      <c r="O1934" s="7" t="s">
        <v>9056</v>
      </c>
      <c r="P1934" s="16">
        <f>IFERROR(LOOKUP(E1934,{30,43,48,53,58,63,68,73,78,83,88,93,97},{42,47,52,57,62,67,72,77,82,87,92,99,100}),999)</f>
        <v>67</v>
      </c>
      <c r="Q1934">
        <v>1</v>
      </c>
    </row>
    <row r="1935" spans="1:17" x14ac:dyDescent="0.35">
      <c r="A1935" s="153">
        <v>22906</v>
      </c>
      <c r="B1935" t="s">
        <v>9052</v>
      </c>
      <c r="C1935" s="154">
        <v>44845</v>
      </c>
      <c r="D1935" s="155" t="s">
        <v>6</v>
      </c>
      <c r="E1935" s="156">
        <v>65</v>
      </c>
      <c r="F1935" s="157" t="s">
        <v>8969</v>
      </c>
      <c r="G1935" s="157" t="s">
        <v>9</v>
      </c>
      <c r="H1935" s="158" t="s">
        <v>9053</v>
      </c>
      <c r="I1935" s="157">
        <v>220282</v>
      </c>
      <c r="J1935" s="157">
        <v>60</v>
      </c>
      <c r="K1935" s="157" t="s">
        <v>9057</v>
      </c>
      <c r="L1935" s="159">
        <v>0.2</v>
      </c>
      <c r="M1935" s="159" t="s">
        <v>9058</v>
      </c>
      <c r="N1935" s="157">
        <v>220282</v>
      </c>
      <c r="O1935" s="7" t="s">
        <v>9056</v>
      </c>
      <c r="P1935" s="16">
        <f>IFERROR(LOOKUP(E1935,{30,43,48,53,58,63,68,73,78,83,88,93,97},{42,47,52,57,62,67,72,77,82,87,92,99,100}),999)</f>
        <v>67</v>
      </c>
      <c r="Q1935">
        <v>1</v>
      </c>
    </row>
    <row r="1936" spans="1:17" x14ac:dyDescent="0.35">
      <c r="A1936" s="153">
        <v>22907</v>
      </c>
      <c r="B1936" t="s">
        <v>9052</v>
      </c>
      <c r="C1936" s="154">
        <v>44845</v>
      </c>
      <c r="D1936" s="155" t="s">
        <v>6</v>
      </c>
      <c r="E1936" s="156">
        <v>63</v>
      </c>
      <c r="F1936" s="157" t="s">
        <v>8969</v>
      </c>
      <c r="G1936" s="157" t="s">
        <v>9</v>
      </c>
      <c r="H1936" s="158" t="s">
        <v>9053</v>
      </c>
      <c r="I1936" s="157">
        <v>637758</v>
      </c>
      <c r="J1936" s="157">
        <v>60</v>
      </c>
      <c r="K1936" s="157" t="s">
        <v>9059</v>
      </c>
      <c r="L1936" s="159">
        <v>0.2</v>
      </c>
      <c r="M1936" s="159" t="s">
        <v>9058</v>
      </c>
      <c r="N1936" s="157">
        <v>637758</v>
      </c>
      <c r="O1936" s="7" t="s">
        <v>9056</v>
      </c>
      <c r="P1936" s="16">
        <f>IFERROR(LOOKUP(E1936,{30,43,48,53,58,63,68,73,78,83,88,93,97},{42,47,52,57,62,67,72,77,82,87,92,99,100}),999)</f>
        <v>67</v>
      </c>
      <c r="Q1936">
        <v>1</v>
      </c>
    </row>
    <row r="1937" spans="1:17" ht="29" x14ac:dyDescent="0.35">
      <c r="A1937" s="153">
        <v>22908</v>
      </c>
      <c r="B1937" t="s">
        <v>9052</v>
      </c>
      <c r="C1937" s="154">
        <v>44845</v>
      </c>
      <c r="D1937" s="155" t="s">
        <v>6</v>
      </c>
      <c r="E1937" s="156">
        <v>63</v>
      </c>
      <c r="F1937" s="157" t="s">
        <v>8969</v>
      </c>
      <c r="G1937" s="157" t="s">
        <v>9</v>
      </c>
      <c r="H1937" s="158" t="s">
        <v>9053</v>
      </c>
      <c r="I1937" s="157">
        <v>91459</v>
      </c>
      <c r="J1937" s="157">
        <v>60</v>
      </c>
      <c r="K1937" s="157" t="s">
        <v>9060</v>
      </c>
      <c r="L1937" s="159">
        <v>0.2</v>
      </c>
      <c r="M1937" s="159" t="s">
        <v>9058</v>
      </c>
      <c r="N1937" s="157">
        <v>91459</v>
      </c>
      <c r="O1937" s="7" t="s">
        <v>9056</v>
      </c>
      <c r="P1937" s="16">
        <f>IFERROR(LOOKUP(E1937,{30,43,48,53,58,63,68,73,78,83,88,93,97},{42,47,52,57,62,67,72,77,82,87,92,99,100}),999)</f>
        <v>67</v>
      </c>
      <c r="Q1937">
        <v>1</v>
      </c>
    </row>
    <row r="1938" spans="1:17" ht="29" x14ac:dyDescent="0.35">
      <c r="A1938" s="153">
        <v>22909</v>
      </c>
      <c r="B1938" t="s">
        <v>9052</v>
      </c>
      <c r="C1938" s="154">
        <v>44845</v>
      </c>
      <c r="D1938" s="155" t="s">
        <v>6</v>
      </c>
      <c r="E1938" s="156">
        <v>65</v>
      </c>
      <c r="F1938" s="157" t="s">
        <v>8969</v>
      </c>
      <c r="G1938" s="157" t="s">
        <v>9</v>
      </c>
      <c r="H1938" s="158" t="s">
        <v>9053</v>
      </c>
      <c r="I1938" s="157">
        <v>220276</v>
      </c>
      <c r="J1938" s="157">
        <v>60</v>
      </c>
      <c r="K1938" s="157" t="s">
        <v>9061</v>
      </c>
      <c r="L1938" s="159">
        <v>0.2</v>
      </c>
      <c r="M1938" s="159" t="s">
        <v>9058</v>
      </c>
      <c r="N1938" s="157">
        <v>220276</v>
      </c>
      <c r="O1938" s="7" t="s">
        <v>9056</v>
      </c>
      <c r="P1938" s="16">
        <f>IFERROR(LOOKUP(E1938,{30,43,48,53,58,63,68,73,78,83,88,93,97},{42,47,52,57,62,67,72,77,82,87,92,99,100}),999)</f>
        <v>67</v>
      </c>
      <c r="Q1938">
        <v>1</v>
      </c>
    </row>
    <row r="1939" spans="1:17" ht="29" x14ac:dyDescent="0.35">
      <c r="A1939" s="153">
        <v>22910</v>
      </c>
      <c r="B1939" t="s">
        <v>9052</v>
      </c>
      <c r="C1939" s="154">
        <v>44845</v>
      </c>
      <c r="D1939" s="155" t="s">
        <v>6</v>
      </c>
      <c r="E1939" s="156">
        <v>61</v>
      </c>
      <c r="F1939" s="157" t="s">
        <v>8969</v>
      </c>
      <c r="G1939" s="157" t="s">
        <v>9</v>
      </c>
      <c r="H1939" s="158" t="s">
        <v>9053</v>
      </c>
      <c r="I1939" s="157">
        <v>220197</v>
      </c>
      <c r="J1939" s="157">
        <v>60</v>
      </c>
      <c r="K1939" s="157" t="s">
        <v>9062</v>
      </c>
      <c r="L1939" s="159">
        <v>0.2</v>
      </c>
      <c r="M1939" s="159" t="s">
        <v>9058</v>
      </c>
      <c r="N1939" s="157">
        <v>220197</v>
      </c>
      <c r="O1939" s="7" t="s">
        <v>9056</v>
      </c>
      <c r="P1939" s="16">
        <f>IFERROR(LOOKUP(E1939,{30,43,48,53,58,63,68,73,78,83,88,93,97},{42,47,52,57,62,67,72,77,82,87,92,99,100}),999)</f>
        <v>62</v>
      </c>
      <c r="Q1939">
        <v>1</v>
      </c>
    </row>
    <row r="1940" spans="1:17" x14ac:dyDescent="0.35">
      <c r="A1940" s="153">
        <v>22911</v>
      </c>
      <c r="B1940" t="s">
        <v>9052</v>
      </c>
      <c r="C1940" s="154">
        <v>44845</v>
      </c>
      <c r="D1940" s="155" t="s">
        <v>6</v>
      </c>
      <c r="E1940" s="156">
        <v>63</v>
      </c>
      <c r="F1940" s="157" t="s">
        <v>8969</v>
      </c>
      <c r="G1940" s="157" t="s">
        <v>9</v>
      </c>
      <c r="H1940" s="158" t="s">
        <v>9053</v>
      </c>
      <c r="I1940" s="157">
        <v>637603</v>
      </c>
      <c r="J1940" s="157">
        <v>60</v>
      </c>
      <c r="K1940" s="157" t="s">
        <v>9055</v>
      </c>
      <c r="L1940" s="159">
        <v>1.2</v>
      </c>
      <c r="M1940" s="159" t="s">
        <v>9000</v>
      </c>
      <c r="N1940" s="157">
        <v>637603</v>
      </c>
      <c r="O1940" s="7" t="s">
        <v>9056</v>
      </c>
      <c r="P1940" s="16">
        <f>IFERROR(LOOKUP(E1940,{30,43,48,53,58,63,68,73,78,83,88,93,97},{42,47,52,57,62,67,72,77,82,87,92,99,100}),999)</f>
        <v>67</v>
      </c>
      <c r="Q1940">
        <v>1</v>
      </c>
    </row>
    <row r="1941" spans="1:17" x14ac:dyDescent="0.35">
      <c r="A1941" s="153">
        <v>22912</v>
      </c>
      <c r="B1941" t="s">
        <v>9052</v>
      </c>
      <c r="C1941" s="154">
        <v>44845</v>
      </c>
      <c r="D1941" s="155" t="s">
        <v>6</v>
      </c>
      <c r="E1941" s="156">
        <v>63</v>
      </c>
      <c r="F1941" s="157" t="s">
        <v>8969</v>
      </c>
      <c r="G1941" s="157" t="s">
        <v>9</v>
      </c>
      <c r="H1941" s="158" t="s">
        <v>9053</v>
      </c>
      <c r="I1941" s="157">
        <v>637758</v>
      </c>
      <c r="J1941" s="157">
        <v>60</v>
      </c>
      <c r="K1941" s="157" t="s">
        <v>9059</v>
      </c>
      <c r="L1941" s="159">
        <v>0.2</v>
      </c>
      <c r="M1941" s="159" t="s">
        <v>9058</v>
      </c>
      <c r="N1941" s="157">
        <v>637758</v>
      </c>
      <c r="O1941" s="7" t="s">
        <v>9056</v>
      </c>
      <c r="P1941" s="16">
        <f>IFERROR(LOOKUP(E1941,{30,43,48,53,58,63,68,73,78,83,88,93,97},{42,47,52,57,62,67,72,77,82,87,92,99,100}),999)</f>
        <v>67</v>
      </c>
      <c r="Q1941">
        <v>1</v>
      </c>
    </row>
    <row r="1942" spans="1:17" x14ac:dyDescent="0.35">
      <c r="A1942" s="153">
        <v>22913</v>
      </c>
      <c r="B1942" t="s">
        <v>9052</v>
      </c>
      <c r="C1942" s="154">
        <v>44845</v>
      </c>
      <c r="D1942" s="155" t="s">
        <v>6</v>
      </c>
      <c r="E1942" s="156">
        <v>63</v>
      </c>
      <c r="F1942" s="157" t="s">
        <v>8969</v>
      </c>
      <c r="G1942" s="157" t="s">
        <v>9</v>
      </c>
      <c r="H1942" s="158" t="s">
        <v>9053</v>
      </c>
      <c r="I1942" s="157">
        <v>220282</v>
      </c>
      <c r="J1942" s="157">
        <v>60</v>
      </c>
      <c r="K1942" s="157" t="s">
        <v>9057</v>
      </c>
      <c r="L1942" s="159">
        <v>0.2</v>
      </c>
      <c r="M1942" s="159" t="s">
        <v>9058</v>
      </c>
      <c r="N1942" s="157">
        <v>220282</v>
      </c>
      <c r="O1942" s="7" t="s">
        <v>9056</v>
      </c>
      <c r="P1942" s="16">
        <f>IFERROR(LOOKUP(E1942,{30,43,48,53,58,63,68,73,78,83,88,93,97},{42,47,52,57,62,67,72,77,82,87,92,99,100}),999)</f>
        <v>67</v>
      </c>
      <c r="Q1942">
        <v>1</v>
      </c>
    </row>
    <row r="1943" spans="1:17" x14ac:dyDescent="0.35">
      <c r="A1943" s="153">
        <v>22914</v>
      </c>
      <c r="B1943" t="s">
        <v>9052</v>
      </c>
      <c r="C1943" s="154">
        <v>44845</v>
      </c>
      <c r="D1943" s="155" t="s">
        <v>6</v>
      </c>
      <c r="E1943" s="156">
        <v>60</v>
      </c>
      <c r="F1943" s="157" t="s">
        <v>8969</v>
      </c>
      <c r="G1943" s="157" t="s">
        <v>9</v>
      </c>
      <c r="H1943" s="158" t="s">
        <v>9053</v>
      </c>
      <c r="I1943" s="157">
        <v>220199</v>
      </c>
      <c r="J1943" s="157">
        <v>60</v>
      </c>
      <c r="K1943" s="157" t="s">
        <v>9057</v>
      </c>
      <c r="L1943" s="159">
        <v>0.2</v>
      </c>
      <c r="M1943" s="159" t="s">
        <v>9058</v>
      </c>
      <c r="N1943" s="157">
        <v>220199</v>
      </c>
      <c r="O1943" s="7" t="s">
        <v>9056</v>
      </c>
      <c r="P1943" s="16">
        <f>IFERROR(LOOKUP(E1943,{30,43,48,53,58,63,68,73,78,83,88,93,97},{42,47,52,57,62,67,72,77,82,87,92,99,100}),999)</f>
        <v>62</v>
      </c>
      <c r="Q1943">
        <v>1</v>
      </c>
    </row>
    <row r="1944" spans="1:17" ht="29" x14ac:dyDescent="0.35">
      <c r="A1944" s="153">
        <v>22915</v>
      </c>
      <c r="B1944" t="s">
        <v>9052</v>
      </c>
      <c r="C1944" s="154">
        <v>44845</v>
      </c>
      <c r="D1944" s="155" t="s">
        <v>6</v>
      </c>
      <c r="E1944" s="156">
        <v>55</v>
      </c>
      <c r="F1944" s="157" t="s">
        <v>8969</v>
      </c>
      <c r="G1944" s="157" t="s">
        <v>9</v>
      </c>
      <c r="H1944" s="158" t="s">
        <v>9053</v>
      </c>
      <c r="I1944" s="157">
        <v>220197</v>
      </c>
      <c r="J1944" s="157">
        <v>60</v>
      </c>
      <c r="K1944" s="157" t="s">
        <v>9062</v>
      </c>
      <c r="L1944" s="159">
        <v>0.2</v>
      </c>
      <c r="M1944" s="159" t="s">
        <v>9058</v>
      </c>
      <c r="N1944" s="157">
        <v>220197</v>
      </c>
      <c r="O1944" s="7" t="s">
        <v>9056</v>
      </c>
      <c r="P1944" s="16">
        <f>IFERROR(LOOKUP(E1944,{30,43,48,53,58,63,68,73,78,83,88,93,97},{42,47,52,57,62,67,72,77,82,87,92,99,100}),999)</f>
        <v>57</v>
      </c>
      <c r="Q1944">
        <v>1</v>
      </c>
    </row>
    <row r="1945" spans="1:17" x14ac:dyDescent="0.35">
      <c r="A1945" s="153">
        <v>22916</v>
      </c>
      <c r="B1945" t="s">
        <v>9052</v>
      </c>
      <c r="C1945" s="154">
        <v>44845</v>
      </c>
      <c r="D1945" s="155" t="s">
        <v>6</v>
      </c>
      <c r="E1945" s="156">
        <v>64</v>
      </c>
      <c r="F1945" s="157" t="s">
        <v>8969</v>
      </c>
      <c r="G1945" s="157" t="s">
        <v>9</v>
      </c>
      <c r="H1945" s="158" t="s">
        <v>9053</v>
      </c>
      <c r="I1945" s="157">
        <v>637758</v>
      </c>
      <c r="J1945" s="157">
        <v>60</v>
      </c>
      <c r="K1945" s="157" t="s">
        <v>9059</v>
      </c>
      <c r="L1945" s="159">
        <v>0.2</v>
      </c>
      <c r="M1945" s="159" t="s">
        <v>9058</v>
      </c>
      <c r="N1945" s="157">
        <v>637758</v>
      </c>
      <c r="O1945" s="7" t="s">
        <v>9056</v>
      </c>
      <c r="P1945" s="16">
        <f>IFERROR(LOOKUP(E1945,{30,43,48,53,58,63,68,73,78,83,88,93,97},{42,47,52,57,62,67,72,77,82,87,92,99,100}),999)</f>
        <v>67</v>
      </c>
      <c r="Q1945">
        <v>1</v>
      </c>
    </row>
    <row r="1946" spans="1:17" ht="29" x14ac:dyDescent="0.35">
      <c r="A1946" s="153">
        <v>22917</v>
      </c>
      <c r="B1946" t="s">
        <v>9052</v>
      </c>
      <c r="C1946" s="154">
        <v>44845</v>
      </c>
      <c r="D1946" s="155" t="s">
        <v>6</v>
      </c>
      <c r="E1946" s="156">
        <v>57</v>
      </c>
      <c r="F1946" s="157" t="s">
        <v>8969</v>
      </c>
      <c r="G1946" s="157" t="s">
        <v>9</v>
      </c>
      <c r="H1946" s="158" t="s">
        <v>9053</v>
      </c>
      <c r="I1946" s="157">
        <v>220276</v>
      </c>
      <c r="J1946" s="157">
        <v>60</v>
      </c>
      <c r="K1946" s="157" t="s">
        <v>9061</v>
      </c>
      <c r="L1946" s="159">
        <v>0.2</v>
      </c>
      <c r="M1946" s="159" t="s">
        <v>9058</v>
      </c>
      <c r="N1946" s="157">
        <v>220276</v>
      </c>
      <c r="O1946" s="7" t="s">
        <v>9056</v>
      </c>
      <c r="P1946" s="16">
        <f>IFERROR(LOOKUP(E1946,{30,43,48,53,58,63,68,73,78,83,88,93,97},{42,47,52,57,62,67,72,77,82,87,92,99,100}),999)</f>
        <v>57</v>
      </c>
      <c r="Q1946">
        <v>1</v>
      </c>
    </row>
    <row r="1947" spans="1:17" x14ac:dyDescent="0.35">
      <c r="A1947" s="153">
        <v>22918</v>
      </c>
      <c r="B1947" t="s">
        <v>9052</v>
      </c>
      <c r="C1947" s="154">
        <v>44845</v>
      </c>
      <c r="D1947" s="155" t="s">
        <v>6</v>
      </c>
      <c r="E1947" s="156">
        <v>48</v>
      </c>
      <c r="F1947" s="157" t="s">
        <v>8969</v>
      </c>
      <c r="G1947" s="157" t="s">
        <v>9</v>
      </c>
      <c r="H1947" s="158" t="s">
        <v>9053</v>
      </c>
      <c r="I1947" s="157">
        <v>91579</v>
      </c>
      <c r="J1947" s="157">
        <v>60</v>
      </c>
      <c r="K1947" s="157" t="s">
        <v>9063</v>
      </c>
      <c r="L1947" s="159">
        <v>0.1</v>
      </c>
      <c r="M1947" s="159" t="s">
        <v>9058</v>
      </c>
      <c r="N1947" s="157">
        <v>91579</v>
      </c>
      <c r="O1947" s="7" t="s">
        <v>9056</v>
      </c>
      <c r="P1947" s="16">
        <f>IFERROR(LOOKUP(E1947,{30,43,48,53,58,63,68,73,78,83,88,93,97},{42,47,52,57,62,67,72,77,82,87,92,99,100}),999)</f>
        <v>52</v>
      </c>
      <c r="Q1947">
        <v>1</v>
      </c>
    </row>
    <row r="1948" spans="1:17" ht="29" x14ac:dyDescent="0.35">
      <c r="A1948" s="153">
        <v>22919</v>
      </c>
      <c r="B1948" t="s">
        <v>9052</v>
      </c>
      <c r="C1948" s="154">
        <v>44845</v>
      </c>
      <c r="D1948" s="155" t="s">
        <v>6</v>
      </c>
      <c r="E1948" s="156">
        <v>63</v>
      </c>
      <c r="F1948" s="157" t="s">
        <v>8969</v>
      </c>
      <c r="G1948" s="157" t="s">
        <v>9</v>
      </c>
      <c r="H1948" s="158" t="s">
        <v>9053</v>
      </c>
      <c r="I1948" s="157">
        <v>220197</v>
      </c>
      <c r="J1948" s="157">
        <v>60</v>
      </c>
      <c r="K1948" s="157" t="s">
        <v>9062</v>
      </c>
      <c r="L1948" s="159">
        <v>0.2</v>
      </c>
      <c r="M1948" s="159" t="s">
        <v>9058</v>
      </c>
      <c r="N1948" s="157">
        <v>220197</v>
      </c>
      <c r="O1948" s="7" t="s">
        <v>9056</v>
      </c>
      <c r="P1948" s="16">
        <f>IFERROR(LOOKUP(E1948,{30,43,48,53,58,63,68,73,78,83,88,93,97},{42,47,52,57,62,67,72,77,82,87,92,99,100}),999)</f>
        <v>67</v>
      </c>
      <c r="Q1948">
        <v>1</v>
      </c>
    </row>
    <row r="1949" spans="1:17" ht="29" x14ac:dyDescent="0.35">
      <c r="A1949" s="153">
        <v>22920</v>
      </c>
      <c r="B1949" t="s">
        <v>9052</v>
      </c>
      <c r="C1949" s="154">
        <v>44845</v>
      </c>
      <c r="D1949" s="155" t="s">
        <v>6</v>
      </c>
      <c r="E1949" s="156">
        <v>64</v>
      </c>
      <c r="F1949" s="157" t="s">
        <v>8969</v>
      </c>
      <c r="G1949" s="157" t="s">
        <v>9</v>
      </c>
      <c r="H1949" s="158" t="s">
        <v>9053</v>
      </c>
      <c r="I1949" s="157">
        <v>220277</v>
      </c>
      <c r="J1949" s="157">
        <v>60</v>
      </c>
      <c r="K1949" s="157" t="s">
        <v>9064</v>
      </c>
      <c r="L1949" s="159">
        <v>0.2</v>
      </c>
      <c r="M1949" s="159" t="s">
        <v>9058</v>
      </c>
      <c r="N1949" s="157">
        <v>220277</v>
      </c>
      <c r="O1949" s="7" t="s">
        <v>9056</v>
      </c>
      <c r="P1949" s="16">
        <f>IFERROR(LOOKUP(E1949,{30,43,48,53,58,63,68,73,78,83,88,93,97},{42,47,52,57,62,67,72,77,82,87,92,99,100}),999)</f>
        <v>67</v>
      </c>
      <c r="Q1949">
        <v>1</v>
      </c>
    </row>
    <row r="1950" spans="1:17" x14ac:dyDescent="0.35">
      <c r="A1950" s="153">
        <v>22921</v>
      </c>
      <c r="B1950" t="s">
        <v>9052</v>
      </c>
      <c r="C1950" s="154">
        <v>44845</v>
      </c>
      <c r="D1950" s="155" t="s">
        <v>6</v>
      </c>
      <c r="E1950" s="156">
        <v>57</v>
      </c>
      <c r="F1950" s="157" t="s">
        <v>8969</v>
      </c>
      <c r="G1950" s="157" t="s">
        <v>9</v>
      </c>
      <c r="H1950" s="158" t="s">
        <v>9053</v>
      </c>
      <c r="I1950" s="157">
        <v>220195</v>
      </c>
      <c r="J1950" s="157">
        <v>60</v>
      </c>
      <c r="K1950" s="157" t="s">
        <v>9065</v>
      </c>
      <c r="L1950" s="159">
        <v>0.2</v>
      </c>
      <c r="M1950" s="159" t="s">
        <v>9058</v>
      </c>
      <c r="N1950" s="157">
        <v>220195</v>
      </c>
      <c r="O1950" s="7" t="s">
        <v>9056</v>
      </c>
      <c r="P1950" s="16">
        <f>IFERROR(LOOKUP(E1950,{30,43,48,53,58,63,68,73,78,83,88,93,97},{42,47,52,57,62,67,72,77,82,87,92,99,100}),999)</f>
        <v>57</v>
      </c>
      <c r="Q1950">
        <v>1</v>
      </c>
    </row>
    <row r="1951" spans="1:17" x14ac:dyDescent="0.35">
      <c r="A1951" s="153">
        <v>22922</v>
      </c>
      <c r="B1951" t="s">
        <v>9052</v>
      </c>
      <c r="C1951" s="154">
        <v>44845</v>
      </c>
      <c r="D1951" s="155" t="s">
        <v>6</v>
      </c>
      <c r="E1951" s="156">
        <v>57</v>
      </c>
      <c r="F1951" s="157" t="s">
        <v>8969</v>
      </c>
      <c r="G1951" s="157" t="s">
        <v>9</v>
      </c>
      <c r="H1951" s="158" t="s">
        <v>9053</v>
      </c>
      <c r="I1951" s="157">
        <v>637603</v>
      </c>
      <c r="J1951" s="157">
        <v>60</v>
      </c>
      <c r="K1951" s="157" t="s">
        <v>9055</v>
      </c>
      <c r="L1951" s="159">
        <v>1.2</v>
      </c>
      <c r="M1951" s="159" t="s">
        <v>9000</v>
      </c>
      <c r="N1951" s="157">
        <v>637603</v>
      </c>
      <c r="O1951" s="7" t="s">
        <v>9056</v>
      </c>
      <c r="P1951" s="16">
        <f>IFERROR(LOOKUP(E1951,{30,43,48,53,58,63,68,73,78,83,88,93,97},{42,47,52,57,62,67,72,77,82,87,92,99,100}),999)</f>
        <v>57</v>
      </c>
      <c r="Q1951">
        <v>1</v>
      </c>
    </row>
    <row r="1952" spans="1:17" x14ac:dyDescent="0.35">
      <c r="A1952" s="153">
        <v>22923</v>
      </c>
      <c r="B1952" t="s">
        <v>9052</v>
      </c>
      <c r="C1952" s="154">
        <v>44845</v>
      </c>
      <c r="D1952" s="155" t="s">
        <v>6</v>
      </c>
      <c r="E1952" s="156">
        <v>48</v>
      </c>
      <c r="F1952" s="157" t="s">
        <v>8969</v>
      </c>
      <c r="G1952" s="157" t="s">
        <v>9</v>
      </c>
      <c r="H1952" s="158" t="s">
        <v>9053</v>
      </c>
      <c r="I1952" s="157">
        <v>91579</v>
      </c>
      <c r="J1952" s="157">
        <v>60</v>
      </c>
      <c r="K1952" s="157" t="s">
        <v>9063</v>
      </c>
      <c r="L1952" s="159">
        <v>0.1</v>
      </c>
      <c r="M1952" s="159" t="s">
        <v>9058</v>
      </c>
      <c r="N1952" s="157">
        <v>91579</v>
      </c>
      <c r="O1952" s="7" t="s">
        <v>9056</v>
      </c>
      <c r="P1952" s="16">
        <f>IFERROR(LOOKUP(E1952,{30,43,48,53,58,63,68,73,78,83,88,93,97},{42,47,52,57,62,67,72,77,82,87,92,99,100}),999)</f>
        <v>52</v>
      </c>
      <c r="Q1952">
        <v>1</v>
      </c>
    </row>
    <row r="1953" spans="1:17" x14ac:dyDescent="0.35">
      <c r="A1953" s="153">
        <v>22924</v>
      </c>
      <c r="B1953" t="s">
        <v>9052</v>
      </c>
      <c r="C1953" s="154">
        <v>44845</v>
      </c>
      <c r="D1953" s="155" t="s">
        <v>6</v>
      </c>
      <c r="E1953" s="156">
        <v>46</v>
      </c>
      <c r="F1953" s="157" t="s">
        <v>8969</v>
      </c>
      <c r="G1953" s="157" t="s">
        <v>9</v>
      </c>
      <c r="H1953" s="158" t="s">
        <v>9053</v>
      </c>
      <c r="I1953" s="157">
        <v>91579</v>
      </c>
      <c r="J1953" s="157">
        <v>60</v>
      </c>
      <c r="K1953" s="157" t="s">
        <v>9063</v>
      </c>
      <c r="L1953" s="159">
        <v>0.1</v>
      </c>
      <c r="M1953" s="159" t="s">
        <v>9058</v>
      </c>
      <c r="N1953" s="157">
        <v>91579</v>
      </c>
      <c r="O1953" s="7" t="s">
        <v>9056</v>
      </c>
      <c r="P1953" s="16">
        <f>IFERROR(LOOKUP(E1953,{30,43,48,53,58,63,68,73,78,83,88,93,97},{42,47,52,57,62,67,72,77,82,87,92,99,100}),999)</f>
        <v>47</v>
      </c>
      <c r="Q1953">
        <v>1</v>
      </c>
    </row>
    <row r="1954" spans="1:17" ht="29" x14ac:dyDescent="0.35">
      <c r="A1954" s="153">
        <v>22925</v>
      </c>
      <c r="B1954" t="s">
        <v>9052</v>
      </c>
      <c r="C1954" s="154">
        <v>44845</v>
      </c>
      <c r="D1954" s="155" t="s">
        <v>6</v>
      </c>
      <c r="E1954" s="156">
        <v>65</v>
      </c>
      <c r="F1954" s="157" t="s">
        <v>8969</v>
      </c>
      <c r="G1954" s="157" t="s">
        <v>9</v>
      </c>
      <c r="H1954" s="158" t="s">
        <v>9053</v>
      </c>
      <c r="I1954" s="157">
        <v>220197</v>
      </c>
      <c r="J1954" s="157">
        <v>60</v>
      </c>
      <c r="K1954" s="157" t="s">
        <v>9062</v>
      </c>
      <c r="L1954" s="159">
        <v>0.2</v>
      </c>
      <c r="M1954" s="159" t="s">
        <v>9058</v>
      </c>
      <c r="N1954" s="157">
        <v>220197</v>
      </c>
      <c r="O1954" s="7" t="s">
        <v>9056</v>
      </c>
      <c r="P1954" s="16">
        <f>IFERROR(LOOKUP(E1954,{30,43,48,53,58,63,68,73,78,83,88,93,97},{42,47,52,57,62,67,72,77,82,87,92,99,100}),999)</f>
        <v>67</v>
      </c>
      <c r="Q1954">
        <v>1</v>
      </c>
    </row>
    <row r="1955" spans="1:17" x14ac:dyDescent="0.35">
      <c r="A1955" s="153">
        <v>22926</v>
      </c>
      <c r="B1955" t="s">
        <v>9052</v>
      </c>
      <c r="C1955" s="154">
        <v>44845</v>
      </c>
      <c r="D1955" s="155" t="s">
        <v>6</v>
      </c>
      <c r="E1955" s="156">
        <v>68</v>
      </c>
      <c r="F1955" s="157" t="s">
        <v>8969</v>
      </c>
      <c r="G1955" s="157" t="s">
        <v>9</v>
      </c>
      <c r="H1955" s="158" t="s">
        <v>9053</v>
      </c>
      <c r="I1955" s="157">
        <v>637603</v>
      </c>
      <c r="J1955" s="157">
        <v>60</v>
      </c>
      <c r="K1955" s="157" t="s">
        <v>9055</v>
      </c>
      <c r="L1955" s="159">
        <v>1.2</v>
      </c>
      <c r="M1955" s="159" t="s">
        <v>9000</v>
      </c>
      <c r="N1955" s="157">
        <v>637603</v>
      </c>
      <c r="O1955" s="7" t="s">
        <v>9056</v>
      </c>
      <c r="P1955" s="16">
        <f>IFERROR(LOOKUP(E1955,{30,43,48,53,58,63,68,73,78,83,88,93,97},{42,47,52,57,62,67,72,77,82,87,92,99,100}),999)</f>
        <v>72</v>
      </c>
      <c r="Q1955">
        <v>1</v>
      </c>
    </row>
    <row r="1956" spans="1:17" x14ac:dyDescent="0.35">
      <c r="A1956" s="153">
        <v>22927</v>
      </c>
      <c r="B1956" t="s">
        <v>9052</v>
      </c>
      <c r="C1956" s="154">
        <v>44845</v>
      </c>
      <c r="D1956" s="155" t="s">
        <v>6</v>
      </c>
      <c r="E1956" s="156">
        <v>63</v>
      </c>
      <c r="F1956" s="157" t="s">
        <v>8969</v>
      </c>
      <c r="G1956" s="157" t="s">
        <v>9</v>
      </c>
      <c r="H1956" s="158" t="s">
        <v>9053</v>
      </c>
      <c r="I1956" s="157">
        <v>220195</v>
      </c>
      <c r="J1956" s="157">
        <v>60</v>
      </c>
      <c r="K1956" s="157" t="s">
        <v>9065</v>
      </c>
      <c r="L1956" s="159">
        <v>0.2</v>
      </c>
      <c r="M1956" s="159" t="s">
        <v>9058</v>
      </c>
      <c r="N1956" s="157">
        <v>220195</v>
      </c>
      <c r="O1956" s="7" t="s">
        <v>9056</v>
      </c>
      <c r="P1956" s="16">
        <f>IFERROR(LOOKUP(E1956,{30,43,48,53,58,63,68,73,78,83,88,93,97},{42,47,52,57,62,67,72,77,82,87,92,99,100}),999)</f>
        <v>67</v>
      </c>
      <c r="Q1956">
        <v>1</v>
      </c>
    </row>
    <row r="1957" spans="1:17" x14ac:dyDescent="0.35">
      <c r="A1957" s="153">
        <v>22928</v>
      </c>
      <c r="B1957" t="s">
        <v>9052</v>
      </c>
      <c r="C1957" s="154">
        <v>44845</v>
      </c>
      <c r="D1957" s="155" t="s">
        <v>6</v>
      </c>
      <c r="E1957" s="156">
        <v>55</v>
      </c>
      <c r="F1957" s="157" t="s">
        <v>8969</v>
      </c>
      <c r="G1957" s="157" t="s">
        <v>9</v>
      </c>
      <c r="H1957" s="158" t="s">
        <v>9053</v>
      </c>
      <c r="I1957" s="157">
        <v>637762</v>
      </c>
      <c r="J1957" s="157">
        <v>60</v>
      </c>
      <c r="K1957" s="157" t="s">
        <v>9066</v>
      </c>
      <c r="L1957" s="159">
        <v>1.1000000000000001</v>
      </c>
      <c r="M1957" s="159" t="s">
        <v>9000</v>
      </c>
      <c r="N1957" s="157">
        <v>637762</v>
      </c>
      <c r="O1957" s="7" t="s">
        <v>9056</v>
      </c>
      <c r="P1957" s="16">
        <f>IFERROR(LOOKUP(E1957,{30,43,48,53,58,63,68,73,78,83,88,93,97},{42,47,52,57,62,67,72,77,82,87,92,99,100}),999)</f>
        <v>57</v>
      </c>
      <c r="Q1957">
        <v>1</v>
      </c>
    </row>
    <row r="1958" spans="1:17" x14ac:dyDescent="0.35">
      <c r="A1958" s="153">
        <v>22929</v>
      </c>
      <c r="B1958" t="s">
        <v>9052</v>
      </c>
      <c r="C1958" s="154">
        <v>44845</v>
      </c>
      <c r="D1958" s="155" t="s">
        <v>6</v>
      </c>
      <c r="E1958" s="156">
        <v>67</v>
      </c>
      <c r="F1958" s="157" t="s">
        <v>8969</v>
      </c>
      <c r="G1958" s="157" t="s">
        <v>9</v>
      </c>
      <c r="H1958" s="158" t="s">
        <v>9053</v>
      </c>
      <c r="I1958" s="157">
        <v>637758</v>
      </c>
      <c r="J1958" s="157">
        <v>60</v>
      </c>
      <c r="K1958" s="157" t="s">
        <v>9059</v>
      </c>
      <c r="L1958" s="159">
        <v>0.2</v>
      </c>
      <c r="M1958" s="159" t="s">
        <v>9058</v>
      </c>
      <c r="N1958" s="157">
        <v>637758</v>
      </c>
      <c r="O1958" s="7" t="s">
        <v>9056</v>
      </c>
      <c r="P1958" s="16">
        <f>IFERROR(LOOKUP(E1958,{30,43,48,53,58,63,68,73,78,83,88,93,97},{42,47,52,57,62,67,72,77,82,87,92,99,100}),999)</f>
        <v>67</v>
      </c>
      <c r="Q1958">
        <v>1</v>
      </c>
    </row>
    <row r="1959" spans="1:17" ht="29" x14ac:dyDescent="0.35">
      <c r="A1959" s="153">
        <v>22930</v>
      </c>
      <c r="B1959" t="s">
        <v>9052</v>
      </c>
      <c r="C1959" s="154">
        <v>44845</v>
      </c>
      <c r="D1959" s="155" t="s">
        <v>6</v>
      </c>
      <c r="E1959" s="156">
        <v>62</v>
      </c>
      <c r="F1959" s="157" t="s">
        <v>8969</v>
      </c>
      <c r="G1959" s="157" t="s">
        <v>9</v>
      </c>
      <c r="H1959" s="158" t="s">
        <v>9053</v>
      </c>
      <c r="I1959" s="157">
        <v>220273</v>
      </c>
      <c r="J1959" s="157">
        <v>60</v>
      </c>
      <c r="K1959" s="157" t="s">
        <v>9067</v>
      </c>
      <c r="L1959" s="159">
        <v>0.2</v>
      </c>
      <c r="M1959" s="159" t="s">
        <v>9058</v>
      </c>
      <c r="N1959" s="157">
        <v>220273</v>
      </c>
      <c r="O1959" s="7" t="s">
        <v>9056</v>
      </c>
      <c r="P1959" s="16">
        <f>IFERROR(LOOKUP(E1959,{30,43,48,53,58,63,68,73,78,83,88,93,97},{42,47,52,57,62,67,72,77,82,87,92,99,100}),999)</f>
        <v>62</v>
      </c>
      <c r="Q1959">
        <v>1</v>
      </c>
    </row>
    <row r="1960" spans="1:17" x14ac:dyDescent="0.35">
      <c r="A1960" s="153">
        <v>22931</v>
      </c>
      <c r="B1960" t="s">
        <v>9052</v>
      </c>
      <c r="C1960" s="154">
        <v>44845</v>
      </c>
      <c r="D1960" s="155" t="s">
        <v>6</v>
      </c>
      <c r="E1960" s="156">
        <v>59</v>
      </c>
      <c r="F1960" s="157" t="s">
        <v>8969</v>
      </c>
      <c r="G1960" s="157" t="s">
        <v>9</v>
      </c>
      <c r="H1960" s="158" t="s">
        <v>9053</v>
      </c>
      <c r="I1960" s="157">
        <v>220195</v>
      </c>
      <c r="J1960" s="157">
        <v>60</v>
      </c>
      <c r="K1960" s="157" t="s">
        <v>9065</v>
      </c>
      <c r="L1960" s="159">
        <v>0.2</v>
      </c>
      <c r="M1960" s="159" t="s">
        <v>9058</v>
      </c>
      <c r="N1960" s="157">
        <v>220195</v>
      </c>
      <c r="O1960" s="7" t="s">
        <v>9056</v>
      </c>
      <c r="P1960" s="16">
        <f>IFERROR(LOOKUP(E1960,{30,43,48,53,58,63,68,73,78,83,88,93,97},{42,47,52,57,62,67,72,77,82,87,92,99,100}),999)</f>
        <v>62</v>
      </c>
      <c r="Q1960">
        <v>1</v>
      </c>
    </row>
    <row r="1961" spans="1:17" x14ac:dyDescent="0.35">
      <c r="A1961" s="153">
        <v>22932</v>
      </c>
      <c r="B1961" t="s">
        <v>9052</v>
      </c>
      <c r="C1961" s="154">
        <v>44845</v>
      </c>
      <c r="D1961" s="155" t="s">
        <v>6</v>
      </c>
      <c r="E1961" s="156">
        <v>58</v>
      </c>
      <c r="F1961" s="157" t="s">
        <v>8969</v>
      </c>
      <c r="G1961" s="157" t="s">
        <v>9</v>
      </c>
      <c r="H1961" s="158" t="s">
        <v>9053</v>
      </c>
      <c r="I1961" s="157">
        <v>637758</v>
      </c>
      <c r="J1961" s="157">
        <v>60</v>
      </c>
      <c r="K1961" s="157" t="s">
        <v>9059</v>
      </c>
      <c r="L1961" s="159">
        <v>0.2</v>
      </c>
      <c r="M1961" s="159" t="s">
        <v>9058</v>
      </c>
      <c r="N1961" s="157">
        <v>637758</v>
      </c>
      <c r="O1961" s="7" t="s">
        <v>9056</v>
      </c>
      <c r="P1961" s="16">
        <f>IFERROR(LOOKUP(E1961,{30,43,48,53,58,63,68,73,78,83,88,93,97},{42,47,52,57,62,67,72,77,82,87,92,99,100}),999)</f>
        <v>62</v>
      </c>
      <c r="Q1961">
        <v>1</v>
      </c>
    </row>
    <row r="1962" spans="1:17" x14ac:dyDescent="0.35">
      <c r="A1962" s="153">
        <v>22933</v>
      </c>
      <c r="B1962" t="s">
        <v>9052</v>
      </c>
      <c r="C1962" s="154">
        <v>44845</v>
      </c>
      <c r="D1962" s="155" t="s">
        <v>6</v>
      </c>
      <c r="E1962" s="156">
        <v>65</v>
      </c>
      <c r="F1962" s="157" t="s">
        <v>8969</v>
      </c>
      <c r="G1962" s="157" t="s">
        <v>9</v>
      </c>
      <c r="H1962" s="158" t="s">
        <v>9053</v>
      </c>
      <c r="I1962" s="157">
        <v>220196</v>
      </c>
      <c r="J1962" s="157">
        <v>60</v>
      </c>
      <c r="K1962" s="157" t="s">
        <v>9065</v>
      </c>
      <c r="L1962" s="159">
        <v>0.2</v>
      </c>
      <c r="M1962" s="159" t="s">
        <v>9058</v>
      </c>
      <c r="N1962" s="157">
        <v>220196</v>
      </c>
      <c r="O1962" s="7" t="s">
        <v>9056</v>
      </c>
      <c r="P1962" s="16">
        <f>IFERROR(LOOKUP(E1962,{30,43,48,53,58,63,68,73,78,83,88,93,97},{42,47,52,57,62,67,72,77,82,87,92,99,100}),999)</f>
        <v>67</v>
      </c>
      <c r="Q1962">
        <v>1</v>
      </c>
    </row>
    <row r="1963" spans="1:17" ht="29" x14ac:dyDescent="0.35">
      <c r="A1963" s="153">
        <v>22934</v>
      </c>
      <c r="B1963" t="s">
        <v>9052</v>
      </c>
      <c r="C1963" s="154">
        <v>44845</v>
      </c>
      <c r="D1963" s="155" t="s">
        <v>6</v>
      </c>
      <c r="E1963" s="156">
        <v>63</v>
      </c>
      <c r="F1963" s="157" t="s">
        <v>8969</v>
      </c>
      <c r="G1963" s="157" t="s">
        <v>9</v>
      </c>
      <c r="H1963" s="158" t="s">
        <v>9053</v>
      </c>
      <c r="I1963" s="157">
        <v>91459</v>
      </c>
      <c r="J1963" s="157">
        <v>60</v>
      </c>
      <c r="K1963" s="157" t="s">
        <v>9060</v>
      </c>
      <c r="L1963" s="159">
        <v>0.2</v>
      </c>
      <c r="M1963" s="159" t="s">
        <v>9058</v>
      </c>
      <c r="N1963" s="157">
        <v>91459</v>
      </c>
      <c r="O1963" s="7" t="s">
        <v>9056</v>
      </c>
      <c r="P1963" s="16">
        <f>IFERROR(LOOKUP(E1963,{30,43,48,53,58,63,68,73,78,83,88,93,97},{42,47,52,57,62,67,72,77,82,87,92,99,100}),999)</f>
        <v>67</v>
      </c>
      <c r="Q1963">
        <v>1</v>
      </c>
    </row>
    <row r="1964" spans="1:17" ht="29" x14ac:dyDescent="0.35">
      <c r="A1964" s="153">
        <v>22935</v>
      </c>
      <c r="B1964" t="s">
        <v>9052</v>
      </c>
      <c r="C1964" s="154">
        <v>44845</v>
      </c>
      <c r="D1964" s="155" t="s">
        <v>6</v>
      </c>
      <c r="E1964" s="156">
        <v>64</v>
      </c>
      <c r="F1964" s="157" t="s">
        <v>8969</v>
      </c>
      <c r="G1964" s="157" t="s">
        <v>9</v>
      </c>
      <c r="H1964" s="158" t="s">
        <v>9053</v>
      </c>
      <c r="I1964" s="157">
        <v>91459</v>
      </c>
      <c r="J1964" s="157">
        <v>60</v>
      </c>
      <c r="K1964" s="157" t="s">
        <v>9060</v>
      </c>
      <c r="L1964" s="159">
        <v>0.2</v>
      </c>
      <c r="M1964" s="159" t="s">
        <v>9058</v>
      </c>
      <c r="N1964" s="157">
        <v>91459</v>
      </c>
      <c r="O1964" s="7" t="s">
        <v>9056</v>
      </c>
      <c r="P1964" s="16">
        <f>IFERROR(LOOKUP(E1964,{30,43,48,53,58,63,68,73,78,83,88,93,97},{42,47,52,57,62,67,72,77,82,87,92,99,100}),999)</f>
        <v>67</v>
      </c>
      <c r="Q1964">
        <v>1</v>
      </c>
    </row>
    <row r="1965" spans="1:17" x14ac:dyDescent="0.35">
      <c r="A1965" s="153">
        <v>22936</v>
      </c>
      <c r="B1965" t="s">
        <v>9052</v>
      </c>
      <c r="C1965" s="154">
        <v>44845</v>
      </c>
      <c r="D1965" s="155" t="s">
        <v>6</v>
      </c>
      <c r="E1965" s="156">
        <v>66</v>
      </c>
      <c r="F1965" s="157" t="s">
        <v>8969</v>
      </c>
      <c r="G1965" s="157" t="s">
        <v>9</v>
      </c>
      <c r="H1965" s="158" t="s">
        <v>9053</v>
      </c>
      <c r="I1965" s="157">
        <v>637758</v>
      </c>
      <c r="J1965" s="157">
        <v>60</v>
      </c>
      <c r="K1965" s="157" t="s">
        <v>9059</v>
      </c>
      <c r="L1965" s="159">
        <v>0.2</v>
      </c>
      <c r="M1965" s="159" t="s">
        <v>9058</v>
      </c>
      <c r="N1965" s="157">
        <v>637758</v>
      </c>
      <c r="O1965" s="7" t="s">
        <v>9056</v>
      </c>
      <c r="P1965" s="16">
        <f>IFERROR(LOOKUP(E1965,{30,43,48,53,58,63,68,73,78,83,88,93,97},{42,47,52,57,62,67,72,77,82,87,92,99,100}),999)</f>
        <v>67</v>
      </c>
      <c r="Q1965">
        <v>1</v>
      </c>
    </row>
    <row r="1966" spans="1:17" x14ac:dyDescent="0.35">
      <c r="A1966" s="153">
        <v>22937</v>
      </c>
      <c r="B1966" t="s">
        <v>9052</v>
      </c>
      <c r="C1966" s="154">
        <v>44845</v>
      </c>
      <c r="D1966" s="155" t="s">
        <v>6</v>
      </c>
      <c r="E1966" s="156">
        <v>62</v>
      </c>
      <c r="F1966" s="157" t="s">
        <v>8969</v>
      </c>
      <c r="G1966" s="157" t="s">
        <v>9</v>
      </c>
      <c r="H1966" s="158" t="s">
        <v>9053</v>
      </c>
      <c r="I1966" s="157">
        <v>220282</v>
      </c>
      <c r="J1966" s="157">
        <v>60</v>
      </c>
      <c r="K1966" s="157" t="s">
        <v>9057</v>
      </c>
      <c r="L1966" s="159">
        <v>0.2</v>
      </c>
      <c r="M1966" s="159" t="s">
        <v>9058</v>
      </c>
      <c r="N1966" s="157">
        <v>220282</v>
      </c>
      <c r="O1966" s="7" t="s">
        <v>9056</v>
      </c>
      <c r="P1966" s="16">
        <f>IFERROR(LOOKUP(E1966,{30,43,48,53,58,63,68,73,78,83,88,93,97},{42,47,52,57,62,67,72,77,82,87,92,99,100}),999)</f>
        <v>62</v>
      </c>
      <c r="Q1966">
        <v>1</v>
      </c>
    </row>
    <row r="1967" spans="1:17" ht="29" x14ac:dyDescent="0.35">
      <c r="A1967" s="153">
        <v>22938</v>
      </c>
      <c r="B1967" t="s">
        <v>9052</v>
      </c>
      <c r="C1967" s="154">
        <v>44845</v>
      </c>
      <c r="D1967" s="155" t="s">
        <v>6</v>
      </c>
      <c r="E1967" s="156">
        <v>64</v>
      </c>
      <c r="F1967" s="157" t="s">
        <v>8969</v>
      </c>
      <c r="G1967" s="157" t="s">
        <v>9</v>
      </c>
      <c r="H1967" s="158" t="s">
        <v>9053</v>
      </c>
      <c r="I1967" s="157">
        <v>91459</v>
      </c>
      <c r="J1967" s="157">
        <v>60</v>
      </c>
      <c r="K1967" s="157" t="s">
        <v>9060</v>
      </c>
      <c r="L1967" s="159">
        <v>0.2</v>
      </c>
      <c r="M1967" s="159" t="s">
        <v>9058</v>
      </c>
      <c r="N1967" s="157">
        <v>91459</v>
      </c>
      <c r="O1967" s="7" t="s">
        <v>9056</v>
      </c>
      <c r="P1967" s="16">
        <f>IFERROR(LOOKUP(E1967,{30,43,48,53,58,63,68,73,78,83,88,93,97},{42,47,52,57,62,67,72,77,82,87,92,99,100}),999)</f>
        <v>67</v>
      </c>
      <c r="Q1967">
        <v>1</v>
      </c>
    </row>
    <row r="1968" spans="1:17" x14ac:dyDescent="0.35">
      <c r="A1968" s="153">
        <v>22939</v>
      </c>
      <c r="B1968" t="s">
        <v>9052</v>
      </c>
      <c r="C1968" s="154">
        <v>44845</v>
      </c>
      <c r="D1968" s="155" t="s">
        <v>6</v>
      </c>
      <c r="E1968" s="156">
        <v>67</v>
      </c>
      <c r="F1968" s="157" t="s">
        <v>8969</v>
      </c>
      <c r="G1968" s="157" t="s">
        <v>9</v>
      </c>
      <c r="H1968" s="158" t="s">
        <v>9053</v>
      </c>
      <c r="I1968" s="157">
        <v>220196</v>
      </c>
      <c r="J1968" s="157">
        <v>60</v>
      </c>
      <c r="K1968" s="157" t="s">
        <v>9065</v>
      </c>
      <c r="L1968" s="159">
        <v>0.2</v>
      </c>
      <c r="M1968" s="159" t="s">
        <v>9058</v>
      </c>
      <c r="N1968" s="157">
        <v>220196</v>
      </c>
      <c r="O1968" s="7" t="s">
        <v>9056</v>
      </c>
      <c r="P1968" s="16">
        <f>IFERROR(LOOKUP(E1968,{30,43,48,53,58,63,68,73,78,83,88,93,97},{42,47,52,57,62,67,72,77,82,87,92,99,100}),999)</f>
        <v>67</v>
      </c>
      <c r="Q1968">
        <v>1</v>
      </c>
    </row>
    <row r="1969" spans="1:17" ht="29" x14ac:dyDescent="0.35">
      <c r="A1969" s="153">
        <v>22940</v>
      </c>
      <c r="B1969" t="s">
        <v>9052</v>
      </c>
      <c r="C1969" s="154">
        <v>44845</v>
      </c>
      <c r="D1969" s="155" t="s">
        <v>6</v>
      </c>
      <c r="E1969" s="156">
        <v>61</v>
      </c>
      <c r="F1969" s="157" t="s">
        <v>8969</v>
      </c>
      <c r="G1969" s="157" t="s">
        <v>9</v>
      </c>
      <c r="H1969" s="158" t="s">
        <v>9053</v>
      </c>
      <c r="I1969" s="157">
        <v>220197</v>
      </c>
      <c r="J1969" s="157">
        <v>60</v>
      </c>
      <c r="K1969" s="157" t="s">
        <v>9062</v>
      </c>
      <c r="L1969" s="159">
        <v>0.2</v>
      </c>
      <c r="M1969" s="159" t="s">
        <v>9058</v>
      </c>
      <c r="N1969" s="157">
        <v>220197</v>
      </c>
      <c r="O1969" s="7" t="s">
        <v>9056</v>
      </c>
      <c r="P1969" s="16">
        <f>IFERROR(LOOKUP(E1969,{30,43,48,53,58,63,68,73,78,83,88,93,97},{42,47,52,57,62,67,72,77,82,87,92,99,100}),999)</f>
        <v>62</v>
      </c>
      <c r="Q1969">
        <v>1</v>
      </c>
    </row>
    <row r="1970" spans="1:17" ht="29" x14ac:dyDescent="0.35">
      <c r="A1970" s="153">
        <v>22941</v>
      </c>
      <c r="B1970" t="s">
        <v>9052</v>
      </c>
      <c r="C1970" s="154">
        <v>44845</v>
      </c>
      <c r="D1970" s="155" t="s">
        <v>6</v>
      </c>
      <c r="E1970" s="156">
        <v>66</v>
      </c>
      <c r="F1970" s="157" t="s">
        <v>8969</v>
      </c>
      <c r="G1970" s="157" t="s">
        <v>9</v>
      </c>
      <c r="H1970" s="158" t="s">
        <v>9053</v>
      </c>
      <c r="I1970" s="157">
        <v>220511</v>
      </c>
      <c r="J1970" s="157">
        <v>60</v>
      </c>
      <c r="K1970" s="157" t="s">
        <v>9068</v>
      </c>
      <c r="L1970" s="159">
        <v>0.3</v>
      </c>
      <c r="M1970" s="159" t="s">
        <v>9058</v>
      </c>
      <c r="N1970" s="157">
        <v>220511</v>
      </c>
      <c r="O1970" s="7" t="s">
        <v>9056</v>
      </c>
      <c r="P1970" s="16">
        <f>IFERROR(LOOKUP(E1970,{30,43,48,53,58,63,68,73,78,83,88,93,97},{42,47,52,57,62,67,72,77,82,87,92,99,100}),999)</f>
        <v>67</v>
      </c>
      <c r="Q1970">
        <v>1</v>
      </c>
    </row>
    <row r="1971" spans="1:17" ht="29" x14ac:dyDescent="0.35">
      <c r="A1971" s="153">
        <v>22942</v>
      </c>
      <c r="B1971" t="s">
        <v>9052</v>
      </c>
      <c r="C1971" s="154">
        <v>44845</v>
      </c>
      <c r="D1971" s="155" t="s">
        <v>6</v>
      </c>
      <c r="E1971" s="156">
        <v>62</v>
      </c>
      <c r="F1971" s="157" t="s">
        <v>8969</v>
      </c>
      <c r="G1971" s="157" t="s">
        <v>9</v>
      </c>
      <c r="H1971" s="158" t="s">
        <v>9053</v>
      </c>
      <c r="I1971" s="157">
        <v>220276</v>
      </c>
      <c r="J1971" s="157">
        <v>60</v>
      </c>
      <c r="K1971" s="157" t="s">
        <v>9061</v>
      </c>
      <c r="L1971" s="159">
        <v>0.2</v>
      </c>
      <c r="M1971" s="159" t="s">
        <v>9058</v>
      </c>
      <c r="N1971" s="157">
        <v>220276</v>
      </c>
      <c r="O1971" s="7" t="s">
        <v>9056</v>
      </c>
      <c r="P1971" s="16">
        <f>IFERROR(LOOKUP(E1971,{30,43,48,53,58,63,68,73,78,83,88,93,97},{42,47,52,57,62,67,72,77,82,87,92,99,100}),999)</f>
        <v>62</v>
      </c>
      <c r="Q1971">
        <v>1</v>
      </c>
    </row>
    <row r="1972" spans="1:17" ht="29" x14ac:dyDescent="0.35">
      <c r="A1972" s="153">
        <v>22943</v>
      </c>
      <c r="B1972" t="s">
        <v>9052</v>
      </c>
      <c r="C1972" s="154">
        <v>44845</v>
      </c>
      <c r="D1972" s="155" t="s">
        <v>6</v>
      </c>
      <c r="E1972" s="156">
        <v>66</v>
      </c>
      <c r="F1972" s="157" t="s">
        <v>8969</v>
      </c>
      <c r="G1972" s="157" t="s">
        <v>9</v>
      </c>
      <c r="H1972" s="158" t="s">
        <v>9053</v>
      </c>
      <c r="I1972" s="157">
        <v>91459</v>
      </c>
      <c r="J1972" s="157">
        <v>60</v>
      </c>
      <c r="K1972" s="157" t="s">
        <v>9060</v>
      </c>
      <c r="L1972" s="159">
        <v>0.2</v>
      </c>
      <c r="M1972" s="159" t="s">
        <v>9058</v>
      </c>
      <c r="N1972" s="157">
        <v>91459</v>
      </c>
      <c r="O1972" s="7" t="s">
        <v>9056</v>
      </c>
      <c r="P1972" s="16">
        <f>IFERROR(LOOKUP(E1972,{30,43,48,53,58,63,68,73,78,83,88,93,97},{42,47,52,57,62,67,72,77,82,87,92,99,100}),999)</f>
        <v>67</v>
      </c>
      <c r="Q1972">
        <v>1</v>
      </c>
    </row>
    <row r="1973" spans="1:17" ht="29" x14ac:dyDescent="0.35">
      <c r="A1973" s="153">
        <v>22944</v>
      </c>
      <c r="B1973" t="s">
        <v>9052</v>
      </c>
      <c r="C1973" s="154">
        <v>44845</v>
      </c>
      <c r="D1973" s="155" t="s">
        <v>6</v>
      </c>
      <c r="E1973" s="156">
        <v>60</v>
      </c>
      <c r="F1973" s="157" t="s">
        <v>8969</v>
      </c>
      <c r="G1973" s="157" t="s">
        <v>9</v>
      </c>
      <c r="H1973" s="158" t="s">
        <v>9053</v>
      </c>
      <c r="I1973" s="157">
        <v>220273</v>
      </c>
      <c r="J1973" s="157">
        <v>60</v>
      </c>
      <c r="K1973" s="157" t="s">
        <v>9067</v>
      </c>
      <c r="L1973" s="159">
        <v>0.2</v>
      </c>
      <c r="M1973" s="159" t="s">
        <v>9058</v>
      </c>
      <c r="N1973" s="157">
        <v>220273</v>
      </c>
      <c r="O1973" s="7" t="s">
        <v>9056</v>
      </c>
      <c r="P1973" s="16">
        <f>IFERROR(LOOKUP(E1973,{30,43,48,53,58,63,68,73,78,83,88,93,97},{42,47,52,57,62,67,72,77,82,87,92,99,100}),999)</f>
        <v>62</v>
      </c>
      <c r="Q1973">
        <v>1</v>
      </c>
    </row>
    <row r="1974" spans="1:17" x14ac:dyDescent="0.35">
      <c r="A1974" s="153">
        <v>22945</v>
      </c>
      <c r="B1974" t="s">
        <v>9052</v>
      </c>
      <c r="C1974" s="154">
        <v>44845</v>
      </c>
      <c r="D1974" s="155" t="s">
        <v>6</v>
      </c>
      <c r="E1974" s="156">
        <v>62</v>
      </c>
      <c r="F1974" s="157" t="s">
        <v>8969</v>
      </c>
      <c r="G1974" s="157" t="s">
        <v>9</v>
      </c>
      <c r="H1974" s="158" t="s">
        <v>9053</v>
      </c>
      <c r="I1974" s="157">
        <v>220196</v>
      </c>
      <c r="J1974" s="157">
        <v>60</v>
      </c>
      <c r="K1974" s="157" t="s">
        <v>9065</v>
      </c>
      <c r="L1974" s="159">
        <v>0.2</v>
      </c>
      <c r="M1974" s="159" t="s">
        <v>9058</v>
      </c>
      <c r="N1974" s="157">
        <v>220196</v>
      </c>
      <c r="O1974" s="7" t="s">
        <v>9056</v>
      </c>
      <c r="P1974" s="16">
        <f>IFERROR(LOOKUP(E1974,{30,43,48,53,58,63,68,73,78,83,88,93,97},{42,47,52,57,62,67,72,77,82,87,92,99,100}),999)</f>
        <v>62</v>
      </c>
      <c r="Q1974">
        <v>1</v>
      </c>
    </row>
    <row r="1975" spans="1:17" ht="29" x14ac:dyDescent="0.35">
      <c r="A1975" s="153">
        <v>22946</v>
      </c>
      <c r="B1975" t="s">
        <v>9052</v>
      </c>
      <c r="C1975" s="154">
        <v>44845</v>
      </c>
      <c r="D1975" s="155" t="s">
        <v>6</v>
      </c>
      <c r="E1975" s="156">
        <v>67</v>
      </c>
      <c r="F1975" s="157" t="s">
        <v>8969</v>
      </c>
      <c r="G1975" s="157" t="s">
        <v>9</v>
      </c>
      <c r="H1975" s="158" t="s">
        <v>9053</v>
      </c>
      <c r="I1975" s="157">
        <v>91459</v>
      </c>
      <c r="J1975" s="157">
        <v>60</v>
      </c>
      <c r="K1975" s="157" t="s">
        <v>9060</v>
      </c>
      <c r="L1975" s="159">
        <v>0.2</v>
      </c>
      <c r="M1975" s="159" t="s">
        <v>9058</v>
      </c>
      <c r="N1975" s="157">
        <v>91459</v>
      </c>
      <c r="O1975" s="7" t="s">
        <v>9056</v>
      </c>
      <c r="P1975" s="16">
        <f>IFERROR(LOOKUP(E1975,{30,43,48,53,58,63,68,73,78,83,88,93,97},{42,47,52,57,62,67,72,77,82,87,92,99,100}),999)</f>
        <v>67</v>
      </c>
      <c r="Q1975">
        <v>1</v>
      </c>
    </row>
    <row r="1976" spans="1:17" x14ac:dyDescent="0.35">
      <c r="A1976" s="153">
        <v>22947</v>
      </c>
      <c r="B1976" t="s">
        <v>9052</v>
      </c>
      <c r="C1976" s="154">
        <v>44845</v>
      </c>
      <c r="D1976" s="155" t="s">
        <v>6</v>
      </c>
      <c r="E1976" s="156">
        <v>60</v>
      </c>
      <c r="F1976" s="157" t="s">
        <v>8969</v>
      </c>
      <c r="G1976" s="157" t="s">
        <v>9</v>
      </c>
      <c r="H1976" s="158" t="s">
        <v>9053</v>
      </c>
      <c r="I1976" s="157">
        <v>637603</v>
      </c>
      <c r="J1976" s="157">
        <v>60</v>
      </c>
      <c r="K1976" s="157" t="s">
        <v>9055</v>
      </c>
      <c r="L1976" s="159">
        <v>1.2</v>
      </c>
      <c r="M1976" s="159" t="s">
        <v>9000</v>
      </c>
      <c r="N1976" s="157">
        <v>637603</v>
      </c>
      <c r="O1976" s="7" t="s">
        <v>9056</v>
      </c>
      <c r="P1976" s="16">
        <f>IFERROR(LOOKUP(E1976,{30,43,48,53,58,63,68,73,78,83,88,93,97},{42,47,52,57,62,67,72,77,82,87,92,99,100}),999)</f>
        <v>62</v>
      </c>
      <c r="Q1976">
        <v>1</v>
      </c>
    </row>
    <row r="1977" spans="1:17" ht="29" x14ac:dyDescent="0.35">
      <c r="A1977" s="153">
        <v>22948</v>
      </c>
      <c r="B1977" t="s">
        <v>9052</v>
      </c>
      <c r="C1977" s="154">
        <v>44845</v>
      </c>
      <c r="D1977" s="155" t="s">
        <v>6</v>
      </c>
      <c r="E1977" s="156">
        <v>58</v>
      </c>
      <c r="F1977" s="157" t="s">
        <v>8969</v>
      </c>
      <c r="G1977" s="157" t="s">
        <v>9</v>
      </c>
      <c r="H1977" s="158" t="s">
        <v>9053</v>
      </c>
      <c r="I1977" s="157">
        <v>220198</v>
      </c>
      <c r="J1977" s="157">
        <v>60</v>
      </c>
      <c r="K1977" s="157" t="s">
        <v>9062</v>
      </c>
      <c r="L1977" s="159">
        <v>0.2</v>
      </c>
      <c r="M1977" s="159" t="s">
        <v>9058</v>
      </c>
      <c r="N1977" s="157">
        <v>220198</v>
      </c>
      <c r="O1977" s="7" t="s">
        <v>9056</v>
      </c>
      <c r="P1977" s="16">
        <f>IFERROR(LOOKUP(E1977,{30,43,48,53,58,63,68,73,78,83,88,93,97},{42,47,52,57,62,67,72,77,82,87,92,99,100}),999)</f>
        <v>62</v>
      </c>
      <c r="Q1977">
        <v>1</v>
      </c>
    </row>
    <row r="1978" spans="1:17" x14ac:dyDescent="0.35">
      <c r="A1978" s="153">
        <v>22949</v>
      </c>
      <c r="B1978" t="s">
        <v>9052</v>
      </c>
      <c r="C1978" s="154">
        <v>44845</v>
      </c>
      <c r="D1978" s="155" t="s">
        <v>6</v>
      </c>
      <c r="E1978" s="156">
        <v>66</v>
      </c>
      <c r="F1978" s="157" t="s">
        <v>8969</v>
      </c>
      <c r="G1978" s="155" t="s">
        <v>9069</v>
      </c>
      <c r="H1978" s="158" t="s">
        <v>9053</v>
      </c>
      <c r="I1978" s="157">
        <v>637603</v>
      </c>
      <c r="J1978" s="157">
        <v>60</v>
      </c>
      <c r="K1978" s="157" t="s">
        <v>9055</v>
      </c>
      <c r="L1978" s="159">
        <v>1.2</v>
      </c>
      <c r="M1978" s="159" t="s">
        <v>9000</v>
      </c>
      <c r="N1978" s="157">
        <v>637603</v>
      </c>
      <c r="O1978" s="7" t="s">
        <v>9056</v>
      </c>
      <c r="P1978" s="16">
        <f>IFERROR(LOOKUP(E1978,{30,43,48,53,58,63,68,73,78,83,88,93,97},{42,47,52,57,62,67,72,77,82,87,92,99,100}),999)</f>
        <v>67</v>
      </c>
      <c r="Q1978">
        <v>1</v>
      </c>
    </row>
    <row r="1979" spans="1:17" x14ac:dyDescent="0.35">
      <c r="A1979" s="153">
        <v>22950</v>
      </c>
      <c r="B1979" t="s">
        <v>9052</v>
      </c>
      <c r="C1979" s="154">
        <v>44845</v>
      </c>
      <c r="D1979" s="155" t="s">
        <v>6</v>
      </c>
      <c r="E1979" s="156">
        <v>64</v>
      </c>
      <c r="F1979" s="157" t="s">
        <v>8969</v>
      </c>
      <c r="G1979" s="157" t="s">
        <v>9</v>
      </c>
      <c r="H1979" s="158" t="s">
        <v>9053</v>
      </c>
      <c r="I1979" s="157">
        <v>637603</v>
      </c>
      <c r="J1979" s="157">
        <v>60</v>
      </c>
      <c r="K1979" s="157" t="s">
        <v>9055</v>
      </c>
      <c r="L1979" s="159">
        <v>1.2</v>
      </c>
      <c r="M1979" s="159" t="s">
        <v>9000</v>
      </c>
      <c r="N1979" s="157">
        <v>637603</v>
      </c>
      <c r="O1979" s="7" t="s">
        <v>9056</v>
      </c>
      <c r="P1979" s="16">
        <f>IFERROR(LOOKUP(E1979,{30,43,48,53,58,63,68,73,78,83,88,93,97},{42,47,52,57,62,67,72,77,82,87,92,99,100}),999)</f>
        <v>67</v>
      </c>
      <c r="Q1979">
        <v>1</v>
      </c>
    </row>
    <row r="1980" spans="1:17" x14ac:dyDescent="0.35">
      <c r="A1980" s="153">
        <v>22951</v>
      </c>
      <c r="B1980" t="s">
        <v>9052</v>
      </c>
      <c r="C1980" s="154">
        <v>44845</v>
      </c>
      <c r="D1980" s="155" t="s">
        <v>6</v>
      </c>
      <c r="E1980" s="156">
        <v>63</v>
      </c>
      <c r="F1980" s="157" t="s">
        <v>8969</v>
      </c>
      <c r="G1980" s="157" t="s">
        <v>9</v>
      </c>
      <c r="H1980" s="158" t="s">
        <v>9053</v>
      </c>
      <c r="I1980" s="157">
        <v>220282</v>
      </c>
      <c r="J1980" s="157">
        <v>60</v>
      </c>
      <c r="K1980" s="157" t="s">
        <v>9057</v>
      </c>
      <c r="L1980" s="159">
        <v>0.2</v>
      </c>
      <c r="M1980" s="159" t="s">
        <v>9058</v>
      </c>
      <c r="N1980" s="157">
        <v>220282</v>
      </c>
      <c r="O1980" s="7" t="s">
        <v>9056</v>
      </c>
      <c r="P1980" s="16">
        <f>IFERROR(LOOKUP(E1980,{30,43,48,53,58,63,68,73,78,83,88,93,97},{42,47,52,57,62,67,72,77,82,87,92,99,100}),999)</f>
        <v>67</v>
      </c>
      <c r="Q1980">
        <v>1</v>
      </c>
    </row>
    <row r="1981" spans="1:17" x14ac:dyDescent="0.35">
      <c r="A1981" s="153">
        <v>22952</v>
      </c>
      <c r="B1981" t="s">
        <v>9052</v>
      </c>
      <c r="C1981" s="154">
        <v>44845</v>
      </c>
      <c r="D1981" s="155" t="s">
        <v>6</v>
      </c>
      <c r="E1981" s="156">
        <v>59</v>
      </c>
      <c r="F1981" s="157" t="s">
        <v>8969</v>
      </c>
      <c r="G1981" s="157" t="s">
        <v>9</v>
      </c>
      <c r="H1981" s="158" t="s">
        <v>9053</v>
      </c>
      <c r="I1981" s="157">
        <v>220196</v>
      </c>
      <c r="J1981" s="157">
        <v>60</v>
      </c>
      <c r="K1981" s="157" t="s">
        <v>9065</v>
      </c>
      <c r="L1981" s="159">
        <v>0.2</v>
      </c>
      <c r="M1981" s="159" t="s">
        <v>9058</v>
      </c>
      <c r="N1981" s="157">
        <v>220196</v>
      </c>
      <c r="O1981" s="7" t="s">
        <v>9056</v>
      </c>
      <c r="P1981" s="16">
        <f>IFERROR(LOOKUP(E1981,{30,43,48,53,58,63,68,73,78,83,88,93,97},{42,47,52,57,62,67,72,77,82,87,92,99,100}),999)</f>
        <v>62</v>
      </c>
      <c r="Q1981">
        <v>1</v>
      </c>
    </row>
    <row r="1982" spans="1:17" ht="29" x14ac:dyDescent="0.35">
      <c r="A1982" s="153">
        <v>22953</v>
      </c>
      <c r="B1982" t="s">
        <v>9052</v>
      </c>
      <c r="C1982" s="154">
        <v>44845</v>
      </c>
      <c r="D1982" s="155" t="s">
        <v>6</v>
      </c>
      <c r="E1982" s="156">
        <v>56</v>
      </c>
      <c r="F1982" s="157" t="s">
        <v>8969</v>
      </c>
      <c r="G1982" s="157" t="s">
        <v>9</v>
      </c>
      <c r="H1982" s="158" t="s">
        <v>9053</v>
      </c>
      <c r="I1982" s="157">
        <v>91459</v>
      </c>
      <c r="J1982" s="157">
        <v>60</v>
      </c>
      <c r="K1982" s="157" t="s">
        <v>9060</v>
      </c>
      <c r="L1982" s="159">
        <v>0.2</v>
      </c>
      <c r="M1982" s="159" t="s">
        <v>9058</v>
      </c>
      <c r="N1982" s="157">
        <v>91459</v>
      </c>
      <c r="O1982" s="7" t="s">
        <v>9056</v>
      </c>
      <c r="P1982" s="16">
        <f>IFERROR(LOOKUP(E1982,{30,43,48,53,58,63,68,73,78,83,88,93,97},{42,47,52,57,62,67,72,77,82,87,92,99,100}),999)</f>
        <v>57</v>
      </c>
      <c r="Q1982">
        <v>1</v>
      </c>
    </row>
    <row r="1983" spans="1:17" ht="29" x14ac:dyDescent="0.35">
      <c r="A1983" s="153">
        <v>22954</v>
      </c>
      <c r="B1983" t="s">
        <v>9052</v>
      </c>
      <c r="C1983" s="154">
        <v>44845</v>
      </c>
      <c r="D1983" s="155" t="s">
        <v>6</v>
      </c>
      <c r="E1983" s="156">
        <v>48</v>
      </c>
      <c r="F1983" s="157" t="s">
        <v>8969</v>
      </c>
      <c r="G1983" s="157" t="s">
        <v>9</v>
      </c>
      <c r="H1983" s="158" t="s">
        <v>9053</v>
      </c>
      <c r="I1983" s="157">
        <v>637941</v>
      </c>
      <c r="J1983" s="157">
        <v>60</v>
      </c>
      <c r="K1983" s="157" t="s">
        <v>9070</v>
      </c>
      <c r="L1983" s="159">
        <v>0.1</v>
      </c>
      <c r="M1983" s="159" t="s">
        <v>9058</v>
      </c>
      <c r="N1983" s="157">
        <v>637941</v>
      </c>
      <c r="O1983" s="7" t="s">
        <v>9056</v>
      </c>
      <c r="P1983" s="16">
        <f>IFERROR(LOOKUP(E1983,{30,43,48,53,58,63,68,73,78,83,88,93,97},{42,47,52,57,62,67,72,77,82,87,92,99,100}),999)</f>
        <v>52</v>
      </c>
      <c r="Q1983">
        <v>1</v>
      </c>
    </row>
    <row r="1984" spans="1:17" x14ac:dyDescent="0.35">
      <c r="A1984" s="153">
        <v>22955</v>
      </c>
      <c r="B1984" t="s">
        <v>9052</v>
      </c>
      <c r="C1984" s="154">
        <v>44845</v>
      </c>
      <c r="D1984" s="155" t="s">
        <v>6</v>
      </c>
      <c r="E1984" s="156">
        <v>43</v>
      </c>
      <c r="F1984" s="157" t="s">
        <v>8969</v>
      </c>
      <c r="G1984" s="157" t="s">
        <v>9</v>
      </c>
      <c r="H1984" s="158" t="s">
        <v>9053</v>
      </c>
      <c r="I1984" s="157">
        <v>220289</v>
      </c>
      <c r="J1984" s="157">
        <v>60</v>
      </c>
      <c r="K1984" s="157" t="s">
        <v>9071</v>
      </c>
      <c r="L1984" s="159">
        <v>0.1</v>
      </c>
      <c r="M1984" s="159" t="s">
        <v>9058</v>
      </c>
      <c r="N1984" s="157">
        <v>220289</v>
      </c>
      <c r="O1984" s="7" t="s">
        <v>9056</v>
      </c>
      <c r="P1984" s="16">
        <f>IFERROR(LOOKUP(E1984,{30,43,48,53,58,63,68,73,78,83,88,93,97},{42,47,52,57,62,67,72,77,82,87,92,99,100}),999)</f>
        <v>47</v>
      </c>
      <c r="Q1984">
        <v>1</v>
      </c>
    </row>
    <row r="1985" spans="1:17" ht="29" x14ac:dyDescent="0.35">
      <c r="A1985" s="153">
        <v>22956</v>
      </c>
      <c r="B1985" t="s">
        <v>9052</v>
      </c>
      <c r="C1985" s="154">
        <v>44845</v>
      </c>
      <c r="D1985" s="155" t="s">
        <v>6</v>
      </c>
      <c r="E1985" s="156">
        <v>66</v>
      </c>
      <c r="F1985" s="157" t="s">
        <v>8969</v>
      </c>
      <c r="G1985" s="157" t="s">
        <v>9</v>
      </c>
      <c r="H1985" s="158" t="s">
        <v>9053</v>
      </c>
      <c r="I1985" s="157">
        <v>220198</v>
      </c>
      <c r="J1985" s="157">
        <v>60</v>
      </c>
      <c r="K1985" s="157" t="s">
        <v>9062</v>
      </c>
      <c r="L1985" s="159">
        <v>0.2</v>
      </c>
      <c r="M1985" s="159" t="s">
        <v>9058</v>
      </c>
      <c r="N1985" s="157">
        <v>220198</v>
      </c>
      <c r="O1985" s="7" t="s">
        <v>9056</v>
      </c>
      <c r="P1985" s="16">
        <f>IFERROR(LOOKUP(E1985,{30,43,48,53,58,63,68,73,78,83,88,93,97},{42,47,52,57,62,67,72,77,82,87,92,99,100}),999)</f>
        <v>67</v>
      </c>
      <c r="Q1985">
        <v>1</v>
      </c>
    </row>
    <row r="1986" spans="1:17" x14ac:dyDescent="0.35">
      <c r="A1986" s="153">
        <v>22957</v>
      </c>
      <c r="B1986" t="s">
        <v>9052</v>
      </c>
      <c r="C1986" s="154">
        <v>44845</v>
      </c>
      <c r="D1986" s="155" t="s">
        <v>6</v>
      </c>
      <c r="E1986" s="156">
        <v>49</v>
      </c>
      <c r="F1986" s="157" t="s">
        <v>8969</v>
      </c>
      <c r="G1986" s="157" t="s">
        <v>9</v>
      </c>
      <c r="H1986" s="158" t="s">
        <v>9053</v>
      </c>
      <c r="I1986" s="157">
        <v>91579</v>
      </c>
      <c r="J1986" s="157">
        <v>60</v>
      </c>
      <c r="K1986" s="157" t="s">
        <v>9063</v>
      </c>
      <c r="L1986" s="159">
        <v>0.1</v>
      </c>
      <c r="M1986" s="159" t="s">
        <v>9058</v>
      </c>
      <c r="N1986" s="157">
        <v>91579</v>
      </c>
      <c r="O1986" s="7" t="s">
        <v>9056</v>
      </c>
      <c r="P1986" s="16">
        <f>IFERROR(LOOKUP(E1986,{30,43,48,53,58,63,68,73,78,83,88,93,97},{42,47,52,57,62,67,72,77,82,87,92,99,100}),999)</f>
        <v>52</v>
      </c>
      <c r="Q1986">
        <v>1</v>
      </c>
    </row>
    <row r="1987" spans="1:17" x14ac:dyDescent="0.35">
      <c r="A1987" s="153">
        <v>22958</v>
      </c>
      <c r="B1987" t="s">
        <v>9052</v>
      </c>
      <c r="C1987" s="154">
        <v>44845</v>
      </c>
      <c r="D1987" s="155" t="s">
        <v>6</v>
      </c>
      <c r="E1987" s="156">
        <v>44</v>
      </c>
      <c r="F1987" s="157" t="s">
        <v>8969</v>
      </c>
      <c r="G1987" s="157" t="s">
        <v>9</v>
      </c>
      <c r="H1987" s="158" t="s">
        <v>9053</v>
      </c>
      <c r="I1987" s="157">
        <v>220290</v>
      </c>
      <c r="J1987" s="157">
        <v>60</v>
      </c>
      <c r="K1987" s="157" t="s">
        <v>9071</v>
      </c>
      <c r="L1987" s="159">
        <v>0.1</v>
      </c>
      <c r="M1987" s="159" t="s">
        <v>9058</v>
      </c>
      <c r="N1987" s="157">
        <v>220290</v>
      </c>
      <c r="O1987" s="7" t="s">
        <v>9056</v>
      </c>
      <c r="P1987" s="16">
        <f>IFERROR(LOOKUP(E1987,{30,43,48,53,58,63,68,73,78,83,88,93,97},{42,47,52,57,62,67,72,77,82,87,92,99,100}),999)</f>
        <v>47</v>
      </c>
      <c r="Q1987">
        <v>1</v>
      </c>
    </row>
    <row r="1988" spans="1:17" x14ac:dyDescent="0.35">
      <c r="A1988" s="153">
        <v>22959</v>
      </c>
      <c r="B1988" t="s">
        <v>9052</v>
      </c>
      <c r="C1988" s="154">
        <v>44845</v>
      </c>
      <c r="D1988" s="155" t="s">
        <v>6</v>
      </c>
      <c r="E1988" s="156">
        <v>39</v>
      </c>
      <c r="F1988" s="157" t="s">
        <v>8969</v>
      </c>
      <c r="G1988" s="157" t="s">
        <v>9</v>
      </c>
      <c r="H1988" s="158" t="s">
        <v>9053</v>
      </c>
      <c r="I1988" s="157">
        <v>91579</v>
      </c>
      <c r="J1988" s="157">
        <v>60</v>
      </c>
      <c r="K1988" s="157" t="s">
        <v>9063</v>
      </c>
      <c r="L1988" s="159">
        <v>0.1</v>
      </c>
      <c r="M1988" s="159" t="s">
        <v>9058</v>
      </c>
      <c r="N1988" s="157">
        <v>91579</v>
      </c>
      <c r="O1988" s="7" t="s">
        <v>9056</v>
      </c>
      <c r="P1988" s="16">
        <f>IFERROR(LOOKUP(E1988,{30,43,48,53,58,63,68,73,78,83,88,93,97},{42,47,52,57,62,67,72,77,82,87,92,99,100}),999)</f>
        <v>42</v>
      </c>
      <c r="Q1988">
        <v>1</v>
      </c>
    </row>
    <row r="1989" spans="1:17" x14ac:dyDescent="0.35">
      <c r="A1989" s="153">
        <v>22960</v>
      </c>
      <c r="B1989" t="s">
        <v>9052</v>
      </c>
      <c r="C1989" s="154">
        <v>44845</v>
      </c>
      <c r="D1989" s="155" t="s">
        <v>6</v>
      </c>
      <c r="E1989" s="156">
        <v>43</v>
      </c>
      <c r="F1989" s="157" t="s">
        <v>8969</v>
      </c>
      <c r="G1989" s="157" t="s">
        <v>9</v>
      </c>
      <c r="H1989" s="158" t="s">
        <v>9053</v>
      </c>
      <c r="I1989" s="157">
        <v>220290</v>
      </c>
      <c r="J1989" s="157">
        <v>60</v>
      </c>
      <c r="K1989" s="157" t="s">
        <v>9071</v>
      </c>
      <c r="L1989" s="159">
        <v>0.1</v>
      </c>
      <c r="M1989" s="159" t="s">
        <v>9058</v>
      </c>
      <c r="N1989" s="157">
        <v>220290</v>
      </c>
      <c r="O1989" s="7" t="s">
        <v>9056</v>
      </c>
      <c r="P1989" s="16">
        <f>IFERROR(LOOKUP(E1989,{30,43,48,53,58,63,68,73,78,83,88,93,97},{42,47,52,57,62,67,72,77,82,87,92,99,100}),999)</f>
        <v>47</v>
      </c>
      <c r="Q1989">
        <v>1</v>
      </c>
    </row>
    <row r="1990" spans="1:17" x14ac:dyDescent="0.35">
      <c r="A1990" s="153">
        <v>22961</v>
      </c>
      <c r="B1990" t="s">
        <v>9052</v>
      </c>
      <c r="C1990" s="154">
        <v>44845</v>
      </c>
      <c r="D1990" s="155" t="s">
        <v>6</v>
      </c>
      <c r="E1990" s="156">
        <v>48</v>
      </c>
      <c r="F1990" s="157" t="s">
        <v>8969</v>
      </c>
      <c r="G1990" s="157" t="s">
        <v>9</v>
      </c>
      <c r="H1990" s="158" t="s">
        <v>9053</v>
      </c>
      <c r="I1990" s="157">
        <v>637762</v>
      </c>
      <c r="J1990" s="157">
        <v>60</v>
      </c>
      <c r="K1990" s="157" t="s">
        <v>9066</v>
      </c>
      <c r="L1990" s="159">
        <v>1.1000000000000001</v>
      </c>
      <c r="M1990" s="159" t="s">
        <v>9000</v>
      </c>
      <c r="N1990" s="157">
        <v>637762</v>
      </c>
      <c r="O1990" s="7" t="s">
        <v>9056</v>
      </c>
      <c r="P1990" s="16">
        <f>IFERROR(LOOKUP(E1990,{30,43,48,53,58,63,68,73,78,83,88,93,97},{42,47,52,57,62,67,72,77,82,87,92,99,100}),999)</f>
        <v>52</v>
      </c>
      <c r="Q1990">
        <v>1</v>
      </c>
    </row>
    <row r="1991" spans="1:17" x14ac:dyDescent="0.35">
      <c r="A1991" s="153">
        <v>22962</v>
      </c>
      <c r="B1991" t="s">
        <v>9052</v>
      </c>
      <c r="C1991" s="154">
        <v>44845</v>
      </c>
      <c r="D1991" s="155" t="s">
        <v>6</v>
      </c>
      <c r="E1991" s="156">
        <v>49</v>
      </c>
      <c r="F1991" s="157" t="s">
        <v>8969</v>
      </c>
      <c r="G1991" s="157" t="s">
        <v>9</v>
      </c>
      <c r="H1991" s="158" t="s">
        <v>9053</v>
      </c>
      <c r="I1991" s="157">
        <v>637762</v>
      </c>
      <c r="J1991" s="157">
        <v>60</v>
      </c>
      <c r="K1991" s="157" t="s">
        <v>9066</v>
      </c>
      <c r="L1991" s="159">
        <v>1.1000000000000001</v>
      </c>
      <c r="M1991" s="159" t="s">
        <v>9000</v>
      </c>
      <c r="N1991" s="157">
        <v>637762</v>
      </c>
      <c r="O1991" s="7" t="s">
        <v>9056</v>
      </c>
      <c r="P1991" s="16">
        <f>IFERROR(LOOKUP(E1991,{30,43,48,53,58,63,68,73,78,83,88,93,97},{42,47,52,57,62,67,72,77,82,87,92,99,100}),999)</f>
        <v>52</v>
      </c>
      <c r="Q1991">
        <v>1</v>
      </c>
    </row>
    <row r="1992" spans="1:17" x14ac:dyDescent="0.35">
      <c r="A1992" s="153">
        <v>22963</v>
      </c>
      <c r="B1992" t="s">
        <v>9052</v>
      </c>
      <c r="C1992" s="154">
        <v>44845</v>
      </c>
      <c r="D1992" s="155" t="s">
        <v>6</v>
      </c>
      <c r="E1992" s="156">
        <v>43</v>
      </c>
      <c r="F1992" s="157" t="s">
        <v>8969</v>
      </c>
      <c r="G1992" s="157" t="s">
        <v>9</v>
      </c>
      <c r="H1992" s="158" t="s">
        <v>9053</v>
      </c>
      <c r="I1992" s="157">
        <v>91579</v>
      </c>
      <c r="J1992" s="157">
        <v>60</v>
      </c>
      <c r="K1992" s="157" t="s">
        <v>9063</v>
      </c>
      <c r="L1992" s="159">
        <v>0.1</v>
      </c>
      <c r="M1992" s="159" t="s">
        <v>9058</v>
      </c>
      <c r="N1992" s="157">
        <v>91579</v>
      </c>
      <c r="O1992" s="7" t="s">
        <v>9056</v>
      </c>
      <c r="P1992" s="16">
        <f>IFERROR(LOOKUP(E1992,{30,43,48,53,58,63,68,73,78,83,88,93,97},{42,47,52,57,62,67,72,77,82,87,92,99,100}),999)</f>
        <v>47</v>
      </c>
      <c r="Q1992">
        <v>1</v>
      </c>
    </row>
    <row r="1993" spans="1:17" ht="29" x14ac:dyDescent="0.35">
      <c r="A1993" s="153">
        <v>22964</v>
      </c>
      <c r="B1993" t="s">
        <v>9052</v>
      </c>
      <c r="C1993" s="154">
        <v>44845</v>
      </c>
      <c r="D1993" s="155" t="s">
        <v>6</v>
      </c>
      <c r="E1993" s="156">
        <v>40</v>
      </c>
      <c r="F1993" s="157" t="s">
        <v>8969</v>
      </c>
      <c r="G1993" s="157" t="s">
        <v>9</v>
      </c>
      <c r="H1993" s="158" t="s">
        <v>9053</v>
      </c>
      <c r="I1993" s="157">
        <v>220291</v>
      </c>
      <c r="J1993" s="157">
        <v>60</v>
      </c>
      <c r="K1993" s="157" t="s">
        <v>9072</v>
      </c>
      <c r="L1993" s="159">
        <v>0.1</v>
      </c>
      <c r="M1993" s="159" t="s">
        <v>9058</v>
      </c>
      <c r="N1993" s="157">
        <v>220291</v>
      </c>
      <c r="O1993" s="7" t="s">
        <v>9056</v>
      </c>
      <c r="P1993" s="16">
        <f>IFERROR(LOOKUP(E1993,{30,43,48,53,58,63,68,73,78,83,88,93,97},{42,47,52,57,62,67,72,77,82,87,92,99,100}),999)</f>
        <v>42</v>
      </c>
      <c r="Q1993">
        <v>1</v>
      </c>
    </row>
    <row r="1994" spans="1:17" x14ac:dyDescent="0.35">
      <c r="A1994" s="153">
        <v>22965</v>
      </c>
      <c r="B1994" t="s">
        <v>9052</v>
      </c>
      <c r="C1994" s="154">
        <v>44845</v>
      </c>
      <c r="D1994" s="155" t="s">
        <v>6</v>
      </c>
      <c r="E1994" s="156">
        <v>43</v>
      </c>
      <c r="F1994" s="157" t="s">
        <v>8969</v>
      </c>
      <c r="G1994" s="157" t="s">
        <v>9</v>
      </c>
      <c r="H1994" s="158" t="s">
        <v>9053</v>
      </c>
      <c r="I1994" s="157">
        <v>220293</v>
      </c>
      <c r="J1994" s="157">
        <v>60</v>
      </c>
      <c r="K1994" s="157" t="s">
        <v>9073</v>
      </c>
      <c r="L1994" s="159">
        <v>0.1</v>
      </c>
      <c r="M1994" s="159" t="s">
        <v>9058</v>
      </c>
      <c r="N1994" s="157">
        <v>220293</v>
      </c>
      <c r="O1994" s="7" t="s">
        <v>9056</v>
      </c>
      <c r="P1994" s="16">
        <f>IFERROR(LOOKUP(E1994,{30,43,48,53,58,63,68,73,78,83,88,93,97},{42,47,52,57,62,67,72,77,82,87,92,99,100}),999)</f>
        <v>47</v>
      </c>
      <c r="Q1994">
        <v>1</v>
      </c>
    </row>
    <row r="1995" spans="1:17" x14ac:dyDescent="0.35">
      <c r="A1995" s="153">
        <v>22966</v>
      </c>
      <c r="B1995" t="s">
        <v>9052</v>
      </c>
      <c r="C1995" s="154">
        <v>44845</v>
      </c>
      <c r="D1995" s="155" t="s">
        <v>6</v>
      </c>
      <c r="E1995" s="156">
        <v>41</v>
      </c>
      <c r="F1995" s="157" t="s">
        <v>8969</v>
      </c>
      <c r="G1995" s="157" t="s">
        <v>9</v>
      </c>
      <c r="H1995" s="158" t="s">
        <v>9053</v>
      </c>
      <c r="I1995" s="157">
        <v>220290</v>
      </c>
      <c r="J1995" s="157">
        <v>60</v>
      </c>
      <c r="K1995" s="157" t="s">
        <v>9071</v>
      </c>
      <c r="L1995" s="159">
        <v>0.1</v>
      </c>
      <c r="M1995" s="159" t="s">
        <v>9058</v>
      </c>
      <c r="N1995" s="157">
        <v>220290</v>
      </c>
      <c r="O1995" s="7" t="s">
        <v>9056</v>
      </c>
      <c r="P1995" s="16">
        <f>IFERROR(LOOKUP(E1995,{30,43,48,53,58,63,68,73,78,83,88,93,97},{42,47,52,57,62,67,72,77,82,87,92,99,100}),999)</f>
        <v>42</v>
      </c>
      <c r="Q1995">
        <v>1</v>
      </c>
    </row>
    <row r="1996" spans="1:17" x14ac:dyDescent="0.35">
      <c r="A1996" s="153">
        <v>22967</v>
      </c>
      <c r="B1996" t="s">
        <v>9052</v>
      </c>
      <c r="C1996" s="154">
        <v>44845</v>
      </c>
      <c r="D1996" s="155" t="s">
        <v>6</v>
      </c>
      <c r="E1996" s="156">
        <v>36</v>
      </c>
      <c r="F1996" s="157" t="s">
        <v>8969</v>
      </c>
      <c r="G1996" s="157" t="s">
        <v>9</v>
      </c>
      <c r="H1996" s="158" t="s">
        <v>9053</v>
      </c>
      <c r="I1996" s="157">
        <v>637944</v>
      </c>
      <c r="J1996" s="157">
        <v>60</v>
      </c>
      <c r="K1996" s="157" t="s">
        <v>9074</v>
      </c>
      <c r="L1996" s="160">
        <v>1</v>
      </c>
      <c r="M1996" s="159" t="s">
        <v>9000</v>
      </c>
      <c r="N1996" s="157">
        <v>637944</v>
      </c>
      <c r="O1996" s="7" t="s">
        <v>9056</v>
      </c>
      <c r="P1996" s="16">
        <f>IFERROR(LOOKUP(E1996,{30,43,48,53,58,63,68,73,78,83,88,93,97},{42,47,52,57,62,67,72,77,82,87,92,99,100}),999)</f>
        <v>42</v>
      </c>
      <c r="Q1996">
        <v>1</v>
      </c>
    </row>
    <row r="1997" spans="1:17" ht="29" x14ac:dyDescent="0.35">
      <c r="A1997" s="153">
        <v>22968</v>
      </c>
      <c r="B1997" t="s">
        <v>9052</v>
      </c>
      <c r="C1997" s="154">
        <v>44845</v>
      </c>
      <c r="D1997" s="155" t="s">
        <v>6</v>
      </c>
      <c r="E1997" s="156">
        <v>33</v>
      </c>
      <c r="F1997" s="157" t="s">
        <v>8969</v>
      </c>
      <c r="G1997" s="157" t="s">
        <v>9</v>
      </c>
      <c r="H1997" s="158" t="s">
        <v>9053</v>
      </c>
      <c r="I1997" s="157">
        <v>999999</v>
      </c>
      <c r="J1997" s="157">
        <v>60</v>
      </c>
      <c r="K1997" s="157" t="s">
        <v>9075</v>
      </c>
      <c r="L1997" s="160">
        <v>1</v>
      </c>
      <c r="M1997" s="159" t="s">
        <v>9000</v>
      </c>
      <c r="N1997" s="157">
        <v>999999</v>
      </c>
      <c r="O1997" s="7" t="s">
        <v>9056</v>
      </c>
      <c r="P1997" s="16">
        <f>IFERROR(LOOKUP(E1997,{30,43,48,53,58,63,68,73,78,83,88,93,97},{42,47,52,57,62,67,72,77,82,87,92,99,100}),999)</f>
        <v>42</v>
      </c>
      <c r="Q1997">
        <v>1</v>
      </c>
    </row>
    <row r="1998" spans="1:17" ht="29" x14ac:dyDescent="0.35">
      <c r="A1998" s="153">
        <v>22969</v>
      </c>
      <c r="B1998" t="s">
        <v>9128</v>
      </c>
      <c r="C1998" s="154">
        <v>44845</v>
      </c>
      <c r="D1998" s="155" t="s">
        <v>6</v>
      </c>
      <c r="E1998" s="156">
        <v>31</v>
      </c>
      <c r="F1998" s="157" t="s">
        <v>8969</v>
      </c>
      <c r="G1998" s="157" t="s">
        <v>9</v>
      </c>
      <c r="H1998" s="158" t="s">
        <v>9053</v>
      </c>
      <c r="I1998" s="157">
        <v>100510</v>
      </c>
      <c r="J1998" s="157">
        <v>60</v>
      </c>
      <c r="K1998" s="157" t="s">
        <v>9129</v>
      </c>
      <c r="L1998" s="160">
        <v>1</v>
      </c>
      <c r="M1998" s="159"/>
      <c r="N1998" s="157">
        <v>100510</v>
      </c>
      <c r="O1998" s="7" t="s">
        <v>9056</v>
      </c>
      <c r="P1998" s="16">
        <f>IFERROR(LOOKUP(E1998,{30,43,48,53,58,63,68,73,78,83,88,93,97},{42,47,52,57,62,67,72,77,82,87,92,99,100}),999)</f>
        <v>42</v>
      </c>
      <c r="Q1998">
        <v>1</v>
      </c>
    </row>
    <row r="1999" spans="1:17" x14ac:dyDescent="0.35">
      <c r="A1999" s="153">
        <v>22970</v>
      </c>
      <c r="B1999" t="s">
        <v>9052</v>
      </c>
      <c r="C1999" s="154">
        <v>44845</v>
      </c>
      <c r="D1999" s="155" t="s">
        <v>6</v>
      </c>
      <c r="E1999" s="156">
        <v>66</v>
      </c>
      <c r="F1999" s="157" t="s">
        <v>8969</v>
      </c>
      <c r="G1999" s="155" t="s">
        <v>9069</v>
      </c>
      <c r="H1999" s="158" t="s">
        <v>9009</v>
      </c>
      <c r="I1999" s="157"/>
      <c r="J1999" s="157">
        <v>60</v>
      </c>
      <c r="K1999" s="157" t="s">
        <v>9054</v>
      </c>
      <c r="L1999" s="153">
        <v>0.2</v>
      </c>
      <c r="M1999" s="159" t="s">
        <v>9058</v>
      </c>
      <c r="N1999" s="157"/>
      <c r="O1999" s="7" t="s">
        <v>9056</v>
      </c>
      <c r="P1999" s="16">
        <f>IFERROR(LOOKUP(E1999,{30,43,48,53,58,63,68,73,78,83,88,93,97},{42,47,52,57,62,67,72,77,82,87,92,99,100}),999)</f>
        <v>67</v>
      </c>
      <c r="Q1999">
        <v>1</v>
      </c>
    </row>
    <row r="2000" spans="1:17" x14ac:dyDescent="0.35">
      <c r="A2000" s="153">
        <v>22971</v>
      </c>
      <c r="B2000" t="s">
        <v>9052</v>
      </c>
      <c r="C2000" s="154">
        <v>44845</v>
      </c>
      <c r="D2000" s="155" t="s">
        <v>6</v>
      </c>
      <c r="E2000" s="156">
        <v>62</v>
      </c>
      <c r="F2000" s="157" t="s">
        <v>8969</v>
      </c>
      <c r="G2000" s="157" t="s">
        <v>9</v>
      </c>
      <c r="H2000" s="158" t="s">
        <v>9053</v>
      </c>
      <c r="I2000" s="157">
        <v>220199</v>
      </c>
      <c r="J2000" s="157">
        <v>60</v>
      </c>
      <c r="K2000" s="157" t="s">
        <v>9057</v>
      </c>
      <c r="L2000" s="159">
        <v>0.2</v>
      </c>
      <c r="M2000" s="159" t="s">
        <v>9058</v>
      </c>
      <c r="N2000" s="157">
        <v>220199</v>
      </c>
      <c r="O2000" s="7" t="s">
        <v>9056</v>
      </c>
      <c r="P2000" s="16">
        <f>IFERROR(LOOKUP(E2000,{30,43,48,53,58,63,68,73,78,83,88,93,97},{42,47,52,57,62,67,72,77,82,87,92,99,100}),999)</f>
        <v>62</v>
      </c>
      <c r="Q2000">
        <v>1</v>
      </c>
    </row>
    <row r="2001" spans="1:17" ht="29" x14ac:dyDescent="0.35">
      <c r="A2001" s="153">
        <v>22972</v>
      </c>
      <c r="B2001" t="s">
        <v>9052</v>
      </c>
      <c r="C2001" s="154">
        <v>44845</v>
      </c>
      <c r="D2001" s="155" t="s">
        <v>6</v>
      </c>
      <c r="E2001" s="161">
        <v>64</v>
      </c>
      <c r="F2001" s="157" t="s">
        <v>8969</v>
      </c>
      <c r="G2001" s="157" t="s">
        <v>9</v>
      </c>
      <c r="H2001" s="158" t="s">
        <v>9053</v>
      </c>
      <c r="I2001" s="157">
        <v>999999</v>
      </c>
      <c r="J2001" s="157">
        <v>60</v>
      </c>
      <c r="K2001" s="157" t="s">
        <v>9075</v>
      </c>
      <c r="L2001" s="160">
        <v>1</v>
      </c>
      <c r="M2001" s="159" t="s">
        <v>9000</v>
      </c>
      <c r="N2001" s="157">
        <v>999999</v>
      </c>
      <c r="O2001" s="7" t="s">
        <v>9056</v>
      </c>
      <c r="P2001" s="16">
        <f>IFERROR(LOOKUP(E2001,{30,43,48,53,58,63,68,73,78,83,88,93,97},{42,47,52,57,62,67,72,77,82,87,92,99,100}),999)</f>
        <v>67</v>
      </c>
      <c r="Q2001">
        <v>1</v>
      </c>
    </row>
    <row r="2002" spans="1:17" x14ac:dyDescent="0.35">
      <c r="A2002" s="153">
        <v>22973</v>
      </c>
      <c r="B2002" t="s">
        <v>9052</v>
      </c>
      <c r="C2002" s="154">
        <v>44845</v>
      </c>
      <c r="D2002" s="155" t="s">
        <v>6</v>
      </c>
      <c r="E2002" s="156">
        <v>55</v>
      </c>
      <c r="F2002" s="157" t="s">
        <v>8969</v>
      </c>
      <c r="G2002" s="157" t="s">
        <v>9</v>
      </c>
      <c r="H2002" s="158" t="s">
        <v>9053</v>
      </c>
      <c r="I2002" s="157">
        <v>220282</v>
      </c>
      <c r="J2002" s="157">
        <v>60</v>
      </c>
      <c r="K2002" s="157" t="s">
        <v>9057</v>
      </c>
      <c r="L2002" s="159">
        <v>0.2</v>
      </c>
      <c r="M2002" s="159" t="s">
        <v>9058</v>
      </c>
      <c r="N2002" s="157">
        <v>220282</v>
      </c>
      <c r="O2002" s="7" t="s">
        <v>9056</v>
      </c>
      <c r="P2002" s="16">
        <f>IFERROR(LOOKUP(E2002,{30,43,48,53,58,63,68,73,78,83,88,93,97},{42,47,52,57,62,67,72,77,82,87,92,99,100}),999)</f>
        <v>57</v>
      </c>
      <c r="Q2002">
        <v>1</v>
      </c>
    </row>
    <row r="2003" spans="1:17" x14ac:dyDescent="0.35">
      <c r="A2003" s="153">
        <v>22974</v>
      </c>
      <c r="B2003" t="s">
        <v>9052</v>
      </c>
      <c r="C2003" s="154">
        <v>44845</v>
      </c>
      <c r="D2003" s="155" t="s">
        <v>6</v>
      </c>
      <c r="E2003" s="156">
        <v>65</v>
      </c>
      <c r="F2003" s="157" t="s">
        <v>8969</v>
      </c>
      <c r="G2003" s="157" t="s">
        <v>9</v>
      </c>
      <c r="H2003" s="158" t="s">
        <v>9053</v>
      </c>
      <c r="I2003" s="157">
        <v>220199</v>
      </c>
      <c r="J2003" s="157">
        <v>60</v>
      </c>
      <c r="K2003" s="157" t="s">
        <v>9057</v>
      </c>
      <c r="L2003" s="159">
        <v>0.2</v>
      </c>
      <c r="M2003" s="159" t="s">
        <v>9058</v>
      </c>
      <c r="N2003" s="157">
        <v>220199</v>
      </c>
      <c r="O2003" s="7" t="s">
        <v>9056</v>
      </c>
      <c r="P2003" s="16">
        <f>IFERROR(LOOKUP(E2003,{30,43,48,53,58,63,68,73,78,83,88,93,97},{42,47,52,57,62,67,72,77,82,87,92,99,100}),999)</f>
        <v>67</v>
      </c>
      <c r="Q2003">
        <v>1</v>
      </c>
    </row>
    <row r="2004" spans="1:17" ht="29" x14ac:dyDescent="0.35">
      <c r="A2004" s="153">
        <v>22975</v>
      </c>
      <c r="B2004" t="s">
        <v>9052</v>
      </c>
      <c r="C2004" s="154">
        <v>44845</v>
      </c>
      <c r="D2004" s="155" t="s">
        <v>6</v>
      </c>
      <c r="E2004" s="156">
        <v>64</v>
      </c>
      <c r="F2004" s="157" t="s">
        <v>8969</v>
      </c>
      <c r="G2004" s="157" t="s">
        <v>9</v>
      </c>
      <c r="H2004" s="158" t="s">
        <v>9053</v>
      </c>
      <c r="I2004" s="157">
        <v>91459</v>
      </c>
      <c r="J2004" s="157">
        <v>60</v>
      </c>
      <c r="K2004" s="157" t="s">
        <v>9060</v>
      </c>
      <c r="L2004" s="159">
        <v>0.2</v>
      </c>
      <c r="M2004" s="159" t="s">
        <v>9058</v>
      </c>
      <c r="N2004" s="157">
        <v>91459</v>
      </c>
      <c r="O2004" s="7" t="s">
        <v>9056</v>
      </c>
      <c r="P2004" s="16">
        <f>IFERROR(LOOKUP(E2004,{30,43,48,53,58,63,68,73,78,83,88,93,97},{42,47,52,57,62,67,72,77,82,87,92,99,100}),999)</f>
        <v>67</v>
      </c>
      <c r="Q2004">
        <v>1</v>
      </c>
    </row>
    <row r="2005" spans="1:17" x14ac:dyDescent="0.35">
      <c r="A2005" s="153">
        <v>22976</v>
      </c>
      <c r="B2005" t="s">
        <v>9052</v>
      </c>
      <c r="C2005" s="154">
        <v>44845</v>
      </c>
      <c r="D2005" s="155" t="s">
        <v>6</v>
      </c>
      <c r="E2005" s="156">
        <v>53</v>
      </c>
      <c r="F2005" s="157" t="s">
        <v>8969</v>
      </c>
      <c r="G2005" s="157" t="s">
        <v>9</v>
      </c>
      <c r="H2005" s="158" t="s">
        <v>9053</v>
      </c>
      <c r="I2005" s="157">
        <v>220199</v>
      </c>
      <c r="J2005" s="157">
        <v>60</v>
      </c>
      <c r="K2005" s="157" t="s">
        <v>9057</v>
      </c>
      <c r="L2005" s="159">
        <v>0.2</v>
      </c>
      <c r="M2005" s="159" t="s">
        <v>9058</v>
      </c>
      <c r="N2005" s="157">
        <v>220199</v>
      </c>
      <c r="O2005" s="7" t="s">
        <v>9056</v>
      </c>
      <c r="P2005" s="16">
        <f>IFERROR(LOOKUP(E2005,{30,43,48,53,58,63,68,73,78,83,88,93,97},{42,47,52,57,62,67,72,77,82,87,92,99,100}),999)</f>
        <v>57</v>
      </c>
      <c r="Q2005">
        <v>1</v>
      </c>
    </row>
    <row r="2006" spans="1:17" x14ac:dyDescent="0.35">
      <c r="A2006" s="153">
        <v>22977</v>
      </c>
      <c r="B2006" t="s">
        <v>9052</v>
      </c>
      <c r="C2006" s="154">
        <v>44845</v>
      </c>
      <c r="D2006" s="155" t="s">
        <v>6</v>
      </c>
      <c r="E2006" s="156">
        <v>36</v>
      </c>
      <c r="F2006" s="157" t="s">
        <v>8969</v>
      </c>
      <c r="G2006" s="157" t="s">
        <v>9</v>
      </c>
      <c r="H2006" s="158" t="s">
        <v>9053</v>
      </c>
      <c r="I2006" s="157">
        <v>220290</v>
      </c>
      <c r="J2006" s="157">
        <v>60</v>
      </c>
      <c r="K2006" s="157" t="s">
        <v>9071</v>
      </c>
      <c r="L2006" s="159">
        <v>0.1</v>
      </c>
      <c r="M2006" s="159" t="s">
        <v>9058</v>
      </c>
      <c r="N2006" s="157">
        <v>220290</v>
      </c>
      <c r="O2006" s="7" t="s">
        <v>9056</v>
      </c>
      <c r="P2006" s="16">
        <f>IFERROR(LOOKUP(E2006,{30,43,48,53,58,63,68,73,78,83,88,93,97},{42,47,52,57,62,67,72,77,82,87,92,99,100}),999)</f>
        <v>42</v>
      </c>
      <c r="Q2006">
        <v>1</v>
      </c>
    </row>
    <row r="2007" spans="1:17" x14ac:dyDescent="0.35">
      <c r="A2007" s="153">
        <v>22978</v>
      </c>
      <c r="B2007" t="s">
        <v>9052</v>
      </c>
      <c r="C2007" s="154">
        <v>44845</v>
      </c>
      <c r="D2007" s="155" t="s">
        <v>6</v>
      </c>
      <c r="E2007" s="156">
        <v>67</v>
      </c>
      <c r="F2007" s="157" t="s">
        <v>8969</v>
      </c>
      <c r="G2007" s="157" t="s">
        <v>9</v>
      </c>
      <c r="H2007" s="158" t="s">
        <v>9053</v>
      </c>
      <c r="I2007" s="157">
        <v>220199</v>
      </c>
      <c r="J2007" s="157">
        <v>60</v>
      </c>
      <c r="K2007" s="157" t="s">
        <v>9057</v>
      </c>
      <c r="L2007" s="159">
        <v>0.2</v>
      </c>
      <c r="M2007" s="159" t="s">
        <v>9058</v>
      </c>
      <c r="N2007" s="157">
        <v>220199</v>
      </c>
      <c r="O2007" s="7" t="s">
        <v>9056</v>
      </c>
      <c r="P2007" s="16">
        <f>IFERROR(LOOKUP(E2007,{30,43,48,53,58,63,68,73,78,83,88,93,97},{42,47,52,57,62,67,72,77,82,87,92,99,100}),999)</f>
        <v>67</v>
      </c>
      <c r="Q2007">
        <v>1</v>
      </c>
    </row>
    <row r="2008" spans="1:17" x14ac:dyDescent="0.35">
      <c r="A2008" s="153">
        <v>22979</v>
      </c>
      <c r="B2008" t="s">
        <v>9052</v>
      </c>
      <c r="C2008" s="154">
        <v>44845</v>
      </c>
      <c r="D2008" s="155" t="s">
        <v>6</v>
      </c>
      <c r="E2008" s="156">
        <v>62</v>
      </c>
      <c r="F2008" s="157" t="s">
        <v>8969</v>
      </c>
      <c r="G2008" s="157" t="s">
        <v>9</v>
      </c>
      <c r="H2008" s="158" t="s">
        <v>9053</v>
      </c>
      <c r="I2008" s="157">
        <v>220199</v>
      </c>
      <c r="J2008" s="157">
        <v>60</v>
      </c>
      <c r="K2008" s="157" t="s">
        <v>9057</v>
      </c>
      <c r="L2008" s="159">
        <v>0.2</v>
      </c>
      <c r="M2008" s="159" t="s">
        <v>9058</v>
      </c>
      <c r="N2008" s="157">
        <v>220199</v>
      </c>
      <c r="O2008" s="7" t="s">
        <v>9056</v>
      </c>
      <c r="P2008" s="16">
        <f>IFERROR(LOOKUP(E2008,{30,43,48,53,58,63,68,73,78,83,88,93,97},{42,47,52,57,62,67,72,77,82,87,92,99,100}),999)</f>
        <v>62</v>
      </c>
      <c r="Q2008">
        <v>1</v>
      </c>
    </row>
    <row r="2009" spans="1:17" ht="29" x14ac:dyDescent="0.35">
      <c r="A2009" s="153">
        <v>22981</v>
      </c>
      <c r="B2009" t="s">
        <v>9052</v>
      </c>
      <c r="C2009" s="154">
        <v>44845</v>
      </c>
      <c r="D2009" s="155" t="s">
        <v>6</v>
      </c>
      <c r="E2009" s="156">
        <v>65</v>
      </c>
      <c r="F2009" s="157" t="s">
        <v>8969</v>
      </c>
      <c r="G2009" s="157" t="s">
        <v>9</v>
      </c>
      <c r="H2009" s="158" t="s">
        <v>9053</v>
      </c>
      <c r="I2009" s="157">
        <v>91459</v>
      </c>
      <c r="J2009" s="157">
        <v>60</v>
      </c>
      <c r="K2009" s="157" t="s">
        <v>9060</v>
      </c>
      <c r="L2009" s="159">
        <v>0.2</v>
      </c>
      <c r="M2009" s="159" t="s">
        <v>9058</v>
      </c>
      <c r="N2009" s="157">
        <v>91459</v>
      </c>
      <c r="O2009" s="7" t="s">
        <v>9056</v>
      </c>
      <c r="P2009" s="16">
        <f>IFERROR(LOOKUP(E2009,{30,43,48,53,58,63,68,73,78,83,88,93,97},{42,47,52,57,62,67,72,77,82,87,92,99,100}),999)</f>
        <v>67</v>
      </c>
      <c r="Q2009">
        <v>1</v>
      </c>
    </row>
    <row r="2010" spans="1:17" ht="29" x14ac:dyDescent="0.35">
      <c r="A2010" s="153">
        <v>22982</v>
      </c>
      <c r="B2010" t="s">
        <v>9052</v>
      </c>
      <c r="C2010" s="154">
        <v>44845</v>
      </c>
      <c r="D2010" s="155" t="s">
        <v>6</v>
      </c>
      <c r="E2010" s="156">
        <v>58</v>
      </c>
      <c r="F2010" s="157" t="s">
        <v>8969</v>
      </c>
      <c r="G2010" s="157" t="s">
        <v>9</v>
      </c>
      <c r="H2010" s="158" t="s">
        <v>9053</v>
      </c>
      <c r="I2010" s="157">
        <v>220198</v>
      </c>
      <c r="J2010" s="157">
        <v>60</v>
      </c>
      <c r="K2010" s="157" t="s">
        <v>9062</v>
      </c>
      <c r="L2010" s="159">
        <v>0.2</v>
      </c>
      <c r="M2010" s="159" t="s">
        <v>9058</v>
      </c>
      <c r="N2010" s="157">
        <v>220198</v>
      </c>
      <c r="O2010" s="7" t="s">
        <v>9056</v>
      </c>
      <c r="P2010" s="16">
        <f>IFERROR(LOOKUP(E2010,{30,43,48,53,58,63,68,73,78,83,88,93,97},{42,47,52,57,62,67,72,77,82,87,92,99,100}),999)</f>
        <v>62</v>
      </c>
      <c r="Q2010">
        <v>1</v>
      </c>
    </row>
    <row r="2011" spans="1:17" x14ac:dyDescent="0.35">
      <c r="A2011" s="153">
        <v>22983</v>
      </c>
      <c r="B2011" t="s">
        <v>9052</v>
      </c>
      <c r="C2011" s="154">
        <v>44845</v>
      </c>
      <c r="D2011" s="155" t="s">
        <v>16</v>
      </c>
      <c r="E2011" s="156">
        <v>81</v>
      </c>
      <c r="F2011" s="157" t="s">
        <v>8969</v>
      </c>
      <c r="G2011" s="155" t="s">
        <v>9069</v>
      </c>
      <c r="H2011" s="158" t="s">
        <v>9009</v>
      </c>
      <c r="I2011" s="157"/>
      <c r="J2011" s="157">
        <v>60</v>
      </c>
      <c r="K2011" s="157" t="s">
        <v>9054</v>
      </c>
      <c r="L2011" s="153">
        <v>0.4</v>
      </c>
      <c r="M2011" s="159" t="s">
        <v>9058</v>
      </c>
      <c r="N2011" s="157"/>
      <c r="O2011" s="7" t="s">
        <v>9056</v>
      </c>
      <c r="P2011" s="16">
        <f>IFERROR(LOOKUP(E2011,{30,43,48,53,58,63,68,73,78,83,88,93,97},{42,47,52,57,62,67,72,77,82,87,92,99,100}),999)</f>
        <v>82</v>
      </c>
      <c r="Q2011">
        <v>1</v>
      </c>
    </row>
    <row r="2012" spans="1:17" x14ac:dyDescent="0.35">
      <c r="A2012" s="153">
        <v>22984</v>
      </c>
      <c r="B2012" t="s">
        <v>9052</v>
      </c>
      <c r="C2012" s="154">
        <v>44845</v>
      </c>
      <c r="D2012" s="155" t="s">
        <v>6</v>
      </c>
      <c r="E2012" s="156">
        <v>63</v>
      </c>
      <c r="F2012" s="157" t="s">
        <v>8969</v>
      </c>
      <c r="G2012" s="157" t="s">
        <v>9</v>
      </c>
      <c r="H2012" s="158" t="s">
        <v>9053</v>
      </c>
      <c r="I2012" s="157">
        <v>637758</v>
      </c>
      <c r="J2012" s="157">
        <v>18</v>
      </c>
      <c r="K2012" s="157" t="s">
        <v>9059</v>
      </c>
      <c r="L2012" s="159">
        <v>0.2</v>
      </c>
      <c r="M2012" s="159" t="s">
        <v>9058</v>
      </c>
      <c r="N2012" s="157">
        <v>637758</v>
      </c>
      <c r="O2012" s="7" t="s">
        <v>9056</v>
      </c>
      <c r="P2012" s="16">
        <f>IFERROR(LOOKUP(E2012,{30,43,48,53,58,63,68,73,78,83,88,93,97},{42,47,52,57,62,67,72,77,82,87,92,99,100}),999)</f>
        <v>67</v>
      </c>
      <c r="Q2012">
        <v>1</v>
      </c>
    </row>
    <row r="2013" spans="1:17" x14ac:dyDescent="0.35">
      <c r="A2013" s="153">
        <v>22985</v>
      </c>
      <c r="B2013" t="s">
        <v>9052</v>
      </c>
      <c r="C2013" s="154">
        <v>44845</v>
      </c>
      <c r="D2013" s="155" t="s">
        <v>6</v>
      </c>
      <c r="E2013" s="156">
        <v>47</v>
      </c>
      <c r="F2013" s="157" t="s">
        <v>8969</v>
      </c>
      <c r="G2013" s="157" t="s">
        <v>9</v>
      </c>
      <c r="H2013" s="158" t="s">
        <v>9053</v>
      </c>
      <c r="I2013" s="157">
        <v>220293</v>
      </c>
      <c r="J2013" s="157">
        <v>18</v>
      </c>
      <c r="K2013" s="157" t="s">
        <v>9073</v>
      </c>
      <c r="L2013" s="159">
        <v>0.1</v>
      </c>
      <c r="M2013" s="159" t="s">
        <v>9058</v>
      </c>
      <c r="N2013" s="157">
        <v>220293</v>
      </c>
      <c r="O2013" s="7" t="s">
        <v>9056</v>
      </c>
      <c r="P2013" s="16">
        <f>IFERROR(LOOKUP(E2013,{30,43,48,53,58,63,68,73,78,83,88,93,97},{42,47,52,57,62,67,72,77,82,87,92,99,100}),999)</f>
        <v>47</v>
      </c>
      <c r="Q2013">
        <v>1</v>
      </c>
    </row>
    <row r="2014" spans="1:17" x14ac:dyDescent="0.35">
      <c r="A2014" s="153">
        <v>22986</v>
      </c>
      <c r="B2014" t="s">
        <v>9052</v>
      </c>
      <c r="C2014" s="154">
        <v>44845</v>
      </c>
      <c r="D2014" s="155" t="s">
        <v>16</v>
      </c>
      <c r="E2014" s="173">
        <v>80</v>
      </c>
      <c r="F2014" s="157" t="s">
        <v>8969</v>
      </c>
      <c r="G2014" s="155" t="s">
        <v>9069</v>
      </c>
      <c r="H2014" s="158" t="s">
        <v>9009</v>
      </c>
      <c r="I2014" s="157"/>
      <c r="J2014" s="157">
        <v>18</v>
      </c>
      <c r="K2014" s="157" t="s">
        <v>9054</v>
      </c>
      <c r="L2014" s="160">
        <v>1</v>
      </c>
      <c r="M2014" s="159" t="s">
        <v>9000</v>
      </c>
      <c r="N2014" s="157"/>
      <c r="O2014" s="7" t="s">
        <v>9056</v>
      </c>
      <c r="P2014" s="16">
        <f>IFERROR(LOOKUP(E2014,{30,43,48,53,58,63,68,73,78,83,88,93,97},{42,47,52,57,62,67,72,77,82,87,92,99,100}),999)</f>
        <v>82</v>
      </c>
      <c r="Q2014">
        <v>1</v>
      </c>
    </row>
    <row r="2015" spans="1:17" x14ac:dyDescent="0.35">
      <c r="A2015" s="153">
        <v>22987</v>
      </c>
      <c r="B2015" t="s">
        <v>9052</v>
      </c>
      <c r="C2015" s="154">
        <v>44845</v>
      </c>
      <c r="D2015" s="155" t="s">
        <v>16</v>
      </c>
      <c r="E2015" s="156">
        <v>84</v>
      </c>
      <c r="F2015" s="157" t="s">
        <v>8969</v>
      </c>
      <c r="G2015" s="157" t="s">
        <v>9</v>
      </c>
      <c r="H2015" s="158" t="s">
        <v>9053</v>
      </c>
      <c r="I2015" s="157">
        <v>220510</v>
      </c>
      <c r="J2015" s="157">
        <v>18</v>
      </c>
      <c r="K2015" s="157" t="s">
        <v>9078</v>
      </c>
      <c r="L2015" s="159">
        <v>0.3</v>
      </c>
      <c r="M2015" s="159" t="s">
        <v>9058</v>
      </c>
      <c r="N2015" s="157">
        <v>220510</v>
      </c>
      <c r="O2015" s="7" t="s">
        <v>9056</v>
      </c>
      <c r="P2015" s="16">
        <f>IFERROR(LOOKUP(E2015,{30,43,48,53,58,63,68,73,78,83,88,93,97},{42,47,52,57,62,67,72,77,82,87,92,99,100}),999)</f>
        <v>87</v>
      </c>
      <c r="Q2015">
        <v>1</v>
      </c>
    </row>
    <row r="2016" spans="1:17" x14ac:dyDescent="0.35">
      <c r="A2016" s="153">
        <v>22988</v>
      </c>
      <c r="B2016" t="s">
        <v>9052</v>
      </c>
      <c r="C2016" s="154">
        <v>44845</v>
      </c>
      <c r="D2016" s="155" t="s">
        <v>16</v>
      </c>
      <c r="E2016" s="156">
        <v>82</v>
      </c>
      <c r="F2016" s="157" t="s">
        <v>8969</v>
      </c>
      <c r="G2016" s="155" t="s">
        <v>9069</v>
      </c>
      <c r="H2016" s="158" t="s">
        <v>9009</v>
      </c>
      <c r="I2016" s="157"/>
      <c r="J2016" s="157">
        <v>18</v>
      </c>
      <c r="K2016" s="157" t="s">
        <v>9054</v>
      </c>
      <c r="L2016" s="153">
        <v>0.3</v>
      </c>
      <c r="M2016" s="159" t="s">
        <v>9058</v>
      </c>
      <c r="N2016" s="157"/>
      <c r="O2016" s="7" t="s">
        <v>9056</v>
      </c>
      <c r="P2016" s="16">
        <f>IFERROR(LOOKUP(E2016,{30,43,48,53,58,63,68,73,78,83,88,93,97},{42,47,52,57,62,67,72,77,82,87,92,99,100}),999)</f>
        <v>82</v>
      </c>
      <c r="Q2016">
        <v>1</v>
      </c>
    </row>
    <row r="2017" spans="1:17" ht="29" x14ac:dyDescent="0.35">
      <c r="A2017" s="153">
        <v>22989</v>
      </c>
      <c r="B2017" t="s">
        <v>9052</v>
      </c>
      <c r="C2017" s="154">
        <v>44845</v>
      </c>
      <c r="D2017" s="155" t="s">
        <v>6</v>
      </c>
      <c r="E2017" s="161">
        <v>51</v>
      </c>
      <c r="F2017" s="157" t="s">
        <v>8969</v>
      </c>
      <c r="G2017" s="157" t="s">
        <v>9</v>
      </c>
      <c r="H2017" s="158" t="s">
        <v>9053</v>
      </c>
      <c r="I2017" s="157">
        <v>999999</v>
      </c>
      <c r="J2017" s="157">
        <v>18</v>
      </c>
      <c r="K2017" s="157" t="s">
        <v>9075</v>
      </c>
      <c r="L2017" s="160">
        <v>1</v>
      </c>
      <c r="M2017" s="159" t="s">
        <v>9000</v>
      </c>
      <c r="N2017" s="157">
        <v>999999</v>
      </c>
      <c r="O2017" s="7" t="s">
        <v>9056</v>
      </c>
      <c r="P2017" s="16">
        <f>IFERROR(LOOKUP(E2017,{30,43,48,53,58,63,68,73,78,83,88,93,97},{42,47,52,57,62,67,72,77,82,87,92,99,100}),999)</f>
        <v>52</v>
      </c>
      <c r="Q2017">
        <v>1</v>
      </c>
    </row>
    <row r="2018" spans="1:17" x14ac:dyDescent="0.35">
      <c r="A2018" s="153">
        <v>22990</v>
      </c>
      <c r="B2018" t="s">
        <v>9052</v>
      </c>
      <c r="C2018" s="154">
        <v>44872</v>
      </c>
      <c r="D2018" s="155" t="s">
        <v>6</v>
      </c>
      <c r="E2018" s="161">
        <v>87</v>
      </c>
      <c r="F2018" s="157" t="s">
        <v>8969</v>
      </c>
      <c r="G2018" s="155" t="s">
        <v>9069</v>
      </c>
      <c r="H2018" s="158" t="s">
        <v>9009</v>
      </c>
      <c r="I2018" s="157"/>
      <c r="J2018" s="157">
        <v>18</v>
      </c>
      <c r="K2018" s="157" t="s">
        <v>9054</v>
      </c>
      <c r="L2018" s="160">
        <v>1</v>
      </c>
      <c r="M2018" s="159" t="s">
        <v>9000</v>
      </c>
      <c r="N2018" s="157"/>
      <c r="O2018" s="7" t="s">
        <v>9056</v>
      </c>
      <c r="P2018" s="16">
        <f>IFERROR(LOOKUP(E2018,{30,43,48,53,58,63,68,73,78,83,88,93,97},{42,47,52,57,62,67,72,77,82,87,92,99,100}),999)</f>
        <v>87</v>
      </c>
      <c r="Q2018">
        <v>1</v>
      </c>
    </row>
    <row r="2019" spans="1:17" x14ac:dyDescent="0.35">
      <c r="A2019" s="153">
        <v>22991</v>
      </c>
      <c r="B2019" t="s">
        <v>9052</v>
      </c>
      <c r="C2019" s="154">
        <v>44872</v>
      </c>
      <c r="D2019" s="155" t="s">
        <v>6</v>
      </c>
      <c r="E2019" s="156">
        <v>81</v>
      </c>
      <c r="F2019" s="157" t="s">
        <v>8969</v>
      </c>
      <c r="G2019" s="157" t="s">
        <v>9</v>
      </c>
      <c r="H2019" s="158" t="s">
        <v>9053</v>
      </c>
      <c r="I2019" s="157">
        <v>637422</v>
      </c>
      <c r="J2019" s="157">
        <v>18</v>
      </c>
      <c r="K2019" s="157" t="s">
        <v>9109</v>
      </c>
      <c r="L2019" s="159">
        <v>0.3</v>
      </c>
      <c r="M2019" s="159" t="s">
        <v>9058</v>
      </c>
      <c r="N2019" s="157">
        <v>637422</v>
      </c>
      <c r="O2019" s="7" t="s">
        <v>9056</v>
      </c>
      <c r="P2019" s="16">
        <f>IFERROR(LOOKUP(E2019,{30,43,48,53,58,63,68,73,78,83,88,93,97},{42,47,52,57,62,67,72,77,82,87,92,99,100}),999)</f>
        <v>82</v>
      </c>
      <c r="Q2019">
        <v>1</v>
      </c>
    </row>
    <row r="2020" spans="1:17" x14ac:dyDescent="0.35">
      <c r="A2020" s="153">
        <v>22992</v>
      </c>
      <c r="B2020" t="s">
        <v>9052</v>
      </c>
      <c r="C2020" s="154">
        <v>44872</v>
      </c>
      <c r="D2020" s="155" t="s">
        <v>6</v>
      </c>
      <c r="E2020" s="156">
        <v>69</v>
      </c>
      <c r="F2020" s="157" t="s">
        <v>8969</v>
      </c>
      <c r="G2020" s="157" t="s">
        <v>9</v>
      </c>
      <c r="H2020" s="158" t="s">
        <v>9053</v>
      </c>
      <c r="I2020" s="157">
        <v>220195</v>
      </c>
      <c r="J2020" s="157">
        <v>60</v>
      </c>
      <c r="K2020" s="157" t="s">
        <v>9065</v>
      </c>
      <c r="L2020" s="159">
        <v>0.2</v>
      </c>
      <c r="M2020" s="159" t="s">
        <v>9058</v>
      </c>
      <c r="N2020" s="157">
        <v>220195</v>
      </c>
      <c r="O2020" s="7" t="s">
        <v>9056</v>
      </c>
      <c r="P2020" s="16">
        <f>IFERROR(LOOKUP(E2020,{30,43,48,53,58,63,68,73,78,83,88,93,97},{42,47,52,57,62,67,72,77,82,87,92,99,100}),999)</f>
        <v>72</v>
      </c>
      <c r="Q2020">
        <v>1</v>
      </c>
    </row>
    <row r="2021" spans="1:17" x14ac:dyDescent="0.35">
      <c r="A2021" s="153">
        <v>22993</v>
      </c>
      <c r="B2021" t="s">
        <v>9052</v>
      </c>
      <c r="C2021" s="154">
        <v>44872</v>
      </c>
      <c r="D2021" s="155" t="s">
        <v>6</v>
      </c>
      <c r="E2021" s="156">
        <v>70</v>
      </c>
      <c r="F2021" s="157" t="s">
        <v>8969</v>
      </c>
      <c r="G2021" s="157" t="s">
        <v>9</v>
      </c>
      <c r="H2021" s="158" t="s">
        <v>9053</v>
      </c>
      <c r="I2021" s="157">
        <v>637603</v>
      </c>
      <c r="J2021" s="157">
        <v>60</v>
      </c>
      <c r="K2021" s="157" t="s">
        <v>9055</v>
      </c>
      <c r="L2021" s="159">
        <v>1.2</v>
      </c>
      <c r="M2021" s="159" t="s">
        <v>9000</v>
      </c>
      <c r="N2021" s="157">
        <v>637603</v>
      </c>
      <c r="O2021" s="7" t="s">
        <v>9056</v>
      </c>
      <c r="P2021" s="16">
        <f>IFERROR(LOOKUP(E2021,{30,43,48,53,58,63,68,73,78,83,88,93,97},{42,47,52,57,62,67,72,77,82,87,92,99,100}),999)</f>
        <v>72</v>
      </c>
      <c r="Q2021">
        <v>1</v>
      </c>
    </row>
    <row r="2022" spans="1:17" x14ac:dyDescent="0.35">
      <c r="A2022" s="153">
        <v>22994</v>
      </c>
      <c r="B2022" t="s">
        <v>9052</v>
      </c>
      <c r="C2022" s="154">
        <v>44872</v>
      </c>
      <c r="D2022" s="155" t="s">
        <v>6</v>
      </c>
      <c r="E2022" s="156">
        <v>70</v>
      </c>
      <c r="F2022" s="157" t="s">
        <v>8969</v>
      </c>
      <c r="G2022" s="157" t="s">
        <v>9</v>
      </c>
      <c r="H2022" s="158" t="s">
        <v>9053</v>
      </c>
      <c r="I2022" s="157">
        <v>220199</v>
      </c>
      <c r="J2022" s="157">
        <v>60</v>
      </c>
      <c r="K2022" s="157" t="s">
        <v>9057</v>
      </c>
      <c r="L2022" s="159">
        <v>0.2</v>
      </c>
      <c r="M2022" s="159" t="s">
        <v>9058</v>
      </c>
      <c r="N2022" s="157">
        <v>220199</v>
      </c>
      <c r="O2022" s="7" t="s">
        <v>9056</v>
      </c>
      <c r="P2022" s="16">
        <f>IFERROR(LOOKUP(E2022,{30,43,48,53,58,63,68,73,78,83,88,93,97},{42,47,52,57,62,67,72,77,82,87,92,99,100}),999)</f>
        <v>72</v>
      </c>
      <c r="Q2022">
        <v>1</v>
      </c>
    </row>
    <row r="2023" spans="1:17" x14ac:dyDescent="0.35">
      <c r="A2023" s="153">
        <v>22995</v>
      </c>
      <c r="B2023" t="s">
        <v>9052</v>
      </c>
      <c r="C2023" s="154">
        <v>44872</v>
      </c>
      <c r="D2023" s="155" t="s">
        <v>6</v>
      </c>
      <c r="E2023" s="156">
        <v>71</v>
      </c>
      <c r="F2023" s="157" t="s">
        <v>8969</v>
      </c>
      <c r="G2023" s="157" t="s">
        <v>9</v>
      </c>
      <c r="H2023" s="158" t="s">
        <v>9053</v>
      </c>
      <c r="I2023" s="157">
        <v>220196</v>
      </c>
      <c r="J2023" s="157">
        <v>60</v>
      </c>
      <c r="K2023" s="157" t="s">
        <v>9065</v>
      </c>
      <c r="L2023" s="159">
        <v>0.2</v>
      </c>
      <c r="M2023" s="159" t="s">
        <v>9058</v>
      </c>
      <c r="N2023" s="157">
        <v>220196</v>
      </c>
      <c r="O2023" s="7" t="s">
        <v>9056</v>
      </c>
      <c r="P2023" s="16">
        <f>IFERROR(LOOKUP(E2023,{30,43,48,53,58,63,68,73,78,83,88,93,97},{42,47,52,57,62,67,72,77,82,87,92,99,100}),999)</f>
        <v>72</v>
      </c>
      <c r="Q2023">
        <v>1</v>
      </c>
    </row>
    <row r="2024" spans="1:17" x14ac:dyDescent="0.35">
      <c r="A2024" s="153">
        <v>22996</v>
      </c>
      <c r="B2024" t="s">
        <v>9052</v>
      </c>
      <c r="C2024" s="154">
        <v>44872</v>
      </c>
      <c r="D2024" s="155" t="s">
        <v>6</v>
      </c>
      <c r="E2024" s="156">
        <v>69</v>
      </c>
      <c r="F2024" s="157" t="s">
        <v>8969</v>
      </c>
      <c r="G2024" s="157" t="s">
        <v>9</v>
      </c>
      <c r="H2024" s="158" t="s">
        <v>9053</v>
      </c>
      <c r="I2024" s="157">
        <v>220509</v>
      </c>
      <c r="J2024" s="157">
        <v>18</v>
      </c>
      <c r="K2024" s="157" t="s">
        <v>9078</v>
      </c>
      <c r="L2024" s="159">
        <v>0.3</v>
      </c>
      <c r="M2024" s="159" t="s">
        <v>9058</v>
      </c>
      <c r="N2024" s="157">
        <v>220509</v>
      </c>
      <c r="O2024" s="7" t="s">
        <v>9056</v>
      </c>
      <c r="P2024" s="16">
        <f>IFERROR(LOOKUP(E2024,{30,43,48,53,58,63,68,73,78,83,88,93,97},{42,47,52,57,62,67,72,77,82,87,92,99,100}),999)</f>
        <v>72</v>
      </c>
      <c r="Q2024">
        <v>1</v>
      </c>
    </row>
    <row r="2025" spans="1:17" x14ac:dyDescent="0.35">
      <c r="A2025" s="153">
        <v>22997</v>
      </c>
      <c r="B2025" t="s">
        <v>9052</v>
      </c>
      <c r="C2025" s="154">
        <v>44872</v>
      </c>
      <c r="D2025" s="155" t="s">
        <v>6</v>
      </c>
      <c r="E2025" s="156">
        <v>77</v>
      </c>
      <c r="F2025" s="157" t="s">
        <v>8969</v>
      </c>
      <c r="G2025" s="157" t="s">
        <v>9</v>
      </c>
      <c r="H2025" s="158" t="s">
        <v>9053</v>
      </c>
      <c r="I2025" s="157">
        <v>637603</v>
      </c>
      <c r="J2025" s="157">
        <v>60</v>
      </c>
      <c r="K2025" s="157" t="s">
        <v>9055</v>
      </c>
      <c r="L2025" s="159">
        <v>1.2</v>
      </c>
      <c r="M2025" s="159" t="s">
        <v>9000</v>
      </c>
      <c r="N2025" s="157">
        <v>637603</v>
      </c>
      <c r="O2025" s="7" t="s">
        <v>9056</v>
      </c>
      <c r="P2025" s="16">
        <f>IFERROR(LOOKUP(E2025,{30,43,48,53,58,63,68,73,78,83,88,93,97},{42,47,52,57,62,67,72,77,82,87,92,99,100}),999)</f>
        <v>77</v>
      </c>
      <c r="Q2025">
        <v>1</v>
      </c>
    </row>
    <row r="2026" spans="1:17" ht="29" x14ac:dyDescent="0.35">
      <c r="A2026" s="153">
        <v>23501</v>
      </c>
      <c r="B2026" t="s">
        <v>9052</v>
      </c>
      <c r="C2026" s="154">
        <v>44845</v>
      </c>
      <c r="D2026" s="155" t="s">
        <v>6</v>
      </c>
      <c r="E2026" s="156">
        <v>45</v>
      </c>
      <c r="F2026" s="157" t="s">
        <v>8969</v>
      </c>
      <c r="G2026" s="157" t="s">
        <v>9</v>
      </c>
      <c r="H2026" s="158" t="s">
        <v>9053</v>
      </c>
      <c r="I2026" s="157">
        <v>220292</v>
      </c>
      <c r="J2026" s="157">
        <v>60</v>
      </c>
      <c r="K2026" s="157" t="s">
        <v>9072</v>
      </c>
      <c r="L2026" s="159">
        <v>0.1</v>
      </c>
      <c r="M2026" s="159" t="s">
        <v>9058</v>
      </c>
      <c r="N2026" s="157">
        <v>220292</v>
      </c>
      <c r="O2026" s="7" t="s">
        <v>9056</v>
      </c>
      <c r="P2026" s="16">
        <f>IFERROR(LOOKUP(E2026,{30,43,48,53,58,63,68,73,78,83,88,93,97},{42,47,52,57,62,67,72,77,82,87,92,99,100}),999)</f>
        <v>47</v>
      </c>
      <c r="Q2026">
        <v>1</v>
      </c>
    </row>
    <row r="2027" spans="1:17" x14ac:dyDescent="0.35">
      <c r="A2027" s="153">
        <v>23502</v>
      </c>
      <c r="B2027" t="s">
        <v>9052</v>
      </c>
      <c r="C2027" s="154">
        <v>44845</v>
      </c>
      <c r="D2027" s="155" t="s">
        <v>6</v>
      </c>
      <c r="E2027" s="156">
        <v>52</v>
      </c>
      <c r="F2027" s="157" t="s">
        <v>8969</v>
      </c>
      <c r="G2027" s="157" t="s">
        <v>9</v>
      </c>
      <c r="H2027" s="158" t="s">
        <v>9053</v>
      </c>
      <c r="I2027" s="157">
        <v>637762</v>
      </c>
      <c r="J2027" s="157">
        <v>60</v>
      </c>
      <c r="K2027" s="157" t="s">
        <v>9066</v>
      </c>
      <c r="L2027" s="159">
        <v>1.1000000000000001</v>
      </c>
      <c r="M2027" s="159" t="s">
        <v>9000</v>
      </c>
      <c r="N2027" s="157">
        <v>637762</v>
      </c>
      <c r="O2027" s="7" t="s">
        <v>9056</v>
      </c>
      <c r="P2027" s="16">
        <f>IFERROR(LOOKUP(E2027,{30,43,48,53,58,63,68,73,78,83,88,93,97},{42,47,52,57,62,67,72,77,82,87,92,99,100}),999)</f>
        <v>52</v>
      </c>
      <c r="Q2027">
        <v>1</v>
      </c>
    </row>
    <row r="2028" spans="1:17" ht="29" x14ac:dyDescent="0.35">
      <c r="A2028" s="153">
        <v>23503</v>
      </c>
      <c r="B2028" t="s">
        <v>9052</v>
      </c>
      <c r="C2028" s="154">
        <v>44845</v>
      </c>
      <c r="D2028" s="155" t="s">
        <v>6</v>
      </c>
      <c r="E2028" s="156">
        <v>65</v>
      </c>
      <c r="F2028" s="157" t="s">
        <v>8969</v>
      </c>
      <c r="G2028" s="157" t="s">
        <v>9</v>
      </c>
      <c r="H2028" s="158" t="s">
        <v>9053</v>
      </c>
      <c r="I2028" s="157">
        <v>220197</v>
      </c>
      <c r="J2028" s="157">
        <v>60</v>
      </c>
      <c r="K2028" s="157" t="s">
        <v>9062</v>
      </c>
      <c r="L2028" s="159">
        <v>0.2</v>
      </c>
      <c r="M2028" s="159" t="s">
        <v>9058</v>
      </c>
      <c r="N2028" s="157">
        <v>220197</v>
      </c>
      <c r="O2028" s="7" t="s">
        <v>9056</v>
      </c>
      <c r="P2028" s="16">
        <f>IFERROR(LOOKUP(E2028,{30,43,48,53,58,63,68,73,78,83,88,93,97},{42,47,52,57,62,67,72,77,82,87,92,99,100}),999)</f>
        <v>67</v>
      </c>
      <c r="Q2028">
        <v>1</v>
      </c>
    </row>
    <row r="2029" spans="1:17" x14ac:dyDescent="0.35">
      <c r="A2029" s="153">
        <v>23504</v>
      </c>
      <c r="B2029" t="s">
        <v>9052</v>
      </c>
      <c r="C2029" s="154">
        <v>44845</v>
      </c>
      <c r="D2029" s="155" t="s">
        <v>6</v>
      </c>
      <c r="E2029" s="156">
        <v>66</v>
      </c>
      <c r="F2029" s="157" t="s">
        <v>8969</v>
      </c>
      <c r="G2029" s="157" t="s">
        <v>9</v>
      </c>
      <c r="H2029" s="158" t="s">
        <v>9053</v>
      </c>
      <c r="I2029" s="157">
        <v>220195</v>
      </c>
      <c r="J2029" s="157">
        <v>60</v>
      </c>
      <c r="K2029" s="157" t="s">
        <v>9065</v>
      </c>
      <c r="L2029" s="159">
        <v>0.2</v>
      </c>
      <c r="M2029" s="159" t="s">
        <v>9058</v>
      </c>
      <c r="N2029" s="157">
        <v>220195</v>
      </c>
      <c r="O2029" s="7" t="s">
        <v>9056</v>
      </c>
      <c r="P2029" s="16">
        <f>IFERROR(LOOKUP(E2029,{30,43,48,53,58,63,68,73,78,83,88,93,97},{42,47,52,57,62,67,72,77,82,87,92,99,100}),999)</f>
        <v>67</v>
      </c>
      <c r="Q2029">
        <v>1</v>
      </c>
    </row>
    <row r="2030" spans="1:17" ht="29" x14ac:dyDescent="0.35">
      <c r="A2030" s="153">
        <v>23505</v>
      </c>
      <c r="B2030" t="s">
        <v>9052</v>
      </c>
      <c r="C2030" s="154">
        <v>44845</v>
      </c>
      <c r="D2030" s="155" t="s">
        <v>6</v>
      </c>
      <c r="E2030" s="156">
        <v>55</v>
      </c>
      <c r="F2030" s="157" t="s">
        <v>8969</v>
      </c>
      <c r="G2030" s="157" t="s">
        <v>9</v>
      </c>
      <c r="H2030" s="158" t="s">
        <v>9053</v>
      </c>
      <c r="I2030" s="157">
        <v>220197</v>
      </c>
      <c r="J2030" s="157">
        <v>60</v>
      </c>
      <c r="K2030" s="157" t="s">
        <v>9062</v>
      </c>
      <c r="L2030" s="159">
        <v>0.2</v>
      </c>
      <c r="M2030" s="159" t="s">
        <v>9058</v>
      </c>
      <c r="N2030" s="157">
        <v>220197</v>
      </c>
      <c r="O2030" s="7" t="s">
        <v>9056</v>
      </c>
      <c r="P2030" s="16">
        <f>IFERROR(LOOKUP(E2030,{30,43,48,53,58,63,68,73,78,83,88,93,97},{42,47,52,57,62,67,72,77,82,87,92,99,100}),999)</f>
        <v>57</v>
      </c>
      <c r="Q2030">
        <v>1</v>
      </c>
    </row>
    <row r="2031" spans="1:17" x14ac:dyDescent="0.35">
      <c r="A2031" s="153">
        <v>23506</v>
      </c>
      <c r="B2031" t="s">
        <v>9052</v>
      </c>
      <c r="C2031" s="154">
        <v>44845</v>
      </c>
      <c r="D2031" s="155" t="s">
        <v>6</v>
      </c>
      <c r="E2031" s="156">
        <v>66</v>
      </c>
      <c r="F2031" s="157" t="s">
        <v>8969</v>
      </c>
      <c r="G2031" s="157" t="s">
        <v>9</v>
      </c>
      <c r="H2031" s="158" t="s">
        <v>9053</v>
      </c>
      <c r="I2031" s="157">
        <v>220195</v>
      </c>
      <c r="J2031" s="157">
        <v>60</v>
      </c>
      <c r="K2031" s="157" t="s">
        <v>9065</v>
      </c>
      <c r="L2031" s="159">
        <v>0.2</v>
      </c>
      <c r="M2031" s="159" t="s">
        <v>9058</v>
      </c>
      <c r="N2031" s="157">
        <v>220195</v>
      </c>
      <c r="O2031" s="7" t="s">
        <v>9056</v>
      </c>
      <c r="P2031" s="16">
        <f>IFERROR(LOOKUP(E2031,{30,43,48,53,58,63,68,73,78,83,88,93,97},{42,47,52,57,62,67,72,77,82,87,92,99,100}),999)</f>
        <v>67</v>
      </c>
      <c r="Q2031">
        <v>1</v>
      </c>
    </row>
    <row r="2032" spans="1:17" x14ac:dyDescent="0.35">
      <c r="A2032" s="153">
        <v>23507</v>
      </c>
      <c r="B2032" t="s">
        <v>9052</v>
      </c>
      <c r="C2032" s="154">
        <v>44845</v>
      </c>
      <c r="D2032" s="155" t="s">
        <v>6</v>
      </c>
      <c r="E2032" s="156">
        <v>57</v>
      </c>
      <c r="F2032" s="157" t="s">
        <v>8969</v>
      </c>
      <c r="G2032" s="157" t="s">
        <v>9</v>
      </c>
      <c r="H2032" s="158" t="s">
        <v>9053</v>
      </c>
      <c r="I2032" s="157">
        <v>220282</v>
      </c>
      <c r="J2032" s="157">
        <v>60</v>
      </c>
      <c r="K2032" s="157" t="s">
        <v>9057</v>
      </c>
      <c r="L2032" s="159">
        <v>0.2</v>
      </c>
      <c r="M2032" s="159" t="s">
        <v>9058</v>
      </c>
      <c r="N2032" s="157">
        <v>220282</v>
      </c>
      <c r="O2032" s="7" t="s">
        <v>9056</v>
      </c>
      <c r="P2032" s="16">
        <f>IFERROR(LOOKUP(E2032,{30,43,48,53,58,63,68,73,78,83,88,93,97},{42,47,52,57,62,67,72,77,82,87,92,99,100}),999)</f>
        <v>57</v>
      </c>
      <c r="Q2032">
        <v>1</v>
      </c>
    </row>
    <row r="2033" spans="1:17" x14ac:dyDescent="0.35">
      <c r="A2033" s="153">
        <v>23508</v>
      </c>
      <c r="B2033" t="s">
        <v>9052</v>
      </c>
      <c r="C2033" s="154">
        <v>44845</v>
      </c>
      <c r="D2033" s="155" t="s">
        <v>6</v>
      </c>
      <c r="E2033" s="156">
        <v>59</v>
      </c>
      <c r="F2033" s="157" t="s">
        <v>8969</v>
      </c>
      <c r="G2033" s="157" t="s">
        <v>9</v>
      </c>
      <c r="H2033" s="158" t="s">
        <v>9053</v>
      </c>
      <c r="I2033" s="157">
        <v>637603</v>
      </c>
      <c r="J2033" s="157">
        <v>60</v>
      </c>
      <c r="K2033" s="157" t="s">
        <v>9055</v>
      </c>
      <c r="L2033" s="159">
        <v>1.2</v>
      </c>
      <c r="M2033" s="159" t="s">
        <v>9000</v>
      </c>
      <c r="N2033" s="157">
        <v>637603</v>
      </c>
      <c r="O2033" s="7" t="s">
        <v>9056</v>
      </c>
      <c r="P2033" s="16">
        <f>IFERROR(LOOKUP(E2033,{30,43,48,53,58,63,68,73,78,83,88,93,97},{42,47,52,57,62,67,72,77,82,87,92,99,100}),999)</f>
        <v>62</v>
      </c>
      <c r="Q2033">
        <v>1</v>
      </c>
    </row>
    <row r="2034" spans="1:17" x14ac:dyDescent="0.35">
      <c r="A2034" s="153">
        <v>23509</v>
      </c>
      <c r="B2034" t="s">
        <v>9052</v>
      </c>
      <c r="C2034" s="154">
        <v>44845</v>
      </c>
      <c r="D2034" s="155" t="s">
        <v>6</v>
      </c>
      <c r="E2034" s="156">
        <v>49</v>
      </c>
      <c r="F2034" s="157" t="s">
        <v>8969</v>
      </c>
      <c r="G2034" s="157" t="s">
        <v>9</v>
      </c>
      <c r="H2034" s="158" t="s">
        <v>9053</v>
      </c>
      <c r="I2034" s="157">
        <v>637940</v>
      </c>
      <c r="J2034" s="157">
        <v>60</v>
      </c>
      <c r="K2034" s="157" t="s">
        <v>9076</v>
      </c>
      <c r="L2034" s="159">
        <v>0.1</v>
      </c>
      <c r="M2034" s="159" t="s">
        <v>9058</v>
      </c>
      <c r="N2034" s="157">
        <v>637940</v>
      </c>
      <c r="O2034" s="7" t="s">
        <v>9056</v>
      </c>
      <c r="P2034" s="16">
        <f>IFERROR(LOOKUP(E2034,{30,43,48,53,58,63,68,73,78,83,88,93,97},{42,47,52,57,62,67,72,77,82,87,92,99,100}),999)</f>
        <v>52</v>
      </c>
      <c r="Q2034">
        <v>1</v>
      </c>
    </row>
    <row r="2035" spans="1:17" ht="29" x14ac:dyDescent="0.35">
      <c r="A2035" s="153">
        <v>23510</v>
      </c>
      <c r="B2035" t="s">
        <v>9052</v>
      </c>
      <c r="C2035" s="154">
        <v>44845</v>
      </c>
      <c r="D2035" s="155" t="s">
        <v>6</v>
      </c>
      <c r="E2035" s="156">
        <v>43</v>
      </c>
      <c r="F2035" s="157" t="s">
        <v>8969</v>
      </c>
      <c r="G2035" s="157" t="s">
        <v>9</v>
      </c>
      <c r="H2035" s="158" t="s">
        <v>9053</v>
      </c>
      <c r="I2035" s="157">
        <v>220292</v>
      </c>
      <c r="J2035" s="157">
        <v>60</v>
      </c>
      <c r="K2035" s="157" t="s">
        <v>9072</v>
      </c>
      <c r="L2035" s="159">
        <v>0.1</v>
      </c>
      <c r="M2035" s="159" t="s">
        <v>9058</v>
      </c>
      <c r="N2035" s="157">
        <v>220292</v>
      </c>
      <c r="O2035" s="7" t="s">
        <v>9056</v>
      </c>
      <c r="P2035" s="16">
        <f>IFERROR(LOOKUP(E2035,{30,43,48,53,58,63,68,73,78,83,88,93,97},{42,47,52,57,62,67,72,77,82,87,92,99,100}),999)</f>
        <v>47</v>
      </c>
      <c r="Q2035">
        <v>1</v>
      </c>
    </row>
    <row r="2036" spans="1:17" x14ac:dyDescent="0.35">
      <c r="A2036" s="153">
        <v>23511</v>
      </c>
      <c r="B2036" t="s">
        <v>9052</v>
      </c>
      <c r="C2036" s="154">
        <v>44845</v>
      </c>
      <c r="D2036" s="155" t="s">
        <v>6</v>
      </c>
      <c r="E2036" s="156">
        <v>67</v>
      </c>
      <c r="F2036" s="157" t="s">
        <v>8969</v>
      </c>
      <c r="G2036" s="157" t="s">
        <v>9</v>
      </c>
      <c r="H2036" s="158" t="s">
        <v>9053</v>
      </c>
      <c r="I2036" s="157">
        <v>637603</v>
      </c>
      <c r="J2036" s="157">
        <v>60</v>
      </c>
      <c r="K2036" s="157" t="s">
        <v>9055</v>
      </c>
      <c r="L2036" s="159">
        <v>1.2</v>
      </c>
      <c r="M2036" s="159" t="s">
        <v>9000</v>
      </c>
      <c r="N2036" s="157">
        <v>637603</v>
      </c>
      <c r="O2036" s="7" t="s">
        <v>9056</v>
      </c>
      <c r="P2036" s="16">
        <f>IFERROR(LOOKUP(E2036,{30,43,48,53,58,63,68,73,78,83,88,93,97},{42,47,52,57,62,67,72,77,82,87,92,99,100}),999)</f>
        <v>67</v>
      </c>
      <c r="Q2036">
        <v>1</v>
      </c>
    </row>
    <row r="2037" spans="1:17" x14ac:dyDescent="0.35">
      <c r="A2037" s="153">
        <v>23512</v>
      </c>
      <c r="B2037" t="s">
        <v>9052</v>
      </c>
      <c r="C2037" s="154">
        <v>44845</v>
      </c>
      <c r="D2037" s="155" t="s">
        <v>6</v>
      </c>
      <c r="E2037" s="156">
        <v>52</v>
      </c>
      <c r="F2037" s="157" t="s">
        <v>8969</v>
      </c>
      <c r="G2037" s="157" t="s">
        <v>9</v>
      </c>
      <c r="H2037" s="158" t="s">
        <v>9053</v>
      </c>
      <c r="I2037" s="157">
        <v>220195</v>
      </c>
      <c r="J2037" s="157">
        <v>60</v>
      </c>
      <c r="K2037" s="157" t="s">
        <v>9065</v>
      </c>
      <c r="L2037" s="159">
        <v>0.2</v>
      </c>
      <c r="M2037" s="159" t="s">
        <v>9058</v>
      </c>
      <c r="N2037" s="157">
        <v>220195</v>
      </c>
      <c r="O2037" s="7" t="s">
        <v>9056</v>
      </c>
      <c r="P2037" s="16">
        <f>IFERROR(LOOKUP(E2037,{30,43,48,53,58,63,68,73,78,83,88,93,97},{42,47,52,57,62,67,72,77,82,87,92,99,100}),999)</f>
        <v>52</v>
      </c>
      <c r="Q2037">
        <v>1</v>
      </c>
    </row>
    <row r="2038" spans="1:17" x14ac:dyDescent="0.35">
      <c r="A2038" s="153">
        <v>23513</v>
      </c>
      <c r="B2038" t="s">
        <v>9052</v>
      </c>
      <c r="C2038" s="154">
        <v>44845</v>
      </c>
      <c r="D2038" s="155" t="s">
        <v>6</v>
      </c>
      <c r="E2038" s="156">
        <v>55</v>
      </c>
      <c r="F2038" s="157" t="s">
        <v>8969</v>
      </c>
      <c r="G2038" s="157" t="s">
        <v>9</v>
      </c>
      <c r="H2038" s="158" t="s">
        <v>9053</v>
      </c>
      <c r="I2038" s="157">
        <v>637762</v>
      </c>
      <c r="J2038" s="157">
        <v>60</v>
      </c>
      <c r="K2038" s="157" t="s">
        <v>9066</v>
      </c>
      <c r="L2038" s="159">
        <v>1.1000000000000001</v>
      </c>
      <c r="M2038" s="159" t="s">
        <v>9000</v>
      </c>
      <c r="N2038" s="157">
        <v>637762</v>
      </c>
      <c r="O2038" s="7" t="s">
        <v>9056</v>
      </c>
      <c r="P2038" s="16">
        <f>IFERROR(LOOKUP(E2038,{30,43,48,53,58,63,68,73,78,83,88,93,97},{42,47,52,57,62,67,72,77,82,87,92,99,100}),999)</f>
        <v>57</v>
      </c>
      <c r="Q2038">
        <v>1</v>
      </c>
    </row>
    <row r="2039" spans="1:17" x14ac:dyDescent="0.35">
      <c r="A2039" s="153">
        <v>23514</v>
      </c>
      <c r="B2039" t="s">
        <v>9052</v>
      </c>
      <c r="C2039" s="154">
        <v>44845</v>
      </c>
      <c r="D2039" s="155" t="s">
        <v>6</v>
      </c>
      <c r="E2039" s="156">
        <v>58</v>
      </c>
      <c r="F2039" s="157" t="s">
        <v>8969</v>
      </c>
      <c r="G2039" s="157" t="s">
        <v>9</v>
      </c>
      <c r="H2039" s="158" t="s">
        <v>9053</v>
      </c>
      <c r="I2039" s="157">
        <v>220199</v>
      </c>
      <c r="J2039" s="157">
        <v>60</v>
      </c>
      <c r="K2039" s="157" t="s">
        <v>9057</v>
      </c>
      <c r="L2039" s="159">
        <v>0.2</v>
      </c>
      <c r="M2039" s="159" t="s">
        <v>9058</v>
      </c>
      <c r="N2039" s="157">
        <v>220199</v>
      </c>
      <c r="O2039" s="7" t="s">
        <v>9056</v>
      </c>
      <c r="P2039" s="16">
        <f>IFERROR(LOOKUP(E2039,{30,43,48,53,58,63,68,73,78,83,88,93,97},{42,47,52,57,62,67,72,77,82,87,92,99,100}),999)</f>
        <v>62</v>
      </c>
      <c r="Q2039">
        <v>1</v>
      </c>
    </row>
    <row r="2040" spans="1:17" ht="29" x14ac:dyDescent="0.35">
      <c r="A2040" s="153">
        <v>23515</v>
      </c>
      <c r="B2040" t="s">
        <v>9052</v>
      </c>
      <c r="C2040" s="154">
        <v>44845</v>
      </c>
      <c r="D2040" s="155" t="s">
        <v>6</v>
      </c>
      <c r="E2040" s="156">
        <v>62</v>
      </c>
      <c r="F2040" s="157" t="s">
        <v>8969</v>
      </c>
      <c r="G2040" s="157" t="s">
        <v>9</v>
      </c>
      <c r="H2040" s="158" t="s">
        <v>9053</v>
      </c>
      <c r="I2040" s="157">
        <v>91459</v>
      </c>
      <c r="J2040" s="157">
        <v>60</v>
      </c>
      <c r="K2040" s="157" t="s">
        <v>9060</v>
      </c>
      <c r="L2040" s="159">
        <v>0.2</v>
      </c>
      <c r="M2040" s="159" t="s">
        <v>9058</v>
      </c>
      <c r="N2040" s="157">
        <v>91459</v>
      </c>
      <c r="O2040" s="7" t="s">
        <v>9056</v>
      </c>
      <c r="P2040" s="16">
        <f>IFERROR(LOOKUP(E2040,{30,43,48,53,58,63,68,73,78,83,88,93,97},{42,47,52,57,62,67,72,77,82,87,92,99,100}),999)</f>
        <v>62</v>
      </c>
      <c r="Q2040">
        <v>1</v>
      </c>
    </row>
    <row r="2041" spans="1:17" ht="29" x14ac:dyDescent="0.35">
      <c r="A2041" s="153">
        <v>23516</v>
      </c>
      <c r="B2041" t="s">
        <v>9052</v>
      </c>
      <c r="C2041" s="154">
        <v>44845</v>
      </c>
      <c r="D2041" s="155" t="s">
        <v>6</v>
      </c>
      <c r="E2041" s="156">
        <v>40</v>
      </c>
      <c r="F2041" s="157" t="s">
        <v>8969</v>
      </c>
      <c r="G2041" s="157" t="s">
        <v>9</v>
      </c>
      <c r="H2041" s="158" t="s">
        <v>9053</v>
      </c>
      <c r="I2041" s="157">
        <v>220291</v>
      </c>
      <c r="J2041" s="157">
        <v>60</v>
      </c>
      <c r="K2041" s="157" t="s">
        <v>9072</v>
      </c>
      <c r="L2041" s="159">
        <v>0.1</v>
      </c>
      <c r="M2041" s="159" t="s">
        <v>9058</v>
      </c>
      <c r="N2041" s="157">
        <v>220291</v>
      </c>
      <c r="O2041" s="7" t="s">
        <v>9056</v>
      </c>
      <c r="P2041" s="16">
        <f>IFERROR(LOOKUP(E2041,{30,43,48,53,58,63,68,73,78,83,88,93,97},{42,47,52,57,62,67,72,77,82,87,92,99,100}),999)</f>
        <v>42</v>
      </c>
      <c r="Q2041">
        <v>1</v>
      </c>
    </row>
    <row r="2042" spans="1:17" x14ac:dyDescent="0.35">
      <c r="A2042" s="153">
        <v>23517</v>
      </c>
      <c r="B2042" t="s">
        <v>9052</v>
      </c>
      <c r="C2042" s="154">
        <v>44845</v>
      </c>
      <c r="D2042" s="155" t="s">
        <v>6</v>
      </c>
      <c r="E2042" s="156">
        <v>55</v>
      </c>
      <c r="F2042" s="157" t="s">
        <v>8969</v>
      </c>
      <c r="G2042" s="157" t="s">
        <v>9</v>
      </c>
      <c r="H2042" s="158" t="s">
        <v>9053</v>
      </c>
      <c r="I2042" s="157">
        <v>220195</v>
      </c>
      <c r="J2042" s="157">
        <v>60</v>
      </c>
      <c r="K2042" s="157" t="s">
        <v>9065</v>
      </c>
      <c r="L2042" s="159">
        <v>0.2</v>
      </c>
      <c r="M2042" s="159" t="s">
        <v>9058</v>
      </c>
      <c r="N2042" s="157">
        <v>220195</v>
      </c>
      <c r="O2042" s="7" t="s">
        <v>9056</v>
      </c>
      <c r="P2042" s="16">
        <f>IFERROR(LOOKUP(E2042,{30,43,48,53,58,63,68,73,78,83,88,93,97},{42,47,52,57,62,67,72,77,82,87,92,99,100}),999)</f>
        <v>57</v>
      </c>
      <c r="Q2042">
        <v>1</v>
      </c>
    </row>
    <row r="2043" spans="1:17" x14ac:dyDescent="0.35">
      <c r="A2043" s="153">
        <v>23518</v>
      </c>
      <c r="B2043" t="s">
        <v>9052</v>
      </c>
      <c r="C2043" s="154">
        <v>44845</v>
      </c>
      <c r="D2043" s="155" t="s">
        <v>6</v>
      </c>
      <c r="E2043" s="156">
        <v>60</v>
      </c>
      <c r="F2043" s="157" t="s">
        <v>8969</v>
      </c>
      <c r="G2043" s="157" t="s">
        <v>9</v>
      </c>
      <c r="H2043" s="158" t="s">
        <v>9053</v>
      </c>
      <c r="I2043" s="157">
        <v>637603</v>
      </c>
      <c r="J2043" s="157">
        <v>60</v>
      </c>
      <c r="K2043" s="157" t="s">
        <v>9055</v>
      </c>
      <c r="L2043" s="159">
        <v>1.2</v>
      </c>
      <c r="M2043" s="159" t="s">
        <v>9000</v>
      </c>
      <c r="N2043" s="157">
        <v>637603</v>
      </c>
      <c r="O2043" s="7" t="s">
        <v>9056</v>
      </c>
      <c r="P2043" s="16">
        <f>IFERROR(LOOKUP(E2043,{30,43,48,53,58,63,68,73,78,83,88,93,97},{42,47,52,57,62,67,72,77,82,87,92,99,100}),999)</f>
        <v>62</v>
      </c>
      <c r="Q2043">
        <v>1</v>
      </c>
    </row>
    <row r="2044" spans="1:17" ht="29" x14ac:dyDescent="0.35">
      <c r="A2044" s="153">
        <v>23519</v>
      </c>
      <c r="B2044" t="s">
        <v>9052</v>
      </c>
      <c r="C2044" s="154">
        <v>44845</v>
      </c>
      <c r="D2044" s="155" t="s">
        <v>6</v>
      </c>
      <c r="E2044" s="161">
        <v>66</v>
      </c>
      <c r="F2044" s="157" t="s">
        <v>8969</v>
      </c>
      <c r="G2044" s="157" t="s">
        <v>9</v>
      </c>
      <c r="H2044" s="158" t="s">
        <v>9053</v>
      </c>
      <c r="I2044" s="157">
        <v>999999</v>
      </c>
      <c r="J2044" s="157">
        <v>60</v>
      </c>
      <c r="K2044" s="157" t="s">
        <v>9075</v>
      </c>
      <c r="L2044" s="160">
        <v>1</v>
      </c>
      <c r="M2044" s="159" t="s">
        <v>9000</v>
      </c>
      <c r="N2044" s="157">
        <v>999999</v>
      </c>
      <c r="O2044" s="7" t="s">
        <v>9056</v>
      </c>
      <c r="P2044" s="16">
        <f>IFERROR(LOOKUP(E2044,{30,43,48,53,58,63,68,73,78,83,88,93,97},{42,47,52,57,62,67,72,77,82,87,92,99,100}),999)</f>
        <v>67</v>
      </c>
      <c r="Q2044">
        <v>1</v>
      </c>
    </row>
    <row r="2045" spans="1:17" ht="29" x14ac:dyDescent="0.35">
      <c r="A2045" s="153">
        <v>23520</v>
      </c>
      <c r="B2045" t="s">
        <v>9052</v>
      </c>
      <c r="C2045" s="154">
        <v>44845</v>
      </c>
      <c r="D2045" s="155" t="s">
        <v>6</v>
      </c>
      <c r="E2045" s="156">
        <v>58</v>
      </c>
      <c r="F2045" s="157" t="s">
        <v>8969</v>
      </c>
      <c r="G2045" s="157" t="s">
        <v>9</v>
      </c>
      <c r="H2045" s="158" t="s">
        <v>9053</v>
      </c>
      <c r="I2045" s="157">
        <v>220276</v>
      </c>
      <c r="J2045" s="157">
        <v>60</v>
      </c>
      <c r="K2045" s="157" t="s">
        <v>9061</v>
      </c>
      <c r="L2045" s="159">
        <v>0.2</v>
      </c>
      <c r="M2045" s="159" t="s">
        <v>9058</v>
      </c>
      <c r="N2045" s="157">
        <v>220276</v>
      </c>
      <c r="O2045" s="7" t="s">
        <v>9056</v>
      </c>
      <c r="P2045" s="16">
        <f>IFERROR(LOOKUP(E2045,{30,43,48,53,58,63,68,73,78,83,88,93,97},{42,47,52,57,62,67,72,77,82,87,92,99,100}),999)</f>
        <v>62</v>
      </c>
      <c r="Q2045">
        <v>1</v>
      </c>
    </row>
    <row r="2046" spans="1:17" ht="29" x14ac:dyDescent="0.35">
      <c r="A2046" s="153">
        <v>23521</v>
      </c>
      <c r="B2046" t="s">
        <v>9052</v>
      </c>
      <c r="C2046" s="154">
        <v>44845</v>
      </c>
      <c r="D2046" s="155" t="s">
        <v>6</v>
      </c>
      <c r="E2046" s="156">
        <v>59</v>
      </c>
      <c r="F2046" s="157" t="s">
        <v>8969</v>
      </c>
      <c r="G2046" s="157" t="s">
        <v>9</v>
      </c>
      <c r="H2046" s="158" t="s">
        <v>9053</v>
      </c>
      <c r="I2046" s="157">
        <v>220197</v>
      </c>
      <c r="J2046" s="157">
        <v>60</v>
      </c>
      <c r="K2046" s="157" t="s">
        <v>9062</v>
      </c>
      <c r="L2046" s="159">
        <v>0.2</v>
      </c>
      <c r="M2046" s="159" t="s">
        <v>9058</v>
      </c>
      <c r="N2046" s="157">
        <v>220197</v>
      </c>
      <c r="O2046" s="7" t="s">
        <v>9056</v>
      </c>
      <c r="P2046" s="16">
        <f>IFERROR(LOOKUP(E2046,{30,43,48,53,58,63,68,73,78,83,88,93,97},{42,47,52,57,62,67,72,77,82,87,92,99,100}),999)</f>
        <v>62</v>
      </c>
      <c r="Q2046">
        <v>1</v>
      </c>
    </row>
    <row r="2047" spans="1:17" x14ac:dyDescent="0.35">
      <c r="A2047" s="153">
        <v>23522</v>
      </c>
      <c r="B2047" t="s">
        <v>9052</v>
      </c>
      <c r="C2047" s="154">
        <v>44845</v>
      </c>
      <c r="D2047" s="155" t="s">
        <v>6</v>
      </c>
      <c r="E2047" s="156">
        <v>46</v>
      </c>
      <c r="F2047" s="157" t="s">
        <v>8969</v>
      </c>
      <c r="G2047" s="157" t="s">
        <v>9</v>
      </c>
      <c r="H2047" s="158" t="s">
        <v>9053</v>
      </c>
      <c r="I2047" s="157">
        <v>220293</v>
      </c>
      <c r="J2047" s="157">
        <v>60</v>
      </c>
      <c r="K2047" s="157" t="s">
        <v>9073</v>
      </c>
      <c r="L2047" s="159">
        <v>0.1</v>
      </c>
      <c r="M2047" s="159" t="s">
        <v>9058</v>
      </c>
      <c r="N2047" s="157">
        <v>220293</v>
      </c>
      <c r="O2047" s="7" t="s">
        <v>9056</v>
      </c>
      <c r="P2047" s="16">
        <f>IFERROR(LOOKUP(E2047,{30,43,48,53,58,63,68,73,78,83,88,93,97},{42,47,52,57,62,67,72,77,82,87,92,99,100}),999)</f>
        <v>47</v>
      </c>
      <c r="Q2047">
        <v>1</v>
      </c>
    </row>
    <row r="2048" spans="1:17" x14ac:dyDescent="0.35">
      <c r="A2048" s="153">
        <v>23523</v>
      </c>
      <c r="B2048" t="s">
        <v>9052</v>
      </c>
      <c r="C2048" s="154">
        <v>44845</v>
      </c>
      <c r="D2048" s="155" t="s">
        <v>6</v>
      </c>
      <c r="E2048" s="156">
        <v>44</v>
      </c>
      <c r="F2048" s="157" t="s">
        <v>8969</v>
      </c>
      <c r="G2048" s="157" t="s">
        <v>9</v>
      </c>
      <c r="H2048" s="158" t="s">
        <v>9053</v>
      </c>
      <c r="I2048" s="157">
        <v>91579</v>
      </c>
      <c r="J2048" s="157">
        <v>60</v>
      </c>
      <c r="K2048" s="157" t="s">
        <v>9063</v>
      </c>
      <c r="L2048" s="159">
        <v>0.1</v>
      </c>
      <c r="M2048" s="159" t="s">
        <v>9058</v>
      </c>
      <c r="N2048" s="157">
        <v>91579</v>
      </c>
      <c r="O2048" s="7" t="s">
        <v>9056</v>
      </c>
      <c r="P2048" s="16">
        <f>IFERROR(LOOKUP(E2048,{30,43,48,53,58,63,68,73,78,83,88,93,97},{42,47,52,57,62,67,72,77,82,87,92,99,100}),999)</f>
        <v>47</v>
      </c>
      <c r="Q2048">
        <v>1</v>
      </c>
    </row>
    <row r="2049" spans="1:17" x14ac:dyDescent="0.35">
      <c r="A2049" s="153">
        <v>23524</v>
      </c>
      <c r="B2049" t="s">
        <v>9052</v>
      </c>
      <c r="C2049" s="154">
        <v>44845</v>
      </c>
      <c r="D2049" s="155" t="s">
        <v>6</v>
      </c>
      <c r="E2049" s="156">
        <v>35</v>
      </c>
      <c r="F2049" s="157" t="s">
        <v>8969</v>
      </c>
      <c r="G2049" s="157" t="s">
        <v>9</v>
      </c>
      <c r="H2049" s="158" t="s">
        <v>9053</v>
      </c>
      <c r="I2049" s="157">
        <v>637944</v>
      </c>
      <c r="J2049" s="157">
        <v>60</v>
      </c>
      <c r="K2049" s="157" t="s">
        <v>9074</v>
      </c>
      <c r="L2049" s="160">
        <v>1</v>
      </c>
      <c r="M2049" s="159" t="s">
        <v>9000</v>
      </c>
      <c r="N2049" s="157">
        <v>637944</v>
      </c>
      <c r="O2049" s="7" t="s">
        <v>9056</v>
      </c>
      <c r="P2049" s="16">
        <f>IFERROR(LOOKUP(E2049,{30,43,48,53,58,63,68,73,78,83,88,93,97},{42,47,52,57,62,67,72,77,82,87,92,99,100}),999)</f>
        <v>42</v>
      </c>
      <c r="Q2049">
        <v>1</v>
      </c>
    </row>
    <row r="2050" spans="1:17" x14ac:dyDescent="0.35">
      <c r="A2050" s="153">
        <v>23525</v>
      </c>
      <c r="B2050" t="s">
        <v>9052</v>
      </c>
      <c r="C2050" s="154">
        <v>44845</v>
      </c>
      <c r="D2050" s="155" t="s">
        <v>6</v>
      </c>
      <c r="E2050" s="156">
        <v>68</v>
      </c>
      <c r="F2050" s="157" t="s">
        <v>8969</v>
      </c>
      <c r="G2050" s="157" t="s">
        <v>9</v>
      </c>
      <c r="H2050" s="158" t="s">
        <v>9053</v>
      </c>
      <c r="I2050" s="157">
        <v>637603</v>
      </c>
      <c r="J2050" s="157">
        <v>60</v>
      </c>
      <c r="K2050" s="157" t="s">
        <v>9055</v>
      </c>
      <c r="L2050" s="159">
        <v>1.2</v>
      </c>
      <c r="M2050" s="159" t="s">
        <v>9000</v>
      </c>
      <c r="N2050" s="157">
        <v>637603</v>
      </c>
      <c r="O2050" s="7" t="s">
        <v>9056</v>
      </c>
      <c r="P2050" s="16">
        <f>IFERROR(LOOKUP(E2050,{30,43,48,53,58,63,68,73,78,83,88,93,97},{42,47,52,57,62,67,72,77,82,87,92,99,100}),999)</f>
        <v>72</v>
      </c>
      <c r="Q2050">
        <v>1</v>
      </c>
    </row>
    <row r="2051" spans="1:17" x14ac:dyDescent="0.35">
      <c r="A2051" s="153">
        <v>23526</v>
      </c>
      <c r="B2051" t="s">
        <v>9052</v>
      </c>
      <c r="C2051" s="154">
        <v>44845</v>
      </c>
      <c r="D2051" s="155" t="s">
        <v>6</v>
      </c>
      <c r="E2051" s="156">
        <v>60</v>
      </c>
      <c r="F2051" s="157" t="s">
        <v>8969</v>
      </c>
      <c r="G2051" s="157" t="s">
        <v>9</v>
      </c>
      <c r="H2051" s="158" t="s">
        <v>9053</v>
      </c>
      <c r="I2051" s="157">
        <v>637603</v>
      </c>
      <c r="J2051" s="157">
        <v>60</v>
      </c>
      <c r="K2051" s="157" t="s">
        <v>9055</v>
      </c>
      <c r="L2051" s="159">
        <v>1.2</v>
      </c>
      <c r="M2051" s="159" t="s">
        <v>9000</v>
      </c>
      <c r="N2051" s="157">
        <v>637603</v>
      </c>
      <c r="O2051" s="7" t="s">
        <v>9056</v>
      </c>
      <c r="P2051" s="16">
        <f>IFERROR(LOOKUP(E2051,{30,43,48,53,58,63,68,73,78,83,88,93,97},{42,47,52,57,62,67,72,77,82,87,92,99,100}),999)</f>
        <v>62</v>
      </c>
      <c r="Q2051">
        <v>1</v>
      </c>
    </row>
    <row r="2052" spans="1:17" x14ac:dyDescent="0.35">
      <c r="A2052" s="153">
        <v>23527</v>
      </c>
      <c r="B2052" t="s">
        <v>9052</v>
      </c>
      <c r="C2052" s="154">
        <v>44845</v>
      </c>
      <c r="D2052" s="155" t="s">
        <v>6</v>
      </c>
      <c r="E2052" s="156">
        <v>54</v>
      </c>
      <c r="F2052" s="157" t="s">
        <v>8969</v>
      </c>
      <c r="G2052" s="157" t="s">
        <v>9</v>
      </c>
      <c r="H2052" s="158" t="s">
        <v>9053</v>
      </c>
      <c r="I2052" s="157">
        <v>637758</v>
      </c>
      <c r="J2052" s="157">
        <v>60</v>
      </c>
      <c r="K2052" s="157" t="s">
        <v>9059</v>
      </c>
      <c r="L2052" s="159">
        <v>0.2</v>
      </c>
      <c r="M2052" s="159" t="s">
        <v>9058</v>
      </c>
      <c r="N2052" s="157">
        <v>637758</v>
      </c>
      <c r="O2052" s="7" t="s">
        <v>9056</v>
      </c>
      <c r="P2052" s="16">
        <f>IFERROR(LOOKUP(E2052,{30,43,48,53,58,63,68,73,78,83,88,93,97},{42,47,52,57,62,67,72,77,82,87,92,99,100}),999)</f>
        <v>57</v>
      </c>
      <c r="Q2052">
        <v>1</v>
      </c>
    </row>
    <row r="2053" spans="1:17" x14ac:dyDescent="0.35">
      <c r="A2053" s="153">
        <v>23528</v>
      </c>
      <c r="B2053" t="s">
        <v>9052</v>
      </c>
      <c r="C2053" s="154">
        <v>44845</v>
      </c>
      <c r="D2053" s="155" t="s">
        <v>6</v>
      </c>
      <c r="E2053" s="156">
        <v>55</v>
      </c>
      <c r="F2053" s="157" t="s">
        <v>8969</v>
      </c>
      <c r="G2053" s="157" t="s">
        <v>9</v>
      </c>
      <c r="H2053" s="158" t="s">
        <v>9053</v>
      </c>
      <c r="I2053" s="157">
        <v>220282</v>
      </c>
      <c r="J2053" s="157">
        <v>60</v>
      </c>
      <c r="K2053" s="157" t="s">
        <v>9057</v>
      </c>
      <c r="L2053" s="159">
        <v>0.2</v>
      </c>
      <c r="M2053" s="159" t="s">
        <v>9058</v>
      </c>
      <c r="N2053" s="157">
        <v>220282</v>
      </c>
      <c r="O2053" s="7" t="s">
        <v>9056</v>
      </c>
      <c r="P2053" s="16">
        <f>IFERROR(LOOKUP(E2053,{30,43,48,53,58,63,68,73,78,83,88,93,97},{42,47,52,57,62,67,72,77,82,87,92,99,100}),999)</f>
        <v>57</v>
      </c>
      <c r="Q2053">
        <v>1</v>
      </c>
    </row>
    <row r="2054" spans="1:17" x14ac:dyDescent="0.35">
      <c r="A2054" s="153">
        <v>23529</v>
      </c>
      <c r="B2054" t="s">
        <v>9052</v>
      </c>
      <c r="C2054" s="154">
        <v>44845</v>
      </c>
      <c r="D2054" s="155" t="s">
        <v>6</v>
      </c>
      <c r="E2054" s="156">
        <v>63</v>
      </c>
      <c r="F2054" s="157" t="s">
        <v>8969</v>
      </c>
      <c r="G2054" s="157" t="s">
        <v>9</v>
      </c>
      <c r="H2054" s="158" t="s">
        <v>9053</v>
      </c>
      <c r="I2054" s="157">
        <v>637603</v>
      </c>
      <c r="J2054" s="157">
        <v>60</v>
      </c>
      <c r="K2054" s="157" t="s">
        <v>9055</v>
      </c>
      <c r="L2054" s="159">
        <v>1.2</v>
      </c>
      <c r="M2054" s="159" t="s">
        <v>9000</v>
      </c>
      <c r="N2054" s="157">
        <v>637603</v>
      </c>
      <c r="O2054" s="7" t="s">
        <v>9056</v>
      </c>
      <c r="P2054" s="16">
        <f>IFERROR(LOOKUP(E2054,{30,43,48,53,58,63,68,73,78,83,88,93,97},{42,47,52,57,62,67,72,77,82,87,92,99,100}),999)</f>
        <v>67</v>
      </c>
      <c r="Q2054">
        <v>1</v>
      </c>
    </row>
    <row r="2055" spans="1:17" x14ac:dyDescent="0.35">
      <c r="A2055" s="153">
        <v>23530</v>
      </c>
      <c r="B2055" t="s">
        <v>9052</v>
      </c>
      <c r="C2055" s="154">
        <v>44845</v>
      </c>
      <c r="D2055" s="155" t="s">
        <v>6</v>
      </c>
      <c r="E2055" s="156">
        <v>65</v>
      </c>
      <c r="F2055" s="157" t="s">
        <v>8969</v>
      </c>
      <c r="G2055" s="157" t="s">
        <v>9</v>
      </c>
      <c r="H2055" s="158" t="s">
        <v>9053</v>
      </c>
      <c r="I2055" s="157">
        <v>220195</v>
      </c>
      <c r="J2055" s="157">
        <v>60</v>
      </c>
      <c r="K2055" s="157" t="s">
        <v>9065</v>
      </c>
      <c r="L2055" s="159">
        <v>0.2</v>
      </c>
      <c r="M2055" s="159" t="s">
        <v>9058</v>
      </c>
      <c r="N2055" s="157">
        <v>220195</v>
      </c>
      <c r="O2055" s="7" t="s">
        <v>9056</v>
      </c>
      <c r="P2055" s="16">
        <f>IFERROR(LOOKUP(E2055,{30,43,48,53,58,63,68,73,78,83,88,93,97},{42,47,52,57,62,67,72,77,82,87,92,99,100}),999)</f>
        <v>67</v>
      </c>
      <c r="Q2055">
        <v>1</v>
      </c>
    </row>
    <row r="2056" spans="1:17" x14ac:dyDescent="0.35">
      <c r="A2056" s="153">
        <v>23531</v>
      </c>
      <c r="B2056" t="s">
        <v>9052</v>
      </c>
      <c r="C2056" s="154">
        <v>44845</v>
      </c>
      <c r="D2056" s="155" t="s">
        <v>6</v>
      </c>
      <c r="E2056" s="156">
        <v>61</v>
      </c>
      <c r="F2056" s="157" t="s">
        <v>8969</v>
      </c>
      <c r="G2056" s="157" t="s">
        <v>9</v>
      </c>
      <c r="H2056" s="158" t="s">
        <v>9053</v>
      </c>
      <c r="I2056" s="157">
        <v>637758</v>
      </c>
      <c r="J2056" s="157">
        <v>60</v>
      </c>
      <c r="K2056" s="157" t="s">
        <v>9059</v>
      </c>
      <c r="L2056" s="159">
        <v>0.2</v>
      </c>
      <c r="M2056" s="159" t="s">
        <v>9058</v>
      </c>
      <c r="N2056" s="157">
        <v>637758</v>
      </c>
      <c r="O2056" s="7" t="s">
        <v>9056</v>
      </c>
      <c r="P2056" s="16">
        <f>IFERROR(LOOKUP(E2056,{30,43,48,53,58,63,68,73,78,83,88,93,97},{42,47,52,57,62,67,72,77,82,87,92,99,100}),999)</f>
        <v>62</v>
      </c>
      <c r="Q2056">
        <v>1</v>
      </c>
    </row>
    <row r="2057" spans="1:17" ht="29" x14ac:dyDescent="0.35">
      <c r="A2057" s="153">
        <v>23532</v>
      </c>
      <c r="B2057" t="s">
        <v>9052</v>
      </c>
      <c r="C2057" s="154">
        <v>44845</v>
      </c>
      <c r="D2057" s="155" t="s">
        <v>6</v>
      </c>
      <c r="E2057" s="156">
        <v>65</v>
      </c>
      <c r="F2057" s="157" t="s">
        <v>8969</v>
      </c>
      <c r="G2057" s="157" t="s">
        <v>9</v>
      </c>
      <c r="H2057" s="158" t="s">
        <v>9053</v>
      </c>
      <c r="I2057" s="157">
        <v>220197</v>
      </c>
      <c r="J2057" s="157">
        <v>60</v>
      </c>
      <c r="K2057" s="157" t="s">
        <v>9062</v>
      </c>
      <c r="L2057" s="159">
        <v>0.2</v>
      </c>
      <c r="M2057" s="159" t="s">
        <v>9058</v>
      </c>
      <c r="N2057" s="157">
        <v>220197</v>
      </c>
      <c r="O2057" s="7" t="s">
        <v>9056</v>
      </c>
      <c r="P2057" s="16">
        <f>IFERROR(LOOKUP(E2057,{30,43,48,53,58,63,68,73,78,83,88,93,97},{42,47,52,57,62,67,72,77,82,87,92,99,100}),999)</f>
        <v>67</v>
      </c>
      <c r="Q2057">
        <v>1</v>
      </c>
    </row>
    <row r="2058" spans="1:17" ht="29" x14ac:dyDescent="0.35">
      <c r="A2058" s="153">
        <v>23533</v>
      </c>
      <c r="B2058" t="s">
        <v>9052</v>
      </c>
      <c r="C2058" s="154">
        <v>44845</v>
      </c>
      <c r="D2058" s="155" t="s">
        <v>6</v>
      </c>
      <c r="E2058" s="156">
        <v>67</v>
      </c>
      <c r="F2058" s="157" t="s">
        <v>8969</v>
      </c>
      <c r="G2058" s="157" t="s">
        <v>9</v>
      </c>
      <c r="H2058" s="158" t="s">
        <v>9053</v>
      </c>
      <c r="I2058" s="157">
        <v>91459</v>
      </c>
      <c r="J2058" s="157">
        <v>60</v>
      </c>
      <c r="K2058" s="157" t="s">
        <v>9060</v>
      </c>
      <c r="L2058" s="159">
        <v>0.2</v>
      </c>
      <c r="M2058" s="159" t="s">
        <v>9058</v>
      </c>
      <c r="N2058" s="157">
        <v>91459</v>
      </c>
      <c r="O2058" s="7" t="s">
        <v>9056</v>
      </c>
      <c r="P2058" s="16">
        <f>IFERROR(LOOKUP(E2058,{30,43,48,53,58,63,68,73,78,83,88,93,97},{42,47,52,57,62,67,72,77,82,87,92,99,100}),999)</f>
        <v>67</v>
      </c>
      <c r="Q2058">
        <v>1</v>
      </c>
    </row>
    <row r="2059" spans="1:17" x14ac:dyDescent="0.35">
      <c r="A2059" s="153">
        <v>23534</v>
      </c>
      <c r="B2059" t="s">
        <v>9052</v>
      </c>
      <c r="C2059" s="154">
        <v>44845</v>
      </c>
      <c r="D2059" s="155" t="s">
        <v>6</v>
      </c>
      <c r="E2059" s="156">
        <v>54</v>
      </c>
      <c r="F2059" s="157" t="s">
        <v>8969</v>
      </c>
      <c r="G2059" s="157" t="s">
        <v>9</v>
      </c>
      <c r="H2059" s="158" t="s">
        <v>9053</v>
      </c>
      <c r="I2059" s="157">
        <v>220195</v>
      </c>
      <c r="J2059" s="157">
        <v>60</v>
      </c>
      <c r="K2059" s="157" t="s">
        <v>9065</v>
      </c>
      <c r="L2059" s="159">
        <v>0.2</v>
      </c>
      <c r="M2059" s="159" t="s">
        <v>9058</v>
      </c>
      <c r="N2059" s="157">
        <v>220195</v>
      </c>
      <c r="O2059" s="7" t="s">
        <v>9056</v>
      </c>
      <c r="P2059" s="16">
        <f>IFERROR(LOOKUP(E2059,{30,43,48,53,58,63,68,73,78,83,88,93,97},{42,47,52,57,62,67,72,77,82,87,92,99,100}),999)</f>
        <v>57</v>
      </c>
      <c r="Q2059">
        <v>1</v>
      </c>
    </row>
    <row r="2060" spans="1:17" ht="29" x14ac:dyDescent="0.35">
      <c r="A2060" s="153">
        <v>23535</v>
      </c>
      <c r="B2060" t="s">
        <v>9052</v>
      </c>
      <c r="C2060" s="154">
        <v>44845</v>
      </c>
      <c r="D2060" s="155" t="s">
        <v>6</v>
      </c>
      <c r="E2060" s="156">
        <v>55</v>
      </c>
      <c r="F2060" s="157" t="s">
        <v>8969</v>
      </c>
      <c r="G2060" s="157" t="s">
        <v>9</v>
      </c>
      <c r="H2060" s="158" t="s">
        <v>9053</v>
      </c>
      <c r="I2060" s="157">
        <v>220198</v>
      </c>
      <c r="J2060" s="157">
        <v>60</v>
      </c>
      <c r="K2060" s="157" t="s">
        <v>9062</v>
      </c>
      <c r="L2060" s="159">
        <v>0.2</v>
      </c>
      <c r="M2060" s="159" t="s">
        <v>9058</v>
      </c>
      <c r="N2060" s="157">
        <v>220198</v>
      </c>
      <c r="O2060" s="7" t="s">
        <v>9056</v>
      </c>
      <c r="P2060" s="16">
        <f>IFERROR(LOOKUP(E2060,{30,43,48,53,58,63,68,73,78,83,88,93,97},{42,47,52,57,62,67,72,77,82,87,92,99,100}),999)</f>
        <v>57</v>
      </c>
      <c r="Q2060">
        <v>1</v>
      </c>
    </row>
    <row r="2061" spans="1:17" x14ac:dyDescent="0.35">
      <c r="A2061" s="153">
        <v>23536</v>
      </c>
      <c r="B2061" t="s">
        <v>9052</v>
      </c>
      <c r="C2061" s="154">
        <v>44845</v>
      </c>
      <c r="D2061" s="155" t="s">
        <v>6</v>
      </c>
      <c r="E2061" s="156">
        <v>61</v>
      </c>
      <c r="F2061" s="157" t="s">
        <v>8969</v>
      </c>
      <c r="G2061" s="157" t="s">
        <v>9</v>
      </c>
      <c r="H2061" s="158" t="s">
        <v>9053</v>
      </c>
      <c r="I2061" s="157">
        <v>637603</v>
      </c>
      <c r="J2061" s="157">
        <v>60</v>
      </c>
      <c r="K2061" s="157" t="s">
        <v>9055</v>
      </c>
      <c r="L2061" s="159">
        <v>1.2</v>
      </c>
      <c r="M2061" s="159" t="s">
        <v>9000</v>
      </c>
      <c r="N2061" s="157">
        <v>637603</v>
      </c>
      <c r="O2061" s="7" t="s">
        <v>9056</v>
      </c>
      <c r="P2061" s="16">
        <f>IFERROR(LOOKUP(E2061,{30,43,48,53,58,63,68,73,78,83,88,93,97},{42,47,52,57,62,67,72,77,82,87,92,99,100}),999)</f>
        <v>62</v>
      </c>
      <c r="Q2061">
        <v>1</v>
      </c>
    </row>
    <row r="2062" spans="1:17" x14ac:dyDescent="0.35">
      <c r="A2062" s="153">
        <v>23537</v>
      </c>
      <c r="B2062" t="s">
        <v>9052</v>
      </c>
      <c r="C2062" s="154">
        <v>44845</v>
      </c>
      <c r="D2062" s="155" t="s">
        <v>6</v>
      </c>
      <c r="E2062" s="156">
        <v>55</v>
      </c>
      <c r="F2062" s="157" t="s">
        <v>8969</v>
      </c>
      <c r="G2062" s="157" t="s">
        <v>9</v>
      </c>
      <c r="H2062" s="158" t="s">
        <v>9053</v>
      </c>
      <c r="I2062" s="157">
        <v>637762</v>
      </c>
      <c r="J2062" s="157">
        <v>60</v>
      </c>
      <c r="K2062" s="157" t="s">
        <v>9066</v>
      </c>
      <c r="L2062" s="159">
        <v>1.1000000000000001</v>
      </c>
      <c r="M2062" s="159" t="s">
        <v>9000</v>
      </c>
      <c r="N2062" s="157">
        <v>637762</v>
      </c>
      <c r="O2062" s="7" t="s">
        <v>9056</v>
      </c>
      <c r="P2062" s="16">
        <f>IFERROR(LOOKUP(E2062,{30,43,48,53,58,63,68,73,78,83,88,93,97},{42,47,52,57,62,67,72,77,82,87,92,99,100}),999)</f>
        <v>57</v>
      </c>
      <c r="Q2062">
        <v>1</v>
      </c>
    </row>
    <row r="2063" spans="1:17" x14ac:dyDescent="0.35">
      <c r="A2063" s="153">
        <v>23538</v>
      </c>
      <c r="B2063" t="s">
        <v>9052</v>
      </c>
      <c r="C2063" s="154">
        <v>44845</v>
      </c>
      <c r="D2063" s="155" t="s">
        <v>6</v>
      </c>
      <c r="E2063" s="156">
        <v>58</v>
      </c>
      <c r="F2063" s="157" t="s">
        <v>8969</v>
      </c>
      <c r="G2063" s="157" t="s">
        <v>9</v>
      </c>
      <c r="H2063" s="158" t="s">
        <v>9053</v>
      </c>
      <c r="I2063" s="157">
        <v>637603</v>
      </c>
      <c r="J2063" s="157">
        <v>60</v>
      </c>
      <c r="K2063" s="157" t="s">
        <v>9055</v>
      </c>
      <c r="L2063" s="159">
        <v>1.2</v>
      </c>
      <c r="M2063" s="159" t="s">
        <v>9000</v>
      </c>
      <c r="N2063" s="157">
        <v>637603</v>
      </c>
      <c r="O2063" s="7" t="s">
        <v>9056</v>
      </c>
      <c r="P2063" s="16">
        <f>IFERROR(LOOKUP(E2063,{30,43,48,53,58,63,68,73,78,83,88,93,97},{42,47,52,57,62,67,72,77,82,87,92,99,100}),999)</f>
        <v>62</v>
      </c>
      <c r="Q2063">
        <v>1</v>
      </c>
    </row>
    <row r="2064" spans="1:17" x14ac:dyDescent="0.35">
      <c r="A2064" s="153">
        <v>23539</v>
      </c>
      <c r="B2064" t="s">
        <v>9052</v>
      </c>
      <c r="C2064" s="154">
        <v>44845</v>
      </c>
      <c r="D2064" s="155" t="s">
        <v>6</v>
      </c>
      <c r="E2064" s="156">
        <v>36</v>
      </c>
      <c r="F2064" s="157" t="s">
        <v>8969</v>
      </c>
      <c r="G2064" s="157" t="s">
        <v>9</v>
      </c>
      <c r="H2064" s="158" t="s">
        <v>9053</v>
      </c>
      <c r="I2064" s="157">
        <v>637944</v>
      </c>
      <c r="J2064" s="157">
        <v>60</v>
      </c>
      <c r="K2064" s="157" t="s">
        <v>9074</v>
      </c>
      <c r="L2064" s="160">
        <v>1</v>
      </c>
      <c r="M2064" s="159" t="s">
        <v>9000</v>
      </c>
      <c r="N2064" s="157">
        <v>637944</v>
      </c>
      <c r="O2064" s="7" t="s">
        <v>9056</v>
      </c>
      <c r="P2064" s="16">
        <f>IFERROR(LOOKUP(E2064,{30,43,48,53,58,63,68,73,78,83,88,93,97},{42,47,52,57,62,67,72,77,82,87,92,99,100}),999)</f>
        <v>42</v>
      </c>
      <c r="Q2064">
        <v>1</v>
      </c>
    </row>
    <row r="2065" spans="1:17" x14ac:dyDescent="0.35">
      <c r="A2065" s="153">
        <v>23540</v>
      </c>
      <c r="B2065" t="s">
        <v>9052</v>
      </c>
      <c r="C2065" s="154">
        <v>44845</v>
      </c>
      <c r="D2065" s="155" t="s">
        <v>6</v>
      </c>
      <c r="E2065" s="156">
        <v>63</v>
      </c>
      <c r="F2065" s="157" t="s">
        <v>8969</v>
      </c>
      <c r="G2065" s="157" t="s">
        <v>9</v>
      </c>
      <c r="H2065" s="158" t="s">
        <v>9053</v>
      </c>
      <c r="I2065" s="157">
        <v>220195</v>
      </c>
      <c r="J2065" s="157">
        <v>60</v>
      </c>
      <c r="K2065" s="157" t="s">
        <v>9065</v>
      </c>
      <c r="L2065" s="159">
        <v>0.2</v>
      </c>
      <c r="M2065" s="159" t="s">
        <v>9058</v>
      </c>
      <c r="N2065" s="157">
        <v>220195</v>
      </c>
      <c r="O2065" s="7" t="s">
        <v>9056</v>
      </c>
      <c r="P2065" s="16">
        <f>IFERROR(LOOKUP(E2065,{30,43,48,53,58,63,68,73,78,83,88,93,97},{42,47,52,57,62,67,72,77,82,87,92,99,100}),999)</f>
        <v>67</v>
      </c>
      <c r="Q2065">
        <v>1</v>
      </c>
    </row>
    <row r="2066" spans="1:17" ht="29" x14ac:dyDescent="0.35">
      <c r="A2066" s="153">
        <v>23541</v>
      </c>
      <c r="B2066" t="s">
        <v>9052</v>
      </c>
      <c r="C2066" s="154">
        <v>44845</v>
      </c>
      <c r="D2066" s="155" t="s">
        <v>6</v>
      </c>
      <c r="E2066" s="156">
        <v>70</v>
      </c>
      <c r="F2066" s="157" t="s">
        <v>8969</v>
      </c>
      <c r="G2066" s="157" t="s">
        <v>9</v>
      </c>
      <c r="H2066" s="158" t="s">
        <v>9053</v>
      </c>
      <c r="I2066" s="157">
        <v>91459</v>
      </c>
      <c r="J2066" s="157">
        <v>60</v>
      </c>
      <c r="K2066" s="157" t="s">
        <v>9060</v>
      </c>
      <c r="L2066" s="159">
        <v>0.2</v>
      </c>
      <c r="M2066" s="159" t="s">
        <v>9058</v>
      </c>
      <c r="N2066" s="157">
        <v>91459</v>
      </c>
      <c r="O2066" s="7" t="s">
        <v>9056</v>
      </c>
      <c r="P2066" s="16">
        <f>IFERROR(LOOKUP(E2066,{30,43,48,53,58,63,68,73,78,83,88,93,97},{42,47,52,57,62,67,72,77,82,87,92,99,100}),999)</f>
        <v>72</v>
      </c>
      <c r="Q2066">
        <v>1</v>
      </c>
    </row>
    <row r="2067" spans="1:17" x14ac:dyDescent="0.35">
      <c r="A2067" s="153">
        <v>23542</v>
      </c>
      <c r="B2067" t="s">
        <v>9052</v>
      </c>
      <c r="C2067" s="154">
        <v>44845</v>
      </c>
      <c r="D2067" s="155" t="s">
        <v>6</v>
      </c>
      <c r="E2067" s="156">
        <v>52</v>
      </c>
      <c r="F2067" s="157" t="s">
        <v>8969</v>
      </c>
      <c r="G2067" s="157" t="s">
        <v>9</v>
      </c>
      <c r="H2067" s="158" t="s">
        <v>9053</v>
      </c>
      <c r="I2067" s="157">
        <v>220294</v>
      </c>
      <c r="J2067" s="157">
        <v>60</v>
      </c>
      <c r="K2067" s="157" t="s">
        <v>9073</v>
      </c>
      <c r="L2067" s="159">
        <v>0.1</v>
      </c>
      <c r="M2067" s="159" t="s">
        <v>9058</v>
      </c>
      <c r="N2067" s="157">
        <v>220294</v>
      </c>
      <c r="O2067" s="7" t="s">
        <v>9056</v>
      </c>
      <c r="P2067" s="16">
        <f>IFERROR(LOOKUP(E2067,{30,43,48,53,58,63,68,73,78,83,88,93,97},{42,47,52,57,62,67,72,77,82,87,92,99,100}),999)</f>
        <v>52</v>
      </c>
      <c r="Q2067">
        <v>1</v>
      </c>
    </row>
    <row r="2068" spans="1:17" x14ac:dyDescent="0.35">
      <c r="A2068" s="153">
        <v>23543</v>
      </c>
      <c r="B2068" t="s">
        <v>9052</v>
      </c>
      <c r="C2068" s="154">
        <v>44845</v>
      </c>
      <c r="D2068" s="155" t="s">
        <v>6</v>
      </c>
      <c r="E2068" s="156">
        <v>65</v>
      </c>
      <c r="F2068" s="157" t="s">
        <v>8969</v>
      </c>
      <c r="G2068" s="157" t="s">
        <v>9</v>
      </c>
      <c r="H2068" s="158" t="s">
        <v>9053</v>
      </c>
      <c r="I2068" s="157">
        <v>220195</v>
      </c>
      <c r="J2068" s="157">
        <v>60</v>
      </c>
      <c r="K2068" s="157" t="s">
        <v>9065</v>
      </c>
      <c r="L2068" s="159">
        <v>0.2</v>
      </c>
      <c r="M2068" s="159" t="s">
        <v>9058</v>
      </c>
      <c r="N2068" s="157">
        <v>220195</v>
      </c>
      <c r="O2068" s="7" t="s">
        <v>9056</v>
      </c>
      <c r="P2068" s="16">
        <f>IFERROR(LOOKUP(E2068,{30,43,48,53,58,63,68,73,78,83,88,93,97},{42,47,52,57,62,67,72,77,82,87,92,99,100}),999)</f>
        <v>67</v>
      </c>
      <c r="Q2068">
        <v>1</v>
      </c>
    </row>
    <row r="2069" spans="1:17" ht="29" x14ac:dyDescent="0.35">
      <c r="A2069" s="153">
        <v>23544</v>
      </c>
      <c r="B2069" t="s">
        <v>9052</v>
      </c>
      <c r="C2069" s="154">
        <v>44845</v>
      </c>
      <c r="D2069" s="155" t="s">
        <v>6</v>
      </c>
      <c r="E2069" s="156">
        <v>62</v>
      </c>
      <c r="F2069" s="157" t="s">
        <v>8969</v>
      </c>
      <c r="G2069" s="157" t="s">
        <v>9</v>
      </c>
      <c r="H2069" s="158" t="s">
        <v>9053</v>
      </c>
      <c r="I2069" s="157">
        <v>91459</v>
      </c>
      <c r="J2069" s="157">
        <v>60</v>
      </c>
      <c r="K2069" s="157" t="s">
        <v>9060</v>
      </c>
      <c r="L2069" s="159">
        <v>0.2</v>
      </c>
      <c r="M2069" s="159" t="s">
        <v>9058</v>
      </c>
      <c r="N2069" s="157">
        <v>91459</v>
      </c>
      <c r="O2069" s="7" t="s">
        <v>9056</v>
      </c>
      <c r="P2069" s="16">
        <f>IFERROR(LOOKUP(E2069,{30,43,48,53,58,63,68,73,78,83,88,93,97},{42,47,52,57,62,67,72,77,82,87,92,99,100}),999)</f>
        <v>62</v>
      </c>
      <c r="Q2069">
        <v>1</v>
      </c>
    </row>
    <row r="2070" spans="1:17" ht="29" x14ac:dyDescent="0.35">
      <c r="A2070" s="153">
        <v>23545</v>
      </c>
      <c r="B2070" t="s">
        <v>9052</v>
      </c>
      <c r="C2070" s="154">
        <v>44845</v>
      </c>
      <c r="D2070" s="155" t="s">
        <v>6</v>
      </c>
      <c r="E2070" s="156">
        <v>64</v>
      </c>
      <c r="F2070" s="157" t="s">
        <v>8969</v>
      </c>
      <c r="G2070" s="157" t="s">
        <v>9</v>
      </c>
      <c r="H2070" s="158" t="s">
        <v>9053</v>
      </c>
      <c r="I2070" s="157">
        <v>220198</v>
      </c>
      <c r="J2070" s="157">
        <v>60</v>
      </c>
      <c r="K2070" s="157" t="s">
        <v>9062</v>
      </c>
      <c r="L2070" s="159">
        <v>0.2</v>
      </c>
      <c r="M2070" s="159" t="s">
        <v>9058</v>
      </c>
      <c r="N2070" s="157">
        <v>220198</v>
      </c>
      <c r="O2070" s="7" t="s">
        <v>9056</v>
      </c>
      <c r="P2070" s="16">
        <f>IFERROR(LOOKUP(E2070,{30,43,48,53,58,63,68,73,78,83,88,93,97},{42,47,52,57,62,67,72,77,82,87,92,99,100}),999)</f>
        <v>67</v>
      </c>
      <c r="Q2070">
        <v>1</v>
      </c>
    </row>
    <row r="2071" spans="1:17" x14ac:dyDescent="0.35">
      <c r="A2071" s="153">
        <v>23546</v>
      </c>
      <c r="B2071" t="s">
        <v>9052</v>
      </c>
      <c r="C2071" s="154">
        <v>44845</v>
      </c>
      <c r="D2071" s="155" t="s">
        <v>6</v>
      </c>
      <c r="E2071" s="156">
        <v>60</v>
      </c>
      <c r="F2071" s="157" t="s">
        <v>8969</v>
      </c>
      <c r="G2071" s="157" t="s">
        <v>9</v>
      </c>
      <c r="H2071" s="158" t="s">
        <v>9053</v>
      </c>
      <c r="I2071" s="157">
        <v>637758</v>
      </c>
      <c r="J2071" s="157">
        <v>60</v>
      </c>
      <c r="K2071" s="157" t="s">
        <v>9059</v>
      </c>
      <c r="L2071" s="159">
        <v>0.2</v>
      </c>
      <c r="M2071" s="159" t="s">
        <v>9058</v>
      </c>
      <c r="N2071" s="157">
        <v>637758</v>
      </c>
      <c r="O2071" s="7" t="s">
        <v>9056</v>
      </c>
      <c r="P2071" s="16">
        <f>IFERROR(LOOKUP(E2071,{30,43,48,53,58,63,68,73,78,83,88,93,97},{42,47,52,57,62,67,72,77,82,87,92,99,100}),999)</f>
        <v>62</v>
      </c>
      <c r="Q2071">
        <v>1</v>
      </c>
    </row>
    <row r="2072" spans="1:17" ht="29" x14ac:dyDescent="0.35">
      <c r="A2072" s="153">
        <v>23547</v>
      </c>
      <c r="B2072" t="s">
        <v>9052</v>
      </c>
      <c r="C2072" s="154">
        <v>44845</v>
      </c>
      <c r="D2072" s="155" t="s">
        <v>6</v>
      </c>
      <c r="E2072" s="156">
        <v>58</v>
      </c>
      <c r="F2072" s="157" t="s">
        <v>8969</v>
      </c>
      <c r="G2072" s="157" t="s">
        <v>9</v>
      </c>
      <c r="H2072" s="158" t="s">
        <v>9053</v>
      </c>
      <c r="I2072" s="157">
        <v>220198</v>
      </c>
      <c r="J2072" s="157">
        <v>60</v>
      </c>
      <c r="K2072" s="157" t="s">
        <v>9062</v>
      </c>
      <c r="L2072" s="159">
        <v>0.2</v>
      </c>
      <c r="M2072" s="159" t="s">
        <v>9058</v>
      </c>
      <c r="N2072" s="157">
        <v>220198</v>
      </c>
      <c r="O2072" s="7" t="s">
        <v>9056</v>
      </c>
      <c r="P2072" s="16">
        <f>IFERROR(LOOKUP(E2072,{30,43,48,53,58,63,68,73,78,83,88,93,97},{42,47,52,57,62,67,72,77,82,87,92,99,100}),999)</f>
        <v>62</v>
      </c>
      <c r="Q2072">
        <v>1</v>
      </c>
    </row>
    <row r="2073" spans="1:17" x14ac:dyDescent="0.35">
      <c r="A2073" s="153">
        <v>23548</v>
      </c>
      <c r="B2073" t="s">
        <v>9052</v>
      </c>
      <c r="C2073" s="154">
        <v>44845</v>
      </c>
      <c r="D2073" s="155" t="s">
        <v>6</v>
      </c>
      <c r="E2073" s="156">
        <v>66</v>
      </c>
      <c r="F2073" s="157" t="s">
        <v>8969</v>
      </c>
      <c r="G2073" s="157" t="s">
        <v>9</v>
      </c>
      <c r="H2073" s="158" t="s">
        <v>9053</v>
      </c>
      <c r="I2073" s="157">
        <v>637603</v>
      </c>
      <c r="J2073" s="157">
        <v>60</v>
      </c>
      <c r="K2073" s="157" t="s">
        <v>9055</v>
      </c>
      <c r="L2073" s="159">
        <v>1.2</v>
      </c>
      <c r="M2073" s="159" t="s">
        <v>9000</v>
      </c>
      <c r="N2073" s="157">
        <v>637603</v>
      </c>
      <c r="O2073" s="7" t="s">
        <v>9056</v>
      </c>
      <c r="P2073" s="16">
        <f>IFERROR(LOOKUP(E2073,{30,43,48,53,58,63,68,73,78,83,88,93,97},{42,47,52,57,62,67,72,77,82,87,92,99,100}),999)</f>
        <v>67</v>
      </c>
      <c r="Q2073">
        <v>1</v>
      </c>
    </row>
    <row r="2074" spans="1:17" ht="29" x14ac:dyDescent="0.35">
      <c r="A2074" s="153">
        <v>23549</v>
      </c>
      <c r="B2074" t="s">
        <v>9052</v>
      </c>
      <c r="C2074" s="154">
        <v>44845</v>
      </c>
      <c r="D2074" s="155" t="s">
        <v>6</v>
      </c>
      <c r="E2074" s="161">
        <v>68</v>
      </c>
      <c r="F2074" s="157" t="s">
        <v>8969</v>
      </c>
      <c r="G2074" s="157" t="s">
        <v>9</v>
      </c>
      <c r="H2074" s="158" t="s">
        <v>9053</v>
      </c>
      <c r="I2074" s="157">
        <v>999999</v>
      </c>
      <c r="J2074" s="157">
        <v>60</v>
      </c>
      <c r="K2074" s="157" t="s">
        <v>9075</v>
      </c>
      <c r="L2074" s="160">
        <v>1</v>
      </c>
      <c r="M2074" s="159" t="s">
        <v>9000</v>
      </c>
      <c r="N2074" s="157">
        <v>999999</v>
      </c>
      <c r="O2074" s="7" t="s">
        <v>9056</v>
      </c>
      <c r="P2074" s="16">
        <f>IFERROR(LOOKUP(E2074,{30,43,48,53,58,63,68,73,78,83,88,93,97},{42,47,52,57,62,67,72,77,82,87,92,99,100}),999)</f>
        <v>72</v>
      </c>
      <c r="Q2074">
        <v>1</v>
      </c>
    </row>
    <row r="2075" spans="1:17" ht="29" x14ac:dyDescent="0.35">
      <c r="A2075" s="153">
        <v>23550</v>
      </c>
      <c r="B2075" t="s">
        <v>9052</v>
      </c>
      <c r="C2075" s="154">
        <v>44845</v>
      </c>
      <c r="D2075" s="155" t="s">
        <v>6</v>
      </c>
      <c r="E2075" s="161">
        <v>64</v>
      </c>
      <c r="F2075" s="157" t="s">
        <v>8969</v>
      </c>
      <c r="G2075" s="157" t="s">
        <v>9</v>
      </c>
      <c r="H2075" s="158" t="s">
        <v>9053</v>
      </c>
      <c r="I2075" s="157">
        <v>999999</v>
      </c>
      <c r="J2075" s="157">
        <v>60</v>
      </c>
      <c r="K2075" s="157" t="s">
        <v>9075</v>
      </c>
      <c r="L2075" s="160">
        <v>1</v>
      </c>
      <c r="M2075" s="159" t="s">
        <v>9000</v>
      </c>
      <c r="N2075" s="157">
        <v>999999</v>
      </c>
      <c r="O2075" s="7" t="s">
        <v>9056</v>
      </c>
      <c r="P2075" s="16">
        <f>IFERROR(LOOKUP(E2075,{30,43,48,53,58,63,68,73,78,83,88,93,97},{42,47,52,57,62,67,72,77,82,87,92,99,100}),999)</f>
        <v>67</v>
      </c>
      <c r="Q2075">
        <v>1</v>
      </c>
    </row>
    <row r="2076" spans="1:17" ht="29" x14ac:dyDescent="0.35">
      <c r="A2076" s="153">
        <v>23551</v>
      </c>
      <c r="B2076" t="s">
        <v>9052</v>
      </c>
      <c r="C2076" s="154">
        <v>44845</v>
      </c>
      <c r="D2076" s="155" t="s">
        <v>6</v>
      </c>
      <c r="E2076" s="156">
        <v>62</v>
      </c>
      <c r="F2076" s="157" t="s">
        <v>8969</v>
      </c>
      <c r="G2076" s="157" t="s">
        <v>9</v>
      </c>
      <c r="H2076" s="158" t="s">
        <v>9053</v>
      </c>
      <c r="I2076" s="157">
        <v>220275</v>
      </c>
      <c r="J2076" s="157">
        <v>60</v>
      </c>
      <c r="K2076" s="157" t="s">
        <v>9077</v>
      </c>
      <c r="L2076" s="159">
        <v>0.2</v>
      </c>
      <c r="M2076" s="159" t="s">
        <v>9058</v>
      </c>
      <c r="N2076" s="157">
        <v>220275</v>
      </c>
      <c r="O2076" s="7" t="s">
        <v>9056</v>
      </c>
      <c r="P2076" s="16">
        <f>IFERROR(LOOKUP(E2076,{30,43,48,53,58,63,68,73,78,83,88,93,97},{42,47,52,57,62,67,72,77,82,87,92,99,100}),999)</f>
        <v>62</v>
      </c>
      <c r="Q2076">
        <v>1</v>
      </c>
    </row>
    <row r="2077" spans="1:17" x14ac:dyDescent="0.35">
      <c r="A2077" s="153">
        <v>23552</v>
      </c>
      <c r="B2077" t="s">
        <v>9052</v>
      </c>
      <c r="C2077" s="154">
        <v>44845</v>
      </c>
      <c r="D2077" s="155" t="s">
        <v>6</v>
      </c>
      <c r="E2077" s="156">
        <v>66</v>
      </c>
      <c r="F2077" s="157" t="s">
        <v>8969</v>
      </c>
      <c r="G2077" s="157" t="s">
        <v>9</v>
      </c>
      <c r="H2077" s="158" t="s">
        <v>9053</v>
      </c>
      <c r="I2077" s="157">
        <v>220509</v>
      </c>
      <c r="J2077" s="157">
        <v>60</v>
      </c>
      <c r="K2077" s="157" t="s">
        <v>9078</v>
      </c>
      <c r="L2077" s="159">
        <v>0.3</v>
      </c>
      <c r="M2077" s="159" t="s">
        <v>9058</v>
      </c>
      <c r="N2077" s="157">
        <v>220509</v>
      </c>
      <c r="O2077" s="7" t="s">
        <v>9056</v>
      </c>
      <c r="P2077" s="16">
        <f>IFERROR(LOOKUP(E2077,{30,43,48,53,58,63,68,73,78,83,88,93,97},{42,47,52,57,62,67,72,77,82,87,92,99,100}),999)</f>
        <v>67</v>
      </c>
      <c r="Q2077">
        <v>1</v>
      </c>
    </row>
    <row r="2078" spans="1:17" x14ac:dyDescent="0.35">
      <c r="A2078" s="153">
        <v>23553</v>
      </c>
      <c r="B2078" t="s">
        <v>9052</v>
      </c>
      <c r="C2078" s="154">
        <v>44845</v>
      </c>
      <c r="D2078" s="155" t="s">
        <v>6</v>
      </c>
      <c r="E2078" s="156">
        <v>47</v>
      </c>
      <c r="F2078" s="157" t="s">
        <v>8969</v>
      </c>
      <c r="G2078" s="157" t="s">
        <v>9</v>
      </c>
      <c r="H2078" s="158" t="s">
        <v>9053</v>
      </c>
      <c r="I2078" s="157">
        <v>220195</v>
      </c>
      <c r="J2078" s="157">
        <v>60</v>
      </c>
      <c r="K2078" s="157" t="s">
        <v>9065</v>
      </c>
      <c r="L2078" s="159">
        <v>0.2</v>
      </c>
      <c r="M2078" s="159" t="s">
        <v>9058</v>
      </c>
      <c r="N2078" s="157">
        <v>220195</v>
      </c>
      <c r="O2078" s="7" t="s">
        <v>9056</v>
      </c>
      <c r="P2078" s="16">
        <f>IFERROR(LOOKUP(E2078,{30,43,48,53,58,63,68,73,78,83,88,93,97},{42,47,52,57,62,67,72,77,82,87,92,99,100}),999)</f>
        <v>47</v>
      </c>
      <c r="Q2078">
        <v>1</v>
      </c>
    </row>
    <row r="2079" spans="1:17" x14ac:dyDescent="0.35">
      <c r="A2079" s="153">
        <v>23554</v>
      </c>
      <c r="B2079" t="s">
        <v>9052</v>
      </c>
      <c r="C2079" s="154">
        <v>44845</v>
      </c>
      <c r="D2079" s="155" t="s">
        <v>6</v>
      </c>
      <c r="E2079" s="156">
        <v>64</v>
      </c>
      <c r="F2079" s="157" t="s">
        <v>8969</v>
      </c>
      <c r="G2079" s="157" t="s">
        <v>9</v>
      </c>
      <c r="H2079" s="158" t="s">
        <v>9053</v>
      </c>
      <c r="I2079" s="157">
        <v>220199</v>
      </c>
      <c r="J2079" s="157">
        <v>60</v>
      </c>
      <c r="K2079" s="157" t="s">
        <v>9057</v>
      </c>
      <c r="L2079" s="159">
        <v>0.2</v>
      </c>
      <c r="M2079" s="159" t="s">
        <v>9058</v>
      </c>
      <c r="N2079" s="157">
        <v>220199</v>
      </c>
      <c r="O2079" s="7" t="s">
        <v>9056</v>
      </c>
      <c r="P2079" s="16">
        <f>IFERROR(LOOKUP(E2079,{30,43,48,53,58,63,68,73,78,83,88,93,97},{42,47,52,57,62,67,72,77,82,87,92,99,100}),999)</f>
        <v>67</v>
      </c>
      <c r="Q2079">
        <v>1</v>
      </c>
    </row>
    <row r="2080" spans="1:17" x14ac:dyDescent="0.35">
      <c r="A2080" s="153">
        <v>23555</v>
      </c>
      <c r="B2080" t="s">
        <v>9052</v>
      </c>
      <c r="C2080" s="154">
        <v>44845</v>
      </c>
      <c r="D2080" s="155" t="s">
        <v>6</v>
      </c>
      <c r="E2080" s="156">
        <v>40</v>
      </c>
      <c r="F2080" s="157" t="s">
        <v>8969</v>
      </c>
      <c r="G2080" s="157" t="s">
        <v>9</v>
      </c>
      <c r="H2080" s="158" t="s">
        <v>9053</v>
      </c>
      <c r="I2080" s="157">
        <v>220294</v>
      </c>
      <c r="J2080" s="157">
        <v>60</v>
      </c>
      <c r="K2080" s="157" t="s">
        <v>9073</v>
      </c>
      <c r="L2080" s="159">
        <v>0.1</v>
      </c>
      <c r="M2080" s="159" t="s">
        <v>9058</v>
      </c>
      <c r="N2080" s="157">
        <v>220294</v>
      </c>
      <c r="O2080" s="7" t="s">
        <v>9056</v>
      </c>
      <c r="P2080" s="16">
        <f>IFERROR(LOOKUP(E2080,{30,43,48,53,58,63,68,73,78,83,88,93,97},{42,47,52,57,62,67,72,77,82,87,92,99,100}),999)</f>
        <v>42</v>
      </c>
      <c r="Q2080">
        <v>1</v>
      </c>
    </row>
    <row r="2081" spans="1:17" x14ac:dyDescent="0.35">
      <c r="A2081" s="153">
        <v>23556</v>
      </c>
      <c r="B2081" t="s">
        <v>9052</v>
      </c>
      <c r="C2081" s="154">
        <v>44845</v>
      </c>
      <c r="D2081" s="155" t="s">
        <v>6</v>
      </c>
      <c r="E2081" s="156">
        <v>53</v>
      </c>
      <c r="F2081" s="157" t="s">
        <v>8969</v>
      </c>
      <c r="G2081" s="157" t="s">
        <v>9</v>
      </c>
      <c r="H2081" s="158" t="s">
        <v>9053</v>
      </c>
      <c r="I2081" s="157">
        <v>220199</v>
      </c>
      <c r="J2081" s="157">
        <v>60</v>
      </c>
      <c r="K2081" s="157" t="s">
        <v>9057</v>
      </c>
      <c r="L2081" s="159">
        <v>0.2</v>
      </c>
      <c r="M2081" s="159" t="s">
        <v>9058</v>
      </c>
      <c r="N2081" s="157">
        <v>220199</v>
      </c>
      <c r="O2081" s="7" t="s">
        <v>9056</v>
      </c>
      <c r="P2081" s="16">
        <f>IFERROR(LOOKUP(E2081,{30,43,48,53,58,63,68,73,78,83,88,93,97},{42,47,52,57,62,67,72,77,82,87,92,99,100}),999)</f>
        <v>57</v>
      </c>
      <c r="Q2081">
        <v>1</v>
      </c>
    </row>
    <row r="2082" spans="1:17" x14ac:dyDescent="0.35">
      <c r="A2082" s="153">
        <v>23557</v>
      </c>
      <c r="B2082" t="s">
        <v>9052</v>
      </c>
      <c r="C2082" s="154">
        <v>44845</v>
      </c>
      <c r="D2082" s="155" t="s">
        <v>6</v>
      </c>
      <c r="E2082" s="156">
        <v>56</v>
      </c>
      <c r="F2082" s="157" t="s">
        <v>8969</v>
      </c>
      <c r="G2082" s="157" t="s">
        <v>9</v>
      </c>
      <c r="H2082" s="158" t="s">
        <v>9053</v>
      </c>
      <c r="I2082" s="157">
        <v>220282</v>
      </c>
      <c r="J2082" s="157">
        <v>60</v>
      </c>
      <c r="K2082" s="157" t="s">
        <v>9057</v>
      </c>
      <c r="L2082" s="159">
        <v>0.2</v>
      </c>
      <c r="M2082" s="159" t="s">
        <v>9058</v>
      </c>
      <c r="N2082" s="157">
        <v>220282</v>
      </c>
      <c r="O2082" s="7" t="s">
        <v>9056</v>
      </c>
      <c r="P2082" s="16">
        <f>IFERROR(LOOKUP(E2082,{30,43,48,53,58,63,68,73,78,83,88,93,97},{42,47,52,57,62,67,72,77,82,87,92,99,100}),999)</f>
        <v>57</v>
      </c>
      <c r="Q2082">
        <v>1</v>
      </c>
    </row>
    <row r="2083" spans="1:17" x14ac:dyDescent="0.35">
      <c r="A2083" s="153">
        <v>23558</v>
      </c>
      <c r="B2083" t="s">
        <v>9052</v>
      </c>
      <c r="C2083" s="154">
        <v>44845</v>
      </c>
      <c r="D2083" s="155" t="s">
        <v>6</v>
      </c>
      <c r="E2083" s="156">
        <v>63</v>
      </c>
      <c r="F2083" s="157" t="s">
        <v>8969</v>
      </c>
      <c r="G2083" s="157" t="s">
        <v>9</v>
      </c>
      <c r="H2083" s="158" t="s">
        <v>9053</v>
      </c>
      <c r="I2083" s="157">
        <v>220199</v>
      </c>
      <c r="J2083" s="157">
        <v>60</v>
      </c>
      <c r="K2083" s="157" t="s">
        <v>9057</v>
      </c>
      <c r="L2083" s="159">
        <v>0.2</v>
      </c>
      <c r="M2083" s="159" t="s">
        <v>9058</v>
      </c>
      <c r="N2083" s="157">
        <v>220199</v>
      </c>
      <c r="O2083" s="7" t="s">
        <v>9056</v>
      </c>
      <c r="P2083" s="16">
        <f>IFERROR(LOOKUP(E2083,{30,43,48,53,58,63,68,73,78,83,88,93,97},{42,47,52,57,62,67,72,77,82,87,92,99,100}),999)</f>
        <v>67</v>
      </c>
      <c r="Q2083">
        <v>1</v>
      </c>
    </row>
    <row r="2084" spans="1:17" x14ac:dyDescent="0.35">
      <c r="A2084" s="153">
        <v>23559</v>
      </c>
      <c r="B2084" t="s">
        <v>9052</v>
      </c>
      <c r="C2084" s="154">
        <v>44845</v>
      </c>
      <c r="D2084" s="155" t="s">
        <v>6</v>
      </c>
      <c r="E2084" s="156">
        <v>63</v>
      </c>
      <c r="F2084" s="157" t="s">
        <v>8969</v>
      </c>
      <c r="G2084" s="157" t="s">
        <v>9</v>
      </c>
      <c r="H2084" s="158" t="s">
        <v>9053</v>
      </c>
      <c r="I2084" s="157">
        <v>220282</v>
      </c>
      <c r="J2084" s="157">
        <v>60</v>
      </c>
      <c r="K2084" s="157" t="s">
        <v>9057</v>
      </c>
      <c r="L2084" s="159">
        <v>0.2</v>
      </c>
      <c r="M2084" s="159" t="s">
        <v>9058</v>
      </c>
      <c r="N2084" s="157">
        <v>220282</v>
      </c>
      <c r="O2084" s="7" t="s">
        <v>9056</v>
      </c>
      <c r="P2084" s="16">
        <f>IFERROR(LOOKUP(E2084,{30,43,48,53,58,63,68,73,78,83,88,93,97},{42,47,52,57,62,67,72,77,82,87,92,99,100}),999)</f>
        <v>67</v>
      </c>
      <c r="Q2084">
        <v>1</v>
      </c>
    </row>
    <row r="2085" spans="1:17" x14ac:dyDescent="0.35">
      <c r="A2085" s="153">
        <v>23560</v>
      </c>
      <c r="B2085" t="s">
        <v>9052</v>
      </c>
      <c r="C2085" s="154">
        <v>44845</v>
      </c>
      <c r="D2085" s="155" t="s">
        <v>6</v>
      </c>
      <c r="E2085" s="156">
        <v>56</v>
      </c>
      <c r="F2085" s="157" t="s">
        <v>8969</v>
      </c>
      <c r="G2085" s="157" t="s">
        <v>9</v>
      </c>
      <c r="H2085" s="158" t="s">
        <v>9053</v>
      </c>
      <c r="I2085" s="157">
        <v>220282</v>
      </c>
      <c r="J2085" s="157">
        <v>60</v>
      </c>
      <c r="K2085" s="157" t="s">
        <v>9057</v>
      </c>
      <c r="L2085" s="159">
        <v>0.2</v>
      </c>
      <c r="M2085" s="159" t="s">
        <v>9058</v>
      </c>
      <c r="N2085" s="157">
        <v>220282</v>
      </c>
      <c r="O2085" s="7" t="s">
        <v>9056</v>
      </c>
      <c r="P2085" s="16">
        <f>IFERROR(LOOKUP(E2085,{30,43,48,53,58,63,68,73,78,83,88,93,97},{42,47,52,57,62,67,72,77,82,87,92,99,100}),999)</f>
        <v>57</v>
      </c>
      <c r="Q2085">
        <v>1</v>
      </c>
    </row>
    <row r="2086" spans="1:17" x14ac:dyDescent="0.35">
      <c r="A2086" s="153">
        <v>23561</v>
      </c>
      <c r="B2086" t="s">
        <v>9052</v>
      </c>
      <c r="C2086" s="154">
        <v>44845</v>
      </c>
      <c r="D2086" s="155" t="s">
        <v>6</v>
      </c>
      <c r="E2086" s="156">
        <v>56</v>
      </c>
      <c r="F2086" s="157" t="s">
        <v>8969</v>
      </c>
      <c r="G2086" s="157" t="s">
        <v>9</v>
      </c>
      <c r="H2086" s="158" t="s">
        <v>9053</v>
      </c>
      <c r="I2086" s="157">
        <v>220282</v>
      </c>
      <c r="J2086" s="157">
        <v>60</v>
      </c>
      <c r="K2086" s="157" t="s">
        <v>9057</v>
      </c>
      <c r="L2086" s="159">
        <v>0.2</v>
      </c>
      <c r="M2086" s="159" t="s">
        <v>9058</v>
      </c>
      <c r="N2086" s="157">
        <v>220282</v>
      </c>
      <c r="O2086" s="7" t="s">
        <v>9056</v>
      </c>
      <c r="P2086" s="16">
        <f>IFERROR(LOOKUP(E2086,{30,43,48,53,58,63,68,73,78,83,88,93,97},{42,47,52,57,62,67,72,77,82,87,92,99,100}),999)</f>
        <v>57</v>
      </c>
      <c r="Q2086">
        <v>1</v>
      </c>
    </row>
    <row r="2087" spans="1:17" ht="29" x14ac:dyDescent="0.35">
      <c r="A2087" s="153">
        <v>23562</v>
      </c>
      <c r="B2087" t="s">
        <v>9052</v>
      </c>
      <c r="C2087" s="154">
        <v>44845</v>
      </c>
      <c r="D2087" s="155" t="s">
        <v>6</v>
      </c>
      <c r="E2087" s="156">
        <v>68</v>
      </c>
      <c r="F2087" s="157" t="s">
        <v>8969</v>
      </c>
      <c r="G2087" s="157" t="s">
        <v>9</v>
      </c>
      <c r="H2087" s="158" t="s">
        <v>9053</v>
      </c>
      <c r="I2087" s="157">
        <v>220275</v>
      </c>
      <c r="J2087" s="157">
        <v>60</v>
      </c>
      <c r="K2087" s="157" t="s">
        <v>9077</v>
      </c>
      <c r="L2087" s="159">
        <v>0.2</v>
      </c>
      <c r="M2087" s="159" t="s">
        <v>9058</v>
      </c>
      <c r="N2087" s="157">
        <v>220275</v>
      </c>
      <c r="O2087" s="7" t="s">
        <v>9056</v>
      </c>
      <c r="P2087" s="16">
        <f>IFERROR(LOOKUP(E2087,{30,43,48,53,58,63,68,73,78,83,88,93,97},{42,47,52,57,62,67,72,77,82,87,92,99,100}),999)</f>
        <v>72</v>
      </c>
      <c r="Q2087">
        <v>1</v>
      </c>
    </row>
    <row r="2088" spans="1:17" ht="29" x14ac:dyDescent="0.35">
      <c r="A2088" s="153">
        <v>23563</v>
      </c>
      <c r="B2088" t="s">
        <v>9052</v>
      </c>
      <c r="C2088" s="154">
        <v>44845</v>
      </c>
      <c r="D2088" s="155" t="s">
        <v>6</v>
      </c>
      <c r="E2088" s="156">
        <v>68</v>
      </c>
      <c r="F2088" s="157" t="s">
        <v>8969</v>
      </c>
      <c r="G2088" s="157" t="s">
        <v>9</v>
      </c>
      <c r="H2088" s="158" t="s">
        <v>9053</v>
      </c>
      <c r="I2088" s="157">
        <v>220197</v>
      </c>
      <c r="J2088" s="157">
        <v>60</v>
      </c>
      <c r="K2088" s="157" t="s">
        <v>9062</v>
      </c>
      <c r="L2088" s="159">
        <v>0.2</v>
      </c>
      <c r="M2088" s="159" t="s">
        <v>9058</v>
      </c>
      <c r="N2088" s="157">
        <v>220197</v>
      </c>
      <c r="O2088" s="7" t="s">
        <v>9056</v>
      </c>
      <c r="P2088" s="16">
        <f>IFERROR(LOOKUP(E2088,{30,43,48,53,58,63,68,73,78,83,88,93,97},{42,47,52,57,62,67,72,77,82,87,92,99,100}),999)</f>
        <v>72</v>
      </c>
      <c r="Q2088">
        <v>1</v>
      </c>
    </row>
    <row r="2089" spans="1:17" x14ac:dyDescent="0.35">
      <c r="A2089" s="153">
        <v>23564</v>
      </c>
      <c r="B2089" t="s">
        <v>9052</v>
      </c>
      <c r="C2089" s="154">
        <v>44845</v>
      </c>
      <c r="D2089" s="155" t="s">
        <v>6</v>
      </c>
      <c r="E2089" s="156">
        <v>69</v>
      </c>
      <c r="F2089" s="157" t="s">
        <v>8969</v>
      </c>
      <c r="G2089" s="157" t="s">
        <v>9</v>
      </c>
      <c r="H2089" s="158" t="s">
        <v>9053</v>
      </c>
      <c r="I2089" s="157">
        <v>220195</v>
      </c>
      <c r="J2089" s="157">
        <v>60</v>
      </c>
      <c r="K2089" s="157" t="s">
        <v>9065</v>
      </c>
      <c r="L2089" s="159">
        <v>0.2</v>
      </c>
      <c r="M2089" s="159" t="s">
        <v>9058</v>
      </c>
      <c r="N2089" s="157">
        <v>220195</v>
      </c>
      <c r="O2089" s="7" t="s">
        <v>9056</v>
      </c>
      <c r="P2089" s="16">
        <f>IFERROR(LOOKUP(E2089,{30,43,48,53,58,63,68,73,78,83,88,93,97},{42,47,52,57,62,67,72,77,82,87,92,99,100}),999)</f>
        <v>72</v>
      </c>
      <c r="Q2089">
        <v>1</v>
      </c>
    </row>
    <row r="2090" spans="1:17" ht="29" x14ac:dyDescent="0.35">
      <c r="A2090" s="153">
        <v>23565</v>
      </c>
      <c r="B2090" t="s">
        <v>9052</v>
      </c>
      <c r="C2090" s="154">
        <v>44845</v>
      </c>
      <c r="D2090" s="155" t="s">
        <v>6</v>
      </c>
      <c r="E2090" s="156">
        <v>53</v>
      </c>
      <c r="F2090" s="157" t="s">
        <v>8969</v>
      </c>
      <c r="G2090" s="157" t="s">
        <v>9</v>
      </c>
      <c r="H2090" s="158" t="s">
        <v>9053</v>
      </c>
      <c r="I2090" s="157">
        <v>220197</v>
      </c>
      <c r="J2090" s="157">
        <v>60</v>
      </c>
      <c r="K2090" s="157" t="s">
        <v>9062</v>
      </c>
      <c r="L2090" s="159">
        <v>0.2</v>
      </c>
      <c r="M2090" s="159" t="s">
        <v>9058</v>
      </c>
      <c r="N2090" s="157">
        <v>220197</v>
      </c>
      <c r="O2090" s="7" t="s">
        <v>9056</v>
      </c>
      <c r="P2090" s="16">
        <f>IFERROR(LOOKUP(E2090,{30,43,48,53,58,63,68,73,78,83,88,93,97},{42,47,52,57,62,67,72,77,82,87,92,99,100}),999)</f>
        <v>57</v>
      </c>
      <c r="Q2090">
        <v>1</v>
      </c>
    </row>
    <row r="2091" spans="1:17" x14ac:dyDescent="0.35">
      <c r="A2091" s="153">
        <v>23566</v>
      </c>
      <c r="B2091" t="s">
        <v>9052</v>
      </c>
      <c r="C2091" s="154">
        <v>44845</v>
      </c>
      <c r="D2091" s="155" t="s">
        <v>6</v>
      </c>
      <c r="E2091" s="156">
        <v>61</v>
      </c>
      <c r="F2091" s="157" t="s">
        <v>8969</v>
      </c>
      <c r="G2091" s="157" t="s">
        <v>9</v>
      </c>
      <c r="H2091" s="158" t="s">
        <v>9053</v>
      </c>
      <c r="I2091" s="157">
        <v>220196</v>
      </c>
      <c r="J2091" s="157">
        <v>60</v>
      </c>
      <c r="K2091" s="157" t="s">
        <v>9065</v>
      </c>
      <c r="L2091" s="159">
        <v>0.2</v>
      </c>
      <c r="M2091" s="159" t="s">
        <v>9058</v>
      </c>
      <c r="N2091" s="157">
        <v>220196</v>
      </c>
      <c r="O2091" s="7" t="s">
        <v>9056</v>
      </c>
      <c r="P2091" s="16">
        <f>IFERROR(LOOKUP(E2091,{30,43,48,53,58,63,68,73,78,83,88,93,97},{42,47,52,57,62,67,72,77,82,87,92,99,100}),999)</f>
        <v>62</v>
      </c>
      <c r="Q2091">
        <v>1</v>
      </c>
    </row>
    <row r="2092" spans="1:17" x14ac:dyDescent="0.35">
      <c r="A2092" s="153">
        <v>23567</v>
      </c>
      <c r="B2092" t="s">
        <v>9052</v>
      </c>
      <c r="C2092" s="154">
        <v>44845</v>
      </c>
      <c r="D2092" s="155" t="s">
        <v>6</v>
      </c>
      <c r="E2092" s="156">
        <v>65</v>
      </c>
      <c r="F2092" s="157" t="s">
        <v>8969</v>
      </c>
      <c r="G2092" s="157" t="s">
        <v>9</v>
      </c>
      <c r="H2092" s="158" t="s">
        <v>9053</v>
      </c>
      <c r="I2092" s="157">
        <v>220282</v>
      </c>
      <c r="J2092" s="157">
        <v>60</v>
      </c>
      <c r="K2092" s="157" t="s">
        <v>9057</v>
      </c>
      <c r="L2092" s="159">
        <v>0.2</v>
      </c>
      <c r="M2092" s="159" t="s">
        <v>9058</v>
      </c>
      <c r="N2092" s="157">
        <v>220282</v>
      </c>
      <c r="O2092" s="7" t="s">
        <v>9056</v>
      </c>
      <c r="P2092" s="16">
        <f>IFERROR(LOOKUP(E2092,{30,43,48,53,58,63,68,73,78,83,88,93,97},{42,47,52,57,62,67,72,77,82,87,92,99,100}),999)</f>
        <v>67</v>
      </c>
      <c r="Q2092">
        <v>1</v>
      </c>
    </row>
    <row r="2093" spans="1:17" ht="29" x14ac:dyDescent="0.35">
      <c r="A2093" s="153">
        <v>23568</v>
      </c>
      <c r="B2093" t="s">
        <v>9052</v>
      </c>
      <c r="C2093" s="154">
        <v>44845</v>
      </c>
      <c r="D2093" s="155" t="s">
        <v>6</v>
      </c>
      <c r="E2093" s="156">
        <v>65</v>
      </c>
      <c r="F2093" s="157" t="s">
        <v>8969</v>
      </c>
      <c r="G2093" s="157" t="s">
        <v>9</v>
      </c>
      <c r="H2093" s="158" t="s">
        <v>9053</v>
      </c>
      <c r="I2093" s="157">
        <v>220197</v>
      </c>
      <c r="J2093" s="157">
        <v>60</v>
      </c>
      <c r="K2093" s="157" t="s">
        <v>9062</v>
      </c>
      <c r="L2093" s="159">
        <v>0.2</v>
      </c>
      <c r="M2093" s="159" t="s">
        <v>9058</v>
      </c>
      <c r="N2093" s="157">
        <v>220197</v>
      </c>
      <c r="O2093" s="7" t="s">
        <v>9056</v>
      </c>
      <c r="P2093" s="16">
        <f>IFERROR(LOOKUP(E2093,{30,43,48,53,58,63,68,73,78,83,88,93,97},{42,47,52,57,62,67,72,77,82,87,92,99,100}),999)</f>
        <v>67</v>
      </c>
      <c r="Q2093">
        <v>1</v>
      </c>
    </row>
    <row r="2094" spans="1:17" x14ac:dyDescent="0.35">
      <c r="A2094" s="153">
        <v>23569</v>
      </c>
      <c r="B2094" t="s">
        <v>9052</v>
      </c>
      <c r="C2094" s="154">
        <v>44845</v>
      </c>
      <c r="D2094" s="155" t="s">
        <v>6</v>
      </c>
      <c r="E2094" s="156">
        <v>61</v>
      </c>
      <c r="F2094" s="157" t="s">
        <v>8969</v>
      </c>
      <c r="G2094" s="157" t="s">
        <v>9</v>
      </c>
      <c r="H2094" s="158" t="s">
        <v>9053</v>
      </c>
      <c r="I2094" s="157">
        <v>637603</v>
      </c>
      <c r="J2094" s="157">
        <v>60</v>
      </c>
      <c r="K2094" s="157" t="s">
        <v>9055</v>
      </c>
      <c r="L2094" s="159">
        <v>1.2</v>
      </c>
      <c r="M2094" s="159" t="s">
        <v>9000</v>
      </c>
      <c r="N2094" s="157">
        <v>637603</v>
      </c>
      <c r="O2094" s="7" t="s">
        <v>9056</v>
      </c>
      <c r="P2094" s="16">
        <f>IFERROR(LOOKUP(E2094,{30,43,48,53,58,63,68,73,78,83,88,93,97},{42,47,52,57,62,67,72,77,82,87,92,99,100}),999)</f>
        <v>62</v>
      </c>
      <c r="Q2094">
        <v>1</v>
      </c>
    </row>
    <row r="2095" spans="1:17" ht="29" x14ac:dyDescent="0.35">
      <c r="A2095" s="153">
        <v>23570</v>
      </c>
      <c r="B2095" t="s">
        <v>9052</v>
      </c>
      <c r="C2095" s="154">
        <v>44845</v>
      </c>
      <c r="D2095" s="155" t="s">
        <v>6</v>
      </c>
      <c r="E2095" s="156">
        <v>57</v>
      </c>
      <c r="F2095" s="157" t="s">
        <v>8969</v>
      </c>
      <c r="G2095" s="157" t="s">
        <v>9</v>
      </c>
      <c r="H2095" s="158" t="s">
        <v>9053</v>
      </c>
      <c r="I2095" s="157">
        <v>220197</v>
      </c>
      <c r="J2095" s="157">
        <v>60</v>
      </c>
      <c r="K2095" s="157" t="s">
        <v>9062</v>
      </c>
      <c r="L2095" s="159">
        <v>0.2</v>
      </c>
      <c r="M2095" s="159" t="s">
        <v>9058</v>
      </c>
      <c r="N2095" s="157">
        <v>220197</v>
      </c>
      <c r="O2095" s="7" t="s">
        <v>9056</v>
      </c>
      <c r="P2095" s="16">
        <f>IFERROR(LOOKUP(E2095,{30,43,48,53,58,63,68,73,78,83,88,93,97},{42,47,52,57,62,67,72,77,82,87,92,99,100}),999)</f>
        <v>57</v>
      </c>
      <c r="Q2095">
        <v>1</v>
      </c>
    </row>
    <row r="2096" spans="1:17" x14ac:dyDescent="0.35">
      <c r="A2096" s="153">
        <v>23571</v>
      </c>
      <c r="B2096" t="s">
        <v>9052</v>
      </c>
      <c r="C2096" s="154">
        <v>44845</v>
      </c>
      <c r="D2096" s="155" t="s">
        <v>6</v>
      </c>
      <c r="E2096" s="156">
        <v>51</v>
      </c>
      <c r="F2096" s="157" t="s">
        <v>8969</v>
      </c>
      <c r="G2096" s="157" t="s">
        <v>9</v>
      </c>
      <c r="H2096" s="158" t="s">
        <v>9053</v>
      </c>
      <c r="I2096" s="157">
        <v>220289</v>
      </c>
      <c r="J2096" s="157">
        <v>60</v>
      </c>
      <c r="K2096" s="157" t="s">
        <v>9071</v>
      </c>
      <c r="L2096" s="159">
        <v>0.1</v>
      </c>
      <c r="M2096" s="159" t="s">
        <v>9058</v>
      </c>
      <c r="N2096" s="157">
        <v>220289</v>
      </c>
      <c r="O2096" s="7" t="s">
        <v>9056</v>
      </c>
      <c r="P2096" s="16">
        <f>IFERROR(LOOKUP(E2096,{30,43,48,53,58,63,68,73,78,83,88,93,97},{42,47,52,57,62,67,72,77,82,87,92,99,100}),999)</f>
        <v>52</v>
      </c>
      <c r="Q2096">
        <v>1</v>
      </c>
    </row>
    <row r="2097" spans="1:17" ht="29" x14ac:dyDescent="0.35">
      <c r="A2097" s="153">
        <v>23572</v>
      </c>
      <c r="B2097" t="s">
        <v>9052</v>
      </c>
      <c r="C2097" s="154">
        <v>44845</v>
      </c>
      <c r="D2097" s="155" t="s">
        <v>6</v>
      </c>
      <c r="E2097" s="156">
        <v>57</v>
      </c>
      <c r="F2097" s="157" t="s">
        <v>8969</v>
      </c>
      <c r="G2097" s="157" t="s">
        <v>9</v>
      </c>
      <c r="H2097" s="158" t="s">
        <v>9053</v>
      </c>
      <c r="I2097" s="157">
        <v>91459</v>
      </c>
      <c r="J2097" s="157">
        <v>60</v>
      </c>
      <c r="K2097" s="157" t="s">
        <v>9060</v>
      </c>
      <c r="L2097" s="159">
        <v>0.2</v>
      </c>
      <c r="M2097" s="159" t="s">
        <v>9058</v>
      </c>
      <c r="N2097" s="157">
        <v>91459</v>
      </c>
      <c r="O2097" s="7" t="s">
        <v>9056</v>
      </c>
      <c r="P2097" s="16">
        <f>IFERROR(LOOKUP(E2097,{30,43,48,53,58,63,68,73,78,83,88,93,97},{42,47,52,57,62,67,72,77,82,87,92,99,100}),999)</f>
        <v>57</v>
      </c>
      <c r="Q2097">
        <v>1</v>
      </c>
    </row>
    <row r="2098" spans="1:17" ht="29" x14ac:dyDescent="0.35">
      <c r="A2098" s="153">
        <v>23573</v>
      </c>
      <c r="B2098" t="s">
        <v>9052</v>
      </c>
      <c r="C2098" s="154">
        <v>44845</v>
      </c>
      <c r="D2098" s="155" t="s">
        <v>6</v>
      </c>
      <c r="E2098" s="156">
        <v>56</v>
      </c>
      <c r="F2098" s="157" t="s">
        <v>8969</v>
      </c>
      <c r="G2098" s="157" t="s">
        <v>9</v>
      </c>
      <c r="H2098" s="158" t="s">
        <v>9053</v>
      </c>
      <c r="I2098" s="157">
        <v>220276</v>
      </c>
      <c r="J2098" s="157">
        <v>60</v>
      </c>
      <c r="K2098" s="157" t="s">
        <v>9061</v>
      </c>
      <c r="L2098" s="159">
        <v>0.2</v>
      </c>
      <c r="M2098" s="159" t="s">
        <v>9058</v>
      </c>
      <c r="N2098" s="157">
        <v>220276</v>
      </c>
      <c r="O2098" s="7" t="s">
        <v>9056</v>
      </c>
      <c r="P2098" s="16">
        <f>IFERROR(LOOKUP(E2098,{30,43,48,53,58,63,68,73,78,83,88,93,97},{42,47,52,57,62,67,72,77,82,87,92,99,100}),999)</f>
        <v>57</v>
      </c>
      <c r="Q2098">
        <v>1</v>
      </c>
    </row>
    <row r="2099" spans="1:17" ht="29" x14ac:dyDescent="0.35">
      <c r="A2099" s="153">
        <v>23574</v>
      </c>
      <c r="B2099" t="s">
        <v>9052</v>
      </c>
      <c r="C2099" s="154">
        <v>44845</v>
      </c>
      <c r="D2099" s="155" t="s">
        <v>6</v>
      </c>
      <c r="E2099" s="156">
        <v>67</v>
      </c>
      <c r="F2099" s="157" t="s">
        <v>8969</v>
      </c>
      <c r="G2099" s="157" t="s">
        <v>9</v>
      </c>
      <c r="H2099" s="158" t="s">
        <v>9053</v>
      </c>
      <c r="I2099" s="157">
        <v>999999</v>
      </c>
      <c r="J2099" s="157">
        <v>60</v>
      </c>
      <c r="K2099" s="157" t="s">
        <v>9075</v>
      </c>
      <c r="L2099" s="159">
        <v>0.2</v>
      </c>
      <c r="M2099" s="159" t="s">
        <v>9058</v>
      </c>
      <c r="N2099" s="157">
        <v>999999</v>
      </c>
      <c r="O2099" s="7" t="s">
        <v>9056</v>
      </c>
      <c r="P2099" s="16">
        <f>IFERROR(LOOKUP(E2099,{30,43,48,53,58,63,68,73,78,83,88,93,97},{42,47,52,57,62,67,72,77,82,87,92,99,100}),999)</f>
        <v>67</v>
      </c>
      <c r="Q2099">
        <v>1</v>
      </c>
    </row>
    <row r="2100" spans="1:17" x14ac:dyDescent="0.35">
      <c r="A2100" s="153">
        <v>23575</v>
      </c>
      <c r="B2100" t="s">
        <v>9052</v>
      </c>
      <c r="C2100" s="154">
        <v>44845</v>
      </c>
      <c r="D2100" s="155" t="s">
        <v>6</v>
      </c>
      <c r="E2100" s="156">
        <v>45</v>
      </c>
      <c r="F2100" s="157" t="s">
        <v>8969</v>
      </c>
      <c r="G2100" s="157" t="s">
        <v>9</v>
      </c>
      <c r="H2100" s="158" t="s">
        <v>9053</v>
      </c>
      <c r="I2100" s="157">
        <v>220289</v>
      </c>
      <c r="J2100" s="157">
        <v>60</v>
      </c>
      <c r="K2100" s="157" t="s">
        <v>9071</v>
      </c>
      <c r="L2100" s="159">
        <v>0.1</v>
      </c>
      <c r="M2100" s="159" t="s">
        <v>9058</v>
      </c>
      <c r="N2100" s="157">
        <v>220289</v>
      </c>
      <c r="O2100" s="7" t="s">
        <v>9056</v>
      </c>
      <c r="P2100" s="16">
        <f>IFERROR(LOOKUP(E2100,{30,43,48,53,58,63,68,73,78,83,88,93,97},{42,47,52,57,62,67,72,77,82,87,92,99,100}),999)</f>
        <v>47</v>
      </c>
      <c r="Q2100">
        <v>1</v>
      </c>
    </row>
    <row r="2101" spans="1:17" x14ac:dyDescent="0.35">
      <c r="A2101" s="153">
        <v>23576</v>
      </c>
      <c r="B2101" t="s">
        <v>9052</v>
      </c>
      <c r="C2101" s="154">
        <v>44845</v>
      </c>
      <c r="D2101" s="155" t="s">
        <v>6</v>
      </c>
      <c r="E2101" s="156">
        <v>66</v>
      </c>
      <c r="F2101" s="157" t="s">
        <v>8969</v>
      </c>
      <c r="G2101" s="157" t="s">
        <v>9</v>
      </c>
      <c r="H2101" s="158" t="s">
        <v>9053</v>
      </c>
      <c r="I2101" s="157">
        <v>220195</v>
      </c>
      <c r="J2101" s="157">
        <v>60</v>
      </c>
      <c r="K2101" s="157" t="s">
        <v>9065</v>
      </c>
      <c r="L2101" s="159">
        <v>0.2</v>
      </c>
      <c r="M2101" s="159" t="s">
        <v>9058</v>
      </c>
      <c r="N2101" s="157">
        <v>220195</v>
      </c>
      <c r="O2101" s="7" t="s">
        <v>9056</v>
      </c>
      <c r="P2101" s="16">
        <f>IFERROR(LOOKUP(E2101,{30,43,48,53,58,63,68,73,78,83,88,93,97},{42,47,52,57,62,67,72,77,82,87,92,99,100}),999)</f>
        <v>67</v>
      </c>
      <c r="Q2101">
        <v>1</v>
      </c>
    </row>
    <row r="2102" spans="1:17" x14ac:dyDescent="0.35">
      <c r="A2102" s="153">
        <v>23577</v>
      </c>
      <c r="B2102" t="s">
        <v>9052</v>
      </c>
      <c r="C2102" s="154">
        <v>44845</v>
      </c>
      <c r="D2102" s="155" t="s">
        <v>6</v>
      </c>
      <c r="E2102" s="156">
        <v>61</v>
      </c>
      <c r="F2102" s="157" t="s">
        <v>8969</v>
      </c>
      <c r="G2102" s="157" t="s">
        <v>9</v>
      </c>
      <c r="H2102" s="158" t="s">
        <v>9053</v>
      </c>
      <c r="I2102" s="157">
        <v>637758</v>
      </c>
      <c r="J2102" s="157">
        <v>60</v>
      </c>
      <c r="K2102" s="157" t="s">
        <v>9059</v>
      </c>
      <c r="L2102" s="159">
        <v>0.2</v>
      </c>
      <c r="M2102" s="159" t="s">
        <v>9058</v>
      </c>
      <c r="N2102" s="157">
        <v>637758</v>
      </c>
      <c r="O2102" s="7" t="s">
        <v>9056</v>
      </c>
      <c r="P2102" s="16">
        <f>IFERROR(LOOKUP(E2102,{30,43,48,53,58,63,68,73,78,83,88,93,97},{42,47,52,57,62,67,72,77,82,87,92,99,100}),999)</f>
        <v>62</v>
      </c>
      <c r="Q2102">
        <v>1</v>
      </c>
    </row>
    <row r="2103" spans="1:17" x14ac:dyDescent="0.35">
      <c r="A2103" s="153">
        <v>23578</v>
      </c>
      <c r="B2103" t="s">
        <v>9052</v>
      </c>
      <c r="C2103" s="154">
        <v>44845</v>
      </c>
      <c r="D2103" s="155" t="s">
        <v>6</v>
      </c>
      <c r="E2103" s="156">
        <v>62</v>
      </c>
      <c r="F2103" s="157" t="s">
        <v>8969</v>
      </c>
      <c r="G2103" s="157" t="s">
        <v>9</v>
      </c>
      <c r="H2103" s="158" t="s">
        <v>9053</v>
      </c>
      <c r="I2103" s="157">
        <v>220282</v>
      </c>
      <c r="J2103" s="157">
        <v>60</v>
      </c>
      <c r="K2103" s="157" t="s">
        <v>9057</v>
      </c>
      <c r="L2103" s="159">
        <v>0.2</v>
      </c>
      <c r="M2103" s="159" t="s">
        <v>9058</v>
      </c>
      <c r="N2103" s="157">
        <v>220282</v>
      </c>
      <c r="O2103" s="7" t="s">
        <v>9056</v>
      </c>
      <c r="P2103" s="16">
        <f>IFERROR(LOOKUP(E2103,{30,43,48,53,58,63,68,73,78,83,88,93,97},{42,47,52,57,62,67,72,77,82,87,92,99,100}),999)</f>
        <v>62</v>
      </c>
      <c r="Q2103">
        <v>1</v>
      </c>
    </row>
    <row r="2104" spans="1:17" ht="29" x14ac:dyDescent="0.35">
      <c r="A2104" s="153">
        <v>23579</v>
      </c>
      <c r="B2104" t="s">
        <v>9052</v>
      </c>
      <c r="C2104" s="154">
        <v>44845</v>
      </c>
      <c r="D2104" s="155" t="s">
        <v>6</v>
      </c>
      <c r="E2104" s="156">
        <v>61</v>
      </c>
      <c r="F2104" s="157" t="s">
        <v>8969</v>
      </c>
      <c r="G2104" s="157" t="s">
        <v>9</v>
      </c>
      <c r="H2104" s="158" t="s">
        <v>9053</v>
      </c>
      <c r="I2104" s="157">
        <v>220512</v>
      </c>
      <c r="J2104" s="157">
        <v>60</v>
      </c>
      <c r="K2104" s="157" t="s">
        <v>9068</v>
      </c>
      <c r="L2104" s="159">
        <v>0.3</v>
      </c>
      <c r="M2104" s="159" t="s">
        <v>9058</v>
      </c>
      <c r="N2104" s="157">
        <v>220512</v>
      </c>
      <c r="O2104" s="7" t="s">
        <v>9056</v>
      </c>
      <c r="P2104" s="16">
        <f>IFERROR(LOOKUP(E2104,{30,43,48,53,58,63,68,73,78,83,88,93,97},{42,47,52,57,62,67,72,77,82,87,92,99,100}),999)</f>
        <v>62</v>
      </c>
      <c r="Q2104">
        <v>1</v>
      </c>
    </row>
    <row r="2105" spans="1:17" ht="29" x14ac:dyDescent="0.35">
      <c r="A2105" s="153">
        <v>23580</v>
      </c>
      <c r="B2105" t="s">
        <v>9052</v>
      </c>
      <c r="C2105" s="154">
        <v>44845</v>
      </c>
      <c r="D2105" s="155" t="s">
        <v>6</v>
      </c>
      <c r="E2105" s="156">
        <v>56</v>
      </c>
      <c r="F2105" s="157" t="s">
        <v>8969</v>
      </c>
      <c r="G2105" s="157" t="s">
        <v>9</v>
      </c>
      <c r="H2105" s="158" t="s">
        <v>9053</v>
      </c>
      <c r="I2105" s="157">
        <v>91459</v>
      </c>
      <c r="J2105" s="157">
        <v>60</v>
      </c>
      <c r="K2105" s="157" t="s">
        <v>9060</v>
      </c>
      <c r="L2105" s="159">
        <v>0.2</v>
      </c>
      <c r="M2105" s="159" t="s">
        <v>9058</v>
      </c>
      <c r="N2105" s="157">
        <v>91459</v>
      </c>
      <c r="O2105" s="7" t="s">
        <v>9056</v>
      </c>
      <c r="P2105" s="16">
        <f>IFERROR(LOOKUP(E2105,{30,43,48,53,58,63,68,73,78,83,88,93,97},{42,47,52,57,62,67,72,77,82,87,92,99,100}),999)</f>
        <v>57</v>
      </c>
      <c r="Q2105">
        <v>1</v>
      </c>
    </row>
    <row r="2106" spans="1:17" x14ac:dyDescent="0.35">
      <c r="A2106" s="153">
        <v>23581</v>
      </c>
      <c r="B2106" t="s">
        <v>9052</v>
      </c>
      <c r="C2106" s="154">
        <v>44845</v>
      </c>
      <c r="D2106" s="155" t="s">
        <v>6</v>
      </c>
      <c r="E2106" s="156">
        <v>49</v>
      </c>
      <c r="F2106" s="157" t="s">
        <v>8969</v>
      </c>
      <c r="G2106" s="157" t="s">
        <v>9</v>
      </c>
      <c r="H2106" s="158" t="s">
        <v>9053</v>
      </c>
      <c r="I2106" s="157">
        <v>220282</v>
      </c>
      <c r="J2106" s="157">
        <v>60</v>
      </c>
      <c r="K2106" s="157" t="s">
        <v>9057</v>
      </c>
      <c r="L2106" s="159">
        <v>0.2</v>
      </c>
      <c r="M2106" s="159" t="s">
        <v>9058</v>
      </c>
      <c r="N2106" s="157">
        <v>220282</v>
      </c>
      <c r="O2106" s="7" t="s">
        <v>9056</v>
      </c>
      <c r="P2106" s="16">
        <f>IFERROR(LOOKUP(E2106,{30,43,48,53,58,63,68,73,78,83,88,93,97},{42,47,52,57,62,67,72,77,82,87,92,99,100}),999)</f>
        <v>52</v>
      </c>
      <c r="Q2106">
        <v>1</v>
      </c>
    </row>
    <row r="2107" spans="1:17" x14ac:dyDescent="0.35">
      <c r="A2107" s="153">
        <v>23582</v>
      </c>
      <c r="B2107" t="s">
        <v>9052</v>
      </c>
      <c r="C2107" s="154">
        <v>44845</v>
      </c>
      <c r="D2107" s="155" t="s">
        <v>6</v>
      </c>
      <c r="E2107" s="156">
        <v>64</v>
      </c>
      <c r="F2107" s="157" t="s">
        <v>8969</v>
      </c>
      <c r="G2107" s="157" t="s">
        <v>9</v>
      </c>
      <c r="H2107" s="158" t="s">
        <v>9053</v>
      </c>
      <c r="I2107" s="157">
        <v>220195</v>
      </c>
      <c r="J2107" s="157">
        <v>60</v>
      </c>
      <c r="K2107" s="157" t="s">
        <v>9065</v>
      </c>
      <c r="L2107" s="159">
        <v>0.2</v>
      </c>
      <c r="M2107" s="159" t="s">
        <v>9058</v>
      </c>
      <c r="N2107" s="157">
        <v>220195</v>
      </c>
      <c r="O2107" s="7" t="s">
        <v>9056</v>
      </c>
      <c r="P2107" s="16">
        <f>IFERROR(LOOKUP(E2107,{30,43,48,53,58,63,68,73,78,83,88,93,97},{42,47,52,57,62,67,72,77,82,87,92,99,100}),999)</f>
        <v>67</v>
      </c>
      <c r="Q2107">
        <v>1</v>
      </c>
    </row>
    <row r="2108" spans="1:17" x14ac:dyDescent="0.35">
      <c r="A2108" s="153">
        <v>23583</v>
      </c>
      <c r="B2108" t="s">
        <v>9052</v>
      </c>
      <c r="C2108" s="154">
        <v>44845</v>
      </c>
      <c r="D2108" s="155" t="s">
        <v>6</v>
      </c>
      <c r="E2108" s="156">
        <v>36</v>
      </c>
      <c r="F2108" s="157" t="s">
        <v>8969</v>
      </c>
      <c r="G2108" s="157" t="s">
        <v>9</v>
      </c>
      <c r="H2108" s="158" t="s">
        <v>9053</v>
      </c>
      <c r="I2108" s="157">
        <v>637944</v>
      </c>
      <c r="J2108" s="157">
        <v>60</v>
      </c>
      <c r="K2108" s="157" t="s">
        <v>9074</v>
      </c>
      <c r="L2108" s="160">
        <v>1</v>
      </c>
      <c r="M2108" s="159" t="s">
        <v>9000</v>
      </c>
      <c r="N2108" s="157">
        <v>637944</v>
      </c>
      <c r="O2108" s="7" t="s">
        <v>9056</v>
      </c>
      <c r="P2108" s="16">
        <f>IFERROR(LOOKUP(E2108,{30,43,48,53,58,63,68,73,78,83,88,93,97},{42,47,52,57,62,67,72,77,82,87,92,99,100}),999)</f>
        <v>42</v>
      </c>
      <c r="Q2108">
        <v>1</v>
      </c>
    </row>
    <row r="2109" spans="1:17" x14ac:dyDescent="0.35">
      <c r="A2109" s="153">
        <v>23584</v>
      </c>
      <c r="B2109" t="s">
        <v>9052</v>
      </c>
      <c r="C2109" s="154">
        <v>44845</v>
      </c>
      <c r="D2109" s="155" t="s">
        <v>6</v>
      </c>
      <c r="E2109" s="156">
        <v>36</v>
      </c>
      <c r="F2109" s="157" t="s">
        <v>8969</v>
      </c>
      <c r="G2109" s="157" t="s">
        <v>9</v>
      </c>
      <c r="H2109" s="158" t="s">
        <v>9053</v>
      </c>
      <c r="I2109" s="157">
        <v>637944</v>
      </c>
      <c r="J2109" s="157">
        <v>60</v>
      </c>
      <c r="K2109" s="157" t="s">
        <v>9074</v>
      </c>
      <c r="L2109" s="160">
        <v>1</v>
      </c>
      <c r="M2109" s="159" t="s">
        <v>9000</v>
      </c>
      <c r="N2109" s="157">
        <v>637944</v>
      </c>
      <c r="O2109" s="7" t="s">
        <v>9056</v>
      </c>
      <c r="P2109" s="16">
        <f>IFERROR(LOOKUP(E2109,{30,43,48,53,58,63,68,73,78,83,88,93,97},{42,47,52,57,62,67,72,77,82,87,92,99,100}),999)</f>
        <v>42</v>
      </c>
      <c r="Q2109">
        <v>1</v>
      </c>
    </row>
    <row r="2110" spans="1:17" x14ac:dyDescent="0.35">
      <c r="A2110" s="153">
        <v>23585</v>
      </c>
      <c r="B2110" t="s">
        <v>9052</v>
      </c>
      <c r="C2110" s="154">
        <v>44845</v>
      </c>
      <c r="D2110" s="155" t="s">
        <v>6</v>
      </c>
      <c r="E2110" s="156">
        <v>35</v>
      </c>
      <c r="F2110" s="157" t="s">
        <v>8969</v>
      </c>
      <c r="G2110" s="157" t="s">
        <v>9</v>
      </c>
      <c r="H2110" s="158" t="s">
        <v>9053</v>
      </c>
      <c r="I2110" s="157">
        <v>637944</v>
      </c>
      <c r="J2110" s="157">
        <v>60</v>
      </c>
      <c r="K2110" s="157" t="s">
        <v>9074</v>
      </c>
      <c r="L2110" s="160">
        <v>1</v>
      </c>
      <c r="M2110" s="159" t="s">
        <v>9000</v>
      </c>
      <c r="N2110" s="157">
        <v>637944</v>
      </c>
      <c r="O2110" s="7" t="s">
        <v>9056</v>
      </c>
      <c r="P2110" s="16">
        <f>IFERROR(LOOKUP(E2110,{30,43,48,53,58,63,68,73,78,83,88,93,97},{42,47,52,57,62,67,72,77,82,87,92,99,100}),999)</f>
        <v>42</v>
      </c>
      <c r="Q2110">
        <v>1</v>
      </c>
    </row>
    <row r="2111" spans="1:17" x14ac:dyDescent="0.35">
      <c r="A2111" s="153">
        <v>23586</v>
      </c>
      <c r="B2111" t="s">
        <v>9052</v>
      </c>
      <c r="C2111" s="154">
        <v>44845</v>
      </c>
      <c r="D2111" s="155" t="s">
        <v>6</v>
      </c>
      <c r="E2111" s="156">
        <v>35</v>
      </c>
      <c r="F2111" s="157" t="s">
        <v>8969</v>
      </c>
      <c r="G2111" s="157" t="s">
        <v>9</v>
      </c>
      <c r="H2111" s="158" t="s">
        <v>9053</v>
      </c>
      <c r="I2111" s="157">
        <v>637944</v>
      </c>
      <c r="J2111" s="157">
        <v>60</v>
      </c>
      <c r="K2111" s="157" t="s">
        <v>9074</v>
      </c>
      <c r="L2111" s="160">
        <v>1</v>
      </c>
      <c r="M2111" s="159" t="s">
        <v>9000</v>
      </c>
      <c r="N2111" s="157">
        <v>637944</v>
      </c>
      <c r="O2111" s="7" t="s">
        <v>9056</v>
      </c>
      <c r="P2111" s="16">
        <f>IFERROR(LOOKUP(E2111,{30,43,48,53,58,63,68,73,78,83,88,93,97},{42,47,52,57,62,67,72,77,82,87,92,99,100}),999)</f>
        <v>42</v>
      </c>
      <c r="Q2111">
        <v>1</v>
      </c>
    </row>
    <row r="2112" spans="1:17" x14ac:dyDescent="0.35">
      <c r="A2112" s="153">
        <v>23587</v>
      </c>
      <c r="B2112" t="s">
        <v>9052</v>
      </c>
      <c r="C2112" s="154">
        <v>44845</v>
      </c>
      <c r="D2112" s="155" t="s">
        <v>6</v>
      </c>
      <c r="E2112" s="156">
        <v>34</v>
      </c>
      <c r="F2112" s="157" t="s">
        <v>8969</v>
      </c>
      <c r="G2112" s="157" t="s">
        <v>9</v>
      </c>
      <c r="H2112" s="158" t="s">
        <v>9053</v>
      </c>
      <c r="I2112" s="157">
        <v>637944</v>
      </c>
      <c r="J2112" s="157">
        <v>60</v>
      </c>
      <c r="K2112" s="157" t="s">
        <v>9074</v>
      </c>
      <c r="L2112" s="160">
        <v>1</v>
      </c>
      <c r="M2112" s="159" t="s">
        <v>9000</v>
      </c>
      <c r="N2112" s="157">
        <v>637944</v>
      </c>
      <c r="O2112" s="7" t="s">
        <v>9056</v>
      </c>
      <c r="P2112" s="16">
        <f>IFERROR(LOOKUP(E2112,{30,43,48,53,58,63,68,73,78,83,88,93,97},{42,47,52,57,62,67,72,77,82,87,92,99,100}),999)</f>
        <v>42</v>
      </c>
      <c r="Q2112">
        <v>1</v>
      </c>
    </row>
    <row r="2113" spans="1:17" x14ac:dyDescent="0.35">
      <c r="A2113" s="153">
        <v>23588</v>
      </c>
      <c r="B2113" t="s">
        <v>9052</v>
      </c>
      <c r="C2113" s="154">
        <v>44845</v>
      </c>
      <c r="D2113" s="155" t="s">
        <v>6</v>
      </c>
      <c r="E2113" s="156">
        <v>34</v>
      </c>
      <c r="F2113" s="157" t="s">
        <v>8969</v>
      </c>
      <c r="G2113" s="157" t="s">
        <v>9</v>
      </c>
      <c r="H2113" s="158" t="s">
        <v>9053</v>
      </c>
      <c r="I2113" s="157">
        <v>637944</v>
      </c>
      <c r="J2113" s="157">
        <v>60</v>
      </c>
      <c r="K2113" s="157" t="s">
        <v>9074</v>
      </c>
      <c r="L2113" s="160">
        <v>1</v>
      </c>
      <c r="M2113" s="159" t="s">
        <v>9000</v>
      </c>
      <c r="N2113" s="157">
        <v>637944</v>
      </c>
      <c r="O2113" s="7" t="s">
        <v>9056</v>
      </c>
      <c r="P2113" s="16">
        <f>IFERROR(LOOKUP(E2113,{30,43,48,53,58,63,68,73,78,83,88,93,97},{42,47,52,57,62,67,72,77,82,87,92,99,100}),999)</f>
        <v>42</v>
      </c>
      <c r="Q2113">
        <v>1</v>
      </c>
    </row>
    <row r="2114" spans="1:17" x14ac:dyDescent="0.35">
      <c r="A2114" s="153">
        <v>23589</v>
      </c>
      <c r="B2114" t="s">
        <v>9052</v>
      </c>
      <c r="C2114" s="154">
        <v>44845</v>
      </c>
      <c r="D2114" s="155" t="s">
        <v>6</v>
      </c>
      <c r="E2114" s="156">
        <v>35</v>
      </c>
      <c r="F2114" s="157" t="s">
        <v>8969</v>
      </c>
      <c r="G2114" s="157" t="s">
        <v>9</v>
      </c>
      <c r="H2114" s="158" t="s">
        <v>9053</v>
      </c>
      <c r="I2114" s="157">
        <v>637944</v>
      </c>
      <c r="J2114" s="157">
        <v>60</v>
      </c>
      <c r="K2114" s="157" t="s">
        <v>9074</v>
      </c>
      <c r="L2114" s="160">
        <v>1</v>
      </c>
      <c r="M2114" s="159" t="s">
        <v>9000</v>
      </c>
      <c r="N2114" s="157">
        <v>637944</v>
      </c>
      <c r="O2114" s="7" t="s">
        <v>9056</v>
      </c>
      <c r="P2114" s="16">
        <f>IFERROR(LOOKUP(E2114,{30,43,48,53,58,63,68,73,78,83,88,93,97},{42,47,52,57,62,67,72,77,82,87,92,99,100}),999)</f>
        <v>42</v>
      </c>
      <c r="Q2114">
        <v>1</v>
      </c>
    </row>
    <row r="2115" spans="1:17" x14ac:dyDescent="0.35">
      <c r="A2115" s="153">
        <v>23590</v>
      </c>
      <c r="B2115" t="s">
        <v>9052</v>
      </c>
      <c r="C2115" s="154">
        <v>44845</v>
      </c>
      <c r="D2115" s="155" t="s">
        <v>6</v>
      </c>
      <c r="E2115" s="156">
        <v>31</v>
      </c>
      <c r="F2115" s="157" t="s">
        <v>8969</v>
      </c>
      <c r="G2115" s="157" t="s">
        <v>9</v>
      </c>
      <c r="H2115" s="158" t="s">
        <v>9053</v>
      </c>
      <c r="I2115" s="157">
        <v>637944</v>
      </c>
      <c r="J2115" s="157">
        <v>60</v>
      </c>
      <c r="K2115" s="157" t="s">
        <v>9074</v>
      </c>
      <c r="L2115" s="160">
        <v>1</v>
      </c>
      <c r="M2115" s="159" t="s">
        <v>9000</v>
      </c>
      <c r="N2115" s="157">
        <v>637944</v>
      </c>
      <c r="O2115" s="7" t="s">
        <v>9056</v>
      </c>
      <c r="P2115" s="16">
        <f>IFERROR(LOOKUP(E2115,{30,43,48,53,58,63,68,73,78,83,88,93,97},{42,47,52,57,62,67,72,77,82,87,92,99,100}),999)</f>
        <v>42</v>
      </c>
      <c r="Q2115">
        <v>1</v>
      </c>
    </row>
    <row r="2116" spans="1:17" ht="29" x14ac:dyDescent="0.35">
      <c r="A2116" s="153">
        <v>23591</v>
      </c>
      <c r="B2116" t="s">
        <v>9052</v>
      </c>
      <c r="C2116" s="154">
        <v>44845</v>
      </c>
      <c r="D2116" s="155" t="s">
        <v>6</v>
      </c>
      <c r="E2116" s="156">
        <v>66</v>
      </c>
      <c r="F2116" s="157" t="s">
        <v>8969</v>
      </c>
      <c r="G2116" s="157" t="s">
        <v>9</v>
      </c>
      <c r="H2116" s="158" t="s">
        <v>9053</v>
      </c>
      <c r="I2116" s="157">
        <v>220197</v>
      </c>
      <c r="J2116" s="157">
        <v>60</v>
      </c>
      <c r="K2116" s="157" t="s">
        <v>9062</v>
      </c>
      <c r="L2116" s="159">
        <v>0.2</v>
      </c>
      <c r="M2116" s="159" t="s">
        <v>9058</v>
      </c>
      <c r="N2116" s="157">
        <v>220197</v>
      </c>
      <c r="O2116" s="7" t="s">
        <v>9056</v>
      </c>
      <c r="P2116" s="16">
        <f>IFERROR(LOOKUP(E2116,{30,43,48,53,58,63,68,73,78,83,88,93,97},{42,47,52,57,62,67,72,77,82,87,92,99,100}),999)</f>
        <v>67</v>
      </c>
      <c r="Q2116">
        <v>1</v>
      </c>
    </row>
    <row r="2117" spans="1:17" ht="29" x14ac:dyDescent="0.35">
      <c r="A2117" s="153">
        <v>23592</v>
      </c>
      <c r="B2117" t="s">
        <v>9052</v>
      </c>
      <c r="C2117" s="154">
        <v>44845</v>
      </c>
      <c r="D2117" s="155" t="s">
        <v>6</v>
      </c>
      <c r="E2117" s="156">
        <v>59</v>
      </c>
      <c r="F2117" s="157" t="s">
        <v>8969</v>
      </c>
      <c r="G2117" s="157" t="s">
        <v>9</v>
      </c>
      <c r="H2117" s="158" t="s">
        <v>9053</v>
      </c>
      <c r="I2117" s="157">
        <v>220273</v>
      </c>
      <c r="J2117" s="157">
        <v>60</v>
      </c>
      <c r="K2117" s="157" t="s">
        <v>9067</v>
      </c>
      <c r="L2117" s="159">
        <v>0.2</v>
      </c>
      <c r="M2117" s="159" t="s">
        <v>9058</v>
      </c>
      <c r="N2117" s="157">
        <v>220273</v>
      </c>
      <c r="O2117" s="7" t="s">
        <v>9056</v>
      </c>
      <c r="P2117" s="16">
        <f>IFERROR(LOOKUP(E2117,{30,43,48,53,58,63,68,73,78,83,88,93,97},{42,47,52,57,62,67,72,77,82,87,92,99,100}),999)</f>
        <v>62</v>
      </c>
      <c r="Q2117">
        <v>1</v>
      </c>
    </row>
    <row r="2118" spans="1:17" x14ac:dyDescent="0.35">
      <c r="A2118" s="153">
        <v>23593</v>
      </c>
      <c r="B2118" t="s">
        <v>9052</v>
      </c>
      <c r="C2118" s="154">
        <v>44845</v>
      </c>
      <c r="D2118" s="155" t="s">
        <v>6</v>
      </c>
      <c r="E2118" s="156">
        <v>58</v>
      </c>
      <c r="F2118" s="157" t="s">
        <v>8969</v>
      </c>
      <c r="G2118" s="157" t="s">
        <v>9</v>
      </c>
      <c r="H2118" s="158" t="s">
        <v>9053</v>
      </c>
      <c r="I2118" s="157">
        <v>220199</v>
      </c>
      <c r="J2118" s="157">
        <v>60</v>
      </c>
      <c r="K2118" s="157" t="s">
        <v>9057</v>
      </c>
      <c r="L2118" s="159">
        <v>0.2</v>
      </c>
      <c r="M2118" s="159" t="s">
        <v>9058</v>
      </c>
      <c r="N2118" s="157">
        <v>220199</v>
      </c>
      <c r="O2118" s="7" t="s">
        <v>9056</v>
      </c>
      <c r="P2118" s="16">
        <f>IFERROR(LOOKUP(E2118,{30,43,48,53,58,63,68,73,78,83,88,93,97},{42,47,52,57,62,67,72,77,82,87,92,99,100}),999)</f>
        <v>62</v>
      </c>
      <c r="Q2118">
        <v>1</v>
      </c>
    </row>
    <row r="2119" spans="1:17" ht="29" x14ac:dyDescent="0.35">
      <c r="A2119" s="153">
        <v>23594</v>
      </c>
      <c r="B2119" t="s">
        <v>9052</v>
      </c>
      <c r="C2119" s="154">
        <v>44845</v>
      </c>
      <c r="D2119" s="155" t="s">
        <v>6</v>
      </c>
      <c r="E2119" s="156">
        <v>62</v>
      </c>
      <c r="F2119" s="157" t="s">
        <v>8969</v>
      </c>
      <c r="G2119" s="157" t="s">
        <v>9</v>
      </c>
      <c r="H2119" s="158" t="s">
        <v>9053</v>
      </c>
      <c r="I2119" s="157">
        <v>220277</v>
      </c>
      <c r="J2119" s="157">
        <v>18</v>
      </c>
      <c r="K2119" s="157" t="s">
        <v>9064</v>
      </c>
      <c r="L2119" s="159">
        <v>0.2</v>
      </c>
      <c r="M2119" s="159" t="s">
        <v>9058</v>
      </c>
      <c r="N2119" s="157">
        <v>220277</v>
      </c>
      <c r="O2119" s="7" t="s">
        <v>9056</v>
      </c>
      <c r="P2119" s="16">
        <f>IFERROR(LOOKUP(E2119,{30,43,48,53,58,63,68,73,78,83,88,93,97},{42,47,52,57,62,67,72,77,82,87,92,99,100}),999)</f>
        <v>62</v>
      </c>
      <c r="Q2119">
        <v>1</v>
      </c>
    </row>
    <row r="2120" spans="1:17" x14ac:dyDescent="0.35">
      <c r="A2120" s="153">
        <v>23595</v>
      </c>
      <c r="B2120" t="s">
        <v>9052</v>
      </c>
      <c r="C2120" s="154">
        <v>44845</v>
      </c>
      <c r="D2120" s="155" t="s">
        <v>6</v>
      </c>
      <c r="E2120" s="156">
        <v>64</v>
      </c>
      <c r="F2120" s="157" t="s">
        <v>8969</v>
      </c>
      <c r="G2120" s="157" t="s">
        <v>9</v>
      </c>
      <c r="H2120" s="158" t="s">
        <v>9053</v>
      </c>
      <c r="I2120" s="157">
        <v>637603</v>
      </c>
      <c r="J2120" s="157">
        <v>60</v>
      </c>
      <c r="K2120" s="157" t="s">
        <v>9055</v>
      </c>
      <c r="L2120" s="159">
        <v>1.2</v>
      </c>
      <c r="M2120" s="159" t="s">
        <v>9000</v>
      </c>
      <c r="N2120" s="157">
        <v>637603</v>
      </c>
      <c r="O2120" s="7" t="s">
        <v>9056</v>
      </c>
      <c r="P2120" s="16">
        <f>IFERROR(LOOKUP(E2120,{30,43,48,53,58,63,68,73,78,83,88,93,97},{42,47,52,57,62,67,72,77,82,87,92,99,100}),999)</f>
        <v>67</v>
      </c>
      <c r="Q2120">
        <v>1</v>
      </c>
    </row>
    <row r="2121" spans="1:17" x14ac:dyDescent="0.35">
      <c r="A2121" s="153">
        <v>23596</v>
      </c>
      <c r="B2121" t="s">
        <v>9052</v>
      </c>
      <c r="C2121" s="154">
        <v>44845</v>
      </c>
      <c r="D2121" s="155" t="s">
        <v>6</v>
      </c>
      <c r="E2121" s="156">
        <v>67</v>
      </c>
      <c r="F2121" s="157" t="s">
        <v>8969</v>
      </c>
      <c r="G2121" s="157" t="s">
        <v>9</v>
      </c>
      <c r="H2121" s="158" t="s">
        <v>9053</v>
      </c>
      <c r="I2121" s="157">
        <v>637603</v>
      </c>
      <c r="J2121" s="157">
        <v>60</v>
      </c>
      <c r="K2121" s="157" t="s">
        <v>9055</v>
      </c>
      <c r="L2121" s="159">
        <v>1.2</v>
      </c>
      <c r="M2121" s="159" t="s">
        <v>9000</v>
      </c>
      <c r="N2121" s="157">
        <v>637603</v>
      </c>
      <c r="O2121" s="7" t="s">
        <v>9056</v>
      </c>
      <c r="P2121" s="16">
        <f>IFERROR(LOOKUP(E2121,{30,43,48,53,58,63,68,73,78,83,88,93,97},{42,47,52,57,62,67,72,77,82,87,92,99,100}),999)</f>
        <v>67</v>
      </c>
      <c r="Q2121">
        <v>1</v>
      </c>
    </row>
    <row r="2122" spans="1:17" ht="29" x14ac:dyDescent="0.35">
      <c r="A2122" s="153">
        <v>23597</v>
      </c>
      <c r="B2122" t="s">
        <v>9052</v>
      </c>
      <c r="C2122" s="154">
        <v>44845</v>
      </c>
      <c r="D2122" s="155" t="s">
        <v>6</v>
      </c>
      <c r="E2122" s="156">
        <v>62</v>
      </c>
      <c r="F2122" s="157" t="s">
        <v>8969</v>
      </c>
      <c r="G2122" s="157" t="s">
        <v>9</v>
      </c>
      <c r="H2122" s="158" t="s">
        <v>9053</v>
      </c>
      <c r="I2122" s="157">
        <v>637759</v>
      </c>
      <c r="J2122" s="157">
        <v>60</v>
      </c>
      <c r="K2122" s="157" t="s">
        <v>9079</v>
      </c>
      <c r="L2122" s="159">
        <v>0.2</v>
      </c>
      <c r="M2122" s="159" t="s">
        <v>9058</v>
      </c>
      <c r="N2122" s="157">
        <v>637759</v>
      </c>
      <c r="O2122" s="7" t="s">
        <v>9056</v>
      </c>
      <c r="P2122" s="16">
        <f>IFERROR(LOOKUP(E2122,{30,43,48,53,58,63,68,73,78,83,88,93,97},{42,47,52,57,62,67,72,77,82,87,92,99,100}),999)</f>
        <v>62</v>
      </c>
      <c r="Q2122">
        <v>1</v>
      </c>
    </row>
    <row r="2123" spans="1:17" x14ac:dyDescent="0.35">
      <c r="A2123" s="153">
        <v>23598</v>
      </c>
      <c r="B2123" t="s">
        <v>9052</v>
      </c>
      <c r="C2123" s="154">
        <v>44845</v>
      </c>
      <c r="D2123" s="155" t="s">
        <v>6</v>
      </c>
      <c r="E2123" s="156">
        <v>67</v>
      </c>
      <c r="F2123" s="157" t="s">
        <v>8969</v>
      </c>
      <c r="G2123" s="157" t="s">
        <v>9</v>
      </c>
      <c r="H2123" s="158" t="s">
        <v>9053</v>
      </c>
      <c r="I2123" s="157">
        <v>637603</v>
      </c>
      <c r="J2123" s="157">
        <v>60</v>
      </c>
      <c r="K2123" s="157" t="s">
        <v>9055</v>
      </c>
      <c r="L2123" s="159">
        <v>1.2</v>
      </c>
      <c r="M2123" s="159" t="s">
        <v>9000</v>
      </c>
      <c r="N2123" s="157">
        <v>637603</v>
      </c>
      <c r="O2123" s="7" t="s">
        <v>9056</v>
      </c>
      <c r="P2123" s="16">
        <f>IFERROR(LOOKUP(E2123,{30,43,48,53,58,63,68,73,78,83,88,93,97},{42,47,52,57,62,67,72,77,82,87,92,99,100}),999)</f>
        <v>67</v>
      </c>
      <c r="Q2123">
        <v>1</v>
      </c>
    </row>
    <row r="2124" spans="1:17" ht="29" x14ac:dyDescent="0.35">
      <c r="A2124" s="153">
        <v>23599</v>
      </c>
      <c r="B2124" t="s">
        <v>9052</v>
      </c>
      <c r="C2124" s="154">
        <v>44845</v>
      </c>
      <c r="D2124" s="155" t="s">
        <v>6</v>
      </c>
      <c r="E2124" s="156">
        <v>67</v>
      </c>
      <c r="F2124" s="157" t="s">
        <v>8969</v>
      </c>
      <c r="G2124" s="157" t="s">
        <v>9</v>
      </c>
      <c r="H2124" s="158" t="s">
        <v>9053</v>
      </c>
      <c r="I2124" s="157">
        <v>999999</v>
      </c>
      <c r="J2124" s="157">
        <v>18</v>
      </c>
      <c r="K2124" s="157" t="s">
        <v>9075</v>
      </c>
      <c r="L2124" s="159">
        <v>9.9</v>
      </c>
      <c r="M2124" s="159"/>
      <c r="N2124" s="157">
        <v>999999</v>
      </c>
      <c r="O2124" s="7" t="s">
        <v>9056</v>
      </c>
      <c r="P2124" s="16">
        <f>IFERROR(LOOKUP(E2124,{30,43,48,53,58,63,68,73,78,83,88,93,97},{42,47,52,57,62,67,72,77,82,87,92,99,100}),999)</f>
        <v>67</v>
      </c>
      <c r="Q2124">
        <v>1</v>
      </c>
    </row>
    <row r="2125" spans="1:17" x14ac:dyDescent="0.35">
      <c r="A2125" s="153">
        <v>23600</v>
      </c>
      <c r="B2125" t="s">
        <v>9052</v>
      </c>
      <c r="C2125" s="154">
        <v>44845</v>
      </c>
      <c r="D2125" s="155" t="s">
        <v>6</v>
      </c>
      <c r="E2125" s="156">
        <v>65</v>
      </c>
      <c r="F2125" s="157" t="s">
        <v>8969</v>
      </c>
      <c r="G2125" s="157" t="s">
        <v>9</v>
      </c>
      <c r="H2125" s="158" t="s">
        <v>9053</v>
      </c>
      <c r="I2125" s="157">
        <v>637758</v>
      </c>
      <c r="J2125" s="157">
        <v>18</v>
      </c>
      <c r="K2125" s="157" t="s">
        <v>9059</v>
      </c>
      <c r="L2125" s="159">
        <v>0.2</v>
      </c>
      <c r="M2125" s="159" t="s">
        <v>9058</v>
      </c>
      <c r="N2125" s="157">
        <v>637758</v>
      </c>
      <c r="O2125" s="7" t="s">
        <v>9056</v>
      </c>
      <c r="P2125" s="16">
        <f>IFERROR(LOOKUP(E2125,{30,43,48,53,58,63,68,73,78,83,88,93,97},{42,47,52,57,62,67,72,77,82,87,92,99,100}),999)</f>
        <v>67</v>
      </c>
      <c r="Q2125">
        <v>1</v>
      </c>
    </row>
    <row r="2126" spans="1:17" x14ac:dyDescent="0.35">
      <c r="A2126" s="153">
        <v>23601</v>
      </c>
      <c r="B2126" t="s">
        <v>9052</v>
      </c>
      <c r="C2126" s="154">
        <v>44845</v>
      </c>
      <c r="D2126" s="155" t="s">
        <v>6</v>
      </c>
      <c r="E2126" s="156">
        <v>64</v>
      </c>
      <c r="F2126" s="157" t="s">
        <v>8969</v>
      </c>
      <c r="G2126" s="157" t="s">
        <v>9</v>
      </c>
      <c r="H2126" s="158" t="s">
        <v>9053</v>
      </c>
      <c r="I2126" s="157">
        <v>637758</v>
      </c>
      <c r="J2126" s="157">
        <v>60</v>
      </c>
      <c r="K2126" s="157" t="s">
        <v>9059</v>
      </c>
      <c r="L2126" s="159">
        <v>0.2</v>
      </c>
      <c r="M2126" s="159" t="s">
        <v>9058</v>
      </c>
      <c r="N2126" s="157">
        <v>637758</v>
      </c>
      <c r="O2126" s="7" t="s">
        <v>9056</v>
      </c>
      <c r="P2126" s="16">
        <f>IFERROR(LOOKUP(E2126,{30,43,48,53,58,63,68,73,78,83,88,93,97},{42,47,52,57,62,67,72,77,82,87,92,99,100}),999)</f>
        <v>67</v>
      </c>
      <c r="Q2126">
        <v>1</v>
      </c>
    </row>
    <row r="2127" spans="1:17" x14ac:dyDescent="0.35">
      <c r="A2127" s="153">
        <v>23602</v>
      </c>
      <c r="B2127" t="s">
        <v>9052</v>
      </c>
      <c r="C2127" s="154">
        <v>44845</v>
      </c>
      <c r="D2127" s="155" t="s">
        <v>6</v>
      </c>
      <c r="E2127" s="156">
        <v>66</v>
      </c>
      <c r="F2127" s="157" t="s">
        <v>8969</v>
      </c>
      <c r="G2127" s="157" t="s">
        <v>9</v>
      </c>
      <c r="H2127" s="158" t="s">
        <v>9053</v>
      </c>
      <c r="I2127" s="157">
        <v>637603</v>
      </c>
      <c r="J2127" s="157">
        <v>60</v>
      </c>
      <c r="K2127" s="157" t="s">
        <v>9055</v>
      </c>
      <c r="L2127" s="159">
        <v>1.2</v>
      </c>
      <c r="M2127" s="159" t="s">
        <v>9000</v>
      </c>
      <c r="N2127" s="157">
        <v>637603</v>
      </c>
      <c r="O2127" s="7" t="s">
        <v>9056</v>
      </c>
      <c r="P2127" s="16">
        <f>IFERROR(LOOKUP(E2127,{30,43,48,53,58,63,68,73,78,83,88,93,97},{42,47,52,57,62,67,72,77,82,87,92,99,100}),999)</f>
        <v>67</v>
      </c>
      <c r="Q2127">
        <v>1</v>
      </c>
    </row>
    <row r="2128" spans="1:17" x14ac:dyDescent="0.35">
      <c r="A2128" s="153">
        <v>23603</v>
      </c>
      <c r="B2128" t="s">
        <v>9052</v>
      </c>
      <c r="C2128" s="154">
        <v>44845</v>
      </c>
      <c r="D2128" s="155" t="s">
        <v>6</v>
      </c>
      <c r="E2128" s="156">
        <v>46</v>
      </c>
      <c r="F2128" s="157" t="s">
        <v>8969</v>
      </c>
      <c r="G2128" s="157" t="s">
        <v>9</v>
      </c>
      <c r="H2128" s="158" t="s">
        <v>9053</v>
      </c>
      <c r="I2128" s="157">
        <v>220293</v>
      </c>
      <c r="J2128" s="157">
        <v>60</v>
      </c>
      <c r="K2128" s="157" t="s">
        <v>9073</v>
      </c>
      <c r="L2128" s="159">
        <v>0.1</v>
      </c>
      <c r="M2128" s="159" t="s">
        <v>9058</v>
      </c>
      <c r="N2128" s="157">
        <v>220293</v>
      </c>
      <c r="O2128" s="7" t="s">
        <v>9056</v>
      </c>
      <c r="P2128" s="16">
        <f>IFERROR(LOOKUP(E2128,{30,43,48,53,58,63,68,73,78,83,88,93,97},{42,47,52,57,62,67,72,77,82,87,92,99,100}),999)</f>
        <v>47</v>
      </c>
      <c r="Q2128">
        <v>1</v>
      </c>
    </row>
    <row r="2129" spans="1:17" x14ac:dyDescent="0.35">
      <c r="A2129" s="153">
        <v>23604</v>
      </c>
      <c r="B2129" t="s">
        <v>9052</v>
      </c>
      <c r="C2129" s="154">
        <v>44845</v>
      </c>
      <c r="D2129" s="155" t="s">
        <v>6</v>
      </c>
      <c r="E2129" s="156">
        <v>72</v>
      </c>
      <c r="F2129" s="157" t="s">
        <v>8969</v>
      </c>
      <c r="G2129" s="155" t="s">
        <v>9069</v>
      </c>
      <c r="H2129" s="158" t="s">
        <v>9009</v>
      </c>
      <c r="I2129" s="157"/>
      <c r="J2129" s="157">
        <v>60</v>
      </c>
      <c r="K2129" s="157" t="s">
        <v>9054</v>
      </c>
      <c r="L2129" s="153">
        <v>0.3</v>
      </c>
      <c r="M2129" s="159" t="s">
        <v>9058</v>
      </c>
      <c r="N2129" s="157"/>
      <c r="O2129" s="7" t="s">
        <v>9056</v>
      </c>
      <c r="P2129" s="16">
        <f>IFERROR(LOOKUP(E2129,{30,43,48,53,58,63,68,73,78,83,88,93,97},{42,47,52,57,62,67,72,77,82,87,92,99,100}),999)</f>
        <v>72</v>
      </c>
      <c r="Q2129">
        <v>1</v>
      </c>
    </row>
    <row r="2130" spans="1:17" x14ac:dyDescent="0.35">
      <c r="A2130" s="153">
        <v>23605</v>
      </c>
      <c r="B2130" t="s">
        <v>9052</v>
      </c>
      <c r="C2130" s="154">
        <v>44845</v>
      </c>
      <c r="D2130" s="155" t="s">
        <v>6</v>
      </c>
      <c r="E2130" s="156">
        <v>62</v>
      </c>
      <c r="F2130" s="157" t="s">
        <v>8969</v>
      </c>
      <c r="G2130" s="157" t="s">
        <v>9</v>
      </c>
      <c r="H2130" s="158" t="s">
        <v>9053</v>
      </c>
      <c r="I2130" s="157">
        <v>220195</v>
      </c>
      <c r="J2130" s="157">
        <v>60</v>
      </c>
      <c r="K2130" s="157" t="s">
        <v>9065</v>
      </c>
      <c r="L2130" s="159">
        <v>0.2</v>
      </c>
      <c r="M2130" s="159" t="s">
        <v>9058</v>
      </c>
      <c r="N2130" s="157">
        <v>220195</v>
      </c>
      <c r="O2130" s="7" t="s">
        <v>9056</v>
      </c>
      <c r="P2130" s="16">
        <f>IFERROR(LOOKUP(E2130,{30,43,48,53,58,63,68,73,78,83,88,93,97},{42,47,52,57,62,67,72,77,82,87,92,99,100}),999)</f>
        <v>62</v>
      </c>
      <c r="Q2130">
        <v>1</v>
      </c>
    </row>
    <row r="2131" spans="1:17" ht="29" x14ac:dyDescent="0.35">
      <c r="A2131" s="153">
        <v>23606</v>
      </c>
      <c r="B2131" t="s">
        <v>9052</v>
      </c>
      <c r="C2131" s="154">
        <v>44845</v>
      </c>
      <c r="D2131" s="155" t="s">
        <v>6</v>
      </c>
      <c r="E2131" s="156">
        <v>60</v>
      </c>
      <c r="F2131" s="157" t="s">
        <v>8969</v>
      </c>
      <c r="G2131" s="157" t="s">
        <v>9</v>
      </c>
      <c r="H2131" s="158" t="s">
        <v>9053</v>
      </c>
      <c r="I2131" s="157">
        <v>999999</v>
      </c>
      <c r="J2131" s="157">
        <v>60</v>
      </c>
      <c r="K2131" s="157" t="s">
        <v>9075</v>
      </c>
      <c r="L2131" s="159">
        <v>9.9</v>
      </c>
      <c r="M2131" s="159"/>
      <c r="N2131" s="157">
        <v>999999</v>
      </c>
      <c r="O2131" s="7" t="s">
        <v>9056</v>
      </c>
      <c r="P2131" s="16">
        <f>IFERROR(LOOKUP(E2131,{30,43,48,53,58,63,68,73,78,83,88,93,97},{42,47,52,57,62,67,72,77,82,87,92,99,100}),999)</f>
        <v>62</v>
      </c>
      <c r="Q2131">
        <v>1</v>
      </c>
    </row>
    <row r="2132" spans="1:17" ht="29" x14ac:dyDescent="0.35">
      <c r="A2132" s="153">
        <v>23607</v>
      </c>
      <c r="B2132" t="s">
        <v>9052</v>
      </c>
      <c r="C2132" s="154">
        <v>44845</v>
      </c>
      <c r="D2132" s="155" t="s">
        <v>6</v>
      </c>
      <c r="E2132" s="156">
        <v>63</v>
      </c>
      <c r="F2132" s="157" t="s">
        <v>8969</v>
      </c>
      <c r="G2132" s="157" t="s">
        <v>9</v>
      </c>
      <c r="H2132" s="158" t="s">
        <v>9053</v>
      </c>
      <c r="I2132" s="157">
        <v>220197</v>
      </c>
      <c r="J2132" s="157">
        <v>60</v>
      </c>
      <c r="K2132" s="157" t="s">
        <v>9062</v>
      </c>
      <c r="L2132" s="159">
        <v>0.2</v>
      </c>
      <c r="M2132" s="159" t="s">
        <v>9058</v>
      </c>
      <c r="N2132" s="157">
        <v>220197</v>
      </c>
      <c r="O2132" s="7" t="s">
        <v>9056</v>
      </c>
      <c r="P2132" s="16">
        <f>IFERROR(LOOKUP(E2132,{30,43,48,53,58,63,68,73,78,83,88,93,97},{42,47,52,57,62,67,72,77,82,87,92,99,100}),999)</f>
        <v>67</v>
      </c>
      <c r="Q2132">
        <v>1</v>
      </c>
    </row>
    <row r="2133" spans="1:17" x14ac:dyDescent="0.35">
      <c r="A2133" s="153">
        <v>23608</v>
      </c>
      <c r="B2133" t="s">
        <v>9052</v>
      </c>
      <c r="C2133" s="154">
        <v>44845</v>
      </c>
      <c r="D2133" s="155" t="s">
        <v>6</v>
      </c>
      <c r="E2133" s="156">
        <v>63</v>
      </c>
      <c r="F2133" s="157" t="s">
        <v>8969</v>
      </c>
      <c r="G2133" s="157" t="s">
        <v>9</v>
      </c>
      <c r="H2133" s="158" t="s">
        <v>9053</v>
      </c>
      <c r="I2133" s="157">
        <v>220196</v>
      </c>
      <c r="J2133" s="157">
        <v>60</v>
      </c>
      <c r="K2133" s="157" t="s">
        <v>9065</v>
      </c>
      <c r="L2133" s="159">
        <v>0.2</v>
      </c>
      <c r="M2133" s="159" t="s">
        <v>9058</v>
      </c>
      <c r="N2133" s="157">
        <v>220196</v>
      </c>
      <c r="O2133" s="7" t="s">
        <v>9056</v>
      </c>
      <c r="P2133" s="16">
        <f>IFERROR(LOOKUP(E2133,{30,43,48,53,58,63,68,73,78,83,88,93,97},{42,47,52,57,62,67,72,77,82,87,92,99,100}),999)</f>
        <v>67</v>
      </c>
      <c r="Q2133">
        <v>1</v>
      </c>
    </row>
    <row r="2134" spans="1:17" x14ac:dyDescent="0.35">
      <c r="A2134" s="153">
        <v>23609</v>
      </c>
      <c r="B2134" t="s">
        <v>9052</v>
      </c>
      <c r="C2134" s="154">
        <v>44845</v>
      </c>
      <c r="D2134" s="155" t="s">
        <v>6</v>
      </c>
      <c r="E2134" s="156">
        <v>59</v>
      </c>
      <c r="F2134" s="157" t="s">
        <v>8969</v>
      </c>
      <c r="G2134" s="157" t="s">
        <v>9</v>
      </c>
      <c r="H2134" s="158" t="s">
        <v>9053</v>
      </c>
      <c r="I2134" s="157">
        <v>637603</v>
      </c>
      <c r="J2134" s="157">
        <v>60</v>
      </c>
      <c r="K2134" s="157" t="s">
        <v>9055</v>
      </c>
      <c r="L2134" s="159">
        <v>1.2</v>
      </c>
      <c r="M2134" s="159" t="s">
        <v>9000</v>
      </c>
      <c r="N2134" s="157">
        <v>637603</v>
      </c>
      <c r="O2134" s="7" t="s">
        <v>9056</v>
      </c>
      <c r="P2134" s="16">
        <f>IFERROR(LOOKUP(E2134,{30,43,48,53,58,63,68,73,78,83,88,93,97},{42,47,52,57,62,67,72,77,82,87,92,99,100}),999)</f>
        <v>62</v>
      </c>
      <c r="Q2134">
        <v>1</v>
      </c>
    </row>
    <row r="2135" spans="1:17" ht="29" x14ac:dyDescent="0.35">
      <c r="A2135" s="153">
        <v>23610</v>
      </c>
      <c r="B2135" t="s">
        <v>9052</v>
      </c>
      <c r="C2135" s="154">
        <v>44845</v>
      </c>
      <c r="D2135" s="155" t="s">
        <v>6</v>
      </c>
      <c r="E2135" s="156">
        <v>62</v>
      </c>
      <c r="F2135" s="157" t="s">
        <v>8969</v>
      </c>
      <c r="G2135" s="157" t="s">
        <v>9</v>
      </c>
      <c r="H2135" s="158" t="s">
        <v>9053</v>
      </c>
      <c r="I2135" s="157">
        <v>220198</v>
      </c>
      <c r="J2135" s="157">
        <v>60</v>
      </c>
      <c r="K2135" s="157" t="s">
        <v>9062</v>
      </c>
      <c r="L2135" s="159">
        <v>0.2</v>
      </c>
      <c r="M2135" s="159" t="s">
        <v>9058</v>
      </c>
      <c r="N2135" s="157">
        <v>220198</v>
      </c>
      <c r="O2135" s="7" t="s">
        <v>9056</v>
      </c>
      <c r="P2135" s="16">
        <f>IFERROR(LOOKUP(E2135,{30,43,48,53,58,63,68,73,78,83,88,93,97},{42,47,52,57,62,67,72,77,82,87,92,99,100}),999)</f>
        <v>62</v>
      </c>
      <c r="Q2135">
        <v>1</v>
      </c>
    </row>
    <row r="2136" spans="1:17" x14ac:dyDescent="0.35">
      <c r="A2136" s="153">
        <v>23611</v>
      </c>
      <c r="B2136" t="s">
        <v>9052</v>
      </c>
      <c r="C2136" s="154">
        <v>44845</v>
      </c>
      <c r="D2136" s="155" t="s">
        <v>6</v>
      </c>
      <c r="E2136" s="156">
        <v>64</v>
      </c>
      <c r="F2136" s="157" t="s">
        <v>8969</v>
      </c>
      <c r="G2136" s="155" t="s">
        <v>9069</v>
      </c>
      <c r="H2136" s="158" t="s">
        <v>9053</v>
      </c>
      <c r="I2136" s="157">
        <v>220196</v>
      </c>
      <c r="J2136" s="157">
        <v>60</v>
      </c>
      <c r="K2136" s="157" t="s">
        <v>9065</v>
      </c>
      <c r="L2136" s="159">
        <v>0.2</v>
      </c>
      <c r="M2136" s="159" t="s">
        <v>9058</v>
      </c>
      <c r="N2136" s="157">
        <v>220196</v>
      </c>
      <c r="O2136" s="7" t="s">
        <v>9056</v>
      </c>
      <c r="P2136" s="16">
        <f>IFERROR(LOOKUP(E2136,{30,43,48,53,58,63,68,73,78,83,88,93,97},{42,47,52,57,62,67,72,77,82,87,92,99,100}),999)</f>
        <v>67</v>
      </c>
      <c r="Q2136">
        <v>1</v>
      </c>
    </row>
    <row r="2137" spans="1:17" x14ac:dyDescent="0.35">
      <c r="A2137" s="153">
        <v>23612</v>
      </c>
      <c r="B2137" t="s">
        <v>9052</v>
      </c>
      <c r="C2137" s="154">
        <v>44845</v>
      </c>
      <c r="D2137" s="155" t="s">
        <v>6</v>
      </c>
      <c r="E2137" s="156">
        <v>48</v>
      </c>
      <c r="F2137" s="157" t="s">
        <v>8969</v>
      </c>
      <c r="G2137" s="157" t="s">
        <v>9</v>
      </c>
      <c r="H2137" s="158" t="s">
        <v>9053</v>
      </c>
      <c r="I2137" s="157">
        <v>220293</v>
      </c>
      <c r="J2137" s="157">
        <v>60</v>
      </c>
      <c r="K2137" s="157" t="s">
        <v>9073</v>
      </c>
      <c r="L2137" s="159">
        <v>0.1</v>
      </c>
      <c r="M2137" s="159" t="s">
        <v>9058</v>
      </c>
      <c r="N2137" s="157">
        <v>220293</v>
      </c>
      <c r="O2137" s="7" t="s">
        <v>9056</v>
      </c>
      <c r="P2137" s="16">
        <f>IFERROR(LOOKUP(E2137,{30,43,48,53,58,63,68,73,78,83,88,93,97},{42,47,52,57,62,67,72,77,82,87,92,99,100}),999)</f>
        <v>52</v>
      </c>
      <c r="Q2137">
        <v>1</v>
      </c>
    </row>
    <row r="2138" spans="1:17" x14ac:dyDescent="0.35">
      <c r="A2138" s="153">
        <v>23613</v>
      </c>
      <c r="B2138" t="s">
        <v>9052</v>
      </c>
      <c r="C2138" s="154">
        <v>44845</v>
      </c>
      <c r="D2138" s="155" t="s">
        <v>6</v>
      </c>
      <c r="E2138" s="156">
        <v>66</v>
      </c>
      <c r="F2138" s="157" t="s">
        <v>8969</v>
      </c>
      <c r="G2138" s="157" t="s">
        <v>9</v>
      </c>
      <c r="H2138" s="158" t="s">
        <v>9053</v>
      </c>
      <c r="I2138" s="157">
        <v>637603</v>
      </c>
      <c r="J2138" s="157">
        <v>18</v>
      </c>
      <c r="K2138" s="157" t="s">
        <v>9055</v>
      </c>
      <c r="L2138" s="159">
        <v>1.2</v>
      </c>
      <c r="M2138" s="159" t="s">
        <v>9000</v>
      </c>
      <c r="N2138" s="157">
        <v>637603</v>
      </c>
      <c r="O2138" s="7" t="s">
        <v>9056</v>
      </c>
      <c r="P2138" s="16">
        <f>IFERROR(LOOKUP(E2138,{30,43,48,53,58,63,68,73,78,83,88,93,97},{42,47,52,57,62,67,72,77,82,87,92,99,100}),999)</f>
        <v>67</v>
      </c>
      <c r="Q2138">
        <v>1</v>
      </c>
    </row>
    <row r="2139" spans="1:17" x14ac:dyDescent="0.35">
      <c r="A2139" s="153">
        <v>23614</v>
      </c>
      <c r="B2139" t="s">
        <v>9052</v>
      </c>
      <c r="C2139" s="154">
        <v>44845</v>
      </c>
      <c r="D2139" s="155" t="s">
        <v>6</v>
      </c>
      <c r="E2139" s="156">
        <v>62</v>
      </c>
      <c r="F2139" s="157" t="s">
        <v>8969</v>
      </c>
      <c r="G2139" s="157" t="s">
        <v>9</v>
      </c>
      <c r="H2139" s="158" t="s">
        <v>9053</v>
      </c>
      <c r="I2139" s="157">
        <v>637758</v>
      </c>
      <c r="J2139" s="157">
        <v>18</v>
      </c>
      <c r="K2139" s="157" t="s">
        <v>9059</v>
      </c>
      <c r="L2139" s="159">
        <v>0.2</v>
      </c>
      <c r="M2139" s="159" t="s">
        <v>9058</v>
      </c>
      <c r="N2139" s="157">
        <v>637758</v>
      </c>
      <c r="O2139" s="7" t="s">
        <v>9056</v>
      </c>
      <c r="P2139" s="16">
        <f>IFERROR(LOOKUP(E2139,{30,43,48,53,58,63,68,73,78,83,88,93,97},{42,47,52,57,62,67,72,77,82,87,92,99,100}),999)</f>
        <v>62</v>
      </c>
      <c r="Q2139">
        <v>1</v>
      </c>
    </row>
    <row r="2140" spans="1:17" x14ac:dyDescent="0.35">
      <c r="A2140" s="153">
        <v>23615</v>
      </c>
      <c r="B2140" t="s">
        <v>9052</v>
      </c>
      <c r="C2140" s="154">
        <v>44845</v>
      </c>
      <c r="D2140" s="155" t="s">
        <v>6</v>
      </c>
      <c r="E2140" s="156">
        <v>67</v>
      </c>
      <c r="F2140" s="157" t="s">
        <v>8969</v>
      </c>
      <c r="G2140" s="157" t="s">
        <v>9</v>
      </c>
      <c r="H2140" s="158" t="s">
        <v>9053</v>
      </c>
      <c r="I2140" s="157">
        <v>637603</v>
      </c>
      <c r="J2140" s="157">
        <v>60</v>
      </c>
      <c r="K2140" s="157" t="s">
        <v>9055</v>
      </c>
      <c r="L2140" s="159">
        <v>1.2</v>
      </c>
      <c r="M2140" s="159" t="s">
        <v>9000</v>
      </c>
      <c r="N2140" s="157">
        <v>637603</v>
      </c>
      <c r="O2140" s="7" t="s">
        <v>9056</v>
      </c>
      <c r="P2140" s="16">
        <f>IFERROR(LOOKUP(E2140,{30,43,48,53,58,63,68,73,78,83,88,93,97},{42,47,52,57,62,67,72,77,82,87,92,99,100}),999)</f>
        <v>67</v>
      </c>
      <c r="Q2140">
        <v>1</v>
      </c>
    </row>
    <row r="2141" spans="1:17" x14ac:dyDescent="0.35">
      <c r="A2141" s="153">
        <v>23616</v>
      </c>
      <c r="B2141" t="s">
        <v>9052</v>
      </c>
      <c r="C2141" s="154">
        <v>44845</v>
      </c>
      <c r="D2141" s="155" t="s">
        <v>6</v>
      </c>
      <c r="E2141" s="156">
        <v>67</v>
      </c>
      <c r="F2141" s="157" t="s">
        <v>8969</v>
      </c>
      <c r="G2141" s="157" t="s">
        <v>9</v>
      </c>
      <c r="H2141" s="158" t="s">
        <v>9053</v>
      </c>
      <c r="I2141" s="157">
        <v>220195</v>
      </c>
      <c r="J2141" s="157">
        <v>18</v>
      </c>
      <c r="K2141" s="157" t="s">
        <v>9065</v>
      </c>
      <c r="L2141" s="159">
        <v>0.2</v>
      </c>
      <c r="M2141" s="159" t="s">
        <v>9058</v>
      </c>
      <c r="N2141" s="157">
        <v>220195</v>
      </c>
      <c r="O2141" s="7" t="s">
        <v>9056</v>
      </c>
      <c r="P2141" s="16">
        <f>IFERROR(LOOKUP(E2141,{30,43,48,53,58,63,68,73,78,83,88,93,97},{42,47,52,57,62,67,72,77,82,87,92,99,100}),999)</f>
        <v>67</v>
      </c>
      <c r="Q2141">
        <v>1</v>
      </c>
    </row>
    <row r="2142" spans="1:17" ht="29" x14ac:dyDescent="0.35">
      <c r="A2142" s="153">
        <v>23617</v>
      </c>
      <c r="B2142" t="s">
        <v>9052</v>
      </c>
      <c r="C2142" s="154">
        <v>44845</v>
      </c>
      <c r="D2142" s="155" t="s">
        <v>6</v>
      </c>
      <c r="E2142" s="156">
        <v>55</v>
      </c>
      <c r="F2142" s="157" t="s">
        <v>8969</v>
      </c>
      <c r="G2142" s="157" t="s">
        <v>9</v>
      </c>
      <c r="H2142" s="158" t="s">
        <v>9053</v>
      </c>
      <c r="I2142" s="157">
        <v>999999</v>
      </c>
      <c r="J2142" s="157">
        <v>60</v>
      </c>
      <c r="K2142" s="157" t="s">
        <v>9075</v>
      </c>
      <c r="L2142" s="159">
        <v>9.9</v>
      </c>
      <c r="M2142" s="159"/>
      <c r="N2142" s="157">
        <v>999999</v>
      </c>
      <c r="O2142" s="7" t="s">
        <v>9056</v>
      </c>
      <c r="P2142" s="16">
        <f>IFERROR(LOOKUP(E2142,{30,43,48,53,58,63,68,73,78,83,88,93,97},{42,47,52,57,62,67,72,77,82,87,92,99,100}),999)</f>
        <v>57</v>
      </c>
      <c r="Q2142">
        <v>1</v>
      </c>
    </row>
    <row r="2143" spans="1:17" ht="29" x14ac:dyDescent="0.35">
      <c r="A2143" s="153">
        <v>23618</v>
      </c>
      <c r="B2143" t="s">
        <v>9052</v>
      </c>
      <c r="C2143" s="154">
        <v>44845</v>
      </c>
      <c r="D2143" s="155" t="s">
        <v>6</v>
      </c>
      <c r="E2143" s="156">
        <v>60</v>
      </c>
      <c r="F2143" s="157" t="s">
        <v>8969</v>
      </c>
      <c r="G2143" s="157" t="s">
        <v>9</v>
      </c>
      <c r="H2143" s="158" t="s">
        <v>9053</v>
      </c>
      <c r="I2143" s="157">
        <v>999999</v>
      </c>
      <c r="J2143" s="157">
        <v>60</v>
      </c>
      <c r="K2143" s="157" t="s">
        <v>9075</v>
      </c>
      <c r="L2143" s="159">
        <v>9.9</v>
      </c>
      <c r="M2143" s="159"/>
      <c r="N2143" s="157">
        <v>999999</v>
      </c>
      <c r="O2143" s="7" t="s">
        <v>9056</v>
      </c>
      <c r="P2143" s="16">
        <f>IFERROR(LOOKUP(E2143,{30,43,48,53,58,63,68,73,78,83,88,93,97},{42,47,52,57,62,67,72,77,82,87,92,99,100}),999)</f>
        <v>62</v>
      </c>
      <c r="Q2143">
        <v>1</v>
      </c>
    </row>
    <row r="2144" spans="1:17" x14ac:dyDescent="0.35">
      <c r="A2144" s="153">
        <v>23619</v>
      </c>
      <c r="B2144" t="s">
        <v>9052</v>
      </c>
      <c r="C2144" s="154">
        <v>44845</v>
      </c>
      <c r="D2144" s="155" t="s">
        <v>6</v>
      </c>
      <c r="E2144" s="156">
        <v>66</v>
      </c>
      <c r="F2144" s="157" t="s">
        <v>8969</v>
      </c>
      <c r="G2144" s="157" t="s">
        <v>9</v>
      </c>
      <c r="H2144" s="158" t="s">
        <v>9053</v>
      </c>
      <c r="I2144" s="157">
        <v>637603</v>
      </c>
      <c r="J2144" s="157">
        <v>60</v>
      </c>
      <c r="K2144" s="157" t="s">
        <v>9055</v>
      </c>
      <c r="L2144" s="159">
        <v>1.2</v>
      </c>
      <c r="M2144" s="159" t="s">
        <v>9000</v>
      </c>
      <c r="N2144" s="157">
        <v>637603</v>
      </c>
      <c r="O2144" s="7" t="s">
        <v>9056</v>
      </c>
      <c r="P2144" s="16">
        <f>IFERROR(LOOKUP(E2144,{30,43,48,53,58,63,68,73,78,83,88,93,97},{42,47,52,57,62,67,72,77,82,87,92,99,100}),999)</f>
        <v>67</v>
      </c>
      <c r="Q2144">
        <v>1</v>
      </c>
    </row>
    <row r="2145" spans="1:17" x14ac:dyDescent="0.35">
      <c r="A2145" s="153">
        <v>23620</v>
      </c>
      <c r="B2145" t="s">
        <v>9052</v>
      </c>
      <c r="C2145" s="154">
        <v>44845</v>
      </c>
      <c r="D2145" s="155" t="s">
        <v>6</v>
      </c>
      <c r="E2145" s="156">
        <v>68</v>
      </c>
      <c r="F2145" s="157" t="s">
        <v>8969</v>
      </c>
      <c r="G2145" s="157" t="s">
        <v>9</v>
      </c>
      <c r="H2145" s="158" t="s">
        <v>9053</v>
      </c>
      <c r="I2145" s="157">
        <v>637758</v>
      </c>
      <c r="J2145" s="157">
        <v>60</v>
      </c>
      <c r="K2145" s="157" t="s">
        <v>9059</v>
      </c>
      <c r="L2145" s="159">
        <v>0.2</v>
      </c>
      <c r="M2145" s="159" t="s">
        <v>9058</v>
      </c>
      <c r="N2145" s="157">
        <v>637758</v>
      </c>
      <c r="O2145" s="7" t="s">
        <v>9056</v>
      </c>
      <c r="P2145" s="16">
        <f>IFERROR(LOOKUP(E2145,{30,43,48,53,58,63,68,73,78,83,88,93,97},{42,47,52,57,62,67,72,77,82,87,92,99,100}),999)</f>
        <v>72</v>
      </c>
      <c r="Q2145">
        <v>1</v>
      </c>
    </row>
    <row r="2146" spans="1:17" x14ac:dyDescent="0.35">
      <c r="A2146" s="153">
        <v>23621</v>
      </c>
      <c r="B2146" t="s">
        <v>9052</v>
      </c>
      <c r="C2146" s="154">
        <v>44845</v>
      </c>
      <c r="D2146" s="155" t="s">
        <v>6</v>
      </c>
      <c r="E2146" s="156">
        <v>68</v>
      </c>
      <c r="F2146" s="157" t="s">
        <v>8969</v>
      </c>
      <c r="G2146" s="157" t="s">
        <v>9</v>
      </c>
      <c r="H2146" s="158" t="s">
        <v>9053</v>
      </c>
      <c r="I2146" s="157">
        <v>220199</v>
      </c>
      <c r="J2146" s="157">
        <v>60</v>
      </c>
      <c r="K2146" s="157" t="s">
        <v>9057</v>
      </c>
      <c r="L2146" s="159">
        <v>0.2</v>
      </c>
      <c r="M2146" s="159" t="s">
        <v>9058</v>
      </c>
      <c r="N2146" s="157">
        <v>220199</v>
      </c>
      <c r="O2146" s="7" t="s">
        <v>9056</v>
      </c>
      <c r="P2146" s="16">
        <f>IFERROR(LOOKUP(E2146,{30,43,48,53,58,63,68,73,78,83,88,93,97},{42,47,52,57,62,67,72,77,82,87,92,99,100}),999)</f>
        <v>72</v>
      </c>
      <c r="Q2146">
        <v>1</v>
      </c>
    </row>
    <row r="2147" spans="1:17" x14ac:dyDescent="0.35">
      <c r="A2147" s="153">
        <v>23622</v>
      </c>
      <c r="B2147" t="s">
        <v>9052</v>
      </c>
      <c r="C2147" s="154">
        <v>44845</v>
      </c>
      <c r="D2147" s="155" t="s">
        <v>6</v>
      </c>
      <c r="E2147" s="156">
        <v>63</v>
      </c>
      <c r="F2147" s="157" t="s">
        <v>8969</v>
      </c>
      <c r="G2147" s="157" t="s">
        <v>9</v>
      </c>
      <c r="H2147" s="158" t="s">
        <v>9053</v>
      </c>
      <c r="I2147" s="157">
        <v>220195</v>
      </c>
      <c r="J2147" s="157">
        <v>60</v>
      </c>
      <c r="K2147" s="157" t="s">
        <v>9065</v>
      </c>
      <c r="L2147" s="159">
        <v>0.2</v>
      </c>
      <c r="M2147" s="159" t="s">
        <v>9058</v>
      </c>
      <c r="N2147" s="157">
        <v>220195</v>
      </c>
      <c r="O2147" s="7" t="s">
        <v>9056</v>
      </c>
      <c r="P2147" s="16">
        <f>IFERROR(LOOKUP(E2147,{30,43,48,53,58,63,68,73,78,83,88,93,97},{42,47,52,57,62,67,72,77,82,87,92,99,100}),999)</f>
        <v>67</v>
      </c>
      <c r="Q2147">
        <v>1</v>
      </c>
    </row>
    <row r="2148" spans="1:17" ht="29" x14ac:dyDescent="0.35">
      <c r="A2148" s="153">
        <v>23623</v>
      </c>
      <c r="B2148" t="s">
        <v>9052</v>
      </c>
      <c r="C2148" s="154">
        <v>44845</v>
      </c>
      <c r="D2148" s="155" t="s">
        <v>6</v>
      </c>
      <c r="E2148" s="156">
        <v>60</v>
      </c>
      <c r="F2148" s="157" t="s">
        <v>8969</v>
      </c>
      <c r="G2148" s="157" t="s">
        <v>9</v>
      </c>
      <c r="H2148" s="158" t="s">
        <v>9053</v>
      </c>
      <c r="I2148" s="157">
        <v>637759</v>
      </c>
      <c r="J2148" s="157">
        <v>60</v>
      </c>
      <c r="K2148" s="157" t="s">
        <v>9079</v>
      </c>
      <c r="L2148" s="159">
        <v>0.2</v>
      </c>
      <c r="M2148" s="159" t="s">
        <v>9058</v>
      </c>
      <c r="N2148" s="157">
        <v>637759</v>
      </c>
      <c r="O2148" s="7" t="s">
        <v>9056</v>
      </c>
      <c r="P2148" s="16">
        <f>IFERROR(LOOKUP(E2148,{30,43,48,53,58,63,68,73,78,83,88,93,97},{42,47,52,57,62,67,72,77,82,87,92,99,100}),999)</f>
        <v>62</v>
      </c>
      <c r="Q2148">
        <v>1</v>
      </c>
    </row>
    <row r="2149" spans="1:17" x14ac:dyDescent="0.35">
      <c r="A2149" s="153">
        <v>23624</v>
      </c>
      <c r="B2149" t="s">
        <v>9052</v>
      </c>
      <c r="C2149" s="154">
        <v>44845</v>
      </c>
      <c r="D2149" s="155" t="s">
        <v>6</v>
      </c>
      <c r="E2149" s="156">
        <v>61</v>
      </c>
      <c r="F2149" s="157" t="s">
        <v>8969</v>
      </c>
      <c r="G2149" s="157" t="s">
        <v>9</v>
      </c>
      <c r="H2149" s="158" t="s">
        <v>9053</v>
      </c>
      <c r="I2149" s="157">
        <v>220195</v>
      </c>
      <c r="J2149" s="157">
        <v>60</v>
      </c>
      <c r="K2149" s="157" t="s">
        <v>9065</v>
      </c>
      <c r="L2149" s="159">
        <v>0.2</v>
      </c>
      <c r="M2149" s="159" t="s">
        <v>9058</v>
      </c>
      <c r="N2149" s="157">
        <v>220195</v>
      </c>
      <c r="O2149" s="7" t="s">
        <v>9056</v>
      </c>
      <c r="P2149" s="16">
        <f>IFERROR(LOOKUP(E2149,{30,43,48,53,58,63,68,73,78,83,88,93,97},{42,47,52,57,62,67,72,77,82,87,92,99,100}),999)</f>
        <v>62</v>
      </c>
      <c r="Q2149">
        <v>1</v>
      </c>
    </row>
    <row r="2150" spans="1:17" x14ac:dyDescent="0.35">
      <c r="A2150" s="153">
        <v>23625</v>
      </c>
      <c r="B2150" t="s">
        <v>9052</v>
      </c>
      <c r="C2150" s="154">
        <v>44845</v>
      </c>
      <c r="D2150" s="155" t="s">
        <v>6</v>
      </c>
      <c r="E2150" s="156">
        <v>60</v>
      </c>
      <c r="F2150" s="157" t="s">
        <v>8969</v>
      </c>
      <c r="G2150" s="157" t="s">
        <v>9</v>
      </c>
      <c r="H2150" s="158" t="s">
        <v>9053</v>
      </c>
      <c r="I2150" s="157">
        <v>637758</v>
      </c>
      <c r="J2150" s="157">
        <v>60</v>
      </c>
      <c r="K2150" s="157" t="s">
        <v>9059</v>
      </c>
      <c r="L2150" s="159">
        <v>0.2</v>
      </c>
      <c r="M2150" s="159" t="s">
        <v>9058</v>
      </c>
      <c r="N2150" s="157">
        <v>637758</v>
      </c>
      <c r="O2150" s="7" t="s">
        <v>9056</v>
      </c>
      <c r="P2150" s="16">
        <f>IFERROR(LOOKUP(E2150,{30,43,48,53,58,63,68,73,78,83,88,93,97},{42,47,52,57,62,67,72,77,82,87,92,99,100}),999)</f>
        <v>62</v>
      </c>
      <c r="Q2150">
        <v>1</v>
      </c>
    </row>
    <row r="2151" spans="1:17" ht="29" x14ac:dyDescent="0.35">
      <c r="A2151" s="153">
        <v>23626</v>
      </c>
      <c r="B2151" t="s">
        <v>9052</v>
      </c>
      <c r="C2151" s="154">
        <v>44845</v>
      </c>
      <c r="D2151" s="155" t="s">
        <v>6</v>
      </c>
      <c r="E2151" s="156">
        <v>43</v>
      </c>
      <c r="F2151" s="157" t="s">
        <v>8969</v>
      </c>
      <c r="G2151" s="157" t="s">
        <v>9</v>
      </c>
      <c r="H2151" s="158" t="s">
        <v>9053</v>
      </c>
      <c r="I2151" s="157">
        <v>220292</v>
      </c>
      <c r="J2151" s="157">
        <v>60</v>
      </c>
      <c r="K2151" s="157" t="s">
        <v>9072</v>
      </c>
      <c r="L2151" s="159">
        <v>0.1</v>
      </c>
      <c r="M2151" s="159" t="s">
        <v>9058</v>
      </c>
      <c r="N2151" s="157">
        <v>220292</v>
      </c>
      <c r="O2151" s="7" t="s">
        <v>9056</v>
      </c>
      <c r="P2151" s="16">
        <f>IFERROR(LOOKUP(E2151,{30,43,48,53,58,63,68,73,78,83,88,93,97},{42,47,52,57,62,67,72,77,82,87,92,99,100}),999)</f>
        <v>47</v>
      </c>
      <c r="Q2151">
        <v>1</v>
      </c>
    </row>
    <row r="2152" spans="1:17" x14ac:dyDescent="0.35">
      <c r="A2152" s="153">
        <v>23627</v>
      </c>
      <c r="B2152" t="s">
        <v>9052</v>
      </c>
      <c r="C2152" s="154">
        <v>44845</v>
      </c>
      <c r="D2152" s="155" t="s">
        <v>6</v>
      </c>
      <c r="E2152" s="156">
        <v>56</v>
      </c>
      <c r="F2152" s="157" t="s">
        <v>8969</v>
      </c>
      <c r="G2152" s="157" t="s">
        <v>9</v>
      </c>
      <c r="H2152" s="158" t="s">
        <v>9053</v>
      </c>
      <c r="I2152" s="157">
        <v>220196</v>
      </c>
      <c r="J2152" s="157">
        <v>60</v>
      </c>
      <c r="K2152" s="157" t="s">
        <v>9065</v>
      </c>
      <c r="L2152" s="159">
        <v>0.2</v>
      </c>
      <c r="M2152" s="159" t="s">
        <v>9058</v>
      </c>
      <c r="N2152" s="157">
        <v>220196</v>
      </c>
      <c r="O2152" s="7" t="s">
        <v>9056</v>
      </c>
      <c r="P2152" s="16">
        <f>IFERROR(LOOKUP(E2152,{30,43,48,53,58,63,68,73,78,83,88,93,97},{42,47,52,57,62,67,72,77,82,87,92,99,100}),999)</f>
        <v>57</v>
      </c>
      <c r="Q2152">
        <v>1</v>
      </c>
    </row>
    <row r="2153" spans="1:17" x14ac:dyDescent="0.35">
      <c r="A2153" s="153">
        <v>23628</v>
      </c>
      <c r="B2153" t="s">
        <v>9052</v>
      </c>
      <c r="C2153" s="154">
        <v>44845</v>
      </c>
      <c r="D2153" s="155" t="s">
        <v>6</v>
      </c>
      <c r="E2153" s="156">
        <v>60</v>
      </c>
      <c r="F2153" s="157" t="s">
        <v>8969</v>
      </c>
      <c r="G2153" s="157" t="s">
        <v>9</v>
      </c>
      <c r="H2153" s="158" t="s">
        <v>9053</v>
      </c>
      <c r="I2153" s="157">
        <v>220513</v>
      </c>
      <c r="J2153" s="157">
        <v>60</v>
      </c>
      <c r="K2153" s="157" t="s">
        <v>9080</v>
      </c>
      <c r="L2153" s="159">
        <v>0.3</v>
      </c>
      <c r="M2153" s="159" t="s">
        <v>9058</v>
      </c>
      <c r="N2153" s="157">
        <v>220513</v>
      </c>
      <c r="O2153" s="7" t="s">
        <v>9056</v>
      </c>
      <c r="P2153" s="16">
        <f>IFERROR(LOOKUP(E2153,{30,43,48,53,58,63,68,73,78,83,88,93,97},{42,47,52,57,62,67,72,77,82,87,92,99,100}),999)</f>
        <v>62</v>
      </c>
      <c r="Q2153">
        <v>1</v>
      </c>
    </row>
    <row r="2154" spans="1:17" x14ac:dyDescent="0.35">
      <c r="A2154" s="153">
        <v>23629</v>
      </c>
      <c r="B2154" t="s">
        <v>9052</v>
      </c>
      <c r="C2154" s="154">
        <v>44845</v>
      </c>
      <c r="D2154" s="155" t="s">
        <v>6</v>
      </c>
      <c r="E2154" s="156">
        <v>62</v>
      </c>
      <c r="F2154" s="157" t="s">
        <v>8969</v>
      </c>
      <c r="G2154" s="157" t="s">
        <v>9</v>
      </c>
      <c r="H2154" s="158" t="s">
        <v>9053</v>
      </c>
      <c r="I2154" s="157">
        <v>220199</v>
      </c>
      <c r="J2154" s="157">
        <v>60</v>
      </c>
      <c r="K2154" s="157" t="s">
        <v>9057</v>
      </c>
      <c r="L2154" s="159">
        <v>0.2</v>
      </c>
      <c r="M2154" s="159" t="s">
        <v>9058</v>
      </c>
      <c r="N2154" s="157">
        <v>220199</v>
      </c>
      <c r="O2154" s="7" t="s">
        <v>9056</v>
      </c>
      <c r="P2154" s="16">
        <f>IFERROR(LOOKUP(E2154,{30,43,48,53,58,63,68,73,78,83,88,93,97},{42,47,52,57,62,67,72,77,82,87,92,99,100}),999)</f>
        <v>62</v>
      </c>
      <c r="Q2154">
        <v>1</v>
      </c>
    </row>
    <row r="2155" spans="1:17" ht="29" x14ac:dyDescent="0.35">
      <c r="A2155" s="153">
        <v>23630</v>
      </c>
      <c r="B2155" t="s">
        <v>9052</v>
      </c>
      <c r="C2155" s="154">
        <v>44845</v>
      </c>
      <c r="D2155" s="155" t="s">
        <v>6</v>
      </c>
      <c r="E2155" s="156">
        <v>62</v>
      </c>
      <c r="F2155" s="157" t="s">
        <v>8969</v>
      </c>
      <c r="G2155" s="157" t="s">
        <v>9</v>
      </c>
      <c r="H2155" s="158" t="s">
        <v>9053</v>
      </c>
      <c r="I2155" s="157">
        <v>220511</v>
      </c>
      <c r="J2155" s="157">
        <v>60</v>
      </c>
      <c r="K2155" s="157" t="s">
        <v>9068</v>
      </c>
      <c r="L2155" s="159">
        <v>0.3</v>
      </c>
      <c r="M2155" s="159" t="s">
        <v>9058</v>
      </c>
      <c r="N2155" s="157">
        <v>220511</v>
      </c>
      <c r="O2155" s="7" t="s">
        <v>9056</v>
      </c>
      <c r="P2155" s="16">
        <f>IFERROR(LOOKUP(E2155,{30,43,48,53,58,63,68,73,78,83,88,93,97},{42,47,52,57,62,67,72,77,82,87,92,99,100}),999)</f>
        <v>62</v>
      </c>
      <c r="Q2155">
        <v>1</v>
      </c>
    </row>
    <row r="2156" spans="1:17" x14ac:dyDescent="0.35">
      <c r="A2156" s="153">
        <v>23631</v>
      </c>
      <c r="B2156" t="s">
        <v>9052</v>
      </c>
      <c r="C2156" s="154">
        <v>44845</v>
      </c>
      <c r="D2156" s="155" t="s">
        <v>6</v>
      </c>
      <c r="E2156" s="156">
        <v>65</v>
      </c>
      <c r="F2156" s="157" t="s">
        <v>8969</v>
      </c>
      <c r="G2156" s="157" t="s">
        <v>9</v>
      </c>
      <c r="H2156" s="158" t="s">
        <v>9053</v>
      </c>
      <c r="I2156" s="157">
        <v>637758</v>
      </c>
      <c r="J2156" s="157">
        <v>18</v>
      </c>
      <c r="K2156" s="157" t="s">
        <v>9059</v>
      </c>
      <c r="L2156" s="159">
        <v>0.2</v>
      </c>
      <c r="M2156" s="159" t="s">
        <v>9058</v>
      </c>
      <c r="N2156" s="157">
        <v>637758</v>
      </c>
      <c r="O2156" s="7" t="s">
        <v>9056</v>
      </c>
      <c r="P2156" s="16">
        <f>IFERROR(LOOKUP(E2156,{30,43,48,53,58,63,68,73,78,83,88,93,97},{42,47,52,57,62,67,72,77,82,87,92,99,100}),999)</f>
        <v>67</v>
      </c>
      <c r="Q2156">
        <v>1</v>
      </c>
    </row>
    <row r="2157" spans="1:17" x14ac:dyDescent="0.35">
      <c r="A2157" s="153">
        <v>23632</v>
      </c>
      <c r="B2157" t="s">
        <v>9052</v>
      </c>
      <c r="C2157" s="154">
        <v>44845</v>
      </c>
      <c r="D2157" s="155" t="s">
        <v>6</v>
      </c>
      <c r="E2157" s="156">
        <v>70</v>
      </c>
      <c r="F2157" s="157" t="s">
        <v>8969</v>
      </c>
      <c r="G2157" s="157" t="s">
        <v>9</v>
      </c>
      <c r="H2157" s="158" t="s">
        <v>9053</v>
      </c>
      <c r="I2157" s="157">
        <v>637603</v>
      </c>
      <c r="J2157" s="157">
        <v>18</v>
      </c>
      <c r="K2157" s="157" t="s">
        <v>9055</v>
      </c>
      <c r="L2157" s="159">
        <v>1.2</v>
      </c>
      <c r="M2157" s="159" t="s">
        <v>9000</v>
      </c>
      <c r="N2157" s="157">
        <v>637603</v>
      </c>
      <c r="O2157" s="7" t="s">
        <v>9056</v>
      </c>
      <c r="P2157" s="16">
        <f>IFERROR(LOOKUP(E2157,{30,43,48,53,58,63,68,73,78,83,88,93,97},{42,47,52,57,62,67,72,77,82,87,92,99,100}),999)</f>
        <v>72</v>
      </c>
      <c r="Q2157">
        <v>1</v>
      </c>
    </row>
    <row r="2158" spans="1:17" x14ac:dyDescent="0.35">
      <c r="A2158" s="153">
        <v>23633</v>
      </c>
      <c r="B2158" t="s">
        <v>9052</v>
      </c>
      <c r="C2158" s="154">
        <v>44845</v>
      </c>
      <c r="D2158" s="155" t="s">
        <v>6</v>
      </c>
      <c r="E2158" s="156">
        <v>66</v>
      </c>
      <c r="F2158" s="157" t="s">
        <v>8969</v>
      </c>
      <c r="G2158" s="157" t="s">
        <v>9</v>
      </c>
      <c r="H2158" s="158" t="s">
        <v>9053</v>
      </c>
      <c r="I2158" s="157">
        <v>220199</v>
      </c>
      <c r="J2158" s="157">
        <v>18</v>
      </c>
      <c r="K2158" s="157" t="s">
        <v>9057</v>
      </c>
      <c r="L2158" s="159">
        <v>0.2</v>
      </c>
      <c r="M2158" s="159" t="s">
        <v>9058</v>
      </c>
      <c r="N2158" s="157">
        <v>220199</v>
      </c>
      <c r="O2158" s="7" t="s">
        <v>9056</v>
      </c>
      <c r="P2158" s="16">
        <f>IFERROR(LOOKUP(E2158,{30,43,48,53,58,63,68,73,78,83,88,93,97},{42,47,52,57,62,67,72,77,82,87,92,99,100}),999)</f>
        <v>67</v>
      </c>
      <c r="Q2158">
        <v>1</v>
      </c>
    </row>
    <row r="2159" spans="1:17" x14ac:dyDescent="0.35">
      <c r="A2159" s="153">
        <v>23634</v>
      </c>
      <c r="B2159" t="s">
        <v>9052</v>
      </c>
      <c r="C2159" s="154">
        <v>44845</v>
      </c>
      <c r="D2159" s="155" t="s">
        <v>6</v>
      </c>
      <c r="E2159" s="156">
        <v>56</v>
      </c>
      <c r="F2159" s="157" t="s">
        <v>8969</v>
      </c>
      <c r="G2159" s="157" t="s">
        <v>9</v>
      </c>
      <c r="H2159" s="158" t="s">
        <v>9053</v>
      </c>
      <c r="I2159" s="157">
        <v>220199</v>
      </c>
      <c r="J2159" s="157">
        <v>18</v>
      </c>
      <c r="K2159" s="157" t="s">
        <v>9057</v>
      </c>
      <c r="L2159" s="159">
        <v>0.2</v>
      </c>
      <c r="M2159" s="159" t="s">
        <v>9058</v>
      </c>
      <c r="N2159" s="157">
        <v>220199</v>
      </c>
      <c r="O2159" s="7" t="s">
        <v>9056</v>
      </c>
      <c r="P2159" s="16">
        <f>IFERROR(LOOKUP(E2159,{30,43,48,53,58,63,68,73,78,83,88,93,97},{42,47,52,57,62,67,72,77,82,87,92,99,100}),999)</f>
        <v>57</v>
      </c>
      <c r="Q2159">
        <v>1</v>
      </c>
    </row>
    <row r="2160" spans="1:17" ht="29" x14ac:dyDescent="0.35">
      <c r="A2160" s="153">
        <v>23635</v>
      </c>
      <c r="B2160" t="s">
        <v>9052</v>
      </c>
      <c r="C2160" s="154">
        <v>44845</v>
      </c>
      <c r="D2160" s="155" t="s">
        <v>6</v>
      </c>
      <c r="E2160" s="156">
        <v>52</v>
      </c>
      <c r="F2160" s="157" t="s">
        <v>8969</v>
      </c>
      <c r="G2160" s="157" t="s">
        <v>9</v>
      </c>
      <c r="H2160" s="158" t="s">
        <v>9053</v>
      </c>
      <c r="I2160" s="157">
        <v>220197</v>
      </c>
      <c r="J2160" s="157">
        <v>18</v>
      </c>
      <c r="K2160" s="157" t="s">
        <v>9062</v>
      </c>
      <c r="L2160" s="159">
        <v>0.2</v>
      </c>
      <c r="M2160" s="159" t="s">
        <v>9058</v>
      </c>
      <c r="N2160" s="157">
        <v>220197</v>
      </c>
      <c r="O2160" s="7" t="s">
        <v>9056</v>
      </c>
      <c r="P2160" s="16">
        <f>IFERROR(LOOKUP(E2160,{30,43,48,53,58,63,68,73,78,83,88,93,97},{42,47,52,57,62,67,72,77,82,87,92,99,100}),999)</f>
        <v>52</v>
      </c>
      <c r="Q2160">
        <v>1</v>
      </c>
    </row>
    <row r="2161" spans="1:17" x14ac:dyDescent="0.35">
      <c r="A2161" s="153">
        <v>23636</v>
      </c>
      <c r="B2161" t="s">
        <v>9052</v>
      </c>
      <c r="C2161" s="154">
        <v>44845</v>
      </c>
      <c r="D2161" s="155" t="s">
        <v>6</v>
      </c>
      <c r="E2161" s="156">
        <v>60</v>
      </c>
      <c r="F2161" s="157" t="s">
        <v>8969</v>
      </c>
      <c r="G2161" s="157" t="s">
        <v>9</v>
      </c>
      <c r="H2161" s="158" t="s">
        <v>9009</v>
      </c>
      <c r="I2161" s="157"/>
      <c r="J2161" s="157">
        <v>18</v>
      </c>
      <c r="K2161" s="157" t="s">
        <v>9054</v>
      </c>
      <c r="L2161" s="153">
        <v>0.2</v>
      </c>
      <c r="M2161" s="159" t="s">
        <v>9058</v>
      </c>
      <c r="N2161" s="157"/>
      <c r="O2161" s="7" t="s">
        <v>9056</v>
      </c>
      <c r="P2161" s="16">
        <f>IFERROR(LOOKUP(E2161,{30,43,48,53,58,63,68,73,78,83,88,93,97},{42,47,52,57,62,67,72,77,82,87,92,99,100}),999)</f>
        <v>62</v>
      </c>
      <c r="Q2161">
        <v>1</v>
      </c>
    </row>
    <row r="2162" spans="1:17" x14ac:dyDescent="0.35">
      <c r="A2162" s="153">
        <v>23637</v>
      </c>
      <c r="B2162" t="s">
        <v>9052</v>
      </c>
      <c r="C2162" s="154">
        <v>44845</v>
      </c>
      <c r="D2162" s="155" t="s">
        <v>6</v>
      </c>
      <c r="E2162" s="156">
        <v>54</v>
      </c>
      <c r="F2162" s="157" t="s">
        <v>8969</v>
      </c>
      <c r="G2162" s="157" t="s">
        <v>9</v>
      </c>
      <c r="H2162" s="158" t="s">
        <v>9053</v>
      </c>
      <c r="I2162" s="157">
        <v>220199</v>
      </c>
      <c r="J2162" s="157">
        <v>18</v>
      </c>
      <c r="K2162" s="157" t="s">
        <v>9057</v>
      </c>
      <c r="L2162" s="159">
        <v>0.2</v>
      </c>
      <c r="M2162" s="159" t="s">
        <v>9058</v>
      </c>
      <c r="N2162" s="157">
        <v>220199</v>
      </c>
      <c r="O2162" s="7" t="s">
        <v>9056</v>
      </c>
      <c r="P2162" s="16">
        <f>IFERROR(LOOKUP(E2162,{30,43,48,53,58,63,68,73,78,83,88,93,97},{42,47,52,57,62,67,72,77,82,87,92,99,100}),999)</f>
        <v>57</v>
      </c>
      <c r="Q2162">
        <v>1</v>
      </c>
    </row>
    <row r="2163" spans="1:17" ht="29" x14ac:dyDescent="0.35">
      <c r="A2163" s="153">
        <v>23638</v>
      </c>
      <c r="B2163" t="s">
        <v>9052</v>
      </c>
      <c r="C2163" s="154">
        <v>44845</v>
      </c>
      <c r="D2163" s="155" t="s">
        <v>6</v>
      </c>
      <c r="E2163" s="156">
        <v>68</v>
      </c>
      <c r="F2163" s="157" t="s">
        <v>8969</v>
      </c>
      <c r="G2163" s="157" t="s">
        <v>9</v>
      </c>
      <c r="H2163" s="158" t="s">
        <v>9053</v>
      </c>
      <c r="I2163" s="157">
        <v>999999</v>
      </c>
      <c r="J2163" s="157">
        <v>18</v>
      </c>
      <c r="K2163" s="157" t="s">
        <v>9075</v>
      </c>
      <c r="L2163" s="159">
        <v>9.9</v>
      </c>
      <c r="M2163" s="159"/>
      <c r="N2163" s="157">
        <v>999999</v>
      </c>
      <c r="O2163" s="7" t="s">
        <v>9056</v>
      </c>
      <c r="P2163" s="16">
        <f>IFERROR(LOOKUP(E2163,{30,43,48,53,58,63,68,73,78,83,88,93,97},{42,47,52,57,62,67,72,77,82,87,92,99,100}),999)</f>
        <v>72</v>
      </c>
      <c r="Q2163">
        <v>1</v>
      </c>
    </row>
    <row r="2164" spans="1:17" x14ac:dyDescent="0.35">
      <c r="A2164" s="153">
        <v>23639</v>
      </c>
      <c r="B2164" t="s">
        <v>9052</v>
      </c>
      <c r="C2164" s="154">
        <v>44845</v>
      </c>
      <c r="D2164" s="155" t="s">
        <v>6</v>
      </c>
      <c r="E2164" s="156">
        <v>68</v>
      </c>
      <c r="F2164" s="157" t="s">
        <v>8969</v>
      </c>
      <c r="G2164" s="157" t="s">
        <v>9</v>
      </c>
      <c r="H2164" s="158" t="s">
        <v>9053</v>
      </c>
      <c r="I2164" s="157">
        <v>637758</v>
      </c>
      <c r="J2164" s="157">
        <v>18</v>
      </c>
      <c r="K2164" s="157" t="s">
        <v>9059</v>
      </c>
      <c r="L2164" s="159">
        <v>0.2</v>
      </c>
      <c r="M2164" s="159" t="s">
        <v>9058</v>
      </c>
      <c r="N2164" s="157">
        <v>637758</v>
      </c>
      <c r="O2164" s="7" t="s">
        <v>9056</v>
      </c>
      <c r="P2164" s="16">
        <f>IFERROR(LOOKUP(E2164,{30,43,48,53,58,63,68,73,78,83,88,93,97},{42,47,52,57,62,67,72,77,82,87,92,99,100}),999)</f>
        <v>72</v>
      </c>
      <c r="Q2164">
        <v>1</v>
      </c>
    </row>
    <row r="2165" spans="1:17" ht="29" x14ac:dyDescent="0.35">
      <c r="A2165" s="153">
        <v>23640</v>
      </c>
      <c r="B2165" t="s">
        <v>9052</v>
      </c>
      <c r="C2165" s="154">
        <v>44845</v>
      </c>
      <c r="D2165" s="155" t="s">
        <v>6</v>
      </c>
      <c r="E2165" s="156">
        <v>55</v>
      </c>
      <c r="F2165" s="157" t="s">
        <v>8969</v>
      </c>
      <c r="G2165" s="157" t="s">
        <v>9</v>
      </c>
      <c r="H2165" s="158" t="s">
        <v>9053</v>
      </c>
      <c r="I2165" s="157">
        <v>220197</v>
      </c>
      <c r="J2165" s="157">
        <v>18</v>
      </c>
      <c r="K2165" s="157" t="s">
        <v>9062</v>
      </c>
      <c r="L2165" s="159">
        <v>0.2</v>
      </c>
      <c r="M2165" s="159" t="s">
        <v>9058</v>
      </c>
      <c r="N2165" s="157">
        <v>220197</v>
      </c>
      <c r="O2165" s="7" t="s">
        <v>9056</v>
      </c>
      <c r="P2165" s="16">
        <f>IFERROR(LOOKUP(E2165,{30,43,48,53,58,63,68,73,78,83,88,93,97},{42,47,52,57,62,67,72,77,82,87,92,99,100}),999)</f>
        <v>57</v>
      </c>
      <c r="Q2165">
        <v>1</v>
      </c>
    </row>
    <row r="2166" spans="1:17" ht="29" x14ac:dyDescent="0.35">
      <c r="A2166" s="153">
        <v>23641</v>
      </c>
      <c r="B2166" t="s">
        <v>9052</v>
      </c>
      <c r="C2166" s="154">
        <v>44845</v>
      </c>
      <c r="D2166" s="155" t="s">
        <v>6</v>
      </c>
      <c r="E2166" s="156">
        <v>67</v>
      </c>
      <c r="F2166" s="157" t="s">
        <v>8969</v>
      </c>
      <c r="G2166" s="157" t="s">
        <v>9</v>
      </c>
      <c r="H2166" s="158" t="s">
        <v>9053</v>
      </c>
      <c r="I2166" s="157">
        <v>220197</v>
      </c>
      <c r="J2166" s="157">
        <v>18</v>
      </c>
      <c r="K2166" s="157" t="s">
        <v>9062</v>
      </c>
      <c r="L2166" s="159">
        <v>0.2</v>
      </c>
      <c r="M2166" s="159" t="s">
        <v>9058</v>
      </c>
      <c r="N2166" s="157">
        <v>220197</v>
      </c>
      <c r="O2166" s="7" t="s">
        <v>9056</v>
      </c>
      <c r="P2166" s="16">
        <f>IFERROR(LOOKUP(E2166,{30,43,48,53,58,63,68,73,78,83,88,93,97},{42,47,52,57,62,67,72,77,82,87,92,99,100}),999)</f>
        <v>67</v>
      </c>
      <c r="Q2166">
        <v>1</v>
      </c>
    </row>
    <row r="2167" spans="1:17" x14ac:dyDescent="0.35">
      <c r="A2167" s="153">
        <v>23642</v>
      </c>
      <c r="B2167" t="s">
        <v>9052</v>
      </c>
      <c r="C2167" s="154">
        <v>44845</v>
      </c>
      <c r="D2167" s="155" t="s">
        <v>6</v>
      </c>
      <c r="E2167" s="156">
        <v>52</v>
      </c>
      <c r="F2167" s="157" t="s">
        <v>8969</v>
      </c>
      <c r="G2167" s="157" t="s">
        <v>9</v>
      </c>
      <c r="H2167" s="158" t="s">
        <v>9053</v>
      </c>
      <c r="I2167" s="157">
        <v>637762</v>
      </c>
      <c r="J2167" s="157">
        <v>18</v>
      </c>
      <c r="K2167" s="157" t="s">
        <v>9066</v>
      </c>
      <c r="L2167" s="159">
        <v>1.1000000000000001</v>
      </c>
      <c r="M2167" s="159" t="s">
        <v>9000</v>
      </c>
      <c r="N2167" s="157">
        <v>637762</v>
      </c>
      <c r="O2167" s="7" t="s">
        <v>9056</v>
      </c>
      <c r="P2167" s="16">
        <f>IFERROR(LOOKUP(E2167,{30,43,48,53,58,63,68,73,78,83,88,93,97},{42,47,52,57,62,67,72,77,82,87,92,99,100}),999)</f>
        <v>52</v>
      </c>
      <c r="Q2167">
        <v>1</v>
      </c>
    </row>
    <row r="2168" spans="1:17" ht="29" x14ac:dyDescent="0.35">
      <c r="A2168" s="153">
        <v>23643</v>
      </c>
      <c r="B2168" t="s">
        <v>9052</v>
      </c>
      <c r="C2168" s="154">
        <v>44845</v>
      </c>
      <c r="D2168" s="155" t="s">
        <v>6</v>
      </c>
      <c r="E2168" s="156">
        <v>61</v>
      </c>
      <c r="F2168" s="157" t="s">
        <v>8969</v>
      </c>
      <c r="G2168" s="157" t="s">
        <v>9</v>
      </c>
      <c r="H2168" s="158" t="s">
        <v>9053</v>
      </c>
      <c r="I2168" s="157">
        <v>637420</v>
      </c>
      <c r="J2168" s="157">
        <v>18</v>
      </c>
      <c r="K2168" s="157" t="s">
        <v>9081</v>
      </c>
      <c r="L2168" s="159">
        <v>0.3</v>
      </c>
      <c r="M2168" s="159" t="s">
        <v>9058</v>
      </c>
      <c r="N2168" s="157">
        <v>637420</v>
      </c>
      <c r="O2168" s="7" t="s">
        <v>9056</v>
      </c>
      <c r="P2168" s="16">
        <f>IFERROR(LOOKUP(E2168,{30,43,48,53,58,63,68,73,78,83,88,93,97},{42,47,52,57,62,67,72,77,82,87,92,99,100}),999)</f>
        <v>62</v>
      </c>
      <c r="Q2168">
        <v>1</v>
      </c>
    </row>
    <row r="2169" spans="1:17" x14ac:dyDescent="0.35">
      <c r="A2169" s="153">
        <v>23644</v>
      </c>
      <c r="B2169" t="s">
        <v>9052</v>
      </c>
      <c r="C2169" s="154">
        <v>44845</v>
      </c>
      <c r="D2169" s="155" t="s">
        <v>6</v>
      </c>
      <c r="E2169" s="156">
        <v>58</v>
      </c>
      <c r="F2169" s="157" t="s">
        <v>8969</v>
      </c>
      <c r="G2169" s="157" t="s">
        <v>9</v>
      </c>
      <c r="H2169" s="158" t="s">
        <v>9053</v>
      </c>
      <c r="I2169" s="157">
        <v>637758</v>
      </c>
      <c r="J2169" s="157">
        <v>18</v>
      </c>
      <c r="K2169" s="157" t="s">
        <v>9059</v>
      </c>
      <c r="L2169" s="159">
        <v>0.2</v>
      </c>
      <c r="M2169" s="159" t="s">
        <v>9058</v>
      </c>
      <c r="N2169" s="157">
        <v>637758</v>
      </c>
      <c r="O2169" s="7" t="s">
        <v>9056</v>
      </c>
      <c r="P2169" s="16">
        <f>IFERROR(LOOKUP(E2169,{30,43,48,53,58,63,68,73,78,83,88,93,97},{42,47,52,57,62,67,72,77,82,87,92,99,100}),999)</f>
        <v>62</v>
      </c>
      <c r="Q2169">
        <v>1</v>
      </c>
    </row>
    <row r="2170" spans="1:17" x14ac:dyDescent="0.35">
      <c r="A2170" s="153">
        <v>23645</v>
      </c>
      <c r="B2170" t="s">
        <v>9052</v>
      </c>
      <c r="C2170" s="154">
        <v>44845</v>
      </c>
      <c r="D2170" s="155" t="s">
        <v>6</v>
      </c>
      <c r="E2170" s="156">
        <v>42</v>
      </c>
      <c r="F2170" s="157" t="s">
        <v>8969</v>
      </c>
      <c r="G2170" s="157" t="s">
        <v>9</v>
      </c>
      <c r="H2170" s="158" t="s">
        <v>9053</v>
      </c>
      <c r="I2170" s="157">
        <v>220290</v>
      </c>
      <c r="J2170" s="157">
        <v>18</v>
      </c>
      <c r="K2170" s="157" t="s">
        <v>9071</v>
      </c>
      <c r="L2170" s="159">
        <v>0.1</v>
      </c>
      <c r="M2170" s="159" t="s">
        <v>9058</v>
      </c>
      <c r="N2170" s="157">
        <v>220290</v>
      </c>
      <c r="O2170" s="7" t="s">
        <v>9056</v>
      </c>
      <c r="P2170" s="16">
        <f>IFERROR(LOOKUP(E2170,{30,43,48,53,58,63,68,73,78,83,88,93,97},{42,47,52,57,62,67,72,77,82,87,92,99,100}),999)</f>
        <v>42</v>
      </c>
      <c r="Q2170">
        <v>1</v>
      </c>
    </row>
    <row r="2171" spans="1:17" ht="29" x14ac:dyDescent="0.35">
      <c r="A2171" s="153">
        <v>23646</v>
      </c>
      <c r="B2171" t="s">
        <v>9052</v>
      </c>
      <c r="C2171" s="154">
        <v>44845</v>
      </c>
      <c r="D2171" s="155" t="s">
        <v>6</v>
      </c>
      <c r="E2171" s="156">
        <v>69</v>
      </c>
      <c r="F2171" s="157" t="s">
        <v>8969</v>
      </c>
      <c r="G2171" s="155" t="s">
        <v>9069</v>
      </c>
      <c r="H2171" s="158" t="s">
        <v>9053</v>
      </c>
      <c r="I2171" s="157">
        <v>220270</v>
      </c>
      <c r="J2171" s="157">
        <v>18</v>
      </c>
      <c r="K2171" s="157" t="s">
        <v>9115</v>
      </c>
      <c r="L2171" s="159">
        <v>0.3</v>
      </c>
      <c r="M2171" s="159" t="s">
        <v>9058</v>
      </c>
      <c r="N2171" s="157">
        <v>220270</v>
      </c>
      <c r="O2171" s="7" t="s">
        <v>9056</v>
      </c>
      <c r="P2171" s="16">
        <f>IFERROR(LOOKUP(E2171,{30,43,48,53,58,63,68,73,78,83,88,93,97},{42,47,52,57,62,67,72,77,82,87,92,99,100}),999)</f>
        <v>72</v>
      </c>
      <c r="Q2171">
        <v>1</v>
      </c>
    </row>
    <row r="2172" spans="1:17" ht="29" x14ac:dyDescent="0.35">
      <c r="A2172" s="153">
        <v>23647</v>
      </c>
      <c r="B2172" t="s">
        <v>9052</v>
      </c>
      <c r="C2172" s="154">
        <v>44845</v>
      </c>
      <c r="D2172" s="155" t="s">
        <v>6</v>
      </c>
      <c r="E2172" s="156">
        <v>64</v>
      </c>
      <c r="F2172" s="157" t="s">
        <v>8969</v>
      </c>
      <c r="G2172" s="157" t="s">
        <v>9</v>
      </c>
      <c r="H2172" s="158" t="s">
        <v>9053</v>
      </c>
      <c r="I2172" s="157">
        <v>91459</v>
      </c>
      <c r="J2172" s="157">
        <v>18</v>
      </c>
      <c r="K2172" s="157" t="s">
        <v>9060</v>
      </c>
      <c r="L2172" s="159">
        <v>0.2</v>
      </c>
      <c r="M2172" s="159" t="s">
        <v>9058</v>
      </c>
      <c r="N2172" s="157">
        <v>91459</v>
      </c>
      <c r="O2172" s="7" t="s">
        <v>9056</v>
      </c>
      <c r="P2172" s="16">
        <f>IFERROR(LOOKUP(E2172,{30,43,48,53,58,63,68,73,78,83,88,93,97},{42,47,52,57,62,67,72,77,82,87,92,99,100}),999)</f>
        <v>67</v>
      </c>
      <c r="Q2172">
        <v>1</v>
      </c>
    </row>
    <row r="2173" spans="1:17" x14ac:dyDescent="0.35">
      <c r="A2173" s="153">
        <v>23648</v>
      </c>
      <c r="B2173" t="s">
        <v>9052</v>
      </c>
      <c r="C2173" s="154">
        <v>44845</v>
      </c>
      <c r="D2173" s="155" t="s">
        <v>6</v>
      </c>
      <c r="E2173" s="156">
        <v>36</v>
      </c>
      <c r="F2173" s="157" t="s">
        <v>8969</v>
      </c>
      <c r="G2173" s="157" t="s">
        <v>9</v>
      </c>
      <c r="H2173" s="158" t="s">
        <v>9053</v>
      </c>
      <c r="I2173" s="157">
        <v>220290</v>
      </c>
      <c r="J2173" s="157">
        <v>18</v>
      </c>
      <c r="K2173" s="157" t="s">
        <v>9071</v>
      </c>
      <c r="L2173" s="159">
        <v>0.1</v>
      </c>
      <c r="M2173" s="159" t="s">
        <v>9058</v>
      </c>
      <c r="N2173" s="157">
        <v>220290</v>
      </c>
      <c r="O2173" s="7" t="s">
        <v>9056</v>
      </c>
      <c r="P2173" s="16">
        <f>IFERROR(LOOKUP(E2173,{30,43,48,53,58,63,68,73,78,83,88,93,97},{42,47,52,57,62,67,72,77,82,87,92,99,100}),999)</f>
        <v>42</v>
      </c>
      <c r="Q2173">
        <v>1</v>
      </c>
    </row>
    <row r="2174" spans="1:17" x14ac:dyDescent="0.35">
      <c r="A2174" s="153">
        <v>23649</v>
      </c>
      <c r="B2174" t="s">
        <v>9052</v>
      </c>
      <c r="C2174" s="154">
        <v>44845</v>
      </c>
      <c r="D2174" s="155" t="s">
        <v>6</v>
      </c>
      <c r="E2174" s="156">
        <v>64</v>
      </c>
      <c r="F2174" s="157" t="s">
        <v>8969</v>
      </c>
      <c r="G2174" s="157" t="s">
        <v>9</v>
      </c>
      <c r="H2174" s="158" t="s">
        <v>9053</v>
      </c>
      <c r="I2174" s="157">
        <v>220195</v>
      </c>
      <c r="J2174" s="157">
        <v>18</v>
      </c>
      <c r="K2174" s="157" t="s">
        <v>9065</v>
      </c>
      <c r="L2174" s="159">
        <v>0.2</v>
      </c>
      <c r="M2174" s="159" t="s">
        <v>9058</v>
      </c>
      <c r="N2174" s="157">
        <v>220195</v>
      </c>
      <c r="O2174" s="7" t="s">
        <v>9056</v>
      </c>
      <c r="P2174" s="16">
        <f>IFERROR(LOOKUP(E2174,{30,43,48,53,58,63,68,73,78,83,88,93,97},{42,47,52,57,62,67,72,77,82,87,92,99,100}),999)</f>
        <v>67</v>
      </c>
      <c r="Q2174">
        <v>1</v>
      </c>
    </row>
    <row r="2175" spans="1:17" ht="29" x14ac:dyDescent="0.35">
      <c r="A2175" s="153">
        <v>23650</v>
      </c>
      <c r="B2175" t="s">
        <v>9052</v>
      </c>
      <c r="C2175" s="154">
        <v>44845</v>
      </c>
      <c r="D2175" s="155" t="s">
        <v>6</v>
      </c>
      <c r="E2175" s="156">
        <v>62</v>
      </c>
      <c r="F2175" s="157" t="s">
        <v>8969</v>
      </c>
      <c r="G2175" s="157" t="s">
        <v>9</v>
      </c>
      <c r="H2175" s="158" t="s">
        <v>9053</v>
      </c>
      <c r="I2175" s="157">
        <v>220197</v>
      </c>
      <c r="J2175" s="157">
        <v>18</v>
      </c>
      <c r="K2175" s="157" t="s">
        <v>9062</v>
      </c>
      <c r="L2175" s="159">
        <v>0.2</v>
      </c>
      <c r="M2175" s="159" t="s">
        <v>9058</v>
      </c>
      <c r="N2175" s="157">
        <v>220197</v>
      </c>
      <c r="O2175" s="7" t="s">
        <v>9056</v>
      </c>
      <c r="P2175" s="16">
        <f>IFERROR(LOOKUP(E2175,{30,43,48,53,58,63,68,73,78,83,88,93,97},{42,47,52,57,62,67,72,77,82,87,92,99,100}),999)</f>
        <v>62</v>
      </c>
      <c r="Q2175">
        <v>1</v>
      </c>
    </row>
    <row r="2176" spans="1:17" x14ac:dyDescent="0.35">
      <c r="A2176" s="153">
        <v>23651</v>
      </c>
      <c r="B2176" t="s">
        <v>9052</v>
      </c>
      <c r="C2176" s="154">
        <v>44845</v>
      </c>
      <c r="D2176" s="155" t="s">
        <v>6</v>
      </c>
      <c r="E2176" s="156">
        <v>61</v>
      </c>
      <c r="F2176" s="157" t="s">
        <v>8969</v>
      </c>
      <c r="G2176" s="157" t="s">
        <v>9</v>
      </c>
      <c r="H2176" s="158" t="s">
        <v>9053</v>
      </c>
      <c r="I2176" s="157">
        <v>220199</v>
      </c>
      <c r="J2176" s="157">
        <v>18</v>
      </c>
      <c r="K2176" s="157" t="s">
        <v>9057</v>
      </c>
      <c r="L2176" s="159">
        <v>0.2</v>
      </c>
      <c r="M2176" s="159" t="s">
        <v>9058</v>
      </c>
      <c r="N2176" s="157">
        <v>220199</v>
      </c>
      <c r="O2176" s="7" t="s">
        <v>9056</v>
      </c>
      <c r="P2176" s="16">
        <f>IFERROR(LOOKUP(E2176,{30,43,48,53,58,63,68,73,78,83,88,93,97},{42,47,52,57,62,67,72,77,82,87,92,99,100}),999)</f>
        <v>62</v>
      </c>
      <c r="Q2176">
        <v>1</v>
      </c>
    </row>
    <row r="2177" spans="1:17" ht="29" x14ac:dyDescent="0.35">
      <c r="A2177" s="153">
        <v>23652</v>
      </c>
      <c r="B2177" t="s">
        <v>9052</v>
      </c>
      <c r="C2177" s="154">
        <v>44845</v>
      </c>
      <c r="D2177" s="155" t="s">
        <v>6</v>
      </c>
      <c r="E2177" s="156">
        <v>66</v>
      </c>
      <c r="F2177" s="157" t="s">
        <v>8969</v>
      </c>
      <c r="G2177" s="157" t="s">
        <v>9</v>
      </c>
      <c r="H2177" s="158" t="s">
        <v>9053</v>
      </c>
      <c r="I2177" s="157">
        <v>91459</v>
      </c>
      <c r="J2177" s="157">
        <v>18</v>
      </c>
      <c r="K2177" s="157" t="s">
        <v>9060</v>
      </c>
      <c r="L2177" s="159">
        <v>0.2</v>
      </c>
      <c r="M2177" s="159" t="s">
        <v>9058</v>
      </c>
      <c r="N2177" s="157">
        <v>91459</v>
      </c>
      <c r="O2177" s="7" t="s">
        <v>9056</v>
      </c>
      <c r="P2177" s="16">
        <f>IFERROR(LOOKUP(E2177,{30,43,48,53,58,63,68,73,78,83,88,93,97},{42,47,52,57,62,67,72,77,82,87,92,99,100}),999)</f>
        <v>67</v>
      </c>
      <c r="Q2177">
        <v>1</v>
      </c>
    </row>
    <row r="2178" spans="1:17" x14ac:dyDescent="0.35">
      <c r="A2178" s="153">
        <v>23653</v>
      </c>
      <c r="B2178" t="s">
        <v>9052</v>
      </c>
      <c r="C2178" s="154">
        <v>44845</v>
      </c>
      <c r="D2178" s="155" t="s">
        <v>6</v>
      </c>
      <c r="E2178" s="156">
        <v>56</v>
      </c>
      <c r="F2178" s="157" t="s">
        <v>8969</v>
      </c>
      <c r="G2178" s="157" t="s">
        <v>9</v>
      </c>
      <c r="H2178" s="158" t="s">
        <v>9053</v>
      </c>
      <c r="I2178" s="157">
        <v>637758</v>
      </c>
      <c r="J2178" s="157">
        <v>18</v>
      </c>
      <c r="K2178" s="157" t="s">
        <v>9059</v>
      </c>
      <c r="L2178" s="159">
        <v>0.2</v>
      </c>
      <c r="M2178" s="159" t="s">
        <v>9058</v>
      </c>
      <c r="N2178" s="157">
        <v>637758</v>
      </c>
      <c r="O2178" s="7" t="s">
        <v>9056</v>
      </c>
      <c r="P2178" s="16">
        <f>IFERROR(LOOKUP(E2178,{30,43,48,53,58,63,68,73,78,83,88,93,97},{42,47,52,57,62,67,72,77,82,87,92,99,100}),999)</f>
        <v>57</v>
      </c>
      <c r="Q2178">
        <v>1</v>
      </c>
    </row>
    <row r="2179" spans="1:17" ht="29" x14ac:dyDescent="0.35">
      <c r="A2179" s="153">
        <v>23654</v>
      </c>
      <c r="B2179" t="s">
        <v>9052</v>
      </c>
      <c r="C2179" s="154">
        <v>44845</v>
      </c>
      <c r="D2179" s="155" t="s">
        <v>6</v>
      </c>
      <c r="E2179" s="156">
        <v>64</v>
      </c>
      <c r="F2179" s="157" t="s">
        <v>8969</v>
      </c>
      <c r="G2179" s="157" t="s">
        <v>9</v>
      </c>
      <c r="H2179" s="158" t="s">
        <v>9053</v>
      </c>
      <c r="I2179" s="157">
        <v>220512</v>
      </c>
      <c r="J2179" s="157">
        <v>18</v>
      </c>
      <c r="K2179" s="157" t="s">
        <v>9068</v>
      </c>
      <c r="L2179" s="159">
        <v>0.3</v>
      </c>
      <c r="M2179" s="159" t="s">
        <v>9058</v>
      </c>
      <c r="N2179" s="157">
        <v>220512</v>
      </c>
      <c r="O2179" s="7" t="s">
        <v>9056</v>
      </c>
      <c r="P2179" s="16">
        <f>IFERROR(LOOKUP(E2179,{30,43,48,53,58,63,68,73,78,83,88,93,97},{42,47,52,57,62,67,72,77,82,87,92,99,100}),999)</f>
        <v>67</v>
      </c>
      <c r="Q2179">
        <v>1</v>
      </c>
    </row>
    <row r="2180" spans="1:17" x14ac:dyDescent="0.35">
      <c r="A2180" s="153">
        <v>23655</v>
      </c>
      <c r="B2180" t="s">
        <v>9052</v>
      </c>
      <c r="C2180" s="154">
        <v>44845</v>
      </c>
      <c r="D2180" s="155" t="s">
        <v>6</v>
      </c>
      <c r="E2180" s="156">
        <v>59</v>
      </c>
      <c r="F2180" s="157" t="s">
        <v>8969</v>
      </c>
      <c r="G2180" s="157" t="s">
        <v>9</v>
      </c>
      <c r="H2180" s="158" t="s">
        <v>9053</v>
      </c>
      <c r="I2180" s="157">
        <v>637758</v>
      </c>
      <c r="J2180" s="157">
        <v>18</v>
      </c>
      <c r="K2180" s="157" t="s">
        <v>9059</v>
      </c>
      <c r="L2180" s="159">
        <v>0.2</v>
      </c>
      <c r="M2180" s="159" t="s">
        <v>9058</v>
      </c>
      <c r="N2180" s="157">
        <v>637758</v>
      </c>
      <c r="O2180" s="7" t="s">
        <v>9056</v>
      </c>
      <c r="P2180" s="16">
        <f>IFERROR(LOOKUP(E2180,{30,43,48,53,58,63,68,73,78,83,88,93,97},{42,47,52,57,62,67,72,77,82,87,92,99,100}),999)</f>
        <v>62</v>
      </c>
      <c r="Q2180">
        <v>1</v>
      </c>
    </row>
    <row r="2181" spans="1:17" x14ac:dyDescent="0.35">
      <c r="A2181" s="153">
        <v>23656</v>
      </c>
      <c r="B2181" t="s">
        <v>9052</v>
      </c>
      <c r="C2181" s="154">
        <v>44845</v>
      </c>
      <c r="D2181" s="155" t="s">
        <v>6</v>
      </c>
      <c r="E2181" s="156">
        <v>60</v>
      </c>
      <c r="F2181" s="157" t="s">
        <v>8969</v>
      </c>
      <c r="G2181" s="157" t="s">
        <v>9</v>
      </c>
      <c r="H2181" s="158" t="s">
        <v>9053</v>
      </c>
      <c r="I2181" s="157">
        <v>220199</v>
      </c>
      <c r="J2181" s="157">
        <v>18</v>
      </c>
      <c r="K2181" s="157" t="s">
        <v>9057</v>
      </c>
      <c r="L2181" s="159">
        <v>0.2</v>
      </c>
      <c r="M2181" s="159" t="s">
        <v>9058</v>
      </c>
      <c r="N2181" s="157">
        <v>220199</v>
      </c>
      <c r="O2181" s="7" t="s">
        <v>9056</v>
      </c>
      <c r="P2181" s="16">
        <f>IFERROR(LOOKUP(E2181,{30,43,48,53,58,63,68,73,78,83,88,93,97},{42,47,52,57,62,67,72,77,82,87,92,99,100}),999)</f>
        <v>62</v>
      </c>
      <c r="Q2181">
        <v>1</v>
      </c>
    </row>
    <row r="2182" spans="1:17" ht="29" x14ac:dyDescent="0.35">
      <c r="A2182" s="153">
        <v>23657</v>
      </c>
      <c r="B2182" t="s">
        <v>9052</v>
      </c>
      <c r="C2182" s="154">
        <v>44845</v>
      </c>
      <c r="D2182" s="155" t="s">
        <v>16</v>
      </c>
      <c r="E2182" s="156">
        <v>76</v>
      </c>
      <c r="F2182" s="157" t="s">
        <v>8969</v>
      </c>
      <c r="G2182" s="157" t="s">
        <v>9</v>
      </c>
      <c r="H2182" s="158" t="s">
        <v>9053</v>
      </c>
      <c r="I2182" s="157">
        <v>91286</v>
      </c>
      <c r="J2182" s="157">
        <v>18</v>
      </c>
      <c r="K2182" s="157" t="s">
        <v>9112</v>
      </c>
      <c r="L2182" s="159">
        <v>0.3</v>
      </c>
      <c r="M2182" s="159" t="s">
        <v>9058</v>
      </c>
      <c r="N2182" s="157">
        <v>91286</v>
      </c>
      <c r="O2182" s="7" t="s">
        <v>9056</v>
      </c>
      <c r="P2182" s="16">
        <f>IFERROR(LOOKUP(E2182,{30,43,48,53,58,63,68,73,78,83,88,93,97},{42,47,52,57,62,67,72,77,82,87,92,99,100}),999)</f>
        <v>77</v>
      </c>
      <c r="Q2182">
        <v>1</v>
      </c>
    </row>
    <row r="2183" spans="1:17" x14ac:dyDescent="0.35">
      <c r="A2183" s="153">
        <v>23658</v>
      </c>
      <c r="B2183" t="s">
        <v>9052</v>
      </c>
      <c r="C2183" s="154">
        <v>44845</v>
      </c>
      <c r="D2183" s="155" t="s">
        <v>16</v>
      </c>
      <c r="E2183" s="156">
        <v>73</v>
      </c>
      <c r="F2183" s="157" t="s">
        <v>8969</v>
      </c>
      <c r="G2183" s="155" t="s">
        <v>9069</v>
      </c>
      <c r="H2183" s="158" t="s">
        <v>9009</v>
      </c>
      <c r="I2183" s="157"/>
      <c r="J2183" s="157">
        <v>18</v>
      </c>
      <c r="K2183" s="157" t="s">
        <v>9054</v>
      </c>
      <c r="L2183" s="153">
        <v>0.3</v>
      </c>
      <c r="M2183" s="159" t="s">
        <v>9058</v>
      </c>
      <c r="N2183" s="157"/>
      <c r="O2183" s="7" t="s">
        <v>9056</v>
      </c>
      <c r="P2183" s="16">
        <f>IFERROR(LOOKUP(E2183,{30,43,48,53,58,63,68,73,78,83,88,93,97},{42,47,52,57,62,67,72,77,82,87,92,99,100}),999)</f>
        <v>77</v>
      </c>
      <c r="Q2183">
        <v>1</v>
      </c>
    </row>
    <row r="2184" spans="1:17" x14ac:dyDescent="0.35">
      <c r="A2184" s="153">
        <v>23659</v>
      </c>
      <c r="B2184" t="s">
        <v>9052</v>
      </c>
      <c r="C2184" s="154">
        <v>44845</v>
      </c>
      <c r="D2184" s="155" t="s">
        <v>16</v>
      </c>
      <c r="E2184" s="156">
        <v>80</v>
      </c>
      <c r="F2184" s="157" t="s">
        <v>8969</v>
      </c>
      <c r="G2184" s="155" t="s">
        <v>9069</v>
      </c>
      <c r="H2184" s="158" t="s">
        <v>9009</v>
      </c>
      <c r="I2184" s="157"/>
      <c r="J2184" s="157">
        <v>18</v>
      </c>
      <c r="K2184" s="157" t="s">
        <v>9054</v>
      </c>
      <c r="L2184" s="153">
        <v>0.3</v>
      </c>
      <c r="M2184" s="159" t="s">
        <v>9058</v>
      </c>
      <c r="N2184" s="157"/>
      <c r="O2184" s="7" t="s">
        <v>9056</v>
      </c>
      <c r="P2184" s="16">
        <f>IFERROR(LOOKUP(E2184,{30,43,48,53,58,63,68,73,78,83,88,93,97},{42,47,52,57,62,67,72,77,82,87,92,99,100}),999)</f>
        <v>82</v>
      </c>
      <c r="Q2184">
        <v>1</v>
      </c>
    </row>
    <row r="2185" spans="1:17" x14ac:dyDescent="0.35">
      <c r="A2185" s="153">
        <v>23692</v>
      </c>
      <c r="B2185" t="s">
        <v>9052</v>
      </c>
      <c r="C2185" s="154">
        <v>44845</v>
      </c>
      <c r="D2185" s="155" t="s">
        <v>6</v>
      </c>
      <c r="E2185" s="156">
        <v>68</v>
      </c>
      <c r="F2185" s="157" t="s">
        <v>8969</v>
      </c>
      <c r="G2185" s="157" t="s">
        <v>9</v>
      </c>
      <c r="H2185" s="158" t="s">
        <v>9053</v>
      </c>
      <c r="I2185" s="157">
        <v>637603</v>
      </c>
      <c r="J2185" s="157">
        <v>60</v>
      </c>
      <c r="K2185" s="157" t="s">
        <v>9055</v>
      </c>
      <c r="L2185" s="159">
        <v>1.2</v>
      </c>
      <c r="M2185" s="159" t="s">
        <v>9000</v>
      </c>
      <c r="N2185" s="157">
        <v>637603</v>
      </c>
      <c r="O2185" s="7" t="s">
        <v>9056</v>
      </c>
      <c r="P2185" s="16">
        <f>IFERROR(LOOKUP(E2185,{30,43,48,53,58,63,68,73,78,83,88,93,97},{42,47,52,57,62,67,72,77,82,87,92,99,100}),999)</f>
        <v>72</v>
      </c>
      <c r="Q2185">
        <v>1</v>
      </c>
    </row>
    <row r="2186" spans="1:17" x14ac:dyDescent="0.35">
      <c r="A2186" s="153">
        <v>23693</v>
      </c>
      <c r="B2186" t="s">
        <v>9052</v>
      </c>
      <c r="C2186" s="154">
        <v>44845</v>
      </c>
      <c r="D2186" s="155" t="s">
        <v>6</v>
      </c>
      <c r="E2186" s="156">
        <v>60</v>
      </c>
      <c r="F2186" s="157" t="s">
        <v>8969</v>
      </c>
      <c r="G2186" s="157" t="s">
        <v>9</v>
      </c>
      <c r="H2186" s="158" t="s">
        <v>9053</v>
      </c>
      <c r="I2186" s="157">
        <v>637603</v>
      </c>
      <c r="J2186" s="157">
        <v>60</v>
      </c>
      <c r="K2186" s="157" t="s">
        <v>9055</v>
      </c>
      <c r="L2186" s="159">
        <v>1.2</v>
      </c>
      <c r="M2186" s="159" t="s">
        <v>9000</v>
      </c>
      <c r="N2186" s="157">
        <v>637603</v>
      </c>
      <c r="O2186" s="7" t="s">
        <v>9056</v>
      </c>
      <c r="P2186" s="16">
        <f>IFERROR(LOOKUP(E2186,{30,43,48,53,58,63,68,73,78,83,88,93,97},{42,47,52,57,62,67,72,77,82,87,92,99,100}),999)</f>
        <v>62</v>
      </c>
      <c r="Q2186">
        <v>1</v>
      </c>
    </row>
    <row r="2187" spans="1:17" x14ac:dyDescent="0.35">
      <c r="A2187" s="153">
        <v>23694</v>
      </c>
      <c r="B2187" t="s">
        <v>9052</v>
      </c>
      <c r="C2187" s="154">
        <v>44845</v>
      </c>
      <c r="D2187" s="155" t="s">
        <v>6</v>
      </c>
      <c r="E2187" s="156">
        <v>70</v>
      </c>
      <c r="F2187" s="157" t="s">
        <v>8969</v>
      </c>
      <c r="G2187" s="157" t="s">
        <v>9</v>
      </c>
      <c r="H2187" s="158" t="s">
        <v>9053</v>
      </c>
      <c r="I2187" s="157">
        <v>637422</v>
      </c>
      <c r="J2187" s="157">
        <v>60</v>
      </c>
      <c r="K2187" s="157" t="s">
        <v>9109</v>
      </c>
      <c r="L2187" s="159">
        <v>0.3</v>
      </c>
      <c r="M2187" s="159" t="s">
        <v>9058</v>
      </c>
      <c r="N2187" s="157">
        <v>637422</v>
      </c>
      <c r="O2187" s="7" t="s">
        <v>9056</v>
      </c>
      <c r="P2187" s="16">
        <f>IFERROR(LOOKUP(E2187,{30,43,48,53,58,63,68,73,78,83,88,93,97},{42,47,52,57,62,67,72,77,82,87,92,99,100}),999)</f>
        <v>72</v>
      </c>
      <c r="Q2187">
        <v>1</v>
      </c>
    </row>
    <row r="2188" spans="1:17" ht="29" x14ac:dyDescent="0.35">
      <c r="A2188" s="153">
        <v>23695</v>
      </c>
      <c r="B2188" t="s">
        <v>9052</v>
      </c>
      <c r="C2188" s="154">
        <v>44845</v>
      </c>
      <c r="D2188" s="155" t="s">
        <v>6</v>
      </c>
      <c r="E2188" s="156">
        <v>54</v>
      </c>
      <c r="F2188" s="157" t="s">
        <v>8969</v>
      </c>
      <c r="G2188" s="157" t="s">
        <v>9</v>
      </c>
      <c r="H2188" s="158" t="s">
        <v>9053</v>
      </c>
      <c r="I2188" s="157">
        <v>91459</v>
      </c>
      <c r="J2188" s="157">
        <v>60</v>
      </c>
      <c r="K2188" s="157" t="s">
        <v>9060</v>
      </c>
      <c r="L2188" s="159">
        <v>0.2</v>
      </c>
      <c r="M2188" s="159" t="s">
        <v>9058</v>
      </c>
      <c r="N2188" s="157">
        <v>91459</v>
      </c>
      <c r="O2188" s="7" t="s">
        <v>9056</v>
      </c>
      <c r="P2188" s="16">
        <f>IFERROR(LOOKUP(E2188,{30,43,48,53,58,63,68,73,78,83,88,93,97},{42,47,52,57,62,67,72,77,82,87,92,99,100}),999)</f>
        <v>57</v>
      </c>
      <c r="Q2188">
        <v>1</v>
      </c>
    </row>
    <row r="2189" spans="1:17" ht="29" x14ac:dyDescent="0.35">
      <c r="A2189" s="153">
        <v>23696</v>
      </c>
      <c r="B2189" t="s">
        <v>9052</v>
      </c>
      <c r="C2189" s="154">
        <v>44845</v>
      </c>
      <c r="D2189" s="155" t="s">
        <v>6</v>
      </c>
      <c r="E2189" s="156">
        <v>62</v>
      </c>
      <c r="F2189" s="157" t="s">
        <v>8969</v>
      </c>
      <c r="G2189" s="157" t="s">
        <v>9</v>
      </c>
      <c r="H2189" s="158" t="s">
        <v>9053</v>
      </c>
      <c r="I2189" s="157">
        <v>220198</v>
      </c>
      <c r="J2189" s="157">
        <v>60</v>
      </c>
      <c r="K2189" s="157" t="s">
        <v>9062</v>
      </c>
      <c r="L2189" s="159">
        <v>0.2</v>
      </c>
      <c r="M2189" s="159" t="s">
        <v>9058</v>
      </c>
      <c r="N2189" s="157">
        <v>220198</v>
      </c>
      <c r="O2189" s="7" t="s">
        <v>9056</v>
      </c>
      <c r="P2189" s="16">
        <f>IFERROR(LOOKUP(E2189,{30,43,48,53,58,63,68,73,78,83,88,93,97},{42,47,52,57,62,67,72,77,82,87,92,99,100}),999)</f>
        <v>62</v>
      </c>
      <c r="Q2189">
        <v>1</v>
      </c>
    </row>
    <row r="2190" spans="1:17" x14ac:dyDescent="0.35">
      <c r="A2190" s="153">
        <v>23697</v>
      </c>
      <c r="B2190" t="s">
        <v>9052</v>
      </c>
      <c r="C2190" s="154">
        <v>44845</v>
      </c>
      <c r="D2190" s="155" t="s">
        <v>6</v>
      </c>
      <c r="E2190" s="156">
        <v>58</v>
      </c>
      <c r="F2190" s="157" t="s">
        <v>8969</v>
      </c>
      <c r="G2190" s="157" t="s">
        <v>9</v>
      </c>
      <c r="H2190" s="158" t="s">
        <v>9053</v>
      </c>
      <c r="I2190" s="157">
        <v>637603</v>
      </c>
      <c r="J2190" s="157">
        <v>60</v>
      </c>
      <c r="K2190" s="157" t="s">
        <v>9055</v>
      </c>
      <c r="L2190" s="159">
        <v>1.2</v>
      </c>
      <c r="M2190" s="159" t="s">
        <v>9000</v>
      </c>
      <c r="N2190" s="157">
        <v>637603</v>
      </c>
      <c r="O2190" s="7" t="s">
        <v>9056</v>
      </c>
      <c r="P2190" s="16">
        <f>IFERROR(LOOKUP(E2190,{30,43,48,53,58,63,68,73,78,83,88,93,97},{42,47,52,57,62,67,72,77,82,87,92,99,100}),999)</f>
        <v>62</v>
      </c>
      <c r="Q2190">
        <v>1</v>
      </c>
    </row>
    <row r="2191" spans="1:17" x14ac:dyDescent="0.35">
      <c r="A2191" s="153">
        <v>23698</v>
      </c>
      <c r="B2191" t="s">
        <v>9052</v>
      </c>
      <c r="C2191" s="154">
        <v>44845</v>
      </c>
      <c r="D2191" s="155" t="s">
        <v>6</v>
      </c>
      <c r="E2191" s="156">
        <v>45</v>
      </c>
      <c r="F2191" s="157" t="s">
        <v>8969</v>
      </c>
      <c r="G2191" s="157" t="s">
        <v>9</v>
      </c>
      <c r="H2191" s="158" t="s">
        <v>9053</v>
      </c>
      <c r="I2191" s="157">
        <v>220290</v>
      </c>
      <c r="J2191" s="157">
        <v>60</v>
      </c>
      <c r="K2191" s="157" t="s">
        <v>9071</v>
      </c>
      <c r="L2191" s="159">
        <v>0.1</v>
      </c>
      <c r="M2191" s="159" t="s">
        <v>9058</v>
      </c>
      <c r="N2191" s="157">
        <v>220290</v>
      </c>
      <c r="O2191" s="7" t="s">
        <v>9056</v>
      </c>
      <c r="P2191" s="16">
        <f>IFERROR(LOOKUP(E2191,{30,43,48,53,58,63,68,73,78,83,88,93,97},{42,47,52,57,62,67,72,77,82,87,92,99,100}),999)</f>
        <v>47</v>
      </c>
      <c r="Q2191">
        <v>1</v>
      </c>
    </row>
    <row r="2192" spans="1:17" ht="29" x14ac:dyDescent="0.35">
      <c r="A2192" s="153">
        <v>23699</v>
      </c>
      <c r="B2192" t="s">
        <v>9128</v>
      </c>
      <c r="C2192" s="154">
        <v>44845</v>
      </c>
      <c r="D2192" s="155" t="s">
        <v>6</v>
      </c>
      <c r="E2192" s="156">
        <v>29</v>
      </c>
      <c r="F2192" s="157" t="s">
        <v>8969</v>
      </c>
      <c r="G2192" s="157" t="s">
        <v>9</v>
      </c>
      <c r="H2192" s="158" t="s">
        <v>9053</v>
      </c>
      <c r="I2192" s="157">
        <v>100510</v>
      </c>
      <c r="J2192" s="157">
        <v>60</v>
      </c>
      <c r="K2192" s="157" t="s">
        <v>9129</v>
      </c>
      <c r="L2192" s="160">
        <v>1</v>
      </c>
      <c r="M2192" s="159"/>
      <c r="N2192" s="157">
        <v>100510</v>
      </c>
      <c r="O2192" s="7" t="s">
        <v>9056</v>
      </c>
      <c r="P2192" s="16">
        <f>IFERROR(LOOKUP(E2192,{30,43,48,53,58,63,68,73,78,83,88,93,97},{42,47,52,57,62,67,72,77,82,87,92,99,100}),999)</f>
        <v>999</v>
      </c>
      <c r="Q2192">
        <v>1</v>
      </c>
    </row>
    <row r="2193" spans="1:17" x14ac:dyDescent="0.35">
      <c r="A2193" s="153">
        <v>23700</v>
      </c>
      <c r="B2193" t="s">
        <v>9052</v>
      </c>
      <c r="C2193" s="154">
        <v>44845</v>
      </c>
      <c r="D2193" s="155" t="s">
        <v>6</v>
      </c>
      <c r="E2193" s="156">
        <v>45</v>
      </c>
      <c r="F2193" s="157" t="s">
        <v>8969</v>
      </c>
      <c r="G2193" s="157" t="s">
        <v>9</v>
      </c>
      <c r="H2193" s="158" t="s">
        <v>9053</v>
      </c>
      <c r="I2193" s="157">
        <v>220282</v>
      </c>
      <c r="J2193" s="157">
        <v>60</v>
      </c>
      <c r="K2193" s="157" t="s">
        <v>9057</v>
      </c>
      <c r="L2193" s="159">
        <v>0.2</v>
      </c>
      <c r="M2193" s="159" t="s">
        <v>9058</v>
      </c>
      <c r="N2193" s="157">
        <v>220282</v>
      </c>
      <c r="O2193" s="7" t="s">
        <v>9056</v>
      </c>
      <c r="P2193" s="16">
        <f>IFERROR(LOOKUP(E2193,{30,43,48,53,58,63,68,73,78,83,88,93,97},{42,47,52,57,62,67,72,77,82,87,92,99,100}),999)</f>
        <v>47</v>
      </c>
      <c r="Q2193">
        <v>1</v>
      </c>
    </row>
    <row r="2194" spans="1:17" ht="29" x14ac:dyDescent="0.35">
      <c r="A2194" s="153">
        <v>23801</v>
      </c>
      <c r="B2194" t="s">
        <v>9052</v>
      </c>
      <c r="C2194" s="154">
        <v>44852</v>
      </c>
      <c r="D2194" s="155" t="s">
        <v>6</v>
      </c>
      <c r="E2194" s="156">
        <v>58</v>
      </c>
      <c r="F2194" s="157" t="s">
        <v>8969</v>
      </c>
      <c r="G2194" s="157" t="s">
        <v>9</v>
      </c>
      <c r="H2194" s="158" t="s">
        <v>9053</v>
      </c>
      <c r="I2194" s="157">
        <v>91459</v>
      </c>
      <c r="J2194" s="157">
        <v>18</v>
      </c>
      <c r="K2194" s="157" t="s">
        <v>9060</v>
      </c>
      <c r="L2194" s="159">
        <v>0.2</v>
      </c>
      <c r="M2194" s="159" t="s">
        <v>9058</v>
      </c>
      <c r="N2194" s="157">
        <v>91459</v>
      </c>
      <c r="O2194" s="7" t="s">
        <v>9056</v>
      </c>
      <c r="P2194" s="16">
        <f>IFERROR(LOOKUP(E2194,{30,43,48,53,58,63,68,73,78,83,88,93,97},{42,47,52,57,62,67,72,77,82,87,92,99,100}),999)</f>
        <v>62</v>
      </c>
      <c r="Q2194">
        <v>1</v>
      </c>
    </row>
    <row r="2195" spans="1:17" x14ac:dyDescent="0.35">
      <c r="A2195" s="153">
        <v>23802</v>
      </c>
      <c r="B2195" t="s">
        <v>9052</v>
      </c>
      <c r="C2195" s="154">
        <v>44852</v>
      </c>
      <c r="D2195" s="155" t="s">
        <v>6</v>
      </c>
      <c r="E2195" s="156">
        <v>69.5</v>
      </c>
      <c r="F2195" s="157" t="s">
        <v>8969</v>
      </c>
      <c r="G2195" s="157" t="s">
        <v>9</v>
      </c>
      <c r="H2195" s="158" t="s">
        <v>9053</v>
      </c>
      <c r="I2195" s="157">
        <v>220513</v>
      </c>
      <c r="J2195" s="157">
        <v>18</v>
      </c>
      <c r="K2195" s="157" t="s">
        <v>9080</v>
      </c>
      <c r="L2195" s="159">
        <v>0.3</v>
      </c>
      <c r="M2195" s="159" t="s">
        <v>9058</v>
      </c>
      <c r="N2195" s="157">
        <v>220513</v>
      </c>
      <c r="O2195" s="7" t="s">
        <v>9056</v>
      </c>
      <c r="P2195" s="16">
        <f>IFERROR(LOOKUP(E2195,{30,43,48,53,58,63,68,73,78,83,88,93,97},{42,47,52,57,62,67,72,77,82,87,92,99,100}),999)</f>
        <v>72</v>
      </c>
      <c r="Q2195">
        <v>1</v>
      </c>
    </row>
    <row r="2196" spans="1:17" x14ac:dyDescent="0.35">
      <c r="A2196" s="153">
        <v>23803</v>
      </c>
      <c r="B2196" t="s">
        <v>9052</v>
      </c>
      <c r="C2196" s="154">
        <v>44852</v>
      </c>
      <c r="D2196" s="155" t="s">
        <v>6</v>
      </c>
      <c r="E2196" s="156">
        <v>69.5</v>
      </c>
      <c r="F2196" s="157" t="s">
        <v>8969</v>
      </c>
      <c r="G2196" s="157" t="s">
        <v>9</v>
      </c>
      <c r="H2196" s="158" t="s">
        <v>9053</v>
      </c>
      <c r="I2196" s="157">
        <v>220199</v>
      </c>
      <c r="J2196" s="157">
        <v>18</v>
      </c>
      <c r="K2196" s="157" t="s">
        <v>9057</v>
      </c>
      <c r="L2196" s="159">
        <v>0.2</v>
      </c>
      <c r="M2196" s="159" t="s">
        <v>9058</v>
      </c>
      <c r="N2196" s="157">
        <v>220199</v>
      </c>
      <c r="O2196" s="7" t="s">
        <v>9056</v>
      </c>
      <c r="P2196" s="16">
        <f>IFERROR(LOOKUP(E2196,{30,43,48,53,58,63,68,73,78,83,88,93,97},{42,47,52,57,62,67,72,77,82,87,92,99,100}),999)</f>
        <v>72</v>
      </c>
      <c r="Q2196">
        <v>1</v>
      </c>
    </row>
    <row r="2197" spans="1:17" x14ac:dyDescent="0.35">
      <c r="A2197" s="153">
        <v>23804</v>
      </c>
      <c r="B2197" t="s">
        <v>9052</v>
      </c>
      <c r="C2197" s="154">
        <v>44852</v>
      </c>
      <c r="D2197" s="155" t="s">
        <v>6</v>
      </c>
      <c r="E2197" s="156">
        <v>31</v>
      </c>
      <c r="F2197" s="157" t="s">
        <v>8969</v>
      </c>
      <c r="G2197" s="157" t="s">
        <v>9</v>
      </c>
      <c r="H2197" s="158" t="s">
        <v>9053</v>
      </c>
      <c r="I2197" s="157">
        <v>637944</v>
      </c>
      <c r="J2197" s="157">
        <v>60</v>
      </c>
      <c r="K2197" s="157" t="s">
        <v>9074</v>
      </c>
      <c r="L2197" s="160">
        <v>1</v>
      </c>
      <c r="M2197" s="159" t="s">
        <v>9000</v>
      </c>
      <c r="N2197" s="157">
        <v>637944</v>
      </c>
      <c r="O2197" s="7" t="s">
        <v>9056</v>
      </c>
      <c r="P2197" s="16">
        <f>IFERROR(LOOKUP(E2197,{30,43,48,53,58,63,68,73,78,83,88,93,97},{42,47,52,57,62,67,72,77,82,87,92,99,100}),999)</f>
        <v>42</v>
      </c>
      <c r="Q2197">
        <v>1</v>
      </c>
    </row>
    <row r="2198" spans="1:17" x14ac:dyDescent="0.35">
      <c r="A2198" s="153">
        <v>23805</v>
      </c>
      <c r="B2198" t="s">
        <v>9052</v>
      </c>
      <c r="C2198" s="154">
        <v>44852</v>
      </c>
      <c r="D2198" s="155" t="s">
        <v>6</v>
      </c>
      <c r="E2198" s="156">
        <v>69.5</v>
      </c>
      <c r="F2198" s="157" t="s">
        <v>8969</v>
      </c>
      <c r="G2198" s="155" t="s">
        <v>9069</v>
      </c>
      <c r="H2198" s="158" t="s">
        <v>9009</v>
      </c>
      <c r="I2198" s="157"/>
      <c r="J2198" s="157">
        <v>18</v>
      </c>
      <c r="K2198" s="157" t="s">
        <v>9054</v>
      </c>
      <c r="L2198" s="153">
        <v>0.2</v>
      </c>
      <c r="M2198" s="159" t="s">
        <v>9058</v>
      </c>
      <c r="N2198" s="157"/>
      <c r="O2198" s="7" t="s">
        <v>9056</v>
      </c>
      <c r="P2198" s="16">
        <f>IFERROR(LOOKUP(E2198,{30,43,48,53,58,63,68,73,78,83,88,93,97},{42,47,52,57,62,67,72,77,82,87,92,99,100}),999)</f>
        <v>72</v>
      </c>
      <c r="Q2198">
        <v>1</v>
      </c>
    </row>
    <row r="2199" spans="1:17" ht="29" x14ac:dyDescent="0.35">
      <c r="A2199" s="153">
        <v>23806</v>
      </c>
      <c r="B2199" t="s">
        <v>9052</v>
      </c>
      <c r="C2199" s="154">
        <v>44852</v>
      </c>
      <c r="D2199" s="155" t="s">
        <v>6</v>
      </c>
      <c r="E2199" s="156">
        <v>63</v>
      </c>
      <c r="F2199" s="157" t="s">
        <v>8969</v>
      </c>
      <c r="G2199" s="157" t="s">
        <v>9</v>
      </c>
      <c r="H2199" s="158" t="s">
        <v>9053</v>
      </c>
      <c r="I2199" s="157">
        <v>91459</v>
      </c>
      <c r="J2199" s="157">
        <v>18</v>
      </c>
      <c r="K2199" s="157" t="s">
        <v>9060</v>
      </c>
      <c r="L2199" s="160">
        <v>0.2</v>
      </c>
      <c r="M2199" s="159"/>
      <c r="N2199" s="157">
        <v>91459</v>
      </c>
      <c r="O2199" s="7" t="s">
        <v>9056</v>
      </c>
      <c r="P2199" s="16">
        <f>IFERROR(LOOKUP(E2199,{30,43,48,53,58,63,68,73,78,83,88,93,97},{42,47,52,57,62,67,72,77,82,87,92,99,100}),999)</f>
        <v>67</v>
      </c>
      <c r="Q2199">
        <v>1</v>
      </c>
    </row>
    <row r="2200" spans="1:17" x14ac:dyDescent="0.35">
      <c r="A2200" s="153">
        <v>23807</v>
      </c>
      <c r="B2200" t="s">
        <v>9052</v>
      </c>
      <c r="C2200" s="154">
        <v>44852</v>
      </c>
      <c r="D2200" s="155" t="s">
        <v>6</v>
      </c>
      <c r="E2200" s="156">
        <v>67</v>
      </c>
      <c r="F2200" s="157" t="s">
        <v>8969</v>
      </c>
      <c r="G2200" s="157" t="s">
        <v>9</v>
      </c>
      <c r="H2200" s="158" t="s">
        <v>9053</v>
      </c>
      <c r="I2200" s="157">
        <v>220199</v>
      </c>
      <c r="J2200" s="157">
        <v>18</v>
      </c>
      <c r="K2200" s="157" t="s">
        <v>9057</v>
      </c>
      <c r="L2200" s="159">
        <v>0.2</v>
      </c>
      <c r="M2200" s="159" t="s">
        <v>9058</v>
      </c>
      <c r="N2200" s="157">
        <v>220199</v>
      </c>
      <c r="O2200" s="7" t="s">
        <v>9056</v>
      </c>
      <c r="P2200" s="16">
        <f>IFERROR(LOOKUP(E2200,{30,43,48,53,58,63,68,73,78,83,88,93,97},{42,47,52,57,62,67,72,77,82,87,92,99,100}),999)</f>
        <v>67</v>
      </c>
      <c r="Q2200">
        <v>1</v>
      </c>
    </row>
    <row r="2201" spans="1:17" ht="29" x14ac:dyDescent="0.35">
      <c r="A2201" s="153">
        <v>23808</v>
      </c>
      <c r="B2201" t="s">
        <v>9052</v>
      </c>
      <c r="C2201" s="154">
        <v>44852</v>
      </c>
      <c r="D2201" s="155" t="s">
        <v>6</v>
      </c>
      <c r="E2201" s="156">
        <v>69.5</v>
      </c>
      <c r="F2201" s="157" t="s">
        <v>8969</v>
      </c>
      <c r="G2201" s="157" t="s">
        <v>9</v>
      </c>
      <c r="H2201" s="158" t="s">
        <v>9053</v>
      </c>
      <c r="I2201" s="157">
        <v>91286</v>
      </c>
      <c r="J2201" s="157">
        <v>18</v>
      </c>
      <c r="K2201" s="157" t="s">
        <v>9112</v>
      </c>
      <c r="L2201" s="159">
        <v>0.3</v>
      </c>
      <c r="M2201" s="159" t="s">
        <v>9058</v>
      </c>
      <c r="N2201" s="157">
        <v>91286</v>
      </c>
      <c r="O2201" s="7" t="s">
        <v>9056</v>
      </c>
      <c r="P2201" s="16">
        <f>IFERROR(LOOKUP(E2201,{30,43,48,53,58,63,68,73,78,83,88,93,97},{42,47,52,57,62,67,72,77,82,87,92,99,100}),999)</f>
        <v>72</v>
      </c>
      <c r="Q2201">
        <v>1</v>
      </c>
    </row>
    <row r="2202" spans="1:17" ht="29" x14ac:dyDescent="0.35">
      <c r="A2202" s="153">
        <v>23809</v>
      </c>
      <c r="B2202" t="s">
        <v>9052</v>
      </c>
      <c r="C2202" s="154">
        <v>44852</v>
      </c>
      <c r="D2202" s="155" t="s">
        <v>6</v>
      </c>
      <c r="E2202" s="156">
        <v>63.5</v>
      </c>
      <c r="F2202" s="157" t="s">
        <v>8969</v>
      </c>
      <c r="G2202" s="157" t="s">
        <v>9</v>
      </c>
      <c r="H2202" s="158" t="s">
        <v>9053</v>
      </c>
      <c r="I2202" s="157">
        <v>91459</v>
      </c>
      <c r="J2202" s="157">
        <v>60</v>
      </c>
      <c r="K2202" s="157" t="s">
        <v>9060</v>
      </c>
      <c r="L2202" s="159">
        <v>0.2</v>
      </c>
      <c r="M2202" s="159" t="s">
        <v>9058</v>
      </c>
      <c r="N2202" s="157">
        <v>91459</v>
      </c>
      <c r="O2202" s="7" t="s">
        <v>9056</v>
      </c>
      <c r="P2202" s="16">
        <f>IFERROR(LOOKUP(E2202,{30,43,48,53,58,63,68,73,78,83,88,93,97},{42,47,52,57,62,67,72,77,82,87,92,99,100}),999)</f>
        <v>67</v>
      </c>
      <c r="Q2202">
        <v>1</v>
      </c>
    </row>
    <row r="2203" spans="1:17" ht="29" x14ac:dyDescent="0.35">
      <c r="A2203" s="153">
        <v>23810</v>
      </c>
      <c r="B2203" t="s">
        <v>9052</v>
      </c>
      <c r="C2203" s="154">
        <v>44852</v>
      </c>
      <c r="D2203" s="155" t="s">
        <v>6</v>
      </c>
      <c r="E2203" s="156">
        <v>69</v>
      </c>
      <c r="F2203" s="157" t="s">
        <v>8969</v>
      </c>
      <c r="G2203" s="157" t="s">
        <v>9</v>
      </c>
      <c r="H2203" s="158" t="s">
        <v>9053</v>
      </c>
      <c r="I2203" s="157">
        <v>220276</v>
      </c>
      <c r="J2203" s="157">
        <v>60</v>
      </c>
      <c r="K2203" s="157" t="s">
        <v>9061</v>
      </c>
      <c r="L2203" s="159">
        <v>0.2</v>
      </c>
      <c r="M2203" s="159" t="s">
        <v>9058</v>
      </c>
      <c r="N2203" s="157">
        <v>220276</v>
      </c>
      <c r="O2203" s="7" t="s">
        <v>9056</v>
      </c>
      <c r="P2203" s="16">
        <f>IFERROR(LOOKUP(E2203,{30,43,48,53,58,63,68,73,78,83,88,93,97},{42,47,52,57,62,67,72,77,82,87,92,99,100}),999)</f>
        <v>72</v>
      </c>
      <c r="Q2203">
        <v>1</v>
      </c>
    </row>
    <row r="2204" spans="1:17" x14ac:dyDescent="0.35">
      <c r="A2204" s="153">
        <v>23811</v>
      </c>
      <c r="B2204" t="s">
        <v>9052</v>
      </c>
      <c r="C2204" s="154">
        <v>44852</v>
      </c>
      <c r="D2204" s="155" t="s">
        <v>6</v>
      </c>
      <c r="E2204" s="156">
        <v>39</v>
      </c>
      <c r="F2204" s="157" t="s">
        <v>8969</v>
      </c>
      <c r="G2204" s="157" t="s">
        <v>9</v>
      </c>
      <c r="H2204" s="158" t="s">
        <v>9053</v>
      </c>
      <c r="I2204" s="157">
        <v>220290</v>
      </c>
      <c r="J2204" s="157">
        <v>60</v>
      </c>
      <c r="K2204" s="157" t="s">
        <v>9071</v>
      </c>
      <c r="L2204" s="159">
        <v>0.1</v>
      </c>
      <c r="M2204" s="159" t="s">
        <v>9058</v>
      </c>
      <c r="N2204" s="157">
        <v>220290</v>
      </c>
      <c r="O2204" s="7" t="s">
        <v>9056</v>
      </c>
      <c r="P2204" s="16">
        <f>IFERROR(LOOKUP(E2204,{30,43,48,53,58,63,68,73,78,83,88,93,97},{42,47,52,57,62,67,72,77,82,87,92,99,100}),999)</f>
        <v>42</v>
      </c>
      <c r="Q2204">
        <v>1</v>
      </c>
    </row>
    <row r="2205" spans="1:17" x14ac:dyDescent="0.35">
      <c r="A2205" s="153">
        <v>23812</v>
      </c>
      <c r="B2205" t="s">
        <v>9052</v>
      </c>
      <c r="C2205" s="154">
        <v>44852</v>
      </c>
      <c r="D2205" s="155" t="s">
        <v>6</v>
      </c>
      <c r="E2205" s="156">
        <v>60</v>
      </c>
      <c r="F2205" s="157" t="s">
        <v>8969</v>
      </c>
      <c r="G2205" s="157" t="s">
        <v>9</v>
      </c>
      <c r="H2205" s="158" t="s">
        <v>9053</v>
      </c>
      <c r="I2205" s="157">
        <v>637758</v>
      </c>
      <c r="J2205" s="157">
        <v>60</v>
      </c>
      <c r="K2205" s="157" t="s">
        <v>9059</v>
      </c>
      <c r="L2205" s="159">
        <v>0.2</v>
      </c>
      <c r="M2205" s="159" t="s">
        <v>9058</v>
      </c>
      <c r="N2205" s="157">
        <v>637758</v>
      </c>
      <c r="O2205" s="7" t="s">
        <v>9056</v>
      </c>
      <c r="P2205" s="16">
        <f>IFERROR(LOOKUP(E2205,{30,43,48,53,58,63,68,73,78,83,88,93,97},{42,47,52,57,62,67,72,77,82,87,92,99,100}),999)</f>
        <v>62</v>
      </c>
      <c r="Q2205">
        <v>1</v>
      </c>
    </row>
    <row r="2206" spans="1:17" ht="29" x14ac:dyDescent="0.35">
      <c r="A2206" s="153">
        <v>23813</v>
      </c>
      <c r="B2206" t="s">
        <v>9052</v>
      </c>
      <c r="C2206" s="154">
        <v>44852</v>
      </c>
      <c r="D2206" s="155" t="s">
        <v>6</v>
      </c>
      <c r="E2206" s="156">
        <v>62</v>
      </c>
      <c r="F2206" s="157" t="s">
        <v>8969</v>
      </c>
      <c r="G2206" s="157" t="s">
        <v>9</v>
      </c>
      <c r="H2206" s="158" t="s">
        <v>9053</v>
      </c>
      <c r="I2206" s="157">
        <v>220197</v>
      </c>
      <c r="J2206" s="157">
        <v>60</v>
      </c>
      <c r="K2206" s="157" t="s">
        <v>9062</v>
      </c>
      <c r="L2206" s="159">
        <v>0.2</v>
      </c>
      <c r="M2206" s="159" t="s">
        <v>9058</v>
      </c>
      <c r="N2206" s="157">
        <v>220197</v>
      </c>
      <c r="O2206" s="7" t="s">
        <v>9056</v>
      </c>
      <c r="P2206" s="16">
        <f>IFERROR(LOOKUP(E2206,{30,43,48,53,58,63,68,73,78,83,88,93,97},{42,47,52,57,62,67,72,77,82,87,92,99,100}),999)</f>
        <v>62</v>
      </c>
      <c r="Q2206">
        <v>1</v>
      </c>
    </row>
    <row r="2207" spans="1:17" ht="29" x14ac:dyDescent="0.35">
      <c r="A2207" s="153">
        <v>23814</v>
      </c>
      <c r="B2207" t="s">
        <v>9052</v>
      </c>
      <c r="C2207" s="154">
        <v>44852</v>
      </c>
      <c r="D2207" s="155" t="s">
        <v>6</v>
      </c>
      <c r="E2207" s="156">
        <v>63</v>
      </c>
      <c r="F2207" s="157" t="s">
        <v>8969</v>
      </c>
      <c r="G2207" s="157" t="s">
        <v>9</v>
      </c>
      <c r="H2207" s="158" t="s">
        <v>9053</v>
      </c>
      <c r="I2207" s="157">
        <v>220197</v>
      </c>
      <c r="J2207" s="157">
        <v>18</v>
      </c>
      <c r="K2207" s="157" t="s">
        <v>9062</v>
      </c>
      <c r="L2207" s="159">
        <v>0.2</v>
      </c>
      <c r="M2207" s="159" t="s">
        <v>9058</v>
      </c>
      <c r="N2207" s="157">
        <v>220197</v>
      </c>
      <c r="O2207" s="7" t="s">
        <v>9056</v>
      </c>
      <c r="P2207" s="16">
        <f>IFERROR(LOOKUP(E2207,{30,43,48,53,58,63,68,73,78,83,88,93,97},{42,47,52,57,62,67,72,77,82,87,92,99,100}),999)</f>
        <v>67</v>
      </c>
      <c r="Q2207">
        <v>1</v>
      </c>
    </row>
    <row r="2208" spans="1:17" x14ac:dyDescent="0.35">
      <c r="A2208" s="153">
        <v>23815</v>
      </c>
      <c r="B2208" t="s">
        <v>9052</v>
      </c>
      <c r="C2208" s="154">
        <v>44852</v>
      </c>
      <c r="D2208" s="155" t="s">
        <v>6</v>
      </c>
      <c r="E2208" s="156">
        <v>63</v>
      </c>
      <c r="F2208" s="157" t="s">
        <v>8969</v>
      </c>
      <c r="G2208" s="157" t="s">
        <v>9</v>
      </c>
      <c r="H2208" s="158" t="s">
        <v>9053</v>
      </c>
      <c r="I2208" s="157">
        <v>220199</v>
      </c>
      <c r="J2208" s="157">
        <v>60</v>
      </c>
      <c r="K2208" s="157" t="s">
        <v>9057</v>
      </c>
      <c r="L2208" s="159">
        <v>0.2</v>
      </c>
      <c r="M2208" s="159" t="s">
        <v>9058</v>
      </c>
      <c r="N2208" s="157">
        <v>220199</v>
      </c>
      <c r="O2208" s="7" t="s">
        <v>9056</v>
      </c>
      <c r="P2208" s="16">
        <f>IFERROR(LOOKUP(E2208,{30,43,48,53,58,63,68,73,78,83,88,93,97},{42,47,52,57,62,67,72,77,82,87,92,99,100}),999)</f>
        <v>67</v>
      </c>
      <c r="Q2208">
        <v>1</v>
      </c>
    </row>
    <row r="2209" spans="1:17" x14ac:dyDescent="0.35">
      <c r="A2209" s="153">
        <v>23816</v>
      </c>
      <c r="B2209" t="s">
        <v>9052</v>
      </c>
      <c r="C2209" s="154">
        <v>44852</v>
      </c>
      <c r="D2209" s="155" t="s">
        <v>6</v>
      </c>
      <c r="E2209" s="156">
        <v>67</v>
      </c>
      <c r="F2209" s="157" t="s">
        <v>8969</v>
      </c>
      <c r="G2209" s="157" t="s">
        <v>9</v>
      </c>
      <c r="H2209" s="158" t="s">
        <v>9053</v>
      </c>
      <c r="I2209" s="157">
        <v>220282</v>
      </c>
      <c r="J2209" s="157">
        <v>60</v>
      </c>
      <c r="K2209" s="157" t="s">
        <v>9057</v>
      </c>
      <c r="L2209" s="159">
        <v>0.2</v>
      </c>
      <c r="M2209" s="159" t="s">
        <v>9058</v>
      </c>
      <c r="N2209" s="157">
        <v>220282</v>
      </c>
      <c r="O2209" s="7" t="s">
        <v>9056</v>
      </c>
      <c r="P2209" s="16">
        <f>IFERROR(LOOKUP(E2209,{30,43,48,53,58,63,68,73,78,83,88,93,97},{42,47,52,57,62,67,72,77,82,87,92,99,100}),999)</f>
        <v>67</v>
      </c>
      <c r="Q2209">
        <v>1</v>
      </c>
    </row>
    <row r="2210" spans="1:17" ht="29" x14ac:dyDescent="0.35">
      <c r="A2210" s="153">
        <v>23817</v>
      </c>
      <c r="B2210" t="s">
        <v>9052</v>
      </c>
      <c r="C2210" s="154">
        <v>44852</v>
      </c>
      <c r="D2210" s="155" t="s">
        <v>6</v>
      </c>
      <c r="E2210" s="156">
        <v>59</v>
      </c>
      <c r="F2210" s="157" t="s">
        <v>8969</v>
      </c>
      <c r="G2210" s="157" t="s">
        <v>9</v>
      </c>
      <c r="H2210" s="158" t="s">
        <v>9053</v>
      </c>
      <c r="I2210" s="157">
        <v>220276</v>
      </c>
      <c r="J2210" s="157">
        <v>60</v>
      </c>
      <c r="K2210" s="157" t="s">
        <v>9061</v>
      </c>
      <c r="L2210" s="159">
        <v>0.2</v>
      </c>
      <c r="M2210" s="159" t="s">
        <v>9058</v>
      </c>
      <c r="N2210" s="157">
        <v>220276</v>
      </c>
      <c r="O2210" s="7" t="s">
        <v>9056</v>
      </c>
      <c r="P2210" s="16">
        <f>IFERROR(LOOKUP(E2210,{30,43,48,53,58,63,68,73,78,83,88,93,97},{42,47,52,57,62,67,72,77,82,87,92,99,100}),999)</f>
        <v>62</v>
      </c>
      <c r="Q2210">
        <v>1</v>
      </c>
    </row>
    <row r="2211" spans="1:17" x14ac:dyDescent="0.35">
      <c r="A2211" s="153">
        <v>23818</v>
      </c>
      <c r="B2211" t="s">
        <v>9052</v>
      </c>
      <c r="C2211" s="154">
        <v>44852</v>
      </c>
      <c r="D2211" s="155" t="s">
        <v>6</v>
      </c>
      <c r="E2211" s="156">
        <v>66</v>
      </c>
      <c r="F2211" s="157" t="s">
        <v>8969</v>
      </c>
      <c r="G2211" s="157" t="s">
        <v>9</v>
      </c>
      <c r="H2211" s="158" t="s">
        <v>9053</v>
      </c>
      <c r="I2211" s="157">
        <v>220199</v>
      </c>
      <c r="J2211" s="157">
        <v>60</v>
      </c>
      <c r="K2211" s="157" t="s">
        <v>9057</v>
      </c>
      <c r="L2211" s="159">
        <v>0.2</v>
      </c>
      <c r="M2211" s="159" t="s">
        <v>9058</v>
      </c>
      <c r="N2211" s="157">
        <v>220199</v>
      </c>
      <c r="O2211" s="7" t="s">
        <v>9056</v>
      </c>
      <c r="P2211" s="16">
        <f>IFERROR(LOOKUP(E2211,{30,43,48,53,58,63,68,73,78,83,88,93,97},{42,47,52,57,62,67,72,77,82,87,92,99,100}),999)</f>
        <v>67</v>
      </c>
      <c r="Q2211">
        <v>1</v>
      </c>
    </row>
    <row r="2212" spans="1:17" x14ac:dyDescent="0.35">
      <c r="A2212" s="153">
        <v>23819</v>
      </c>
      <c r="B2212" t="s">
        <v>9052</v>
      </c>
      <c r="C2212" s="154">
        <v>44852</v>
      </c>
      <c r="D2212" s="155" t="s">
        <v>6</v>
      </c>
      <c r="E2212" s="156">
        <v>68</v>
      </c>
      <c r="F2212" s="157" t="s">
        <v>8969</v>
      </c>
      <c r="G2212" s="157" t="s">
        <v>9</v>
      </c>
      <c r="H2212" s="158" t="s">
        <v>9053</v>
      </c>
      <c r="I2212" s="157">
        <v>637603</v>
      </c>
      <c r="J2212" s="157">
        <v>18</v>
      </c>
      <c r="K2212" s="157" t="s">
        <v>9055</v>
      </c>
      <c r="L2212" s="159">
        <v>1.2</v>
      </c>
      <c r="M2212" s="159" t="s">
        <v>9000</v>
      </c>
      <c r="N2212" s="157">
        <v>637603</v>
      </c>
      <c r="O2212" s="7" t="s">
        <v>9056</v>
      </c>
      <c r="P2212" s="16">
        <f>IFERROR(LOOKUP(E2212,{30,43,48,53,58,63,68,73,78,83,88,93,97},{42,47,52,57,62,67,72,77,82,87,92,99,100}),999)</f>
        <v>72</v>
      </c>
      <c r="Q2212">
        <v>1</v>
      </c>
    </row>
    <row r="2213" spans="1:17" x14ac:dyDescent="0.35">
      <c r="A2213" s="153">
        <v>23820</v>
      </c>
      <c r="B2213" t="s">
        <v>9052</v>
      </c>
      <c r="C2213" s="154">
        <v>44852</v>
      </c>
      <c r="D2213" s="155" t="s">
        <v>6</v>
      </c>
      <c r="E2213" s="156">
        <v>35</v>
      </c>
      <c r="F2213" s="157" t="s">
        <v>8969</v>
      </c>
      <c r="G2213" s="157" t="s">
        <v>9</v>
      </c>
      <c r="H2213" s="158" t="s">
        <v>9053</v>
      </c>
      <c r="I2213" s="157">
        <v>637944</v>
      </c>
      <c r="J2213" s="157">
        <v>60</v>
      </c>
      <c r="K2213" s="157" t="s">
        <v>9074</v>
      </c>
      <c r="L2213" s="160">
        <v>1</v>
      </c>
      <c r="M2213" s="159" t="s">
        <v>9000</v>
      </c>
      <c r="N2213" s="157">
        <v>637944</v>
      </c>
      <c r="O2213" s="7" t="s">
        <v>9056</v>
      </c>
      <c r="P2213" s="16">
        <f>IFERROR(LOOKUP(E2213,{30,43,48,53,58,63,68,73,78,83,88,93,97},{42,47,52,57,62,67,72,77,82,87,92,99,100}),999)</f>
        <v>42</v>
      </c>
      <c r="Q2213">
        <v>1</v>
      </c>
    </row>
    <row r="2214" spans="1:17" ht="29" x14ac:dyDescent="0.35">
      <c r="A2214" s="153">
        <v>23821</v>
      </c>
      <c r="B2214" t="s">
        <v>9052</v>
      </c>
      <c r="C2214" s="154">
        <v>44852</v>
      </c>
      <c r="D2214" s="155" t="s">
        <v>6</v>
      </c>
      <c r="E2214" s="156">
        <v>53</v>
      </c>
      <c r="F2214" s="157" t="s">
        <v>8969</v>
      </c>
      <c r="G2214" s="157" t="s">
        <v>9</v>
      </c>
      <c r="H2214" s="158" t="s">
        <v>9053</v>
      </c>
      <c r="I2214" s="157">
        <v>91459</v>
      </c>
      <c r="J2214" s="157">
        <v>60</v>
      </c>
      <c r="K2214" s="157" t="s">
        <v>9060</v>
      </c>
      <c r="L2214" s="159">
        <v>0.2</v>
      </c>
      <c r="M2214" s="159" t="s">
        <v>9058</v>
      </c>
      <c r="N2214" s="157">
        <v>91459</v>
      </c>
      <c r="O2214" s="7" t="s">
        <v>9056</v>
      </c>
      <c r="P2214" s="16">
        <f>IFERROR(LOOKUP(E2214,{30,43,48,53,58,63,68,73,78,83,88,93,97},{42,47,52,57,62,67,72,77,82,87,92,99,100}),999)</f>
        <v>57</v>
      </c>
      <c r="Q2214">
        <v>1</v>
      </c>
    </row>
    <row r="2215" spans="1:17" x14ac:dyDescent="0.35">
      <c r="A2215" s="153">
        <v>23822</v>
      </c>
      <c r="B2215" t="s">
        <v>9052</v>
      </c>
      <c r="C2215" s="154">
        <v>44852</v>
      </c>
      <c r="D2215" s="155" t="s">
        <v>6</v>
      </c>
      <c r="E2215" s="156">
        <v>57</v>
      </c>
      <c r="F2215" s="157" t="s">
        <v>8969</v>
      </c>
      <c r="G2215" s="157" t="s">
        <v>9</v>
      </c>
      <c r="H2215" s="158" t="s">
        <v>9053</v>
      </c>
      <c r="I2215" s="157">
        <v>220199</v>
      </c>
      <c r="J2215" s="157">
        <v>60</v>
      </c>
      <c r="K2215" s="157" t="s">
        <v>9057</v>
      </c>
      <c r="L2215" s="159">
        <v>0.2</v>
      </c>
      <c r="M2215" s="159" t="s">
        <v>9058</v>
      </c>
      <c r="N2215" s="157">
        <v>220199</v>
      </c>
      <c r="O2215" s="7" t="s">
        <v>9056</v>
      </c>
      <c r="P2215" s="16">
        <f>IFERROR(LOOKUP(E2215,{30,43,48,53,58,63,68,73,78,83,88,93,97},{42,47,52,57,62,67,72,77,82,87,92,99,100}),999)</f>
        <v>57</v>
      </c>
      <c r="Q2215">
        <v>1</v>
      </c>
    </row>
    <row r="2216" spans="1:17" x14ac:dyDescent="0.35">
      <c r="A2216" s="153">
        <v>23823</v>
      </c>
      <c r="B2216" t="s">
        <v>9052</v>
      </c>
      <c r="C2216" s="154">
        <v>44852</v>
      </c>
      <c r="D2216" s="155" t="s">
        <v>6</v>
      </c>
      <c r="E2216" s="156">
        <v>58</v>
      </c>
      <c r="F2216" s="157" t="s">
        <v>8969</v>
      </c>
      <c r="G2216" s="157" t="s">
        <v>9</v>
      </c>
      <c r="H2216" s="158" t="s">
        <v>9053</v>
      </c>
      <c r="I2216" s="157">
        <v>637758</v>
      </c>
      <c r="J2216" s="157">
        <v>60</v>
      </c>
      <c r="K2216" s="157" t="s">
        <v>9059</v>
      </c>
      <c r="L2216" s="159">
        <v>0.2</v>
      </c>
      <c r="M2216" s="159" t="s">
        <v>9058</v>
      </c>
      <c r="N2216" s="157">
        <v>637758</v>
      </c>
      <c r="O2216" s="7" t="s">
        <v>9056</v>
      </c>
      <c r="P2216" s="16">
        <f>IFERROR(LOOKUP(E2216,{30,43,48,53,58,63,68,73,78,83,88,93,97},{42,47,52,57,62,67,72,77,82,87,92,99,100}),999)</f>
        <v>62</v>
      </c>
      <c r="Q2216">
        <v>1</v>
      </c>
    </row>
    <row r="2217" spans="1:17" ht="29" x14ac:dyDescent="0.35">
      <c r="A2217" s="153">
        <v>23824</v>
      </c>
      <c r="B2217" t="s">
        <v>9052</v>
      </c>
      <c r="C2217" s="154">
        <v>44852</v>
      </c>
      <c r="D2217" s="155" t="s">
        <v>6</v>
      </c>
      <c r="E2217" s="156">
        <v>69.5</v>
      </c>
      <c r="F2217" s="157" t="s">
        <v>8969</v>
      </c>
      <c r="G2217" s="157" t="s">
        <v>9</v>
      </c>
      <c r="H2217" s="158" t="s">
        <v>9053</v>
      </c>
      <c r="I2217" s="157">
        <v>91459</v>
      </c>
      <c r="J2217" s="157">
        <v>60</v>
      </c>
      <c r="K2217" s="157" t="s">
        <v>9060</v>
      </c>
      <c r="L2217" s="159">
        <v>0.2</v>
      </c>
      <c r="M2217" s="159" t="s">
        <v>9058</v>
      </c>
      <c r="N2217" s="157">
        <v>91459</v>
      </c>
      <c r="O2217" s="7" t="s">
        <v>9056</v>
      </c>
      <c r="P2217" s="16">
        <f>IFERROR(LOOKUP(E2217,{30,43,48,53,58,63,68,73,78,83,88,93,97},{42,47,52,57,62,67,72,77,82,87,92,99,100}),999)</f>
        <v>72</v>
      </c>
      <c r="Q2217">
        <v>1</v>
      </c>
    </row>
    <row r="2218" spans="1:17" x14ac:dyDescent="0.35">
      <c r="A2218" s="153">
        <v>23825</v>
      </c>
      <c r="B2218" t="s">
        <v>9052</v>
      </c>
      <c r="C2218" s="154">
        <v>44852</v>
      </c>
      <c r="D2218" s="155" t="s">
        <v>6</v>
      </c>
      <c r="E2218" s="156">
        <v>67</v>
      </c>
      <c r="F2218" s="157" t="s">
        <v>8969</v>
      </c>
      <c r="G2218" s="157" t="s">
        <v>9</v>
      </c>
      <c r="H2218" s="158" t="s">
        <v>9053</v>
      </c>
      <c r="I2218" s="157">
        <v>220195</v>
      </c>
      <c r="J2218" s="157">
        <v>60</v>
      </c>
      <c r="K2218" s="157" t="s">
        <v>9065</v>
      </c>
      <c r="L2218" s="159">
        <v>0.2</v>
      </c>
      <c r="M2218" s="159" t="s">
        <v>9058</v>
      </c>
      <c r="N2218" s="157">
        <v>220195</v>
      </c>
      <c r="O2218" s="7" t="s">
        <v>9056</v>
      </c>
      <c r="P2218" s="16">
        <f>IFERROR(LOOKUP(E2218,{30,43,48,53,58,63,68,73,78,83,88,93,97},{42,47,52,57,62,67,72,77,82,87,92,99,100}),999)</f>
        <v>67</v>
      </c>
      <c r="Q2218">
        <v>1</v>
      </c>
    </row>
    <row r="2219" spans="1:17" x14ac:dyDescent="0.35">
      <c r="A2219" s="153">
        <v>23826</v>
      </c>
      <c r="B2219" t="s">
        <v>9052</v>
      </c>
      <c r="C2219" s="154">
        <v>44852</v>
      </c>
      <c r="D2219" s="155" t="s">
        <v>6</v>
      </c>
      <c r="E2219" s="156">
        <v>63</v>
      </c>
      <c r="F2219" s="157" t="s">
        <v>8969</v>
      </c>
      <c r="G2219" s="157" t="s">
        <v>9</v>
      </c>
      <c r="H2219" s="158" t="s">
        <v>9053</v>
      </c>
      <c r="I2219" s="157">
        <v>220199</v>
      </c>
      <c r="J2219" s="157">
        <v>60</v>
      </c>
      <c r="K2219" s="157" t="s">
        <v>9057</v>
      </c>
      <c r="L2219" s="159">
        <v>0.2</v>
      </c>
      <c r="M2219" s="159" t="s">
        <v>9058</v>
      </c>
      <c r="N2219" s="157">
        <v>220199</v>
      </c>
      <c r="O2219" s="7" t="s">
        <v>9056</v>
      </c>
      <c r="P2219" s="16">
        <f>IFERROR(LOOKUP(E2219,{30,43,48,53,58,63,68,73,78,83,88,93,97},{42,47,52,57,62,67,72,77,82,87,92,99,100}),999)</f>
        <v>67</v>
      </c>
      <c r="Q2219">
        <v>1</v>
      </c>
    </row>
    <row r="2220" spans="1:17" ht="29" x14ac:dyDescent="0.35">
      <c r="A2220" s="153">
        <v>23827</v>
      </c>
      <c r="B2220" t="s">
        <v>9052</v>
      </c>
      <c r="C2220" s="154">
        <v>44852</v>
      </c>
      <c r="D2220" s="155" t="s">
        <v>6</v>
      </c>
      <c r="E2220" s="156">
        <v>58</v>
      </c>
      <c r="F2220" s="157" t="s">
        <v>8969</v>
      </c>
      <c r="G2220" s="157" t="s">
        <v>9</v>
      </c>
      <c r="H2220" s="158" t="s">
        <v>9053</v>
      </c>
      <c r="I2220" s="157">
        <v>91459</v>
      </c>
      <c r="J2220" s="157">
        <v>60</v>
      </c>
      <c r="K2220" s="157" t="s">
        <v>9060</v>
      </c>
      <c r="L2220" s="159">
        <v>0.2</v>
      </c>
      <c r="M2220" s="159" t="s">
        <v>9058</v>
      </c>
      <c r="N2220" s="157">
        <v>91459</v>
      </c>
      <c r="O2220" s="7" t="s">
        <v>9056</v>
      </c>
      <c r="P2220" s="16">
        <f>IFERROR(LOOKUP(E2220,{30,43,48,53,58,63,68,73,78,83,88,93,97},{42,47,52,57,62,67,72,77,82,87,92,99,100}),999)</f>
        <v>62</v>
      </c>
      <c r="Q2220">
        <v>1</v>
      </c>
    </row>
    <row r="2221" spans="1:17" x14ac:dyDescent="0.35">
      <c r="A2221" s="153">
        <v>23828</v>
      </c>
      <c r="B2221" t="s">
        <v>9052</v>
      </c>
      <c r="C2221" s="154">
        <v>44852</v>
      </c>
      <c r="D2221" s="155" t="s">
        <v>6</v>
      </c>
      <c r="E2221" s="156">
        <v>67</v>
      </c>
      <c r="F2221" s="157" t="s">
        <v>8969</v>
      </c>
      <c r="G2221" s="157" t="s">
        <v>9</v>
      </c>
      <c r="H2221" s="158" t="s">
        <v>9053</v>
      </c>
      <c r="I2221" s="157">
        <v>637603</v>
      </c>
      <c r="J2221" s="157">
        <v>60</v>
      </c>
      <c r="K2221" s="157" t="s">
        <v>9055</v>
      </c>
      <c r="L2221" s="159">
        <v>1.2</v>
      </c>
      <c r="M2221" s="159" t="s">
        <v>9000</v>
      </c>
      <c r="N2221" s="157">
        <v>637603</v>
      </c>
      <c r="O2221" s="7" t="s">
        <v>9056</v>
      </c>
      <c r="P2221" s="16">
        <f>IFERROR(LOOKUP(E2221,{30,43,48,53,58,63,68,73,78,83,88,93,97},{42,47,52,57,62,67,72,77,82,87,92,99,100}),999)</f>
        <v>67</v>
      </c>
      <c r="Q2221">
        <v>1</v>
      </c>
    </row>
    <row r="2222" spans="1:17" x14ac:dyDescent="0.35">
      <c r="A2222" s="153">
        <v>23829</v>
      </c>
      <c r="B2222" t="s">
        <v>9052</v>
      </c>
      <c r="C2222" s="154">
        <v>44852</v>
      </c>
      <c r="D2222" s="155" t="s">
        <v>6</v>
      </c>
      <c r="E2222" s="156">
        <v>62</v>
      </c>
      <c r="F2222" s="157" t="s">
        <v>8969</v>
      </c>
      <c r="G2222" s="157" t="s">
        <v>9</v>
      </c>
      <c r="H2222" s="158" t="s">
        <v>9053</v>
      </c>
      <c r="I2222" s="157">
        <v>637603</v>
      </c>
      <c r="J2222" s="157">
        <v>60</v>
      </c>
      <c r="K2222" s="157" t="s">
        <v>9055</v>
      </c>
      <c r="L2222" s="159">
        <v>1.2</v>
      </c>
      <c r="M2222" s="159" t="s">
        <v>9000</v>
      </c>
      <c r="N2222" s="157">
        <v>637603</v>
      </c>
      <c r="O2222" s="7" t="s">
        <v>9056</v>
      </c>
      <c r="P2222" s="16">
        <f>IFERROR(LOOKUP(E2222,{30,43,48,53,58,63,68,73,78,83,88,93,97},{42,47,52,57,62,67,72,77,82,87,92,99,100}),999)</f>
        <v>62</v>
      </c>
      <c r="Q2222">
        <v>1</v>
      </c>
    </row>
    <row r="2223" spans="1:17" ht="29" x14ac:dyDescent="0.35">
      <c r="A2223" s="153">
        <v>23830</v>
      </c>
      <c r="B2223" t="s">
        <v>9052</v>
      </c>
      <c r="C2223" s="154">
        <v>44852</v>
      </c>
      <c r="D2223" s="155" t="s">
        <v>6</v>
      </c>
      <c r="E2223" s="156">
        <v>68</v>
      </c>
      <c r="F2223" s="157" t="s">
        <v>8969</v>
      </c>
      <c r="G2223" s="157" t="s">
        <v>9</v>
      </c>
      <c r="H2223" s="158" t="s">
        <v>9053</v>
      </c>
      <c r="I2223" s="157">
        <v>91459</v>
      </c>
      <c r="J2223" s="157">
        <v>60</v>
      </c>
      <c r="K2223" s="157" t="s">
        <v>9060</v>
      </c>
      <c r="L2223" s="159">
        <v>0.2</v>
      </c>
      <c r="M2223" s="159" t="s">
        <v>9058</v>
      </c>
      <c r="N2223" s="157">
        <v>91459</v>
      </c>
      <c r="O2223" s="7" t="s">
        <v>9056</v>
      </c>
      <c r="P2223" s="16">
        <f>IFERROR(LOOKUP(E2223,{30,43,48,53,58,63,68,73,78,83,88,93,97},{42,47,52,57,62,67,72,77,82,87,92,99,100}),999)</f>
        <v>72</v>
      </c>
      <c r="Q2223">
        <v>1</v>
      </c>
    </row>
    <row r="2224" spans="1:17" ht="29" x14ac:dyDescent="0.35">
      <c r="A2224" s="153">
        <v>23831</v>
      </c>
      <c r="B2224" t="s">
        <v>9052</v>
      </c>
      <c r="C2224" s="154">
        <v>44852</v>
      </c>
      <c r="D2224" s="155" t="s">
        <v>6</v>
      </c>
      <c r="E2224" s="156">
        <v>69</v>
      </c>
      <c r="F2224" s="157" t="s">
        <v>8969</v>
      </c>
      <c r="G2224" s="157" t="s">
        <v>9</v>
      </c>
      <c r="H2224" s="158" t="s">
        <v>9053</v>
      </c>
      <c r="I2224" s="157">
        <v>637759</v>
      </c>
      <c r="J2224" s="157">
        <v>60</v>
      </c>
      <c r="K2224" s="157" t="s">
        <v>9079</v>
      </c>
      <c r="L2224" s="159">
        <v>0.2</v>
      </c>
      <c r="M2224" s="159" t="s">
        <v>9058</v>
      </c>
      <c r="N2224" s="157">
        <v>637759</v>
      </c>
      <c r="O2224" s="7" t="s">
        <v>9056</v>
      </c>
      <c r="P2224" s="16">
        <f>IFERROR(LOOKUP(E2224,{30,43,48,53,58,63,68,73,78,83,88,93,97},{42,47,52,57,62,67,72,77,82,87,92,99,100}),999)</f>
        <v>72</v>
      </c>
      <c r="Q2224">
        <v>1</v>
      </c>
    </row>
    <row r="2225" spans="1:17" x14ac:dyDescent="0.35">
      <c r="A2225" s="153">
        <v>23832</v>
      </c>
      <c r="B2225" t="s">
        <v>9052</v>
      </c>
      <c r="C2225" s="154">
        <v>44859</v>
      </c>
      <c r="D2225" s="155" t="s">
        <v>6</v>
      </c>
      <c r="E2225" s="156">
        <v>69</v>
      </c>
      <c r="F2225" s="157" t="s">
        <v>8969</v>
      </c>
      <c r="G2225" s="157" t="s">
        <v>9</v>
      </c>
      <c r="H2225" s="158" t="s">
        <v>9053</v>
      </c>
      <c r="I2225" s="157">
        <v>637603</v>
      </c>
      <c r="J2225" s="157">
        <v>18</v>
      </c>
      <c r="K2225" s="157" t="s">
        <v>9055</v>
      </c>
      <c r="L2225" s="159">
        <v>1.2</v>
      </c>
      <c r="M2225" s="159" t="s">
        <v>9000</v>
      </c>
      <c r="N2225" s="157">
        <v>637603</v>
      </c>
      <c r="O2225" s="7" t="s">
        <v>9056</v>
      </c>
      <c r="P2225" s="16">
        <f>IFERROR(LOOKUP(E2225,{30,43,48,53,58,63,68,73,78,83,88,93,97},{42,47,52,57,62,67,72,77,82,87,92,99,100}),999)</f>
        <v>72</v>
      </c>
      <c r="Q2225">
        <v>1</v>
      </c>
    </row>
    <row r="2226" spans="1:17" ht="29" x14ac:dyDescent="0.35">
      <c r="A2226" s="153">
        <v>24101</v>
      </c>
      <c r="B2226" t="s">
        <v>9052</v>
      </c>
      <c r="C2226" s="154">
        <v>44866</v>
      </c>
      <c r="D2226" s="155" t="s">
        <v>16</v>
      </c>
      <c r="E2226" s="156">
        <v>78</v>
      </c>
      <c r="F2226" s="157" t="s">
        <v>8969</v>
      </c>
      <c r="G2226" s="157" t="s">
        <v>9</v>
      </c>
      <c r="H2226" s="158" t="s">
        <v>9053</v>
      </c>
      <c r="I2226" s="157">
        <v>637420</v>
      </c>
      <c r="J2226" s="157">
        <v>18</v>
      </c>
      <c r="K2226" s="157" t="s">
        <v>9081</v>
      </c>
      <c r="L2226" s="159">
        <v>0.3</v>
      </c>
      <c r="M2226" s="159" t="s">
        <v>9058</v>
      </c>
      <c r="N2226" s="157">
        <v>637420</v>
      </c>
      <c r="O2226" s="7" t="s">
        <v>9056</v>
      </c>
      <c r="P2226" s="16">
        <f>IFERROR(LOOKUP(E2226,{30,43,48,53,58,63,68,73,78,83,88,93,97},{42,47,52,57,62,67,72,77,82,87,92,99,100}),999)</f>
        <v>82</v>
      </c>
      <c r="Q2226">
        <v>1</v>
      </c>
    </row>
    <row r="2227" spans="1:17" ht="29" x14ac:dyDescent="0.35">
      <c r="A2227" s="153">
        <v>24102</v>
      </c>
      <c r="B2227" t="s">
        <v>9052</v>
      </c>
      <c r="C2227" s="154">
        <v>44872</v>
      </c>
      <c r="D2227" s="155" t="s">
        <v>16</v>
      </c>
      <c r="E2227" s="156">
        <v>72</v>
      </c>
      <c r="F2227" s="157" t="s">
        <v>8969</v>
      </c>
      <c r="G2227" s="157" t="s">
        <v>9</v>
      </c>
      <c r="H2227" s="158" t="s">
        <v>9053</v>
      </c>
      <c r="I2227" s="157">
        <v>220272</v>
      </c>
      <c r="J2227" s="157">
        <v>18</v>
      </c>
      <c r="K2227" s="157" t="s">
        <v>9108</v>
      </c>
      <c r="L2227" s="159">
        <v>0.3</v>
      </c>
      <c r="M2227" s="159" t="s">
        <v>9058</v>
      </c>
      <c r="N2227" s="157">
        <v>220272</v>
      </c>
      <c r="O2227" s="7" t="s">
        <v>9056</v>
      </c>
      <c r="P2227" s="16">
        <f>IFERROR(LOOKUP(E2227,{30,43,48,53,58,63,68,73,78,83,88,93,97},{42,47,52,57,62,67,72,77,82,87,92,99,100}),999)</f>
        <v>72</v>
      </c>
      <c r="Q2227">
        <v>1</v>
      </c>
    </row>
    <row r="2228" spans="1:17" x14ac:dyDescent="0.35">
      <c r="A2228" s="153">
        <v>24103</v>
      </c>
      <c r="B2228" t="s">
        <v>9052</v>
      </c>
      <c r="C2228" s="154">
        <v>44872</v>
      </c>
      <c r="D2228" s="155" t="s">
        <v>16</v>
      </c>
      <c r="E2228" s="156">
        <v>83</v>
      </c>
      <c r="F2228" s="157" t="s">
        <v>8969</v>
      </c>
      <c r="G2228" s="155" t="s">
        <v>9069</v>
      </c>
      <c r="H2228" s="158" t="s">
        <v>9009</v>
      </c>
      <c r="I2228" s="157"/>
      <c r="J2228" s="157">
        <v>18</v>
      </c>
      <c r="K2228" s="157" t="s">
        <v>9054</v>
      </c>
      <c r="L2228" s="159">
        <v>9.9</v>
      </c>
      <c r="M2228" s="159"/>
      <c r="N2228" s="157"/>
      <c r="O2228" s="7" t="s">
        <v>9056</v>
      </c>
      <c r="P2228" s="16">
        <f>IFERROR(LOOKUP(E2228,{30,43,48,53,58,63,68,73,78,83,88,93,97},{42,47,52,57,62,67,72,77,82,87,92,99,100}),999)</f>
        <v>87</v>
      </c>
      <c r="Q2228">
        <v>1</v>
      </c>
    </row>
    <row r="2229" spans="1:17" x14ac:dyDescent="0.35">
      <c r="A2229" s="153">
        <v>24104</v>
      </c>
      <c r="B2229" t="s">
        <v>9052</v>
      </c>
      <c r="C2229" s="154">
        <v>44872</v>
      </c>
      <c r="D2229" s="155" t="s">
        <v>16</v>
      </c>
      <c r="E2229" s="156">
        <v>91</v>
      </c>
      <c r="F2229" s="157" t="s">
        <v>8969</v>
      </c>
      <c r="G2229" s="155" t="s">
        <v>9069</v>
      </c>
      <c r="H2229" s="158" t="s">
        <v>9009</v>
      </c>
      <c r="I2229" s="157"/>
      <c r="J2229" s="157">
        <v>18</v>
      </c>
      <c r="K2229" s="157" t="s">
        <v>9054</v>
      </c>
      <c r="L2229" s="159">
        <v>9.9</v>
      </c>
      <c r="M2229" s="159"/>
      <c r="N2229" s="157"/>
      <c r="O2229" s="7" t="s">
        <v>9056</v>
      </c>
      <c r="P2229" s="16">
        <f>IFERROR(LOOKUP(E2229,{30,43,48,53,58,63,68,73,78,83,88,93,97},{42,47,52,57,62,67,72,77,82,87,92,99,100}),999)</f>
        <v>92</v>
      </c>
      <c r="Q2229">
        <v>1</v>
      </c>
    </row>
    <row r="2230" spans="1:17" x14ac:dyDescent="0.35">
      <c r="A2230" s="153">
        <v>24105</v>
      </c>
      <c r="B2230" t="s">
        <v>9052</v>
      </c>
      <c r="C2230" s="154">
        <v>44872</v>
      </c>
      <c r="D2230" s="155" t="s">
        <v>16</v>
      </c>
      <c r="E2230" s="156">
        <v>75</v>
      </c>
      <c r="F2230" s="157" t="s">
        <v>8969</v>
      </c>
      <c r="G2230" s="155" t="s">
        <v>9069</v>
      </c>
      <c r="H2230" s="158" t="s">
        <v>9009</v>
      </c>
      <c r="I2230" s="157"/>
      <c r="J2230" s="157">
        <v>18</v>
      </c>
      <c r="K2230" s="157" t="s">
        <v>9054</v>
      </c>
      <c r="L2230" s="159">
        <v>9.9</v>
      </c>
      <c r="M2230" s="159"/>
      <c r="N2230" s="157"/>
      <c r="O2230" s="7" t="s">
        <v>9056</v>
      </c>
      <c r="P2230" s="16">
        <f>IFERROR(LOOKUP(E2230,{30,43,48,53,58,63,68,73,78,83,88,93,97},{42,47,52,57,62,67,72,77,82,87,92,99,100}),999)</f>
        <v>77</v>
      </c>
      <c r="Q2230">
        <v>1</v>
      </c>
    </row>
    <row r="2231" spans="1:17" x14ac:dyDescent="0.35">
      <c r="A2231" s="153">
        <v>24106</v>
      </c>
      <c r="B2231" t="s">
        <v>9052</v>
      </c>
      <c r="C2231" s="154">
        <v>44872</v>
      </c>
      <c r="D2231" s="155" t="s">
        <v>16</v>
      </c>
      <c r="E2231" s="156">
        <v>79</v>
      </c>
      <c r="F2231" s="157" t="s">
        <v>8969</v>
      </c>
      <c r="G2231" s="155" t="s">
        <v>9069</v>
      </c>
      <c r="H2231" s="158" t="s">
        <v>9009</v>
      </c>
      <c r="I2231" s="157"/>
      <c r="J2231" s="157">
        <v>60</v>
      </c>
      <c r="K2231" s="157" t="s">
        <v>9054</v>
      </c>
      <c r="L2231" s="159">
        <v>9.9</v>
      </c>
      <c r="M2231" s="159"/>
      <c r="N2231" s="157"/>
      <c r="O2231" s="7" t="s">
        <v>9056</v>
      </c>
      <c r="P2231" s="16">
        <f>IFERROR(LOOKUP(E2231,{30,43,48,53,58,63,68,73,78,83,88,93,97},{42,47,52,57,62,67,72,77,82,87,92,99,100}),999)</f>
        <v>82</v>
      </c>
      <c r="Q2231">
        <v>1</v>
      </c>
    </row>
    <row r="2232" spans="1:17" x14ac:dyDescent="0.35">
      <c r="A2232" s="153">
        <v>24107</v>
      </c>
      <c r="B2232" t="s">
        <v>9052</v>
      </c>
      <c r="C2232" s="154">
        <v>44873</v>
      </c>
      <c r="D2232" s="155" t="s">
        <v>16</v>
      </c>
      <c r="E2232" s="156">
        <v>79</v>
      </c>
      <c r="F2232" s="157" t="s">
        <v>8969</v>
      </c>
      <c r="G2232" s="155" t="s">
        <v>9069</v>
      </c>
      <c r="H2232" s="158" t="s">
        <v>9009</v>
      </c>
      <c r="I2232" s="157"/>
      <c r="J2232" s="157">
        <v>60</v>
      </c>
      <c r="K2232" s="157" t="s">
        <v>9054</v>
      </c>
      <c r="L2232" s="153">
        <v>0.3</v>
      </c>
      <c r="M2232" s="159" t="s">
        <v>9058</v>
      </c>
      <c r="N2232" s="157"/>
      <c r="O2232" s="7" t="s">
        <v>9056</v>
      </c>
      <c r="P2232" s="16">
        <f>IFERROR(LOOKUP(E2232,{30,43,48,53,58,63,68,73,78,83,88,93,97},{42,47,52,57,62,67,72,77,82,87,92,99,100}),999)</f>
        <v>82</v>
      </c>
      <c r="Q2232">
        <v>1</v>
      </c>
    </row>
    <row r="2233" spans="1:17" x14ac:dyDescent="0.35">
      <c r="A2233" s="153">
        <v>24108</v>
      </c>
      <c r="B2233" t="s">
        <v>9052</v>
      </c>
      <c r="C2233" s="154">
        <v>44879</v>
      </c>
      <c r="D2233" s="155" t="s">
        <v>16</v>
      </c>
      <c r="E2233" s="156">
        <v>75</v>
      </c>
      <c r="F2233" s="157" t="s">
        <v>8969</v>
      </c>
      <c r="G2233" s="155" t="s">
        <v>9069</v>
      </c>
      <c r="H2233" s="158" t="s">
        <v>9009</v>
      </c>
      <c r="I2233" s="157"/>
      <c r="J2233" s="157">
        <v>60</v>
      </c>
      <c r="K2233" s="157" t="s">
        <v>9054</v>
      </c>
      <c r="L2233" s="153">
        <v>0.3</v>
      </c>
      <c r="M2233" s="159" t="s">
        <v>9058</v>
      </c>
      <c r="N2233" s="157"/>
      <c r="O2233" s="7" t="s">
        <v>9056</v>
      </c>
      <c r="P2233" s="16">
        <f>IFERROR(LOOKUP(E2233,{30,43,48,53,58,63,68,73,78,83,88,93,97},{42,47,52,57,62,67,72,77,82,87,92,99,100}),999)</f>
        <v>77</v>
      </c>
      <c r="Q2233">
        <v>1</v>
      </c>
    </row>
    <row r="2234" spans="1:17" x14ac:dyDescent="0.35">
      <c r="A2234" s="153">
        <v>24109</v>
      </c>
      <c r="B2234" t="s">
        <v>9052</v>
      </c>
      <c r="C2234" s="154">
        <v>44879</v>
      </c>
      <c r="D2234" s="155" t="s">
        <v>16</v>
      </c>
      <c r="E2234" s="156">
        <v>84</v>
      </c>
      <c r="F2234" s="157" t="s">
        <v>8969</v>
      </c>
      <c r="G2234" s="155" t="s">
        <v>9069</v>
      </c>
      <c r="H2234" s="158" t="s">
        <v>9009</v>
      </c>
      <c r="I2234" s="157"/>
      <c r="J2234" s="157">
        <v>60</v>
      </c>
      <c r="K2234" s="157" t="s">
        <v>9054</v>
      </c>
      <c r="L2234" s="153">
        <v>0.3</v>
      </c>
      <c r="M2234" s="159" t="s">
        <v>9058</v>
      </c>
      <c r="N2234" s="157"/>
      <c r="O2234" s="7" t="s">
        <v>9056</v>
      </c>
      <c r="P2234" s="16">
        <f>IFERROR(LOOKUP(E2234,{30,43,48,53,58,63,68,73,78,83,88,93,97},{42,47,52,57,62,67,72,77,82,87,92,99,100}),999)</f>
        <v>87</v>
      </c>
      <c r="Q2234">
        <v>1</v>
      </c>
    </row>
    <row r="2235" spans="1:17" x14ac:dyDescent="0.35">
      <c r="A2235" s="153">
        <v>24110</v>
      </c>
      <c r="B2235" t="s">
        <v>9052</v>
      </c>
      <c r="C2235" s="154">
        <v>44879</v>
      </c>
      <c r="D2235" s="155" t="s">
        <v>6</v>
      </c>
      <c r="E2235" s="156">
        <v>85</v>
      </c>
      <c r="F2235" s="157" t="s">
        <v>8969</v>
      </c>
      <c r="G2235" s="157" t="s">
        <v>9</v>
      </c>
      <c r="H2235" s="158" t="s">
        <v>9009</v>
      </c>
      <c r="I2235" s="157"/>
      <c r="J2235" s="157">
        <v>60</v>
      </c>
      <c r="K2235" s="157" t="s">
        <v>9054</v>
      </c>
      <c r="L2235" s="153">
        <v>0.2</v>
      </c>
      <c r="M2235" s="159" t="s">
        <v>9058</v>
      </c>
      <c r="N2235" s="157"/>
      <c r="O2235" s="7" t="s">
        <v>9056</v>
      </c>
      <c r="P2235" s="16">
        <f>IFERROR(LOOKUP(E2235,{30,43,48,53,58,63,68,73,78,83,88,93,97},{42,47,52,57,62,67,72,77,82,87,92,99,100}),999)</f>
        <v>87</v>
      </c>
      <c r="Q2235">
        <v>1</v>
      </c>
    </row>
    <row r="2236" spans="1:17" x14ac:dyDescent="0.35">
      <c r="A2236" s="153">
        <v>24111</v>
      </c>
      <c r="B2236" t="s">
        <v>9052</v>
      </c>
      <c r="C2236" s="154">
        <v>44879</v>
      </c>
      <c r="D2236" s="155" t="s">
        <v>6</v>
      </c>
      <c r="E2236" s="156">
        <v>90</v>
      </c>
      <c r="F2236" s="157" t="s">
        <v>8969</v>
      </c>
      <c r="G2236" s="157" t="s">
        <v>9</v>
      </c>
      <c r="H2236" s="158" t="s">
        <v>9009</v>
      </c>
      <c r="I2236" s="157"/>
      <c r="J2236" s="157">
        <v>60</v>
      </c>
      <c r="K2236" s="157" t="s">
        <v>9054</v>
      </c>
      <c r="L2236" s="153">
        <v>0.3</v>
      </c>
      <c r="M2236" s="159" t="s">
        <v>9058</v>
      </c>
      <c r="N2236" s="157"/>
      <c r="O2236" s="7" t="s">
        <v>9056</v>
      </c>
      <c r="P2236" s="16">
        <f>IFERROR(LOOKUP(E2236,{30,43,48,53,58,63,68,73,78,83,88,93,97},{42,47,52,57,62,67,72,77,82,87,92,99,100}),999)</f>
        <v>92</v>
      </c>
      <c r="Q2236">
        <v>1</v>
      </c>
    </row>
    <row r="2237" spans="1:17" ht="29" x14ac:dyDescent="0.35">
      <c r="A2237" s="153">
        <v>24152</v>
      </c>
      <c r="B2237" t="s">
        <v>9052</v>
      </c>
      <c r="C2237" s="154">
        <v>44859</v>
      </c>
      <c r="D2237" s="155" t="s">
        <v>6</v>
      </c>
      <c r="E2237" s="156">
        <v>69</v>
      </c>
      <c r="F2237" s="157" t="s">
        <v>8969</v>
      </c>
      <c r="G2237" s="157" t="s">
        <v>9</v>
      </c>
      <c r="H2237" s="158" t="s">
        <v>9053</v>
      </c>
      <c r="I2237" s="157">
        <v>220197</v>
      </c>
      <c r="J2237" s="157">
        <v>18</v>
      </c>
      <c r="K2237" s="157" t="s">
        <v>9062</v>
      </c>
      <c r="L2237" s="159">
        <v>0.2</v>
      </c>
      <c r="M2237" s="159" t="s">
        <v>9058</v>
      </c>
      <c r="N2237" s="157">
        <v>220197</v>
      </c>
      <c r="O2237" s="7" t="s">
        <v>9056</v>
      </c>
      <c r="P2237" s="16">
        <f>IFERROR(LOOKUP(E2237,{30,43,48,53,58,63,68,73,78,83,88,93,97},{42,47,52,57,62,67,72,77,82,87,92,99,100}),999)</f>
        <v>72</v>
      </c>
      <c r="Q2237">
        <v>1</v>
      </c>
    </row>
    <row r="2238" spans="1:17" x14ac:dyDescent="0.35">
      <c r="A2238" s="153">
        <v>24153</v>
      </c>
      <c r="B2238" t="s">
        <v>9052</v>
      </c>
      <c r="C2238" s="154">
        <v>44859</v>
      </c>
      <c r="D2238" s="155" t="s">
        <v>6</v>
      </c>
      <c r="E2238" s="156">
        <v>70</v>
      </c>
      <c r="F2238" s="157" t="s">
        <v>8969</v>
      </c>
      <c r="G2238" s="157" t="s">
        <v>9</v>
      </c>
      <c r="H2238" s="158" t="s">
        <v>9053</v>
      </c>
      <c r="I2238" s="157">
        <v>637603</v>
      </c>
      <c r="J2238" s="157">
        <v>18</v>
      </c>
      <c r="K2238" s="157" t="s">
        <v>9055</v>
      </c>
      <c r="L2238" s="159">
        <v>1.2</v>
      </c>
      <c r="M2238" s="159" t="s">
        <v>9000</v>
      </c>
      <c r="N2238" s="157">
        <v>637603</v>
      </c>
      <c r="O2238" s="7" t="s">
        <v>9056</v>
      </c>
      <c r="P2238" s="16">
        <f>IFERROR(LOOKUP(E2238,{30,43,48,53,58,63,68,73,78,83,88,93,97},{42,47,52,57,62,67,72,77,82,87,92,99,100}),999)</f>
        <v>72</v>
      </c>
      <c r="Q2238">
        <v>1</v>
      </c>
    </row>
    <row r="2239" spans="1:17" x14ac:dyDescent="0.35">
      <c r="A2239" s="153">
        <v>24154</v>
      </c>
      <c r="B2239" t="s">
        <v>9052</v>
      </c>
      <c r="C2239" s="154">
        <v>44859</v>
      </c>
      <c r="D2239" s="155" t="s">
        <v>16</v>
      </c>
      <c r="E2239" s="156">
        <v>81</v>
      </c>
      <c r="F2239" s="157" t="s">
        <v>8969</v>
      </c>
      <c r="G2239" s="155" t="s">
        <v>9069</v>
      </c>
      <c r="H2239" s="158" t="s">
        <v>9009</v>
      </c>
      <c r="I2239" s="157"/>
      <c r="J2239" s="157">
        <v>18</v>
      </c>
      <c r="K2239" s="157" t="s">
        <v>9054</v>
      </c>
      <c r="L2239" s="153">
        <v>0.3</v>
      </c>
      <c r="M2239" s="159" t="s">
        <v>9058</v>
      </c>
      <c r="N2239" s="157"/>
      <c r="O2239" s="7" t="s">
        <v>9056</v>
      </c>
      <c r="P2239" s="16">
        <f>IFERROR(LOOKUP(E2239,{30,43,48,53,58,63,68,73,78,83,88,93,97},{42,47,52,57,62,67,72,77,82,87,92,99,100}),999)</f>
        <v>82</v>
      </c>
      <c r="Q2239">
        <v>1</v>
      </c>
    </row>
    <row r="2240" spans="1:17" x14ac:dyDescent="0.35">
      <c r="A2240" s="153">
        <v>24155</v>
      </c>
      <c r="B2240" t="s">
        <v>9052</v>
      </c>
      <c r="C2240" s="154">
        <v>44859</v>
      </c>
      <c r="D2240" s="155" t="s">
        <v>6</v>
      </c>
      <c r="E2240" s="156">
        <v>68</v>
      </c>
      <c r="F2240" s="157" t="s">
        <v>8969</v>
      </c>
      <c r="G2240" s="157" t="s">
        <v>9</v>
      </c>
      <c r="H2240" s="158" t="s">
        <v>9053</v>
      </c>
      <c r="I2240" s="157">
        <v>637603</v>
      </c>
      <c r="J2240" s="157">
        <v>60</v>
      </c>
      <c r="K2240" s="157" t="s">
        <v>9055</v>
      </c>
      <c r="L2240" s="159">
        <v>1.2</v>
      </c>
      <c r="M2240" s="159" t="s">
        <v>9000</v>
      </c>
      <c r="N2240" s="157">
        <v>637603</v>
      </c>
      <c r="O2240" s="7" t="s">
        <v>9056</v>
      </c>
      <c r="P2240" s="16">
        <f>IFERROR(LOOKUP(E2240,{30,43,48,53,58,63,68,73,78,83,88,93,97},{42,47,52,57,62,67,72,77,82,87,92,99,100}),999)</f>
        <v>72</v>
      </c>
      <c r="Q2240">
        <v>1</v>
      </c>
    </row>
    <row r="2241" spans="1:17" x14ac:dyDescent="0.35">
      <c r="A2241" s="153">
        <v>24156</v>
      </c>
      <c r="B2241" t="s">
        <v>9052</v>
      </c>
      <c r="C2241" s="154">
        <v>44859</v>
      </c>
      <c r="D2241" s="155" t="s">
        <v>6</v>
      </c>
      <c r="E2241" s="156">
        <v>67</v>
      </c>
      <c r="F2241" s="157" t="s">
        <v>8969</v>
      </c>
      <c r="G2241" s="157" t="s">
        <v>9</v>
      </c>
      <c r="H2241" s="158" t="s">
        <v>9053</v>
      </c>
      <c r="I2241" s="157">
        <v>637603</v>
      </c>
      <c r="J2241" s="157">
        <v>60</v>
      </c>
      <c r="K2241" s="157" t="s">
        <v>9055</v>
      </c>
      <c r="L2241" s="159">
        <v>1.2</v>
      </c>
      <c r="M2241" s="159" t="s">
        <v>9000</v>
      </c>
      <c r="N2241" s="157">
        <v>637603</v>
      </c>
      <c r="O2241" s="7" t="s">
        <v>9056</v>
      </c>
      <c r="P2241" s="16">
        <f>IFERROR(LOOKUP(E2241,{30,43,48,53,58,63,68,73,78,83,88,93,97},{42,47,52,57,62,67,72,77,82,87,92,99,100}),999)</f>
        <v>67</v>
      </c>
      <c r="Q2241">
        <v>1</v>
      </c>
    </row>
    <row r="2242" spans="1:17" x14ac:dyDescent="0.35">
      <c r="A2242" s="153">
        <v>24157</v>
      </c>
      <c r="B2242" t="s">
        <v>9052</v>
      </c>
      <c r="C2242" s="154">
        <v>44859</v>
      </c>
      <c r="D2242" s="155" t="s">
        <v>6</v>
      </c>
      <c r="E2242" s="156">
        <v>59</v>
      </c>
      <c r="F2242" s="157" t="s">
        <v>8969</v>
      </c>
      <c r="G2242" s="157" t="s">
        <v>9</v>
      </c>
      <c r="H2242" s="158" t="s">
        <v>9053</v>
      </c>
      <c r="I2242" s="157">
        <v>637603</v>
      </c>
      <c r="J2242" s="157">
        <v>60</v>
      </c>
      <c r="K2242" s="157" t="s">
        <v>9055</v>
      </c>
      <c r="L2242" s="159">
        <v>1.2</v>
      </c>
      <c r="M2242" s="159" t="s">
        <v>9000</v>
      </c>
      <c r="N2242" s="157">
        <v>637603</v>
      </c>
      <c r="O2242" s="7" t="s">
        <v>9056</v>
      </c>
      <c r="P2242" s="16">
        <f>IFERROR(LOOKUP(E2242,{30,43,48,53,58,63,68,73,78,83,88,93,97},{42,47,52,57,62,67,72,77,82,87,92,99,100}),999)</f>
        <v>62</v>
      </c>
      <c r="Q2242">
        <v>1</v>
      </c>
    </row>
    <row r="2243" spans="1:17" x14ac:dyDescent="0.35">
      <c r="A2243" s="153">
        <v>24158</v>
      </c>
      <c r="B2243" t="s">
        <v>9052</v>
      </c>
      <c r="C2243" s="154">
        <v>44859</v>
      </c>
      <c r="D2243" s="155" t="s">
        <v>6</v>
      </c>
      <c r="E2243" s="156">
        <v>72</v>
      </c>
      <c r="F2243" s="157" t="s">
        <v>8969</v>
      </c>
      <c r="G2243" s="157" t="s">
        <v>9</v>
      </c>
      <c r="H2243" s="158" t="s">
        <v>9053</v>
      </c>
      <c r="I2243" s="157">
        <v>637603</v>
      </c>
      <c r="J2243" s="157">
        <v>60</v>
      </c>
      <c r="K2243" s="157" t="s">
        <v>9055</v>
      </c>
      <c r="L2243" s="159">
        <v>1.2</v>
      </c>
      <c r="M2243" s="159" t="s">
        <v>9000</v>
      </c>
      <c r="N2243" s="157">
        <v>637603</v>
      </c>
      <c r="O2243" s="7" t="s">
        <v>9056</v>
      </c>
      <c r="P2243" s="16">
        <f>IFERROR(LOOKUP(E2243,{30,43,48,53,58,63,68,73,78,83,88,93,97},{42,47,52,57,62,67,72,77,82,87,92,99,100}),999)</f>
        <v>72</v>
      </c>
      <c r="Q2243">
        <v>1</v>
      </c>
    </row>
    <row r="2244" spans="1:17" ht="29" x14ac:dyDescent="0.35">
      <c r="A2244" s="153">
        <v>24159</v>
      </c>
      <c r="B2244" t="s">
        <v>9052</v>
      </c>
      <c r="C2244" s="154">
        <v>44859</v>
      </c>
      <c r="D2244" s="155" t="s">
        <v>6</v>
      </c>
      <c r="E2244" s="156">
        <v>69</v>
      </c>
      <c r="F2244" s="157" t="s">
        <v>8969</v>
      </c>
      <c r="G2244" s="157" t="s">
        <v>9</v>
      </c>
      <c r="H2244" s="158" t="s">
        <v>9053</v>
      </c>
      <c r="I2244" s="157">
        <v>91459</v>
      </c>
      <c r="J2244" s="157">
        <v>60</v>
      </c>
      <c r="K2244" s="157" t="s">
        <v>9060</v>
      </c>
      <c r="L2244" s="159">
        <v>0.2</v>
      </c>
      <c r="M2244" s="159" t="s">
        <v>9058</v>
      </c>
      <c r="N2244" s="157">
        <v>91459</v>
      </c>
      <c r="O2244" s="7" t="s">
        <v>9056</v>
      </c>
      <c r="P2244" s="16">
        <f>IFERROR(LOOKUP(E2244,{30,43,48,53,58,63,68,73,78,83,88,93,97},{42,47,52,57,62,67,72,77,82,87,92,99,100}),999)</f>
        <v>72</v>
      </c>
      <c r="Q2244">
        <v>1</v>
      </c>
    </row>
    <row r="2245" spans="1:17" x14ac:dyDescent="0.35">
      <c r="A2245" s="153">
        <v>24160</v>
      </c>
      <c r="B2245" t="s">
        <v>9052</v>
      </c>
      <c r="C2245" s="154">
        <v>44859</v>
      </c>
      <c r="D2245" s="155" t="s">
        <v>6</v>
      </c>
      <c r="E2245" s="156">
        <v>69</v>
      </c>
      <c r="F2245" s="157" t="s">
        <v>8969</v>
      </c>
      <c r="G2245" s="157" t="s">
        <v>9</v>
      </c>
      <c r="H2245" s="158" t="s">
        <v>9053</v>
      </c>
      <c r="I2245" s="157">
        <v>637603</v>
      </c>
      <c r="J2245" s="157">
        <v>60</v>
      </c>
      <c r="K2245" s="157" t="s">
        <v>9055</v>
      </c>
      <c r="L2245" s="159">
        <v>1.2</v>
      </c>
      <c r="M2245" s="159" t="s">
        <v>9000</v>
      </c>
      <c r="N2245" s="157">
        <v>637603</v>
      </c>
      <c r="O2245" s="7" t="s">
        <v>9056</v>
      </c>
      <c r="P2245" s="16">
        <f>IFERROR(LOOKUP(E2245,{30,43,48,53,58,63,68,73,78,83,88,93,97},{42,47,52,57,62,67,72,77,82,87,92,99,100}),999)</f>
        <v>72</v>
      </c>
      <c r="Q2245">
        <v>1</v>
      </c>
    </row>
    <row r="2246" spans="1:17" x14ac:dyDescent="0.35">
      <c r="A2246" s="153">
        <v>24161</v>
      </c>
      <c r="B2246" t="s">
        <v>9052</v>
      </c>
      <c r="C2246" s="154">
        <v>44859</v>
      </c>
      <c r="D2246" s="155" t="s">
        <v>6</v>
      </c>
      <c r="E2246" s="156">
        <v>68</v>
      </c>
      <c r="F2246" s="157" t="s">
        <v>8969</v>
      </c>
      <c r="G2246" s="157" t="s">
        <v>9</v>
      </c>
      <c r="H2246" s="158" t="s">
        <v>9053</v>
      </c>
      <c r="I2246" s="157">
        <v>220195</v>
      </c>
      <c r="J2246" s="157">
        <v>60</v>
      </c>
      <c r="K2246" s="157" t="s">
        <v>9065</v>
      </c>
      <c r="L2246" s="159">
        <v>0.2</v>
      </c>
      <c r="M2246" s="159" t="s">
        <v>9058</v>
      </c>
      <c r="N2246" s="157">
        <v>220195</v>
      </c>
      <c r="O2246" s="7" t="s">
        <v>9056</v>
      </c>
      <c r="P2246" s="16">
        <f>IFERROR(LOOKUP(E2246,{30,43,48,53,58,63,68,73,78,83,88,93,97},{42,47,52,57,62,67,72,77,82,87,92,99,100}),999)</f>
        <v>72</v>
      </c>
      <c r="Q2246">
        <v>1</v>
      </c>
    </row>
    <row r="2247" spans="1:17" x14ac:dyDescent="0.35">
      <c r="A2247" s="153">
        <v>24301</v>
      </c>
      <c r="B2247" t="s">
        <v>9052</v>
      </c>
      <c r="C2247" s="154">
        <v>44866</v>
      </c>
      <c r="D2247" s="155" t="s">
        <v>6</v>
      </c>
      <c r="E2247" s="156">
        <v>73</v>
      </c>
      <c r="F2247" s="157" t="s">
        <v>8969</v>
      </c>
      <c r="G2247" s="155" t="s">
        <v>9069</v>
      </c>
      <c r="H2247" s="158" t="s">
        <v>9009</v>
      </c>
      <c r="I2247" s="157"/>
      <c r="J2247" s="157">
        <v>60</v>
      </c>
      <c r="K2247" s="157" t="s">
        <v>9054</v>
      </c>
      <c r="L2247" s="153">
        <v>0.2</v>
      </c>
      <c r="M2247" s="159" t="s">
        <v>9058</v>
      </c>
      <c r="N2247" s="157"/>
      <c r="O2247" s="7" t="s">
        <v>9056</v>
      </c>
      <c r="P2247" s="16">
        <f>IFERROR(LOOKUP(E2247,{30,43,48,53,58,63,68,73,78,83,88,93,97},{42,47,52,57,62,67,72,77,82,87,92,99,100}),999)</f>
        <v>77</v>
      </c>
      <c r="Q2247">
        <v>1</v>
      </c>
    </row>
    <row r="2248" spans="1:17" x14ac:dyDescent="0.35">
      <c r="A2248" s="153">
        <v>24302</v>
      </c>
      <c r="B2248" t="s">
        <v>9052</v>
      </c>
      <c r="C2248" s="154">
        <v>44866</v>
      </c>
      <c r="D2248" s="155" t="s">
        <v>6</v>
      </c>
      <c r="E2248" s="156">
        <v>66</v>
      </c>
      <c r="F2248" s="157" t="s">
        <v>8969</v>
      </c>
      <c r="G2248" s="157" t="s">
        <v>9</v>
      </c>
      <c r="H2248" s="158" t="s">
        <v>9053</v>
      </c>
      <c r="I2248" s="157">
        <v>637758</v>
      </c>
      <c r="J2248" s="157">
        <v>60</v>
      </c>
      <c r="K2248" s="157" t="s">
        <v>9059</v>
      </c>
      <c r="L2248" s="159">
        <v>0.2</v>
      </c>
      <c r="M2248" s="159" t="s">
        <v>9058</v>
      </c>
      <c r="N2248" s="157">
        <v>637758</v>
      </c>
      <c r="O2248" s="7" t="s">
        <v>9056</v>
      </c>
      <c r="P2248" s="16">
        <f>IFERROR(LOOKUP(E2248,{30,43,48,53,58,63,68,73,78,83,88,93,97},{42,47,52,57,62,67,72,77,82,87,92,99,100}),999)</f>
        <v>67</v>
      </c>
      <c r="Q2248">
        <v>1</v>
      </c>
    </row>
    <row r="2249" spans="1:17" ht="29" x14ac:dyDescent="0.35">
      <c r="A2249" s="153">
        <v>24303</v>
      </c>
      <c r="B2249" t="s">
        <v>9052</v>
      </c>
      <c r="C2249" s="154">
        <v>44866</v>
      </c>
      <c r="D2249" s="155" t="s">
        <v>6</v>
      </c>
      <c r="E2249" s="156">
        <v>68</v>
      </c>
      <c r="F2249" s="157" t="s">
        <v>8969</v>
      </c>
      <c r="G2249" s="157" t="s">
        <v>9</v>
      </c>
      <c r="H2249" s="158" t="s">
        <v>9053</v>
      </c>
      <c r="I2249" s="157">
        <v>91459</v>
      </c>
      <c r="J2249" s="157">
        <v>60</v>
      </c>
      <c r="K2249" s="157" t="s">
        <v>9060</v>
      </c>
      <c r="L2249" s="159">
        <v>0.2</v>
      </c>
      <c r="M2249" s="159" t="s">
        <v>9058</v>
      </c>
      <c r="N2249" s="157">
        <v>91459</v>
      </c>
      <c r="O2249" s="7" t="s">
        <v>9056</v>
      </c>
      <c r="P2249" s="16">
        <f>IFERROR(LOOKUP(E2249,{30,43,48,53,58,63,68,73,78,83,88,93,97},{42,47,52,57,62,67,72,77,82,87,92,99,100}),999)</f>
        <v>72</v>
      </c>
      <c r="Q2249">
        <v>1</v>
      </c>
    </row>
    <row r="2250" spans="1:17" x14ac:dyDescent="0.35">
      <c r="A2250" s="153">
        <v>24304</v>
      </c>
      <c r="B2250" t="s">
        <v>9052</v>
      </c>
      <c r="C2250" s="154">
        <v>44866</v>
      </c>
      <c r="D2250" s="155" t="s">
        <v>6</v>
      </c>
      <c r="E2250" s="156">
        <v>73</v>
      </c>
      <c r="F2250" s="157" t="s">
        <v>8969</v>
      </c>
      <c r="G2250" s="157" t="s">
        <v>9</v>
      </c>
      <c r="H2250" s="158" t="s">
        <v>9053</v>
      </c>
      <c r="I2250" s="157">
        <v>637758</v>
      </c>
      <c r="J2250" s="157">
        <v>18</v>
      </c>
      <c r="K2250" s="157" t="s">
        <v>9059</v>
      </c>
      <c r="L2250" s="159">
        <v>0.2</v>
      </c>
      <c r="M2250" s="159" t="s">
        <v>9058</v>
      </c>
      <c r="N2250" s="157">
        <v>637758</v>
      </c>
      <c r="O2250" s="7" t="s">
        <v>9056</v>
      </c>
      <c r="P2250" s="16">
        <f>IFERROR(LOOKUP(E2250,{30,43,48,53,58,63,68,73,78,83,88,93,97},{42,47,52,57,62,67,72,77,82,87,92,99,100}),999)</f>
        <v>77</v>
      </c>
      <c r="Q2250">
        <v>1</v>
      </c>
    </row>
    <row r="2251" spans="1:17" x14ac:dyDescent="0.35">
      <c r="A2251" s="153">
        <v>24305</v>
      </c>
      <c r="B2251" t="s">
        <v>9052</v>
      </c>
      <c r="C2251" s="154">
        <v>44866</v>
      </c>
      <c r="D2251" s="155" t="s">
        <v>6</v>
      </c>
      <c r="E2251" s="156">
        <v>88</v>
      </c>
      <c r="F2251" s="157" t="s">
        <v>8969</v>
      </c>
      <c r="G2251" s="155" t="s">
        <v>9069</v>
      </c>
      <c r="H2251" s="158" t="s">
        <v>9009</v>
      </c>
      <c r="I2251" s="157"/>
      <c r="J2251" s="157">
        <v>18</v>
      </c>
      <c r="K2251" s="157" t="s">
        <v>9054</v>
      </c>
      <c r="L2251" s="153">
        <v>0.3</v>
      </c>
      <c r="M2251" s="159" t="s">
        <v>9058</v>
      </c>
      <c r="N2251" s="157"/>
      <c r="O2251" s="7" t="s">
        <v>9056</v>
      </c>
      <c r="P2251" s="16">
        <f>IFERROR(LOOKUP(E2251,{30,43,48,53,58,63,68,73,78,83,88,93,97},{42,47,52,57,62,67,72,77,82,87,92,99,100}),999)</f>
        <v>92</v>
      </c>
      <c r="Q2251">
        <v>1</v>
      </c>
    </row>
    <row r="2252" spans="1:17" x14ac:dyDescent="0.35">
      <c r="A2252" s="153">
        <v>24306</v>
      </c>
      <c r="B2252" t="s">
        <v>9052</v>
      </c>
      <c r="C2252" s="154">
        <v>44866</v>
      </c>
      <c r="D2252" s="155" t="s">
        <v>6</v>
      </c>
      <c r="E2252" s="156">
        <v>68</v>
      </c>
      <c r="F2252" s="157" t="s">
        <v>8969</v>
      </c>
      <c r="G2252" s="157" t="s">
        <v>9</v>
      </c>
      <c r="H2252" s="158" t="s">
        <v>9053</v>
      </c>
      <c r="I2252" s="157">
        <v>637603</v>
      </c>
      <c r="J2252" s="157">
        <v>18</v>
      </c>
      <c r="K2252" s="157" t="s">
        <v>9055</v>
      </c>
      <c r="L2252" s="159">
        <v>1.2</v>
      </c>
      <c r="M2252" s="159" t="s">
        <v>9000</v>
      </c>
      <c r="N2252" s="157">
        <v>637603</v>
      </c>
      <c r="O2252" s="7" t="s">
        <v>9056</v>
      </c>
      <c r="P2252" s="16">
        <f>IFERROR(LOOKUP(E2252,{30,43,48,53,58,63,68,73,78,83,88,93,97},{42,47,52,57,62,67,72,77,82,87,92,99,100}),999)</f>
        <v>72</v>
      </c>
      <c r="Q2252">
        <v>1</v>
      </c>
    </row>
    <row r="2253" spans="1:17" ht="29" x14ac:dyDescent="0.35">
      <c r="A2253" s="153">
        <v>24307</v>
      </c>
      <c r="B2253" t="s">
        <v>9052</v>
      </c>
      <c r="C2253" s="154">
        <v>44866</v>
      </c>
      <c r="D2253" s="155" t="s">
        <v>6</v>
      </c>
      <c r="E2253" s="156">
        <v>75</v>
      </c>
      <c r="F2253" s="157" t="s">
        <v>8969</v>
      </c>
      <c r="G2253" s="157" t="s">
        <v>9</v>
      </c>
      <c r="H2253" s="158" t="s">
        <v>9053</v>
      </c>
      <c r="I2253" s="157">
        <v>220511</v>
      </c>
      <c r="J2253" s="157">
        <v>18</v>
      </c>
      <c r="K2253" s="157" t="s">
        <v>9068</v>
      </c>
      <c r="L2253" s="159">
        <v>0.3</v>
      </c>
      <c r="M2253" s="159" t="s">
        <v>9058</v>
      </c>
      <c r="N2253" s="157">
        <v>220511</v>
      </c>
      <c r="O2253" s="7" t="s">
        <v>9056</v>
      </c>
      <c r="P2253" s="16">
        <f>IFERROR(LOOKUP(E2253,{30,43,48,53,58,63,68,73,78,83,88,93,97},{42,47,52,57,62,67,72,77,82,87,92,99,100}),999)</f>
        <v>77</v>
      </c>
      <c r="Q2253">
        <v>1</v>
      </c>
    </row>
    <row r="2254" spans="1:17" ht="29" x14ac:dyDescent="0.35">
      <c r="A2254" s="153">
        <v>24308</v>
      </c>
      <c r="B2254" t="s">
        <v>9052</v>
      </c>
      <c r="C2254" s="154">
        <v>44866</v>
      </c>
      <c r="D2254" s="155" t="s">
        <v>6</v>
      </c>
      <c r="E2254" s="156">
        <v>69</v>
      </c>
      <c r="F2254" s="157" t="s">
        <v>8969</v>
      </c>
      <c r="G2254" s="157" t="s">
        <v>9</v>
      </c>
      <c r="H2254" s="158" t="s">
        <v>9053</v>
      </c>
      <c r="I2254" s="157">
        <v>999999</v>
      </c>
      <c r="J2254" s="157">
        <v>18</v>
      </c>
      <c r="K2254" s="157" t="s">
        <v>9075</v>
      </c>
      <c r="L2254" s="159">
        <v>9.9</v>
      </c>
      <c r="M2254" s="159"/>
      <c r="N2254" s="157">
        <v>999999</v>
      </c>
      <c r="O2254" s="7" t="s">
        <v>9056</v>
      </c>
      <c r="P2254" s="16">
        <f>IFERROR(LOOKUP(E2254,{30,43,48,53,58,63,68,73,78,83,88,93,97},{42,47,52,57,62,67,72,77,82,87,92,99,100}),999)</f>
        <v>72</v>
      </c>
      <c r="Q2254">
        <v>1</v>
      </c>
    </row>
    <row r="2255" spans="1:17" x14ac:dyDescent="0.35">
      <c r="A2255" s="153">
        <v>24309</v>
      </c>
      <c r="B2255" t="s">
        <v>9052</v>
      </c>
      <c r="C2255" s="154">
        <v>44866</v>
      </c>
      <c r="D2255" s="155" t="s">
        <v>6</v>
      </c>
      <c r="E2255" s="156">
        <v>90</v>
      </c>
      <c r="F2255" s="157" t="s">
        <v>8969</v>
      </c>
      <c r="G2255" s="155" t="s">
        <v>9069</v>
      </c>
      <c r="H2255" s="158" t="s">
        <v>9009</v>
      </c>
      <c r="I2255" s="157"/>
      <c r="J2255" s="157">
        <v>18</v>
      </c>
      <c r="K2255" s="157" t="s">
        <v>9054</v>
      </c>
      <c r="L2255" s="153">
        <v>0.3</v>
      </c>
      <c r="M2255" s="159" t="s">
        <v>9058</v>
      </c>
      <c r="N2255" s="157"/>
      <c r="O2255" s="7" t="s">
        <v>9056</v>
      </c>
      <c r="P2255" s="16">
        <f>IFERROR(LOOKUP(E2255,{30,43,48,53,58,63,68,73,78,83,88,93,97},{42,47,52,57,62,67,72,77,82,87,92,99,100}),999)</f>
        <v>92</v>
      </c>
      <c r="Q2255">
        <v>1</v>
      </c>
    </row>
    <row r="2256" spans="1:17" x14ac:dyDescent="0.35">
      <c r="A2256" s="153">
        <v>24310</v>
      </c>
      <c r="B2256" t="s">
        <v>9052</v>
      </c>
      <c r="C2256" s="154">
        <v>44866</v>
      </c>
      <c r="D2256" s="155" t="s">
        <v>6</v>
      </c>
      <c r="E2256" s="156">
        <v>67</v>
      </c>
      <c r="F2256" s="157" t="s">
        <v>8969</v>
      </c>
      <c r="G2256" s="157" t="s">
        <v>9</v>
      </c>
      <c r="H2256" s="158" t="s">
        <v>9053</v>
      </c>
      <c r="I2256" s="157">
        <v>637603</v>
      </c>
      <c r="J2256" s="157">
        <v>18</v>
      </c>
      <c r="K2256" s="157" t="s">
        <v>9055</v>
      </c>
      <c r="L2256" s="159">
        <v>1.2</v>
      </c>
      <c r="M2256" s="159" t="s">
        <v>9000</v>
      </c>
      <c r="N2256" s="157">
        <v>637603</v>
      </c>
      <c r="O2256" s="7" t="s">
        <v>9056</v>
      </c>
      <c r="P2256" s="16">
        <f>IFERROR(LOOKUP(E2256,{30,43,48,53,58,63,68,73,78,83,88,93,97},{42,47,52,57,62,67,72,77,82,87,92,99,100}),999)</f>
        <v>67</v>
      </c>
      <c r="Q2256">
        <v>1</v>
      </c>
    </row>
    <row r="2257" spans="1:17" x14ac:dyDescent="0.35">
      <c r="A2257" s="153">
        <v>24501</v>
      </c>
      <c r="B2257" t="s">
        <v>9052</v>
      </c>
      <c r="C2257" s="154">
        <v>44852</v>
      </c>
      <c r="D2257" s="155" t="s">
        <v>16</v>
      </c>
      <c r="E2257" s="156">
        <v>74</v>
      </c>
      <c r="F2257" s="157" t="s">
        <v>8969</v>
      </c>
      <c r="G2257" s="157" t="s">
        <v>9</v>
      </c>
      <c r="H2257" s="158" t="s">
        <v>9053</v>
      </c>
      <c r="I2257" s="157">
        <v>220513</v>
      </c>
      <c r="J2257" s="157">
        <v>18</v>
      </c>
      <c r="K2257" s="157" t="s">
        <v>9080</v>
      </c>
      <c r="L2257" s="159">
        <v>0.3</v>
      </c>
      <c r="M2257" s="159" t="s">
        <v>9058</v>
      </c>
      <c r="N2257" s="157">
        <v>220513</v>
      </c>
      <c r="O2257" s="7" t="s">
        <v>9056</v>
      </c>
      <c r="P2257" s="16">
        <f>IFERROR(LOOKUP(E2257,{30,43,48,53,58,63,68,73,78,83,88,93,97},{42,47,52,57,62,67,72,77,82,87,92,99,100}),999)</f>
        <v>77</v>
      </c>
      <c r="Q2257">
        <v>1</v>
      </c>
    </row>
    <row r="2258" spans="1:17" x14ac:dyDescent="0.35">
      <c r="A2258" s="153">
        <v>24502</v>
      </c>
      <c r="B2258" t="s">
        <v>9052</v>
      </c>
      <c r="C2258" s="154">
        <v>44852</v>
      </c>
      <c r="D2258" s="155" t="s">
        <v>16</v>
      </c>
      <c r="E2258" s="156">
        <v>74</v>
      </c>
      <c r="F2258" s="157" t="s">
        <v>8969</v>
      </c>
      <c r="G2258" s="155" t="s">
        <v>9069</v>
      </c>
      <c r="H2258" s="158" t="s">
        <v>9009</v>
      </c>
      <c r="I2258" s="157"/>
      <c r="J2258" s="157">
        <v>18</v>
      </c>
      <c r="K2258" s="157" t="s">
        <v>9054</v>
      </c>
      <c r="L2258" s="153">
        <v>0.3</v>
      </c>
      <c r="M2258" s="159" t="s">
        <v>9058</v>
      </c>
      <c r="N2258" s="157"/>
      <c r="O2258" s="7" t="s">
        <v>9056</v>
      </c>
      <c r="P2258" s="16">
        <f>IFERROR(LOOKUP(E2258,{30,43,48,53,58,63,68,73,78,83,88,93,97},{42,47,52,57,62,67,72,77,82,87,92,99,100}),999)</f>
        <v>77</v>
      </c>
      <c r="Q2258">
        <v>1</v>
      </c>
    </row>
    <row r="2259" spans="1:17" x14ac:dyDescent="0.35">
      <c r="A2259" s="153">
        <v>24503</v>
      </c>
      <c r="B2259" t="s">
        <v>9052</v>
      </c>
      <c r="C2259" s="154">
        <v>44852</v>
      </c>
      <c r="D2259" s="155" t="s">
        <v>16</v>
      </c>
      <c r="E2259" s="156">
        <v>64</v>
      </c>
      <c r="F2259" s="157" t="s">
        <v>8969</v>
      </c>
      <c r="G2259" s="157" t="s">
        <v>9</v>
      </c>
      <c r="H2259" s="158" t="s">
        <v>9053</v>
      </c>
      <c r="I2259" s="157">
        <v>637603</v>
      </c>
      <c r="J2259" s="157">
        <v>60</v>
      </c>
      <c r="K2259" s="157" t="s">
        <v>9055</v>
      </c>
      <c r="L2259" s="159">
        <v>1.2</v>
      </c>
      <c r="M2259" s="159" t="s">
        <v>9000</v>
      </c>
      <c r="N2259" s="157">
        <v>637603</v>
      </c>
      <c r="O2259" s="7" t="s">
        <v>9056</v>
      </c>
      <c r="P2259" s="16">
        <f>IFERROR(LOOKUP(E2259,{30,43,48,53,58,63,68,73,78,83,88,93,97},{42,47,52,57,62,67,72,77,82,87,92,99,100}),999)</f>
        <v>67</v>
      </c>
      <c r="Q2259">
        <v>1</v>
      </c>
    </row>
    <row r="2260" spans="1:17" ht="29" x14ac:dyDescent="0.35">
      <c r="A2260" s="153">
        <v>25101</v>
      </c>
      <c r="B2260" t="s">
        <v>9052</v>
      </c>
      <c r="C2260" s="154">
        <v>44880</v>
      </c>
      <c r="D2260" s="155" t="s">
        <v>16</v>
      </c>
      <c r="E2260" s="156">
        <v>84</v>
      </c>
      <c r="F2260" s="157" t="s">
        <v>8969</v>
      </c>
      <c r="G2260" s="157" t="s">
        <v>9</v>
      </c>
      <c r="H2260" s="158" t="s">
        <v>9053</v>
      </c>
      <c r="I2260" s="157">
        <v>220269</v>
      </c>
      <c r="J2260" s="157">
        <v>18</v>
      </c>
      <c r="K2260" s="157" t="s">
        <v>9113</v>
      </c>
      <c r="L2260" s="159">
        <v>0.3</v>
      </c>
      <c r="M2260" s="159" t="s">
        <v>9058</v>
      </c>
      <c r="N2260" s="157">
        <v>220269</v>
      </c>
      <c r="O2260" s="7" t="s">
        <v>9056</v>
      </c>
      <c r="P2260" s="16">
        <f>IFERROR(LOOKUP(E2260,{30,43,48,53,58,63,68,73,78,83,88,93,97},{42,47,52,57,62,67,72,77,82,87,92,99,100}),999)</f>
        <v>87</v>
      </c>
      <c r="Q2260">
        <v>1</v>
      </c>
    </row>
    <row r="2261" spans="1:17" x14ac:dyDescent="0.35">
      <c r="A2261" s="153">
        <v>25102</v>
      </c>
      <c r="B2261" t="s">
        <v>9052</v>
      </c>
      <c r="C2261" s="154">
        <v>44880</v>
      </c>
      <c r="D2261" s="155" t="s">
        <v>6</v>
      </c>
      <c r="E2261" s="156">
        <v>71</v>
      </c>
      <c r="F2261" s="157" t="s">
        <v>8969</v>
      </c>
      <c r="G2261" s="157" t="s">
        <v>9</v>
      </c>
      <c r="H2261" s="158" t="s">
        <v>9053</v>
      </c>
      <c r="I2261" s="157">
        <v>637603</v>
      </c>
      <c r="J2261" s="157">
        <v>60</v>
      </c>
      <c r="K2261" s="157" t="s">
        <v>9055</v>
      </c>
      <c r="L2261" s="159">
        <v>1.2</v>
      </c>
      <c r="M2261" s="159" t="s">
        <v>9000</v>
      </c>
      <c r="N2261" s="157">
        <v>637603</v>
      </c>
      <c r="O2261" s="7" t="s">
        <v>9056</v>
      </c>
      <c r="P2261" s="16">
        <f>IFERROR(LOOKUP(E2261,{30,43,48,53,58,63,68,73,78,83,88,93,97},{42,47,52,57,62,67,72,77,82,87,92,99,100}),999)</f>
        <v>72</v>
      </c>
      <c r="Q2261">
        <v>1</v>
      </c>
    </row>
    <row r="2262" spans="1:17" ht="29" x14ac:dyDescent="0.35">
      <c r="A2262" s="153">
        <v>25103</v>
      </c>
      <c r="B2262" t="s">
        <v>9052</v>
      </c>
      <c r="C2262" s="154">
        <v>44880</v>
      </c>
      <c r="D2262" s="155" t="s">
        <v>16</v>
      </c>
      <c r="E2262" s="156">
        <v>81</v>
      </c>
      <c r="F2262" s="157" t="s">
        <v>8969</v>
      </c>
      <c r="G2262" s="157" t="s">
        <v>9</v>
      </c>
      <c r="H2262" s="158" t="s">
        <v>9053</v>
      </c>
      <c r="I2262" s="157">
        <v>999999</v>
      </c>
      <c r="J2262" s="157">
        <v>60</v>
      </c>
      <c r="K2262" s="157" t="s">
        <v>9075</v>
      </c>
      <c r="L2262" s="159">
        <v>9.9</v>
      </c>
      <c r="M2262" s="159"/>
      <c r="N2262" s="157">
        <v>999999</v>
      </c>
      <c r="O2262" s="7" t="s">
        <v>9056</v>
      </c>
      <c r="P2262" s="16">
        <f>IFERROR(LOOKUP(E2262,{30,43,48,53,58,63,68,73,78,83,88,93,97},{42,47,52,57,62,67,72,77,82,87,92,99,100}),999)</f>
        <v>82</v>
      </c>
      <c r="Q2262">
        <v>1</v>
      </c>
    </row>
    <row r="2263" spans="1:17" x14ac:dyDescent="0.35">
      <c r="A2263" s="153">
        <v>25104</v>
      </c>
      <c r="B2263" t="s">
        <v>9052</v>
      </c>
      <c r="C2263" s="154">
        <v>44880</v>
      </c>
      <c r="D2263" s="155" t="s">
        <v>16</v>
      </c>
      <c r="E2263" s="156">
        <v>68</v>
      </c>
      <c r="F2263" s="157" t="s">
        <v>8969</v>
      </c>
      <c r="G2263" s="157" t="s">
        <v>9</v>
      </c>
      <c r="H2263" s="158" t="s">
        <v>9053</v>
      </c>
      <c r="I2263" s="157">
        <v>220196</v>
      </c>
      <c r="J2263" s="157">
        <v>60</v>
      </c>
      <c r="K2263" s="157" t="s">
        <v>9065</v>
      </c>
      <c r="L2263" s="159">
        <v>0.2</v>
      </c>
      <c r="M2263" s="159" t="s">
        <v>9058</v>
      </c>
      <c r="N2263" s="157">
        <v>220196</v>
      </c>
      <c r="O2263" s="7" t="s">
        <v>9056</v>
      </c>
      <c r="P2263" s="16">
        <f>IFERROR(LOOKUP(E2263,{30,43,48,53,58,63,68,73,78,83,88,93,97},{42,47,52,57,62,67,72,77,82,87,92,99,100}),999)</f>
        <v>72</v>
      </c>
      <c r="Q2263">
        <v>1</v>
      </c>
    </row>
    <row r="2264" spans="1:17" x14ac:dyDescent="0.35">
      <c r="A2264" s="153">
        <v>25105</v>
      </c>
      <c r="B2264" t="s">
        <v>9052</v>
      </c>
      <c r="C2264" s="154">
        <v>44880</v>
      </c>
      <c r="D2264" s="155" t="s">
        <v>6</v>
      </c>
      <c r="E2264" s="156">
        <v>71</v>
      </c>
      <c r="F2264" s="157" t="s">
        <v>8969</v>
      </c>
      <c r="G2264" s="157" t="s">
        <v>9</v>
      </c>
      <c r="H2264" s="158" t="s">
        <v>9053</v>
      </c>
      <c r="I2264" s="157">
        <v>637603</v>
      </c>
      <c r="J2264" s="157">
        <v>60</v>
      </c>
      <c r="K2264" s="157" t="s">
        <v>9055</v>
      </c>
      <c r="L2264" s="159">
        <v>1.2</v>
      </c>
      <c r="M2264" s="159" t="s">
        <v>9000</v>
      </c>
      <c r="N2264" s="157">
        <v>637603</v>
      </c>
      <c r="O2264" s="7" t="s">
        <v>9056</v>
      </c>
      <c r="P2264" s="16">
        <f>IFERROR(LOOKUP(E2264,{30,43,48,53,58,63,68,73,78,83,88,93,97},{42,47,52,57,62,67,72,77,82,87,92,99,100}),999)</f>
        <v>72</v>
      </c>
      <c r="Q2264">
        <v>1</v>
      </c>
    </row>
    <row r="2265" spans="1:17" ht="29" x14ac:dyDescent="0.35">
      <c r="A2265" s="153">
        <v>25106</v>
      </c>
      <c r="B2265" t="s">
        <v>9052</v>
      </c>
      <c r="C2265" s="154">
        <v>44880</v>
      </c>
      <c r="D2265" s="155" t="s">
        <v>6</v>
      </c>
      <c r="E2265" s="156">
        <v>72</v>
      </c>
      <c r="F2265" s="157" t="s">
        <v>8969</v>
      </c>
      <c r="G2265" s="155" t="s">
        <v>9069</v>
      </c>
      <c r="H2265" s="158" t="s">
        <v>9053</v>
      </c>
      <c r="I2265" s="157">
        <v>220393</v>
      </c>
      <c r="J2265" s="157">
        <v>18</v>
      </c>
      <c r="K2265" s="157" t="s">
        <v>9111</v>
      </c>
      <c r="L2265" s="159">
        <v>1.3</v>
      </c>
      <c r="M2265" s="159" t="s">
        <v>9000</v>
      </c>
      <c r="N2265" s="157">
        <v>220393</v>
      </c>
      <c r="O2265" s="7" t="s">
        <v>9056</v>
      </c>
      <c r="P2265" s="16">
        <f>IFERROR(LOOKUP(E2265,{30,43,48,53,58,63,68,73,78,83,88,93,97},{42,47,52,57,62,67,72,77,82,87,92,99,100}),999)</f>
        <v>72</v>
      </c>
      <c r="Q2265">
        <v>1</v>
      </c>
    </row>
    <row r="2266" spans="1:17" x14ac:dyDescent="0.35">
      <c r="A2266" s="153">
        <v>25107</v>
      </c>
      <c r="B2266" t="s">
        <v>9052</v>
      </c>
      <c r="C2266" s="154">
        <v>44880</v>
      </c>
      <c r="D2266" s="155" t="s">
        <v>16</v>
      </c>
      <c r="E2266" s="156">
        <v>84</v>
      </c>
      <c r="F2266" s="157" t="s">
        <v>8969</v>
      </c>
      <c r="G2266" s="157" t="s">
        <v>9</v>
      </c>
      <c r="H2266" s="158" t="s">
        <v>9053</v>
      </c>
      <c r="I2266" s="157">
        <v>91185</v>
      </c>
      <c r="J2266" s="157">
        <v>60</v>
      </c>
      <c r="K2266" s="157" t="s">
        <v>9116</v>
      </c>
      <c r="L2266" s="159">
        <v>0.4</v>
      </c>
      <c r="M2266" s="159" t="s">
        <v>9058</v>
      </c>
      <c r="N2266" s="157">
        <v>91185</v>
      </c>
      <c r="O2266" s="7" t="s">
        <v>9056</v>
      </c>
      <c r="P2266" s="16">
        <f>IFERROR(LOOKUP(E2266,{30,43,48,53,58,63,68,73,78,83,88,93,97},{42,47,52,57,62,67,72,77,82,87,92,99,100}),999)</f>
        <v>87</v>
      </c>
      <c r="Q2266">
        <v>1</v>
      </c>
    </row>
    <row r="2267" spans="1:17" x14ac:dyDescent="0.35">
      <c r="A2267" s="153">
        <v>25108</v>
      </c>
      <c r="B2267" t="s">
        <v>9052</v>
      </c>
      <c r="C2267" s="154">
        <v>44880</v>
      </c>
      <c r="D2267" s="155" t="s">
        <v>16</v>
      </c>
      <c r="E2267" s="156">
        <v>74</v>
      </c>
      <c r="F2267" s="157" t="s">
        <v>8969</v>
      </c>
      <c r="G2267" s="157" t="s">
        <v>9</v>
      </c>
      <c r="H2267" s="158" t="s">
        <v>9053</v>
      </c>
      <c r="I2267" s="157">
        <v>637603</v>
      </c>
      <c r="J2267" s="157">
        <v>60</v>
      </c>
      <c r="K2267" s="157" t="s">
        <v>9055</v>
      </c>
      <c r="L2267" s="159">
        <v>1.2</v>
      </c>
      <c r="M2267" s="159" t="s">
        <v>9000</v>
      </c>
      <c r="N2267" s="157">
        <v>637603</v>
      </c>
      <c r="O2267" s="7" t="s">
        <v>9056</v>
      </c>
      <c r="P2267" s="16">
        <f>IFERROR(LOOKUP(E2267,{30,43,48,53,58,63,68,73,78,83,88,93,97},{42,47,52,57,62,67,72,77,82,87,92,99,100}),999)</f>
        <v>77</v>
      </c>
      <c r="Q2267">
        <v>1</v>
      </c>
    </row>
    <row r="2268" spans="1:17" x14ac:dyDescent="0.35">
      <c r="A2268" s="153">
        <v>25109</v>
      </c>
      <c r="B2268" t="s">
        <v>9052</v>
      </c>
      <c r="C2268" s="154">
        <v>44880</v>
      </c>
      <c r="D2268" s="155" t="s">
        <v>16</v>
      </c>
      <c r="E2268" s="156">
        <v>65</v>
      </c>
      <c r="F2268" s="157" t="s">
        <v>8969</v>
      </c>
      <c r="G2268" s="157" t="s">
        <v>9</v>
      </c>
      <c r="H2268" s="158" t="s">
        <v>9053</v>
      </c>
      <c r="I2268" s="157">
        <v>637603</v>
      </c>
      <c r="J2268" s="157">
        <v>60</v>
      </c>
      <c r="K2268" s="157" t="s">
        <v>9055</v>
      </c>
      <c r="L2268" s="159">
        <v>1.2</v>
      </c>
      <c r="M2268" s="159" t="s">
        <v>9000</v>
      </c>
      <c r="N2268" s="157">
        <v>637603</v>
      </c>
      <c r="O2268" s="7" t="s">
        <v>9056</v>
      </c>
      <c r="P2268" s="16">
        <f>IFERROR(LOOKUP(E2268,{30,43,48,53,58,63,68,73,78,83,88,93,97},{42,47,52,57,62,67,72,77,82,87,92,99,100}),999)</f>
        <v>67</v>
      </c>
      <c r="Q2268">
        <v>1</v>
      </c>
    </row>
    <row r="2269" spans="1:17" ht="29" x14ac:dyDescent="0.35">
      <c r="A2269" s="153">
        <v>25110</v>
      </c>
      <c r="B2269" t="s">
        <v>9052</v>
      </c>
      <c r="C2269" s="154">
        <v>44880</v>
      </c>
      <c r="D2269" s="155" t="s">
        <v>6</v>
      </c>
      <c r="E2269" s="156">
        <v>81</v>
      </c>
      <c r="F2269" s="157" t="s">
        <v>8969</v>
      </c>
      <c r="G2269" s="157" t="s">
        <v>9</v>
      </c>
      <c r="H2269" s="158" t="s">
        <v>9053</v>
      </c>
      <c r="I2269" s="157">
        <v>91286</v>
      </c>
      <c r="J2269" s="157">
        <v>18</v>
      </c>
      <c r="K2269" s="157" t="s">
        <v>9112</v>
      </c>
      <c r="L2269" s="159">
        <v>0.3</v>
      </c>
      <c r="M2269" s="159" t="s">
        <v>9058</v>
      </c>
      <c r="N2269" s="157">
        <v>91286</v>
      </c>
      <c r="O2269" s="7" t="s">
        <v>9056</v>
      </c>
      <c r="P2269" s="16">
        <f>IFERROR(LOOKUP(E2269,{30,43,48,53,58,63,68,73,78,83,88,93,97},{42,47,52,57,62,67,72,77,82,87,92,99,100}),999)</f>
        <v>82</v>
      </c>
      <c r="Q2269">
        <v>1</v>
      </c>
    </row>
    <row r="2270" spans="1:17" ht="29" x14ac:dyDescent="0.35">
      <c r="A2270" s="153">
        <v>25111</v>
      </c>
      <c r="B2270" t="s">
        <v>9052</v>
      </c>
      <c r="C2270" s="154">
        <v>44880</v>
      </c>
      <c r="D2270" s="155" t="s">
        <v>6</v>
      </c>
      <c r="E2270" s="156">
        <v>84</v>
      </c>
      <c r="F2270" s="157" t="s">
        <v>8969</v>
      </c>
      <c r="G2270" s="157" t="s">
        <v>9</v>
      </c>
      <c r="H2270" s="158" t="s">
        <v>9053</v>
      </c>
      <c r="I2270" s="157">
        <v>220267</v>
      </c>
      <c r="J2270" s="157">
        <v>60</v>
      </c>
      <c r="K2270" s="157" t="s">
        <v>9110</v>
      </c>
      <c r="L2270" s="159">
        <v>0.3</v>
      </c>
      <c r="M2270" s="159" t="s">
        <v>9058</v>
      </c>
      <c r="N2270" s="157">
        <v>220267</v>
      </c>
      <c r="O2270" s="7" t="s">
        <v>9056</v>
      </c>
      <c r="P2270" s="16">
        <f>IFERROR(LOOKUP(E2270,{30,43,48,53,58,63,68,73,78,83,88,93,97},{42,47,52,57,62,67,72,77,82,87,92,99,100}),999)</f>
        <v>87</v>
      </c>
      <c r="Q2270">
        <v>1</v>
      </c>
    </row>
    <row r="2271" spans="1:17" ht="29" x14ac:dyDescent="0.35">
      <c r="A2271" s="153">
        <v>25112</v>
      </c>
      <c r="B2271" t="s">
        <v>9052</v>
      </c>
      <c r="C2271" s="154">
        <v>44880</v>
      </c>
      <c r="D2271" s="155" t="s">
        <v>6</v>
      </c>
      <c r="E2271" s="156">
        <v>81</v>
      </c>
      <c r="F2271" s="157" t="s">
        <v>8969</v>
      </c>
      <c r="G2271" s="157" t="s">
        <v>9</v>
      </c>
      <c r="H2271" s="158" t="s">
        <v>9053</v>
      </c>
      <c r="I2271" s="157">
        <v>91286</v>
      </c>
      <c r="J2271" s="157">
        <v>18</v>
      </c>
      <c r="K2271" s="157" t="s">
        <v>9112</v>
      </c>
      <c r="L2271" s="159">
        <v>0.3</v>
      </c>
      <c r="M2271" s="159" t="s">
        <v>9058</v>
      </c>
      <c r="N2271" s="157">
        <v>91286</v>
      </c>
      <c r="O2271" s="7" t="s">
        <v>9056</v>
      </c>
      <c r="P2271" s="16">
        <f>IFERROR(LOOKUP(E2271,{30,43,48,53,58,63,68,73,78,83,88,93,97},{42,47,52,57,62,67,72,77,82,87,92,99,100}),999)</f>
        <v>82</v>
      </c>
      <c r="Q2271">
        <v>1</v>
      </c>
    </row>
    <row r="2272" spans="1:17" ht="29" x14ac:dyDescent="0.35">
      <c r="A2272" s="153">
        <v>25113</v>
      </c>
      <c r="B2272" t="s">
        <v>9052</v>
      </c>
      <c r="C2272" s="154">
        <v>44880</v>
      </c>
      <c r="D2272" s="155" t="s">
        <v>6</v>
      </c>
      <c r="E2272" s="156">
        <v>73</v>
      </c>
      <c r="F2272" s="157" t="s">
        <v>8969</v>
      </c>
      <c r="G2272" s="157" t="s">
        <v>9</v>
      </c>
      <c r="H2272" s="158" t="s">
        <v>9053</v>
      </c>
      <c r="I2272" s="157">
        <v>220272</v>
      </c>
      <c r="J2272" s="157">
        <v>60</v>
      </c>
      <c r="K2272" s="157" t="s">
        <v>9108</v>
      </c>
      <c r="L2272" s="159">
        <v>0.3</v>
      </c>
      <c r="M2272" s="159" t="s">
        <v>9058</v>
      </c>
      <c r="N2272" s="157">
        <v>220272</v>
      </c>
      <c r="O2272" s="7" t="s">
        <v>9056</v>
      </c>
      <c r="P2272" s="16">
        <f>IFERROR(LOOKUP(E2272,{30,43,48,53,58,63,68,73,78,83,88,93,97},{42,47,52,57,62,67,72,77,82,87,92,99,100}),999)</f>
        <v>77</v>
      </c>
      <c r="Q2272">
        <v>1</v>
      </c>
    </row>
    <row r="2273" spans="1:17" x14ac:dyDescent="0.35">
      <c r="A2273" s="153">
        <v>25114</v>
      </c>
      <c r="B2273" t="s">
        <v>9052</v>
      </c>
      <c r="C2273" s="154">
        <v>44880</v>
      </c>
      <c r="D2273" s="155" t="s">
        <v>6</v>
      </c>
      <c r="E2273" s="156">
        <v>74</v>
      </c>
      <c r="F2273" s="157" t="s">
        <v>8969</v>
      </c>
      <c r="G2273" s="157" t="s">
        <v>9</v>
      </c>
      <c r="H2273" s="158" t="s">
        <v>9009</v>
      </c>
      <c r="I2273" s="157"/>
      <c r="J2273" s="157">
        <v>60</v>
      </c>
      <c r="K2273" s="157" t="s">
        <v>9054</v>
      </c>
      <c r="L2273" s="153">
        <v>1.2</v>
      </c>
      <c r="M2273" s="159" t="s">
        <v>9000</v>
      </c>
      <c r="N2273" s="157"/>
      <c r="O2273" s="7" t="s">
        <v>9056</v>
      </c>
      <c r="P2273" s="16">
        <f>IFERROR(LOOKUP(E2273,{30,43,48,53,58,63,68,73,78,83,88,93,97},{42,47,52,57,62,67,72,77,82,87,92,99,100}),999)</f>
        <v>77</v>
      </c>
      <c r="Q2273">
        <v>1</v>
      </c>
    </row>
    <row r="2274" spans="1:17" ht="29" x14ac:dyDescent="0.35">
      <c r="A2274" s="153">
        <v>25115</v>
      </c>
      <c r="B2274" t="s">
        <v>9052</v>
      </c>
      <c r="C2274" s="154">
        <v>44880</v>
      </c>
      <c r="D2274" s="155" t="s">
        <v>16</v>
      </c>
      <c r="E2274" s="156">
        <v>90</v>
      </c>
      <c r="F2274" s="157" t="s">
        <v>8969</v>
      </c>
      <c r="G2274" s="157" t="s">
        <v>9</v>
      </c>
      <c r="H2274" s="158" t="s">
        <v>9053</v>
      </c>
      <c r="I2274" s="157">
        <v>91286</v>
      </c>
      <c r="J2274" s="157">
        <v>18</v>
      </c>
      <c r="K2274" s="157" t="s">
        <v>9112</v>
      </c>
      <c r="L2274" s="159">
        <v>0.3</v>
      </c>
      <c r="M2274" s="159" t="s">
        <v>9058</v>
      </c>
      <c r="N2274" s="157">
        <v>91286</v>
      </c>
      <c r="O2274" s="7" t="s">
        <v>9056</v>
      </c>
      <c r="P2274" s="16">
        <f>IFERROR(LOOKUP(E2274,{30,43,48,53,58,63,68,73,78,83,88,93,97},{42,47,52,57,62,67,72,77,82,87,92,99,100}),999)</f>
        <v>92</v>
      </c>
      <c r="Q2274">
        <v>1</v>
      </c>
    </row>
    <row r="2275" spans="1:17" ht="29" x14ac:dyDescent="0.35">
      <c r="A2275" s="153">
        <v>25116</v>
      </c>
      <c r="B2275" t="s">
        <v>9052</v>
      </c>
      <c r="C2275" s="154">
        <v>44880</v>
      </c>
      <c r="D2275" s="155" t="s">
        <v>16</v>
      </c>
      <c r="E2275" s="156">
        <v>78</v>
      </c>
      <c r="F2275" s="157" t="s">
        <v>8969</v>
      </c>
      <c r="G2275" s="157" t="s">
        <v>9</v>
      </c>
      <c r="H2275" s="158" t="s">
        <v>9053</v>
      </c>
      <c r="I2275" s="157">
        <v>637420</v>
      </c>
      <c r="J2275" s="157">
        <v>18</v>
      </c>
      <c r="K2275" s="157" t="s">
        <v>9081</v>
      </c>
      <c r="L2275" s="159">
        <v>0.3</v>
      </c>
      <c r="M2275" s="159" t="s">
        <v>9058</v>
      </c>
      <c r="N2275" s="157">
        <v>637420</v>
      </c>
      <c r="O2275" s="7" t="s">
        <v>9056</v>
      </c>
      <c r="P2275" s="16">
        <f>IFERROR(LOOKUP(E2275,{30,43,48,53,58,63,68,73,78,83,88,93,97},{42,47,52,57,62,67,72,77,82,87,92,99,100}),999)</f>
        <v>82</v>
      </c>
      <c r="Q2275">
        <v>1</v>
      </c>
    </row>
    <row r="2276" spans="1:17" ht="29" x14ac:dyDescent="0.35">
      <c r="A2276" s="153">
        <v>25117</v>
      </c>
      <c r="B2276" t="s">
        <v>9052</v>
      </c>
      <c r="C2276" s="154">
        <v>44880</v>
      </c>
      <c r="D2276" s="155" t="s">
        <v>6</v>
      </c>
      <c r="E2276" s="156">
        <v>71</v>
      </c>
      <c r="F2276" s="157" t="s">
        <v>8969</v>
      </c>
      <c r="G2276" s="157" t="s">
        <v>9</v>
      </c>
      <c r="H2276" s="158" t="s">
        <v>9053</v>
      </c>
      <c r="I2276" s="157">
        <v>220512</v>
      </c>
      <c r="J2276" s="157">
        <v>60</v>
      </c>
      <c r="K2276" s="157" t="s">
        <v>9068</v>
      </c>
      <c r="L2276" s="159">
        <v>0.3</v>
      </c>
      <c r="M2276" s="159" t="s">
        <v>9058</v>
      </c>
      <c r="N2276" s="157">
        <v>220512</v>
      </c>
      <c r="O2276" s="7" t="s">
        <v>9056</v>
      </c>
      <c r="P2276" s="16">
        <f>IFERROR(LOOKUP(E2276,{30,43,48,53,58,63,68,73,78,83,88,93,97},{42,47,52,57,62,67,72,77,82,87,92,99,100}),999)</f>
        <v>72</v>
      </c>
      <c r="Q2276">
        <v>1</v>
      </c>
    </row>
    <row r="2277" spans="1:17" x14ac:dyDescent="0.35">
      <c r="A2277" s="153">
        <v>25118</v>
      </c>
      <c r="B2277" t="s">
        <v>9052</v>
      </c>
      <c r="C2277" s="154">
        <v>44880</v>
      </c>
      <c r="D2277" s="155" t="s">
        <v>6</v>
      </c>
      <c r="E2277" s="156">
        <v>93</v>
      </c>
      <c r="F2277" s="157" t="s">
        <v>8969</v>
      </c>
      <c r="G2277" s="157" t="s">
        <v>9</v>
      </c>
      <c r="H2277" s="158" t="s">
        <v>9053</v>
      </c>
      <c r="I2277" s="157">
        <v>220509</v>
      </c>
      <c r="J2277" s="157">
        <v>60</v>
      </c>
      <c r="K2277" s="157" t="s">
        <v>9078</v>
      </c>
      <c r="L2277" s="159">
        <v>0.3</v>
      </c>
      <c r="M2277" s="159" t="s">
        <v>9058</v>
      </c>
      <c r="N2277" s="157">
        <v>220509</v>
      </c>
      <c r="O2277" s="7" t="s">
        <v>9056</v>
      </c>
      <c r="P2277" s="16">
        <f>IFERROR(LOOKUP(E2277,{30,43,48,53,58,63,68,73,78,83,88,93,97},{42,47,52,57,62,67,72,77,82,87,92,99,100}),999)</f>
        <v>99</v>
      </c>
      <c r="Q2277">
        <v>1</v>
      </c>
    </row>
    <row r="2278" spans="1:17" ht="29" x14ac:dyDescent="0.35">
      <c r="A2278" s="153">
        <v>25119</v>
      </c>
      <c r="B2278" t="s">
        <v>9052</v>
      </c>
      <c r="C2278" s="154">
        <v>44880</v>
      </c>
      <c r="D2278" s="155" t="s">
        <v>6</v>
      </c>
      <c r="E2278" s="156">
        <v>77</v>
      </c>
      <c r="F2278" s="157" t="s">
        <v>8969</v>
      </c>
      <c r="G2278" s="157" t="s">
        <v>9</v>
      </c>
      <c r="H2278" s="158" t="s">
        <v>9053</v>
      </c>
      <c r="I2278" s="157">
        <v>637420</v>
      </c>
      <c r="J2278" s="157">
        <v>18</v>
      </c>
      <c r="K2278" s="157" t="s">
        <v>9081</v>
      </c>
      <c r="L2278" s="159">
        <v>0.3</v>
      </c>
      <c r="M2278" s="159" t="s">
        <v>9058</v>
      </c>
      <c r="N2278" s="157">
        <v>637420</v>
      </c>
      <c r="O2278" s="7" t="s">
        <v>9056</v>
      </c>
      <c r="P2278" s="16">
        <f>IFERROR(LOOKUP(E2278,{30,43,48,53,58,63,68,73,78,83,88,93,97},{42,47,52,57,62,67,72,77,82,87,92,99,100}),999)</f>
        <v>77</v>
      </c>
      <c r="Q2278">
        <v>1</v>
      </c>
    </row>
    <row r="2279" spans="1:17" ht="29" x14ac:dyDescent="0.35">
      <c r="A2279" s="153">
        <v>25120</v>
      </c>
      <c r="B2279" t="s">
        <v>9052</v>
      </c>
      <c r="C2279" s="154">
        <v>44880</v>
      </c>
      <c r="D2279" s="155" t="s">
        <v>6</v>
      </c>
      <c r="E2279" s="156">
        <v>78</v>
      </c>
      <c r="F2279" s="157" t="s">
        <v>8969</v>
      </c>
      <c r="G2279" s="157" t="s">
        <v>9</v>
      </c>
      <c r="H2279" s="158" t="s">
        <v>9053</v>
      </c>
      <c r="I2279" s="157">
        <v>637420</v>
      </c>
      <c r="J2279" s="157">
        <v>18</v>
      </c>
      <c r="K2279" s="157" t="s">
        <v>9081</v>
      </c>
      <c r="L2279" s="159">
        <v>0.3</v>
      </c>
      <c r="M2279" s="159" t="s">
        <v>9058</v>
      </c>
      <c r="N2279" s="157">
        <v>637420</v>
      </c>
      <c r="O2279" s="7" t="s">
        <v>9056</v>
      </c>
      <c r="P2279" s="16">
        <f>IFERROR(LOOKUP(E2279,{30,43,48,53,58,63,68,73,78,83,88,93,97},{42,47,52,57,62,67,72,77,82,87,92,99,100}),999)</f>
        <v>82</v>
      </c>
      <c r="Q2279">
        <v>1</v>
      </c>
    </row>
    <row r="2280" spans="1:17" ht="29" x14ac:dyDescent="0.35">
      <c r="A2280" s="153">
        <v>25121</v>
      </c>
      <c r="B2280" t="s">
        <v>9052</v>
      </c>
      <c r="C2280" s="154">
        <v>44880</v>
      </c>
      <c r="D2280" s="155" t="s">
        <v>6</v>
      </c>
      <c r="E2280" s="156">
        <v>76</v>
      </c>
      <c r="F2280" s="157" t="s">
        <v>8969</v>
      </c>
      <c r="G2280" s="157" t="s">
        <v>9</v>
      </c>
      <c r="H2280" s="158" t="s">
        <v>9053</v>
      </c>
      <c r="I2280" s="157">
        <v>220270</v>
      </c>
      <c r="J2280" s="157">
        <v>60</v>
      </c>
      <c r="K2280" s="157" t="s">
        <v>9115</v>
      </c>
      <c r="L2280" s="159">
        <v>0.3</v>
      </c>
      <c r="M2280" s="159" t="s">
        <v>9058</v>
      </c>
      <c r="N2280" s="157">
        <v>220270</v>
      </c>
      <c r="O2280" s="7" t="s">
        <v>9056</v>
      </c>
      <c r="P2280" s="16">
        <f>IFERROR(LOOKUP(E2280,{30,43,48,53,58,63,68,73,78,83,88,93,97},{42,47,52,57,62,67,72,77,82,87,92,99,100}),999)</f>
        <v>77</v>
      </c>
      <c r="Q2280">
        <v>1</v>
      </c>
    </row>
    <row r="2281" spans="1:17" ht="29" x14ac:dyDescent="0.35">
      <c r="A2281" s="153">
        <v>25122</v>
      </c>
      <c r="B2281" t="s">
        <v>9052</v>
      </c>
      <c r="C2281" s="154">
        <v>44880</v>
      </c>
      <c r="D2281" s="155" t="s">
        <v>16</v>
      </c>
      <c r="E2281" s="156">
        <v>84</v>
      </c>
      <c r="F2281" s="157" t="s">
        <v>8969</v>
      </c>
      <c r="G2281" s="157" t="s">
        <v>9</v>
      </c>
      <c r="H2281" s="158" t="s">
        <v>9053</v>
      </c>
      <c r="I2281" s="157">
        <v>220269</v>
      </c>
      <c r="J2281" s="157">
        <v>60</v>
      </c>
      <c r="K2281" s="157" t="s">
        <v>9113</v>
      </c>
      <c r="L2281" s="159">
        <v>0.3</v>
      </c>
      <c r="M2281" s="159" t="s">
        <v>9058</v>
      </c>
      <c r="N2281" s="157">
        <v>220269</v>
      </c>
      <c r="O2281" s="7" t="s">
        <v>9056</v>
      </c>
      <c r="P2281" s="16">
        <f>IFERROR(LOOKUP(E2281,{30,43,48,53,58,63,68,73,78,83,88,93,97},{42,47,52,57,62,67,72,77,82,87,92,99,100}),999)</f>
        <v>87</v>
      </c>
      <c r="Q2281">
        <v>1</v>
      </c>
    </row>
    <row r="2282" spans="1:17" x14ac:dyDescent="0.35">
      <c r="A2282" s="153">
        <v>25123</v>
      </c>
      <c r="B2282" t="s">
        <v>9052</v>
      </c>
      <c r="C2282" s="154">
        <v>44880</v>
      </c>
      <c r="D2282" s="155" t="s">
        <v>6</v>
      </c>
      <c r="E2282" s="156">
        <v>92</v>
      </c>
      <c r="F2282" s="157" t="s">
        <v>8969</v>
      </c>
      <c r="G2282" s="157" t="s">
        <v>9</v>
      </c>
      <c r="H2282" s="158" t="s">
        <v>9009</v>
      </c>
      <c r="I2282" s="157"/>
      <c r="J2282" s="157">
        <v>18</v>
      </c>
      <c r="K2282" s="157" t="s">
        <v>9054</v>
      </c>
      <c r="L2282" s="153">
        <v>0.3</v>
      </c>
      <c r="M2282" s="159" t="s">
        <v>9058</v>
      </c>
      <c r="N2282" s="157"/>
      <c r="O2282" s="7" t="s">
        <v>9056</v>
      </c>
      <c r="P2282" s="16">
        <f>IFERROR(LOOKUP(E2282,{30,43,48,53,58,63,68,73,78,83,88,93,97},{42,47,52,57,62,67,72,77,82,87,92,99,100}),999)</f>
        <v>92</v>
      </c>
      <c r="Q2282">
        <v>1</v>
      </c>
    </row>
    <row r="2283" spans="1:17" x14ac:dyDescent="0.35">
      <c r="A2283" s="153">
        <v>25124</v>
      </c>
      <c r="B2283" t="s">
        <v>9052</v>
      </c>
      <c r="C2283" s="154">
        <v>44880</v>
      </c>
      <c r="D2283" s="155" t="s">
        <v>16</v>
      </c>
      <c r="E2283" s="156">
        <v>73</v>
      </c>
      <c r="F2283" s="157" t="s">
        <v>8969</v>
      </c>
      <c r="G2283" s="157" t="s">
        <v>9</v>
      </c>
      <c r="H2283" s="158" t="s">
        <v>9053</v>
      </c>
      <c r="I2283" s="157">
        <v>637603</v>
      </c>
      <c r="J2283" s="157">
        <v>60</v>
      </c>
      <c r="K2283" s="157" t="s">
        <v>9055</v>
      </c>
      <c r="L2283" s="159">
        <v>1.2</v>
      </c>
      <c r="M2283" s="159" t="s">
        <v>9000</v>
      </c>
      <c r="N2283" s="157">
        <v>637603</v>
      </c>
      <c r="O2283" s="7" t="s">
        <v>9056</v>
      </c>
      <c r="P2283" s="16">
        <f>IFERROR(LOOKUP(E2283,{30,43,48,53,58,63,68,73,78,83,88,93,97},{42,47,52,57,62,67,72,77,82,87,92,99,100}),999)</f>
        <v>77</v>
      </c>
      <c r="Q2283">
        <v>1</v>
      </c>
    </row>
    <row r="2284" spans="1:17" ht="29" x14ac:dyDescent="0.35">
      <c r="A2284" s="153">
        <v>25125</v>
      </c>
      <c r="B2284" t="s">
        <v>9052</v>
      </c>
      <c r="C2284" s="154">
        <v>44880</v>
      </c>
      <c r="D2284" s="155" t="s">
        <v>16</v>
      </c>
      <c r="E2284" s="156">
        <v>71</v>
      </c>
      <c r="F2284" s="157" t="s">
        <v>8969</v>
      </c>
      <c r="G2284" s="157" t="s">
        <v>9</v>
      </c>
      <c r="H2284" s="158" t="s">
        <v>9053</v>
      </c>
      <c r="I2284" s="157">
        <v>220391</v>
      </c>
      <c r="J2284" s="157">
        <v>60</v>
      </c>
      <c r="K2284" s="157" t="s">
        <v>9130</v>
      </c>
      <c r="L2284" s="159">
        <v>1.4</v>
      </c>
      <c r="M2284" s="159" t="s">
        <v>9000</v>
      </c>
      <c r="N2284" s="157">
        <v>220391</v>
      </c>
      <c r="O2284" s="7" t="s">
        <v>9056</v>
      </c>
      <c r="P2284" s="16">
        <f>IFERROR(LOOKUP(E2284,{30,43,48,53,58,63,68,73,78,83,88,93,97},{42,47,52,57,62,67,72,77,82,87,92,99,100}),999)</f>
        <v>72</v>
      </c>
      <c r="Q2284">
        <v>1</v>
      </c>
    </row>
    <row r="2285" spans="1:17" ht="29" x14ac:dyDescent="0.35">
      <c r="A2285" s="153">
        <v>25126</v>
      </c>
      <c r="B2285" t="s">
        <v>9052</v>
      </c>
      <c r="C2285" s="154">
        <v>44880</v>
      </c>
      <c r="D2285" s="155" t="s">
        <v>16</v>
      </c>
      <c r="E2285" s="156">
        <v>77</v>
      </c>
      <c r="F2285" s="157" t="s">
        <v>8969</v>
      </c>
      <c r="G2285" s="157" t="s">
        <v>9</v>
      </c>
      <c r="H2285" s="158" t="s">
        <v>9053</v>
      </c>
      <c r="I2285" s="157">
        <v>637420</v>
      </c>
      <c r="J2285" s="157">
        <v>60</v>
      </c>
      <c r="K2285" s="157" t="s">
        <v>9081</v>
      </c>
      <c r="L2285" s="159">
        <v>0.3</v>
      </c>
      <c r="M2285" s="159" t="s">
        <v>9058</v>
      </c>
      <c r="N2285" s="157">
        <v>637420</v>
      </c>
      <c r="O2285" s="7" t="s">
        <v>9056</v>
      </c>
      <c r="P2285" s="16">
        <f>IFERROR(LOOKUP(E2285,{30,43,48,53,58,63,68,73,78,83,88,93,97},{42,47,52,57,62,67,72,77,82,87,92,99,100}),999)</f>
        <v>77</v>
      </c>
      <c r="Q2285">
        <v>1</v>
      </c>
    </row>
    <row r="2286" spans="1:17" ht="29" x14ac:dyDescent="0.35">
      <c r="A2286" s="153">
        <v>25127</v>
      </c>
      <c r="B2286" t="s">
        <v>9052</v>
      </c>
      <c r="C2286" s="154">
        <v>44880</v>
      </c>
      <c r="D2286" s="155" t="s">
        <v>6</v>
      </c>
      <c r="E2286" s="156">
        <v>71</v>
      </c>
      <c r="F2286" s="157" t="s">
        <v>8969</v>
      </c>
      <c r="G2286" s="157" t="s">
        <v>9</v>
      </c>
      <c r="H2286" s="158" t="s">
        <v>9053</v>
      </c>
      <c r="I2286" s="157">
        <v>91459</v>
      </c>
      <c r="J2286" s="157">
        <v>60</v>
      </c>
      <c r="K2286" s="157" t="s">
        <v>9060</v>
      </c>
      <c r="L2286" s="159">
        <v>0.2</v>
      </c>
      <c r="M2286" s="159" t="s">
        <v>9058</v>
      </c>
      <c r="N2286" s="157">
        <v>91459</v>
      </c>
      <c r="O2286" s="7" t="s">
        <v>9056</v>
      </c>
      <c r="P2286" s="16">
        <f>IFERROR(LOOKUP(E2286,{30,43,48,53,58,63,68,73,78,83,88,93,97},{42,47,52,57,62,67,72,77,82,87,92,99,100}),999)</f>
        <v>72</v>
      </c>
      <c r="Q2286">
        <v>1</v>
      </c>
    </row>
    <row r="2287" spans="1:17" ht="29" x14ac:dyDescent="0.35">
      <c r="A2287" s="153">
        <v>25128</v>
      </c>
      <c r="B2287" t="s">
        <v>9052</v>
      </c>
      <c r="C2287" s="154">
        <v>44880</v>
      </c>
      <c r="D2287" s="155" t="s">
        <v>16</v>
      </c>
      <c r="E2287" s="156">
        <v>78</v>
      </c>
      <c r="F2287" s="157" t="s">
        <v>8969</v>
      </c>
      <c r="G2287" s="157" t="s">
        <v>9</v>
      </c>
      <c r="H2287" s="158" t="s">
        <v>9053</v>
      </c>
      <c r="I2287" s="157">
        <v>220269</v>
      </c>
      <c r="J2287" s="157">
        <v>18</v>
      </c>
      <c r="K2287" s="157" t="s">
        <v>9113</v>
      </c>
      <c r="L2287" s="159">
        <v>0.3</v>
      </c>
      <c r="M2287" s="159" t="s">
        <v>9058</v>
      </c>
      <c r="N2287" s="157">
        <v>220269</v>
      </c>
      <c r="O2287" s="7" t="s">
        <v>9056</v>
      </c>
      <c r="P2287" s="16">
        <f>IFERROR(LOOKUP(E2287,{30,43,48,53,58,63,68,73,78,83,88,93,97},{42,47,52,57,62,67,72,77,82,87,92,99,100}),999)</f>
        <v>82</v>
      </c>
      <c r="Q2287">
        <v>1</v>
      </c>
    </row>
    <row r="2288" spans="1:17" x14ac:dyDescent="0.35">
      <c r="A2288" s="153">
        <v>25129</v>
      </c>
      <c r="B2288" t="s">
        <v>9052</v>
      </c>
      <c r="C2288" s="154">
        <v>44880</v>
      </c>
      <c r="D2288" s="155" t="s">
        <v>6</v>
      </c>
      <c r="E2288" s="156">
        <v>73</v>
      </c>
      <c r="F2288" s="157" t="s">
        <v>8969</v>
      </c>
      <c r="G2288" s="155" t="s">
        <v>9069</v>
      </c>
      <c r="H2288" s="158" t="s">
        <v>9009</v>
      </c>
      <c r="I2288" s="157"/>
      <c r="J2288" s="157">
        <v>18</v>
      </c>
      <c r="K2288" s="157" t="s">
        <v>9054</v>
      </c>
      <c r="L2288" s="153">
        <v>0.2</v>
      </c>
      <c r="M2288" s="159" t="s">
        <v>9058</v>
      </c>
      <c r="N2288" s="157"/>
      <c r="O2288" s="7" t="s">
        <v>9056</v>
      </c>
      <c r="P2288" s="16">
        <f>IFERROR(LOOKUP(E2288,{30,43,48,53,58,63,68,73,78,83,88,93,97},{42,47,52,57,62,67,72,77,82,87,92,99,100}),999)</f>
        <v>77</v>
      </c>
      <c r="Q2288">
        <v>1</v>
      </c>
    </row>
    <row r="2289" spans="1:17" ht="29" x14ac:dyDescent="0.35">
      <c r="A2289" s="153">
        <v>25130</v>
      </c>
      <c r="B2289" t="s">
        <v>9052</v>
      </c>
      <c r="C2289" s="154">
        <v>44880</v>
      </c>
      <c r="D2289" s="155" t="s">
        <v>16</v>
      </c>
      <c r="E2289" s="156">
        <v>76</v>
      </c>
      <c r="F2289" s="157" t="s">
        <v>8969</v>
      </c>
      <c r="G2289" s="157" t="s">
        <v>9</v>
      </c>
      <c r="H2289" s="158" t="s">
        <v>9053</v>
      </c>
      <c r="I2289" s="157">
        <v>637420</v>
      </c>
      <c r="J2289" s="157">
        <v>18</v>
      </c>
      <c r="K2289" s="157" t="s">
        <v>9081</v>
      </c>
      <c r="L2289" s="159">
        <v>0.3</v>
      </c>
      <c r="M2289" s="159" t="s">
        <v>9058</v>
      </c>
      <c r="N2289" s="157">
        <v>637420</v>
      </c>
      <c r="O2289" s="7" t="s">
        <v>9056</v>
      </c>
      <c r="P2289" s="16">
        <f>IFERROR(LOOKUP(E2289,{30,43,48,53,58,63,68,73,78,83,88,93,97},{42,47,52,57,62,67,72,77,82,87,92,99,100}),999)</f>
        <v>77</v>
      </c>
      <c r="Q2289">
        <v>1</v>
      </c>
    </row>
    <row r="2290" spans="1:17" x14ac:dyDescent="0.35">
      <c r="A2290" s="153">
        <v>25131</v>
      </c>
      <c r="B2290" t="s">
        <v>9052</v>
      </c>
      <c r="C2290" s="154">
        <v>44880</v>
      </c>
      <c r="D2290" s="155" t="s">
        <v>6</v>
      </c>
      <c r="E2290" s="156">
        <v>77</v>
      </c>
      <c r="F2290" s="157" t="s">
        <v>8969</v>
      </c>
      <c r="G2290" s="157" t="s">
        <v>9</v>
      </c>
      <c r="H2290" s="158" t="s">
        <v>9053</v>
      </c>
      <c r="I2290" s="157">
        <v>637603</v>
      </c>
      <c r="J2290" s="157">
        <v>18</v>
      </c>
      <c r="K2290" s="157" t="s">
        <v>9055</v>
      </c>
      <c r="L2290" s="159">
        <v>1.2</v>
      </c>
      <c r="M2290" s="159" t="s">
        <v>9000</v>
      </c>
      <c r="N2290" s="157">
        <v>637603</v>
      </c>
      <c r="O2290" s="7" t="s">
        <v>9056</v>
      </c>
      <c r="P2290" s="16">
        <f>IFERROR(LOOKUP(E2290,{30,43,48,53,58,63,68,73,78,83,88,93,97},{42,47,52,57,62,67,72,77,82,87,92,99,100}),999)</f>
        <v>77</v>
      </c>
      <c r="Q2290">
        <v>1</v>
      </c>
    </row>
    <row r="2291" spans="1:17" x14ac:dyDescent="0.35">
      <c r="A2291" s="153">
        <v>25132</v>
      </c>
      <c r="B2291" t="s">
        <v>9052</v>
      </c>
      <c r="C2291" s="154">
        <v>44880</v>
      </c>
      <c r="D2291" s="155" t="s">
        <v>6</v>
      </c>
      <c r="E2291" s="156">
        <v>78</v>
      </c>
      <c r="F2291" s="157" t="s">
        <v>8969</v>
      </c>
      <c r="G2291" s="155" t="s">
        <v>9069</v>
      </c>
      <c r="H2291" s="158" t="s">
        <v>9009</v>
      </c>
      <c r="I2291" s="157"/>
      <c r="J2291" s="157">
        <v>18</v>
      </c>
      <c r="K2291" s="157" t="s">
        <v>9054</v>
      </c>
      <c r="L2291" s="159">
        <v>9.9</v>
      </c>
      <c r="M2291" s="159"/>
      <c r="N2291" s="157"/>
      <c r="O2291" s="7" t="s">
        <v>9056</v>
      </c>
      <c r="P2291" s="16">
        <f>IFERROR(LOOKUP(E2291,{30,43,48,53,58,63,68,73,78,83,88,93,97},{42,47,52,57,62,67,72,77,82,87,92,99,100}),999)</f>
        <v>82</v>
      </c>
      <c r="Q2291">
        <v>1</v>
      </c>
    </row>
    <row r="2292" spans="1:17" ht="29" x14ac:dyDescent="0.35">
      <c r="A2292" s="153">
        <v>25133</v>
      </c>
      <c r="B2292" t="s">
        <v>9052</v>
      </c>
      <c r="C2292" s="154">
        <v>44880</v>
      </c>
      <c r="D2292" s="155" t="s">
        <v>6</v>
      </c>
      <c r="E2292" s="156">
        <v>75</v>
      </c>
      <c r="F2292" s="157" t="s">
        <v>8969</v>
      </c>
      <c r="G2292" s="157" t="s">
        <v>9</v>
      </c>
      <c r="H2292" s="158" t="s">
        <v>9053</v>
      </c>
      <c r="I2292" s="157">
        <v>637759</v>
      </c>
      <c r="J2292" s="157">
        <v>60</v>
      </c>
      <c r="K2292" s="157" t="s">
        <v>9079</v>
      </c>
      <c r="L2292" s="159">
        <v>0.2</v>
      </c>
      <c r="M2292" s="159" t="s">
        <v>9058</v>
      </c>
      <c r="N2292" s="157">
        <v>637759</v>
      </c>
      <c r="O2292" s="7" t="s">
        <v>9056</v>
      </c>
      <c r="P2292" s="16">
        <f>IFERROR(LOOKUP(E2292,{30,43,48,53,58,63,68,73,78,83,88,93,97},{42,47,52,57,62,67,72,77,82,87,92,99,100}),999)</f>
        <v>77</v>
      </c>
      <c r="Q2292">
        <v>1</v>
      </c>
    </row>
    <row r="2293" spans="1:17" ht="29" x14ac:dyDescent="0.35">
      <c r="A2293" s="153">
        <v>25134</v>
      </c>
      <c r="B2293" t="s">
        <v>9052</v>
      </c>
      <c r="C2293" s="154">
        <v>44880</v>
      </c>
      <c r="D2293" s="155" t="s">
        <v>16</v>
      </c>
      <c r="E2293" s="156">
        <v>82</v>
      </c>
      <c r="F2293" s="157" t="s">
        <v>8969</v>
      </c>
      <c r="G2293" s="157" t="s">
        <v>9</v>
      </c>
      <c r="H2293" s="158" t="s">
        <v>9053</v>
      </c>
      <c r="I2293" s="157">
        <v>91286</v>
      </c>
      <c r="J2293" s="157">
        <v>18</v>
      </c>
      <c r="K2293" s="157" t="s">
        <v>9112</v>
      </c>
      <c r="L2293" s="159">
        <v>0.3</v>
      </c>
      <c r="M2293" s="159" t="s">
        <v>9058</v>
      </c>
      <c r="N2293" s="157">
        <v>91286</v>
      </c>
      <c r="O2293" s="7" t="s">
        <v>9056</v>
      </c>
      <c r="P2293" s="16">
        <f>IFERROR(LOOKUP(E2293,{30,43,48,53,58,63,68,73,78,83,88,93,97},{42,47,52,57,62,67,72,77,82,87,92,99,100}),999)</f>
        <v>82</v>
      </c>
      <c r="Q2293">
        <v>1</v>
      </c>
    </row>
    <row r="2294" spans="1:17" ht="29" x14ac:dyDescent="0.35">
      <c r="A2294" s="153">
        <v>25135</v>
      </c>
      <c r="B2294" t="s">
        <v>9052</v>
      </c>
      <c r="C2294" s="154">
        <v>44880</v>
      </c>
      <c r="D2294" s="155" t="s">
        <v>6</v>
      </c>
      <c r="E2294" s="156">
        <v>83</v>
      </c>
      <c r="F2294" s="157" t="s">
        <v>8969</v>
      </c>
      <c r="G2294" s="157" t="s">
        <v>9</v>
      </c>
      <c r="H2294" s="158" t="s">
        <v>9053</v>
      </c>
      <c r="I2294" s="157">
        <v>91286</v>
      </c>
      <c r="J2294" s="157">
        <v>60</v>
      </c>
      <c r="K2294" s="157" t="s">
        <v>9112</v>
      </c>
      <c r="L2294" s="159">
        <v>0.3</v>
      </c>
      <c r="M2294" s="159" t="s">
        <v>9058</v>
      </c>
      <c r="N2294" s="157">
        <v>91286</v>
      </c>
      <c r="O2294" s="7" t="s">
        <v>9056</v>
      </c>
      <c r="P2294" s="16">
        <f>IFERROR(LOOKUP(E2294,{30,43,48,53,58,63,68,73,78,83,88,93,97},{42,47,52,57,62,67,72,77,82,87,92,99,100}),999)</f>
        <v>87</v>
      </c>
      <c r="Q2294">
        <v>1</v>
      </c>
    </row>
    <row r="2295" spans="1:17" ht="29" x14ac:dyDescent="0.35">
      <c r="A2295" s="153">
        <v>25205</v>
      </c>
      <c r="B2295" t="s">
        <v>9052</v>
      </c>
      <c r="C2295" s="154">
        <v>44793</v>
      </c>
      <c r="D2295" s="155" t="s">
        <v>16</v>
      </c>
      <c r="E2295" s="156">
        <v>82</v>
      </c>
      <c r="F2295" s="157" t="s">
        <v>8969</v>
      </c>
      <c r="G2295" s="157" t="s">
        <v>9</v>
      </c>
      <c r="H2295" s="158" t="s">
        <v>9053</v>
      </c>
      <c r="I2295" s="157">
        <v>220269</v>
      </c>
      <c r="J2295" s="157">
        <v>18</v>
      </c>
      <c r="K2295" s="157" t="s">
        <v>9113</v>
      </c>
      <c r="L2295" s="159">
        <v>0.3</v>
      </c>
      <c r="M2295" s="159" t="s">
        <v>9058</v>
      </c>
      <c r="N2295" s="157">
        <v>220269</v>
      </c>
      <c r="O2295" s="7" t="s">
        <v>9056</v>
      </c>
      <c r="P2295" s="16">
        <f>IFERROR(LOOKUP(E2295,{30,43,48,53,58,63,68,73,78,83,88,93,97},{42,47,52,57,62,67,72,77,82,87,92,99,100}),999)</f>
        <v>82</v>
      </c>
      <c r="Q2295">
        <v>1</v>
      </c>
    </row>
    <row r="2296" spans="1:17" x14ac:dyDescent="0.35">
      <c r="A2296" s="153">
        <v>25206</v>
      </c>
      <c r="B2296" t="s">
        <v>9052</v>
      </c>
      <c r="C2296" s="154">
        <v>44797</v>
      </c>
      <c r="D2296" s="155" t="s">
        <v>6</v>
      </c>
      <c r="E2296" s="156">
        <v>93</v>
      </c>
      <c r="F2296" s="157" t="s">
        <v>8969</v>
      </c>
      <c r="G2296" s="155" t="s">
        <v>9069</v>
      </c>
      <c r="H2296" s="158" t="s">
        <v>9009</v>
      </c>
      <c r="I2296" s="157"/>
      <c r="J2296" s="157">
        <v>18</v>
      </c>
      <c r="K2296" s="157" t="s">
        <v>9054</v>
      </c>
      <c r="L2296" s="153">
        <v>0.4</v>
      </c>
      <c r="M2296" s="159" t="s">
        <v>9058</v>
      </c>
      <c r="N2296" s="157"/>
      <c r="O2296" s="7" t="s">
        <v>9056</v>
      </c>
      <c r="P2296" s="16">
        <f>IFERROR(LOOKUP(E2296,{30,43,48,53,58,63,68,73,78,83,88,93,97},{42,47,52,57,62,67,72,77,82,87,92,99,100}),999)</f>
        <v>99</v>
      </c>
      <c r="Q2296">
        <v>1</v>
      </c>
    </row>
    <row r="2297" spans="1:17" x14ac:dyDescent="0.35">
      <c r="A2297" s="153">
        <v>25207</v>
      </c>
      <c r="B2297" t="s">
        <v>9052</v>
      </c>
      <c r="C2297" s="154">
        <v>44797</v>
      </c>
      <c r="D2297" s="155" t="s">
        <v>16</v>
      </c>
      <c r="E2297" s="156">
        <v>85</v>
      </c>
      <c r="F2297" s="157" t="s">
        <v>8969</v>
      </c>
      <c r="G2297" s="155" t="s">
        <v>9069</v>
      </c>
      <c r="H2297" s="158" t="s">
        <v>9009</v>
      </c>
      <c r="I2297" s="157"/>
      <c r="J2297" s="157">
        <v>18</v>
      </c>
      <c r="K2297" s="157" t="s">
        <v>9054</v>
      </c>
      <c r="L2297" s="153">
        <v>0.4</v>
      </c>
      <c r="M2297" s="159" t="s">
        <v>9058</v>
      </c>
      <c r="N2297" s="157"/>
      <c r="O2297" s="7" t="s">
        <v>9056</v>
      </c>
      <c r="P2297" s="16">
        <f>IFERROR(LOOKUP(E2297,{30,43,48,53,58,63,68,73,78,83,88,93,97},{42,47,52,57,62,67,72,77,82,87,92,99,100}),999)</f>
        <v>87</v>
      </c>
      <c r="Q2297">
        <v>1</v>
      </c>
    </row>
    <row r="2298" spans="1:17" x14ac:dyDescent="0.35">
      <c r="A2298" s="153">
        <v>25208</v>
      </c>
      <c r="B2298" t="s">
        <v>9052</v>
      </c>
      <c r="C2298" s="154">
        <v>44798</v>
      </c>
      <c r="D2298" s="155" t="s">
        <v>6</v>
      </c>
      <c r="E2298" s="156">
        <v>94</v>
      </c>
      <c r="F2298" s="157" t="s">
        <v>8969</v>
      </c>
      <c r="G2298" s="155" t="s">
        <v>9069</v>
      </c>
      <c r="H2298" s="158" t="s">
        <v>9009</v>
      </c>
      <c r="I2298" s="157"/>
      <c r="J2298" s="157">
        <v>18</v>
      </c>
      <c r="K2298" s="157" t="s">
        <v>9054</v>
      </c>
      <c r="L2298" s="153">
        <v>0.3</v>
      </c>
      <c r="M2298" s="159" t="s">
        <v>9058</v>
      </c>
      <c r="N2298" s="157"/>
      <c r="O2298" s="7" t="s">
        <v>9056</v>
      </c>
      <c r="P2298" s="16">
        <f>IFERROR(LOOKUP(E2298,{30,43,48,53,58,63,68,73,78,83,88,93,97},{42,47,52,57,62,67,72,77,82,87,92,99,100}),999)</f>
        <v>99</v>
      </c>
      <c r="Q2298">
        <v>1</v>
      </c>
    </row>
    <row r="2299" spans="1:17" x14ac:dyDescent="0.35">
      <c r="A2299" s="153">
        <v>25209</v>
      </c>
      <c r="B2299" t="s">
        <v>9052</v>
      </c>
      <c r="C2299" s="154">
        <v>44798</v>
      </c>
      <c r="D2299" s="155" t="s">
        <v>6</v>
      </c>
      <c r="E2299" s="156">
        <v>85</v>
      </c>
      <c r="F2299" s="157" t="s">
        <v>8969</v>
      </c>
      <c r="G2299" s="155" t="s">
        <v>9069</v>
      </c>
      <c r="H2299" s="158" t="s">
        <v>9009</v>
      </c>
      <c r="I2299" s="157"/>
      <c r="J2299" s="157">
        <v>18</v>
      </c>
      <c r="K2299" s="157" t="s">
        <v>9054</v>
      </c>
      <c r="L2299" s="153">
        <v>0.3</v>
      </c>
      <c r="M2299" s="159" t="s">
        <v>9058</v>
      </c>
      <c r="N2299" s="157"/>
      <c r="O2299" s="7" t="s">
        <v>9056</v>
      </c>
      <c r="P2299" s="16">
        <f>IFERROR(LOOKUP(E2299,{30,43,48,53,58,63,68,73,78,83,88,93,97},{42,47,52,57,62,67,72,77,82,87,92,99,100}),999)</f>
        <v>87</v>
      </c>
      <c r="Q2299">
        <v>1</v>
      </c>
    </row>
    <row r="2300" spans="1:17" x14ac:dyDescent="0.35">
      <c r="A2300" s="153">
        <v>25210</v>
      </c>
      <c r="B2300" t="s">
        <v>9052</v>
      </c>
      <c r="C2300" s="154">
        <v>44799</v>
      </c>
      <c r="D2300" s="155" t="s">
        <v>6</v>
      </c>
      <c r="E2300" s="156">
        <v>78</v>
      </c>
      <c r="F2300" s="157" t="s">
        <v>8969</v>
      </c>
      <c r="G2300" s="155" t="s">
        <v>9069</v>
      </c>
      <c r="H2300" s="158" t="s">
        <v>9009</v>
      </c>
      <c r="I2300" s="157"/>
      <c r="J2300" s="157">
        <v>18</v>
      </c>
      <c r="K2300" s="157" t="s">
        <v>9054</v>
      </c>
      <c r="L2300" s="153">
        <v>0.3</v>
      </c>
      <c r="M2300" s="159" t="s">
        <v>9058</v>
      </c>
      <c r="N2300" s="157"/>
      <c r="O2300" s="7" t="s">
        <v>9056</v>
      </c>
      <c r="P2300" s="16">
        <f>IFERROR(LOOKUP(E2300,{30,43,48,53,58,63,68,73,78,83,88,93,97},{42,47,52,57,62,67,72,77,82,87,92,99,100}),999)</f>
        <v>82</v>
      </c>
      <c r="Q2300">
        <v>1</v>
      </c>
    </row>
    <row r="2301" spans="1:17" x14ac:dyDescent="0.35">
      <c r="A2301" s="153">
        <v>25211</v>
      </c>
      <c r="B2301" t="s">
        <v>9052</v>
      </c>
      <c r="C2301" s="154">
        <v>44799</v>
      </c>
      <c r="D2301" s="155" t="s">
        <v>16</v>
      </c>
      <c r="E2301" s="156">
        <v>87</v>
      </c>
      <c r="F2301" s="157" t="s">
        <v>8969</v>
      </c>
      <c r="G2301" s="155" t="s">
        <v>9069</v>
      </c>
      <c r="H2301" s="158" t="s">
        <v>9009</v>
      </c>
      <c r="I2301" s="157"/>
      <c r="J2301" s="157">
        <v>18</v>
      </c>
      <c r="K2301" s="157" t="s">
        <v>9054</v>
      </c>
      <c r="L2301" s="153">
        <v>0.4</v>
      </c>
      <c r="M2301" s="159" t="s">
        <v>9058</v>
      </c>
      <c r="N2301" s="157"/>
      <c r="O2301" s="7" t="s">
        <v>9056</v>
      </c>
      <c r="P2301" s="16">
        <f>IFERROR(LOOKUP(E2301,{30,43,48,53,58,63,68,73,78,83,88,93,97},{42,47,52,57,62,67,72,77,82,87,92,99,100}),999)</f>
        <v>87</v>
      </c>
      <c r="Q2301">
        <v>1</v>
      </c>
    </row>
    <row r="2302" spans="1:17" x14ac:dyDescent="0.35">
      <c r="A2302" s="153">
        <v>25212</v>
      </c>
      <c r="B2302" t="s">
        <v>9052</v>
      </c>
      <c r="C2302" s="154">
        <v>44800</v>
      </c>
      <c r="D2302" s="155" t="s">
        <v>16</v>
      </c>
      <c r="E2302" s="156">
        <v>85</v>
      </c>
      <c r="F2302" s="157" t="s">
        <v>8969</v>
      </c>
      <c r="G2302" s="155" t="s">
        <v>9069</v>
      </c>
      <c r="H2302" s="158" t="s">
        <v>9009</v>
      </c>
      <c r="I2302" s="157"/>
      <c r="J2302" s="157">
        <v>18</v>
      </c>
      <c r="K2302" s="157" t="s">
        <v>9054</v>
      </c>
      <c r="L2302" s="153">
        <v>0.3</v>
      </c>
      <c r="M2302" s="159" t="s">
        <v>9058</v>
      </c>
      <c r="N2302" s="157"/>
      <c r="O2302" s="7" t="s">
        <v>9056</v>
      </c>
      <c r="P2302" s="16">
        <f>IFERROR(LOOKUP(E2302,{30,43,48,53,58,63,68,73,78,83,88,93,97},{42,47,52,57,62,67,72,77,82,87,92,99,100}),999)</f>
        <v>87</v>
      </c>
      <c r="Q2302">
        <v>1</v>
      </c>
    </row>
    <row r="2303" spans="1:17" x14ac:dyDescent="0.35">
      <c r="A2303" s="153">
        <v>25213</v>
      </c>
      <c r="B2303" t="s">
        <v>9052</v>
      </c>
      <c r="C2303" s="154">
        <v>44800</v>
      </c>
      <c r="D2303" s="155" t="s">
        <v>6</v>
      </c>
      <c r="E2303" s="156">
        <v>96</v>
      </c>
      <c r="F2303" s="157" t="s">
        <v>8969</v>
      </c>
      <c r="G2303" s="157" t="s">
        <v>9</v>
      </c>
      <c r="H2303" s="158" t="s">
        <v>9009</v>
      </c>
      <c r="I2303" s="157"/>
      <c r="J2303" s="157">
        <v>18</v>
      </c>
      <c r="K2303" s="157" t="s">
        <v>9054</v>
      </c>
      <c r="L2303" s="153">
        <v>0.5</v>
      </c>
      <c r="M2303" s="159" t="s">
        <v>9058</v>
      </c>
      <c r="N2303" s="157"/>
      <c r="O2303" s="7" t="s">
        <v>9056</v>
      </c>
      <c r="P2303" s="16">
        <f>IFERROR(LOOKUP(E2303,{30,43,48,53,58,63,68,73,78,83,88,93,97},{42,47,52,57,62,67,72,77,82,87,92,99,100}),999)</f>
        <v>99</v>
      </c>
      <c r="Q2303">
        <v>1</v>
      </c>
    </row>
    <row r="2304" spans="1:17" x14ac:dyDescent="0.35">
      <c r="A2304" s="153">
        <v>25214</v>
      </c>
      <c r="B2304" t="s">
        <v>9052</v>
      </c>
      <c r="C2304" s="154">
        <v>44800</v>
      </c>
      <c r="D2304" s="155" t="s">
        <v>6</v>
      </c>
      <c r="E2304" s="156">
        <v>89</v>
      </c>
      <c r="F2304" s="157" t="s">
        <v>8969</v>
      </c>
      <c r="G2304" s="155" t="s">
        <v>9069</v>
      </c>
      <c r="H2304" s="158" t="s">
        <v>9009</v>
      </c>
      <c r="I2304" s="157"/>
      <c r="J2304" s="157">
        <v>18</v>
      </c>
      <c r="K2304" s="157" t="s">
        <v>9054</v>
      </c>
      <c r="L2304" s="153">
        <v>0.3</v>
      </c>
      <c r="M2304" s="159" t="s">
        <v>9058</v>
      </c>
      <c r="N2304" s="157"/>
      <c r="O2304" s="7" t="s">
        <v>9056</v>
      </c>
      <c r="P2304" s="16">
        <f>IFERROR(LOOKUP(E2304,{30,43,48,53,58,63,68,73,78,83,88,93,97},{42,47,52,57,62,67,72,77,82,87,92,99,100}),999)</f>
        <v>92</v>
      </c>
      <c r="Q2304">
        <v>1</v>
      </c>
    </row>
    <row r="2305" spans="1:17" x14ac:dyDescent="0.35">
      <c r="A2305" s="153">
        <v>25215</v>
      </c>
      <c r="B2305" t="s">
        <v>9052</v>
      </c>
      <c r="C2305" s="154">
        <v>44800</v>
      </c>
      <c r="D2305" s="155" t="s">
        <v>6</v>
      </c>
      <c r="E2305" s="156">
        <v>86</v>
      </c>
      <c r="F2305" s="157" t="s">
        <v>8969</v>
      </c>
      <c r="G2305" s="155" t="s">
        <v>9069</v>
      </c>
      <c r="H2305" s="158" t="s">
        <v>9009</v>
      </c>
      <c r="I2305" s="157"/>
      <c r="J2305" s="157">
        <v>18</v>
      </c>
      <c r="K2305" s="157" t="s">
        <v>9054</v>
      </c>
      <c r="L2305" s="153">
        <v>0.3</v>
      </c>
      <c r="M2305" s="159" t="s">
        <v>9058</v>
      </c>
      <c r="N2305" s="157"/>
      <c r="O2305" s="7" t="s">
        <v>9056</v>
      </c>
      <c r="P2305" s="16">
        <f>IFERROR(LOOKUP(E2305,{30,43,48,53,58,63,68,73,78,83,88,93,97},{42,47,52,57,62,67,72,77,82,87,92,99,100}),999)</f>
        <v>87</v>
      </c>
      <c r="Q2305">
        <v>1</v>
      </c>
    </row>
    <row r="2306" spans="1:17" x14ac:dyDescent="0.35">
      <c r="A2306" s="153">
        <v>25216</v>
      </c>
      <c r="B2306" t="s">
        <v>9052</v>
      </c>
      <c r="C2306" s="154">
        <v>44800</v>
      </c>
      <c r="D2306" s="155" t="s">
        <v>16</v>
      </c>
      <c r="E2306" s="156">
        <v>80</v>
      </c>
      <c r="F2306" s="157" t="s">
        <v>8969</v>
      </c>
      <c r="G2306" s="155" t="s">
        <v>9069</v>
      </c>
      <c r="H2306" s="158" t="s">
        <v>9009</v>
      </c>
      <c r="I2306" s="157"/>
      <c r="J2306" s="157">
        <v>18</v>
      </c>
      <c r="K2306" s="157" t="s">
        <v>9054</v>
      </c>
      <c r="L2306" s="153">
        <v>0.3</v>
      </c>
      <c r="M2306" s="159" t="s">
        <v>9058</v>
      </c>
      <c r="N2306" s="157"/>
      <c r="O2306" s="7" t="s">
        <v>9056</v>
      </c>
      <c r="P2306" s="16">
        <f>IFERROR(LOOKUP(E2306,{30,43,48,53,58,63,68,73,78,83,88,93,97},{42,47,52,57,62,67,72,77,82,87,92,99,100}),999)</f>
        <v>82</v>
      </c>
      <c r="Q2306">
        <v>1</v>
      </c>
    </row>
    <row r="2307" spans="1:17" x14ac:dyDescent="0.35">
      <c r="A2307" s="153">
        <v>25217</v>
      </c>
      <c r="B2307" t="s">
        <v>9052</v>
      </c>
      <c r="C2307" s="154">
        <v>44801</v>
      </c>
      <c r="D2307" s="155" t="s">
        <v>16</v>
      </c>
      <c r="E2307" s="156">
        <v>86</v>
      </c>
      <c r="F2307" s="157" t="s">
        <v>8969</v>
      </c>
      <c r="G2307" s="155" t="s">
        <v>9069</v>
      </c>
      <c r="H2307" s="158" t="s">
        <v>9009</v>
      </c>
      <c r="I2307" s="157"/>
      <c r="J2307" s="157">
        <v>18</v>
      </c>
      <c r="K2307" s="157" t="s">
        <v>9054</v>
      </c>
      <c r="L2307" s="153">
        <v>0.3</v>
      </c>
      <c r="M2307" s="159" t="s">
        <v>9058</v>
      </c>
      <c r="N2307" s="157"/>
      <c r="O2307" s="7" t="s">
        <v>9056</v>
      </c>
      <c r="P2307" s="16">
        <f>IFERROR(LOOKUP(E2307,{30,43,48,53,58,63,68,73,78,83,88,93,97},{42,47,52,57,62,67,72,77,82,87,92,99,100}),999)</f>
        <v>87</v>
      </c>
      <c r="Q2307">
        <v>1</v>
      </c>
    </row>
    <row r="2308" spans="1:17" x14ac:dyDescent="0.35">
      <c r="A2308" s="153">
        <v>25218</v>
      </c>
      <c r="B2308" t="s">
        <v>9052</v>
      </c>
      <c r="C2308" s="154">
        <v>44801</v>
      </c>
      <c r="D2308" s="155" t="s">
        <v>16</v>
      </c>
      <c r="E2308" s="156">
        <v>79</v>
      </c>
      <c r="F2308" s="157" t="s">
        <v>8969</v>
      </c>
      <c r="G2308" s="155" t="s">
        <v>9069</v>
      </c>
      <c r="H2308" s="158" t="s">
        <v>9009</v>
      </c>
      <c r="I2308" s="157"/>
      <c r="J2308" s="157">
        <v>18</v>
      </c>
      <c r="K2308" s="157" t="s">
        <v>9054</v>
      </c>
      <c r="L2308" s="153">
        <v>0.3</v>
      </c>
      <c r="M2308" s="159" t="s">
        <v>9058</v>
      </c>
      <c r="N2308" s="157"/>
      <c r="O2308" s="7" t="s">
        <v>9056</v>
      </c>
      <c r="P2308" s="16">
        <f>IFERROR(LOOKUP(E2308,{30,43,48,53,58,63,68,73,78,83,88,93,97},{42,47,52,57,62,67,72,77,82,87,92,99,100}),999)</f>
        <v>82</v>
      </c>
      <c r="Q2308">
        <v>1</v>
      </c>
    </row>
    <row r="2309" spans="1:17" x14ac:dyDescent="0.35">
      <c r="A2309" s="153">
        <v>25219</v>
      </c>
      <c r="B2309" t="s">
        <v>9052</v>
      </c>
      <c r="C2309" s="154">
        <v>44802</v>
      </c>
      <c r="D2309" s="155" t="s">
        <v>16</v>
      </c>
      <c r="E2309" s="156">
        <v>82</v>
      </c>
      <c r="F2309" s="157" t="s">
        <v>8969</v>
      </c>
      <c r="G2309" s="155" t="s">
        <v>9069</v>
      </c>
      <c r="H2309" s="158" t="s">
        <v>9009</v>
      </c>
      <c r="I2309" s="157"/>
      <c r="J2309" s="157">
        <v>18</v>
      </c>
      <c r="K2309" s="157" t="s">
        <v>9054</v>
      </c>
      <c r="L2309" s="153">
        <v>0.3</v>
      </c>
      <c r="M2309" s="159" t="s">
        <v>9058</v>
      </c>
      <c r="N2309" s="157"/>
      <c r="O2309" s="7" t="s">
        <v>9056</v>
      </c>
      <c r="P2309" s="16">
        <f>IFERROR(LOOKUP(E2309,{30,43,48,53,58,63,68,73,78,83,88,93,97},{42,47,52,57,62,67,72,77,82,87,92,99,100}),999)</f>
        <v>82</v>
      </c>
      <c r="Q2309">
        <v>1</v>
      </c>
    </row>
    <row r="2310" spans="1:17" x14ac:dyDescent="0.35">
      <c r="A2310" s="153">
        <v>25220</v>
      </c>
      <c r="B2310" t="s">
        <v>9052</v>
      </c>
      <c r="C2310" s="154">
        <v>44804</v>
      </c>
      <c r="D2310" s="155" t="s">
        <v>6</v>
      </c>
      <c r="E2310" s="156">
        <v>44</v>
      </c>
      <c r="F2310" s="157" t="s">
        <v>8969</v>
      </c>
      <c r="G2310" s="157" t="s">
        <v>9</v>
      </c>
      <c r="H2310" s="158" t="s">
        <v>9009</v>
      </c>
      <c r="I2310" s="157"/>
      <c r="J2310" s="157">
        <v>18</v>
      </c>
      <c r="K2310" s="157" t="s">
        <v>9054</v>
      </c>
      <c r="L2310" s="159">
        <v>9.9</v>
      </c>
      <c r="M2310" s="159"/>
      <c r="N2310" s="157"/>
      <c r="O2310" s="7" t="s">
        <v>9056</v>
      </c>
      <c r="P2310" s="16">
        <f>IFERROR(LOOKUP(E2310,{30,43,48,53,58,63,68,73,78,83,88,93,97},{42,47,52,57,62,67,72,77,82,87,92,99,100}),999)</f>
        <v>47</v>
      </c>
      <c r="Q2310">
        <v>1</v>
      </c>
    </row>
    <row r="2311" spans="1:17" x14ac:dyDescent="0.35">
      <c r="A2311" s="153">
        <v>25221</v>
      </c>
      <c r="B2311" t="s">
        <v>9052</v>
      </c>
      <c r="C2311" s="154">
        <v>44805</v>
      </c>
      <c r="D2311" s="155" t="s">
        <v>16</v>
      </c>
      <c r="E2311" s="156">
        <v>74</v>
      </c>
      <c r="F2311" s="157" t="s">
        <v>8969</v>
      </c>
      <c r="G2311" s="157" t="s">
        <v>9</v>
      </c>
      <c r="H2311" s="158" t="s">
        <v>9053</v>
      </c>
      <c r="I2311" s="157">
        <v>220510</v>
      </c>
      <c r="J2311" s="157">
        <v>18</v>
      </c>
      <c r="K2311" s="157" t="s">
        <v>9078</v>
      </c>
      <c r="L2311" s="159">
        <v>0.3</v>
      </c>
      <c r="M2311" s="159" t="s">
        <v>9058</v>
      </c>
      <c r="N2311" s="157">
        <v>220510</v>
      </c>
      <c r="O2311" s="7" t="s">
        <v>9056</v>
      </c>
      <c r="P2311" s="16">
        <f>IFERROR(LOOKUP(E2311,{30,43,48,53,58,63,68,73,78,83,88,93,97},{42,47,52,57,62,67,72,77,82,87,92,99,100}),999)</f>
        <v>77</v>
      </c>
      <c r="Q2311">
        <v>1</v>
      </c>
    </row>
    <row r="2312" spans="1:17" x14ac:dyDescent="0.35">
      <c r="A2312" s="153">
        <v>25222</v>
      </c>
      <c r="B2312" t="s">
        <v>9052</v>
      </c>
      <c r="C2312" s="154">
        <v>44806</v>
      </c>
      <c r="D2312" s="155" t="s">
        <v>16</v>
      </c>
      <c r="E2312" s="156">
        <v>83</v>
      </c>
      <c r="F2312" s="157" t="s">
        <v>8969</v>
      </c>
      <c r="G2312" s="155" t="s">
        <v>9069</v>
      </c>
      <c r="H2312" s="158" t="s">
        <v>9009</v>
      </c>
      <c r="I2312" s="157"/>
      <c r="J2312" s="157">
        <v>60</v>
      </c>
      <c r="K2312" s="157" t="s">
        <v>9054</v>
      </c>
      <c r="L2312" s="153">
        <v>0.3</v>
      </c>
      <c r="M2312" s="159" t="s">
        <v>9058</v>
      </c>
      <c r="N2312" s="157"/>
      <c r="O2312" s="7" t="s">
        <v>9056</v>
      </c>
      <c r="P2312" s="16">
        <f>IFERROR(LOOKUP(E2312,{30,43,48,53,58,63,68,73,78,83,88,93,97},{42,47,52,57,62,67,72,77,82,87,92,99,100}),999)</f>
        <v>87</v>
      </c>
      <c r="Q2312">
        <v>1</v>
      </c>
    </row>
    <row r="2313" spans="1:17" x14ac:dyDescent="0.35">
      <c r="A2313" s="153">
        <v>25223</v>
      </c>
      <c r="B2313" t="s">
        <v>9052</v>
      </c>
      <c r="C2313" s="154">
        <v>44810</v>
      </c>
      <c r="D2313" s="155" t="s">
        <v>16</v>
      </c>
      <c r="E2313" s="156">
        <v>79</v>
      </c>
      <c r="F2313" s="157" t="s">
        <v>8969</v>
      </c>
      <c r="G2313" s="157" t="s">
        <v>9</v>
      </c>
      <c r="H2313" s="158" t="s">
        <v>9053</v>
      </c>
      <c r="I2313" s="157">
        <v>637603</v>
      </c>
      <c r="J2313" s="157">
        <v>18</v>
      </c>
      <c r="K2313" s="157" t="s">
        <v>9055</v>
      </c>
      <c r="L2313" s="159">
        <v>1.2</v>
      </c>
      <c r="M2313" s="159" t="s">
        <v>9000</v>
      </c>
      <c r="N2313" s="157">
        <v>637603</v>
      </c>
      <c r="O2313" s="7" t="s">
        <v>9056</v>
      </c>
      <c r="P2313" s="16">
        <f>IFERROR(LOOKUP(E2313,{30,43,48,53,58,63,68,73,78,83,88,93,97},{42,47,52,57,62,67,72,77,82,87,92,99,100}),999)</f>
        <v>82</v>
      </c>
      <c r="Q2313">
        <v>1</v>
      </c>
    </row>
    <row r="2314" spans="1:17" ht="29" x14ac:dyDescent="0.35">
      <c r="A2314" s="153">
        <v>25224</v>
      </c>
      <c r="B2314" t="s">
        <v>9052</v>
      </c>
      <c r="C2314" s="154">
        <v>44811</v>
      </c>
      <c r="D2314" s="155" t="s">
        <v>16</v>
      </c>
      <c r="E2314" s="156">
        <v>84</v>
      </c>
      <c r="F2314" s="157" t="s">
        <v>8969</v>
      </c>
      <c r="G2314" s="157" t="s">
        <v>9</v>
      </c>
      <c r="H2314" s="158" t="s">
        <v>9053</v>
      </c>
      <c r="I2314" s="157">
        <v>220270</v>
      </c>
      <c r="J2314" s="157">
        <v>18</v>
      </c>
      <c r="K2314" s="157" t="s">
        <v>9115</v>
      </c>
      <c r="L2314" s="159">
        <v>0.3</v>
      </c>
      <c r="M2314" s="159" t="s">
        <v>9058</v>
      </c>
      <c r="N2314" s="157">
        <v>220270</v>
      </c>
      <c r="O2314" s="7" t="s">
        <v>9056</v>
      </c>
      <c r="P2314" s="16">
        <f>IFERROR(LOOKUP(E2314,{30,43,48,53,58,63,68,73,78,83,88,93,97},{42,47,52,57,62,67,72,77,82,87,92,99,100}),999)</f>
        <v>87</v>
      </c>
      <c r="Q2314">
        <v>1</v>
      </c>
    </row>
    <row r="2315" spans="1:17" x14ac:dyDescent="0.35">
      <c r="A2315" s="153">
        <v>25225</v>
      </c>
      <c r="B2315" t="s">
        <v>9052</v>
      </c>
      <c r="C2315" s="154">
        <v>44811</v>
      </c>
      <c r="D2315" s="155" t="s">
        <v>16</v>
      </c>
      <c r="E2315" s="156">
        <v>83</v>
      </c>
      <c r="F2315" s="157" t="s">
        <v>8969</v>
      </c>
      <c r="G2315" s="155" t="s">
        <v>9069</v>
      </c>
      <c r="H2315" s="158" t="s">
        <v>9009</v>
      </c>
      <c r="I2315" s="157"/>
      <c r="J2315" s="157">
        <v>18</v>
      </c>
      <c r="K2315" s="157" t="s">
        <v>9054</v>
      </c>
      <c r="L2315" s="159">
        <v>9.9</v>
      </c>
      <c r="M2315" s="159"/>
      <c r="N2315" s="157"/>
      <c r="O2315" s="7" t="s">
        <v>9056</v>
      </c>
      <c r="P2315" s="16">
        <f>IFERROR(LOOKUP(E2315,{30,43,48,53,58,63,68,73,78,83,88,93,97},{42,47,52,57,62,67,72,77,82,87,92,99,100}),999)</f>
        <v>87</v>
      </c>
      <c r="Q2315">
        <v>1</v>
      </c>
    </row>
    <row r="2316" spans="1:17" x14ac:dyDescent="0.35">
      <c r="A2316" s="153">
        <v>25226</v>
      </c>
      <c r="B2316" t="s">
        <v>9052</v>
      </c>
      <c r="C2316" s="154">
        <v>44812</v>
      </c>
      <c r="D2316" s="155" t="s">
        <v>16</v>
      </c>
      <c r="E2316" s="156">
        <v>81</v>
      </c>
      <c r="F2316" s="157" t="s">
        <v>8969</v>
      </c>
      <c r="G2316" s="155" t="s">
        <v>9069</v>
      </c>
      <c r="H2316" s="158" t="s">
        <v>9009</v>
      </c>
      <c r="I2316" s="157"/>
      <c r="J2316" s="157">
        <v>60</v>
      </c>
      <c r="K2316" s="157" t="s">
        <v>9054</v>
      </c>
      <c r="L2316" s="153">
        <v>0.3</v>
      </c>
      <c r="M2316" s="159" t="s">
        <v>9058</v>
      </c>
      <c r="N2316" s="157"/>
      <c r="O2316" s="7" t="s">
        <v>9056</v>
      </c>
      <c r="P2316" s="16">
        <f>IFERROR(LOOKUP(E2316,{30,43,48,53,58,63,68,73,78,83,88,93,97},{42,47,52,57,62,67,72,77,82,87,92,99,100}),999)</f>
        <v>82</v>
      </c>
      <c r="Q2316">
        <v>1</v>
      </c>
    </row>
    <row r="2317" spans="1:17" x14ac:dyDescent="0.35">
      <c r="A2317" s="153">
        <v>25227</v>
      </c>
      <c r="B2317" t="s">
        <v>9052</v>
      </c>
      <c r="C2317" s="154">
        <v>44812</v>
      </c>
      <c r="D2317" s="155" t="s">
        <v>16</v>
      </c>
      <c r="E2317" s="156">
        <v>81</v>
      </c>
      <c r="F2317" s="157" t="s">
        <v>8969</v>
      </c>
      <c r="G2317" s="155" t="s">
        <v>9069</v>
      </c>
      <c r="H2317" s="158" t="s">
        <v>9009</v>
      </c>
      <c r="I2317" s="157"/>
      <c r="J2317" s="157">
        <v>60</v>
      </c>
      <c r="K2317" s="157" t="s">
        <v>9054</v>
      </c>
      <c r="L2317" s="153">
        <v>0.4</v>
      </c>
      <c r="M2317" s="159" t="s">
        <v>9058</v>
      </c>
      <c r="N2317" s="157"/>
      <c r="O2317" s="7" t="s">
        <v>9056</v>
      </c>
      <c r="P2317" s="16">
        <f>IFERROR(LOOKUP(E2317,{30,43,48,53,58,63,68,73,78,83,88,93,97},{42,47,52,57,62,67,72,77,82,87,92,99,100}),999)</f>
        <v>82</v>
      </c>
      <c r="Q2317">
        <v>1</v>
      </c>
    </row>
    <row r="2318" spans="1:17" x14ac:dyDescent="0.35">
      <c r="A2318" s="153">
        <v>25228</v>
      </c>
      <c r="B2318" t="s">
        <v>9052</v>
      </c>
      <c r="C2318" s="154">
        <v>44813</v>
      </c>
      <c r="D2318" s="155" t="s">
        <v>16</v>
      </c>
      <c r="E2318" s="156">
        <v>84</v>
      </c>
      <c r="F2318" s="157" t="s">
        <v>8969</v>
      </c>
      <c r="G2318" s="155" t="s">
        <v>9069</v>
      </c>
      <c r="H2318" s="158" t="s">
        <v>9009</v>
      </c>
      <c r="I2318" s="157"/>
      <c r="J2318" s="157">
        <v>18</v>
      </c>
      <c r="K2318" s="157" t="s">
        <v>9054</v>
      </c>
      <c r="L2318" s="153">
        <v>0.3</v>
      </c>
      <c r="M2318" s="159" t="s">
        <v>9058</v>
      </c>
      <c r="N2318" s="157"/>
      <c r="O2318" s="7" t="s">
        <v>9056</v>
      </c>
      <c r="P2318" s="16">
        <f>IFERROR(LOOKUP(E2318,{30,43,48,53,58,63,68,73,78,83,88,93,97},{42,47,52,57,62,67,72,77,82,87,92,99,100}),999)</f>
        <v>87</v>
      </c>
      <c r="Q2318">
        <v>1</v>
      </c>
    </row>
    <row r="2319" spans="1:17" ht="29" x14ac:dyDescent="0.35">
      <c r="A2319" s="153">
        <v>25229</v>
      </c>
      <c r="B2319" t="s">
        <v>9052</v>
      </c>
      <c r="C2319" s="154">
        <v>44816</v>
      </c>
      <c r="D2319" s="155" t="s">
        <v>6</v>
      </c>
      <c r="E2319" s="156">
        <v>92</v>
      </c>
      <c r="F2319" s="157" t="s">
        <v>8969</v>
      </c>
      <c r="G2319" s="157" t="s">
        <v>9</v>
      </c>
      <c r="H2319" s="158" t="s">
        <v>9053</v>
      </c>
      <c r="I2319" s="157">
        <v>220268</v>
      </c>
      <c r="J2319" s="157">
        <v>60</v>
      </c>
      <c r="K2319" s="157" t="s">
        <v>9125</v>
      </c>
      <c r="L2319" s="159">
        <v>0.4</v>
      </c>
      <c r="M2319" s="159" t="s">
        <v>9058</v>
      </c>
      <c r="N2319" s="157">
        <v>220268</v>
      </c>
      <c r="O2319" s="7" t="s">
        <v>9056</v>
      </c>
      <c r="P2319" s="16">
        <f>IFERROR(LOOKUP(E2319,{30,43,48,53,58,63,68,73,78,83,88,93,97},{42,47,52,57,62,67,72,77,82,87,92,99,100}),999)</f>
        <v>92</v>
      </c>
      <c r="Q2319">
        <v>1</v>
      </c>
    </row>
    <row r="2320" spans="1:17" ht="29" x14ac:dyDescent="0.35">
      <c r="A2320" s="153">
        <v>25230</v>
      </c>
      <c r="B2320" t="s">
        <v>9052</v>
      </c>
      <c r="C2320" s="154">
        <v>44816</v>
      </c>
      <c r="D2320" s="155" t="s">
        <v>16</v>
      </c>
      <c r="E2320" s="156">
        <v>83</v>
      </c>
      <c r="F2320" s="157" t="s">
        <v>8969</v>
      </c>
      <c r="G2320" s="157" t="s">
        <v>9</v>
      </c>
      <c r="H2320" s="158" t="s">
        <v>9053</v>
      </c>
      <c r="I2320" s="157">
        <v>637420</v>
      </c>
      <c r="J2320" s="157">
        <v>18</v>
      </c>
      <c r="K2320" s="157" t="s">
        <v>9081</v>
      </c>
      <c r="L2320" s="159">
        <v>0.3</v>
      </c>
      <c r="M2320" s="159" t="s">
        <v>9058</v>
      </c>
      <c r="N2320" s="157">
        <v>637420</v>
      </c>
      <c r="O2320" s="7" t="s">
        <v>9056</v>
      </c>
      <c r="P2320" s="16">
        <f>IFERROR(LOOKUP(E2320,{30,43,48,53,58,63,68,73,78,83,88,93,97},{42,47,52,57,62,67,72,77,82,87,92,99,100}),999)</f>
        <v>87</v>
      </c>
      <c r="Q2320">
        <v>1</v>
      </c>
    </row>
    <row r="2321" spans="1:17" x14ac:dyDescent="0.35">
      <c r="A2321" s="153">
        <v>25231</v>
      </c>
      <c r="B2321" t="s">
        <v>9052</v>
      </c>
      <c r="C2321" s="154">
        <v>44816</v>
      </c>
      <c r="D2321" s="155" t="s">
        <v>16</v>
      </c>
      <c r="E2321" s="156">
        <v>84</v>
      </c>
      <c r="F2321" s="157" t="s">
        <v>8969</v>
      </c>
      <c r="G2321" s="155" t="s">
        <v>9069</v>
      </c>
      <c r="H2321" s="158" t="s">
        <v>9009</v>
      </c>
      <c r="I2321" s="157"/>
      <c r="J2321" s="157">
        <v>60</v>
      </c>
      <c r="K2321" s="157" t="s">
        <v>9054</v>
      </c>
      <c r="L2321" s="153">
        <v>1.3</v>
      </c>
      <c r="M2321" s="159" t="s">
        <v>9000</v>
      </c>
      <c r="N2321" s="157"/>
      <c r="O2321" s="7" t="s">
        <v>9056</v>
      </c>
      <c r="P2321" s="16">
        <f>IFERROR(LOOKUP(E2321,{30,43,48,53,58,63,68,73,78,83,88,93,97},{42,47,52,57,62,67,72,77,82,87,92,99,100}),999)</f>
        <v>87</v>
      </c>
      <c r="Q2321">
        <v>1</v>
      </c>
    </row>
    <row r="2322" spans="1:17" x14ac:dyDescent="0.35">
      <c r="A2322" s="153">
        <v>25232</v>
      </c>
      <c r="B2322" t="s">
        <v>9052</v>
      </c>
      <c r="C2322" s="154">
        <v>44816</v>
      </c>
      <c r="D2322" s="155" t="s">
        <v>16</v>
      </c>
      <c r="E2322" s="156">
        <v>83</v>
      </c>
      <c r="F2322" s="157" t="s">
        <v>8969</v>
      </c>
      <c r="G2322" s="157" t="s">
        <v>9</v>
      </c>
      <c r="H2322" s="158" t="s">
        <v>9053</v>
      </c>
      <c r="I2322" s="157">
        <v>220506</v>
      </c>
      <c r="J2322" s="157">
        <v>18</v>
      </c>
      <c r="K2322" s="157" t="s">
        <v>9114</v>
      </c>
      <c r="L2322" s="159">
        <v>0.4</v>
      </c>
      <c r="M2322" s="159" t="s">
        <v>9058</v>
      </c>
      <c r="N2322" s="157">
        <v>220506</v>
      </c>
      <c r="O2322" s="7" t="s">
        <v>9056</v>
      </c>
      <c r="P2322" s="16">
        <f>IFERROR(LOOKUP(E2322,{30,43,48,53,58,63,68,73,78,83,88,93,97},{42,47,52,57,62,67,72,77,82,87,92,99,100}),999)</f>
        <v>87</v>
      </c>
      <c r="Q2322">
        <v>1</v>
      </c>
    </row>
    <row r="2323" spans="1:17" ht="29" x14ac:dyDescent="0.35">
      <c r="A2323" s="153">
        <v>25233</v>
      </c>
      <c r="B2323" t="s">
        <v>9052</v>
      </c>
      <c r="C2323" s="154">
        <v>44817</v>
      </c>
      <c r="D2323" s="155" t="s">
        <v>6</v>
      </c>
      <c r="E2323" s="156">
        <v>89</v>
      </c>
      <c r="F2323" s="157" t="s">
        <v>8969</v>
      </c>
      <c r="G2323" s="157" t="s">
        <v>9</v>
      </c>
      <c r="H2323" s="158" t="s">
        <v>9053</v>
      </c>
      <c r="I2323" s="157">
        <v>220268</v>
      </c>
      <c r="J2323" s="157">
        <v>60</v>
      </c>
      <c r="K2323" s="157" t="s">
        <v>9125</v>
      </c>
      <c r="L2323" s="159">
        <v>0.4</v>
      </c>
      <c r="M2323" s="159" t="s">
        <v>9058</v>
      </c>
      <c r="N2323" s="157">
        <v>220268</v>
      </c>
      <c r="O2323" s="7" t="s">
        <v>9056</v>
      </c>
      <c r="P2323" s="16">
        <f>IFERROR(LOOKUP(E2323,{30,43,48,53,58,63,68,73,78,83,88,93,97},{42,47,52,57,62,67,72,77,82,87,92,99,100}),999)</f>
        <v>92</v>
      </c>
      <c r="Q2323">
        <v>1</v>
      </c>
    </row>
    <row r="2324" spans="1:17" x14ac:dyDescent="0.35">
      <c r="A2324" s="153">
        <v>25234</v>
      </c>
      <c r="B2324" t="s">
        <v>9052</v>
      </c>
      <c r="C2324" s="154">
        <v>44817</v>
      </c>
      <c r="D2324" s="155" t="s">
        <v>16</v>
      </c>
      <c r="E2324" s="156">
        <v>86</v>
      </c>
      <c r="F2324" s="157" t="s">
        <v>8969</v>
      </c>
      <c r="G2324" s="155" t="s">
        <v>9069</v>
      </c>
      <c r="H2324" s="158" t="s">
        <v>9009</v>
      </c>
      <c r="I2324" s="157"/>
      <c r="J2324" s="157">
        <v>18</v>
      </c>
      <c r="K2324" s="157" t="s">
        <v>9054</v>
      </c>
      <c r="L2324" s="153">
        <v>0.3</v>
      </c>
      <c r="M2324" s="159" t="s">
        <v>9058</v>
      </c>
      <c r="N2324" s="157"/>
      <c r="O2324" s="7" t="s">
        <v>9056</v>
      </c>
      <c r="P2324" s="16">
        <f>IFERROR(LOOKUP(E2324,{30,43,48,53,58,63,68,73,78,83,88,93,97},{42,47,52,57,62,67,72,77,82,87,92,99,100}),999)</f>
        <v>87</v>
      </c>
      <c r="Q2324">
        <v>1</v>
      </c>
    </row>
    <row r="2325" spans="1:17" x14ac:dyDescent="0.35">
      <c r="A2325" s="153">
        <v>25235</v>
      </c>
      <c r="B2325" t="s">
        <v>9052</v>
      </c>
      <c r="C2325" s="154">
        <v>44819</v>
      </c>
      <c r="D2325" s="155" t="s">
        <v>16</v>
      </c>
      <c r="E2325" s="156">
        <v>82</v>
      </c>
      <c r="F2325" s="157" t="s">
        <v>8969</v>
      </c>
      <c r="G2325" s="155" t="s">
        <v>9069</v>
      </c>
      <c r="H2325" s="158" t="s">
        <v>9009</v>
      </c>
      <c r="I2325" s="157"/>
      <c r="J2325" s="157">
        <v>18</v>
      </c>
      <c r="K2325" s="157" t="s">
        <v>9054</v>
      </c>
      <c r="L2325" s="159">
        <v>9.9</v>
      </c>
      <c r="M2325" s="159"/>
      <c r="N2325" s="157"/>
      <c r="O2325" s="7" t="s">
        <v>9056</v>
      </c>
      <c r="P2325" s="16">
        <f>IFERROR(LOOKUP(E2325,{30,43,48,53,58,63,68,73,78,83,88,93,97},{42,47,52,57,62,67,72,77,82,87,92,99,100}),999)</f>
        <v>82</v>
      </c>
      <c r="Q2325">
        <v>1</v>
      </c>
    </row>
    <row r="2326" spans="1:17" x14ac:dyDescent="0.35">
      <c r="A2326" s="153">
        <v>25236</v>
      </c>
      <c r="B2326" t="s">
        <v>9052</v>
      </c>
      <c r="C2326" s="154">
        <v>44819</v>
      </c>
      <c r="D2326" s="155" t="s">
        <v>6</v>
      </c>
      <c r="E2326" s="156">
        <v>91</v>
      </c>
      <c r="F2326" s="157" t="s">
        <v>8969</v>
      </c>
      <c r="G2326" s="155" t="s">
        <v>9069</v>
      </c>
      <c r="H2326" s="158" t="s">
        <v>9009</v>
      </c>
      <c r="I2326" s="157"/>
      <c r="J2326" s="157">
        <v>60</v>
      </c>
      <c r="K2326" s="157" t="s">
        <v>9054</v>
      </c>
      <c r="L2326" s="153">
        <v>0.3</v>
      </c>
      <c r="M2326" s="159" t="s">
        <v>9058</v>
      </c>
      <c r="N2326" s="157"/>
      <c r="O2326" s="7" t="s">
        <v>9056</v>
      </c>
      <c r="P2326" s="16">
        <f>IFERROR(LOOKUP(E2326,{30,43,48,53,58,63,68,73,78,83,88,93,97},{42,47,52,57,62,67,72,77,82,87,92,99,100}),999)</f>
        <v>92</v>
      </c>
      <c r="Q2326">
        <v>1</v>
      </c>
    </row>
    <row r="2327" spans="1:17" x14ac:dyDescent="0.35">
      <c r="A2327" s="153">
        <v>25237</v>
      </c>
      <c r="B2327" t="s">
        <v>9052</v>
      </c>
      <c r="C2327" s="154">
        <v>44819</v>
      </c>
      <c r="D2327" s="155" t="s">
        <v>16</v>
      </c>
      <c r="E2327" s="156">
        <v>86</v>
      </c>
      <c r="F2327" s="157" t="s">
        <v>8969</v>
      </c>
      <c r="G2327" s="155" t="s">
        <v>9069</v>
      </c>
      <c r="H2327" s="158" t="s">
        <v>9009</v>
      </c>
      <c r="I2327" s="157"/>
      <c r="J2327" s="157">
        <v>18</v>
      </c>
      <c r="K2327" s="157" t="s">
        <v>9054</v>
      </c>
      <c r="L2327" s="153">
        <v>0.3</v>
      </c>
      <c r="M2327" s="159" t="s">
        <v>9058</v>
      </c>
      <c r="N2327" s="157"/>
      <c r="O2327" s="7" t="s">
        <v>9056</v>
      </c>
      <c r="P2327" s="16">
        <f>IFERROR(LOOKUP(E2327,{30,43,48,53,58,63,68,73,78,83,88,93,97},{42,47,52,57,62,67,72,77,82,87,92,99,100}),999)</f>
        <v>87</v>
      </c>
      <c r="Q2327">
        <v>1</v>
      </c>
    </row>
    <row r="2328" spans="1:17" x14ac:dyDescent="0.35">
      <c r="A2328" s="153">
        <v>25238</v>
      </c>
      <c r="B2328" t="s">
        <v>9052</v>
      </c>
      <c r="C2328" s="154">
        <v>44820</v>
      </c>
      <c r="D2328" s="155" t="s">
        <v>6</v>
      </c>
      <c r="E2328" s="156">
        <v>92</v>
      </c>
      <c r="F2328" s="157" t="s">
        <v>8969</v>
      </c>
      <c r="G2328" s="155" t="s">
        <v>9069</v>
      </c>
      <c r="H2328" s="158" t="s">
        <v>9009</v>
      </c>
      <c r="I2328" s="157"/>
      <c r="J2328" s="157">
        <v>18</v>
      </c>
      <c r="K2328" s="157" t="s">
        <v>9054</v>
      </c>
      <c r="L2328" s="153">
        <v>0.3</v>
      </c>
      <c r="M2328" s="159" t="s">
        <v>9058</v>
      </c>
      <c r="N2328" s="157"/>
      <c r="O2328" s="7" t="s">
        <v>9056</v>
      </c>
      <c r="P2328" s="16">
        <f>IFERROR(LOOKUP(E2328,{30,43,48,53,58,63,68,73,78,83,88,93,97},{42,47,52,57,62,67,72,77,82,87,92,99,100}),999)</f>
        <v>92</v>
      </c>
      <c r="Q2328">
        <v>1</v>
      </c>
    </row>
    <row r="2329" spans="1:17" x14ac:dyDescent="0.35">
      <c r="A2329" s="153">
        <v>25239</v>
      </c>
      <c r="B2329" t="s">
        <v>9052</v>
      </c>
      <c r="C2329" s="154">
        <v>44820</v>
      </c>
      <c r="D2329" s="155" t="s">
        <v>16</v>
      </c>
      <c r="E2329" s="156">
        <v>75</v>
      </c>
      <c r="F2329" s="157" t="s">
        <v>8969</v>
      </c>
      <c r="G2329" s="155" t="s">
        <v>9069</v>
      </c>
      <c r="H2329" s="158" t="s">
        <v>9009</v>
      </c>
      <c r="I2329" s="157"/>
      <c r="J2329" s="157">
        <v>18</v>
      </c>
      <c r="K2329" s="157" t="s">
        <v>9054</v>
      </c>
      <c r="L2329" s="159">
        <v>9.9</v>
      </c>
      <c r="M2329" s="159"/>
      <c r="N2329" s="157"/>
      <c r="O2329" s="7" t="s">
        <v>9056</v>
      </c>
      <c r="P2329" s="16">
        <f>IFERROR(LOOKUP(E2329,{30,43,48,53,58,63,68,73,78,83,88,93,97},{42,47,52,57,62,67,72,77,82,87,92,99,100}),999)</f>
        <v>77</v>
      </c>
      <c r="Q2329">
        <v>1</v>
      </c>
    </row>
    <row r="2330" spans="1:17" x14ac:dyDescent="0.35">
      <c r="A2330" s="153">
        <v>25240</v>
      </c>
      <c r="B2330" t="s">
        <v>9052</v>
      </c>
      <c r="C2330" s="154">
        <v>44820</v>
      </c>
      <c r="D2330" s="155" t="s">
        <v>6</v>
      </c>
      <c r="E2330" s="156">
        <v>70</v>
      </c>
      <c r="F2330" s="157" t="s">
        <v>8969</v>
      </c>
      <c r="G2330" s="155" t="s">
        <v>9069</v>
      </c>
      <c r="H2330" s="158" t="s">
        <v>9009</v>
      </c>
      <c r="I2330" s="157"/>
      <c r="J2330" s="157">
        <v>18</v>
      </c>
      <c r="K2330" s="157" t="s">
        <v>9054</v>
      </c>
      <c r="L2330" s="153">
        <v>0.3</v>
      </c>
      <c r="M2330" s="159" t="s">
        <v>9058</v>
      </c>
      <c r="N2330" s="157"/>
      <c r="O2330" s="7" t="s">
        <v>9056</v>
      </c>
      <c r="P2330" s="16">
        <f>IFERROR(LOOKUP(E2330,{30,43,48,53,58,63,68,73,78,83,88,93,97},{42,47,52,57,62,67,72,77,82,87,92,99,100}),999)</f>
        <v>72</v>
      </c>
      <c r="Q2330">
        <v>1</v>
      </c>
    </row>
    <row r="2331" spans="1:17" x14ac:dyDescent="0.35">
      <c r="A2331" s="153">
        <v>25241</v>
      </c>
      <c r="B2331" t="s">
        <v>9052</v>
      </c>
      <c r="C2331" s="154">
        <v>44820</v>
      </c>
      <c r="D2331" s="155" t="s">
        <v>16</v>
      </c>
      <c r="E2331" s="156">
        <v>89</v>
      </c>
      <c r="F2331" s="157" t="s">
        <v>8969</v>
      </c>
      <c r="G2331" s="155" t="s">
        <v>9069</v>
      </c>
      <c r="H2331" s="158" t="s">
        <v>9009</v>
      </c>
      <c r="I2331" s="157"/>
      <c r="J2331" s="157">
        <v>60</v>
      </c>
      <c r="K2331" s="157" t="s">
        <v>9054</v>
      </c>
      <c r="L2331" s="153">
        <v>0.4</v>
      </c>
      <c r="M2331" s="159" t="s">
        <v>9058</v>
      </c>
      <c r="N2331" s="157"/>
      <c r="O2331" s="7" t="s">
        <v>9056</v>
      </c>
      <c r="P2331" s="16">
        <f>IFERROR(LOOKUP(E2331,{30,43,48,53,58,63,68,73,78,83,88,93,97},{42,47,52,57,62,67,72,77,82,87,92,99,100}),999)</f>
        <v>92</v>
      </c>
      <c r="Q2331">
        <v>1</v>
      </c>
    </row>
    <row r="2332" spans="1:17" x14ac:dyDescent="0.35">
      <c r="A2332" s="153">
        <v>25242</v>
      </c>
      <c r="B2332" t="s">
        <v>9052</v>
      </c>
      <c r="C2332" s="154">
        <v>44822</v>
      </c>
      <c r="D2332" s="155" t="s">
        <v>16</v>
      </c>
      <c r="E2332" s="156">
        <v>82</v>
      </c>
      <c r="F2332" s="157" t="s">
        <v>8969</v>
      </c>
      <c r="G2332" s="155" t="s">
        <v>9069</v>
      </c>
      <c r="H2332" s="158" t="s">
        <v>9009</v>
      </c>
      <c r="I2332" s="157"/>
      <c r="J2332" s="157">
        <v>18</v>
      </c>
      <c r="K2332" s="157" t="s">
        <v>9054</v>
      </c>
      <c r="L2332" s="153">
        <v>1.3</v>
      </c>
      <c r="M2332" s="159" t="s">
        <v>9000</v>
      </c>
      <c r="N2332" s="157"/>
      <c r="O2332" s="7" t="s">
        <v>9056</v>
      </c>
      <c r="P2332" s="16">
        <f>IFERROR(LOOKUP(E2332,{30,43,48,53,58,63,68,73,78,83,88,93,97},{42,47,52,57,62,67,72,77,82,87,92,99,100}),999)</f>
        <v>82</v>
      </c>
      <c r="Q2332">
        <v>1</v>
      </c>
    </row>
    <row r="2333" spans="1:17" x14ac:dyDescent="0.35">
      <c r="A2333" s="153">
        <v>25243</v>
      </c>
      <c r="B2333" t="s">
        <v>9052</v>
      </c>
      <c r="C2333" s="154">
        <v>44823</v>
      </c>
      <c r="D2333" s="155" t="s">
        <v>16</v>
      </c>
      <c r="E2333" s="156">
        <v>75</v>
      </c>
      <c r="F2333" s="157" t="s">
        <v>8969</v>
      </c>
      <c r="G2333" s="157" t="s">
        <v>9</v>
      </c>
      <c r="H2333" s="158" t="s">
        <v>9009</v>
      </c>
      <c r="I2333" s="157"/>
      <c r="J2333" s="157">
        <v>18</v>
      </c>
      <c r="K2333" s="157" t="s">
        <v>9054</v>
      </c>
      <c r="L2333" s="153">
        <v>0.3</v>
      </c>
      <c r="M2333" s="159" t="s">
        <v>9058</v>
      </c>
      <c r="N2333" s="157"/>
      <c r="O2333" s="7" t="s">
        <v>9056</v>
      </c>
      <c r="P2333" s="16">
        <f>IFERROR(LOOKUP(E2333,{30,43,48,53,58,63,68,73,78,83,88,93,97},{42,47,52,57,62,67,72,77,82,87,92,99,100}),999)</f>
        <v>77</v>
      </c>
      <c r="Q2333">
        <v>1</v>
      </c>
    </row>
    <row r="2334" spans="1:17" x14ac:dyDescent="0.35">
      <c r="A2334" s="153">
        <v>25244</v>
      </c>
      <c r="B2334" t="s">
        <v>9052</v>
      </c>
      <c r="C2334" s="154">
        <v>44823</v>
      </c>
      <c r="D2334" s="155" t="s">
        <v>6</v>
      </c>
      <c r="E2334" s="156">
        <v>53</v>
      </c>
      <c r="F2334" s="157" t="s">
        <v>8969</v>
      </c>
      <c r="G2334" s="157" t="s">
        <v>9</v>
      </c>
      <c r="H2334" s="158" t="s">
        <v>9009</v>
      </c>
      <c r="I2334" s="157"/>
      <c r="J2334" s="157">
        <v>60</v>
      </c>
      <c r="K2334" s="157" t="s">
        <v>9054</v>
      </c>
      <c r="L2334" s="159">
        <v>9.9</v>
      </c>
      <c r="M2334" s="159"/>
      <c r="N2334" s="157"/>
      <c r="O2334" s="7" t="s">
        <v>9056</v>
      </c>
      <c r="P2334" s="16">
        <f>IFERROR(LOOKUP(E2334,{30,43,48,53,58,63,68,73,78,83,88,93,97},{42,47,52,57,62,67,72,77,82,87,92,99,100}),999)</f>
        <v>57</v>
      </c>
      <c r="Q2334">
        <v>1</v>
      </c>
    </row>
    <row r="2335" spans="1:17" ht="29" x14ac:dyDescent="0.35">
      <c r="A2335" s="153">
        <v>25245</v>
      </c>
      <c r="B2335" t="s">
        <v>9052</v>
      </c>
      <c r="C2335" s="154">
        <v>44824</v>
      </c>
      <c r="D2335" s="155" t="s">
        <v>16</v>
      </c>
      <c r="E2335" s="156">
        <v>84</v>
      </c>
      <c r="F2335" s="157" t="s">
        <v>8969</v>
      </c>
      <c r="G2335" s="157" t="s">
        <v>9</v>
      </c>
      <c r="H2335" s="158" t="s">
        <v>9053</v>
      </c>
      <c r="I2335" s="157">
        <v>220267</v>
      </c>
      <c r="J2335" s="157">
        <v>60</v>
      </c>
      <c r="K2335" s="157" t="s">
        <v>9110</v>
      </c>
      <c r="L2335" s="159">
        <v>0.3</v>
      </c>
      <c r="M2335" s="159" t="s">
        <v>9058</v>
      </c>
      <c r="N2335" s="157">
        <v>220267</v>
      </c>
      <c r="O2335" s="7" t="s">
        <v>9056</v>
      </c>
      <c r="P2335" s="16">
        <f>IFERROR(LOOKUP(E2335,{30,43,48,53,58,63,68,73,78,83,88,93,97},{42,47,52,57,62,67,72,77,82,87,92,99,100}),999)</f>
        <v>87</v>
      </c>
      <c r="Q2335">
        <v>1</v>
      </c>
    </row>
    <row r="2336" spans="1:17" x14ac:dyDescent="0.35">
      <c r="A2336" s="153">
        <v>25246</v>
      </c>
      <c r="B2336" t="s">
        <v>9052</v>
      </c>
      <c r="C2336" s="154">
        <v>44824</v>
      </c>
      <c r="D2336" s="155" t="s">
        <v>6</v>
      </c>
      <c r="E2336" s="156">
        <v>99</v>
      </c>
      <c r="F2336" s="157" t="s">
        <v>8969</v>
      </c>
      <c r="G2336" s="155" t="s">
        <v>9069</v>
      </c>
      <c r="H2336" s="158" t="s">
        <v>9053</v>
      </c>
      <c r="I2336" s="157">
        <v>220509</v>
      </c>
      <c r="J2336" s="157">
        <v>18</v>
      </c>
      <c r="K2336" s="157" t="s">
        <v>9078</v>
      </c>
      <c r="L2336" s="159">
        <v>0.3</v>
      </c>
      <c r="M2336" s="159" t="s">
        <v>9058</v>
      </c>
      <c r="N2336" s="157">
        <v>220509</v>
      </c>
      <c r="O2336" s="7" t="s">
        <v>9056</v>
      </c>
      <c r="P2336" s="16">
        <f>IFERROR(LOOKUP(E2336,{30,43,48,53,58,63,68,73,78,83,88,93,97},{42,47,52,57,62,67,72,77,82,87,92,99,100}),999)</f>
        <v>100</v>
      </c>
      <c r="Q2336">
        <v>1</v>
      </c>
    </row>
    <row r="2337" spans="1:17" ht="29" x14ac:dyDescent="0.35">
      <c r="A2337" s="153">
        <v>25247</v>
      </c>
      <c r="B2337" t="s">
        <v>9052</v>
      </c>
      <c r="C2337" s="154">
        <v>44824</v>
      </c>
      <c r="D2337" s="155" t="s">
        <v>16</v>
      </c>
      <c r="E2337" s="156">
        <v>85</v>
      </c>
      <c r="F2337" s="157" t="s">
        <v>8969</v>
      </c>
      <c r="G2337" s="157" t="s">
        <v>9</v>
      </c>
      <c r="H2337" s="158" t="s">
        <v>9053</v>
      </c>
      <c r="I2337" s="157">
        <v>999999</v>
      </c>
      <c r="J2337" s="157">
        <v>60</v>
      </c>
      <c r="K2337" s="157" t="s">
        <v>9075</v>
      </c>
      <c r="L2337" s="159">
        <v>9.9</v>
      </c>
      <c r="M2337" s="159"/>
      <c r="N2337" s="157">
        <v>999999</v>
      </c>
      <c r="O2337" s="7" t="s">
        <v>9056</v>
      </c>
      <c r="P2337" s="16">
        <f>IFERROR(LOOKUP(E2337,{30,43,48,53,58,63,68,73,78,83,88,93,97},{42,47,52,57,62,67,72,77,82,87,92,99,100}),999)</f>
        <v>87</v>
      </c>
      <c r="Q2337">
        <v>1</v>
      </c>
    </row>
    <row r="2338" spans="1:17" x14ac:dyDescent="0.35">
      <c r="A2338" s="153">
        <v>25248</v>
      </c>
      <c r="B2338" t="s">
        <v>9052</v>
      </c>
      <c r="C2338" s="154">
        <v>44825</v>
      </c>
      <c r="D2338" s="155" t="s">
        <v>16</v>
      </c>
      <c r="E2338" s="156">
        <v>77</v>
      </c>
      <c r="F2338" s="157" t="s">
        <v>8969</v>
      </c>
      <c r="G2338" s="155" t="s">
        <v>9069</v>
      </c>
      <c r="H2338" s="158" t="s">
        <v>9009</v>
      </c>
      <c r="I2338" s="157"/>
      <c r="J2338" s="157">
        <v>18</v>
      </c>
      <c r="K2338" s="157" t="s">
        <v>9054</v>
      </c>
      <c r="L2338" s="159">
        <v>9.9</v>
      </c>
      <c r="M2338" s="159"/>
      <c r="N2338" s="157"/>
      <c r="O2338" s="7" t="s">
        <v>9056</v>
      </c>
      <c r="P2338" s="16">
        <f>IFERROR(LOOKUP(E2338,{30,43,48,53,58,63,68,73,78,83,88,93,97},{42,47,52,57,62,67,72,77,82,87,92,99,100}),999)</f>
        <v>77</v>
      </c>
      <c r="Q2338">
        <v>1</v>
      </c>
    </row>
    <row r="2339" spans="1:17" x14ac:dyDescent="0.35">
      <c r="A2339" s="153">
        <v>25249</v>
      </c>
      <c r="B2339" t="s">
        <v>9052</v>
      </c>
      <c r="C2339" s="154">
        <v>44827</v>
      </c>
      <c r="D2339" s="155" t="s">
        <v>16</v>
      </c>
      <c r="E2339" s="156">
        <v>76</v>
      </c>
      <c r="F2339" s="157" t="s">
        <v>8969</v>
      </c>
      <c r="G2339" s="157" t="s">
        <v>9</v>
      </c>
      <c r="H2339" s="158" t="s">
        <v>9053</v>
      </c>
      <c r="I2339" s="157">
        <v>637603</v>
      </c>
      <c r="J2339" s="157">
        <v>18</v>
      </c>
      <c r="K2339" s="157" t="s">
        <v>9055</v>
      </c>
      <c r="L2339" s="159">
        <v>1.2</v>
      </c>
      <c r="M2339" s="159" t="s">
        <v>9000</v>
      </c>
      <c r="N2339" s="157">
        <v>637603</v>
      </c>
      <c r="O2339" s="7" t="s">
        <v>9056</v>
      </c>
      <c r="P2339" s="16">
        <f>IFERROR(LOOKUP(E2339,{30,43,48,53,58,63,68,73,78,83,88,93,97},{42,47,52,57,62,67,72,77,82,87,92,99,100}),999)</f>
        <v>77</v>
      </c>
      <c r="Q2339">
        <v>1</v>
      </c>
    </row>
    <row r="2340" spans="1:17" x14ac:dyDescent="0.35">
      <c r="A2340" s="153">
        <v>25250</v>
      </c>
      <c r="B2340" t="s">
        <v>9052</v>
      </c>
      <c r="C2340" s="154">
        <v>44828</v>
      </c>
      <c r="D2340" s="155" t="s">
        <v>6</v>
      </c>
      <c r="E2340" s="156">
        <v>90</v>
      </c>
      <c r="F2340" s="157" t="s">
        <v>8969</v>
      </c>
      <c r="G2340" s="157" t="s">
        <v>9</v>
      </c>
      <c r="H2340" s="158" t="s">
        <v>9053</v>
      </c>
      <c r="I2340" s="157">
        <v>637422</v>
      </c>
      <c r="J2340" s="157">
        <v>18</v>
      </c>
      <c r="K2340" s="157" t="s">
        <v>9109</v>
      </c>
      <c r="L2340" s="159">
        <v>0.3</v>
      </c>
      <c r="M2340" s="159" t="s">
        <v>9058</v>
      </c>
      <c r="N2340" s="157">
        <v>637422</v>
      </c>
      <c r="O2340" s="7" t="s">
        <v>9056</v>
      </c>
      <c r="P2340" s="16">
        <f>IFERROR(LOOKUP(E2340,{30,43,48,53,58,63,68,73,78,83,88,93,97},{42,47,52,57,62,67,72,77,82,87,92,99,100}),999)</f>
        <v>92</v>
      </c>
      <c r="Q2340">
        <v>1</v>
      </c>
    </row>
    <row r="2341" spans="1:17" x14ac:dyDescent="0.35">
      <c r="A2341" s="153">
        <v>25251</v>
      </c>
      <c r="B2341" t="s">
        <v>9052</v>
      </c>
      <c r="C2341" s="154">
        <v>44829</v>
      </c>
      <c r="D2341" s="155" t="s">
        <v>16</v>
      </c>
      <c r="E2341" s="156">
        <v>74</v>
      </c>
      <c r="F2341" s="157" t="s">
        <v>8969</v>
      </c>
      <c r="G2341" s="157" t="s">
        <v>9</v>
      </c>
      <c r="H2341" s="158" t="s">
        <v>9053</v>
      </c>
      <c r="I2341" s="157">
        <v>220513</v>
      </c>
      <c r="J2341" s="157">
        <v>60</v>
      </c>
      <c r="K2341" s="157" t="s">
        <v>9080</v>
      </c>
      <c r="L2341" s="159">
        <v>0.3</v>
      </c>
      <c r="M2341" s="159" t="s">
        <v>9058</v>
      </c>
      <c r="N2341" s="157">
        <v>220513</v>
      </c>
      <c r="O2341" s="7" t="s">
        <v>9056</v>
      </c>
      <c r="P2341" s="16">
        <f>IFERROR(LOOKUP(E2341,{30,43,48,53,58,63,68,73,78,83,88,93,97},{42,47,52,57,62,67,72,77,82,87,92,99,100}),999)</f>
        <v>77</v>
      </c>
      <c r="Q2341">
        <v>1</v>
      </c>
    </row>
    <row r="2342" spans="1:17" x14ac:dyDescent="0.35">
      <c r="A2342" s="153">
        <v>25252</v>
      </c>
      <c r="B2342" t="s">
        <v>9052</v>
      </c>
      <c r="C2342" s="154">
        <v>44829</v>
      </c>
      <c r="D2342" s="155" t="s">
        <v>16</v>
      </c>
      <c r="E2342" s="156">
        <v>76</v>
      </c>
      <c r="F2342" s="157" t="s">
        <v>8969</v>
      </c>
      <c r="G2342" s="155" t="s">
        <v>9069</v>
      </c>
      <c r="H2342" s="158" t="s">
        <v>9009</v>
      </c>
      <c r="I2342" s="157"/>
      <c r="J2342" s="157">
        <v>18</v>
      </c>
      <c r="K2342" s="157" t="s">
        <v>9054</v>
      </c>
      <c r="L2342" s="153">
        <v>0.3</v>
      </c>
      <c r="M2342" s="159" t="s">
        <v>9058</v>
      </c>
      <c r="N2342" s="157"/>
      <c r="O2342" s="7" t="s">
        <v>9056</v>
      </c>
      <c r="P2342" s="16">
        <f>IFERROR(LOOKUP(E2342,{30,43,48,53,58,63,68,73,78,83,88,93,97},{42,47,52,57,62,67,72,77,82,87,92,99,100}),999)</f>
        <v>77</v>
      </c>
      <c r="Q2342">
        <v>1</v>
      </c>
    </row>
    <row r="2343" spans="1:17" x14ac:dyDescent="0.35">
      <c r="A2343" s="153">
        <v>25253</v>
      </c>
      <c r="B2343" t="s">
        <v>9052</v>
      </c>
      <c r="C2343" s="154">
        <v>44830</v>
      </c>
      <c r="D2343" s="155" t="s">
        <v>6</v>
      </c>
      <c r="E2343" s="156">
        <v>88</v>
      </c>
      <c r="F2343" s="157" t="s">
        <v>8969</v>
      </c>
      <c r="G2343" s="157" t="s">
        <v>9</v>
      </c>
      <c r="H2343" s="158" t="s">
        <v>9009</v>
      </c>
      <c r="I2343" s="157"/>
      <c r="J2343" s="157">
        <v>18</v>
      </c>
      <c r="K2343" s="157" t="s">
        <v>9054</v>
      </c>
      <c r="L2343" s="153">
        <v>0.3</v>
      </c>
      <c r="M2343" s="159" t="s">
        <v>9058</v>
      </c>
      <c r="N2343" s="157"/>
      <c r="O2343" s="7" t="s">
        <v>9056</v>
      </c>
      <c r="P2343" s="16">
        <f>IFERROR(LOOKUP(E2343,{30,43,48,53,58,63,68,73,78,83,88,93,97},{42,47,52,57,62,67,72,77,82,87,92,99,100}),999)</f>
        <v>92</v>
      </c>
      <c r="Q2343">
        <v>1</v>
      </c>
    </row>
    <row r="2344" spans="1:17" x14ac:dyDescent="0.35">
      <c r="A2344" s="153">
        <v>25254</v>
      </c>
      <c r="B2344" t="s">
        <v>9052</v>
      </c>
      <c r="C2344" s="154">
        <v>44830</v>
      </c>
      <c r="D2344" s="155" t="s">
        <v>6</v>
      </c>
      <c r="E2344" s="156">
        <v>85</v>
      </c>
      <c r="F2344" s="157" t="s">
        <v>8969</v>
      </c>
      <c r="G2344" s="155" t="s">
        <v>9069</v>
      </c>
      <c r="H2344" s="158" t="s">
        <v>9009</v>
      </c>
      <c r="I2344" s="157"/>
      <c r="J2344" s="157">
        <v>18</v>
      </c>
      <c r="K2344" s="157" t="s">
        <v>9054</v>
      </c>
      <c r="L2344" s="153">
        <v>0.3</v>
      </c>
      <c r="M2344" s="159" t="s">
        <v>9058</v>
      </c>
      <c r="N2344" s="157"/>
      <c r="O2344" s="7" t="s">
        <v>9056</v>
      </c>
      <c r="P2344" s="16">
        <f>IFERROR(LOOKUP(E2344,{30,43,48,53,58,63,68,73,78,83,88,93,97},{42,47,52,57,62,67,72,77,82,87,92,99,100}),999)</f>
        <v>87</v>
      </c>
      <c r="Q2344">
        <v>1</v>
      </c>
    </row>
    <row r="2345" spans="1:17" ht="29" x14ac:dyDescent="0.35">
      <c r="A2345" s="153">
        <v>25255</v>
      </c>
      <c r="B2345" t="s">
        <v>9052</v>
      </c>
      <c r="C2345" s="154">
        <v>44831</v>
      </c>
      <c r="D2345" s="155" t="s">
        <v>16</v>
      </c>
      <c r="E2345" s="156">
        <v>77</v>
      </c>
      <c r="F2345" s="157" t="s">
        <v>8969</v>
      </c>
      <c r="G2345" s="157" t="s">
        <v>9</v>
      </c>
      <c r="H2345" s="158" t="s">
        <v>9053</v>
      </c>
      <c r="I2345" s="157">
        <v>637420</v>
      </c>
      <c r="J2345" s="157">
        <v>18</v>
      </c>
      <c r="K2345" s="157" t="s">
        <v>9081</v>
      </c>
      <c r="L2345" s="159">
        <v>0.3</v>
      </c>
      <c r="M2345" s="159" t="s">
        <v>9058</v>
      </c>
      <c r="N2345" s="157">
        <v>637420</v>
      </c>
      <c r="O2345" s="7" t="s">
        <v>9056</v>
      </c>
      <c r="P2345" s="16">
        <f>IFERROR(LOOKUP(E2345,{30,43,48,53,58,63,68,73,78,83,88,93,97},{42,47,52,57,62,67,72,77,82,87,92,99,100}),999)</f>
        <v>77</v>
      </c>
      <c r="Q2345">
        <v>1</v>
      </c>
    </row>
    <row r="2346" spans="1:17" x14ac:dyDescent="0.35">
      <c r="A2346" s="153">
        <v>25256</v>
      </c>
      <c r="B2346" t="s">
        <v>9052</v>
      </c>
      <c r="C2346" s="154">
        <v>44831</v>
      </c>
      <c r="D2346" s="155" t="s">
        <v>16</v>
      </c>
      <c r="E2346" s="156">
        <v>77</v>
      </c>
      <c r="F2346" s="157" t="s">
        <v>8969</v>
      </c>
      <c r="G2346" s="155" t="s">
        <v>9069</v>
      </c>
      <c r="H2346" s="158" t="s">
        <v>9009</v>
      </c>
      <c r="I2346" s="157"/>
      <c r="J2346" s="157">
        <v>18</v>
      </c>
      <c r="K2346" s="157" t="s">
        <v>9054</v>
      </c>
      <c r="L2346" s="153">
        <v>0.3</v>
      </c>
      <c r="M2346" s="159" t="s">
        <v>9058</v>
      </c>
      <c r="N2346" s="157"/>
      <c r="O2346" s="7" t="s">
        <v>9056</v>
      </c>
      <c r="P2346" s="16">
        <f>IFERROR(LOOKUP(E2346,{30,43,48,53,58,63,68,73,78,83,88,93,97},{42,47,52,57,62,67,72,77,82,87,92,99,100}),999)</f>
        <v>77</v>
      </c>
      <c r="Q2346">
        <v>1</v>
      </c>
    </row>
    <row r="2347" spans="1:17" x14ac:dyDescent="0.35">
      <c r="A2347" s="153">
        <v>25257</v>
      </c>
      <c r="B2347" t="s">
        <v>9052</v>
      </c>
      <c r="C2347" s="154">
        <v>44831</v>
      </c>
      <c r="D2347" s="155" t="s">
        <v>16</v>
      </c>
      <c r="E2347" s="156">
        <v>77</v>
      </c>
      <c r="F2347" s="157" t="s">
        <v>8969</v>
      </c>
      <c r="G2347" s="157" t="s">
        <v>9</v>
      </c>
      <c r="H2347" s="158" t="s">
        <v>9009</v>
      </c>
      <c r="I2347" s="157"/>
      <c r="J2347" s="157">
        <v>18</v>
      </c>
      <c r="K2347" s="157" t="s">
        <v>9054</v>
      </c>
      <c r="L2347" s="153">
        <v>0.3</v>
      </c>
      <c r="M2347" s="159" t="s">
        <v>9058</v>
      </c>
      <c r="N2347" s="157"/>
      <c r="O2347" s="7" t="s">
        <v>9056</v>
      </c>
      <c r="P2347" s="16">
        <f>IFERROR(LOOKUP(E2347,{30,43,48,53,58,63,68,73,78,83,88,93,97},{42,47,52,57,62,67,72,77,82,87,92,99,100}),999)</f>
        <v>77</v>
      </c>
      <c r="Q2347">
        <v>1</v>
      </c>
    </row>
    <row r="2348" spans="1:17" x14ac:dyDescent="0.35">
      <c r="A2348" s="153">
        <v>25258</v>
      </c>
      <c r="B2348" t="s">
        <v>9052</v>
      </c>
      <c r="C2348" s="154">
        <v>44831</v>
      </c>
      <c r="D2348" s="155" t="s">
        <v>6</v>
      </c>
      <c r="E2348" s="156">
        <v>87</v>
      </c>
      <c r="F2348" s="157" t="s">
        <v>8969</v>
      </c>
      <c r="G2348" s="155" t="s">
        <v>9069</v>
      </c>
      <c r="H2348" s="158" t="s">
        <v>9009</v>
      </c>
      <c r="I2348" s="157"/>
      <c r="J2348" s="157">
        <v>60</v>
      </c>
      <c r="K2348" s="157" t="s">
        <v>9054</v>
      </c>
      <c r="L2348" s="153">
        <v>0.3</v>
      </c>
      <c r="M2348" s="159" t="s">
        <v>9058</v>
      </c>
      <c r="N2348" s="157"/>
      <c r="O2348" s="7" t="s">
        <v>9056</v>
      </c>
      <c r="P2348" s="16">
        <f>IFERROR(LOOKUP(E2348,{30,43,48,53,58,63,68,73,78,83,88,93,97},{42,47,52,57,62,67,72,77,82,87,92,99,100}),999)</f>
        <v>87</v>
      </c>
      <c r="Q2348">
        <v>1</v>
      </c>
    </row>
    <row r="2349" spans="1:17" x14ac:dyDescent="0.35">
      <c r="A2349" s="153">
        <v>25259</v>
      </c>
      <c r="B2349" t="s">
        <v>9052</v>
      </c>
      <c r="C2349" s="154">
        <v>44833</v>
      </c>
      <c r="D2349" s="155" t="s">
        <v>16</v>
      </c>
      <c r="E2349" s="156">
        <v>80</v>
      </c>
      <c r="F2349" s="157" t="s">
        <v>8969</v>
      </c>
      <c r="G2349" s="155" t="s">
        <v>9069</v>
      </c>
      <c r="H2349" s="158" t="s">
        <v>9009</v>
      </c>
      <c r="I2349" s="157"/>
      <c r="J2349" s="157">
        <v>60</v>
      </c>
      <c r="K2349" s="157" t="s">
        <v>9054</v>
      </c>
      <c r="L2349" s="153">
        <v>1.2</v>
      </c>
      <c r="M2349" s="159" t="s">
        <v>9000</v>
      </c>
      <c r="N2349" s="157"/>
      <c r="O2349" s="7" t="s">
        <v>9056</v>
      </c>
      <c r="P2349" s="16">
        <f>IFERROR(LOOKUP(E2349,{30,43,48,53,58,63,68,73,78,83,88,93,97},{42,47,52,57,62,67,72,77,82,87,92,99,100}),999)</f>
        <v>82</v>
      </c>
      <c r="Q2349">
        <v>1</v>
      </c>
    </row>
    <row r="2350" spans="1:17" x14ac:dyDescent="0.35">
      <c r="A2350" s="153">
        <v>25260</v>
      </c>
      <c r="B2350" t="s">
        <v>9052</v>
      </c>
      <c r="C2350" s="154">
        <v>44833</v>
      </c>
      <c r="D2350" s="155" t="s">
        <v>16</v>
      </c>
      <c r="E2350" s="156">
        <v>73</v>
      </c>
      <c r="F2350" s="157" t="s">
        <v>8969</v>
      </c>
      <c r="G2350" s="155" t="s">
        <v>9069</v>
      </c>
      <c r="H2350" s="158" t="s">
        <v>9009</v>
      </c>
      <c r="I2350" s="157"/>
      <c r="J2350" s="157">
        <v>18</v>
      </c>
      <c r="K2350" s="157" t="s">
        <v>9054</v>
      </c>
      <c r="L2350" s="153">
        <v>0.4</v>
      </c>
      <c r="M2350" s="159" t="s">
        <v>9058</v>
      </c>
      <c r="N2350" s="157"/>
      <c r="O2350" s="7" t="s">
        <v>9056</v>
      </c>
      <c r="P2350" s="16">
        <f>IFERROR(LOOKUP(E2350,{30,43,48,53,58,63,68,73,78,83,88,93,97},{42,47,52,57,62,67,72,77,82,87,92,99,100}),999)</f>
        <v>77</v>
      </c>
      <c r="Q2350">
        <v>1</v>
      </c>
    </row>
    <row r="2351" spans="1:17" ht="29" x14ac:dyDescent="0.35">
      <c r="A2351" s="153">
        <v>25261</v>
      </c>
      <c r="B2351" t="s">
        <v>9052</v>
      </c>
      <c r="C2351" s="154">
        <v>44833</v>
      </c>
      <c r="D2351" s="155" t="s">
        <v>6</v>
      </c>
      <c r="E2351" s="156">
        <v>83</v>
      </c>
      <c r="F2351" s="157" t="s">
        <v>8969</v>
      </c>
      <c r="G2351" s="157" t="s">
        <v>9</v>
      </c>
      <c r="H2351" s="158" t="s">
        <v>9053</v>
      </c>
      <c r="I2351" s="157">
        <v>91286</v>
      </c>
      <c r="J2351" s="157">
        <v>18</v>
      </c>
      <c r="K2351" s="157" t="s">
        <v>9112</v>
      </c>
      <c r="L2351" s="159">
        <v>0.3</v>
      </c>
      <c r="M2351" s="159" t="s">
        <v>9058</v>
      </c>
      <c r="N2351" s="157">
        <v>91286</v>
      </c>
      <c r="O2351" s="7" t="s">
        <v>9056</v>
      </c>
      <c r="P2351" s="16">
        <f>IFERROR(LOOKUP(E2351,{30,43,48,53,58,63,68,73,78,83,88,93,97},{42,47,52,57,62,67,72,77,82,87,92,99,100}),999)</f>
        <v>87</v>
      </c>
      <c r="Q2351">
        <v>1</v>
      </c>
    </row>
    <row r="2352" spans="1:17" x14ac:dyDescent="0.35">
      <c r="A2352" s="153">
        <v>25262</v>
      </c>
      <c r="B2352" t="s">
        <v>9052</v>
      </c>
      <c r="C2352" s="154">
        <v>44834</v>
      </c>
      <c r="D2352" s="155" t="s">
        <v>6</v>
      </c>
      <c r="E2352" s="156">
        <v>88</v>
      </c>
      <c r="F2352" s="157" t="s">
        <v>8969</v>
      </c>
      <c r="G2352" s="155" t="s">
        <v>9069</v>
      </c>
      <c r="H2352" s="158" t="s">
        <v>9009</v>
      </c>
      <c r="I2352" s="157"/>
      <c r="J2352" s="157">
        <v>18</v>
      </c>
      <c r="K2352" s="157" t="s">
        <v>9054</v>
      </c>
      <c r="L2352" s="159">
        <v>9.9</v>
      </c>
      <c r="M2352" s="159"/>
      <c r="N2352" s="157"/>
      <c r="O2352" s="7" t="s">
        <v>9056</v>
      </c>
      <c r="P2352" s="16">
        <f>IFERROR(LOOKUP(E2352,{30,43,48,53,58,63,68,73,78,83,88,93,97},{42,47,52,57,62,67,72,77,82,87,92,99,100}),999)</f>
        <v>92</v>
      </c>
      <c r="Q2352">
        <v>1</v>
      </c>
    </row>
    <row r="2353" spans="1:17" x14ac:dyDescent="0.35">
      <c r="A2353" s="153">
        <v>25263</v>
      </c>
      <c r="B2353" t="s">
        <v>9052</v>
      </c>
      <c r="C2353" s="154">
        <v>44834</v>
      </c>
      <c r="D2353" s="155" t="s">
        <v>16</v>
      </c>
      <c r="E2353" s="156">
        <v>81</v>
      </c>
      <c r="F2353" s="157" t="s">
        <v>8969</v>
      </c>
      <c r="G2353" s="157" t="s">
        <v>9</v>
      </c>
      <c r="H2353" s="158" t="s">
        <v>9009</v>
      </c>
      <c r="I2353" s="157"/>
      <c r="J2353" s="157">
        <v>60</v>
      </c>
      <c r="K2353" s="157" t="s">
        <v>9054</v>
      </c>
      <c r="L2353" s="153">
        <v>0.3</v>
      </c>
      <c r="M2353" s="159" t="s">
        <v>9058</v>
      </c>
      <c r="N2353" s="157"/>
      <c r="O2353" s="7" t="s">
        <v>9056</v>
      </c>
      <c r="P2353" s="16">
        <f>IFERROR(LOOKUP(E2353,{30,43,48,53,58,63,68,73,78,83,88,93,97},{42,47,52,57,62,67,72,77,82,87,92,99,100}),999)</f>
        <v>82</v>
      </c>
      <c r="Q2353">
        <v>1</v>
      </c>
    </row>
    <row r="2354" spans="1:17" x14ac:dyDescent="0.35">
      <c r="A2354" s="153">
        <v>25264</v>
      </c>
      <c r="B2354" t="s">
        <v>9052</v>
      </c>
      <c r="C2354" s="154">
        <v>44835</v>
      </c>
      <c r="D2354" s="155" t="s">
        <v>16</v>
      </c>
      <c r="E2354" s="156">
        <v>82</v>
      </c>
      <c r="F2354" s="157" t="s">
        <v>8969</v>
      </c>
      <c r="G2354" s="155" t="s">
        <v>9069</v>
      </c>
      <c r="H2354" s="158" t="s">
        <v>9009</v>
      </c>
      <c r="I2354" s="157"/>
      <c r="J2354" s="157">
        <v>18</v>
      </c>
      <c r="K2354" s="157" t="s">
        <v>9054</v>
      </c>
      <c r="L2354" s="153">
        <v>0.3</v>
      </c>
      <c r="M2354" s="159" t="s">
        <v>9058</v>
      </c>
      <c r="N2354" s="157"/>
      <c r="O2354" s="7" t="s">
        <v>9056</v>
      </c>
      <c r="P2354" s="16">
        <f>IFERROR(LOOKUP(E2354,{30,43,48,53,58,63,68,73,78,83,88,93,97},{42,47,52,57,62,67,72,77,82,87,92,99,100}),999)</f>
        <v>82</v>
      </c>
      <c r="Q2354">
        <v>1</v>
      </c>
    </row>
    <row r="2355" spans="1:17" x14ac:dyDescent="0.35">
      <c r="A2355" s="153">
        <v>25265</v>
      </c>
      <c r="B2355" t="s">
        <v>9052</v>
      </c>
      <c r="C2355" s="154">
        <v>44835</v>
      </c>
      <c r="D2355" s="155" t="s">
        <v>16</v>
      </c>
      <c r="E2355" s="156">
        <v>79</v>
      </c>
      <c r="F2355" s="157" t="s">
        <v>8969</v>
      </c>
      <c r="G2355" s="155" t="s">
        <v>9069</v>
      </c>
      <c r="H2355" s="158" t="s">
        <v>9009</v>
      </c>
      <c r="I2355" s="157"/>
      <c r="J2355" s="157">
        <v>60</v>
      </c>
      <c r="K2355" s="157" t="s">
        <v>9054</v>
      </c>
      <c r="L2355" s="153">
        <v>0.3</v>
      </c>
      <c r="M2355" s="159" t="s">
        <v>9058</v>
      </c>
      <c r="N2355" s="157"/>
      <c r="O2355" s="7" t="s">
        <v>9056</v>
      </c>
      <c r="P2355" s="16">
        <f>IFERROR(LOOKUP(E2355,{30,43,48,53,58,63,68,73,78,83,88,93,97},{42,47,52,57,62,67,72,77,82,87,92,99,100}),999)</f>
        <v>82</v>
      </c>
      <c r="Q2355">
        <v>1</v>
      </c>
    </row>
    <row r="2356" spans="1:17" x14ac:dyDescent="0.35">
      <c r="A2356" s="153">
        <v>25266</v>
      </c>
      <c r="B2356" t="s">
        <v>9052</v>
      </c>
      <c r="C2356" s="154">
        <v>44838</v>
      </c>
      <c r="D2356" s="155" t="s">
        <v>16</v>
      </c>
      <c r="E2356" s="156">
        <v>74</v>
      </c>
      <c r="F2356" s="157" t="s">
        <v>8969</v>
      </c>
      <c r="G2356" s="157" t="s">
        <v>9</v>
      </c>
      <c r="H2356" s="158" t="s">
        <v>9053</v>
      </c>
      <c r="I2356" s="157">
        <v>220509</v>
      </c>
      <c r="J2356" s="157">
        <v>18</v>
      </c>
      <c r="K2356" s="157" t="s">
        <v>9078</v>
      </c>
      <c r="L2356" s="159">
        <v>0.3</v>
      </c>
      <c r="M2356" s="159" t="s">
        <v>9058</v>
      </c>
      <c r="N2356" s="157">
        <v>220509</v>
      </c>
      <c r="O2356" s="7" t="s">
        <v>9056</v>
      </c>
      <c r="P2356" s="16">
        <f>IFERROR(LOOKUP(E2356,{30,43,48,53,58,63,68,73,78,83,88,93,97},{42,47,52,57,62,67,72,77,82,87,92,99,100}),999)</f>
        <v>77</v>
      </c>
      <c r="Q2356">
        <v>1</v>
      </c>
    </row>
    <row r="2357" spans="1:17" x14ac:dyDescent="0.35">
      <c r="A2357" s="153">
        <v>25267</v>
      </c>
      <c r="B2357" t="s">
        <v>9052</v>
      </c>
      <c r="C2357" s="154">
        <v>44838</v>
      </c>
      <c r="D2357" s="155" t="s">
        <v>16</v>
      </c>
      <c r="E2357" s="156">
        <v>70</v>
      </c>
      <c r="F2357" s="157" t="s">
        <v>8969</v>
      </c>
      <c r="G2357" s="155" t="s">
        <v>9069</v>
      </c>
      <c r="H2357" s="158" t="s">
        <v>9009</v>
      </c>
      <c r="I2357" s="157"/>
      <c r="J2357" s="157">
        <v>18</v>
      </c>
      <c r="K2357" s="157" t="s">
        <v>9054</v>
      </c>
      <c r="L2357" s="153">
        <v>0.3</v>
      </c>
      <c r="M2357" s="159" t="s">
        <v>9058</v>
      </c>
      <c r="N2357" s="157"/>
      <c r="O2357" s="7" t="s">
        <v>9056</v>
      </c>
      <c r="P2357" s="16">
        <f>IFERROR(LOOKUP(E2357,{30,43,48,53,58,63,68,73,78,83,88,93,97},{42,47,52,57,62,67,72,77,82,87,92,99,100}),999)</f>
        <v>72</v>
      </c>
      <c r="Q2357">
        <v>1</v>
      </c>
    </row>
    <row r="2358" spans="1:17" x14ac:dyDescent="0.35">
      <c r="A2358" s="153">
        <v>25268</v>
      </c>
      <c r="B2358" t="s">
        <v>9052</v>
      </c>
      <c r="C2358" s="154">
        <v>44838</v>
      </c>
      <c r="D2358" s="155" t="s">
        <v>16</v>
      </c>
      <c r="E2358" s="156">
        <v>75</v>
      </c>
      <c r="F2358" s="157" t="s">
        <v>8969</v>
      </c>
      <c r="G2358" s="155" t="s">
        <v>9069</v>
      </c>
      <c r="H2358" s="158" t="s">
        <v>9009</v>
      </c>
      <c r="I2358" s="157"/>
      <c r="J2358" s="157">
        <v>18</v>
      </c>
      <c r="K2358" s="157" t="s">
        <v>9054</v>
      </c>
      <c r="L2358" s="159">
        <v>9.9</v>
      </c>
      <c r="M2358" s="159"/>
      <c r="N2358" s="157"/>
      <c r="O2358" s="7" t="s">
        <v>9056</v>
      </c>
      <c r="P2358" s="16">
        <f>IFERROR(LOOKUP(E2358,{30,43,48,53,58,63,68,73,78,83,88,93,97},{42,47,52,57,62,67,72,77,82,87,92,99,100}),999)</f>
        <v>77</v>
      </c>
      <c r="Q2358">
        <v>1</v>
      </c>
    </row>
    <row r="2359" spans="1:17" x14ac:dyDescent="0.35">
      <c r="A2359" s="153">
        <v>25269</v>
      </c>
      <c r="B2359" t="s">
        <v>9052</v>
      </c>
      <c r="C2359" s="154">
        <v>44838</v>
      </c>
      <c r="D2359" s="155" t="s">
        <v>16</v>
      </c>
      <c r="E2359" s="156">
        <v>76</v>
      </c>
      <c r="F2359" s="157" t="s">
        <v>8969</v>
      </c>
      <c r="G2359" s="157" t="s">
        <v>9</v>
      </c>
      <c r="H2359" s="158" t="s">
        <v>9053</v>
      </c>
      <c r="I2359" s="157">
        <v>637422</v>
      </c>
      <c r="J2359" s="157">
        <v>60</v>
      </c>
      <c r="K2359" s="157" t="s">
        <v>9109</v>
      </c>
      <c r="L2359" s="159">
        <v>0.3</v>
      </c>
      <c r="M2359" s="159" t="s">
        <v>9058</v>
      </c>
      <c r="N2359" s="157">
        <v>637422</v>
      </c>
      <c r="O2359" s="7" t="s">
        <v>9056</v>
      </c>
      <c r="P2359" s="16">
        <f>IFERROR(LOOKUP(E2359,{30,43,48,53,58,63,68,73,78,83,88,93,97},{42,47,52,57,62,67,72,77,82,87,92,99,100}),999)</f>
        <v>77</v>
      </c>
      <c r="Q2359">
        <v>1</v>
      </c>
    </row>
    <row r="2360" spans="1:17" x14ac:dyDescent="0.35">
      <c r="A2360" s="153">
        <v>25270</v>
      </c>
      <c r="B2360" t="s">
        <v>9052</v>
      </c>
      <c r="C2360" s="154">
        <v>44839</v>
      </c>
      <c r="D2360" s="155" t="s">
        <v>16</v>
      </c>
      <c r="E2360" s="156">
        <v>89</v>
      </c>
      <c r="F2360" s="157" t="s">
        <v>8969</v>
      </c>
      <c r="G2360" s="155" t="s">
        <v>9069</v>
      </c>
      <c r="H2360" s="158" t="s">
        <v>9009</v>
      </c>
      <c r="I2360" s="157"/>
      <c r="J2360" s="157">
        <v>18</v>
      </c>
      <c r="K2360" s="157" t="s">
        <v>9054</v>
      </c>
      <c r="L2360" s="153">
        <v>0.3</v>
      </c>
      <c r="M2360" s="159" t="s">
        <v>9058</v>
      </c>
      <c r="N2360" s="157"/>
      <c r="O2360" s="7" t="s">
        <v>9056</v>
      </c>
      <c r="P2360" s="16">
        <f>IFERROR(LOOKUP(E2360,{30,43,48,53,58,63,68,73,78,83,88,93,97},{42,47,52,57,62,67,72,77,82,87,92,99,100}),999)</f>
        <v>92</v>
      </c>
      <c r="Q2360">
        <v>1</v>
      </c>
    </row>
    <row r="2361" spans="1:17" x14ac:dyDescent="0.35">
      <c r="A2361" s="153">
        <v>25271</v>
      </c>
      <c r="B2361" t="s">
        <v>9052</v>
      </c>
      <c r="C2361" s="154">
        <v>44840</v>
      </c>
      <c r="D2361" s="155" t="s">
        <v>16</v>
      </c>
      <c r="E2361" s="156">
        <v>81</v>
      </c>
      <c r="F2361" s="157" t="s">
        <v>8969</v>
      </c>
      <c r="G2361" s="155" t="s">
        <v>9069</v>
      </c>
      <c r="H2361" s="158" t="s">
        <v>9009</v>
      </c>
      <c r="I2361" s="157"/>
      <c r="J2361" s="157">
        <v>18</v>
      </c>
      <c r="K2361" s="157" t="s">
        <v>9054</v>
      </c>
      <c r="L2361" s="153">
        <v>0.3</v>
      </c>
      <c r="M2361" s="159" t="s">
        <v>9058</v>
      </c>
      <c r="N2361" s="157"/>
      <c r="O2361" s="7" t="s">
        <v>9056</v>
      </c>
      <c r="P2361" s="16">
        <f>IFERROR(LOOKUP(E2361,{30,43,48,53,58,63,68,73,78,83,88,93,97},{42,47,52,57,62,67,72,77,82,87,92,99,100}),999)</f>
        <v>82</v>
      </c>
      <c r="Q2361">
        <v>1</v>
      </c>
    </row>
    <row r="2362" spans="1:17" x14ac:dyDescent="0.35">
      <c r="A2362" s="153">
        <v>25272</v>
      </c>
      <c r="B2362" t="s">
        <v>9052</v>
      </c>
      <c r="C2362" s="154">
        <v>44840</v>
      </c>
      <c r="D2362" s="155" t="s">
        <v>6</v>
      </c>
      <c r="E2362" s="156">
        <v>79</v>
      </c>
      <c r="F2362" s="157" t="s">
        <v>8969</v>
      </c>
      <c r="G2362" s="155" t="s">
        <v>9069</v>
      </c>
      <c r="H2362" s="158" t="s">
        <v>9009</v>
      </c>
      <c r="I2362" s="157"/>
      <c r="J2362" s="157">
        <v>18</v>
      </c>
      <c r="K2362" s="157" t="s">
        <v>9054</v>
      </c>
      <c r="L2362" s="153">
        <v>0.3</v>
      </c>
      <c r="M2362" s="159" t="s">
        <v>9058</v>
      </c>
      <c r="N2362" s="157"/>
      <c r="O2362" s="7" t="s">
        <v>9056</v>
      </c>
      <c r="P2362" s="16">
        <f>IFERROR(LOOKUP(E2362,{30,43,48,53,58,63,68,73,78,83,88,93,97},{42,47,52,57,62,67,72,77,82,87,92,99,100}),999)</f>
        <v>82</v>
      </c>
      <c r="Q2362">
        <v>1</v>
      </c>
    </row>
    <row r="2363" spans="1:17" ht="29" x14ac:dyDescent="0.35">
      <c r="A2363" s="153">
        <v>25273</v>
      </c>
      <c r="B2363" t="s">
        <v>9052</v>
      </c>
      <c r="C2363" s="154">
        <v>44841</v>
      </c>
      <c r="D2363" s="155" t="s">
        <v>6</v>
      </c>
      <c r="E2363" s="156">
        <v>63</v>
      </c>
      <c r="F2363" s="157" t="s">
        <v>8969</v>
      </c>
      <c r="G2363" s="157" t="s">
        <v>9</v>
      </c>
      <c r="H2363" s="158" t="s">
        <v>9053</v>
      </c>
      <c r="I2363" s="157">
        <v>999999</v>
      </c>
      <c r="J2363" s="162">
        <v>18</v>
      </c>
      <c r="K2363" s="157" t="s">
        <v>9075</v>
      </c>
      <c r="L2363" s="159">
        <v>9.9</v>
      </c>
      <c r="M2363" s="159"/>
      <c r="N2363" s="157">
        <v>999999</v>
      </c>
      <c r="O2363" s="7" t="s">
        <v>9056</v>
      </c>
      <c r="P2363" s="16">
        <f>IFERROR(LOOKUP(E2363,{30,43,48,53,58,63,68,73,78,83,88,93,97},{42,47,52,57,62,67,72,77,82,87,92,99,100}),999)</f>
        <v>67</v>
      </c>
      <c r="Q2363">
        <v>1</v>
      </c>
    </row>
    <row r="2364" spans="1:17" x14ac:dyDescent="0.35">
      <c r="A2364" s="153">
        <v>25274</v>
      </c>
      <c r="B2364" t="s">
        <v>9052</v>
      </c>
      <c r="C2364" s="154">
        <v>44841</v>
      </c>
      <c r="D2364" s="155" t="s">
        <v>16</v>
      </c>
      <c r="E2364" s="156">
        <v>82</v>
      </c>
      <c r="F2364" s="157" t="s">
        <v>8969</v>
      </c>
      <c r="G2364" s="155" t="s">
        <v>9069</v>
      </c>
      <c r="H2364" s="158" t="s">
        <v>9009</v>
      </c>
      <c r="I2364" s="157"/>
      <c r="J2364" s="157">
        <v>60</v>
      </c>
      <c r="K2364" s="157" t="s">
        <v>9054</v>
      </c>
      <c r="L2364" s="153">
        <v>0.3</v>
      </c>
      <c r="M2364" s="159" t="s">
        <v>9058</v>
      </c>
      <c r="N2364" s="157"/>
      <c r="O2364" s="7" t="s">
        <v>9056</v>
      </c>
      <c r="P2364" s="16">
        <f>IFERROR(LOOKUP(E2364,{30,43,48,53,58,63,68,73,78,83,88,93,97},{42,47,52,57,62,67,72,77,82,87,92,99,100}),999)</f>
        <v>82</v>
      </c>
      <c r="Q2364">
        <v>1</v>
      </c>
    </row>
    <row r="2365" spans="1:17" x14ac:dyDescent="0.35">
      <c r="A2365" s="153">
        <v>25275</v>
      </c>
      <c r="B2365" t="s">
        <v>9052</v>
      </c>
      <c r="C2365" s="154">
        <v>44843</v>
      </c>
      <c r="D2365" s="155" t="s">
        <v>16</v>
      </c>
      <c r="E2365" s="156">
        <v>82</v>
      </c>
      <c r="F2365" s="157" t="s">
        <v>8969</v>
      </c>
      <c r="G2365" s="157" t="s">
        <v>9</v>
      </c>
      <c r="H2365" s="158" t="s">
        <v>9009</v>
      </c>
      <c r="I2365" s="157"/>
      <c r="J2365" s="157">
        <v>18</v>
      </c>
      <c r="K2365" s="157" t="s">
        <v>9054</v>
      </c>
      <c r="L2365" s="153">
        <v>0.4</v>
      </c>
      <c r="M2365" s="159" t="s">
        <v>9058</v>
      </c>
      <c r="N2365" s="157"/>
      <c r="O2365" s="7" t="s">
        <v>9056</v>
      </c>
      <c r="P2365" s="16">
        <f>IFERROR(LOOKUP(E2365,{30,43,48,53,58,63,68,73,78,83,88,93,97},{42,47,52,57,62,67,72,77,82,87,92,99,100}),999)</f>
        <v>82</v>
      </c>
      <c r="Q2365">
        <v>1</v>
      </c>
    </row>
    <row r="2366" spans="1:17" x14ac:dyDescent="0.35">
      <c r="A2366" s="153">
        <v>25276</v>
      </c>
      <c r="B2366" t="s">
        <v>9052</v>
      </c>
      <c r="C2366" s="154">
        <v>44843</v>
      </c>
      <c r="D2366" s="155" t="s">
        <v>16</v>
      </c>
      <c r="E2366" s="156">
        <v>81</v>
      </c>
      <c r="F2366" s="157" t="s">
        <v>8969</v>
      </c>
      <c r="G2366" s="155" t="s">
        <v>9069</v>
      </c>
      <c r="H2366" s="158" t="s">
        <v>9009</v>
      </c>
      <c r="I2366" s="157"/>
      <c r="J2366" s="157">
        <v>18</v>
      </c>
      <c r="K2366" s="157" t="s">
        <v>9054</v>
      </c>
      <c r="L2366" s="153">
        <v>0.3</v>
      </c>
      <c r="M2366" s="159" t="s">
        <v>9058</v>
      </c>
      <c r="N2366" s="157"/>
      <c r="O2366" s="7" t="s">
        <v>9056</v>
      </c>
      <c r="P2366" s="16">
        <f>IFERROR(LOOKUP(E2366,{30,43,48,53,58,63,68,73,78,83,88,93,97},{42,47,52,57,62,67,72,77,82,87,92,99,100}),999)</f>
        <v>82</v>
      </c>
      <c r="Q2366">
        <v>1</v>
      </c>
    </row>
    <row r="2367" spans="1:17" x14ac:dyDescent="0.35">
      <c r="A2367" s="153">
        <v>25277</v>
      </c>
      <c r="B2367" t="s">
        <v>9052</v>
      </c>
      <c r="C2367" s="154">
        <v>44843</v>
      </c>
      <c r="D2367" s="155" t="s">
        <v>6</v>
      </c>
      <c r="E2367" s="156">
        <v>75</v>
      </c>
      <c r="F2367" s="157" t="s">
        <v>8969</v>
      </c>
      <c r="G2367" s="155" t="s">
        <v>9069</v>
      </c>
      <c r="H2367" s="158" t="s">
        <v>9009</v>
      </c>
      <c r="I2367" s="157"/>
      <c r="J2367" s="157">
        <v>18</v>
      </c>
      <c r="K2367" s="157" t="s">
        <v>9054</v>
      </c>
      <c r="L2367" s="153">
        <v>0.2</v>
      </c>
      <c r="M2367" s="159" t="s">
        <v>9058</v>
      </c>
      <c r="N2367" s="157"/>
      <c r="O2367" s="7" t="s">
        <v>9056</v>
      </c>
      <c r="P2367" s="16">
        <f>IFERROR(LOOKUP(E2367,{30,43,48,53,58,63,68,73,78,83,88,93,97},{42,47,52,57,62,67,72,77,82,87,92,99,100}),999)</f>
        <v>77</v>
      </c>
      <c r="Q2367">
        <v>1</v>
      </c>
    </row>
    <row r="2368" spans="1:17" x14ac:dyDescent="0.35">
      <c r="A2368" s="153">
        <v>25278</v>
      </c>
      <c r="B2368" t="s">
        <v>9052</v>
      </c>
      <c r="C2368" s="154">
        <v>44844</v>
      </c>
      <c r="D2368" s="155" t="s">
        <v>16</v>
      </c>
      <c r="E2368" s="156">
        <v>75</v>
      </c>
      <c r="F2368" s="157" t="s">
        <v>8969</v>
      </c>
      <c r="G2368" s="157" t="s">
        <v>9</v>
      </c>
      <c r="H2368" s="158" t="s">
        <v>9009</v>
      </c>
      <c r="I2368" s="157"/>
      <c r="J2368" s="157">
        <v>18</v>
      </c>
      <c r="K2368" s="157" t="s">
        <v>9054</v>
      </c>
      <c r="L2368" s="159">
        <v>9.9</v>
      </c>
      <c r="M2368" s="159"/>
      <c r="N2368" s="157"/>
      <c r="O2368" s="7" t="s">
        <v>9056</v>
      </c>
      <c r="P2368" s="16">
        <f>IFERROR(LOOKUP(E2368,{30,43,48,53,58,63,68,73,78,83,88,93,97},{42,47,52,57,62,67,72,77,82,87,92,99,100}),999)</f>
        <v>77</v>
      </c>
      <c r="Q2368">
        <v>1</v>
      </c>
    </row>
    <row r="2369" spans="1:17" x14ac:dyDescent="0.35">
      <c r="A2369" s="153">
        <v>25279</v>
      </c>
      <c r="B2369" t="s">
        <v>9052</v>
      </c>
      <c r="C2369" s="154">
        <v>44846</v>
      </c>
      <c r="D2369" s="155" t="s">
        <v>16</v>
      </c>
      <c r="E2369" s="156">
        <v>99</v>
      </c>
      <c r="F2369" s="157" t="s">
        <v>8969</v>
      </c>
      <c r="G2369" s="155" t="s">
        <v>9069</v>
      </c>
      <c r="H2369" s="158" t="s">
        <v>9009</v>
      </c>
      <c r="I2369" s="157"/>
      <c r="J2369" s="157">
        <v>60</v>
      </c>
      <c r="K2369" s="157" t="s">
        <v>9054</v>
      </c>
      <c r="L2369" s="153">
        <v>0.4</v>
      </c>
      <c r="M2369" s="159" t="s">
        <v>9058</v>
      </c>
      <c r="N2369" s="157"/>
      <c r="O2369" s="7" t="s">
        <v>9056</v>
      </c>
      <c r="P2369" s="16">
        <f>IFERROR(LOOKUP(E2369,{30,43,48,53,58,63,68,73,78,83,88,93,97},{42,47,52,57,62,67,72,77,82,87,92,99,100}),999)</f>
        <v>100</v>
      </c>
      <c r="Q2369">
        <v>1</v>
      </c>
    </row>
    <row r="2370" spans="1:17" x14ac:dyDescent="0.35">
      <c r="A2370" s="153">
        <v>25280</v>
      </c>
      <c r="B2370" t="s">
        <v>9052</v>
      </c>
      <c r="C2370" s="154">
        <v>44848</v>
      </c>
      <c r="D2370" s="155" t="s">
        <v>16</v>
      </c>
      <c r="E2370" s="156">
        <v>88</v>
      </c>
      <c r="F2370" s="157" t="s">
        <v>8969</v>
      </c>
      <c r="G2370" s="155" t="s">
        <v>9069</v>
      </c>
      <c r="H2370" s="158" t="s">
        <v>9009</v>
      </c>
      <c r="I2370" s="157"/>
      <c r="J2370" s="157">
        <v>18</v>
      </c>
      <c r="K2370" s="157" t="s">
        <v>9054</v>
      </c>
      <c r="L2370" s="153">
        <v>0.4</v>
      </c>
      <c r="M2370" s="159" t="s">
        <v>9058</v>
      </c>
      <c r="N2370" s="157"/>
      <c r="O2370" s="7" t="s">
        <v>9056</v>
      </c>
      <c r="P2370" s="16">
        <f>IFERROR(LOOKUP(E2370,{30,43,48,53,58,63,68,73,78,83,88,93,97},{42,47,52,57,62,67,72,77,82,87,92,99,100}),999)</f>
        <v>92</v>
      </c>
      <c r="Q2370">
        <v>1</v>
      </c>
    </row>
    <row r="2371" spans="1:17" x14ac:dyDescent="0.35">
      <c r="A2371" s="153">
        <v>25281</v>
      </c>
      <c r="B2371" t="s">
        <v>9052</v>
      </c>
      <c r="C2371" s="154">
        <v>44850</v>
      </c>
      <c r="D2371" s="155" t="s">
        <v>16</v>
      </c>
      <c r="E2371" s="156">
        <v>80</v>
      </c>
      <c r="F2371" s="157" t="s">
        <v>8969</v>
      </c>
      <c r="G2371" s="155" t="s">
        <v>9069</v>
      </c>
      <c r="H2371" s="158" t="s">
        <v>9009</v>
      </c>
      <c r="I2371" s="157"/>
      <c r="J2371" s="157">
        <v>60</v>
      </c>
      <c r="K2371" s="157" t="s">
        <v>9054</v>
      </c>
      <c r="L2371" s="159">
        <v>9.9</v>
      </c>
      <c r="M2371" s="159"/>
      <c r="N2371" s="157"/>
      <c r="O2371" s="7" t="s">
        <v>9056</v>
      </c>
      <c r="P2371" s="16">
        <f>IFERROR(LOOKUP(E2371,{30,43,48,53,58,63,68,73,78,83,88,93,97},{42,47,52,57,62,67,72,77,82,87,92,99,100}),999)</f>
        <v>82</v>
      </c>
      <c r="Q2371">
        <v>1</v>
      </c>
    </row>
    <row r="2372" spans="1:17" ht="29" x14ac:dyDescent="0.35">
      <c r="A2372" s="153">
        <v>25282</v>
      </c>
      <c r="B2372" t="s">
        <v>9052</v>
      </c>
      <c r="C2372" s="154">
        <v>44850</v>
      </c>
      <c r="D2372" s="155" t="s">
        <v>16</v>
      </c>
      <c r="E2372" s="156">
        <v>83</v>
      </c>
      <c r="F2372" s="157" t="s">
        <v>8969</v>
      </c>
      <c r="G2372" s="157" t="s">
        <v>9</v>
      </c>
      <c r="H2372" s="158" t="s">
        <v>9053</v>
      </c>
      <c r="I2372" s="157">
        <v>91286</v>
      </c>
      <c r="J2372" s="157">
        <v>60</v>
      </c>
      <c r="K2372" s="157" t="s">
        <v>9112</v>
      </c>
      <c r="L2372" s="159">
        <v>0.3</v>
      </c>
      <c r="M2372" s="159" t="s">
        <v>9058</v>
      </c>
      <c r="N2372" s="157">
        <v>91286</v>
      </c>
      <c r="O2372" s="7" t="s">
        <v>9056</v>
      </c>
      <c r="P2372" s="16">
        <f>IFERROR(LOOKUP(E2372,{30,43,48,53,58,63,68,73,78,83,88,93,97},{42,47,52,57,62,67,72,77,82,87,92,99,100}),999)</f>
        <v>87</v>
      </c>
      <c r="Q2372">
        <v>1</v>
      </c>
    </row>
    <row r="2373" spans="1:17" x14ac:dyDescent="0.35">
      <c r="A2373" s="153">
        <v>25283</v>
      </c>
      <c r="B2373" t="s">
        <v>9052</v>
      </c>
      <c r="C2373" s="154">
        <v>44851</v>
      </c>
      <c r="D2373" s="155" t="s">
        <v>16</v>
      </c>
      <c r="E2373" s="156">
        <v>80</v>
      </c>
      <c r="F2373" s="157" t="s">
        <v>8969</v>
      </c>
      <c r="G2373" s="155" t="s">
        <v>9069</v>
      </c>
      <c r="H2373" s="158" t="s">
        <v>9009</v>
      </c>
      <c r="I2373" s="157"/>
      <c r="J2373" s="157">
        <v>60</v>
      </c>
      <c r="K2373" s="157" t="s">
        <v>9054</v>
      </c>
      <c r="L2373" s="153">
        <v>0.3</v>
      </c>
      <c r="M2373" s="159" t="s">
        <v>9058</v>
      </c>
      <c r="N2373" s="157"/>
      <c r="O2373" s="7" t="s">
        <v>9056</v>
      </c>
      <c r="P2373" s="16">
        <f>IFERROR(LOOKUP(E2373,{30,43,48,53,58,63,68,73,78,83,88,93,97},{42,47,52,57,62,67,72,77,82,87,92,99,100}),999)</f>
        <v>82</v>
      </c>
      <c r="Q2373">
        <v>1</v>
      </c>
    </row>
    <row r="2374" spans="1:17" x14ac:dyDescent="0.35">
      <c r="A2374" s="153">
        <v>25284</v>
      </c>
      <c r="B2374" t="s">
        <v>9052</v>
      </c>
      <c r="C2374" s="154">
        <v>44851</v>
      </c>
      <c r="D2374" s="155" t="s">
        <v>16</v>
      </c>
      <c r="E2374" s="156">
        <v>76</v>
      </c>
      <c r="F2374" s="157" t="s">
        <v>8969</v>
      </c>
      <c r="G2374" s="155" t="s">
        <v>9069</v>
      </c>
      <c r="H2374" s="158" t="s">
        <v>9009</v>
      </c>
      <c r="I2374" s="157"/>
      <c r="J2374" s="157">
        <v>60</v>
      </c>
      <c r="K2374" s="157" t="s">
        <v>9054</v>
      </c>
      <c r="L2374" s="153">
        <v>0.3</v>
      </c>
      <c r="M2374" s="159" t="s">
        <v>9058</v>
      </c>
      <c r="N2374" s="157"/>
      <c r="O2374" s="7" t="s">
        <v>9056</v>
      </c>
      <c r="P2374" s="16">
        <f>IFERROR(LOOKUP(E2374,{30,43,48,53,58,63,68,73,78,83,88,93,97},{42,47,52,57,62,67,72,77,82,87,92,99,100}),999)</f>
        <v>77</v>
      </c>
      <c r="Q2374">
        <v>1</v>
      </c>
    </row>
    <row r="2375" spans="1:17" x14ac:dyDescent="0.35">
      <c r="A2375" s="153">
        <v>25285</v>
      </c>
      <c r="B2375" t="s">
        <v>9052</v>
      </c>
      <c r="C2375" s="154">
        <v>44853</v>
      </c>
      <c r="D2375" s="155" t="s">
        <v>16</v>
      </c>
      <c r="E2375" s="156">
        <v>77</v>
      </c>
      <c r="F2375" s="157" t="s">
        <v>8969</v>
      </c>
      <c r="G2375" s="157" t="s">
        <v>9</v>
      </c>
      <c r="H2375" s="158" t="s">
        <v>9009</v>
      </c>
      <c r="I2375" s="157"/>
      <c r="J2375" s="157">
        <v>18</v>
      </c>
      <c r="K2375" s="157" t="s">
        <v>9054</v>
      </c>
      <c r="L2375" s="153">
        <v>0.3</v>
      </c>
      <c r="M2375" s="159" t="s">
        <v>9058</v>
      </c>
      <c r="N2375" s="157"/>
      <c r="O2375" s="7" t="s">
        <v>9056</v>
      </c>
      <c r="P2375" s="16">
        <f>IFERROR(LOOKUP(E2375,{30,43,48,53,58,63,68,73,78,83,88,93,97},{42,47,52,57,62,67,72,77,82,87,92,99,100}),999)</f>
        <v>77</v>
      </c>
      <c r="Q2375">
        <v>1</v>
      </c>
    </row>
    <row r="2376" spans="1:17" x14ac:dyDescent="0.35">
      <c r="A2376" s="153">
        <v>25286</v>
      </c>
      <c r="B2376" t="s">
        <v>9052</v>
      </c>
      <c r="C2376" s="154">
        <v>44853</v>
      </c>
      <c r="D2376" s="155" t="s">
        <v>16</v>
      </c>
      <c r="E2376" s="156">
        <v>79</v>
      </c>
      <c r="F2376" s="157" t="s">
        <v>8969</v>
      </c>
      <c r="G2376" s="157" t="s">
        <v>9</v>
      </c>
      <c r="H2376" s="158" t="s">
        <v>9053</v>
      </c>
      <c r="I2376" s="157">
        <v>220513</v>
      </c>
      <c r="J2376" s="157">
        <v>60</v>
      </c>
      <c r="K2376" s="157" t="s">
        <v>9080</v>
      </c>
      <c r="L2376" s="159">
        <v>0.3</v>
      </c>
      <c r="M2376" s="159" t="s">
        <v>9058</v>
      </c>
      <c r="N2376" s="157">
        <v>220513</v>
      </c>
      <c r="O2376" s="7" t="s">
        <v>9056</v>
      </c>
      <c r="P2376" s="16">
        <f>IFERROR(LOOKUP(E2376,{30,43,48,53,58,63,68,73,78,83,88,93,97},{42,47,52,57,62,67,72,77,82,87,92,99,100}),999)</f>
        <v>82</v>
      </c>
      <c r="Q2376">
        <v>1</v>
      </c>
    </row>
    <row r="2377" spans="1:17" x14ac:dyDescent="0.35">
      <c r="A2377" s="153">
        <v>25287</v>
      </c>
      <c r="B2377" t="s">
        <v>9052</v>
      </c>
      <c r="C2377" s="154">
        <v>44855</v>
      </c>
      <c r="D2377" s="155" t="s">
        <v>16</v>
      </c>
      <c r="E2377" s="156">
        <v>78</v>
      </c>
      <c r="F2377" s="157" t="s">
        <v>8969</v>
      </c>
      <c r="G2377" s="155" t="s">
        <v>9069</v>
      </c>
      <c r="H2377" s="158" t="s">
        <v>9009</v>
      </c>
      <c r="I2377" s="157"/>
      <c r="J2377" s="157">
        <v>60</v>
      </c>
      <c r="K2377" s="157" t="s">
        <v>9054</v>
      </c>
      <c r="L2377" s="153">
        <v>0.3</v>
      </c>
      <c r="M2377" s="159" t="s">
        <v>9058</v>
      </c>
      <c r="N2377" s="157"/>
      <c r="O2377" s="7" t="s">
        <v>9056</v>
      </c>
      <c r="P2377" s="16">
        <f>IFERROR(LOOKUP(E2377,{30,43,48,53,58,63,68,73,78,83,88,93,97},{42,47,52,57,62,67,72,77,82,87,92,99,100}),999)</f>
        <v>82</v>
      </c>
      <c r="Q2377">
        <v>1</v>
      </c>
    </row>
    <row r="2378" spans="1:17" ht="29" x14ac:dyDescent="0.35">
      <c r="A2378" s="153">
        <v>25288</v>
      </c>
      <c r="B2378" t="s">
        <v>9052</v>
      </c>
      <c r="C2378" s="154">
        <v>44855</v>
      </c>
      <c r="D2378" s="155" t="s">
        <v>6</v>
      </c>
      <c r="E2378" s="156">
        <v>68</v>
      </c>
      <c r="F2378" s="157" t="s">
        <v>8969</v>
      </c>
      <c r="G2378" s="157" t="s">
        <v>9</v>
      </c>
      <c r="H2378" s="158" t="s">
        <v>9053</v>
      </c>
      <c r="I2378" s="157">
        <v>91459</v>
      </c>
      <c r="J2378" s="157">
        <v>60</v>
      </c>
      <c r="K2378" s="157" t="s">
        <v>9060</v>
      </c>
      <c r="L2378" s="159">
        <v>0.2</v>
      </c>
      <c r="M2378" s="159" t="s">
        <v>9058</v>
      </c>
      <c r="N2378" s="157">
        <v>91459</v>
      </c>
      <c r="O2378" s="7" t="s">
        <v>9056</v>
      </c>
      <c r="P2378" s="16">
        <f>IFERROR(LOOKUP(E2378,{30,43,48,53,58,63,68,73,78,83,88,93,97},{42,47,52,57,62,67,72,77,82,87,92,99,100}),999)</f>
        <v>72</v>
      </c>
      <c r="Q2378">
        <v>1</v>
      </c>
    </row>
    <row r="2379" spans="1:17" x14ac:dyDescent="0.35">
      <c r="A2379" s="153">
        <v>25289</v>
      </c>
      <c r="B2379" t="s">
        <v>9052</v>
      </c>
      <c r="C2379" s="154">
        <v>44857</v>
      </c>
      <c r="D2379" s="155" t="s">
        <v>6</v>
      </c>
      <c r="E2379" s="156">
        <v>82</v>
      </c>
      <c r="F2379" s="157" t="s">
        <v>8969</v>
      </c>
      <c r="G2379" s="157" t="s">
        <v>9</v>
      </c>
      <c r="H2379" s="158" t="s">
        <v>9053</v>
      </c>
      <c r="I2379" s="157">
        <v>637422</v>
      </c>
      <c r="J2379" s="157">
        <v>60</v>
      </c>
      <c r="K2379" s="157" t="s">
        <v>9109</v>
      </c>
      <c r="L2379" s="159">
        <v>0.3</v>
      </c>
      <c r="M2379" s="159" t="s">
        <v>9058</v>
      </c>
      <c r="N2379" s="157">
        <v>637422</v>
      </c>
      <c r="O2379" s="7" t="s">
        <v>9056</v>
      </c>
      <c r="P2379" s="16">
        <f>IFERROR(LOOKUP(E2379,{30,43,48,53,58,63,68,73,78,83,88,93,97},{42,47,52,57,62,67,72,77,82,87,92,99,100}),999)</f>
        <v>82</v>
      </c>
      <c r="Q2379">
        <v>1</v>
      </c>
    </row>
    <row r="2380" spans="1:17" x14ac:dyDescent="0.35">
      <c r="A2380" s="153">
        <v>25290</v>
      </c>
      <c r="B2380" t="s">
        <v>9052</v>
      </c>
      <c r="C2380" s="154">
        <v>44858</v>
      </c>
      <c r="D2380" s="155" t="s">
        <v>6</v>
      </c>
      <c r="E2380" s="156">
        <v>95</v>
      </c>
      <c r="F2380" s="157" t="s">
        <v>8969</v>
      </c>
      <c r="G2380" s="155" t="s">
        <v>9069</v>
      </c>
      <c r="H2380" s="158" t="s">
        <v>9009</v>
      </c>
      <c r="I2380" s="157"/>
      <c r="J2380" s="157">
        <v>18</v>
      </c>
      <c r="K2380" s="157" t="s">
        <v>9054</v>
      </c>
      <c r="L2380" s="153">
        <v>0.4</v>
      </c>
      <c r="M2380" s="159" t="s">
        <v>9058</v>
      </c>
      <c r="N2380" s="157"/>
      <c r="O2380" s="7" t="s">
        <v>9056</v>
      </c>
      <c r="P2380" s="16">
        <f>IFERROR(LOOKUP(E2380,{30,43,48,53,58,63,68,73,78,83,88,93,97},{42,47,52,57,62,67,72,77,82,87,92,99,100}),999)</f>
        <v>99</v>
      </c>
      <c r="Q2380">
        <v>1</v>
      </c>
    </row>
    <row r="2381" spans="1:17" x14ac:dyDescent="0.35">
      <c r="A2381" s="153">
        <v>25291</v>
      </c>
      <c r="B2381" t="s">
        <v>9052</v>
      </c>
      <c r="C2381" s="154">
        <v>44858</v>
      </c>
      <c r="D2381" s="155" t="s">
        <v>6</v>
      </c>
      <c r="E2381" s="156">
        <v>88</v>
      </c>
      <c r="F2381" s="157" t="s">
        <v>8969</v>
      </c>
      <c r="G2381" s="155" t="s">
        <v>9069</v>
      </c>
      <c r="H2381" s="158" t="s">
        <v>9009</v>
      </c>
      <c r="I2381" s="157"/>
      <c r="J2381" s="157">
        <v>60</v>
      </c>
      <c r="K2381" s="157" t="s">
        <v>9054</v>
      </c>
      <c r="L2381" s="153">
        <v>0.3</v>
      </c>
      <c r="M2381" s="159" t="s">
        <v>9058</v>
      </c>
      <c r="N2381" s="157"/>
      <c r="O2381" s="7" t="s">
        <v>9056</v>
      </c>
      <c r="P2381" s="16">
        <f>IFERROR(LOOKUP(E2381,{30,43,48,53,58,63,68,73,78,83,88,93,97},{42,47,52,57,62,67,72,77,82,87,92,99,100}),999)</f>
        <v>92</v>
      </c>
      <c r="Q2381">
        <v>1</v>
      </c>
    </row>
    <row r="2382" spans="1:17" x14ac:dyDescent="0.35">
      <c r="A2382" s="153">
        <v>25292</v>
      </c>
      <c r="B2382" t="s">
        <v>9052</v>
      </c>
      <c r="C2382" s="154">
        <v>44858</v>
      </c>
      <c r="D2382" s="155" t="s">
        <v>6</v>
      </c>
      <c r="E2382" s="156">
        <v>94</v>
      </c>
      <c r="F2382" s="157" t="s">
        <v>8969</v>
      </c>
      <c r="G2382" s="155" t="s">
        <v>9069</v>
      </c>
      <c r="H2382" s="158" t="s">
        <v>9009</v>
      </c>
      <c r="I2382" s="157"/>
      <c r="J2382" s="157">
        <v>60</v>
      </c>
      <c r="K2382" s="157" t="s">
        <v>9054</v>
      </c>
      <c r="L2382" s="153">
        <v>0.3</v>
      </c>
      <c r="M2382" s="159" t="s">
        <v>9058</v>
      </c>
      <c r="N2382" s="157"/>
      <c r="O2382" s="7" t="s">
        <v>9056</v>
      </c>
      <c r="P2382" s="16">
        <f>IFERROR(LOOKUP(E2382,{30,43,48,53,58,63,68,73,78,83,88,93,97},{42,47,52,57,62,67,72,77,82,87,92,99,100}),999)</f>
        <v>99</v>
      </c>
      <c r="Q2382">
        <v>1</v>
      </c>
    </row>
    <row r="2383" spans="1:17" x14ac:dyDescent="0.35">
      <c r="A2383" s="153">
        <v>25293</v>
      </c>
      <c r="B2383" t="s">
        <v>9052</v>
      </c>
      <c r="C2383" s="154">
        <v>44861</v>
      </c>
      <c r="D2383" s="155" t="s">
        <v>16</v>
      </c>
      <c r="E2383" s="156">
        <v>76</v>
      </c>
      <c r="F2383" s="157" t="s">
        <v>8969</v>
      </c>
      <c r="G2383" s="155" t="s">
        <v>9069</v>
      </c>
      <c r="H2383" s="158" t="s">
        <v>9009</v>
      </c>
      <c r="I2383" s="157"/>
      <c r="J2383" s="157">
        <v>60</v>
      </c>
      <c r="K2383" s="157" t="s">
        <v>9054</v>
      </c>
      <c r="L2383" s="153">
        <v>0.3</v>
      </c>
      <c r="M2383" s="159" t="s">
        <v>9058</v>
      </c>
      <c r="N2383" s="157"/>
      <c r="O2383" s="7" t="s">
        <v>9056</v>
      </c>
      <c r="P2383" s="16">
        <f>IFERROR(LOOKUP(E2383,{30,43,48,53,58,63,68,73,78,83,88,93,97},{42,47,52,57,62,67,72,77,82,87,92,99,100}),999)</f>
        <v>77</v>
      </c>
      <c r="Q2383">
        <v>1</v>
      </c>
    </row>
    <row r="2384" spans="1:17" x14ac:dyDescent="0.35">
      <c r="A2384" s="153">
        <v>25294</v>
      </c>
      <c r="B2384" t="s">
        <v>9052</v>
      </c>
      <c r="C2384" s="154">
        <v>44865</v>
      </c>
      <c r="D2384" s="155" t="s">
        <v>6</v>
      </c>
      <c r="E2384" s="156">
        <v>87</v>
      </c>
      <c r="F2384" s="157" t="s">
        <v>8969</v>
      </c>
      <c r="G2384" s="157" t="s">
        <v>9</v>
      </c>
      <c r="H2384" s="158" t="s">
        <v>9009</v>
      </c>
      <c r="I2384" s="157"/>
      <c r="J2384" s="157">
        <v>60</v>
      </c>
      <c r="K2384" s="157" t="s">
        <v>9054</v>
      </c>
      <c r="L2384" s="153">
        <v>0.2</v>
      </c>
      <c r="M2384" s="159" t="s">
        <v>9058</v>
      </c>
      <c r="N2384" s="157"/>
      <c r="O2384" s="7" t="s">
        <v>9056</v>
      </c>
      <c r="P2384" s="16">
        <f>IFERROR(LOOKUP(E2384,{30,43,48,53,58,63,68,73,78,83,88,93,97},{42,47,52,57,62,67,72,77,82,87,92,99,100}),999)</f>
        <v>87</v>
      </c>
      <c r="Q2384">
        <v>1</v>
      </c>
    </row>
    <row r="2385" spans="1:17" x14ac:dyDescent="0.35">
      <c r="A2385" s="153">
        <v>25295</v>
      </c>
      <c r="B2385" t="s">
        <v>9052</v>
      </c>
      <c r="C2385" s="154">
        <v>44865</v>
      </c>
      <c r="D2385" s="155" t="s">
        <v>6</v>
      </c>
      <c r="E2385" s="156">
        <v>90</v>
      </c>
      <c r="F2385" s="157" t="s">
        <v>8969</v>
      </c>
      <c r="G2385" s="157" t="s">
        <v>9</v>
      </c>
      <c r="H2385" s="158" t="s">
        <v>9009</v>
      </c>
      <c r="I2385" s="157"/>
      <c r="J2385" s="157">
        <v>60</v>
      </c>
      <c r="K2385" s="157" t="s">
        <v>9054</v>
      </c>
      <c r="L2385" s="153">
        <v>0.3</v>
      </c>
      <c r="M2385" s="159" t="s">
        <v>9058</v>
      </c>
      <c r="N2385" s="157"/>
      <c r="O2385" s="7" t="s">
        <v>9056</v>
      </c>
      <c r="P2385" s="16">
        <f>IFERROR(LOOKUP(E2385,{30,43,48,53,58,63,68,73,78,83,88,93,97},{42,47,52,57,62,67,72,77,82,87,92,99,100}),999)</f>
        <v>92</v>
      </c>
      <c r="Q2385">
        <v>1</v>
      </c>
    </row>
    <row r="2386" spans="1:17" x14ac:dyDescent="0.35">
      <c r="A2386" s="153">
        <v>25296</v>
      </c>
      <c r="B2386" t="s">
        <v>9052</v>
      </c>
      <c r="C2386" s="154">
        <v>44865</v>
      </c>
      <c r="D2386" s="155" t="s">
        <v>16</v>
      </c>
      <c r="E2386" s="156">
        <v>78</v>
      </c>
      <c r="F2386" s="157" t="s">
        <v>8969</v>
      </c>
      <c r="G2386" s="155" t="s">
        <v>9069</v>
      </c>
      <c r="H2386" s="158" t="s">
        <v>9009</v>
      </c>
      <c r="I2386" s="157"/>
      <c r="J2386" s="157">
        <v>60</v>
      </c>
      <c r="K2386" s="157" t="s">
        <v>9054</v>
      </c>
      <c r="L2386" s="153">
        <v>0.3</v>
      </c>
      <c r="M2386" s="159" t="s">
        <v>9058</v>
      </c>
      <c r="N2386" s="157"/>
      <c r="O2386" s="7" t="s">
        <v>9056</v>
      </c>
      <c r="P2386" s="16">
        <f>IFERROR(LOOKUP(E2386,{30,43,48,53,58,63,68,73,78,83,88,93,97},{42,47,52,57,62,67,72,77,82,87,92,99,100}),999)</f>
        <v>82</v>
      </c>
      <c r="Q2386">
        <v>1</v>
      </c>
    </row>
    <row r="2387" spans="1:17" x14ac:dyDescent="0.35">
      <c r="A2387" s="153">
        <v>25297</v>
      </c>
      <c r="B2387" t="s">
        <v>9052</v>
      </c>
      <c r="C2387" s="154">
        <v>44865</v>
      </c>
      <c r="D2387" s="155" t="s">
        <v>6</v>
      </c>
      <c r="E2387" s="156">
        <v>91</v>
      </c>
      <c r="F2387" s="157" t="s">
        <v>8969</v>
      </c>
      <c r="G2387" s="157" t="s">
        <v>9</v>
      </c>
      <c r="H2387" s="158" t="s">
        <v>9009</v>
      </c>
      <c r="I2387" s="157"/>
      <c r="J2387" s="157">
        <v>60</v>
      </c>
      <c r="K2387" s="157" t="s">
        <v>9054</v>
      </c>
      <c r="L2387" s="153">
        <v>0.3</v>
      </c>
      <c r="M2387" s="159" t="s">
        <v>9058</v>
      </c>
      <c r="N2387" s="157"/>
      <c r="O2387" s="7" t="s">
        <v>9056</v>
      </c>
      <c r="P2387" s="16">
        <f>IFERROR(LOOKUP(E2387,{30,43,48,53,58,63,68,73,78,83,88,93,97},{42,47,52,57,62,67,72,77,82,87,92,99,100}),999)</f>
        <v>92</v>
      </c>
      <c r="Q2387">
        <v>1</v>
      </c>
    </row>
    <row r="2388" spans="1:17" x14ac:dyDescent="0.35">
      <c r="A2388" s="153">
        <v>25298</v>
      </c>
      <c r="B2388" t="s">
        <v>9052</v>
      </c>
      <c r="C2388" s="154">
        <v>44865</v>
      </c>
      <c r="D2388" s="155" t="s">
        <v>6</v>
      </c>
      <c r="E2388" s="156">
        <v>81</v>
      </c>
      <c r="F2388" s="157" t="s">
        <v>8969</v>
      </c>
      <c r="G2388" s="155" t="s">
        <v>9069</v>
      </c>
      <c r="H2388" s="158" t="s">
        <v>9009</v>
      </c>
      <c r="I2388" s="157"/>
      <c r="J2388" s="157">
        <v>60</v>
      </c>
      <c r="K2388" s="157" t="s">
        <v>9054</v>
      </c>
      <c r="L2388" s="159">
        <v>9.9</v>
      </c>
      <c r="M2388" s="159"/>
      <c r="N2388" s="157"/>
      <c r="O2388" s="7" t="s">
        <v>9056</v>
      </c>
      <c r="P2388" s="16">
        <f>IFERROR(LOOKUP(E2388,{30,43,48,53,58,63,68,73,78,83,88,93,97},{42,47,52,57,62,67,72,77,82,87,92,99,100}),999)</f>
        <v>82</v>
      </c>
      <c r="Q2388">
        <v>1</v>
      </c>
    </row>
    <row r="2389" spans="1:17" x14ac:dyDescent="0.35">
      <c r="A2389" s="153">
        <v>25299</v>
      </c>
      <c r="B2389" t="s">
        <v>9052</v>
      </c>
      <c r="C2389" s="154">
        <v>44867</v>
      </c>
      <c r="D2389" s="155" t="s">
        <v>16</v>
      </c>
      <c r="E2389" s="156">
        <v>73</v>
      </c>
      <c r="F2389" s="157" t="s">
        <v>8969</v>
      </c>
      <c r="G2389" s="155" t="s">
        <v>9069</v>
      </c>
      <c r="H2389" s="158" t="s">
        <v>9009</v>
      </c>
      <c r="I2389" s="157"/>
      <c r="J2389" s="157">
        <v>60</v>
      </c>
      <c r="K2389" s="157" t="s">
        <v>9054</v>
      </c>
      <c r="L2389" s="153">
        <v>0.3</v>
      </c>
      <c r="M2389" s="159" t="s">
        <v>9058</v>
      </c>
      <c r="N2389" s="157"/>
      <c r="O2389" s="7" t="s">
        <v>9056</v>
      </c>
      <c r="P2389" s="16">
        <f>IFERROR(LOOKUP(E2389,{30,43,48,53,58,63,68,73,78,83,88,93,97},{42,47,52,57,62,67,72,77,82,87,92,99,100}),999)</f>
        <v>77</v>
      </c>
      <c r="Q2389">
        <v>1</v>
      </c>
    </row>
    <row r="2390" spans="1:17" x14ac:dyDescent="0.35">
      <c r="A2390" s="153">
        <v>25300</v>
      </c>
      <c r="B2390" t="s">
        <v>9052</v>
      </c>
      <c r="C2390" s="154">
        <v>44870</v>
      </c>
      <c r="D2390" s="155" t="s">
        <v>16</v>
      </c>
      <c r="E2390" s="156">
        <v>82</v>
      </c>
      <c r="F2390" s="157" t="s">
        <v>8969</v>
      </c>
      <c r="G2390" s="155" t="s">
        <v>9069</v>
      </c>
      <c r="H2390" s="158" t="s">
        <v>9009</v>
      </c>
      <c r="I2390" s="157"/>
      <c r="J2390" s="157">
        <v>60</v>
      </c>
      <c r="K2390" s="157" t="s">
        <v>9054</v>
      </c>
      <c r="L2390" s="153">
        <v>0.4</v>
      </c>
      <c r="M2390" s="159" t="s">
        <v>9058</v>
      </c>
      <c r="N2390" s="157"/>
      <c r="O2390" s="7" t="s">
        <v>9056</v>
      </c>
      <c r="P2390" s="16">
        <f>IFERROR(LOOKUP(E2390,{30,43,48,53,58,63,68,73,78,83,88,93,97},{42,47,52,57,62,67,72,77,82,87,92,99,100}),999)</f>
        <v>82</v>
      </c>
      <c r="Q2390">
        <v>1</v>
      </c>
    </row>
    <row r="2391" spans="1:17" x14ac:dyDescent="0.35">
      <c r="A2391" s="153">
        <v>235150</v>
      </c>
      <c r="B2391" t="s">
        <v>9052</v>
      </c>
      <c r="C2391" s="154">
        <v>44845</v>
      </c>
      <c r="D2391" s="155" t="s">
        <v>6</v>
      </c>
      <c r="E2391" s="161">
        <v>65</v>
      </c>
      <c r="F2391" s="157" t="s">
        <v>8969</v>
      </c>
      <c r="G2391" s="157" t="s">
        <v>9</v>
      </c>
      <c r="H2391" s="158" t="s">
        <v>9009</v>
      </c>
      <c r="I2391" s="157"/>
      <c r="J2391" s="157">
        <v>60</v>
      </c>
      <c r="K2391" s="157" t="s">
        <v>9054</v>
      </c>
      <c r="L2391" s="160">
        <v>1</v>
      </c>
      <c r="M2391" s="159" t="s">
        <v>9000</v>
      </c>
      <c r="N2391" s="157"/>
      <c r="O2391" s="7" t="s">
        <v>9056</v>
      </c>
      <c r="P2391" s="16">
        <f>IFERROR(LOOKUP(E2391,{30,43,48,53,58,63,68,73,78,83,88,93,97},{42,47,52,57,62,67,72,77,82,87,92,99,100}),999)</f>
        <v>67</v>
      </c>
      <c r="Q2391">
        <v>1</v>
      </c>
    </row>
    <row r="2392" spans="1:17" x14ac:dyDescent="0.35">
      <c r="A2392" s="7">
        <v>1001</v>
      </c>
      <c r="B2392" s="7" t="s">
        <v>9052</v>
      </c>
      <c r="C2392" s="77">
        <v>44852</v>
      </c>
      <c r="D2392" s="7" t="s">
        <v>16</v>
      </c>
      <c r="E2392">
        <v>75</v>
      </c>
      <c r="F2392" s="7" t="s">
        <v>8858</v>
      </c>
      <c r="G2392" s="7" t="s">
        <v>8871</v>
      </c>
      <c r="H2392" s="7" t="s">
        <v>9009</v>
      </c>
      <c r="I2392" s="7"/>
      <c r="J2392" s="7">
        <v>18</v>
      </c>
      <c r="K2392" s="7"/>
      <c r="L2392" s="7">
        <v>0.4</v>
      </c>
      <c r="M2392" s="7"/>
      <c r="N2392" s="7"/>
      <c r="O2392" s="7" t="s">
        <v>9056</v>
      </c>
      <c r="P2392" s="16">
        <f>IFERROR(LOOKUP(E2392,{30,43,48,53,58,63,68,73,78,83,88,93,97},{42,47,52,57,62,67,72,77,82,87,92,99,100}),999)</f>
        <v>77</v>
      </c>
      <c r="Q2392">
        <v>1</v>
      </c>
    </row>
    <row r="2393" spans="1:17" x14ac:dyDescent="0.35">
      <c r="A2393" s="7">
        <v>1002</v>
      </c>
      <c r="B2393" s="7" t="s">
        <v>9052</v>
      </c>
      <c r="C2393" s="77">
        <v>44852</v>
      </c>
      <c r="D2393" s="7" t="s">
        <v>16</v>
      </c>
      <c r="E2393">
        <v>88</v>
      </c>
      <c r="F2393" s="7" t="s">
        <v>8858</v>
      </c>
      <c r="G2393" s="7" t="s">
        <v>8871</v>
      </c>
      <c r="H2393" s="7" t="s">
        <v>9009</v>
      </c>
      <c r="I2393" s="7"/>
      <c r="J2393" s="7">
        <v>18</v>
      </c>
      <c r="K2393" s="7"/>
      <c r="L2393" s="7">
        <v>0.4</v>
      </c>
      <c r="M2393" s="7"/>
      <c r="N2393" s="7"/>
      <c r="O2393" s="7" t="s">
        <v>9056</v>
      </c>
      <c r="P2393" s="16">
        <f>IFERROR(LOOKUP(E2393,{30,43,48,53,58,63,68,73,78,83,88,93,97},{42,47,52,57,62,67,72,77,82,87,92,99,100}),999)</f>
        <v>92</v>
      </c>
      <c r="Q2393">
        <v>1</v>
      </c>
    </row>
    <row r="2394" spans="1:17" x14ac:dyDescent="0.35">
      <c r="A2394" s="7">
        <v>1004</v>
      </c>
      <c r="B2394" s="7" t="s">
        <v>9052</v>
      </c>
      <c r="C2394" s="77">
        <v>44852</v>
      </c>
      <c r="D2394" s="7" t="s">
        <v>16</v>
      </c>
      <c r="E2394">
        <v>83</v>
      </c>
      <c r="F2394" s="7" t="s">
        <v>8858</v>
      </c>
      <c r="G2394" s="7" t="s">
        <v>8871</v>
      </c>
      <c r="H2394" s="7" t="s">
        <v>9009</v>
      </c>
      <c r="I2394" s="7"/>
      <c r="J2394" s="7">
        <v>18</v>
      </c>
      <c r="K2394" s="7"/>
      <c r="L2394" s="7">
        <v>0.3</v>
      </c>
      <c r="M2394" s="7"/>
      <c r="N2394" s="7"/>
      <c r="O2394" s="7" t="s">
        <v>9056</v>
      </c>
      <c r="P2394" s="16">
        <f>IFERROR(LOOKUP(E2394,{30,43,48,53,58,63,68,73,78,83,88,93,97},{42,47,52,57,62,67,72,77,82,87,92,99,100}),999)</f>
        <v>87</v>
      </c>
      <c r="Q2394">
        <v>1</v>
      </c>
    </row>
    <row r="2395" spans="1:17" x14ac:dyDescent="0.35">
      <c r="A2395" s="7">
        <v>1005</v>
      </c>
      <c r="B2395" s="7" t="s">
        <v>9052</v>
      </c>
      <c r="C2395" s="77">
        <v>44852</v>
      </c>
      <c r="D2395" s="7" t="s">
        <v>16</v>
      </c>
      <c r="E2395">
        <v>76.5</v>
      </c>
      <c r="F2395" s="7" t="s">
        <v>8858</v>
      </c>
      <c r="G2395" s="7" t="s">
        <v>8871</v>
      </c>
      <c r="H2395" s="7" t="s">
        <v>9009</v>
      </c>
      <c r="I2395" s="7"/>
      <c r="J2395" s="7">
        <v>60</v>
      </c>
      <c r="K2395" s="7"/>
      <c r="L2395" s="7">
        <v>1.2</v>
      </c>
      <c r="M2395" s="7"/>
      <c r="N2395" s="7"/>
      <c r="O2395" s="7" t="s">
        <v>9056</v>
      </c>
      <c r="P2395" s="16">
        <f>IFERROR(LOOKUP(E2395,{30,43,48,53,58,63,68,73,78,83,88,93,97},{42,47,52,57,62,67,72,77,82,87,92,99,100}),999)</f>
        <v>77</v>
      </c>
      <c r="Q2395">
        <v>1</v>
      </c>
    </row>
    <row r="2396" spans="1:17" x14ac:dyDescent="0.35">
      <c r="A2396" s="7">
        <v>1006</v>
      </c>
      <c r="B2396" s="7" t="s">
        <v>9052</v>
      </c>
      <c r="C2396" s="77">
        <v>44852</v>
      </c>
      <c r="D2396" s="7" t="s">
        <v>16</v>
      </c>
      <c r="E2396">
        <v>83</v>
      </c>
      <c r="F2396" s="7" t="s">
        <v>8858</v>
      </c>
      <c r="G2396" s="7" t="s">
        <v>8871</v>
      </c>
      <c r="H2396" s="7" t="s">
        <v>9009</v>
      </c>
      <c r="I2396" s="7"/>
      <c r="J2396" s="7">
        <v>60</v>
      </c>
      <c r="K2396" s="7"/>
      <c r="L2396" s="7">
        <v>0.3</v>
      </c>
      <c r="M2396" s="7"/>
      <c r="N2396" s="7"/>
      <c r="O2396" s="7" t="s">
        <v>9056</v>
      </c>
      <c r="P2396" s="16">
        <f>IFERROR(LOOKUP(E2396,{30,43,48,53,58,63,68,73,78,83,88,93,97},{42,47,52,57,62,67,72,77,82,87,92,99,100}),999)</f>
        <v>87</v>
      </c>
      <c r="Q2396">
        <v>1</v>
      </c>
    </row>
    <row r="2397" spans="1:17" x14ac:dyDescent="0.35">
      <c r="A2397" s="7">
        <v>1007</v>
      </c>
      <c r="B2397" s="7" t="s">
        <v>9052</v>
      </c>
      <c r="C2397" s="77">
        <v>44852</v>
      </c>
      <c r="D2397" s="7" t="s">
        <v>16</v>
      </c>
      <c r="E2397">
        <v>76</v>
      </c>
      <c r="F2397" s="7" t="s">
        <v>8858</v>
      </c>
      <c r="G2397" s="7" t="s">
        <v>9</v>
      </c>
      <c r="H2397" s="7" t="s">
        <v>9053</v>
      </c>
      <c r="I2397" s="7">
        <v>220513</v>
      </c>
      <c r="J2397" s="7">
        <v>60</v>
      </c>
      <c r="K2397" s="157" t="s">
        <v>9080</v>
      </c>
      <c r="L2397" s="159">
        <v>0.3</v>
      </c>
      <c r="M2397" s="159" t="s">
        <v>9058</v>
      </c>
      <c r="N2397" s="7">
        <v>220513</v>
      </c>
      <c r="O2397" s="7" t="s">
        <v>9056</v>
      </c>
      <c r="P2397" s="16">
        <f>IFERROR(LOOKUP(E2397,{30,43,48,53,58,63,68,73,78,83,88,93,97},{42,47,52,57,62,67,72,77,82,87,92,99,100}),999)</f>
        <v>77</v>
      </c>
      <c r="Q2397">
        <v>1</v>
      </c>
    </row>
    <row r="2398" spans="1:17" x14ac:dyDescent="0.35">
      <c r="A2398" s="7">
        <v>1008</v>
      </c>
      <c r="B2398" s="7" t="s">
        <v>9052</v>
      </c>
      <c r="C2398" s="77">
        <v>44852</v>
      </c>
      <c r="D2398" s="7" t="s">
        <v>16</v>
      </c>
      <c r="E2398">
        <v>85</v>
      </c>
      <c r="F2398" s="7" t="s">
        <v>8858</v>
      </c>
      <c r="G2398" s="7" t="s">
        <v>9</v>
      </c>
      <c r="H2398" s="7" t="s">
        <v>9053</v>
      </c>
      <c r="I2398" s="7">
        <v>637422</v>
      </c>
      <c r="J2398" s="7">
        <v>60</v>
      </c>
      <c r="K2398" s="157" t="s">
        <v>9109</v>
      </c>
      <c r="L2398" s="159">
        <v>0.3</v>
      </c>
      <c r="M2398" s="159" t="s">
        <v>9058</v>
      </c>
      <c r="N2398" s="7">
        <v>637422</v>
      </c>
      <c r="O2398" s="7" t="s">
        <v>9056</v>
      </c>
      <c r="P2398" s="16">
        <f>IFERROR(LOOKUP(E2398,{30,43,48,53,58,63,68,73,78,83,88,93,97},{42,47,52,57,62,67,72,77,82,87,92,99,100}),999)</f>
        <v>87</v>
      </c>
      <c r="Q2398">
        <v>1</v>
      </c>
    </row>
    <row r="2399" spans="1:17" x14ac:dyDescent="0.35">
      <c r="A2399" s="7">
        <v>1009</v>
      </c>
      <c r="B2399" s="7" t="s">
        <v>9052</v>
      </c>
      <c r="C2399" s="77">
        <v>44852</v>
      </c>
      <c r="D2399" s="7" t="s">
        <v>16</v>
      </c>
      <c r="E2399">
        <v>76.5</v>
      </c>
      <c r="F2399" s="7" t="s">
        <v>8858</v>
      </c>
      <c r="G2399" s="7" t="s">
        <v>8871</v>
      </c>
      <c r="H2399" s="7" t="s">
        <v>9009</v>
      </c>
      <c r="I2399" s="7"/>
      <c r="J2399" s="7">
        <v>60</v>
      </c>
      <c r="K2399" s="7"/>
      <c r="L2399" s="7">
        <v>9.9</v>
      </c>
      <c r="M2399" s="7"/>
      <c r="N2399" s="7"/>
      <c r="O2399" s="7" t="s">
        <v>9056</v>
      </c>
      <c r="P2399" s="16">
        <f>IFERROR(LOOKUP(E2399,{30,43,48,53,58,63,68,73,78,83,88,93,97},{42,47,52,57,62,67,72,77,82,87,92,99,100}),999)</f>
        <v>77</v>
      </c>
      <c r="Q2399">
        <v>1</v>
      </c>
    </row>
    <row r="2400" spans="1:17" x14ac:dyDescent="0.35">
      <c r="A2400" s="7">
        <v>1010</v>
      </c>
      <c r="B2400" s="7" t="s">
        <v>9052</v>
      </c>
      <c r="C2400" s="77">
        <v>44852</v>
      </c>
      <c r="D2400" s="7" t="s">
        <v>16</v>
      </c>
      <c r="E2400">
        <v>79.5</v>
      </c>
      <c r="F2400" s="7" t="s">
        <v>8858</v>
      </c>
      <c r="G2400" s="7" t="s">
        <v>9</v>
      </c>
      <c r="H2400" s="7" t="s">
        <v>9053</v>
      </c>
      <c r="I2400" s="7">
        <v>637603</v>
      </c>
      <c r="J2400" s="7">
        <v>18</v>
      </c>
      <c r="K2400" s="157" t="s">
        <v>9055</v>
      </c>
      <c r="L2400" s="159">
        <v>1.2</v>
      </c>
      <c r="M2400" s="159" t="s">
        <v>9000</v>
      </c>
      <c r="N2400" s="7">
        <v>637603</v>
      </c>
      <c r="O2400" s="7" t="s">
        <v>9056</v>
      </c>
      <c r="P2400" s="16">
        <f>IFERROR(LOOKUP(E2400,{30,43,48,53,58,63,68,73,78,83,88,93,97},{42,47,52,57,62,67,72,77,82,87,92,99,100}),999)</f>
        <v>82</v>
      </c>
      <c r="Q2400">
        <v>1</v>
      </c>
    </row>
    <row r="2401" spans="1:17" x14ac:dyDescent="0.35">
      <c r="A2401" s="7">
        <v>1011</v>
      </c>
      <c r="B2401" s="7" t="s">
        <v>9052</v>
      </c>
      <c r="C2401" s="77">
        <v>44852</v>
      </c>
      <c r="D2401" s="7" t="s">
        <v>16</v>
      </c>
      <c r="E2401">
        <v>71</v>
      </c>
      <c r="F2401" s="7" t="s">
        <v>8858</v>
      </c>
      <c r="G2401" s="7" t="s">
        <v>8871</v>
      </c>
      <c r="H2401" s="7" t="s">
        <v>9009</v>
      </c>
      <c r="I2401" s="7"/>
      <c r="J2401" s="7">
        <v>60</v>
      </c>
      <c r="K2401" s="7"/>
      <c r="L2401" s="7">
        <v>0.3</v>
      </c>
      <c r="M2401" s="7"/>
      <c r="N2401" s="7"/>
      <c r="O2401" s="7" t="s">
        <v>9056</v>
      </c>
      <c r="P2401" s="16">
        <f>IFERROR(LOOKUP(E2401,{30,43,48,53,58,63,68,73,78,83,88,93,97},{42,47,52,57,62,67,72,77,82,87,92,99,100}),999)</f>
        <v>72</v>
      </c>
      <c r="Q2401">
        <v>1</v>
      </c>
    </row>
    <row r="2402" spans="1:17" x14ac:dyDescent="0.35">
      <c r="A2402" s="7">
        <v>1012</v>
      </c>
      <c r="B2402" s="7" t="s">
        <v>9052</v>
      </c>
      <c r="C2402" s="77">
        <v>44852</v>
      </c>
      <c r="D2402" s="7" t="s">
        <v>16</v>
      </c>
      <c r="E2402">
        <v>89</v>
      </c>
      <c r="F2402" s="7" t="s">
        <v>8858</v>
      </c>
      <c r="G2402" s="7" t="s">
        <v>8871</v>
      </c>
      <c r="H2402" s="7" t="s">
        <v>9009</v>
      </c>
      <c r="I2402" s="7"/>
      <c r="J2402" s="7">
        <v>60</v>
      </c>
      <c r="K2402" s="7"/>
      <c r="L2402" s="7">
        <v>9.9</v>
      </c>
      <c r="M2402" s="7"/>
      <c r="N2402" s="7"/>
      <c r="O2402" s="7" t="s">
        <v>9056</v>
      </c>
      <c r="P2402" s="16">
        <f>IFERROR(LOOKUP(E2402,{30,43,48,53,58,63,68,73,78,83,88,93,97},{42,47,52,57,62,67,72,77,82,87,92,99,100}),999)</f>
        <v>92</v>
      </c>
      <c r="Q2402">
        <v>1</v>
      </c>
    </row>
    <row r="2403" spans="1:17" x14ac:dyDescent="0.35">
      <c r="A2403" s="7">
        <v>1013</v>
      </c>
      <c r="B2403" s="7" t="s">
        <v>9052</v>
      </c>
      <c r="C2403" s="77">
        <v>44852</v>
      </c>
      <c r="D2403" s="7" t="s">
        <v>16</v>
      </c>
      <c r="E2403">
        <v>73.5</v>
      </c>
      <c r="F2403" s="7" t="s">
        <v>8858</v>
      </c>
      <c r="G2403" s="7" t="s">
        <v>9</v>
      </c>
      <c r="H2403" s="7" t="s">
        <v>9053</v>
      </c>
      <c r="I2403" s="7">
        <v>637422</v>
      </c>
      <c r="J2403" s="7">
        <v>18</v>
      </c>
      <c r="K2403" s="157" t="s">
        <v>9109</v>
      </c>
      <c r="L2403" s="159">
        <v>0.3</v>
      </c>
      <c r="M2403" s="159" t="s">
        <v>9058</v>
      </c>
      <c r="N2403" s="7">
        <v>637422</v>
      </c>
      <c r="O2403" s="7" t="s">
        <v>9056</v>
      </c>
      <c r="P2403" s="16">
        <f>IFERROR(LOOKUP(E2403,{30,43,48,53,58,63,68,73,78,83,88,93,97},{42,47,52,57,62,67,72,77,82,87,92,99,100}),999)</f>
        <v>77</v>
      </c>
      <c r="Q2403">
        <v>1</v>
      </c>
    </row>
    <row r="2404" spans="1:17" x14ac:dyDescent="0.35">
      <c r="A2404" s="7">
        <v>1014</v>
      </c>
      <c r="B2404" s="7" t="s">
        <v>9052</v>
      </c>
      <c r="C2404" s="77">
        <v>44852</v>
      </c>
      <c r="D2404" s="7" t="s">
        <v>16</v>
      </c>
      <c r="E2404">
        <v>76</v>
      </c>
      <c r="F2404" s="7" t="s">
        <v>8858</v>
      </c>
      <c r="G2404" s="7" t="s">
        <v>9</v>
      </c>
      <c r="H2404" s="7" t="s">
        <v>9053</v>
      </c>
      <c r="I2404" s="7">
        <v>220513</v>
      </c>
      <c r="J2404" s="7">
        <v>60</v>
      </c>
      <c r="K2404" s="157" t="s">
        <v>9080</v>
      </c>
      <c r="L2404" s="159">
        <v>0.3</v>
      </c>
      <c r="M2404" s="159" t="s">
        <v>9058</v>
      </c>
      <c r="N2404" s="7">
        <v>220513</v>
      </c>
      <c r="O2404" s="7" t="s">
        <v>9056</v>
      </c>
      <c r="P2404" s="16">
        <f>IFERROR(LOOKUP(E2404,{30,43,48,53,58,63,68,73,78,83,88,93,97},{42,47,52,57,62,67,72,77,82,87,92,99,100}),999)</f>
        <v>77</v>
      </c>
      <c r="Q2404">
        <v>1</v>
      </c>
    </row>
    <row r="2405" spans="1:17" ht="29" x14ac:dyDescent="0.35">
      <c r="A2405" s="7">
        <v>1015</v>
      </c>
      <c r="B2405" s="7" t="s">
        <v>9052</v>
      </c>
      <c r="C2405" s="77">
        <v>44852</v>
      </c>
      <c r="D2405" s="7" t="s">
        <v>16</v>
      </c>
      <c r="E2405">
        <v>75.5</v>
      </c>
      <c r="F2405" s="7" t="s">
        <v>8858</v>
      </c>
      <c r="G2405" s="7" t="s">
        <v>9</v>
      </c>
      <c r="H2405" s="7" t="s">
        <v>9053</v>
      </c>
      <c r="I2405" s="7">
        <v>220511</v>
      </c>
      <c r="J2405" s="7">
        <v>60</v>
      </c>
      <c r="K2405" s="157" t="s">
        <v>9068</v>
      </c>
      <c r="L2405" s="159">
        <v>0.3</v>
      </c>
      <c r="M2405" s="159" t="s">
        <v>9058</v>
      </c>
      <c r="N2405" s="7">
        <v>220511</v>
      </c>
      <c r="O2405" s="7" t="s">
        <v>9056</v>
      </c>
      <c r="P2405" s="16">
        <f>IFERROR(LOOKUP(E2405,{30,43,48,53,58,63,68,73,78,83,88,93,97},{42,47,52,57,62,67,72,77,82,87,92,99,100}),999)</f>
        <v>77</v>
      </c>
      <c r="Q2405">
        <v>1</v>
      </c>
    </row>
    <row r="2406" spans="1:17" x14ac:dyDescent="0.35">
      <c r="A2406" s="7">
        <v>1016</v>
      </c>
      <c r="B2406" s="7" t="s">
        <v>9052</v>
      </c>
      <c r="C2406" s="77">
        <v>44852</v>
      </c>
      <c r="D2406" s="7" t="s">
        <v>16</v>
      </c>
      <c r="E2406">
        <v>76</v>
      </c>
      <c r="F2406" s="7" t="s">
        <v>8858</v>
      </c>
      <c r="G2406" s="7" t="s">
        <v>8871</v>
      </c>
      <c r="H2406" s="7" t="s">
        <v>9009</v>
      </c>
      <c r="I2406" s="7"/>
      <c r="J2406" s="7">
        <v>60</v>
      </c>
      <c r="K2406" s="7"/>
      <c r="L2406" s="7">
        <v>0.3</v>
      </c>
      <c r="M2406" s="7"/>
      <c r="N2406" s="7"/>
      <c r="O2406" s="7" t="s">
        <v>9056</v>
      </c>
      <c r="P2406" s="16">
        <f>IFERROR(LOOKUP(E2406,{30,43,48,53,58,63,68,73,78,83,88,93,97},{42,47,52,57,62,67,72,77,82,87,92,99,100}),999)</f>
        <v>77</v>
      </c>
      <c r="Q2406">
        <v>1</v>
      </c>
    </row>
    <row r="2407" spans="1:17" x14ac:dyDescent="0.35">
      <c r="A2407" s="7">
        <v>1017</v>
      </c>
      <c r="B2407" s="7" t="s">
        <v>9052</v>
      </c>
      <c r="C2407" s="77">
        <v>44852</v>
      </c>
      <c r="D2407" s="7" t="s">
        <v>16</v>
      </c>
      <c r="E2407">
        <v>75</v>
      </c>
      <c r="F2407" s="7" t="s">
        <v>8858</v>
      </c>
      <c r="G2407" s="7" t="s">
        <v>8871</v>
      </c>
      <c r="H2407" s="7" t="s">
        <v>9009</v>
      </c>
      <c r="I2407" s="7"/>
      <c r="J2407" s="7">
        <v>60</v>
      </c>
      <c r="K2407" s="7"/>
      <c r="L2407" s="7">
        <v>9.9</v>
      </c>
      <c r="M2407" s="7"/>
      <c r="N2407" s="7"/>
      <c r="O2407" s="7" t="s">
        <v>9056</v>
      </c>
      <c r="P2407" s="16">
        <f>IFERROR(LOOKUP(E2407,{30,43,48,53,58,63,68,73,78,83,88,93,97},{42,47,52,57,62,67,72,77,82,87,92,99,100}),999)</f>
        <v>77</v>
      </c>
      <c r="Q2407">
        <v>1</v>
      </c>
    </row>
    <row r="2408" spans="1:17" x14ac:dyDescent="0.35">
      <c r="A2408" s="7">
        <v>1018</v>
      </c>
      <c r="B2408" s="7" t="s">
        <v>9052</v>
      </c>
      <c r="C2408" s="77">
        <v>44852</v>
      </c>
      <c r="D2408" s="7" t="s">
        <v>16</v>
      </c>
      <c r="E2408">
        <v>76</v>
      </c>
      <c r="F2408" s="7" t="s">
        <v>8858</v>
      </c>
      <c r="G2408" s="7" t="s">
        <v>8871</v>
      </c>
      <c r="H2408" s="7" t="s">
        <v>9009</v>
      </c>
      <c r="I2408" s="7"/>
      <c r="J2408" s="7">
        <v>60</v>
      </c>
      <c r="K2408" s="7"/>
      <c r="L2408" s="7">
        <v>0.3</v>
      </c>
      <c r="M2408" s="7"/>
      <c r="N2408" s="7"/>
      <c r="O2408" s="7" t="s">
        <v>9056</v>
      </c>
      <c r="P2408" s="16">
        <f>IFERROR(LOOKUP(E2408,{30,43,48,53,58,63,68,73,78,83,88,93,97},{42,47,52,57,62,67,72,77,82,87,92,99,100}),999)</f>
        <v>77</v>
      </c>
      <c r="Q2408">
        <v>1</v>
      </c>
    </row>
    <row r="2409" spans="1:17" x14ac:dyDescent="0.35">
      <c r="A2409" s="7">
        <v>1019</v>
      </c>
      <c r="B2409" s="7" t="s">
        <v>9052</v>
      </c>
      <c r="C2409" s="77">
        <v>44852</v>
      </c>
      <c r="D2409" s="7" t="s">
        <v>16</v>
      </c>
      <c r="E2409">
        <v>79</v>
      </c>
      <c r="F2409" s="7" t="s">
        <v>8858</v>
      </c>
      <c r="G2409" s="7" t="s">
        <v>8871</v>
      </c>
      <c r="H2409" s="7" t="s">
        <v>9009</v>
      </c>
      <c r="I2409" s="7"/>
      <c r="J2409" s="7">
        <v>60</v>
      </c>
      <c r="K2409" s="7"/>
      <c r="L2409" s="7">
        <v>0.2</v>
      </c>
      <c r="M2409" s="7"/>
      <c r="N2409" s="7"/>
      <c r="O2409" s="7" t="s">
        <v>9056</v>
      </c>
      <c r="P2409" s="16">
        <f>IFERROR(LOOKUP(E2409,{30,43,48,53,58,63,68,73,78,83,88,93,97},{42,47,52,57,62,67,72,77,82,87,92,99,100}),999)</f>
        <v>82</v>
      </c>
      <c r="Q2409">
        <v>1</v>
      </c>
    </row>
    <row r="2410" spans="1:17" x14ac:dyDescent="0.35">
      <c r="A2410" s="7">
        <v>1020</v>
      </c>
      <c r="B2410" s="7" t="s">
        <v>9052</v>
      </c>
      <c r="C2410" s="77">
        <v>44852</v>
      </c>
      <c r="D2410" s="7" t="s">
        <v>16</v>
      </c>
      <c r="E2410">
        <v>72</v>
      </c>
      <c r="F2410" s="7" t="s">
        <v>8858</v>
      </c>
      <c r="G2410" s="7" t="s">
        <v>8871</v>
      </c>
      <c r="H2410" s="7" t="s">
        <v>9009</v>
      </c>
      <c r="I2410" s="7"/>
      <c r="J2410" s="7">
        <v>60</v>
      </c>
      <c r="K2410" s="7"/>
      <c r="L2410" s="7">
        <v>0.3</v>
      </c>
      <c r="M2410" s="7"/>
      <c r="N2410" s="7"/>
      <c r="O2410" s="7" t="s">
        <v>9056</v>
      </c>
      <c r="P2410" s="16">
        <f>IFERROR(LOOKUP(E2410,{30,43,48,53,58,63,68,73,78,83,88,93,97},{42,47,52,57,62,67,72,77,82,87,92,99,100}),999)</f>
        <v>72</v>
      </c>
      <c r="Q2410">
        <v>1</v>
      </c>
    </row>
    <row r="2411" spans="1:17" x14ac:dyDescent="0.35">
      <c r="A2411" s="7">
        <v>1021</v>
      </c>
      <c r="B2411" s="7" t="s">
        <v>9052</v>
      </c>
      <c r="C2411" s="77">
        <v>44852</v>
      </c>
      <c r="D2411" s="7" t="s">
        <v>16</v>
      </c>
      <c r="E2411">
        <v>79</v>
      </c>
      <c r="F2411" s="7" t="s">
        <v>8858</v>
      </c>
      <c r="G2411" s="7" t="s">
        <v>8871</v>
      </c>
      <c r="H2411" s="7" t="s">
        <v>9009</v>
      </c>
      <c r="I2411" s="7"/>
      <c r="J2411" s="7">
        <v>60</v>
      </c>
      <c r="K2411" s="7"/>
      <c r="L2411" s="7">
        <v>0.3</v>
      </c>
      <c r="M2411" s="7"/>
      <c r="N2411" s="7"/>
      <c r="O2411" s="7" t="s">
        <v>9056</v>
      </c>
      <c r="P2411" s="16">
        <f>IFERROR(LOOKUP(E2411,{30,43,48,53,58,63,68,73,78,83,88,93,97},{42,47,52,57,62,67,72,77,82,87,92,99,100}),999)</f>
        <v>82</v>
      </c>
      <c r="Q2411">
        <v>1</v>
      </c>
    </row>
    <row r="2412" spans="1:17" x14ac:dyDescent="0.35">
      <c r="A2412" s="7">
        <v>1022</v>
      </c>
      <c r="B2412" s="7" t="s">
        <v>9128</v>
      </c>
      <c r="C2412" s="77">
        <v>44852</v>
      </c>
      <c r="D2412" s="7" t="s">
        <v>16</v>
      </c>
      <c r="E2412">
        <v>73.5</v>
      </c>
      <c r="F2412" s="7" t="s">
        <v>8858</v>
      </c>
      <c r="G2412" s="7" t="s">
        <v>8871</v>
      </c>
      <c r="H2412" s="7" t="s">
        <v>9009</v>
      </c>
      <c r="I2412" s="7"/>
      <c r="J2412" s="7">
        <v>60</v>
      </c>
      <c r="K2412" s="7"/>
      <c r="L2412" s="7">
        <v>1.3</v>
      </c>
      <c r="M2412" s="7"/>
      <c r="N2412" s="7"/>
      <c r="O2412" s="7" t="s">
        <v>9056</v>
      </c>
      <c r="P2412" s="16">
        <f>IFERROR(LOOKUP(E2412,{30,43,48,53,58,63,68,73,78,83,88,93,97},{42,47,52,57,62,67,72,77,82,87,92,99,100}),999)</f>
        <v>77</v>
      </c>
      <c r="Q2412">
        <v>1</v>
      </c>
    </row>
    <row r="2413" spans="1:17" ht="29" x14ac:dyDescent="0.35">
      <c r="A2413" s="7">
        <v>1023</v>
      </c>
      <c r="B2413" s="7" t="s">
        <v>9052</v>
      </c>
      <c r="C2413" s="77">
        <v>44852</v>
      </c>
      <c r="D2413" s="7" t="s">
        <v>16</v>
      </c>
      <c r="E2413">
        <v>74.5</v>
      </c>
      <c r="F2413" s="7" t="s">
        <v>8858</v>
      </c>
      <c r="G2413" s="7" t="s">
        <v>9</v>
      </c>
      <c r="H2413" s="7" t="s">
        <v>9053</v>
      </c>
      <c r="I2413" s="7">
        <v>220511</v>
      </c>
      <c r="J2413" s="7">
        <v>18</v>
      </c>
      <c r="K2413" s="157" t="s">
        <v>9068</v>
      </c>
      <c r="L2413" s="159">
        <v>0.3</v>
      </c>
      <c r="M2413" s="159" t="s">
        <v>9058</v>
      </c>
      <c r="N2413" s="7">
        <v>220511</v>
      </c>
      <c r="O2413" s="7" t="s">
        <v>9056</v>
      </c>
      <c r="P2413" s="16">
        <f>IFERROR(LOOKUP(E2413,{30,43,48,53,58,63,68,73,78,83,88,93,97},{42,47,52,57,62,67,72,77,82,87,92,99,100}),999)</f>
        <v>77</v>
      </c>
      <c r="Q2413">
        <v>1</v>
      </c>
    </row>
    <row r="2414" spans="1:17" x14ac:dyDescent="0.35">
      <c r="A2414" s="7">
        <v>1024</v>
      </c>
      <c r="B2414" s="7" t="s">
        <v>9052</v>
      </c>
      <c r="C2414" s="77">
        <v>44852</v>
      </c>
      <c r="D2414" s="7" t="s">
        <v>16</v>
      </c>
      <c r="E2414">
        <v>83.5</v>
      </c>
      <c r="F2414" s="7" t="s">
        <v>8858</v>
      </c>
      <c r="G2414" s="7" t="s">
        <v>8871</v>
      </c>
      <c r="H2414" s="7" t="s">
        <v>9009</v>
      </c>
      <c r="I2414" s="7"/>
      <c r="J2414" s="7">
        <v>60</v>
      </c>
      <c r="K2414" s="7"/>
      <c r="L2414" s="7">
        <v>0.3</v>
      </c>
      <c r="M2414" s="7"/>
      <c r="N2414" s="7"/>
      <c r="O2414" s="7" t="s">
        <v>9056</v>
      </c>
      <c r="P2414" s="16">
        <f>IFERROR(LOOKUP(E2414,{30,43,48,53,58,63,68,73,78,83,88,93,97},{42,47,52,57,62,67,72,77,82,87,92,99,100}),999)</f>
        <v>87</v>
      </c>
      <c r="Q2414">
        <v>1</v>
      </c>
    </row>
    <row r="2415" spans="1:17" x14ac:dyDescent="0.35">
      <c r="A2415" s="7">
        <v>1025</v>
      </c>
      <c r="B2415" s="7" t="s">
        <v>9052</v>
      </c>
      <c r="C2415" s="77">
        <v>44852</v>
      </c>
      <c r="D2415" s="7" t="s">
        <v>16</v>
      </c>
      <c r="E2415">
        <v>81.5</v>
      </c>
      <c r="F2415" s="7" t="s">
        <v>8858</v>
      </c>
      <c r="G2415" s="7" t="s">
        <v>8871</v>
      </c>
      <c r="H2415" s="7" t="s">
        <v>9009</v>
      </c>
      <c r="I2415" s="7"/>
      <c r="J2415" s="7">
        <v>60</v>
      </c>
      <c r="K2415" s="7"/>
      <c r="L2415" s="7">
        <v>0.3</v>
      </c>
      <c r="M2415" s="7"/>
      <c r="N2415" s="7"/>
      <c r="O2415" s="7" t="s">
        <v>9056</v>
      </c>
      <c r="P2415" s="16">
        <f>IFERROR(LOOKUP(E2415,{30,43,48,53,58,63,68,73,78,83,88,93,97},{42,47,52,57,62,67,72,77,82,87,92,99,100}),999)</f>
        <v>82</v>
      </c>
      <c r="Q2415">
        <v>1</v>
      </c>
    </row>
    <row r="2416" spans="1:17" x14ac:dyDescent="0.35">
      <c r="A2416" s="7">
        <v>1026</v>
      </c>
      <c r="B2416" s="7" t="s">
        <v>9052</v>
      </c>
      <c r="C2416" s="77">
        <v>44852</v>
      </c>
      <c r="D2416" s="7" t="s">
        <v>16</v>
      </c>
      <c r="E2416">
        <v>82</v>
      </c>
      <c r="F2416" s="7" t="s">
        <v>8858</v>
      </c>
      <c r="G2416" s="7" t="s">
        <v>8871</v>
      </c>
      <c r="H2416" s="7" t="s">
        <v>9009</v>
      </c>
      <c r="I2416" s="7"/>
      <c r="J2416" s="7">
        <v>60</v>
      </c>
      <c r="K2416" s="7"/>
      <c r="L2416" s="7">
        <v>1.2</v>
      </c>
      <c r="M2416" s="7"/>
      <c r="N2416" s="7"/>
      <c r="O2416" s="7" t="s">
        <v>9056</v>
      </c>
      <c r="P2416" s="16">
        <f>IFERROR(LOOKUP(E2416,{30,43,48,53,58,63,68,73,78,83,88,93,97},{42,47,52,57,62,67,72,77,82,87,92,99,100}),999)</f>
        <v>82</v>
      </c>
      <c r="Q2416">
        <v>1</v>
      </c>
    </row>
    <row r="2417" spans="1:17" ht="29" x14ac:dyDescent="0.35">
      <c r="A2417" s="7">
        <v>1027</v>
      </c>
      <c r="B2417" s="7" t="s">
        <v>9052</v>
      </c>
      <c r="C2417" s="77">
        <v>44852</v>
      </c>
      <c r="D2417" s="7" t="s">
        <v>16</v>
      </c>
      <c r="E2417">
        <v>84</v>
      </c>
      <c r="F2417" s="7" t="s">
        <v>8858</v>
      </c>
      <c r="G2417" s="7" t="s">
        <v>9</v>
      </c>
      <c r="H2417" s="7" t="s">
        <v>9053</v>
      </c>
      <c r="I2417" s="7">
        <v>220272</v>
      </c>
      <c r="J2417" s="7">
        <v>60</v>
      </c>
      <c r="K2417" s="157" t="s">
        <v>9108</v>
      </c>
      <c r="L2417" s="159">
        <v>0.3</v>
      </c>
      <c r="M2417" s="159" t="s">
        <v>9058</v>
      </c>
      <c r="N2417" s="7">
        <v>220272</v>
      </c>
      <c r="O2417" s="7" t="s">
        <v>9056</v>
      </c>
      <c r="P2417" s="16">
        <f>IFERROR(LOOKUP(E2417,{30,43,48,53,58,63,68,73,78,83,88,93,97},{42,47,52,57,62,67,72,77,82,87,92,99,100}),999)</f>
        <v>87</v>
      </c>
      <c r="Q2417">
        <v>1</v>
      </c>
    </row>
    <row r="2418" spans="1:17" x14ac:dyDescent="0.35">
      <c r="A2418" s="7">
        <v>1028</v>
      </c>
      <c r="B2418" s="7" t="s">
        <v>9052</v>
      </c>
      <c r="C2418" s="77">
        <v>44852</v>
      </c>
      <c r="D2418" s="7" t="s">
        <v>16</v>
      </c>
      <c r="E2418">
        <v>78.5</v>
      </c>
      <c r="F2418" s="7" t="s">
        <v>8858</v>
      </c>
      <c r="G2418" s="7" t="s">
        <v>8871</v>
      </c>
      <c r="H2418" s="7" t="s">
        <v>9009</v>
      </c>
      <c r="I2418" s="7"/>
      <c r="J2418" s="7">
        <v>60</v>
      </c>
      <c r="K2418" s="7"/>
      <c r="L2418" s="7">
        <v>0.3</v>
      </c>
      <c r="M2418" s="7"/>
      <c r="N2418" s="7"/>
      <c r="O2418" s="7" t="s">
        <v>9056</v>
      </c>
      <c r="P2418" s="16">
        <f>IFERROR(LOOKUP(E2418,{30,43,48,53,58,63,68,73,78,83,88,93,97},{42,47,52,57,62,67,72,77,82,87,92,99,100}),999)</f>
        <v>82</v>
      </c>
      <c r="Q2418">
        <v>1</v>
      </c>
    </row>
    <row r="2419" spans="1:17" ht="29" x14ac:dyDescent="0.35">
      <c r="A2419" s="7">
        <v>1029</v>
      </c>
      <c r="B2419" s="7" t="s">
        <v>9052</v>
      </c>
      <c r="C2419" s="77">
        <v>44852</v>
      </c>
      <c r="D2419" s="7" t="s">
        <v>16</v>
      </c>
      <c r="E2419">
        <v>87</v>
      </c>
      <c r="F2419" s="7" t="s">
        <v>8858</v>
      </c>
      <c r="G2419" s="7" t="s">
        <v>9</v>
      </c>
      <c r="H2419" s="7" t="s">
        <v>9053</v>
      </c>
      <c r="I2419" s="7">
        <v>220271</v>
      </c>
      <c r="J2419" s="7">
        <v>60</v>
      </c>
      <c r="K2419" s="157" t="s">
        <v>9122</v>
      </c>
      <c r="L2419" s="159">
        <v>0.4</v>
      </c>
      <c r="M2419" s="159" t="s">
        <v>9058</v>
      </c>
      <c r="N2419" s="7">
        <v>220271</v>
      </c>
      <c r="O2419" s="7" t="s">
        <v>9056</v>
      </c>
      <c r="P2419" s="16">
        <f>IFERROR(LOOKUP(E2419,{30,43,48,53,58,63,68,73,78,83,88,93,97},{42,47,52,57,62,67,72,77,82,87,92,99,100}),999)</f>
        <v>87</v>
      </c>
      <c r="Q2419">
        <v>1</v>
      </c>
    </row>
    <row r="2420" spans="1:17" x14ac:dyDescent="0.35">
      <c r="A2420" s="7">
        <v>1030</v>
      </c>
      <c r="B2420" s="7" t="s">
        <v>9052</v>
      </c>
      <c r="C2420" s="77">
        <v>44852</v>
      </c>
      <c r="D2420" s="7" t="s">
        <v>16</v>
      </c>
      <c r="E2420">
        <v>75.5</v>
      </c>
      <c r="F2420" s="7" t="s">
        <v>8858</v>
      </c>
      <c r="G2420" s="7" t="s">
        <v>9</v>
      </c>
      <c r="H2420" s="7" t="s">
        <v>9053</v>
      </c>
      <c r="I2420" s="7">
        <v>220509</v>
      </c>
      <c r="J2420" s="7">
        <v>60</v>
      </c>
      <c r="K2420" s="157" t="s">
        <v>9078</v>
      </c>
      <c r="L2420" s="159">
        <v>0.3</v>
      </c>
      <c r="M2420" s="159" t="s">
        <v>9058</v>
      </c>
      <c r="N2420" s="7">
        <v>220509</v>
      </c>
      <c r="O2420" s="7" t="s">
        <v>9056</v>
      </c>
      <c r="P2420" s="16">
        <f>IFERROR(LOOKUP(E2420,{30,43,48,53,58,63,68,73,78,83,88,93,97},{42,47,52,57,62,67,72,77,82,87,92,99,100}),999)</f>
        <v>77</v>
      </c>
      <c r="Q2420">
        <v>1</v>
      </c>
    </row>
    <row r="2421" spans="1:17" x14ac:dyDescent="0.35">
      <c r="A2421" s="7">
        <v>1031</v>
      </c>
      <c r="B2421" s="7" t="s">
        <v>9052</v>
      </c>
      <c r="C2421" s="77">
        <v>44852</v>
      </c>
      <c r="D2421" s="7" t="s">
        <v>16</v>
      </c>
      <c r="E2421">
        <v>78</v>
      </c>
      <c r="F2421" s="7" t="s">
        <v>8858</v>
      </c>
      <c r="G2421" s="7" t="s">
        <v>9</v>
      </c>
      <c r="H2421" s="7" t="s">
        <v>9053</v>
      </c>
      <c r="I2421" s="7">
        <v>220513</v>
      </c>
      <c r="J2421" s="7">
        <v>60</v>
      </c>
      <c r="K2421" s="157" t="s">
        <v>9080</v>
      </c>
      <c r="L2421" s="159">
        <v>0.3</v>
      </c>
      <c r="M2421" s="159" t="s">
        <v>9058</v>
      </c>
      <c r="N2421" s="7">
        <v>220513</v>
      </c>
      <c r="O2421" s="7" t="s">
        <v>9056</v>
      </c>
      <c r="P2421" s="16">
        <f>IFERROR(LOOKUP(E2421,{30,43,48,53,58,63,68,73,78,83,88,93,97},{42,47,52,57,62,67,72,77,82,87,92,99,100}),999)</f>
        <v>82</v>
      </c>
      <c r="Q2421">
        <v>1</v>
      </c>
    </row>
    <row r="2422" spans="1:17" x14ac:dyDescent="0.35">
      <c r="A2422" s="7">
        <v>1032</v>
      </c>
      <c r="B2422" s="7" t="s">
        <v>9052</v>
      </c>
      <c r="C2422" s="77">
        <v>44852</v>
      </c>
      <c r="D2422" s="7" t="s">
        <v>16</v>
      </c>
      <c r="E2422">
        <v>78</v>
      </c>
      <c r="F2422" s="7" t="s">
        <v>8858</v>
      </c>
      <c r="G2422" s="7" t="s">
        <v>8871</v>
      </c>
      <c r="H2422" s="7" t="s">
        <v>9009</v>
      </c>
      <c r="I2422" s="7"/>
      <c r="J2422" s="7">
        <v>60</v>
      </c>
      <c r="K2422" s="7"/>
      <c r="L2422" s="7">
        <v>0.3</v>
      </c>
      <c r="M2422" s="7"/>
      <c r="N2422" s="7"/>
      <c r="O2422" s="7" t="s">
        <v>9056</v>
      </c>
      <c r="P2422" s="16">
        <f>IFERROR(LOOKUP(E2422,{30,43,48,53,58,63,68,73,78,83,88,93,97},{42,47,52,57,62,67,72,77,82,87,92,99,100}),999)</f>
        <v>82</v>
      </c>
      <c r="Q2422">
        <v>1</v>
      </c>
    </row>
    <row r="2423" spans="1:17" x14ac:dyDescent="0.35">
      <c r="A2423" s="7">
        <v>1033</v>
      </c>
      <c r="B2423" s="7" t="s">
        <v>9052</v>
      </c>
      <c r="C2423" s="77">
        <v>44852</v>
      </c>
      <c r="D2423" s="7" t="s">
        <v>16</v>
      </c>
      <c r="E2423">
        <v>79.5</v>
      </c>
      <c r="F2423" s="7" t="s">
        <v>8858</v>
      </c>
      <c r="G2423" s="7" t="s">
        <v>9</v>
      </c>
      <c r="H2423" s="7" t="s">
        <v>9053</v>
      </c>
      <c r="I2423" s="7">
        <v>220514</v>
      </c>
      <c r="J2423" s="7">
        <v>60</v>
      </c>
      <c r="K2423" s="157" t="s">
        <v>9080</v>
      </c>
      <c r="L2423" s="159">
        <v>0.3</v>
      </c>
      <c r="M2423" s="159" t="s">
        <v>9058</v>
      </c>
      <c r="N2423" s="7">
        <v>220514</v>
      </c>
      <c r="O2423" s="7" t="s">
        <v>9056</v>
      </c>
      <c r="P2423" s="16">
        <f>IFERROR(LOOKUP(E2423,{30,43,48,53,58,63,68,73,78,83,88,93,97},{42,47,52,57,62,67,72,77,82,87,92,99,100}),999)</f>
        <v>82</v>
      </c>
      <c r="Q2423">
        <v>1</v>
      </c>
    </row>
    <row r="2424" spans="1:17" x14ac:dyDescent="0.35">
      <c r="A2424" s="7">
        <v>1034</v>
      </c>
      <c r="B2424" s="7" t="s">
        <v>9052</v>
      </c>
      <c r="C2424" s="77">
        <v>44852</v>
      </c>
      <c r="D2424" s="7" t="s">
        <v>16</v>
      </c>
      <c r="E2424">
        <v>83.5</v>
      </c>
      <c r="F2424" s="7" t="s">
        <v>8858</v>
      </c>
      <c r="G2424" s="7" t="s">
        <v>8871</v>
      </c>
      <c r="H2424" s="7" t="s">
        <v>9009</v>
      </c>
      <c r="I2424" s="7"/>
      <c r="J2424" s="7">
        <v>18</v>
      </c>
      <c r="K2424" s="7"/>
      <c r="L2424" s="7">
        <v>0.3</v>
      </c>
      <c r="M2424" s="7"/>
      <c r="N2424" s="7"/>
      <c r="O2424" s="7" t="s">
        <v>9056</v>
      </c>
      <c r="P2424" s="16">
        <f>IFERROR(LOOKUP(E2424,{30,43,48,53,58,63,68,73,78,83,88,93,97},{42,47,52,57,62,67,72,77,82,87,92,99,100}),999)</f>
        <v>87</v>
      </c>
      <c r="Q2424">
        <v>1</v>
      </c>
    </row>
    <row r="2425" spans="1:17" x14ac:dyDescent="0.35">
      <c r="A2425" s="7">
        <v>1035</v>
      </c>
      <c r="B2425" s="7" t="s">
        <v>9052</v>
      </c>
      <c r="C2425" s="77">
        <v>44852</v>
      </c>
      <c r="D2425" s="7" t="s">
        <v>16</v>
      </c>
      <c r="E2425">
        <v>78</v>
      </c>
      <c r="F2425" s="7" t="s">
        <v>8858</v>
      </c>
      <c r="G2425" s="7" t="s">
        <v>8871</v>
      </c>
      <c r="H2425" s="7" t="s">
        <v>9009</v>
      </c>
      <c r="I2425" s="7"/>
      <c r="J2425" s="7">
        <v>60</v>
      </c>
      <c r="K2425" s="7"/>
      <c r="L2425" s="7">
        <v>0.2</v>
      </c>
      <c r="M2425" s="7"/>
      <c r="N2425" s="7"/>
      <c r="O2425" s="7" t="s">
        <v>9056</v>
      </c>
      <c r="P2425" s="16">
        <f>IFERROR(LOOKUP(E2425,{30,43,48,53,58,63,68,73,78,83,88,93,97},{42,47,52,57,62,67,72,77,82,87,92,99,100}),999)</f>
        <v>82</v>
      </c>
      <c r="Q2425">
        <v>1</v>
      </c>
    </row>
    <row r="2426" spans="1:17" x14ac:dyDescent="0.35">
      <c r="A2426" s="7">
        <v>1036</v>
      </c>
      <c r="B2426" s="7" t="s">
        <v>9052</v>
      </c>
      <c r="C2426" s="77">
        <v>44852</v>
      </c>
      <c r="D2426" s="7" t="s">
        <v>16</v>
      </c>
      <c r="E2426">
        <v>80</v>
      </c>
      <c r="F2426" s="7" t="s">
        <v>8858</v>
      </c>
      <c r="G2426" s="7" t="s">
        <v>8871</v>
      </c>
      <c r="H2426" s="7" t="s">
        <v>9009</v>
      </c>
      <c r="I2426" s="7"/>
      <c r="J2426" s="7">
        <v>60</v>
      </c>
      <c r="K2426" s="7"/>
      <c r="L2426" s="7">
        <v>0.3</v>
      </c>
      <c r="M2426" s="7"/>
      <c r="N2426" s="7"/>
      <c r="O2426" s="7" t="s">
        <v>9056</v>
      </c>
      <c r="P2426" s="16">
        <f>IFERROR(LOOKUP(E2426,{30,43,48,53,58,63,68,73,78,83,88,93,97},{42,47,52,57,62,67,72,77,82,87,92,99,100}),999)</f>
        <v>82</v>
      </c>
      <c r="Q2426">
        <v>1</v>
      </c>
    </row>
    <row r="2427" spans="1:17" x14ac:dyDescent="0.35">
      <c r="A2427" s="7">
        <v>1037</v>
      </c>
      <c r="B2427" s="7" t="s">
        <v>9052</v>
      </c>
      <c r="C2427" s="77">
        <v>44852</v>
      </c>
      <c r="D2427" s="7" t="s">
        <v>16</v>
      </c>
      <c r="E2427">
        <v>86</v>
      </c>
      <c r="F2427" s="7" t="s">
        <v>8858</v>
      </c>
      <c r="G2427" s="7" t="s">
        <v>8871</v>
      </c>
      <c r="H2427" s="7" t="s">
        <v>9009</v>
      </c>
      <c r="I2427" s="7"/>
      <c r="J2427" s="7">
        <v>60</v>
      </c>
      <c r="K2427" s="7"/>
      <c r="L2427" s="7">
        <v>0.3</v>
      </c>
      <c r="M2427" s="7"/>
      <c r="N2427" s="7"/>
      <c r="O2427" s="7" t="s">
        <v>9056</v>
      </c>
      <c r="P2427" s="16">
        <f>IFERROR(LOOKUP(E2427,{30,43,48,53,58,63,68,73,78,83,88,93,97},{42,47,52,57,62,67,72,77,82,87,92,99,100}),999)</f>
        <v>87</v>
      </c>
      <c r="Q2427">
        <v>1</v>
      </c>
    </row>
    <row r="2428" spans="1:17" x14ac:dyDescent="0.35">
      <c r="A2428" s="7">
        <v>1038</v>
      </c>
      <c r="B2428" s="7" t="s">
        <v>9052</v>
      </c>
      <c r="C2428" s="77">
        <v>44852</v>
      </c>
      <c r="D2428" s="7" t="s">
        <v>16</v>
      </c>
      <c r="E2428">
        <v>78</v>
      </c>
      <c r="F2428" s="7" t="s">
        <v>8858</v>
      </c>
      <c r="G2428" s="7" t="s">
        <v>8871</v>
      </c>
      <c r="H2428" s="7" t="s">
        <v>9053</v>
      </c>
      <c r="I2428" s="7">
        <v>637422</v>
      </c>
      <c r="J2428" s="7">
        <v>60</v>
      </c>
      <c r="K2428" s="157" t="s">
        <v>9109</v>
      </c>
      <c r="L2428" s="159">
        <v>0.3</v>
      </c>
      <c r="M2428" s="159" t="s">
        <v>9058</v>
      </c>
      <c r="N2428" s="7">
        <v>637422</v>
      </c>
      <c r="O2428" s="7" t="s">
        <v>9056</v>
      </c>
      <c r="P2428" s="16">
        <f>IFERROR(LOOKUP(E2428,{30,43,48,53,58,63,68,73,78,83,88,93,97},{42,47,52,57,62,67,72,77,82,87,92,99,100}),999)</f>
        <v>82</v>
      </c>
      <c r="Q2428">
        <v>1</v>
      </c>
    </row>
    <row r="2429" spans="1:17" x14ac:dyDescent="0.35">
      <c r="A2429" s="7">
        <v>1039</v>
      </c>
      <c r="B2429" s="7" t="s">
        <v>9052</v>
      </c>
      <c r="C2429" s="77">
        <v>44852</v>
      </c>
      <c r="D2429" s="7" t="s">
        <v>16</v>
      </c>
      <c r="E2429">
        <v>73.5</v>
      </c>
      <c r="F2429" s="7" t="s">
        <v>8858</v>
      </c>
      <c r="G2429" s="7" t="s">
        <v>8871</v>
      </c>
      <c r="H2429" s="7" t="s">
        <v>9009</v>
      </c>
      <c r="I2429" s="7"/>
      <c r="J2429" s="7">
        <v>60</v>
      </c>
      <c r="K2429" s="7"/>
      <c r="L2429" s="7">
        <v>0.3</v>
      </c>
      <c r="M2429" s="7"/>
      <c r="N2429" s="7"/>
      <c r="O2429" s="7" t="s">
        <v>9056</v>
      </c>
      <c r="P2429" s="16">
        <f>IFERROR(LOOKUP(E2429,{30,43,48,53,58,63,68,73,78,83,88,93,97},{42,47,52,57,62,67,72,77,82,87,92,99,100}),999)</f>
        <v>77</v>
      </c>
      <c r="Q2429">
        <v>1</v>
      </c>
    </row>
    <row r="2430" spans="1:17" x14ac:dyDescent="0.35">
      <c r="A2430" s="7">
        <v>1040</v>
      </c>
      <c r="B2430" s="7" t="s">
        <v>9052</v>
      </c>
      <c r="C2430" s="77">
        <v>44852</v>
      </c>
      <c r="D2430" s="7" t="s">
        <v>16</v>
      </c>
      <c r="E2430">
        <v>77.5</v>
      </c>
      <c r="F2430" s="7" t="s">
        <v>8858</v>
      </c>
      <c r="G2430" s="7" t="s">
        <v>8871</v>
      </c>
      <c r="H2430" s="7" t="s">
        <v>9009</v>
      </c>
      <c r="I2430" s="7"/>
      <c r="J2430" s="7">
        <v>60</v>
      </c>
      <c r="K2430" s="7"/>
      <c r="L2430" s="7">
        <v>0.3</v>
      </c>
      <c r="M2430" s="7"/>
      <c r="N2430" s="7"/>
      <c r="O2430" s="7" t="s">
        <v>9056</v>
      </c>
      <c r="P2430" s="16">
        <f>IFERROR(LOOKUP(E2430,{30,43,48,53,58,63,68,73,78,83,88,93,97},{42,47,52,57,62,67,72,77,82,87,92,99,100}),999)</f>
        <v>77</v>
      </c>
      <c r="Q2430">
        <v>1</v>
      </c>
    </row>
    <row r="2431" spans="1:17" x14ac:dyDescent="0.35">
      <c r="A2431" s="7">
        <v>1041</v>
      </c>
      <c r="B2431" s="7" t="s">
        <v>9052</v>
      </c>
      <c r="C2431" s="77">
        <v>44852</v>
      </c>
      <c r="D2431" s="7" t="s">
        <v>16</v>
      </c>
      <c r="E2431">
        <v>73</v>
      </c>
      <c r="F2431" s="7" t="s">
        <v>8858</v>
      </c>
      <c r="G2431" s="7" t="s">
        <v>9</v>
      </c>
      <c r="H2431" s="7" t="s">
        <v>9053</v>
      </c>
      <c r="I2431" s="7">
        <v>637603</v>
      </c>
      <c r="J2431" s="7">
        <v>60</v>
      </c>
      <c r="K2431" s="157" t="s">
        <v>9055</v>
      </c>
      <c r="L2431" s="159">
        <v>1.2</v>
      </c>
      <c r="M2431" s="159" t="s">
        <v>9000</v>
      </c>
      <c r="N2431" s="7">
        <v>637603</v>
      </c>
      <c r="O2431" s="7" t="s">
        <v>9056</v>
      </c>
      <c r="P2431" s="16">
        <f>IFERROR(LOOKUP(E2431,{30,43,48,53,58,63,68,73,78,83,88,93,97},{42,47,52,57,62,67,72,77,82,87,92,99,100}),999)</f>
        <v>77</v>
      </c>
      <c r="Q2431">
        <v>1</v>
      </c>
    </row>
    <row r="2432" spans="1:17" x14ac:dyDescent="0.35">
      <c r="A2432" s="7">
        <v>1042</v>
      </c>
      <c r="B2432" s="7" t="s">
        <v>9052</v>
      </c>
      <c r="C2432" s="77">
        <v>44852</v>
      </c>
      <c r="D2432" s="7" t="s">
        <v>16</v>
      </c>
      <c r="E2432">
        <v>79</v>
      </c>
      <c r="F2432" s="7" t="s">
        <v>8858</v>
      </c>
      <c r="G2432" s="7" t="s">
        <v>8871</v>
      </c>
      <c r="H2432" s="7" t="s">
        <v>9009</v>
      </c>
      <c r="I2432" s="7"/>
      <c r="J2432" s="7">
        <v>60</v>
      </c>
      <c r="K2432" s="7"/>
      <c r="L2432" s="7">
        <v>0.3</v>
      </c>
      <c r="M2432" s="7"/>
      <c r="N2432" s="7"/>
      <c r="O2432" s="7" t="s">
        <v>9056</v>
      </c>
      <c r="P2432" s="16">
        <f>IFERROR(LOOKUP(E2432,{30,43,48,53,58,63,68,73,78,83,88,93,97},{42,47,52,57,62,67,72,77,82,87,92,99,100}),999)</f>
        <v>82</v>
      </c>
      <c r="Q2432">
        <v>1</v>
      </c>
    </row>
    <row r="2433" spans="1:17" x14ac:dyDescent="0.35">
      <c r="A2433" s="7">
        <v>1043</v>
      </c>
      <c r="B2433" s="7" t="s">
        <v>9052</v>
      </c>
      <c r="C2433" s="77">
        <v>44852</v>
      </c>
      <c r="D2433" s="7" t="s">
        <v>16</v>
      </c>
      <c r="E2433">
        <v>82</v>
      </c>
      <c r="F2433" s="7" t="s">
        <v>8858</v>
      </c>
      <c r="G2433" s="7" t="s">
        <v>8871</v>
      </c>
      <c r="H2433" s="7" t="s">
        <v>9009</v>
      </c>
      <c r="I2433" s="7"/>
      <c r="J2433" s="7">
        <v>60</v>
      </c>
      <c r="K2433" s="7"/>
      <c r="L2433" s="7">
        <v>0.3</v>
      </c>
      <c r="M2433" s="7"/>
      <c r="N2433" s="7"/>
      <c r="O2433" s="7" t="s">
        <v>9056</v>
      </c>
      <c r="P2433" s="16">
        <f>IFERROR(LOOKUP(E2433,{30,43,48,53,58,63,68,73,78,83,88,93,97},{42,47,52,57,62,67,72,77,82,87,92,99,100}),999)</f>
        <v>82</v>
      </c>
      <c r="Q2433">
        <v>1</v>
      </c>
    </row>
    <row r="2434" spans="1:17" x14ac:dyDescent="0.35">
      <c r="A2434" s="7">
        <v>1044</v>
      </c>
      <c r="B2434" s="7" t="s">
        <v>9052</v>
      </c>
      <c r="C2434" s="77">
        <v>44852</v>
      </c>
      <c r="D2434" s="7" t="s">
        <v>16</v>
      </c>
      <c r="E2434">
        <v>81</v>
      </c>
      <c r="F2434" s="7" t="s">
        <v>8858</v>
      </c>
      <c r="G2434" s="7" t="s">
        <v>8871</v>
      </c>
      <c r="H2434" s="7" t="s">
        <v>9009</v>
      </c>
      <c r="I2434" s="7"/>
      <c r="J2434" s="7">
        <v>60</v>
      </c>
      <c r="K2434" s="7"/>
      <c r="L2434" s="7">
        <v>0.3</v>
      </c>
      <c r="M2434" s="7"/>
      <c r="N2434" s="7"/>
      <c r="O2434" s="7" t="s">
        <v>9056</v>
      </c>
      <c r="P2434" s="16">
        <f>IFERROR(LOOKUP(E2434,{30,43,48,53,58,63,68,73,78,83,88,93,97},{42,47,52,57,62,67,72,77,82,87,92,99,100}),999)</f>
        <v>82</v>
      </c>
      <c r="Q2434">
        <v>1</v>
      </c>
    </row>
    <row r="2435" spans="1:17" x14ac:dyDescent="0.35">
      <c r="A2435" s="7">
        <v>1301</v>
      </c>
      <c r="B2435" s="7" t="s">
        <v>9052</v>
      </c>
      <c r="C2435" s="77">
        <v>44852</v>
      </c>
      <c r="D2435" s="7" t="s">
        <v>6</v>
      </c>
      <c r="E2435">
        <v>74</v>
      </c>
      <c r="F2435" s="7" t="s">
        <v>8858</v>
      </c>
      <c r="G2435" s="7" t="s">
        <v>8871</v>
      </c>
      <c r="H2435" s="7" t="s">
        <v>9009</v>
      </c>
      <c r="I2435" s="7"/>
      <c r="J2435" s="7">
        <v>60</v>
      </c>
      <c r="K2435" s="7"/>
      <c r="L2435" s="7">
        <v>9.9</v>
      </c>
      <c r="M2435" s="7"/>
      <c r="N2435" s="7"/>
      <c r="O2435" s="7" t="s">
        <v>9056</v>
      </c>
      <c r="P2435" s="16">
        <f>IFERROR(LOOKUP(E2435,{30,43,48,53,58,63,68,73,78,83,88,93,97},{42,47,52,57,62,67,72,77,82,87,92,99,100}),999)</f>
        <v>77</v>
      </c>
      <c r="Q2435">
        <v>1</v>
      </c>
    </row>
    <row r="2436" spans="1:17" x14ac:dyDescent="0.35">
      <c r="A2436" s="7">
        <v>1302</v>
      </c>
      <c r="B2436" s="7" t="s">
        <v>9052</v>
      </c>
      <c r="C2436" s="77">
        <v>44852</v>
      </c>
      <c r="D2436" s="7" t="s">
        <v>6</v>
      </c>
      <c r="E2436">
        <v>80.5</v>
      </c>
      <c r="F2436" s="7" t="s">
        <v>8858</v>
      </c>
      <c r="G2436" s="7" t="s">
        <v>8871</v>
      </c>
      <c r="H2436" s="7" t="s">
        <v>9009</v>
      </c>
      <c r="I2436" s="7"/>
      <c r="J2436" s="7">
        <v>60</v>
      </c>
      <c r="K2436" s="7"/>
      <c r="L2436" s="7">
        <v>0.2</v>
      </c>
      <c r="M2436" s="7"/>
      <c r="N2436" s="7"/>
      <c r="O2436" s="7" t="s">
        <v>9056</v>
      </c>
      <c r="P2436" s="16">
        <f>IFERROR(LOOKUP(E2436,{30,43,48,53,58,63,68,73,78,83,88,93,97},{42,47,52,57,62,67,72,77,82,87,92,99,100}),999)</f>
        <v>82</v>
      </c>
      <c r="Q2436">
        <v>1</v>
      </c>
    </row>
    <row r="2437" spans="1:17" x14ac:dyDescent="0.35">
      <c r="A2437" s="7">
        <v>1303</v>
      </c>
      <c r="B2437" s="7" t="s">
        <v>9052</v>
      </c>
      <c r="C2437" s="77">
        <v>44852</v>
      </c>
      <c r="D2437" s="7" t="s">
        <v>6</v>
      </c>
      <c r="E2437">
        <v>74</v>
      </c>
      <c r="F2437" s="7" t="s">
        <v>8858</v>
      </c>
      <c r="G2437" s="7" t="s">
        <v>8871</v>
      </c>
      <c r="H2437" s="7" t="s">
        <v>9009</v>
      </c>
      <c r="I2437" s="7"/>
      <c r="J2437" s="7">
        <v>60</v>
      </c>
      <c r="K2437" s="7"/>
      <c r="L2437" s="7">
        <v>0.2</v>
      </c>
      <c r="M2437" s="7"/>
      <c r="N2437" s="7"/>
      <c r="O2437" s="7" t="s">
        <v>9056</v>
      </c>
      <c r="P2437" s="16">
        <f>IFERROR(LOOKUP(E2437,{30,43,48,53,58,63,68,73,78,83,88,93,97},{42,47,52,57,62,67,72,77,82,87,92,99,100}),999)</f>
        <v>77</v>
      </c>
      <c r="Q2437">
        <v>1</v>
      </c>
    </row>
    <row r="2438" spans="1:17" x14ac:dyDescent="0.35">
      <c r="A2438" s="7">
        <v>1304</v>
      </c>
      <c r="B2438" s="7" t="s">
        <v>9052</v>
      </c>
      <c r="C2438" s="77">
        <v>44852</v>
      </c>
      <c r="D2438" s="7" t="s">
        <v>6</v>
      </c>
      <c r="E2438">
        <v>84</v>
      </c>
      <c r="F2438" s="7" t="s">
        <v>8858</v>
      </c>
      <c r="G2438" s="7" t="s">
        <v>8871</v>
      </c>
      <c r="H2438" s="7" t="s">
        <v>9009</v>
      </c>
      <c r="I2438" s="7"/>
      <c r="J2438" s="7">
        <v>60</v>
      </c>
      <c r="K2438" s="7"/>
      <c r="L2438" s="7">
        <v>0.3</v>
      </c>
      <c r="M2438" s="7"/>
      <c r="N2438" s="7"/>
      <c r="O2438" s="7" t="s">
        <v>9056</v>
      </c>
      <c r="P2438" s="16">
        <f>IFERROR(LOOKUP(E2438,{30,43,48,53,58,63,68,73,78,83,88,93,97},{42,47,52,57,62,67,72,77,82,87,92,99,100}),999)</f>
        <v>87</v>
      </c>
      <c r="Q2438">
        <v>1</v>
      </c>
    </row>
    <row r="2439" spans="1:17" x14ac:dyDescent="0.35">
      <c r="A2439" s="7">
        <v>1305</v>
      </c>
      <c r="B2439" s="7" t="s">
        <v>9052</v>
      </c>
      <c r="C2439" s="77">
        <v>44852</v>
      </c>
      <c r="D2439" s="7" t="s">
        <v>6</v>
      </c>
      <c r="E2439">
        <v>85</v>
      </c>
      <c r="F2439" s="7" t="s">
        <v>8858</v>
      </c>
      <c r="G2439" s="7" t="s">
        <v>9</v>
      </c>
      <c r="H2439" s="7" t="s">
        <v>9053</v>
      </c>
      <c r="I2439" s="7">
        <v>220513</v>
      </c>
      <c r="J2439" s="7">
        <v>60</v>
      </c>
      <c r="K2439" s="157" t="s">
        <v>9080</v>
      </c>
      <c r="L2439" s="159">
        <v>0.3</v>
      </c>
      <c r="M2439" s="159" t="s">
        <v>9058</v>
      </c>
      <c r="N2439" s="7">
        <v>220513</v>
      </c>
      <c r="O2439" s="7" t="s">
        <v>9056</v>
      </c>
      <c r="P2439" s="16">
        <f>IFERROR(LOOKUP(E2439,{30,43,48,53,58,63,68,73,78,83,88,93,97},{42,47,52,57,62,67,72,77,82,87,92,99,100}),999)</f>
        <v>87</v>
      </c>
      <c r="Q2439">
        <v>1</v>
      </c>
    </row>
    <row r="2440" spans="1:17" x14ac:dyDescent="0.35">
      <c r="A2440" s="7">
        <v>1306</v>
      </c>
      <c r="B2440" s="7" t="s">
        <v>9052</v>
      </c>
      <c r="C2440" s="77">
        <v>44852</v>
      </c>
      <c r="D2440" s="7" t="s">
        <v>6</v>
      </c>
      <c r="E2440">
        <v>79</v>
      </c>
      <c r="F2440" s="7" t="s">
        <v>8858</v>
      </c>
      <c r="G2440" s="7" t="s">
        <v>8871</v>
      </c>
      <c r="H2440" s="7" t="s">
        <v>9009</v>
      </c>
      <c r="I2440" s="7"/>
      <c r="J2440" s="7">
        <v>18</v>
      </c>
      <c r="K2440" s="7"/>
      <c r="L2440" s="7">
        <v>0.2</v>
      </c>
      <c r="M2440" s="7"/>
      <c r="N2440" s="7"/>
      <c r="O2440" s="7" t="s">
        <v>9056</v>
      </c>
      <c r="P2440" s="16">
        <f>IFERROR(LOOKUP(E2440,{30,43,48,53,58,63,68,73,78,83,88,93,97},{42,47,52,57,62,67,72,77,82,87,92,99,100}),999)</f>
        <v>82</v>
      </c>
      <c r="Q2440">
        <v>1</v>
      </c>
    </row>
    <row r="2441" spans="1:17" x14ac:dyDescent="0.35">
      <c r="A2441" s="7">
        <v>1307</v>
      </c>
      <c r="B2441" s="7" t="s">
        <v>9052</v>
      </c>
      <c r="C2441" s="77">
        <v>44852</v>
      </c>
      <c r="D2441" s="7" t="s">
        <v>6</v>
      </c>
      <c r="E2441">
        <v>73.5</v>
      </c>
      <c r="F2441" s="7" t="s">
        <v>8858</v>
      </c>
      <c r="G2441" s="7" t="s">
        <v>8871</v>
      </c>
      <c r="H2441" s="7" t="s">
        <v>9009</v>
      </c>
      <c r="I2441" s="7"/>
      <c r="J2441" s="7">
        <v>60</v>
      </c>
      <c r="K2441" s="7"/>
      <c r="L2441" s="7">
        <v>9.9</v>
      </c>
      <c r="M2441" s="7"/>
      <c r="N2441" s="7"/>
      <c r="O2441" s="7" t="s">
        <v>9056</v>
      </c>
      <c r="P2441" s="16">
        <f>IFERROR(LOOKUP(E2441,{30,43,48,53,58,63,68,73,78,83,88,93,97},{42,47,52,57,62,67,72,77,82,87,92,99,100}),999)</f>
        <v>77</v>
      </c>
      <c r="Q2441">
        <v>1</v>
      </c>
    </row>
    <row r="2442" spans="1:17" x14ac:dyDescent="0.35">
      <c r="A2442" s="7">
        <v>1308</v>
      </c>
      <c r="B2442" s="7" t="s">
        <v>9052</v>
      </c>
      <c r="C2442" s="77">
        <v>44852</v>
      </c>
      <c r="D2442" s="7" t="s">
        <v>6</v>
      </c>
      <c r="E2442">
        <v>83</v>
      </c>
      <c r="F2442" s="7" t="s">
        <v>8858</v>
      </c>
      <c r="G2442" s="7" t="s">
        <v>8871</v>
      </c>
      <c r="H2442" s="7" t="s">
        <v>9009</v>
      </c>
      <c r="I2442" s="7"/>
      <c r="J2442" s="7">
        <v>18</v>
      </c>
      <c r="K2442" s="7"/>
      <c r="L2442" s="7">
        <v>0.3</v>
      </c>
      <c r="M2442" s="7"/>
      <c r="N2442" s="7"/>
      <c r="O2442" s="7" t="s">
        <v>9056</v>
      </c>
      <c r="P2442" s="16">
        <f>IFERROR(LOOKUP(E2442,{30,43,48,53,58,63,68,73,78,83,88,93,97},{42,47,52,57,62,67,72,77,82,87,92,99,100}),999)</f>
        <v>87</v>
      </c>
      <c r="Q2442">
        <v>1</v>
      </c>
    </row>
    <row r="2443" spans="1:17" x14ac:dyDescent="0.35">
      <c r="A2443" s="7">
        <v>1309</v>
      </c>
      <c r="B2443" s="7" t="s">
        <v>9052</v>
      </c>
      <c r="C2443" s="77">
        <v>44852</v>
      </c>
      <c r="D2443" s="7" t="s">
        <v>6</v>
      </c>
      <c r="E2443">
        <v>78.5</v>
      </c>
      <c r="F2443" s="7" t="s">
        <v>8858</v>
      </c>
      <c r="G2443" s="7" t="s">
        <v>9</v>
      </c>
      <c r="H2443" s="7" t="s">
        <v>9053</v>
      </c>
      <c r="I2443" s="7">
        <v>220509</v>
      </c>
      <c r="J2443" s="7">
        <v>18</v>
      </c>
      <c r="K2443" s="157" t="s">
        <v>9078</v>
      </c>
      <c r="L2443" s="159">
        <v>0.3</v>
      </c>
      <c r="M2443" s="159" t="s">
        <v>9058</v>
      </c>
      <c r="N2443" s="7">
        <v>220509</v>
      </c>
      <c r="O2443" s="7" t="s">
        <v>9056</v>
      </c>
      <c r="P2443" s="16">
        <f>IFERROR(LOOKUP(E2443,{30,43,48,53,58,63,68,73,78,83,88,93,97},{42,47,52,57,62,67,72,77,82,87,92,99,100}),999)</f>
        <v>82</v>
      </c>
      <c r="Q2443">
        <v>1</v>
      </c>
    </row>
    <row r="2444" spans="1:17" x14ac:dyDescent="0.35">
      <c r="A2444" s="7">
        <v>1310</v>
      </c>
      <c r="B2444" s="7" t="s">
        <v>9052</v>
      </c>
      <c r="C2444" s="77">
        <v>44852</v>
      </c>
      <c r="D2444" s="7" t="s">
        <v>6</v>
      </c>
      <c r="E2444">
        <v>93</v>
      </c>
      <c r="F2444" s="7" t="s">
        <v>8858</v>
      </c>
      <c r="G2444" s="7" t="s">
        <v>8871</v>
      </c>
      <c r="H2444" s="7" t="s">
        <v>9009</v>
      </c>
      <c r="I2444" s="7"/>
      <c r="J2444" s="7">
        <v>60</v>
      </c>
      <c r="K2444" s="7"/>
      <c r="L2444" s="7">
        <v>0.3</v>
      </c>
      <c r="M2444" s="7"/>
      <c r="N2444" s="7"/>
      <c r="O2444" s="7" t="s">
        <v>9056</v>
      </c>
      <c r="P2444" s="16">
        <f>IFERROR(LOOKUP(E2444,{30,43,48,53,58,63,68,73,78,83,88,93,97},{42,47,52,57,62,67,72,77,82,87,92,99,100}),999)</f>
        <v>99</v>
      </c>
      <c r="Q2444">
        <v>1</v>
      </c>
    </row>
    <row r="2445" spans="1:17" x14ac:dyDescent="0.35">
      <c r="A2445" s="7">
        <v>1311</v>
      </c>
      <c r="B2445" s="7" t="s">
        <v>9052</v>
      </c>
      <c r="C2445" s="77">
        <v>44852</v>
      </c>
      <c r="D2445" s="7" t="s">
        <v>6</v>
      </c>
      <c r="E2445">
        <v>85</v>
      </c>
      <c r="F2445" s="7" t="s">
        <v>8858</v>
      </c>
      <c r="G2445" s="7" t="s">
        <v>8871</v>
      </c>
      <c r="H2445" s="7" t="s">
        <v>9009</v>
      </c>
      <c r="I2445" s="7"/>
      <c r="J2445" s="7">
        <v>60</v>
      </c>
      <c r="K2445" s="7"/>
      <c r="L2445" s="7">
        <v>0.3</v>
      </c>
      <c r="M2445" s="7"/>
      <c r="N2445" s="7"/>
      <c r="O2445" s="7" t="s">
        <v>9056</v>
      </c>
      <c r="P2445" s="16">
        <f>IFERROR(LOOKUP(E2445,{30,43,48,53,58,63,68,73,78,83,88,93,97},{42,47,52,57,62,67,72,77,82,87,92,99,100}),999)</f>
        <v>87</v>
      </c>
      <c r="Q2445">
        <v>1</v>
      </c>
    </row>
    <row r="2446" spans="1:17" x14ac:dyDescent="0.35">
      <c r="A2446" s="7">
        <v>1312</v>
      </c>
      <c r="B2446" s="7" t="s">
        <v>9052</v>
      </c>
      <c r="C2446" s="77">
        <v>44852</v>
      </c>
      <c r="D2446" s="7" t="s">
        <v>6</v>
      </c>
      <c r="E2446">
        <v>70.5</v>
      </c>
      <c r="F2446" s="7" t="s">
        <v>8858</v>
      </c>
      <c r="G2446" s="7" t="s">
        <v>9</v>
      </c>
      <c r="H2446" s="7" t="s">
        <v>9053</v>
      </c>
      <c r="I2446" s="7">
        <v>637758</v>
      </c>
      <c r="J2446" s="7">
        <v>60</v>
      </c>
      <c r="K2446" s="157" t="s">
        <v>9059</v>
      </c>
      <c r="L2446" s="159">
        <v>0.2</v>
      </c>
      <c r="M2446" s="159" t="s">
        <v>9058</v>
      </c>
      <c r="N2446" s="7">
        <v>637758</v>
      </c>
      <c r="O2446" s="7" t="s">
        <v>9056</v>
      </c>
      <c r="P2446" s="16">
        <f>IFERROR(LOOKUP(E2446,{30,43,48,53,58,63,68,73,78,83,88,93,97},{42,47,52,57,62,67,72,77,82,87,92,99,100}),999)</f>
        <v>72</v>
      </c>
      <c r="Q2446">
        <v>1</v>
      </c>
    </row>
    <row r="2447" spans="1:17" x14ac:dyDescent="0.35">
      <c r="A2447" s="7">
        <v>1313</v>
      </c>
      <c r="B2447" s="7" t="s">
        <v>9052</v>
      </c>
      <c r="C2447" s="77">
        <v>44852</v>
      </c>
      <c r="D2447" s="7" t="s">
        <v>6</v>
      </c>
      <c r="E2447">
        <v>73</v>
      </c>
      <c r="F2447" s="7" t="s">
        <v>8858</v>
      </c>
      <c r="G2447" s="7" t="s">
        <v>8871</v>
      </c>
      <c r="H2447" s="7" t="s">
        <v>9009</v>
      </c>
      <c r="I2447" s="7"/>
      <c r="J2447" s="7">
        <v>18</v>
      </c>
      <c r="K2447" s="7"/>
      <c r="L2447" s="7">
        <v>9.9</v>
      </c>
      <c r="M2447" s="7"/>
      <c r="N2447" s="7"/>
      <c r="O2447" s="7" t="s">
        <v>9056</v>
      </c>
      <c r="P2447" s="16">
        <f>IFERROR(LOOKUP(E2447,{30,43,48,53,58,63,68,73,78,83,88,93,97},{42,47,52,57,62,67,72,77,82,87,92,99,100}),999)</f>
        <v>77</v>
      </c>
      <c r="Q2447">
        <v>1</v>
      </c>
    </row>
    <row r="2448" spans="1:17" x14ac:dyDescent="0.35">
      <c r="A2448" s="7">
        <v>1314</v>
      </c>
      <c r="B2448" s="7" t="s">
        <v>9052</v>
      </c>
      <c r="C2448" s="77">
        <v>44852</v>
      </c>
      <c r="D2448" s="7" t="s">
        <v>6</v>
      </c>
      <c r="E2448">
        <v>88</v>
      </c>
      <c r="F2448" s="7" t="s">
        <v>8858</v>
      </c>
      <c r="G2448" s="7" t="s">
        <v>8871</v>
      </c>
      <c r="H2448" s="7" t="s">
        <v>9009</v>
      </c>
      <c r="I2448" s="7"/>
      <c r="J2448" s="7">
        <v>18</v>
      </c>
      <c r="K2448" s="7"/>
      <c r="L2448" s="7">
        <v>0.3</v>
      </c>
      <c r="M2448" s="7"/>
      <c r="N2448" s="7"/>
      <c r="O2448" s="7" t="s">
        <v>9056</v>
      </c>
      <c r="P2448" s="16">
        <f>IFERROR(LOOKUP(E2448,{30,43,48,53,58,63,68,73,78,83,88,93,97},{42,47,52,57,62,67,72,77,82,87,92,99,100}),999)</f>
        <v>92</v>
      </c>
      <c r="Q2448">
        <v>1</v>
      </c>
    </row>
    <row r="2449" spans="1:17" x14ac:dyDescent="0.35">
      <c r="A2449" s="7">
        <v>1315</v>
      </c>
      <c r="B2449" s="7" t="s">
        <v>9052</v>
      </c>
      <c r="C2449" s="77">
        <v>44852</v>
      </c>
      <c r="D2449" s="7" t="s">
        <v>6</v>
      </c>
      <c r="E2449">
        <v>72.5</v>
      </c>
      <c r="F2449" s="7" t="s">
        <v>8858</v>
      </c>
      <c r="G2449" s="7" t="s">
        <v>8871</v>
      </c>
      <c r="H2449" s="7" t="s">
        <v>9009</v>
      </c>
      <c r="I2449" s="7"/>
      <c r="J2449" s="7">
        <v>60</v>
      </c>
      <c r="K2449" s="7"/>
      <c r="L2449" s="7">
        <v>0.2</v>
      </c>
      <c r="M2449" s="7"/>
      <c r="N2449" s="7"/>
      <c r="O2449" s="7" t="s">
        <v>9056</v>
      </c>
      <c r="P2449" s="16">
        <f>IFERROR(LOOKUP(E2449,{30,43,48,53,58,63,68,73,78,83,88,93,97},{42,47,52,57,62,67,72,77,82,87,92,99,100}),999)</f>
        <v>72</v>
      </c>
      <c r="Q2449">
        <v>1</v>
      </c>
    </row>
    <row r="2450" spans="1:17" x14ac:dyDescent="0.35">
      <c r="A2450" s="7">
        <v>1316</v>
      </c>
      <c r="B2450" s="7" t="s">
        <v>9052</v>
      </c>
      <c r="C2450" s="77">
        <v>44852</v>
      </c>
      <c r="D2450" s="7" t="s">
        <v>6</v>
      </c>
      <c r="E2450">
        <v>71.5</v>
      </c>
      <c r="F2450" s="7" t="s">
        <v>8858</v>
      </c>
      <c r="G2450" s="7" t="s">
        <v>8871</v>
      </c>
      <c r="H2450" s="7" t="s">
        <v>9009</v>
      </c>
      <c r="I2450" s="7"/>
      <c r="J2450" s="7">
        <v>60</v>
      </c>
      <c r="K2450" s="7"/>
      <c r="L2450" s="7">
        <v>0.2</v>
      </c>
      <c r="M2450" s="7"/>
      <c r="N2450" s="7"/>
      <c r="O2450" s="7" t="s">
        <v>9056</v>
      </c>
      <c r="P2450" s="16">
        <f>IFERROR(LOOKUP(E2450,{30,43,48,53,58,63,68,73,78,83,88,93,97},{42,47,52,57,62,67,72,77,82,87,92,99,100}),999)</f>
        <v>72</v>
      </c>
      <c r="Q2450">
        <v>1</v>
      </c>
    </row>
    <row r="2451" spans="1:17" x14ac:dyDescent="0.35">
      <c r="A2451" s="7">
        <v>1317</v>
      </c>
      <c r="B2451" s="7" t="s">
        <v>9052</v>
      </c>
      <c r="C2451" s="77">
        <v>44852</v>
      </c>
      <c r="D2451" s="7" t="s">
        <v>6</v>
      </c>
      <c r="E2451">
        <v>89</v>
      </c>
      <c r="F2451" s="7" t="s">
        <v>8858</v>
      </c>
      <c r="G2451" s="7" t="s">
        <v>9</v>
      </c>
      <c r="H2451" s="7" t="s">
        <v>9053</v>
      </c>
      <c r="I2451" s="7">
        <v>220509</v>
      </c>
      <c r="J2451" s="7">
        <v>18</v>
      </c>
      <c r="K2451" s="157" t="s">
        <v>9078</v>
      </c>
      <c r="L2451" s="159">
        <v>0.3</v>
      </c>
      <c r="M2451" s="159" t="s">
        <v>9058</v>
      </c>
      <c r="N2451" s="7">
        <v>220509</v>
      </c>
      <c r="O2451" s="7" t="s">
        <v>9056</v>
      </c>
      <c r="P2451" s="16">
        <f>IFERROR(LOOKUP(E2451,{30,43,48,53,58,63,68,73,78,83,88,93,97},{42,47,52,57,62,67,72,77,82,87,92,99,100}),999)</f>
        <v>92</v>
      </c>
      <c r="Q2451">
        <v>1</v>
      </c>
    </row>
    <row r="2452" spans="1:17" x14ac:dyDescent="0.35">
      <c r="A2452" s="7">
        <v>1318</v>
      </c>
      <c r="B2452" s="7" t="s">
        <v>9052</v>
      </c>
      <c r="C2452" s="77">
        <v>44852</v>
      </c>
      <c r="D2452" s="7" t="s">
        <v>6</v>
      </c>
      <c r="E2452">
        <v>71.5</v>
      </c>
      <c r="F2452" s="7" t="s">
        <v>8858</v>
      </c>
      <c r="G2452" s="7" t="s">
        <v>8871</v>
      </c>
      <c r="H2452" s="7" t="s">
        <v>9009</v>
      </c>
      <c r="I2452" s="7"/>
      <c r="J2452" s="7">
        <v>18</v>
      </c>
      <c r="K2452" s="7"/>
      <c r="L2452" s="7">
        <v>0.2</v>
      </c>
      <c r="M2452" s="7"/>
      <c r="N2452" s="7"/>
      <c r="O2452" s="7" t="s">
        <v>9056</v>
      </c>
      <c r="P2452" s="16">
        <f>IFERROR(LOOKUP(E2452,{30,43,48,53,58,63,68,73,78,83,88,93,97},{42,47,52,57,62,67,72,77,82,87,92,99,100}),999)</f>
        <v>72</v>
      </c>
      <c r="Q2452">
        <v>1</v>
      </c>
    </row>
    <row r="2453" spans="1:17" x14ac:dyDescent="0.35">
      <c r="A2453" s="7">
        <v>1319</v>
      </c>
      <c r="B2453" s="7" t="s">
        <v>9052</v>
      </c>
      <c r="C2453" s="77">
        <v>44852</v>
      </c>
      <c r="D2453" s="7" t="s">
        <v>6</v>
      </c>
      <c r="E2453">
        <v>76</v>
      </c>
      <c r="F2453" s="7" t="s">
        <v>8858</v>
      </c>
      <c r="G2453" s="7" t="s">
        <v>8871</v>
      </c>
      <c r="H2453" s="7" t="s">
        <v>9009</v>
      </c>
      <c r="I2453" s="7"/>
      <c r="J2453" s="7">
        <v>60</v>
      </c>
      <c r="K2453" s="7"/>
      <c r="L2453" s="7">
        <v>0.3</v>
      </c>
      <c r="M2453" s="7"/>
      <c r="N2453" s="7"/>
      <c r="O2453" s="7" t="s">
        <v>9056</v>
      </c>
      <c r="P2453" s="16">
        <f>IFERROR(LOOKUP(E2453,{30,43,48,53,58,63,68,73,78,83,88,93,97},{42,47,52,57,62,67,72,77,82,87,92,99,100}),999)</f>
        <v>77</v>
      </c>
      <c r="Q2453">
        <v>1</v>
      </c>
    </row>
    <row r="2454" spans="1:17" x14ac:dyDescent="0.35">
      <c r="A2454" s="7">
        <v>1320</v>
      </c>
      <c r="B2454" s="7" t="s">
        <v>9052</v>
      </c>
      <c r="C2454" s="77">
        <v>44852</v>
      </c>
      <c r="D2454" s="7" t="s">
        <v>6</v>
      </c>
      <c r="E2454">
        <v>77</v>
      </c>
      <c r="F2454" s="7" t="s">
        <v>8858</v>
      </c>
      <c r="G2454" s="7" t="s">
        <v>9</v>
      </c>
      <c r="H2454" s="7" t="s">
        <v>9053</v>
      </c>
      <c r="I2454" s="7">
        <v>220509</v>
      </c>
      <c r="J2454" s="7">
        <v>60</v>
      </c>
      <c r="K2454" s="157" t="s">
        <v>9078</v>
      </c>
      <c r="L2454" s="159">
        <v>0.3</v>
      </c>
      <c r="M2454" s="159" t="s">
        <v>9058</v>
      </c>
      <c r="N2454" s="7">
        <v>220509</v>
      </c>
      <c r="O2454" s="7" t="s">
        <v>9056</v>
      </c>
      <c r="P2454" s="16">
        <f>IFERROR(LOOKUP(E2454,{30,43,48,53,58,63,68,73,78,83,88,93,97},{42,47,52,57,62,67,72,77,82,87,92,99,100}),999)</f>
        <v>77</v>
      </c>
      <c r="Q2454">
        <v>1</v>
      </c>
    </row>
    <row r="2455" spans="1:17" ht="29" x14ac:dyDescent="0.35">
      <c r="A2455" s="7">
        <v>1321</v>
      </c>
      <c r="B2455" s="7" t="s">
        <v>9052</v>
      </c>
      <c r="C2455" s="77">
        <v>44852</v>
      </c>
      <c r="D2455" s="7" t="s">
        <v>6</v>
      </c>
      <c r="E2455">
        <v>85</v>
      </c>
      <c r="F2455" s="7" t="s">
        <v>8858</v>
      </c>
      <c r="G2455" s="7" t="s">
        <v>9</v>
      </c>
      <c r="H2455" s="7" t="s">
        <v>9053</v>
      </c>
      <c r="I2455" s="7">
        <v>220258</v>
      </c>
      <c r="J2455" s="7">
        <v>18</v>
      </c>
      <c r="K2455" s="157" t="s">
        <v>9123</v>
      </c>
      <c r="L2455" s="159">
        <v>0.4</v>
      </c>
      <c r="M2455" s="159" t="s">
        <v>9058</v>
      </c>
      <c r="N2455" s="7">
        <v>220258</v>
      </c>
      <c r="O2455" s="7" t="s">
        <v>9056</v>
      </c>
      <c r="P2455" s="16">
        <f>IFERROR(LOOKUP(E2455,{30,43,48,53,58,63,68,73,78,83,88,93,97},{42,47,52,57,62,67,72,77,82,87,92,99,100}),999)</f>
        <v>87</v>
      </c>
      <c r="Q2455">
        <v>1</v>
      </c>
    </row>
    <row r="2456" spans="1:17" x14ac:dyDescent="0.35">
      <c r="A2456" s="7">
        <v>1322</v>
      </c>
      <c r="B2456" s="7" t="s">
        <v>9052</v>
      </c>
      <c r="C2456" s="77">
        <v>44852</v>
      </c>
      <c r="D2456" s="7" t="s">
        <v>6</v>
      </c>
      <c r="E2456">
        <v>92</v>
      </c>
      <c r="F2456" s="7" t="s">
        <v>8858</v>
      </c>
      <c r="G2456" s="7" t="s">
        <v>8871</v>
      </c>
      <c r="H2456" s="7" t="s">
        <v>9009</v>
      </c>
      <c r="I2456" s="7"/>
      <c r="J2456" s="7">
        <v>18</v>
      </c>
      <c r="K2456" s="7"/>
      <c r="L2456" s="7">
        <v>0.3</v>
      </c>
      <c r="M2456" s="7"/>
      <c r="N2456" s="7"/>
      <c r="O2456" s="7" t="s">
        <v>9056</v>
      </c>
      <c r="P2456" s="16">
        <f>IFERROR(LOOKUP(E2456,{30,43,48,53,58,63,68,73,78,83,88,93,97},{42,47,52,57,62,67,72,77,82,87,92,99,100}),999)</f>
        <v>92</v>
      </c>
      <c r="Q2456">
        <v>1</v>
      </c>
    </row>
    <row r="2457" spans="1:17" x14ac:dyDescent="0.35">
      <c r="A2457" s="7">
        <v>1323</v>
      </c>
      <c r="B2457" s="7" t="s">
        <v>9052</v>
      </c>
      <c r="C2457" s="77">
        <v>44852</v>
      </c>
      <c r="D2457" s="7" t="s">
        <v>6</v>
      </c>
      <c r="E2457">
        <v>73</v>
      </c>
      <c r="F2457" s="7" t="s">
        <v>8858</v>
      </c>
      <c r="G2457" s="7" t="s">
        <v>8871</v>
      </c>
      <c r="H2457" s="7" t="s">
        <v>9009</v>
      </c>
      <c r="I2457" s="7"/>
      <c r="J2457" s="7">
        <v>60</v>
      </c>
      <c r="K2457" s="7"/>
      <c r="L2457" s="7">
        <v>9.9</v>
      </c>
      <c r="M2457" s="7"/>
      <c r="N2457" s="7"/>
      <c r="O2457" s="7" t="s">
        <v>9056</v>
      </c>
      <c r="P2457" s="16">
        <f>IFERROR(LOOKUP(E2457,{30,43,48,53,58,63,68,73,78,83,88,93,97},{42,47,52,57,62,67,72,77,82,87,92,99,100}),999)</f>
        <v>77</v>
      </c>
      <c r="Q2457">
        <v>1</v>
      </c>
    </row>
    <row r="2458" spans="1:17" x14ac:dyDescent="0.35">
      <c r="A2458" s="7">
        <v>1324</v>
      </c>
      <c r="B2458" s="7" t="s">
        <v>9052</v>
      </c>
      <c r="C2458" s="77">
        <v>44852</v>
      </c>
      <c r="D2458" s="7" t="s">
        <v>6</v>
      </c>
      <c r="E2458">
        <v>74</v>
      </c>
      <c r="F2458" s="7" t="s">
        <v>8858</v>
      </c>
      <c r="G2458" s="7" t="s">
        <v>8871</v>
      </c>
      <c r="H2458" s="7" t="s">
        <v>9009</v>
      </c>
      <c r="I2458" s="7"/>
      <c r="J2458" s="7">
        <v>60</v>
      </c>
      <c r="K2458" s="7"/>
      <c r="L2458" s="7">
        <v>0.2</v>
      </c>
      <c r="M2458" s="7"/>
      <c r="N2458" s="7"/>
      <c r="O2458" s="7" t="s">
        <v>9056</v>
      </c>
      <c r="P2458" s="16">
        <f>IFERROR(LOOKUP(E2458,{30,43,48,53,58,63,68,73,78,83,88,93,97},{42,47,52,57,62,67,72,77,82,87,92,99,100}),999)</f>
        <v>77</v>
      </c>
      <c r="Q2458">
        <v>1</v>
      </c>
    </row>
    <row r="2459" spans="1:17" ht="29" x14ac:dyDescent="0.35">
      <c r="A2459" s="7">
        <v>1325</v>
      </c>
      <c r="B2459" s="7" t="s">
        <v>9052</v>
      </c>
      <c r="C2459" s="77">
        <v>44852</v>
      </c>
      <c r="D2459" s="7" t="s">
        <v>6</v>
      </c>
      <c r="E2459">
        <v>93</v>
      </c>
      <c r="F2459" s="7" t="s">
        <v>8858</v>
      </c>
      <c r="G2459" s="7" t="s">
        <v>9</v>
      </c>
      <c r="H2459" s="7" t="s">
        <v>9053</v>
      </c>
      <c r="I2459" s="7">
        <v>220511</v>
      </c>
      <c r="J2459" s="7">
        <v>60</v>
      </c>
      <c r="K2459" s="157" t="s">
        <v>9068</v>
      </c>
      <c r="L2459" s="159">
        <v>0.3</v>
      </c>
      <c r="M2459" s="159" t="s">
        <v>9058</v>
      </c>
      <c r="N2459" s="7">
        <v>220511</v>
      </c>
      <c r="O2459" s="7" t="s">
        <v>9056</v>
      </c>
      <c r="P2459" s="16">
        <f>IFERROR(LOOKUP(E2459,{30,43,48,53,58,63,68,73,78,83,88,93,97},{42,47,52,57,62,67,72,77,82,87,92,99,100}),999)</f>
        <v>99</v>
      </c>
      <c r="Q2459">
        <v>1</v>
      </c>
    </row>
    <row r="2460" spans="1:17" x14ac:dyDescent="0.35">
      <c r="A2460" s="7">
        <v>1326</v>
      </c>
      <c r="B2460" s="7" t="s">
        <v>9052</v>
      </c>
      <c r="C2460" s="77">
        <v>44852</v>
      </c>
      <c r="D2460" s="7" t="s">
        <v>6</v>
      </c>
      <c r="E2460">
        <v>73</v>
      </c>
      <c r="F2460" s="7" t="s">
        <v>8858</v>
      </c>
      <c r="G2460" s="7" t="s">
        <v>9</v>
      </c>
      <c r="H2460" s="7" t="s">
        <v>9053</v>
      </c>
      <c r="I2460" s="7">
        <v>220199</v>
      </c>
      <c r="J2460" s="7">
        <v>60</v>
      </c>
      <c r="K2460" s="157" t="s">
        <v>9057</v>
      </c>
      <c r="L2460" s="159">
        <v>0.2</v>
      </c>
      <c r="M2460" s="159" t="s">
        <v>9058</v>
      </c>
      <c r="N2460" s="7">
        <v>220199</v>
      </c>
      <c r="O2460" s="7" t="s">
        <v>9056</v>
      </c>
      <c r="P2460" s="16">
        <f>IFERROR(LOOKUP(E2460,{30,43,48,53,58,63,68,73,78,83,88,93,97},{42,47,52,57,62,67,72,77,82,87,92,99,100}),999)</f>
        <v>77</v>
      </c>
      <c r="Q2460">
        <v>1</v>
      </c>
    </row>
    <row r="2461" spans="1:17" x14ac:dyDescent="0.35">
      <c r="A2461" s="7">
        <v>1327</v>
      </c>
      <c r="B2461" s="7" t="s">
        <v>9052</v>
      </c>
      <c r="C2461" s="77">
        <v>44852</v>
      </c>
      <c r="D2461" s="7" t="s">
        <v>6</v>
      </c>
      <c r="E2461">
        <v>87</v>
      </c>
      <c r="F2461" s="7" t="s">
        <v>8858</v>
      </c>
      <c r="G2461" s="7" t="s">
        <v>8871</v>
      </c>
      <c r="H2461" s="7" t="s">
        <v>9009</v>
      </c>
      <c r="I2461" s="7"/>
      <c r="J2461" s="7">
        <v>60</v>
      </c>
      <c r="K2461" s="7"/>
      <c r="L2461" s="7">
        <v>0.3</v>
      </c>
      <c r="M2461" s="7"/>
      <c r="N2461" s="7"/>
      <c r="O2461" s="7" t="s">
        <v>9056</v>
      </c>
      <c r="P2461" s="16">
        <f>IFERROR(LOOKUP(E2461,{30,43,48,53,58,63,68,73,78,83,88,93,97},{42,47,52,57,62,67,72,77,82,87,92,99,100}),999)</f>
        <v>87</v>
      </c>
      <c r="Q2461">
        <v>1</v>
      </c>
    </row>
    <row r="2462" spans="1:17" ht="29" x14ac:dyDescent="0.35">
      <c r="A2462" s="7">
        <v>2001</v>
      </c>
      <c r="B2462" s="7" t="s">
        <v>9052</v>
      </c>
      <c r="C2462" s="77">
        <v>44859</v>
      </c>
      <c r="D2462" s="7" t="s">
        <v>16</v>
      </c>
      <c r="E2462">
        <v>85.5</v>
      </c>
      <c r="F2462" s="7" t="s">
        <v>8858</v>
      </c>
      <c r="G2462" s="7" t="s">
        <v>9</v>
      </c>
      <c r="H2462" s="7" t="s">
        <v>9053</v>
      </c>
      <c r="I2462" s="7">
        <v>220270</v>
      </c>
      <c r="J2462" s="7">
        <v>60</v>
      </c>
      <c r="K2462" s="157" t="s">
        <v>9115</v>
      </c>
      <c r="L2462" s="159">
        <v>0.3</v>
      </c>
      <c r="M2462" s="159" t="s">
        <v>9058</v>
      </c>
      <c r="N2462" s="7">
        <v>220270</v>
      </c>
      <c r="O2462" s="7" t="s">
        <v>9056</v>
      </c>
      <c r="P2462" s="16">
        <f>IFERROR(LOOKUP(E2462,{30,43,48,53,58,63,68,73,78,83,88,93,97},{42,47,52,57,62,67,72,77,82,87,92,99,100}),999)</f>
        <v>87</v>
      </c>
      <c r="Q2462">
        <v>1</v>
      </c>
    </row>
    <row r="2463" spans="1:17" x14ac:dyDescent="0.35">
      <c r="A2463" s="7">
        <v>2002</v>
      </c>
      <c r="B2463" s="7" t="s">
        <v>9052</v>
      </c>
      <c r="C2463" s="77">
        <v>44859</v>
      </c>
      <c r="D2463" s="7" t="s">
        <v>16</v>
      </c>
      <c r="E2463">
        <v>80</v>
      </c>
      <c r="F2463" s="7" t="s">
        <v>8858</v>
      </c>
      <c r="G2463" s="7" t="s">
        <v>8871</v>
      </c>
      <c r="H2463" s="7" t="s">
        <v>9009</v>
      </c>
      <c r="I2463" s="7"/>
      <c r="J2463" s="7">
        <v>18</v>
      </c>
      <c r="K2463" s="7"/>
      <c r="L2463" s="7">
        <v>9.9</v>
      </c>
      <c r="M2463" s="7"/>
      <c r="N2463" s="7"/>
      <c r="O2463" s="7" t="s">
        <v>9056</v>
      </c>
      <c r="P2463" s="16">
        <f>IFERROR(LOOKUP(E2463,{30,43,48,53,58,63,68,73,78,83,88,93,97},{42,47,52,57,62,67,72,77,82,87,92,99,100}),999)</f>
        <v>82</v>
      </c>
      <c r="Q2463">
        <v>1</v>
      </c>
    </row>
    <row r="2464" spans="1:17" x14ac:dyDescent="0.35">
      <c r="A2464" s="7">
        <v>2003</v>
      </c>
      <c r="B2464" s="7" t="s">
        <v>9052</v>
      </c>
      <c r="C2464" s="77">
        <v>44859</v>
      </c>
      <c r="D2464" s="7" t="s">
        <v>16</v>
      </c>
      <c r="E2464">
        <v>80</v>
      </c>
      <c r="F2464" s="7" t="s">
        <v>8858</v>
      </c>
      <c r="G2464" s="7" t="s">
        <v>9</v>
      </c>
      <c r="H2464" s="7" t="s">
        <v>9053</v>
      </c>
      <c r="I2464" s="7">
        <v>220509</v>
      </c>
      <c r="J2464" s="7">
        <v>60</v>
      </c>
      <c r="K2464" s="157" t="s">
        <v>9078</v>
      </c>
      <c r="L2464" s="159">
        <v>0.3</v>
      </c>
      <c r="M2464" s="159" t="s">
        <v>9058</v>
      </c>
      <c r="N2464" s="7">
        <v>220509</v>
      </c>
      <c r="O2464" s="7" t="s">
        <v>9056</v>
      </c>
      <c r="P2464" s="16">
        <f>IFERROR(LOOKUP(E2464,{30,43,48,53,58,63,68,73,78,83,88,93,97},{42,47,52,57,62,67,72,77,82,87,92,99,100}),999)</f>
        <v>82</v>
      </c>
      <c r="Q2464">
        <v>1</v>
      </c>
    </row>
    <row r="2465" spans="1:17" x14ac:dyDescent="0.35">
      <c r="A2465" s="7">
        <v>2004</v>
      </c>
      <c r="B2465" s="7" t="s">
        <v>9052</v>
      </c>
      <c r="C2465" s="77">
        <v>44859</v>
      </c>
      <c r="D2465" s="7" t="s">
        <v>16</v>
      </c>
      <c r="E2465">
        <v>75.5</v>
      </c>
      <c r="F2465" s="7" t="s">
        <v>8858</v>
      </c>
      <c r="G2465" s="7" t="s">
        <v>8871</v>
      </c>
      <c r="H2465" s="7" t="s">
        <v>9009</v>
      </c>
      <c r="I2465" s="7"/>
      <c r="J2465" s="7">
        <v>60</v>
      </c>
      <c r="K2465" s="7"/>
      <c r="L2465" s="7">
        <v>0.3</v>
      </c>
      <c r="M2465" s="7"/>
      <c r="N2465" s="7"/>
      <c r="O2465" s="7" t="s">
        <v>9056</v>
      </c>
      <c r="P2465" s="16">
        <f>IFERROR(LOOKUP(E2465,{30,43,48,53,58,63,68,73,78,83,88,93,97},{42,47,52,57,62,67,72,77,82,87,92,99,100}),999)</f>
        <v>77</v>
      </c>
      <c r="Q2465">
        <v>1</v>
      </c>
    </row>
    <row r="2466" spans="1:17" x14ac:dyDescent="0.35">
      <c r="A2466" s="7">
        <v>2005</v>
      </c>
      <c r="B2466" s="7" t="s">
        <v>9052</v>
      </c>
      <c r="C2466" s="77">
        <v>44859</v>
      </c>
      <c r="D2466" s="7" t="s">
        <v>16</v>
      </c>
      <c r="E2466">
        <v>81</v>
      </c>
      <c r="F2466" s="7" t="s">
        <v>8858</v>
      </c>
      <c r="G2466" s="7" t="s">
        <v>8871</v>
      </c>
      <c r="H2466" s="7" t="s">
        <v>9009</v>
      </c>
      <c r="I2466" s="7"/>
      <c r="J2466" s="7">
        <v>60</v>
      </c>
      <c r="K2466" s="7"/>
      <c r="L2466" s="7">
        <v>1.2</v>
      </c>
      <c r="M2466" s="7"/>
      <c r="N2466" s="7"/>
      <c r="O2466" s="7" t="s">
        <v>9056</v>
      </c>
      <c r="P2466" s="16">
        <f>IFERROR(LOOKUP(E2466,{30,43,48,53,58,63,68,73,78,83,88,93,97},{42,47,52,57,62,67,72,77,82,87,92,99,100}),999)</f>
        <v>82</v>
      </c>
      <c r="Q2466">
        <v>1</v>
      </c>
    </row>
    <row r="2467" spans="1:17" x14ac:dyDescent="0.35">
      <c r="A2467" s="7">
        <v>2006</v>
      </c>
      <c r="B2467" s="7" t="s">
        <v>9052</v>
      </c>
      <c r="C2467" s="77">
        <v>44859</v>
      </c>
      <c r="D2467" s="7" t="s">
        <v>16</v>
      </c>
      <c r="E2467">
        <v>78</v>
      </c>
      <c r="F2467" s="7" t="s">
        <v>8858</v>
      </c>
      <c r="G2467" s="7" t="s">
        <v>9</v>
      </c>
      <c r="H2467" s="7" t="s">
        <v>9053</v>
      </c>
      <c r="I2467" s="7">
        <v>220513</v>
      </c>
      <c r="J2467" s="7">
        <v>60</v>
      </c>
      <c r="K2467" s="157" t="s">
        <v>9080</v>
      </c>
      <c r="L2467" s="159">
        <v>0.3</v>
      </c>
      <c r="M2467" s="159" t="s">
        <v>9058</v>
      </c>
      <c r="N2467" s="7">
        <v>220513</v>
      </c>
      <c r="O2467" s="7" t="s">
        <v>9056</v>
      </c>
      <c r="P2467" s="16">
        <f>IFERROR(LOOKUP(E2467,{30,43,48,53,58,63,68,73,78,83,88,93,97},{42,47,52,57,62,67,72,77,82,87,92,99,100}),999)</f>
        <v>82</v>
      </c>
      <c r="Q2467">
        <v>1</v>
      </c>
    </row>
    <row r="2468" spans="1:17" x14ac:dyDescent="0.35">
      <c r="A2468" s="7">
        <v>2007</v>
      </c>
      <c r="B2468" s="7" t="s">
        <v>9052</v>
      </c>
      <c r="C2468" s="77">
        <v>44859</v>
      </c>
      <c r="D2468" s="7" t="s">
        <v>16</v>
      </c>
      <c r="E2468">
        <v>73</v>
      </c>
      <c r="F2468" s="7" t="s">
        <v>8858</v>
      </c>
      <c r="G2468" s="7" t="s">
        <v>8871</v>
      </c>
      <c r="H2468" s="7" t="s">
        <v>9009</v>
      </c>
      <c r="I2468" s="7"/>
      <c r="J2468" s="7">
        <v>60</v>
      </c>
      <c r="K2468" s="7"/>
      <c r="L2468" s="7">
        <v>0.2</v>
      </c>
      <c r="M2468" s="7"/>
      <c r="N2468" s="7"/>
      <c r="O2468" s="7" t="s">
        <v>9056</v>
      </c>
      <c r="P2468" s="16">
        <f>IFERROR(LOOKUP(E2468,{30,43,48,53,58,63,68,73,78,83,88,93,97},{42,47,52,57,62,67,72,77,82,87,92,99,100}),999)</f>
        <v>77</v>
      </c>
      <c r="Q2468">
        <v>1</v>
      </c>
    </row>
    <row r="2469" spans="1:17" x14ac:dyDescent="0.35">
      <c r="A2469" s="7">
        <v>2008</v>
      </c>
      <c r="B2469" s="7" t="s">
        <v>9052</v>
      </c>
      <c r="C2469" s="77">
        <v>44859</v>
      </c>
      <c r="D2469" s="7" t="s">
        <v>16</v>
      </c>
      <c r="E2469">
        <v>77</v>
      </c>
      <c r="F2469" s="7" t="s">
        <v>8858</v>
      </c>
      <c r="G2469" s="7" t="s">
        <v>8871</v>
      </c>
      <c r="H2469" s="7" t="s">
        <v>9009</v>
      </c>
      <c r="I2469" s="7"/>
      <c r="J2469" s="7">
        <v>60</v>
      </c>
      <c r="K2469" s="7"/>
      <c r="L2469" s="7">
        <v>9.9</v>
      </c>
      <c r="M2469" s="7"/>
      <c r="N2469" s="7"/>
      <c r="O2469" s="7" t="s">
        <v>9056</v>
      </c>
      <c r="P2469" s="16">
        <f>IFERROR(LOOKUP(E2469,{30,43,48,53,58,63,68,73,78,83,88,93,97},{42,47,52,57,62,67,72,77,82,87,92,99,100}),999)</f>
        <v>77</v>
      </c>
      <c r="Q2469">
        <v>1</v>
      </c>
    </row>
    <row r="2470" spans="1:17" x14ac:dyDescent="0.35">
      <c r="A2470" s="7">
        <v>2009</v>
      </c>
      <c r="B2470" s="7" t="s">
        <v>9052</v>
      </c>
      <c r="C2470" s="77">
        <v>44859</v>
      </c>
      <c r="D2470" s="7" t="s">
        <v>16</v>
      </c>
      <c r="E2470">
        <v>82</v>
      </c>
      <c r="F2470" s="7" t="s">
        <v>8858</v>
      </c>
      <c r="G2470" s="7" t="s">
        <v>8871</v>
      </c>
      <c r="H2470" s="7" t="s">
        <v>9009</v>
      </c>
      <c r="I2470" s="7"/>
      <c r="J2470" s="7">
        <v>18</v>
      </c>
      <c r="K2470" s="7"/>
      <c r="L2470" s="7">
        <v>0.3</v>
      </c>
      <c r="M2470" s="7"/>
      <c r="N2470" s="7"/>
      <c r="O2470" s="7" t="s">
        <v>9056</v>
      </c>
      <c r="P2470" s="16">
        <f>IFERROR(LOOKUP(E2470,{30,43,48,53,58,63,68,73,78,83,88,93,97},{42,47,52,57,62,67,72,77,82,87,92,99,100}),999)</f>
        <v>82</v>
      </c>
      <c r="Q2470">
        <v>1</v>
      </c>
    </row>
    <row r="2471" spans="1:17" ht="29" x14ac:dyDescent="0.35">
      <c r="A2471" s="7">
        <v>2010</v>
      </c>
      <c r="B2471" s="7" t="s">
        <v>9052</v>
      </c>
      <c r="C2471" s="77">
        <v>44859</v>
      </c>
      <c r="D2471" s="7" t="s">
        <v>16</v>
      </c>
      <c r="E2471">
        <v>79</v>
      </c>
      <c r="F2471" s="7" t="s">
        <v>8858</v>
      </c>
      <c r="G2471" s="7" t="s">
        <v>9</v>
      </c>
      <c r="H2471" s="7" t="s">
        <v>9053</v>
      </c>
      <c r="I2471" s="7">
        <v>220511</v>
      </c>
      <c r="J2471" s="7">
        <v>18</v>
      </c>
      <c r="K2471" s="157" t="s">
        <v>9068</v>
      </c>
      <c r="L2471" s="159">
        <v>0.3</v>
      </c>
      <c r="M2471" s="159" t="s">
        <v>9058</v>
      </c>
      <c r="N2471" s="7">
        <v>220511</v>
      </c>
      <c r="O2471" s="7" t="s">
        <v>9056</v>
      </c>
      <c r="P2471" s="16">
        <f>IFERROR(LOOKUP(E2471,{30,43,48,53,58,63,68,73,78,83,88,93,97},{42,47,52,57,62,67,72,77,82,87,92,99,100}),999)</f>
        <v>82</v>
      </c>
      <c r="Q2471">
        <v>1</v>
      </c>
    </row>
    <row r="2472" spans="1:17" x14ac:dyDescent="0.35">
      <c r="A2472" s="7">
        <v>2011</v>
      </c>
      <c r="B2472" s="7" t="s">
        <v>9052</v>
      </c>
      <c r="C2472" s="77">
        <v>44859</v>
      </c>
      <c r="D2472" s="7" t="s">
        <v>16</v>
      </c>
      <c r="E2472">
        <v>73.5</v>
      </c>
      <c r="F2472" s="7" t="s">
        <v>8858</v>
      </c>
      <c r="G2472" s="7" t="s">
        <v>9</v>
      </c>
      <c r="H2472" s="7" t="s">
        <v>9009</v>
      </c>
      <c r="I2472" s="7"/>
      <c r="J2472" s="7">
        <v>60</v>
      </c>
      <c r="K2472" s="7"/>
      <c r="L2472" s="7">
        <v>0.3</v>
      </c>
      <c r="M2472" s="7"/>
      <c r="N2472" s="7"/>
      <c r="O2472" s="7" t="s">
        <v>9056</v>
      </c>
      <c r="P2472" s="16">
        <f>IFERROR(LOOKUP(E2472,{30,43,48,53,58,63,68,73,78,83,88,93,97},{42,47,52,57,62,67,72,77,82,87,92,99,100}),999)</f>
        <v>77</v>
      </c>
      <c r="Q2472">
        <v>1</v>
      </c>
    </row>
    <row r="2473" spans="1:17" x14ac:dyDescent="0.35">
      <c r="A2473" s="7">
        <v>2012</v>
      </c>
      <c r="B2473" s="7" t="s">
        <v>9052</v>
      </c>
      <c r="C2473" s="77">
        <v>44859</v>
      </c>
      <c r="D2473" s="7" t="s">
        <v>16</v>
      </c>
      <c r="E2473">
        <v>85.5</v>
      </c>
      <c r="F2473" s="7" t="s">
        <v>8858</v>
      </c>
      <c r="G2473" s="7" t="s">
        <v>8871</v>
      </c>
      <c r="H2473" s="7" t="s">
        <v>9009</v>
      </c>
      <c r="I2473" s="7"/>
      <c r="J2473" s="7">
        <v>60</v>
      </c>
      <c r="K2473" s="7"/>
      <c r="L2473" s="7">
        <v>0.3</v>
      </c>
      <c r="M2473" s="7"/>
      <c r="N2473" s="7"/>
      <c r="O2473" s="7" t="s">
        <v>9056</v>
      </c>
      <c r="P2473" s="16">
        <f>IFERROR(LOOKUP(E2473,{30,43,48,53,58,63,68,73,78,83,88,93,97},{42,47,52,57,62,67,72,77,82,87,92,99,100}),999)</f>
        <v>87</v>
      </c>
      <c r="Q2473">
        <v>1</v>
      </c>
    </row>
    <row r="2474" spans="1:17" x14ac:dyDescent="0.35">
      <c r="A2474" s="7">
        <v>2013</v>
      </c>
      <c r="B2474" s="7" t="s">
        <v>9052</v>
      </c>
      <c r="C2474" s="77">
        <v>44859</v>
      </c>
      <c r="D2474" s="7" t="s">
        <v>16</v>
      </c>
      <c r="E2474">
        <v>83</v>
      </c>
      <c r="F2474" s="7" t="s">
        <v>8858</v>
      </c>
      <c r="G2474" s="7" t="s">
        <v>8871</v>
      </c>
      <c r="H2474" s="7" t="s">
        <v>9009</v>
      </c>
      <c r="I2474" s="7"/>
      <c r="J2474" s="7">
        <v>60</v>
      </c>
      <c r="K2474" s="7"/>
      <c r="L2474" s="7">
        <v>9.9</v>
      </c>
      <c r="M2474" s="7"/>
      <c r="N2474" s="7"/>
      <c r="O2474" s="7" t="s">
        <v>9056</v>
      </c>
      <c r="P2474" s="16">
        <f>IFERROR(LOOKUP(E2474,{30,43,48,53,58,63,68,73,78,83,88,93,97},{42,47,52,57,62,67,72,77,82,87,92,99,100}),999)</f>
        <v>87</v>
      </c>
      <c r="Q2474">
        <v>1</v>
      </c>
    </row>
    <row r="2475" spans="1:17" ht="29" x14ac:dyDescent="0.35">
      <c r="A2475" s="7">
        <v>2014</v>
      </c>
      <c r="B2475" s="7" t="s">
        <v>9052</v>
      </c>
      <c r="C2475" s="77">
        <v>44859</v>
      </c>
      <c r="D2475" s="7" t="s">
        <v>16</v>
      </c>
      <c r="E2475">
        <v>77</v>
      </c>
      <c r="F2475" s="7" t="s">
        <v>8858</v>
      </c>
      <c r="G2475" s="7" t="s">
        <v>9</v>
      </c>
      <c r="H2475" s="7" t="s">
        <v>9053</v>
      </c>
      <c r="I2475" s="7">
        <v>220272</v>
      </c>
      <c r="J2475" s="7">
        <v>60</v>
      </c>
      <c r="K2475" s="157" t="s">
        <v>9108</v>
      </c>
      <c r="L2475" s="159">
        <v>0.3</v>
      </c>
      <c r="M2475" s="159" t="s">
        <v>9058</v>
      </c>
      <c r="N2475" s="7">
        <v>220272</v>
      </c>
      <c r="O2475" s="7" t="s">
        <v>9056</v>
      </c>
      <c r="P2475" s="16">
        <f>IFERROR(LOOKUP(E2475,{30,43,48,53,58,63,68,73,78,83,88,93,97},{42,47,52,57,62,67,72,77,82,87,92,99,100}),999)</f>
        <v>77</v>
      </c>
      <c r="Q2475">
        <v>1</v>
      </c>
    </row>
    <row r="2476" spans="1:17" x14ac:dyDescent="0.35">
      <c r="A2476" s="7">
        <v>2015</v>
      </c>
      <c r="B2476" s="7" t="s">
        <v>9052</v>
      </c>
      <c r="C2476" s="77">
        <v>44859</v>
      </c>
      <c r="D2476" s="7" t="s">
        <v>16</v>
      </c>
      <c r="E2476">
        <v>76.5</v>
      </c>
      <c r="F2476" s="7" t="s">
        <v>8858</v>
      </c>
      <c r="G2476" s="7" t="s">
        <v>8871</v>
      </c>
      <c r="H2476" s="7" t="s">
        <v>9009</v>
      </c>
      <c r="I2476" s="7"/>
      <c r="J2476" s="7">
        <v>60</v>
      </c>
      <c r="K2476" s="7"/>
      <c r="L2476" s="7">
        <v>0.3</v>
      </c>
      <c r="M2476" s="7"/>
      <c r="N2476" s="7"/>
      <c r="O2476" s="7" t="s">
        <v>9056</v>
      </c>
      <c r="P2476" s="16">
        <f>IFERROR(LOOKUP(E2476,{30,43,48,53,58,63,68,73,78,83,88,93,97},{42,47,52,57,62,67,72,77,82,87,92,99,100}),999)</f>
        <v>77</v>
      </c>
      <c r="Q2476">
        <v>1</v>
      </c>
    </row>
    <row r="2477" spans="1:17" x14ac:dyDescent="0.35">
      <c r="A2477" s="7">
        <v>2016</v>
      </c>
      <c r="B2477" s="7" t="s">
        <v>9052</v>
      </c>
      <c r="C2477" s="77">
        <v>44859</v>
      </c>
      <c r="D2477" s="7" t="s">
        <v>16</v>
      </c>
      <c r="E2477">
        <v>84</v>
      </c>
      <c r="F2477" s="7" t="s">
        <v>8858</v>
      </c>
      <c r="G2477" s="7" t="s">
        <v>8871</v>
      </c>
      <c r="H2477" s="7" t="s">
        <v>9009</v>
      </c>
      <c r="I2477" s="7"/>
      <c r="J2477" s="7">
        <v>60</v>
      </c>
      <c r="K2477" s="7"/>
      <c r="L2477" s="7">
        <v>0.3</v>
      </c>
      <c r="M2477" s="7"/>
      <c r="N2477" s="7"/>
      <c r="O2477" s="7" t="s">
        <v>9056</v>
      </c>
      <c r="P2477" s="16">
        <f>IFERROR(LOOKUP(E2477,{30,43,48,53,58,63,68,73,78,83,88,93,97},{42,47,52,57,62,67,72,77,82,87,92,99,100}),999)</f>
        <v>87</v>
      </c>
      <c r="Q2477">
        <v>1</v>
      </c>
    </row>
    <row r="2478" spans="1:17" x14ac:dyDescent="0.35">
      <c r="A2478" s="7">
        <v>2017</v>
      </c>
      <c r="B2478" s="7" t="s">
        <v>9052</v>
      </c>
      <c r="C2478" s="77">
        <v>44859</v>
      </c>
      <c r="D2478" s="7" t="s">
        <v>16</v>
      </c>
      <c r="E2478">
        <v>79</v>
      </c>
      <c r="F2478" s="7" t="s">
        <v>8858</v>
      </c>
      <c r="G2478" s="7" t="s">
        <v>8871</v>
      </c>
      <c r="H2478" s="7" t="s">
        <v>9009</v>
      </c>
      <c r="I2478" s="7"/>
      <c r="J2478" s="7">
        <v>18</v>
      </c>
      <c r="K2478" s="7"/>
      <c r="L2478" s="7">
        <v>9.9</v>
      </c>
      <c r="M2478" s="7"/>
      <c r="N2478" s="7"/>
      <c r="O2478" s="7" t="s">
        <v>9056</v>
      </c>
      <c r="P2478" s="16">
        <f>IFERROR(LOOKUP(E2478,{30,43,48,53,58,63,68,73,78,83,88,93,97},{42,47,52,57,62,67,72,77,82,87,92,99,100}),999)</f>
        <v>82</v>
      </c>
      <c r="Q2478">
        <v>1</v>
      </c>
    </row>
    <row r="2479" spans="1:17" ht="29" x14ac:dyDescent="0.35">
      <c r="A2479" s="7">
        <v>2018</v>
      </c>
      <c r="B2479" s="7" t="s">
        <v>9052</v>
      </c>
      <c r="C2479" s="77">
        <v>44859</v>
      </c>
      <c r="D2479" s="7" t="s">
        <v>16</v>
      </c>
      <c r="E2479">
        <v>76</v>
      </c>
      <c r="F2479" s="7" t="s">
        <v>8858</v>
      </c>
      <c r="G2479" s="7" t="s">
        <v>9</v>
      </c>
      <c r="H2479" s="7" t="s">
        <v>9053</v>
      </c>
      <c r="I2479" s="7">
        <v>220511</v>
      </c>
      <c r="J2479" s="7">
        <v>18</v>
      </c>
      <c r="K2479" s="157" t="s">
        <v>9068</v>
      </c>
      <c r="L2479" s="159">
        <v>0.3</v>
      </c>
      <c r="M2479" s="159" t="s">
        <v>9058</v>
      </c>
      <c r="N2479" s="7">
        <v>220511</v>
      </c>
      <c r="O2479" s="7" t="s">
        <v>9056</v>
      </c>
      <c r="P2479" s="16">
        <f>IFERROR(LOOKUP(E2479,{30,43,48,53,58,63,68,73,78,83,88,93,97},{42,47,52,57,62,67,72,77,82,87,92,99,100}),999)</f>
        <v>77</v>
      </c>
      <c r="Q2479">
        <v>1</v>
      </c>
    </row>
    <row r="2480" spans="1:17" x14ac:dyDescent="0.35">
      <c r="A2480" s="7">
        <v>2019</v>
      </c>
      <c r="B2480" s="7" t="s">
        <v>9052</v>
      </c>
      <c r="C2480" s="77">
        <v>44859</v>
      </c>
      <c r="D2480" s="7" t="s">
        <v>16</v>
      </c>
      <c r="E2480">
        <v>78</v>
      </c>
      <c r="F2480" s="7" t="s">
        <v>8858</v>
      </c>
      <c r="G2480" s="7" t="s">
        <v>9</v>
      </c>
      <c r="H2480" s="7" t="s">
        <v>9053</v>
      </c>
      <c r="I2480" s="7">
        <v>220513</v>
      </c>
      <c r="J2480" s="7">
        <v>60</v>
      </c>
      <c r="K2480" s="157" t="s">
        <v>9080</v>
      </c>
      <c r="L2480" s="159">
        <v>0.3</v>
      </c>
      <c r="M2480" s="159" t="s">
        <v>9058</v>
      </c>
      <c r="N2480" s="7">
        <v>220513</v>
      </c>
      <c r="O2480" s="7" t="s">
        <v>9056</v>
      </c>
      <c r="P2480" s="16">
        <f>IFERROR(LOOKUP(E2480,{30,43,48,53,58,63,68,73,78,83,88,93,97},{42,47,52,57,62,67,72,77,82,87,92,99,100}),999)</f>
        <v>82</v>
      </c>
      <c r="Q2480">
        <v>1</v>
      </c>
    </row>
    <row r="2481" spans="1:17" x14ac:dyDescent="0.35">
      <c r="A2481" s="7">
        <v>2020</v>
      </c>
      <c r="B2481" s="7" t="s">
        <v>9052</v>
      </c>
      <c r="C2481" s="77">
        <v>44859</v>
      </c>
      <c r="D2481" s="7" t="s">
        <v>16</v>
      </c>
      <c r="E2481">
        <v>79</v>
      </c>
      <c r="F2481" s="7" t="s">
        <v>8858</v>
      </c>
      <c r="G2481" s="7" t="s">
        <v>8871</v>
      </c>
      <c r="H2481" s="7" t="s">
        <v>9009</v>
      </c>
      <c r="I2481" s="7"/>
      <c r="J2481" s="7">
        <v>18</v>
      </c>
      <c r="K2481" s="7"/>
      <c r="L2481" s="7">
        <v>0.3</v>
      </c>
      <c r="M2481" s="7"/>
      <c r="N2481" s="7"/>
      <c r="O2481" s="7" t="s">
        <v>9056</v>
      </c>
      <c r="P2481" s="16">
        <f>IFERROR(LOOKUP(E2481,{30,43,48,53,58,63,68,73,78,83,88,93,97},{42,47,52,57,62,67,72,77,82,87,92,99,100}),999)</f>
        <v>82</v>
      </c>
      <c r="Q2481">
        <v>1</v>
      </c>
    </row>
    <row r="2482" spans="1:17" x14ac:dyDescent="0.35">
      <c r="A2482" s="7">
        <v>2021</v>
      </c>
      <c r="B2482" s="7" t="s">
        <v>9052</v>
      </c>
      <c r="C2482" s="77">
        <v>44859</v>
      </c>
      <c r="D2482" s="7" t="s">
        <v>16</v>
      </c>
      <c r="E2482">
        <v>80</v>
      </c>
      <c r="F2482" s="7" t="s">
        <v>8858</v>
      </c>
      <c r="G2482" s="7" t="s">
        <v>8871</v>
      </c>
      <c r="H2482" s="7" t="s">
        <v>9009</v>
      </c>
      <c r="I2482" s="7"/>
      <c r="J2482" s="7">
        <v>18</v>
      </c>
      <c r="K2482" s="7"/>
      <c r="L2482" s="7">
        <v>0.3</v>
      </c>
      <c r="M2482" s="7"/>
      <c r="N2482" s="7"/>
      <c r="O2482" s="7" t="s">
        <v>9056</v>
      </c>
      <c r="P2482" s="16">
        <f>IFERROR(LOOKUP(E2482,{30,43,48,53,58,63,68,73,78,83,88,93,97},{42,47,52,57,62,67,72,77,82,87,92,99,100}),999)</f>
        <v>82</v>
      </c>
      <c r="Q2482">
        <v>1</v>
      </c>
    </row>
    <row r="2483" spans="1:17" x14ac:dyDescent="0.35">
      <c r="A2483" s="7">
        <v>2022</v>
      </c>
      <c r="B2483" s="7" t="s">
        <v>9052</v>
      </c>
      <c r="C2483" s="77">
        <v>44859</v>
      </c>
      <c r="D2483" s="7" t="s">
        <v>16</v>
      </c>
      <c r="E2483">
        <v>78</v>
      </c>
      <c r="F2483" s="7" t="s">
        <v>8858</v>
      </c>
      <c r="G2483" s="7" t="s">
        <v>8871</v>
      </c>
      <c r="H2483" s="7" t="s">
        <v>9009</v>
      </c>
      <c r="I2483" s="7"/>
      <c r="J2483" s="7">
        <v>60</v>
      </c>
      <c r="K2483" s="7"/>
      <c r="L2483" s="7">
        <v>0.3</v>
      </c>
      <c r="M2483" s="7"/>
      <c r="N2483" s="7"/>
      <c r="O2483" s="7" t="s">
        <v>9056</v>
      </c>
      <c r="P2483" s="16">
        <f>IFERROR(LOOKUP(E2483,{30,43,48,53,58,63,68,73,78,83,88,93,97},{42,47,52,57,62,67,72,77,82,87,92,99,100}),999)</f>
        <v>82</v>
      </c>
      <c r="Q2483">
        <v>1</v>
      </c>
    </row>
    <row r="2484" spans="1:17" x14ac:dyDescent="0.35">
      <c r="A2484" s="7">
        <v>2023</v>
      </c>
      <c r="B2484" s="7" t="s">
        <v>9052</v>
      </c>
      <c r="C2484" s="77">
        <v>44859</v>
      </c>
      <c r="D2484" s="7" t="s">
        <v>16</v>
      </c>
      <c r="E2484">
        <v>72</v>
      </c>
      <c r="F2484" s="7" t="s">
        <v>8858</v>
      </c>
      <c r="G2484" s="7" t="s">
        <v>8871</v>
      </c>
      <c r="H2484" s="7" t="s">
        <v>9009</v>
      </c>
      <c r="I2484" s="7"/>
      <c r="J2484" s="7">
        <v>60</v>
      </c>
      <c r="K2484" s="7"/>
      <c r="L2484" s="7">
        <v>0.3</v>
      </c>
      <c r="M2484" s="7"/>
      <c r="N2484" s="7"/>
      <c r="O2484" s="7" t="s">
        <v>9056</v>
      </c>
      <c r="P2484" s="16">
        <f>IFERROR(LOOKUP(E2484,{30,43,48,53,58,63,68,73,78,83,88,93,97},{42,47,52,57,62,67,72,77,82,87,92,99,100}),999)</f>
        <v>72</v>
      </c>
      <c r="Q2484">
        <v>1</v>
      </c>
    </row>
    <row r="2485" spans="1:17" x14ac:dyDescent="0.35">
      <c r="A2485" s="7">
        <v>2024</v>
      </c>
      <c r="B2485" s="7" t="s">
        <v>9052</v>
      </c>
      <c r="C2485" s="77">
        <v>44859</v>
      </c>
      <c r="D2485" s="7" t="s">
        <v>16</v>
      </c>
      <c r="E2485">
        <v>77</v>
      </c>
      <c r="F2485" s="7" t="s">
        <v>8858</v>
      </c>
      <c r="G2485" s="7" t="s">
        <v>9</v>
      </c>
      <c r="H2485" s="7" t="s">
        <v>9053</v>
      </c>
      <c r="I2485" s="7">
        <v>637422</v>
      </c>
      <c r="J2485" s="7">
        <v>60</v>
      </c>
      <c r="K2485" s="157" t="s">
        <v>9109</v>
      </c>
      <c r="L2485" s="159">
        <v>0.3</v>
      </c>
      <c r="M2485" s="159" t="s">
        <v>9058</v>
      </c>
      <c r="N2485" s="7">
        <v>637422</v>
      </c>
      <c r="O2485" s="7" t="s">
        <v>9056</v>
      </c>
      <c r="P2485" s="16">
        <f>IFERROR(LOOKUP(E2485,{30,43,48,53,58,63,68,73,78,83,88,93,97},{42,47,52,57,62,67,72,77,82,87,92,99,100}),999)</f>
        <v>77</v>
      </c>
      <c r="Q2485">
        <v>1</v>
      </c>
    </row>
    <row r="2486" spans="1:17" x14ac:dyDescent="0.35">
      <c r="A2486" s="7">
        <v>2025</v>
      </c>
      <c r="B2486" s="7" t="s">
        <v>9052</v>
      </c>
      <c r="C2486" s="77">
        <v>44859</v>
      </c>
      <c r="D2486" s="7" t="s">
        <v>16</v>
      </c>
      <c r="E2486">
        <v>84</v>
      </c>
      <c r="F2486" s="7" t="s">
        <v>8858</v>
      </c>
      <c r="G2486" s="7" t="s">
        <v>8871</v>
      </c>
      <c r="H2486" s="7" t="s">
        <v>9009</v>
      </c>
      <c r="I2486" s="7"/>
      <c r="J2486" s="7">
        <v>18</v>
      </c>
      <c r="K2486" s="7"/>
      <c r="L2486" s="7">
        <v>0.3</v>
      </c>
      <c r="M2486" s="7"/>
      <c r="N2486" s="7"/>
      <c r="O2486" s="7" t="s">
        <v>9056</v>
      </c>
      <c r="P2486" s="16">
        <f>IFERROR(LOOKUP(E2486,{30,43,48,53,58,63,68,73,78,83,88,93,97},{42,47,52,57,62,67,72,77,82,87,92,99,100}),999)</f>
        <v>87</v>
      </c>
      <c r="Q2486">
        <v>1</v>
      </c>
    </row>
    <row r="2487" spans="1:17" ht="29" x14ac:dyDescent="0.35">
      <c r="A2487" s="7">
        <v>2026</v>
      </c>
      <c r="B2487" s="7" t="s">
        <v>9052</v>
      </c>
      <c r="C2487" s="77">
        <v>44859</v>
      </c>
      <c r="D2487" s="7" t="s">
        <v>16</v>
      </c>
      <c r="E2487">
        <v>88</v>
      </c>
      <c r="F2487" s="7" t="s">
        <v>8858</v>
      </c>
      <c r="G2487" s="7" t="s">
        <v>9</v>
      </c>
      <c r="H2487" s="7" t="s">
        <v>9053</v>
      </c>
      <c r="I2487" s="7">
        <v>220270</v>
      </c>
      <c r="J2487" s="7">
        <v>60</v>
      </c>
      <c r="K2487" s="157" t="s">
        <v>9115</v>
      </c>
      <c r="L2487" s="159">
        <v>0.3</v>
      </c>
      <c r="M2487" s="159" t="s">
        <v>9058</v>
      </c>
      <c r="N2487" s="7">
        <v>220270</v>
      </c>
      <c r="O2487" s="7" t="s">
        <v>9056</v>
      </c>
      <c r="P2487" s="16">
        <f>IFERROR(LOOKUP(E2487,{30,43,48,53,58,63,68,73,78,83,88,93,97},{42,47,52,57,62,67,72,77,82,87,92,99,100}),999)</f>
        <v>92</v>
      </c>
      <c r="Q2487">
        <v>1</v>
      </c>
    </row>
    <row r="2488" spans="1:17" x14ac:dyDescent="0.35">
      <c r="A2488" s="7">
        <v>2027</v>
      </c>
      <c r="B2488" s="7" t="s">
        <v>9052</v>
      </c>
      <c r="C2488" s="77">
        <v>44859</v>
      </c>
      <c r="D2488" s="7" t="s">
        <v>16</v>
      </c>
      <c r="E2488">
        <v>79</v>
      </c>
      <c r="F2488" s="7" t="s">
        <v>8858</v>
      </c>
      <c r="G2488" s="7" t="s">
        <v>8871</v>
      </c>
      <c r="H2488" s="7" t="s">
        <v>9009</v>
      </c>
      <c r="I2488" s="7"/>
      <c r="J2488" s="7">
        <v>18</v>
      </c>
      <c r="K2488" s="7"/>
      <c r="L2488" s="7">
        <v>1.2</v>
      </c>
      <c r="M2488" s="7"/>
      <c r="N2488" s="7"/>
      <c r="O2488" s="7" t="s">
        <v>9056</v>
      </c>
      <c r="P2488" s="16">
        <f>IFERROR(LOOKUP(E2488,{30,43,48,53,58,63,68,73,78,83,88,93,97},{42,47,52,57,62,67,72,77,82,87,92,99,100}),999)</f>
        <v>82</v>
      </c>
      <c r="Q2488">
        <v>1</v>
      </c>
    </row>
    <row r="2489" spans="1:17" x14ac:dyDescent="0.35">
      <c r="A2489" s="7">
        <v>2028</v>
      </c>
      <c r="B2489" s="7" t="s">
        <v>9052</v>
      </c>
      <c r="C2489" s="77">
        <v>44859</v>
      </c>
      <c r="D2489" s="7" t="s">
        <v>16</v>
      </c>
      <c r="E2489">
        <v>73</v>
      </c>
      <c r="F2489" s="7" t="s">
        <v>8858</v>
      </c>
      <c r="G2489" s="7" t="s">
        <v>8871</v>
      </c>
      <c r="H2489" s="7" t="s">
        <v>9009</v>
      </c>
      <c r="I2489" s="7"/>
      <c r="J2489" s="7">
        <v>60</v>
      </c>
      <c r="K2489" s="7"/>
      <c r="L2489" s="7">
        <v>0.3</v>
      </c>
      <c r="M2489" s="7"/>
      <c r="N2489" s="7"/>
      <c r="O2489" s="7" t="s">
        <v>9056</v>
      </c>
      <c r="P2489" s="16">
        <f>IFERROR(LOOKUP(E2489,{30,43,48,53,58,63,68,73,78,83,88,93,97},{42,47,52,57,62,67,72,77,82,87,92,99,100}),999)</f>
        <v>77</v>
      </c>
      <c r="Q2489">
        <v>1</v>
      </c>
    </row>
    <row r="2490" spans="1:17" x14ac:dyDescent="0.35">
      <c r="A2490" s="7">
        <v>2029</v>
      </c>
      <c r="B2490" s="7" t="s">
        <v>9052</v>
      </c>
      <c r="C2490" s="77">
        <v>44859</v>
      </c>
      <c r="D2490" s="7" t="s">
        <v>16</v>
      </c>
      <c r="E2490">
        <v>80</v>
      </c>
      <c r="F2490" s="7" t="s">
        <v>8858</v>
      </c>
      <c r="G2490" s="7" t="s">
        <v>9</v>
      </c>
      <c r="H2490" s="7" t="s">
        <v>9053</v>
      </c>
      <c r="I2490" s="7">
        <v>91185</v>
      </c>
      <c r="J2490" s="7">
        <v>18</v>
      </c>
      <c r="K2490" s="157" t="s">
        <v>9116</v>
      </c>
      <c r="L2490" s="159">
        <v>0.4</v>
      </c>
      <c r="M2490" s="7"/>
      <c r="N2490" s="7">
        <v>91185</v>
      </c>
      <c r="O2490" s="7" t="s">
        <v>9056</v>
      </c>
      <c r="P2490" s="16">
        <f>IFERROR(LOOKUP(E2490,{30,43,48,53,58,63,68,73,78,83,88,93,97},{42,47,52,57,62,67,72,77,82,87,92,99,100}),999)</f>
        <v>82</v>
      </c>
      <c r="Q2490">
        <v>1</v>
      </c>
    </row>
    <row r="2491" spans="1:17" x14ac:dyDescent="0.35">
      <c r="A2491" s="7">
        <v>2030</v>
      </c>
      <c r="B2491" s="7" t="s">
        <v>9052</v>
      </c>
      <c r="C2491" s="77">
        <v>44859</v>
      </c>
      <c r="D2491" s="7" t="s">
        <v>16</v>
      </c>
      <c r="E2491">
        <v>73.5</v>
      </c>
      <c r="F2491" s="7" t="s">
        <v>8858</v>
      </c>
      <c r="G2491" s="7" t="s">
        <v>8871</v>
      </c>
      <c r="H2491" s="7" t="s">
        <v>9009</v>
      </c>
      <c r="I2491" s="7"/>
      <c r="J2491" s="7">
        <v>18</v>
      </c>
      <c r="K2491" s="7"/>
      <c r="L2491" s="7">
        <v>0.3</v>
      </c>
      <c r="M2491" s="7"/>
      <c r="N2491" s="7"/>
      <c r="O2491" s="7" t="s">
        <v>9056</v>
      </c>
      <c r="P2491" s="16">
        <f>IFERROR(LOOKUP(E2491,{30,43,48,53,58,63,68,73,78,83,88,93,97},{42,47,52,57,62,67,72,77,82,87,92,99,100}),999)</f>
        <v>77</v>
      </c>
      <c r="Q2491">
        <v>1</v>
      </c>
    </row>
    <row r="2492" spans="1:17" x14ac:dyDescent="0.35">
      <c r="A2492" s="7">
        <v>2031</v>
      </c>
      <c r="B2492" s="7" t="s">
        <v>9052</v>
      </c>
      <c r="C2492" s="77">
        <v>44859</v>
      </c>
      <c r="D2492" s="7" t="s">
        <v>16</v>
      </c>
      <c r="E2492">
        <v>76</v>
      </c>
      <c r="F2492" s="7" t="s">
        <v>8858</v>
      </c>
      <c r="G2492" s="7" t="s">
        <v>8871</v>
      </c>
      <c r="H2492" s="7" t="s">
        <v>9009</v>
      </c>
      <c r="I2492" s="7"/>
      <c r="J2492" s="7">
        <v>60</v>
      </c>
      <c r="K2492" s="7"/>
      <c r="L2492" s="7">
        <v>0.3</v>
      </c>
      <c r="M2492" s="7"/>
      <c r="N2492" s="7"/>
      <c r="O2492" s="7" t="s">
        <v>9056</v>
      </c>
      <c r="P2492" s="16">
        <f>IFERROR(LOOKUP(E2492,{30,43,48,53,58,63,68,73,78,83,88,93,97},{42,47,52,57,62,67,72,77,82,87,92,99,100}),999)</f>
        <v>77</v>
      </c>
      <c r="Q2492">
        <v>1</v>
      </c>
    </row>
    <row r="2493" spans="1:17" x14ac:dyDescent="0.35">
      <c r="A2493" s="7">
        <v>2032</v>
      </c>
      <c r="B2493" s="7" t="s">
        <v>9052</v>
      </c>
      <c r="C2493" s="77">
        <v>44859</v>
      </c>
      <c r="D2493" s="7" t="s">
        <v>16</v>
      </c>
      <c r="E2493">
        <v>63</v>
      </c>
      <c r="F2493" s="7" t="s">
        <v>8858</v>
      </c>
      <c r="G2493" s="7" t="s">
        <v>9</v>
      </c>
      <c r="H2493" s="7" t="s">
        <v>9053</v>
      </c>
      <c r="I2493" s="7">
        <v>637758</v>
      </c>
      <c r="J2493" s="7">
        <v>60</v>
      </c>
      <c r="K2493" s="157" t="s">
        <v>9059</v>
      </c>
      <c r="L2493" s="159">
        <v>0.2</v>
      </c>
      <c r="M2493" s="159" t="s">
        <v>9058</v>
      </c>
      <c r="N2493" s="7">
        <v>637758</v>
      </c>
      <c r="O2493" s="7" t="s">
        <v>9056</v>
      </c>
      <c r="P2493" s="16">
        <f>IFERROR(LOOKUP(E2493,{30,43,48,53,58,63,68,73,78,83,88,93,97},{42,47,52,57,62,67,72,77,82,87,92,99,100}),999)</f>
        <v>67</v>
      </c>
      <c r="Q2493">
        <v>1</v>
      </c>
    </row>
    <row r="2494" spans="1:17" x14ac:dyDescent="0.35">
      <c r="A2494" s="7">
        <v>2033</v>
      </c>
      <c r="B2494" s="7" t="s">
        <v>9052</v>
      </c>
      <c r="C2494" s="77">
        <v>44859</v>
      </c>
      <c r="D2494" s="7" t="s">
        <v>16</v>
      </c>
      <c r="E2494">
        <v>87</v>
      </c>
      <c r="F2494" s="7" t="s">
        <v>8858</v>
      </c>
      <c r="G2494" s="7" t="s">
        <v>8871</v>
      </c>
      <c r="H2494" s="7" t="s">
        <v>9009</v>
      </c>
      <c r="I2494" s="7"/>
      <c r="J2494" s="7">
        <v>60</v>
      </c>
      <c r="K2494" s="7"/>
      <c r="L2494" s="7">
        <v>0.3</v>
      </c>
      <c r="M2494" s="7"/>
      <c r="N2494" s="7"/>
      <c r="O2494" s="7" t="s">
        <v>9056</v>
      </c>
      <c r="P2494" s="16">
        <f>IFERROR(LOOKUP(E2494,{30,43,48,53,58,63,68,73,78,83,88,93,97},{42,47,52,57,62,67,72,77,82,87,92,99,100}),999)</f>
        <v>87</v>
      </c>
      <c r="Q2494">
        <v>1</v>
      </c>
    </row>
    <row r="2495" spans="1:17" x14ac:dyDescent="0.35">
      <c r="A2495" s="7">
        <v>2034</v>
      </c>
      <c r="B2495" s="7" t="s">
        <v>9052</v>
      </c>
      <c r="C2495" s="77">
        <v>44859</v>
      </c>
      <c r="D2495" s="7" t="s">
        <v>16</v>
      </c>
      <c r="E2495">
        <v>76.5</v>
      </c>
      <c r="F2495" s="7" t="s">
        <v>8858</v>
      </c>
      <c r="G2495" s="7" t="s">
        <v>8871</v>
      </c>
      <c r="H2495" s="7" t="s">
        <v>9009</v>
      </c>
      <c r="I2495" s="7"/>
      <c r="J2495" s="7">
        <v>18</v>
      </c>
      <c r="K2495" s="7"/>
      <c r="L2495" s="7">
        <v>0.3</v>
      </c>
      <c r="M2495" s="7"/>
      <c r="N2495" s="7"/>
      <c r="O2495" s="7" t="s">
        <v>9056</v>
      </c>
      <c r="P2495" s="16">
        <f>IFERROR(LOOKUP(E2495,{30,43,48,53,58,63,68,73,78,83,88,93,97},{42,47,52,57,62,67,72,77,82,87,92,99,100}),999)</f>
        <v>77</v>
      </c>
      <c r="Q2495">
        <v>1</v>
      </c>
    </row>
    <row r="2496" spans="1:17" x14ac:dyDescent="0.35">
      <c r="A2496" s="7">
        <v>2035</v>
      </c>
      <c r="B2496" s="7" t="s">
        <v>9052</v>
      </c>
      <c r="C2496" s="77">
        <v>44859</v>
      </c>
      <c r="D2496" s="7" t="s">
        <v>16</v>
      </c>
      <c r="E2496">
        <v>72.5</v>
      </c>
      <c r="F2496" s="7" t="s">
        <v>8858</v>
      </c>
      <c r="G2496" s="7" t="s">
        <v>8871</v>
      </c>
      <c r="H2496" s="7" t="s">
        <v>9009</v>
      </c>
      <c r="I2496" s="7"/>
      <c r="J2496" s="7">
        <v>60</v>
      </c>
      <c r="K2496" s="7"/>
      <c r="L2496" s="7">
        <v>0.2</v>
      </c>
      <c r="M2496" s="7"/>
      <c r="N2496" s="7"/>
      <c r="O2496" s="7" t="s">
        <v>9056</v>
      </c>
      <c r="P2496" s="16">
        <f>IFERROR(LOOKUP(E2496,{30,43,48,53,58,63,68,73,78,83,88,93,97},{42,47,52,57,62,67,72,77,82,87,92,99,100}),999)</f>
        <v>72</v>
      </c>
      <c r="Q2496">
        <v>1</v>
      </c>
    </row>
    <row r="2497" spans="1:17" x14ac:dyDescent="0.35">
      <c r="A2497" s="7">
        <v>2036</v>
      </c>
      <c r="B2497" s="7" t="s">
        <v>9052</v>
      </c>
      <c r="C2497" s="77">
        <v>44859</v>
      </c>
      <c r="D2497" s="7" t="s">
        <v>16</v>
      </c>
      <c r="E2497">
        <v>77.5</v>
      </c>
      <c r="F2497" s="7" t="s">
        <v>8858</v>
      </c>
      <c r="G2497" s="7" t="s">
        <v>8871</v>
      </c>
      <c r="H2497" s="7" t="s">
        <v>9009</v>
      </c>
      <c r="I2497" s="7"/>
      <c r="J2497" s="7">
        <v>60</v>
      </c>
      <c r="K2497" s="7"/>
      <c r="L2497" s="7">
        <v>9.9</v>
      </c>
      <c r="M2497" s="7"/>
      <c r="N2497" s="7"/>
      <c r="O2497" s="7" t="s">
        <v>9056</v>
      </c>
      <c r="P2497" s="16">
        <f>IFERROR(LOOKUP(E2497,{30,43,48,53,58,63,68,73,78,83,88,93,97},{42,47,52,57,62,67,72,77,82,87,92,99,100}),999)</f>
        <v>77</v>
      </c>
      <c r="Q2497">
        <v>1</v>
      </c>
    </row>
    <row r="2498" spans="1:17" x14ac:dyDescent="0.35">
      <c r="A2498" s="7">
        <v>2037</v>
      </c>
      <c r="B2498" s="7" t="s">
        <v>9052</v>
      </c>
      <c r="C2498" s="77">
        <v>44859</v>
      </c>
      <c r="D2498" s="7" t="s">
        <v>16</v>
      </c>
      <c r="E2498">
        <v>74.5</v>
      </c>
      <c r="F2498" s="7" t="s">
        <v>8858</v>
      </c>
      <c r="G2498" s="7" t="s">
        <v>8871</v>
      </c>
      <c r="H2498" s="7" t="s">
        <v>9009</v>
      </c>
      <c r="I2498" s="7"/>
      <c r="J2498" s="7">
        <v>60</v>
      </c>
      <c r="K2498" s="7"/>
      <c r="L2498" s="7">
        <v>0.3</v>
      </c>
      <c r="M2498" s="7"/>
      <c r="N2498" s="7"/>
      <c r="O2498" s="7" t="s">
        <v>9056</v>
      </c>
      <c r="P2498" s="16">
        <f>IFERROR(LOOKUP(E2498,{30,43,48,53,58,63,68,73,78,83,88,93,97},{42,47,52,57,62,67,72,77,82,87,92,99,100}),999)</f>
        <v>77</v>
      </c>
      <c r="Q2498">
        <v>1</v>
      </c>
    </row>
    <row r="2499" spans="1:17" x14ac:dyDescent="0.35">
      <c r="A2499" s="7">
        <v>2038</v>
      </c>
      <c r="B2499" s="7" t="s">
        <v>9052</v>
      </c>
      <c r="C2499" s="77">
        <v>44859</v>
      </c>
      <c r="D2499" s="7" t="s">
        <v>16</v>
      </c>
      <c r="E2499">
        <v>80</v>
      </c>
      <c r="F2499" s="7" t="s">
        <v>8858</v>
      </c>
      <c r="G2499" s="7" t="s">
        <v>8871</v>
      </c>
      <c r="H2499" s="7" t="s">
        <v>9009</v>
      </c>
      <c r="I2499" s="7"/>
      <c r="J2499" s="7">
        <v>60</v>
      </c>
      <c r="K2499" s="7"/>
      <c r="L2499" s="7">
        <v>0.3</v>
      </c>
      <c r="M2499" s="7"/>
      <c r="N2499" s="7"/>
      <c r="O2499" s="7" t="s">
        <v>9056</v>
      </c>
      <c r="P2499" s="16">
        <f>IFERROR(LOOKUP(E2499,{30,43,48,53,58,63,68,73,78,83,88,93,97},{42,47,52,57,62,67,72,77,82,87,92,99,100}),999)</f>
        <v>82</v>
      </c>
      <c r="Q2499">
        <v>1</v>
      </c>
    </row>
    <row r="2500" spans="1:17" ht="29" x14ac:dyDescent="0.35">
      <c r="A2500" s="7">
        <v>2039</v>
      </c>
      <c r="B2500" s="7" t="s">
        <v>9052</v>
      </c>
      <c r="C2500" s="77">
        <v>44859</v>
      </c>
      <c r="D2500" s="7" t="s">
        <v>16</v>
      </c>
      <c r="E2500">
        <v>76</v>
      </c>
      <c r="F2500" s="7" t="s">
        <v>8858</v>
      </c>
      <c r="G2500" s="7" t="s">
        <v>9</v>
      </c>
      <c r="H2500" s="7" t="s">
        <v>9053</v>
      </c>
      <c r="I2500" s="7">
        <v>637420</v>
      </c>
      <c r="J2500" s="7">
        <v>60</v>
      </c>
      <c r="K2500" s="157" t="s">
        <v>9081</v>
      </c>
      <c r="L2500" s="159">
        <v>0.3</v>
      </c>
      <c r="M2500" s="159" t="s">
        <v>9058</v>
      </c>
      <c r="N2500" s="7">
        <v>637420</v>
      </c>
      <c r="O2500" s="7" t="s">
        <v>9056</v>
      </c>
      <c r="P2500" s="16">
        <f>IFERROR(LOOKUP(E2500,{30,43,48,53,58,63,68,73,78,83,88,93,97},{42,47,52,57,62,67,72,77,82,87,92,99,100}),999)</f>
        <v>77</v>
      </c>
      <c r="Q2500">
        <v>1</v>
      </c>
    </row>
    <row r="2501" spans="1:17" x14ac:dyDescent="0.35">
      <c r="A2501" s="7">
        <v>2040</v>
      </c>
      <c r="B2501" s="7" t="s">
        <v>9052</v>
      </c>
      <c r="C2501" s="77">
        <v>44859</v>
      </c>
      <c r="D2501" s="7" t="s">
        <v>16</v>
      </c>
      <c r="E2501">
        <v>77.5</v>
      </c>
      <c r="F2501" s="7" t="s">
        <v>8858</v>
      </c>
      <c r="G2501" s="7" t="s">
        <v>8871</v>
      </c>
      <c r="H2501" s="7" t="s">
        <v>9009</v>
      </c>
      <c r="I2501" s="7"/>
      <c r="J2501" s="7">
        <v>18</v>
      </c>
      <c r="K2501" s="7"/>
      <c r="L2501" s="7">
        <v>0.3</v>
      </c>
      <c r="M2501" s="7"/>
      <c r="N2501" s="7"/>
      <c r="O2501" s="7" t="s">
        <v>9056</v>
      </c>
      <c r="P2501" s="16">
        <f>IFERROR(LOOKUP(E2501,{30,43,48,53,58,63,68,73,78,83,88,93,97},{42,47,52,57,62,67,72,77,82,87,92,99,100}),999)</f>
        <v>77</v>
      </c>
      <c r="Q2501">
        <v>1</v>
      </c>
    </row>
    <row r="2502" spans="1:17" ht="29" x14ac:dyDescent="0.35">
      <c r="A2502" s="7">
        <v>2041</v>
      </c>
      <c r="B2502" s="7" t="s">
        <v>9052</v>
      </c>
      <c r="C2502" s="77">
        <v>44859</v>
      </c>
      <c r="D2502" s="7" t="s">
        <v>16</v>
      </c>
      <c r="E2502">
        <v>87.5</v>
      </c>
      <c r="F2502" s="7" t="s">
        <v>8858</v>
      </c>
      <c r="G2502" s="7" t="s">
        <v>9</v>
      </c>
      <c r="H2502" s="7" t="s">
        <v>9053</v>
      </c>
      <c r="I2502" s="7">
        <v>220269</v>
      </c>
      <c r="J2502" s="7">
        <v>60</v>
      </c>
      <c r="K2502" s="157" t="s">
        <v>9113</v>
      </c>
      <c r="L2502" s="159">
        <v>0.3</v>
      </c>
      <c r="M2502" s="159" t="s">
        <v>9058</v>
      </c>
      <c r="N2502" s="7">
        <v>220269</v>
      </c>
      <c r="O2502" s="7" t="s">
        <v>9056</v>
      </c>
      <c r="P2502" s="16">
        <f>IFERROR(LOOKUP(E2502,{30,43,48,53,58,63,68,73,78,83,88,93,97},{42,47,52,57,62,67,72,77,82,87,92,99,100}),999)</f>
        <v>87</v>
      </c>
      <c r="Q2502">
        <v>1</v>
      </c>
    </row>
    <row r="2503" spans="1:17" x14ac:dyDescent="0.35">
      <c r="A2503" s="7">
        <v>2042</v>
      </c>
      <c r="B2503" s="7" t="s">
        <v>9052</v>
      </c>
      <c r="C2503" s="77">
        <v>44859</v>
      </c>
      <c r="D2503" s="7" t="s">
        <v>16</v>
      </c>
      <c r="E2503">
        <v>76.5</v>
      </c>
      <c r="F2503" s="7" t="s">
        <v>8858</v>
      </c>
      <c r="G2503" s="7" t="s">
        <v>8871</v>
      </c>
      <c r="H2503" s="7" t="s">
        <v>9009</v>
      </c>
      <c r="I2503" s="7"/>
      <c r="J2503" s="7">
        <v>60</v>
      </c>
      <c r="K2503" s="7"/>
      <c r="L2503" s="7">
        <v>0.3</v>
      </c>
      <c r="M2503" s="7"/>
      <c r="N2503" s="7"/>
      <c r="O2503" s="7" t="s">
        <v>9056</v>
      </c>
      <c r="P2503" s="16">
        <f>IFERROR(LOOKUP(E2503,{30,43,48,53,58,63,68,73,78,83,88,93,97},{42,47,52,57,62,67,72,77,82,87,92,99,100}),999)</f>
        <v>77</v>
      </c>
      <c r="Q2503">
        <v>1</v>
      </c>
    </row>
    <row r="2504" spans="1:17" x14ac:dyDescent="0.35">
      <c r="A2504" s="7">
        <v>2043</v>
      </c>
      <c r="B2504" s="7" t="s">
        <v>9052</v>
      </c>
      <c r="C2504" s="77">
        <v>44859</v>
      </c>
      <c r="D2504" s="7" t="s">
        <v>16</v>
      </c>
      <c r="E2504">
        <v>83</v>
      </c>
      <c r="F2504" s="7" t="s">
        <v>8858</v>
      </c>
      <c r="G2504" s="7" t="s">
        <v>8871</v>
      </c>
      <c r="H2504" s="7" t="s">
        <v>9009</v>
      </c>
      <c r="I2504" s="7"/>
      <c r="J2504" s="7">
        <v>18</v>
      </c>
      <c r="K2504" s="7"/>
      <c r="L2504" s="7">
        <v>0.3</v>
      </c>
      <c r="M2504" s="7"/>
      <c r="N2504" s="7"/>
      <c r="O2504" s="7" t="s">
        <v>9056</v>
      </c>
      <c r="P2504" s="16">
        <f>IFERROR(LOOKUP(E2504,{30,43,48,53,58,63,68,73,78,83,88,93,97},{42,47,52,57,62,67,72,77,82,87,92,99,100}),999)</f>
        <v>87</v>
      </c>
      <c r="Q2504">
        <v>1</v>
      </c>
    </row>
    <row r="2505" spans="1:17" x14ac:dyDescent="0.35">
      <c r="A2505" s="7">
        <v>2044</v>
      </c>
      <c r="B2505" s="7" t="s">
        <v>9052</v>
      </c>
      <c r="C2505" s="77">
        <v>44859</v>
      </c>
      <c r="D2505" s="7" t="s">
        <v>16</v>
      </c>
      <c r="E2505">
        <v>74</v>
      </c>
      <c r="F2505" s="7" t="s">
        <v>8858</v>
      </c>
      <c r="G2505" s="7" t="s">
        <v>8871</v>
      </c>
      <c r="H2505" s="7" t="s">
        <v>9009</v>
      </c>
      <c r="I2505" s="7"/>
      <c r="J2505" s="7">
        <v>60</v>
      </c>
      <c r="K2505" s="7"/>
      <c r="L2505" s="7">
        <v>0.3</v>
      </c>
      <c r="M2505" s="7"/>
      <c r="N2505" s="7"/>
      <c r="O2505" s="7" t="s">
        <v>9056</v>
      </c>
      <c r="P2505" s="16">
        <f>IFERROR(LOOKUP(E2505,{30,43,48,53,58,63,68,73,78,83,88,93,97},{42,47,52,57,62,67,72,77,82,87,92,99,100}),999)</f>
        <v>77</v>
      </c>
      <c r="Q2505">
        <v>1</v>
      </c>
    </row>
    <row r="2506" spans="1:17" x14ac:dyDescent="0.35">
      <c r="A2506" s="7">
        <v>2045</v>
      </c>
      <c r="B2506" s="7" t="s">
        <v>9052</v>
      </c>
      <c r="C2506" s="77">
        <v>44859</v>
      </c>
      <c r="D2506" s="7" t="s">
        <v>16</v>
      </c>
      <c r="E2506">
        <v>76.5</v>
      </c>
      <c r="F2506" s="7" t="s">
        <v>8858</v>
      </c>
      <c r="G2506" s="7" t="s">
        <v>8871</v>
      </c>
      <c r="H2506" s="7" t="s">
        <v>9009</v>
      </c>
      <c r="I2506" s="7"/>
      <c r="J2506" s="7">
        <v>60</v>
      </c>
      <c r="K2506" s="7"/>
      <c r="L2506" s="7">
        <v>0.3</v>
      </c>
      <c r="M2506" s="7"/>
      <c r="N2506" s="7"/>
      <c r="O2506" s="7" t="s">
        <v>9056</v>
      </c>
      <c r="P2506" s="16">
        <f>IFERROR(LOOKUP(E2506,{30,43,48,53,58,63,68,73,78,83,88,93,97},{42,47,52,57,62,67,72,77,82,87,92,99,100}),999)</f>
        <v>77</v>
      </c>
      <c r="Q2506">
        <v>1</v>
      </c>
    </row>
    <row r="2507" spans="1:17" x14ac:dyDescent="0.35">
      <c r="A2507" s="7">
        <v>2046</v>
      </c>
      <c r="B2507" s="7" t="s">
        <v>9052</v>
      </c>
      <c r="C2507" s="77">
        <v>44859</v>
      </c>
      <c r="D2507" s="7" t="s">
        <v>16</v>
      </c>
      <c r="E2507">
        <v>79.5</v>
      </c>
      <c r="F2507" s="7" t="s">
        <v>8858</v>
      </c>
      <c r="G2507" s="7" t="s">
        <v>8871</v>
      </c>
      <c r="H2507" s="7" t="s">
        <v>9009</v>
      </c>
      <c r="I2507" s="7"/>
      <c r="J2507" s="7">
        <v>60</v>
      </c>
      <c r="K2507" s="7"/>
      <c r="L2507" s="7">
        <v>0.3</v>
      </c>
      <c r="M2507" s="7"/>
      <c r="N2507" s="7"/>
      <c r="O2507" s="7" t="s">
        <v>9056</v>
      </c>
      <c r="P2507" s="16">
        <f>IFERROR(LOOKUP(E2507,{30,43,48,53,58,63,68,73,78,83,88,93,97},{42,47,52,57,62,67,72,77,82,87,92,99,100}),999)</f>
        <v>82</v>
      </c>
      <c r="Q2507">
        <v>1</v>
      </c>
    </row>
    <row r="2508" spans="1:17" x14ac:dyDescent="0.35">
      <c r="A2508" s="7">
        <v>2047</v>
      </c>
      <c r="B2508" s="7" t="s">
        <v>9052</v>
      </c>
      <c r="C2508" s="77">
        <v>44859</v>
      </c>
      <c r="D2508" s="7" t="s">
        <v>16</v>
      </c>
      <c r="E2508">
        <v>79</v>
      </c>
      <c r="F2508" s="7" t="s">
        <v>8858</v>
      </c>
      <c r="G2508" s="7" t="s">
        <v>8871</v>
      </c>
      <c r="H2508" s="7" t="s">
        <v>9009</v>
      </c>
      <c r="I2508" s="7"/>
      <c r="J2508" s="7">
        <v>60</v>
      </c>
      <c r="K2508" s="7"/>
      <c r="L2508" s="7">
        <v>0.3</v>
      </c>
      <c r="M2508" s="7"/>
      <c r="N2508" s="7"/>
      <c r="O2508" s="7" t="s">
        <v>9056</v>
      </c>
      <c r="P2508" s="16">
        <f>IFERROR(LOOKUP(E2508,{30,43,48,53,58,63,68,73,78,83,88,93,97},{42,47,52,57,62,67,72,77,82,87,92,99,100}),999)</f>
        <v>82</v>
      </c>
      <c r="Q2508">
        <v>1</v>
      </c>
    </row>
    <row r="2509" spans="1:17" x14ac:dyDescent="0.35">
      <c r="A2509" s="7">
        <v>2048</v>
      </c>
      <c r="B2509" s="7" t="s">
        <v>9052</v>
      </c>
      <c r="C2509" s="77">
        <v>44859</v>
      </c>
      <c r="D2509" s="7" t="s">
        <v>16</v>
      </c>
      <c r="E2509">
        <v>61</v>
      </c>
      <c r="F2509" s="7" t="s">
        <v>8858</v>
      </c>
      <c r="G2509" s="7" t="s">
        <v>9</v>
      </c>
      <c r="H2509" s="7" t="s">
        <v>9053</v>
      </c>
      <c r="I2509" s="7">
        <v>220199</v>
      </c>
      <c r="J2509" s="7">
        <v>18</v>
      </c>
      <c r="K2509" s="157" t="s">
        <v>9057</v>
      </c>
      <c r="L2509" s="159">
        <v>0.2</v>
      </c>
      <c r="M2509" s="159" t="s">
        <v>9058</v>
      </c>
      <c r="N2509" s="7">
        <v>220199</v>
      </c>
      <c r="O2509" s="7" t="s">
        <v>9056</v>
      </c>
      <c r="P2509" s="16">
        <f>IFERROR(LOOKUP(E2509,{30,43,48,53,58,63,68,73,78,83,88,93,97},{42,47,52,57,62,67,72,77,82,87,92,99,100}),999)</f>
        <v>62</v>
      </c>
      <c r="Q2509">
        <v>1</v>
      </c>
    </row>
    <row r="2510" spans="1:17" x14ac:dyDescent="0.35">
      <c r="A2510" s="7">
        <v>2049</v>
      </c>
      <c r="B2510" s="7" t="s">
        <v>9052</v>
      </c>
      <c r="C2510" s="77">
        <v>44859</v>
      </c>
      <c r="D2510" s="7" t="s">
        <v>16</v>
      </c>
      <c r="E2510">
        <v>84</v>
      </c>
      <c r="F2510" s="7" t="s">
        <v>8858</v>
      </c>
      <c r="G2510" s="7" t="s">
        <v>8871</v>
      </c>
      <c r="H2510" s="7" t="s">
        <v>9009</v>
      </c>
      <c r="I2510" s="7"/>
      <c r="J2510" s="7">
        <v>60</v>
      </c>
      <c r="K2510" s="7"/>
      <c r="L2510" s="7">
        <v>9.9</v>
      </c>
      <c r="M2510" s="7"/>
      <c r="N2510" s="7"/>
      <c r="O2510" s="7" t="s">
        <v>9056</v>
      </c>
      <c r="P2510" s="16">
        <f>IFERROR(LOOKUP(E2510,{30,43,48,53,58,63,68,73,78,83,88,93,97},{42,47,52,57,62,67,72,77,82,87,92,99,100}),999)</f>
        <v>87</v>
      </c>
      <c r="Q2510">
        <v>1</v>
      </c>
    </row>
    <row r="2511" spans="1:17" x14ac:dyDescent="0.35">
      <c r="A2511" s="7">
        <v>2050</v>
      </c>
      <c r="B2511" s="7" t="s">
        <v>9052</v>
      </c>
      <c r="C2511" s="77">
        <v>44859</v>
      </c>
      <c r="D2511" s="7" t="s">
        <v>16</v>
      </c>
      <c r="E2511">
        <v>77.5</v>
      </c>
      <c r="F2511" s="7" t="s">
        <v>8858</v>
      </c>
      <c r="G2511" s="7" t="s">
        <v>8871</v>
      </c>
      <c r="H2511" s="7" t="s">
        <v>9009</v>
      </c>
      <c r="I2511" s="7"/>
      <c r="J2511" s="7">
        <v>18</v>
      </c>
      <c r="K2511" s="7"/>
      <c r="L2511" s="7">
        <v>9.9</v>
      </c>
      <c r="M2511" s="7"/>
      <c r="N2511" s="7"/>
      <c r="O2511" s="7" t="s">
        <v>9056</v>
      </c>
      <c r="P2511" s="16">
        <f>IFERROR(LOOKUP(E2511,{30,43,48,53,58,63,68,73,78,83,88,93,97},{42,47,52,57,62,67,72,77,82,87,92,99,100}),999)</f>
        <v>77</v>
      </c>
      <c r="Q2511">
        <v>1</v>
      </c>
    </row>
    <row r="2512" spans="1:17" x14ac:dyDescent="0.35">
      <c r="A2512" s="7">
        <v>2051</v>
      </c>
      <c r="B2512" s="7" t="s">
        <v>9052</v>
      </c>
      <c r="C2512" s="77">
        <v>44859</v>
      </c>
      <c r="D2512" s="7" t="s">
        <v>16</v>
      </c>
      <c r="E2512">
        <v>76.5</v>
      </c>
      <c r="F2512" s="7" t="s">
        <v>8858</v>
      </c>
      <c r="G2512" s="7" t="s">
        <v>8871</v>
      </c>
      <c r="H2512" s="7" t="s">
        <v>9009</v>
      </c>
      <c r="I2512" s="7"/>
      <c r="J2512" s="7">
        <v>18</v>
      </c>
      <c r="K2512" s="7"/>
      <c r="L2512" s="7">
        <v>9.9</v>
      </c>
      <c r="M2512" s="7"/>
      <c r="N2512" s="7"/>
      <c r="O2512" s="7" t="s">
        <v>9056</v>
      </c>
      <c r="P2512" s="16">
        <f>IFERROR(LOOKUP(E2512,{30,43,48,53,58,63,68,73,78,83,88,93,97},{42,47,52,57,62,67,72,77,82,87,92,99,100}),999)</f>
        <v>77</v>
      </c>
      <c r="Q2512">
        <v>1</v>
      </c>
    </row>
    <row r="2513" spans="1:17" x14ac:dyDescent="0.35">
      <c r="A2513" s="7">
        <v>2052</v>
      </c>
      <c r="B2513" s="7" t="s">
        <v>9052</v>
      </c>
      <c r="C2513" s="77">
        <v>44859</v>
      </c>
      <c r="D2513" s="7" t="s">
        <v>16</v>
      </c>
      <c r="E2513">
        <v>87</v>
      </c>
      <c r="F2513" s="7" t="s">
        <v>8858</v>
      </c>
      <c r="G2513" s="7" t="s">
        <v>8871</v>
      </c>
      <c r="H2513" s="7" t="s">
        <v>9009</v>
      </c>
      <c r="I2513" s="7"/>
      <c r="J2513" s="7">
        <v>60</v>
      </c>
      <c r="K2513" s="7"/>
      <c r="L2513" s="7">
        <v>0.3</v>
      </c>
      <c r="M2513" s="7"/>
      <c r="N2513" s="7"/>
      <c r="O2513" s="7" t="s">
        <v>9056</v>
      </c>
      <c r="P2513" s="16">
        <f>IFERROR(LOOKUP(E2513,{30,43,48,53,58,63,68,73,78,83,88,93,97},{42,47,52,57,62,67,72,77,82,87,92,99,100}),999)</f>
        <v>87</v>
      </c>
      <c r="Q2513">
        <v>1</v>
      </c>
    </row>
    <row r="2514" spans="1:17" x14ac:dyDescent="0.35">
      <c r="A2514" s="7">
        <v>2053</v>
      </c>
      <c r="B2514" s="7" t="s">
        <v>9052</v>
      </c>
      <c r="C2514" s="77">
        <v>44859</v>
      </c>
      <c r="D2514" s="7" t="s">
        <v>16</v>
      </c>
      <c r="E2514">
        <v>78.5</v>
      </c>
      <c r="F2514" s="7" t="s">
        <v>8858</v>
      </c>
      <c r="G2514" s="7" t="s">
        <v>8871</v>
      </c>
      <c r="H2514" s="7" t="s">
        <v>9009</v>
      </c>
      <c r="I2514" s="7"/>
      <c r="J2514" s="7">
        <v>60</v>
      </c>
      <c r="K2514" s="7"/>
      <c r="L2514" s="7">
        <v>0.3</v>
      </c>
      <c r="M2514" s="7"/>
      <c r="N2514" s="7"/>
      <c r="O2514" s="7" t="s">
        <v>9056</v>
      </c>
      <c r="P2514" s="16">
        <f>IFERROR(LOOKUP(E2514,{30,43,48,53,58,63,68,73,78,83,88,93,97},{42,47,52,57,62,67,72,77,82,87,92,99,100}),999)</f>
        <v>82</v>
      </c>
      <c r="Q2514">
        <v>1</v>
      </c>
    </row>
    <row r="2515" spans="1:17" ht="29" x14ac:dyDescent="0.35">
      <c r="A2515" s="7">
        <v>2054</v>
      </c>
      <c r="B2515" s="7" t="s">
        <v>9052</v>
      </c>
      <c r="C2515" s="77">
        <v>44859</v>
      </c>
      <c r="D2515" s="7" t="s">
        <v>16</v>
      </c>
      <c r="E2515">
        <v>76</v>
      </c>
      <c r="F2515" s="7" t="s">
        <v>8858</v>
      </c>
      <c r="G2515" s="7" t="s">
        <v>9</v>
      </c>
      <c r="H2515" s="7" t="s">
        <v>9053</v>
      </c>
      <c r="I2515" s="7">
        <v>220270</v>
      </c>
      <c r="J2515" s="7">
        <v>60</v>
      </c>
      <c r="K2515" s="157" t="s">
        <v>9115</v>
      </c>
      <c r="L2515" s="159">
        <v>0.3</v>
      </c>
      <c r="M2515" s="159" t="s">
        <v>9058</v>
      </c>
      <c r="N2515" s="7">
        <v>220270</v>
      </c>
      <c r="O2515" s="7" t="s">
        <v>9056</v>
      </c>
      <c r="P2515" s="16">
        <f>IFERROR(LOOKUP(E2515,{30,43,48,53,58,63,68,73,78,83,88,93,97},{42,47,52,57,62,67,72,77,82,87,92,99,100}),999)</f>
        <v>77</v>
      </c>
      <c r="Q2515">
        <v>1</v>
      </c>
    </row>
    <row r="2516" spans="1:17" ht="29" x14ac:dyDescent="0.35">
      <c r="A2516" s="7">
        <v>2055</v>
      </c>
      <c r="B2516" s="7" t="s">
        <v>9052</v>
      </c>
      <c r="C2516" s="77">
        <v>44859</v>
      </c>
      <c r="D2516" s="7" t="s">
        <v>16</v>
      </c>
      <c r="E2516">
        <v>80.5</v>
      </c>
      <c r="F2516" s="7" t="s">
        <v>8858</v>
      </c>
      <c r="G2516" s="7" t="s">
        <v>9</v>
      </c>
      <c r="H2516" s="7" t="s">
        <v>9053</v>
      </c>
      <c r="I2516" s="7">
        <v>220270</v>
      </c>
      <c r="J2516" s="7">
        <v>60</v>
      </c>
      <c r="K2516" s="157" t="s">
        <v>9115</v>
      </c>
      <c r="L2516" s="159">
        <v>0.3</v>
      </c>
      <c r="M2516" s="159" t="s">
        <v>9058</v>
      </c>
      <c r="N2516" s="7">
        <v>220270</v>
      </c>
      <c r="O2516" s="7" t="s">
        <v>9056</v>
      </c>
      <c r="P2516" s="16">
        <f>IFERROR(LOOKUP(E2516,{30,43,48,53,58,63,68,73,78,83,88,93,97},{42,47,52,57,62,67,72,77,82,87,92,99,100}),999)</f>
        <v>82</v>
      </c>
      <c r="Q2516">
        <v>1</v>
      </c>
    </row>
    <row r="2517" spans="1:17" x14ac:dyDescent="0.35">
      <c r="A2517" s="7">
        <v>2056</v>
      </c>
      <c r="B2517" s="7" t="s">
        <v>9052</v>
      </c>
      <c r="C2517" s="77">
        <v>44859</v>
      </c>
      <c r="D2517" s="7" t="s">
        <v>16</v>
      </c>
      <c r="E2517">
        <v>79.5</v>
      </c>
      <c r="F2517" s="7" t="s">
        <v>8858</v>
      </c>
      <c r="G2517" s="7" t="s">
        <v>9</v>
      </c>
      <c r="H2517" s="7" t="s">
        <v>9053</v>
      </c>
      <c r="I2517" s="7">
        <v>220509</v>
      </c>
      <c r="J2517" s="7">
        <v>18</v>
      </c>
      <c r="K2517" s="157" t="s">
        <v>9078</v>
      </c>
      <c r="L2517" s="159">
        <v>0.3</v>
      </c>
      <c r="M2517" s="159" t="s">
        <v>9058</v>
      </c>
      <c r="N2517" s="7">
        <v>220509</v>
      </c>
      <c r="O2517" s="7" t="s">
        <v>9056</v>
      </c>
      <c r="P2517" s="16">
        <f>IFERROR(LOOKUP(E2517,{30,43,48,53,58,63,68,73,78,83,88,93,97},{42,47,52,57,62,67,72,77,82,87,92,99,100}),999)</f>
        <v>82</v>
      </c>
      <c r="Q2517">
        <v>1</v>
      </c>
    </row>
    <row r="2518" spans="1:17" x14ac:dyDescent="0.35">
      <c r="A2518" s="7">
        <v>2057</v>
      </c>
      <c r="B2518" s="7" t="s">
        <v>9052</v>
      </c>
      <c r="C2518" s="77">
        <v>44859</v>
      </c>
      <c r="D2518" s="7" t="s">
        <v>16</v>
      </c>
      <c r="E2518">
        <v>82</v>
      </c>
      <c r="F2518" s="7" t="s">
        <v>8858</v>
      </c>
      <c r="G2518" s="7" t="s">
        <v>8871</v>
      </c>
      <c r="H2518" s="7" t="s">
        <v>9009</v>
      </c>
      <c r="I2518" s="7"/>
      <c r="J2518" s="7">
        <v>18</v>
      </c>
      <c r="K2518" s="7"/>
      <c r="L2518" s="7">
        <v>0.3</v>
      </c>
      <c r="M2518" s="7"/>
      <c r="N2518" s="7"/>
      <c r="O2518" s="7" t="s">
        <v>9056</v>
      </c>
      <c r="P2518" s="16">
        <f>IFERROR(LOOKUP(E2518,{30,43,48,53,58,63,68,73,78,83,88,93,97},{42,47,52,57,62,67,72,77,82,87,92,99,100}),999)</f>
        <v>82</v>
      </c>
      <c r="Q2518">
        <v>1</v>
      </c>
    </row>
    <row r="2519" spans="1:17" x14ac:dyDescent="0.35">
      <c r="A2519" s="7">
        <v>2301</v>
      </c>
      <c r="B2519" s="7" t="s">
        <v>9052</v>
      </c>
      <c r="C2519" s="77">
        <v>44859</v>
      </c>
      <c r="D2519" s="7" t="s">
        <v>6</v>
      </c>
      <c r="E2519">
        <v>73.5</v>
      </c>
      <c r="F2519" s="7" t="s">
        <v>8858</v>
      </c>
      <c r="G2519" s="7" t="s">
        <v>9</v>
      </c>
      <c r="H2519" s="7" t="s">
        <v>9009</v>
      </c>
      <c r="I2519" s="7"/>
      <c r="J2519" s="7">
        <v>60</v>
      </c>
      <c r="K2519" s="7"/>
      <c r="L2519" s="7">
        <v>0.2</v>
      </c>
      <c r="M2519" s="7"/>
      <c r="N2519" s="7"/>
      <c r="O2519" s="7" t="s">
        <v>9056</v>
      </c>
      <c r="P2519" s="16">
        <f>IFERROR(LOOKUP(E2519,{30,43,48,53,58,63,68,73,78,83,88,93,97},{42,47,52,57,62,67,72,77,82,87,92,99,100}),999)</f>
        <v>77</v>
      </c>
      <c r="Q2519">
        <v>1</v>
      </c>
    </row>
    <row r="2520" spans="1:17" x14ac:dyDescent="0.35">
      <c r="A2520" s="7">
        <v>2302</v>
      </c>
      <c r="B2520" s="7" t="s">
        <v>9052</v>
      </c>
      <c r="C2520" s="77">
        <v>44859</v>
      </c>
      <c r="D2520" s="7" t="s">
        <v>6</v>
      </c>
      <c r="E2520">
        <v>80</v>
      </c>
      <c r="F2520" s="7" t="s">
        <v>8858</v>
      </c>
      <c r="G2520" s="7" t="s">
        <v>8871</v>
      </c>
      <c r="H2520" s="7" t="s">
        <v>9009</v>
      </c>
      <c r="I2520" s="7"/>
      <c r="J2520" s="7">
        <v>18</v>
      </c>
      <c r="K2520" s="7"/>
      <c r="L2520" s="7">
        <v>0.3</v>
      </c>
      <c r="M2520" s="7"/>
      <c r="N2520" s="7"/>
      <c r="O2520" s="7" t="s">
        <v>9056</v>
      </c>
      <c r="P2520" s="16">
        <f>IFERROR(LOOKUP(E2520,{30,43,48,53,58,63,68,73,78,83,88,93,97},{42,47,52,57,62,67,72,77,82,87,92,99,100}),999)</f>
        <v>82</v>
      </c>
      <c r="Q2520">
        <v>1</v>
      </c>
    </row>
    <row r="2521" spans="1:17" x14ac:dyDescent="0.35">
      <c r="A2521" s="7">
        <v>2303</v>
      </c>
      <c r="B2521" s="7" t="s">
        <v>9052</v>
      </c>
      <c r="C2521" s="77">
        <v>44859</v>
      </c>
      <c r="D2521" s="7" t="s">
        <v>6</v>
      </c>
      <c r="E2521">
        <v>91</v>
      </c>
      <c r="F2521" s="7" t="s">
        <v>8858</v>
      </c>
      <c r="G2521" s="7" t="s">
        <v>8871</v>
      </c>
      <c r="H2521" s="7" t="s">
        <v>9009</v>
      </c>
      <c r="I2521" s="7"/>
      <c r="J2521" s="7">
        <v>60</v>
      </c>
      <c r="K2521" s="7"/>
      <c r="L2521" s="7">
        <v>0.3</v>
      </c>
      <c r="M2521" s="7"/>
      <c r="N2521" s="7"/>
      <c r="O2521" s="7" t="s">
        <v>9056</v>
      </c>
      <c r="P2521" s="16">
        <f>IFERROR(LOOKUP(E2521,{30,43,48,53,58,63,68,73,78,83,88,93,97},{42,47,52,57,62,67,72,77,82,87,92,99,100}),999)</f>
        <v>92</v>
      </c>
      <c r="Q2521">
        <v>1</v>
      </c>
    </row>
    <row r="2522" spans="1:17" x14ac:dyDescent="0.35">
      <c r="A2522" s="7">
        <v>2304</v>
      </c>
      <c r="B2522" s="7" t="s">
        <v>9052</v>
      </c>
      <c r="C2522" s="77">
        <v>44859</v>
      </c>
      <c r="D2522" s="7" t="s">
        <v>6</v>
      </c>
      <c r="E2522">
        <v>73</v>
      </c>
      <c r="F2522" s="7" t="s">
        <v>8858</v>
      </c>
      <c r="G2522" s="7" t="s">
        <v>9</v>
      </c>
      <c r="H2522" s="7" t="s">
        <v>9009</v>
      </c>
      <c r="I2522" s="7"/>
      <c r="J2522" s="7">
        <v>18</v>
      </c>
      <c r="K2522" s="7"/>
      <c r="L2522" s="7">
        <v>0.3</v>
      </c>
      <c r="M2522" s="7"/>
      <c r="N2522" s="7"/>
      <c r="O2522" s="7" t="s">
        <v>9056</v>
      </c>
      <c r="P2522" s="16">
        <f>IFERROR(LOOKUP(E2522,{30,43,48,53,58,63,68,73,78,83,88,93,97},{42,47,52,57,62,67,72,77,82,87,92,99,100}),999)</f>
        <v>77</v>
      </c>
      <c r="Q2522">
        <v>1</v>
      </c>
    </row>
    <row r="2523" spans="1:17" x14ac:dyDescent="0.35">
      <c r="A2523" s="7">
        <v>2305</v>
      </c>
      <c r="B2523" s="7" t="s">
        <v>9052</v>
      </c>
      <c r="C2523" s="77">
        <v>44859</v>
      </c>
      <c r="D2523" s="7" t="s">
        <v>6</v>
      </c>
      <c r="E2523">
        <v>76</v>
      </c>
      <c r="F2523" s="7" t="s">
        <v>8858</v>
      </c>
      <c r="G2523" s="7" t="s">
        <v>8871</v>
      </c>
      <c r="H2523" s="7" t="s">
        <v>9009</v>
      </c>
      <c r="I2523" s="7"/>
      <c r="J2523" s="7">
        <v>18</v>
      </c>
      <c r="K2523" s="7"/>
      <c r="L2523" s="7">
        <v>0.2</v>
      </c>
      <c r="M2523" s="7"/>
      <c r="N2523" s="7"/>
      <c r="O2523" s="7" t="s">
        <v>9056</v>
      </c>
      <c r="P2523" s="16">
        <f>IFERROR(LOOKUP(E2523,{30,43,48,53,58,63,68,73,78,83,88,93,97},{42,47,52,57,62,67,72,77,82,87,92,99,100}),999)</f>
        <v>77</v>
      </c>
      <c r="Q2523">
        <v>1</v>
      </c>
    </row>
    <row r="2524" spans="1:17" x14ac:dyDescent="0.35">
      <c r="A2524" s="7">
        <v>2306</v>
      </c>
      <c r="B2524" s="7" t="s">
        <v>9052</v>
      </c>
      <c r="C2524" s="77">
        <v>44859</v>
      </c>
      <c r="D2524" s="7" t="s">
        <v>6</v>
      </c>
      <c r="E2524">
        <v>76</v>
      </c>
      <c r="F2524" s="7" t="s">
        <v>8858</v>
      </c>
      <c r="G2524" s="7" t="s">
        <v>9</v>
      </c>
      <c r="H2524" s="7" t="s">
        <v>9009</v>
      </c>
      <c r="I2524" s="7"/>
      <c r="J2524" s="7">
        <v>60</v>
      </c>
      <c r="K2524" s="7"/>
      <c r="L2524" s="7">
        <v>0.3</v>
      </c>
      <c r="M2524" s="7"/>
      <c r="N2524" s="7"/>
      <c r="O2524" s="7" t="s">
        <v>9056</v>
      </c>
      <c r="P2524" s="16">
        <f>IFERROR(LOOKUP(E2524,{30,43,48,53,58,63,68,73,78,83,88,93,97},{42,47,52,57,62,67,72,77,82,87,92,99,100}),999)</f>
        <v>77</v>
      </c>
      <c r="Q2524">
        <v>1</v>
      </c>
    </row>
    <row r="2525" spans="1:17" x14ac:dyDescent="0.35">
      <c r="A2525" s="7">
        <v>2307</v>
      </c>
      <c r="B2525" s="7" t="s">
        <v>9052</v>
      </c>
      <c r="C2525" s="77">
        <v>44859</v>
      </c>
      <c r="D2525" s="7" t="s">
        <v>6</v>
      </c>
      <c r="E2525">
        <v>79</v>
      </c>
      <c r="F2525" s="7" t="s">
        <v>8858</v>
      </c>
      <c r="G2525" s="7" t="s">
        <v>8871</v>
      </c>
      <c r="H2525" s="7" t="s">
        <v>9009</v>
      </c>
      <c r="I2525" s="7"/>
      <c r="J2525" s="7">
        <v>18</v>
      </c>
      <c r="K2525" s="7"/>
      <c r="L2525" s="7">
        <v>0.3</v>
      </c>
      <c r="M2525" s="7"/>
      <c r="N2525" s="7"/>
      <c r="O2525" s="7" t="s">
        <v>9056</v>
      </c>
      <c r="P2525" s="16">
        <f>IFERROR(LOOKUP(E2525,{30,43,48,53,58,63,68,73,78,83,88,93,97},{42,47,52,57,62,67,72,77,82,87,92,99,100}),999)</f>
        <v>82</v>
      </c>
      <c r="Q2525">
        <v>1</v>
      </c>
    </row>
    <row r="2526" spans="1:17" x14ac:dyDescent="0.35">
      <c r="A2526" s="7">
        <v>2308</v>
      </c>
      <c r="B2526" s="7" t="s">
        <v>9052</v>
      </c>
      <c r="C2526" s="77">
        <v>44859</v>
      </c>
      <c r="D2526" s="7" t="s">
        <v>6</v>
      </c>
      <c r="E2526">
        <v>78</v>
      </c>
      <c r="F2526" s="7" t="s">
        <v>8858</v>
      </c>
      <c r="G2526" s="7" t="s">
        <v>8871</v>
      </c>
      <c r="H2526" s="7" t="s">
        <v>9009</v>
      </c>
      <c r="I2526" s="7"/>
      <c r="J2526" s="7">
        <v>60</v>
      </c>
      <c r="K2526" s="7"/>
      <c r="L2526" s="7">
        <v>0.3</v>
      </c>
      <c r="M2526" s="7"/>
      <c r="N2526" s="7"/>
      <c r="O2526" s="7" t="s">
        <v>9056</v>
      </c>
      <c r="P2526" s="16">
        <f>IFERROR(LOOKUP(E2526,{30,43,48,53,58,63,68,73,78,83,88,93,97},{42,47,52,57,62,67,72,77,82,87,92,99,100}),999)</f>
        <v>82</v>
      </c>
      <c r="Q2526">
        <v>1</v>
      </c>
    </row>
    <row r="2527" spans="1:17" x14ac:dyDescent="0.35">
      <c r="A2527" s="7">
        <v>2309</v>
      </c>
      <c r="B2527" s="7" t="s">
        <v>9052</v>
      </c>
      <c r="C2527" s="77">
        <v>44859</v>
      </c>
      <c r="D2527" s="7" t="s">
        <v>6</v>
      </c>
      <c r="E2527">
        <v>97</v>
      </c>
      <c r="F2527" s="7" t="s">
        <v>8858</v>
      </c>
      <c r="G2527" s="7" t="s">
        <v>9</v>
      </c>
      <c r="H2527" s="7" t="s">
        <v>9009</v>
      </c>
      <c r="I2527" s="7"/>
      <c r="J2527" s="7">
        <v>60</v>
      </c>
      <c r="K2527" s="7"/>
      <c r="L2527" s="7">
        <v>0.4</v>
      </c>
      <c r="M2527" s="7"/>
      <c r="N2527" s="7"/>
      <c r="O2527" s="7" t="s">
        <v>9056</v>
      </c>
      <c r="P2527" s="16">
        <f>IFERROR(LOOKUP(E2527,{30,43,48,53,58,63,68,73,78,83,88,93,97},{42,47,52,57,62,67,72,77,82,87,92,99,100}),999)</f>
        <v>100</v>
      </c>
      <c r="Q2527">
        <v>1</v>
      </c>
    </row>
    <row r="2528" spans="1:17" x14ac:dyDescent="0.35">
      <c r="A2528" s="7">
        <v>2310</v>
      </c>
      <c r="B2528" s="7" t="s">
        <v>9052</v>
      </c>
      <c r="C2528" s="77">
        <v>44859</v>
      </c>
      <c r="D2528" s="7" t="s">
        <v>6</v>
      </c>
      <c r="E2528">
        <v>73</v>
      </c>
      <c r="F2528" s="7" t="s">
        <v>8858</v>
      </c>
      <c r="G2528" s="7" t="s">
        <v>8871</v>
      </c>
      <c r="H2528" s="7" t="s">
        <v>9009</v>
      </c>
      <c r="I2528" s="7"/>
      <c r="J2528" s="7">
        <v>18</v>
      </c>
      <c r="K2528" s="7"/>
      <c r="L2528" s="7">
        <v>9.9</v>
      </c>
      <c r="M2528" s="7"/>
      <c r="N2528" s="7"/>
      <c r="O2528" s="7" t="s">
        <v>9056</v>
      </c>
      <c r="P2528" s="16">
        <f>IFERROR(LOOKUP(E2528,{30,43,48,53,58,63,68,73,78,83,88,93,97},{42,47,52,57,62,67,72,77,82,87,92,99,100}),999)</f>
        <v>77</v>
      </c>
      <c r="Q2528">
        <v>1</v>
      </c>
    </row>
    <row r="2529" spans="1:17" x14ac:dyDescent="0.35">
      <c r="A2529" s="7">
        <v>2311</v>
      </c>
      <c r="B2529" s="7" t="s">
        <v>9052</v>
      </c>
      <c r="C2529" s="77">
        <v>44859</v>
      </c>
      <c r="D2529" s="7" t="s">
        <v>6</v>
      </c>
      <c r="E2529">
        <v>98</v>
      </c>
      <c r="F2529" s="7" t="s">
        <v>8858</v>
      </c>
      <c r="G2529" s="7" t="s">
        <v>8871</v>
      </c>
      <c r="H2529" s="7" t="s">
        <v>9009</v>
      </c>
      <c r="I2529" s="7"/>
      <c r="J2529" s="7">
        <v>18</v>
      </c>
      <c r="K2529" s="7"/>
      <c r="L2529" s="7">
        <v>1.3</v>
      </c>
      <c r="M2529" s="7"/>
      <c r="N2529" s="7"/>
      <c r="O2529" s="7" t="s">
        <v>9056</v>
      </c>
      <c r="P2529" s="16">
        <f>IFERROR(LOOKUP(E2529,{30,43,48,53,58,63,68,73,78,83,88,93,97},{42,47,52,57,62,67,72,77,82,87,92,99,100}),999)</f>
        <v>100</v>
      </c>
      <c r="Q2529">
        <v>1</v>
      </c>
    </row>
    <row r="2530" spans="1:17" x14ac:dyDescent="0.35">
      <c r="A2530" s="7">
        <v>2312</v>
      </c>
      <c r="B2530" s="7" t="s">
        <v>9052</v>
      </c>
      <c r="C2530" s="77">
        <v>44859</v>
      </c>
      <c r="D2530" s="7" t="s">
        <v>6</v>
      </c>
      <c r="E2530">
        <v>79</v>
      </c>
      <c r="F2530" s="7" t="s">
        <v>8858</v>
      </c>
      <c r="G2530" s="7" t="s">
        <v>8871</v>
      </c>
      <c r="H2530" s="7" t="s">
        <v>9009</v>
      </c>
      <c r="I2530" s="7"/>
      <c r="J2530" s="7">
        <v>60</v>
      </c>
      <c r="K2530" s="7"/>
      <c r="L2530" s="7">
        <v>0.3</v>
      </c>
      <c r="M2530" s="7"/>
      <c r="N2530" s="7"/>
      <c r="O2530" s="7" t="s">
        <v>9056</v>
      </c>
      <c r="P2530" s="16">
        <f>IFERROR(LOOKUP(E2530,{30,43,48,53,58,63,68,73,78,83,88,93,97},{42,47,52,57,62,67,72,77,82,87,92,99,100}),999)</f>
        <v>82</v>
      </c>
      <c r="Q2530">
        <v>1</v>
      </c>
    </row>
    <row r="2531" spans="1:17" x14ac:dyDescent="0.35">
      <c r="A2531" s="7">
        <v>2313</v>
      </c>
      <c r="B2531" s="7" t="s">
        <v>9052</v>
      </c>
      <c r="C2531" s="77">
        <v>44859</v>
      </c>
      <c r="D2531" s="7" t="s">
        <v>6</v>
      </c>
      <c r="E2531">
        <v>81</v>
      </c>
      <c r="F2531" s="7" t="s">
        <v>8858</v>
      </c>
      <c r="G2531" s="7" t="s">
        <v>8871</v>
      </c>
      <c r="H2531" s="7" t="s">
        <v>9009</v>
      </c>
      <c r="I2531" s="7"/>
      <c r="J2531" s="7">
        <v>18</v>
      </c>
      <c r="K2531" s="7"/>
      <c r="L2531" s="7">
        <v>0.3</v>
      </c>
      <c r="M2531" s="7"/>
      <c r="N2531" s="7"/>
      <c r="O2531" s="7" t="s">
        <v>9056</v>
      </c>
      <c r="P2531" s="16">
        <f>IFERROR(LOOKUP(E2531,{30,43,48,53,58,63,68,73,78,83,88,93,97},{42,47,52,57,62,67,72,77,82,87,92,99,100}),999)</f>
        <v>82</v>
      </c>
      <c r="Q2531">
        <v>1</v>
      </c>
    </row>
    <row r="2532" spans="1:17" x14ac:dyDescent="0.35">
      <c r="A2532" s="7">
        <v>2314</v>
      </c>
      <c r="B2532" s="7" t="s">
        <v>9052</v>
      </c>
      <c r="C2532" s="77">
        <v>44859</v>
      </c>
      <c r="D2532" s="7" t="s">
        <v>6</v>
      </c>
      <c r="E2532">
        <v>84</v>
      </c>
      <c r="F2532" s="7" t="s">
        <v>8858</v>
      </c>
      <c r="G2532" s="7" t="s">
        <v>8871</v>
      </c>
      <c r="H2532" s="7" t="s">
        <v>9009</v>
      </c>
      <c r="I2532" s="7"/>
      <c r="J2532" s="7">
        <v>60</v>
      </c>
      <c r="K2532" s="7"/>
      <c r="L2532" s="7">
        <v>0.3</v>
      </c>
      <c r="M2532" s="7"/>
      <c r="N2532" s="7"/>
      <c r="O2532" s="7" t="s">
        <v>9056</v>
      </c>
      <c r="P2532" s="16">
        <f>IFERROR(LOOKUP(E2532,{30,43,48,53,58,63,68,73,78,83,88,93,97},{42,47,52,57,62,67,72,77,82,87,92,99,100}),999)</f>
        <v>87</v>
      </c>
      <c r="Q2532">
        <v>1</v>
      </c>
    </row>
    <row r="2533" spans="1:17" x14ac:dyDescent="0.35">
      <c r="A2533" s="7">
        <v>2315</v>
      </c>
      <c r="B2533" s="7" t="s">
        <v>9052</v>
      </c>
      <c r="C2533" s="77">
        <v>44859</v>
      </c>
      <c r="D2533" s="7" t="s">
        <v>6</v>
      </c>
      <c r="E2533">
        <v>90</v>
      </c>
      <c r="F2533" s="7" t="s">
        <v>8858</v>
      </c>
      <c r="G2533" s="7" t="s">
        <v>9</v>
      </c>
      <c r="H2533" s="7" t="s">
        <v>9009</v>
      </c>
      <c r="I2533" s="7"/>
      <c r="J2533" s="7">
        <v>60</v>
      </c>
      <c r="K2533" s="7"/>
      <c r="L2533" s="7">
        <v>0.3</v>
      </c>
      <c r="M2533" s="7"/>
      <c r="N2533" s="7"/>
      <c r="O2533" s="7" t="s">
        <v>9056</v>
      </c>
      <c r="P2533" s="16">
        <f>IFERROR(LOOKUP(E2533,{30,43,48,53,58,63,68,73,78,83,88,93,97},{42,47,52,57,62,67,72,77,82,87,92,99,100}),999)</f>
        <v>92</v>
      </c>
      <c r="Q2533">
        <v>1</v>
      </c>
    </row>
    <row r="2534" spans="1:17" x14ac:dyDescent="0.35">
      <c r="A2534" s="7">
        <v>2316</v>
      </c>
      <c r="B2534" s="7" t="s">
        <v>9052</v>
      </c>
      <c r="C2534" s="77">
        <v>44859</v>
      </c>
      <c r="D2534" s="7" t="s">
        <v>6</v>
      </c>
      <c r="E2534">
        <v>76</v>
      </c>
      <c r="F2534" s="7" t="s">
        <v>8858</v>
      </c>
      <c r="G2534" s="7" t="s">
        <v>8871</v>
      </c>
      <c r="H2534" s="7" t="s">
        <v>9009</v>
      </c>
      <c r="I2534" s="7"/>
      <c r="J2534" s="7">
        <v>60</v>
      </c>
      <c r="K2534" s="7"/>
      <c r="L2534" s="7">
        <v>0.2</v>
      </c>
      <c r="M2534" s="7"/>
      <c r="N2534" s="7"/>
      <c r="O2534" s="7" t="s">
        <v>9056</v>
      </c>
      <c r="P2534" s="16">
        <f>IFERROR(LOOKUP(E2534,{30,43,48,53,58,63,68,73,78,83,88,93,97},{42,47,52,57,62,67,72,77,82,87,92,99,100}),999)</f>
        <v>77</v>
      </c>
      <c r="Q2534">
        <v>1</v>
      </c>
    </row>
    <row r="2535" spans="1:17" x14ac:dyDescent="0.35">
      <c r="A2535" s="7">
        <v>2317</v>
      </c>
      <c r="B2535" s="7" t="s">
        <v>9052</v>
      </c>
      <c r="C2535" s="77">
        <v>44859</v>
      </c>
      <c r="D2535" s="7" t="s">
        <v>6</v>
      </c>
      <c r="E2535">
        <v>85</v>
      </c>
      <c r="F2535" s="7" t="s">
        <v>8858</v>
      </c>
      <c r="G2535" s="7" t="s">
        <v>8871</v>
      </c>
      <c r="H2535" s="7" t="s">
        <v>9009</v>
      </c>
      <c r="I2535" s="7"/>
      <c r="J2535" s="7">
        <v>18</v>
      </c>
      <c r="K2535" s="7"/>
      <c r="L2535" s="7">
        <v>0.3</v>
      </c>
      <c r="M2535" s="7"/>
      <c r="N2535" s="7"/>
      <c r="O2535" s="7" t="s">
        <v>9056</v>
      </c>
      <c r="P2535" s="16">
        <f>IFERROR(LOOKUP(E2535,{30,43,48,53,58,63,68,73,78,83,88,93,97},{42,47,52,57,62,67,72,77,82,87,92,99,100}),999)</f>
        <v>87</v>
      </c>
      <c r="Q2535">
        <v>1</v>
      </c>
    </row>
    <row r="2536" spans="1:17" x14ac:dyDescent="0.35">
      <c r="A2536" s="7">
        <v>2318</v>
      </c>
      <c r="B2536" s="7" t="s">
        <v>9052</v>
      </c>
      <c r="C2536" s="77">
        <v>44859</v>
      </c>
      <c r="D2536" s="7" t="s">
        <v>6</v>
      </c>
      <c r="E2536">
        <v>86</v>
      </c>
      <c r="F2536" s="7" t="s">
        <v>8858</v>
      </c>
      <c r="G2536" s="7" t="s">
        <v>9</v>
      </c>
      <c r="H2536" s="7" t="s">
        <v>9009</v>
      </c>
      <c r="I2536" s="7"/>
      <c r="J2536" s="7">
        <v>60</v>
      </c>
      <c r="K2536" s="7"/>
      <c r="L2536" s="7">
        <v>0.2</v>
      </c>
      <c r="M2536" s="7"/>
      <c r="N2536" s="7"/>
      <c r="O2536" s="7" t="s">
        <v>9056</v>
      </c>
      <c r="P2536" s="16">
        <f>IFERROR(LOOKUP(E2536,{30,43,48,53,58,63,68,73,78,83,88,93,97},{42,47,52,57,62,67,72,77,82,87,92,99,100}),999)</f>
        <v>87</v>
      </c>
      <c r="Q2536">
        <v>1</v>
      </c>
    </row>
    <row r="2537" spans="1:17" ht="29" x14ac:dyDescent="0.35">
      <c r="A2537" s="7">
        <v>2319</v>
      </c>
      <c r="B2537" s="7" t="s">
        <v>9052</v>
      </c>
      <c r="C2537" s="77">
        <v>44859</v>
      </c>
      <c r="D2537" s="7" t="s">
        <v>6</v>
      </c>
      <c r="E2537">
        <v>86</v>
      </c>
      <c r="F2537" s="7" t="s">
        <v>8858</v>
      </c>
      <c r="G2537" s="7" t="s">
        <v>9</v>
      </c>
      <c r="H2537" s="7" t="s">
        <v>9053</v>
      </c>
      <c r="I2537" s="7">
        <v>220512</v>
      </c>
      <c r="J2537" s="7">
        <v>18</v>
      </c>
      <c r="K2537" s="157" t="s">
        <v>9068</v>
      </c>
      <c r="L2537" s="159">
        <v>0.3</v>
      </c>
      <c r="M2537" s="159" t="s">
        <v>9058</v>
      </c>
      <c r="N2537" s="7">
        <v>220512</v>
      </c>
      <c r="O2537" s="7" t="s">
        <v>9056</v>
      </c>
      <c r="P2537" s="16">
        <f>IFERROR(LOOKUP(E2537,{30,43,48,53,58,63,68,73,78,83,88,93,97},{42,47,52,57,62,67,72,77,82,87,92,99,100}),999)</f>
        <v>87</v>
      </c>
      <c r="Q2537">
        <v>1</v>
      </c>
    </row>
    <row r="2538" spans="1:17" x14ac:dyDescent="0.35">
      <c r="A2538" s="7">
        <v>2320</v>
      </c>
      <c r="B2538" s="7" t="s">
        <v>9052</v>
      </c>
      <c r="C2538" s="77">
        <v>44859</v>
      </c>
      <c r="D2538" s="7" t="s">
        <v>6</v>
      </c>
      <c r="E2538">
        <v>90</v>
      </c>
      <c r="F2538" s="7" t="s">
        <v>8858</v>
      </c>
      <c r="G2538" s="7" t="s">
        <v>8871</v>
      </c>
      <c r="H2538" s="7" t="s">
        <v>9009</v>
      </c>
      <c r="I2538" s="7"/>
      <c r="J2538" s="7">
        <v>60</v>
      </c>
      <c r="K2538" s="7"/>
      <c r="L2538" s="7">
        <v>0.3</v>
      </c>
      <c r="M2538" s="7"/>
      <c r="N2538" s="7"/>
      <c r="O2538" s="7" t="s">
        <v>9056</v>
      </c>
      <c r="P2538" s="16">
        <f>IFERROR(LOOKUP(E2538,{30,43,48,53,58,63,68,73,78,83,88,93,97},{42,47,52,57,62,67,72,77,82,87,92,99,100}),999)</f>
        <v>92</v>
      </c>
      <c r="Q2538">
        <v>1</v>
      </c>
    </row>
    <row r="2539" spans="1:17" x14ac:dyDescent="0.35">
      <c r="A2539" s="7">
        <v>2321</v>
      </c>
      <c r="B2539" s="7" t="s">
        <v>9052</v>
      </c>
      <c r="C2539" s="77">
        <v>44859</v>
      </c>
      <c r="D2539" s="7" t="s">
        <v>6</v>
      </c>
      <c r="E2539">
        <v>74.5</v>
      </c>
      <c r="F2539" s="7" t="s">
        <v>8858</v>
      </c>
      <c r="G2539" s="7" t="s">
        <v>8871</v>
      </c>
      <c r="H2539" s="7" t="s">
        <v>9009</v>
      </c>
      <c r="I2539" s="7"/>
      <c r="J2539" s="7">
        <v>60</v>
      </c>
      <c r="K2539" s="7"/>
      <c r="L2539" s="7">
        <v>0.2</v>
      </c>
      <c r="M2539" s="7"/>
      <c r="N2539" s="7"/>
      <c r="O2539" s="7" t="s">
        <v>9056</v>
      </c>
      <c r="P2539" s="16">
        <f>IFERROR(LOOKUP(E2539,{30,43,48,53,58,63,68,73,78,83,88,93,97},{42,47,52,57,62,67,72,77,82,87,92,99,100}),999)</f>
        <v>77</v>
      </c>
      <c r="Q2539">
        <v>1</v>
      </c>
    </row>
    <row r="2540" spans="1:17" x14ac:dyDescent="0.35">
      <c r="A2540" s="7">
        <v>2322</v>
      </c>
      <c r="B2540" s="7" t="s">
        <v>9052</v>
      </c>
      <c r="C2540" s="77">
        <v>44859</v>
      </c>
      <c r="D2540" s="7" t="s">
        <v>6</v>
      </c>
      <c r="E2540">
        <v>86.5</v>
      </c>
      <c r="F2540" s="7" t="s">
        <v>8858</v>
      </c>
      <c r="G2540" s="7" t="s">
        <v>8871</v>
      </c>
      <c r="H2540" s="7" t="s">
        <v>9009</v>
      </c>
      <c r="I2540" s="7"/>
      <c r="J2540" s="7">
        <v>18</v>
      </c>
      <c r="K2540" s="7"/>
      <c r="L2540" s="7">
        <v>0.3</v>
      </c>
      <c r="M2540" s="7"/>
      <c r="N2540" s="7"/>
      <c r="O2540" s="7" t="s">
        <v>9056</v>
      </c>
      <c r="P2540" s="16">
        <f>IFERROR(LOOKUP(E2540,{30,43,48,53,58,63,68,73,78,83,88,93,97},{42,47,52,57,62,67,72,77,82,87,92,99,100}),999)</f>
        <v>87</v>
      </c>
      <c r="Q2540">
        <v>1</v>
      </c>
    </row>
    <row r="2541" spans="1:17" x14ac:dyDescent="0.35">
      <c r="A2541" s="7">
        <v>2323</v>
      </c>
      <c r="B2541" s="7" t="s">
        <v>9052</v>
      </c>
      <c r="C2541" s="77">
        <v>44859</v>
      </c>
      <c r="D2541" s="7" t="s">
        <v>6</v>
      </c>
      <c r="E2541">
        <v>77.5</v>
      </c>
      <c r="F2541" s="7" t="s">
        <v>8858</v>
      </c>
      <c r="G2541" s="7" t="s">
        <v>8871</v>
      </c>
      <c r="H2541" s="7" t="s">
        <v>9009</v>
      </c>
      <c r="I2541" s="7"/>
      <c r="J2541" s="7">
        <v>18</v>
      </c>
      <c r="K2541" s="7"/>
      <c r="L2541" s="7">
        <v>0.3</v>
      </c>
      <c r="M2541" s="7"/>
      <c r="N2541" s="7"/>
      <c r="O2541" s="7" t="s">
        <v>9056</v>
      </c>
      <c r="P2541" s="16">
        <f>IFERROR(LOOKUP(E2541,{30,43,48,53,58,63,68,73,78,83,88,93,97},{42,47,52,57,62,67,72,77,82,87,92,99,100}),999)</f>
        <v>77</v>
      </c>
      <c r="Q2541">
        <v>1</v>
      </c>
    </row>
    <row r="2542" spans="1:17" x14ac:dyDescent="0.35">
      <c r="A2542" s="7">
        <v>2324</v>
      </c>
      <c r="B2542" s="7" t="s">
        <v>9052</v>
      </c>
      <c r="C2542" s="77">
        <v>44859</v>
      </c>
      <c r="D2542" s="7" t="s">
        <v>6</v>
      </c>
      <c r="E2542">
        <v>99</v>
      </c>
      <c r="F2542" s="7" t="s">
        <v>8858</v>
      </c>
      <c r="G2542" s="7" t="s">
        <v>9</v>
      </c>
      <c r="H2542" s="7" t="s">
        <v>9053</v>
      </c>
      <c r="I2542" s="7">
        <v>220509</v>
      </c>
      <c r="J2542" s="7">
        <v>60</v>
      </c>
      <c r="K2542" s="157" t="s">
        <v>9078</v>
      </c>
      <c r="L2542" s="159">
        <v>0.3</v>
      </c>
      <c r="M2542" s="159" t="s">
        <v>9058</v>
      </c>
      <c r="N2542" s="7">
        <v>220509</v>
      </c>
      <c r="O2542" s="7" t="s">
        <v>9056</v>
      </c>
      <c r="P2542" s="16">
        <f>IFERROR(LOOKUP(E2542,{30,43,48,53,58,63,68,73,78,83,88,93,97},{42,47,52,57,62,67,72,77,82,87,92,99,100}),999)</f>
        <v>100</v>
      </c>
      <c r="Q2542">
        <v>1</v>
      </c>
    </row>
    <row r="2543" spans="1:17" x14ac:dyDescent="0.35">
      <c r="A2543" s="7">
        <v>2325</v>
      </c>
      <c r="B2543" s="7" t="s">
        <v>9052</v>
      </c>
      <c r="C2543" s="77">
        <v>44859</v>
      </c>
      <c r="D2543" s="7" t="s">
        <v>6</v>
      </c>
      <c r="E2543">
        <v>80</v>
      </c>
      <c r="F2543" s="7" t="s">
        <v>8858</v>
      </c>
      <c r="G2543" s="7" t="s">
        <v>8871</v>
      </c>
      <c r="H2543" s="7" t="s">
        <v>9009</v>
      </c>
      <c r="I2543" s="7"/>
      <c r="J2543" s="7">
        <v>60</v>
      </c>
      <c r="K2543" s="7"/>
      <c r="L2543" s="7">
        <v>9.9</v>
      </c>
      <c r="M2543" s="7"/>
      <c r="N2543" s="7"/>
      <c r="O2543" s="7" t="s">
        <v>9056</v>
      </c>
      <c r="P2543" s="16">
        <f>IFERROR(LOOKUP(E2543,{30,43,48,53,58,63,68,73,78,83,88,93,97},{42,47,52,57,62,67,72,77,82,87,92,99,100}),999)</f>
        <v>82</v>
      </c>
      <c r="Q2543">
        <v>1</v>
      </c>
    </row>
    <row r="2544" spans="1:17" x14ac:dyDescent="0.35">
      <c r="A2544" s="7">
        <v>2326</v>
      </c>
      <c r="B2544" s="7" t="s">
        <v>9052</v>
      </c>
      <c r="C2544" s="77">
        <v>44859</v>
      </c>
      <c r="D2544" s="7" t="s">
        <v>6</v>
      </c>
      <c r="E2544">
        <v>73.5</v>
      </c>
      <c r="F2544" s="7" t="s">
        <v>8858</v>
      </c>
      <c r="G2544" s="7" t="s">
        <v>8871</v>
      </c>
      <c r="H2544" s="7" t="s">
        <v>9009</v>
      </c>
      <c r="I2544" s="7"/>
      <c r="J2544" s="7">
        <v>60</v>
      </c>
      <c r="K2544" s="7"/>
      <c r="L2544" s="7">
        <v>0.2</v>
      </c>
      <c r="M2544" s="7"/>
      <c r="N2544" s="7"/>
      <c r="O2544" s="7" t="s">
        <v>9056</v>
      </c>
      <c r="P2544" s="16">
        <f>IFERROR(LOOKUP(E2544,{30,43,48,53,58,63,68,73,78,83,88,93,97},{42,47,52,57,62,67,72,77,82,87,92,99,100}),999)</f>
        <v>77</v>
      </c>
      <c r="Q2544">
        <v>1</v>
      </c>
    </row>
    <row r="2545" spans="1:17" x14ac:dyDescent="0.35">
      <c r="A2545" s="7">
        <v>2327</v>
      </c>
      <c r="B2545" s="7" t="s">
        <v>9052</v>
      </c>
      <c r="C2545" s="77">
        <v>44859</v>
      </c>
      <c r="D2545" s="7" t="s">
        <v>6</v>
      </c>
      <c r="E2545">
        <v>74</v>
      </c>
      <c r="F2545" s="7" t="s">
        <v>8858</v>
      </c>
      <c r="G2545" s="7" t="s">
        <v>8871</v>
      </c>
      <c r="H2545" s="7" t="s">
        <v>9009</v>
      </c>
      <c r="I2545" s="7"/>
      <c r="J2545" s="7">
        <v>60</v>
      </c>
      <c r="K2545" s="7"/>
      <c r="L2545" s="7">
        <v>1.2</v>
      </c>
      <c r="M2545" s="7"/>
      <c r="N2545" s="7"/>
      <c r="O2545" s="7" t="s">
        <v>9056</v>
      </c>
      <c r="P2545" s="16">
        <f>IFERROR(LOOKUP(E2545,{30,43,48,53,58,63,68,73,78,83,88,93,97},{42,47,52,57,62,67,72,77,82,87,92,99,100}),999)</f>
        <v>77</v>
      </c>
      <c r="Q2545">
        <v>1</v>
      </c>
    </row>
    <row r="2546" spans="1:17" x14ac:dyDescent="0.35">
      <c r="A2546" s="7">
        <v>2328</v>
      </c>
      <c r="B2546" s="7" t="s">
        <v>9052</v>
      </c>
      <c r="C2546" s="77">
        <v>44859</v>
      </c>
      <c r="D2546" s="7" t="s">
        <v>6</v>
      </c>
      <c r="E2546">
        <v>78</v>
      </c>
      <c r="F2546" s="7" t="s">
        <v>8858</v>
      </c>
      <c r="G2546" s="7" t="s">
        <v>8871</v>
      </c>
      <c r="H2546" s="7" t="s">
        <v>9009</v>
      </c>
      <c r="I2546" s="7"/>
      <c r="J2546" s="7">
        <v>60</v>
      </c>
      <c r="K2546" s="7"/>
      <c r="L2546" s="7">
        <v>9.9</v>
      </c>
      <c r="M2546" s="7"/>
      <c r="N2546" s="7"/>
      <c r="O2546" s="7" t="s">
        <v>9056</v>
      </c>
      <c r="P2546" s="16">
        <f>IFERROR(LOOKUP(E2546,{30,43,48,53,58,63,68,73,78,83,88,93,97},{42,47,52,57,62,67,72,77,82,87,92,99,100}),999)</f>
        <v>82</v>
      </c>
      <c r="Q2546">
        <v>1</v>
      </c>
    </row>
    <row r="2547" spans="1:17" x14ac:dyDescent="0.35">
      <c r="A2547" s="7">
        <v>2329</v>
      </c>
      <c r="B2547" s="7" t="s">
        <v>9052</v>
      </c>
      <c r="C2547" s="77">
        <v>44859</v>
      </c>
      <c r="D2547" s="7" t="s">
        <v>6</v>
      </c>
      <c r="E2547">
        <v>82.5</v>
      </c>
      <c r="F2547" s="7" t="s">
        <v>8858</v>
      </c>
      <c r="G2547" s="7" t="s">
        <v>8871</v>
      </c>
      <c r="H2547" s="7" t="s">
        <v>9009</v>
      </c>
      <c r="I2547" s="7"/>
      <c r="J2547" s="7">
        <v>18</v>
      </c>
      <c r="K2547" s="7"/>
      <c r="L2547" s="7">
        <v>0.4</v>
      </c>
      <c r="M2547" s="7"/>
      <c r="N2547" s="7"/>
      <c r="O2547" s="7" t="s">
        <v>9056</v>
      </c>
      <c r="P2547" s="16">
        <f>IFERROR(LOOKUP(E2547,{30,43,48,53,58,63,68,73,78,83,88,93,97},{42,47,52,57,62,67,72,77,82,87,92,99,100}),999)</f>
        <v>82</v>
      </c>
      <c r="Q2547">
        <v>1</v>
      </c>
    </row>
    <row r="2548" spans="1:17" x14ac:dyDescent="0.35">
      <c r="A2548" s="7">
        <v>2330</v>
      </c>
      <c r="B2548" s="7" t="s">
        <v>9052</v>
      </c>
      <c r="C2548" s="77">
        <v>44859</v>
      </c>
      <c r="D2548" s="7" t="s">
        <v>6</v>
      </c>
      <c r="E2548">
        <v>73.5</v>
      </c>
      <c r="F2548" s="7" t="s">
        <v>8858</v>
      </c>
      <c r="G2548" s="7" t="s">
        <v>9</v>
      </c>
      <c r="H2548" s="7" t="s">
        <v>9053</v>
      </c>
      <c r="I2548" s="7">
        <v>220513</v>
      </c>
      <c r="J2548" s="7">
        <v>60</v>
      </c>
      <c r="K2548" s="157" t="s">
        <v>9080</v>
      </c>
      <c r="L2548" s="159">
        <v>0.3</v>
      </c>
      <c r="M2548" s="159" t="s">
        <v>9058</v>
      </c>
      <c r="N2548" s="7">
        <v>220513</v>
      </c>
      <c r="O2548" s="7" t="s">
        <v>9056</v>
      </c>
      <c r="P2548" s="16">
        <f>IFERROR(LOOKUP(E2548,{30,43,48,53,58,63,68,73,78,83,88,93,97},{42,47,52,57,62,67,72,77,82,87,92,99,100}),999)</f>
        <v>77</v>
      </c>
      <c r="Q2548">
        <v>1</v>
      </c>
    </row>
    <row r="2549" spans="1:17" x14ac:dyDescent="0.35">
      <c r="A2549" s="7">
        <v>2331</v>
      </c>
      <c r="B2549" s="7" t="s">
        <v>9052</v>
      </c>
      <c r="C2549" s="77">
        <v>44859</v>
      </c>
      <c r="D2549" s="7" t="s">
        <v>6</v>
      </c>
      <c r="E2549">
        <v>72</v>
      </c>
      <c r="F2549" s="7" t="s">
        <v>8858</v>
      </c>
      <c r="G2549" s="7" t="s">
        <v>8871</v>
      </c>
      <c r="H2549" s="7" t="s">
        <v>9009</v>
      </c>
      <c r="I2549" s="7"/>
      <c r="J2549" s="7">
        <v>18</v>
      </c>
      <c r="K2549" s="7"/>
      <c r="L2549" s="7">
        <v>0.3</v>
      </c>
      <c r="M2549" s="7"/>
      <c r="N2549" s="7"/>
      <c r="O2549" s="7" t="s">
        <v>9056</v>
      </c>
      <c r="P2549" s="16">
        <f>IFERROR(LOOKUP(E2549,{30,43,48,53,58,63,68,73,78,83,88,93,97},{42,47,52,57,62,67,72,77,82,87,92,99,100}),999)</f>
        <v>72</v>
      </c>
      <c r="Q2549">
        <v>1</v>
      </c>
    </row>
    <row r="2550" spans="1:17" x14ac:dyDescent="0.35">
      <c r="A2550" s="7">
        <v>2332</v>
      </c>
      <c r="B2550" s="7" t="s">
        <v>9052</v>
      </c>
      <c r="C2550" s="77">
        <v>44859</v>
      </c>
      <c r="D2550" s="7" t="s">
        <v>6</v>
      </c>
      <c r="E2550">
        <v>80</v>
      </c>
      <c r="F2550" s="7" t="s">
        <v>8858</v>
      </c>
      <c r="G2550" s="7" t="s">
        <v>8871</v>
      </c>
      <c r="H2550" s="7" t="s">
        <v>9009</v>
      </c>
      <c r="I2550" s="7"/>
      <c r="J2550" s="7">
        <v>18</v>
      </c>
      <c r="K2550" s="7"/>
      <c r="L2550" s="7">
        <v>0.3</v>
      </c>
      <c r="M2550" s="7"/>
      <c r="N2550" s="7"/>
      <c r="O2550" s="7" t="s">
        <v>9056</v>
      </c>
      <c r="P2550" s="16">
        <f>IFERROR(LOOKUP(E2550,{30,43,48,53,58,63,68,73,78,83,88,93,97},{42,47,52,57,62,67,72,77,82,87,92,99,100}),999)</f>
        <v>82</v>
      </c>
      <c r="Q2550">
        <v>1</v>
      </c>
    </row>
    <row r="2551" spans="1:17" x14ac:dyDescent="0.35">
      <c r="A2551" s="7">
        <v>2333</v>
      </c>
      <c r="B2551" s="7" t="s">
        <v>9052</v>
      </c>
      <c r="C2551" s="77">
        <v>44859</v>
      </c>
      <c r="D2551" s="7" t="s">
        <v>6</v>
      </c>
      <c r="E2551">
        <v>75</v>
      </c>
      <c r="F2551" s="7" t="s">
        <v>8858</v>
      </c>
      <c r="G2551" s="7" t="s">
        <v>8871</v>
      </c>
      <c r="H2551" s="7" t="s">
        <v>9009</v>
      </c>
      <c r="I2551" s="7"/>
      <c r="J2551" s="7">
        <v>18</v>
      </c>
      <c r="K2551" s="7"/>
      <c r="L2551" s="7">
        <v>0.3</v>
      </c>
      <c r="M2551" s="7"/>
      <c r="N2551" s="7"/>
      <c r="O2551" s="7" t="s">
        <v>9056</v>
      </c>
      <c r="P2551" s="16">
        <f>IFERROR(LOOKUP(E2551,{30,43,48,53,58,63,68,73,78,83,88,93,97},{42,47,52,57,62,67,72,77,82,87,92,99,100}),999)</f>
        <v>77</v>
      </c>
      <c r="Q2551">
        <v>1</v>
      </c>
    </row>
    <row r="2552" spans="1:17" x14ac:dyDescent="0.35">
      <c r="A2552" s="7">
        <v>2334</v>
      </c>
      <c r="B2552" s="7" t="s">
        <v>9052</v>
      </c>
      <c r="C2552" s="77">
        <v>44859</v>
      </c>
      <c r="D2552" s="7" t="s">
        <v>6</v>
      </c>
      <c r="E2552">
        <v>76.5</v>
      </c>
      <c r="F2552" s="7" t="s">
        <v>8858</v>
      </c>
      <c r="G2552" s="7" t="s">
        <v>8871</v>
      </c>
      <c r="H2552" s="7" t="s">
        <v>9009</v>
      </c>
      <c r="I2552" s="7"/>
      <c r="J2552" s="7">
        <v>60</v>
      </c>
      <c r="K2552" s="7"/>
      <c r="L2552" s="7">
        <v>0.3</v>
      </c>
      <c r="M2552" s="7"/>
      <c r="N2552" s="7"/>
      <c r="O2552" s="7" t="s">
        <v>9056</v>
      </c>
      <c r="P2552" s="16">
        <f>IFERROR(LOOKUP(E2552,{30,43,48,53,58,63,68,73,78,83,88,93,97},{42,47,52,57,62,67,72,77,82,87,92,99,100}),999)</f>
        <v>77</v>
      </c>
      <c r="Q2552">
        <v>1</v>
      </c>
    </row>
    <row r="2553" spans="1:17" x14ac:dyDescent="0.35">
      <c r="A2553" s="7">
        <v>2335</v>
      </c>
      <c r="B2553" s="7" t="s">
        <v>9052</v>
      </c>
      <c r="C2553" s="77">
        <v>44859</v>
      </c>
      <c r="D2553" s="7" t="s">
        <v>6</v>
      </c>
      <c r="E2553">
        <v>80.5</v>
      </c>
      <c r="F2553" s="7" t="s">
        <v>8858</v>
      </c>
      <c r="G2553" s="7" t="s">
        <v>8871</v>
      </c>
      <c r="H2553" s="7" t="s">
        <v>9009</v>
      </c>
      <c r="I2553" s="7"/>
      <c r="J2553" s="7">
        <v>60</v>
      </c>
      <c r="K2553" s="7"/>
      <c r="L2553" s="7">
        <v>0.2</v>
      </c>
      <c r="M2553" s="7"/>
      <c r="N2553" s="7"/>
      <c r="O2553" s="7" t="s">
        <v>9056</v>
      </c>
      <c r="P2553" s="16">
        <f>IFERROR(LOOKUP(E2553,{30,43,48,53,58,63,68,73,78,83,88,93,97},{42,47,52,57,62,67,72,77,82,87,92,99,100}),999)</f>
        <v>82</v>
      </c>
      <c r="Q2553">
        <v>1</v>
      </c>
    </row>
    <row r="2554" spans="1:17" x14ac:dyDescent="0.35">
      <c r="A2554" s="7">
        <v>2336</v>
      </c>
      <c r="B2554" s="7" t="s">
        <v>9052</v>
      </c>
      <c r="C2554" s="77">
        <v>44859</v>
      </c>
      <c r="D2554" s="7" t="s">
        <v>6</v>
      </c>
      <c r="E2554">
        <v>92.5</v>
      </c>
      <c r="F2554" s="7" t="s">
        <v>8858</v>
      </c>
      <c r="G2554" s="7" t="s">
        <v>8871</v>
      </c>
      <c r="H2554" s="7" t="s">
        <v>9009</v>
      </c>
      <c r="I2554" s="7"/>
      <c r="J2554" s="7">
        <v>18</v>
      </c>
      <c r="K2554" s="7"/>
      <c r="L2554" s="7">
        <v>0.4</v>
      </c>
      <c r="M2554" s="7"/>
      <c r="N2554" s="7"/>
      <c r="O2554" s="7" t="s">
        <v>9056</v>
      </c>
      <c r="P2554" s="16">
        <f>IFERROR(LOOKUP(E2554,{30,43,48,53,58,63,68,73,78,83,88,93,97},{42,47,52,57,62,67,72,77,82,87,92,99,100}),999)</f>
        <v>92</v>
      </c>
      <c r="Q2554">
        <v>1</v>
      </c>
    </row>
    <row r="2555" spans="1:17" x14ac:dyDescent="0.35">
      <c r="A2555" s="7">
        <v>2058</v>
      </c>
      <c r="B2555" s="7" t="s">
        <v>9052</v>
      </c>
      <c r="C2555" s="77">
        <v>44860</v>
      </c>
      <c r="D2555" s="7" t="s">
        <v>16</v>
      </c>
      <c r="E2555">
        <v>80.5</v>
      </c>
      <c r="F2555" s="7" t="s">
        <v>8858</v>
      </c>
      <c r="G2555" s="7" t="s">
        <v>9</v>
      </c>
      <c r="H2555" s="7" t="s">
        <v>9053</v>
      </c>
      <c r="I2555" s="7">
        <v>220514</v>
      </c>
      <c r="J2555" s="7">
        <v>60</v>
      </c>
      <c r="K2555" s="157" t="s">
        <v>9080</v>
      </c>
      <c r="L2555" s="159">
        <v>0.3</v>
      </c>
      <c r="M2555" s="159" t="s">
        <v>9058</v>
      </c>
      <c r="N2555" s="7">
        <v>220514</v>
      </c>
      <c r="O2555" s="7" t="s">
        <v>9056</v>
      </c>
      <c r="P2555" s="16">
        <f>IFERROR(LOOKUP(E2555,{30,43,48,53,58,63,68,73,78,83,88,93,97},{42,47,52,57,62,67,72,77,82,87,92,99,100}),999)</f>
        <v>82</v>
      </c>
      <c r="Q2555">
        <v>1</v>
      </c>
    </row>
    <row r="2556" spans="1:17" x14ac:dyDescent="0.35">
      <c r="A2556" s="7">
        <v>2059</v>
      </c>
      <c r="B2556" s="7" t="s">
        <v>9052</v>
      </c>
      <c r="C2556" s="77">
        <v>44860</v>
      </c>
      <c r="D2556" s="7" t="s">
        <v>16</v>
      </c>
      <c r="E2556">
        <v>80.5</v>
      </c>
      <c r="F2556" s="7" t="s">
        <v>8858</v>
      </c>
      <c r="G2556" s="7" t="s">
        <v>9</v>
      </c>
      <c r="H2556" s="7" t="s">
        <v>9053</v>
      </c>
      <c r="I2556" s="7">
        <v>220509</v>
      </c>
      <c r="J2556" s="7">
        <v>60</v>
      </c>
      <c r="K2556" s="157" t="s">
        <v>9078</v>
      </c>
      <c r="L2556" s="159">
        <v>0.3</v>
      </c>
      <c r="M2556" s="159" t="s">
        <v>9058</v>
      </c>
      <c r="N2556" s="7">
        <v>220509</v>
      </c>
      <c r="O2556" s="7" t="s">
        <v>9056</v>
      </c>
      <c r="P2556" s="16">
        <f>IFERROR(LOOKUP(E2556,{30,43,48,53,58,63,68,73,78,83,88,93,97},{42,47,52,57,62,67,72,77,82,87,92,99,100}),999)</f>
        <v>82</v>
      </c>
      <c r="Q2556">
        <v>1</v>
      </c>
    </row>
    <row r="2557" spans="1:17" x14ac:dyDescent="0.35">
      <c r="A2557" s="7">
        <v>2060</v>
      </c>
      <c r="B2557" s="7" t="s">
        <v>9052</v>
      </c>
      <c r="C2557" s="77">
        <v>44860</v>
      </c>
      <c r="D2557" s="7" t="s">
        <v>16</v>
      </c>
      <c r="E2557">
        <v>73</v>
      </c>
      <c r="F2557" s="7" t="s">
        <v>8858</v>
      </c>
      <c r="G2557" s="7" t="s">
        <v>9</v>
      </c>
      <c r="H2557" s="7" t="s">
        <v>9053</v>
      </c>
      <c r="I2557" s="7">
        <v>220509</v>
      </c>
      <c r="J2557" s="7">
        <v>18</v>
      </c>
      <c r="K2557" s="157" t="s">
        <v>9078</v>
      </c>
      <c r="L2557" s="159">
        <v>0.3</v>
      </c>
      <c r="M2557" s="159" t="s">
        <v>9058</v>
      </c>
      <c r="N2557" s="7">
        <v>220509</v>
      </c>
      <c r="O2557" s="7" t="s">
        <v>9056</v>
      </c>
      <c r="P2557" s="16">
        <f>IFERROR(LOOKUP(E2557,{30,43,48,53,58,63,68,73,78,83,88,93,97},{42,47,52,57,62,67,72,77,82,87,92,99,100}),999)</f>
        <v>77</v>
      </c>
      <c r="Q2557">
        <v>1</v>
      </c>
    </row>
    <row r="2558" spans="1:17" x14ac:dyDescent="0.35">
      <c r="A2558" s="7">
        <v>2061</v>
      </c>
      <c r="B2558" s="7" t="s">
        <v>9052</v>
      </c>
      <c r="C2558" s="77">
        <v>44860</v>
      </c>
      <c r="D2558" s="7" t="s">
        <v>16</v>
      </c>
      <c r="E2558">
        <v>73</v>
      </c>
      <c r="F2558" s="7" t="s">
        <v>8858</v>
      </c>
      <c r="G2558" s="7" t="s">
        <v>9</v>
      </c>
      <c r="H2558" s="7" t="s">
        <v>9053</v>
      </c>
      <c r="I2558" s="7">
        <v>637603</v>
      </c>
      <c r="J2558" s="7">
        <v>18</v>
      </c>
      <c r="K2558" s="157" t="s">
        <v>9055</v>
      </c>
      <c r="L2558" s="159">
        <v>1.2</v>
      </c>
      <c r="M2558" s="159" t="s">
        <v>9000</v>
      </c>
      <c r="N2558" s="7">
        <v>637603</v>
      </c>
      <c r="O2558" s="7" t="s">
        <v>9056</v>
      </c>
      <c r="P2558" s="16">
        <f>IFERROR(LOOKUP(E2558,{30,43,48,53,58,63,68,73,78,83,88,93,97},{42,47,52,57,62,67,72,77,82,87,92,99,100}),999)</f>
        <v>77</v>
      </c>
      <c r="Q2558">
        <v>1</v>
      </c>
    </row>
    <row r="2559" spans="1:17" x14ac:dyDescent="0.35">
      <c r="A2559" s="7">
        <v>2062</v>
      </c>
      <c r="B2559" s="7" t="s">
        <v>9052</v>
      </c>
      <c r="C2559" s="77">
        <v>44860</v>
      </c>
      <c r="D2559" s="7" t="s">
        <v>16</v>
      </c>
      <c r="E2559">
        <v>81</v>
      </c>
      <c r="F2559" s="7" t="s">
        <v>8858</v>
      </c>
      <c r="G2559" s="7" t="s">
        <v>8871</v>
      </c>
      <c r="H2559" s="7" t="s">
        <v>9009</v>
      </c>
      <c r="I2559" s="7"/>
      <c r="J2559" s="7">
        <v>18</v>
      </c>
      <c r="K2559" s="7"/>
      <c r="L2559" s="7">
        <v>1.3</v>
      </c>
      <c r="M2559" s="7"/>
      <c r="N2559" s="7"/>
      <c r="O2559" s="7" t="s">
        <v>9056</v>
      </c>
      <c r="P2559" s="16">
        <f>IFERROR(LOOKUP(E2559,{30,43,48,53,58,63,68,73,78,83,88,93,97},{42,47,52,57,62,67,72,77,82,87,92,99,100}),999)</f>
        <v>82</v>
      </c>
      <c r="Q2559">
        <v>1</v>
      </c>
    </row>
    <row r="2560" spans="1:17" x14ac:dyDescent="0.35">
      <c r="A2560" s="7">
        <v>2063</v>
      </c>
      <c r="B2560" s="7" t="s">
        <v>9052</v>
      </c>
      <c r="C2560" s="77">
        <v>44860</v>
      </c>
      <c r="D2560" s="7" t="s">
        <v>16</v>
      </c>
      <c r="E2560">
        <v>76</v>
      </c>
      <c r="F2560" s="7" t="s">
        <v>8858</v>
      </c>
      <c r="G2560" s="7" t="s">
        <v>8871</v>
      </c>
      <c r="H2560" s="7" t="s">
        <v>9009</v>
      </c>
      <c r="I2560" s="7"/>
      <c r="J2560" s="7">
        <v>18</v>
      </c>
      <c r="K2560" s="7"/>
      <c r="L2560" s="7">
        <v>0.3</v>
      </c>
      <c r="M2560" s="7"/>
      <c r="N2560" s="7"/>
      <c r="O2560" s="7" t="s">
        <v>9056</v>
      </c>
      <c r="P2560" s="16">
        <f>IFERROR(LOOKUP(E2560,{30,43,48,53,58,63,68,73,78,83,88,93,97},{42,47,52,57,62,67,72,77,82,87,92,99,100}),999)</f>
        <v>77</v>
      </c>
      <c r="Q2560">
        <v>1</v>
      </c>
    </row>
    <row r="2561" spans="1:17" x14ac:dyDescent="0.35">
      <c r="A2561" s="7">
        <v>2064</v>
      </c>
      <c r="B2561" s="7" t="s">
        <v>9052</v>
      </c>
      <c r="C2561" s="77">
        <v>44860</v>
      </c>
      <c r="D2561" s="7" t="s">
        <v>16</v>
      </c>
      <c r="E2561">
        <v>76</v>
      </c>
      <c r="F2561" s="7" t="s">
        <v>8858</v>
      </c>
      <c r="G2561" s="7" t="s">
        <v>8871</v>
      </c>
      <c r="H2561" s="7" t="s">
        <v>9009</v>
      </c>
      <c r="I2561" s="7"/>
      <c r="J2561" s="7">
        <v>18</v>
      </c>
      <c r="K2561" s="7"/>
      <c r="L2561" s="7">
        <v>0.3</v>
      </c>
      <c r="M2561" s="7"/>
      <c r="N2561" s="7"/>
      <c r="O2561" s="7" t="s">
        <v>9056</v>
      </c>
      <c r="P2561" s="16">
        <f>IFERROR(LOOKUP(E2561,{30,43,48,53,58,63,68,73,78,83,88,93,97},{42,47,52,57,62,67,72,77,82,87,92,99,100}),999)</f>
        <v>77</v>
      </c>
      <c r="Q2561">
        <v>1</v>
      </c>
    </row>
    <row r="2562" spans="1:17" x14ac:dyDescent="0.35">
      <c r="A2562" s="7">
        <v>2065</v>
      </c>
      <c r="B2562" s="7" t="s">
        <v>9052</v>
      </c>
      <c r="C2562" s="77">
        <v>44860</v>
      </c>
      <c r="D2562" s="7" t="s">
        <v>16</v>
      </c>
      <c r="E2562">
        <v>75.5</v>
      </c>
      <c r="F2562" s="7" t="s">
        <v>8858</v>
      </c>
      <c r="G2562" s="7" t="s">
        <v>9</v>
      </c>
      <c r="H2562" s="7" t="s">
        <v>9053</v>
      </c>
      <c r="I2562" s="7">
        <v>220509</v>
      </c>
      <c r="J2562" s="7">
        <v>18</v>
      </c>
      <c r="K2562" s="157" t="s">
        <v>9078</v>
      </c>
      <c r="L2562" s="159">
        <v>0.3</v>
      </c>
      <c r="M2562" s="159" t="s">
        <v>9058</v>
      </c>
      <c r="N2562" s="7">
        <v>220509</v>
      </c>
      <c r="O2562" s="7" t="s">
        <v>9056</v>
      </c>
      <c r="P2562" s="16">
        <f>IFERROR(LOOKUP(E2562,{30,43,48,53,58,63,68,73,78,83,88,93,97},{42,47,52,57,62,67,72,77,82,87,92,99,100}),999)</f>
        <v>77</v>
      </c>
      <c r="Q2562">
        <v>1</v>
      </c>
    </row>
    <row r="2563" spans="1:17" x14ac:dyDescent="0.35">
      <c r="A2563" s="7">
        <v>2066</v>
      </c>
      <c r="B2563" s="7" t="s">
        <v>9052</v>
      </c>
      <c r="C2563" s="77">
        <v>44860</v>
      </c>
      <c r="D2563" s="7" t="s">
        <v>16</v>
      </c>
      <c r="E2563">
        <v>80</v>
      </c>
      <c r="F2563" s="7" t="s">
        <v>8858</v>
      </c>
      <c r="G2563" s="7" t="s">
        <v>8871</v>
      </c>
      <c r="H2563" s="7" t="s">
        <v>9009</v>
      </c>
      <c r="I2563" s="7"/>
      <c r="J2563" s="7">
        <v>18</v>
      </c>
      <c r="K2563" s="7"/>
      <c r="L2563" s="7">
        <v>0.3</v>
      </c>
      <c r="M2563" s="7"/>
      <c r="N2563" s="7"/>
      <c r="O2563" s="7" t="s">
        <v>9056</v>
      </c>
      <c r="P2563" s="16">
        <f>IFERROR(LOOKUP(E2563,{30,43,48,53,58,63,68,73,78,83,88,93,97},{42,47,52,57,62,67,72,77,82,87,92,99,100}),999)</f>
        <v>82</v>
      </c>
      <c r="Q2563">
        <v>1</v>
      </c>
    </row>
    <row r="2564" spans="1:17" x14ac:dyDescent="0.35">
      <c r="A2564" s="7">
        <v>2067</v>
      </c>
      <c r="B2564" s="7" t="s">
        <v>9052</v>
      </c>
      <c r="C2564" s="77">
        <v>44860</v>
      </c>
      <c r="D2564" s="7" t="s">
        <v>16</v>
      </c>
      <c r="E2564">
        <v>77</v>
      </c>
      <c r="F2564" s="7" t="s">
        <v>8858</v>
      </c>
      <c r="G2564" s="7" t="s">
        <v>8871</v>
      </c>
      <c r="H2564" s="7" t="s">
        <v>9009</v>
      </c>
      <c r="I2564" s="7"/>
      <c r="J2564" s="7">
        <v>60</v>
      </c>
      <c r="K2564" s="7"/>
      <c r="L2564" s="7">
        <v>0.3</v>
      </c>
      <c r="M2564" s="7"/>
      <c r="N2564" s="7"/>
      <c r="O2564" s="7" t="s">
        <v>9056</v>
      </c>
      <c r="P2564" s="16">
        <f>IFERROR(LOOKUP(E2564,{30,43,48,53,58,63,68,73,78,83,88,93,97},{42,47,52,57,62,67,72,77,82,87,92,99,100}),999)</f>
        <v>77</v>
      </c>
      <c r="Q2564">
        <v>1</v>
      </c>
    </row>
    <row r="2565" spans="1:17" x14ac:dyDescent="0.35">
      <c r="A2565" s="7">
        <v>2068</v>
      </c>
      <c r="B2565" s="7" t="s">
        <v>9052</v>
      </c>
      <c r="C2565" s="77">
        <v>44860</v>
      </c>
      <c r="D2565" s="7" t="s">
        <v>16</v>
      </c>
      <c r="E2565">
        <v>78</v>
      </c>
      <c r="F2565" s="7" t="s">
        <v>8858</v>
      </c>
      <c r="G2565" s="7" t="s">
        <v>8871</v>
      </c>
      <c r="H2565" s="7" t="s">
        <v>9009</v>
      </c>
      <c r="I2565" s="7"/>
      <c r="J2565" s="7">
        <v>18</v>
      </c>
      <c r="K2565" s="7"/>
      <c r="L2565" s="7">
        <v>9.9</v>
      </c>
      <c r="M2565" s="7"/>
      <c r="N2565" s="7"/>
      <c r="O2565" s="7" t="s">
        <v>9056</v>
      </c>
      <c r="P2565" s="16">
        <f>IFERROR(LOOKUP(E2565,{30,43,48,53,58,63,68,73,78,83,88,93,97},{42,47,52,57,62,67,72,77,82,87,92,99,100}),999)</f>
        <v>82</v>
      </c>
      <c r="Q2565">
        <v>1</v>
      </c>
    </row>
    <row r="2566" spans="1:17" x14ac:dyDescent="0.35">
      <c r="A2566" s="7">
        <v>2069</v>
      </c>
      <c r="B2566" s="7" t="s">
        <v>9052</v>
      </c>
      <c r="C2566" s="77">
        <v>44860</v>
      </c>
      <c r="D2566" s="7" t="s">
        <v>16</v>
      </c>
      <c r="E2566">
        <v>77</v>
      </c>
      <c r="F2566" s="7" t="s">
        <v>8858</v>
      </c>
      <c r="G2566" s="7" t="s">
        <v>8871</v>
      </c>
      <c r="H2566" s="7" t="s">
        <v>9009</v>
      </c>
      <c r="I2566" s="7"/>
      <c r="J2566" s="7">
        <v>60</v>
      </c>
      <c r="K2566" s="7"/>
      <c r="L2566" s="7">
        <v>0.3</v>
      </c>
      <c r="M2566" s="7"/>
      <c r="N2566" s="7"/>
      <c r="O2566" s="7" t="s">
        <v>9056</v>
      </c>
      <c r="P2566" s="16">
        <f>IFERROR(LOOKUP(E2566,{30,43,48,53,58,63,68,73,78,83,88,93,97},{42,47,52,57,62,67,72,77,82,87,92,99,100}),999)</f>
        <v>77</v>
      </c>
      <c r="Q2566">
        <v>1</v>
      </c>
    </row>
    <row r="2567" spans="1:17" x14ac:dyDescent="0.35">
      <c r="A2567" s="7">
        <v>2070</v>
      </c>
      <c r="B2567" s="7" t="s">
        <v>9052</v>
      </c>
      <c r="C2567" s="77">
        <v>44860</v>
      </c>
      <c r="D2567" s="7" t="s">
        <v>16</v>
      </c>
      <c r="E2567">
        <v>82.5</v>
      </c>
      <c r="F2567" s="7" t="s">
        <v>8858</v>
      </c>
      <c r="G2567" s="7" t="s">
        <v>8871</v>
      </c>
      <c r="H2567" s="7" t="s">
        <v>9009</v>
      </c>
      <c r="I2567" s="7"/>
      <c r="J2567" s="7">
        <v>18</v>
      </c>
      <c r="K2567" s="7"/>
      <c r="L2567" s="7">
        <v>9.9</v>
      </c>
      <c r="M2567" s="7"/>
      <c r="N2567" s="7"/>
      <c r="O2567" s="7" t="s">
        <v>9056</v>
      </c>
      <c r="P2567" s="16">
        <f>IFERROR(LOOKUP(E2567,{30,43,48,53,58,63,68,73,78,83,88,93,97},{42,47,52,57,62,67,72,77,82,87,92,99,100}),999)</f>
        <v>82</v>
      </c>
      <c r="Q2567">
        <v>1</v>
      </c>
    </row>
    <row r="2568" spans="1:17" x14ac:dyDescent="0.35">
      <c r="A2568" s="7">
        <v>2071</v>
      </c>
      <c r="B2568" s="7" t="s">
        <v>9052</v>
      </c>
      <c r="C2568" s="77">
        <v>44860</v>
      </c>
      <c r="D2568" s="7" t="s">
        <v>16</v>
      </c>
      <c r="E2568">
        <v>82</v>
      </c>
      <c r="F2568" s="7" t="s">
        <v>8858</v>
      </c>
      <c r="G2568" s="7" t="s">
        <v>8871</v>
      </c>
      <c r="H2568" s="7" t="s">
        <v>9009</v>
      </c>
      <c r="I2568" s="7"/>
      <c r="J2568" s="7">
        <v>18</v>
      </c>
      <c r="K2568" s="7"/>
      <c r="L2568" s="7">
        <v>0.3</v>
      </c>
      <c r="M2568" s="7"/>
      <c r="N2568" s="7"/>
      <c r="O2568" s="7" t="s">
        <v>9056</v>
      </c>
      <c r="P2568" s="16">
        <f>IFERROR(LOOKUP(E2568,{30,43,48,53,58,63,68,73,78,83,88,93,97},{42,47,52,57,62,67,72,77,82,87,92,99,100}),999)</f>
        <v>82</v>
      </c>
      <c r="Q2568">
        <v>1</v>
      </c>
    </row>
    <row r="2569" spans="1:17" x14ac:dyDescent="0.35">
      <c r="A2569" s="7">
        <v>2072</v>
      </c>
      <c r="B2569" s="7" t="s">
        <v>9052</v>
      </c>
      <c r="C2569" s="77">
        <v>44860</v>
      </c>
      <c r="D2569" s="7" t="s">
        <v>16</v>
      </c>
      <c r="E2569">
        <v>82</v>
      </c>
      <c r="F2569" s="7" t="s">
        <v>8858</v>
      </c>
      <c r="G2569" s="7" t="s">
        <v>8871</v>
      </c>
      <c r="H2569" s="7" t="s">
        <v>9009</v>
      </c>
      <c r="I2569" s="7"/>
      <c r="J2569" s="7">
        <v>18</v>
      </c>
      <c r="K2569" s="7"/>
      <c r="L2569" s="7">
        <v>0.3</v>
      </c>
      <c r="M2569" s="7"/>
      <c r="N2569" s="7"/>
      <c r="O2569" s="7" t="s">
        <v>9056</v>
      </c>
      <c r="P2569" s="16">
        <f>IFERROR(LOOKUP(E2569,{30,43,48,53,58,63,68,73,78,83,88,93,97},{42,47,52,57,62,67,72,77,82,87,92,99,100}),999)</f>
        <v>82</v>
      </c>
      <c r="Q2569">
        <v>1</v>
      </c>
    </row>
    <row r="2570" spans="1:17" x14ac:dyDescent="0.35">
      <c r="A2570" s="7">
        <v>2073</v>
      </c>
      <c r="B2570" s="7" t="s">
        <v>9052</v>
      </c>
      <c r="C2570" s="77">
        <v>44860</v>
      </c>
      <c r="D2570" s="7" t="s">
        <v>16</v>
      </c>
      <c r="E2570">
        <v>76</v>
      </c>
      <c r="F2570" s="7" t="s">
        <v>8858</v>
      </c>
      <c r="G2570" s="7" t="s">
        <v>9</v>
      </c>
      <c r="H2570" s="7" t="s">
        <v>9053</v>
      </c>
      <c r="I2570" s="7">
        <v>637603</v>
      </c>
      <c r="J2570" s="7">
        <v>60</v>
      </c>
      <c r="K2570" s="157" t="s">
        <v>9055</v>
      </c>
      <c r="L2570" s="159">
        <v>1.2</v>
      </c>
      <c r="M2570" s="159" t="s">
        <v>9000</v>
      </c>
      <c r="N2570" s="7">
        <v>637603</v>
      </c>
      <c r="O2570" s="7" t="s">
        <v>9056</v>
      </c>
      <c r="P2570" s="16">
        <f>IFERROR(LOOKUP(E2570,{30,43,48,53,58,63,68,73,78,83,88,93,97},{42,47,52,57,62,67,72,77,82,87,92,99,100}),999)</f>
        <v>77</v>
      </c>
      <c r="Q2570">
        <v>1</v>
      </c>
    </row>
    <row r="2571" spans="1:17" x14ac:dyDescent="0.35">
      <c r="A2571" s="7">
        <v>2074</v>
      </c>
      <c r="B2571" s="7" t="s">
        <v>9052</v>
      </c>
      <c r="C2571" s="77">
        <v>44860</v>
      </c>
      <c r="D2571" s="7" t="s">
        <v>16</v>
      </c>
      <c r="E2571">
        <v>73</v>
      </c>
      <c r="F2571" s="7" t="s">
        <v>8858</v>
      </c>
      <c r="G2571" s="7" t="s">
        <v>8871</v>
      </c>
      <c r="H2571" s="7" t="s">
        <v>9009</v>
      </c>
      <c r="I2571" s="7"/>
      <c r="J2571" s="7">
        <v>60</v>
      </c>
      <c r="K2571" s="7"/>
      <c r="L2571" s="7">
        <v>0.3</v>
      </c>
      <c r="M2571" s="7"/>
      <c r="N2571" s="7"/>
      <c r="O2571" s="7" t="s">
        <v>9056</v>
      </c>
      <c r="P2571" s="16">
        <f>IFERROR(LOOKUP(E2571,{30,43,48,53,58,63,68,73,78,83,88,93,97},{42,47,52,57,62,67,72,77,82,87,92,99,100}),999)</f>
        <v>77</v>
      </c>
      <c r="Q2571">
        <v>1</v>
      </c>
    </row>
    <row r="2572" spans="1:17" x14ac:dyDescent="0.35">
      <c r="A2572" s="7">
        <v>2075</v>
      </c>
      <c r="B2572" s="7" t="s">
        <v>9052</v>
      </c>
      <c r="C2572" s="77">
        <v>44860</v>
      </c>
      <c r="D2572" s="7" t="s">
        <v>16</v>
      </c>
      <c r="E2572">
        <v>89.5</v>
      </c>
      <c r="F2572" s="7" t="s">
        <v>8858</v>
      </c>
      <c r="G2572" s="7" t="s">
        <v>8871</v>
      </c>
      <c r="H2572" s="7" t="s">
        <v>9009</v>
      </c>
      <c r="I2572" s="7"/>
      <c r="J2572" s="7">
        <v>60</v>
      </c>
      <c r="K2572" s="7"/>
      <c r="L2572" s="7">
        <v>0.3</v>
      </c>
      <c r="M2572" s="7"/>
      <c r="N2572" s="7"/>
      <c r="O2572" s="7" t="s">
        <v>9056</v>
      </c>
      <c r="P2572" s="16">
        <f>IFERROR(LOOKUP(E2572,{30,43,48,53,58,63,68,73,78,83,88,93,97},{42,47,52,57,62,67,72,77,82,87,92,99,100}),999)</f>
        <v>92</v>
      </c>
      <c r="Q2572">
        <v>1</v>
      </c>
    </row>
    <row r="2573" spans="1:17" x14ac:dyDescent="0.35">
      <c r="A2573" s="7">
        <v>2076</v>
      </c>
      <c r="B2573" s="7" t="s">
        <v>9052</v>
      </c>
      <c r="C2573" s="77">
        <v>44860</v>
      </c>
      <c r="D2573" s="7" t="s">
        <v>16</v>
      </c>
      <c r="E2573">
        <v>74</v>
      </c>
      <c r="F2573" s="7" t="s">
        <v>8858</v>
      </c>
      <c r="G2573" s="7" t="s">
        <v>8871</v>
      </c>
      <c r="H2573" s="7" t="s">
        <v>9009</v>
      </c>
      <c r="I2573" s="7"/>
      <c r="J2573" s="7">
        <v>60</v>
      </c>
      <c r="K2573" s="7"/>
      <c r="L2573" s="7">
        <v>9.9</v>
      </c>
      <c r="M2573" s="7"/>
      <c r="N2573" s="7"/>
      <c r="O2573" s="7" t="s">
        <v>9056</v>
      </c>
      <c r="P2573" s="16">
        <f>IFERROR(LOOKUP(E2573,{30,43,48,53,58,63,68,73,78,83,88,93,97},{42,47,52,57,62,67,72,77,82,87,92,99,100}),999)</f>
        <v>77</v>
      </c>
      <c r="Q2573">
        <v>1</v>
      </c>
    </row>
    <row r="2574" spans="1:17" x14ac:dyDescent="0.35">
      <c r="A2574" s="7">
        <v>2077</v>
      </c>
      <c r="B2574" s="7" t="s">
        <v>9052</v>
      </c>
      <c r="C2574" s="77">
        <v>44860</v>
      </c>
      <c r="D2574" s="7" t="s">
        <v>16</v>
      </c>
      <c r="E2574">
        <v>73.5</v>
      </c>
      <c r="F2574" s="7" t="s">
        <v>8858</v>
      </c>
      <c r="G2574" s="7" t="s">
        <v>9</v>
      </c>
      <c r="H2574" s="7" t="s">
        <v>9053</v>
      </c>
      <c r="I2574" s="7">
        <v>637603</v>
      </c>
      <c r="J2574" s="7">
        <v>18</v>
      </c>
      <c r="K2574" s="157" t="s">
        <v>9055</v>
      </c>
      <c r="L2574" s="159">
        <v>1.2</v>
      </c>
      <c r="M2574" s="159" t="s">
        <v>9000</v>
      </c>
      <c r="N2574" s="7">
        <v>637603</v>
      </c>
      <c r="O2574" s="7" t="s">
        <v>9056</v>
      </c>
      <c r="P2574" s="16">
        <f>IFERROR(LOOKUP(E2574,{30,43,48,53,58,63,68,73,78,83,88,93,97},{42,47,52,57,62,67,72,77,82,87,92,99,100}),999)</f>
        <v>77</v>
      </c>
      <c r="Q2574">
        <v>1</v>
      </c>
    </row>
    <row r="2575" spans="1:17" x14ac:dyDescent="0.35">
      <c r="A2575" s="7">
        <v>2078</v>
      </c>
      <c r="B2575" s="7" t="s">
        <v>9052</v>
      </c>
      <c r="C2575" s="77">
        <v>44860</v>
      </c>
      <c r="D2575" s="7" t="s">
        <v>16</v>
      </c>
      <c r="E2575">
        <v>78</v>
      </c>
      <c r="F2575" s="7" t="s">
        <v>8858</v>
      </c>
      <c r="G2575" s="7" t="s">
        <v>9</v>
      </c>
      <c r="H2575" s="7" t="s">
        <v>9053</v>
      </c>
      <c r="I2575" s="7">
        <v>637422</v>
      </c>
      <c r="J2575" s="7">
        <v>60</v>
      </c>
      <c r="K2575" s="157" t="s">
        <v>9109</v>
      </c>
      <c r="L2575" s="159">
        <v>0.3</v>
      </c>
      <c r="M2575" s="159" t="s">
        <v>9058</v>
      </c>
      <c r="N2575" s="7">
        <v>637422</v>
      </c>
      <c r="O2575" s="7" t="s">
        <v>9056</v>
      </c>
      <c r="P2575" s="16">
        <f>IFERROR(LOOKUP(E2575,{30,43,48,53,58,63,68,73,78,83,88,93,97},{42,47,52,57,62,67,72,77,82,87,92,99,100}),999)</f>
        <v>82</v>
      </c>
      <c r="Q2575">
        <v>1</v>
      </c>
    </row>
    <row r="2576" spans="1:17" x14ac:dyDescent="0.35">
      <c r="A2576" s="7">
        <v>2079</v>
      </c>
      <c r="B2576" s="7" t="s">
        <v>9052</v>
      </c>
      <c r="C2576" s="77">
        <v>44860</v>
      </c>
      <c r="D2576" s="7" t="s">
        <v>16</v>
      </c>
      <c r="E2576">
        <v>80</v>
      </c>
      <c r="F2576" s="7" t="s">
        <v>8858</v>
      </c>
      <c r="G2576" s="7" t="s">
        <v>8871</v>
      </c>
      <c r="H2576" s="7" t="s">
        <v>9009</v>
      </c>
      <c r="I2576" s="7"/>
      <c r="J2576" s="7">
        <v>18</v>
      </c>
      <c r="K2576" s="7"/>
      <c r="L2576" s="7">
        <v>0.3</v>
      </c>
      <c r="M2576" s="7"/>
      <c r="N2576" s="7"/>
      <c r="O2576" s="7" t="s">
        <v>9056</v>
      </c>
      <c r="P2576" s="16">
        <f>IFERROR(LOOKUP(E2576,{30,43,48,53,58,63,68,73,78,83,88,93,97},{42,47,52,57,62,67,72,77,82,87,92,99,100}),999)</f>
        <v>82</v>
      </c>
      <c r="Q2576">
        <v>1</v>
      </c>
    </row>
    <row r="2577" spans="1:17" x14ac:dyDescent="0.35">
      <c r="A2577" s="7">
        <v>2080</v>
      </c>
      <c r="B2577" s="7" t="s">
        <v>9052</v>
      </c>
      <c r="C2577" s="77">
        <v>44860</v>
      </c>
      <c r="D2577" s="7" t="s">
        <v>16</v>
      </c>
      <c r="E2577">
        <v>84</v>
      </c>
      <c r="F2577" s="7" t="s">
        <v>8858</v>
      </c>
      <c r="G2577" s="7" t="s">
        <v>8871</v>
      </c>
      <c r="H2577" s="7" t="s">
        <v>9009</v>
      </c>
      <c r="I2577" s="7"/>
      <c r="J2577" s="7">
        <v>60</v>
      </c>
      <c r="K2577" s="7"/>
      <c r="L2577" s="7">
        <v>0.3</v>
      </c>
      <c r="M2577" s="7"/>
      <c r="N2577" s="7"/>
      <c r="O2577" s="7" t="s">
        <v>9056</v>
      </c>
      <c r="P2577" s="16">
        <f>IFERROR(LOOKUP(E2577,{30,43,48,53,58,63,68,73,78,83,88,93,97},{42,47,52,57,62,67,72,77,82,87,92,99,100}),999)</f>
        <v>87</v>
      </c>
      <c r="Q2577">
        <v>1</v>
      </c>
    </row>
    <row r="2578" spans="1:17" x14ac:dyDescent="0.35">
      <c r="A2578" s="7">
        <v>2081</v>
      </c>
      <c r="B2578" s="7" t="s">
        <v>9052</v>
      </c>
      <c r="C2578" s="77">
        <v>44860</v>
      </c>
      <c r="D2578" s="7" t="s">
        <v>16</v>
      </c>
      <c r="E2578">
        <v>79.5</v>
      </c>
      <c r="F2578" s="7" t="s">
        <v>8858</v>
      </c>
      <c r="G2578" s="7" t="s">
        <v>8871</v>
      </c>
      <c r="H2578" s="7" t="s">
        <v>9009</v>
      </c>
      <c r="I2578" s="7"/>
      <c r="J2578" s="7">
        <v>60</v>
      </c>
      <c r="K2578" s="7"/>
      <c r="L2578" s="7">
        <v>9.9</v>
      </c>
      <c r="M2578" s="7"/>
      <c r="N2578" s="7"/>
      <c r="O2578" s="7" t="s">
        <v>9056</v>
      </c>
      <c r="P2578" s="16">
        <f>IFERROR(LOOKUP(E2578,{30,43,48,53,58,63,68,73,78,83,88,93,97},{42,47,52,57,62,67,72,77,82,87,92,99,100}),999)</f>
        <v>82</v>
      </c>
      <c r="Q2578">
        <v>1</v>
      </c>
    </row>
    <row r="2579" spans="1:17" x14ac:dyDescent="0.35">
      <c r="A2579" s="7">
        <v>2082</v>
      </c>
      <c r="B2579" s="7" t="s">
        <v>9052</v>
      </c>
      <c r="C2579" s="77">
        <v>44860</v>
      </c>
      <c r="D2579" s="7" t="s">
        <v>16</v>
      </c>
      <c r="E2579">
        <v>72</v>
      </c>
      <c r="F2579" s="7" t="s">
        <v>8858</v>
      </c>
      <c r="G2579" s="7" t="s">
        <v>8871</v>
      </c>
      <c r="H2579" s="7" t="s">
        <v>9009</v>
      </c>
      <c r="I2579" s="7"/>
      <c r="J2579" s="7">
        <v>60</v>
      </c>
      <c r="K2579" s="7"/>
      <c r="L2579" s="7">
        <v>0.3</v>
      </c>
      <c r="M2579" s="7"/>
      <c r="N2579" s="7"/>
      <c r="O2579" s="7" t="s">
        <v>9056</v>
      </c>
      <c r="P2579" s="16">
        <f>IFERROR(LOOKUP(E2579,{30,43,48,53,58,63,68,73,78,83,88,93,97},{42,47,52,57,62,67,72,77,82,87,92,99,100}),999)</f>
        <v>72</v>
      </c>
      <c r="Q2579">
        <v>1</v>
      </c>
    </row>
    <row r="2580" spans="1:17" x14ac:dyDescent="0.35">
      <c r="A2580" s="7">
        <v>2083</v>
      </c>
      <c r="B2580" s="7" t="s">
        <v>9052</v>
      </c>
      <c r="C2580" s="77">
        <v>44860</v>
      </c>
      <c r="D2580" s="7" t="s">
        <v>16</v>
      </c>
      <c r="E2580">
        <v>76.5</v>
      </c>
      <c r="F2580" s="7" t="s">
        <v>8858</v>
      </c>
      <c r="G2580" s="7" t="s">
        <v>8871</v>
      </c>
      <c r="H2580" s="7" t="s">
        <v>9009</v>
      </c>
      <c r="I2580" s="7"/>
      <c r="J2580" s="7">
        <v>18</v>
      </c>
      <c r="K2580" s="7"/>
      <c r="L2580" s="7">
        <v>9.9</v>
      </c>
      <c r="M2580" s="7"/>
      <c r="N2580" s="7"/>
      <c r="O2580" s="7" t="s">
        <v>9056</v>
      </c>
      <c r="P2580" s="16">
        <f>IFERROR(LOOKUP(E2580,{30,43,48,53,58,63,68,73,78,83,88,93,97},{42,47,52,57,62,67,72,77,82,87,92,99,100}),999)</f>
        <v>77</v>
      </c>
      <c r="Q2580">
        <v>1</v>
      </c>
    </row>
    <row r="2581" spans="1:17" x14ac:dyDescent="0.35">
      <c r="A2581" s="7">
        <v>2084</v>
      </c>
      <c r="B2581" s="7" t="s">
        <v>9052</v>
      </c>
      <c r="C2581" s="77">
        <v>44860</v>
      </c>
      <c r="D2581" s="7" t="s">
        <v>16</v>
      </c>
      <c r="E2581">
        <v>79</v>
      </c>
      <c r="F2581" s="7" t="s">
        <v>8858</v>
      </c>
      <c r="G2581" s="7" t="s">
        <v>8871</v>
      </c>
      <c r="H2581" s="7" t="s">
        <v>9009</v>
      </c>
      <c r="I2581" s="7"/>
      <c r="J2581" s="7">
        <v>60</v>
      </c>
      <c r="K2581" s="7"/>
      <c r="L2581" s="7">
        <v>0.3</v>
      </c>
      <c r="M2581" s="7"/>
      <c r="N2581" s="7"/>
      <c r="O2581" s="7" t="s">
        <v>9056</v>
      </c>
      <c r="P2581" s="16">
        <f>IFERROR(LOOKUP(E2581,{30,43,48,53,58,63,68,73,78,83,88,93,97},{42,47,52,57,62,67,72,77,82,87,92,99,100}),999)</f>
        <v>82</v>
      </c>
      <c r="Q2581">
        <v>1</v>
      </c>
    </row>
    <row r="2582" spans="1:17" x14ac:dyDescent="0.35">
      <c r="A2582" s="7">
        <v>2085</v>
      </c>
      <c r="B2582" s="7" t="s">
        <v>9052</v>
      </c>
      <c r="C2582" s="77">
        <v>44860</v>
      </c>
      <c r="D2582" s="7" t="s">
        <v>16</v>
      </c>
      <c r="E2582">
        <v>85.5</v>
      </c>
      <c r="F2582" s="7" t="s">
        <v>8858</v>
      </c>
      <c r="G2582" s="7" t="s">
        <v>8871</v>
      </c>
      <c r="H2582" s="7" t="s">
        <v>9009</v>
      </c>
      <c r="I2582" s="7"/>
      <c r="J2582" s="7">
        <v>60</v>
      </c>
      <c r="K2582" s="7"/>
      <c r="L2582" s="7">
        <v>1.3</v>
      </c>
      <c r="M2582" s="7"/>
      <c r="N2582" s="7"/>
      <c r="O2582" s="7" t="s">
        <v>9056</v>
      </c>
      <c r="P2582" s="16">
        <f>IFERROR(LOOKUP(E2582,{30,43,48,53,58,63,68,73,78,83,88,93,97},{42,47,52,57,62,67,72,77,82,87,92,99,100}),999)</f>
        <v>87</v>
      </c>
      <c r="Q2582">
        <v>1</v>
      </c>
    </row>
    <row r="2583" spans="1:17" x14ac:dyDescent="0.35">
      <c r="A2583" s="7">
        <v>2086</v>
      </c>
      <c r="B2583" s="7" t="s">
        <v>9052</v>
      </c>
      <c r="C2583" s="77">
        <v>44860</v>
      </c>
      <c r="D2583" s="7" t="s">
        <v>16</v>
      </c>
      <c r="E2583">
        <v>73</v>
      </c>
      <c r="F2583" s="7" t="s">
        <v>8858</v>
      </c>
      <c r="G2583" s="7" t="s">
        <v>9</v>
      </c>
      <c r="H2583" s="7" t="s">
        <v>9053</v>
      </c>
      <c r="I2583" s="7">
        <v>220509</v>
      </c>
      <c r="J2583" s="7">
        <v>60</v>
      </c>
      <c r="K2583" s="157" t="s">
        <v>9078</v>
      </c>
      <c r="L2583" s="159">
        <v>0.3</v>
      </c>
      <c r="M2583" s="159" t="s">
        <v>9058</v>
      </c>
      <c r="N2583" s="7">
        <v>220509</v>
      </c>
      <c r="O2583" s="7" t="s">
        <v>9056</v>
      </c>
      <c r="P2583" s="16">
        <f>IFERROR(LOOKUP(E2583,{30,43,48,53,58,63,68,73,78,83,88,93,97},{42,47,52,57,62,67,72,77,82,87,92,99,100}),999)</f>
        <v>77</v>
      </c>
      <c r="Q2583">
        <v>1</v>
      </c>
    </row>
    <row r="2584" spans="1:17" x14ac:dyDescent="0.35">
      <c r="A2584" s="7">
        <v>2087</v>
      </c>
      <c r="B2584" s="7" t="s">
        <v>9052</v>
      </c>
      <c r="C2584" s="77">
        <v>44860</v>
      </c>
      <c r="D2584" s="7" t="s">
        <v>16</v>
      </c>
      <c r="E2584">
        <v>70</v>
      </c>
      <c r="F2584" s="7" t="s">
        <v>8858</v>
      </c>
      <c r="G2584" s="7" t="s">
        <v>8871</v>
      </c>
      <c r="H2584" s="7" t="s">
        <v>9009</v>
      </c>
      <c r="I2584" s="7"/>
      <c r="J2584" s="7">
        <v>60</v>
      </c>
      <c r="K2584" s="7"/>
      <c r="L2584" s="7">
        <v>0.2</v>
      </c>
      <c r="M2584" s="7"/>
      <c r="N2584" s="7"/>
      <c r="O2584" s="7" t="s">
        <v>9056</v>
      </c>
      <c r="P2584" s="16">
        <f>IFERROR(LOOKUP(E2584,{30,43,48,53,58,63,68,73,78,83,88,93,97},{42,47,52,57,62,67,72,77,82,87,92,99,100}),999)</f>
        <v>72</v>
      </c>
      <c r="Q2584">
        <v>1</v>
      </c>
    </row>
    <row r="2585" spans="1:17" x14ac:dyDescent="0.35">
      <c r="A2585" s="7">
        <v>2088</v>
      </c>
      <c r="B2585" s="7" t="s">
        <v>9052</v>
      </c>
      <c r="C2585" s="77">
        <v>44860</v>
      </c>
      <c r="D2585" s="7" t="s">
        <v>16</v>
      </c>
      <c r="E2585">
        <v>74.5</v>
      </c>
      <c r="F2585" s="7" t="s">
        <v>8858</v>
      </c>
      <c r="G2585" s="7" t="s">
        <v>9</v>
      </c>
      <c r="H2585" s="7" t="s">
        <v>9053</v>
      </c>
      <c r="I2585" s="7">
        <v>220510</v>
      </c>
      <c r="J2585" s="7">
        <v>60</v>
      </c>
      <c r="K2585" s="157" t="s">
        <v>9078</v>
      </c>
      <c r="L2585" s="159">
        <v>0.3</v>
      </c>
      <c r="M2585" s="159" t="s">
        <v>9058</v>
      </c>
      <c r="N2585" s="7">
        <v>220510</v>
      </c>
      <c r="O2585" s="7" t="s">
        <v>9056</v>
      </c>
      <c r="P2585" s="16">
        <f>IFERROR(LOOKUP(E2585,{30,43,48,53,58,63,68,73,78,83,88,93,97},{42,47,52,57,62,67,72,77,82,87,92,99,100}),999)</f>
        <v>77</v>
      </c>
      <c r="Q2585">
        <v>1</v>
      </c>
    </row>
    <row r="2586" spans="1:17" x14ac:dyDescent="0.35">
      <c r="A2586" s="7">
        <v>2089</v>
      </c>
      <c r="B2586" s="7" t="s">
        <v>9052</v>
      </c>
      <c r="C2586" s="77">
        <v>44860</v>
      </c>
      <c r="D2586" s="7" t="s">
        <v>16</v>
      </c>
      <c r="E2586">
        <v>83</v>
      </c>
      <c r="F2586" s="7" t="s">
        <v>8858</v>
      </c>
      <c r="G2586" s="7" t="s">
        <v>9</v>
      </c>
      <c r="H2586" s="7" t="s">
        <v>9053</v>
      </c>
      <c r="I2586" s="7">
        <v>220513</v>
      </c>
      <c r="J2586" s="7">
        <v>18</v>
      </c>
      <c r="K2586" s="157" t="s">
        <v>9080</v>
      </c>
      <c r="L2586" s="159">
        <v>0.3</v>
      </c>
      <c r="M2586" s="159" t="s">
        <v>9058</v>
      </c>
      <c r="N2586" s="7">
        <v>220513</v>
      </c>
      <c r="O2586" s="7" t="s">
        <v>9056</v>
      </c>
      <c r="P2586" s="16">
        <f>IFERROR(LOOKUP(E2586,{30,43,48,53,58,63,68,73,78,83,88,93,97},{42,47,52,57,62,67,72,77,82,87,92,99,100}),999)</f>
        <v>87</v>
      </c>
      <c r="Q2586">
        <v>1</v>
      </c>
    </row>
    <row r="2587" spans="1:17" x14ac:dyDescent="0.35">
      <c r="A2587" s="7">
        <v>2090</v>
      </c>
      <c r="B2587" s="7" t="s">
        <v>9052</v>
      </c>
      <c r="C2587" s="77">
        <v>44860</v>
      </c>
      <c r="D2587" s="7" t="s">
        <v>16</v>
      </c>
      <c r="E2587">
        <v>82</v>
      </c>
      <c r="F2587" s="7" t="s">
        <v>8858</v>
      </c>
      <c r="G2587" s="7" t="s">
        <v>8871</v>
      </c>
      <c r="H2587" s="7" t="s">
        <v>9009</v>
      </c>
      <c r="I2587" s="7"/>
      <c r="J2587" s="7">
        <v>18</v>
      </c>
      <c r="K2587" s="7"/>
      <c r="L2587" s="7">
        <v>1.2</v>
      </c>
      <c r="M2587" s="7"/>
      <c r="N2587" s="7"/>
      <c r="O2587" s="7" t="s">
        <v>9056</v>
      </c>
      <c r="P2587" s="16">
        <f>IFERROR(LOOKUP(E2587,{30,43,48,53,58,63,68,73,78,83,88,93,97},{42,47,52,57,62,67,72,77,82,87,92,99,100}),999)</f>
        <v>82</v>
      </c>
      <c r="Q2587">
        <v>1</v>
      </c>
    </row>
    <row r="2588" spans="1:17" ht="29" x14ac:dyDescent="0.35">
      <c r="A2588" s="7">
        <v>2091</v>
      </c>
      <c r="B2588" s="7" t="s">
        <v>9052</v>
      </c>
      <c r="C2588" s="77">
        <v>44860</v>
      </c>
      <c r="D2588" s="7" t="s">
        <v>16</v>
      </c>
      <c r="E2588">
        <v>80</v>
      </c>
      <c r="F2588" s="7" t="s">
        <v>8858</v>
      </c>
      <c r="G2588" s="7" t="s">
        <v>9</v>
      </c>
      <c r="H2588" s="7" t="s">
        <v>9053</v>
      </c>
      <c r="I2588" s="7">
        <v>220511</v>
      </c>
      <c r="J2588" s="7">
        <v>18</v>
      </c>
      <c r="K2588" s="157" t="s">
        <v>9068</v>
      </c>
      <c r="L2588" s="159">
        <v>0.3</v>
      </c>
      <c r="M2588" s="159" t="s">
        <v>9058</v>
      </c>
      <c r="N2588" s="7">
        <v>220511</v>
      </c>
      <c r="O2588" s="7" t="s">
        <v>9056</v>
      </c>
      <c r="P2588" s="16">
        <f>IFERROR(LOOKUP(E2588,{30,43,48,53,58,63,68,73,78,83,88,93,97},{42,47,52,57,62,67,72,77,82,87,92,99,100}),999)</f>
        <v>82</v>
      </c>
      <c r="Q2588">
        <v>1</v>
      </c>
    </row>
    <row r="2589" spans="1:17" ht="29" x14ac:dyDescent="0.35">
      <c r="A2589" s="7">
        <v>2092</v>
      </c>
      <c r="B2589" s="7" t="s">
        <v>9052</v>
      </c>
      <c r="C2589" s="77">
        <v>44860</v>
      </c>
      <c r="D2589" s="7" t="s">
        <v>16</v>
      </c>
      <c r="E2589">
        <v>72.5</v>
      </c>
      <c r="F2589" s="7" t="s">
        <v>8858</v>
      </c>
      <c r="G2589" s="7" t="s">
        <v>9</v>
      </c>
      <c r="H2589" s="7" t="s">
        <v>9053</v>
      </c>
      <c r="I2589" s="7">
        <v>220511</v>
      </c>
      <c r="J2589" s="7">
        <v>18</v>
      </c>
      <c r="K2589" s="157" t="s">
        <v>9068</v>
      </c>
      <c r="L2589" s="159">
        <v>0.3</v>
      </c>
      <c r="M2589" s="159" t="s">
        <v>9058</v>
      </c>
      <c r="N2589" s="7">
        <v>220511</v>
      </c>
      <c r="O2589" s="7" t="s">
        <v>9056</v>
      </c>
      <c r="P2589" s="16">
        <f>IFERROR(LOOKUP(E2589,{30,43,48,53,58,63,68,73,78,83,88,93,97},{42,47,52,57,62,67,72,77,82,87,92,99,100}),999)</f>
        <v>72</v>
      </c>
      <c r="Q2589">
        <v>1</v>
      </c>
    </row>
    <row r="2590" spans="1:17" ht="29" x14ac:dyDescent="0.35">
      <c r="A2590" s="7">
        <v>2093</v>
      </c>
      <c r="B2590" s="7" t="s">
        <v>9052</v>
      </c>
      <c r="C2590" s="77">
        <v>44860</v>
      </c>
      <c r="D2590" s="7" t="s">
        <v>16</v>
      </c>
      <c r="E2590">
        <v>80</v>
      </c>
      <c r="F2590" s="7" t="s">
        <v>8858</v>
      </c>
      <c r="G2590" s="7" t="s">
        <v>9</v>
      </c>
      <c r="H2590" s="7" t="s">
        <v>9053</v>
      </c>
      <c r="I2590" s="7">
        <v>220511</v>
      </c>
      <c r="J2590" s="7">
        <v>18</v>
      </c>
      <c r="K2590" s="157" t="s">
        <v>9068</v>
      </c>
      <c r="L2590" s="159">
        <v>0.3</v>
      </c>
      <c r="M2590" s="159" t="s">
        <v>9058</v>
      </c>
      <c r="N2590" s="7">
        <v>220511</v>
      </c>
      <c r="O2590" s="7" t="s">
        <v>9056</v>
      </c>
      <c r="P2590" s="16">
        <f>IFERROR(LOOKUP(E2590,{30,43,48,53,58,63,68,73,78,83,88,93,97},{42,47,52,57,62,67,72,77,82,87,92,99,100}),999)</f>
        <v>82</v>
      </c>
      <c r="Q2590">
        <v>1</v>
      </c>
    </row>
    <row r="2591" spans="1:17" x14ac:dyDescent="0.35">
      <c r="A2591" s="7">
        <v>2094</v>
      </c>
      <c r="B2591" s="7" t="s">
        <v>9052</v>
      </c>
      <c r="C2591" s="77">
        <v>44860</v>
      </c>
      <c r="D2591" s="7" t="s">
        <v>16</v>
      </c>
      <c r="E2591">
        <v>77</v>
      </c>
      <c r="F2591" s="7" t="s">
        <v>8858</v>
      </c>
      <c r="G2591" s="7" t="s">
        <v>8871</v>
      </c>
      <c r="H2591" s="7" t="s">
        <v>9009</v>
      </c>
      <c r="I2591" s="7"/>
      <c r="J2591" s="7">
        <v>18</v>
      </c>
      <c r="K2591" s="7"/>
      <c r="L2591" s="7">
        <v>0.3</v>
      </c>
      <c r="M2591" s="7"/>
      <c r="N2591" s="7"/>
      <c r="O2591" s="7" t="s">
        <v>9056</v>
      </c>
      <c r="P2591" s="16">
        <f>IFERROR(LOOKUP(E2591,{30,43,48,53,58,63,68,73,78,83,88,93,97},{42,47,52,57,62,67,72,77,82,87,92,99,100}),999)</f>
        <v>77</v>
      </c>
      <c r="Q2591">
        <v>1</v>
      </c>
    </row>
    <row r="2592" spans="1:17" ht="29" x14ac:dyDescent="0.35">
      <c r="A2592" s="7">
        <v>2095</v>
      </c>
      <c r="B2592" s="7" t="s">
        <v>9052</v>
      </c>
      <c r="C2592" s="77">
        <v>44860</v>
      </c>
      <c r="D2592" s="7" t="s">
        <v>16</v>
      </c>
      <c r="E2592">
        <v>85.5</v>
      </c>
      <c r="F2592" s="7" t="s">
        <v>8858</v>
      </c>
      <c r="G2592" s="7" t="s">
        <v>9</v>
      </c>
      <c r="H2592" s="7" t="s">
        <v>9053</v>
      </c>
      <c r="I2592" s="7">
        <v>91286</v>
      </c>
      <c r="J2592" s="7">
        <v>60</v>
      </c>
      <c r="K2592" s="157" t="s">
        <v>9112</v>
      </c>
      <c r="L2592" s="7">
        <v>0.3</v>
      </c>
      <c r="M2592" s="7"/>
      <c r="N2592" s="7">
        <v>91286</v>
      </c>
      <c r="O2592" s="7" t="s">
        <v>9056</v>
      </c>
      <c r="P2592" s="16">
        <f>IFERROR(LOOKUP(E2592,{30,43,48,53,58,63,68,73,78,83,88,93,97},{42,47,52,57,62,67,72,77,82,87,92,99,100}),999)</f>
        <v>87</v>
      </c>
      <c r="Q2592">
        <v>1</v>
      </c>
    </row>
    <row r="2593" spans="1:17" x14ac:dyDescent="0.35">
      <c r="A2593" s="7">
        <v>2096</v>
      </c>
      <c r="B2593" s="7" t="s">
        <v>9052</v>
      </c>
      <c r="C2593" s="77">
        <v>44860</v>
      </c>
      <c r="D2593" s="7" t="s">
        <v>16</v>
      </c>
      <c r="E2593">
        <v>83</v>
      </c>
      <c r="F2593" s="7" t="s">
        <v>8858</v>
      </c>
      <c r="G2593" s="7" t="s">
        <v>8871</v>
      </c>
      <c r="H2593" s="7" t="s">
        <v>9009</v>
      </c>
      <c r="I2593" s="7"/>
      <c r="J2593" s="7">
        <v>60</v>
      </c>
      <c r="K2593" s="7"/>
      <c r="L2593" s="7">
        <v>0.3</v>
      </c>
      <c r="M2593" s="7"/>
      <c r="N2593" s="7"/>
      <c r="O2593" s="7" t="s">
        <v>9056</v>
      </c>
      <c r="P2593" s="16">
        <f>IFERROR(LOOKUP(E2593,{30,43,48,53,58,63,68,73,78,83,88,93,97},{42,47,52,57,62,67,72,77,82,87,92,99,100}),999)</f>
        <v>87</v>
      </c>
      <c r="Q2593">
        <v>1</v>
      </c>
    </row>
    <row r="2594" spans="1:17" x14ac:dyDescent="0.35">
      <c r="A2594" s="7">
        <v>2097</v>
      </c>
      <c r="B2594" s="7" t="s">
        <v>9052</v>
      </c>
      <c r="C2594" s="77">
        <v>44860</v>
      </c>
      <c r="D2594" s="7" t="s">
        <v>16</v>
      </c>
      <c r="E2594">
        <v>82</v>
      </c>
      <c r="F2594" s="7" t="s">
        <v>8858</v>
      </c>
      <c r="G2594" s="7" t="s">
        <v>8871</v>
      </c>
      <c r="H2594" s="7" t="s">
        <v>9009</v>
      </c>
      <c r="I2594" s="7"/>
      <c r="J2594" s="7">
        <v>60</v>
      </c>
      <c r="K2594" s="7"/>
      <c r="L2594" s="7">
        <v>0.4</v>
      </c>
      <c r="M2594" s="7"/>
      <c r="N2594" s="7"/>
      <c r="O2594" s="7" t="s">
        <v>9056</v>
      </c>
      <c r="P2594" s="16">
        <f>IFERROR(LOOKUP(E2594,{30,43,48,53,58,63,68,73,78,83,88,93,97},{42,47,52,57,62,67,72,77,82,87,92,99,100}),999)</f>
        <v>82</v>
      </c>
      <c r="Q2594">
        <v>1</v>
      </c>
    </row>
    <row r="2595" spans="1:17" x14ac:dyDescent="0.35">
      <c r="A2595" s="7">
        <v>2098</v>
      </c>
      <c r="B2595" s="7" t="s">
        <v>9052</v>
      </c>
      <c r="C2595" s="77">
        <v>44860</v>
      </c>
      <c r="D2595" s="7" t="s">
        <v>16</v>
      </c>
      <c r="E2595">
        <v>73</v>
      </c>
      <c r="F2595" s="7" t="s">
        <v>8858</v>
      </c>
      <c r="G2595" s="7" t="s">
        <v>9</v>
      </c>
      <c r="H2595" s="7" t="s">
        <v>9053</v>
      </c>
      <c r="I2595" s="7">
        <v>220509</v>
      </c>
      <c r="J2595" s="7">
        <v>60</v>
      </c>
      <c r="K2595" s="157" t="s">
        <v>9078</v>
      </c>
      <c r="L2595" s="159">
        <v>0.3</v>
      </c>
      <c r="M2595" s="159" t="s">
        <v>9058</v>
      </c>
      <c r="N2595" s="7">
        <v>220509</v>
      </c>
      <c r="O2595" s="7" t="s">
        <v>9056</v>
      </c>
      <c r="P2595" s="16">
        <f>IFERROR(LOOKUP(E2595,{30,43,48,53,58,63,68,73,78,83,88,93,97},{42,47,52,57,62,67,72,77,82,87,92,99,100}),999)</f>
        <v>77</v>
      </c>
      <c r="Q2595">
        <v>1</v>
      </c>
    </row>
    <row r="2596" spans="1:17" x14ac:dyDescent="0.35">
      <c r="A2596" s="7">
        <v>2337</v>
      </c>
      <c r="B2596" s="7" t="s">
        <v>9052</v>
      </c>
      <c r="C2596" s="77">
        <v>44860</v>
      </c>
      <c r="D2596" s="7" t="s">
        <v>6</v>
      </c>
      <c r="E2596">
        <v>80</v>
      </c>
      <c r="F2596" s="7" t="s">
        <v>8858</v>
      </c>
      <c r="G2596" s="7" t="s">
        <v>8871</v>
      </c>
      <c r="H2596" s="7" t="s">
        <v>9009</v>
      </c>
      <c r="I2596" s="7"/>
      <c r="J2596" s="7">
        <v>18</v>
      </c>
      <c r="K2596" s="7"/>
      <c r="L2596" s="7">
        <v>0.2</v>
      </c>
      <c r="M2596" s="7"/>
      <c r="N2596" s="7"/>
      <c r="O2596" s="7" t="s">
        <v>9056</v>
      </c>
      <c r="P2596" s="16">
        <f>IFERROR(LOOKUP(E2596,{30,43,48,53,58,63,68,73,78,83,88,93,97},{42,47,52,57,62,67,72,77,82,87,92,99,100}),999)</f>
        <v>82</v>
      </c>
      <c r="Q2596">
        <v>1</v>
      </c>
    </row>
    <row r="2597" spans="1:17" ht="29" x14ac:dyDescent="0.35">
      <c r="A2597" s="7">
        <v>2338</v>
      </c>
      <c r="B2597" s="7" t="s">
        <v>9052</v>
      </c>
      <c r="C2597" s="77">
        <v>44860</v>
      </c>
      <c r="D2597" s="7" t="s">
        <v>6</v>
      </c>
      <c r="E2597">
        <v>78</v>
      </c>
      <c r="F2597" s="7" t="s">
        <v>8858</v>
      </c>
      <c r="G2597" s="7" t="s">
        <v>9</v>
      </c>
      <c r="H2597" s="7" t="s">
        <v>9053</v>
      </c>
      <c r="I2597" s="7">
        <v>220269</v>
      </c>
      <c r="J2597" s="7">
        <v>60</v>
      </c>
      <c r="K2597" s="157" t="s">
        <v>9113</v>
      </c>
      <c r="L2597" s="159">
        <v>0.3</v>
      </c>
      <c r="M2597" s="159" t="s">
        <v>9058</v>
      </c>
      <c r="N2597" s="7">
        <v>220269</v>
      </c>
      <c r="O2597" s="7" t="s">
        <v>9056</v>
      </c>
      <c r="P2597" s="16">
        <f>IFERROR(LOOKUP(E2597,{30,43,48,53,58,63,68,73,78,83,88,93,97},{42,47,52,57,62,67,72,77,82,87,92,99,100}),999)</f>
        <v>82</v>
      </c>
      <c r="Q2597">
        <v>1</v>
      </c>
    </row>
    <row r="2598" spans="1:17" x14ac:dyDescent="0.35">
      <c r="A2598" s="7">
        <v>2339</v>
      </c>
      <c r="B2598" s="7" t="s">
        <v>9052</v>
      </c>
      <c r="C2598" s="77">
        <v>44860</v>
      </c>
      <c r="D2598" s="7" t="s">
        <v>6</v>
      </c>
      <c r="E2598">
        <v>81</v>
      </c>
      <c r="F2598" s="7" t="s">
        <v>8858</v>
      </c>
      <c r="G2598" s="7" t="s">
        <v>9</v>
      </c>
      <c r="H2598" s="7" t="s">
        <v>9053</v>
      </c>
      <c r="I2598" s="7">
        <v>220509</v>
      </c>
      <c r="J2598" s="7">
        <v>18</v>
      </c>
      <c r="K2598" s="157" t="s">
        <v>9078</v>
      </c>
      <c r="L2598" s="159">
        <v>0.3</v>
      </c>
      <c r="M2598" s="159" t="s">
        <v>9058</v>
      </c>
      <c r="N2598" s="7">
        <v>220509</v>
      </c>
      <c r="O2598" s="7" t="s">
        <v>9056</v>
      </c>
      <c r="P2598" s="16">
        <f>IFERROR(LOOKUP(E2598,{30,43,48,53,58,63,68,73,78,83,88,93,97},{42,47,52,57,62,67,72,77,82,87,92,99,100}),999)</f>
        <v>82</v>
      </c>
      <c r="Q2598">
        <v>1</v>
      </c>
    </row>
    <row r="2599" spans="1:17" ht="29" x14ac:dyDescent="0.35">
      <c r="A2599" s="7">
        <v>2340</v>
      </c>
      <c r="B2599" s="7" t="s">
        <v>9052</v>
      </c>
      <c r="C2599" s="77">
        <v>44860</v>
      </c>
      <c r="D2599" s="7" t="s">
        <v>6</v>
      </c>
      <c r="E2599">
        <v>72</v>
      </c>
      <c r="F2599" s="7" t="s">
        <v>8858</v>
      </c>
      <c r="G2599" s="7" t="s">
        <v>9</v>
      </c>
      <c r="H2599" s="7" t="s">
        <v>9053</v>
      </c>
      <c r="I2599" s="7">
        <v>91286</v>
      </c>
      <c r="J2599" s="7">
        <v>60</v>
      </c>
      <c r="K2599" s="157" t="s">
        <v>9112</v>
      </c>
      <c r="L2599" s="7">
        <v>0.3</v>
      </c>
      <c r="M2599" s="7"/>
      <c r="N2599" s="7">
        <v>91286</v>
      </c>
      <c r="O2599" s="7" t="s">
        <v>9056</v>
      </c>
      <c r="P2599" s="16">
        <f>IFERROR(LOOKUP(E2599,{30,43,48,53,58,63,68,73,78,83,88,93,97},{42,47,52,57,62,67,72,77,82,87,92,99,100}),999)</f>
        <v>72</v>
      </c>
      <c r="Q2599">
        <v>1</v>
      </c>
    </row>
    <row r="2600" spans="1:17" x14ac:dyDescent="0.35">
      <c r="A2600" s="7">
        <v>2341</v>
      </c>
      <c r="B2600" s="7" t="s">
        <v>9052</v>
      </c>
      <c r="C2600" s="77">
        <v>44860</v>
      </c>
      <c r="D2600" s="7" t="s">
        <v>6</v>
      </c>
      <c r="E2600">
        <v>76</v>
      </c>
      <c r="F2600" s="7" t="s">
        <v>8858</v>
      </c>
      <c r="G2600" s="7" t="s">
        <v>8871</v>
      </c>
      <c r="H2600" s="7" t="s">
        <v>9009</v>
      </c>
      <c r="I2600" s="7"/>
      <c r="J2600" s="7">
        <v>18</v>
      </c>
      <c r="K2600" s="7"/>
      <c r="L2600" s="7">
        <v>0.2</v>
      </c>
      <c r="M2600" s="7"/>
      <c r="N2600" s="7"/>
      <c r="O2600" s="7" t="s">
        <v>9056</v>
      </c>
      <c r="P2600" s="16">
        <f>IFERROR(LOOKUP(E2600,{30,43,48,53,58,63,68,73,78,83,88,93,97},{42,47,52,57,62,67,72,77,82,87,92,99,100}),999)</f>
        <v>77</v>
      </c>
      <c r="Q2600">
        <v>1</v>
      </c>
    </row>
    <row r="2601" spans="1:17" x14ac:dyDescent="0.35">
      <c r="A2601" s="7">
        <v>2342</v>
      </c>
      <c r="B2601" s="7" t="s">
        <v>9052</v>
      </c>
      <c r="C2601" s="77">
        <v>44860</v>
      </c>
      <c r="D2601" s="7" t="s">
        <v>6</v>
      </c>
      <c r="E2601">
        <v>85.5</v>
      </c>
      <c r="F2601" s="7" t="s">
        <v>8858</v>
      </c>
      <c r="G2601" s="7" t="s">
        <v>8871</v>
      </c>
      <c r="H2601" s="7" t="s">
        <v>9009</v>
      </c>
      <c r="I2601" s="7"/>
      <c r="J2601" s="7">
        <v>60</v>
      </c>
      <c r="K2601" s="7"/>
      <c r="L2601" s="7">
        <v>0.3</v>
      </c>
      <c r="M2601" s="7"/>
      <c r="N2601" s="7"/>
      <c r="O2601" s="7" t="s">
        <v>9056</v>
      </c>
      <c r="P2601" s="16">
        <f>IFERROR(LOOKUP(E2601,{30,43,48,53,58,63,68,73,78,83,88,93,97},{42,47,52,57,62,67,72,77,82,87,92,99,100}),999)</f>
        <v>87</v>
      </c>
      <c r="Q2601">
        <v>1</v>
      </c>
    </row>
    <row r="2602" spans="1:17" x14ac:dyDescent="0.35">
      <c r="A2602" s="7">
        <v>2343</v>
      </c>
      <c r="B2602" s="7" t="s">
        <v>9052</v>
      </c>
      <c r="C2602" s="77">
        <v>44860</v>
      </c>
      <c r="D2602" s="7" t="s">
        <v>6</v>
      </c>
      <c r="E2602">
        <v>92.5</v>
      </c>
      <c r="F2602" s="7" t="s">
        <v>8858</v>
      </c>
      <c r="G2602" s="7" t="s">
        <v>8871</v>
      </c>
      <c r="H2602" s="7" t="s">
        <v>9009</v>
      </c>
      <c r="I2602" s="7"/>
      <c r="J2602" s="7">
        <v>60</v>
      </c>
      <c r="K2602" s="7"/>
      <c r="L2602" s="7">
        <v>0.4</v>
      </c>
      <c r="M2602" s="7"/>
      <c r="N2602" s="7"/>
      <c r="O2602" s="7" t="s">
        <v>9056</v>
      </c>
      <c r="P2602" s="16">
        <f>IFERROR(LOOKUP(E2602,{30,43,48,53,58,63,68,73,78,83,88,93,97},{42,47,52,57,62,67,72,77,82,87,92,99,100}),999)</f>
        <v>92</v>
      </c>
      <c r="Q2602">
        <v>1</v>
      </c>
    </row>
    <row r="2603" spans="1:17" x14ac:dyDescent="0.35">
      <c r="A2603" s="7">
        <v>2344</v>
      </c>
      <c r="B2603" s="7" t="s">
        <v>9052</v>
      </c>
      <c r="C2603" s="77">
        <v>44860</v>
      </c>
      <c r="D2603" s="7" t="s">
        <v>6</v>
      </c>
      <c r="E2603">
        <v>76.5</v>
      </c>
      <c r="F2603" s="7" t="s">
        <v>8858</v>
      </c>
      <c r="G2603" s="7" t="s">
        <v>8871</v>
      </c>
      <c r="H2603" s="7" t="s">
        <v>9009</v>
      </c>
      <c r="I2603" s="7"/>
      <c r="J2603" s="7">
        <v>60</v>
      </c>
      <c r="K2603" s="7"/>
      <c r="L2603" s="7">
        <v>9.9</v>
      </c>
      <c r="M2603" s="7"/>
      <c r="N2603" s="7"/>
      <c r="O2603" s="7" t="s">
        <v>9056</v>
      </c>
      <c r="P2603" s="16">
        <f>IFERROR(LOOKUP(E2603,{30,43,48,53,58,63,68,73,78,83,88,93,97},{42,47,52,57,62,67,72,77,82,87,92,99,100}),999)</f>
        <v>77</v>
      </c>
      <c r="Q2603">
        <v>1</v>
      </c>
    </row>
    <row r="2604" spans="1:17" x14ac:dyDescent="0.35">
      <c r="A2604" s="7">
        <v>2345</v>
      </c>
      <c r="B2604" s="7" t="s">
        <v>9052</v>
      </c>
      <c r="C2604" s="77">
        <v>44860</v>
      </c>
      <c r="D2604" s="7" t="s">
        <v>6</v>
      </c>
      <c r="E2604">
        <v>88</v>
      </c>
      <c r="F2604" s="7" t="s">
        <v>8858</v>
      </c>
      <c r="G2604" s="7" t="s">
        <v>8871</v>
      </c>
      <c r="H2604" s="7" t="s">
        <v>9009</v>
      </c>
      <c r="I2604" s="7"/>
      <c r="J2604" s="7">
        <v>18</v>
      </c>
      <c r="K2604" s="7"/>
      <c r="L2604" s="7">
        <v>9.9</v>
      </c>
      <c r="M2604" s="7"/>
      <c r="N2604" s="7"/>
      <c r="O2604" s="7" t="s">
        <v>9056</v>
      </c>
      <c r="P2604" s="16">
        <f>IFERROR(LOOKUP(E2604,{30,43,48,53,58,63,68,73,78,83,88,93,97},{42,47,52,57,62,67,72,77,82,87,92,99,100}),999)</f>
        <v>92</v>
      </c>
      <c r="Q2604">
        <v>1</v>
      </c>
    </row>
    <row r="2605" spans="1:17" x14ac:dyDescent="0.35">
      <c r="A2605" s="7">
        <v>2346</v>
      </c>
      <c r="B2605" s="7" t="s">
        <v>9052</v>
      </c>
      <c r="C2605" s="77">
        <v>44860</v>
      </c>
      <c r="D2605" s="7" t="s">
        <v>6</v>
      </c>
      <c r="E2605">
        <v>86</v>
      </c>
      <c r="F2605" s="7" t="s">
        <v>8858</v>
      </c>
      <c r="G2605" s="7" t="s">
        <v>8871</v>
      </c>
      <c r="H2605" s="7" t="s">
        <v>9009</v>
      </c>
      <c r="I2605" s="7"/>
      <c r="J2605" s="7">
        <v>18</v>
      </c>
      <c r="K2605" s="7"/>
      <c r="L2605" s="7">
        <v>0.3</v>
      </c>
      <c r="M2605" s="7"/>
      <c r="N2605" s="7"/>
      <c r="O2605" s="7" t="s">
        <v>9056</v>
      </c>
      <c r="P2605" s="16">
        <f>IFERROR(LOOKUP(E2605,{30,43,48,53,58,63,68,73,78,83,88,93,97},{42,47,52,57,62,67,72,77,82,87,92,99,100}),999)</f>
        <v>87</v>
      </c>
      <c r="Q2605">
        <v>1</v>
      </c>
    </row>
    <row r="2606" spans="1:17" x14ac:dyDescent="0.35">
      <c r="A2606" s="7">
        <v>2347</v>
      </c>
      <c r="B2606" s="7" t="s">
        <v>9052</v>
      </c>
      <c r="C2606" s="77">
        <v>44860</v>
      </c>
      <c r="D2606" s="7" t="s">
        <v>6</v>
      </c>
      <c r="E2606">
        <v>76</v>
      </c>
      <c r="F2606" s="7" t="s">
        <v>8858</v>
      </c>
      <c r="G2606" s="7" t="s">
        <v>9</v>
      </c>
      <c r="H2606" s="7" t="s">
        <v>9053</v>
      </c>
      <c r="I2606" s="7">
        <v>220509</v>
      </c>
      <c r="J2606" s="7">
        <v>60</v>
      </c>
      <c r="K2606" s="157" t="s">
        <v>9078</v>
      </c>
      <c r="L2606" s="159">
        <v>0.3</v>
      </c>
      <c r="M2606" s="159" t="s">
        <v>9058</v>
      </c>
      <c r="N2606" s="7">
        <v>220509</v>
      </c>
      <c r="O2606" s="7" t="s">
        <v>9056</v>
      </c>
      <c r="P2606" s="16">
        <f>IFERROR(LOOKUP(E2606,{30,43,48,53,58,63,68,73,78,83,88,93,97},{42,47,52,57,62,67,72,77,82,87,92,99,100}),999)</f>
        <v>77</v>
      </c>
      <c r="Q2606">
        <v>1</v>
      </c>
    </row>
    <row r="2607" spans="1:17" x14ac:dyDescent="0.35">
      <c r="A2607" s="7">
        <v>2348</v>
      </c>
      <c r="B2607" s="7" t="s">
        <v>9052</v>
      </c>
      <c r="C2607" s="77">
        <v>44860</v>
      </c>
      <c r="D2607" s="7" t="s">
        <v>6</v>
      </c>
      <c r="E2607">
        <v>74.5</v>
      </c>
      <c r="F2607" s="7" t="s">
        <v>8858</v>
      </c>
      <c r="G2607" s="7" t="s">
        <v>9</v>
      </c>
      <c r="H2607" s="7" t="s">
        <v>9053</v>
      </c>
      <c r="I2607" s="7">
        <v>220514</v>
      </c>
      <c r="J2607" s="7">
        <v>60</v>
      </c>
      <c r="K2607" s="157" t="s">
        <v>9080</v>
      </c>
      <c r="L2607" s="159">
        <v>0.3</v>
      </c>
      <c r="M2607" s="159" t="s">
        <v>9058</v>
      </c>
      <c r="N2607" s="7">
        <v>220514</v>
      </c>
      <c r="O2607" s="7" t="s">
        <v>9056</v>
      </c>
      <c r="P2607" s="16">
        <f>IFERROR(LOOKUP(E2607,{30,43,48,53,58,63,68,73,78,83,88,93,97},{42,47,52,57,62,67,72,77,82,87,92,99,100}),999)</f>
        <v>77</v>
      </c>
      <c r="Q2607">
        <v>1</v>
      </c>
    </row>
    <row r="2608" spans="1:17" ht="29" x14ac:dyDescent="0.35">
      <c r="A2608" s="7">
        <v>2349</v>
      </c>
      <c r="B2608" s="7" t="s">
        <v>9052</v>
      </c>
      <c r="C2608" s="77">
        <v>44860</v>
      </c>
      <c r="D2608" s="7" t="s">
        <v>6</v>
      </c>
      <c r="E2608">
        <v>78</v>
      </c>
      <c r="F2608" s="7" t="s">
        <v>8858</v>
      </c>
      <c r="G2608" s="7" t="s">
        <v>9</v>
      </c>
      <c r="H2608" s="7" t="s">
        <v>9053</v>
      </c>
      <c r="I2608" s="7">
        <v>220197</v>
      </c>
      <c r="J2608" s="7">
        <v>60</v>
      </c>
      <c r="K2608" s="157" t="s">
        <v>9062</v>
      </c>
      <c r="L2608" s="7">
        <v>0.2</v>
      </c>
      <c r="M2608" s="159" t="s">
        <v>9058</v>
      </c>
      <c r="N2608" s="7">
        <v>220197</v>
      </c>
      <c r="O2608" s="7" t="s">
        <v>9056</v>
      </c>
      <c r="P2608" s="16">
        <f>IFERROR(LOOKUP(E2608,{30,43,48,53,58,63,68,73,78,83,88,93,97},{42,47,52,57,62,67,72,77,82,87,92,99,100}),999)</f>
        <v>82</v>
      </c>
      <c r="Q2608">
        <v>1</v>
      </c>
    </row>
    <row r="2609" spans="1:17" x14ac:dyDescent="0.35">
      <c r="A2609" s="7">
        <v>2350</v>
      </c>
      <c r="B2609" s="7" t="s">
        <v>9052</v>
      </c>
      <c r="C2609" s="77">
        <v>44860</v>
      </c>
      <c r="D2609" s="7" t="s">
        <v>6</v>
      </c>
      <c r="E2609">
        <v>84.5</v>
      </c>
      <c r="F2609" s="7" t="s">
        <v>8858</v>
      </c>
      <c r="G2609" s="7" t="s">
        <v>8871</v>
      </c>
      <c r="H2609" s="7" t="s">
        <v>9009</v>
      </c>
      <c r="I2609" s="7"/>
      <c r="J2609" s="7">
        <v>18</v>
      </c>
      <c r="K2609" s="7"/>
      <c r="L2609" s="7">
        <v>0.4</v>
      </c>
      <c r="M2609" s="7"/>
      <c r="N2609" s="7"/>
      <c r="O2609" s="7" t="s">
        <v>9056</v>
      </c>
      <c r="P2609" s="16">
        <f>IFERROR(LOOKUP(E2609,{30,43,48,53,58,63,68,73,78,83,88,93,97},{42,47,52,57,62,67,72,77,82,87,92,99,100}),999)</f>
        <v>87</v>
      </c>
      <c r="Q2609">
        <v>1</v>
      </c>
    </row>
    <row r="2610" spans="1:17" x14ac:dyDescent="0.35">
      <c r="A2610" s="7">
        <v>2351</v>
      </c>
      <c r="B2610" s="7" t="s">
        <v>9052</v>
      </c>
      <c r="C2610" s="77">
        <v>44860</v>
      </c>
      <c r="D2610" s="7" t="s">
        <v>6</v>
      </c>
      <c r="E2610">
        <v>95</v>
      </c>
      <c r="F2610" s="7" t="s">
        <v>8858</v>
      </c>
      <c r="G2610" s="7" t="s">
        <v>8871</v>
      </c>
      <c r="H2610" s="7" t="s">
        <v>9009</v>
      </c>
      <c r="I2610" s="7"/>
      <c r="J2610" s="7">
        <v>18</v>
      </c>
      <c r="K2610" s="7"/>
      <c r="L2610" s="7">
        <v>0.3</v>
      </c>
      <c r="M2610" s="7"/>
      <c r="N2610" s="7"/>
      <c r="O2610" s="7" t="s">
        <v>9056</v>
      </c>
      <c r="P2610" s="16">
        <f>IFERROR(LOOKUP(E2610,{30,43,48,53,58,63,68,73,78,83,88,93,97},{42,47,52,57,62,67,72,77,82,87,92,99,100}),999)</f>
        <v>99</v>
      </c>
      <c r="Q2610">
        <v>1</v>
      </c>
    </row>
    <row r="2611" spans="1:17" x14ac:dyDescent="0.35">
      <c r="A2611" s="7">
        <v>2352</v>
      </c>
      <c r="B2611" s="7" t="s">
        <v>9052</v>
      </c>
      <c r="C2611" s="77">
        <v>44860</v>
      </c>
      <c r="D2611" s="7" t="s">
        <v>6</v>
      </c>
      <c r="E2611">
        <v>87</v>
      </c>
      <c r="F2611" s="7" t="s">
        <v>8858</v>
      </c>
      <c r="G2611" s="7" t="s">
        <v>9</v>
      </c>
      <c r="H2611" s="7" t="s">
        <v>9053</v>
      </c>
      <c r="I2611" s="7">
        <v>220513</v>
      </c>
      <c r="J2611" s="7">
        <v>18</v>
      </c>
      <c r="K2611" s="157" t="s">
        <v>9080</v>
      </c>
      <c r="L2611" s="159">
        <v>0.3</v>
      </c>
      <c r="M2611" s="159" t="s">
        <v>9058</v>
      </c>
      <c r="N2611" s="7">
        <v>220513</v>
      </c>
      <c r="O2611" s="7" t="s">
        <v>9056</v>
      </c>
      <c r="P2611" s="16">
        <f>IFERROR(LOOKUP(E2611,{30,43,48,53,58,63,68,73,78,83,88,93,97},{42,47,52,57,62,67,72,77,82,87,92,99,100}),999)</f>
        <v>87</v>
      </c>
      <c r="Q2611">
        <v>1</v>
      </c>
    </row>
    <row r="2612" spans="1:17" x14ac:dyDescent="0.35">
      <c r="A2612" s="7">
        <v>2353</v>
      </c>
      <c r="B2612" s="7" t="s">
        <v>9052</v>
      </c>
      <c r="C2612" s="77">
        <v>44860</v>
      </c>
      <c r="D2612" s="7" t="s">
        <v>6</v>
      </c>
      <c r="E2612">
        <v>87</v>
      </c>
      <c r="F2612" s="7" t="s">
        <v>8858</v>
      </c>
      <c r="G2612" s="7" t="s">
        <v>8871</v>
      </c>
      <c r="H2612" s="7" t="s">
        <v>9009</v>
      </c>
      <c r="I2612" s="7"/>
      <c r="J2612" s="7">
        <v>18</v>
      </c>
      <c r="K2612" s="7"/>
      <c r="L2612" s="7">
        <v>9.9</v>
      </c>
      <c r="M2612" s="7"/>
      <c r="N2612" s="7"/>
      <c r="O2612" s="7" t="s">
        <v>9056</v>
      </c>
      <c r="P2612" s="16">
        <f>IFERROR(LOOKUP(E2612,{30,43,48,53,58,63,68,73,78,83,88,93,97},{42,47,52,57,62,67,72,77,82,87,92,99,100}),999)</f>
        <v>87</v>
      </c>
      <c r="Q2612">
        <v>1</v>
      </c>
    </row>
    <row r="2613" spans="1:17" x14ac:dyDescent="0.35">
      <c r="A2613" s="7">
        <v>2354</v>
      </c>
      <c r="B2613" s="7" t="s">
        <v>9052</v>
      </c>
      <c r="C2613" s="77">
        <v>44860</v>
      </c>
      <c r="D2613" s="7" t="s">
        <v>6</v>
      </c>
      <c r="E2613">
        <v>98</v>
      </c>
      <c r="F2613" s="7" t="s">
        <v>8858</v>
      </c>
      <c r="G2613" s="7" t="s">
        <v>8871</v>
      </c>
      <c r="H2613" s="7" t="s">
        <v>9009</v>
      </c>
      <c r="I2613" s="7"/>
      <c r="J2613" s="7">
        <v>60</v>
      </c>
      <c r="K2613" s="7"/>
      <c r="L2613" s="7">
        <v>0.4</v>
      </c>
      <c r="M2613" s="7"/>
      <c r="N2613" s="7"/>
      <c r="O2613" s="7" t="s">
        <v>9056</v>
      </c>
      <c r="P2613" s="16">
        <f>IFERROR(LOOKUP(E2613,{30,43,48,53,58,63,68,73,78,83,88,93,97},{42,47,52,57,62,67,72,77,82,87,92,99,100}),999)</f>
        <v>100</v>
      </c>
      <c r="Q2613">
        <v>1</v>
      </c>
    </row>
    <row r="2614" spans="1:17" x14ac:dyDescent="0.35">
      <c r="A2614" s="7">
        <v>2355</v>
      </c>
      <c r="B2614" s="7" t="s">
        <v>9052</v>
      </c>
      <c r="C2614" s="77">
        <v>44860</v>
      </c>
      <c r="D2614" s="7" t="s">
        <v>6</v>
      </c>
      <c r="E2614">
        <v>87.5</v>
      </c>
      <c r="F2614" s="7" t="s">
        <v>8858</v>
      </c>
      <c r="G2614" s="7" t="s">
        <v>8871</v>
      </c>
      <c r="H2614" s="7" t="s">
        <v>9009</v>
      </c>
      <c r="I2614" s="7"/>
      <c r="J2614" s="7">
        <v>60</v>
      </c>
      <c r="K2614" s="7"/>
      <c r="L2614" s="7">
        <v>0.3</v>
      </c>
      <c r="M2614" s="7"/>
      <c r="N2614" s="7"/>
      <c r="O2614" s="7" t="s">
        <v>9056</v>
      </c>
      <c r="P2614" s="16">
        <f>IFERROR(LOOKUP(E2614,{30,43,48,53,58,63,68,73,78,83,88,93,97},{42,47,52,57,62,67,72,77,82,87,92,99,100}),999)</f>
        <v>87</v>
      </c>
      <c r="Q2614">
        <v>1</v>
      </c>
    </row>
    <row r="2615" spans="1:17" x14ac:dyDescent="0.35">
      <c r="A2615" s="7">
        <v>2356</v>
      </c>
      <c r="B2615" s="7" t="s">
        <v>9052</v>
      </c>
      <c r="C2615" s="77">
        <v>44860</v>
      </c>
      <c r="D2615" s="7" t="s">
        <v>6</v>
      </c>
      <c r="E2615">
        <v>81</v>
      </c>
      <c r="F2615" s="7" t="s">
        <v>8858</v>
      </c>
      <c r="G2615" s="7" t="s">
        <v>8871</v>
      </c>
      <c r="H2615" s="7" t="s">
        <v>9009</v>
      </c>
      <c r="I2615" s="7"/>
      <c r="J2615" s="7">
        <v>18</v>
      </c>
      <c r="K2615" s="7"/>
      <c r="L2615" s="7">
        <v>0.2</v>
      </c>
      <c r="M2615" s="7"/>
      <c r="N2615" s="7"/>
      <c r="O2615" s="7" t="s">
        <v>9056</v>
      </c>
      <c r="P2615" s="16">
        <f>IFERROR(LOOKUP(E2615,{30,43,48,53,58,63,68,73,78,83,88,93,97},{42,47,52,57,62,67,72,77,82,87,92,99,100}),999)</f>
        <v>82</v>
      </c>
      <c r="Q2615">
        <v>1</v>
      </c>
    </row>
    <row r="2616" spans="1:17" x14ac:dyDescent="0.35">
      <c r="A2616" s="7">
        <v>2357</v>
      </c>
      <c r="B2616" s="7" t="s">
        <v>9052</v>
      </c>
      <c r="C2616" s="77">
        <v>44860</v>
      </c>
      <c r="D2616" s="7" t="s">
        <v>6</v>
      </c>
      <c r="E2616">
        <v>75</v>
      </c>
      <c r="F2616" s="7" t="s">
        <v>8858</v>
      </c>
      <c r="G2616" s="7" t="s">
        <v>8871</v>
      </c>
      <c r="H2616" s="7" t="s">
        <v>9009</v>
      </c>
      <c r="I2616" s="7"/>
      <c r="J2616" s="7">
        <v>18</v>
      </c>
      <c r="K2616" s="7"/>
      <c r="L2616" s="7">
        <v>0.3</v>
      </c>
      <c r="M2616" s="7"/>
      <c r="N2616" s="7"/>
      <c r="O2616" s="7" t="s">
        <v>9056</v>
      </c>
      <c r="P2616" s="16">
        <f>IFERROR(LOOKUP(E2616,{30,43,48,53,58,63,68,73,78,83,88,93,97},{42,47,52,57,62,67,72,77,82,87,92,99,100}),999)</f>
        <v>77</v>
      </c>
      <c r="Q2616">
        <v>1</v>
      </c>
    </row>
    <row r="2617" spans="1:17" x14ac:dyDescent="0.35">
      <c r="A2617" s="7">
        <v>2358</v>
      </c>
      <c r="B2617" s="7" t="s">
        <v>9052</v>
      </c>
      <c r="C2617" s="77">
        <v>44860</v>
      </c>
      <c r="D2617" s="7" t="s">
        <v>6</v>
      </c>
      <c r="E2617">
        <v>79.5</v>
      </c>
      <c r="F2617" s="7" t="s">
        <v>8858</v>
      </c>
      <c r="G2617" s="7" t="s">
        <v>9</v>
      </c>
      <c r="H2617" s="7" t="s">
        <v>9053</v>
      </c>
      <c r="I2617" s="7">
        <v>220509</v>
      </c>
      <c r="J2617" s="7">
        <v>18</v>
      </c>
      <c r="K2617" s="157" t="s">
        <v>9078</v>
      </c>
      <c r="L2617" s="159">
        <v>0.3</v>
      </c>
      <c r="M2617" s="159" t="s">
        <v>9058</v>
      </c>
      <c r="N2617" s="7">
        <v>220509</v>
      </c>
      <c r="O2617" s="7" t="s">
        <v>9056</v>
      </c>
      <c r="P2617" s="16">
        <f>IFERROR(LOOKUP(E2617,{30,43,48,53,58,63,68,73,78,83,88,93,97},{42,47,52,57,62,67,72,77,82,87,92,99,100}),999)</f>
        <v>82</v>
      </c>
      <c r="Q2617">
        <v>1</v>
      </c>
    </row>
    <row r="2618" spans="1:17" x14ac:dyDescent="0.35">
      <c r="A2618" s="7">
        <v>2359</v>
      </c>
      <c r="B2618" s="7" t="s">
        <v>9052</v>
      </c>
      <c r="C2618" s="77">
        <v>44860</v>
      </c>
      <c r="D2618" s="7" t="s">
        <v>6</v>
      </c>
      <c r="E2618">
        <v>81</v>
      </c>
      <c r="F2618" s="7" t="s">
        <v>8858</v>
      </c>
      <c r="G2618" s="7" t="s">
        <v>8871</v>
      </c>
      <c r="H2618" s="7" t="s">
        <v>9009</v>
      </c>
      <c r="I2618" s="7"/>
      <c r="J2618" s="7">
        <v>18</v>
      </c>
      <c r="K2618" s="7"/>
      <c r="L2618" s="7">
        <v>0.3</v>
      </c>
      <c r="M2618" s="7"/>
      <c r="N2618" s="7"/>
      <c r="O2618" s="7" t="s">
        <v>9056</v>
      </c>
      <c r="P2618" s="16">
        <f>IFERROR(LOOKUP(E2618,{30,43,48,53,58,63,68,73,78,83,88,93,97},{42,47,52,57,62,67,72,77,82,87,92,99,100}),999)</f>
        <v>82</v>
      </c>
      <c r="Q2618">
        <v>1</v>
      </c>
    </row>
    <row r="2619" spans="1:17" x14ac:dyDescent="0.35">
      <c r="A2619" s="7">
        <v>2360</v>
      </c>
      <c r="B2619" s="7" t="s">
        <v>9052</v>
      </c>
      <c r="C2619" s="77">
        <v>44860</v>
      </c>
      <c r="D2619" s="7" t="s">
        <v>6</v>
      </c>
      <c r="E2619">
        <v>75</v>
      </c>
      <c r="F2619" s="7" t="s">
        <v>8858</v>
      </c>
      <c r="G2619" s="7" t="s">
        <v>8871</v>
      </c>
      <c r="H2619" s="7" t="s">
        <v>9009</v>
      </c>
      <c r="I2619" s="7"/>
      <c r="J2619" s="7">
        <v>60</v>
      </c>
      <c r="K2619" s="7"/>
      <c r="L2619" s="7">
        <v>0.2</v>
      </c>
      <c r="M2619" s="7"/>
      <c r="N2619" s="7"/>
      <c r="O2619" s="7" t="s">
        <v>9056</v>
      </c>
      <c r="P2619" s="16">
        <f>IFERROR(LOOKUP(E2619,{30,43,48,53,58,63,68,73,78,83,88,93,97},{42,47,52,57,62,67,72,77,82,87,92,99,100}),999)</f>
        <v>77</v>
      </c>
      <c r="Q2619">
        <v>1</v>
      </c>
    </row>
    <row r="2620" spans="1:17" x14ac:dyDescent="0.35">
      <c r="A2620" s="7">
        <v>3001</v>
      </c>
      <c r="B2620" s="7" t="s">
        <v>9052</v>
      </c>
      <c r="C2620" s="77">
        <v>44866</v>
      </c>
      <c r="D2620" s="7" t="s">
        <v>16</v>
      </c>
      <c r="E2620">
        <v>83.5</v>
      </c>
      <c r="F2620" s="7" t="s">
        <v>8858</v>
      </c>
      <c r="G2620" s="7" t="s">
        <v>8871</v>
      </c>
      <c r="H2620" s="7" t="s">
        <v>9009</v>
      </c>
      <c r="I2620" s="7"/>
      <c r="J2620" s="7">
        <v>18</v>
      </c>
      <c r="K2620" s="7"/>
      <c r="L2620" s="7">
        <v>0.4</v>
      </c>
      <c r="M2620" s="7"/>
      <c r="N2620" s="7"/>
      <c r="O2620" s="7" t="s">
        <v>9056</v>
      </c>
      <c r="P2620" s="16">
        <f>IFERROR(LOOKUP(E2620,{30,43,48,53,58,63,68,73,78,83,88,93,97},{42,47,52,57,62,67,72,77,82,87,92,99,100}),999)</f>
        <v>87</v>
      </c>
      <c r="Q2620">
        <v>1</v>
      </c>
    </row>
    <row r="2621" spans="1:17" x14ac:dyDescent="0.35">
      <c r="A2621" s="7">
        <v>3002</v>
      </c>
      <c r="B2621" s="7" t="s">
        <v>9052</v>
      </c>
      <c r="C2621" s="77">
        <v>44866</v>
      </c>
      <c r="D2621" s="7" t="s">
        <v>16</v>
      </c>
      <c r="E2621">
        <v>79</v>
      </c>
      <c r="F2621" s="7" t="s">
        <v>8858</v>
      </c>
      <c r="G2621" s="7" t="s">
        <v>8871</v>
      </c>
      <c r="H2621" s="7" t="s">
        <v>9009</v>
      </c>
      <c r="I2621" s="7"/>
      <c r="J2621" s="7">
        <v>60</v>
      </c>
      <c r="K2621" s="7"/>
      <c r="L2621" s="7">
        <v>0.3</v>
      </c>
      <c r="M2621" s="7"/>
      <c r="N2621" s="7"/>
      <c r="O2621" s="7" t="s">
        <v>9056</v>
      </c>
      <c r="P2621" s="16">
        <f>IFERROR(LOOKUP(E2621,{30,43,48,53,58,63,68,73,78,83,88,93,97},{42,47,52,57,62,67,72,77,82,87,92,99,100}),999)</f>
        <v>82</v>
      </c>
      <c r="Q2621">
        <v>1</v>
      </c>
    </row>
    <row r="2622" spans="1:17" x14ac:dyDescent="0.35">
      <c r="A2622" s="7">
        <v>3003</v>
      </c>
      <c r="B2622" s="7" t="s">
        <v>9052</v>
      </c>
      <c r="C2622" s="77">
        <v>44866</v>
      </c>
      <c r="D2622" s="7" t="s">
        <v>16</v>
      </c>
      <c r="E2622">
        <v>82.5</v>
      </c>
      <c r="F2622" s="7" t="s">
        <v>8858</v>
      </c>
      <c r="G2622" s="7" t="s">
        <v>8871</v>
      </c>
      <c r="H2622" s="7" t="s">
        <v>9009</v>
      </c>
      <c r="I2622" s="7"/>
      <c r="J2622" s="7">
        <v>60</v>
      </c>
      <c r="K2622" s="7"/>
      <c r="L2622" s="7">
        <v>0.3</v>
      </c>
      <c r="M2622" s="7"/>
      <c r="N2622" s="7"/>
      <c r="O2622" s="7" t="s">
        <v>9056</v>
      </c>
      <c r="P2622" s="16">
        <f>IFERROR(LOOKUP(E2622,{30,43,48,53,58,63,68,73,78,83,88,93,97},{42,47,52,57,62,67,72,77,82,87,92,99,100}),999)</f>
        <v>82</v>
      </c>
      <c r="Q2622">
        <v>1</v>
      </c>
    </row>
    <row r="2623" spans="1:17" x14ac:dyDescent="0.35">
      <c r="A2623" s="7">
        <v>3004</v>
      </c>
      <c r="B2623" s="7" t="s">
        <v>9052</v>
      </c>
      <c r="C2623" s="77">
        <v>44866</v>
      </c>
      <c r="D2623" s="7" t="s">
        <v>16</v>
      </c>
      <c r="E2623">
        <v>78.5</v>
      </c>
      <c r="F2623" s="7" t="s">
        <v>8858</v>
      </c>
      <c r="G2623" s="7" t="s">
        <v>8871</v>
      </c>
      <c r="H2623" s="7" t="s">
        <v>9009</v>
      </c>
      <c r="I2623" s="7"/>
      <c r="J2623" s="7">
        <v>60</v>
      </c>
      <c r="K2623" s="7"/>
      <c r="L2623" s="7">
        <v>9.9</v>
      </c>
      <c r="M2623" s="7"/>
      <c r="N2623" s="7"/>
      <c r="O2623" s="7" t="s">
        <v>9056</v>
      </c>
      <c r="P2623" s="16">
        <f>IFERROR(LOOKUP(E2623,{30,43,48,53,58,63,68,73,78,83,88,93,97},{42,47,52,57,62,67,72,77,82,87,92,99,100}),999)</f>
        <v>82</v>
      </c>
      <c r="Q2623">
        <v>1</v>
      </c>
    </row>
    <row r="2624" spans="1:17" ht="29" x14ac:dyDescent="0.35">
      <c r="A2624" s="7">
        <v>3005</v>
      </c>
      <c r="B2624" s="7" t="s">
        <v>9052</v>
      </c>
      <c r="C2624" s="77">
        <v>44866</v>
      </c>
      <c r="D2624" s="7" t="s">
        <v>16</v>
      </c>
      <c r="E2624">
        <v>70</v>
      </c>
      <c r="F2624" s="7" t="s">
        <v>8858</v>
      </c>
      <c r="G2624" s="7" t="s">
        <v>9</v>
      </c>
      <c r="H2624" s="7" t="s">
        <v>9053</v>
      </c>
      <c r="I2624" s="7">
        <v>220511</v>
      </c>
      <c r="J2624" s="7">
        <v>60</v>
      </c>
      <c r="K2624" s="157" t="s">
        <v>9068</v>
      </c>
      <c r="L2624" s="159">
        <v>0.3</v>
      </c>
      <c r="M2624" s="159" t="s">
        <v>9058</v>
      </c>
      <c r="N2624" s="7">
        <v>220511</v>
      </c>
      <c r="O2624" s="7" t="s">
        <v>9056</v>
      </c>
      <c r="P2624" s="16">
        <f>IFERROR(LOOKUP(E2624,{30,43,48,53,58,63,68,73,78,83,88,93,97},{42,47,52,57,62,67,72,77,82,87,92,99,100}),999)</f>
        <v>72</v>
      </c>
      <c r="Q2624">
        <v>1</v>
      </c>
    </row>
    <row r="2625" spans="1:17" x14ac:dyDescent="0.35">
      <c r="A2625" s="7">
        <v>3006</v>
      </c>
      <c r="B2625" s="7" t="s">
        <v>9052</v>
      </c>
      <c r="C2625" s="77">
        <v>44866</v>
      </c>
      <c r="D2625" s="7" t="s">
        <v>16</v>
      </c>
      <c r="E2625">
        <v>70</v>
      </c>
      <c r="F2625" s="7" t="s">
        <v>8858</v>
      </c>
      <c r="G2625" s="7" t="s">
        <v>8871</v>
      </c>
      <c r="H2625" s="7" t="s">
        <v>9009</v>
      </c>
      <c r="I2625" s="7"/>
      <c r="J2625" s="7">
        <v>18</v>
      </c>
      <c r="K2625" s="7"/>
      <c r="L2625" s="7">
        <v>0.2</v>
      </c>
      <c r="M2625" s="7"/>
      <c r="N2625" s="7"/>
      <c r="O2625" s="7" t="s">
        <v>9056</v>
      </c>
      <c r="P2625" s="16">
        <f>IFERROR(LOOKUP(E2625,{30,43,48,53,58,63,68,73,78,83,88,93,97},{42,47,52,57,62,67,72,77,82,87,92,99,100}),999)</f>
        <v>72</v>
      </c>
      <c r="Q2625">
        <v>1</v>
      </c>
    </row>
    <row r="2626" spans="1:17" x14ac:dyDescent="0.35">
      <c r="A2626" s="7">
        <v>3007</v>
      </c>
      <c r="B2626" s="7" t="s">
        <v>9052</v>
      </c>
      <c r="C2626" s="77">
        <v>44866</v>
      </c>
      <c r="D2626" s="7" t="s">
        <v>16</v>
      </c>
      <c r="E2626">
        <v>77</v>
      </c>
      <c r="F2626" s="7" t="s">
        <v>8858</v>
      </c>
      <c r="G2626" s="7" t="s">
        <v>8871</v>
      </c>
      <c r="H2626" s="7" t="s">
        <v>9009</v>
      </c>
      <c r="I2626" s="7"/>
      <c r="J2626" s="7">
        <v>60</v>
      </c>
      <c r="K2626" s="7"/>
      <c r="L2626" s="7">
        <v>0.3</v>
      </c>
      <c r="M2626" s="7"/>
      <c r="N2626" s="7"/>
      <c r="O2626" s="7" t="s">
        <v>9056</v>
      </c>
      <c r="P2626" s="16">
        <f>IFERROR(LOOKUP(E2626,{30,43,48,53,58,63,68,73,78,83,88,93,97},{42,47,52,57,62,67,72,77,82,87,92,99,100}),999)</f>
        <v>77</v>
      </c>
      <c r="Q2626">
        <v>1</v>
      </c>
    </row>
    <row r="2627" spans="1:17" ht="29" x14ac:dyDescent="0.35">
      <c r="A2627" s="7">
        <v>3008</v>
      </c>
      <c r="B2627" s="7" t="s">
        <v>9052</v>
      </c>
      <c r="C2627" s="77">
        <v>44866</v>
      </c>
      <c r="D2627" s="7" t="s">
        <v>16</v>
      </c>
      <c r="E2627">
        <v>76</v>
      </c>
      <c r="F2627" s="7" t="s">
        <v>8858</v>
      </c>
      <c r="G2627" s="7" t="s">
        <v>9</v>
      </c>
      <c r="H2627" s="7" t="s">
        <v>9053</v>
      </c>
      <c r="I2627" s="7">
        <v>637420</v>
      </c>
      <c r="J2627" s="7">
        <v>18</v>
      </c>
      <c r="K2627" s="157" t="s">
        <v>9081</v>
      </c>
      <c r="L2627" s="159">
        <v>0.3</v>
      </c>
      <c r="M2627" s="159" t="s">
        <v>9058</v>
      </c>
      <c r="N2627" s="7">
        <v>637420</v>
      </c>
      <c r="O2627" s="7" t="s">
        <v>9056</v>
      </c>
      <c r="P2627" s="16">
        <f>IFERROR(LOOKUP(E2627,{30,43,48,53,58,63,68,73,78,83,88,93,97},{42,47,52,57,62,67,72,77,82,87,92,99,100}),999)</f>
        <v>77</v>
      </c>
      <c r="Q2627">
        <v>1</v>
      </c>
    </row>
    <row r="2628" spans="1:17" x14ac:dyDescent="0.35">
      <c r="A2628" s="7">
        <v>3009</v>
      </c>
      <c r="B2628" s="7" t="s">
        <v>9052</v>
      </c>
      <c r="C2628" s="77">
        <v>44866</v>
      </c>
      <c r="D2628" s="7" t="s">
        <v>16</v>
      </c>
      <c r="E2628">
        <v>82.5</v>
      </c>
      <c r="F2628" s="7" t="s">
        <v>8858</v>
      </c>
      <c r="G2628" s="7" t="s">
        <v>8871</v>
      </c>
      <c r="H2628" s="7" t="s">
        <v>9009</v>
      </c>
      <c r="I2628" s="7"/>
      <c r="J2628" s="7">
        <v>18</v>
      </c>
      <c r="K2628" s="7"/>
      <c r="L2628" s="7">
        <v>0.3</v>
      </c>
      <c r="M2628" s="7"/>
      <c r="N2628" s="7"/>
      <c r="O2628" s="7" t="s">
        <v>9056</v>
      </c>
      <c r="P2628" s="16">
        <f>IFERROR(LOOKUP(E2628,{30,43,48,53,58,63,68,73,78,83,88,93,97},{42,47,52,57,62,67,72,77,82,87,92,99,100}),999)</f>
        <v>82</v>
      </c>
      <c r="Q2628">
        <v>1</v>
      </c>
    </row>
    <row r="2629" spans="1:17" x14ac:dyDescent="0.35">
      <c r="A2629" s="7">
        <v>3010</v>
      </c>
      <c r="B2629" s="7" t="s">
        <v>9052</v>
      </c>
      <c r="C2629" s="77">
        <v>44866</v>
      </c>
      <c r="D2629" s="7" t="s">
        <v>16</v>
      </c>
      <c r="E2629">
        <v>83</v>
      </c>
      <c r="F2629" s="7" t="s">
        <v>8858</v>
      </c>
      <c r="G2629" s="7" t="s">
        <v>8871</v>
      </c>
      <c r="H2629" s="7" t="s">
        <v>9009</v>
      </c>
      <c r="I2629" s="7"/>
      <c r="J2629" s="7">
        <v>18</v>
      </c>
      <c r="K2629" s="7"/>
      <c r="L2629" s="7">
        <v>0.3</v>
      </c>
      <c r="M2629" s="7"/>
      <c r="N2629" s="7"/>
      <c r="O2629" s="7" t="s">
        <v>9056</v>
      </c>
      <c r="P2629" s="16">
        <f>IFERROR(LOOKUP(E2629,{30,43,48,53,58,63,68,73,78,83,88,93,97},{42,47,52,57,62,67,72,77,82,87,92,99,100}),999)</f>
        <v>87</v>
      </c>
      <c r="Q2629">
        <v>1</v>
      </c>
    </row>
    <row r="2630" spans="1:17" x14ac:dyDescent="0.35">
      <c r="A2630" s="7">
        <v>3011</v>
      </c>
      <c r="B2630" s="7" t="s">
        <v>9052</v>
      </c>
      <c r="C2630" s="77">
        <v>44866</v>
      </c>
      <c r="D2630" s="7" t="s">
        <v>16</v>
      </c>
      <c r="E2630">
        <v>74.5</v>
      </c>
      <c r="F2630" s="7" t="s">
        <v>8858</v>
      </c>
      <c r="G2630" s="7" t="s">
        <v>8871</v>
      </c>
      <c r="H2630" s="7" t="s">
        <v>9009</v>
      </c>
      <c r="I2630" s="7"/>
      <c r="J2630" s="7">
        <v>18</v>
      </c>
      <c r="K2630" s="7"/>
      <c r="L2630" s="7">
        <v>0.3</v>
      </c>
      <c r="M2630" s="7"/>
      <c r="N2630" s="7"/>
      <c r="O2630" s="7" t="s">
        <v>9056</v>
      </c>
      <c r="P2630" s="16">
        <f>IFERROR(LOOKUP(E2630,{30,43,48,53,58,63,68,73,78,83,88,93,97},{42,47,52,57,62,67,72,77,82,87,92,99,100}),999)</f>
        <v>77</v>
      </c>
      <c r="Q2630">
        <v>1</v>
      </c>
    </row>
    <row r="2631" spans="1:17" x14ac:dyDescent="0.35">
      <c r="A2631" s="7">
        <v>3012</v>
      </c>
      <c r="B2631" s="7" t="s">
        <v>9052</v>
      </c>
      <c r="C2631" s="77">
        <v>44866</v>
      </c>
      <c r="D2631" s="7" t="s">
        <v>16</v>
      </c>
      <c r="E2631">
        <v>75</v>
      </c>
      <c r="F2631" s="7" t="s">
        <v>8858</v>
      </c>
      <c r="G2631" s="7" t="s">
        <v>9</v>
      </c>
      <c r="H2631" s="7" t="s">
        <v>9053</v>
      </c>
      <c r="I2631" s="7">
        <v>220513</v>
      </c>
      <c r="J2631" s="7">
        <v>18</v>
      </c>
      <c r="K2631" s="157" t="s">
        <v>9080</v>
      </c>
      <c r="L2631" s="159">
        <v>0.3</v>
      </c>
      <c r="M2631" s="159" t="s">
        <v>9058</v>
      </c>
      <c r="N2631" s="7">
        <v>220513</v>
      </c>
      <c r="O2631" s="7" t="s">
        <v>9056</v>
      </c>
      <c r="P2631" s="16">
        <f>IFERROR(LOOKUP(E2631,{30,43,48,53,58,63,68,73,78,83,88,93,97},{42,47,52,57,62,67,72,77,82,87,92,99,100}),999)</f>
        <v>77</v>
      </c>
      <c r="Q2631">
        <v>1</v>
      </c>
    </row>
    <row r="2632" spans="1:17" x14ac:dyDescent="0.35">
      <c r="A2632" s="7">
        <v>3013</v>
      </c>
      <c r="B2632" s="7" t="s">
        <v>9052</v>
      </c>
      <c r="C2632" s="77">
        <v>44866</v>
      </c>
      <c r="D2632" s="7" t="s">
        <v>16</v>
      </c>
      <c r="E2632">
        <v>79</v>
      </c>
      <c r="F2632" s="7" t="s">
        <v>8858</v>
      </c>
      <c r="G2632" s="7" t="s">
        <v>9</v>
      </c>
      <c r="H2632" s="7" t="s">
        <v>9053</v>
      </c>
      <c r="I2632" s="7">
        <v>220509</v>
      </c>
      <c r="J2632" s="7">
        <v>60</v>
      </c>
      <c r="K2632" s="157" t="s">
        <v>9078</v>
      </c>
      <c r="L2632" s="159">
        <v>0.3</v>
      </c>
      <c r="M2632" s="159" t="s">
        <v>9058</v>
      </c>
      <c r="N2632" s="7">
        <v>220509</v>
      </c>
      <c r="O2632" s="7" t="s">
        <v>9056</v>
      </c>
      <c r="P2632" s="16">
        <f>IFERROR(LOOKUP(E2632,{30,43,48,53,58,63,68,73,78,83,88,93,97},{42,47,52,57,62,67,72,77,82,87,92,99,100}),999)</f>
        <v>82</v>
      </c>
      <c r="Q2632">
        <v>1</v>
      </c>
    </row>
    <row r="2633" spans="1:17" x14ac:dyDescent="0.35">
      <c r="A2633" s="7">
        <v>3014</v>
      </c>
      <c r="B2633" s="7" t="s">
        <v>9052</v>
      </c>
      <c r="C2633" s="77">
        <v>44866</v>
      </c>
      <c r="D2633" s="7" t="s">
        <v>16</v>
      </c>
      <c r="E2633">
        <v>78</v>
      </c>
      <c r="F2633" s="7" t="s">
        <v>8858</v>
      </c>
      <c r="G2633" s="7" t="s">
        <v>8871</v>
      </c>
      <c r="H2633" s="7" t="s">
        <v>9009</v>
      </c>
      <c r="I2633" s="7"/>
      <c r="J2633" s="7">
        <v>60</v>
      </c>
      <c r="K2633" s="7"/>
      <c r="L2633" s="7">
        <v>9.9</v>
      </c>
      <c r="M2633" s="7"/>
      <c r="N2633" s="7"/>
      <c r="O2633" s="7" t="s">
        <v>9056</v>
      </c>
      <c r="P2633" s="16">
        <f>IFERROR(LOOKUP(E2633,{30,43,48,53,58,63,68,73,78,83,88,93,97},{42,47,52,57,62,67,72,77,82,87,92,99,100}),999)</f>
        <v>82</v>
      </c>
      <c r="Q2633">
        <v>1</v>
      </c>
    </row>
    <row r="2634" spans="1:17" x14ac:dyDescent="0.35">
      <c r="A2634" s="7">
        <v>3015</v>
      </c>
      <c r="B2634" s="7" t="s">
        <v>9052</v>
      </c>
      <c r="C2634" s="77">
        <v>44866</v>
      </c>
      <c r="D2634" s="7" t="s">
        <v>16</v>
      </c>
      <c r="E2634">
        <v>84</v>
      </c>
      <c r="F2634" s="7" t="s">
        <v>8858</v>
      </c>
      <c r="G2634" s="7" t="s">
        <v>8871</v>
      </c>
      <c r="H2634" s="7" t="s">
        <v>9009</v>
      </c>
      <c r="I2634" s="7"/>
      <c r="J2634" s="7">
        <v>60</v>
      </c>
      <c r="K2634" s="7"/>
      <c r="L2634" s="7">
        <v>0.3</v>
      </c>
      <c r="M2634" s="7"/>
      <c r="N2634" s="7"/>
      <c r="O2634" s="7" t="s">
        <v>9056</v>
      </c>
      <c r="P2634" s="16">
        <f>IFERROR(LOOKUP(E2634,{30,43,48,53,58,63,68,73,78,83,88,93,97},{42,47,52,57,62,67,72,77,82,87,92,99,100}),999)</f>
        <v>87</v>
      </c>
      <c r="Q2634">
        <v>1</v>
      </c>
    </row>
    <row r="2635" spans="1:17" x14ac:dyDescent="0.35">
      <c r="A2635" s="7">
        <v>3016</v>
      </c>
      <c r="B2635" s="7" t="s">
        <v>9052</v>
      </c>
      <c r="C2635" s="77">
        <v>44866</v>
      </c>
      <c r="D2635" s="7" t="s">
        <v>16</v>
      </c>
      <c r="E2635">
        <v>83</v>
      </c>
      <c r="F2635" s="7" t="s">
        <v>8858</v>
      </c>
      <c r="G2635" s="7" t="s">
        <v>8871</v>
      </c>
      <c r="H2635" s="7" t="s">
        <v>9009</v>
      </c>
      <c r="I2635" s="7"/>
      <c r="J2635" s="7">
        <v>60</v>
      </c>
      <c r="K2635" s="7"/>
      <c r="L2635" s="7">
        <v>0.3</v>
      </c>
      <c r="M2635" s="7"/>
      <c r="N2635" s="7"/>
      <c r="O2635" s="7" t="s">
        <v>9056</v>
      </c>
      <c r="P2635" s="16">
        <f>IFERROR(LOOKUP(E2635,{30,43,48,53,58,63,68,73,78,83,88,93,97},{42,47,52,57,62,67,72,77,82,87,92,99,100}),999)</f>
        <v>87</v>
      </c>
      <c r="Q2635">
        <v>1</v>
      </c>
    </row>
    <row r="2636" spans="1:17" x14ac:dyDescent="0.35">
      <c r="A2636" s="7">
        <v>3017</v>
      </c>
      <c r="B2636" s="7" t="s">
        <v>9052</v>
      </c>
      <c r="C2636" s="77">
        <v>44866</v>
      </c>
      <c r="D2636" s="7" t="s">
        <v>16</v>
      </c>
      <c r="E2636">
        <v>81</v>
      </c>
      <c r="F2636" s="7" t="s">
        <v>8858</v>
      </c>
      <c r="G2636" s="7" t="s">
        <v>9</v>
      </c>
      <c r="H2636" s="7" t="s">
        <v>9053</v>
      </c>
      <c r="I2636" s="7">
        <v>637422</v>
      </c>
      <c r="J2636" s="7">
        <v>60</v>
      </c>
      <c r="K2636" s="157" t="s">
        <v>9109</v>
      </c>
      <c r="L2636" s="159">
        <v>0.3</v>
      </c>
      <c r="M2636" s="159" t="s">
        <v>9058</v>
      </c>
      <c r="N2636" s="7">
        <v>637422</v>
      </c>
      <c r="O2636" s="7" t="s">
        <v>9056</v>
      </c>
      <c r="P2636" s="16">
        <f>IFERROR(LOOKUP(E2636,{30,43,48,53,58,63,68,73,78,83,88,93,97},{42,47,52,57,62,67,72,77,82,87,92,99,100}),999)</f>
        <v>82</v>
      </c>
      <c r="Q2636">
        <v>1</v>
      </c>
    </row>
    <row r="2637" spans="1:17" x14ac:dyDescent="0.35">
      <c r="A2637" s="7">
        <v>3018</v>
      </c>
      <c r="B2637" s="7" t="s">
        <v>9052</v>
      </c>
      <c r="C2637" s="77">
        <v>44866</v>
      </c>
      <c r="D2637" s="7" t="s">
        <v>16</v>
      </c>
      <c r="E2637">
        <v>81.5</v>
      </c>
      <c r="F2637" s="7" t="s">
        <v>8858</v>
      </c>
      <c r="G2637" s="7" t="s">
        <v>8871</v>
      </c>
      <c r="H2637" s="7" t="s">
        <v>9009</v>
      </c>
      <c r="I2637" s="7"/>
      <c r="J2637" s="7">
        <v>18</v>
      </c>
      <c r="K2637" s="7"/>
      <c r="L2637" s="7">
        <v>0.3</v>
      </c>
      <c r="M2637" s="7"/>
      <c r="N2637" s="7"/>
      <c r="O2637" s="7" t="s">
        <v>9056</v>
      </c>
      <c r="P2637" s="16">
        <f>IFERROR(LOOKUP(E2637,{30,43,48,53,58,63,68,73,78,83,88,93,97},{42,47,52,57,62,67,72,77,82,87,92,99,100}),999)</f>
        <v>82</v>
      </c>
      <c r="Q2637">
        <v>1</v>
      </c>
    </row>
    <row r="2638" spans="1:17" ht="29" x14ac:dyDescent="0.35">
      <c r="A2638" s="7">
        <v>3019</v>
      </c>
      <c r="B2638" s="7" t="s">
        <v>9052</v>
      </c>
      <c r="C2638" s="77">
        <v>44866</v>
      </c>
      <c r="D2638" s="7" t="s">
        <v>16</v>
      </c>
      <c r="E2638">
        <v>77.3</v>
      </c>
      <c r="F2638" s="7" t="s">
        <v>8858</v>
      </c>
      <c r="G2638" s="7" t="s">
        <v>9</v>
      </c>
      <c r="H2638" s="7" t="s">
        <v>9053</v>
      </c>
      <c r="I2638" s="7">
        <v>91286</v>
      </c>
      <c r="J2638" s="7">
        <v>60</v>
      </c>
      <c r="K2638" s="157" t="s">
        <v>9112</v>
      </c>
      <c r="L2638" s="7">
        <v>0.3</v>
      </c>
      <c r="M2638" s="7"/>
      <c r="N2638" s="7">
        <v>91286</v>
      </c>
      <c r="O2638" s="7" t="s">
        <v>9056</v>
      </c>
      <c r="P2638" s="16">
        <f>IFERROR(LOOKUP(E2638,{30,43,48,53,58,63,68,73,78,83,88,93,97},{42,47,52,57,62,67,72,77,82,87,92,99,100}),999)</f>
        <v>77</v>
      </c>
      <c r="Q2638">
        <v>1</v>
      </c>
    </row>
    <row r="2639" spans="1:17" x14ac:dyDescent="0.35">
      <c r="A2639" s="7">
        <v>3020</v>
      </c>
      <c r="B2639" s="7" t="s">
        <v>9052</v>
      </c>
      <c r="C2639" s="77">
        <v>44866</v>
      </c>
      <c r="D2639" s="7" t="s">
        <v>16</v>
      </c>
      <c r="E2639">
        <v>78</v>
      </c>
      <c r="F2639" s="7" t="s">
        <v>8858</v>
      </c>
      <c r="G2639" s="7" t="s">
        <v>9</v>
      </c>
      <c r="H2639" s="7" t="s">
        <v>9053</v>
      </c>
      <c r="I2639" s="7">
        <v>220509</v>
      </c>
      <c r="J2639" s="7">
        <v>18</v>
      </c>
      <c r="K2639" s="157" t="s">
        <v>9078</v>
      </c>
      <c r="L2639" s="159">
        <v>0.3</v>
      </c>
      <c r="M2639" s="159" t="s">
        <v>9058</v>
      </c>
      <c r="N2639" s="7">
        <v>220509</v>
      </c>
      <c r="O2639" s="7" t="s">
        <v>9056</v>
      </c>
      <c r="P2639" s="16">
        <f>IFERROR(LOOKUP(E2639,{30,43,48,53,58,63,68,73,78,83,88,93,97},{42,47,52,57,62,67,72,77,82,87,92,99,100}),999)</f>
        <v>82</v>
      </c>
      <c r="Q2639">
        <v>1</v>
      </c>
    </row>
    <row r="2640" spans="1:17" x14ac:dyDescent="0.35">
      <c r="A2640" s="7">
        <v>3021</v>
      </c>
      <c r="B2640" s="7" t="s">
        <v>9052</v>
      </c>
      <c r="C2640" s="77">
        <v>44866</v>
      </c>
      <c r="D2640" s="7" t="s">
        <v>16</v>
      </c>
      <c r="E2640">
        <v>81.5</v>
      </c>
      <c r="F2640" s="7" t="s">
        <v>8858</v>
      </c>
      <c r="G2640" s="7" t="s">
        <v>8871</v>
      </c>
      <c r="H2640" s="7" t="s">
        <v>9009</v>
      </c>
      <c r="I2640" s="7"/>
      <c r="J2640" s="7">
        <v>60</v>
      </c>
      <c r="K2640" s="7"/>
      <c r="L2640" s="7">
        <v>0.3</v>
      </c>
      <c r="M2640" s="7"/>
      <c r="N2640" s="7"/>
      <c r="O2640" s="7" t="s">
        <v>9056</v>
      </c>
      <c r="P2640" s="16">
        <f>IFERROR(LOOKUP(E2640,{30,43,48,53,58,63,68,73,78,83,88,93,97},{42,47,52,57,62,67,72,77,82,87,92,99,100}),999)</f>
        <v>82</v>
      </c>
      <c r="Q2640">
        <v>1</v>
      </c>
    </row>
    <row r="2641" spans="1:17" x14ac:dyDescent="0.35">
      <c r="A2641" s="7">
        <v>3022</v>
      </c>
      <c r="B2641" s="7" t="s">
        <v>9052</v>
      </c>
      <c r="C2641" s="77">
        <v>44866</v>
      </c>
      <c r="D2641" s="7" t="s">
        <v>16</v>
      </c>
      <c r="E2641">
        <v>80</v>
      </c>
      <c r="F2641" s="7" t="s">
        <v>8858</v>
      </c>
      <c r="G2641" s="7" t="s">
        <v>9</v>
      </c>
      <c r="H2641" s="7" t="s">
        <v>9053</v>
      </c>
      <c r="I2641" s="7">
        <v>220510</v>
      </c>
      <c r="J2641" s="7">
        <v>60</v>
      </c>
      <c r="K2641" s="157" t="s">
        <v>9078</v>
      </c>
      <c r="L2641" s="159">
        <v>0.3</v>
      </c>
      <c r="M2641" s="159" t="s">
        <v>9058</v>
      </c>
      <c r="N2641" s="7">
        <v>220510</v>
      </c>
      <c r="O2641" s="7" t="s">
        <v>9056</v>
      </c>
      <c r="P2641" s="16">
        <f>IFERROR(LOOKUP(E2641,{30,43,48,53,58,63,68,73,78,83,88,93,97},{42,47,52,57,62,67,72,77,82,87,92,99,100}),999)</f>
        <v>82</v>
      </c>
      <c r="Q2641">
        <v>1</v>
      </c>
    </row>
    <row r="2642" spans="1:17" x14ac:dyDescent="0.35">
      <c r="A2642" s="7">
        <v>3023</v>
      </c>
      <c r="B2642" s="7" t="s">
        <v>9052</v>
      </c>
      <c r="C2642" s="77">
        <v>44866</v>
      </c>
      <c r="D2642" s="7" t="s">
        <v>16</v>
      </c>
      <c r="E2642">
        <v>79</v>
      </c>
      <c r="F2642" s="7" t="s">
        <v>8858</v>
      </c>
      <c r="G2642" s="7" t="s">
        <v>8871</v>
      </c>
      <c r="H2642" s="7" t="s">
        <v>9009</v>
      </c>
      <c r="I2642" s="7"/>
      <c r="J2642" s="7">
        <v>60</v>
      </c>
      <c r="K2642" s="7"/>
      <c r="L2642" s="7">
        <v>0.3</v>
      </c>
      <c r="M2642" s="7"/>
      <c r="N2642" s="7"/>
      <c r="O2642" s="7" t="s">
        <v>9056</v>
      </c>
      <c r="P2642" s="16">
        <f>IFERROR(LOOKUP(E2642,{30,43,48,53,58,63,68,73,78,83,88,93,97},{42,47,52,57,62,67,72,77,82,87,92,99,100}),999)</f>
        <v>82</v>
      </c>
      <c r="Q2642">
        <v>1</v>
      </c>
    </row>
    <row r="2643" spans="1:17" ht="29" x14ac:dyDescent="0.35">
      <c r="A2643" s="7">
        <v>3024</v>
      </c>
      <c r="B2643" s="7" t="s">
        <v>9052</v>
      </c>
      <c r="C2643" s="77">
        <v>44866</v>
      </c>
      <c r="D2643" s="7" t="s">
        <v>16</v>
      </c>
      <c r="E2643">
        <v>74.5</v>
      </c>
      <c r="F2643" s="7" t="s">
        <v>8858</v>
      </c>
      <c r="G2643" s="7" t="s">
        <v>9</v>
      </c>
      <c r="H2643" s="7" t="s">
        <v>9053</v>
      </c>
      <c r="I2643" s="7">
        <v>91286</v>
      </c>
      <c r="J2643" s="7">
        <v>60</v>
      </c>
      <c r="K2643" s="157" t="s">
        <v>9112</v>
      </c>
      <c r="L2643" s="7">
        <v>0.3</v>
      </c>
      <c r="M2643" s="7"/>
      <c r="N2643" s="7">
        <v>91286</v>
      </c>
      <c r="O2643" s="7" t="s">
        <v>9056</v>
      </c>
      <c r="P2643" s="16">
        <f>IFERROR(LOOKUP(E2643,{30,43,48,53,58,63,68,73,78,83,88,93,97},{42,47,52,57,62,67,72,77,82,87,92,99,100}),999)</f>
        <v>77</v>
      </c>
      <c r="Q2643">
        <v>1</v>
      </c>
    </row>
    <row r="2644" spans="1:17" x14ac:dyDescent="0.35">
      <c r="A2644" s="7">
        <v>3025</v>
      </c>
      <c r="B2644" s="7" t="s">
        <v>9052</v>
      </c>
      <c r="C2644" s="77">
        <v>44866</v>
      </c>
      <c r="D2644" s="7" t="s">
        <v>16</v>
      </c>
      <c r="E2644">
        <v>82</v>
      </c>
      <c r="F2644" s="7" t="s">
        <v>8858</v>
      </c>
      <c r="G2644" s="7" t="s">
        <v>8871</v>
      </c>
      <c r="H2644" s="7" t="s">
        <v>9009</v>
      </c>
      <c r="I2644" s="7"/>
      <c r="J2644" s="7">
        <v>18</v>
      </c>
      <c r="K2644" s="7"/>
      <c r="L2644" s="7">
        <v>0.3</v>
      </c>
      <c r="M2644" s="7"/>
      <c r="N2644" s="7"/>
      <c r="O2644" s="7" t="s">
        <v>9056</v>
      </c>
      <c r="P2644" s="16">
        <f>IFERROR(LOOKUP(E2644,{30,43,48,53,58,63,68,73,78,83,88,93,97},{42,47,52,57,62,67,72,77,82,87,92,99,100}),999)</f>
        <v>82</v>
      </c>
      <c r="Q2644">
        <v>1</v>
      </c>
    </row>
    <row r="2645" spans="1:17" x14ac:dyDescent="0.35">
      <c r="A2645" s="7">
        <v>3026</v>
      </c>
      <c r="B2645" s="7" t="s">
        <v>9052</v>
      </c>
      <c r="C2645" s="77">
        <v>44866</v>
      </c>
      <c r="D2645" s="7" t="s">
        <v>16</v>
      </c>
      <c r="E2645">
        <v>73</v>
      </c>
      <c r="F2645" s="7" t="s">
        <v>8858</v>
      </c>
      <c r="G2645" s="7" t="s">
        <v>8871</v>
      </c>
      <c r="H2645" s="7" t="s">
        <v>9009</v>
      </c>
      <c r="I2645" s="7"/>
      <c r="J2645" s="7">
        <v>60</v>
      </c>
      <c r="K2645" s="7"/>
      <c r="L2645" s="7">
        <v>0.2</v>
      </c>
      <c r="M2645" s="7"/>
      <c r="N2645" s="7"/>
      <c r="O2645" s="7" t="s">
        <v>9056</v>
      </c>
      <c r="P2645" s="16">
        <f>IFERROR(LOOKUP(E2645,{30,43,48,53,58,63,68,73,78,83,88,93,97},{42,47,52,57,62,67,72,77,82,87,92,99,100}),999)</f>
        <v>77</v>
      </c>
      <c r="Q2645">
        <v>1</v>
      </c>
    </row>
    <row r="2646" spans="1:17" x14ac:dyDescent="0.35">
      <c r="A2646" s="7">
        <v>3027</v>
      </c>
      <c r="B2646" s="7" t="s">
        <v>9052</v>
      </c>
      <c r="C2646" s="77">
        <v>44866</v>
      </c>
      <c r="D2646" s="7" t="s">
        <v>16</v>
      </c>
      <c r="E2646">
        <v>76</v>
      </c>
      <c r="F2646" s="7" t="s">
        <v>8858</v>
      </c>
      <c r="G2646" s="7" t="s">
        <v>8871</v>
      </c>
      <c r="H2646" s="7" t="s">
        <v>9009</v>
      </c>
      <c r="I2646" s="7"/>
      <c r="J2646" s="7">
        <v>18</v>
      </c>
      <c r="K2646" s="7"/>
      <c r="L2646" s="7">
        <v>0.3</v>
      </c>
      <c r="M2646" s="7"/>
      <c r="N2646" s="7"/>
      <c r="O2646" s="7" t="s">
        <v>9056</v>
      </c>
      <c r="P2646" s="16">
        <f>IFERROR(LOOKUP(E2646,{30,43,48,53,58,63,68,73,78,83,88,93,97},{42,47,52,57,62,67,72,77,82,87,92,99,100}),999)</f>
        <v>77</v>
      </c>
      <c r="Q2646">
        <v>1</v>
      </c>
    </row>
    <row r="2647" spans="1:17" x14ac:dyDescent="0.35">
      <c r="A2647" s="7">
        <v>3028</v>
      </c>
      <c r="B2647" s="7" t="s">
        <v>9052</v>
      </c>
      <c r="C2647" s="77">
        <v>44866</v>
      </c>
      <c r="D2647" s="7" t="s">
        <v>16</v>
      </c>
      <c r="E2647">
        <v>76</v>
      </c>
      <c r="F2647" s="7" t="s">
        <v>8858</v>
      </c>
      <c r="G2647" s="7" t="s">
        <v>9</v>
      </c>
      <c r="H2647" s="7" t="s">
        <v>9053</v>
      </c>
      <c r="I2647" s="7">
        <v>637422</v>
      </c>
      <c r="J2647" s="7">
        <v>60</v>
      </c>
      <c r="K2647" s="157" t="s">
        <v>9109</v>
      </c>
      <c r="L2647" s="159">
        <v>0.3</v>
      </c>
      <c r="M2647" s="159" t="s">
        <v>9058</v>
      </c>
      <c r="N2647" s="7">
        <v>637422</v>
      </c>
      <c r="O2647" s="7" t="s">
        <v>9056</v>
      </c>
      <c r="P2647" s="16">
        <f>IFERROR(LOOKUP(E2647,{30,43,48,53,58,63,68,73,78,83,88,93,97},{42,47,52,57,62,67,72,77,82,87,92,99,100}),999)</f>
        <v>77</v>
      </c>
      <c r="Q2647">
        <v>1</v>
      </c>
    </row>
    <row r="2648" spans="1:17" x14ac:dyDescent="0.35">
      <c r="A2648" s="7">
        <v>3029</v>
      </c>
      <c r="B2648" s="7" t="s">
        <v>9052</v>
      </c>
      <c r="C2648" s="77">
        <v>44866</v>
      </c>
      <c r="D2648" s="7" t="s">
        <v>16</v>
      </c>
      <c r="E2648">
        <v>77</v>
      </c>
      <c r="F2648" s="7" t="s">
        <v>8858</v>
      </c>
      <c r="G2648" s="7" t="s">
        <v>8871</v>
      </c>
      <c r="H2648" s="7" t="s">
        <v>9009</v>
      </c>
      <c r="I2648" s="7"/>
      <c r="J2648" s="7">
        <v>60</v>
      </c>
      <c r="K2648" s="7"/>
      <c r="L2648" s="7">
        <v>0.3</v>
      </c>
      <c r="M2648" s="7"/>
      <c r="N2648" s="7"/>
      <c r="O2648" s="7" t="s">
        <v>9056</v>
      </c>
      <c r="P2648" s="16">
        <f>IFERROR(LOOKUP(E2648,{30,43,48,53,58,63,68,73,78,83,88,93,97},{42,47,52,57,62,67,72,77,82,87,92,99,100}),999)</f>
        <v>77</v>
      </c>
      <c r="Q2648">
        <v>1</v>
      </c>
    </row>
    <row r="2649" spans="1:17" x14ac:dyDescent="0.35">
      <c r="A2649" s="7">
        <v>3030</v>
      </c>
      <c r="B2649" s="7" t="s">
        <v>9052</v>
      </c>
      <c r="C2649" s="77">
        <v>44866</v>
      </c>
      <c r="D2649" s="7" t="s">
        <v>16</v>
      </c>
      <c r="E2649">
        <v>73.5</v>
      </c>
      <c r="F2649" s="7" t="s">
        <v>8858</v>
      </c>
      <c r="G2649" s="7" t="s">
        <v>8871</v>
      </c>
      <c r="H2649" s="7" t="s">
        <v>9009</v>
      </c>
      <c r="I2649" s="7"/>
      <c r="J2649" s="7">
        <v>60</v>
      </c>
      <c r="K2649" s="7"/>
      <c r="L2649" s="7">
        <v>0.3</v>
      </c>
      <c r="M2649" s="7"/>
      <c r="N2649" s="7"/>
      <c r="O2649" s="7" t="s">
        <v>9056</v>
      </c>
      <c r="P2649" s="16">
        <f>IFERROR(LOOKUP(E2649,{30,43,48,53,58,63,68,73,78,83,88,93,97},{42,47,52,57,62,67,72,77,82,87,92,99,100}),999)</f>
        <v>77</v>
      </c>
      <c r="Q2649">
        <v>1</v>
      </c>
    </row>
    <row r="2650" spans="1:17" x14ac:dyDescent="0.35">
      <c r="A2650" s="7">
        <v>3031</v>
      </c>
      <c r="B2650" s="7" t="s">
        <v>9052</v>
      </c>
      <c r="C2650" s="77">
        <v>44866</v>
      </c>
      <c r="D2650" s="7" t="s">
        <v>16</v>
      </c>
      <c r="E2650">
        <v>80</v>
      </c>
      <c r="F2650" s="7" t="s">
        <v>8858</v>
      </c>
      <c r="G2650" s="7" t="s">
        <v>8871</v>
      </c>
      <c r="H2650" s="7" t="s">
        <v>9009</v>
      </c>
      <c r="I2650" s="7"/>
      <c r="J2650" s="7">
        <v>18</v>
      </c>
      <c r="K2650" s="7"/>
      <c r="L2650" s="7">
        <v>0.3</v>
      </c>
      <c r="M2650" s="7"/>
      <c r="N2650" s="7"/>
      <c r="O2650" s="7" t="s">
        <v>9056</v>
      </c>
      <c r="P2650" s="16">
        <f>IFERROR(LOOKUP(E2650,{30,43,48,53,58,63,68,73,78,83,88,93,97},{42,47,52,57,62,67,72,77,82,87,92,99,100}),999)</f>
        <v>82</v>
      </c>
      <c r="Q2650">
        <v>1</v>
      </c>
    </row>
    <row r="2651" spans="1:17" x14ac:dyDescent="0.35">
      <c r="A2651" s="7">
        <v>3032</v>
      </c>
      <c r="B2651" s="7" t="s">
        <v>9052</v>
      </c>
      <c r="C2651" s="77">
        <v>44866</v>
      </c>
      <c r="D2651" s="7" t="s">
        <v>16</v>
      </c>
      <c r="E2651">
        <v>81.5</v>
      </c>
      <c r="F2651" s="7" t="s">
        <v>8858</v>
      </c>
      <c r="G2651" s="7" t="s">
        <v>8871</v>
      </c>
      <c r="H2651" s="7" t="s">
        <v>9009</v>
      </c>
      <c r="I2651" s="7"/>
      <c r="J2651" s="7">
        <v>18</v>
      </c>
      <c r="K2651" s="7"/>
      <c r="L2651" s="7">
        <v>0.3</v>
      </c>
      <c r="M2651" s="7"/>
      <c r="N2651" s="7"/>
      <c r="O2651" s="7" t="s">
        <v>9056</v>
      </c>
      <c r="P2651" s="16">
        <f>IFERROR(LOOKUP(E2651,{30,43,48,53,58,63,68,73,78,83,88,93,97},{42,47,52,57,62,67,72,77,82,87,92,99,100}),999)</f>
        <v>82</v>
      </c>
      <c r="Q2651">
        <v>1</v>
      </c>
    </row>
    <row r="2652" spans="1:17" ht="29" x14ac:dyDescent="0.35">
      <c r="A2652" s="7">
        <v>3033</v>
      </c>
      <c r="B2652" s="7" t="s">
        <v>9052</v>
      </c>
      <c r="C2652" s="77">
        <v>44866</v>
      </c>
      <c r="D2652" s="7" t="s">
        <v>16</v>
      </c>
      <c r="E2652">
        <v>72</v>
      </c>
      <c r="F2652" s="7" t="s">
        <v>8858</v>
      </c>
      <c r="G2652" s="7" t="s">
        <v>9</v>
      </c>
      <c r="H2652" s="7" t="s">
        <v>9053</v>
      </c>
      <c r="I2652" s="7">
        <v>220197</v>
      </c>
      <c r="J2652" s="7">
        <v>60</v>
      </c>
      <c r="K2652" s="157" t="s">
        <v>9062</v>
      </c>
      <c r="L2652" s="7">
        <v>0.2</v>
      </c>
      <c r="M2652" s="159" t="s">
        <v>9058</v>
      </c>
      <c r="N2652" s="7">
        <v>220197</v>
      </c>
      <c r="O2652" s="7" t="s">
        <v>9056</v>
      </c>
      <c r="P2652" s="16">
        <f>IFERROR(LOOKUP(E2652,{30,43,48,53,58,63,68,73,78,83,88,93,97},{42,47,52,57,62,67,72,77,82,87,92,99,100}),999)</f>
        <v>72</v>
      </c>
      <c r="Q2652">
        <v>1</v>
      </c>
    </row>
    <row r="2653" spans="1:17" x14ac:dyDescent="0.35">
      <c r="A2653" s="7">
        <v>3034</v>
      </c>
      <c r="B2653" s="7" t="s">
        <v>9052</v>
      </c>
      <c r="C2653" s="77">
        <v>44866</v>
      </c>
      <c r="D2653" s="7" t="s">
        <v>16</v>
      </c>
      <c r="E2653">
        <v>77</v>
      </c>
      <c r="F2653" s="7" t="s">
        <v>8858</v>
      </c>
      <c r="G2653" s="7" t="s">
        <v>8871</v>
      </c>
      <c r="H2653" s="7" t="s">
        <v>9009</v>
      </c>
      <c r="I2653" s="7"/>
      <c r="J2653" s="7">
        <v>18</v>
      </c>
      <c r="K2653" s="7"/>
      <c r="L2653" s="7">
        <v>9.9</v>
      </c>
      <c r="M2653" s="7"/>
      <c r="N2653" s="7"/>
      <c r="O2653" s="7" t="s">
        <v>9056</v>
      </c>
      <c r="P2653" s="16">
        <f>IFERROR(LOOKUP(E2653,{30,43,48,53,58,63,68,73,78,83,88,93,97},{42,47,52,57,62,67,72,77,82,87,92,99,100}),999)</f>
        <v>77</v>
      </c>
      <c r="Q2653">
        <v>1</v>
      </c>
    </row>
    <row r="2654" spans="1:17" x14ac:dyDescent="0.35">
      <c r="A2654" s="7">
        <v>3035</v>
      </c>
      <c r="B2654" s="7" t="s">
        <v>9052</v>
      </c>
      <c r="C2654" s="77">
        <v>44866</v>
      </c>
      <c r="D2654" s="7" t="s">
        <v>16</v>
      </c>
      <c r="E2654">
        <v>85</v>
      </c>
      <c r="F2654" s="7" t="s">
        <v>8858</v>
      </c>
      <c r="G2654" s="7" t="s">
        <v>8871</v>
      </c>
      <c r="H2654" s="7" t="s">
        <v>9009</v>
      </c>
      <c r="I2654" s="7"/>
      <c r="J2654" s="7">
        <v>18</v>
      </c>
      <c r="K2654" s="7"/>
      <c r="L2654" s="7">
        <v>0.3</v>
      </c>
      <c r="M2654" s="7"/>
      <c r="N2654" s="7"/>
      <c r="O2654" s="7" t="s">
        <v>9056</v>
      </c>
      <c r="P2654" s="16">
        <f>IFERROR(LOOKUP(E2654,{30,43,48,53,58,63,68,73,78,83,88,93,97},{42,47,52,57,62,67,72,77,82,87,92,99,100}),999)</f>
        <v>87</v>
      </c>
      <c r="Q2654">
        <v>1</v>
      </c>
    </row>
    <row r="2655" spans="1:17" x14ac:dyDescent="0.35">
      <c r="A2655" s="7">
        <v>3036</v>
      </c>
      <c r="B2655" s="7" t="s">
        <v>9052</v>
      </c>
      <c r="C2655" s="77">
        <v>44866</v>
      </c>
      <c r="D2655" s="7" t="s">
        <v>16</v>
      </c>
      <c r="E2655">
        <v>77</v>
      </c>
      <c r="F2655" s="7" t="s">
        <v>8858</v>
      </c>
      <c r="G2655" s="7" t="s">
        <v>8871</v>
      </c>
      <c r="H2655" s="7" t="s">
        <v>9009</v>
      </c>
      <c r="I2655" s="7"/>
      <c r="J2655" s="7">
        <v>60</v>
      </c>
      <c r="K2655" s="7"/>
      <c r="L2655" s="7">
        <v>0.3</v>
      </c>
      <c r="M2655" s="7"/>
      <c r="N2655" s="7"/>
      <c r="O2655" s="7" t="s">
        <v>9056</v>
      </c>
      <c r="P2655" s="16">
        <f>IFERROR(LOOKUP(E2655,{30,43,48,53,58,63,68,73,78,83,88,93,97},{42,47,52,57,62,67,72,77,82,87,92,99,100}),999)</f>
        <v>77</v>
      </c>
      <c r="Q2655">
        <v>1</v>
      </c>
    </row>
    <row r="2656" spans="1:17" x14ac:dyDescent="0.35">
      <c r="A2656" s="7">
        <v>3037</v>
      </c>
      <c r="B2656" s="7" t="s">
        <v>9052</v>
      </c>
      <c r="C2656" s="77">
        <v>44866</v>
      </c>
      <c r="D2656" s="7" t="s">
        <v>16</v>
      </c>
      <c r="E2656">
        <v>82</v>
      </c>
      <c r="F2656" s="7" t="s">
        <v>8858</v>
      </c>
      <c r="G2656" s="7" t="s">
        <v>9</v>
      </c>
      <c r="H2656" s="7" t="s">
        <v>9053</v>
      </c>
      <c r="I2656" s="7">
        <v>91185</v>
      </c>
      <c r="J2656" s="7">
        <v>60</v>
      </c>
      <c r="K2656" s="157" t="s">
        <v>9116</v>
      </c>
      <c r="L2656" s="159">
        <v>0.4</v>
      </c>
      <c r="M2656" s="7"/>
      <c r="N2656" s="7">
        <v>91185</v>
      </c>
      <c r="O2656" s="7" t="s">
        <v>9056</v>
      </c>
      <c r="P2656" s="16">
        <f>IFERROR(LOOKUP(E2656,{30,43,48,53,58,63,68,73,78,83,88,93,97},{42,47,52,57,62,67,72,77,82,87,92,99,100}),999)</f>
        <v>82</v>
      </c>
      <c r="Q2656">
        <v>1</v>
      </c>
    </row>
    <row r="2657" spans="1:17" ht="29" x14ac:dyDescent="0.35">
      <c r="A2657" s="7">
        <v>3038</v>
      </c>
      <c r="B2657" s="7" t="s">
        <v>9052</v>
      </c>
      <c r="C2657" s="77">
        <v>44866</v>
      </c>
      <c r="D2657" s="7" t="s">
        <v>16</v>
      </c>
      <c r="E2657">
        <v>80</v>
      </c>
      <c r="F2657" s="7" t="s">
        <v>8858</v>
      </c>
      <c r="G2657" s="7" t="s">
        <v>9</v>
      </c>
      <c r="H2657" s="7" t="s">
        <v>9053</v>
      </c>
      <c r="I2657" s="7">
        <v>220266</v>
      </c>
      <c r="J2657" s="7">
        <v>18</v>
      </c>
      <c r="K2657" s="157" t="s">
        <v>9124</v>
      </c>
      <c r="L2657" s="159">
        <v>0.4</v>
      </c>
      <c r="M2657" s="159" t="s">
        <v>9058</v>
      </c>
      <c r="N2657" s="7">
        <v>220266</v>
      </c>
      <c r="O2657" s="7" t="s">
        <v>9056</v>
      </c>
      <c r="P2657" s="16">
        <f>IFERROR(LOOKUP(E2657,{30,43,48,53,58,63,68,73,78,83,88,93,97},{42,47,52,57,62,67,72,77,82,87,92,99,100}),999)</f>
        <v>82</v>
      </c>
      <c r="Q2657">
        <v>1</v>
      </c>
    </row>
    <row r="2658" spans="1:17" x14ac:dyDescent="0.35">
      <c r="A2658" s="7">
        <v>3039</v>
      </c>
      <c r="B2658" s="7" t="s">
        <v>9052</v>
      </c>
      <c r="C2658" s="77">
        <v>44866</v>
      </c>
      <c r="D2658" s="7" t="s">
        <v>16</v>
      </c>
      <c r="E2658">
        <v>78.5</v>
      </c>
      <c r="F2658" s="7" t="s">
        <v>8858</v>
      </c>
      <c r="G2658" s="7" t="s">
        <v>8871</v>
      </c>
      <c r="H2658" s="7" t="s">
        <v>9009</v>
      </c>
      <c r="I2658" s="7"/>
      <c r="J2658" s="7">
        <v>18</v>
      </c>
      <c r="K2658" s="7"/>
      <c r="L2658" s="7">
        <v>1.2</v>
      </c>
      <c r="M2658" s="7"/>
      <c r="N2658" s="7"/>
      <c r="O2658" s="7" t="s">
        <v>9056</v>
      </c>
      <c r="P2658" s="16">
        <f>IFERROR(LOOKUP(E2658,{30,43,48,53,58,63,68,73,78,83,88,93,97},{42,47,52,57,62,67,72,77,82,87,92,99,100}),999)</f>
        <v>82</v>
      </c>
      <c r="Q2658">
        <v>1</v>
      </c>
    </row>
    <row r="2659" spans="1:17" x14ac:dyDescent="0.35">
      <c r="A2659" s="7">
        <v>3040</v>
      </c>
      <c r="B2659" s="7" t="s">
        <v>9052</v>
      </c>
      <c r="C2659" s="77">
        <v>44866</v>
      </c>
      <c r="D2659" s="7" t="s">
        <v>16</v>
      </c>
      <c r="E2659">
        <v>83</v>
      </c>
      <c r="F2659" s="7" t="s">
        <v>8858</v>
      </c>
      <c r="G2659" s="7" t="s">
        <v>8871</v>
      </c>
      <c r="H2659" s="7" t="s">
        <v>9009</v>
      </c>
      <c r="I2659" s="7"/>
      <c r="J2659" s="7">
        <v>18</v>
      </c>
      <c r="K2659" s="7"/>
      <c r="L2659" s="7">
        <v>0.2</v>
      </c>
      <c r="M2659" s="7"/>
      <c r="N2659" s="7"/>
      <c r="O2659" s="7" t="s">
        <v>9056</v>
      </c>
      <c r="P2659" s="16">
        <f>IFERROR(LOOKUP(E2659,{30,43,48,53,58,63,68,73,78,83,88,93,97},{42,47,52,57,62,67,72,77,82,87,92,99,100}),999)</f>
        <v>87</v>
      </c>
      <c r="Q2659">
        <v>1</v>
      </c>
    </row>
    <row r="2660" spans="1:17" x14ac:dyDescent="0.35">
      <c r="A2660" s="7">
        <v>3041</v>
      </c>
      <c r="B2660" s="7" t="s">
        <v>9052</v>
      </c>
      <c r="C2660" s="77">
        <v>44866</v>
      </c>
      <c r="D2660" s="7" t="s">
        <v>16</v>
      </c>
      <c r="E2660">
        <v>75</v>
      </c>
      <c r="F2660" s="7" t="s">
        <v>8858</v>
      </c>
      <c r="G2660" s="7" t="s">
        <v>8871</v>
      </c>
      <c r="H2660" s="7" t="s">
        <v>9009</v>
      </c>
      <c r="I2660" s="7"/>
      <c r="J2660" s="7">
        <v>60</v>
      </c>
      <c r="K2660" s="7"/>
      <c r="L2660" s="7">
        <v>0.3</v>
      </c>
      <c r="M2660" s="7"/>
      <c r="N2660" s="7"/>
      <c r="O2660" s="7" t="s">
        <v>9056</v>
      </c>
      <c r="P2660" s="16">
        <f>IFERROR(LOOKUP(E2660,{30,43,48,53,58,63,68,73,78,83,88,93,97},{42,47,52,57,62,67,72,77,82,87,92,99,100}),999)</f>
        <v>77</v>
      </c>
      <c r="Q2660">
        <v>1</v>
      </c>
    </row>
    <row r="2661" spans="1:17" x14ac:dyDescent="0.35">
      <c r="A2661" s="7">
        <v>3042</v>
      </c>
      <c r="B2661" s="7" t="s">
        <v>9052</v>
      </c>
      <c r="C2661" s="77">
        <v>44866</v>
      </c>
      <c r="D2661" s="7" t="s">
        <v>16</v>
      </c>
      <c r="E2661">
        <v>79.5</v>
      </c>
      <c r="F2661" s="7" t="s">
        <v>8858</v>
      </c>
      <c r="G2661" s="7" t="s">
        <v>8871</v>
      </c>
      <c r="H2661" s="7" t="s">
        <v>9009</v>
      </c>
      <c r="I2661" s="7"/>
      <c r="J2661" s="7">
        <v>18</v>
      </c>
      <c r="K2661" s="7"/>
      <c r="L2661" s="7">
        <v>0.3</v>
      </c>
      <c r="M2661" s="7"/>
      <c r="N2661" s="7"/>
      <c r="O2661" s="7" t="s">
        <v>9056</v>
      </c>
      <c r="P2661" s="16">
        <f>IFERROR(LOOKUP(E2661,{30,43,48,53,58,63,68,73,78,83,88,93,97},{42,47,52,57,62,67,72,77,82,87,92,99,100}),999)</f>
        <v>82</v>
      </c>
      <c r="Q2661">
        <v>1</v>
      </c>
    </row>
    <row r="2662" spans="1:17" x14ac:dyDescent="0.35">
      <c r="A2662" s="7">
        <v>3043</v>
      </c>
      <c r="B2662" s="7" t="s">
        <v>9052</v>
      </c>
      <c r="C2662" s="77">
        <v>44866</v>
      </c>
      <c r="D2662" s="7" t="s">
        <v>16</v>
      </c>
      <c r="E2662">
        <v>79</v>
      </c>
      <c r="F2662" s="7" t="s">
        <v>8858</v>
      </c>
      <c r="G2662" s="7" t="s">
        <v>8871</v>
      </c>
      <c r="H2662" s="7" t="s">
        <v>9009</v>
      </c>
      <c r="I2662" s="7"/>
      <c r="J2662" s="7">
        <v>60</v>
      </c>
      <c r="K2662" s="7"/>
      <c r="L2662" s="7">
        <v>0.3</v>
      </c>
      <c r="M2662" s="7"/>
      <c r="N2662" s="7"/>
      <c r="O2662" s="7" t="s">
        <v>9056</v>
      </c>
      <c r="P2662" s="16">
        <f>IFERROR(LOOKUP(E2662,{30,43,48,53,58,63,68,73,78,83,88,93,97},{42,47,52,57,62,67,72,77,82,87,92,99,100}),999)</f>
        <v>82</v>
      </c>
      <c r="Q2662">
        <v>1</v>
      </c>
    </row>
    <row r="2663" spans="1:17" x14ac:dyDescent="0.35">
      <c r="A2663" s="7">
        <v>3044</v>
      </c>
      <c r="B2663" s="7" t="s">
        <v>9052</v>
      </c>
      <c r="C2663" s="77">
        <v>44866</v>
      </c>
      <c r="D2663" s="7" t="s">
        <v>16</v>
      </c>
      <c r="E2663">
        <v>69.5</v>
      </c>
      <c r="F2663" s="7" t="s">
        <v>8858</v>
      </c>
      <c r="G2663" s="7" t="s">
        <v>9</v>
      </c>
      <c r="H2663" s="7" t="s">
        <v>9053</v>
      </c>
      <c r="I2663" s="7">
        <v>637603</v>
      </c>
      <c r="J2663" s="7">
        <v>18</v>
      </c>
      <c r="K2663" s="157" t="s">
        <v>9055</v>
      </c>
      <c r="L2663" s="159">
        <v>1.2</v>
      </c>
      <c r="M2663" s="159" t="s">
        <v>9000</v>
      </c>
      <c r="N2663" s="7">
        <v>637603</v>
      </c>
      <c r="O2663" s="7" t="s">
        <v>9056</v>
      </c>
      <c r="P2663" s="16">
        <f>IFERROR(LOOKUP(E2663,{30,43,48,53,58,63,68,73,78,83,88,93,97},{42,47,52,57,62,67,72,77,82,87,92,99,100}),999)</f>
        <v>72</v>
      </c>
      <c r="Q2663">
        <v>1</v>
      </c>
    </row>
    <row r="2664" spans="1:17" x14ac:dyDescent="0.35">
      <c r="A2664" s="7">
        <v>3045</v>
      </c>
      <c r="B2664" s="7" t="s">
        <v>9052</v>
      </c>
      <c r="C2664" s="77">
        <v>44866</v>
      </c>
      <c r="D2664" s="7" t="s">
        <v>16</v>
      </c>
      <c r="E2664">
        <v>86</v>
      </c>
      <c r="F2664" s="7" t="s">
        <v>8858</v>
      </c>
      <c r="G2664" s="7" t="s">
        <v>8871</v>
      </c>
      <c r="H2664" s="7" t="s">
        <v>9009</v>
      </c>
      <c r="I2664" s="7"/>
      <c r="J2664" s="7">
        <v>18</v>
      </c>
      <c r="K2664" s="7"/>
      <c r="L2664" s="7">
        <v>0.4</v>
      </c>
      <c r="M2664" s="7"/>
      <c r="N2664" s="7"/>
      <c r="O2664" s="7" t="s">
        <v>9056</v>
      </c>
      <c r="P2664" s="16">
        <f>IFERROR(LOOKUP(E2664,{30,43,48,53,58,63,68,73,78,83,88,93,97},{42,47,52,57,62,67,72,77,82,87,92,99,100}),999)</f>
        <v>87</v>
      </c>
      <c r="Q2664">
        <v>1</v>
      </c>
    </row>
    <row r="2665" spans="1:17" x14ac:dyDescent="0.35">
      <c r="A2665" s="7">
        <v>3046</v>
      </c>
      <c r="B2665" s="7" t="s">
        <v>9052</v>
      </c>
      <c r="C2665" s="77">
        <v>44866</v>
      </c>
      <c r="D2665" s="7" t="s">
        <v>16</v>
      </c>
      <c r="E2665">
        <v>76</v>
      </c>
      <c r="F2665" s="7" t="s">
        <v>8858</v>
      </c>
      <c r="G2665" s="7" t="s">
        <v>9</v>
      </c>
      <c r="H2665" s="7" t="s">
        <v>9053</v>
      </c>
      <c r="I2665" s="7">
        <v>637603</v>
      </c>
      <c r="J2665" s="7">
        <v>60</v>
      </c>
      <c r="K2665" s="157" t="s">
        <v>9055</v>
      </c>
      <c r="L2665" s="159">
        <v>1.2</v>
      </c>
      <c r="M2665" s="159" t="s">
        <v>9000</v>
      </c>
      <c r="N2665" s="7">
        <v>637603</v>
      </c>
      <c r="O2665" s="7" t="s">
        <v>9056</v>
      </c>
      <c r="P2665" s="16">
        <f>IFERROR(LOOKUP(E2665,{30,43,48,53,58,63,68,73,78,83,88,93,97},{42,47,52,57,62,67,72,77,82,87,92,99,100}),999)</f>
        <v>77</v>
      </c>
      <c r="Q2665">
        <v>1</v>
      </c>
    </row>
    <row r="2666" spans="1:17" x14ac:dyDescent="0.35">
      <c r="A2666" s="7">
        <v>3047</v>
      </c>
      <c r="B2666" s="7" t="s">
        <v>9052</v>
      </c>
      <c r="C2666" s="77">
        <v>44866</v>
      </c>
      <c r="D2666" s="7" t="s">
        <v>16</v>
      </c>
      <c r="E2666">
        <v>73.5</v>
      </c>
      <c r="F2666" s="7" t="s">
        <v>8858</v>
      </c>
      <c r="G2666" s="7" t="s">
        <v>8871</v>
      </c>
      <c r="H2666" s="7" t="s">
        <v>9009</v>
      </c>
      <c r="I2666" s="7"/>
      <c r="J2666" s="7">
        <v>18</v>
      </c>
      <c r="K2666" s="7"/>
      <c r="L2666" s="7">
        <v>0.3</v>
      </c>
      <c r="M2666" s="7"/>
      <c r="N2666" s="7"/>
      <c r="O2666" s="7" t="s">
        <v>9056</v>
      </c>
      <c r="P2666" s="16">
        <f>IFERROR(LOOKUP(E2666,{30,43,48,53,58,63,68,73,78,83,88,93,97},{42,47,52,57,62,67,72,77,82,87,92,99,100}),999)</f>
        <v>77</v>
      </c>
      <c r="Q2666">
        <v>1</v>
      </c>
    </row>
    <row r="2667" spans="1:17" x14ac:dyDescent="0.35">
      <c r="A2667" s="7">
        <v>3048</v>
      </c>
      <c r="B2667" s="7" t="s">
        <v>9052</v>
      </c>
      <c r="C2667" s="77">
        <v>44866</v>
      </c>
      <c r="D2667" s="7" t="s">
        <v>16</v>
      </c>
      <c r="E2667">
        <v>85</v>
      </c>
      <c r="F2667" s="7" t="s">
        <v>8858</v>
      </c>
      <c r="G2667" s="7" t="s">
        <v>9</v>
      </c>
      <c r="H2667" s="7" t="s">
        <v>9053</v>
      </c>
      <c r="I2667" s="7">
        <v>220509</v>
      </c>
      <c r="J2667" s="7">
        <v>18</v>
      </c>
      <c r="K2667" s="157" t="s">
        <v>9078</v>
      </c>
      <c r="L2667" s="159">
        <v>0.3</v>
      </c>
      <c r="M2667" s="159" t="s">
        <v>9058</v>
      </c>
      <c r="N2667" s="7">
        <v>220509</v>
      </c>
      <c r="O2667" s="7" t="s">
        <v>9056</v>
      </c>
      <c r="P2667" s="16">
        <f>IFERROR(LOOKUP(E2667,{30,43,48,53,58,63,68,73,78,83,88,93,97},{42,47,52,57,62,67,72,77,82,87,92,99,100}),999)</f>
        <v>87</v>
      </c>
      <c r="Q2667">
        <v>1</v>
      </c>
    </row>
    <row r="2668" spans="1:17" x14ac:dyDescent="0.35">
      <c r="A2668" s="7">
        <v>3049</v>
      </c>
      <c r="B2668" s="7" t="s">
        <v>9052</v>
      </c>
      <c r="C2668" s="77">
        <v>44866</v>
      </c>
      <c r="D2668" s="7" t="s">
        <v>16</v>
      </c>
      <c r="E2668">
        <v>71</v>
      </c>
      <c r="F2668" s="7" t="s">
        <v>8858</v>
      </c>
      <c r="G2668" s="7" t="s">
        <v>8871</v>
      </c>
      <c r="H2668" s="7" t="s">
        <v>9009</v>
      </c>
      <c r="I2668" s="7"/>
      <c r="J2668" s="7">
        <v>18</v>
      </c>
      <c r="K2668" s="7"/>
      <c r="L2668" s="7">
        <v>0.2</v>
      </c>
      <c r="M2668" s="7"/>
      <c r="N2668" s="7"/>
      <c r="O2668" s="7" t="s">
        <v>9056</v>
      </c>
      <c r="P2668" s="16">
        <f>IFERROR(LOOKUP(E2668,{30,43,48,53,58,63,68,73,78,83,88,93,97},{42,47,52,57,62,67,72,77,82,87,92,99,100}),999)</f>
        <v>72</v>
      </c>
      <c r="Q2668">
        <v>1</v>
      </c>
    </row>
    <row r="2669" spans="1:17" x14ac:dyDescent="0.35">
      <c r="A2669" s="7">
        <v>3050</v>
      </c>
      <c r="B2669" s="7" t="s">
        <v>9052</v>
      </c>
      <c r="C2669" s="77">
        <v>44866</v>
      </c>
      <c r="D2669" s="7" t="s">
        <v>16</v>
      </c>
      <c r="E2669">
        <v>73</v>
      </c>
      <c r="F2669" s="7" t="s">
        <v>8858</v>
      </c>
      <c r="G2669" s="7" t="s">
        <v>8871</v>
      </c>
      <c r="H2669" s="7" t="s">
        <v>9009</v>
      </c>
      <c r="I2669" s="7"/>
      <c r="J2669" s="7">
        <v>60</v>
      </c>
      <c r="K2669" s="7"/>
      <c r="L2669" s="7">
        <v>0.3</v>
      </c>
      <c r="M2669" s="7"/>
      <c r="N2669" s="7"/>
      <c r="O2669" s="7" t="s">
        <v>9056</v>
      </c>
      <c r="P2669" s="16">
        <f>IFERROR(LOOKUP(E2669,{30,43,48,53,58,63,68,73,78,83,88,93,97},{42,47,52,57,62,67,72,77,82,87,92,99,100}),999)</f>
        <v>77</v>
      </c>
      <c r="Q2669">
        <v>1</v>
      </c>
    </row>
    <row r="2670" spans="1:17" x14ac:dyDescent="0.35">
      <c r="A2670" s="7">
        <v>3051</v>
      </c>
      <c r="B2670" s="7" t="s">
        <v>9052</v>
      </c>
      <c r="C2670" s="77">
        <v>44866</v>
      </c>
      <c r="D2670" s="7" t="s">
        <v>16</v>
      </c>
      <c r="E2670">
        <v>76</v>
      </c>
      <c r="F2670" s="7" t="s">
        <v>8858</v>
      </c>
      <c r="G2670" s="7" t="s">
        <v>9</v>
      </c>
      <c r="H2670" s="7" t="s">
        <v>9053</v>
      </c>
      <c r="I2670" s="7">
        <v>637603</v>
      </c>
      <c r="J2670" s="7">
        <v>18</v>
      </c>
      <c r="K2670" s="157" t="s">
        <v>9055</v>
      </c>
      <c r="L2670" s="159">
        <v>1.2</v>
      </c>
      <c r="M2670" s="159" t="s">
        <v>9000</v>
      </c>
      <c r="N2670" s="7">
        <v>637603</v>
      </c>
      <c r="O2670" s="7" t="s">
        <v>9056</v>
      </c>
      <c r="P2670" s="16">
        <f>IFERROR(LOOKUP(E2670,{30,43,48,53,58,63,68,73,78,83,88,93,97},{42,47,52,57,62,67,72,77,82,87,92,99,100}),999)</f>
        <v>77</v>
      </c>
      <c r="Q2670">
        <v>1</v>
      </c>
    </row>
    <row r="2671" spans="1:17" x14ac:dyDescent="0.35">
      <c r="A2671" s="7">
        <v>3052</v>
      </c>
      <c r="B2671" s="7" t="s">
        <v>9052</v>
      </c>
      <c r="C2671" s="77">
        <v>44866</v>
      </c>
      <c r="D2671" s="7" t="s">
        <v>16</v>
      </c>
      <c r="E2671">
        <v>81.5</v>
      </c>
      <c r="F2671" s="7" t="s">
        <v>8858</v>
      </c>
      <c r="G2671" s="7" t="s">
        <v>9</v>
      </c>
      <c r="H2671" s="7" t="s">
        <v>9009</v>
      </c>
      <c r="I2671" s="7"/>
      <c r="J2671" s="7">
        <v>18</v>
      </c>
      <c r="K2671" s="7"/>
      <c r="L2671" s="7">
        <v>0.4</v>
      </c>
      <c r="M2671" s="7"/>
      <c r="N2671" s="7"/>
      <c r="O2671" s="7" t="s">
        <v>9056</v>
      </c>
      <c r="P2671" s="16">
        <f>IFERROR(LOOKUP(E2671,{30,43,48,53,58,63,68,73,78,83,88,93,97},{42,47,52,57,62,67,72,77,82,87,92,99,100}),999)</f>
        <v>82</v>
      </c>
      <c r="Q2671">
        <v>1</v>
      </c>
    </row>
    <row r="2672" spans="1:17" x14ac:dyDescent="0.35">
      <c r="A2672" s="7">
        <v>3053</v>
      </c>
      <c r="B2672" s="7" t="s">
        <v>9052</v>
      </c>
      <c r="C2672" s="77">
        <v>44866</v>
      </c>
      <c r="D2672" s="7" t="s">
        <v>16</v>
      </c>
      <c r="E2672">
        <v>74</v>
      </c>
      <c r="F2672" s="7" t="s">
        <v>8858</v>
      </c>
      <c r="G2672" s="7" t="s">
        <v>9</v>
      </c>
      <c r="H2672" s="7" t="s">
        <v>9053</v>
      </c>
      <c r="I2672" s="7">
        <v>637603</v>
      </c>
      <c r="J2672" s="7">
        <v>60</v>
      </c>
      <c r="K2672" s="157" t="s">
        <v>9055</v>
      </c>
      <c r="L2672" s="159">
        <v>1.2</v>
      </c>
      <c r="M2672" s="159" t="s">
        <v>9000</v>
      </c>
      <c r="N2672" s="7">
        <v>637603</v>
      </c>
      <c r="O2672" s="7" t="s">
        <v>9056</v>
      </c>
      <c r="P2672" s="16">
        <f>IFERROR(LOOKUP(E2672,{30,43,48,53,58,63,68,73,78,83,88,93,97},{42,47,52,57,62,67,72,77,82,87,92,99,100}),999)</f>
        <v>77</v>
      </c>
      <c r="Q2672">
        <v>1</v>
      </c>
    </row>
    <row r="2673" spans="1:17" x14ac:dyDescent="0.35">
      <c r="A2673" s="7">
        <v>3054</v>
      </c>
      <c r="B2673" s="7" t="s">
        <v>9052</v>
      </c>
      <c r="C2673" s="77">
        <v>44866</v>
      </c>
      <c r="D2673" s="7" t="s">
        <v>16</v>
      </c>
      <c r="E2673">
        <v>74</v>
      </c>
      <c r="F2673" s="7" t="s">
        <v>8858</v>
      </c>
      <c r="G2673" s="7" t="s">
        <v>8871</v>
      </c>
      <c r="H2673" s="7" t="s">
        <v>9009</v>
      </c>
      <c r="I2673" s="7"/>
      <c r="J2673" s="7">
        <v>60</v>
      </c>
      <c r="K2673" s="7"/>
      <c r="L2673" s="7">
        <v>9.9</v>
      </c>
      <c r="M2673" s="7"/>
      <c r="N2673" s="7"/>
      <c r="O2673" s="7" t="s">
        <v>9056</v>
      </c>
      <c r="P2673" s="16">
        <f>IFERROR(LOOKUP(E2673,{30,43,48,53,58,63,68,73,78,83,88,93,97},{42,47,52,57,62,67,72,77,82,87,92,99,100}),999)</f>
        <v>77</v>
      </c>
      <c r="Q2673">
        <v>1</v>
      </c>
    </row>
    <row r="2674" spans="1:17" x14ac:dyDescent="0.35">
      <c r="A2674" s="7">
        <v>3055</v>
      </c>
      <c r="B2674" s="7" t="s">
        <v>9052</v>
      </c>
      <c r="C2674" s="77">
        <v>44866</v>
      </c>
      <c r="D2674" s="7" t="s">
        <v>16</v>
      </c>
      <c r="E2674">
        <v>82</v>
      </c>
      <c r="F2674" s="7" t="s">
        <v>8858</v>
      </c>
      <c r="G2674" s="7" t="s">
        <v>8871</v>
      </c>
      <c r="H2674" s="7" t="s">
        <v>9009</v>
      </c>
      <c r="I2674" s="7"/>
      <c r="J2674" s="7">
        <v>60</v>
      </c>
      <c r="K2674" s="7"/>
      <c r="L2674" s="7">
        <v>0.3</v>
      </c>
      <c r="M2674" s="7"/>
      <c r="N2674" s="7"/>
      <c r="O2674" s="7" t="s">
        <v>9056</v>
      </c>
      <c r="P2674" s="16">
        <f>IFERROR(LOOKUP(E2674,{30,43,48,53,58,63,68,73,78,83,88,93,97},{42,47,52,57,62,67,72,77,82,87,92,99,100}),999)</f>
        <v>82</v>
      </c>
      <c r="Q2674">
        <v>1</v>
      </c>
    </row>
    <row r="2675" spans="1:17" x14ac:dyDescent="0.35">
      <c r="A2675" s="7">
        <v>3056</v>
      </c>
      <c r="B2675" s="7" t="s">
        <v>9052</v>
      </c>
      <c r="C2675" s="77">
        <v>44866</v>
      </c>
      <c r="D2675" s="7" t="s">
        <v>16</v>
      </c>
      <c r="E2675">
        <v>79</v>
      </c>
      <c r="F2675" s="7" t="s">
        <v>8858</v>
      </c>
      <c r="G2675" s="7" t="s">
        <v>8871</v>
      </c>
      <c r="H2675" s="7" t="s">
        <v>9009</v>
      </c>
      <c r="I2675" s="7"/>
      <c r="J2675" s="7">
        <v>18</v>
      </c>
      <c r="K2675" s="7"/>
      <c r="L2675" s="7">
        <v>9.9</v>
      </c>
      <c r="M2675" s="7"/>
      <c r="N2675" s="7"/>
      <c r="O2675" s="7" t="s">
        <v>9056</v>
      </c>
      <c r="P2675" s="16">
        <f>IFERROR(LOOKUP(E2675,{30,43,48,53,58,63,68,73,78,83,88,93,97},{42,47,52,57,62,67,72,77,82,87,92,99,100}),999)</f>
        <v>82</v>
      </c>
      <c r="Q2675">
        <v>1</v>
      </c>
    </row>
    <row r="2676" spans="1:17" x14ac:dyDescent="0.35">
      <c r="A2676" s="7">
        <v>3057</v>
      </c>
      <c r="B2676" s="7" t="s">
        <v>9052</v>
      </c>
      <c r="C2676" s="77">
        <v>44866</v>
      </c>
      <c r="D2676" s="7" t="s">
        <v>16</v>
      </c>
      <c r="E2676">
        <v>78</v>
      </c>
      <c r="F2676" s="7" t="s">
        <v>8858</v>
      </c>
      <c r="G2676" s="7" t="s">
        <v>8871</v>
      </c>
      <c r="H2676" s="7" t="s">
        <v>9009</v>
      </c>
      <c r="I2676" s="7"/>
      <c r="J2676" s="7">
        <v>18</v>
      </c>
      <c r="K2676" s="7"/>
      <c r="L2676" s="7">
        <v>0.2</v>
      </c>
      <c r="M2676" s="7"/>
      <c r="N2676" s="7"/>
      <c r="O2676" s="7" t="s">
        <v>9056</v>
      </c>
      <c r="P2676" s="16">
        <f>IFERROR(LOOKUP(E2676,{30,43,48,53,58,63,68,73,78,83,88,93,97},{42,47,52,57,62,67,72,77,82,87,92,99,100}),999)</f>
        <v>82</v>
      </c>
      <c r="Q2676">
        <v>1</v>
      </c>
    </row>
    <row r="2677" spans="1:17" x14ac:dyDescent="0.35">
      <c r="A2677" s="7">
        <v>3058</v>
      </c>
      <c r="B2677" s="7" t="s">
        <v>9052</v>
      </c>
      <c r="C2677" s="77">
        <v>44866</v>
      </c>
      <c r="D2677" s="7" t="s">
        <v>16</v>
      </c>
      <c r="E2677">
        <v>71</v>
      </c>
      <c r="F2677" s="7" t="s">
        <v>8858</v>
      </c>
      <c r="G2677" s="7" t="s">
        <v>9</v>
      </c>
      <c r="H2677" s="7" t="s">
        <v>9053</v>
      </c>
      <c r="I2677" s="7">
        <v>220509</v>
      </c>
      <c r="J2677" s="7">
        <v>60</v>
      </c>
      <c r="K2677" s="157" t="s">
        <v>9078</v>
      </c>
      <c r="L2677" s="159">
        <v>0.3</v>
      </c>
      <c r="M2677" s="159" t="s">
        <v>9058</v>
      </c>
      <c r="N2677" s="7">
        <v>220509</v>
      </c>
      <c r="O2677" s="7" t="s">
        <v>9056</v>
      </c>
      <c r="P2677" s="16">
        <f>IFERROR(LOOKUP(E2677,{30,43,48,53,58,63,68,73,78,83,88,93,97},{42,47,52,57,62,67,72,77,82,87,92,99,100}),999)</f>
        <v>72</v>
      </c>
      <c r="Q2677">
        <v>1</v>
      </c>
    </row>
    <row r="2678" spans="1:17" x14ac:dyDescent="0.35">
      <c r="A2678" s="7">
        <v>3059</v>
      </c>
      <c r="B2678" s="7" t="s">
        <v>9052</v>
      </c>
      <c r="C2678" s="77">
        <v>44866</v>
      </c>
      <c r="D2678" s="7" t="s">
        <v>16</v>
      </c>
      <c r="E2678">
        <v>74</v>
      </c>
      <c r="F2678" s="7" t="s">
        <v>8858</v>
      </c>
      <c r="G2678" s="7" t="s">
        <v>9</v>
      </c>
      <c r="H2678" s="7" t="s">
        <v>9053</v>
      </c>
      <c r="I2678" s="7">
        <v>637422</v>
      </c>
      <c r="J2678" s="7">
        <v>60</v>
      </c>
      <c r="K2678" s="157" t="s">
        <v>9109</v>
      </c>
      <c r="L2678" s="159">
        <v>0.3</v>
      </c>
      <c r="M2678" s="159" t="s">
        <v>9058</v>
      </c>
      <c r="N2678" s="7">
        <v>637422</v>
      </c>
      <c r="O2678" s="7" t="s">
        <v>9056</v>
      </c>
      <c r="P2678" s="16">
        <f>IFERROR(LOOKUP(E2678,{30,43,48,53,58,63,68,73,78,83,88,93,97},{42,47,52,57,62,67,72,77,82,87,92,99,100}),999)</f>
        <v>77</v>
      </c>
      <c r="Q2678">
        <v>1</v>
      </c>
    </row>
    <row r="2679" spans="1:17" x14ac:dyDescent="0.35">
      <c r="A2679" s="7">
        <v>3060</v>
      </c>
      <c r="B2679" s="7" t="s">
        <v>9052</v>
      </c>
      <c r="C2679" s="77">
        <v>44866</v>
      </c>
      <c r="D2679" s="7" t="s">
        <v>16</v>
      </c>
      <c r="E2679">
        <v>81</v>
      </c>
      <c r="F2679" s="7" t="s">
        <v>8858</v>
      </c>
      <c r="G2679" s="7" t="s">
        <v>9</v>
      </c>
      <c r="H2679" s="7" t="s">
        <v>9053</v>
      </c>
      <c r="I2679" s="7">
        <v>220509</v>
      </c>
      <c r="J2679" s="7">
        <v>60</v>
      </c>
      <c r="K2679" s="157" t="s">
        <v>9078</v>
      </c>
      <c r="L2679" s="159">
        <v>0.3</v>
      </c>
      <c r="M2679" s="159" t="s">
        <v>9058</v>
      </c>
      <c r="N2679" s="7">
        <v>220509</v>
      </c>
      <c r="O2679" s="7" t="s">
        <v>9056</v>
      </c>
      <c r="P2679" s="16">
        <f>IFERROR(LOOKUP(E2679,{30,43,48,53,58,63,68,73,78,83,88,93,97},{42,47,52,57,62,67,72,77,82,87,92,99,100}),999)</f>
        <v>82</v>
      </c>
      <c r="Q2679">
        <v>1</v>
      </c>
    </row>
    <row r="2680" spans="1:17" x14ac:dyDescent="0.35">
      <c r="A2680" s="7">
        <v>3061</v>
      </c>
      <c r="B2680" s="7" t="s">
        <v>9052</v>
      </c>
      <c r="C2680" s="77">
        <v>44866</v>
      </c>
      <c r="D2680" s="7" t="s">
        <v>16</v>
      </c>
      <c r="E2680">
        <v>78</v>
      </c>
      <c r="F2680" s="7" t="s">
        <v>8858</v>
      </c>
      <c r="G2680" s="7" t="s">
        <v>8871</v>
      </c>
      <c r="H2680" s="7" t="s">
        <v>9009</v>
      </c>
      <c r="I2680" s="7"/>
      <c r="J2680" s="7">
        <v>18</v>
      </c>
      <c r="K2680" s="7"/>
      <c r="L2680" s="7">
        <v>9.9</v>
      </c>
      <c r="M2680" s="7"/>
      <c r="N2680" s="7"/>
      <c r="O2680" s="7" t="s">
        <v>9056</v>
      </c>
      <c r="P2680" s="16">
        <f>IFERROR(LOOKUP(E2680,{30,43,48,53,58,63,68,73,78,83,88,93,97},{42,47,52,57,62,67,72,77,82,87,92,99,100}),999)</f>
        <v>82</v>
      </c>
      <c r="Q2680">
        <v>1</v>
      </c>
    </row>
    <row r="2681" spans="1:17" x14ac:dyDescent="0.35">
      <c r="A2681" s="7">
        <v>3062</v>
      </c>
      <c r="B2681" s="7" t="s">
        <v>9052</v>
      </c>
      <c r="C2681" s="77">
        <v>44866</v>
      </c>
      <c r="D2681" s="7" t="s">
        <v>16</v>
      </c>
      <c r="E2681">
        <v>74</v>
      </c>
      <c r="F2681" s="7" t="s">
        <v>8858</v>
      </c>
      <c r="G2681" s="7" t="s">
        <v>8871</v>
      </c>
      <c r="H2681" s="7" t="s">
        <v>9009</v>
      </c>
      <c r="I2681" s="7"/>
      <c r="J2681" s="7">
        <v>18</v>
      </c>
      <c r="K2681" s="7"/>
      <c r="L2681" s="7">
        <v>0.3</v>
      </c>
      <c r="M2681" s="7"/>
      <c r="N2681" s="7"/>
      <c r="O2681" s="7" t="s">
        <v>9056</v>
      </c>
      <c r="P2681" s="16">
        <f>IFERROR(LOOKUP(E2681,{30,43,48,53,58,63,68,73,78,83,88,93,97},{42,47,52,57,62,67,72,77,82,87,92,99,100}),999)</f>
        <v>77</v>
      </c>
      <c r="Q2681">
        <v>1</v>
      </c>
    </row>
    <row r="2682" spans="1:17" ht="29" x14ac:dyDescent="0.35">
      <c r="A2682" s="7">
        <v>3063</v>
      </c>
      <c r="B2682" s="7" t="s">
        <v>9052</v>
      </c>
      <c r="C2682" s="77">
        <v>44866</v>
      </c>
      <c r="D2682" s="7" t="s">
        <v>16</v>
      </c>
      <c r="E2682">
        <v>87</v>
      </c>
      <c r="F2682" s="7" t="s">
        <v>8858</v>
      </c>
      <c r="G2682" s="7" t="s">
        <v>9</v>
      </c>
      <c r="H2682" s="7" t="s">
        <v>9053</v>
      </c>
      <c r="I2682" s="7">
        <v>220267</v>
      </c>
      <c r="J2682" s="7">
        <v>60</v>
      </c>
      <c r="K2682" s="157" t="s">
        <v>9110</v>
      </c>
      <c r="L2682" s="159">
        <v>0.3</v>
      </c>
      <c r="M2682" s="159" t="s">
        <v>9058</v>
      </c>
      <c r="N2682" s="7">
        <v>220267</v>
      </c>
      <c r="O2682" s="7" t="s">
        <v>9056</v>
      </c>
      <c r="P2682" s="16">
        <f>IFERROR(LOOKUP(E2682,{30,43,48,53,58,63,68,73,78,83,88,93,97},{42,47,52,57,62,67,72,77,82,87,92,99,100}),999)</f>
        <v>87</v>
      </c>
      <c r="Q2682">
        <v>1</v>
      </c>
    </row>
    <row r="2683" spans="1:17" x14ac:dyDescent="0.35">
      <c r="A2683" s="7">
        <v>3064</v>
      </c>
      <c r="B2683" s="7" t="s">
        <v>9052</v>
      </c>
      <c r="C2683" s="77">
        <v>44866</v>
      </c>
      <c r="D2683" s="7" t="s">
        <v>16</v>
      </c>
      <c r="E2683">
        <v>88</v>
      </c>
      <c r="F2683" s="7" t="s">
        <v>8858</v>
      </c>
      <c r="G2683" s="7" t="s">
        <v>8871</v>
      </c>
      <c r="H2683" s="7" t="s">
        <v>9009</v>
      </c>
      <c r="I2683" s="7"/>
      <c r="J2683" s="7">
        <v>18</v>
      </c>
      <c r="K2683" s="7"/>
      <c r="L2683" s="7">
        <v>0.3</v>
      </c>
      <c r="M2683" s="7"/>
      <c r="N2683" s="7"/>
      <c r="O2683" s="7" t="s">
        <v>9056</v>
      </c>
      <c r="P2683" s="16">
        <f>IFERROR(LOOKUP(E2683,{30,43,48,53,58,63,68,73,78,83,88,93,97},{42,47,52,57,62,67,72,77,82,87,92,99,100}),999)</f>
        <v>92</v>
      </c>
      <c r="Q2683">
        <v>1</v>
      </c>
    </row>
    <row r="2684" spans="1:17" x14ac:dyDescent="0.35">
      <c r="A2684" s="7">
        <v>3065</v>
      </c>
      <c r="B2684" s="7" t="s">
        <v>9052</v>
      </c>
      <c r="C2684" s="77">
        <v>44866</v>
      </c>
      <c r="D2684" s="7" t="s">
        <v>16</v>
      </c>
      <c r="E2684">
        <v>82</v>
      </c>
      <c r="F2684" s="7" t="s">
        <v>8858</v>
      </c>
      <c r="G2684" s="7" t="s">
        <v>8871</v>
      </c>
      <c r="H2684" s="7" t="s">
        <v>9009</v>
      </c>
      <c r="I2684" s="7"/>
      <c r="J2684" s="7">
        <v>60</v>
      </c>
      <c r="K2684" s="7"/>
      <c r="L2684" s="7">
        <v>0.3</v>
      </c>
      <c r="M2684" s="7"/>
      <c r="N2684" s="7"/>
      <c r="O2684" s="7" t="s">
        <v>9056</v>
      </c>
      <c r="P2684" s="16">
        <f>IFERROR(LOOKUP(E2684,{30,43,48,53,58,63,68,73,78,83,88,93,97},{42,47,52,57,62,67,72,77,82,87,92,99,100}),999)</f>
        <v>82</v>
      </c>
      <c r="Q2684">
        <v>1</v>
      </c>
    </row>
    <row r="2685" spans="1:17" x14ac:dyDescent="0.35">
      <c r="A2685" s="7">
        <v>3066</v>
      </c>
      <c r="B2685" s="7" t="s">
        <v>9052</v>
      </c>
      <c r="C2685" s="77">
        <v>44866</v>
      </c>
      <c r="D2685" s="7" t="s">
        <v>16</v>
      </c>
      <c r="E2685">
        <v>82</v>
      </c>
      <c r="F2685" s="7" t="s">
        <v>8858</v>
      </c>
      <c r="G2685" s="7" t="s">
        <v>8871</v>
      </c>
      <c r="H2685" s="7" t="s">
        <v>9009</v>
      </c>
      <c r="I2685" s="7"/>
      <c r="J2685" s="7">
        <v>60</v>
      </c>
      <c r="K2685" s="7"/>
      <c r="L2685" s="7">
        <v>9.9</v>
      </c>
      <c r="M2685" s="7"/>
      <c r="N2685" s="7"/>
      <c r="O2685" s="7" t="s">
        <v>9056</v>
      </c>
      <c r="P2685" s="16">
        <f>IFERROR(LOOKUP(E2685,{30,43,48,53,58,63,68,73,78,83,88,93,97},{42,47,52,57,62,67,72,77,82,87,92,99,100}),999)</f>
        <v>82</v>
      </c>
      <c r="Q2685">
        <v>1</v>
      </c>
    </row>
    <row r="2686" spans="1:17" x14ac:dyDescent="0.35">
      <c r="A2686" s="7">
        <v>3067</v>
      </c>
      <c r="B2686" s="7" t="s">
        <v>9052</v>
      </c>
      <c r="C2686" s="77">
        <v>44866</v>
      </c>
      <c r="D2686" s="7" t="s">
        <v>16</v>
      </c>
      <c r="E2686">
        <v>93</v>
      </c>
      <c r="F2686" s="7" t="s">
        <v>8858</v>
      </c>
      <c r="G2686" s="7" t="s">
        <v>8871</v>
      </c>
      <c r="H2686" s="7" t="s">
        <v>9009</v>
      </c>
      <c r="I2686" s="7"/>
      <c r="J2686" s="7">
        <v>18</v>
      </c>
      <c r="K2686" s="7"/>
      <c r="L2686" s="7">
        <v>9.9</v>
      </c>
      <c r="M2686" s="7"/>
      <c r="N2686" s="7"/>
      <c r="O2686" s="7" t="s">
        <v>9056</v>
      </c>
      <c r="P2686" s="16">
        <f>IFERROR(LOOKUP(E2686,{30,43,48,53,58,63,68,73,78,83,88,93,97},{42,47,52,57,62,67,72,77,82,87,92,99,100}),999)</f>
        <v>99</v>
      </c>
      <c r="Q2686">
        <v>1</v>
      </c>
    </row>
    <row r="2687" spans="1:17" x14ac:dyDescent="0.35">
      <c r="A2687" s="7">
        <v>3068</v>
      </c>
      <c r="B2687" s="7" t="s">
        <v>9052</v>
      </c>
      <c r="C2687" s="77">
        <v>44866</v>
      </c>
      <c r="D2687" s="7" t="s">
        <v>16</v>
      </c>
      <c r="E2687">
        <v>92</v>
      </c>
      <c r="F2687" s="7" t="s">
        <v>8858</v>
      </c>
      <c r="G2687" s="7" t="s">
        <v>8871</v>
      </c>
      <c r="H2687" s="7" t="s">
        <v>9009</v>
      </c>
      <c r="I2687" s="7"/>
      <c r="J2687" s="7">
        <v>18</v>
      </c>
      <c r="K2687" s="7"/>
      <c r="L2687" s="7">
        <v>0.3</v>
      </c>
      <c r="M2687" s="7"/>
      <c r="N2687" s="7"/>
      <c r="O2687" s="7" t="s">
        <v>9056</v>
      </c>
      <c r="P2687" s="16">
        <f>IFERROR(LOOKUP(E2687,{30,43,48,53,58,63,68,73,78,83,88,93,97},{42,47,52,57,62,67,72,77,82,87,92,99,100}),999)</f>
        <v>92</v>
      </c>
      <c r="Q2687">
        <v>1</v>
      </c>
    </row>
    <row r="2688" spans="1:17" ht="29" x14ac:dyDescent="0.35">
      <c r="A2688" s="7">
        <v>3069</v>
      </c>
      <c r="B2688" s="7" t="s">
        <v>9052</v>
      </c>
      <c r="C2688" s="77">
        <v>44866</v>
      </c>
      <c r="D2688" s="7" t="s">
        <v>16</v>
      </c>
      <c r="E2688">
        <v>75</v>
      </c>
      <c r="F2688" s="7" t="s">
        <v>8858</v>
      </c>
      <c r="G2688" s="7" t="s">
        <v>9</v>
      </c>
      <c r="H2688" s="7" t="s">
        <v>9053</v>
      </c>
      <c r="I2688" s="7">
        <v>637420</v>
      </c>
      <c r="J2688" s="7">
        <v>18</v>
      </c>
      <c r="K2688" s="157" t="s">
        <v>9081</v>
      </c>
      <c r="L2688" s="159">
        <v>0.3</v>
      </c>
      <c r="M2688" s="159" t="s">
        <v>9058</v>
      </c>
      <c r="N2688" s="7">
        <v>637420</v>
      </c>
      <c r="O2688" s="7" t="s">
        <v>9056</v>
      </c>
      <c r="P2688" s="16">
        <f>IFERROR(LOOKUP(E2688,{30,43,48,53,58,63,68,73,78,83,88,93,97},{42,47,52,57,62,67,72,77,82,87,92,99,100}),999)</f>
        <v>77</v>
      </c>
      <c r="Q2688">
        <v>1</v>
      </c>
    </row>
    <row r="2689" spans="1:17" x14ac:dyDescent="0.35">
      <c r="A2689" s="7">
        <v>3070</v>
      </c>
      <c r="B2689" s="7" t="s">
        <v>9052</v>
      </c>
      <c r="C2689" s="77">
        <v>44866</v>
      </c>
      <c r="D2689" s="7" t="s">
        <v>16</v>
      </c>
      <c r="E2689">
        <v>82</v>
      </c>
      <c r="F2689" s="7" t="s">
        <v>8858</v>
      </c>
      <c r="G2689" s="7" t="s">
        <v>8871</v>
      </c>
      <c r="H2689" s="7" t="s">
        <v>9009</v>
      </c>
      <c r="I2689" s="7"/>
      <c r="J2689" s="7">
        <v>60</v>
      </c>
      <c r="K2689" s="7"/>
      <c r="L2689" s="7">
        <v>9.9</v>
      </c>
      <c r="M2689" s="7"/>
      <c r="N2689" s="7"/>
      <c r="O2689" s="7" t="s">
        <v>9056</v>
      </c>
      <c r="P2689" s="16">
        <f>IFERROR(LOOKUP(E2689,{30,43,48,53,58,63,68,73,78,83,88,93,97},{42,47,52,57,62,67,72,77,82,87,92,99,100}),999)</f>
        <v>82</v>
      </c>
      <c r="Q2689">
        <v>1</v>
      </c>
    </row>
    <row r="2690" spans="1:17" ht="29" x14ac:dyDescent="0.35">
      <c r="A2690" s="7">
        <v>3071</v>
      </c>
      <c r="B2690" s="7" t="s">
        <v>9052</v>
      </c>
      <c r="C2690" s="77">
        <v>44866</v>
      </c>
      <c r="D2690" s="7" t="s">
        <v>16</v>
      </c>
      <c r="E2690">
        <v>80</v>
      </c>
      <c r="F2690" s="7" t="s">
        <v>8858</v>
      </c>
      <c r="G2690" s="7" t="s">
        <v>9</v>
      </c>
      <c r="H2690" s="7" t="s">
        <v>9053</v>
      </c>
      <c r="I2690" s="7">
        <v>91286</v>
      </c>
      <c r="J2690" s="7">
        <v>18</v>
      </c>
      <c r="K2690" s="157" t="s">
        <v>9112</v>
      </c>
      <c r="L2690" s="7">
        <v>0.3</v>
      </c>
      <c r="M2690" s="7"/>
      <c r="N2690" s="7">
        <v>91286</v>
      </c>
      <c r="O2690" s="7" t="s">
        <v>9056</v>
      </c>
      <c r="P2690" s="16">
        <f>IFERROR(LOOKUP(E2690,{30,43,48,53,58,63,68,73,78,83,88,93,97},{42,47,52,57,62,67,72,77,82,87,92,99,100}),999)</f>
        <v>82</v>
      </c>
      <c r="Q2690">
        <v>1</v>
      </c>
    </row>
    <row r="2691" spans="1:17" x14ac:dyDescent="0.35">
      <c r="A2691" s="7">
        <v>3072</v>
      </c>
      <c r="B2691" s="7" t="s">
        <v>9052</v>
      </c>
      <c r="C2691" s="77">
        <v>44866</v>
      </c>
      <c r="D2691" s="7" t="s">
        <v>16</v>
      </c>
      <c r="E2691">
        <v>83</v>
      </c>
      <c r="F2691" s="7" t="s">
        <v>8858</v>
      </c>
      <c r="G2691" s="7" t="s">
        <v>8871</v>
      </c>
      <c r="H2691" s="7" t="s">
        <v>9009</v>
      </c>
      <c r="I2691" s="7"/>
      <c r="J2691" s="7">
        <v>60</v>
      </c>
      <c r="K2691" s="7"/>
      <c r="L2691" s="7">
        <v>0.3</v>
      </c>
      <c r="M2691" s="7"/>
      <c r="N2691" s="7"/>
      <c r="O2691" s="7" t="s">
        <v>9056</v>
      </c>
      <c r="P2691" s="16">
        <f>IFERROR(LOOKUP(E2691,{30,43,48,53,58,63,68,73,78,83,88,93,97},{42,47,52,57,62,67,72,77,82,87,92,99,100}),999)</f>
        <v>87</v>
      </c>
      <c r="Q2691">
        <v>1</v>
      </c>
    </row>
    <row r="2692" spans="1:17" x14ac:dyDescent="0.35">
      <c r="A2692" s="7">
        <v>3073</v>
      </c>
      <c r="B2692" s="7" t="s">
        <v>9052</v>
      </c>
      <c r="C2692" s="77">
        <v>44866</v>
      </c>
      <c r="D2692" s="7" t="s">
        <v>16</v>
      </c>
      <c r="E2692">
        <v>85</v>
      </c>
      <c r="F2692" s="7" t="s">
        <v>8858</v>
      </c>
      <c r="G2692" s="7" t="s">
        <v>8871</v>
      </c>
      <c r="H2692" s="7" t="s">
        <v>9009</v>
      </c>
      <c r="I2692" s="7"/>
      <c r="J2692" s="7">
        <v>18</v>
      </c>
      <c r="K2692" s="7"/>
      <c r="L2692" s="7">
        <v>1.3</v>
      </c>
      <c r="M2692" s="7"/>
      <c r="N2692" s="7"/>
      <c r="O2692" s="7" t="s">
        <v>9056</v>
      </c>
      <c r="P2692" s="16">
        <f>IFERROR(LOOKUP(E2692,{30,43,48,53,58,63,68,73,78,83,88,93,97},{42,47,52,57,62,67,72,77,82,87,92,99,100}),999)</f>
        <v>87</v>
      </c>
      <c r="Q2692">
        <v>1</v>
      </c>
    </row>
    <row r="2693" spans="1:17" ht="29" x14ac:dyDescent="0.35">
      <c r="A2693" s="7">
        <v>3074</v>
      </c>
      <c r="B2693" s="7" t="s">
        <v>9052</v>
      </c>
      <c r="C2693" s="77">
        <v>44866</v>
      </c>
      <c r="D2693" s="7" t="s">
        <v>16</v>
      </c>
      <c r="E2693">
        <v>87</v>
      </c>
      <c r="F2693" s="7" t="s">
        <v>8858</v>
      </c>
      <c r="G2693" s="7" t="s">
        <v>9</v>
      </c>
      <c r="H2693" s="7" t="s">
        <v>9053</v>
      </c>
      <c r="I2693" s="7">
        <v>220258</v>
      </c>
      <c r="J2693" s="7">
        <v>18</v>
      </c>
      <c r="K2693" s="157" t="s">
        <v>9123</v>
      </c>
      <c r="L2693" s="159">
        <v>0.4</v>
      </c>
      <c r="M2693" s="159" t="s">
        <v>9058</v>
      </c>
      <c r="N2693" s="7">
        <v>220258</v>
      </c>
      <c r="O2693" s="7" t="s">
        <v>9056</v>
      </c>
      <c r="P2693" s="16">
        <f>IFERROR(LOOKUP(E2693,{30,43,48,53,58,63,68,73,78,83,88,93,97},{42,47,52,57,62,67,72,77,82,87,92,99,100}),999)</f>
        <v>87</v>
      </c>
      <c r="Q2693">
        <v>1</v>
      </c>
    </row>
    <row r="2694" spans="1:17" x14ac:dyDescent="0.35">
      <c r="A2694" s="7">
        <v>3075</v>
      </c>
      <c r="B2694" s="7" t="s">
        <v>9052</v>
      </c>
      <c r="C2694" s="77">
        <v>44866</v>
      </c>
      <c r="D2694" s="7" t="s">
        <v>16</v>
      </c>
      <c r="E2694">
        <v>76</v>
      </c>
      <c r="F2694" s="7" t="s">
        <v>8858</v>
      </c>
      <c r="G2694" s="7" t="s">
        <v>8871</v>
      </c>
      <c r="H2694" s="7" t="s">
        <v>9009</v>
      </c>
      <c r="I2694" s="7"/>
      <c r="J2694" s="7">
        <v>18</v>
      </c>
      <c r="K2694" s="7"/>
      <c r="L2694" s="7">
        <v>0.3</v>
      </c>
      <c r="M2694" s="7"/>
      <c r="N2694" s="7"/>
      <c r="O2694" s="7" t="s">
        <v>9056</v>
      </c>
      <c r="P2694" s="16">
        <f>IFERROR(LOOKUP(E2694,{30,43,48,53,58,63,68,73,78,83,88,93,97},{42,47,52,57,62,67,72,77,82,87,92,99,100}),999)</f>
        <v>77</v>
      </c>
      <c r="Q2694">
        <v>1</v>
      </c>
    </row>
    <row r="2695" spans="1:17" x14ac:dyDescent="0.35">
      <c r="A2695" s="7">
        <v>3076</v>
      </c>
      <c r="B2695" s="7" t="s">
        <v>9052</v>
      </c>
      <c r="C2695" s="77">
        <v>44866</v>
      </c>
      <c r="D2695" s="7" t="s">
        <v>16</v>
      </c>
      <c r="E2695">
        <v>74</v>
      </c>
      <c r="F2695" s="7" t="s">
        <v>8858</v>
      </c>
      <c r="G2695" s="7" t="s">
        <v>8871</v>
      </c>
      <c r="H2695" s="7" t="s">
        <v>9009</v>
      </c>
      <c r="I2695" s="7"/>
      <c r="J2695" s="7">
        <v>60</v>
      </c>
      <c r="K2695" s="7"/>
      <c r="L2695" s="7">
        <v>0.3</v>
      </c>
      <c r="M2695" s="7"/>
      <c r="N2695" s="7"/>
      <c r="O2695" s="7" t="s">
        <v>9056</v>
      </c>
      <c r="P2695" s="16">
        <f>IFERROR(LOOKUP(E2695,{30,43,48,53,58,63,68,73,78,83,88,93,97},{42,47,52,57,62,67,72,77,82,87,92,99,100}),999)</f>
        <v>77</v>
      </c>
      <c r="Q2695">
        <v>1</v>
      </c>
    </row>
    <row r="2696" spans="1:17" x14ac:dyDescent="0.35">
      <c r="A2696" s="7">
        <v>3077</v>
      </c>
      <c r="B2696" s="7" t="s">
        <v>9052</v>
      </c>
      <c r="C2696" s="77">
        <v>44866</v>
      </c>
      <c r="D2696" s="7" t="s">
        <v>16</v>
      </c>
      <c r="E2696">
        <v>83</v>
      </c>
      <c r="F2696" s="7" t="s">
        <v>8858</v>
      </c>
      <c r="G2696" s="7" t="s">
        <v>8871</v>
      </c>
      <c r="H2696" s="7" t="s">
        <v>9009</v>
      </c>
      <c r="I2696" s="7"/>
      <c r="J2696" s="7">
        <v>18</v>
      </c>
      <c r="K2696" s="7"/>
      <c r="L2696" s="7">
        <v>0.3</v>
      </c>
      <c r="M2696" s="7"/>
      <c r="N2696" s="7"/>
      <c r="O2696" s="7" t="s">
        <v>9056</v>
      </c>
      <c r="P2696" s="16">
        <f>IFERROR(LOOKUP(E2696,{30,43,48,53,58,63,68,73,78,83,88,93,97},{42,47,52,57,62,67,72,77,82,87,92,99,100}),999)</f>
        <v>87</v>
      </c>
      <c r="Q2696">
        <v>1</v>
      </c>
    </row>
    <row r="2697" spans="1:17" ht="29" x14ac:dyDescent="0.35">
      <c r="A2697" s="7">
        <v>3078</v>
      </c>
      <c r="B2697" s="7" t="s">
        <v>9052</v>
      </c>
      <c r="C2697" s="77">
        <v>44866</v>
      </c>
      <c r="D2697" s="7" t="s">
        <v>16</v>
      </c>
      <c r="E2697">
        <v>74</v>
      </c>
      <c r="F2697" s="7" t="s">
        <v>8858</v>
      </c>
      <c r="G2697" s="7" t="s">
        <v>9</v>
      </c>
      <c r="H2697" s="7" t="s">
        <v>9053</v>
      </c>
      <c r="I2697" s="7">
        <v>91286</v>
      </c>
      <c r="J2697" s="7">
        <v>60</v>
      </c>
      <c r="K2697" s="157" t="s">
        <v>9112</v>
      </c>
      <c r="L2697" s="7">
        <v>0.3</v>
      </c>
      <c r="M2697" s="7"/>
      <c r="N2697" s="7">
        <v>91286</v>
      </c>
      <c r="O2697" s="7" t="s">
        <v>9056</v>
      </c>
      <c r="P2697" s="16">
        <f>IFERROR(LOOKUP(E2697,{30,43,48,53,58,63,68,73,78,83,88,93,97},{42,47,52,57,62,67,72,77,82,87,92,99,100}),999)</f>
        <v>77</v>
      </c>
      <c r="Q2697">
        <v>1</v>
      </c>
    </row>
    <row r="2698" spans="1:17" ht="29" x14ac:dyDescent="0.35">
      <c r="A2698" s="7">
        <v>3079</v>
      </c>
      <c r="B2698" s="7" t="s">
        <v>9052</v>
      </c>
      <c r="C2698" s="77">
        <v>44866</v>
      </c>
      <c r="D2698" s="7" t="s">
        <v>16</v>
      </c>
      <c r="E2698">
        <v>84</v>
      </c>
      <c r="F2698" s="7" t="s">
        <v>8858</v>
      </c>
      <c r="G2698" s="7" t="s">
        <v>9</v>
      </c>
      <c r="H2698" s="7" t="s">
        <v>9053</v>
      </c>
      <c r="I2698" s="7">
        <v>220266</v>
      </c>
      <c r="J2698" s="7">
        <v>18</v>
      </c>
      <c r="K2698" s="157" t="s">
        <v>9124</v>
      </c>
      <c r="L2698" s="159">
        <v>0.4</v>
      </c>
      <c r="M2698" s="159" t="s">
        <v>9058</v>
      </c>
      <c r="N2698" s="7">
        <v>220266</v>
      </c>
      <c r="O2698" s="7" t="s">
        <v>9056</v>
      </c>
      <c r="P2698" s="16">
        <f>IFERROR(LOOKUP(E2698,{30,43,48,53,58,63,68,73,78,83,88,93,97},{42,47,52,57,62,67,72,77,82,87,92,99,100}),999)</f>
        <v>87</v>
      </c>
      <c r="Q2698">
        <v>1</v>
      </c>
    </row>
    <row r="2699" spans="1:17" ht="29" x14ac:dyDescent="0.35">
      <c r="A2699" s="7">
        <v>3080</v>
      </c>
      <c r="B2699" s="7" t="s">
        <v>9052</v>
      </c>
      <c r="C2699" s="77">
        <v>44866</v>
      </c>
      <c r="D2699" s="7" t="s">
        <v>16</v>
      </c>
      <c r="E2699">
        <v>80</v>
      </c>
      <c r="F2699" s="7" t="s">
        <v>8858</v>
      </c>
      <c r="G2699" s="7" t="s">
        <v>9</v>
      </c>
      <c r="H2699" s="7" t="s">
        <v>9053</v>
      </c>
      <c r="I2699" s="7">
        <v>220267</v>
      </c>
      <c r="J2699" s="7">
        <v>18</v>
      </c>
      <c r="K2699" s="157" t="s">
        <v>9110</v>
      </c>
      <c r="L2699" s="159">
        <v>0.3</v>
      </c>
      <c r="M2699" s="159" t="s">
        <v>9058</v>
      </c>
      <c r="N2699" s="7">
        <v>220267</v>
      </c>
      <c r="O2699" s="7" t="s">
        <v>9056</v>
      </c>
      <c r="P2699" s="16">
        <f>IFERROR(LOOKUP(E2699,{30,43,48,53,58,63,68,73,78,83,88,93,97},{42,47,52,57,62,67,72,77,82,87,92,99,100}),999)</f>
        <v>82</v>
      </c>
      <c r="Q2699">
        <v>1</v>
      </c>
    </row>
    <row r="2700" spans="1:17" x14ac:dyDescent="0.35">
      <c r="A2700" s="7">
        <v>3081</v>
      </c>
      <c r="B2700" s="7" t="s">
        <v>9052</v>
      </c>
      <c r="C2700" s="77">
        <v>44866</v>
      </c>
      <c r="D2700" s="7" t="s">
        <v>16</v>
      </c>
      <c r="E2700">
        <v>87</v>
      </c>
      <c r="F2700" s="7" t="s">
        <v>8858</v>
      </c>
      <c r="G2700" s="7" t="s">
        <v>8871</v>
      </c>
      <c r="H2700" s="7" t="s">
        <v>9009</v>
      </c>
      <c r="I2700" s="7"/>
      <c r="J2700" s="7">
        <v>60</v>
      </c>
      <c r="K2700" s="7"/>
      <c r="L2700" s="7">
        <v>0.4</v>
      </c>
      <c r="M2700" s="7"/>
      <c r="N2700" s="7"/>
      <c r="O2700" s="7" t="s">
        <v>9056</v>
      </c>
      <c r="P2700" s="16">
        <f>IFERROR(LOOKUP(E2700,{30,43,48,53,58,63,68,73,78,83,88,93,97},{42,47,52,57,62,67,72,77,82,87,92,99,100}),999)</f>
        <v>87</v>
      </c>
      <c r="Q2700">
        <v>1</v>
      </c>
    </row>
    <row r="2701" spans="1:17" ht="29" x14ac:dyDescent="0.35">
      <c r="A2701" s="7">
        <v>3082</v>
      </c>
      <c r="B2701" s="7" t="s">
        <v>9052</v>
      </c>
      <c r="C2701" s="77">
        <v>44866</v>
      </c>
      <c r="D2701" s="7" t="s">
        <v>16</v>
      </c>
      <c r="E2701">
        <v>74</v>
      </c>
      <c r="F2701" s="7" t="s">
        <v>8858</v>
      </c>
      <c r="G2701" s="7" t="s">
        <v>9</v>
      </c>
      <c r="H2701" s="7" t="s">
        <v>9053</v>
      </c>
      <c r="I2701" s="7">
        <v>91286</v>
      </c>
      <c r="J2701" s="7">
        <v>60</v>
      </c>
      <c r="K2701" s="157" t="s">
        <v>9112</v>
      </c>
      <c r="L2701" s="7">
        <v>0.3</v>
      </c>
      <c r="M2701" s="7"/>
      <c r="N2701" s="7">
        <v>91286</v>
      </c>
      <c r="O2701" s="7" t="s">
        <v>9056</v>
      </c>
      <c r="P2701" s="16">
        <f>IFERROR(LOOKUP(E2701,{30,43,48,53,58,63,68,73,78,83,88,93,97},{42,47,52,57,62,67,72,77,82,87,92,99,100}),999)</f>
        <v>77</v>
      </c>
      <c r="Q2701">
        <v>1</v>
      </c>
    </row>
    <row r="2702" spans="1:17" x14ac:dyDescent="0.35">
      <c r="A2702" s="7">
        <v>3083</v>
      </c>
      <c r="B2702" s="7" t="s">
        <v>9052</v>
      </c>
      <c r="C2702" s="77">
        <v>44866</v>
      </c>
      <c r="D2702" s="7" t="s">
        <v>16</v>
      </c>
      <c r="E2702">
        <v>88</v>
      </c>
      <c r="F2702" s="7" t="s">
        <v>8858</v>
      </c>
      <c r="G2702" s="7" t="s">
        <v>8871</v>
      </c>
      <c r="H2702" s="7" t="s">
        <v>9009</v>
      </c>
      <c r="I2702" s="7"/>
      <c r="J2702" s="7">
        <v>60</v>
      </c>
      <c r="K2702" s="7"/>
      <c r="L2702" s="7">
        <v>0.3</v>
      </c>
      <c r="M2702" s="7"/>
      <c r="N2702" s="7"/>
      <c r="O2702" s="7" t="s">
        <v>9056</v>
      </c>
      <c r="P2702" s="16">
        <f>IFERROR(LOOKUP(E2702,{30,43,48,53,58,63,68,73,78,83,88,93,97},{42,47,52,57,62,67,72,77,82,87,92,99,100}),999)</f>
        <v>92</v>
      </c>
      <c r="Q2702">
        <v>1</v>
      </c>
    </row>
    <row r="2703" spans="1:17" x14ac:dyDescent="0.35">
      <c r="A2703" s="7">
        <v>3084</v>
      </c>
      <c r="B2703" s="7" t="s">
        <v>9052</v>
      </c>
      <c r="C2703" s="77">
        <v>44866</v>
      </c>
      <c r="D2703" s="7" t="s">
        <v>16</v>
      </c>
      <c r="E2703">
        <v>75</v>
      </c>
      <c r="F2703" s="7" t="s">
        <v>8858</v>
      </c>
      <c r="G2703" s="7" t="s">
        <v>8871</v>
      </c>
      <c r="H2703" s="7" t="s">
        <v>9009</v>
      </c>
      <c r="I2703" s="7"/>
      <c r="J2703" s="7">
        <v>60</v>
      </c>
      <c r="K2703" s="7"/>
      <c r="L2703" s="7">
        <v>9.9</v>
      </c>
      <c r="M2703" s="7"/>
      <c r="N2703" s="7"/>
      <c r="O2703" s="7" t="s">
        <v>9056</v>
      </c>
      <c r="P2703" s="16">
        <f>IFERROR(LOOKUP(E2703,{30,43,48,53,58,63,68,73,78,83,88,93,97},{42,47,52,57,62,67,72,77,82,87,92,99,100}),999)</f>
        <v>77</v>
      </c>
      <c r="Q2703">
        <v>1</v>
      </c>
    </row>
    <row r="2704" spans="1:17" ht="29" x14ac:dyDescent="0.35">
      <c r="A2704" s="7">
        <v>3085</v>
      </c>
      <c r="B2704" s="7" t="s">
        <v>9052</v>
      </c>
      <c r="C2704" s="77">
        <v>44866</v>
      </c>
      <c r="D2704" s="7" t="s">
        <v>16</v>
      </c>
      <c r="E2704">
        <v>84</v>
      </c>
      <c r="F2704" s="7" t="s">
        <v>8858</v>
      </c>
      <c r="G2704" s="7" t="s">
        <v>9</v>
      </c>
      <c r="H2704" s="7" t="s">
        <v>9053</v>
      </c>
      <c r="I2704" s="7">
        <v>220258</v>
      </c>
      <c r="J2704" s="7">
        <v>18</v>
      </c>
      <c r="K2704" s="157" t="s">
        <v>9123</v>
      </c>
      <c r="L2704" s="159">
        <v>0.4</v>
      </c>
      <c r="M2704" s="159" t="s">
        <v>9058</v>
      </c>
      <c r="N2704" s="7">
        <v>220258</v>
      </c>
      <c r="O2704" s="7" t="s">
        <v>9056</v>
      </c>
      <c r="P2704" s="16">
        <f>IFERROR(LOOKUP(E2704,{30,43,48,53,58,63,68,73,78,83,88,93,97},{42,47,52,57,62,67,72,77,82,87,92,99,100}),999)</f>
        <v>87</v>
      </c>
      <c r="Q2704">
        <v>1</v>
      </c>
    </row>
    <row r="2705" spans="1:17" x14ac:dyDescent="0.35">
      <c r="A2705" s="7">
        <v>3086</v>
      </c>
      <c r="B2705" s="7" t="s">
        <v>9052</v>
      </c>
      <c r="C2705" s="77">
        <v>44866</v>
      </c>
      <c r="D2705" s="7" t="s">
        <v>16</v>
      </c>
      <c r="E2705">
        <v>75</v>
      </c>
      <c r="F2705" s="7" t="s">
        <v>8858</v>
      </c>
      <c r="G2705" s="7" t="s">
        <v>9</v>
      </c>
      <c r="H2705" s="7" t="s">
        <v>9053</v>
      </c>
      <c r="I2705" s="7">
        <v>220509</v>
      </c>
      <c r="J2705" s="7">
        <v>60</v>
      </c>
      <c r="K2705" s="157" t="s">
        <v>9078</v>
      </c>
      <c r="L2705" s="159">
        <v>0.3</v>
      </c>
      <c r="M2705" s="159" t="s">
        <v>9058</v>
      </c>
      <c r="N2705" s="7">
        <v>220509</v>
      </c>
      <c r="O2705" s="7" t="s">
        <v>9056</v>
      </c>
      <c r="P2705" s="16">
        <f>IFERROR(LOOKUP(E2705,{30,43,48,53,58,63,68,73,78,83,88,93,97},{42,47,52,57,62,67,72,77,82,87,92,99,100}),999)</f>
        <v>77</v>
      </c>
      <c r="Q2705">
        <v>1</v>
      </c>
    </row>
    <row r="2706" spans="1:17" x14ac:dyDescent="0.35">
      <c r="A2706" s="7">
        <v>3087</v>
      </c>
      <c r="B2706" s="7" t="s">
        <v>9052</v>
      </c>
      <c r="C2706" s="77">
        <v>44866</v>
      </c>
      <c r="D2706" s="7" t="s">
        <v>16</v>
      </c>
      <c r="E2706">
        <v>72</v>
      </c>
      <c r="F2706" s="7" t="s">
        <v>8858</v>
      </c>
      <c r="G2706" s="7" t="s">
        <v>9</v>
      </c>
      <c r="H2706" s="7" t="s">
        <v>9053</v>
      </c>
      <c r="I2706" s="7">
        <v>220509</v>
      </c>
      <c r="J2706" s="7">
        <v>60</v>
      </c>
      <c r="K2706" s="157" t="s">
        <v>9078</v>
      </c>
      <c r="L2706" s="159">
        <v>0.3</v>
      </c>
      <c r="M2706" s="159" t="s">
        <v>9058</v>
      </c>
      <c r="N2706" s="7">
        <v>220509</v>
      </c>
      <c r="O2706" s="7" t="s">
        <v>9056</v>
      </c>
      <c r="P2706" s="16">
        <f>IFERROR(LOOKUP(E2706,{30,43,48,53,58,63,68,73,78,83,88,93,97},{42,47,52,57,62,67,72,77,82,87,92,99,100}),999)</f>
        <v>72</v>
      </c>
      <c r="Q2706">
        <v>1</v>
      </c>
    </row>
    <row r="2707" spans="1:17" x14ac:dyDescent="0.35">
      <c r="A2707" s="7">
        <v>3088</v>
      </c>
      <c r="B2707" s="7" t="s">
        <v>9052</v>
      </c>
      <c r="C2707" s="77">
        <v>44866</v>
      </c>
      <c r="D2707" s="7" t="s">
        <v>16</v>
      </c>
      <c r="E2707">
        <v>87</v>
      </c>
      <c r="F2707" s="7" t="s">
        <v>8858</v>
      </c>
      <c r="G2707" s="7" t="s">
        <v>8871</v>
      </c>
      <c r="H2707" s="7" t="s">
        <v>9009</v>
      </c>
      <c r="I2707" s="7"/>
      <c r="J2707" s="7">
        <v>60</v>
      </c>
      <c r="K2707" s="7"/>
      <c r="L2707" s="7">
        <v>0.3</v>
      </c>
      <c r="M2707" s="7"/>
      <c r="N2707" s="7"/>
      <c r="O2707" s="7" t="s">
        <v>9056</v>
      </c>
      <c r="P2707" s="16">
        <f>IFERROR(LOOKUP(E2707,{30,43,48,53,58,63,68,73,78,83,88,93,97},{42,47,52,57,62,67,72,77,82,87,92,99,100}),999)</f>
        <v>87</v>
      </c>
      <c r="Q2707">
        <v>1</v>
      </c>
    </row>
    <row r="2708" spans="1:17" x14ac:dyDescent="0.35">
      <c r="A2708" s="7">
        <v>3089</v>
      </c>
      <c r="B2708" s="7" t="s">
        <v>9052</v>
      </c>
      <c r="C2708" s="77">
        <v>44866</v>
      </c>
      <c r="D2708" s="7" t="s">
        <v>16</v>
      </c>
      <c r="E2708">
        <v>80</v>
      </c>
      <c r="F2708" s="7" t="s">
        <v>8858</v>
      </c>
      <c r="G2708" s="7" t="s">
        <v>8871</v>
      </c>
      <c r="H2708" s="7" t="s">
        <v>9009</v>
      </c>
      <c r="I2708" s="7"/>
      <c r="J2708" s="7">
        <v>60</v>
      </c>
      <c r="K2708" s="7"/>
      <c r="L2708" s="7">
        <v>0.3</v>
      </c>
      <c r="M2708" s="7"/>
      <c r="N2708" s="7"/>
      <c r="O2708" s="7" t="s">
        <v>9056</v>
      </c>
      <c r="P2708" s="16">
        <f>IFERROR(LOOKUP(E2708,{30,43,48,53,58,63,68,73,78,83,88,93,97},{42,47,52,57,62,67,72,77,82,87,92,99,100}),999)</f>
        <v>82</v>
      </c>
      <c r="Q2708">
        <v>1</v>
      </c>
    </row>
    <row r="2709" spans="1:17" x14ac:dyDescent="0.35">
      <c r="A2709" s="7">
        <v>3090</v>
      </c>
      <c r="B2709" s="7" t="s">
        <v>9052</v>
      </c>
      <c r="C2709" s="77">
        <v>44866</v>
      </c>
      <c r="D2709" s="7" t="s">
        <v>16</v>
      </c>
      <c r="E2709">
        <v>85</v>
      </c>
      <c r="F2709" s="7" t="s">
        <v>8858</v>
      </c>
      <c r="G2709" s="7" t="s">
        <v>8871</v>
      </c>
      <c r="H2709" s="7" t="s">
        <v>9009</v>
      </c>
      <c r="I2709" s="7"/>
      <c r="J2709" s="7">
        <v>60</v>
      </c>
      <c r="K2709" s="7"/>
      <c r="L2709" s="7">
        <v>0.3</v>
      </c>
      <c r="M2709" s="7"/>
      <c r="N2709" s="7"/>
      <c r="O2709" s="7" t="s">
        <v>9056</v>
      </c>
      <c r="P2709" s="16">
        <f>IFERROR(LOOKUP(E2709,{30,43,48,53,58,63,68,73,78,83,88,93,97},{42,47,52,57,62,67,72,77,82,87,92,99,100}),999)</f>
        <v>87</v>
      </c>
      <c r="Q2709">
        <v>1</v>
      </c>
    </row>
    <row r="2710" spans="1:17" x14ac:dyDescent="0.35">
      <c r="A2710" s="7">
        <v>3091</v>
      </c>
      <c r="B2710" s="7" t="s">
        <v>9052</v>
      </c>
      <c r="C2710" s="77">
        <v>44866</v>
      </c>
      <c r="D2710" s="7" t="s">
        <v>16</v>
      </c>
      <c r="E2710">
        <v>77</v>
      </c>
      <c r="F2710" s="7" t="s">
        <v>8858</v>
      </c>
      <c r="G2710" s="7" t="s">
        <v>8871</v>
      </c>
      <c r="H2710" s="7" t="s">
        <v>9009</v>
      </c>
      <c r="I2710" s="7"/>
      <c r="J2710" s="7">
        <v>18</v>
      </c>
      <c r="K2710" s="7"/>
      <c r="L2710" s="7">
        <v>0.3</v>
      </c>
      <c r="M2710" s="7"/>
      <c r="N2710" s="7"/>
      <c r="O2710" s="7" t="s">
        <v>9056</v>
      </c>
      <c r="P2710" s="16">
        <f>IFERROR(LOOKUP(E2710,{30,43,48,53,58,63,68,73,78,83,88,93,97},{42,47,52,57,62,67,72,77,82,87,92,99,100}),999)</f>
        <v>77</v>
      </c>
      <c r="Q2710">
        <v>1</v>
      </c>
    </row>
    <row r="2711" spans="1:17" x14ac:dyDescent="0.35">
      <c r="A2711" s="7">
        <v>3301</v>
      </c>
      <c r="B2711" s="7" t="s">
        <v>9052</v>
      </c>
      <c r="C2711" s="77">
        <v>44866</v>
      </c>
      <c r="D2711" s="7" t="s">
        <v>6</v>
      </c>
      <c r="E2711">
        <v>87</v>
      </c>
      <c r="F2711" s="7" t="s">
        <v>8858</v>
      </c>
      <c r="G2711" s="7" t="s">
        <v>8871</v>
      </c>
      <c r="H2711" s="7" t="s">
        <v>9009</v>
      </c>
      <c r="I2711" s="7"/>
      <c r="J2711" s="7">
        <v>60</v>
      </c>
      <c r="K2711" s="7"/>
      <c r="L2711" s="7">
        <v>0.3</v>
      </c>
      <c r="M2711" s="7"/>
      <c r="N2711" s="7"/>
      <c r="O2711" s="7" t="s">
        <v>9056</v>
      </c>
      <c r="P2711" s="16">
        <f>IFERROR(LOOKUP(E2711,{30,43,48,53,58,63,68,73,78,83,88,93,97},{42,47,52,57,62,67,72,77,82,87,92,99,100}),999)</f>
        <v>87</v>
      </c>
      <c r="Q2711">
        <v>1</v>
      </c>
    </row>
    <row r="2712" spans="1:17" x14ac:dyDescent="0.35">
      <c r="A2712" s="7">
        <v>3302</v>
      </c>
      <c r="B2712" s="7" t="s">
        <v>9052</v>
      </c>
      <c r="C2712" s="77">
        <v>44866</v>
      </c>
      <c r="D2712" s="7" t="s">
        <v>6</v>
      </c>
      <c r="E2712">
        <v>86</v>
      </c>
      <c r="F2712" s="7" t="s">
        <v>8858</v>
      </c>
      <c r="G2712" s="7" t="s">
        <v>9</v>
      </c>
      <c r="H2712" s="7" t="s">
        <v>9053</v>
      </c>
      <c r="I2712" s="7">
        <v>220509</v>
      </c>
      <c r="J2712" s="7">
        <v>18</v>
      </c>
      <c r="K2712" s="157" t="s">
        <v>9078</v>
      </c>
      <c r="L2712" s="159">
        <v>0.3</v>
      </c>
      <c r="M2712" s="159" t="s">
        <v>9058</v>
      </c>
      <c r="N2712" s="7">
        <v>220509</v>
      </c>
      <c r="O2712" s="7" t="s">
        <v>9056</v>
      </c>
      <c r="P2712" s="16">
        <f>IFERROR(LOOKUP(E2712,{30,43,48,53,58,63,68,73,78,83,88,93,97},{42,47,52,57,62,67,72,77,82,87,92,99,100}),999)</f>
        <v>87</v>
      </c>
      <c r="Q2712">
        <v>1</v>
      </c>
    </row>
    <row r="2713" spans="1:17" x14ac:dyDescent="0.35">
      <c r="A2713" s="7">
        <v>3303</v>
      </c>
      <c r="B2713" s="7" t="s">
        <v>9052</v>
      </c>
      <c r="C2713" s="77">
        <v>44866</v>
      </c>
      <c r="D2713" s="7" t="s">
        <v>6</v>
      </c>
      <c r="E2713">
        <v>87</v>
      </c>
      <c r="F2713" s="7" t="s">
        <v>8858</v>
      </c>
      <c r="G2713" s="7" t="s">
        <v>8871</v>
      </c>
      <c r="H2713" s="7" t="s">
        <v>9009</v>
      </c>
      <c r="I2713" s="7"/>
      <c r="J2713" s="7">
        <v>18</v>
      </c>
      <c r="K2713" s="7"/>
      <c r="L2713" s="7">
        <v>0.4</v>
      </c>
      <c r="M2713" s="7"/>
      <c r="N2713" s="7"/>
      <c r="O2713" s="7" t="s">
        <v>9056</v>
      </c>
      <c r="P2713" s="16">
        <f>IFERROR(LOOKUP(E2713,{30,43,48,53,58,63,68,73,78,83,88,93,97},{42,47,52,57,62,67,72,77,82,87,92,99,100}),999)</f>
        <v>87</v>
      </c>
      <c r="Q2713">
        <v>1</v>
      </c>
    </row>
    <row r="2714" spans="1:17" x14ac:dyDescent="0.35">
      <c r="A2714" s="7">
        <v>3304</v>
      </c>
      <c r="B2714" s="7" t="s">
        <v>9052</v>
      </c>
      <c r="C2714" s="77">
        <v>44866</v>
      </c>
      <c r="D2714" s="7" t="s">
        <v>6</v>
      </c>
      <c r="E2714">
        <v>81</v>
      </c>
      <c r="F2714" s="7" t="s">
        <v>8858</v>
      </c>
      <c r="G2714" s="7" t="s">
        <v>8871</v>
      </c>
      <c r="H2714" s="7" t="s">
        <v>9009</v>
      </c>
      <c r="I2714" s="7"/>
      <c r="J2714" s="7">
        <v>18</v>
      </c>
      <c r="K2714" s="7"/>
      <c r="L2714" s="7">
        <v>9.9</v>
      </c>
      <c r="M2714" s="7"/>
      <c r="N2714" s="7"/>
      <c r="O2714" s="7" t="s">
        <v>9056</v>
      </c>
      <c r="P2714" s="16">
        <f>IFERROR(LOOKUP(E2714,{30,43,48,53,58,63,68,73,78,83,88,93,97},{42,47,52,57,62,67,72,77,82,87,92,99,100}),999)</f>
        <v>82</v>
      </c>
      <c r="Q2714">
        <v>1</v>
      </c>
    </row>
    <row r="2715" spans="1:17" x14ac:dyDescent="0.35">
      <c r="A2715" s="7">
        <v>3305</v>
      </c>
      <c r="B2715" s="7" t="s">
        <v>9052</v>
      </c>
      <c r="C2715" s="77">
        <v>44866</v>
      </c>
      <c r="D2715" s="7" t="s">
        <v>6</v>
      </c>
      <c r="E2715">
        <v>91</v>
      </c>
      <c r="F2715" s="7" t="s">
        <v>8858</v>
      </c>
      <c r="G2715" s="7" t="s">
        <v>8871</v>
      </c>
      <c r="H2715" s="7" t="s">
        <v>9009</v>
      </c>
      <c r="I2715" s="7"/>
      <c r="J2715" s="7">
        <v>60</v>
      </c>
      <c r="K2715" s="7"/>
      <c r="L2715" s="7">
        <v>0.3</v>
      </c>
      <c r="M2715" s="7"/>
      <c r="N2715" s="7"/>
      <c r="O2715" s="7" t="s">
        <v>9056</v>
      </c>
      <c r="P2715" s="16">
        <f>IFERROR(LOOKUP(E2715,{30,43,48,53,58,63,68,73,78,83,88,93,97},{42,47,52,57,62,67,72,77,82,87,92,99,100}),999)</f>
        <v>92</v>
      </c>
      <c r="Q2715">
        <v>1</v>
      </c>
    </row>
    <row r="2716" spans="1:17" x14ac:dyDescent="0.35">
      <c r="A2716" s="7">
        <v>3306</v>
      </c>
      <c r="B2716" s="7" t="s">
        <v>9052</v>
      </c>
      <c r="C2716" s="77">
        <v>44866</v>
      </c>
      <c r="D2716" s="7" t="s">
        <v>6</v>
      </c>
      <c r="E2716">
        <v>89</v>
      </c>
      <c r="F2716" s="7" t="s">
        <v>8858</v>
      </c>
      <c r="G2716" s="7" t="s">
        <v>9</v>
      </c>
      <c r="H2716" s="7" t="s">
        <v>9053</v>
      </c>
      <c r="I2716" s="7">
        <v>220513</v>
      </c>
      <c r="J2716" s="7">
        <v>18</v>
      </c>
      <c r="K2716" s="157" t="s">
        <v>9080</v>
      </c>
      <c r="L2716" s="159">
        <v>0.3</v>
      </c>
      <c r="M2716" s="159" t="s">
        <v>9058</v>
      </c>
      <c r="N2716" s="7">
        <v>220513</v>
      </c>
      <c r="O2716" s="7" t="s">
        <v>9056</v>
      </c>
      <c r="P2716" s="16">
        <f>IFERROR(LOOKUP(E2716,{30,43,48,53,58,63,68,73,78,83,88,93,97},{42,47,52,57,62,67,72,77,82,87,92,99,100}),999)</f>
        <v>92</v>
      </c>
      <c r="Q2716">
        <v>1</v>
      </c>
    </row>
    <row r="2717" spans="1:17" x14ac:dyDescent="0.35">
      <c r="A2717" s="7">
        <v>3307</v>
      </c>
      <c r="B2717" s="7" t="s">
        <v>9052</v>
      </c>
      <c r="C2717" s="77">
        <v>44866</v>
      </c>
      <c r="D2717" s="7" t="s">
        <v>6</v>
      </c>
      <c r="E2717">
        <v>74</v>
      </c>
      <c r="F2717" s="7" t="s">
        <v>8858</v>
      </c>
      <c r="G2717" s="7" t="s">
        <v>8871</v>
      </c>
      <c r="H2717" s="7" t="s">
        <v>9009</v>
      </c>
      <c r="I2717" s="7"/>
      <c r="J2717" s="7">
        <v>60</v>
      </c>
      <c r="K2717" s="7"/>
      <c r="L2717" s="7">
        <v>0.2</v>
      </c>
      <c r="M2717" s="7"/>
      <c r="N2717" s="7"/>
      <c r="O2717" s="7" t="s">
        <v>9056</v>
      </c>
      <c r="P2717" s="16">
        <f>IFERROR(LOOKUP(E2717,{30,43,48,53,58,63,68,73,78,83,88,93,97},{42,47,52,57,62,67,72,77,82,87,92,99,100}),999)</f>
        <v>77</v>
      </c>
      <c r="Q2717">
        <v>1</v>
      </c>
    </row>
    <row r="2718" spans="1:17" x14ac:dyDescent="0.35">
      <c r="A2718" s="7">
        <v>3308</v>
      </c>
      <c r="B2718" s="7" t="s">
        <v>9052</v>
      </c>
      <c r="C2718" s="77">
        <v>44866</v>
      </c>
      <c r="D2718" s="7" t="s">
        <v>6</v>
      </c>
      <c r="E2718">
        <v>84</v>
      </c>
      <c r="F2718" s="7" t="s">
        <v>8858</v>
      </c>
      <c r="G2718" s="7" t="s">
        <v>8871</v>
      </c>
      <c r="H2718" s="7" t="s">
        <v>9009</v>
      </c>
      <c r="I2718" s="7"/>
      <c r="J2718" s="7">
        <v>18</v>
      </c>
      <c r="K2718" s="7"/>
      <c r="L2718" s="7">
        <v>0.3</v>
      </c>
      <c r="M2718" s="7"/>
      <c r="N2718" s="7"/>
      <c r="O2718" s="7" t="s">
        <v>9056</v>
      </c>
      <c r="P2718" s="16">
        <f>IFERROR(LOOKUP(E2718,{30,43,48,53,58,63,68,73,78,83,88,93,97},{42,47,52,57,62,67,72,77,82,87,92,99,100}),999)</f>
        <v>87</v>
      </c>
      <c r="Q2718">
        <v>1</v>
      </c>
    </row>
    <row r="2719" spans="1:17" x14ac:dyDescent="0.35">
      <c r="A2719" s="7">
        <v>3309</v>
      </c>
      <c r="B2719" s="7" t="s">
        <v>9052</v>
      </c>
      <c r="C2719" s="77">
        <v>44866</v>
      </c>
      <c r="D2719" s="7" t="s">
        <v>6</v>
      </c>
      <c r="E2719">
        <v>80</v>
      </c>
      <c r="F2719" s="7" t="s">
        <v>8858</v>
      </c>
      <c r="G2719" s="7" t="s">
        <v>8871</v>
      </c>
      <c r="H2719" s="7" t="s">
        <v>9009</v>
      </c>
      <c r="I2719" s="7"/>
      <c r="J2719" s="7">
        <v>18</v>
      </c>
      <c r="K2719" s="7"/>
      <c r="L2719" s="7">
        <v>0.2</v>
      </c>
      <c r="M2719" s="7"/>
      <c r="N2719" s="7"/>
      <c r="O2719" s="7" t="s">
        <v>9056</v>
      </c>
      <c r="P2719" s="16">
        <f>IFERROR(LOOKUP(E2719,{30,43,48,53,58,63,68,73,78,83,88,93,97},{42,47,52,57,62,67,72,77,82,87,92,99,100}),999)</f>
        <v>82</v>
      </c>
      <c r="Q2719">
        <v>1</v>
      </c>
    </row>
    <row r="2720" spans="1:17" x14ac:dyDescent="0.35">
      <c r="A2720" s="7">
        <v>3310</v>
      </c>
      <c r="B2720" s="7" t="s">
        <v>9052</v>
      </c>
      <c r="C2720" s="77">
        <v>44866</v>
      </c>
      <c r="D2720" s="7" t="s">
        <v>6</v>
      </c>
      <c r="E2720">
        <v>75</v>
      </c>
      <c r="F2720" s="7" t="s">
        <v>8858</v>
      </c>
      <c r="G2720" s="7" t="s">
        <v>8871</v>
      </c>
      <c r="H2720" s="7" t="s">
        <v>9009</v>
      </c>
      <c r="I2720" s="7"/>
      <c r="J2720" s="7">
        <v>60</v>
      </c>
      <c r="K2720" s="7"/>
      <c r="L2720" s="7">
        <v>0.3</v>
      </c>
      <c r="M2720" s="7"/>
      <c r="N2720" s="7"/>
      <c r="O2720" s="7" t="s">
        <v>9056</v>
      </c>
      <c r="P2720" s="16">
        <f>IFERROR(LOOKUP(E2720,{30,43,48,53,58,63,68,73,78,83,88,93,97},{42,47,52,57,62,67,72,77,82,87,92,99,100}),999)</f>
        <v>77</v>
      </c>
      <c r="Q2720">
        <v>1</v>
      </c>
    </row>
    <row r="2721" spans="1:17" x14ac:dyDescent="0.35">
      <c r="A2721" s="7">
        <v>3311</v>
      </c>
      <c r="B2721" s="7" t="s">
        <v>9052</v>
      </c>
      <c r="C2721" s="77">
        <v>44866</v>
      </c>
      <c r="D2721" s="7" t="s">
        <v>6</v>
      </c>
      <c r="E2721">
        <v>81</v>
      </c>
      <c r="F2721" s="7" t="s">
        <v>8858</v>
      </c>
      <c r="G2721" s="7" t="s">
        <v>8871</v>
      </c>
      <c r="H2721" s="7" t="s">
        <v>9009</v>
      </c>
      <c r="I2721" s="7"/>
      <c r="J2721" s="7">
        <v>18</v>
      </c>
      <c r="K2721" s="7"/>
      <c r="L2721" s="7">
        <v>0.2</v>
      </c>
      <c r="M2721" s="7"/>
      <c r="N2721" s="7"/>
      <c r="O2721" s="7" t="s">
        <v>9056</v>
      </c>
      <c r="P2721" s="16">
        <f>IFERROR(LOOKUP(E2721,{30,43,48,53,58,63,68,73,78,83,88,93,97},{42,47,52,57,62,67,72,77,82,87,92,99,100}),999)</f>
        <v>82</v>
      </c>
      <c r="Q2721">
        <v>1</v>
      </c>
    </row>
    <row r="2722" spans="1:17" x14ac:dyDescent="0.35">
      <c r="A2722" s="7">
        <v>3312</v>
      </c>
      <c r="B2722" s="7" t="s">
        <v>9052</v>
      </c>
      <c r="C2722" s="77">
        <v>44866</v>
      </c>
      <c r="D2722" s="7" t="s">
        <v>6</v>
      </c>
      <c r="E2722">
        <v>76.5</v>
      </c>
      <c r="F2722" s="7" t="s">
        <v>8858</v>
      </c>
      <c r="G2722" s="7" t="s">
        <v>8871</v>
      </c>
      <c r="H2722" s="7" t="s">
        <v>9009</v>
      </c>
      <c r="I2722" s="7"/>
      <c r="J2722" s="7">
        <v>18</v>
      </c>
      <c r="K2722" s="7"/>
      <c r="L2722" s="7">
        <v>0.3</v>
      </c>
      <c r="M2722" s="7"/>
      <c r="N2722" s="7"/>
      <c r="O2722" s="7" t="s">
        <v>9056</v>
      </c>
      <c r="P2722" s="16">
        <f>IFERROR(LOOKUP(E2722,{30,43,48,53,58,63,68,73,78,83,88,93,97},{42,47,52,57,62,67,72,77,82,87,92,99,100}),999)</f>
        <v>77</v>
      </c>
      <c r="Q2722">
        <v>1</v>
      </c>
    </row>
    <row r="2723" spans="1:17" ht="29" x14ac:dyDescent="0.35">
      <c r="A2723" s="7">
        <v>3313</v>
      </c>
      <c r="B2723" s="7" t="s">
        <v>9052</v>
      </c>
      <c r="C2723" s="77">
        <v>44866</v>
      </c>
      <c r="D2723" s="7" t="s">
        <v>6</v>
      </c>
      <c r="E2723">
        <v>95</v>
      </c>
      <c r="F2723" s="7" t="s">
        <v>8858</v>
      </c>
      <c r="G2723" s="7" t="s">
        <v>9</v>
      </c>
      <c r="H2723" s="7" t="s">
        <v>9053</v>
      </c>
      <c r="I2723" s="7">
        <v>220271</v>
      </c>
      <c r="J2723" s="7">
        <v>18</v>
      </c>
      <c r="K2723" s="157" t="s">
        <v>9122</v>
      </c>
      <c r="L2723" s="159">
        <v>0.4</v>
      </c>
      <c r="M2723" s="159" t="s">
        <v>9058</v>
      </c>
      <c r="N2723" s="7">
        <v>220271</v>
      </c>
      <c r="O2723" s="7" t="s">
        <v>9056</v>
      </c>
      <c r="P2723" s="16">
        <f>IFERROR(LOOKUP(E2723,{30,43,48,53,58,63,68,73,78,83,88,93,97},{42,47,52,57,62,67,72,77,82,87,92,99,100}),999)</f>
        <v>99</v>
      </c>
      <c r="Q2723">
        <v>1</v>
      </c>
    </row>
    <row r="2724" spans="1:17" ht="29" x14ac:dyDescent="0.35">
      <c r="A2724" s="7">
        <v>3314</v>
      </c>
      <c r="B2724" s="7" t="s">
        <v>9052</v>
      </c>
      <c r="C2724" s="77">
        <v>44866</v>
      </c>
      <c r="D2724" s="7" t="s">
        <v>6</v>
      </c>
      <c r="E2724">
        <v>79</v>
      </c>
      <c r="F2724" s="7" t="s">
        <v>8858</v>
      </c>
      <c r="G2724" s="7" t="s">
        <v>9</v>
      </c>
      <c r="H2724" s="7" t="s">
        <v>9053</v>
      </c>
      <c r="I2724" s="7">
        <v>220258</v>
      </c>
      <c r="J2724" s="7">
        <v>18</v>
      </c>
      <c r="K2724" s="157" t="s">
        <v>9123</v>
      </c>
      <c r="L2724" s="159">
        <v>0.4</v>
      </c>
      <c r="M2724" s="159" t="s">
        <v>9058</v>
      </c>
      <c r="N2724" s="7">
        <v>220258</v>
      </c>
      <c r="O2724" s="7" t="s">
        <v>9056</v>
      </c>
      <c r="P2724" s="16">
        <f>IFERROR(LOOKUP(E2724,{30,43,48,53,58,63,68,73,78,83,88,93,97},{42,47,52,57,62,67,72,77,82,87,92,99,100}),999)</f>
        <v>82</v>
      </c>
      <c r="Q2724">
        <v>1</v>
      </c>
    </row>
    <row r="2725" spans="1:17" x14ac:dyDescent="0.35">
      <c r="A2725" s="7">
        <v>3315</v>
      </c>
      <c r="B2725" s="7" t="s">
        <v>9052</v>
      </c>
      <c r="C2725" s="77">
        <v>44866</v>
      </c>
      <c r="D2725" s="7" t="s">
        <v>6</v>
      </c>
      <c r="E2725">
        <v>74.5</v>
      </c>
      <c r="F2725" s="7" t="s">
        <v>8858</v>
      </c>
      <c r="G2725" s="7" t="s">
        <v>8871</v>
      </c>
      <c r="H2725" s="7" t="s">
        <v>9009</v>
      </c>
      <c r="I2725" s="7"/>
      <c r="J2725" s="7">
        <v>60</v>
      </c>
      <c r="K2725" s="7"/>
      <c r="L2725" s="7">
        <v>0.2</v>
      </c>
      <c r="M2725" s="7"/>
      <c r="N2725" s="7"/>
      <c r="O2725" s="7" t="s">
        <v>9056</v>
      </c>
      <c r="P2725" s="16">
        <f>IFERROR(LOOKUP(E2725,{30,43,48,53,58,63,68,73,78,83,88,93,97},{42,47,52,57,62,67,72,77,82,87,92,99,100}),999)</f>
        <v>77</v>
      </c>
      <c r="Q2725">
        <v>1</v>
      </c>
    </row>
    <row r="2726" spans="1:17" x14ac:dyDescent="0.35">
      <c r="A2726" s="7">
        <v>3316</v>
      </c>
      <c r="B2726" s="7" t="s">
        <v>9052</v>
      </c>
      <c r="C2726" s="77">
        <v>44866</v>
      </c>
      <c r="D2726" s="7" t="s">
        <v>6</v>
      </c>
      <c r="E2726">
        <v>79</v>
      </c>
      <c r="F2726" s="7" t="s">
        <v>8858</v>
      </c>
      <c r="G2726" s="7" t="s">
        <v>8871</v>
      </c>
      <c r="H2726" s="7" t="s">
        <v>9009</v>
      </c>
      <c r="I2726" s="7"/>
      <c r="J2726" s="7">
        <v>60</v>
      </c>
      <c r="K2726" s="7"/>
      <c r="L2726" s="7">
        <v>0.3</v>
      </c>
      <c r="M2726" s="7"/>
      <c r="N2726" s="7"/>
      <c r="O2726" s="7" t="s">
        <v>9056</v>
      </c>
      <c r="P2726" s="16">
        <f>IFERROR(LOOKUP(E2726,{30,43,48,53,58,63,68,73,78,83,88,93,97},{42,47,52,57,62,67,72,77,82,87,92,99,100}),999)</f>
        <v>82</v>
      </c>
      <c r="Q2726">
        <v>1</v>
      </c>
    </row>
    <row r="2727" spans="1:17" ht="29" x14ac:dyDescent="0.35">
      <c r="A2727" s="7">
        <v>3317</v>
      </c>
      <c r="B2727" s="7" t="s">
        <v>9052</v>
      </c>
      <c r="C2727" s="77">
        <v>44866</v>
      </c>
      <c r="D2727" s="7" t="s">
        <v>6</v>
      </c>
      <c r="E2727">
        <v>84</v>
      </c>
      <c r="F2727" s="7" t="s">
        <v>8858</v>
      </c>
      <c r="G2727" s="7" t="s">
        <v>9</v>
      </c>
      <c r="H2727" s="7" t="s">
        <v>9053</v>
      </c>
      <c r="I2727" s="7">
        <v>220267</v>
      </c>
      <c r="J2727" s="7">
        <v>60</v>
      </c>
      <c r="K2727" s="157" t="s">
        <v>9110</v>
      </c>
      <c r="L2727" s="159">
        <v>0.3</v>
      </c>
      <c r="M2727" s="159" t="s">
        <v>9058</v>
      </c>
      <c r="N2727" s="7">
        <v>220267</v>
      </c>
      <c r="O2727" s="7" t="s">
        <v>9056</v>
      </c>
      <c r="P2727" s="16">
        <f>IFERROR(LOOKUP(E2727,{30,43,48,53,58,63,68,73,78,83,88,93,97},{42,47,52,57,62,67,72,77,82,87,92,99,100}),999)</f>
        <v>87</v>
      </c>
      <c r="Q2727">
        <v>1</v>
      </c>
    </row>
    <row r="2728" spans="1:17" x14ac:dyDescent="0.35">
      <c r="A2728" s="7">
        <v>3318</v>
      </c>
      <c r="B2728" s="7" t="s">
        <v>9052</v>
      </c>
      <c r="C2728" s="77">
        <v>44866</v>
      </c>
      <c r="D2728" s="7" t="s">
        <v>6</v>
      </c>
      <c r="E2728">
        <v>85</v>
      </c>
      <c r="F2728" s="7" t="s">
        <v>8858</v>
      </c>
      <c r="G2728" s="7" t="s">
        <v>9</v>
      </c>
      <c r="H2728" s="7" t="s">
        <v>9053</v>
      </c>
      <c r="I2728" s="7">
        <v>220510</v>
      </c>
      <c r="J2728" s="7">
        <v>18</v>
      </c>
      <c r="K2728" s="157" t="s">
        <v>9078</v>
      </c>
      <c r="L2728" s="159">
        <v>0.3</v>
      </c>
      <c r="M2728" s="159" t="s">
        <v>9058</v>
      </c>
      <c r="N2728" s="7">
        <v>220510</v>
      </c>
      <c r="O2728" s="7" t="s">
        <v>9056</v>
      </c>
      <c r="P2728" s="16">
        <f>IFERROR(LOOKUP(E2728,{30,43,48,53,58,63,68,73,78,83,88,93,97},{42,47,52,57,62,67,72,77,82,87,92,99,100}),999)</f>
        <v>87</v>
      </c>
      <c r="Q2728">
        <v>1</v>
      </c>
    </row>
    <row r="2729" spans="1:17" x14ac:dyDescent="0.35">
      <c r="A2729" s="7">
        <v>3319</v>
      </c>
      <c r="B2729" s="7" t="s">
        <v>9052</v>
      </c>
      <c r="C2729" s="77">
        <v>44866</v>
      </c>
      <c r="D2729" s="7" t="s">
        <v>6</v>
      </c>
      <c r="E2729">
        <v>90.5</v>
      </c>
      <c r="F2729" s="7" t="s">
        <v>8858</v>
      </c>
      <c r="G2729" s="7" t="s">
        <v>8871</v>
      </c>
      <c r="H2729" s="7" t="s">
        <v>9009</v>
      </c>
      <c r="I2729" s="7"/>
      <c r="J2729" s="7">
        <v>18</v>
      </c>
      <c r="K2729" s="7"/>
      <c r="L2729" s="7">
        <v>0.3</v>
      </c>
      <c r="M2729" s="7"/>
      <c r="N2729" s="7"/>
      <c r="O2729" s="7" t="s">
        <v>9056</v>
      </c>
      <c r="P2729" s="16">
        <f>IFERROR(LOOKUP(E2729,{30,43,48,53,58,63,68,73,78,83,88,93,97},{42,47,52,57,62,67,72,77,82,87,92,99,100}),999)</f>
        <v>92</v>
      </c>
      <c r="Q2729">
        <v>1</v>
      </c>
    </row>
    <row r="2730" spans="1:17" x14ac:dyDescent="0.35">
      <c r="A2730" s="7">
        <v>3320</v>
      </c>
      <c r="B2730" s="7" t="s">
        <v>9052</v>
      </c>
      <c r="C2730" s="77">
        <v>44866</v>
      </c>
      <c r="D2730" s="7" t="s">
        <v>6</v>
      </c>
      <c r="E2730">
        <v>80.5</v>
      </c>
      <c r="F2730" s="7" t="s">
        <v>8858</v>
      </c>
      <c r="G2730" s="7" t="s">
        <v>8871</v>
      </c>
      <c r="H2730" s="7" t="s">
        <v>9009</v>
      </c>
      <c r="I2730" s="7"/>
      <c r="J2730" s="7">
        <v>18</v>
      </c>
      <c r="K2730" s="7"/>
      <c r="L2730" s="7">
        <v>9.9</v>
      </c>
      <c r="M2730" s="7"/>
      <c r="N2730" s="7"/>
      <c r="O2730" s="7" t="s">
        <v>9056</v>
      </c>
      <c r="P2730" s="16">
        <f>IFERROR(LOOKUP(E2730,{30,43,48,53,58,63,68,73,78,83,88,93,97},{42,47,52,57,62,67,72,77,82,87,92,99,100}),999)</f>
        <v>82</v>
      </c>
      <c r="Q2730">
        <v>1</v>
      </c>
    </row>
    <row r="2731" spans="1:17" ht="29" x14ac:dyDescent="0.35">
      <c r="A2731" s="7">
        <v>3321</v>
      </c>
      <c r="B2731" s="7" t="s">
        <v>9052</v>
      </c>
      <c r="C2731" s="77">
        <v>44866</v>
      </c>
      <c r="D2731" s="7" t="s">
        <v>6</v>
      </c>
      <c r="E2731">
        <v>81.5</v>
      </c>
      <c r="F2731" s="7" t="s">
        <v>8858</v>
      </c>
      <c r="G2731" s="7" t="s">
        <v>9</v>
      </c>
      <c r="H2731" s="7" t="s">
        <v>9053</v>
      </c>
      <c r="I2731" s="7">
        <v>220269</v>
      </c>
      <c r="J2731" s="7">
        <v>60</v>
      </c>
      <c r="K2731" s="157" t="s">
        <v>9113</v>
      </c>
      <c r="L2731" s="159">
        <v>0.3</v>
      </c>
      <c r="M2731" s="159" t="s">
        <v>9058</v>
      </c>
      <c r="N2731" s="7">
        <v>220269</v>
      </c>
      <c r="O2731" s="7" t="s">
        <v>9056</v>
      </c>
      <c r="P2731" s="16">
        <f>IFERROR(LOOKUP(E2731,{30,43,48,53,58,63,68,73,78,83,88,93,97},{42,47,52,57,62,67,72,77,82,87,92,99,100}),999)</f>
        <v>82</v>
      </c>
      <c r="Q2731">
        <v>1</v>
      </c>
    </row>
    <row r="2732" spans="1:17" x14ac:dyDescent="0.35">
      <c r="A2732" s="7">
        <v>3322</v>
      </c>
      <c r="B2732" s="7" t="s">
        <v>9052</v>
      </c>
      <c r="C2732" s="77">
        <v>44866</v>
      </c>
      <c r="D2732" s="7" t="s">
        <v>6</v>
      </c>
      <c r="E2732">
        <v>83</v>
      </c>
      <c r="F2732" s="7" t="s">
        <v>8858</v>
      </c>
      <c r="G2732" s="7" t="s">
        <v>8871</v>
      </c>
      <c r="H2732" s="7" t="s">
        <v>9009</v>
      </c>
      <c r="I2732" s="7"/>
      <c r="J2732" s="7">
        <v>60</v>
      </c>
      <c r="K2732" s="7"/>
      <c r="L2732" s="7">
        <v>0.3</v>
      </c>
      <c r="M2732" s="7"/>
      <c r="N2732" s="7"/>
      <c r="O2732" s="7" t="s">
        <v>9056</v>
      </c>
      <c r="P2732" s="16">
        <f>IFERROR(LOOKUP(E2732,{30,43,48,53,58,63,68,73,78,83,88,93,97},{42,47,52,57,62,67,72,77,82,87,92,99,100}),999)</f>
        <v>87</v>
      </c>
      <c r="Q2732">
        <v>1</v>
      </c>
    </row>
    <row r="2733" spans="1:17" x14ac:dyDescent="0.35">
      <c r="A2733" s="7">
        <v>3323</v>
      </c>
      <c r="B2733" s="7" t="s">
        <v>9052</v>
      </c>
      <c r="C2733" s="77">
        <v>44866</v>
      </c>
      <c r="D2733" s="7" t="s">
        <v>6</v>
      </c>
      <c r="E2733">
        <v>71.5</v>
      </c>
      <c r="F2733" s="7" t="s">
        <v>8858</v>
      </c>
      <c r="G2733" s="7" t="s">
        <v>8871</v>
      </c>
      <c r="H2733" s="7" t="s">
        <v>9009</v>
      </c>
      <c r="I2733" s="7"/>
      <c r="J2733" s="7">
        <v>18</v>
      </c>
      <c r="K2733" s="7"/>
      <c r="L2733" s="7">
        <v>1.2</v>
      </c>
      <c r="M2733" s="7"/>
      <c r="N2733" s="7"/>
      <c r="O2733" s="7" t="s">
        <v>9056</v>
      </c>
      <c r="P2733" s="16">
        <f>IFERROR(LOOKUP(E2733,{30,43,48,53,58,63,68,73,78,83,88,93,97},{42,47,52,57,62,67,72,77,82,87,92,99,100}),999)</f>
        <v>72</v>
      </c>
      <c r="Q2733">
        <v>1</v>
      </c>
    </row>
    <row r="2734" spans="1:17" ht="29" x14ac:dyDescent="0.35">
      <c r="A2734" s="7">
        <v>3324</v>
      </c>
      <c r="B2734" s="7" t="s">
        <v>9052</v>
      </c>
      <c r="C2734" s="77">
        <v>44866</v>
      </c>
      <c r="D2734" s="7" t="s">
        <v>6</v>
      </c>
      <c r="E2734">
        <v>93</v>
      </c>
      <c r="F2734" s="7" t="s">
        <v>8858</v>
      </c>
      <c r="G2734" s="7" t="s">
        <v>9</v>
      </c>
      <c r="H2734" s="7" t="s">
        <v>9053</v>
      </c>
      <c r="I2734" s="7">
        <v>999999</v>
      </c>
      <c r="J2734" s="7">
        <v>60</v>
      </c>
      <c r="K2734" s="157" t="s">
        <v>9075</v>
      </c>
      <c r="L2734" s="7">
        <v>9.9</v>
      </c>
      <c r="M2734" s="7"/>
      <c r="N2734" s="7">
        <v>999999</v>
      </c>
      <c r="O2734" s="7" t="s">
        <v>9056</v>
      </c>
      <c r="P2734" s="16">
        <f>IFERROR(LOOKUP(E2734,{30,43,48,53,58,63,68,73,78,83,88,93,97},{42,47,52,57,62,67,72,77,82,87,92,99,100}),999)</f>
        <v>99</v>
      </c>
      <c r="Q2734">
        <v>1</v>
      </c>
    </row>
    <row r="2735" spans="1:17" x14ac:dyDescent="0.35">
      <c r="A2735" s="7">
        <v>3325</v>
      </c>
      <c r="B2735" s="7" t="s">
        <v>9052</v>
      </c>
      <c r="C2735" s="77">
        <v>44866</v>
      </c>
      <c r="D2735" s="7" t="s">
        <v>6</v>
      </c>
      <c r="E2735">
        <v>75</v>
      </c>
      <c r="F2735" s="7" t="s">
        <v>8858</v>
      </c>
      <c r="G2735" s="7" t="s">
        <v>8871</v>
      </c>
      <c r="H2735" s="7" t="s">
        <v>9009</v>
      </c>
      <c r="I2735" s="7"/>
      <c r="J2735" s="7">
        <v>18</v>
      </c>
      <c r="K2735" s="7"/>
      <c r="L2735" s="7">
        <v>0.2</v>
      </c>
      <c r="M2735" s="7"/>
      <c r="N2735" s="7"/>
      <c r="O2735" s="7" t="s">
        <v>9056</v>
      </c>
      <c r="P2735" s="16">
        <f>IFERROR(LOOKUP(E2735,{30,43,48,53,58,63,68,73,78,83,88,93,97},{42,47,52,57,62,67,72,77,82,87,92,99,100}),999)</f>
        <v>77</v>
      </c>
      <c r="Q2735">
        <v>1</v>
      </c>
    </row>
    <row r="2736" spans="1:17" x14ac:dyDescent="0.35">
      <c r="A2736" s="7">
        <v>3326</v>
      </c>
      <c r="B2736" s="7" t="s">
        <v>9052</v>
      </c>
      <c r="C2736" s="77">
        <v>44866</v>
      </c>
      <c r="D2736" s="7" t="s">
        <v>6</v>
      </c>
      <c r="E2736">
        <v>80.5</v>
      </c>
      <c r="F2736" s="7" t="s">
        <v>8858</v>
      </c>
      <c r="G2736" s="7" t="s">
        <v>8871</v>
      </c>
      <c r="H2736" s="7" t="s">
        <v>9009</v>
      </c>
      <c r="I2736" s="7"/>
      <c r="J2736" s="7">
        <v>60</v>
      </c>
      <c r="K2736" s="7"/>
      <c r="L2736" s="7">
        <v>0.2</v>
      </c>
      <c r="M2736" s="7"/>
      <c r="N2736" s="7"/>
      <c r="O2736" s="7" t="s">
        <v>9056</v>
      </c>
      <c r="P2736" s="16">
        <f>IFERROR(LOOKUP(E2736,{30,43,48,53,58,63,68,73,78,83,88,93,97},{42,47,52,57,62,67,72,77,82,87,92,99,100}),999)</f>
        <v>82</v>
      </c>
      <c r="Q2736">
        <v>1</v>
      </c>
    </row>
    <row r="2737" spans="1:17" x14ac:dyDescent="0.35">
      <c r="A2737" s="7">
        <v>3327</v>
      </c>
      <c r="B2737" s="7" t="s">
        <v>9052</v>
      </c>
      <c r="C2737" s="77">
        <v>44866</v>
      </c>
      <c r="D2737" s="7" t="s">
        <v>6</v>
      </c>
      <c r="E2737">
        <v>73.5</v>
      </c>
      <c r="F2737" s="7" t="s">
        <v>8858</v>
      </c>
      <c r="G2737" s="7" t="s">
        <v>8871</v>
      </c>
      <c r="H2737" s="7" t="s">
        <v>9009</v>
      </c>
      <c r="I2737" s="7"/>
      <c r="J2737" s="7">
        <v>60</v>
      </c>
      <c r="K2737" s="7"/>
      <c r="L2737" s="7">
        <v>0.3</v>
      </c>
      <c r="M2737" s="7"/>
      <c r="N2737" s="7"/>
      <c r="O2737" s="7" t="s">
        <v>9056</v>
      </c>
      <c r="P2737" s="16">
        <f>IFERROR(LOOKUP(E2737,{30,43,48,53,58,63,68,73,78,83,88,93,97},{42,47,52,57,62,67,72,77,82,87,92,99,100}),999)</f>
        <v>77</v>
      </c>
      <c r="Q2737">
        <v>1</v>
      </c>
    </row>
    <row r="2738" spans="1:17" x14ac:dyDescent="0.35">
      <c r="A2738" s="7">
        <v>3328</v>
      </c>
      <c r="B2738" s="7" t="s">
        <v>9052</v>
      </c>
      <c r="C2738" s="77">
        <v>44866</v>
      </c>
      <c r="D2738" s="7" t="s">
        <v>6</v>
      </c>
      <c r="E2738">
        <v>89</v>
      </c>
      <c r="F2738" s="7" t="s">
        <v>8858</v>
      </c>
      <c r="G2738" s="7" t="s">
        <v>8871</v>
      </c>
      <c r="H2738" s="7" t="s">
        <v>9009</v>
      </c>
      <c r="I2738" s="7"/>
      <c r="J2738" s="7">
        <v>60</v>
      </c>
      <c r="K2738" s="7"/>
      <c r="L2738" s="7">
        <v>0.4</v>
      </c>
      <c r="M2738" s="7"/>
      <c r="N2738" s="7"/>
      <c r="O2738" s="7" t="s">
        <v>9056</v>
      </c>
      <c r="P2738" s="16">
        <f>IFERROR(LOOKUP(E2738,{30,43,48,53,58,63,68,73,78,83,88,93,97},{42,47,52,57,62,67,72,77,82,87,92,99,100}),999)</f>
        <v>92</v>
      </c>
      <c r="Q2738">
        <v>1</v>
      </c>
    </row>
    <row r="2739" spans="1:17" x14ac:dyDescent="0.35">
      <c r="A2739" s="7">
        <v>3329</v>
      </c>
      <c r="B2739" s="7" t="s">
        <v>9052</v>
      </c>
      <c r="C2739" s="77">
        <v>44866</v>
      </c>
      <c r="D2739" s="7" t="s">
        <v>6</v>
      </c>
      <c r="E2739">
        <v>90</v>
      </c>
      <c r="F2739" s="7" t="s">
        <v>8858</v>
      </c>
      <c r="G2739" s="7" t="s">
        <v>9</v>
      </c>
      <c r="H2739" s="7" t="s">
        <v>9053</v>
      </c>
      <c r="I2739" s="7">
        <v>220509</v>
      </c>
      <c r="J2739" s="7">
        <v>18</v>
      </c>
      <c r="K2739" s="157" t="s">
        <v>9078</v>
      </c>
      <c r="L2739" s="159">
        <v>0.3</v>
      </c>
      <c r="M2739" s="159" t="s">
        <v>9058</v>
      </c>
      <c r="N2739" s="7">
        <v>220509</v>
      </c>
      <c r="O2739" s="7" t="s">
        <v>9056</v>
      </c>
      <c r="P2739" s="16">
        <f>IFERROR(LOOKUP(E2739,{30,43,48,53,58,63,68,73,78,83,88,93,97},{42,47,52,57,62,67,72,77,82,87,92,99,100}),999)</f>
        <v>92</v>
      </c>
      <c r="Q2739">
        <v>1</v>
      </c>
    </row>
    <row r="2740" spans="1:17" x14ac:dyDescent="0.35">
      <c r="A2740" s="7">
        <v>3330</v>
      </c>
      <c r="B2740" s="7" t="s">
        <v>9052</v>
      </c>
      <c r="C2740" s="77">
        <v>44866</v>
      </c>
      <c r="D2740" s="7" t="s">
        <v>6</v>
      </c>
      <c r="E2740">
        <v>97.5</v>
      </c>
      <c r="F2740" s="7" t="s">
        <v>8858</v>
      </c>
      <c r="G2740" s="7" t="s">
        <v>8871</v>
      </c>
      <c r="H2740" s="7" t="s">
        <v>9009</v>
      </c>
      <c r="I2740" s="7"/>
      <c r="J2740" s="7">
        <v>60</v>
      </c>
      <c r="K2740" s="7"/>
      <c r="L2740" s="7">
        <v>1.3</v>
      </c>
      <c r="M2740" s="7"/>
      <c r="N2740" s="7"/>
      <c r="O2740" s="7" t="s">
        <v>9056</v>
      </c>
      <c r="P2740" s="16">
        <f>IFERROR(LOOKUP(E2740,{30,43,48,53,58,63,68,73,78,83,88,93,97},{42,47,52,57,62,67,72,77,82,87,92,99,100}),999)</f>
        <v>100</v>
      </c>
      <c r="Q2740">
        <v>1</v>
      </c>
    </row>
    <row r="2741" spans="1:17" ht="29" x14ac:dyDescent="0.35">
      <c r="A2741" s="7">
        <v>3331</v>
      </c>
      <c r="B2741" s="7" t="s">
        <v>9052</v>
      </c>
      <c r="C2741" s="77">
        <v>44866</v>
      </c>
      <c r="D2741" s="7" t="s">
        <v>6</v>
      </c>
      <c r="E2741">
        <v>78</v>
      </c>
      <c r="F2741" s="7" t="s">
        <v>8858</v>
      </c>
      <c r="G2741" s="7" t="s">
        <v>9</v>
      </c>
      <c r="H2741" s="7" t="s">
        <v>9053</v>
      </c>
      <c r="I2741" s="7">
        <v>220269</v>
      </c>
      <c r="J2741" s="7">
        <v>60</v>
      </c>
      <c r="K2741" s="157" t="s">
        <v>9113</v>
      </c>
      <c r="L2741" s="159">
        <v>0.3</v>
      </c>
      <c r="M2741" s="159" t="s">
        <v>9058</v>
      </c>
      <c r="N2741" s="7">
        <v>220269</v>
      </c>
      <c r="O2741" s="7" t="s">
        <v>9056</v>
      </c>
      <c r="P2741" s="16">
        <f>IFERROR(LOOKUP(E2741,{30,43,48,53,58,63,68,73,78,83,88,93,97},{42,47,52,57,62,67,72,77,82,87,92,99,100}),999)</f>
        <v>82</v>
      </c>
      <c r="Q2741">
        <v>1</v>
      </c>
    </row>
    <row r="2742" spans="1:17" x14ac:dyDescent="0.35">
      <c r="A2742" s="7">
        <v>3332</v>
      </c>
      <c r="B2742" s="7" t="s">
        <v>9052</v>
      </c>
      <c r="C2742" s="77">
        <v>44866</v>
      </c>
      <c r="D2742" s="7" t="s">
        <v>6</v>
      </c>
      <c r="E2742">
        <v>88</v>
      </c>
      <c r="F2742" s="7" t="s">
        <v>8858</v>
      </c>
      <c r="G2742" s="7" t="s">
        <v>9</v>
      </c>
      <c r="H2742" s="7" t="s">
        <v>9053</v>
      </c>
      <c r="I2742" s="7">
        <v>637422</v>
      </c>
      <c r="J2742" s="7">
        <v>18</v>
      </c>
      <c r="K2742" s="157" t="s">
        <v>9109</v>
      </c>
      <c r="L2742" s="159">
        <v>0.3</v>
      </c>
      <c r="M2742" s="159" t="s">
        <v>9058</v>
      </c>
      <c r="N2742" s="7">
        <v>637422</v>
      </c>
      <c r="O2742" s="7" t="s">
        <v>9056</v>
      </c>
      <c r="P2742" s="16">
        <f>IFERROR(LOOKUP(E2742,{30,43,48,53,58,63,68,73,78,83,88,93,97},{42,47,52,57,62,67,72,77,82,87,92,99,100}),999)</f>
        <v>92</v>
      </c>
      <c r="Q2742">
        <v>1</v>
      </c>
    </row>
    <row r="2743" spans="1:17" x14ac:dyDescent="0.35">
      <c r="A2743" s="7">
        <v>3333</v>
      </c>
      <c r="B2743" s="7" t="s">
        <v>9052</v>
      </c>
      <c r="C2743" s="77">
        <v>44866</v>
      </c>
      <c r="D2743" s="7" t="s">
        <v>6</v>
      </c>
      <c r="E2743">
        <v>74.5</v>
      </c>
      <c r="F2743" s="7" t="s">
        <v>8858</v>
      </c>
      <c r="G2743" s="7" t="s">
        <v>9</v>
      </c>
      <c r="H2743" s="7" t="s">
        <v>9053</v>
      </c>
      <c r="I2743" s="7">
        <v>637603</v>
      </c>
      <c r="J2743" s="7">
        <v>18</v>
      </c>
      <c r="K2743" s="157" t="s">
        <v>9055</v>
      </c>
      <c r="L2743" s="159">
        <v>1.2</v>
      </c>
      <c r="M2743" s="159" t="s">
        <v>9000</v>
      </c>
      <c r="N2743" s="7">
        <v>637603</v>
      </c>
      <c r="O2743" s="7" t="s">
        <v>9056</v>
      </c>
      <c r="P2743" s="16">
        <f>IFERROR(LOOKUP(E2743,{30,43,48,53,58,63,68,73,78,83,88,93,97},{42,47,52,57,62,67,72,77,82,87,92,99,100}),999)</f>
        <v>77</v>
      </c>
      <c r="Q2743">
        <v>1</v>
      </c>
    </row>
    <row r="2744" spans="1:17" x14ac:dyDescent="0.35">
      <c r="A2744" s="7">
        <v>3334</v>
      </c>
      <c r="B2744" s="7" t="s">
        <v>9052</v>
      </c>
      <c r="C2744" s="77">
        <v>44866</v>
      </c>
      <c r="D2744" s="7" t="s">
        <v>6</v>
      </c>
      <c r="E2744">
        <v>65.5</v>
      </c>
      <c r="F2744" s="7" t="s">
        <v>8858</v>
      </c>
      <c r="G2744" s="7" t="s">
        <v>9</v>
      </c>
      <c r="H2744" s="7" t="s">
        <v>9053</v>
      </c>
      <c r="I2744" s="7">
        <v>220195</v>
      </c>
      <c r="J2744" s="7">
        <v>18</v>
      </c>
      <c r="K2744" s="157" t="s">
        <v>9065</v>
      </c>
      <c r="L2744" s="7">
        <v>0.2</v>
      </c>
      <c r="M2744" s="159" t="s">
        <v>9058</v>
      </c>
      <c r="N2744" s="7">
        <v>220195</v>
      </c>
      <c r="O2744" s="7" t="s">
        <v>9056</v>
      </c>
      <c r="P2744" s="16">
        <f>IFERROR(LOOKUP(E2744,{30,43,48,53,58,63,68,73,78,83,88,93,97},{42,47,52,57,62,67,72,77,82,87,92,99,100}),999)</f>
        <v>67</v>
      </c>
      <c r="Q2744">
        <v>1</v>
      </c>
    </row>
    <row r="2745" spans="1:17" x14ac:dyDescent="0.35">
      <c r="A2745" s="7">
        <v>3335</v>
      </c>
      <c r="B2745" s="7" t="s">
        <v>9052</v>
      </c>
      <c r="C2745" s="77">
        <v>44866</v>
      </c>
      <c r="D2745" s="7" t="s">
        <v>6</v>
      </c>
      <c r="E2745">
        <v>90</v>
      </c>
      <c r="F2745" s="7" t="s">
        <v>8858</v>
      </c>
      <c r="G2745" s="7" t="s">
        <v>9</v>
      </c>
      <c r="H2745" s="7" t="s">
        <v>9053</v>
      </c>
      <c r="I2745" s="7">
        <v>220509</v>
      </c>
      <c r="J2745" s="7">
        <v>60</v>
      </c>
      <c r="K2745" s="157" t="s">
        <v>9078</v>
      </c>
      <c r="L2745" s="159">
        <v>0.3</v>
      </c>
      <c r="M2745" s="159" t="s">
        <v>9058</v>
      </c>
      <c r="N2745" s="7">
        <v>220509</v>
      </c>
      <c r="O2745" s="7" t="s">
        <v>9056</v>
      </c>
      <c r="P2745" s="16">
        <f>IFERROR(LOOKUP(E2745,{30,43,48,53,58,63,68,73,78,83,88,93,97},{42,47,52,57,62,67,72,77,82,87,92,99,100}),999)</f>
        <v>92</v>
      </c>
      <c r="Q2745">
        <v>1</v>
      </c>
    </row>
    <row r="2746" spans="1:17" x14ac:dyDescent="0.35">
      <c r="A2746" s="7">
        <v>3336</v>
      </c>
      <c r="B2746" s="7" t="s">
        <v>9052</v>
      </c>
      <c r="C2746" s="77">
        <v>44866</v>
      </c>
      <c r="D2746" s="7" t="s">
        <v>6</v>
      </c>
      <c r="E2746">
        <v>81.5</v>
      </c>
      <c r="F2746" s="7" t="s">
        <v>8858</v>
      </c>
      <c r="G2746" s="7" t="s">
        <v>8871</v>
      </c>
      <c r="H2746" s="7" t="s">
        <v>9009</v>
      </c>
      <c r="I2746" s="7"/>
      <c r="J2746" s="7">
        <v>18</v>
      </c>
      <c r="K2746" s="7"/>
      <c r="L2746" s="7">
        <v>0.2</v>
      </c>
      <c r="M2746" s="7"/>
      <c r="N2746" s="7"/>
      <c r="O2746" s="7" t="s">
        <v>9056</v>
      </c>
      <c r="P2746" s="16">
        <f>IFERROR(LOOKUP(E2746,{30,43,48,53,58,63,68,73,78,83,88,93,97},{42,47,52,57,62,67,72,77,82,87,92,99,100}),999)</f>
        <v>82</v>
      </c>
      <c r="Q2746">
        <v>1</v>
      </c>
    </row>
    <row r="2747" spans="1:17" x14ac:dyDescent="0.35">
      <c r="A2747" s="7">
        <v>3337</v>
      </c>
      <c r="B2747" s="7" t="s">
        <v>9052</v>
      </c>
      <c r="C2747" s="77">
        <v>44866</v>
      </c>
      <c r="D2747" s="7" t="s">
        <v>6</v>
      </c>
      <c r="E2747">
        <v>90.5</v>
      </c>
      <c r="F2747" s="7" t="s">
        <v>8858</v>
      </c>
      <c r="G2747" s="7" t="s">
        <v>8871</v>
      </c>
      <c r="H2747" s="7" t="s">
        <v>9009</v>
      </c>
      <c r="I2747" s="7"/>
      <c r="J2747" s="7">
        <v>60</v>
      </c>
      <c r="K2747" s="7"/>
      <c r="L2747" s="7">
        <v>0.4</v>
      </c>
      <c r="M2747" s="7"/>
      <c r="N2747" s="7"/>
      <c r="O2747" s="7" t="s">
        <v>9056</v>
      </c>
      <c r="P2747" s="16">
        <f>IFERROR(LOOKUP(E2747,{30,43,48,53,58,63,68,73,78,83,88,93,97},{42,47,52,57,62,67,72,77,82,87,92,99,100}),999)</f>
        <v>92</v>
      </c>
      <c r="Q2747">
        <v>1</v>
      </c>
    </row>
    <row r="2748" spans="1:17" x14ac:dyDescent="0.35">
      <c r="A2748" s="7">
        <v>3338</v>
      </c>
      <c r="B2748" s="7" t="s">
        <v>9052</v>
      </c>
      <c r="C2748" s="77">
        <v>44866</v>
      </c>
      <c r="D2748" s="7" t="s">
        <v>6</v>
      </c>
      <c r="E2748">
        <v>74</v>
      </c>
      <c r="F2748" s="7" t="s">
        <v>8858</v>
      </c>
      <c r="G2748" s="7" t="s">
        <v>8871</v>
      </c>
      <c r="H2748" s="7" t="s">
        <v>9009</v>
      </c>
      <c r="I2748" s="7"/>
      <c r="J2748" s="7">
        <v>18</v>
      </c>
      <c r="K2748" s="7"/>
      <c r="L2748" s="7">
        <v>0.2</v>
      </c>
      <c r="M2748" s="7"/>
      <c r="N2748" s="7"/>
      <c r="O2748" s="7" t="s">
        <v>9056</v>
      </c>
      <c r="P2748" s="16">
        <f>IFERROR(LOOKUP(E2748,{30,43,48,53,58,63,68,73,78,83,88,93,97},{42,47,52,57,62,67,72,77,82,87,92,99,100}),999)</f>
        <v>77</v>
      </c>
      <c r="Q2748">
        <v>1</v>
      </c>
    </row>
    <row r="2749" spans="1:17" x14ac:dyDescent="0.35">
      <c r="A2749" s="7">
        <v>3339</v>
      </c>
      <c r="B2749" s="7" t="s">
        <v>9052</v>
      </c>
      <c r="C2749" s="77">
        <v>44866</v>
      </c>
      <c r="D2749" s="7" t="s">
        <v>6</v>
      </c>
      <c r="E2749">
        <v>91</v>
      </c>
      <c r="F2749" s="7" t="s">
        <v>8858</v>
      </c>
      <c r="G2749" s="7" t="s">
        <v>8871</v>
      </c>
      <c r="H2749" s="7" t="s">
        <v>9009</v>
      </c>
      <c r="I2749" s="7"/>
      <c r="J2749" s="7">
        <v>60</v>
      </c>
      <c r="K2749" s="7"/>
      <c r="L2749" s="7">
        <v>0.3</v>
      </c>
      <c r="M2749" s="7"/>
      <c r="N2749" s="7"/>
      <c r="O2749" s="7" t="s">
        <v>9056</v>
      </c>
      <c r="P2749" s="16">
        <f>IFERROR(LOOKUP(E2749,{30,43,48,53,58,63,68,73,78,83,88,93,97},{42,47,52,57,62,67,72,77,82,87,92,99,100}),999)</f>
        <v>92</v>
      </c>
      <c r="Q2749">
        <v>1</v>
      </c>
    </row>
    <row r="2750" spans="1:17" x14ac:dyDescent="0.35">
      <c r="A2750" s="7">
        <v>3340</v>
      </c>
      <c r="B2750" s="7" t="s">
        <v>9052</v>
      </c>
      <c r="C2750" s="77">
        <v>44866</v>
      </c>
      <c r="D2750" s="7" t="s">
        <v>6</v>
      </c>
      <c r="E2750">
        <v>74</v>
      </c>
      <c r="F2750" s="7" t="s">
        <v>8858</v>
      </c>
      <c r="G2750" s="7" t="s">
        <v>8871</v>
      </c>
      <c r="H2750" s="7" t="s">
        <v>9009</v>
      </c>
      <c r="I2750" s="7"/>
      <c r="J2750" s="7">
        <v>18</v>
      </c>
      <c r="K2750" s="7"/>
      <c r="L2750" s="7">
        <v>9.9</v>
      </c>
      <c r="M2750" s="7"/>
      <c r="N2750" s="7"/>
      <c r="O2750" s="7" t="s">
        <v>9056</v>
      </c>
      <c r="P2750" s="16">
        <f>IFERROR(LOOKUP(E2750,{30,43,48,53,58,63,68,73,78,83,88,93,97},{42,47,52,57,62,67,72,77,82,87,92,99,100}),999)</f>
        <v>77</v>
      </c>
      <c r="Q2750">
        <v>1</v>
      </c>
    </row>
    <row r="2751" spans="1:17" x14ac:dyDescent="0.35">
      <c r="A2751" s="7">
        <v>3341</v>
      </c>
      <c r="B2751" s="7" t="s">
        <v>9052</v>
      </c>
      <c r="C2751" s="77">
        <v>44866</v>
      </c>
      <c r="D2751" s="7" t="s">
        <v>6</v>
      </c>
      <c r="E2751">
        <v>87.5</v>
      </c>
      <c r="F2751" s="7" t="s">
        <v>8858</v>
      </c>
      <c r="G2751" s="7" t="s">
        <v>8871</v>
      </c>
      <c r="H2751" s="7" t="s">
        <v>9009</v>
      </c>
      <c r="I2751" s="7"/>
      <c r="J2751" s="7">
        <v>18</v>
      </c>
      <c r="K2751" s="7"/>
      <c r="L2751" s="7">
        <v>0.3</v>
      </c>
      <c r="M2751" s="7"/>
      <c r="N2751" s="7"/>
      <c r="O2751" s="7" t="s">
        <v>9056</v>
      </c>
      <c r="P2751" s="16">
        <f>IFERROR(LOOKUP(E2751,{30,43,48,53,58,63,68,73,78,83,88,93,97},{42,47,52,57,62,67,72,77,82,87,92,99,100}),999)</f>
        <v>87</v>
      </c>
      <c r="Q2751">
        <v>1</v>
      </c>
    </row>
    <row r="2752" spans="1:17" x14ac:dyDescent="0.35">
      <c r="A2752" s="7">
        <v>3342</v>
      </c>
      <c r="B2752" s="7" t="s">
        <v>9052</v>
      </c>
      <c r="C2752" s="77">
        <v>44866</v>
      </c>
      <c r="D2752" s="7" t="s">
        <v>6</v>
      </c>
      <c r="E2752">
        <v>77</v>
      </c>
      <c r="F2752" s="7" t="s">
        <v>8858</v>
      </c>
      <c r="G2752" s="7" t="s">
        <v>8871</v>
      </c>
      <c r="H2752" s="7" t="s">
        <v>9009</v>
      </c>
      <c r="I2752" s="7"/>
      <c r="J2752" s="7">
        <v>18</v>
      </c>
      <c r="K2752" s="7"/>
      <c r="L2752" s="7">
        <v>0.3</v>
      </c>
      <c r="M2752" s="7"/>
      <c r="N2752" s="7"/>
      <c r="O2752" s="7" t="s">
        <v>9056</v>
      </c>
      <c r="P2752" s="16">
        <f>IFERROR(LOOKUP(E2752,{30,43,48,53,58,63,68,73,78,83,88,93,97},{42,47,52,57,62,67,72,77,82,87,92,99,100}),999)</f>
        <v>77</v>
      </c>
      <c r="Q2752">
        <v>1</v>
      </c>
    </row>
    <row r="2753" spans="1:17" x14ac:dyDescent="0.35">
      <c r="A2753" s="7">
        <v>3343</v>
      </c>
      <c r="B2753" s="7" t="s">
        <v>9052</v>
      </c>
      <c r="C2753" s="77">
        <v>44866</v>
      </c>
      <c r="D2753" s="7" t="s">
        <v>6</v>
      </c>
      <c r="E2753">
        <v>72</v>
      </c>
      <c r="F2753" s="7" t="s">
        <v>8858</v>
      </c>
      <c r="G2753" s="7" t="s">
        <v>8871</v>
      </c>
      <c r="H2753" s="7" t="s">
        <v>9009</v>
      </c>
      <c r="I2753" s="7"/>
      <c r="J2753" s="7">
        <v>18</v>
      </c>
      <c r="K2753" s="7"/>
      <c r="L2753" s="7">
        <v>0.2</v>
      </c>
      <c r="M2753" s="7"/>
      <c r="N2753" s="7"/>
      <c r="O2753" s="7" t="s">
        <v>9056</v>
      </c>
      <c r="P2753" s="16">
        <f>IFERROR(LOOKUP(E2753,{30,43,48,53,58,63,68,73,78,83,88,93,97},{42,47,52,57,62,67,72,77,82,87,92,99,100}),999)</f>
        <v>72</v>
      </c>
      <c r="Q2753">
        <v>1</v>
      </c>
    </row>
    <row r="2754" spans="1:17" x14ac:dyDescent="0.35">
      <c r="A2754" s="7">
        <v>3344</v>
      </c>
      <c r="B2754" s="7" t="s">
        <v>9052</v>
      </c>
      <c r="C2754" s="77">
        <v>44866</v>
      </c>
      <c r="D2754" s="7" t="s">
        <v>6</v>
      </c>
      <c r="E2754">
        <v>81.5</v>
      </c>
      <c r="F2754" s="7" t="s">
        <v>8858</v>
      </c>
      <c r="G2754" s="7" t="s">
        <v>8871</v>
      </c>
      <c r="H2754" s="7" t="s">
        <v>9009</v>
      </c>
      <c r="I2754" s="7"/>
      <c r="J2754" s="7">
        <v>60</v>
      </c>
      <c r="K2754" s="7"/>
      <c r="L2754" s="7">
        <v>0.3</v>
      </c>
      <c r="M2754" s="7"/>
      <c r="N2754" s="7"/>
      <c r="O2754" s="7" t="s">
        <v>9056</v>
      </c>
      <c r="P2754" s="16">
        <f>IFERROR(LOOKUP(E2754,{30,43,48,53,58,63,68,73,78,83,88,93,97},{42,47,52,57,62,67,72,77,82,87,92,99,100}),999)</f>
        <v>82</v>
      </c>
      <c r="Q2754">
        <v>1</v>
      </c>
    </row>
    <row r="2755" spans="1:17" x14ac:dyDescent="0.35">
      <c r="A2755" s="7">
        <v>3345</v>
      </c>
      <c r="B2755" s="7" t="s">
        <v>9052</v>
      </c>
      <c r="C2755" s="77">
        <v>44866</v>
      </c>
      <c r="D2755" s="7" t="s">
        <v>6</v>
      </c>
      <c r="E2755">
        <v>77</v>
      </c>
      <c r="F2755" s="7" t="s">
        <v>8858</v>
      </c>
      <c r="G2755" s="7" t="s">
        <v>9</v>
      </c>
      <c r="H2755" s="7" t="s">
        <v>9053</v>
      </c>
      <c r="I2755" s="7">
        <v>220199</v>
      </c>
      <c r="J2755" s="7">
        <v>60</v>
      </c>
      <c r="K2755" s="157" t="s">
        <v>9057</v>
      </c>
      <c r="L2755" s="159">
        <v>0.2</v>
      </c>
      <c r="M2755" s="159" t="s">
        <v>9058</v>
      </c>
      <c r="N2755" s="7">
        <v>220199</v>
      </c>
      <c r="O2755" s="7" t="s">
        <v>9056</v>
      </c>
      <c r="P2755" s="16">
        <f>IFERROR(LOOKUP(E2755,{30,43,48,53,58,63,68,73,78,83,88,93,97},{42,47,52,57,62,67,72,77,82,87,92,99,100}),999)</f>
        <v>77</v>
      </c>
      <c r="Q2755">
        <v>1</v>
      </c>
    </row>
    <row r="2756" spans="1:17" x14ac:dyDescent="0.35">
      <c r="A2756" s="7">
        <v>3346</v>
      </c>
      <c r="B2756" s="7" t="s">
        <v>9052</v>
      </c>
      <c r="C2756" s="77">
        <v>44866</v>
      </c>
      <c r="D2756" s="7" t="s">
        <v>6</v>
      </c>
      <c r="E2756">
        <v>89</v>
      </c>
      <c r="F2756" s="7" t="s">
        <v>8858</v>
      </c>
      <c r="G2756" s="7" t="s">
        <v>8871</v>
      </c>
      <c r="H2756" s="7" t="s">
        <v>9009</v>
      </c>
      <c r="I2756" s="7"/>
      <c r="J2756" s="7">
        <v>18</v>
      </c>
      <c r="K2756" s="7"/>
      <c r="L2756" s="7">
        <v>0.4</v>
      </c>
      <c r="M2756" s="7"/>
      <c r="N2756" s="7"/>
      <c r="O2756" s="7" t="s">
        <v>9056</v>
      </c>
      <c r="P2756" s="16">
        <f>IFERROR(LOOKUP(E2756,{30,43,48,53,58,63,68,73,78,83,88,93,97},{42,47,52,57,62,67,72,77,82,87,92,99,100}),999)</f>
        <v>92</v>
      </c>
      <c r="Q2756">
        <v>1</v>
      </c>
    </row>
    <row r="2757" spans="1:17" x14ac:dyDescent="0.35">
      <c r="A2757" s="7">
        <v>3347</v>
      </c>
      <c r="B2757" s="7" t="s">
        <v>9052</v>
      </c>
      <c r="C2757" s="77">
        <v>44866</v>
      </c>
      <c r="D2757" s="7" t="s">
        <v>6</v>
      </c>
      <c r="E2757">
        <v>81</v>
      </c>
      <c r="F2757" s="7" t="s">
        <v>8858</v>
      </c>
      <c r="G2757" s="7" t="s">
        <v>8871</v>
      </c>
      <c r="H2757" s="7" t="s">
        <v>9009</v>
      </c>
      <c r="I2757" s="7"/>
      <c r="J2757" s="7">
        <v>60</v>
      </c>
      <c r="K2757" s="7"/>
      <c r="L2757" s="7">
        <v>0.3</v>
      </c>
      <c r="M2757" s="7"/>
      <c r="N2757" s="7"/>
      <c r="O2757" s="7" t="s">
        <v>9056</v>
      </c>
      <c r="P2757" s="16">
        <f>IFERROR(LOOKUP(E2757,{30,43,48,53,58,63,68,73,78,83,88,93,97},{42,47,52,57,62,67,72,77,82,87,92,99,100}),999)</f>
        <v>82</v>
      </c>
      <c r="Q2757">
        <v>1</v>
      </c>
    </row>
    <row r="2758" spans="1:17" x14ac:dyDescent="0.35">
      <c r="A2758" s="7">
        <v>3348</v>
      </c>
      <c r="B2758" s="7" t="s">
        <v>9052</v>
      </c>
      <c r="C2758" s="77">
        <v>44866</v>
      </c>
      <c r="D2758" s="7" t="s">
        <v>6</v>
      </c>
      <c r="E2758">
        <v>77</v>
      </c>
      <c r="F2758" s="7" t="s">
        <v>8858</v>
      </c>
      <c r="G2758" s="7" t="s">
        <v>8871</v>
      </c>
      <c r="H2758" s="7" t="s">
        <v>9009</v>
      </c>
      <c r="I2758" s="7"/>
      <c r="J2758" s="7">
        <v>18</v>
      </c>
      <c r="K2758" s="7"/>
      <c r="L2758" s="7">
        <v>0.2</v>
      </c>
      <c r="M2758" s="7"/>
      <c r="N2758" s="7"/>
      <c r="O2758" s="7" t="s">
        <v>9056</v>
      </c>
      <c r="P2758" s="16">
        <f>IFERROR(LOOKUP(E2758,{30,43,48,53,58,63,68,73,78,83,88,93,97},{42,47,52,57,62,67,72,77,82,87,92,99,100}),999)</f>
        <v>77</v>
      </c>
      <c r="Q2758">
        <v>1</v>
      </c>
    </row>
    <row r="2759" spans="1:17" x14ac:dyDescent="0.35">
      <c r="A2759" s="7">
        <v>3349</v>
      </c>
      <c r="B2759" s="7" t="s">
        <v>9052</v>
      </c>
      <c r="C2759" s="77">
        <v>44866</v>
      </c>
      <c r="D2759" s="7" t="s">
        <v>6</v>
      </c>
      <c r="E2759">
        <v>97.5</v>
      </c>
      <c r="F2759" s="7" t="s">
        <v>8858</v>
      </c>
      <c r="G2759" s="7" t="s">
        <v>8871</v>
      </c>
      <c r="H2759" s="7" t="s">
        <v>9009</v>
      </c>
      <c r="I2759" s="7"/>
      <c r="J2759" s="7">
        <v>18</v>
      </c>
      <c r="K2759" s="7"/>
      <c r="L2759" s="7">
        <v>0.3</v>
      </c>
      <c r="M2759" s="7"/>
      <c r="N2759" s="7"/>
      <c r="O2759" s="7" t="s">
        <v>9056</v>
      </c>
      <c r="P2759" s="16">
        <f>IFERROR(LOOKUP(E2759,{30,43,48,53,58,63,68,73,78,83,88,93,97},{42,47,52,57,62,67,72,77,82,87,92,99,100}),999)</f>
        <v>100</v>
      </c>
      <c r="Q2759">
        <v>1</v>
      </c>
    </row>
    <row r="2760" spans="1:17" x14ac:dyDescent="0.35">
      <c r="A2760" s="7">
        <v>3350</v>
      </c>
      <c r="B2760" s="7" t="s">
        <v>9052</v>
      </c>
      <c r="C2760" s="77">
        <v>44866</v>
      </c>
      <c r="D2760" s="7" t="s">
        <v>6</v>
      </c>
      <c r="E2760">
        <v>71.5</v>
      </c>
      <c r="F2760" s="7" t="s">
        <v>8858</v>
      </c>
      <c r="G2760" s="7" t="s">
        <v>9</v>
      </c>
      <c r="H2760" s="7" t="s">
        <v>9053</v>
      </c>
      <c r="I2760" s="7">
        <v>220199</v>
      </c>
      <c r="J2760" s="7">
        <v>18</v>
      </c>
      <c r="K2760" s="157" t="s">
        <v>9057</v>
      </c>
      <c r="L2760" s="159">
        <v>0.2</v>
      </c>
      <c r="M2760" s="159" t="s">
        <v>9058</v>
      </c>
      <c r="N2760" s="7">
        <v>220199</v>
      </c>
      <c r="O2760" s="7" t="s">
        <v>9056</v>
      </c>
      <c r="P2760" s="16">
        <f>IFERROR(LOOKUP(E2760,{30,43,48,53,58,63,68,73,78,83,88,93,97},{42,47,52,57,62,67,72,77,82,87,92,99,100}),999)</f>
        <v>72</v>
      </c>
      <c r="Q2760">
        <v>1</v>
      </c>
    </row>
    <row r="2761" spans="1:17" x14ac:dyDescent="0.35">
      <c r="A2761" s="7">
        <v>3351</v>
      </c>
      <c r="B2761" s="7" t="s">
        <v>9052</v>
      </c>
      <c r="C2761" s="77">
        <v>44866</v>
      </c>
      <c r="D2761" s="7" t="s">
        <v>6</v>
      </c>
      <c r="E2761">
        <v>83</v>
      </c>
      <c r="F2761" s="7" t="s">
        <v>8858</v>
      </c>
      <c r="G2761" s="7" t="s">
        <v>8871</v>
      </c>
      <c r="H2761" s="7" t="s">
        <v>9009</v>
      </c>
      <c r="I2761" s="7"/>
      <c r="J2761" s="7">
        <v>60</v>
      </c>
      <c r="K2761" s="7"/>
      <c r="L2761" s="7">
        <v>0.3</v>
      </c>
      <c r="M2761" s="7"/>
      <c r="N2761" s="7"/>
      <c r="O2761" s="7" t="s">
        <v>9056</v>
      </c>
      <c r="P2761" s="16">
        <f>IFERROR(LOOKUP(E2761,{30,43,48,53,58,63,68,73,78,83,88,93,97},{42,47,52,57,62,67,72,77,82,87,92,99,100}),999)</f>
        <v>87</v>
      </c>
      <c r="Q2761">
        <v>1</v>
      </c>
    </row>
    <row r="2762" spans="1:17" ht="29" x14ac:dyDescent="0.35">
      <c r="A2762" s="7">
        <v>3352</v>
      </c>
      <c r="B2762" s="7" t="s">
        <v>9052</v>
      </c>
      <c r="C2762" s="77">
        <v>44866</v>
      </c>
      <c r="D2762" s="7" t="s">
        <v>6</v>
      </c>
      <c r="E2762">
        <v>86.5</v>
      </c>
      <c r="F2762" s="7" t="s">
        <v>8858</v>
      </c>
      <c r="G2762" s="7" t="s">
        <v>9</v>
      </c>
      <c r="H2762" s="7" t="s">
        <v>9053</v>
      </c>
      <c r="I2762" s="7">
        <v>220269</v>
      </c>
      <c r="J2762" s="7">
        <v>60</v>
      </c>
      <c r="K2762" s="157" t="s">
        <v>9113</v>
      </c>
      <c r="L2762" s="159">
        <v>0.3</v>
      </c>
      <c r="M2762" s="159" t="s">
        <v>9058</v>
      </c>
      <c r="N2762" s="7">
        <v>220269</v>
      </c>
      <c r="O2762" s="7" t="s">
        <v>9056</v>
      </c>
      <c r="P2762" s="16">
        <f>IFERROR(LOOKUP(E2762,{30,43,48,53,58,63,68,73,78,83,88,93,97},{42,47,52,57,62,67,72,77,82,87,92,99,100}),999)</f>
        <v>87</v>
      </c>
      <c r="Q2762">
        <v>1</v>
      </c>
    </row>
    <row r="2763" spans="1:17" x14ac:dyDescent="0.35">
      <c r="A2763" s="7">
        <v>3353</v>
      </c>
      <c r="B2763" s="7" t="s">
        <v>9052</v>
      </c>
      <c r="C2763" s="77">
        <v>44866</v>
      </c>
      <c r="D2763" s="7" t="s">
        <v>6</v>
      </c>
      <c r="E2763">
        <v>80.5</v>
      </c>
      <c r="F2763" s="7" t="s">
        <v>8858</v>
      </c>
      <c r="G2763" s="7" t="s">
        <v>8871</v>
      </c>
      <c r="H2763" s="7" t="s">
        <v>9009</v>
      </c>
      <c r="I2763" s="7"/>
      <c r="J2763" s="7">
        <v>60</v>
      </c>
      <c r="K2763" s="7"/>
      <c r="L2763" s="7">
        <v>0.3</v>
      </c>
      <c r="M2763" s="7"/>
      <c r="N2763" s="7"/>
      <c r="O2763" s="7" t="s">
        <v>9056</v>
      </c>
      <c r="P2763" s="16">
        <f>IFERROR(LOOKUP(E2763,{30,43,48,53,58,63,68,73,78,83,88,93,97},{42,47,52,57,62,67,72,77,82,87,92,99,100}),999)</f>
        <v>82</v>
      </c>
      <c r="Q2763">
        <v>1</v>
      </c>
    </row>
    <row r="2764" spans="1:17" x14ac:dyDescent="0.35">
      <c r="A2764" s="7">
        <v>3354</v>
      </c>
      <c r="B2764" s="7" t="s">
        <v>9052</v>
      </c>
      <c r="C2764" s="77">
        <v>44866</v>
      </c>
      <c r="D2764" s="7" t="s">
        <v>6</v>
      </c>
      <c r="E2764">
        <v>78.5</v>
      </c>
      <c r="F2764" s="7" t="s">
        <v>8858</v>
      </c>
      <c r="G2764" s="7" t="s">
        <v>8871</v>
      </c>
      <c r="H2764" s="7" t="s">
        <v>9009</v>
      </c>
      <c r="I2764" s="7"/>
      <c r="J2764" s="7">
        <v>60</v>
      </c>
      <c r="K2764" s="7"/>
      <c r="L2764" s="7">
        <v>0.2</v>
      </c>
      <c r="M2764" s="7"/>
      <c r="N2764" s="7"/>
      <c r="O2764" s="7" t="s">
        <v>9056</v>
      </c>
      <c r="P2764" s="16">
        <f>IFERROR(LOOKUP(E2764,{30,43,48,53,58,63,68,73,78,83,88,93,97},{42,47,52,57,62,67,72,77,82,87,92,99,100}),999)</f>
        <v>82</v>
      </c>
      <c r="Q2764">
        <v>1</v>
      </c>
    </row>
    <row r="2765" spans="1:17" ht="29" x14ac:dyDescent="0.35">
      <c r="A2765" s="7">
        <v>3355</v>
      </c>
      <c r="B2765" s="7" t="s">
        <v>9052</v>
      </c>
      <c r="C2765" s="77">
        <v>44866</v>
      </c>
      <c r="D2765" s="7" t="s">
        <v>6</v>
      </c>
      <c r="E2765">
        <v>75.5</v>
      </c>
      <c r="F2765" s="7" t="s">
        <v>8858</v>
      </c>
      <c r="G2765" s="7" t="s">
        <v>9</v>
      </c>
      <c r="H2765" s="7" t="s">
        <v>9053</v>
      </c>
      <c r="I2765" s="7">
        <v>91286</v>
      </c>
      <c r="J2765" s="7">
        <v>18</v>
      </c>
      <c r="K2765" s="157" t="s">
        <v>9112</v>
      </c>
      <c r="L2765" s="7">
        <v>0.3</v>
      </c>
      <c r="M2765" s="7"/>
      <c r="N2765" s="7">
        <v>91286</v>
      </c>
      <c r="O2765" s="7" t="s">
        <v>9056</v>
      </c>
      <c r="P2765" s="16">
        <f>IFERROR(LOOKUP(E2765,{30,43,48,53,58,63,68,73,78,83,88,93,97},{42,47,52,57,62,67,72,77,82,87,92,99,100}),999)</f>
        <v>77</v>
      </c>
      <c r="Q2765">
        <v>1</v>
      </c>
    </row>
    <row r="2766" spans="1:17" x14ac:dyDescent="0.35">
      <c r="A2766" s="7">
        <v>3356</v>
      </c>
      <c r="B2766" s="7" t="s">
        <v>9052</v>
      </c>
      <c r="C2766" s="77">
        <v>44866</v>
      </c>
      <c r="D2766" s="7" t="s">
        <v>6</v>
      </c>
      <c r="E2766">
        <v>95.5</v>
      </c>
      <c r="F2766" s="7" t="s">
        <v>8858</v>
      </c>
      <c r="G2766" s="7" t="s">
        <v>8871</v>
      </c>
      <c r="H2766" s="7" t="s">
        <v>9009</v>
      </c>
      <c r="I2766" s="7"/>
      <c r="J2766" s="7">
        <v>18</v>
      </c>
      <c r="K2766" s="7"/>
      <c r="L2766" s="7">
        <v>9.9</v>
      </c>
      <c r="M2766" s="7"/>
      <c r="N2766" s="7"/>
      <c r="O2766" s="7" t="s">
        <v>9056</v>
      </c>
      <c r="P2766" s="16">
        <f>IFERROR(LOOKUP(E2766,{30,43,48,53,58,63,68,73,78,83,88,93,97},{42,47,52,57,62,67,72,77,82,87,92,99,100}),999)</f>
        <v>99</v>
      </c>
      <c r="Q2766">
        <v>1</v>
      </c>
    </row>
    <row r="2767" spans="1:17" x14ac:dyDescent="0.35">
      <c r="A2767" s="7">
        <v>3357</v>
      </c>
      <c r="B2767" s="7" t="s">
        <v>9052</v>
      </c>
      <c r="C2767" s="77">
        <v>44866</v>
      </c>
      <c r="D2767" s="7" t="s">
        <v>6</v>
      </c>
      <c r="E2767">
        <v>73.5</v>
      </c>
      <c r="F2767" s="7" t="s">
        <v>8858</v>
      </c>
      <c r="G2767" s="7" t="s">
        <v>8871</v>
      </c>
      <c r="H2767" s="7" t="s">
        <v>9009</v>
      </c>
      <c r="I2767" s="7"/>
      <c r="J2767" s="7">
        <v>18</v>
      </c>
      <c r="K2767" s="7"/>
      <c r="L2767" s="7">
        <v>0.2</v>
      </c>
      <c r="M2767" s="7"/>
      <c r="N2767" s="7"/>
      <c r="O2767" s="7" t="s">
        <v>9056</v>
      </c>
      <c r="P2767" s="16">
        <f>IFERROR(LOOKUP(E2767,{30,43,48,53,58,63,68,73,78,83,88,93,97},{42,47,52,57,62,67,72,77,82,87,92,99,100}),999)</f>
        <v>77</v>
      </c>
      <c r="Q2767">
        <v>1</v>
      </c>
    </row>
    <row r="2768" spans="1:17" x14ac:dyDescent="0.35">
      <c r="A2768" s="7">
        <v>3358</v>
      </c>
      <c r="B2768" s="7" t="s">
        <v>9052</v>
      </c>
      <c r="C2768" s="77">
        <v>44866</v>
      </c>
      <c r="D2768" s="7" t="s">
        <v>6</v>
      </c>
      <c r="E2768">
        <v>87</v>
      </c>
      <c r="F2768" s="7" t="s">
        <v>8858</v>
      </c>
      <c r="G2768" s="7" t="s">
        <v>8871</v>
      </c>
      <c r="H2768" s="7" t="s">
        <v>9009</v>
      </c>
      <c r="I2768" s="7"/>
      <c r="J2768" s="7">
        <v>18</v>
      </c>
      <c r="K2768" s="7"/>
      <c r="L2768" s="7">
        <v>0.3</v>
      </c>
      <c r="M2768" s="7"/>
      <c r="N2768" s="7"/>
      <c r="O2768" s="7" t="s">
        <v>9056</v>
      </c>
      <c r="P2768" s="16">
        <f>IFERROR(LOOKUP(E2768,{30,43,48,53,58,63,68,73,78,83,88,93,97},{42,47,52,57,62,67,72,77,82,87,92,99,100}),999)</f>
        <v>87</v>
      </c>
      <c r="Q2768">
        <v>1</v>
      </c>
    </row>
    <row r="2769" spans="1:17" x14ac:dyDescent="0.35">
      <c r="A2769" s="7">
        <v>3092</v>
      </c>
      <c r="B2769" s="7" t="s">
        <v>9052</v>
      </c>
      <c r="C2769" s="77">
        <v>44867</v>
      </c>
      <c r="D2769" s="7" t="s">
        <v>16</v>
      </c>
      <c r="E2769">
        <v>80.5</v>
      </c>
      <c r="F2769" s="7" t="s">
        <v>8858</v>
      </c>
      <c r="G2769" s="7" t="s">
        <v>8871</v>
      </c>
      <c r="H2769" s="7" t="s">
        <v>9009</v>
      </c>
      <c r="I2769" s="7"/>
      <c r="J2769" s="7">
        <v>60</v>
      </c>
      <c r="K2769" s="7"/>
      <c r="L2769" s="7">
        <v>9.9</v>
      </c>
      <c r="M2769" s="7"/>
      <c r="N2769" s="7"/>
      <c r="O2769" s="7" t="s">
        <v>9056</v>
      </c>
      <c r="P2769" s="16">
        <f>IFERROR(LOOKUP(E2769,{30,43,48,53,58,63,68,73,78,83,88,93,97},{42,47,52,57,62,67,72,77,82,87,92,99,100}),999)</f>
        <v>82</v>
      </c>
      <c r="Q2769">
        <v>1</v>
      </c>
    </row>
    <row r="2770" spans="1:17" x14ac:dyDescent="0.35">
      <c r="A2770" s="7">
        <v>3093</v>
      </c>
      <c r="B2770" s="7" t="s">
        <v>9052</v>
      </c>
      <c r="C2770" s="77">
        <v>44867</v>
      </c>
      <c r="D2770" s="7" t="s">
        <v>16</v>
      </c>
      <c r="E2770">
        <v>74.5</v>
      </c>
      <c r="F2770" s="7" t="s">
        <v>8858</v>
      </c>
      <c r="G2770" s="7" t="s">
        <v>8871</v>
      </c>
      <c r="H2770" s="7" t="s">
        <v>9009</v>
      </c>
      <c r="I2770" s="7"/>
      <c r="J2770" s="7">
        <v>18</v>
      </c>
      <c r="K2770" s="7"/>
      <c r="L2770" s="7">
        <v>9.9</v>
      </c>
      <c r="M2770" s="7"/>
      <c r="N2770" s="7"/>
      <c r="O2770" s="7" t="s">
        <v>9056</v>
      </c>
      <c r="P2770" s="16">
        <f>IFERROR(LOOKUP(E2770,{30,43,48,53,58,63,68,73,78,83,88,93,97},{42,47,52,57,62,67,72,77,82,87,92,99,100}),999)</f>
        <v>77</v>
      </c>
      <c r="Q2770">
        <v>1</v>
      </c>
    </row>
    <row r="2771" spans="1:17" x14ac:dyDescent="0.35">
      <c r="A2771" s="7">
        <v>3094</v>
      </c>
      <c r="B2771" s="7" t="s">
        <v>9052</v>
      </c>
      <c r="C2771" s="77">
        <v>44867</v>
      </c>
      <c r="D2771" s="7" t="s">
        <v>16</v>
      </c>
      <c r="E2771">
        <v>73.5</v>
      </c>
      <c r="F2771" s="7" t="s">
        <v>8858</v>
      </c>
      <c r="G2771" s="7" t="s">
        <v>8871</v>
      </c>
      <c r="H2771" s="7" t="s">
        <v>9009</v>
      </c>
      <c r="I2771" s="7"/>
      <c r="J2771" s="7">
        <v>60</v>
      </c>
      <c r="K2771" s="7"/>
      <c r="L2771" s="7">
        <v>0.3</v>
      </c>
      <c r="M2771" s="7"/>
      <c r="N2771" s="7"/>
      <c r="O2771" s="7" t="s">
        <v>9056</v>
      </c>
      <c r="P2771" s="16">
        <f>IFERROR(LOOKUP(E2771,{30,43,48,53,58,63,68,73,78,83,88,93,97},{42,47,52,57,62,67,72,77,82,87,92,99,100}),999)</f>
        <v>77</v>
      </c>
      <c r="Q2771">
        <v>1</v>
      </c>
    </row>
    <row r="2772" spans="1:17" x14ac:dyDescent="0.35">
      <c r="A2772" s="7">
        <v>3095</v>
      </c>
      <c r="B2772" s="7" t="s">
        <v>9052</v>
      </c>
      <c r="C2772" s="77">
        <v>44867</v>
      </c>
      <c r="D2772" s="7" t="s">
        <v>16</v>
      </c>
      <c r="E2772">
        <v>87</v>
      </c>
      <c r="F2772" s="7" t="s">
        <v>8858</v>
      </c>
      <c r="G2772" s="7" t="s">
        <v>8871</v>
      </c>
      <c r="H2772" s="7" t="s">
        <v>9009</v>
      </c>
      <c r="I2772" s="7"/>
      <c r="J2772" s="7">
        <v>18</v>
      </c>
      <c r="K2772" s="7"/>
      <c r="L2772" s="7">
        <v>0.3</v>
      </c>
      <c r="M2772" s="7"/>
      <c r="N2772" s="7"/>
      <c r="O2772" s="7" t="s">
        <v>9056</v>
      </c>
      <c r="P2772" s="16">
        <f>IFERROR(LOOKUP(E2772,{30,43,48,53,58,63,68,73,78,83,88,93,97},{42,47,52,57,62,67,72,77,82,87,92,99,100}),999)</f>
        <v>87</v>
      </c>
      <c r="Q2772">
        <v>1</v>
      </c>
    </row>
    <row r="2773" spans="1:17" x14ac:dyDescent="0.35">
      <c r="A2773" s="7">
        <v>3096</v>
      </c>
      <c r="B2773" s="7" t="s">
        <v>9052</v>
      </c>
      <c r="C2773" s="77">
        <v>44867</v>
      </c>
      <c r="D2773" s="7" t="s">
        <v>16</v>
      </c>
      <c r="E2773">
        <v>81.5</v>
      </c>
      <c r="F2773" s="7" t="s">
        <v>8858</v>
      </c>
      <c r="G2773" s="7" t="s">
        <v>9</v>
      </c>
      <c r="H2773" s="7" t="s">
        <v>9009</v>
      </c>
      <c r="I2773" s="7"/>
      <c r="J2773" s="7">
        <v>18</v>
      </c>
      <c r="K2773" s="7"/>
      <c r="L2773" s="7">
        <v>0.4</v>
      </c>
      <c r="M2773" s="7"/>
      <c r="N2773" s="7"/>
      <c r="O2773" s="7" t="s">
        <v>9056</v>
      </c>
      <c r="P2773" s="16">
        <f>IFERROR(LOOKUP(E2773,{30,43,48,53,58,63,68,73,78,83,88,93,97},{42,47,52,57,62,67,72,77,82,87,92,99,100}),999)</f>
        <v>82</v>
      </c>
      <c r="Q2773">
        <v>1</v>
      </c>
    </row>
    <row r="2774" spans="1:17" x14ac:dyDescent="0.35">
      <c r="A2774" s="7">
        <v>3097</v>
      </c>
      <c r="B2774" s="7" t="s">
        <v>9052</v>
      </c>
      <c r="C2774" s="77">
        <v>44867</v>
      </c>
      <c r="D2774" s="7" t="s">
        <v>16</v>
      </c>
      <c r="E2774">
        <v>80</v>
      </c>
      <c r="F2774" s="7" t="s">
        <v>8858</v>
      </c>
      <c r="G2774" s="7" t="s">
        <v>8871</v>
      </c>
      <c r="H2774" s="7" t="s">
        <v>9009</v>
      </c>
      <c r="I2774" s="7"/>
      <c r="J2774" s="7">
        <v>60</v>
      </c>
      <c r="K2774" s="7"/>
      <c r="L2774" s="7">
        <v>0.3</v>
      </c>
      <c r="M2774" s="7"/>
      <c r="N2774" s="7"/>
      <c r="O2774" s="7" t="s">
        <v>9056</v>
      </c>
      <c r="P2774" s="16">
        <f>IFERROR(LOOKUP(E2774,{30,43,48,53,58,63,68,73,78,83,88,93,97},{42,47,52,57,62,67,72,77,82,87,92,99,100}),999)</f>
        <v>82</v>
      </c>
      <c r="Q2774">
        <v>1</v>
      </c>
    </row>
    <row r="2775" spans="1:17" x14ac:dyDescent="0.35">
      <c r="A2775" s="7">
        <v>3098</v>
      </c>
      <c r="B2775" s="7" t="s">
        <v>9052</v>
      </c>
      <c r="C2775" s="77">
        <v>44867</v>
      </c>
      <c r="D2775" s="7" t="s">
        <v>16</v>
      </c>
      <c r="E2775">
        <v>82</v>
      </c>
      <c r="F2775" s="7" t="s">
        <v>8858</v>
      </c>
      <c r="G2775" s="7" t="s">
        <v>9</v>
      </c>
      <c r="H2775" s="7" t="s">
        <v>9009</v>
      </c>
      <c r="I2775" s="7"/>
      <c r="J2775" s="7">
        <v>18</v>
      </c>
      <c r="K2775" s="7"/>
      <c r="L2775" s="7">
        <v>0.4</v>
      </c>
      <c r="M2775" s="7"/>
      <c r="N2775" s="7"/>
      <c r="O2775" s="7" t="s">
        <v>9056</v>
      </c>
      <c r="P2775" s="16">
        <f>IFERROR(LOOKUP(E2775,{30,43,48,53,58,63,68,73,78,83,88,93,97},{42,47,52,57,62,67,72,77,82,87,92,99,100}),999)</f>
        <v>82</v>
      </c>
      <c r="Q2775">
        <v>1</v>
      </c>
    </row>
    <row r="2776" spans="1:17" x14ac:dyDescent="0.35">
      <c r="A2776" s="7">
        <v>3099</v>
      </c>
      <c r="B2776" s="7" t="s">
        <v>9052</v>
      </c>
      <c r="C2776" s="77">
        <v>44867</v>
      </c>
      <c r="D2776" s="7" t="s">
        <v>16</v>
      </c>
      <c r="E2776">
        <v>70.5</v>
      </c>
      <c r="F2776" s="7" t="s">
        <v>8858</v>
      </c>
      <c r="G2776" s="7" t="s">
        <v>8871</v>
      </c>
      <c r="H2776" s="7" t="s">
        <v>9009</v>
      </c>
      <c r="I2776" s="7"/>
      <c r="J2776" s="7">
        <v>18</v>
      </c>
      <c r="K2776" s="7"/>
      <c r="L2776" s="7">
        <v>0.2</v>
      </c>
      <c r="M2776" s="7"/>
      <c r="N2776" s="7"/>
      <c r="O2776" s="7" t="s">
        <v>9056</v>
      </c>
      <c r="P2776" s="16">
        <f>IFERROR(LOOKUP(E2776,{30,43,48,53,58,63,68,73,78,83,88,93,97},{42,47,52,57,62,67,72,77,82,87,92,99,100}),999)</f>
        <v>72</v>
      </c>
      <c r="Q2776">
        <v>1</v>
      </c>
    </row>
    <row r="2777" spans="1:17" x14ac:dyDescent="0.35">
      <c r="A2777" s="7">
        <v>3100</v>
      </c>
      <c r="B2777" s="7" t="s">
        <v>9052</v>
      </c>
      <c r="C2777" s="77">
        <v>44867</v>
      </c>
      <c r="D2777" s="7" t="s">
        <v>16</v>
      </c>
      <c r="E2777">
        <v>79.5</v>
      </c>
      <c r="F2777" s="7" t="s">
        <v>8858</v>
      </c>
      <c r="G2777" s="7" t="s">
        <v>8871</v>
      </c>
      <c r="H2777" s="7" t="s">
        <v>9009</v>
      </c>
      <c r="I2777" s="7"/>
      <c r="J2777" s="7">
        <v>18</v>
      </c>
      <c r="K2777" s="7"/>
      <c r="L2777" s="7">
        <v>0.3</v>
      </c>
      <c r="M2777" s="7"/>
      <c r="N2777" s="7"/>
      <c r="O2777" s="7" t="s">
        <v>9056</v>
      </c>
      <c r="P2777" s="16">
        <f>IFERROR(LOOKUP(E2777,{30,43,48,53,58,63,68,73,78,83,88,93,97},{42,47,52,57,62,67,72,77,82,87,92,99,100}),999)</f>
        <v>82</v>
      </c>
      <c r="Q2777">
        <v>1</v>
      </c>
    </row>
    <row r="2778" spans="1:17" x14ac:dyDescent="0.35">
      <c r="A2778" s="7">
        <v>3101</v>
      </c>
      <c r="B2778" s="7" t="s">
        <v>9052</v>
      </c>
      <c r="C2778" s="77">
        <v>44867</v>
      </c>
      <c r="D2778" s="7" t="s">
        <v>16</v>
      </c>
      <c r="E2778">
        <v>81</v>
      </c>
      <c r="F2778" s="7" t="s">
        <v>8858</v>
      </c>
      <c r="G2778" s="7" t="s">
        <v>8871</v>
      </c>
      <c r="H2778" s="7" t="s">
        <v>9009</v>
      </c>
      <c r="I2778" s="7"/>
      <c r="J2778" s="7">
        <v>60</v>
      </c>
      <c r="K2778" s="7"/>
      <c r="L2778" s="7">
        <v>0.3</v>
      </c>
      <c r="M2778" s="7"/>
      <c r="N2778" s="7"/>
      <c r="O2778" s="7" t="s">
        <v>9056</v>
      </c>
      <c r="P2778" s="16">
        <f>IFERROR(LOOKUP(E2778,{30,43,48,53,58,63,68,73,78,83,88,93,97},{42,47,52,57,62,67,72,77,82,87,92,99,100}),999)</f>
        <v>82</v>
      </c>
      <c r="Q2778">
        <v>1</v>
      </c>
    </row>
    <row r="2779" spans="1:17" x14ac:dyDescent="0.35">
      <c r="A2779" s="7">
        <v>3102</v>
      </c>
      <c r="B2779" s="7" t="s">
        <v>9052</v>
      </c>
      <c r="C2779" s="77">
        <v>44867</v>
      </c>
      <c r="D2779" s="7" t="s">
        <v>16</v>
      </c>
      <c r="E2779">
        <v>74</v>
      </c>
      <c r="F2779" s="7" t="s">
        <v>8858</v>
      </c>
      <c r="G2779" s="7" t="s">
        <v>8871</v>
      </c>
      <c r="H2779" s="7" t="s">
        <v>9009</v>
      </c>
      <c r="I2779" s="7"/>
      <c r="J2779" s="7">
        <v>18</v>
      </c>
      <c r="K2779" s="7"/>
      <c r="L2779" s="7">
        <v>9.9</v>
      </c>
      <c r="M2779" s="7"/>
      <c r="N2779" s="7"/>
      <c r="O2779" s="7" t="s">
        <v>9056</v>
      </c>
      <c r="P2779" s="16">
        <f>IFERROR(LOOKUP(E2779,{30,43,48,53,58,63,68,73,78,83,88,93,97},{42,47,52,57,62,67,72,77,82,87,92,99,100}),999)</f>
        <v>77</v>
      </c>
      <c r="Q2779">
        <v>1</v>
      </c>
    </row>
    <row r="2780" spans="1:17" x14ac:dyDescent="0.35">
      <c r="A2780" s="7">
        <v>3103</v>
      </c>
      <c r="B2780" s="7" t="s">
        <v>9052</v>
      </c>
      <c r="C2780" s="77">
        <v>44867</v>
      </c>
      <c r="D2780" s="7" t="s">
        <v>16</v>
      </c>
      <c r="E2780">
        <v>80</v>
      </c>
      <c r="F2780" s="7" t="s">
        <v>8858</v>
      </c>
      <c r="G2780" s="7" t="s">
        <v>8871</v>
      </c>
      <c r="H2780" s="7" t="s">
        <v>9009</v>
      </c>
      <c r="I2780" s="7"/>
      <c r="J2780" s="7">
        <v>18</v>
      </c>
      <c r="K2780" s="7"/>
      <c r="L2780" s="7">
        <v>0.4</v>
      </c>
      <c r="M2780" s="7"/>
      <c r="N2780" s="7"/>
      <c r="O2780" s="7" t="s">
        <v>9056</v>
      </c>
      <c r="P2780" s="16">
        <f>IFERROR(LOOKUP(E2780,{30,43,48,53,58,63,68,73,78,83,88,93,97},{42,47,52,57,62,67,72,77,82,87,92,99,100}),999)</f>
        <v>82</v>
      </c>
      <c r="Q2780">
        <v>1</v>
      </c>
    </row>
    <row r="2781" spans="1:17" x14ac:dyDescent="0.35">
      <c r="A2781" s="7">
        <v>3104</v>
      </c>
      <c r="B2781" s="7" t="s">
        <v>9052</v>
      </c>
      <c r="C2781" s="77">
        <v>44867</v>
      </c>
      <c r="D2781" s="7" t="s">
        <v>16</v>
      </c>
      <c r="E2781">
        <v>82</v>
      </c>
      <c r="F2781" s="7" t="s">
        <v>8858</v>
      </c>
      <c r="G2781" s="7" t="s">
        <v>8871</v>
      </c>
      <c r="H2781" s="7" t="s">
        <v>9009</v>
      </c>
      <c r="I2781" s="7"/>
      <c r="J2781" s="7">
        <v>60</v>
      </c>
      <c r="K2781" s="7"/>
      <c r="L2781" s="7">
        <v>0.3</v>
      </c>
      <c r="M2781" s="7"/>
      <c r="N2781" s="7"/>
      <c r="O2781" s="7" t="s">
        <v>9056</v>
      </c>
      <c r="P2781" s="16">
        <f>IFERROR(LOOKUP(E2781,{30,43,48,53,58,63,68,73,78,83,88,93,97},{42,47,52,57,62,67,72,77,82,87,92,99,100}),999)</f>
        <v>82</v>
      </c>
      <c r="Q2781">
        <v>1</v>
      </c>
    </row>
    <row r="2782" spans="1:17" x14ac:dyDescent="0.35">
      <c r="A2782" s="7">
        <v>3105</v>
      </c>
      <c r="B2782" s="7" t="s">
        <v>9052</v>
      </c>
      <c r="C2782" s="77">
        <v>44867</v>
      </c>
      <c r="D2782" s="7" t="s">
        <v>16</v>
      </c>
      <c r="E2782">
        <v>76</v>
      </c>
      <c r="F2782" s="7" t="s">
        <v>8858</v>
      </c>
      <c r="G2782" s="7" t="s">
        <v>9</v>
      </c>
      <c r="H2782" s="7" t="s">
        <v>9053</v>
      </c>
      <c r="I2782" s="7">
        <v>220513</v>
      </c>
      <c r="J2782" s="7">
        <v>18</v>
      </c>
      <c r="K2782" s="157" t="s">
        <v>9080</v>
      </c>
      <c r="L2782" s="159">
        <v>0.3</v>
      </c>
      <c r="M2782" s="159" t="s">
        <v>9058</v>
      </c>
      <c r="N2782" s="7">
        <v>220513</v>
      </c>
      <c r="O2782" s="7" t="s">
        <v>9056</v>
      </c>
      <c r="P2782" s="16">
        <f>IFERROR(LOOKUP(E2782,{30,43,48,53,58,63,68,73,78,83,88,93,97},{42,47,52,57,62,67,72,77,82,87,92,99,100}),999)</f>
        <v>77</v>
      </c>
      <c r="Q2782">
        <v>1</v>
      </c>
    </row>
    <row r="2783" spans="1:17" x14ac:dyDescent="0.35">
      <c r="A2783" s="7">
        <v>3106</v>
      </c>
      <c r="B2783" s="7" t="s">
        <v>9052</v>
      </c>
      <c r="C2783" s="77">
        <v>44867</v>
      </c>
      <c r="D2783" s="7" t="s">
        <v>16</v>
      </c>
      <c r="E2783">
        <v>83</v>
      </c>
      <c r="F2783" s="7" t="s">
        <v>8858</v>
      </c>
      <c r="G2783" s="7" t="s">
        <v>9</v>
      </c>
      <c r="H2783" s="7" t="s">
        <v>9053</v>
      </c>
      <c r="I2783" s="7">
        <v>637603</v>
      </c>
      <c r="J2783" s="7">
        <v>18</v>
      </c>
      <c r="K2783" s="157" t="s">
        <v>9055</v>
      </c>
      <c r="L2783" s="159">
        <v>1.2</v>
      </c>
      <c r="M2783" s="159" t="s">
        <v>9000</v>
      </c>
      <c r="N2783" s="7">
        <v>637603</v>
      </c>
      <c r="O2783" s="7" t="s">
        <v>9056</v>
      </c>
      <c r="P2783" s="16">
        <f>IFERROR(LOOKUP(E2783,{30,43,48,53,58,63,68,73,78,83,88,93,97},{42,47,52,57,62,67,72,77,82,87,92,99,100}),999)</f>
        <v>87</v>
      </c>
      <c r="Q2783">
        <v>1</v>
      </c>
    </row>
    <row r="2784" spans="1:17" x14ac:dyDescent="0.35">
      <c r="A2784" s="7">
        <v>3107</v>
      </c>
      <c r="B2784" s="7" t="s">
        <v>9052</v>
      </c>
      <c r="C2784" s="77">
        <v>44867</v>
      </c>
      <c r="D2784" s="7" t="s">
        <v>16</v>
      </c>
      <c r="E2784">
        <v>86</v>
      </c>
      <c r="F2784" s="7" t="s">
        <v>8858</v>
      </c>
      <c r="G2784" s="7" t="s">
        <v>8871</v>
      </c>
      <c r="H2784" s="7" t="s">
        <v>9009</v>
      </c>
      <c r="I2784" s="7"/>
      <c r="J2784" s="7">
        <v>60</v>
      </c>
      <c r="K2784" s="7"/>
      <c r="L2784" s="7">
        <v>0.3</v>
      </c>
      <c r="M2784" s="7"/>
      <c r="N2784" s="7"/>
      <c r="O2784" s="7" t="s">
        <v>9056</v>
      </c>
      <c r="P2784" s="16">
        <f>IFERROR(LOOKUP(E2784,{30,43,48,53,58,63,68,73,78,83,88,93,97},{42,47,52,57,62,67,72,77,82,87,92,99,100}),999)</f>
        <v>87</v>
      </c>
      <c r="Q2784">
        <v>1</v>
      </c>
    </row>
    <row r="2785" spans="1:17" ht="29" x14ac:dyDescent="0.35">
      <c r="A2785" s="7">
        <v>3108</v>
      </c>
      <c r="B2785" s="7" t="s">
        <v>9052</v>
      </c>
      <c r="C2785" s="77">
        <v>44867</v>
      </c>
      <c r="D2785" s="7" t="s">
        <v>16</v>
      </c>
      <c r="E2785">
        <v>83</v>
      </c>
      <c r="F2785" s="7" t="s">
        <v>8858</v>
      </c>
      <c r="G2785" s="7" t="s">
        <v>9</v>
      </c>
      <c r="H2785" s="7" t="s">
        <v>9053</v>
      </c>
      <c r="I2785" s="7">
        <v>220270</v>
      </c>
      <c r="J2785" s="7">
        <v>60</v>
      </c>
      <c r="K2785" s="157" t="s">
        <v>9115</v>
      </c>
      <c r="L2785" s="159">
        <v>0.3</v>
      </c>
      <c r="M2785" s="159" t="s">
        <v>9058</v>
      </c>
      <c r="N2785" s="7">
        <v>220270</v>
      </c>
      <c r="O2785" s="7" t="s">
        <v>9056</v>
      </c>
      <c r="P2785" s="16">
        <f>IFERROR(LOOKUP(E2785,{30,43,48,53,58,63,68,73,78,83,88,93,97},{42,47,52,57,62,67,72,77,82,87,92,99,100}),999)</f>
        <v>87</v>
      </c>
      <c r="Q2785">
        <v>1</v>
      </c>
    </row>
    <row r="2786" spans="1:17" ht="29" x14ac:dyDescent="0.35">
      <c r="A2786" s="7">
        <v>3109</v>
      </c>
      <c r="B2786" s="7" t="s">
        <v>9052</v>
      </c>
      <c r="C2786" s="77">
        <v>44867</v>
      </c>
      <c r="D2786" s="7" t="s">
        <v>16</v>
      </c>
      <c r="E2786">
        <v>77</v>
      </c>
      <c r="F2786" s="7" t="s">
        <v>8858</v>
      </c>
      <c r="G2786" s="7" t="s">
        <v>9</v>
      </c>
      <c r="H2786" s="7" t="s">
        <v>9053</v>
      </c>
      <c r="I2786" s="7">
        <v>91286</v>
      </c>
      <c r="J2786" s="7">
        <v>60</v>
      </c>
      <c r="K2786" s="157" t="s">
        <v>9112</v>
      </c>
      <c r="L2786" s="7">
        <v>0.3</v>
      </c>
      <c r="M2786" s="7"/>
      <c r="N2786" s="7">
        <v>91286</v>
      </c>
      <c r="O2786" s="7" t="s">
        <v>9056</v>
      </c>
      <c r="P2786" s="16">
        <f>IFERROR(LOOKUP(E2786,{30,43,48,53,58,63,68,73,78,83,88,93,97},{42,47,52,57,62,67,72,77,82,87,92,99,100}),999)</f>
        <v>77</v>
      </c>
      <c r="Q2786">
        <v>1</v>
      </c>
    </row>
    <row r="2787" spans="1:17" x14ac:dyDescent="0.35">
      <c r="A2787" s="7">
        <v>3110</v>
      </c>
      <c r="B2787" s="7" t="s">
        <v>9052</v>
      </c>
      <c r="C2787" s="77">
        <v>44867</v>
      </c>
      <c r="D2787" s="7" t="s">
        <v>16</v>
      </c>
      <c r="E2787">
        <v>73.5</v>
      </c>
      <c r="F2787" s="7" t="s">
        <v>8858</v>
      </c>
      <c r="G2787" s="7" t="s">
        <v>8871</v>
      </c>
      <c r="H2787" s="7" t="s">
        <v>9009</v>
      </c>
      <c r="I2787" s="7"/>
      <c r="J2787" s="7">
        <v>60</v>
      </c>
      <c r="K2787" s="7"/>
      <c r="L2787" s="7">
        <v>0.3</v>
      </c>
      <c r="M2787" s="7"/>
      <c r="N2787" s="7"/>
      <c r="O2787" s="7" t="s">
        <v>9056</v>
      </c>
      <c r="P2787" s="16">
        <f>IFERROR(LOOKUP(E2787,{30,43,48,53,58,63,68,73,78,83,88,93,97},{42,47,52,57,62,67,72,77,82,87,92,99,100}),999)</f>
        <v>77</v>
      </c>
      <c r="Q2787">
        <v>1</v>
      </c>
    </row>
    <row r="2788" spans="1:17" x14ac:dyDescent="0.35">
      <c r="A2788" s="7">
        <v>3111</v>
      </c>
      <c r="B2788" s="7" t="s">
        <v>9052</v>
      </c>
      <c r="C2788" s="77">
        <v>44867</v>
      </c>
      <c r="D2788" s="7" t="s">
        <v>16</v>
      </c>
      <c r="E2788">
        <v>77.5</v>
      </c>
      <c r="F2788" s="7" t="s">
        <v>8858</v>
      </c>
      <c r="G2788" s="7" t="s">
        <v>8871</v>
      </c>
      <c r="H2788" s="7" t="s">
        <v>9009</v>
      </c>
      <c r="I2788" s="7"/>
      <c r="J2788" s="7">
        <v>18</v>
      </c>
      <c r="K2788" s="7"/>
      <c r="L2788" s="7">
        <v>0.3</v>
      </c>
      <c r="M2788" s="7"/>
      <c r="N2788" s="7"/>
      <c r="O2788" s="7" t="s">
        <v>9056</v>
      </c>
      <c r="P2788" s="16">
        <f>IFERROR(LOOKUP(E2788,{30,43,48,53,58,63,68,73,78,83,88,93,97},{42,47,52,57,62,67,72,77,82,87,92,99,100}),999)</f>
        <v>77</v>
      </c>
      <c r="Q2788">
        <v>1</v>
      </c>
    </row>
    <row r="2789" spans="1:17" x14ac:dyDescent="0.35">
      <c r="A2789" s="7">
        <v>3112</v>
      </c>
      <c r="B2789" s="7" t="s">
        <v>9052</v>
      </c>
      <c r="C2789" s="77">
        <v>44867</v>
      </c>
      <c r="D2789" s="7" t="s">
        <v>16</v>
      </c>
      <c r="E2789">
        <v>71</v>
      </c>
      <c r="F2789" s="7" t="s">
        <v>8858</v>
      </c>
      <c r="G2789" s="7" t="s">
        <v>9</v>
      </c>
      <c r="H2789" s="7" t="s">
        <v>9053</v>
      </c>
      <c r="I2789" s="7">
        <v>220199</v>
      </c>
      <c r="J2789" s="7">
        <v>18</v>
      </c>
      <c r="K2789" s="157" t="s">
        <v>9057</v>
      </c>
      <c r="L2789" s="159">
        <v>0.2</v>
      </c>
      <c r="M2789" s="159" t="s">
        <v>9058</v>
      </c>
      <c r="N2789" s="7">
        <v>220199</v>
      </c>
      <c r="O2789" s="7" t="s">
        <v>9056</v>
      </c>
      <c r="P2789" s="16">
        <f>IFERROR(LOOKUP(E2789,{30,43,48,53,58,63,68,73,78,83,88,93,97},{42,47,52,57,62,67,72,77,82,87,92,99,100}),999)</f>
        <v>72</v>
      </c>
      <c r="Q2789">
        <v>1</v>
      </c>
    </row>
    <row r="2790" spans="1:17" x14ac:dyDescent="0.35">
      <c r="A2790" s="7">
        <v>3113</v>
      </c>
      <c r="B2790" s="7" t="s">
        <v>9052</v>
      </c>
      <c r="C2790" s="77">
        <v>44867</v>
      </c>
      <c r="D2790" s="7" t="s">
        <v>16</v>
      </c>
      <c r="E2790">
        <v>75</v>
      </c>
      <c r="F2790" s="7" t="s">
        <v>8858</v>
      </c>
      <c r="G2790" s="7" t="s">
        <v>8871</v>
      </c>
      <c r="H2790" s="7" t="s">
        <v>9009</v>
      </c>
      <c r="I2790" s="7"/>
      <c r="J2790" s="7">
        <v>18</v>
      </c>
      <c r="K2790" s="7"/>
      <c r="L2790" s="7">
        <v>1.2</v>
      </c>
      <c r="M2790" s="7"/>
      <c r="N2790" s="7"/>
      <c r="O2790" s="7" t="s">
        <v>9056</v>
      </c>
      <c r="P2790" s="16">
        <f>IFERROR(LOOKUP(E2790,{30,43,48,53,58,63,68,73,78,83,88,93,97},{42,47,52,57,62,67,72,77,82,87,92,99,100}),999)</f>
        <v>77</v>
      </c>
      <c r="Q2790">
        <v>1</v>
      </c>
    </row>
    <row r="2791" spans="1:17" x14ac:dyDescent="0.35">
      <c r="A2791" s="7">
        <v>3114</v>
      </c>
      <c r="B2791" s="7" t="s">
        <v>9052</v>
      </c>
      <c r="C2791" s="77">
        <v>44867</v>
      </c>
      <c r="D2791" s="7" t="s">
        <v>16</v>
      </c>
      <c r="E2791">
        <v>88</v>
      </c>
      <c r="F2791" s="7" t="s">
        <v>8858</v>
      </c>
      <c r="G2791" s="7" t="s">
        <v>8871</v>
      </c>
      <c r="H2791" s="7" t="s">
        <v>9009</v>
      </c>
      <c r="I2791" s="7"/>
      <c r="J2791" s="7">
        <v>60</v>
      </c>
      <c r="K2791" s="7"/>
      <c r="L2791" s="7">
        <v>0.4</v>
      </c>
      <c r="M2791" s="7"/>
      <c r="N2791" s="7"/>
      <c r="O2791" s="7" t="s">
        <v>9056</v>
      </c>
      <c r="P2791" s="16">
        <f>IFERROR(LOOKUP(E2791,{30,43,48,53,58,63,68,73,78,83,88,93,97},{42,47,52,57,62,67,72,77,82,87,92,99,100}),999)</f>
        <v>92</v>
      </c>
      <c r="Q2791">
        <v>1</v>
      </c>
    </row>
    <row r="2792" spans="1:17" x14ac:dyDescent="0.35">
      <c r="A2792" s="7">
        <v>3115</v>
      </c>
      <c r="B2792" s="7" t="s">
        <v>9052</v>
      </c>
      <c r="C2792" s="77">
        <v>44867</v>
      </c>
      <c r="D2792" s="7" t="s">
        <v>16</v>
      </c>
      <c r="E2792">
        <v>77</v>
      </c>
      <c r="F2792" s="7" t="s">
        <v>8858</v>
      </c>
      <c r="G2792" s="7" t="s">
        <v>8871</v>
      </c>
      <c r="H2792" s="7" t="s">
        <v>9009</v>
      </c>
      <c r="I2792" s="7"/>
      <c r="J2792" s="7">
        <v>18</v>
      </c>
      <c r="K2792" s="7"/>
      <c r="L2792" s="7">
        <v>0.3</v>
      </c>
      <c r="M2792" s="7"/>
      <c r="N2792" s="7"/>
      <c r="O2792" s="7" t="s">
        <v>9056</v>
      </c>
      <c r="P2792" s="16">
        <f>IFERROR(LOOKUP(E2792,{30,43,48,53,58,63,68,73,78,83,88,93,97},{42,47,52,57,62,67,72,77,82,87,92,99,100}),999)</f>
        <v>77</v>
      </c>
      <c r="Q2792">
        <v>1</v>
      </c>
    </row>
    <row r="2793" spans="1:17" ht="29" x14ac:dyDescent="0.35">
      <c r="A2793" s="7">
        <v>3116</v>
      </c>
      <c r="B2793" s="7" t="s">
        <v>9052</v>
      </c>
      <c r="C2793" s="77">
        <v>44867</v>
      </c>
      <c r="D2793" s="7" t="s">
        <v>16</v>
      </c>
      <c r="E2793">
        <v>82.5</v>
      </c>
      <c r="F2793" s="7" t="s">
        <v>8858</v>
      </c>
      <c r="G2793" s="7" t="s">
        <v>9</v>
      </c>
      <c r="H2793" s="7" t="s">
        <v>9053</v>
      </c>
      <c r="I2793" s="7">
        <v>637420</v>
      </c>
      <c r="J2793" s="7">
        <v>60</v>
      </c>
      <c r="K2793" s="157" t="s">
        <v>9081</v>
      </c>
      <c r="L2793" s="159">
        <v>0.3</v>
      </c>
      <c r="M2793" s="159" t="s">
        <v>9058</v>
      </c>
      <c r="N2793" s="7">
        <v>637420</v>
      </c>
      <c r="O2793" s="7" t="s">
        <v>9056</v>
      </c>
      <c r="P2793" s="16">
        <f>IFERROR(LOOKUP(E2793,{30,43,48,53,58,63,68,73,78,83,88,93,97},{42,47,52,57,62,67,72,77,82,87,92,99,100}),999)</f>
        <v>82</v>
      </c>
      <c r="Q2793">
        <v>1</v>
      </c>
    </row>
    <row r="2794" spans="1:17" ht="29" x14ac:dyDescent="0.35">
      <c r="A2794" s="7">
        <v>3117</v>
      </c>
      <c r="B2794" s="7" t="s">
        <v>9052</v>
      </c>
      <c r="C2794" s="77">
        <v>44867</v>
      </c>
      <c r="D2794" s="7" t="s">
        <v>16</v>
      </c>
      <c r="E2794">
        <v>88.5</v>
      </c>
      <c r="F2794" s="7" t="s">
        <v>8858</v>
      </c>
      <c r="G2794" s="7" t="s">
        <v>9</v>
      </c>
      <c r="H2794" s="7" t="s">
        <v>9053</v>
      </c>
      <c r="I2794" s="7">
        <v>220272</v>
      </c>
      <c r="J2794" s="7">
        <v>18</v>
      </c>
      <c r="K2794" s="157" t="s">
        <v>9108</v>
      </c>
      <c r="L2794" s="159">
        <v>0.3</v>
      </c>
      <c r="M2794" s="159" t="s">
        <v>9058</v>
      </c>
      <c r="N2794" s="7">
        <v>220272</v>
      </c>
      <c r="O2794" s="7" t="s">
        <v>9056</v>
      </c>
      <c r="P2794" s="16">
        <f>IFERROR(LOOKUP(E2794,{30,43,48,53,58,63,68,73,78,83,88,93,97},{42,47,52,57,62,67,72,77,82,87,92,99,100}),999)</f>
        <v>92</v>
      </c>
      <c r="Q2794">
        <v>1</v>
      </c>
    </row>
    <row r="2795" spans="1:17" x14ac:dyDescent="0.35">
      <c r="A2795" s="7">
        <v>3118</v>
      </c>
      <c r="B2795" s="7" t="s">
        <v>9052</v>
      </c>
      <c r="C2795" s="77">
        <v>44867</v>
      </c>
      <c r="D2795" s="7" t="s">
        <v>16</v>
      </c>
      <c r="E2795">
        <v>81</v>
      </c>
      <c r="F2795" s="7" t="s">
        <v>8858</v>
      </c>
      <c r="G2795" s="7" t="s">
        <v>8871</v>
      </c>
      <c r="H2795" s="7" t="s">
        <v>9009</v>
      </c>
      <c r="I2795" s="7"/>
      <c r="J2795" s="7">
        <v>18</v>
      </c>
      <c r="K2795" s="7"/>
      <c r="L2795" s="7">
        <v>0.3</v>
      </c>
      <c r="M2795" s="7"/>
      <c r="N2795" s="7"/>
      <c r="O2795" s="7" t="s">
        <v>9056</v>
      </c>
      <c r="P2795" s="16">
        <f>IFERROR(LOOKUP(E2795,{30,43,48,53,58,63,68,73,78,83,88,93,97},{42,47,52,57,62,67,72,77,82,87,92,99,100}),999)</f>
        <v>82</v>
      </c>
      <c r="Q2795">
        <v>1</v>
      </c>
    </row>
    <row r="2796" spans="1:17" x14ac:dyDescent="0.35">
      <c r="A2796" s="7">
        <v>3119</v>
      </c>
      <c r="B2796" s="7" t="s">
        <v>9052</v>
      </c>
      <c r="C2796" s="77">
        <v>44867</v>
      </c>
      <c r="D2796" s="7" t="s">
        <v>16</v>
      </c>
      <c r="E2796">
        <v>75</v>
      </c>
      <c r="F2796" s="7" t="s">
        <v>8858</v>
      </c>
      <c r="G2796" s="7" t="s">
        <v>9</v>
      </c>
      <c r="H2796" s="7" t="s">
        <v>9053</v>
      </c>
      <c r="I2796" s="7">
        <v>637603</v>
      </c>
      <c r="J2796" s="7">
        <v>60</v>
      </c>
      <c r="K2796" s="157" t="s">
        <v>9055</v>
      </c>
      <c r="L2796" s="159">
        <v>1.2</v>
      </c>
      <c r="M2796" s="159" t="s">
        <v>9000</v>
      </c>
      <c r="N2796" s="7">
        <v>637603</v>
      </c>
      <c r="O2796" s="7" t="s">
        <v>9056</v>
      </c>
      <c r="P2796" s="16">
        <f>IFERROR(LOOKUP(E2796,{30,43,48,53,58,63,68,73,78,83,88,93,97},{42,47,52,57,62,67,72,77,82,87,92,99,100}),999)</f>
        <v>77</v>
      </c>
      <c r="Q2796">
        <v>1</v>
      </c>
    </row>
    <row r="2797" spans="1:17" x14ac:dyDescent="0.35">
      <c r="A2797" s="7">
        <v>3120</v>
      </c>
      <c r="B2797" s="7" t="s">
        <v>9052</v>
      </c>
      <c r="C2797" s="77">
        <v>44867</v>
      </c>
      <c r="D2797" s="7" t="s">
        <v>16</v>
      </c>
      <c r="E2797">
        <v>74</v>
      </c>
      <c r="F2797" s="7" t="s">
        <v>8858</v>
      </c>
      <c r="G2797" s="7" t="s">
        <v>9</v>
      </c>
      <c r="H2797" s="7" t="s">
        <v>9053</v>
      </c>
      <c r="I2797" s="7">
        <v>220513</v>
      </c>
      <c r="J2797" s="7">
        <v>60</v>
      </c>
      <c r="K2797" s="157" t="s">
        <v>9080</v>
      </c>
      <c r="L2797" s="159">
        <v>0.3</v>
      </c>
      <c r="M2797" s="159" t="s">
        <v>9058</v>
      </c>
      <c r="N2797" s="7">
        <v>220513</v>
      </c>
      <c r="O2797" s="7" t="s">
        <v>9056</v>
      </c>
      <c r="P2797" s="16">
        <f>IFERROR(LOOKUP(E2797,{30,43,48,53,58,63,68,73,78,83,88,93,97},{42,47,52,57,62,67,72,77,82,87,92,99,100}),999)</f>
        <v>77</v>
      </c>
      <c r="Q2797">
        <v>1</v>
      </c>
    </row>
    <row r="2798" spans="1:17" x14ac:dyDescent="0.35">
      <c r="A2798" s="7">
        <v>3121</v>
      </c>
      <c r="B2798" s="7" t="s">
        <v>9052</v>
      </c>
      <c r="C2798" s="77">
        <v>44867</v>
      </c>
      <c r="D2798" s="7" t="s">
        <v>16</v>
      </c>
      <c r="E2798">
        <v>73</v>
      </c>
      <c r="F2798" s="7" t="s">
        <v>8858</v>
      </c>
      <c r="G2798" s="7" t="s">
        <v>9</v>
      </c>
      <c r="H2798" s="7" t="s">
        <v>9053</v>
      </c>
      <c r="I2798" s="7">
        <v>637603</v>
      </c>
      <c r="J2798" s="7">
        <v>18</v>
      </c>
      <c r="K2798" s="157" t="s">
        <v>9055</v>
      </c>
      <c r="L2798" s="159">
        <v>1.2</v>
      </c>
      <c r="M2798" s="159" t="s">
        <v>9000</v>
      </c>
      <c r="N2798" s="7">
        <v>637603</v>
      </c>
      <c r="O2798" s="7" t="s">
        <v>9056</v>
      </c>
      <c r="P2798" s="16">
        <f>IFERROR(LOOKUP(E2798,{30,43,48,53,58,63,68,73,78,83,88,93,97},{42,47,52,57,62,67,72,77,82,87,92,99,100}),999)</f>
        <v>77</v>
      </c>
      <c r="Q2798">
        <v>1</v>
      </c>
    </row>
    <row r="2799" spans="1:17" x14ac:dyDescent="0.35">
      <c r="A2799" s="7">
        <v>3122</v>
      </c>
      <c r="B2799" s="7" t="s">
        <v>9052</v>
      </c>
      <c r="C2799" s="77">
        <v>44867</v>
      </c>
      <c r="D2799" s="7" t="s">
        <v>16</v>
      </c>
      <c r="E2799">
        <v>85</v>
      </c>
      <c r="F2799" s="7" t="s">
        <v>8858</v>
      </c>
      <c r="G2799" s="7" t="s">
        <v>8871</v>
      </c>
      <c r="H2799" s="7" t="s">
        <v>9009</v>
      </c>
      <c r="I2799" s="7"/>
      <c r="J2799" s="7">
        <v>60</v>
      </c>
      <c r="K2799" s="7"/>
      <c r="L2799" s="7">
        <v>0.3</v>
      </c>
      <c r="M2799" s="7"/>
      <c r="N2799" s="7"/>
      <c r="O2799" s="7" t="s">
        <v>9056</v>
      </c>
      <c r="P2799" s="16">
        <f>IFERROR(LOOKUP(E2799,{30,43,48,53,58,63,68,73,78,83,88,93,97},{42,47,52,57,62,67,72,77,82,87,92,99,100}),999)</f>
        <v>87</v>
      </c>
      <c r="Q2799">
        <v>1</v>
      </c>
    </row>
    <row r="2800" spans="1:17" x14ac:dyDescent="0.35">
      <c r="A2800" s="7">
        <v>3123</v>
      </c>
      <c r="B2800" s="7" t="s">
        <v>9052</v>
      </c>
      <c r="C2800" s="77">
        <v>44867</v>
      </c>
      <c r="D2800" s="7" t="s">
        <v>16</v>
      </c>
      <c r="E2800">
        <v>75.5</v>
      </c>
      <c r="F2800" s="7" t="s">
        <v>8858</v>
      </c>
      <c r="G2800" s="7" t="s">
        <v>8871</v>
      </c>
      <c r="H2800" s="7" t="s">
        <v>9009</v>
      </c>
      <c r="I2800" s="7"/>
      <c r="J2800" s="7">
        <v>60</v>
      </c>
      <c r="K2800" s="7"/>
      <c r="L2800" s="7">
        <v>0.3</v>
      </c>
      <c r="M2800" s="7"/>
      <c r="N2800" s="7"/>
      <c r="O2800" s="7" t="s">
        <v>9056</v>
      </c>
      <c r="P2800" s="16">
        <f>IFERROR(LOOKUP(E2800,{30,43,48,53,58,63,68,73,78,83,88,93,97},{42,47,52,57,62,67,72,77,82,87,92,99,100}),999)</f>
        <v>77</v>
      </c>
      <c r="Q2800">
        <v>1</v>
      </c>
    </row>
    <row r="2801" spans="1:17" x14ac:dyDescent="0.35">
      <c r="A2801" s="7">
        <v>3124</v>
      </c>
      <c r="B2801" s="7" t="s">
        <v>9052</v>
      </c>
      <c r="C2801" s="77">
        <v>44867</v>
      </c>
      <c r="D2801" s="7" t="s">
        <v>16</v>
      </c>
      <c r="E2801">
        <v>77.5</v>
      </c>
      <c r="F2801" s="7" t="s">
        <v>8858</v>
      </c>
      <c r="G2801" s="7" t="s">
        <v>8871</v>
      </c>
      <c r="H2801" s="7" t="s">
        <v>9009</v>
      </c>
      <c r="I2801" s="7"/>
      <c r="J2801" s="7">
        <v>18</v>
      </c>
      <c r="K2801" s="7"/>
      <c r="L2801" s="7">
        <v>0.3</v>
      </c>
      <c r="M2801" s="7"/>
      <c r="N2801" s="7"/>
      <c r="O2801" s="7" t="s">
        <v>9056</v>
      </c>
      <c r="P2801" s="16">
        <f>IFERROR(LOOKUP(E2801,{30,43,48,53,58,63,68,73,78,83,88,93,97},{42,47,52,57,62,67,72,77,82,87,92,99,100}),999)</f>
        <v>77</v>
      </c>
      <c r="Q2801">
        <v>1</v>
      </c>
    </row>
    <row r="2802" spans="1:17" x14ac:dyDescent="0.35">
      <c r="A2802" s="7">
        <v>3125</v>
      </c>
      <c r="B2802" s="7" t="s">
        <v>9052</v>
      </c>
      <c r="C2802" s="77">
        <v>44867</v>
      </c>
      <c r="D2802" s="7" t="s">
        <v>16</v>
      </c>
      <c r="E2802">
        <v>81</v>
      </c>
      <c r="F2802" s="7" t="s">
        <v>8858</v>
      </c>
      <c r="G2802" s="7" t="s">
        <v>8871</v>
      </c>
      <c r="H2802" s="7" t="s">
        <v>9009</v>
      </c>
      <c r="I2802" s="7"/>
      <c r="J2802" s="7">
        <v>18</v>
      </c>
      <c r="K2802" s="7"/>
      <c r="L2802" s="7">
        <v>1.3</v>
      </c>
      <c r="M2802" s="7"/>
      <c r="N2802" s="7"/>
      <c r="O2802" s="7" t="s">
        <v>9056</v>
      </c>
      <c r="P2802" s="16">
        <f>IFERROR(LOOKUP(E2802,{30,43,48,53,58,63,68,73,78,83,88,93,97},{42,47,52,57,62,67,72,77,82,87,92,99,100}),999)</f>
        <v>82</v>
      </c>
      <c r="Q2802">
        <v>1</v>
      </c>
    </row>
    <row r="2803" spans="1:17" x14ac:dyDescent="0.35">
      <c r="A2803" s="7">
        <v>3126</v>
      </c>
      <c r="B2803" s="7" t="s">
        <v>9052</v>
      </c>
      <c r="C2803" s="77">
        <v>44867</v>
      </c>
      <c r="D2803" s="7" t="s">
        <v>16</v>
      </c>
      <c r="E2803">
        <v>83.5</v>
      </c>
      <c r="F2803" s="7" t="s">
        <v>8858</v>
      </c>
      <c r="G2803" s="7" t="s">
        <v>8871</v>
      </c>
      <c r="H2803" s="7" t="s">
        <v>9009</v>
      </c>
      <c r="I2803" s="7"/>
      <c r="J2803" s="7">
        <v>60</v>
      </c>
      <c r="K2803" s="7"/>
      <c r="L2803" s="7">
        <v>0.3</v>
      </c>
      <c r="M2803" s="7"/>
      <c r="N2803" s="7"/>
      <c r="O2803" s="7" t="s">
        <v>9056</v>
      </c>
      <c r="P2803" s="16">
        <f>IFERROR(LOOKUP(E2803,{30,43,48,53,58,63,68,73,78,83,88,93,97},{42,47,52,57,62,67,72,77,82,87,92,99,100}),999)</f>
        <v>87</v>
      </c>
      <c r="Q2803">
        <v>1</v>
      </c>
    </row>
    <row r="2804" spans="1:17" x14ac:dyDescent="0.35">
      <c r="A2804" s="7">
        <v>3127</v>
      </c>
      <c r="B2804" s="7" t="s">
        <v>9052</v>
      </c>
      <c r="C2804" s="77">
        <v>44867</v>
      </c>
      <c r="D2804" s="7" t="s">
        <v>16</v>
      </c>
      <c r="E2804">
        <v>88</v>
      </c>
      <c r="F2804" s="7" t="s">
        <v>8858</v>
      </c>
      <c r="G2804" s="7" t="s">
        <v>8871</v>
      </c>
      <c r="H2804" s="7" t="s">
        <v>9009</v>
      </c>
      <c r="I2804" s="7"/>
      <c r="J2804" s="7">
        <v>18</v>
      </c>
      <c r="K2804" s="7"/>
      <c r="L2804" s="7">
        <v>0.3</v>
      </c>
      <c r="M2804" s="7"/>
      <c r="N2804" s="7"/>
      <c r="O2804" s="7" t="s">
        <v>9056</v>
      </c>
      <c r="P2804" s="16">
        <f>IFERROR(LOOKUP(E2804,{30,43,48,53,58,63,68,73,78,83,88,93,97},{42,47,52,57,62,67,72,77,82,87,92,99,100}),999)</f>
        <v>92</v>
      </c>
      <c r="Q2804">
        <v>1</v>
      </c>
    </row>
    <row r="2805" spans="1:17" x14ac:dyDescent="0.35">
      <c r="A2805" s="7">
        <v>3128</v>
      </c>
      <c r="B2805" s="7" t="s">
        <v>9052</v>
      </c>
      <c r="C2805" s="77">
        <v>44867</v>
      </c>
      <c r="D2805" s="7" t="s">
        <v>16</v>
      </c>
      <c r="E2805">
        <v>79</v>
      </c>
      <c r="F2805" s="7" t="s">
        <v>8858</v>
      </c>
      <c r="G2805" s="7" t="s">
        <v>8871</v>
      </c>
      <c r="H2805" s="7" t="s">
        <v>9009</v>
      </c>
      <c r="I2805" s="7"/>
      <c r="J2805" s="7">
        <v>60</v>
      </c>
      <c r="K2805" s="7"/>
      <c r="L2805" s="7">
        <v>0.3</v>
      </c>
      <c r="M2805" s="7"/>
      <c r="N2805" s="7"/>
      <c r="O2805" s="7" t="s">
        <v>9056</v>
      </c>
      <c r="P2805" s="16">
        <f>IFERROR(LOOKUP(E2805,{30,43,48,53,58,63,68,73,78,83,88,93,97},{42,47,52,57,62,67,72,77,82,87,92,99,100}),999)</f>
        <v>82</v>
      </c>
      <c r="Q2805">
        <v>1</v>
      </c>
    </row>
    <row r="2806" spans="1:17" x14ac:dyDescent="0.35">
      <c r="A2806" s="7">
        <v>3129</v>
      </c>
      <c r="B2806" s="7" t="s">
        <v>9052</v>
      </c>
      <c r="C2806" s="77">
        <v>44867</v>
      </c>
      <c r="D2806" s="7" t="s">
        <v>16</v>
      </c>
      <c r="E2806">
        <v>80</v>
      </c>
      <c r="F2806" s="7" t="s">
        <v>8858</v>
      </c>
      <c r="G2806" s="7" t="s">
        <v>8871</v>
      </c>
      <c r="H2806" s="7" t="s">
        <v>9009</v>
      </c>
      <c r="I2806" s="7"/>
      <c r="J2806" s="7">
        <v>18</v>
      </c>
      <c r="K2806" s="7"/>
      <c r="L2806" s="7">
        <v>0.3</v>
      </c>
      <c r="M2806" s="7"/>
      <c r="N2806" s="7"/>
      <c r="O2806" s="7" t="s">
        <v>9056</v>
      </c>
      <c r="P2806" s="16">
        <f>IFERROR(LOOKUP(E2806,{30,43,48,53,58,63,68,73,78,83,88,93,97},{42,47,52,57,62,67,72,77,82,87,92,99,100}),999)</f>
        <v>82</v>
      </c>
      <c r="Q2806">
        <v>1</v>
      </c>
    </row>
    <row r="2807" spans="1:17" x14ac:dyDescent="0.35">
      <c r="A2807" s="7">
        <v>3130</v>
      </c>
      <c r="B2807" s="7" t="s">
        <v>9052</v>
      </c>
      <c r="C2807" s="77">
        <v>44867</v>
      </c>
      <c r="D2807" s="7" t="s">
        <v>16</v>
      </c>
      <c r="E2807">
        <v>74</v>
      </c>
      <c r="F2807" s="7" t="s">
        <v>8858</v>
      </c>
      <c r="G2807" s="7" t="s">
        <v>9</v>
      </c>
      <c r="H2807" s="7" t="s">
        <v>9053</v>
      </c>
      <c r="I2807" s="7">
        <v>637603</v>
      </c>
      <c r="J2807" s="7">
        <v>60</v>
      </c>
      <c r="K2807" s="157" t="s">
        <v>9055</v>
      </c>
      <c r="L2807" s="159">
        <v>1.2</v>
      </c>
      <c r="M2807" s="159" t="s">
        <v>9000</v>
      </c>
      <c r="N2807" s="7">
        <v>637603</v>
      </c>
      <c r="O2807" s="7" t="s">
        <v>9056</v>
      </c>
      <c r="P2807" s="16">
        <f>IFERROR(LOOKUP(E2807,{30,43,48,53,58,63,68,73,78,83,88,93,97},{42,47,52,57,62,67,72,77,82,87,92,99,100}),999)</f>
        <v>77</v>
      </c>
      <c r="Q2807">
        <v>1</v>
      </c>
    </row>
    <row r="2808" spans="1:17" x14ac:dyDescent="0.35">
      <c r="A2808" s="7">
        <v>3131</v>
      </c>
      <c r="B2808" s="7" t="s">
        <v>9052</v>
      </c>
      <c r="C2808" s="77">
        <v>44867</v>
      </c>
      <c r="D2808" s="7" t="s">
        <v>16</v>
      </c>
      <c r="E2808">
        <v>76</v>
      </c>
      <c r="F2808" s="7" t="s">
        <v>8858</v>
      </c>
      <c r="G2808" s="7" t="s">
        <v>8871</v>
      </c>
      <c r="H2808" s="7" t="s">
        <v>9009</v>
      </c>
      <c r="I2808" s="7"/>
      <c r="J2808" s="7">
        <v>18</v>
      </c>
      <c r="K2808" s="7"/>
      <c r="L2808" s="7">
        <v>9.9</v>
      </c>
      <c r="M2808" s="7"/>
      <c r="N2808" s="7"/>
      <c r="O2808" s="7" t="s">
        <v>9056</v>
      </c>
      <c r="P2808" s="16">
        <f>IFERROR(LOOKUP(E2808,{30,43,48,53,58,63,68,73,78,83,88,93,97},{42,47,52,57,62,67,72,77,82,87,92,99,100}),999)</f>
        <v>77</v>
      </c>
      <c r="Q2808">
        <v>1</v>
      </c>
    </row>
    <row r="2809" spans="1:17" x14ac:dyDescent="0.35">
      <c r="A2809" s="7">
        <v>3132</v>
      </c>
      <c r="B2809" s="7" t="s">
        <v>9052</v>
      </c>
      <c r="C2809" s="77">
        <v>44867</v>
      </c>
      <c r="D2809" s="7" t="s">
        <v>16</v>
      </c>
      <c r="E2809">
        <v>79</v>
      </c>
      <c r="F2809" s="7" t="s">
        <v>8858</v>
      </c>
      <c r="G2809" s="7" t="s">
        <v>9</v>
      </c>
      <c r="H2809" s="7" t="s">
        <v>9053</v>
      </c>
      <c r="I2809" s="7">
        <v>220514</v>
      </c>
      <c r="J2809" s="7">
        <v>60</v>
      </c>
      <c r="K2809" s="157" t="s">
        <v>9080</v>
      </c>
      <c r="L2809" s="159">
        <v>0.3</v>
      </c>
      <c r="M2809" s="159" t="s">
        <v>9058</v>
      </c>
      <c r="N2809" s="7">
        <v>220514</v>
      </c>
      <c r="O2809" s="7" t="s">
        <v>9056</v>
      </c>
      <c r="P2809" s="16">
        <f>IFERROR(LOOKUP(E2809,{30,43,48,53,58,63,68,73,78,83,88,93,97},{42,47,52,57,62,67,72,77,82,87,92,99,100}),999)</f>
        <v>82</v>
      </c>
      <c r="Q2809">
        <v>1</v>
      </c>
    </row>
    <row r="2810" spans="1:17" x14ac:dyDescent="0.35">
      <c r="A2810" s="7">
        <v>3133</v>
      </c>
      <c r="B2810" s="7" t="s">
        <v>9052</v>
      </c>
      <c r="C2810" s="77">
        <v>44867</v>
      </c>
      <c r="D2810" s="7" t="s">
        <v>16</v>
      </c>
      <c r="E2810">
        <v>81.5</v>
      </c>
      <c r="F2810" s="7" t="s">
        <v>8858</v>
      </c>
      <c r="G2810" s="7" t="s">
        <v>8871</v>
      </c>
      <c r="H2810" s="7" t="s">
        <v>9009</v>
      </c>
      <c r="I2810" s="7"/>
      <c r="J2810" s="7">
        <v>18</v>
      </c>
      <c r="K2810" s="7"/>
      <c r="L2810" s="7">
        <v>9.9</v>
      </c>
      <c r="M2810" s="7"/>
      <c r="N2810" s="7"/>
      <c r="O2810" s="7" t="s">
        <v>9056</v>
      </c>
      <c r="P2810" s="16">
        <f>IFERROR(LOOKUP(E2810,{30,43,48,53,58,63,68,73,78,83,88,93,97},{42,47,52,57,62,67,72,77,82,87,92,99,100}),999)</f>
        <v>82</v>
      </c>
      <c r="Q2810">
        <v>1</v>
      </c>
    </row>
    <row r="2811" spans="1:17" x14ac:dyDescent="0.35">
      <c r="A2811" s="7">
        <v>3134</v>
      </c>
      <c r="B2811" s="7" t="s">
        <v>9052</v>
      </c>
      <c r="C2811" s="77">
        <v>44867</v>
      </c>
      <c r="D2811" s="7" t="s">
        <v>16</v>
      </c>
      <c r="E2811">
        <v>75.5</v>
      </c>
      <c r="F2811" s="7" t="s">
        <v>8858</v>
      </c>
      <c r="G2811" s="7" t="s">
        <v>8871</v>
      </c>
      <c r="H2811" s="7" t="s">
        <v>9009</v>
      </c>
      <c r="I2811" s="7"/>
      <c r="J2811" s="7">
        <v>18</v>
      </c>
      <c r="K2811" s="7"/>
      <c r="L2811" s="7">
        <v>0.3</v>
      </c>
      <c r="M2811" s="7"/>
      <c r="N2811" s="7"/>
      <c r="O2811" s="7" t="s">
        <v>9056</v>
      </c>
      <c r="P2811" s="16">
        <f>IFERROR(LOOKUP(E2811,{30,43,48,53,58,63,68,73,78,83,88,93,97},{42,47,52,57,62,67,72,77,82,87,92,99,100}),999)</f>
        <v>77</v>
      </c>
      <c r="Q2811">
        <v>1</v>
      </c>
    </row>
    <row r="2812" spans="1:17" ht="29" x14ac:dyDescent="0.35">
      <c r="A2812" s="7">
        <v>3135</v>
      </c>
      <c r="B2812" s="7" t="s">
        <v>9052</v>
      </c>
      <c r="C2812" s="77">
        <v>44867</v>
      </c>
      <c r="D2812" s="7" t="s">
        <v>16</v>
      </c>
      <c r="E2812">
        <v>82</v>
      </c>
      <c r="F2812" s="7" t="s">
        <v>8858</v>
      </c>
      <c r="G2812" s="7" t="s">
        <v>9</v>
      </c>
      <c r="H2812" s="7" t="s">
        <v>9053</v>
      </c>
      <c r="I2812" s="7">
        <v>637420</v>
      </c>
      <c r="J2812" s="7">
        <v>60</v>
      </c>
      <c r="K2812" s="157" t="s">
        <v>9081</v>
      </c>
      <c r="L2812" s="159">
        <v>0.3</v>
      </c>
      <c r="M2812" s="159" t="s">
        <v>9058</v>
      </c>
      <c r="N2812" s="7">
        <v>637420</v>
      </c>
      <c r="O2812" s="7" t="s">
        <v>9056</v>
      </c>
      <c r="P2812" s="16">
        <f>IFERROR(LOOKUP(E2812,{30,43,48,53,58,63,68,73,78,83,88,93,97},{42,47,52,57,62,67,72,77,82,87,92,99,100}),999)</f>
        <v>82</v>
      </c>
      <c r="Q2812">
        <v>1</v>
      </c>
    </row>
    <row r="2813" spans="1:17" ht="29" x14ac:dyDescent="0.35">
      <c r="A2813" s="7">
        <v>3136</v>
      </c>
      <c r="B2813" s="7" t="s">
        <v>9052</v>
      </c>
      <c r="C2813" s="77">
        <v>44867</v>
      </c>
      <c r="D2813" s="7" t="s">
        <v>16</v>
      </c>
      <c r="E2813">
        <v>84</v>
      </c>
      <c r="F2813" s="7" t="s">
        <v>8858</v>
      </c>
      <c r="G2813" s="7" t="s">
        <v>9</v>
      </c>
      <c r="H2813" s="7" t="s">
        <v>9053</v>
      </c>
      <c r="I2813" s="7">
        <v>637395</v>
      </c>
      <c r="J2813" s="7">
        <v>18</v>
      </c>
      <c r="K2813" s="157" t="s">
        <v>9126</v>
      </c>
      <c r="L2813" s="159">
        <v>0.4</v>
      </c>
      <c r="M2813" s="159" t="s">
        <v>9058</v>
      </c>
      <c r="N2813" s="7">
        <v>637395</v>
      </c>
      <c r="O2813" s="7" t="s">
        <v>9056</v>
      </c>
      <c r="P2813" s="16">
        <f>IFERROR(LOOKUP(E2813,{30,43,48,53,58,63,68,73,78,83,88,93,97},{42,47,52,57,62,67,72,77,82,87,92,99,100}),999)</f>
        <v>87</v>
      </c>
      <c r="Q2813">
        <v>1</v>
      </c>
    </row>
    <row r="2814" spans="1:17" x14ac:dyDescent="0.35">
      <c r="A2814" s="7">
        <v>3137</v>
      </c>
      <c r="B2814" s="7" t="s">
        <v>9052</v>
      </c>
      <c r="C2814" s="77">
        <v>44867</v>
      </c>
      <c r="D2814" s="7" t="s">
        <v>16</v>
      </c>
      <c r="E2814">
        <v>73</v>
      </c>
      <c r="F2814" s="7" t="s">
        <v>8858</v>
      </c>
      <c r="G2814" s="7" t="s">
        <v>9</v>
      </c>
      <c r="H2814" s="7" t="s">
        <v>9053</v>
      </c>
      <c r="I2814" s="7">
        <v>637603</v>
      </c>
      <c r="J2814" s="7">
        <v>18</v>
      </c>
      <c r="K2814" s="157" t="s">
        <v>9055</v>
      </c>
      <c r="L2814" s="159">
        <v>1.2</v>
      </c>
      <c r="M2814" s="159" t="s">
        <v>9000</v>
      </c>
      <c r="N2814" s="7">
        <v>637603</v>
      </c>
      <c r="O2814" s="7" t="s">
        <v>9056</v>
      </c>
      <c r="P2814" s="16">
        <f>IFERROR(LOOKUP(E2814,{30,43,48,53,58,63,68,73,78,83,88,93,97},{42,47,52,57,62,67,72,77,82,87,92,99,100}),999)</f>
        <v>77</v>
      </c>
      <c r="Q2814">
        <v>1</v>
      </c>
    </row>
    <row r="2815" spans="1:17" ht="29" x14ac:dyDescent="0.35">
      <c r="A2815" s="7">
        <v>3138</v>
      </c>
      <c r="B2815" s="7" t="s">
        <v>9052</v>
      </c>
      <c r="C2815" s="77">
        <v>44867</v>
      </c>
      <c r="D2815" s="7" t="s">
        <v>16</v>
      </c>
      <c r="E2815">
        <v>80.5</v>
      </c>
      <c r="F2815" s="7" t="s">
        <v>8858</v>
      </c>
      <c r="G2815" s="7" t="s">
        <v>9</v>
      </c>
      <c r="H2815" s="7" t="s">
        <v>9053</v>
      </c>
      <c r="I2815" s="7">
        <v>220270</v>
      </c>
      <c r="J2815" s="7">
        <v>60</v>
      </c>
      <c r="K2815" s="157" t="s">
        <v>9115</v>
      </c>
      <c r="L2815" s="159">
        <v>0.3</v>
      </c>
      <c r="M2815" s="159" t="s">
        <v>9058</v>
      </c>
      <c r="N2815" s="7">
        <v>220270</v>
      </c>
      <c r="O2815" s="7" t="s">
        <v>9056</v>
      </c>
      <c r="P2815" s="16">
        <f>IFERROR(LOOKUP(E2815,{30,43,48,53,58,63,68,73,78,83,88,93,97},{42,47,52,57,62,67,72,77,82,87,92,99,100}),999)</f>
        <v>82</v>
      </c>
      <c r="Q2815">
        <v>1</v>
      </c>
    </row>
    <row r="2816" spans="1:17" x14ac:dyDescent="0.35">
      <c r="A2816" s="7">
        <v>3139</v>
      </c>
      <c r="B2816" s="7" t="s">
        <v>9052</v>
      </c>
      <c r="C2816" s="77">
        <v>44867</v>
      </c>
      <c r="D2816" s="7" t="s">
        <v>16</v>
      </c>
      <c r="E2816">
        <v>87.5</v>
      </c>
      <c r="F2816" s="7" t="s">
        <v>8858</v>
      </c>
      <c r="G2816" s="7" t="s">
        <v>8871</v>
      </c>
      <c r="H2816" s="7" t="s">
        <v>9009</v>
      </c>
      <c r="I2816" s="7"/>
      <c r="J2816" s="7">
        <v>18</v>
      </c>
      <c r="K2816" s="7"/>
      <c r="L2816" s="7">
        <v>0.3</v>
      </c>
      <c r="M2816" s="7"/>
      <c r="N2816" s="7"/>
      <c r="O2816" s="7" t="s">
        <v>9056</v>
      </c>
      <c r="P2816" s="16">
        <f>IFERROR(LOOKUP(E2816,{30,43,48,53,58,63,68,73,78,83,88,93,97},{42,47,52,57,62,67,72,77,82,87,92,99,100}),999)</f>
        <v>87</v>
      </c>
      <c r="Q2816">
        <v>1</v>
      </c>
    </row>
    <row r="2817" spans="1:17" ht="29" x14ac:dyDescent="0.35">
      <c r="A2817" s="7">
        <v>3140</v>
      </c>
      <c r="B2817" s="7" t="s">
        <v>9052</v>
      </c>
      <c r="C2817" s="77">
        <v>44867</v>
      </c>
      <c r="D2817" s="7" t="s">
        <v>16</v>
      </c>
      <c r="E2817">
        <v>75</v>
      </c>
      <c r="F2817" s="7" t="s">
        <v>8858</v>
      </c>
      <c r="G2817" s="7" t="s">
        <v>9</v>
      </c>
      <c r="H2817" s="7" t="s">
        <v>9053</v>
      </c>
      <c r="I2817" s="7">
        <v>220272</v>
      </c>
      <c r="J2817" s="7">
        <v>60</v>
      </c>
      <c r="K2817" s="157" t="s">
        <v>9108</v>
      </c>
      <c r="L2817" s="159">
        <v>0.3</v>
      </c>
      <c r="M2817" s="159" t="s">
        <v>9058</v>
      </c>
      <c r="N2817" s="7">
        <v>220272</v>
      </c>
      <c r="O2817" s="7" t="s">
        <v>9056</v>
      </c>
      <c r="P2817" s="16">
        <f>IFERROR(LOOKUP(E2817,{30,43,48,53,58,63,68,73,78,83,88,93,97},{42,47,52,57,62,67,72,77,82,87,92,99,100}),999)</f>
        <v>77</v>
      </c>
      <c r="Q2817">
        <v>1</v>
      </c>
    </row>
    <row r="2818" spans="1:17" x14ac:dyDescent="0.35">
      <c r="A2818" s="7">
        <v>3141</v>
      </c>
      <c r="B2818" s="7" t="s">
        <v>9052</v>
      </c>
      <c r="C2818" s="77">
        <v>44867</v>
      </c>
      <c r="D2818" s="7" t="s">
        <v>16</v>
      </c>
      <c r="E2818">
        <v>78.5</v>
      </c>
      <c r="F2818" s="7" t="s">
        <v>8858</v>
      </c>
      <c r="G2818" s="7" t="s">
        <v>9</v>
      </c>
      <c r="H2818" s="7" t="s">
        <v>9053</v>
      </c>
      <c r="I2818" s="7">
        <v>637422</v>
      </c>
      <c r="J2818" s="7">
        <v>60</v>
      </c>
      <c r="K2818" s="157" t="s">
        <v>9109</v>
      </c>
      <c r="L2818" s="159">
        <v>0.3</v>
      </c>
      <c r="M2818" s="159" t="s">
        <v>9058</v>
      </c>
      <c r="N2818" s="7">
        <v>637422</v>
      </c>
      <c r="O2818" s="7" t="s">
        <v>9056</v>
      </c>
      <c r="P2818" s="16">
        <f>IFERROR(LOOKUP(E2818,{30,43,48,53,58,63,68,73,78,83,88,93,97},{42,47,52,57,62,67,72,77,82,87,92,99,100}),999)</f>
        <v>82</v>
      </c>
      <c r="Q2818">
        <v>1</v>
      </c>
    </row>
    <row r="2819" spans="1:17" x14ac:dyDescent="0.35">
      <c r="A2819" s="7">
        <v>3142</v>
      </c>
      <c r="B2819" s="7" t="s">
        <v>9052</v>
      </c>
      <c r="C2819" s="77">
        <v>44867</v>
      </c>
      <c r="D2819" s="7" t="s">
        <v>16</v>
      </c>
      <c r="E2819">
        <v>80</v>
      </c>
      <c r="F2819" s="7" t="s">
        <v>8858</v>
      </c>
      <c r="G2819" s="7" t="s">
        <v>9</v>
      </c>
      <c r="H2819" s="7" t="s">
        <v>9053</v>
      </c>
      <c r="I2819" s="7">
        <v>637422</v>
      </c>
      <c r="J2819" s="7">
        <v>18</v>
      </c>
      <c r="K2819" s="157" t="s">
        <v>9109</v>
      </c>
      <c r="L2819" s="159">
        <v>0.3</v>
      </c>
      <c r="M2819" s="159" t="s">
        <v>9058</v>
      </c>
      <c r="N2819" s="7">
        <v>637422</v>
      </c>
      <c r="O2819" s="7" t="s">
        <v>9056</v>
      </c>
      <c r="P2819" s="16">
        <f>IFERROR(LOOKUP(E2819,{30,43,48,53,58,63,68,73,78,83,88,93,97},{42,47,52,57,62,67,72,77,82,87,92,99,100}),999)</f>
        <v>82</v>
      </c>
      <c r="Q2819">
        <v>1</v>
      </c>
    </row>
    <row r="2820" spans="1:17" ht="29" x14ac:dyDescent="0.35">
      <c r="A2820" s="7">
        <v>3143</v>
      </c>
      <c r="B2820" s="7" t="s">
        <v>9052</v>
      </c>
      <c r="C2820" s="77">
        <v>44867</v>
      </c>
      <c r="D2820" s="7" t="s">
        <v>16</v>
      </c>
      <c r="E2820">
        <v>81.5</v>
      </c>
      <c r="F2820" s="7" t="s">
        <v>8858</v>
      </c>
      <c r="G2820" s="7" t="s">
        <v>9</v>
      </c>
      <c r="H2820" s="7" t="s">
        <v>9053</v>
      </c>
      <c r="I2820" s="7">
        <v>220267</v>
      </c>
      <c r="J2820" s="7">
        <v>60</v>
      </c>
      <c r="K2820" s="157" t="s">
        <v>9110</v>
      </c>
      <c r="L2820" s="159">
        <v>0.3</v>
      </c>
      <c r="M2820" s="159" t="s">
        <v>9058</v>
      </c>
      <c r="N2820" s="7">
        <v>220267</v>
      </c>
      <c r="O2820" s="7" t="s">
        <v>9056</v>
      </c>
      <c r="P2820" s="16">
        <f>IFERROR(LOOKUP(E2820,{30,43,48,53,58,63,68,73,78,83,88,93,97},{42,47,52,57,62,67,72,77,82,87,92,99,100}),999)</f>
        <v>82</v>
      </c>
      <c r="Q2820">
        <v>1</v>
      </c>
    </row>
    <row r="2821" spans="1:17" x14ac:dyDescent="0.35">
      <c r="A2821" s="7">
        <v>3144</v>
      </c>
      <c r="B2821" s="7" t="s">
        <v>9052</v>
      </c>
      <c r="C2821" s="77">
        <v>44867</v>
      </c>
      <c r="D2821" s="7" t="s">
        <v>16</v>
      </c>
      <c r="E2821">
        <v>81</v>
      </c>
      <c r="F2821" s="7" t="s">
        <v>8858</v>
      </c>
      <c r="G2821" s="7" t="s">
        <v>8871</v>
      </c>
      <c r="H2821" s="7" t="s">
        <v>9009</v>
      </c>
      <c r="I2821" s="7"/>
      <c r="J2821" s="7">
        <v>60</v>
      </c>
      <c r="K2821" s="7"/>
      <c r="L2821" s="7">
        <v>0.3</v>
      </c>
      <c r="M2821" s="7"/>
      <c r="N2821" s="7"/>
      <c r="O2821" s="7" t="s">
        <v>9056</v>
      </c>
      <c r="P2821" s="16">
        <f>IFERROR(LOOKUP(E2821,{30,43,48,53,58,63,68,73,78,83,88,93,97},{42,47,52,57,62,67,72,77,82,87,92,99,100}),999)</f>
        <v>82</v>
      </c>
      <c r="Q2821">
        <v>1</v>
      </c>
    </row>
    <row r="2822" spans="1:17" x14ac:dyDescent="0.35">
      <c r="A2822" s="7">
        <v>3145</v>
      </c>
      <c r="B2822" s="7" t="s">
        <v>9052</v>
      </c>
      <c r="C2822" s="77">
        <v>44867</v>
      </c>
      <c r="D2822" s="7" t="s">
        <v>16</v>
      </c>
      <c r="E2822">
        <v>80</v>
      </c>
      <c r="F2822" s="7" t="s">
        <v>8858</v>
      </c>
      <c r="G2822" s="7" t="s">
        <v>8871</v>
      </c>
      <c r="H2822" s="7" t="s">
        <v>9009</v>
      </c>
      <c r="I2822" s="7"/>
      <c r="J2822" s="7">
        <v>18</v>
      </c>
      <c r="K2822" s="7"/>
      <c r="L2822" s="7">
        <v>0.3</v>
      </c>
      <c r="M2822" s="7"/>
      <c r="N2822" s="7"/>
      <c r="O2822" s="7" t="s">
        <v>9056</v>
      </c>
      <c r="P2822" s="16">
        <f>IFERROR(LOOKUP(E2822,{30,43,48,53,58,63,68,73,78,83,88,93,97},{42,47,52,57,62,67,72,77,82,87,92,99,100}),999)</f>
        <v>82</v>
      </c>
      <c r="Q2822">
        <v>1</v>
      </c>
    </row>
    <row r="2823" spans="1:17" x14ac:dyDescent="0.35">
      <c r="A2823" s="7">
        <v>3146</v>
      </c>
      <c r="B2823" s="7" t="s">
        <v>9052</v>
      </c>
      <c r="C2823" s="77">
        <v>44867</v>
      </c>
      <c r="D2823" s="7" t="s">
        <v>16</v>
      </c>
      <c r="E2823">
        <v>73</v>
      </c>
      <c r="F2823" s="7" t="s">
        <v>8858</v>
      </c>
      <c r="G2823" s="7" t="s">
        <v>8871</v>
      </c>
      <c r="H2823" s="7" t="s">
        <v>9009</v>
      </c>
      <c r="I2823" s="7"/>
      <c r="J2823" s="7">
        <v>60</v>
      </c>
      <c r="K2823" s="7"/>
      <c r="L2823" s="7">
        <v>9.9</v>
      </c>
      <c r="M2823" s="7"/>
      <c r="N2823" s="7"/>
      <c r="O2823" s="7" t="s">
        <v>9056</v>
      </c>
      <c r="P2823" s="16">
        <f>IFERROR(LOOKUP(E2823,{30,43,48,53,58,63,68,73,78,83,88,93,97},{42,47,52,57,62,67,72,77,82,87,92,99,100}),999)</f>
        <v>77</v>
      </c>
      <c r="Q2823">
        <v>1</v>
      </c>
    </row>
    <row r="2824" spans="1:17" x14ac:dyDescent="0.35">
      <c r="A2824" s="7">
        <v>3147</v>
      </c>
      <c r="B2824" s="7" t="s">
        <v>9052</v>
      </c>
      <c r="C2824" s="77">
        <v>44867</v>
      </c>
      <c r="D2824" s="7" t="s">
        <v>16</v>
      </c>
      <c r="E2824">
        <v>87</v>
      </c>
      <c r="F2824" s="7" t="s">
        <v>8858</v>
      </c>
      <c r="G2824" s="7" t="s">
        <v>8871</v>
      </c>
      <c r="H2824" s="7" t="s">
        <v>9009</v>
      </c>
      <c r="I2824" s="7"/>
      <c r="J2824" s="7">
        <v>18</v>
      </c>
      <c r="K2824" s="7"/>
      <c r="L2824" s="7">
        <v>0.3</v>
      </c>
      <c r="M2824" s="7"/>
      <c r="N2824" s="7"/>
      <c r="O2824" s="7" t="s">
        <v>9056</v>
      </c>
      <c r="P2824" s="16">
        <f>IFERROR(LOOKUP(E2824,{30,43,48,53,58,63,68,73,78,83,88,93,97},{42,47,52,57,62,67,72,77,82,87,92,99,100}),999)</f>
        <v>87</v>
      </c>
      <c r="Q2824">
        <v>1</v>
      </c>
    </row>
    <row r="2825" spans="1:17" ht="29" x14ac:dyDescent="0.35">
      <c r="A2825" s="7">
        <v>3148</v>
      </c>
      <c r="B2825" s="7" t="s">
        <v>9052</v>
      </c>
      <c r="C2825" s="77">
        <v>44867</v>
      </c>
      <c r="D2825" s="7" t="s">
        <v>16</v>
      </c>
      <c r="E2825">
        <v>79.5</v>
      </c>
      <c r="F2825" s="7" t="s">
        <v>8858</v>
      </c>
      <c r="G2825" s="7" t="s">
        <v>9</v>
      </c>
      <c r="H2825" s="7" t="s">
        <v>9053</v>
      </c>
      <c r="I2825" s="7">
        <v>220269</v>
      </c>
      <c r="J2825" s="7">
        <v>18</v>
      </c>
      <c r="K2825" s="157" t="s">
        <v>9113</v>
      </c>
      <c r="L2825" s="159">
        <v>0.3</v>
      </c>
      <c r="M2825" s="159" t="s">
        <v>9058</v>
      </c>
      <c r="N2825" s="7">
        <v>220269</v>
      </c>
      <c r="O2825" s="7" t="s">
        <v>9056</v>
      </c>
      <c r="P2825" s="16">
        <f>IFERROR(LOOKUP(E2825,{30,43,48,53,58,63,68,73,78,83,88,93,97},{42,47,52,57,62,67,72,77,82,87,92,99,100}),999)</f>
        <v>82</v>
      </c>
      <c r="Q2825">
        <v>1</v>
      </c>
    </row>
    <row r="2826" spans="1:17" x14ac:dyDescent="0.35">
      <c r="A2826" s="7">
        <v>3149</v>
      </c>
      <c r="B2826" s="7" t="s">
        <v>9052</v>
      </c>
      <c r="C2826" s="77">
        <v>44867</v>
      </c>
      <c r="D2826" s="7" t="s">
        <v>16</v>
      </c>
      <c r="E2826">
        <v>71.5</v>
      </c>
      <c r="F2826" s="7" t="s">
        <v>8858</v>
      </c>
      <c r="G2826" s="7" t="s">
        <v>9</v>
      </c>
      <c r="H2826" s="7" t="s">
        <v>9053</v>
      </c>
      <c r="I2826" s="7">
        <v>220513</v>
      </c>
      <c r="J2826" s="7">
        <v>18</v>
      </c>
      <c r="K2826" s="157" t="s">
        <v>9080</v>
      </c>
      <c r="L2826" s="159">
        <v>0.3</v>
      </c>
      <c r="M2826" s="159" t="s">
        <v>9058</v>
      </c>
      <c r="N2826" s="7">
        <v>220513</v>
      </c>
      <c r="O2826" s="7" t="s">
        <v>9056</v>
      </c>
      <c r="P2826" s="16">
        <f>IFERROR(LOOKUP(E2826,{30,43,48,53,58,63,68,73,78,83,88,93,97},{42,47,52,57,62,67,72,77,82,87,92,99,100}),999)</f>
        <v>72</v>
      </c>
      <c r="Q2826">
        <v>1</v>
      </c>
    </row>
    <row r="2827" spans="1:17" x14ac:dyDescent="0.35">
      <c r="A2827" s="7">
        <v>3150</v>
      </c>
      <c r="B2827" s="7" t="s">
        <v>9052</v>
      </c>
      <c r="C2827" s="77">
        <v>44867</v>
      </c>
      <c r="D2827" s="7" t="s">
        <v>16</v>
      </c>
      <c r="E2827">
        <v>71</v>
      </c>
      <c r="F2827" s="7" t="s">
        <v>8858</v>
      </c>
      <c r="G2827" s="7" t="s">
        <v>8871</v>
      </c>
      <c r="H2827" s="7" t="s">
        <v>9009</v>
      </c>
      <c r="I2827" s="7"/>
      <c r="J2827" s="7">
        <v>60</v>
      </c>
      <c r="K2827" s="7"/>
      <c r="L2827" s="7">
        <v>9.9</v>
      </c>
      <c r="M2827" s="7"/>
      <c r="N2827" s="7"/>
      <c r="O2827" s="7" t="s">
        <v>9056</v>
      </c>
      <c r="P2827" s="16">
        <f>IFERROR(LOOKUP(E2827,{30,43,48,53,58,63,68,73,78,83,88,93,97},{42,47,52,57,62,67,72,77,82,87,92,99,100}),999)</f>
        <v>72</v>
      </c>
      <c r="Q2827">
        <v>1</v>
      </c>
    </row>
    <row r="2828" spans="1:17" x14ac:dyDescent="0.35">
      <c r="A2828" s="7">
        <v>3151</v>
      </c>
      <c r="B2828" s="7" t="s">
        <v>9052</v>
      </c>
      <c r="C2828" s="77">
        <v>44867</v>
      </c>
      <c r="D2828" s="7" t="s">
        <v>16</v>
      </c>
      <c r="E2828">
        <v>81.5</v>
      </c>
      <c r="F2828" s="7" t="s">
        <v>8858</v>
      </c>
      <c r="G2828" s="7" t="s">
        <v>8871</v>
      </c>
      <c r="H2828" s="7" t="s">
        <v>9009</v>
      </c>
      <c r="I2828" s="7"/>
      <c r="J2828" s="7">
        <v>18</v>
      </c>
      <c r="K2828" s="7"/>
      <c r="L2828" s="7">
        <v>0.4</v>
      </c>
      <c r="M2828" s="7"/>
      <c r="N2828" s="7"/>
      <c r="O2828" s="7" t="s">
        <v>9056</v>
      </c>
      <c r="P2828" s="16">
        <f>IFERROR(LOOKUP(E2828,{30,43,48,53,58,63,68,73,78,83,88,93,97},{42,47,52,57,62,67,72,77,82,87,92,99,100}),999)</f>
        <v>82</v>
      </c>
      <c r="Q2828">
        <v>1</v>
      </c>
    </row>
    <row r="2829" spans="1:17" x14ac:dyDescent="0.35">
      <c r="A2829" s="7">
        <v>3152</v>
      </c>
      <c r="B2829" s="7" t="s">
        <v>9052</v>
      </c>
      <c r="C2829" s="77">
        <v>44867</v>
      </c>
      <c r="D2829" s="7" t="s">
        <v>16</v>
      </c>
      <c r="E2829">
        <v>83.5</v>
      </c>
      <c r="F2829" s="7" t="s">
        <v>8858</v>
      </c>
      <c r="G2829" s="7" t="s">
        <v>8871</v>
      </c>
      <c r="H2829" s="7" t="s">
        <v>9009</v>
      </c>
      <c r="I2829" s="7"/>
      <c r="J2829" s="7">
        <v>60</v>
      </c>
      <c r="K2829" s="7"/>
      <c r="L2829" s="7">
        <v>0.3</v>
      </c>
      <c r="M2829" s="7"/>
      <c r="N2829" s="7"/>
      <c r="O2829" s="7" t="s">
        <v>9056</v>
      </c>
      <c r="P2829" s="16">
        <f>IFERROR(LOOKUP(E2829,{30,43,48,53,58,63,68,73,78,83,88,93,97},{42,47,52,57,62,67,72,77,82,87,92,99,100}),999)</f>
        <v>87</v>
      </c>
      <c r="Q2829">
        <v>1</v>
      </c>
    </row>
    <row r="2830" spans="1:17" ht="29" x14ac:dyDescent="0.35">
      <c r="A2830" s="7">
        <v>3153</v>
      </c>
      <c r="B2830" s="7" t="s">
        <v>9052</v>
      </c>
      <c r="C2830" s="77">
        <v>44867</v>
      </c>
      <c r="D2830" s="7" t="s">
        <v>16</v>
      </c>
      <c r="E2830">
        <v>81</v>
      </c>
      <c r="F2830" s="7" t="s">
        <v>8858</v>
      </c>
      <c r="G2830" s="7" t="s">
        <v>9</v>
      </c>
      <c r="H2830" s="7" t="s">
        <v>9053</v>
      </c>
      <c r="I2830" s="7">
        <v>637395</v>
      </c>
      <c r="J2830" s="7">
        <v>18</v>
      </c>
      <c r="K2830" s="157" t="s">
        <v>9126</v>
      </c>
      <c r="L2830" s="159">
        <v>0.4</v>
      </c>
      <c r="M2830" s="159" t="s">
        <v>9058</v>
      </c>
      <c r="N2830" s="7">
        <v>637395</v>
      </c>
      <c r="O2830" s="7" t="s">
        <v>9056</v>
      </c>
      <c r="P2830" s="16">
        <f>IFERROR(LOOKUP(E2830,{30,43,48,53,58,63,68,73,78,83,88,93,97},{42,47,52,57,62,67,72,77,82,87,92,99,100}),999)</f>
        <v>82</v>
      </c>
      <c r="Q2830">
        <v>1</v>
      </c>
    </row>
    <row r="2831" spans="1:17" x14ac:dyDescent="0.35">
      <c r="A2831" s="7">
        <v>3154</v>
      </c>
      <c r="B2831" s="7" t="s">
        <v>9052</v>
      </c>
      <c r="C2831" s="77">
        <v>44867</v>
      </c>
      <c r="D2831" s="7" t="s">
        <v>16</v>
      </c>
      <c r="E2831">
        <v>78</v>
      </c>
      <c r="F2831" s="7" t="s">
        <v>8858</v>
      </c>
      <c r="G2831" s="7" t="s">
        <v>8871</v>
      </c>
      <c r="H2831" s="7" t="s">
        <v>9009</v>
      </c>
      <c r="I2831" s="7"/>
      <c r="J2831" s="7">
        <v>60</v>
      </c>
      <c r="K2831" s="7"/>
      <c r="L2831" s="7">
        <v>9.9</v>
      </c>
      <c r="M2831" s="7"/>
      <c r="N2831" s="7"/>
      <c r="O2831" s="7" t="s">
        <v>9056</v>
      </c>
      <c r="P2831" s="16">
        <f>IFERROR(LOOKUP(E2831,{30,43,48,53,58,63,68,73,78,83,88,93,97},{42,47,52,57,62,67,72,77,82,87,92,99,100}),999)</f>
        <v>82</v>
      </c>
      <c r="Q2831">
        <v>1</v>
      </c>
    </row>
    <row r="2832" spans="1:17" x14ac:dyDescent="0.35">
      <c r="A2832" s="7">
        <v>3155</v>
      </c>
      <c r="B2832" s="7" t="s">
        <v>9052</v>
      </c>
      <c r="C2832" s="77">
        <v>44867</v>
      </c>
      <c r="D2832" s="7" t="s">
        <v>16</v>
      </c>
      <c r="E2832">
        <v>86</v>
      </c>
      <c r="F2832" s="7" t="s">
        <v>8858</v>
      </c>
      <c r="G2832" s="7" t="s">
        <v>8871</v>
      </c>
      <c r="H2832" s="7" t="s">
        <v>9009</v>
      </c>
      <c r="I2832" s="7"/>
      <c r="J2832" s="7">
        <v>18</v>
      </c>
      <c r="K2832" s="7"/>
      <c r="L2832" s="7">
        <v>0.4</v>
      </c>
      <c r="M2832" s="7"/>
      <c r="N2832" s="7"/>
      <c r="O2832" s="7" t="s">
        <v>9056</v>
      </c>
      <c r="P2832" s="16">
        <f>IFERROR(LOOKUP(E2832,{30,43,48,53,58,63,68,73,78,83,88,93,97},{42,47,52,57,62,67,72,77,82,87,92,99,100}),999)</f>
        <v>87</v>
      </c>
      <c r="Q2832">
        <v>1</v>
      </c>
    </row>
    <row r="2833" spans="1:17" ht="29" x14ac:dyDescent="0.35">
      <c r="A2833" s="7">
        <v>3156</v>
      </c>
      <c r="B2833" s="7" t="s">
        <v>9052</v>
      </c>
      <c r="C2833" s="77">
        <v>44867</v>
      </c>
      <c r="D2833" s="7" t="s">
        <v>16</v>
      </c>
      <c r="E2833">
        <v>83.5</v>
      </c>
      <c r="F2833" s="7" t="s">
        <v>8858</v>
      </c>
      <c r="G2833" s="7" t="s">
        <v>9</v>
      </c>
      <c r="H2833" s="7" t="s">
        <v>9053</v>
      </c>
      <c r="I2833" s="7">
        <v>220267</v>
      </c>
      <c r="J2833" s="7">
        <v>18</v>
      </c>
      <c r="K2833" s="157" t="s">
        <v>9110</v>
      </c>
      <c r="L2833" s="159">
        <v>0.3</v>
      </c>
      <c r="M2833" s="159" t="s">
        <v>9058</v>
      </c>
      <c r="N2833" s="7">
        <v>220267</v>
      </c>
      <c r="O2833" s="7" t="s">
        <v>9056</v>
      </c>
      <c r="P2833" s="16">
        <f>IFERROR(LOOKUP(E2833,{30,43,48,53,58,63,68,73,78,83,88,93,97},{42,47,52,57,62,67,72,77,82,87,92,99,100}),999)</f>
        <v>87</v>
      </c>
      <c r="Q2833">
        <v>1</v>
      </c>
    </row>
    <row r="2834" spans="1:17" x14ac:dyDescent="0.35">
      <c r="A2834" s="7">
        <v>3157</v>
      </c>
      <c r="B2834" s="7" t="s">
        <v>9052</v>
      </c>
      <c r="C2834" s="77">
        <v>44867</v>
      </c>
      <c r="D2834" s="7" t="s">
        <v>16</v>
      </c>
      <c r="E2834">
        <v>83.2</v>
      </c>
      <c r="F2834" s="7" t="s">
        <v>8858</v>
      </c>
      <c r="G2834" s="7" t="s">
        <v>8871</v>
      </c>
      <c r="H2834" s="7" t="s">
        <v>9009</v>
      </c>
      <c r="I2834" s="7"/>
      <c r="J2834" s="7">
        <v>60</v>
      </c>
      <c r="K2834" s="7"/>
      <c r="L2834" s="7">
        <v>0.4</v>
      </c>
      <c r="M2834" s="7"/>
      <c r="N2834" s="7"/>
      <c r="O2834" s="7" t="s">
        <v>9056</v>
      </c>
      <c r="P2834" s="16">
        <f>IFERROR(LOOKUP(E2834,{30,43,48,53,58,63,68,73,78,83,88,93,97},{42,47,52,57,62,67,72,77,82,87,92,99,100}),999)</f>
        <v>87</v>
      </c>
      <c r="Q2834">
        <v>1</v>
      </c>
    </row>
    <row r="2835" spans="1:17" ht="29" x14ac:dyDescent="0.35">
      <c r="A2835" s="7">
        <v>3158</v>
      </c>
      <c r="B2835" s="7" t="s">
        <v>9052</v>
      </c>
      <c r="C2835" s="77">
        <v>44867</v>
      </c>
      <c r="D2835" s="7" t="s">
        <v>16</v>
      </c>
      <c r="E2835">
        <v>81.5</v>
      </c>
      <c r="F2835" s="7" t="s">
        <v>8858</v>
      </c>
      <c r="G2835" s="7" t="s">
        <v>9</v>
      </c>
      <c r="H2835" s="7" t="s">
        <v>9053</v>
      </c>
      <c r="I2835" s="7">
        <v>637420</v>
      </c>
      <c r="J2835" s="7">
        <v>60</v>
      </c>
      <c r="K2835" s="157" t="s">
        <v>9081</v>
      </c>
      <c r="L2835" s="159">
        <v>0.3</v>
      </c>
      <c r="M2835" s="159" t="s">
        <v>9058</v>
      </c>
      <c r="N2835" s="7">
        <v>637420</v>
      </c>
      <c r="O2835" s="7" t="s">
        <v>9056</v>
      </c>
      <c r="P2835" s="16">
        <f>IFERROR(LOOKUP(E2835,{30,43,48,53,58,63,68,73,78,83,88,93,97},{42,47,52,57,62,67,72,77,82,87,92,99,100}),999)</f>
        <v>82</v>
      </c>
      <c r="Q2835">
        <v>1</v>
      </c>
    </row>
    <row r="2836" spans="1:17" x14ac:dyDescent="0.35">
      <c r="A2836" s="7">
        <v>3159</v>
      </c>
      <c r="B2836" s="7" t="s">
        <v>9052</v>
      </c>
      <c r="C2836" s="77">
        <v>44867</v>
      </c>
      <c r="D2836" s="7" t="s">
        <v>16</v>
      </c>
      <c r="E2836">
        <v>74</v>
      </c>
      <c r="F2836" s="7" t="s">
        <v>8858</v>
      </c>
      <c r="G2836" s="7" t="s">
        <v>9</v>
      </c>
      <c r="H2836" s="7" t="s">
        <v>9053</v>
      </c>
      <c r="I2836" s="7">
        <v>220510</v>
      </c>
      <c r="J2836" s="7">
        <v>18</v>
      </c>
      <c r="K2836" s="157" t="s">
        <v>9078</v>
      </c>
      <c r="L2836" s="159">
        <v>0.3</v>
      </c>
      <c r="M2836" s="159" t="s">
        <v>9058</v>
      </c>
      <c r="N2836" s="7">
        <v>220510</v>
      </c>
      <c r="O2836" s="7" t="s">
        <v>9056</v>
      </c>
      <c r="P2836" s="16">
        <f>IFERROR(LOOKUP(E2836,{30,43,48,53,58,63,68,73,78,83,88,93,97},{42,47,52,57,62,67,72,77,82,87,92,99,100}),999)</f>
        <v>77</v>
      </c>
      <c r="Q2836">
        <v>1</v>
      </c>
    </row>
    <row r="2837" spans="1:17" ht="29" x14ac:dyDescent="0.35">
      <c r="A2837" s="7">
        <v>3160</v>
      </c>
      <c r="B2837" s="7" t="s">
        <v>9052</v>
      </c>
      <c r="C2837" s="77">
        <v>44867</v>
      </c>
      <c r="D2837" s="7" t="s">
        <v>16</v>
      </c>
      <c r="E2837">
        <v>84.5</v>
      </c>
      <c r="F2837" s="7" t="s">
        <v>8858</v>
      </c>
      <c r="G2837" s="7" t="s">
        <v>9</v>
      </c>
      <c r="H2837" s="7" t="s">
        <v>9053</v>
      </c>
      <c r="I2837" s="7">
        <v>220268</v>
      </c>
      <c r="J2837" s="7">
        <v>60</v>
      </c>
      <c r="K2837" s="157" t="s">
        <v>9125</v>
      </c>
      <c r="L2837" s="159">
        <v>0.4</v>
      </c>
      <c r="M2837" s="159" t="s">
        <v>9058</v>
      </c>
      <c r="N2837" s="7">
        <v>220268</v>
      </c>
      <c r="O2837" s="7" t="s">
        <v>9056</v>
      </c>
      <c r="P2837" s="16">
        <f>IFERROR(LOOKUP(E2837,{30,43,48,53,58,63,68,73,78,83,88,93,97},{42,47,52,57,62,67,72,77,82,87,92,99,100}),999)</f>
        <v>87</v>
      </c>
      <c r="Q2837">
        <v>1</v>
      </c>
    </row>
    <row r="2838" spans="1:17" x14ac:dyDescent="0.35">
      <c r="A2838" s="7">
        <v>3161</v>
      </c>
      <c r="B2838" s="7" t="s">
        <v>9052</v>
      </c>
      <c r="C2838" s="77">
        <v>44867</v>
      </c>
      <c r="D2838" s="7" t="s">
        <v>16</v>
      </c>
      <c r="E2838">
        <v>81</v>
      </c>
      <c r="F2838" s="7" t="s">
        <v>8858</v>
      </c>
      <c r="G2838" s="7" t="s">
        <v>8871</v>
      </c>
      <c r="H2838" s="7" t="s">
        <v>9009</v>
      </c>
      <c r="I2838" s="7"/>
      <c r="J2838" s="7">
        <v>18</v>
      </c>
      <c r="K2838" s="7"/>
      <c r="L2838" s="7">
        <v>1.3</v>
      </c>
      <c r="M2838" s="7"/>
      <c r="N2838" s="7"/>
      <c r="O2838" s="7" t="s">
        <v>9056</v>
      </c>
      <c r="P2838" s="16">
        <f>IFERROR(LOOKUP(E2838,{30,43,48,53,58,63,68,73,78,83,88,93,97},{42,47,52,57,62,67,72,77,82,87,92,99,100}),999)</f>
        <v>82</v>
      </c>
      <c r="Q2838">
        <v>1</v>
      </c>
    </row>
    <row r="2839" spans="1:17" ht="29" x14ac:dyDescent="0.35">
      <c r="A2839" s="7">
        <v>3162</v>
      </c>
      <c r="B2839" s="7" t="s">
        <v>9052</v>
      </c>
      <c r="C2839" s="77">
        <v>44867</v>
      </c>
      <c r="D2839" s="7" t="s">
        <v>16</v>
      </c>
      <c r="E2839">
        <v>80</v>
      </c>
      <c r="F2839" s="7" t="s">
        <v>8858</v>
      </c>
      <c r="G2839" s="7" t="s">
        <v>9</v>
      </c>
      <c r="H2839" s="7" t="s">
        <v>9053</v>
      </c>
      <c r="I2839" s="7">
        <v>220269</v>
      </c>
      <c r="J2839" s="7">
        <v>60</v>
      </c>
      <c r="K2839" s="157" t="s">
        <v>9113</v>
      </c>
      <c r="L2839" s="159">
        <v>0.3</v>
      </c>
      <c r="M2839" s="159" t="s">
        <v>9058</v>
      </c>
      <c r="N2839" s="7">
        <v>220269</v>
      </c>
      <c r="O2839" s="7" t="s">
        <v>9056</v>
      </c>
      <c r="P2839" s="16">
        <f>IFERROR(LOOKUP(E2839,{30,43,48,53,58,63,68,73,78,83,88,93,97},{42,47,52,57,62,67,72,77,82,87,92,99,100}),999)</f>
        <v>82</v>
      </c>
      <c r="Q2839">
        <v>1</v>
      </c>
    </row>
    <row r="2840" spans="1:17" ht="29" x14ac:dyDescent="0.35">
      <c r="A2840" s="7">
        <v>3163</v>
      </c>
      <c r="B2840" s="7" t="s">
        <v>9052</v>
      </c>
      <c r="C2840" s="77">
        <v>44867</v>
      </c>
      <c r="D2840" s="7" t="s">
        <v>16</v>
      </c>
      <c r="E2840">
        <v>77.5</v>
      </c>
      <c r="F2840" s="7" t="s">
        <v>8858</v>
      </c>
      <c r="G2840" s="7" t="s">
        <v>9</v>
      </c>
      <c r="H2840" s="7" t="s">
        <v>9053</v>
      </c>
      <c r="I2840" s="7">
        <v>91286</v>
      </c>
      <c r="J2840" s="7">
        <v>60</v>
      </c>
      <c r="K2840" s="157" t="s">
        <v>9112</v>
      </c>
      <c r="L2840" s="7">
        <v>0.3</v>
      </c>
      <c r="M2840" s="7"/>
      <c r="N2840" s="7">
        <v>91286</v>
      </c>
      <c r="O2840" s="7" t="s">
        <v>9056</v>
      </c>
      <c r="P2840" s="16">
        <f>IFERROR(LOOKUP(E2840,{30,43,48,53,58,63,68,73,78,83,88,93,97},{42,47,52,57,62,67,72,77,82,87,92,99,100}),999)</f>
        <v>77</v>
      </c>
      <c r="Q2840">
        <v>1</v>
      </c>
    </row>
    <row r="2841" spans="1:17" ht="29" x14ac:dyDescent="0.35">
      <c r="A2841" s="7">
        <v>3164</v>
      </c>
      <c r="B2841" s="7" t="s">
        <v>9052</v>
      </c>
      <c r="C2841" s="77">
        <v>44867</v>
      </c>
      <c r="D2841" s="7" t="s">
        <v>16</v>
      </c>
      <c r="E2841">
        <v>71</v>
      </c>
      <c r="F2841" s="7" t="s">
        <v>8858</v>
      </c>
      <c r="G2841" s="7" t="s">
        <v>9</v>
      </c>
      <c r="H2841" s="7" t="s">
        <v>9053</v>
      </c>
      <c r="I2841" s="7">
        <v>220512</v>
      </c>
      <c r="J2841" s="7">
        <v>18</v>
      </c>
      <c r="K2841" s="157" t="s">
        <v>9068</v>
      </c>
      <c r="L2841" s="159">
        <v>0.3</v>
      </c>
      <c r="M2841" s="159" t="s">
        <v>9058</v>
      </c>
      <c r="N2841" s="7">
        <v>220512</v>
      </c>
      <c r="O2841" s="7" t="s">
        <v>9056</v>
      </c>
      <c r="P2841" s="16">
        <f>IFERROR(LOOKUP(E2841,{30,43,48,53,58,63,68,73,78,83,88,93,97},{42,47,52,57,62,67,72,77,82,87,92,99,100}),999)</f>
        <v>72</v>
      </c>
      <c r="Q2841">
        <v>1</v>
      </c>
    </row>
    <row r="2842" spans="1:17" x14ac:dyDescent="0.35">
      <c r="A2842" s="7">
        <v>3165</v>
      </c>
      <c r="B2842" s="7" t="s">
        <v>9052</v>
      </c>
      <c r="C2842" s="77">
        <v>44867</v>
      </c>
      <c r="D2842" s="7" t="s">
        <v>16</v>
      </c>
      <c r="E2842">
        <v>85</v>
      </c>
      <c r="F2842" s="7" t="s">
        <v>8858</v>
      </c>
      <c r="G2842" s="7" t="s">
        <v>8871</v>
      </c>
      <c r="H2842" s="7" t="s">
        <v>9009</v>
      </c>
      <c r="I2842" s="7"/>
      <c r="J2842" s="7">
        <v>18</v>
      </c>
      <c r="K2842" s="7"/>
      <c r="L2842" s="7">
        <v>0.3</v>
      </c>
      <c r="M2842" s="7"/>
      <c r="N2842" s="7"/>
      <c r="O2842" s="7" t="s">
        <v>9056</v>
      </c>
      <c r="P2842" s="16">
        <f>IFERROR(LOOKUP(E2842,{30,43,48,53,58,63,68,73,78,83,88,93,97},{42,47,52,57,62,67,72,77,82,87,92,99,100}),999)</f>
        <v>87</v>
      </c>
      <c r="Q2842">
        <v>1</v>
      </c>
    </row>
    <row r="2843" spans="1:17" x14ac:dyDescent="0.35">
      <c r="A2843" s="7">
        <v>3166</v>
      </c>
      <c r="B2843" s="7" t="s">
        <v>9052</v>
      </c>
      <c r="C2843" s="77">
        <v>44867</v>
      </c>
      <c r="D2843" s="7" t="s">
        <v>16</v>
      </c>
      <c r="E2843">
        <v>74</v>
      </c>
      <c r="F2843" s="7" t="s">
        <v>8858</v>
      </c>
      <c r="G2843" s="7" t="s">
        <v>8871</v>
      </c>
      <c r="H2843" s="7" t="s">
        <v>9009</v>
      </c>
      <c r="I2843" s="7"/>
      <c r="J2843" s="7">
        <v>60</v>
      </c>
      <c r="K2843" s="7"/>
      <c r="L2843" s="7">
        <v>0.3</v>
      </c>
      <c r="M2843" s="7"/>
      <c r="N2843" s="7"/>
      <c r="O2843" s="7" t="s">
        <v>9056</v>
      </c>
      <c r="P2843" s="16">
        <f>IFERROR(LOOKUP(E2843,{30,43,48,53,58,63,68,73,78,83,88,93,97},{42,47,52,57,62,67,72,77,82,87,92,99,100}),999)</f>
        <v>77</v>
      </c>
      <c r="Q2843">
        <v>1</v>
      </c>
    </row>
    <row r="2844" spans="1:17" x14ac:dyDescent="0.35">
      <c r="A2844" s="7">
        <v>3167</v>
      </c>
      <c r="B2844" s="7" t="s">
        <v>9052</v>
      </c>
      <c r="C2844" s="77">
        <v>44867</v>
      </c>
      <c r="D2844" s="7" t="s">
        <v>16</v>
      </c>
      <c r="E2844">
        <v>76.5</v>
      </c>
      <c r="F2844" s="7" t="s">
        <v>8858</v>
      </c>
      <c r="G2844" s="7" t="s">
        <v>9</v>
      </c>
      <c r="H2844" s="7" t="s">
        <v>9053</v>
      </c>
      <c r="I2844" s="7">
        <v>220513</v>
      </c>
      <c r="J2844" s="7">
        <v>60</v>
      </c>
      <c r="K2844" s="157" t="s">
        <v>9080</v>
      </c>
      <c r="L2844" s="159">
        <v>0.3</v>
      </c>
      <c r="M2844" s="159" t="s">
        <v>9058</v>
      </c>
      <c r="N2844" s="7">
        <v>220513</v>
      </c>
      <c r="O2844" s="7" t="s">
        <v>9056</v>
      </c>
      <c r="P2844" s="16">
        <f>IFERROR(LOOKUP(E2844,{30,43,48,53,58,63,68,73,78,83,88,93,97},{42,47,52,57,62,67,72,77,82,87,92,99,100}),999)</f>
        <v>77</v>
      </c>
      <c r="Q2844">
        <v>1</v>
      </c>
    </row>
    <row r="2845" spans="1:17" x14ac:dyDescent="0.35">
      <c r="A2845" s="7">
        <v>3168</v>
      </c>
      <c r="B2845" s="7" t="s">
        <v>9052</v>
      </c>
      <c r="C2845" s="77">
        <v>44867</v>
      </c>
      <c r="D2845" s="7" t="s">
        <v>16</v>
      </c>
      <c r="E2845">
        <v>80</v>
      </c>
      <c r="F2845" s="7" t="s">
        <v>8858</v>
      </c>
      <c r="G2845" s="7" t="s">
        <v>8871</v>
      </c>
      <c r="H2845" s="7" t="s">
        <v>9009</v>
      </c>
      <c r="I2845" s="7"/>
      <c r="J2845" s="7">
        <v>18</v>
      </c>
      <c r="K2845" s="7"/>
      <c r="L2845" s="7">
        <v>9.9</v>
      </c>
      <c r="M2845" s="7"/>
      <c r="N2845" s="7"/>
      <c r="O2845" s="7" t="s">
        <v>9056</v>
      </c>
      <c r="P2845" s="16">
        <f>IFERROR(LOOKUP(E2845,{30,43,48,53,58,63,68,73,78,83,88,93,97},{42,47,52,57,62,67,72,77,82,87,92,99,100}),999)</f>
        <v>82</v>
      </c>
      <c r="Q2845">
        <v>1</v>
      </c>
    </row>
    <row r="2846" spans="1:17" x14ac:dyDescent="0.35">
      <c r="A2846" s="7">
        <v>3169</v>
      </c>
      <c r="B2846" s="7" t="s">
        <v>9052</v>
      </c>
      <c r="C2846" s="77">
        <v>44867</v>
      </c>
      <c r="D2846" s="7" t="s">
        <v>16</v>
      </c>
      <c r="E2846">
        <v>78</v>
      </c>
      <c r="F2846" s="7" t="s">
        <v>8858</v>
      </c>
      <c r="G2846" s="7" t="s">
        <v>8871</v>
      </c>
      <c r="H2846" s="7" t="s">
        <v>9009</v>
      </c>
      <c r="I2846" s="7"/>
      <c r="J2846" s="7">
        <v>60</v>
      </c>
      <c r="K2846" s="7"/>
      <c r="L2846" s="7">
        <v>0.3</v>
      </c>
      <c r="M2846" s="7"/>
      <c r="N2846" s="7"/>
      <c r="O2846" s="7" t="s">
        <v>9056</v>
      </c>
      <c r="P2846" s="16">
        <f>IFERROR(LOOKUP(E2846,{30,43,48,53,58,63,68,73,78,83,88,93,97},{42,47,52,57,62,67,72,77,82,87,92,99,100}),999)</f>
        <v>82</v>
      </c>
      <c r="Q2846">
        <v>1</v>
      </c>
    </row>
    <row r="2847" spans="1:17" x14ac:dyDescent="0.35">
      <c r="A2847" s="7">
        <v>3359</v>
      </c>
      <c r="B2847" s="7" t="s">
        <v>9052</v>
      </c>
      <c r="C2847" s="77">
        <v>44867</v>
      </c>
      <c r="D2847" s="7" t="s">
        <v>6</v>
      </c>
      <c r="E2847">
        <v>74</v>
      </c>
      <c r="F2847" s="7" t="s">
        <v>8858</v>
      </c>
      <c r="G2847" s="7" t="s">
        <v>9</v>
      </c>
      <c r="H2847" s="7" t="s">
        <v>9053</v>
      </c>
      <c r="I2847" s="7">
        <v>220199</v>
      </c>
      <c r="J2847" s="7">
        <v>18</v>
      </c>
      <c r="K2847" s="157" t="s">
        <v>9057</v>
      </c>
      <c r="L2847" s="159">
        <v>0.2</v>
      </c>
      <c r="M2847" s="159" t="s">
        <v>9058</v>
      </c>
      <c r="N2847" s="7">
        <v>220199</v>
      </c>
      <c r="O2847" s="7" t="s">
        <v>9056</v>
      </c>
      <c r="P2847" s="16">
        <f>IFERROR(LOOKUP(E2847,{30,43,48,53,58,63,68,73,78,83,88,93,97},{42,47,52,57,62,67,72,77,82,87,92,99,100}),999)</f>
        <v>77</v>
      </c>
      <c r="Q2847">
        <v>1</v>
      </c>
    </row>
    <row r="2848" spans="1:17" ht="29" x14ac:dyDescent="0.35">
      <c r="A2848" s="7">
        <v>3360</v>
      </c>
      <c r="B2848" s="7" t="s">
        <v>9052</v>
      </c>
      <c r="C2848" s="77">
        <v>44867</v>
      </c>
      <c r="D2848" s="7" t="s">
        <v>6</v>
      </c>
      <c r="E2848">
        <v>90.5</v>
      </c>
      <c r="F2848" s="7" t="s">
        <v>8858</v>
      </c>
      <c r="G2848" s="7" t="s">
        <v>9</v>
      </c>
      <c r="H2848" s="7" t="s">
        <v>9053</v>
      </c>
      <c r="I2848" s="7">
        <v>220511</v>
      </c>
      <c r="J2848" s="7">
        <v>60</v>
      </c>
      <c r="K2848" s="157" t="s">
        <v>9068</v>
      </c>
      <c r="L2848" s="159">
        <v>0.3</v>
      </c>
      <c r="M2848" s="159" t="s">
        <v>9058</v>
      </c>
      <c r="N2848" s="7">
        <v>220511</v>
      </c>
      <c r="O2848" s="7" t="s">
        <v>9056</v>
      </c>
      <c r="P2848" s="16">
        <f>IFERROR(LOOKUP(E2848,{30,43,48,53,58,63,68,73,78,83,88,93,97},{42,47,52,57,62,67,72,77,82,87,92,99,100}),999)</f>
        <v>92</v>
      </c>
      <c r="Q2848">
        <v>1</v>
      </c>
    </row>
    <row r="2849" spans="1:17" x14ac:dyDescent="0.35">
      <c r="A2849" s="7">
        <v>3361</v>
      </c>
      <c r="B2849" s="7" t="s">
        <v>9052</v>
      </c>
      <c r="C2849" s="77">
        <v>44867</v>
      </c>
      <c r="D2849" s="7" t="s">
        <v>6</v>
      </c>
      <c r="E2849">
        <v>89.5</v>
      </c>
      <c r="F2849" s="7" t="s">
        <v>8858</v>
      </c>
      <c r="G2849" s="7" t="s">
        <v>8871</v>
      </c>
      <c r="H2849" s="7" t="s">
        <v>9009</v>
      </c>
      <c r="I2849" s="7"/>
      <c r="J2849" s="7">
        <v>60</v>
      </c>
      <c r="K2849" s="7"/>
      <c r="L2849" s="7">
        <v>0.3</v>
      </c>
      <c r="M2849" s="7"/>
      <c r="N2849" s="7"/>
      <c r="O2849" s="7" t="s">
        <v>9056</v>
      </c>
      <c r="P2849" s="16">
        <f>IFERROR(LOOKUP(E2849,{30,43,48,53,58,63,68,73,78,83,88,93,97},{42,47,52,57,62,67,72,77,82,87,92,99,100}),999)</f>
        <v>92</v>
      </c>
      <c r="Q2849">
        <v>1</v>
      </c>
    </row>
    <row r="2850" spans="1:17" x14ac:dyDescent="0.35">
      <c r="A2850" s="7">
        <v>3362</v>
      </c>
      <c r="B2850" s="7" t="s">
        <v>9052</v>
      </c>
      <c r="C2850" s="77">
        <v>44867</v>
      </c>
      <c r="D2850" s="7" t="s">
        <v>6</v>
      </c>
      <c r="E2850">
        <v>92</v>
      </c>
      <c r="F2850" s="7" t="s">
        <v>8858</v>
      </c>
      <c r="G2850" s="7" t="s">
        <v>8871</v>
      </c>
      <c r="H2850" s="7" t="s">
        <v>9009</v>
      </c>
      <c r="I2850" s="7"/>
      <c r="J2850" s="7">
        <v>18</v>
      </c>
      <c r="K2850" s="7"/>
      <c r="L2850" s="7">
        <v>0.3</v>
      </c>
      <c r="M2850" s="7"/>
      <c r="N2850" s="7"/>
      <c r="O2850" s="7" t="s">
        <v>9056</v>
      </c>
      <c r="P2850" s="16">
        <f>IFERROR(LOOKUP(E2850,{30,43,48,53,58,63,68,73,78,83,88,93,97},{42,47,52,57,62,67,72,77,82,87,92,99,100}),999)</f>
        <v>92</v>
      </c>
      <c r="Q2850">
        <v>1</v>
      </c>
    </row>
    <row r="2851" spans="1:17" x14ac:dyDescent="0.35">
      <c r="A2851" s="7">
        <v>3363</v>
      </c>
      <c r="B2851" s="7" t="s">
        <v>9052</v>
      </c>
      <c r="C2851" s="77">
        <v>44867</v>
      </c>
      <c r="D2851" s="7" t="s">
        <v>6</v>
      </c>
      <c r="E2851">
        <v>82</v>
      </c>
      <c r="F2851" s="7" t="s">
        <v>8858</v>
      </c>
      <c r="G2851" s="7" t="s">
        <v>9</v>
      </c>
      <c r="H2851" s="7" t="s">
        <v>9053</v>
      </c>
      <c r="I2851" s="7">
        <v>637603</v>
      </c>
      <c r="J2851" s="7">
        <v>18</v>
      </c>
      <c r="K2851" s="157" t="s">
        <v>9055</v>
      </c>
      <c r="L2851" s="159">
        <v>1.2</v>
      </c>
      <c r="M2851" s="159" t="s">
        <v>9000</v>
      </c>
      <c r="N2851" s="7">
        <v>637603</v>
      </c>
      <c r="O2851" s="7" t="s">
        <v>9056</v>
      </c>
      <c r="P2851" s="16">
        <f>IFERROR(LOOKUP(E2851,{30,43,48,53,58,63,68,73,78,83,88,93,97},{42,47,52,57,62,67,72,77,82,87,92,99,100}),999)</f>
        <v>82</v>
      </c>
      <c r="Q2851">
        <v>1</v>
      </c>
    </row>
    <row r="2852" spans="1:17" x14ac:dyDescent="0.35">
      <c r="A2852" s="7">
        <v>3364</v>
      </c>
      <c r="B2852" s="7" t="s">
        <v>9052</v>
      </c>
      <c r="C2852" s="77">
        <v>44867</v>
      </c>
      <c r="D2852" s="7" t="s">
        <v>6</v>
      </c>
      <c r="E2852">
        <v>79.5</v>
      </c>
      <c r="F2852" s="7" t="s">
        <v>8858</v>
      </c>
      <c r="G2852" s="7" t="s">
        <v>8871</v>
      </c>
      <c r="H2852" s="7" t="s">
        <v>9009</v>
      </c>
      <c r="I2852" s="7"/>
      <c r="J2852" s="7">
        <v>60</v>
      </c>
      <c r="K2852" s="7"/>
      <c r="L2852" s="7">
        <v>9.9</v>
      </c>
      <c r="M2852" s="7"/>
      <c r="N2852" s="7"/>
      <c r="O2852" s="7" t="s">
        <v>9056</v>
      </c>
      <c r="P2852" s="16">
        <f>IFERROR(LOOKUP(E2852,{30,43,48,53,58,63,68,73,78,83,88,93,97},{42,47,52,57,62,67,72,77,82,87,92,99,100}),999)</f>
        <v>82</v>
      </c>
      <c r="Q2852">
        <v>1</v>
      </c>
    </row>
    <row r="2853" spans="1:17" x14ac:dyDescent="0.35">
      <c r="A2853" s="7">
        <v>3365</v>
      </c>
      <c r="B2853" s="7" t="s">
        <v>9052</v>
      </c>
      <c r="C2853" s="77">
        <v>44867</v>
      </c>
      <c r="D2853" s="7" t="s">
        <v>6</v>
      </c>
      <c r="E2853">
        <v>74</v>
      </c>
      <c r="F2853" s="7" t="s">
        <v>8858</v>
      </c>
      <c r="G2853" s="7" t="s">
        <v>8871</v>
      </c>
      <c r="H2853" s="7" t="s">
        <v>9009</v>
      </c>
      <c r="I2853" s="7"/>
      <c r="J2853" s="7">
        <v>60</v>
      </c>
      <c r="K2853" s="7"/>
      <c r="L2853" s="7">
        <v>0.2</v>
      </c>
      <c r="M2853" s="7"/>
      <c r="N2853" s="7"/>
      <c r="O2853" s="7" t="s">
        <v>9056</v>
      </c>
      <c r="P2853" s="16">
        <f>IFERROR(LOOKUP(E2853,{30,43,48,53,58,63,68,73,78,83,88,93,97},{42,47,52,57,62,67,72,77,82,87,92,99,100}),999)</f>
        <v>77</v>
      </c>
      <c r="Q2853">
        <v>1</v>
      </c>
    </row>
    <row r="2854" spans="1:17" x14ac:dyDescent="0.35">
      <c r="A2854" s="7">
        <v>3366</v>
      </c>
      <c r="B2854" s="7" t="s">
        <v>9052</v>
      </c>
      <c r="C2854" s="77">
        <v>44867</v>
      </c>
      <c r="D2854" s="7" t="s">
        <v>6</v>
      </c>
      <c r="E2854">
        <v>90</v>
      </c>
      <c r="F2854" s="7" t="s">
        <v>8858</v>
      </c>
      <c r="G2854" s="7" t="s">
        <v>8871</v>
      </c>
      <c r="H2854" s="7" t="s">
        <v>9009</v>
      </c>
      <c r="I2854" s="7"/>
      <c r="J2854" s="7">
        <v>18</v>
      </c>
      <c r="K2854" s="7"/>
      <c r="L2854" s="7">
        <v>0.3</v>
      </c>
      <c r="M2854" s="7"/>
      <c r="N2854" s="7"/>
      <c r="O2854" s="7" t="s">
        <v>9056</v>
      </c>
      <c r="P2854" s="16">
        <f>IFERROR(LOOKUP(E2854,{30,43,48,53,58,63,68,73,78,83,88,93,97},{42,47,52,57,62,67,72,77,82,87,92,99,100}),999)</f>
        <v>92</v>
      </c>
      <c r="Q2854">
        <v>1</v>
      </c>
    </row>
    <row r="2855" spans="1:17" x14ac:dyDescent="0.35">
      <c r="A2855" s="7">
        <v>3367</v>
      </c>
      <c r="B2855" s="7" t="s">
        <v>9052</v>
      </c>
      <c r="C2855" s="77">
        <v>44867</v>
      </c>
      <c r="D2855" s="7" t="s">
        <v>6</v>
      </c>
      <c r="E2855">
        <v>84</v>
      </c>
      <c r="F2855" s="7" t="s">
        <v>8858</v>
      </c>
      <c r="G2855" s="7" t="s">
        <v>8871</v>
      </c>
      <c r="H2855" s="7" t="s">
        <v>9009</v>
      </c>
      <c r="I2855" s="7"/>
      <c r="J2855" s="7">
        <v>18</v>
      </c>
      <c r="K2855" s="7"/>
      <c r="L2855" s="7">
        <v>0.3</v>
      </c>
      <c r="M2855" s="7"/>
      <c r="N2855" s="7"/>
      <c r="O2855" s="7" t="s">
        <v>9056</v>
      </c>
      <c r="P2855" s="16">
        <f>IFERROR(LOOKUP(E2855,{30,43,48,53,58,63,68,73,78,83,88,93,97},{42,47,52,57,62,67,72,77,82,87,92,99,100}),999)</f>
        <v>87</v>
      </c>
      <c r="Q2855">
        <v>1</v>
      </c>
    </row>
    <row r="2856" spans="1:17" ht="29" x14ac:dyDescent="0.35">
      <c r="A2856" s="7">
        <v>3368</v>
      </c>
      <c r="B2856" s="7" t="s">
        <v>9052</v>
      </c>
      <c r="C2856" s="77">
        <v>44867</v>
      </c>
      <c r="D2856" s="7" t="s">
        <v>6</v>
      </c>
      <c r="E2856">
        <v>86</v>
      </c>
      <c r="F2856" s="7" t="s">
        <v>8858</v>
      </c>
      <c r="G2856" s="7" t="s">
        <v>9</v>
      </c>
      <c r="H2856" s="7" t="s">
        <v>9053</v>
      </c>
      <c r="I2856" s="7">
        <v>220511</v>
      </c>
      <c r="J2856" s="7">
        <v>60</v>
      </c>
      <c r="K2856" s="157" t="s">
        <v>9068</v>
      </c>
      <c r="L2856" s="159">
        <v>0.3</v>
      </c>
      <c r="M2856" s="159" t="s">
        <v>9058</v>
      </c>
      <c r="N2856" s="7">
        <v>220511</v>
      </c>
      <c r="O2856" s="7" t="s">
        <v>9056</v>
      </c>
      <c r="P2856" s="16">
        <f>IFERROR(LOOKUP(E2856,{30,43,48,53,58,63,68,73,78,83,88,93,97},{42,47,52,57,62,67,72,77,82,87,92,99,100}),999)</f>
        <v>87</v>
      </c>
      <c r="Q2856">
        <v>1</v>
      </c>
    </row>
    <row r="2857" spans="1:17" x14ac:dyDescent="0.35">
      <c r="A2857" s="7">
        <v>3369</v>
      </c>
      <c r="B2857" s="7" t="s">
        <v>9052</v>
      </c>
      <c r="C2857" s="77">
        <v>44867</v>
      </c>
      <c r="D2857" s="7" t="s">
        <v>6</v>
      </c>
      <c r="E2857">
        <v>85</v>
      </c>
      <c r="F2857" s="7" t="s">
        <v>8858</v>
      </c>
      <c r="G2857" s="7" t="s">
        <v>8871</v>
      </c>
      <c r="H2857" s="7" t="s">
        <v>9009</v>
      </c>
      <c r="I2857" s="7"/>
      <c r="J2857" s="7">
        <v>60</v>
      </c>
      <c r="K2857" s="7"/>
      <c r="L2857" s="7">
        <v>9.9</v>
      </c>
      <c r="M2857" s="7"/>
      <c r="N2857" s="7"/>
      <c r="O2857" s="7" t="s">
        <v>9056</v>
      </c>
      <c r="P2857" s="16">
        <f>IFERROR(LOOKUP(E2857,{30,43,48,53,58,63,68,73,78,83,88,93,97},{42,47,52,57,62,67,72,77,82,87,92,99,100}),999)</f>
        <v>87</v>
      </c>
      <c r="Q2857">
        <v>1</v>
      </c>
    </row>
    <row r="2858" spans="1:17" x14ac:dyDescent="0.35">
      <c r="A2858" s="7">
        <v>3370</v>
      </c>
      <c r="B2858" s="7" t="s">
        <v>9052</v>
      </c>
      <c r="C2858" s="77">
        <v>44867</v>
      </c>
      <c r="D2858" s="7" t="s">
        <v>6</v>
      </c>
      <c r="E2858">
        <v>104</v>
      </c>
      <c r="F2858" s="7" t="s">
        <v>8858</v>
      </c>
      <c r="G2858" s="7" t="s">
        <v>8871</v>
      </c>
      <c r="H2858" s="7" t="s">
        <v>9009</v>
      </c>
      <c r="I2858" s="7"/>
      <c r="J2858" s="7">
        <v>18</v>
      </c>
      <c r="K2858" s="7"/>
      <c r="L2858" s="7">
        <v>9.9</v>
      </c>
      <c r="M2858" s="7"/>
      <c r="N2858" s="7"/>
      <c r="O2858" s="7" t="s">
        <v>9056</v>
      </c>
      <c r="P2858" s="16">
        <f>IFERROR(LOOKUP(E2858,{30,43,48,53,58,63,68,73,78,83,88,93,97},{42,47,52,57,62,67,72,77,82,87,92,99,100}),999)</f>
        <v>100</v>
      </c>
      <c r="Q2858">
        <v>1</v>
      </c>
    </row>
    <row r="2859" spans="1:17" ht="29" x14ac:dyDescent="0.35">
      <c r="A2859" s="7">
        <v>3371</v>
      </c>
      <c r="B2859" s="7" t="s">
        <v>9052</v>
      </c>
      <c r="C2859" s="77">
        <v>44867</v>
      </c>
      <c r="D2859" s="7" t="s">
        <v>6</v>
      </c>
      <c r="E2859">
        <v>80</v>
      </c>
      <c r="F2859" s="7" t="s">
        <v>8858</v>
      </c>
      <c r="G2859" s="7" t="s">
        <v>9</v>
      </c>
      <c r="H2859" s="7" t="s">
        <v>9053</v>
      </c>
      <c r="I2859" s="7">
        <v>91286</v>
      </c>
      <c r="J2859" s="7">
        <v>18</v>
      </c>
      <c r="K2859" s="157" t="s">
        <v>9112</v>
      </c>
      <c r="L2859" s="7">
        <v>0.3</v>
      </c>
      <c r="M2859" s="7"/>
      <c r="N2859" s="7">
        <v>91286</v>
      </c>
      <c r="O2859" s="7" t="s">
        <v>9056</v>
      </c>
      <c r="P2859" s="16">
        <f>IFERROR(LOOKUP(E2859,{30,43,48,53,58,63,68,73,78,83,88,93,97},{42,47,52,57,62,67,72,77,82,87,92,99,100}),999)</f>
        <v>82</v>
      </c>
      <c r="Q2859">
        <v>1</v>
      </c>
    </row>
    <row r="2860" spans="1:17" x14ac:dyDescent="0.35">
      <c r="A2860" s="7">
        <v>3372</v>
      </c>
      <c r="B2860" s="7" t="s">
        <v>9052</v>
      </c>
      <c r="C2860" s="77">
        <v>44867</v>
      </c>
      <c r="D2860" s="7" t="s">
        <v>6</v>
      </c>
      <c r="E2860">
        <v>81.5</v>
      </c>
      <c r="F2860" s="7" t="s">
        <v>8858</v>
      </c>
      <c r="G2860" s="7" t="s">
        <v>9</v>
      </c>
      <c r="H2860" s="7" t="s">
        <v>9053</v>
      </c>
      <c r="I2860" s="7">
        <v>220510</v>
      </c>
      <c r="J2860" s="7">
        <v>60</v>
      </c>
      <c r="K2860" s="157" t="s">
        <v>9078</v>
      </c>
      <c r="L2860" s="159">
        <v>0.3</v>
      </c>
      <c r="M2860" s="159" t="s">
        <v>9058</v>
      </c>
      <c r="N2860" s="7">
        <v>220510</v>
      </c>
      <c r="O2860" s="7" t="s">
        <v>9056</v>
      </c>
      <c r="P2860" s="16">
        <f>IFERROR(LOOKUP(E2860,{30,43,48,53,58,63,68,73,78,83,88,93,97},{42,47,52,57,62,67,72,77,82,87,92,99,100}),999)</f>
        <v>82</v>
      </c>
      <c r="Q2860">
        <v>1</v>
      </c>
    </row>
    <row r="2861" spans="1:17" x14ac:dyDescent="0.35">
      <c r="A2861" s="7">
        <v>3373</v>
      </c>
      <c r="B2861" s="7" t="s">
        <v>9052</v>
      </c>
      <c r="C2861" s="77">
        <v>44867</v>
      </c>
      <c r="D2861" s="7" t="s">
        <v>6</v>
      </c>
      <c r="E2861">
        <v>77</v>
      </c>
      <c r="F2861" s="7" t="s">
        <v>8858</v>
      </c>
      <c r="G2861" s="7" t="s">
        <v>8871</v>
      </c>
      <c r="H2861" s="7" t="s">
        <v>9009</v>
      </c>
      <c r="I2861" s="7"/>
      <c r="J2861" s="7">
        <v>60</v>
      </c>
      <c r="K2861" s="7"/>
      <c r="L2861" s="7">
        <v>0.3</v>
      </c>
      <c r="M2861" s="7"/>
      <c r="N2861" s="7"/>
      <c r="O2861" s="7" t="s">
        <v>9056</v>
      </c>
      <c r="P2861" s="16">
        <f>IFERROR(LOOKUP(E2861,{30,43,48,53,58,63,68,73,78,83,88,93,97},{42,47,52,57,62,67,72,77,82,87,92,99,100}),999)</f>
        <v>77</v>
      </c>
      <c r="Q2861">
        <v>1</v>
      </c>
    </row>
    <row r="2862" spans="1:17" x14ac:dyDescent="0.35">
      <c r="A2862" s="7">
        <v>3374</v>
      </c>
      <c r="B2862" s="7" t="s">
        <v>9052</v>
      </c>
      <c r="C2862" s="77">
        <v>44867</v>
      </c>
      <c r="D2862" s="7" t="s">
        <v>6</v>
      </c>
      <c r="E2862">
        <v>73</v>
      </c>
      <c r="F2862" s="7" t="s">
        <v>8858</v>
      </c>
      <c r="G2862" s="7" t="s">
        <v>9</v>
      </c>
      <c r="H2862" s="7" t="s">
        <v>9053</v>
      </c>
      <c r="I2862" s="7">
        <v>637603</v>
      </c>
      <c r="J2862" s="7">
        <v>60</v>
      </c>
      <c r="K2862" s="157" t="s">
        <v>9055</v>
      </c>
      <c r="L2862" s="159">
        <v>1.2</v>
      </c>
      <c r="M2862" s="159" t="s">
        <v>9000</v>
      </c>
      <c r="N2862" s="7">
        <v>637603</v>
      </c>
      <c r="O2862" s="7" t="s">
        <v>9056</v>
      </c>
      <c r="P2862" s="16">
        <f>IFERROR(LOOKUP(E2862,{30,43,48,53,58,63,68,73,78,83,88,93,97},{42,47,52,57,62,67,72,77,82,87,92,99,100}),999)</f>
        <v>77</v>
      </c>
      <c r="Q2862">
        <v>1</v>
      </c>
    </row>
    <row r="2863" spans="1:17" x14ac:dyDescent="0.35">
      <c r="A2863" s="7">
        <v>3375</v>
      </c>
      <c r="B2863" s="7" t="s">
        <v>9052</v>
      </c>
      <c r="C2863" s="77">
        <v>44867</v>
      </c>
      <c r="D2863" s="7" t="s">
        <v>6</v>
      </c>
      <c r="E2863">
        <v>93</v>
      </c>
      <c r="F2863" s="7" t="s">
        <v>8858</v>
      </c>
      <c r="G2863" s="7" t="s">
        <v>8871</v>
      </c>
      <c r="H2863" s="7" t="s">
        <v>9009</v>
      </c>
      <c r="I2863" s="7"/>
      <c r="J2863" s="7">
        <v>18</v>
      </c>
      <c r="K2863" s="7"/>
      <c r="L2863" s="7">
        <v>9.9</v>
      </c>
      <c r="M2863" s="7"/>
      <c r="N2863" s="7"/>
      <c r="O2863" s="7" t="s">
        <v>9056</v>
      </c>
      <c r="P2863" s="16">
        <f>IFERROR(LOOKUP(E2863,{30,43,48,53,58,63,68,73,78,83,88,93,97},{42,47,52,57,62,67,72,77,82,87,92,99,100}),999)</f>
        <v>99</v>
      </c>
      <c r="Q2863">
        <v>1</v>
      </c>
    </row>
    <row r="2864" spans="1:17" x14ac:dyDescent="0.35">
      <c r="A2864" s="7">
        <v>3376</v>
      </c>
      <c r="B2864" s="7" t="s">
        <v>9052</v>
      </c>
      <c r="C2864" s="77">
        <v>44867</v>
      </c>
      <c r="D2864" s="7" t="s">
        <v>6</v>
      </c>
      <c r="E2864">
        <v>80</v>
      </c>
      <c r="F2864" s="7" t="s">
        <v>8858</v>
      </c>
      <c r="G2864" s="7" t="s">
        <v>8871</v>
      </c>
      <c r="H2864" s="7" t="s">
        <v>9009</v>
      </c>
      <c r="I2864" s="7"/>
      <c r="J2864" s="7">
        <v>60</v>
      </c>
      <c r="K2864" s="7"/>
      <c r="L2864" s="7">
        <v>0.2</v>
      </c>
      <c r="M2864" s="7"/>
      <c r="N2864" s="7"/>
      <c r="O2864" s="7" t="s">
        <v>9056</v>
      </c>
      <c r="P2864" s="16">
        <f>IFERROR(LOOKUP(E2864,{30,43,48,53,58,63,68,73,78,83,88,93,97},{42,47,52,57,62,67,72,77,82,87,92,99,100}),999)</f>
        <v>82</v>
      </c>
      <c r="Q2864">
        <v>1</v>
      </c>
    </row>
    <row r="2865" spans="1:17" ht="29" x14ac:dyDescent="0.35">
      <c r="A2865" s="7">
        <v>3377</v>
      </c>
      <c r="B2865" s="7" t="s">
        <v>9052</v>
      </c>
      <c r="C2865" s="77">
        <v>44867</v>
      </c>
      <c r="D2865" s="7" t="s">
        <v>6</v>
      </c>
      <c r="E2865">
        <v>77</v>
      </c>
      <c r="F2865" s="7" t="s">
        <v>8858</v>
      </c>
      <c r="G2865" s="7" t="s">
        <v>9</v>
      </c>
      <c r="H2865" s="7" t="s">
        <v>9053</v>
      </c>
      <c r="I2865" s="7">
        <v>637420</v>
      </c>
      <c r="J2865" s="7">
        <v>60</v>
      </c>
      <c r="K2865" s="157" t="s">
        <v>9081</v>
      </c>
      <c r="L2865" s="159">
        <v>0.3</v>
      </c>
      <c r="M2865" s="159" t="s">
        <v>9058</v>
      </c>
      <c r="N2865" s="7">
        <v>637420</v>
      </c>
      <c r="O2865" s="7" t="s">
        <v>9056</v>
      </c>
      <c r="P2865" s="16">
        <f>IFERROR(LOOKUP(E2865,{30,43,48,53,58,63,68,73,78,83,88,93,97},{42,47,52,57,62,67,72,77,82,87,92,99,100}),999)</f>
        <v>77</v>
      </c>
      <c r="Q2865">
        <v>1</v>
      </c>
    </row>
    <row r="2866" spans="1:17" x14ac:dyDescent="0.35">
      <c r="A2866" s="7">
        <v>3378</v>
      </c>
      <c r="B2866" s="7" t="s">
        <v>9052</v>
      </c>
      <c r="C2866" s="77">
        <v>44867</v>
      </c>
      <c r="D2866" s="7" t="s">
        <v>6</v>
      </c>
      <c r="E2866">
        <v>92.5</v>
      </c>
      <c r="F2866" s="7" t="s">
        <v>8858</v>
      </c>
      <c r="G2866" s="7" t="s">
        <v>9</v>
      </c>
      <c r="H2866" s="7" t="s">
        <v>9053</v>
      </c>
      <c r="I2866" s="7">
        <v>637422</v>
      </c>
      <c r="J2866" s="7">
        <v>60</v>
      </c>
      <c r="K2866" s="157" t="s">
        <v>9109</v>
      </c>
      <c r="L2866" s="159">
        <v>0.3</v>
      </c>
      <c r="M2866" s="159" t="s">
        <v>9058</v>
      </c>
      <c r="N2866" s="7">
        <v>637422</v>
      </c>
      <c r="O2866" s="7" t="s">
        <v>9056</v>
      </c>
      <c r="P2866" s="16">
        <f>IFERROR(LOOKUP(E2866,{30,43,48,53,58,63,68,73,78,83,88,93,97},{42,47,52,57,62,67,72,77,82,87,92,99,100}),999)</f>
        <v>92</v>
      </c>
      <c r="Q2866">
        <v>1</v>
      </c>
    </row>
    <row r="2867" spans="1:17" x14ac:dyDescent="0.35">
      <c r="A2867" s="7">
        <v>3379</v>
      </c>
      <c r="B2867" s="7" t="s">
        <v>9052</v>
      </c>
      <c r="C2867" s="77">
        <v>44867</v>
      </c>
      <c r="D2867" s="7" t="s">
        <v>6</v>
      </c>
      <c r="E2867">
        <v>94</v>
      </c>
      <c r="F2867" s="7" t="s">
        <v>8858</v>
      </c>
      <c r="G2867" s="7" t="s">
        <v>8871</v>
      </c>
      <c r="H2867" s="7" t="s">
        <v>9053</v>
      </c>
      <c r="I2867" s="7">
        <v>220256</v>
      </c>
      <c r="J2867" s="7">
        <v>60</v>
      </c>
      <c r="K2867" s="7" t="s">
        <v>9124</v>
      </c>
      <c r="L2867" s="7">
        <v>0.5</v>
      </c>
      <c r="M2867" s="7"/>
      <c r="N2867" s="7">
        <v>220256</v>
      </c>
      <c r="O2867" s="7" t="s">
        <v>9056</v>
      </c>
      <c r="P2867" s="16">
        <f>IFERROR(LOOKUP(E2867,{30,43,48,53,58,63,68,73,78,83,88,93,97},{42,47,52,57,62,67,72,77,82,87,92,99,100}),999)</f>
        <v>99</v>
      </c>
      <c r="Q2867">
        <v>1</v>
      </c>
    </row>
    <row r="2868" spans="1:17" x14ac:dyDescent="0.35">
      <c r="A2868" s="7">
        <v>3380</v>
      </c>
      <c r="B2868" s="7" t="s">
        <v>9052</v>
      </c>
      <c r="C2868" s="77">
        <v>44867</v>
      </c>
      <c r="D2868" s="7" t="s">
        <v>6</v>
      </c>
      <c r="E2868">
        <v>83</v>
      </c>
      <c r="F2868" s="7" t="s">
        <v>8858</v>
      </c>
      <c r="G2868" s="7" t="s">
        <v>8871</v>
      </c>
      <c r="H2868" s="7" t="s">
        <v>9009</v>
      </c>
      <c r="I2868" s="7"/>
      <c r="J2868" s="7">
        <v>18</v>
      </c>
      <c r="K2868" s="7"/>
      <c r="L2868" s="7">
        <v>0.2</v>
      </c>
      <c r="M2868" s="7"/>
      <c r="N2868" s="7"/>
      <c r="O2868" s="7" t="s">
        <v>9056</v>
      </c>
      <c r="P2868" s="16">
        <f>IFERROR(LOOKUP(E2868,{30,43,48,53,58,63,68,73,78,83,88,93,97},{42,47,52,57,62,67,72,77,82,87,92,99,100}),999)</f>
        <v>87</v>
      </c>
      <c r="Q2868">
        <v>1</v>
      </c>
    </row>
    <row r="2869" spans="1:17" x14ac:dyDescent="0.35">
      <c r="A2869" s="7">
        <v>3381</v>
      </c>
      <c r="B2869" s="7" t="s">
        <v>9052</v>
      </c>
      <c r="C2869" s="77">
        <v>44867</v>
      </c>
      <c r="D2869" s="7" t="s">
        <v>6</v>
      </c>
      <c r="E2869">
        <v>84</v>
      </c>
      <c r="F2869" s="7" t="s">
        <v>8858</v>
      </c>
      <c r="G2869" s="7" t="s">
        <v>8871</v>
      </c>
      <c r="H2869" s="7" t="s">
        <v>9009</v>
      </c>
      <c r="I2869" s="7"/>
      <c r="J2869" s="7">
        <v>18</v>
      </c>
      <c r="K2869" s="7"/>
      <c r="L2869" s="7">
        <v>0.3</v>
      </c>
      <c r="M2869" s="7"/>
      <c r="N2869" s="7"/>
      <c r="O2869" s="7" t="s">
        <v>9056</v>
      </c>
      <c r="P2869" s="16">
        <f>IFERROR(LOOKUP(E2869,{30,43,48,53,58,63,68,73,78,83,88,93,97},{42,47,52,57,62,67,72,77,82,87,92,99,100}),999)</f>
        <v>87</v>
      </c>
      <c r="Q2869">
        <v>1</v>
      </c>
    </row>
    <row r="2870" spans="1:17" x14ac:dyDescent="0.35">
      <c r="A2870" s="7">
        <v>3382</v>
      </c>
      <c r="B2870" s="7" t="s">
        <v>9052</v>
      </c>
      <c r="C2870" s="77">
        <v>44867</v>
      </c>
      <c r="D2870" s="7" t="s">
        <v>6</v>
      </c>
      <c r="E2870">
        <v>86.5</v>
      </c>
      <c r="F2870" s="7" t="s">
        <v>8858</v>
      </c>
      <c r="G2870" s="7" t="s">
        <v>8871</v>
      </c>
      <c r="H2870" s="7" t="s">
        <v>9009</v>
      </c>
      <c r="I2870" s="7"/>
      <c r="J2870" s="7">
        <v>18</v>
      </c>
      <c r="K2870" s="7"/>
      <c r="L2870" s="7">
        <v>0.3</v>
      </c>
      <c r="M2870" s="7"/>
      <c r="N2870" s="7"/>
      <c r="O2870" s="7" t="s">
        <v>9056</v>
      </c>
      <c r="P2870" s="16">
        <f>IFERROR(LOOKUP(E2870,{30,43,48,53,58,63,68,73,78,83,88,93,97},{42,47,52,57,62,67,72,77,82,87,92,99,100}),999)</f>
        <v>87</v>
      </c>
      <c r="Q2870">
        <v>1</v>
      </c>
    </row>
    <row r="2871" spans="1:17" ht="29" x14ac:dyDescent="0.35">
      <c r="A2871" s="7">
        <v>3383</v>
      </c>
      <c r="B2871" s="7" t="s">
        <v>9052</v>
      </c>
      <c r="C2871" s="77">
        <v>44867</v>
      </c>
      <c r="D2871" s="7" t="s">
        <v>6</v>
      </c>
      <c r="E2871">
        <v>82</v>
      </c>
      <c r="F2871" s="7" t="s">
        <v>8858</v>
      </c>
      <c r="G2871" s="7" t="s">
        <v>9</v>
      </c>
      <c r="H2871" s="7" t="s">
        <v>9053</v>
      </c>
      <c r="I2871" s="7">
        <v>91286</v>
      </c>
      <c r="J2871" s="7">
        <v>18</v>
      </c>
      <c r="K2871" s="157" t="s">
        <v>9112</v>
      </c>
      <c r="L2871" s="7">
        <v>0.3</v>
      </c>
      <c r="M2871" s="7"/>
      <c r="N2871" s="7">
        <v>91286</v>
      </c>
      <c r="O2871" s="7" t="s">
        <v>9056</v>
      </c>
      <c r="P2871" s="16">
        <f>IFERROR(LOOKUP(E2871,{30,43,48,53,58,63,68,73,78,83,88,93,97},{42,47,52,57,62,67,72,77,82,87,92,99,100}),999)</f>
        <v>82</v>
      </c>
      <c r="Q2871">
        <v>1</v>
      </c>
    </row>
    <row r="2872" spans="1:17" x14ac:dyDescent="0.35">
      <c r="A2872" s="7">
        <v>3384</v>
      </c>
      <c r="B2872" s="7" t="s">
        <v>9052</v>
      </c>
      <c r="C2872" s="77">
        <v>44867</v>
      </c>
      <c r="D2872" s="7" t="s">
        <v>6</v>
      </c>
      <c r="E2872">
        <v>82</v>
      </c>
      <c r="F2872" s="7" t="s">
        <v>8858</v>
      </c>
      <c r="G2872" s="7" t="s">
        <v>9</v>
      </c>
      <c r="H2872" s="7" t="s">
        <v>9053</v>
      </c>
      <c r="I2872" s="7">
        <v>220513</v>
      </c>
      <c r="J2872" s="7">
        <v>60</v>
      </c>
      <c r="K2872" s="157" t="s">
        <v>9080</v>
      </c>
      <c r="L2872" s="159">
        <v>0.3</v>
      </c>
      <c r="M2872" s="159" t="s">
        <v>9058</v>
      </c>
      <c r="N2872" s="7">
        <v>220513</v>
      </c>
      <c r="O2872" s="7" t="s">
        <v>9056</v>
      </c>
      <c r="P2872" s="16">
        <f>IFERROR(LOOKUP(E2872,{30,43,48,53,58,63,68,73,78,83,88,93,97},{42,47,52,57,62,67,72,77,82,87,92,99,100}),999)</f>
        <v>82</v>
      </c>
      <c r="Q2872">
        <v>1</v>
      </c>
    </row>
    <row r="2873" spans="1:17" ht="29" x14ac:dyDescent="0.35">
      <c r="A2873" s="7">
        <v>3385</v>
      </c>
      <c r="B2873" s="7" t="s">
        <v>9052</v>
      </c>
      <c r="C2873" s="77">
        <v>44867</v>
      </c>
      <c r="D2873" s="7" t="s">
        <v>6</v>
      </c>
      <c r="E2873">
        <v>74</v>
      </c>
      <c r="F2873" s="7" t="s">
        <v>8858</v>
      </c>
      <c r="G2873" s="7" t="s">
        <v>9</v>
      </c>
      <c r="H2873" s="7" t="s">
        <v>9053</v>
      </c>
      <c r="I2873" s="7">
        <v>220511</v>
      </c>
      <c r="J2873" s="7">
        <v>60</v>
      </c>
      <c r="K2873" s="157" t="s">
        <v>9068</v>
      </c>
      <c r="L2873" s="159">
        <v>0.3</v>
      </c>
      <c r="M2873" s="159" t="s">
        <v>9058</v>
      </c>
      <c r="N2873" s="7">
        <v>220511</v>
      </c>
      <c r="O2873" s="7" t="s">
        <v>9056</v>
      </c>
      <c r="P2873" s="16">
        <f>IFERROR(LOOKUP(E2873,{30,43,48,53,58,63,68,73,78,83,88,93,97},{42,47,52,57,62,67,72,77,82,87,92,99,100}),999)</f>
        <v>77</v>
      </c>
      <c r="Q2873">
        <v>1</v>
      </c>
    </row>
    <row r="2874" spans="1:17" x14ac:dyDescent="0.35">
      <c r="A2874" s="7">
        <v>3386</v>
      </c>
      <c r="B2874" s="7" t="s">
        <v>9052</v>
      </c>
      <c r="C2874" s="77">
        <v>44867</v>
      </c>
      <c r="D2874" s="7" t="s">
        <v>6</v>
      </c>
      <c r="E2874">
        <v>74</v>
      </c>
      <c r="F2874" s="7" t="s">
        <v>8858</v>
      </c>
      <c r="G2874" s="7" t="s">
        <v>8871</v>
      </c>
      <c r="H2874" s="7" t="s">
        <v>9009</v>
      </c>
      <c r="I2874" s="7"/>
      <c r="J2874" s="7">
        <v>60</v>
      </c>
      <c r="K2874" s="7"/>
      <c r="L2874" s="7">
        <v>0.2</v>
      </c>
      <c r="M2874" s="7"/>
      <c r="N2874" s="7"/>
      <c r="O2874" s="7" t="s">
        <v>9056</v>
      </c>
      <c r="P2874" s="16">
        <f>IFERROR(LOOKUP(E2874,{30,43,48,53,58,63,68,73,78,83,88,93,97},{42,47,52,57,62,67,72,77,82,87,92,99,100}),999)</f>
        <v>77</v>
      </c>
      <c r="Q2874">
        <v>1</v>
      </c>
    </row>
    <row r="2875" spans="1:17" x14ac:dyDescent="0.35">
      <c r="A2875" s="7">
        <v>3387</v>
      </c>
      <c r="B2875" s="7" t="s">
        <v>9052</v>
      </c>
      <c r="C2875" s="77">
        <v>44867</v>
      </c>
      <c r="D2875" s="7" t="s">
        <v>6</v>
      </c>
      <c r="E2875">
        <v>80</v>
      </c>
      <c r="F2875" s="7" t="s">
        <v>8858</v>
      </c>
      <c r="G2875" s="7" t="s">
        <v>9</v>
      </c>
      <c r="H2875" s="7" t="s">
        <v>9053</v>
      </c>
      <c r="I2875" s="7">
        <v>637603</v>
      </c>
      <c r="J2875" s="7">
        <v>18</v>
      </c>
      <c r="K2875" s="157" t="s">
        <v>9055</v>
      </c>
      <c r="L2875" s="159">
        <v>1.2</v>
      </c>
      <c r="M2875" s="159" t="s">
        <v>9000</v>
      </c>
      <c r="N2875" s="7">
        <v>637603</v>
      </c>
      <c r="O2875" s="7" t="s">
        <v>9056</v>
      </c>
      <c r="P2875" s="16">
        <f>IFERROR(LOOKUP(E2875,{30,43,48,53,58,63,68,73,78,83,88,93,97},{42,47,52,57,62,67,72,77,82,87,92,99,100}),999)</f>
        <v>82</v>
      </c>
      <c r="Q2875">
        <v>1</v>
      </c>
    </row>
    <row r="2876" spans="1:17" ht="29" x14ac:dyDescent="0.35">
      <c r="A2876" s="7">
        <v>3388</v>
      </c>
      <c r="B2876" s="7" t="s">
        <v>9052</v>
      </c>
      <c r="C2876" s="77">
        <v>44867</v>
      </c>
      <c r="D2876" s="7" t="s">
        <v>6</v>
      </c>
      <c r="E2876">
        <v>85</v>
      </c>
      <c r="F2876" s="7" t="s">
        <v>8858</v>
      </c>
      <c r="G2876" s="7" t="s">
        <v>9</v>
      </c>
      <c r="H2876" s="7" t="s">
        <v>9053</v>
      </c>
      <c r="I2876" s="7">
        <v>220267</v>
      </c>
      <c r="J2876" s="7">
        <v>18</v>
      </c>
      <c r="K2876" s="157" t="s">
        <v>9110</v>
      </c>
      <c r="L2876" s="159">
        <v>0.3</v>
      </c>
      <c r="M2876" s="159" t="s">
        <v>9058</v>
      </c>
      <c r="N2876" s="7">
        <v>220267</v>
      </c>
      <c r="O2876" s="7" t="s">
        <v>9056</v>
      </c>
      <c r="P2876" s="16">
        <f>IFERROR(LOOKUP(E2876,{30,43,48,53,58,63,68,73,78,83,88,93,97},{42,47,52,57,62,67,72,77,82,87,92,99,100}),999)</f>
        <v>87</v>
      </c>
      <c r="Q2876">
        <v>1</v>
      </c>
    </row>
    <row r="2877" spans="1:17" x14ac:dyDescent="0.35">
      <c r="A2877" s="7">
        <v>3389</v>
      </c>
      <c r="B2877" s="7" t="s">
        <v>9052</v>
      </c>
      <c r="C2877" s="77">
        <v>44867</v>
      </c>
      <c r="D2877" s="7" t="s">
        <v>6</v>
      </c>
      <c r="E2877">
        <v>90</v>
      </c>
      <c r="F2877" s="7" t="s">
        <v>8858</v>
      </c>
      <c r="G2877" s="7" t="s">
        <v>8871</v>
      </c>
      <c r="H2877" s="7" t="s">
        <v>9009</v>
      </c>
      <c r="I2877" s="7"/>
      <c r="J2877" s="7">
        <v>18</v>
      </c>
      <c r="K2877" s="7"/>
      <c r="L2877" s="7">
        <v>0.3</v>
      </c>
      <c r="M2877" s="7"/>
      <c r="N2877" s="7"/>
      <c r="O2877" s="7" t="s">
        <v>9056</v>
      </c>
      <c r="P2877" s="16">
        <f>IFERROR(LOOKUP(E2877,{30,43,48,53,58,63,68,73,78,83,88,93,97},{42,47,52,57,62,67,72,77,82,87,92,99,100}),999)</f>
        <v>92</v>
      </c>
      <c r="Q2877">
        <v>1</v>
      </c>
    </row>
    <row r="2878" spans="1:17" x14ac:dyDescent="0.35">
      <c r="A2878" s="7">
        <v>3390</v>
      </c>
      <c r="B2878" s="7" t="s">
        <v>9052</v>
      </c>
      <c r="C2878" s="77">
        <v>44867</v>
      </c>
      <c r="D2878" s="7" t="s">
        <v>6</v>
      </c>
      <c r="E2878">
        <v>100</v>
      </c>
      <c r="F2878" s="7" t="s">
        <v>8858</v>
      </c>
      <c r="G2878" s="7" t="s">
        <v>8871</v>
      </c>
      <c r="H2878" s="7" t="s">
        <v>9009</v>
      </c>
      <c r="I2878" s="7"/>
      <c r="J2878" s="7">
        <v>18</v>
      </c>
      <c r="K2878" s="7"/>
      <c r="L2878" s="7">
        <v>0.4</v>
      </c>
      <c r="M2878" s="7"/>
      <c r="N2878" s="7"/>
      <c r="O2878" s="7" t="s">
        <v>9056</v>
      </c>
      <c r="P2878" s="16">
        <f>IFERROR(LOOKUP(E2878,{30,43,48,53,58,63,68,73,78,83,88,93,97},{42,47,52,57,62,67,72,77,82,87,92,99,100}),999)</f>
        <v>100</v>
      </c>
      <c r="Q2878">
        <v>1</v>
      </c>
    </row>
    <row r="2879" spans="1:17" x14ac:dyDescent="0.35">
      <c r="A2879" s="7">
        <v>3391</v>
      </c>
      <c r="B2879" s="7" t="s">
        <v>9052</v>
      </c>
      <c r="C2879" s="77">
        <v>44867</v>
      </c>
      <c r="D2879" s="7" t="s">
        <v>6</v>
      </c>
      <c r="E2879">
        <v>73</v>
      </c>
      <c r="F2879" s="7" t="s">
        <v>8858</v>
      </c>
      <c r="G2879" s="7" t="s">
        <v>9</v>
      </c>
      <c r="H2879" s="7" t="s">
        <v>9053</v>
      </c>
      <c r="I2879" s="7">
        <v>637758</v>
      </c>
      <c r="J2879" s="7">
        <v>60</v>
      </c>
      <c r="K2879" s="157" t="s">
        <v>9059</v>
      </c>
      <c r="L2879" s="159">
        <v>0.2</v>
      </c>
      <c r="M2879" s="159" t="s">
        <v>9058</v>
      </c>
      <c r="N2879" s="7">
        <v>637758</v>
      </c>
      <c r="O2879" s="7" t="s">
        <v>9056</v>
      </c>
      <c r="P2879" s="16">
        <f>IFERROR(LOOKUP(E2879,{30,43,48,53,58,63,68,73,78,83,88,93,97},{42,47,52,57,62,67,72,77,82,87,92,99,100}),999)</f>
        <v>77</v>
      </c>
      <c r="Q2879">
        <v>1</v>
      </c>
    </row>
    <row r="2880" spans="1:17" x14ac:dyDescent="0.35">
      <c r="A2880" s="7">
        <v>3392</v>
      </c>
      <c r="B2880" s="7" t="s">
        <v>9052</v>
      </c>
      <c r="C2880" s="77">
        <v>44867</v>
      </c>
      <c r="D2880" s="7" t="s">
        <v>6</v>
      </c>
      <c r="E2880">
        <v>81.5</v>
      </c>
      <c r="F2880" s="7" t="s">
        <v>8858</v>
      </c>
      <c r="G2880" s="7" t="s">
        <v>8871</v>
      </c>
      <c r="H2880" s="7" t="s">
        <v>9009</v>
      </c>
      <c r="I2880" s="7"/>
      <c r="J2880" s="7">
        <v>18</v>
      </c>
      <c r="K2880" s="7"/>
      <c r="L2880" s="7">
        <v>0.2</v>
      </c>
      <c r="M2880" s="7"/>
      <c r="N2880" s="7"/>
      <c r="O2880" s="7" t="s">
        <v>9056</v>
      </c>
      <c r="P2880" s="16">
        <f>IFERROR(LOOKUP(E2880,{30,43,48,53,58,63,68,73,78,83,88,93,97},{42,47,52,57,62,67,72,77,82,87,92,99,100}),999)</f>
        <v>82</v>
      </c>
      <c r="Q2880">
        <v>1</v>
      </c>
    </row>
    <row r="2881" spans="1:17" ht="29" x14ac:dyDescent="0.35">
      <c r="A2881" s="7">
        <v>3393</v>
      </c>
      <c r="B2881" s="7" t="s">
        <v>9052</v>
      </c>
      <c r="C2881" s="77">
        <v>44867</v>
      </c>
      <c r="D2881" s="7" t="s">
        <v>6</v>
      </c>
      <c r="E2881">
        <v>88</v>
      </c>
      <c r="F2881" s="7" t="s">
        <v>8858</v>
      </c>
      <c r="G2881" s="7" t="s">
        <v>9</v>
      </c>
      <c r="H2881" s="7" t="s">
        <v>9053</v>
      </c>
      <c r="I2881" s="7">
        <v>637420</v>
      </c>
      <c r="J2881" s="7">
        <v>60</v>
      </c>
      <c r="K2881" s="157" t="s">
        <v>9081</v>
      </c>
      <c r="L2881" s="159">
        <v>0.3</v>
      </c>
      <c r="M2881" s="159" t="s">
        <v>9058</v>
      </c>
      <c r="N2881" s="7">
        <v>637420</v>
      </c>
      <c r="O2881" s="7" t="s">
        <v>9056</v>
      </c>
      <c r="P2881" s="16">
        <f>IFERROR(LOOKUP(E2881,{30,43,48,53,58,63,68,73,78,83,88,93,97},{42,47,52,57,62,67,72,77,82,87,92,99,100}),999)</f>
        <v>92</v>
      </c>
      <c r="Q2881">
        <v>1</v>
      </c>
    </row>
    <row r="2882" spans="1:17" ht="29" x14ac:dyDescent="0.35">
      <c r="A2882" s="7">
        <v>3394</v>
      </c>
      <c r="B2882" s="7" t="s">
        <v>9052</v>
      </c>
      <c r="C2882" s="77">
        <v>44867</v>
      </c>
      <c r="D2882" s="7" t="s">
        <v>6</v>
      </c>
      <c r="E2882">
        <v>91.5</v>
      </c>
      <c r="F2882" s="7" t="s">
        <v>8858</v>
      </c>
      <c r="G2882" s="7" t="s">
        <v>9</v>
      </c>
      <c r="H2882" s="7" t="s">
        <v>9053</v>
      </c>
      <c r="I2882" s="7">
        <v>220269</v>
      </c>
      <c r="J2882" s="7">
        <v>18</v>
      </c>
      <c r="K2882" s="157" t="s">
        <v>9113</v>
      </c>
      <c r="L2882" s="159">
        <v>0.3</v>
      </c>
      <c r="M2882" s="159" t="s">
        <v>9058</v>
      </c>
      <c r="N2882" s="7">
        <v>220269</v>
      </c>
      <c r="O2882" s="7" t="s">
        <v>9056</v>
      </c>
      <c r="P2882" s="16">
        <f>IFERROR(LOOKUP(E2882,{30,43,48,53,58,63,68,73,78,83,88,93,97},{42,47,52,57,62,67,72,77,82,87,92,99,100}),999)</f>
        <v>92</v>
      </c>
      <c r="Q2882">
        <v>1</v>
      </c>
    </row>
    <row r="2883" spans="1:17" x14ac:dyDescent="0.35">
      <c r="A2883" s="7">
        <v>3395</v>
      </c>
      <c r="B2883" s="7" t="s">
        <v>9052</v>
      </c>
      <c r="C2883" s="77">
        <v>44867</v>
      </c>
      <c r="D2883" s="7" t="s">
        <v>6</v>
      </c>
      <c r="E2883">
        <v>84</v>
      </c>
      <c r="F2883" s="7" t="s">
        <v>8858</v>
      </c>
      <c r="G2883" s="7" t="s">
        <v>8871</v>
      </c>
      <c r="H2883" s="7" t="s">
        <v>9009</v>
      </c>
      <c r="I2883" s="7"/>
      <c r="J2883" s="7">
        <v>18</v>
      </c>
      <c r="K2883" s="7"/>
      <c r="L2883" s="7">
        <v>0.2</v>
      </c>
      <c r="M2883" s="7"/>
      <c r="N2883" s="7"/>
      <c r="O2883" s="7" t="s">
        <v>9056</v>
      </c>
      <c r="P2883" s="16">
        <f>IFERROR(LOOKUP(E2883,{30,43,48,53,58,63,68,73,78,83,88,93,97},{42,47,52,57,62,67,72,77,82,87,92,99,100}),999)</f>
        <v>87</v>
      </c>
      <c r="Q2883">
        <v>1</v>
      </c>
    </row>
    <row r="2884" spans="1:17" x14ac:dyDescent="0.35">
      <c r="A2884" s="7">
        <v>3396</v>
      </c>
      <c r="B2884" s="7" t="s">
        <v>9052</v>
      </c>
      <c r="C2884" s="77">
        <v>44867</v>
      </c>
      <c r="D2884" s="7" t="s">
        <v>6</v>
      </c>
      <c r="E2884">
        <v>100</v>
      </c>
      <c r="F2884" s="7" t="s">
        <v>8858</v>
      </c>
      <c r="G2884" s="7" t="s">
        <v>8871</v>
      </c>
      <c r="H2884" s="7" t="s">
        <v>9009</v>
      </c>
      <c r="I2884" s="7"/>
      <c r="J2884" s="7">
        <v>18</v>
      </c>
      <c r="K2884" s="7"/>
      <c r="L2884" s="7">
        <v>0.3</v>
      </c>
      <c r="M2884" s="7"/>
      <c r="N2884" s="7"/>
      <c r="O2884" s="7" t="s">
        <v>9056</v>
      </c>
      <c r="P2884" s="16">
        <f>IFERROR(LOOKUP(E2884,{30,43,48,53,58,63,68,73,78,83,88,93,97},{42,47,52,57,62,67,72,77,82,87,92,99,100}),999)</f>
        <v>100</v>
      </c>
      <c r="Q2884">
        <v>1</v>
      </c>
    </row>
    <row r="2885" spans="1:17" x14ac:dyDescent="0.35">
      <c r="A2885" s="7">
        <v>3397</v>
      </c>
      <c r="B2885" s="7" t="s">
        <v>9052</v>
      </c>
      <c r="C2885" s="77">
        <v>44867</v>
      </c>
      <c r="D2885" s="7" t="s">
        <v>6</v>
      </c>
      <c r="E2885">
        <v>95</v>
      </c>
      <c r="F2885" s="7" t="s">
        <v>8858</v>
      </c>
      <c r="G2885" s="7" t="s">
        <v>8871</v>
      </c>
      <c r="H2885" s="7" t="s">
        <v>9009</v>
      </c>
      <c r="I2885" s="7"/>
      <c r="J2885" s="7">
        <v>18</v>
      </c>
      <c r="K2885" s="7"/>
      <c r="L2885" s="7">
        <v>9.9</v>
      </c>
      <c r="M2885" s="7"/>
      <c r="N2885" s="7"/>
      <c r="O2885" s="7" t="s">
        <v>9056</v>
      </c>
      <c r="P2885" s="16">
        <f>IFERROR(LOOKUP(E2885,{30,43,48,53,58,63,68,73,78,83,88,93,97},{42,47,52,57,62,67,72,77,82,87,92,99,100}),999)</f>
        <v>99</v>
      </c>
      <c r="Q2885">
        <v>1</v>
      </c>
    </row>
    <row r="2886" spans="1:17" x14ac:dyDescent="0.35">
      <c r="A2886" s="7">
        <v>3398</v>
      </c>
      <c r="B2886" s="7" t="s">
        <v>9052</v>
      </c>
      <c r="C2886" s="77">
        <v>44867</v>
      </c>
      <c r="D2886" s="7" t="s">
        <v>6</v>
      </c>
      <c r="E2886">
        <v>88</v>
      </c>
      <c r="F2886" s="7" t="s">
        <v>8858</v>
      </c>
      <c r="G2886" s="7" t="s">
        <v>9</v>
      </c>
      <c r="H2886" s="7" t="s">
        <v>9009</v>
      </c>
      <c r="I2886" s="7"/>
      <c r="J2886" s="7">
        <v>18</v>
      </c>
      <c r="K2886" s="7"/>
      <c r="L2886" s="7">
        <v>0.3</v>
      </c>
      <c r="M2886" s="7"/>
      <c r="N2886" s="7"/>
      <c r="O2886" s="7" t="s">
        <v>9056</v>
      </c>
      <c r="P2886" s="16">
        <f>IFERROR(LOOKUP(E2886,{30,43,48,53,58,63,68,73,78,83,88,93,97},{42,47,52,57,62,67,72,77,82,87,92,99,100}),999)</f>
        <v>92</v>
      </c>
      <c r="Q2886">
        <v>1</v>
      </c>
    </row>
    <row r="2887" spans="1:17" x14ac:dyDescent="0.35">
      <c r="A2887" s="7">
        <v>3399</v>
      </c>
      <c r="B2887" s="7" t="s">
        <v>9052</v>
      </c>
      <c r="C2887" s="77">
        <v>44867</v>
      </c>
      <c r="D2887" s="7" t="s">
        <v>6</v>
      </c>
      <c r="E2887">
        <v>87</v>
      </c>
      <c r="F2887" s="7" t="s">
        <v>8858</v>
      </c>
      <c r="G2887" s="7" t="s">
        <v>8871</v>
      </c>
      <c r="H2887" s="7" t="s">
        <v>9009</v>
      </c>
      <c r="I2887" s="7"/>
      <c r="J2887" s="7">
        <v>18</v>
      </c>
      <c r="K2887" s="7"/>
      <c r="L2887" s="7">
        <v>0.4</v>
      </c>
      <c r="M2887" s="7"/>
      <c r="N2887" s="7"/>
      <c r="O2887" s="7" t="s">
        <v>9056</v>
      </c>
      <c r="P2887" s="16">
        <f>IFERROR(LOOKUP(E2887,{30,43,48,53,58,63,68,73,78,83,88,93,97},{42,47,52,57,62,67,72,77,82,87,92,99,100}),999)</f>
        <v>87</v>
      </c>
      <c r="Q2887">
        <v>1</v>
      </c>
    </row>
    <row r="2888" spans="1:17" ht="29" x14ac:dyDescent="0.35">
      <c r="A2888" s="7">
        <v>3400</v>
      </c>
      <c r="B2888" s="7" t="s">
        <v>9052</v>
      </c>
      <c r="C2888" s="77">
        <v>44867</v>
      </c>
      <c r="D2888" s="7" t="s">
        <v>6</v>
      </c>
      <c r="E2888">
        <v>77</v>
      </c>
      <c r="F2888" s="7" t="s">
        <v>8858</v>
      </c>
      <c r="G2888" s="7" t="s">
        <v>9</v>
      </c>
      <c r="H2888" s="7" t="s">
        <v>9053</v>
      </c>
      <c r="I2888" s="7">
        <v>999999</v>
      </c>
      <c r="J2888" s="7">
        <v>18</v>
      </c>
      <c r="K2888" s="157" t="s">
        <v>9075</v>
      </c>
      <c r="L2888" s="7">
        <v>9.9</v>
      </c>
      <c r="M2888" s="7"/>
      <c r="N2888" s="7">
        <v>999999</v>
      </c>
      <c r="O2888" s="7" t="s">
        <v>9056</v>
      </c>
      <c r="P2888" s="16">
        <f>IFERROR(LOOKUP(E2888,{30,43,48,53,58,63,68,73,78,83,88,93,97},{42,47,52,57,62,67,72,77,82,87,92,99,100}),999)</f>
        <v>77</v>
      </c>
      <c r="Q2888">
        <v>1</v>
      </c>
    </row>
    <row r="2889" spans="1:17" x14ac:dyDescent="0.35">
      <c r="A2889" s="7">
        <v>3401</v>
      </c>
      <c r="B2889" s="7" t="s">
        <v>9052</v>
      </c>
      <c r="C2889" s="77">
        <v>44867</v>
      </c>
      <c r="D2889" s="7" t="s">
        <v>6</v>
      </c>
      <c r="E2889">
        <v>78.5</v>
      </c>
      <c r="F2889" s="7" t="s">
        <v>8858</v>
      </c>
      <c r="G2889" s="7" t="s">
        <v>8871</v>
      </c>
      <c r="H2889" s="7" t="s">
        <v>9009</v>
      </c>
      <c r="I2889" s="7"/>
      <c r="J2889" s="7">
        <v>60</v>
      </c>
      <c r="K2889" s="7"/>
      <c r="L2889" s="7">
        <v>0.3</v>
      </c>
      <c r="M2889" s="7"/>
      <c r="N2889" s="7"/>
      <c r="O2889" s="7" t="s">
        <v>9056</v>
      </c>
      <c r="P2889" s="16">
        <f>IFERROR(LOOKUP(E2889,{30,43,48,53,58,63,68,73,78,83,88,93,97},{42,47,52,57,62,67,72,77,82,87,92,99,100}),999)</f>
        <v>82</v>
      </c>
      <c r="Q2889">
        <v>1</v>
      </c>
    </row>
    <row r="2890" spans="1:17" x14ac:dyDescent="0.35">
      <c r="A2890" s="7">
        <v>3402</v>
      </c>
      <c r="B2890" s="7" t="s">
        <v>9052</v>
      </c>
      <c r="C2890" s="77">
        <v>44867</v>
      </c>
      <c r="D2890" s="7" t="s">
        <v>6</v>
      </c>
      <c r="E2890">
        <v>75</v>
      </c>
      <c r="F2890" s="7" t="s">
        <v>8858</v>
      </c>
      <c r="G2890" s="7" t="s">
        <v>8871</v>
      </c>
      <c r="H2890" s="7" t="s">
        <v>9009</v>
      </c>
      <c r="I2890" s="7"/>
      <c r="J2890" s="7">
        <v>18</v>
      </c>
      <c r="K2890" s="7"/>
      <c r="L2890" s="7">
        <v>0.3</v>
      </c>
      <c r="M2890" s="7"/>
      <c r="N2890" s="7"/>
      <c r="O2890" s="7" t="s">
        <v>9056</v>
      </c>
      <c r="P2890" s="16">
        <f>IFERROR(LOOKUP(E2890,{30,43,48,53,58,63,68,73,78,83,88,93,97},{42,47,52,57,62,67,72,77,82,87,92,99,100}),999)</f>
        <v>77</v>
      </c>
      <c r="Q2890">
        <v>1</v>
      </c>
    </row>
    <row r="2891" spans="1:17" ht="29" x14ac:dyDescent="0.35">
      <c r="A2891" s="7">
        <v>3403</v>
      </c>
      <c r="B2891" s="7" t="s">
        <v>9052</v>
      </c>
      <c r="C2891" s="77">
        <v>44867</v>
      </c>
      <c r="D2891" s="7" t="s">
        <v>6</v>
      </c>
      <c r="E2891">
        <v>81.5</v>
      </c>
      <c r="F2891" s="7" t="s">
        <v>8858</v>
      </c>
      <c r="G2891" s="7" t="s">
        <v>9</v>
      </c>
      <c r="H2891" s="7" t="s">
        <v>9053</v>
      </c>
      <c r="I2891" s="7">
        <v>220272</v>
      </c>
      <c r="J2891" s="7">
        <v>60</v>
      </c>
      <c r="K2891" s="157" t="s">
        <v>9108</v>
      </c>
      <c r="L2891" s="159">
        <v>0.3</v>
      </c>
      <c r="M2891" s="159" t="s">
        <v>9058</v>
      </c>
      <c r="N2891" s="7">
        <v>220272</v>
      </c>
      <c r="O2891" s="7" t="s">
        <v>9056</v>
      </c>
      <c r="P2891" s="16">
        <f>IFERROR(LOOKUP(E2891,{30,43,48,53,58,63,68,73,78,83,88,93,97},{42,47,52,57,62,67,72,77,82,87,92,99,100}),999)</f>
        <v>82</v>
      </c>
      <c r="Q2891">
        <v>1</v>
      </c>
    </row>
    <row r="2892" spans="1:17" x14ac:dyDescent="0.35">
      <c r="A2892" s="7">
        <v>3404</v>
      </c>
      <c r="B2892" s="7" t="s">
        <v>9052</v>
      </c>
      <c r="C2892" s="77">
        <v>44867</v>
      </c>
      <c r="D2892" s="7" t="s">
        <v>6</v>
      </c>
      <c r="E2892">
        <v>77.5</v>
      </c>
      <c r="F2892" s="7" t="s">
        <v>8858</v>
      </c>
      <c r="G2892" s="7" t="s">
        <v>8871</v>
      </c>
      <c r="H2892" s="7" t="s">
        <v>9009</v>
      </c>
      <c r="I2892" s="7"/>
      <c r="J2892" s="7">
        <v>18</v>
      </c>
      <c r="K2892" s="7"/>
      <c r="L2892" s="7">
        <v>0.2</v>
      </c>
      <c r="M2892" s="7"/>
      <c r="N2892" s="7"/>
      <c r="O2892" s="7" t="s">
        <v>9056</v>
      </c>
      <c r="P2892" s="16">
        <f>IFERROR(LOOKUP(E2892,{30,43,48,53,58,63,68,73,78,83,88,93,97},{42,47,52,57,62,67,72,77,82,87,92,99,100}),999)</f>
        <v>77</v>
      </c>
      <c r="Q2892">
        <v>1</v>
      </c>
    </row>
    <row r="2893" spans="1:17" x14ac:dyDescent="0.35">
      <c r="A2893" s="7">
        <v>3405</v>
      </c>
      <c r="B2893" s="7" t="s">
        <v>9052</v>
      </c>
      <c r="C2893" s="77">
        <v>44867</v>
      </c>
      <c r="D2893" s="7" t="s">
        <v>6</v>
      </c>
      <c r="E2893">
        <v>75</v>
      </c>
      <c r="F2893" s="7" t="s">
        <v>8858</v>
      </c>
      <c r="G2893" s="7" t="s">
        <v>8871</v>
      </c>
      <c r="H2893" s="7" t="s">
        <v>9009</v>
      </c>
      <c r="I2893" s="7"/>
      <c r="J2893" s="7">
        <v>60</v>
      </c>
      <c r="K2893" s="7"/>
      <c r="L2893" s="7">
        <v>1.2</v>
      </c>
      <c r="M2893" s="7"/>
      <c r="N2893" s="7"/>
      <c r="O2893" s="7" t="s">
        <v>9056</v>
      </c>
      <c r="P2893" s="16">
        <f>IFERROR(LOOKUP(E2893,{30,43,48,53,58,63,68,73,78,83,88,93,97},{42,47,52,57,62,67,72,77,82,87,92,99,100}),999)</f>
        <v>77</v>
      </c>
      <c r="Q2893">
        <v>1</v>
      </c>
    </row>
    <row r="2894" spans="1:17" x14ac:dyDescent="0.35">
      <c r="A2894" s="7">
        <v>3406</v>
      </c>
      <c r="B2894" s="7" t="s">
        <v>9052</v>
      </c>
      <c r="C2894" s="77">
        <v>44867</v>
      </c>
      <c r="D2894" s="7" t="s">
        <v>6</v>
      </c>
      <c r="E2894">
        <v>84.5</v>
      </c>
      <c r="F2894" s="7" t="s">
        <v>8858</v>
      </c>
      <c r="G2894" s="7" t="s">
        <v>8871</v>
      </c>
      <c r="H2894" s="7" t="s">
        <v>9009</v>
      </c>
      <c r="I2894" s="7"/>
      <c r="J2894" s="7">
        <v>60</v>
      </c>
      <c r="K2894" s="7"/>
      <c r="L2894" s="7">
        <v>0.4</v>
      </c>
      <c r="M2894" s="7"/>
      <c r="N2894" s="7"/>
      <c r="O2894" s="7" t="s">
        <v>9056</v>
      </c>
      <c r="P2894" s="16">
        <f>IFERROR(LOOKUP(E2894,{30,43,48,53,58,63,68,73,78,83,88,93,97},{42,47,52,57,62,67,72,77,82,87,92,99,100}),999)</f>
        <v>87</v>
      </c>
      <c r="Q2894">
        <v>1</v>
      </c>
    </row>
    <row r="2895" spans="1:17" x14ac:dyDescent="0.35">
      <c r="A2895" s="7">
        <v>3407</v>
      </c>
      <c r="B2895" s="7" t="s">
        <v>9052</v>
      </c>
      <c r="C2895" s="77">
        <v>44867</v>
      </c>
      <c r="D2895" s="7" t="s">
        <v>6</v>
      </c>
      <c r="E2895">
        <v>84</v>
      </c>
      <c r="F2895" s="7" t="s">
        <v>8858</v>
      </c>
      <c r="G2895" s="7" t="s">
        <v>8871</v>
      </c>
      <c r="H2895" s="7" t="s">
        <v>9009</v>
      </c>
      <c r="I2895" s="7"/>
      <c r="J2895" s="7">
        <v>60</v>
      </c>
      <c r="K2895" s="7"/>
      <c r="L2895" s="7">
        <v>0.3</v>
      </c>
      <c r="M2895" s="7"/>
      <c r="N2895" s="7"/>
      <c r="O2895" s="7" t="s">
        <v>9056</v>
      </c>
      <c r="P2895" s="16">
        <f>IFERROR(LOOKUP(E2895,{30,43,48,53,58,63,68,73,78,83,88,93,97},{42,47,52,57,62,67,72,77,82,87,92,99,100}),999)</f>
        <v>87</v>
      </c>
      <c r="Q2895">
        <v>1</v>
      </c>
    </row>
    <row r="2896" spans="1:17" x14ac:dyDescent="0.35">
      <c r="A2896" s="7">
        <v>3408</v>
      </c>
      <c r="B2896" s="7" t="s">
        <v>9052</v>
      </c>
      <c r="C2896" s="77">
        <v>44867</v>
      </c>
      <c r="D2896" s="7" t="s">
        <v>6</v>
      </c>
      <c r="E2896">
        <v>73</v>
      </c>
      <c r="F2896" s="7" t="s">
        <v>8858</v>
      </c>
      <c r="G2896" s="7" t="s">
        <v>8871</v>
      </c>
      <c r="H2896" s="7" t="s">
        <v>9009</v>
      </c>
      <c r="I2896" s="7"/>
      <c r="J2896" s="7">
        <v>60</v>
      </c>
      <c r="K2896" s="7"/>
      <c r="L2896" s="7">
        <v>1.2</v>
      </c>
      <c r="M2896" s="7"/>
      <c r="N2896" s="7"/>
      <c r="O2896" s="7" t="s">
        <v>9056</v>
      </c>
      <c r="P2896" s="16">
        <f>IFERROR(LOOKUP(E2896,{30,43,48,53,58,63,68,73,78,83,88,93,97},{42,47,52,57,62,67,72,77,82,87,92,99,100}),999)</f>
        <v>77</v>
      </c>
      <c r="Q2896">
        <v>1</v>
      </c>
    </row>
    <row r="2897" spans="1:17" x14ac:dyDescent="0.35">
      <c r="A2897" s="7">
        <v>3409</v>
      </c>
      <c r="B2897" s="7" t="s">
        <v>9052</v>
      </c>
      <c r="C2897" s="77">
        <v>44867</v>
      </c>
      <c r="D2897" s="7" t="s">
        <v>6</v>
      </c>
      <c r="E2897">
        <v>79</v>
      </c>
      <c r="F2897" s="7" t="s">
        <v>8858</v>
      </c>
      <c r="G2897" s="7" t="s">
        <v>9</v>
      </c>
      <c r="H2897" s="7" t="s">
        <v>9053</v>
      </c>
      <c r="I2897" s="7">
        <v>220509</v>
      </c>
      <c r="J2897" s="7">
        <v>60</v>
      </c>
      <c r="K2897" s="157" t="s">
        <v>9078</v>
      </c>
      <c r="L2897" s="159">
        <v>0.3</v>
      </c>
      <c r="M2897" s="159" t="s">
        <v>9058</v>
      </c>
      <c r="N2897" s="7">
        <v>220509</v>
      </c>
      <c r="O2897" s="7" t="s">
        <v>9056</v>
      </c>
      <c r="P2897" s="16">
        <f>IFERROR(LOOKUP(E2897,{30,43,48,53,58,63,68,73,78,83,88,93,97},{42,47,52,57,62,67,72,77,82,87,92,99,100}),999)</f>
        <v>82</v>
      </c>
      <c r="Q2897">
        <v>1</v>
      </c>
    </row>
    <row r="2898" spans="1:17" ht="29" x14ac:dyDescent="0.35">
      <c r="A2898" s="7">
        <v>3410</v>
      </c>
      <c r="B2898" s="7" t="s">
        <v>9052</v>
      </c>
      <c r="C2898" s="77">
        <v>44867</v>
      </c>
      <c r="D2898" s="7" t="s">
        <v>6</v>
      </c>
      <c r="E2898">
        <v>87</v>
      </c>
      <c r="F2898" s="7" t="s">
        <v>8858</v>
      </c>
      <c r="G2898" s="7" t="s">
        <v>9</v>
      </c>
      <c r="H2898" s="7" t="s">
        <v>9053</v>
      </c>
      <c r="I2898" s="7">
        <v>220272</v>
      </c>
      <c r="J2898" s="7">
        <v>60</v>
      </c>
      <c r="K2898" s="157" t="s">
        <v>9108</v>
      </c>
      <c r="L2898" s="159">
        <v>0.3</v>
      </c>
      <c r="M2898" s="159" t="s">
        <v>9058</v>
      </c>
      <c r="N2898" s="7">
        <v>220272</v>
      </c>
      <c r="O2898" s="7" t="s">
        <v>9056</v>
      </c>
      <c r="P2898" s="16">
        <f>IFERROR(LOOKUP(E2898,{30,43,48,53,58,63,68,73,78,83,88,93,97},{42,47,52,57,62,67,72,77,82,87,92,99,100}),999)</f>
        <v>87</v>
      </c>
      <c r="Q2898">
        <v>1</v>
      </c>
    </row>
    <row r="2899" spans="1:17" x14ac:dyDescent="0.35">
      <c r="A2899" s="7">
        <v>3411</v>
      </c>
      <c r="B2899" s="7" t="s">
        <v>9052</v>
      </c>
      <c r="C2899" s="77">
        <v>44867</v>
      </c>
      <c r="D2899" s="7" t="s">
        <v>6</v>
      </c>
      <c r="E2899">
        <v>76.5</v>
      </c>
      <c r="F2899" s="7" t="s">
        <v>8858</v>
      </c>
      <c r="G2899" s="7" t="s">
        <v>8871</v>
      </c>
      <c r="H2899" s="7" t="s">
        <v>9009</v>
      </c>
      <c r="I2899" s="7"/>
      <c r="J2899" s="7">
        <v>18</v>
      </c>
      <c r="K2899" s="7"/>
      <c r="L2899" s="7">
        <v>0.3</v>
      </c>
      <c r="M2899" s="7"/>
      <c r="N2899" s="7"/>
      <c r="O2899" s="7" t="s">
        <v>9056</v>
      </c>
      <c r="P2899" s="16">
        <f>IFERROR(LOOKUP(E2899,{30,43,48,53,58,63,68,73,78,83,88,93,97},{42,47,52,57,62,67,72,77,82,87,92,99,100}),999)</f>
        <v>77</v>
      </c>
      <c r="Q2899">
        <v>1</v>
      </c>
    </row>
    <row r="2900" spans="1:17" x14ac:dyDescent="0.35">
      <c r="A2900" s="7">
        <v>3412</v>
      </c>
      <c r="B2900" s="7" t="s">
        <v>9052</v>
      </c>
      <c r="C2900" s="77">
        <v>44867</v>
      </c>
      <c r="D2900" s="7" t="s">
        <v>6</v>
      </c>
      <c r="E2900">
        <v>64.5</v>
      </c>
      <c r="F2900" s="7" t="s">
        <v>8858</v>
      </c>
      <c r="G2900" s="7" t="s">
        <v>9</v>
      </c>
      <c r="H2900" s="7" t="s">
        <v>9053</v>
      </c>
      <c r="I2900" s="7">
        <v>220195</v>
      </c>
      <c r="J2900" s="7">
        <v>18</v>
      </c>
      <c r="K2900" s="157" t="s">
        <v>9065</v>
      </c>
      <c r="L2900" s="7">
        <v>0.2</v>
      </c>
      <c r="M2900" s="159" t="s">
        <v>9058</v>
      </c>
      <c r="N2900" s="7">
        <v>220195</v>
      </c>
      <c r="O2900" s="7" t="s">
        <v>9056</v>
      </c>
      <c r="P2900" s="16">
        <f>IFERROR(LOOKUP(E2900,{30,43,48,53,58,63,68,73,78,83,88,93,97},{42,47,52,57,62,67,72,77,82,87,92,99,100}),999)</f>
        <v>67</v>
      </c>
      <c r="Q2900">
        <v>1</v>
      </c>
    </row>
    <row r="2901" spans="1:17" x14ac:dyDescent="0.35">
      <c r="A2901" s="7">
        <v>4001</v>
      </c>
      <c r="B2901" s="7" t="s">
        <v>9052</v>
      </c>
      <c r="C2901" s="77">
        <v>44873</v>
      </c>
      <c r="D2901" s="7" t="s">
        <v>16</v>
      </c>
      <c r="E2901">
        <v>81.5</v>
      </c>
      <c r="F2901" s="7" t="s">
        <v>8858</v>
      </c>
      <c r="G2901" s="7" t="s">
        <v>8871</v>
      </c>
      <c r="H2901" s="7" t="s">
        <v>9009</v>
      </c>
      <c r="I2901" s="7"/>
      <c r="J2901" s="7">
        <v>18</v>
      </c>
      <c r="K2901" s="7"/>
      <c r="L2901" s="7">
        <v>0.3</v>
      </c>
      <c r="M2901" s="7"/>
      <c r="N2901" s="7"/>
      <c r="O2901" s="7" t="s">
        <v>9056</v>
      </c>
      <c r="P2901" s="16">
        <f>IFERROR(LOOKUP(E2901,{30,43,48,53,58,63,68,73,78,83,88,93,97},{42,47,52,57,62,67,72,77,82,87,92,99,100}),999)</f>
        <v>82</v>
      </c>
      <c r="Q2901">
        <v>1</v>
      </c>
    </row>
    <row r="2902" spans="1:17" x14ac:dyDescent="0.35">
      <c r="A2902" s="7">
        <v>4002</v>
      </c>
      <c r="B2902" s="7" t="s">
        <v>9052</v>
      </c>
      <c r="C2902" s="77">
        <v>44873</v>
      </c>
      <c r="D2902" s="7" t="s">
        <v>16</v>
      </c>
      <c r="E2902">
        <v>71.5</v>
      </c>
      <c r="F2902" s="7" t="s">
        <v>8858</v>
      </c>
      <c r="G2902" s="7" t="s">
        <v>8871</v>
      </c>
      <c r="H2902" s="7" t="s">
        <v>9009</v>
      </c>
      <c r="I2902" s="7"/>
      <c r="J2902" s="7">
        <v>18</v>
      </c>
      <c r="K2902" s="7"/>
      <c r="L2902" s="7">
        <v>0.3</v>
      </c>
      <c r="M2902" s="7"/>
      <c r="N2902" s="7"/>
      <c r="O2902" s="7" t="s">
        <v>9056</v>
      </c>
      <c r="P2902" s="16">
        <f>IFERROR(LOOKUP(E2902,{30,43,48,53,58,63,68,73,78,83,88,93,97},{42,47,52,57,62,67,72,77,82,87,92,99,100}),999)</f>
        <v>72</v>
      </c>
      <c r="Q2902">
        <v>1</v>
      </c>
    </row>
    <row r="2903" spans="1:17" x14ac:dyDescent="0.35">
      <c r="A2903" s="7">
        <v>4003</v>
      </c>
      <c r="B2903" s="7" t="s">
        <v>9052</v>
      </c>
      <c r="C2903" s="77">
        <v>44873</v>
      </c>
      <c r="D2903" s="7" t="s">
        <v>16</v>
      </c>
      <c r="E2903">
        <v>80</v>
      </c>
      <c r="F2903" s="7" t="s">
        <v>8858</v>
      </c>
      <c r="G2903" s="7" t="s">
        <v>8871</v>
      </c>
      <c r="H2903" s="7" t="s">
        <v>9009</v>
      </c>
      <c r="I2903" s="7"/>
      <c r="J2903" s="7">
        <v>18</v>
      </c>
      <c r="K2903" s="7"/>
      <c r="L2903" s="7">
        <v>0.3</v>
      </c>
      <c r="M2903" s="7"/>
      <c r="N2903" s="7"/>
      <c r="O2903" s="7" t="s">
        <v>9056</v>
      </c>
      <c r="P2903" s="16">
        <f>IFERROR(LOOKUP(E2903,{30,43,48,53,58,63,68,73,78,83,88,93,97},{42,47,52,57,62,67,72,77,82,87,92,99,100}),999)</f>
        <v>82</v>
      </c>
      <c r="Q2903">
        <v>1</v>
      </c>
    </row>
    <row r="2904" spans="1:17" x14ac:dyDescent="0.35">
      <c r="A2904" s="7">
        <v>4004</v>
      </c>
      <c r="B2904" s="7" t="s">
        <v>9052</v>
      </c>
      <c r="C2904" s="77">
        <v>44873</v>
      </c>
      <c r="D2904" s="7" t="s">
        <v>16</v>
      </c>
      <c r="E2904">
        <v>82</v>
      </c>
      <c r="F2904" s="7" t="s">
        <v>8858</v>
      </c>
      <c r="G2904" s="7" t="s">
        <v>8871</v>
      </c>
      <c r="H2904" s="7" t="s">
        <v>9009</v>
      </c>
      <c r="I2904" s="7"/>
      <c r="J2904" s="7">
        <v>18</v>
      </c>
      <c r="K2904" s="7"/>
      <c r="L2904" s="7">
        <v>9.9</v>
      </c>
      <c r="M2904" s="7"/>
      <c r="N2904" s="7"/>
      <c r="O2904" s="7" t="s">
        <v>9056</v>
      </c>
      <c r="P2904" s="16">
        <f>IFERROR(LOOKUP(E2904,{30,43,48,53,58,63,68,73,78,83,88,93,97},{42,47,52,57,62,67,72,77,82,87,92,99,100}),999)</f>
        <v>82</v>
      </c>
      <c r="Q2904">
        <v>1</v>
      </c>
    </row>
    <row r="2905" spans="1:17" x14ac:dyDescent="0.35">
      <c r="A2905" s="7">
        <v>4005</v>
      </c>
      <c r="B2905" s="7" t="s">
        <v>9052</v>
      </c>
      <c r="C2905" s="77">
        <v>44873</v>
      </c>
      <c r="D2905" s="7" t="s">
        <v>16</v>
      </c>
      <c r="E2905">
        <v>80.5</v>
      </c>
      <c r="F2905" s="7" t="s">
        <v>8858</v>
      </c>
      <c r="G2905" s="7" t="s">
        <v>8871</v>
      </c>
      <c r="H2905" s="7" t="s">
        <v>9009</v>
      </c>
      <c r="I2905" s="7"/>
      <c r="J2905" s="7">
        <v>60</v>
      </c>
      <c r="K2905" s="7"/>
      <c r="L2905" s="7">
        <v>1.3</v>
      </c>
      <c r="M2905" s="7"/>
      <c r="N2905" s="7"/>
      <c r="O2905" s="7" t="s">
        <v>9056</v>
      </c>
      <c r="P2905" s="16">
        <f>IFERROR(LOOKUP(E2905,{30,43,48,53,58,63,68,73,78,83,88,93,97},{42,47,52,57,62,67,72,77,82,87,92,99,100}),999)</f>
        <v>82</v>
      </c>
      <c r="Q2905">
        <v>1</v>
      </c>
    </row>
    <row r="2906" spans="1:17" x14ac:dyDescent="0.35">
      <c r="A2906" s="7">
        <v>4006</v>
      </c>
      <c r="B2906" s="7" t="s">
        <v>9052</v>
      </c>
      <c r="C2906" s="77">
        <v>44873</v>
      </c>
      <c r="D2906" s="7" t="s">
        <v>16</v>
      </c>
      <c r="E2906">
        <v>82</v>
      </c>
      <c r="F2906" s="7" t="s">
        <v>8858</v>
      </c>
      <c r="G2906" s="7" t="s">
        <v>8871</v>
      </c>
      <c r="H2906" s="7" t="s">
        <v>9009</v>
      </c>
      <c r="I2906" s="7"/>
      <c r="J2906" s="7">
        <v>18</v>
      </c>
      <c r="K2906" s="7"/>
      <c r="L2906" s="7">
        <v>0.3</v>
      </c>
      <c r="M2906" s="7"/>
      <c r="N2906" s="7"/>
      <c r="O2906" s="7" t="s">
        <v>9056</v>
      </c>
      <c r="P2906" s="16">
        <f>IFERROR(LOOKUP(E2906,{30,43,48,53,58,63,68,73,78,83,88,93,97},{42,47,52,57,62,67,72,77,82,87,92,99,100}),999)</f>
        <v>82</v>
      </c>
      <c r="Q2906">
        <v>1</v>
      </c>
    </row>
    <row r="2907" spans="1:17" x14ac:dyDescent="0.35">
      <c r="A2907" s="7">
        <v>4007</v>
      </c>
      <c r="B2907" s="7" t="s">
        <v>9052</v>
      </c>
      <c r="C2907" s="77">
        <v>44873</v>
      </c>
      <c r="D2907" s="7" t="s">
        <v>16</v>
      </c>
      <c r="E2907">
        <v>80.5</v>
      </c>
      <c r="F2907" s="7" t="s">
        <v>8858</v>
      </c>
      <c r="G2907" s="7" t="s">
        <v>8871</v>
      </c>
      <c r="H2907" s="7" t="s">
        <v>9009</v>
      </c>
      <c r="I2907" s="7"/>
      <c r="J2907" s="7">
        <v>60</v>
      </c>
      <c r="K2907" s="7"/>
      <c r="L2907" s="7">
        <v>0.3</v>
      </c>
      <c r="M2907" s="7"/>
      <c r="N2907" s="7"/>
      <c r="O2907" s="7" t="s">
        <v>9056</v>
      </c>
      <c r="P2907" s="16">
        <f>IFERROR(LOOKUP(E2907,{30,43,48,53,58,63,68,73,78,83,88,93,97},{42,47,52,57,62,67,72,77,82,87,92,99,100}),999)</f>
        <v>82</v>
      </c>
      <c r="Q2907">
        <v>1</v>
      </c>
    </row>
    <row r="2908" spans="1:17" x14ac:dyDescent="0.35">
      <c r="A2908" s="7">
        <v>4008</v>
      </c>
      <c r="B2908" s="7" t="s">
        <v>9052</v>
      </c>
      <c r="C2908" s="77">
        <v>44873</v>
      </c>
      <c r="D2908" s="7" t="s">
        <v>16</v>
      </c>
      <c r="E2908">
        <v>81.5</v>
      </c>
      <c r="F2908" s="7" t="s">
        <v>8858</v>
      </c>
      <c r="G2908" s="7" t="s">
        <v>8871</v>
      </c>
      <c r="H2908" s="7" t="s">
        <v>9009</v>
      </c>
      <c r="I2908" s="7"/>
      <c r="J2908" s="7">
        <v>18</v>
      </c>
      <c r="K2908" s="7"/>
      <c r="L2908" s="7">
        <v>9.9</v>
      </c>
      <c r="M2908" s="7"/>
      <c r="N2908" s="7"/>
      <c r="O2908" s="7" t="s">
        <v>9056</v>
      </c>
      <c r="P2908" s="16">
        <f>IFERROR(LOOKUP(E2908,{30,43,48,53,58,63,68,73,78,83,88,93,97},{42,47,52,57,62,67,72,77,82,87,92,99,100}),999)</f>
        <v>82</v>
      </c>
      <c r="Q2908">
        <v>1</v>
      </c>
    </row>
    <row r="2909" spans="1:17" x14ac:dyDescent="0.35">
      <c r="A2909" s="7">
        <v>4009</v>
      </c>
      <c r="B2909" s="7" t="s">
        <v>9052</v>
      </c>
      <c r="C2909" s="77">
        <v>44873</v>
      </c>
      <c r="D2909" s="7" t="s">
        <v>16</v>
      </c>
      <c r="E2909">
        <v>80</v>
      </c>
      <c r="F2909" s="7" t="s">
        <v>8858</v>
      </c>
      <c r="G2909" s="7" t="s">
        <v>9</v>
      </c>
      <c r="H2909" s="7" t="s">
        <v>9053</v>
      </c>
      <c r="I2909" s="7">
        <v>220513</v>
      </c>
      <c r="J2909" s="7">
        <v>60</v>
      </c>
      <c r="K2909" s="157" t="s">
        <v>9080</v>
      </c>
      <c r="L2909" s="159">
        <v>0.3</v>
      </c>
      <c r="M2909" s="159" t="s">
        <v>9058</v>
      </c>
      <c r="N2909" s="7">
        <v>220513</v>
      </c>
      <c r="O2909" s="7" t="s">
        <v>9056</v>
      </c>
      <c r="P2909" s="16">
        <f>IFERROR(LOOKUP(E2909,{30,43,48,53,58,63,68,73,78,83,88,93,97},{42,47,52,57,62,67,72,77,82,87,92,99,100}),999)</f>
        <v>82</v>
      </c>
      <c r="Q2909">
        <v>1</v>
      </c>
    </row>
    <row r="2910" spans="1:17" x14ac:dyDescent="0.35">
      <c r="A2910" s="7">
        <v>4010</v>
      </c>
      <c r="B2910" s="7" t="s">
        <v>9052</v>
      </c>
      <c r="C2910" s="77">
        <v>44873</v>
      </c>
      <c r="D2910" s="7" t="s">
        <v>16</v>
      </c>
      <c r="E2910">
        <v>75.5</v>
      </c>
      <c r="F2910" s="7" t="s">
        <v>8858</v>
      </c>
      <c r="G2910" s="7" t="s">
        <v>8871</v>
      </c>
      <c r="H2910" s="7" t="s">
        <v>9009</v>
      </c>
      <c r="I2910" s="7"/>
      <c r="J2910" s="7">
        <v>60</v>
      </c>
      <c r="K2910" s="7"/>
      <c r="L2910" s="7">
        <v>0.3</v>
      </c>
      <c r="M2910" s="7"/>
      <c r="N2910" s="7"/>
      <c r="O2910" s="7" t="s">
        <v>9056</v>
      </c>
      <c r="P2910" s="16">
        <f>IFERROR(LOOKUP(E2910,{30,43,48,53,58,63,68,73,78,83,88,93,97},{42,47,52,57,62,67,72,77,82,87,92,99,100}),999)</f>
        <v>77</v>
      </c>
      <c r="Q2910">
        <v>1</v>
      </c>
    </row>
    <row r="2911" spans="1:17" x14ac:dyDescent="0.35">
      <c r="A2911" s="7">
        <v>4011</v>
      </c>
      <c r="B2911" s="7" t="s">
        <v>9052</v>
      </c>
      <c r="C2911" s="77">
        <v>44873</v>
      </c>
      <c r="D2911" s="7" t="s">
        <v>16</v>
      </c>
      <c r="E2911">
        <v>73</v>
      </c>
      <c r="F2911" s="7" t="s">
        <v>8858</v>
      </c>
      <c r="G2911" s="7" t="s">
        <v>8871</v>
      </c>
      <c r="H2911" s="7" t="s">
        <v>9009</v>
      </c>
      <c r="I2911" s="7"/>
      <c r="J2911" s="7">
        <v>18</v>
      </c>
      <c r="K2911" s="7"/>
      <c r="L2911" s="7">
        <v>0.3</v>
      </c>
      <c r="M2911" s="7"/>
      <c r="N2911" s="7"/>
      <c r="O2911" s="7" t="s">
        <v>9056</v>
      </c>
      <c r="P2911" s="16">
        <f>IFERROR(LOOKUP(E2911,{30,43,48,53,58,63,68,73,78,83,88,93,97},{42,47,52,57,62,67,72,77,82,87,92,99,100}),999)</f>
        <v>77</v>
      </c>
      <c r="Q2911">
        <v>1</v>
      </c>
    </row>
    <row r="2912" spans="1:17" x14ac:dyDescent="0.35">
      <c r="A2912" s="7">
        <v>4012</v>
      </c>
      <c r="B2912" s="7" t="s">
        <v>9052</v>
      </c>
      <c r="C2912" s="77">
        <v>44873</v>
      </c>
      <c r="D2912" s="7" t="s">
        <v>16</v>
      </c>
      <c r="E2912">
        <v>80.5</v>
      </c>
      <c r="F2912" s="7" t="s">
        <v>8858</v>
      </c>
      <c r="G2912" s="7" t="s">
        <v>8871</v>
      </c>
      <c r="H2912" s="7" t="s">
        <v>9009</v>
      </c>
      <c r="I2912" s="7"/>
      <c r="J2912" s="7">
        <v>18</v>
      </c>
      <c r="K2912" s="7"/>
      <c r="L2912" s="7">
        <v>9.9</v>
      </c>
      <c r="M2912" s="7"/>
      <c r="N2912" s="7"/>
      <c r="O2912" s="7" t="s">
        <v>9056</v>
      </c>
      <c r="P2912" s="16">
        <f>IFERROR(LOOKUP(E2912,{30,43,48,53,58,63,68,73,78,83,88,93,97},{42,47,52,57,62,67,72,77,82,87,92,99,100}),999)</f>
        <v>82</v>
      </c>
      <c r="Q2912">
        <v>1</v>
      </c>
    </row>
    <row r="2913" spans="1:17" x14ac:dyDescent="0.35">
      <c r="A2913" s="7">
        <v>4013</v>
      </c>
      <c r="B2913" s="7" t="s">
        <v>9052</v>
      </c>
      <c r="C2913" s="77">
        <v>44873</v>
      </c>
      <c r="D2913" s="7" t="s">
        <v>16</v>
      </c>
      <c r="E2913">
        <v>78.5</v>
      </c>
      <c r="F2913" s="7" t="s">
        <v>8858</v>
      </c>
      <c r="G2913" s="7" t="s">
        <v>8871</v>
      </c>
      <c r="H2913" s="7" t="s">
        <v>9009</v>
      </c>
      <c r="I2913" s="7"/>
      <c r="J2913" s="7">
        <v>18</v>
      </c>
      <c r="K2913" s="7"/>
      <c r="L2913" s="7">
        <v>0.2</v>
      </c>
      <c r="M2913" s="7"/>
      <c r="N2913" s="7"/>
      <c r="O2913" s="7" t="s">
        <v>9056</v>
      </c>
      <c r="P2913" s="16">
        <f>IFERROR(LOOKUP(E2913,{30,43,48,53,58,63,68,73,78,83,88,93,97},{42,47,52,57,62,67,72,77,82,87,92,99,100}),999)</f>
        <v>82</v>
      </c>
      <c r="Q2913">
        <v>1</v>
      </c>
    </row>
    <row r="2914" spans="1:17" x14ac:dyDescent="0.35">
      <c r="A2914" s="7">
        <v>4014</v>
      </c>
      <c r="B2914" s="7" t="s">
        <v>9052</v>
      </c>
      <c r="C2914" s="77">
        <v>44873</v>
      </c>
      <c r="D2914" s="7" t="s">
        <v>16</v>
      </c>
      <c r="E2914">
        <v>72.5</v>
      </c>
      <c r="F2914" s="7" t="s">
        <v>8858</v>
      </c>
      <c r="G2914" s="7" t="s">
        <v>9</v>
      </c>
      <c r="H2914" s="7" t="s">
        <v>9053</v>
      </c>
      <c r="I2914" s="7">
        <v>637603</v>
      </c>
      <c r="J2914" s="7">
        <v>18</v>
      </c>
      <c r="K2914" s="157" t="s">
        <v>9055</v>
      </c>
      <c r="L2914" s="159">
        <v>1.2</v>
      </c>
      <c r="M2914" s="159" t="s">
        <v>9000</v>
      </c>
      <c r="N2914" s="7">
        <v>637603</v>
      </c>
      <c r="O2914" s="7" t="s">
        <v>9056</v>
      </c>
      <c r="P2914" s="16">
        <f>IFERROR(LOOKUP(E2914,{30,43,48,53,58,63,68,73,78,83,88,93,97},{42,47,52,57,62,67,72,77,82,87,92,99,100}),999)</f>
        <v>72</v>
      </c>
      <c r="Q2914">
        <v>1</v>
      </c>
    </row>
    <row r="2915" spans="1:17" x14ac:dyDescent="0.35">
      <c r="A2915" s="7">
        <v>4015</v>
      </c>
      <c r="B2915" s="7" t="s">
        <v>9052</v>
      </c>
      <c r="C2915" s="77">
        <v>44873</v>
      </c>
      <c r="D2915" s="7" t="s">
        <v>16</v>
      </c>
      <c r="E2915">
        <v>80</v>
      </c>
      <c r="F2915" s="7" t="s">
        <v>8858</v>
      </c>
      <c r="G2915" s="7" t="s">
        <v>8871</v>
      </c>
      <c r="H2915" s="7" t="s">
        <v>9009</v>
      </c>
      <c r="I2915" s="7"/>
      <c r="J2915" s="7">
        <v>60</v>
      </c>
      <c r="K2915" s="7"/>
      <c r="L2915" s="7">
        <v>9.9</v>
      </c>
      <c r="M2915" s="7"/>
      <c r="N2915" s="7"/>
      <c r="O2915" s="7" t="s">
        <v>9056</v>
      </c>
      <c r="P2915" s="16">
        <f>IFERROR(LOOKUP(E2915,{30,43,48,53,58,63,68,73,78,83,88,93,97},{42,47,52,57,62,67,72,77,82,87,92,99,100}),999)</f>
        <v>82</v>
      </c>
      <c r="Q2915">
        <v>1</v>
      </c>
    </row>
    <row r="2916" spans="1:17" ht="29" x14ac:dyDescent="0.35">
      <c r="A2916" s="7">
        <v>4016</v>
      </c>
      <c r="B2916" s="7" t="s">
        <v>9052</v>
      </c>
      <c r="C2916" s="77">
        <v>44873</v>
      </c>
      <c r="D2916" s="7" t="s">
        <v>16</v>
      </c>
      <c r="E2916">
        <v>85</v>
      </c>
      <c r="F2916" s="7" t="s">
        <v>8858</v>
      </c>
      <c r="G2916" s="7" t="s">
        <v>9</v>
      </c>
      <c r="H2916" s="7" t="s">
        <v>9053</v>
      </c>
      <c r="I2916" s="7">
        <v>220269</v>
      </c>
      <c r="J2916" s="7">
        <v>18</v>
      </c>
      <c r="K2916" s="157" t="s">
        <v>9113</v>
      </c>
      <c r="L2916" s="159">
        <v>0.3</v>
      </c>
      <c r="M2916" s="159" t="s">
        <v>9058</v>
      </c>
      <c r="N2916" s="7">
        <v>220269</v>
      </c>
      <c r="O2916" s="7" t="s">
        <v>9056</v>
      </c>
      <c r="P2916" s="16">
        <f>IFERROR(LOOKUP(E2916,{30,43,48,53,58,63,68,73,78,83,88,93,97},{42,47,52,57,62,67,72,77,82,87,92,99,100}),999)</f>
        <v>87</v>
      </c>
      <c r="Q2916">
        <v>1</v>
      </c>
    </row>
    <row r="2917" spans="1:17" x14ac:dyDescent="0.35">
      <c r="A2917" s="7">
        <v>4017</v>
      </c>
      <c r="B2917" s="7" t="s">
        <v>9052</v>
      </c>
      <c r="C2917" s="77">
        <v>44873</v>
      </c>
      <c r="D2917" s="7" t="s">
        <v>16</v>
      </c>
      <c r="E2917">
        <v>79</v>
      </c>
      <c r="F2917" s="7" t="s">
        <v>8858</v>
      </c>
      <c r="G2917" s="7" t="s">
        <v>8871</v>
      </c>
      <c r="H2917" s="7" t="s">
        <v>9009</v>
      </c>
      <c r="I2917" s="7"/>
      <c r="J2917" s="7">
        <v>60</v>
      </c>
      <c r="K2917" s="7"/>
      <c r="L2917" s="7">
        <v>0.3</v>
      </c>
      <c r="M2917" s="7"/>
      <c r="N2917" s="7"/>
      <c r="O2917" s="7" t="s">
        <v>9056</v>
      </c>
      <c r="P2917" s="16">
        <f>IFERROR(LOOKUP(E2917,{30,43,48,53,58,63,68,73,78,83,88,93,97},{42,47,52,57,62,67,72,77,82,87,92,99,100}),999)</f>
        <v>82</v>
      </c>
      <c r="Q2917">
        <v>1</v>
      </c>
    </row>
    <row r="2918" spans="1:17" x14ac:dyDescent="0.35">
      <c r="A2918" s="7">
        <v>4018</v>
      </c>
      <c r="B2918" s="7" t="s">
        <v>9052</v>
      </c>
      <c r="C2918" s="77">
        <v>44873</v>
      </c>
      <c r="D2918" s="7" t="s">
        <v>16</v>
      </c>
      <c r="E2918">
        <v>82.5</v>
      </c>
      <c r="F2918" s="7" t="s">
        <v>8858</v>
      </c>
      <c r="G2918" s="7" t="s">
        <v>8871</v>
      </c>
      <c r="H2918" s="7" t="s">
        <v>9009</v>
      </c>
      <c r="I2918" s="7"/>
      <c r="J2918" s="7">
        <v>18</v>
      </c>
      <c r="K2918" s="7"/>
      <c r="L2918" s="7">
        <v>0.3</v>
      </c>
      <c r="M2918" s="7"/>
      <c r="N2918" s="7"/>
      <c r="O2918" s="7" t="s">
        <v>9056</v>
      </c>
      <c r="P2918" s="16">
        <f>IFERROR(LOOKUP(E2918,{30,43,48,53,58,63,68,73,78,83,88,93,97},{42,47,52,57,62,67,72,77,82,87,92,99,100}),999)</f>
        <v>82</v>
      </c>
      <c r="Q2918">
        <v>1</v>
      </c>
    </row>
    <row r="2919" spans="1:17" x14ac:dyDescent="0.35">
      <c r="A2919" s="7">
        <v>4019</v>
      </c>
      <c r="B2919" s="7" t="s">
        <v>9052</v>
      </c>
      <c r="C2919" s="77">
        <v>44873</v>
      </c>
      <c r="D2919" s="7" t="s">
        <v>16</v>
      </c>
      <c r="E2919">
        <v>74</v>
      </c>
      <c r="F2919" s="7" t="s">
        <v>8858</v>
      </c>
      <c r="G2919" s="7" t="s">
        <v>8871</v>
      </c>
      <c r="H2919" s="7" t="s">
        <v>9009</v>
      </c>
      <c r="I2919" s="7"/>
      <c r="J2919" s="7">
        <v>18</v>
      </c>
      <c r="K2919" s="7"/>
      <c r="L2919" s="7">
        <v>0.3</v>
      </c>
      <c r="M2919" s="7"/>
      <c r="N2919" s="7"/>
      <c r="O2919" s="7" t="s">
        <v>9056</v>
      </c>
      <c r="P2919" s="16">
        <f>IFERROR(LOOKUP(E2919,{30,43,48,53,58,63,68,73,78,83,88,93,97},{42,47,52,57,62,67,72,77,82,87,92,99,100}),999)</f>
        <v>77</v>
      </c>
      <c r="Q2919">
        <v>1</v>
      </c>
    </row>
    <row r="2920" spans="1:17" x14ac:dyDescent="0.35">
      <c r="A2920" s="7">
        <v>4020</v>
      </c>
      <c r="B2920" s="7" t="s">
        <v>9052</v>
      </c>
      <c r="C2920" s="77">
        <v>44873</v>
      </c>
      <c r="D2920" s="7" t="s">
        <v>16</v>
      </c>
      <c r="E2920">
        <v>71</v>
      </c>
      <c r="F2920" s="7" t="s">
        <v>8858</v>
      </c>
      <c r="G2920" s="7" t="s">
        <v>9</v>
      </c>
      <c r="H2920" s="7" t="s">
        <v>9053</v>
      </c>
      <c r="I2920" s="7">
        <v>220199</v>
      </c>
      <c r="J2920" s="7">
        <v>18</v>
      </c>
      <c r="K2920" s="157" t="s">
        <v>9057</v>
      </c>
      <c r="L2920" s="159">
        <v>0.2</v>
      </c>
      <c r="M2920" s="159" t="s">
        <v>9058</v>
      </c>
      <c r="N2920" s="7">
        <v>220199</v>
      </c>
      <c r="O2920" s="7" t="s">
        <v>9056</v>
      </c>
      <c r="P2920" s="16">
        <f>IFERROR(LOOKUP(E2920,{30,43,48,53,58,63,68,73,78,83,88,93,97},{42,47,52,57,62,67,72,77,82,87,92,99,100}),999)</f>
        <v>72</v>
      </c>
      <c r="Q2920">
        <v>1</v>
      </c>
    </row>
    <row r="2921" spans="1:17" x14ac:dyDescent="0.35">
      <c r="A2921" s="7">
        <v>4021</v>
      </c>
      <c r="B2921" s="7" t="s">
        <v>9052</v>
      </c>
      <c r="C2921" s="77">
        <v>44873</v>
      </c>
      <c r="D2921" s="7" t="s">
        <v>16</v>
      </c>
      <c r="E2921">
        <v>85</v>
      </c>
      <c r="F2921" s="7" t="s">
        <v>8858</v>
      </c>
      <c r="G2921" s="7" t="s">
        <v>8871</v>
      </c>
      <c r="H2921" s="7" t="s">
        <v>9009</v>
      </c>
      <c r="I2921" s="7"/>
      <c r="J2921" s="7">
        <v>60</v>
      </c>
      <c r="K2921" s="7"/>
      <c r="L2921" s="7">
        <v>0.4</v>
      </c>
      <c r="M2921" s="7"/>
      <c r="N2921" s="7"/>
      <c r="O2921" s="7" t="s">
        <v>9056</v>
      </c>
      <c r="P2921" s="16">
        <f>IFERROR(LOOKUP(E2921,{30,43,48,53,58,63,68,73,78,83,88,93,97},{42,47,52,57,62,67,72,77,82,87,92,99,100}),999)</f>
        <v>87</v>
      </c>
      <c r="Q2921">
        <v>1</v>
      </c>
    </row>
    <row r="2922" spans="1:17" x14ac:dyDescent="0.35">
      <c r="A2922" s="7">
        <v>4022</v>
      </c>
      <c r="B2922" s="7" t="s">
        <v>9052</v>
      </c>
      <c r="C2922" s="77">
        <v>44873</v>
      </c>
      <c r="D2922" s="7" t="s">
        <v>16</v>
      </c>
      <c r="E2922">
        <v>87</v>
      </c>
      <c r="F2922" s="7" t="s">
        <v>8858</v>
      </c>
      <c r="G2922" s="7" t="s">
        <v>8871</v>
      </c>
      <c r="H2922" s="7" t="s">
        <v>9009</v>
      </c>
      <c r="I2922" s="7"/>
      <c r="J2922" s="7">
        <v>18</v>
      </c>
      <c r="K2922" s="7"/>
      <c r="L2922" s="7">
        <v>0.4</v>
      </c>
      <c r="M2922" s="7"/>
      <c r="N2922" s="7"/>
      <c r="O2922" s="7" t="s">
        <v>9056</v>
      </c>
      <c r="P2922" s="16">
        <f>IFERROR(LOOKUP(E2922,{30,43,48,53,58,63,68,73,78,83,88,93,97},{42,47,52,57,62,67,72,77,82,87,92,99,100}),999)</f>
        <v>87</v>
      </c>
      <c r="Q2922">
        <v>1</v>
      </c>
    </row>
    <row r="2923" spans="1:17" x14ac:dyDescent="0.35">
      <c r="A2923" s="7">
        <v>4023</v>
      </c>
      <c r="B2923" s="7" t="s">
        <v>9052</v>
      </c>
      <c r="C2923" s="77">
        <v>44873</v>
      </c>
      <c r="D2923" s="7" t="s">
        <v>16</v>
      </c>
      <c r="E2923">
        <v>79</v>
      </c>
      <c r="F2923" s="7" t="s">
        <v>8858</v>
      </c>
      <c r="G2923" s="7" t="s">
        <v>8871</v>
      </c>
      <c r="H2923" s="7" t="s">
        <v>9009</v>
      </c>
      <c r="I2923" s="7"/>
      <c r="J2923" s="7">
        <v>18</v>
      </c>
      <c r="K2923" s="7"/>
      <c r="L2923" s="7">
        <v>0.3</v>
      </c>
      <c r="M2923" s="7"/>
      <c r="N2923" s="7"/>
      <c r="O2923" s="7" t="s">
        <v>9056</v>
      </c>
      <c r="P2923" s="16">
        <f>IFERROR(LOOKUP(E2923,{30,43,48,53,58,63,68,73,78,83,88,93,97},{42,47,52,57,62,67,72,77,82,87,92,99,100}),999)</f>
        <v>82</v>
      </c>
      <c r="Q2923">
        <v>1</v>
      </c>
    </row>
    <row r="2924" spans="1:17" x14ac:dyDescent="0.35">
      <c r="A2924" s="7">
        <v>4024</v>
      </c>
      <c r="B2924" s="7" t="s">
        <v>9052</v>
      </c>
      <c r="C2924" s="77">
        <v>44873</v>
      </c>
      <c r="D2924" s="7" t="s">
        <v>16</v>
      </c>
      <c r="E2924">
        <v>84</v>
      </c>
      <c r="F2924" s="7" t="s">
        <v>8858</v>
      </c>
      <c r="G2924" s="7" t="s">
        <v>8871</v>
      </c>
      <c r="H2924" s="7" t="s">
        <v>9009</v>
      </c>
      <c r="I2924" s="7"/>
      <c r="J2924" s="7">
        <v>18</v>
      </c>
      <c r="K2924" s="7"/>
      <c r="L2924" s="7">
        <v>9.9</v>
      </c>
      <c r="M2924" s="7"/>
      <c r="N2924" s="7"/>
      <c r="O2924" s="7" t="s">
        <v>9056</v>
      </c>
      <c r="P2924" s="16">
        <f>IFERROR(LOOKUP(E2924,{30,43,48,53,58,63,68,73,78,83,88,93,97},{42,47,52,57,62,67,72,77,82,87,92,99,100}),999)</f>
        <v>87</v>
      </c>
      <c r="Q2924">
        <v>1</v>
      </c>
    </row>
    <row r="2925" spans="1:17" x14ac:dyDescent="0.35">
      <c r="A2925" s="7">
        <v>4025</v>
      </c>
      <c r="B2925" s="7" t="s">
        <v>9052</v>
      </c>
      <c r="C2925" s="77">
        <v>44873</v>
      </c>
      <c r="D2925" s="7" t="s">
        <v>16</v>
      </c>
      <c r="E2925">
        <v>84</v>
      </c>
      <c r="F2925" s="7" t="s">
        <v>8858</v>
      </c>
      <c r="G2925" s="7" t="s">
        <v>8871</v>
      </c>
      <c r="H2925" s="7" t="s">
        <v>9009</v>
      </c>
      <c r="I2925" s="7"/>
      <c r="J2925" s="7">
        <v>18</v>
      </c>
      <c r="K2925" s="7"/>
      <c r="L2925" s="7">
        <v>0.3</v>
      </c>
      <c r="M2925" s="7"/>
      <c r="N2925" s="7"/>
      <c r="O2925" s="7" t="s">
        <v>9056</v>
      </c>
      <c r="P2925" s="16">
        <f>IFERROR(LOOKUP(E2925,{30,43,48,53,58,63,68,73,78,83,88,93,97},{42,47,52,57,62,67,72,77,82,87,92,99,100}),999)</f>
        <v>87</v>
      </c>
      <c r="Q2925">
        <v>1</v>
      </c>
    </row>
    <row r="2926" spans="1:17" x14ac:dyDescent="0.35">
      <c r="A2926" s="7">
        <v>4026</v>
      </c>
      <c r="B2926" s="7" t="s">
        <v>9052</v>
      </c>
      <c r="C2926" s="77">
        <v>44873</v>
      </c>
      <c r="D2926" s="7" t="s">
        <v>16</v>
      </c>
      <c r="E2926">
        <v>69.5</v>
      </c>
      <c r="F2926" s="7" t="s">
        <v>8858</v>
      </c>
      <c r="G2926" s="7" t="s">
        <v>9</v>
      </c>
      <c r="H2926" s="7" t="s">
        <v>9053</v>
      </c>
      <c r="I2926" s="7">
        <v>637603</v>
      </c>
      <c r="J2926" s="7">
        <v>18</v>
      </c>
      <c r="K2926" s="157" t="s">
        <v>9055</v>
      </c>
      <c r="L2926" s="159">
        <v>1.2</v>
      </c>
      <c r="M2926" s="159" t="s">
        <v>9000</v>
      </c>
      <c r="N2926" s="7">
        <v>637603</v>
      </c>
      <c r="O2926" s="7" t="s">
        <v>9056</v>
      </c>
      <c r="P2926" s="16">
        <f>IFERROR(LOOKUP(E2926,{30,43,48,53,58,63,68,73,78,83,88,93,97},{42,47,52,57,62,67,72,77,82,87,92,99,100}),999)</f>
        <v>72</v>
      </c>
      <c r="Q2926">
        <v>1</v>
      </c>
    </row>
    <row r="2927" spans="1:17" x14ac:dyDescent="0.35">
      <c r="A2927" s="7">
        <v>4027</v>
      </c>
      <c r="B2927" s="7" t="s">
        <v>9052</v>
      </c>
      <c r="C2927" s="77">
        <v>44873</v>
      </c>
      <c r="D2927" s="7" t="s">
        <v>16</v>
      </c>
      <c r="E2927">
        <v>79</v>
      </c>
      <c r="F2927" s="7" t="s">
        <v>8858</v>
      </c>
      <c r="G2927" s="7" t="s">
        <v>8871</v>
      </c>
      <c r="H2927" s="7" t="s">
        <v>9009</v>
      </c>
      <c r="I2927" s="7"/>
      <c r="J2927" s="7">
        <v>60</v>
      </c>
      <c r="K2927" s="7"/>
      <c r="L2927" s="7">
        <v>0.3</v>
      </c>
      <c r="M2927" s="7"/>
      <c r="N2927" s="7"/>
      <c r="O2927" s="7" t="s">
        <v>9056</v>
      </c>
      <c r="P2927" s="16">
        <f>IFERROR(LOOKUP(E2927,{30,43,48,53,58,63,68,73,78,83,88,93,97},{42,47,52,57,62,67,72,77,82,87,92,99,100}),999)</f>
        <v>82</v>
      </c>
      <c r="Q2927">
        <v>1</v>
      </c>
    </row>
    <row r="2928" spans="1:17" x14ac:dyDescent="0.35">
      <c r="A2928" s="7">
        <v>4028</v>
      </c>
      <c r="B2928" s="7" t="s">
        <v>9052</v>
      </c>
      <c r="C2928" s="77">
        <v>44873</v>
      </c>
      <c r="D2928" s="7" t="s">
        <v>16</v>
      </c>
      <c r="E2928">
        <v>71.5</v>
      </c>
      <c r="F2928" s="7" t="s">
        <v>8858</v>
      </c>
      <c r="G2928" s="7" t="s">
        <v>9</v>
      </c>
      <c r="H2928" s="7" t="s">
        <v>9053</v>
      </c>
      <c r="I2928" s="7">
        <v>220510</v>
      </c>
      <c r="J2928" s="7">
        <v>60</v>
      </c>
      <c r="K2928" s="157" t="s">
        <v>9078</v>
      </c>
      <c r="L2928" s="159">
        <v>0.3</v>
      </c>
      <c r="M2928" s="159" t="s">
        <v>9058</v>
      </c>
      <c r="N2928" s="7">
        <v>220510</v>
      </c>
      <c r="O2928" s="7" t="s">
        <v>9056</v>
      </c>
      <c r="P2928" s="16">
        <f>IFERROR(LOOKUP(E2928,{30,43,48,53,58,63,68,73,78,83,88,93,97},{42,47,52,57,62,67,72,77,82,87,92,99,100}),999)</f>
        <v>72</v>
      </c>
      <c r="Q2928">
        <v>1</v>
      </c>
    </row>
    <row r="2929" spans="1:17" x14ac:dyDescent="0.35">
      <c r="A2929" s="7">
        <v>4029</v>
      </c>
      <c r="B2929" s="7" t="s">
        <v>9052</v>
      </c>
      <c r="C2929" s="77">
        <v>44873</v>
      </c>
      <c r="D2929" s="7" t="s">
        <v>16</v>
      </c>
      <c r="E2929">
        <v>81</v>
      </c>
      <c r="F2929" s="7" t="s">
        <v>8858</v>
      </c>
      <c r="G2929" s="7" t="s">
        <v>8871</v>
      </c>
      <c r="H2929" s="7" t="s">
        <v>9009</v>
      </c>
      <c r="I2929" s="7"/>
      <c r="J2929" s="7">
        <v>18</v>
      </c>
      <c r="K2929" s="7"/>
      <c r="L2929" s="7">
        <v>0.2</v>
      </c>
      <c r="M2929" s="7"/>
      <c r="N2929" s="7"/>
      <c r="O2929" s="7" t="s">
        <v>9056</v>
      </c>
      <c r="P2929" s="16">
        <f>IFERROR(LOOKUP(E2929,{30,43,48,53,58,63,68,73,78,83,88,93,97},{42,47,52,57,62,67,72,77,82,87,92,99,100}),999)</f>
        <v>82</v>
      </c>
      <c r="Q2929">
        <v>1</v>
      </c>
    </row>
    <row r="2930" spans="1:17" x14ac:dyDescent="0.35">
      <c r="A2930" s="7">
        <v>4030</v>
      </c>
      <c r="B2930" s="7" t="s">
        <v>9052</v>
      </c>
      <c r="C2930" s="77">
        <v>44873</v>
      </c>
      <c r="D2930" s="7" t="s">
        <v>16</v>
      </c>
      <c r="E2930">
        <v>80</v>
      </c>
      <c r="F2930" s="7" t="s">
        <v>8858</v>
      </c>
      <c r="G2930" s="7" t="s">
        <v>8871</v>
      </c>
      <c r="H2930" s="7" t="s">
        <v>9009</v>
      </c>
      <c r="I2930" s="7"/>
      <c r="J2930" s="7">
        <v>60</v>
      </c>
      <c r="K2930" s="7"/>
      <c r="L2930" s="7">
        <v>0.3</v>
      </c>
      <c r="M2930" s="7"/>
      <c r="N2930" s="7"/>
      <c r="O2930" s="7" t="s">
        <v>9056</v>
      </c>
      <c r="P2930" s="16">
        <f>IFERROR(LOOKUP(E2930,{30,43,48,53,58,63,68,73,78,83,88,93,97},{42,47,52,57,62,67,72,77,82,87,92,99,100}),999)</f>
        <v>82</v>
      </c>
      <c r="Q2930">
        <v>1</v>
      </c>
    </row>
    <row r="2931" spans="1:17" ht="29" x14ac:dyDescent="0.35">
      <c r="A2931" s="7">
        <v>4031</v>
      </c>
      <c r="B2931" s="7" t="s">
        <v>9052</v>
      </c>
      <c r="C2931" s="77">
        <v>44873</v>
      </c>
      <c r="D2931" s="7" t="s">
        <v>16</v>
      </c>
      <c r="E2931">
        <v>78.5</v>
      </c>
      <c r="F2931" s="7" t="s">
        <v>8858</v>
      </c>
      <c r="G2931" s="7" t="s">
        <v>9</v>
      </c>
      <c r="H2931" s="7" t="s">
        <v>9053</v>
      </c>
      <c r="I2931" s="7">
        <v>220511</v>
      </c>
      <c r="J2931" s="7">
        <v>18</v>
      </c>
      <c r="K2931" s="157" t="s">
        <v>9068</v>
      </c>
      <c r="L2931" s="159">
        <v>0.3</v>
      </c>
      <c r="M2931" s="159" t="s">
        <v>9058</v>
      </c>
      <c r="N2931" s="7">
        <v>220511</v>
      </c>
      <c r="O2931" s="7" t="s">
        <v>9056</v>
      </c>
      <c r="P2931" s="16">
        <f>IFERROR(LOOKUP(E2931,{30,43,48,53,58,63,68,73,78,83,88,93,97},{42,47,52,57,62,67,72,77,82,87,92,99,100}),999)</f>
        <v>82</v>
      </c>
      <c r="Q2931">
        <v>1</v>
      </c>
    </row>
    <row r="2932" spans="1:17" x14ac:dyDescent="0.35">
      <c r="A2932" s="7">
        <v>4032</v>
      </c>
      <c r="B2932" s="7" t="s">
        <v>9052</v>
      </c>
      <c r="C2932" s="77">
        <v>44873</v>
      </c>
      <c r="D2932" s="7" t="s">
        <v>16</v>
      </c>
      <c r="E2932">
        <v>78</v>
      </c>
      <c r="F2932" s="7" t="s">
        <v>8858</v>
      </c>
      <c r="G2932" s="7" t="s">
        <v>8871</v>
      </c>
      <c r="H2932" s="7" t="s">
        <v>9009</v>
      </c>
      <c r="I2932" s="7"/>
      <c r="J2932" s="7">
        <v>18</v>
      </c>
      <c r="K2932" s="7"/>
      <c r="L2932" s="7">
        <v>0.3</v>
      </c>
      <c r="M2932" s="7"/>
      <c r="N2932" s="7"/>
      <c r="O2932" s="7" t="s">
        <v>9056</v>
      </c>
      <c r="P2932" s="16">
        <f>IFERROR(LOOKUP(E2932,{30,43,48,53,58,63,68,73,78,83,88,93,97},{42,47,52,57,62,67,72,77,82,87,92,99,100}),999)</f>
        <v>82</v>
      </c>
      <c r="Q2932">
        <v>1</v>
      </c>
    </row>
    <row r="2933" spans="1:17" x14ac:dyDescent="0.35">
      <c r="A2933" s="7">
        <v>4033</v>
      </c>
      <c r="B2933" s="7" t="s">
        <v>9052</v>
      </c>
      <c r="C2933" s="77">
        <v>44873</v>
      </c>
      <c r="D2933" s="7" t="s">
        <v>16</v>
      </c>
      <c r="E2933">
        <v>74.5</v>
      </c>
      <c r="F2933" s="7" t="s">
        <v>8858</v>
      </c>
      <c r="G2933" s="7" t="s">
        <v>9</v>
      </c>
      <c r="H2933" s="7" t="s">
        <v>9053</v>
      </c>
      <c r="I2933" s="7">
        <v>220513</v>
      </c>
      <c r="J2933" s="7">
        <v>18</v>
      </c>
      <c r="K2933" s="157" t="s">
        <v>9080</v>
      </c>
      <c r="L2933" s="159">
        <v>0.3</v>
      </c>
      <c r="M2933" s="159" t="s">
        <v>9058</v>
      </c>
      <c r="N2933" s="7">
        <v>220513</v>
      </c>
      <c r="O2933" s="7" t="s">
        <v>9056</v>
      </c>
      <c r="P2933" s="16">
        <f>IFERROR(LOOKUP(E2933,{30,43,48,53,58,63,68,73,78,83,88,93,97},{42,47,52,57,62,67,72,77,82,87,92,99,100}),999)</f>
        <v>77</v>
      </c>
      <c r="Q2933">
        <v>1</v>
      </c>
    </row>
    <row r="2934" spans="1:17" x14ac:dyDescent="0.35">
      <c r="A2934" s="7">
        <v>4034</v>
      </c>
      <c r="B2934" s="7" t="s">
        <v>9052</v>
      </c>
      <c r="C2934" s="77">
        <v>44873</v>
      </c>
      <c r="D2934" s="7" t="s">
        <v>16</v>
      </c>
      <c r="E2934">
        <v>81</v>
      </c>
      <c r="F2934" s="7" t="s">
        <v>8858</v>
      </c>
      <c r="G2934" s="7" t="s">
        <v>8871</v>
      </c>
      <c r="H2934" s="7" t="s">
        <v>9009</v>
      </c>
      <c r="I2934" s="7"/>
      <c r="J2934" s="7">
        <v>18</v>
      </c>
      <c r="K2934" s="7"/>
      <c r="L2934" s="7">
        <v>0.3</v>
      </c>
      <c r="M2934" s="7"/>
      <c r="N2934" s="7"/>
      <c r="O2934" s="7" t="s">
        <v>9056</v>
      </c>
      <c r="P2934" s="16">
        <f>IFERROR(LOOKUP(E2934,{30,43,48,53,58,63,68,73,78,83,88,93,97},{42,47,52,57,62,67,72,77,82,87,92,99,100}),999)</f>
        <v>82</v>
      </c>
      <c r="Q2934">
        <v>1</v>
      </c>
    </row>
    <row r="2935" spans="1:17" x14ac:dyDescent="0.35">
      <c r="A2935" s="7">
        <v>4035</v>
      </c>
      <c r="B2935" s="7" t="s">
        <v>9052</v>
      </c>
      <c r="C2935" s="77">
        <v>44873</v>
      </c>
      <c r="D2935" s="7" t="s">
        <v>16</v>
      </c>
      <c r="E2935">
        <v>83</v>
      </c>
      <c r="F2935" s="7" t="s">
        <v>8858</v>
      </c>
      <c r="G2935" s="7" t="s">
        <v>9</v>
      </c>
      <c r="H2935" s="7" t="s">
        <v>9009</v>
      </c>
      <c r="I2935" s="7"/>
      <c r="J2935" s="7">
        <v>18</v>
      </c>
      <c r="K2935" s="7"/>
      <c r="L2935" s="7">
        <v>9.9</v>
      </c>
      <c r="M2935" s="7"/>
      <c r="N2935" s="7"/>
      <c r="O2935" s="7" t="s">
        <v>9056</v>
      </c>
      <c r="P2935" s="16">
        <f>IFERROR(LOOKUP(E2935,{30,43,48,53,58,63,68,73,78,83,88,93,97},{42,47,52,57,62,67,72,77,82,87,92,99,100}),999)</f>
        <v>87</v>
      </c>
      <c r="Q2935">
        <v>1</v>
      </c>
    </row>
    <row r="2936" spans="1:17" x14ac:dyDescent="0.35">
      <c r="A2936" s="7">
        <v>4036</v>
      </c>
      <c r="B2936" s="7" t="s">
        <v>9052</v>
      </c>
      <c r="C2936" s="77">
        <v>44873</v>
      </c>
      <c r="D2936" s="7" t="s">
        <v>16</v>
      </c>
      <c r="E2936">
        <v>81</v>
      </c>
      <c r="F2936" s="7" t="s">
        <v>8858</v>
      </c>
      <c r="G2936" s="7" t="s">
        <v>8871</v>
      </c>
      <c r="H2936" s="7" t="s">
        <v>9009</v>
      </c>
      <c r="I2936" s="7"/>
      <c r="J2936" s="7">
        <v>60</v>
      </c>
      <c r="K2936" s="7"/>
      <c r="L2936" s="7">
        <v>0.2</v>
      </c>
      <c r="M2936" s="7"/>
      <c r="N2936" s="7"/>
      <c r="O2936" s="7" t="s">
        <v>9056</v>
      </c>
      <c r="P2936" s="16">
        <f>IFERROR(LOOKUP(E2936,{30,43,48,53,58,63,68,73,78,83,88,93,97},{42,47,52,57,62,67,72,77,82,87,92,99,100}),999)</f>
        <v>82</v>
      </c>
      <c r="Q2936">
        <v>1</v>
      </c>
    </row>
    <row r="2937" spans="1:17" x14ac:dyDescent="0.35">
      <c r="A2937" s="7">
        <v>4037</v>
      </c>
      <c r="B2937" s="7" t="s">
        <v>9052</v>
      </c>
      <c r="C2937" s="77">
        <v>44873</v>
      </c>
      <c r="D2937" s="7" t="s">
        <v>16</v>
      </c>
      <c r="E2937">
        <v>81</v>
      </c>
      <c r="F2937" s="7" t="s">
        <v>8858</v>
      </c>
      <c r="G2937" s="7" t="s">
        <v>8871</v>
      </c>
      <c r="H2937" s="7" t="s">
        <v>9009</v>
      </c>
      <c r="I2937" s="7"/>
      <c r="J2937" s="7">
        <v>60</v>
      </c>
      <c r="K2937" s="7"/>
      <c r="L2937" s="7">
        <v>0.3</v>
      </c>
      <c r="M2937" s="7"/>
      <c r="N2937" s="7"/>
      <c r="O2937" s="7" t="s">
        <v>9056</v>
      </c>
      <c r="P2937" s="16">
        <f>IFERROR(LOOKUP(E2937,{30,43,48,53,58,63,68,73,78,83,88,93,97},{42,47,52,57,62,67,72,77,82,87,92,99,100}),999)</f>
        <v>82</v>
      </c>
      <c r="Q2937">
        <v>1</v>
      </c>
    </row>
    <row r="2938" spans="1:17" x14ac:dyDescent="0.35">
      <c r="A2938" s="7">
        <v>4038</v>
      </c>
      <c r="B2938" s="7" t="s">
        <v>9052</v>
      </c>
      <c r="C2938" s="77">
        <v>44873</v>
      </c>
      <c r="D2938" s="7" t="s">
        <v>16</v>
      </c>
      <c r="E2938">
        <v>79</v>
      </c>
      <c r="F2938" s="7" t="s">
        <v>8858</v>
      </c>
      <c r="G2938" s="7" t="s">
        <v>8871</v>
      </c>
      <c r="H2938" s="7" t="s">
        <v>9009</v>
      </c>
      <c r="I2938" s="7"/>
      <c r="J2938" s="7">
        <v>60</v>
      </c>
      <c r="K2938" s="7"/>
      <c r="L2938" s="7">
        <v>0.3</v>
      </c>
      <c r="M2938" s="7"/>
      <c r="N2938" s="7"/>
      <c r="O2938" s="7" t="s">
        <v>9056</v>
      </c>
      <c r="P2938" s="16">
        <f>IFERROR(LOOKUP(E2938,{30,43,48,53,58,63,68,73,78,83,88,93,97},{42,47,52,57,62,67,72,77,82,87,92,99,100}),999)</f>
        <v>82</v>
      </c>
      <c r="Q2938">
        <v>1</v>
      </c>
    </row>
    <row r="2939" spans="1:17" x14ac:dyDescent="0.35">
      <c r="A2939" s="7">
        <v>4039</v>
      </c>
      <c r="B2939" s="7" t="s">
        <v>9052</v>
      </c>
      <c r="C2939" s="77">
        <v>44873</v>
      </c>
      <c r="D2939" s="7" t="s">
        <v>16</v>
      </c>
      <c r="E2939">
        <v>82.5</v>
      </c>
      <c r="F2939" s="7" t="s">
        <v>8858</v>
      </c>
      <c r="G2939" s="7" t="s">
        <v>8871</v>
      </c>
      <c r="H2939" s="7" t="s">
        <v>9009</v>
      </c>
      <c r="I2939" s="7"/>
      <c r="J2939" s="7">
        <v>18</v>
      </c>
      <c r="K2939" s="7"/>
      <c r="L2939" s="7">
        <v>0.3</v>
      </c>
      <c r="M2939" s="7"/>
      <c r="N2939" s="7"/>
      <c r="O2939" s="7" t="s">
        <v>9056</v>
      </c>
      <c r="P2939" s="16">
        <f>IFERROR(LOOKUP(E2939,{30,43,48,53,58,63,68,73,78,83,88,93,97},{42,47,52,57,62,67,72,77,82,87,92,99,100}),999)</f>
        <v>82</v>
      </c>
      <c r="Q2939">
        <v>1</v>
      </c>
    </row>
    <row r="2940" spans="1:17" x14ac:dyDescent="0.35">
      <c r="A2940" s="7">
        <v>4040</v>
      </c>
      <c r="B2940" s="7" t="s">
        <v>9052</v>
      </c>
      <c r="C2940" s="77">
        <v>44873</v>
      </c>
      <c r="D2940" s="7" t="s">
        <v>16</v>
      </c>
      <c r="E2940">
        <v>77.5</v>
      </c>
      <c r="F2940" s="7" t="s">
        <v>8858</v>
      </c>
      <c r="G2940" s="7" t="s">
        <v>9</v>
      </c>
      <c r="H2940" s="7" t="s">
        <v>9053</v>
      </c>
      <c r="I2940" s="7">
        <v>637603</v>
      </c>
      <c r="J2940" s="7">
        <v>60</v>
      </c>
      <c r="K2940" s="157" t="s">
        <v>9055</v>
      </c>
      <c r="L2940" s="159">
        <v>1.2</v>
      </c>
      <c r="M2940" s="159" t="s">
        <v>9000</v>
      </c>
      <c r="N2940" s="7">
        <v>637603</v>
      </c>
      <c r="O2940" s="7" t="s">
        <v>9056</v>
      </c>
      <c r="P2940" s="16">
        <f>IFERROR(LOOKUP(E2940,{30,43,48,53,58,63,68,73,78,83,88,93,97},{42,47,52,57,62,67,72,77,82,87,92,99,100}),999)</f>
        <v>77</v>
      </c>
      <c r="Q2940">
        <v>1</v>
      </c>
    </row>
    <row r="2941" spans="1:17" ht="29" x14ac:dyDescent="0.35">
      <c r="A2941" s="7">
        <v>4041</v>
      </c>
      <c r="B2941" s="7" t="s">
        <v>9052</v>
      </c>
      <c r="C2941" s="77">
        <v>44873</v>
      </c>
      <c r="D2941" s="7" t="s">
        <v>16</v>
      </c>
      <c r="E2941">
        <v>81.5</v>
      </c>
      <c r="F2941" s="7" t="s">
        <v>8858</v>
      </c>
      <c r="G2941" s="7" t="s">
        <v>9</v>
      </c>
      <c r="H2941" s="7" t="s">
        <v>9053</v>
      </c>
      <c r="I2941" s="7">
        <v>637420</v>
      </c>
      <c r="J2941" s="7">
        <v>60</v>
      </c>
      <c r="K2941" s="157" t="s">
        <v>9081</v>
      </c>
      <c r="L2941" s="159">
        <v>0.3</v>
      </c>
      <c r="M2941" s="159" t="s">
        <v>9058</v>
      </c>
      <c r="N2941" s="7">
        <v>637420</v>
      </c>
      <c r="O2941" s="7" t="s">
        <v>9056</v>
      </c>
      <c r="P2941" s="16">
        <f>IFERROR(LOOKUP(E2941,{30,43,48,53,58,63,68,73,78,83,88,93,97},{42,47,52,57,62,67,72,77,82,87,92,99,100}),999)</f>
        <v>82</v>
      </c>
      <c r="Q2941">
        <v>1</v>
      </c>
    </row>
    <row r="2942" spans="1:17" x14ac:dyDescent="0.35">
      <c r="A2942" s="7">
        <v>4042</v>
      </c>
      <c r="B2942" s="7" t="s">
        <v>9052</v>
      </c>
      <c r="C2942" s="77">
        <v>44873</v>
      </c>
      <c r="D2942" s="7" t="s">
        <v>16</v>
      </c>
      <c r="E2942">
        <v>71.5</v>
      </c>
      <c r="F2942" s="7" t="s">
        <v>8858</v>
      </c>
      <c r="G2942" s="7" t="s">
        <v>9</v>
      </c>
      <c r="H2942" s="7" t="s">
        <v>9053</v>
      </c>
      <c r="I2942" s="7">
        <v>220509</v>
      </c>
      <c r="J2942" s="7">
        <v>60</v>
      </c>
      <c r="K2942" s="157" t="s">
        <v>9078</v>
      </c>
      <c r="L2942" s="159">
        <v>0.3</v>
      </c>
      <c r="M2942" s="159" t="s">
        <v>9058</v>
      </c>
      <c r="N2942" s="7">
        <v>220509</v>
      </c>
      <c r="O2942" s="7" t="s">
        <v>9056</v>
      </c>
      <c r="P2942" s="16">
        <f>IFERROR(LOOKUP(E2942,{30,43,48,53,58,63,68,73,78,83,88,93,97},{42,47,52,57,62,67,72,77,82,87,92,99,100}),999)</f>
        <v>72</v>
      </c>
      <c r="Q2942">
        <v>1</v>
      </c>
    </row>
    <row r="2943" spans="1:17" x14ac:dyDescent="0.35">
      <c r="A2943" s="7">
        <v>4043</v>
      </c>
      <c r="B2943" s="7" t="s">
        <v>9052</v>
      </c>
      <c r="C2943" s="77">
        <v>44873</v>
      </c>
      <c r="D2943" s="7" t="s">
        <v>16</v>
      </c>
      <c r="E2943">
        <v>80</v>
      </c>
      <c r="F2943" s="7" t="s">
        <v>8858</v>
      </c>
      <c r="G2943" s="7" t="s">
        <v>8871</v>
      </c>
      <c r="H2943" s="7" t="s">
        <v>9009</v>
      </c>
      <c r="I2943" s="7"/>
      <c r="J2943" s="7">
        <v>60</v>
      </c>
      <c r="K2943" s="7"/>
      <c r="L2943" s="7">
        <v>0.3</v>
      </c>
      <c r="M2943" s="7"/>
      <c r="N2943" s="7"/>
      <c r="O2943" s="7" t="s">
        <v>9056</v>
      </c>
      <c r="P2943" s="16">
        <f>IFERROR(LOOKUP(E2943,{30,43,48,53,58,63,68,73,78,83,88,93,97},{42,47,52,57,62,67,72,77,82,87,92,99,100}),999)</f>
        <v>82</v>
      </c>
      <c r="Q2943">
        <v>1</v>
      </c>
    </row>
    <row r="2944" spans="1:17" ht="29" x14ac:dyDescent="0.35">
      <c r="A2944" s="7">
        <v>4044</v>
      </c>
      <c r="B2944" s="7" t="s">
        <v>9052</v>
      </c>
      <c r="C2944" s="77">
        <v>44873</v>
      </c>
      <c r="D2944" s="7" t="s">
        <v>16</v>
      </c>
      <c r="E2944">
        <v>79</v>
      </c>
      <c r="F2944" s="7" t="s">
        <v>8858</v>
      </c>
      <c r="G2944" s="7" t="s">
        <v>9</v>
      </c>
      <c r="H2944" s="7" t="s">
        <v>9053</v>
      </c>
      <c r="I2944" s="7">
        <v>637420</v>
      </c>
      <c r="J2944" s="7">
        <v>60</v>
      </c>
      <c r="K2944" s="157" t="s">
        <v>9081</v>
      </c>
      <c r="L2944" s="159">
        <v>0.3</v>
      </c>
      <c r="M2944" s="159" t="s">
        <v>9058</v>
      </c>
      <c r="N2944" s="7">
        <v>637420</v>
      </c>
      <c r="O2944" s="7" t="s">
        <v>9056</v>
      </c>
      <c r="P2944" s="16">
        <f>IFERROR(LOOKUP(E2944,{30,43,48,53,58,63,68,73,78,83,88,93,97},{42,47,52,57,62,67,72,77,82,87,92,99,100}),999)</f>
        <v>82</v>
      </c>
      <c r="Q2944">
        <v>1</v>
      </c>
    </row>
    <row r="2945" spans="1:17" x14ac:dyDescent="0.35">
      <c r="A2945" s="7">
        <v>4301</v>
      </c>
      <c r="B2945" s="7" t="s">
        <v>9052</v>
      </c>
      <c r="C2945" s="77">
        <v>44873</v>
      </c>
      <c r="D2945" s="7" t="s">
        <v>6</v>
      </c>
      <c r="E2945">
        <v>98</v>
      </c>
      <c r="F2945" s="7" t="s">
        <v>8858</v>
      </c>
      <c r="G2945" s="7" t="s">
        <v>8871</v>
      </c>
      <c r="H2945" s="7" t="s">
        <v>9009</v>
      </c>
      <c r="I2945" s="7"/>
      <c r="J2945" s="7">
        <v>18</v>
      </c>
      <c r="K2945" s="7"/>
      <c r="L2945" s="7">
        <v>0.3</v>
      </c>
      <c r="M2945" s="7"/>
      <c r="N2945" s="7"/>
      <c r="O2945" s="7" t="s">
        <v>9056</v>
      </c>
      <c r="P2945" s="16">
        <f>IFERROR(LOOKUP(E2945,{30,43,48,53,58,63,68,73,78,83,88,93,97},{42,47,52,57,62,67,72,77,82,87,92,99,100}),999)</f>
        <v>100</v>
      </c>
      <c r="Q2945">
        <v>1</v>
      </c>
    </row>
    <row r="2946" spans="1:17" x14ac:dyDescent="0.35">
      <c r="A2946" s="7">
        <v>4302</v>
      </c>
      <c r="B2946" s="7" t="s">
        <v>9052</v>
      </c>
      <c r="C2946" s="77">
        <v>44873</v>
      </c>
      <c r="D2946" s="7" t="s">
        <v>6</v>
      </c>
      <c r="E2946">
        <v>71</v>
      </c>
      <c r="F2946" s="7" t="s">
        <v>8858</v>
      </c>
      <c r="G2946" s="7" t="s">
        <v>9</v>
      </c>
      <c r="H2946" s="7" t="s">
        <v>9053</v>
      </c>
      <c r="I2946" s="7">
        <v>637603</v>
      </c>
      <c r="J2946" s="7">
        <v>18</v>
      </c>
      <c r="K2946" s="157" t="s">
        <v>9055</v>
      </c>
      <c r="L2946" s="159">
        <v>1.2</v>
      </c>
      <c r="M2946" s="159" t="s">
        <v>9000</v>
      </c>
      <c r="N2946" s="7">
        <v>637603</v>
      </c>
      <c r="O2946" s="7" t="s">
        <v>9056</v>
      </c>
      <c r="P2946" s="16">
        <f>IFERROR(LOOKUP(E2946,{30,43,48,53,58,63,68,73,78,83,88,93,97},{42,47,52,57,62,67,72,77,82,87,92,99,100}),999)</f>
        <v>72</v>
      </c>
      <c r="Q2946">
        <v>1</v>
      </c>
    </row>
    <row r="2947" spans="1:17" x14ac:dyDescent="0.35">
      <c r="A2947" s="7">
        <v>4303</v>
      </c>
      <c r="B2947" s="7" t="s">
        <v>9052</v>
      </c>
      <c r="C2947" s="77">
        <v>44873</v>
      </c>
      <c r="D2947" s="7" t="s">
        <v>6</v>
      </c>
      <c r="E2947">
        <v>89</v>
      </c>
      <c r="F2947" s="7" t="s">
        <v>8858</v>
      </c>
      <c r="G2947" s="7" t="s">
        <v>8871</v>
      </c>
      <c r="H2947" s="7" t="s">
        <v>9009</v>
      </c>
      <c r="I2947" s="7"/>
      <c r="J2947" s="7">
        <v>18</v>
      </c>
      <c r="K2947" s="7"/>
      <c r="L2947" s="7">
        <v>0.3</v>
      </c>
      <c r="M2947" s="7"/>
      <c r="N2947" s="7"/>
      <c r="O2947" s="7" t="s">
        <v>9056</v>
      </c>
      <c r="P2947" s="16">
        <f>IFERROR(LOOKUP(E2947,{30,43,48,53,58,63,68,73,78,83,88,93,97},{42,47,52,57,62,67,72,77,82,87,92,99,100}),999)</f>
        <v>92</v>
      </c>
      <c r="Q2947">
        <v>1</v>
      </c>
    </row>
    <row r="2948" spans="1:17" x14ac:dyDescent="0.35">
      <c r="A2948" s="7">
        <v>4304</v>
      </c>
      <c r="B2948" s="7" t="s">
        <v>9052</v>
      </c>
      <c r="C2948" s="77">
        <v>44873</v>
      </c>
      <c r="D2948" s="7" t="s">
        <v>6</v>
      </c>
      <c r="E2948">
        <v>78</v>
      </c>
      <c r="F2948" s="7" t="s">
        <v>8858</v>
      </c>
      <c r="G2948" s="7" t="s">
        <v>9</v>
      </c>
      <c r="H2948" s="7" t="s">
        <v>9053</v>
      </c>
      <c r="I2948" s="7">
        <v>220510</v>
      </c>
      <c r="J2948" s="7">
        <v>60</v>
      </c>
      <c r="K2948" s="157" t="s">
        <v>9078</v>
      </c>
      <c r="L2948" s="159">
        <v>0.3</v>
      </c>
      <c r="M2948" s="159" t="s">
        <v>9058</v>
      </c>
      <c r="N2948" s="7">
        <v>220510</v>
      </c>
      <c r="O2948" s="7" t="s">
        <v>9056</v>
      </c>
      <c r="P2948" s="16">
        <f>IFERROR(LOOKUP(E2948,{30,43,48,53,58,63,68,73,78,83,88,93,97},{42,47,52,57,62,67,72,77,82,87,92,99,100}),999)</f>
        <v>82</v>
      </c>
      <c r="Q2948">
        <v>1</v>
      </c>
    </row>
    <row r="2949" spans="1:17" x14ac:dyDescent="0.35">
      <c r="A2949" s="7">
        <v>4305</v>
      </c>
      <c r="B2949" s="7" t="s">
        <v>9052</v>
      </c>
      <c r="C2949" s="77">
        <v>44873</v>
      </c>
      <c r="D2949" s="7" t="s">
        <v>6</v>
      </c>
      <c r="E2949">
        <v>79.5</v>
      </c>
      <c r="F2949" s="7" t="s">
        <v>8858</v>
      </c>
      <c r="G2949" s="7" t="s">
        <v>8871</v>
      </c>
      <c r="H2949" s="7" t="s">
        <v>9009</v>
      </c>
      <c r="I2949" s="7"/>
      <c r="J2949" s="7">
        <v>60</v>
      </c>
      <c r="K2949" s="7"/>
      <c r="L2949" s="7">
        <v>0.3</v>
      </c>
      <c r="M2949" s="7"/>
      <c r="N2949" s="7"/>
      <c r="O2949" s="7" t="s">
        <v>9056</v>
      </c>
      <c r="P2949" s="16">
        <f>IFERROR(LOOKUP(E2949,{30,43,48,53,58,63,68,73,78,83,88,93,97},{42,47,52,57,62,67,72,77,82,87,92,99,100}),999)</f>
        <v>82</v>
      </c>
      <c r="Q2949">
        <v>1</v>
      </c>
    </row>
    <row r="2950" spans="1:17" x14ac:dyDescent="0.35">
      <c r="A2950" s="7">
        <v>4306</v>
      </c>
      <c r="B2950" s="7" t="s">
        <v>9052</v>
      </c>
      <c r="C2950" s="77">
        <v>44873</v>
      </c>
      <c r="D2950" s="7" t="s">
        <v>6</v>
      </c>
      <c r="E2950">
        <v>94</v>
      </c>
      <c r="F2950" s="7" t="s">
        <v>8858</v>
      </c>
      <c r="G2950" s="7" t="s">
        <v>8871</v>
      </c>
      <c r="H2950" s="7" t="s">
        <v>9009</v>
      </c>
      <c r="I2950" s="7"/>
      <c r="J2950" s="7">
        <v>18</v>
      </c>
      <c r="K2950" s="7"/>
      <c r="L2950" s="7">
        <v>0.4</v>
      </c>
      <c r="M2950" s="7"/>
      <c r="N2950" s="7"/>
      <c r="O2950" s="7" t="s">
        <v>9056</v>
      </c>
      <c r="P2950" s="16">
        <f>IFERROR(LOOKUP(E2950,{30,43,48,53,58,63,68,73,78,83,88,93,97},{42,47,52,57,62,67,72,77,82,87,92,99,100}),999)</f>
        <v>99</v>
      </c>
      <c r="Q2950">
        <v>1</v>
      </c>
    </row>
    <row r="2951" spans="1:17" x14ac:dyDescent="0.35">
      <c r="A2951" s="7">
        <v>4307</v>
      </c>
      <c r="B2951" s="7" t="s">
        <v>9052</v>
      </c>
      <c r="C2951" s="77">
        <v>44873</v>
      </c>
      <c r="D2951" s="7" t="s">
        <v>6</v>
      </c>
      <c r="E2951">
        <v>85.5</v>
      </c>
      <c r="F2951" s="7" t="s">
        <v>8858</v>
      </c>
      <c r="G2951" s="7" t="s">
        <v>8871</v>
      </c>
      <c r="H2951" s="7" t="s">
        <v>9009</v>
      </c>
      <c r="I2951" s="7"/>
      <c r="J2951" s="7">
        <v>18</v>
      </c>
      <c r="K2951" s="7"/>
      <c r="L2951" s="7">
        <v>9.9</v>
      </c>
      <c r="M2951" s="7"/>
      <c r="N2951" s="7"/>
      <c r="O2951" s="7" t="s">
        <v>9056</v>
      </c>
      <c r="P2951" s="16">
        <f>IFERROR(LOOKUP(E2951,{30,43,48,53,58,63,68,73,78,83,88,93,97},{42,47,52,57,62,67,72,77,82,87,92,99,100}),999)</f>
        <v>87</v>
      </c>
      <c r="Q2951">
        <v>1</v>
      </c>
    </row>
    <row r="2952" spans="1:17" ht="29" x14ac:dyDescent="0.35">
      <c r="A2952" s="7">
        <v>4308</v>
      </c>
      <c r="B2952" s="7" t="s">
        <v>9052</v>
      </c>
      <c r="C2952" s="77">
        <v>44873</v>
      </c>
      <c r="D2952" s="7" t="s">
        <v>6</v>
      </c>
      <c r="E2952">
        <v>77</v>
      </c>
      <c r="F2952" s="7" t="s">
        <v>8858</v>
      </c>
      <c r="G2952" s="7" t="s">
        <v>9</v>
      </c>
      <c r="H2952" s="7" t="s">
        <v>9053</v>
      </c>
      <c r="I2952" s="7">
        <v>220511</v>
      </c>
      <c r="J2952" s="7">
        <v>60</v>
      </c>
      <c r="K2952" s="157" t="s">
        <v>9068</v>
      </c>
      <c r="L2952" s="159">
        <v>0.3</v>
      </c>
      <c r="M2952" s="159" t="s">
        <v>9058</v>
      </c>
      <c r="N2952" s="7">
        <v>220511</v>
      </c>
      <c r="O2952" s="7" t="s">
        <v>9056</v>
      </c>
      <c r="P2952" s="16">
        <f>IFERROR(LOOKUP(E2952,{30,43,48,53,58,63,68,73,78,83,88,93,97},{42,47,52,57,62,67,72,77,82,87,92,99,100}),999)</f>
        <v>77</v>
      </c>
      <c r="Q2952">
        <v>1</v>
      </c>
    </row>
    <row r="2953" spans="1:17" x14ac:dyDescent="0.35">
      <c r="A2953" s="7">
        <v>4309</v>
      </c>
      <c r="B2953" s="7" t="s">
        <v>9052</v>
      </c>
      <c r="C2953" s="77">
        <v>44873</v>
      </c>
      <c r="D2953" s="7" t="s">
        <v>6</v>
      </c>
      <c r="E2953">
        <v>85</v>
      </c>
      <c r="F2953" s="7" t="s">
        <v>8858</v>
      </c>
      <c r="G2953" s="7" t="s">
        <v>9</v>
      </c>
      <c r="H2953" s="7" t="s">
        <v>9009</v>
      </c>
      <c r="I2953" s="7"/>
      <c r="J2953" s="7">
        <v>18</v>
      </c>
      <c r="K2953" s="7"/>
      <c r="L2953" s="7">
        <v>0.3</v>
      </c>
      <c r="M2953" s="7"/>
      <c r="N2953" s="7"/>
      <c r="O2953" s="7" t="s">
        <v>9056</v>
      </c>
      <c r="P2953" s="16">
        <f>IFERROR(LOOKUP(E2953,{30,43,48,53,58,63,68,73,78,83,88,93,97},{42,47,52,57,62,67,72,77,82,87,92,99,100}),999)</f>
        <v>87</v>
      </c>
      <c r="Q2953">
        <v>1</v>
      </c>
    </row>
    <row r="2954" spans="1:17" x14ac:dyDescent="0.35">
      <c r="A2954" s="7">
        <v>4310</v>
      </c>
      <c r="B2954" s="7" t="s">
        <v>9052</v>
      </c>
      <c r="C2954" s="77">
        <v>44873</v>
      </c>
      <c r="D2954" s="7" t="s">
        <v>6</v>
      </c>
      <c r="E2954">
        <v>77</v>
      </c>
      <c r="F2954" s="7" t="s">
        <v>8858</v>
      </c>
      <c r="G2954" s="7" t="s">
        <v>8871</v>
      </c>
      <c r="H2954" s="7" t="s">
        <v>9009</v>
      </c>
      <c r="I2954" s="7"/>
      <c r="J2954" s="7">
        <v>60</v>
      </c>
      <c r="K2954" s="7"/>
      <c r="L2954" s="7">
        <v>9.9</v>
      </c>
      <c r="M2954" s="7"/>
      <c r="N2954" s="7"/>
      <c r="O2954" s="7" t="s">
        <v>9056</v>
      </c>
      <c r="P2954" s="16">
        <f>IFERROR(LOOKUP(E2954,{30,43,48,53,58,63,68,73,78,83,88,93,97},{42,47,52,57,62,67,72,77,82,87,92,99,100}),999)</f>
        <v>77</v>
      </c>
      <c r="Q2954">
        <v>1</v>
      </c>
    </row>
    <row r="2955" spans="1:17" x14ac:dyDescent="0.35">
      <c r="A2955" s="7">
        <v>4311</v>
      </c>
      <c r="B2955" s="7" t="s">
        <v>9052</v>
      </c>
      <c r="C2955" s="77">
        <v>44873</v>
      </c>
      <c r="D2955" s="7" t="s">
        <v>6</v>
      </c>
      <c r="E2955">
        <v>72</v>
      </c>
      <c r="F2955" s="7" t="s">
        <v>8858</v>
      </c>
      <c r="G2955" s="7" t="s">
        <v>8871</v>
      </c>
      <c r="H2955" s="7" t="s">
        <v>9009</v>
      </c>
      <c r="I2955" s="7"/>
      <c r="J2955" s="7">
        <v>60</v>
      </c>
      <c r="K2955" s="7"/>
      <c r="L2955" s="7">
        <v>0.3</v>
      </c>
      <c r="M2955" s="7"/>
      <c r="N2955" s="7"/>
      <c r="O2955" s="7" t="s">
        <v>9056</v>
      </c>
      <c r="P2955" s="16">
        <f>IFERROR(LOOKUP(E2955,{30,43,48,53,58,63,68,73,78,83,88,93,97},{42,47,52,57,62,67,72,77,82,87,92,99,100}),999)</f>
        <v>72</v>
      </c>
      <c r="Q2955">
        <v>1</v>
      </c>
    </row>
    <row r="2956" spans="1:17" x14ac:dyDescent="0.35">
      <c r="A2956" s="7">
        <v>4312</v>
      </c>
      <c r="B2956" s="7" t="s">
        <v>9052</v>
      </c>
      <c r="C2956" s="77">
        <v>44873</v>
      </c>
      <c r="D2956" s="7" t="s">
        <v>6</v>
      </c>
      <c r="E2956">
        <v>82</v>
      </c>
      <c r="F2956" s="7" t="s">
        <v>8858</v>
      </c>
      <c r="G2956" s="7" t="s">
        <v>9</v>
      </c>
      <c r="H2956" s="7" t="s">
        <v>9009</v>
      </c>
      <c r="I2956" s="7"/>
      <c r="J2956" s="7">
        <v>18</v>
      </c>
      <c r="K2956" s="7"/>
      <c r="L2956" s="7">
        <v>0.3</v>
      </c>
      <c r="M2956" s="7"/>
      <c r="N2956" s="7"/>
      <c r="O2956" s="7" t="s">
        <v>9056</v>
      </c>
      <c r="P2956" s="16">
        <f>IFERROR(LOOKUP(E2956,{30,43,48,53,58,63,68,73,78,83,88,93,97},{42,47,52,57,62,67,72,77,82,87,92,99,100}),999)</f>
        <v>82</v>
      </c>
      <c r="Q2956">
        <v>1</v>
      </c>
    </row>
    <row r="2957" spans="1:17" x14ac:dyDescent="0.35">
      <c r="A2957" s="7">
        <v>4313</v>
      </c>
      <c r="B2957" s="7" t="s">
        <v>9052</v>
      </c>
      <c r="C2957" s="77">
        <v>44873</v>
      </c>
      <c r="D2957" s="7" t="s">
        <v>6</v>
      </c>
      <c r="E2957">
        <v>75</v>
      </c>
      <c r="F2957" s="7" t="s">
        <v>8858</v>
      </c>
      <c r="G2957" s="7" t="s">
        <v>8871</v>
      </c>
      <c r="H2957" s="7" t="s">
        <v>9009</v>
      </c>
      <c r="I2957" s="7"/>
      <c r="J2957" s="7">
        <v>60</v>
      </c>
      <c r="K2957" s="7"/>
      <c r="L2957" s="7">
        <v>0.3</v>
      </c>
      <c r="M2957" s="7"/>
      <c r="N2957" s="7"/>
      <c r="O2957" s="7" t="s">
        <v>9056</v>
      </c>
      <c r="P2957" s="16">
        <f>IFERROR(LOOKUP(E2957,{30,43,48,53,58,63,68,73,78,83,88,93,97},{42,47,52,57,62,67,72,77,82,87,92,99,100}),999)</f>
        <v>77</v>
      </c>
      <c r="Q2957">
        <v>1</v>
      </c>
    </row>
    <row r="2958" spans="1:17" x14ac:dyDescent="0.35">
      <c r="A2958" s="7">
        <v>4314</v>
      </c>
      <c r="B2958" s="7" t="s">
        <v>9052</v>
      </c>
      <c r="C2958" s="77">
        <v>44873</v>
      </c>
      <c r="D2958" s="7" t="s">
        <v>6</v>
      </c>
      <c r="E2958">
        <v>82</v>
      </c>
      <c r="F2958" s="7" t="s">
        <v>8858</v>
      </c>
      <c r="G2958" s="7" t="s">
        <v>8871</v>
      </c>
      <c r="H2958" s="7" t="s">
        <v>9009</v>
      </c>
      <c r="I2958" s="7"/>
      <c r="J2958" s="7">
        <v>60</v>
      </c>
      <c r="K2958" s="7"/>
      <c r="L2958" s="7">
        <v>0.3</v>
      </c>
      <c r="M2958" s="7"/>
      <c r="N2958" s="7"/>
      <c r="O2958" s="7" t="s">
        <v>9056</v>
      </c>
      <c r="P2958" s="16">
        <f>IFERROR(LOOKUP(E2958,{30,43,48,53,58,63,68,73,78,83,88,93,97},{42,47,52,57,62,67,72,77,82,87,92,99,100}),999)</f>
        <v>82</v>
      </c>
      <c r="Q2958">
        <v>1</v>
      </c>
    </row>
    <row r="2959" spans="1:17" x14ac:dyDescent="0.35">
      <c r="A2959" s="7">
        <v>4315</v>
      </c>
      <c r="B2959" s="7" t="s">
        <v>9052</v>
      </c>
      <c r="C2959" s="77">
        <v>44873</v>
      </c>
      <c r="D2959" s="7" t="s">
        <v>6</v>
      </c>
      <c r="E2959">
        <v>73.5</v>
      </c>
      <c r="F2959" s="7" t="s">
        <v>8858</v>
      </c>
      <c r="G2959" s="7" t="s">
        <v>8871</v>
      </c>
      <c r="H2959" s="7" t="s">
        <v>9009</v>
      </c>
      <c r="I2959" s="7"/>
      <c r="J2959" s="7">
        <v>60</v>
      </c>
      <c r="K2959" s="7"/>
      <c r="L2959" s="7">
        <v>0.2</v>
      </c>
      <c r="M2959" s="7"/>
      <c r="N2959" s="7"/>
      <c r="O2959" s="7" t="s">
        <v>9056</v>
      </c>
      <c r="P2959" s="16">
        <f>IFERROR(LOOKUP(E2959,{30,43,48,53,58,63,68,73,78,83,88,93,97},{42,47,52,57,62,67,72,77,82,87,92,99,100}),999)</f>
        <v>77</v>
      </c>
      <c r="Q2959">
        <v>1</v>
      </c>
    </row>
    <row r="2960" spans="1:17" x14ac:dyDescent="0.35">
      <c r="A2960" s="7">
        <v>4316</v>
      </c>
      <c r="B2960" s="7" t="s">
        <v>9052</v>
      </c>
      <c r="C2960" s="77">
        <v>44873</v>
      </c>
      <c r="D2960" s="7" t="s">
        <v>6</v>
      </c>
      <c r="E2960">
        <v>89</v>
      </c>
      <c r="F2960" s="7" t="s">
        <v>8858</v>
      </c>
      <c r="G2960" s="7" t="s">
        <v>8871</v>
      </c>
      <c r="H2960" s="7" t="s">
        <v>9009</v>
      </c>
      <c r="I2960" s="7"/>
      <c r="J2960" s="7">
        <v>18</v>
      </c>
      <c r="K2960" s="7"/>
      <c r="L2960" s="7">
        <v>0.3</v>
      </c>
      <c r="M2960" s="7"/>
      <c r="N2960" s="7"/>
      <c r="O2960" s="7" t="s">
        <v>9056</v>
      </c>
      <c r="P2960" s="16">
        <f>IFERROR(LOOKUP(E2960,{30,43,48,53,58,63,68,73,78,83,88,93,97},{42,47,52,57,62,67,72,77,82,87,92,99,100}),999)</f>
        <v>92</v>
      </c>
      <c r="Q2960">
        <v>1</v>
      </c>
    </row>
    <row r="2961" spans="1:17" x14ac:dyDescent="0.35">
      <c r="A2961" s="7">
        <v>4317</v>
      </c>
      <c r="B2961" s="7" t="s">
        <v>9052</v>
      </c>
      <c r="C2961" s="77">
        <v>44873</v>
      </c>
      <c r="D2961" s="7" t="s">
        <v>6</v>
      </c>
      <c r="E2961">
        <v>73.5</v>
      </c>
      <c r="F2961" s="7" t="s">
        <v>8858</v>
      </c>
      <c r="G2961" s="7" t="s">
        <v>9</v>
      </c>
      <c r="H2961" s="7" t="s">
        <v>9053</v>
      </c>
      <c r="I2961" s="7">
        <v>637603</v>
      </c>
      <c r="J2961" s="7">
        <v>18</v>
      </c>
      <c r="K2961" s="157" t="s">
        <v>9055</v>
      </c>
      <c r="L2961" s="159">
        <v>1.2</v>
      </c>
      <c r="M2961" s="159" t="s">
        <v>9000</v>
      </c>
      <c r="N2961" s="7">
        <v>637603</v>
      </c>
      <c r="O2961" s="7" t="s">
        <v>9056</v>
      </c>
      <c r="P2961" s="16">
        <f>IFERROR(LOOKUP(E2961,{30,43,48,53,58,63,68,73,78,83,88,93,97},{42,47,52,57,62,67,72,77,82,87,92,99,100}),999)</f>
        <v>77</v>
      </c>
      <c r="Q2961">
        <v>1</v>
      </c>
    </row>
    <row r="2962" spans="1:17" ht="29" x14ac:dyDescent="0.35">
      <c r="A2962" s="7">
        <v>4318</v>
      </c>
      <c r="B2962" s="7" t="s">
        <v>9052</v>
      </c>
      <c r="C2962" s="77">
        <v>44873</v>
      </c>
      <c r="D2962" s="7" t="s">
        <v>6</v>
      </c>
      <c r="E2962">
        <v>88</v>
      </c>
      <c r="F2962" s="7" t="s">
        <v>8858</v>
      </c>
      <c r="G2962" s="7" t="s">
        <v>9</v>
      </c>
      <c r="H2962" s="7" t="s">
        <v>9053</v>
      </c>
      <c r="I2962" s="7">
        <v>220269</v>
      </c>
      <c r="J2962" s="7">
        <v>18</v>
      </c>
      <c r="K2962" s="157" t="s">
        <v>9113</v>
      </c>
      <c r="L2962" s="159">
        <v>0.3</v>
      </c>
      <c r="M2962" s="159" t="s">
        <v>9058</v>
      </c>
      <c r="N2962" s="7">
        <v>220269</v>
      </c>
      <c r="O2962" s="7" t="s">
        <v>9056</v>
      </c>
      <c r="P2962" s="16">
        <f>IFERROR(LOOKUP(E2962,{30,43,48,53,58,63,68,73,78,83,88,93,97},{42,47,52,57,62,67,72,77,82,87,92,99,100}),999)</f>
        <v>92</v>
      </c>
      <c r="Q2962">
        <v>1</v>
      </c>
    </row>
    <row r="2963" spans="1:17" x14ac:dyDescent="0.35">
      <c r="A2963" s="7">
        <v>4319</v>
      </c>
      <c r="B2963" s="7" t="s">
        <v>9052</v>
      </c>
      <c r="C2963" s="77">
        <v>44873</v>
      </c>
      <c r="D2963" s="7" t="s">
        <v>6</v>
      </c>
      <c r="E2963">
        <v>86</v>
      </c>
      <c r="F2963" s="7" t="s">
        <v>8858</v>
      </c>
      <c r="G2963" s="7" t="s">
        <v>8871</v>
      </c>
      <c r="H2963" s="7" t="s">
        <v>9009</v>
      </c>
      <c r="I2963" s="7"/>
      <c r="J2963" s="7">
        <v>18</v>
      </c>
      <c r="K2963" s="7"/>
      <c r="L2963" s="7">
        <v>0.3</v>
      </c>
      <c r="M2963" s="7"/>
      <c r="N2963" s="7"/>
      <c r="O2963" s="7" t="s">
        <v>9056</v>
      </c>
      <c r="P2963" s="16">
        <f>IFERROR(LOOKUP(E2963,{30,43,48,53,58,63,68,73,78,83,88,93,97},{42,47,52,57,62,67,72,77,82,87,92,99,100}),999)</f>
        <v>87</v>
      </c>
      <c r="Q2963">
        <v>1</v>
      </c>
    </row>
    <row r="2964" spans="1:17" x14ac:dyDescent="0.35">
      <c r="A2964" s="7">
        <v>4320</v>
      </c>
      <c r="B2964" s="7" t="s">
        <v>9052</v>
      </c>
      <c r="C2964" s="77">
        <v>44873</v>
      </c>
      <c r="D2964" s="7" t="s">
        <v>6</v>
      </c>
      <c r="E2964">
        <v>84</v>
      </c>
      <c r="F2964" s="7" t="s">
        <v>8858</v>
      </c>
      <c r="G2964" s="7" t="s">
        <v>9</v>
      </c>
      <c r="H2964" s="7" t="s">
        <v>9053</v>
      </c>
      <c r="I2964" s="7">
        <v>220513</v>
      </c>
      <c r="J2964" s="7">
        <v>18</v>
      </c>
      <c r="K2964" s="157" t="s">
        <v>9080</v>
      </c>
      <c r="L2964" s="159">
        <v>0.3</v>
      </c>
      <c r="M2964" s="159" t="s">
        <v>9058</v>
      </c>
      <c r="N2964" s="7">
        <v>220513</v>
      </c>
      <c r="O2964" s="7" t="s">
        <v>9056</v>
      </c>
      <c r="P2964" s="16">
        <f>IFERROR(LOOKUP(E2964,{30,43,48,53,58,63,68,73,78,83,88,93,97},{42,47,52,57,62,67,72,77,82,87,92,99,100}),999)</f>
        <v>87</v>
      </c>
      <c r="Q2964">
        <v>1</v>
      </c>
    </row>
    <row r="2965" spans="1:17" x14ac:dyDescent="0.35">
      <c r="A2965" s="7">
        <v>4321</v>
      </c>
      <c r="B2965" s="7" t="s">
        <v>9052</v>
      </c>
      <c r="C2965" s="77">
        <v>44873</v>
      </c>
      <c r="D2965" s="7" t="s">
        <v>6</v>
      </c>
      <c r="E2965">
        <v>81</v>
      </c>
      <c r="F2965" s="7" t="s">
        <v>8858</v>
      </c>
      <c r="G2965" s="7" t="s">
        <v>8871</v>
      </c>
      <c r="H2965" s="7" t="s">
        <v>9009</v>
      </c>
      <c r="I2965" s="7"/>
      <c r="J2965" s="7">
        <v>60</v>
      </c>
      <c r="K2965" s="7"/>
      <c r="L2965" s="7">
        <v>0.2</v>
      </c>
      <c r="M2965" s="7"/>
      <c r="N2965" s="7"/>
      <c r="O2965" s="7" t="s">
        <v>9056</v>
      </c>
      <c r="P2965" s="16">
        <f>IFERROR(LOOKUP(E2965,{30,43,48,53,58,63,68,73,78,83,88,93,97},{42,47,52,57,62,67,72,77,82,87,92,99,100}),999)</f>
        <v>82</v>
      </c>
      <c r="Q2965">
        <v>1</v>
      </c>
    </row>
    <row r="2966" spans="1:17" x14ac:dyDescent="0.35">
      <c r="A2966" s="7">
        <v>4322</v>
      </c>
      <c r="B2966" s="7" t="s">
        <v>9052</v>
      </c>
      <c r="C2966" s="77">
        <v>44873</v>
      </c>
      <c r="D2966" s="7" t="s">
        <v>6</v>
      </c>
      <c r="E2966">
        <v>78</v>
      </c>
      <c r="F2966" s="7" t="s">
        <v>8858</v>
      </c>
      <c r="G2966" s="7" t="s">
        <v>8871</v>
      </c>
      <c r="H2966" s="7" t="s">
        <v>9009</v>
      </c>
      <c r="I2966" s="7"/>
      <c r="J2966" s="7">
        <v>60</v>
      </c>
      <c r="K2966" s="7"/>
      <c r="L2966" s="7">
        <v>0.3</v>
      </c>
      <c r="M2966" s="7"/>
      <c r="N2966" s="7"/>
      <c r="O2966" s="7" t="s">
        <v>9056</v>
      </c>
      <c r="P2966" s="16">
        <f>IFERROR(LOOKUP(E2966,{30,43,48,53,58,63,68,73,78,83,88,93,97},{42,47,52,57,62,67,72,77,82,87,92,99,100}),999)</f>
        <v>82</v>
      </c>
      <c r="Q2966">
        <v>1</v>
      </c>
    </row>
    <row r="2967" spans="1:17" x14ac:dyDescent="0.35">
      <c r="A2967" s="7">
        <v>4323</v>
      </c>
      <c r="B2967" s="7" t="s">
        <v>9052</v>
      </c>
      <c r="C2967" s="77">
        <v>44873</v>
      </c>
      <c r="D2967" s="7" t="s">
        <v>6</v>
      </c>
      <c r="E2967">
        <v>86.5</v>
      </c>
      <c r="F2967" s="7" t="s">
        <v>8858</v>
      </c>
      <c r="G2967" s="7" t="s">
        <v>8871</v>
      </c>
      <c r="H2967" s="7" t="s">
        <v>9009</v>
      </c>
      <c r="I2967" s="7"/>
      <c r="J2967" s="7">
        <v>60</v>
      </c>
      <c r="K2967" s="7"/>
      <c r="L2967" s="7">
        <v>9.9</v>
      </c>
      <c r="M2967" s="7"/>
      <c r="N2967" s="7"/>
      <c r="O2967" s="7" t="s">
        <v>9056</v>
      </c>
      <c r="P2967" s="16">
        <f>IFERROR(LOOKUP(E2967,{30,43,48,53,58,63,68,73,78,83,88,93,97},{42,47,52,57,62,67,72,77,82,87,92,99,100}),999)</f>
        <v>87</v>
      </c>
      <c r="Q2967">
        <v>1</v>
      </c>
    </row>
    <row r="2968" spans="1:17" x14ac:dyDescent="0.35">
      <c r="A2968" s="7">
        <v>4324</v>
      </c>
      <c r="B2968" s="7" t="s">
        <v>9052</v>
      </c>
      <c r="C2968" s="77">
        <v>44873</v>
      </c>
      <c r="D2968" s="7" t="s">
        <v>6</v>
      </c>
      <c r="E2968">
        <v>77</v>
      </c>
      <c r="F2968" s="7" t="s">
        <v>8858</v>
      </c>
      <c r="G2968" s="7" t="s">
        <v>8871</v>
      </c>
      <c r="H2968" s="7" t="s">
        <v>9009</v>
      </c>
      <c r="I2968" s="7"/>
      <c r="J2968" s="7">
        <v>18</v>
      </c>
      <c r="K2968" s="7"/>
      <c r="L2968" s="7">
        <v>9.9</v>
      </c>
      <c r="M2968" s="7"/>
      <c r="N2968" s="7"/>
      <c r="O2968" s="7" t="s">
        <v>9056</v>
      </c>
      <c r="P2968" s="16">
        <f>IFERROR(LOOKUP(E2968,{30,43,48,53,58,63,68,73,78,83,88,93,97},{42,47,52,57,62,67,72,77,82,87,92,99,100}),999)</f>
        <v>77</v>
      </c>
      <c r="Q2968">
        <v>1</v>
      </c>
    </row>
    <row r="2969" spans="1:17" x14ac:dyDescent="0.35">
      <c r="A2969" s="7">
        <v>4325</v>
      </c>
      <c r="B2969" s="7" t="s">
        <v>9052</v>
      </c>
      <c r="C2969" s="77">
        <v>44873</v>
      </c>
      <c r="D2969" s="7" t="s">
        <v>6</v>
      </c>
      <c r="E2969">
        <v>73</v>
      </c>
      <c r="F2969" s="7" t="s">
        <v>8858</v>
      </c>
      <c r="G2969" s="7" t="s">
        <v>9</v>
      </c>
      <c r="H2969" s="7" t="s">
        <v>9053</v>
      </c>
      <c r="I2969" s="7">
        <v>637603</v>
      </c>
      <c r="J2969" s="7">
        <v>18</v>
      </c>
      <c r="K2969" s="157" t="s">
        <v>9055</v>
      </c>
      <c r="L2969" s="159">
        <v>1.2</v>
      </c>
      <c r="M2969" s="159" t="s">
        <v>9000</v>
      </c>
      <c r="N2969" s="7">
        <v>637603</v>
      </c>
      <c r="O2969" s="7" t="s">
        <v>9056</v>
      </c>
      <c r="P2969" s="16">
        <f>IFERROR(LOOKUP(E2969,{30,43,48,53,58,63,68,73,78,83,88,93,97},{42,47,52,57,62,67,72,77,82,87,92,99,100}),999)</f>
        <v>77</v>
      </c>
      <c r="Q2969">
        <v>1</v>
      </c>
    </row>
    <row r="2970" spans="1:17" x14ac:dyDescent="0.35">
      <c r="A2970" s="7">
        <v>4326</v>
      </c>
      <c r="B2970" s="7" t="s">
        <v>9052</v>
      </c>
      <c r="C2970" s="77">
        <v>44873</v>
      </c>
      <c r="D2970" s="7" t="s">
        <v>6</v>
      </c>
      <c r="E2970">
        <v>85</v>
      </c>
      <c r="F2970" s="7" t="s">
        <v>8858</v>
      </c>
      <c r="G2970" s="7" t="s">
        <v>8871</v>
      </c>
      <c r="H2970" s="7" t="s">
        <v>9009</v>
      </c>
      <c r="I2970" s="7"/>
      <c r="J2970" s="7">
        <v>60</v>
      </c>
      <c r="K2970" s="7"/>
      <c r="L2970" s="7">
        <v>0.2</v>
      </c>
      <c r="M2970" s="7"/>
      <c r="N2970" s="7"/>
      <c r="O2970" s="7" t="s">
        <v>9056</v>
      </c>
      <c r="P2970" s="16">
        <f>IFERROR(LOOKUP(E2970,{30,43,48,53,58,63,68,73,78,83,88,93,97},{42,47,52,57,62,67,72,77,82,87,92,99,100}),999)</f>
        <v>87</v>
      </c>
      <c r="Q2970">
        <v>1</v>
      </c>
    </row>
    <row r="2971" spans="1:17" x14ac:dyDescent="0.35">
      <c r="A2971" s="7">
        <v>4327</v>
      </c>
      <c r="B2971" s="7" t="s">
        <v>9052</v>
      </c>
      <c r="C2971" s="77">
        <v>44873</v>
      </c>
      <c r="D2971" s="7" t="s">
        <v>6</v>
      </c>
      <c r="E2971">
        <v>98</v>
      </c>
      <c r="F2971" s="7" t="s">
        <v>8858</v>
      </c>
      <c r="G2971" s="7" t="s">
        <v>8871</v>
      </c>
      <c r="H2971" s="7" t="s">
        <v>9009</v>
      </c>
      <c r="I2971" s="7"/>
      <c r="J2971" s="7">
        <v>18</v>
      </c>
      <c r="K2971" s="7"/>
      <c r="L2971" s="7">
        <v>0.3</v>
      </c>
      <c r="M2971" s="7"/>
      <c r="N2971" s="7"/>
      <c r="O2971" s="7" t="s">
        <v>9056</v>
      </c>
      <c r="P2971" s="16">
        <f>IFERROR(LOOKUP(E2971,{30,43,48,53,58,63,68,73,78,83,88,93,97},{42,47,52,57,62,67,72,77,82,87,92,99,100}),999)</f>
        <v>100</v>
      </c>
      <c r="Q2971">
        <v>1</v>
      </c>
    </row>
    <row r="2972" spans="1:17" x14ac:dyDescent="0.35">
      <c r="A2972" s="7">
        <v>4328</v>
      </c>
      <c r="B2972" s="7" t="s">
        <v>9052</v>
      </c>
      <c r="C2972" s="77">
        <v>44873</v>
      </c>
      <c r="D2972" s="7" t="s">
        <v>6</v>
      </c>
      <c r="E2972">
        <v>88</v>
      </c>
      <c r="F2972" s="7" t="s">
        <v>8858</v>
      </c>
      <c r="G2972" s="7" t="s">
        <v>8871</v>
      </c>
      <c r="H2972" s="7" t="s">
        <v>9009</v>
      </c>
      <c r="I2972" s="7"/>
      <c r="J2972" s="7">
        <v>18</v>
      </c>
      <c r="K2972" s="7"/>
      <c r="L2972" s="7">
        <v>0.3</v>
      </c>
      <c r="M2972" s="7"/>
      <c r="N2972" s="7"/>
      <c r="O2972" s="7" t="s">
        <v>9056</v>
      </c>
      <c r="P2972" s="16">
        <f>IFERROR(LOOKUP(E2972,{30,43,48,53,58,63,68,73,78,83,88,93,97},{42,47,52,57,62,67,72,77,82,87,92,99,100}),999)</f>
        <v>92</v>
      </c>
      <c r="Q2972">
        <v>1</v>
      </c>
    </row>
    <row r="2973" spans="1:17" x14ac:dyDescent="0.35">
      <c r="A2973" s="7">
        <v>4329</v>
      </c>
      <c r="B2973" s="7" t="s">
        <v>9052</v>
      </c>
      <c r="C2973" s="77">
        <v>44873</v>
      </c>
      <c r="D2973" s="7" t="s">
        <v>6</v>
      </c>
      <c r="E2973">
        <v>78</v>
      </c>
      <c r="F2973" s="7" t="s">
        <v>8858</v>
      </c>
      <c r="G2973" s="7" t="s">
        <v>8871</v>
      </c>
      <c r="H2973" s="7" t="s">
        <v>9009</v>
      </c>
      <c r="I2973" s="7"/>
      <c r="J2973" s="7">
        <v>18</v>
      </c>
      <c r="K2973" s="7"/>
      <c r="L2973" s="7">
        <v>0.3</v>
      </c>
      <c r="M2973" s="7"/>
      <c r="N2973" s="7"/>
      <c r="O2973" s="7" t="s">
        <v>9056</v>
      </c>
      <c r="P2973" s="16">
        <f>IFERROR(LOOKUP(E2973,{30,43,48,53,58,63,68,73,78,83,88,93,97},{42,47,52,57,62,67,72,77,82,87,92,99,100}),999)</f>
        <v>82</v>
      </c>
      <c r="Q2973">
        <v>1</v>
      </c>
    </row>
    <row r="2974" spans="1:17" x14ac:dyDescent="0.35">
      <c r="A2974" s="7">
        <v>4330</v>
      </c>
      <c r="B2974" s="7" t="s">
        <v>9052</v>
      </c>
      <c r="C2974" s="77">
        <v>44873</v>
      </c>
      <c r="D2974" s="7" t="s">
        <v>6</v>
      </c>
      <c r="E2974">
        <v>75</v>
      </c>
      <c r="F2974" s="7" t="s">
        <v>8858</v>
      </c>
      <c r="G2974" s="7" t="s">
        <v>8871</v>
      </c>
      <c r="H2974" s="7" t="s">
        <v>9053</v>
      </c>
      <c r="I2974" s="7">
        <v>220514</v>
      </c>
      <c r="J2974" s="7">
        <v>18</v>
      </c>
      <c r="K2974" s="157" t="s">
        <v>9080</v>
      </c>
      <c r="L2974" s="159">
        <v>0.3</v>
      </c>
      <c r="M2974" s="159" t="s">
        <v>9058</v>
      </c>
      <c r="N2974" s="7">
        <v>220514</v>
      </c>
      <c r="O2974" s="7" t="s">
        <v>9056</v>
      </c>
      <c r="P2974" s="16">
        <f>IFERROR(LOOKUP(E2974,{30,43,48,53,58,63,68,73,78,83,88,93,97},{42,47,52,57,62,67,72,77,82,87,92,99,100}),999)</f>
        <v>77</v>
      </c>
      <c r="Q2974">
        <v>1</v>
      </c>
    </row>
    <row r="2975" spans="1:17" ht="29" x14ac:dyDescent="0.35">
      <c r="A2975" s="7">
        <v>4331</v>
      </c>
      <c r="B2975" s="7" t="s">
        <v>9052</v>
      </c>
      <c r="C2975" s="77">
        <v>44873</v>
      </c>
      <c r="D2975" s="7" t="s">
        <v>6</v>
      </c>
      <c r="E2975">
        <v>88.5</v>
      </c>
      <c r="F2975" s="7" t="s">
        <v>8858</v>
      </c>
      <c r="G2975" s="7" t="s">
        <v>9</v>
      </c>
      <c r="H2975" s="7" t="s">
        <v>9053</v>
      </c>
      <c r="I2975" s="7">
        <v>220267</v>
      </c>
      <c r="J2975" s="7">
        <v>60</v>
      </c>
      <c r="K2975" s="157" t="s">
        <v>9110</v>
      </c>
      <c r="L2975" s="159">
        <v>0.3</v>
      </c>
      <c r="M2975" s="159" t="s">
        <v>9058</v>
      </c>
      <c r="N2975" s="7">
        <v>220267</v>
      </c>
      <c r="O2975" s="7" t="s">
        <v>9056</v>
      </c>
      <c r="P2975" s="16">
        <f>IFERROR(LOOKUP(E2975,{30,43,48,53,58,63,68,73,78,83,88,93,97},{42,47,52,57,62,67,72,77,82,87,92,99,100}),999)</f>
        <v>92</v>
      </c>
      <c r="Q2975">
        <v>1</v>
      </c>
    </row>
    <row r="2976" spans="1:17" x14ac:dyDescent="0.35">
      <c r="A2976" s="7">
        <v>4332</v>
      </c>
      <c r="B2976" s="7" t="s">
        <v>9052</v>
      </c>
      <c r="C2976" s="77">
        <v>44873</v>
      </c>
      <c r="D2976" s="7" t="s">
        <v>6</v>
      </c>
      <c r="E2976">
        <v>78</v>
      </c>
      <c r="F2976" s="7" t="s">
        <v>8858</v>
      </c>
      <c r="G2976" s="7" t="s">
        <v>8871</v>
      </c>
      <c r="H2976" s="7" t="s">
        <v>9009</v>
      </c>
      <c r="I2976" s="7"/>
      <c r="J2976" s="7">
        <v>60</v>
      </c>
      <c r="K2976" s="7"/>
      <c r="L2976" s="7">
        <v>0.3</v>
      </c>
      <c r="M2976" s="7"/>
      <c r="N2976" s="7"/>
      <c r="O2976" s="7" t="s">
        <v>9056</v>
      </c>
      <c r="P2976" s="16">
        <f>IFERROR(LOOKUP(E2976,{30,43,48,53,58,63,68,73,78,83,88,93,97},{42,47,52,57,62,67,72,77,82,87,92,99,100}),999)</f>
        <v>82</v>
      </c>
      <c r="Q2976">
        <v>1</v>
      </c>
    </row>
    <row r="2977" spans="1:17" x14ac:dyDescent="0.35">
      <c r="A2977" s="7">
        <v>4333</v>
      </c>
      <c r="B2977" s="7" t="s">
        <v>9052</v>
      </c>
      <c r="C2977" s="77">
        <v>44873</v>
      </c>
      <c r="D2977" s="7" t="s">
        <v>6</v>
      </c>
      <c r="E2977">
        <v>86</v>
      </c>
      <c r="F2977" s="7" t="s">
        <v>8858</v>
      </c>
      <c r="G2977" s="7" t="s">
        <v>8871</v>
      </c>
      <c r="H2977" s="7" t="s">
        <v>9009</v>
      </c>
      <c r="I2977" s="7"/>
      <c r="J2977" s="7">
        <v>18</v>
      </c>
      <c r="K2977" s="7"/>
      <c r="L2977" s="7">
        <v>0.2</v>
      </c>
      <c r="M2977" s="7"/>
      <c r="N2977" s="7"/>
      <c r="O2977" s="7" t="s">
        <v>9056</v>
      </c>
      <c r="P2977" s="16">
        <f>IFERROR(LOOKUP(E2977,{30,43,48,53,58,63,68,73,78,83,88,93,97},{42,47,52,57,62,67,72,77,82,87,92,99,100}),999)</f>
        <v>87</v>
      </c>
      <c r="Q2977">
        <v>1</v>
      </c>
    </row>
    <row r="2978" spans="1:17" x14ac:dyDescent="0.35">
      <c r="A2978" s="7">
        <v>4334</v>
      </c>
      <c r="B2978" s="7" t="s">
        <v>9052</v>
      </c>
      <c r="C2978" s="77">
        <v>44873</v>
      </c>
      <c r="D2978" s="7" t="s">
        <v>6</v>
      </c>
      <c r="E2978">
        <v>86</v>
      </c>
      <c r="F2978" s="7" t="s">
        <v>8858</v>
      </c>
      <c r="G2978" s="7" t="s">
        <v>8871</v>
      </c>
      <c r="H2978" s="7" t="s">
        <v>9009</v>
      </c>
      <c r="I2978" s="7"/>
      <c r="J2978" s="7">
        <v>18</v>
      </c>
      <c r="K2978" s="7"/>
      <c r="L2978" s="7">
        <v>0.3</v>
      </c>
      <c r="M2978" s="7"/>
      <c r="N2978" s="7"/>
      <c r="O2978" s="7" t="s">
        <v>9056</v>
      </c>
      <c r="P2978" s="16">
        <f>IFERROR(LOOKUP(E2978,{30,43,48,53,58,63,68,73,78,83,88,93,97},{42,47,52,57,62,67,72,77,82,87,92,99,100}),999)</f>
        <v>87</v>
      </c>
      <c r="Q2978">
        <v>1</v>
      </c>
    </row>
    <row r="2979" spans="1:17" x14ac:dyDescent="0.35">
      <c r="A2979" s="7">
        <v>4335</v>
      </c>
      <c r="B2979" s="7" t="s">
        <v>9052</v>
      </c>
      <c r="C2979" s="77">
        <v>44873</v>
      </c>
      <c r="D2979" s="7" t="s">
        <v>6</v>
      </c>
      <c r="E2979">
        <v>78.5</v>
      </c>
      <c r="F2979" s="7" t="s">
        <v>8858</v>
      </c>
      <c r="G2979" s="7" t="s">
        <v>8871</v>
      </c>
      <c r="H2979" s="7" t="s">
        <v>9009</v>
      </c>
      <c r="I2979" s="7"/>
      <c r="J2979" s="7">
        <v>18</v>
      </c>
      <c r="K2979" s="7"/>
      <c r="L2979" s="7">
        <v>0.2</v>
      </c>
      <c r="M2979" s="7"/>
      <c r="N2979" s="7"/>
      <c r="O2979" s="7" t="s">
        <v>9056</v>
      </c>
      <c r="P2979" s="16">
        <f>IFERROR(LOOKUP(E2979,{30,43,48,53,58,63,68,73,78,83,88,93,97},{42,47,52,57,62,67,72,77,82,87,92,99,100}),999)</f>
        <v>82</v>
      </c>
      <c r="Q2979">
        <v>1</v>
      </c>
    </row>
    <row r="2980" spans="1:17" x14ac:dyDescent="0.35">
      <c r="A2980" s="7">
        <v>4336</v>
      </c>
      <c r="B2980" s="7" t="s">
        <v>9052</v>
      </c>
      <c r="C2980" s="77">
        <v>44873</v>
      </c>
      <c r="D2980" s="7" t="s">
        <v>6</v>
      </c>
      <c r="E2980">
        <v>92</v>
      </c>
      <c r="F2980" s="7" t="s">
        <v>8858</v>
      </c>
      <c r="G2980" s="7" t="s">
        <v>8871</v>
      </c>
      <c r="H2980" s="7" t="s">
        <v>9009</v>
      </c>
      <c r="I2980" s="7"/>
      <c r="J2980" s="7">
        <v>60</v>
      </c>
      <c r="K2980" s="7"/>
      <c r="L2980" s="7">
        <v>0.3</v>
      </c>
      <c r="M2980" s="7"/>
      <c r="N2980" s="7"/>
      <c r="O2980" s="7" t="s">
        <v>9056</v>
      </c>
      <c r="P2980" s="16">
        <f>IFERROR(LOOKUP(E2980,{30,43,48,53,58,63,68,73,78,83,88,93,97},{42,47,52,57,62,67,72,77,82,87,92,99,100}),999)</f>
        <v>92</v>
      </c>
      <c r="Q2980">
        <v>1</v>
      </c>
    </row>
    <row r="2981" spans="1:17" ht="29" x14ac:dyDescent="0.35">
      <c r="A2981" s="7">
        <v>4337</v>
      </c>
      <c r="B2981" s="7" t="s">
        <v>9052</v>
      </c>
      <c r="C2981" s="77">
        <v>44873</v>
      </c>
      <c r="D2981" s="7" t="s">
        <v>6</v>
      </c>
      <c r="E2981">
        <v>78</v>
      </c>
      <c r="F2981" s="7" t="s">
        <v>8858</v>
      </c>
      <c r="G2981" s="7" t="s">
        <v>9</v>
      </c>
      <c r="H2981" s="7" t="s">
        <v>9053</v>
      </c>
      <c r="I2981" s="7">
        <v>220272</v>
      </c>
      <c r="J2981" s="7">
        <v>18</v>
      </c>
      <c r="K2981" s="157" t="s">
        <v>9108</v>
      </c>
      <c r="L2981" s="159">
        <v>0.3</v>
      </c>
      <c r="M2981" s="159" t="s">
        <v>9058</v>
      </c>
      <c r="N2981" s="7">
        <v>220272</v>
      </c>
      <c r="O2981" s="7" t="s">
        <v>9056</v>
      </c>
      <c r="P2981" s="16">
        <f>IFERROR(LOOKUP(E2981,{30,43,48,53,58,63,68,73,78,83,88,93,97},{42,47,52,57,62,67,72,77,82,87,92,99,100}),999)</f>
        <v>82</v>
      </c>
      <c r="Q2981">
        <v>1</v>
      </c>
    </row>
    <row r="2982" spans="1:17" x14ac:dyDescent="0.35">
      <c r="A2982" s="7">
        <v>4338</v>
      </c>
      <c r="B2982" s="7" t="s">
        <v>9052</v>
      </c>
      <c r="C2982" s="77">
        <v>44873</v>
      </c>
      <c r="D2982" s="7" t="s">
        <v>6</v>
      </c>
      <c r="E2982">
        <v>83</v>
      </c>
      <c r="F2982" s="7" t="s">
        <v>8858</v>
      </c>
      <c r="G2982" s="7" t="s">
        <v>8871</v>
      </c>
      <c r="H2982" s="7" t="s">
        <v>9009</v>
      </c>
      <c r="I2982" s="7"/>
      <c r="J2982" s="7">
        <v>18</v>
      </c>
      <c r="K2982" s="7"/>
      <c r="L2982" s="7">
        <v>0.2</v>
      </c>
      <c r="M2982" s="7"/>
      <c r="N2982" s="7"/>
      <c r="O2982" s="7" t="s">
        <v>9056</v>
      </c>
      <c r="P2982" s="16">
        <f>IFERROR(LOOKUP(E2982,{30,43,48,53,58,63,68,73,78,83,88,93,97},{42,47,52,57,62,67,72,77,82,87,92,99,100}),999)</f>
        <v>87</v>
      </c>
      <c r="Q2982">
        <v>1</v>
      </c>
    </row>
    <row r="2983" spans="1:17" x14ac:dyDescent="0.35">
      <c r="A2983" s="7">
        <v>4045</v>
      </c>
      <c r="B2983" s="7" t="s">
        <v>9052</v>
      </c>
      <c r="C2983" s="77">
        <v>44874</v>
      </c>
      <c r="D2983" s="7" t="s">
        <v>16</v>
      </c>
      <c r="E2983">
        <v>76</v>
      </c>
      <c r="F2983" s="7" t="s">
        <v>8858</v>
      </c>
      <c r="G2983" s="7" t="s">
        <v>8871</v>
      </c>
      <c r="H2983" s="7" t="s">
        <v>9009</v>
      </c>
      <c r="I2983" s="7"/>
      <c r="J2983" s="7">
        <v>18</v>
      </c>
      <c r="K2983" s="7"/>
      <c r="L2983" s="7">
        <v>1.3</v>
      </c>
      <c r="M2983" s="7"/>
      <c r="N2983" s="7"/>
      <c r="O2983" s="7" t="s">
        <v>9056</v>
      </c>
      <c r="P2983" s="16">
        <f>IFERROR(LOOKUP(E2983,{30,43,48,53,58,63,68,73,78,83,88,93,97},{42,47,52,57,62,67,72,77,82,87,92,99,100}),999)</f>
        <v>77</v>
      </c>
      <c r="Q2983">
        <v>1</v>
      </c>
    </row>
    <row r="2984" spans="1:17" x14ac:dyDescent="0.35">
      <c r="A2984" s="7">
        <v>4046</v>
      </c>
      <c r="B2984" s="7" t="s">
        <v>9052</v>
      </c>
      <c r="C2984" s="77">
        <v>44874</v>
      </c>
      <c r="D2984" s="7" t="s">
        <v>16</v>
      </c>
      <c r="E2984">
        <v>79</v>
      </c>
      <c r="F2984" s="7" t="s">
        <v>8858</v>
      </c>
      <c r="G2984" s="7" t="s">
        <v>8871</v>
      </c>
      <c r="H2984" s="7" t="s">
        <v>9009</v>
      </c>
      <c r="I2984" s="7"/>
      <c r="J2984" s="7">
        <v>60</v>
      </c>
      <c r="K2984" s="7"/>
      <c r="L2984" s="7">
        <v>0.2</v>
      </c>
      <c r="M2984" s="7"/>
      <c r="N2984" s="7"/>
      <c r="O2984" s="7" t="s">
        <v>9056</v>
      </c>
      <c r="P2984" s="16">
        <f>IFERROR(LOOKUP(E2984,{30,43,48,53,58,63,68,73,78,83,88,93,97},{42,47,52,57,62,67,72,77,82,87,92,99,100}),999)</f>
        <v>82</v>
      </c>
      <c r="Q2984">
        <v>1</v>
      </c>
    </row>
    <row r="2985" spans="1:17" x14ac:dyDescent="0.35">
      <c r="A2985" s="7">
        <v>4047</v>
      </c>
      <c r="B2985" s="7" t="s">
        <v>9052</v>
      </c>
      <c r="C2985" s="77">
        <v>44874</v>
      </c>
      <c r="D2985" s="7" t="s">
        <v>16</v>
      </c>
      <c r="E2985">
        <v>75</v>
      </c>
      <c r="F2985" s="7" t="s">
        <v>8858</v>
      </c>
      <c r="G2985" s="7" t="s">
        <v>8871</v>
      </c>
      <c r="H2985" s="7" t="s">
        <v>9009</v>
      </c>
      <c r="I2985" s="7"/>
      <c r="J2985" s="7">
        <v>18</v>
      </c>
      <c r="K2985" s="7"/>
      <c r="L2985" s="7">
        <v>0.3</v>
      </c>
      <c r="M2985" s="7"/>
      <c r="N2985" s="7"/>
      <c r="O2985" s="7" t="s">
        <v>9056</v>
      </c>
      <c r="P2985" s="16">
        <f>IFERROR(LOOKUP(E2985,{30,43,48,53,58,63,68,73,78,83,88,93,97},{42,47,52,57,62,67,72,77,82,87,92,99,100}),999)</f>
        <v>77</v>
      </c>
      <c r="Q2985">
        <v>1</v>
      </c>
    </row>
    <row r="2986" spans="1:17" x14ac:dyDescent="0.35">
      <c r="A2986" s="7">
        <v>4048</v>
      </c>
      <c r="B2986" s="7" t="s">
        <v>9052</v>
      </c>
      <c r="C2986" s="77">
        <v>44874</v>
      </c>
      <c r="D2986" s="7" t="s">
        <v>16</v>
      </c>
      <c r="E2986">
        <v>78</v>
      </c>
      <c r="F2986" s="7" t="s">
        <v>8858</v>
      </c>
      <c r="G2986" s="7" t="s">
        <v>9</v>
      </c>
      <c r="H2986" s="7" t="s">
        <v>9053</v>
      </c>
      <c r="I2986" s="7">
        <v>220513</v>
      </c>
      <c r="J2986" s="7">
        <v>60</v>
      </c>
      <c r="K2986" s="157" t="s">
        <v>9080</v>
      </c>
      <c r="L2986" s="159">
        <v>0.3</v>
      </c>
      <c r="M2986" s="159" t="s">
        <v>9058</v>
      </c>
      <c r="N2986" s="7">
        <v>220513</v>
      </c>
      <c r="O2986" s="7" t="s">
        <v>9056</v>
      </c>
      <c r="P2986" s="16">
        <f>IFERROR(LOOKUP(E2986,{30,43,48,53,58,63,68,73,78,83,88,93,97},{42,47,52,57,62,67,72,77,82,87,92,99,100}),999)</f>
        <v>82</v>
      </c>
      <c r="Q2986">
        <v>1</v>
      </c>
    </row>
    <row r="2987" spans="1:17" x14ac:dyDescent="0.35">
      <c r="A2987" s="7">
        <v>4049</v>
      </c>
      <c r="B2987" s="7" t="s">
        <v>9052</v>
      </c>
      <c r="C2987" s="77">
        <v>44874</v>
      </c>
      <c r="D2987" s="7" t="s">
        <v>16</v>
      </c>
      <c r="E2987">
        <v>71.5</v>
      </c>
      <c r="F2987" s="7" t="s">
        <v>8858</v>
      </c>
      <c r="G2987" s="7" t="s">
        <v>9</v>
      </c>
      <c r="H2987" s="7" t="s">
        <v>9053</v>
      </c>
      <c r="I2987" s="7">
        <v>637603</v>
      </c>
      <c r="J2987" s="7">
        <v>18</v>
      </c>
      <c r="K2987" s="157" t="s">
        <v>9055</v>
      </c>
      <c r="L2987" s="159">
        <v>1.2</v>
      </c>
      <c r="M2987" s="159" t="s">
        <v>9000</v>
      </c>
      <c r="N2987" s="7">
        <v>637603</v>
      </c>
      <c r="O2987" s="7" t="s">
        <v>9056</v>
      </c>
      <c r="P2987" s="16">
        <f>IFERROR(LOOKUP(E2987,{30,43,48,53,58,63,68,73,78,83,88,93,97},{42,47,52,57,62,67,72,77,82,87,92,99,100}),999)</f>
        <v>72</v>
      </c>
      <c r="Q2987">
        <v>1</v>
      </c>
    </row>
    <row r="2988" spans="1:17" ht="29" x14ac:dyDescent="0.35">
      <c r="A2988" s="7">
        <v>4050</v>
      </c>
      <c r="B2988" s="7" t="s">
        <v>9052</v>
      </c>
      <c r="C2988" s="77">
        <v>44874</v>
      </c>
      <c r="D2988" s="7" t="s">
        <v>16</v>
      </c>
      <c r="E2988">
        <v>82</v>
      </c>
      <c r="F2988" s="7" t="s">
        <v>8858</v>
      </c>
      <c r="G2988" s="7" t="s">
        <v>9</v>
      </c>
      <c r="H2988" s="7" t="s">
        <v>9053</v>
      </c>
      <c r="I2988" s="7">
        <v>220267</v>
      </c>
      <c r="J2988" s="7">
        <v>18</v>
      </c>
      <c r="K2988" s="157" t="s">
        <v>9110</v>
      </c>
      <c r="L2988" s="159">
        <v>0.3</v>
      </c>
      <c r="M2988" s="159" t="s">
        <v>9058</v>
      </c>
      <c r="N2988" s="7">
        <v>220267</v>
      </c>
      <c r="O2988" s="7" t="s">
        <v>9056</v>
      </c>
      <c r="P2988" s="16">
        <f>IFERROR(LOOKUP(E2988,{30,43,48,53,58,63,68,73,78,83,88,93,97},{42,47,52,57,62,67,72,77,82,87,92,99,100}),999)</f>
        <v>82</v>
      </c>
      <c r="Q2988">
        <v>1</v>
      </c>
    </row>
    <row r="2989" spans="1:17" ht="29" x14ac:dyDescent="0.35">
      <c r="A2989" s="7">
        <v>4051</v>
      </c>
      <c r="B2989" s="7" t="s">
        <v>9052</v>
      </c>
      <c r="C2989" s="77">
        <v>44874</v>
      </c>
      <c r="D2989" s="7" t="s">
        <v>16</v>
      </c>
      <c r="E2989">
        <v>72.5</v>
      </c>
      <c r="F2989" s="7" t="s">
        <v>8858</v>
      </c>
      <c r="G2989" s="7" t="s">
        <v>9</v>
      </c>
      <c r="H2989" s="7" t="s">
        <v>9053</v>
      </c>
      <c r="I2989" s="7">
        <v>91286</v>
      </c>
      <c r="J2989" s="7">
        <v>60</v>
      </c>
      <c r="K2989" s="157" t="s">
        <v>9112</v>
      </c>
      <c r="L2989" s="7">
        <v>0.3</v>
      </c>
      <c r="M2989" s="7"/>
      <c r="N2989" s="7">
        <v>91286</v>
      </c>
      <c r="O2989" s="7" t="s">
        <v>9056</v>
      </c>
      <c r="P2989" s="16">
        <f>IFERROR(LOOKUP(E2989,{30,43,48,53,58,63,68,73,78,83,88,93,97},{42,47,52,57,62,67,72,77,82,87,92,99,100}),999)</f>
        <v>72</v>
      </c>
      <c r="Q2989">
        <v>1</v>
      </c>
    </row>
    <row r="2990" spans="1:17" x14ac:dyDescent="0.35">
      <c r="A2990" s="7">
        <v>4052</v>
      </c>
      <c r="B2990" s="7" t="s">
        <v>9052</v>
      </c>
      <c r="C2990" s="77">
        <v>44874</v>
      </c>
      <c r="D2990" s="7" t="s">
        <v>16</v>
      </c>
      <c r="E2990">
        <v>80.5</v>
      </c>
      <c r="F2990" s="7" t="s">
        <v>8858</v>
      </c>
      <c r="G2990" s="7" t="s">
        <v>8871</v>
      </c>
      <c r="H2990" s="7" t="s">
        <v>9009</v>
      </c>
      <c r="I2990" s="7"/>
      <c r="J2990" s="7">
        <v>60</v>
      </c>
      <c r="K2990" s="7"/>
      <c r="L2990" s="7">
        <v>0.2</v>
      </c>
      <c r="M2990" s="7"/>
      <c r="N2990" s="7"/>
      <c r="O2990" s="7" t="s">
        <v>9056</v>
      </c>
      <c r="P2990" s="16">
        <f>IFERROR(LOOKUP(E2990,{30,43,48,53,58,63,68,73,78,83,88,93,97},{42,47,52,57,62,67,72,77,82,87,92,99,100}),999)</f>
        <v>82</v>
      </c>
      <c r="Q2990">
        <v>1</v>
      </c>
    </row>
    <row r="2991" spans="1:17" x14ac:dyDescent="0.35">
      <c r="A2991" s="7">
        <v>4053</v>
      </c>
      <c r="B2991" s="7" t="s">
        <v>9052</v>
      </c>
      <c r="C2991" s="77">
        <v>44874</v>
      </c>
      <c r="D2991" s="7" t="s">
        <v>16</v>
      </c>
      <c r="E2991">
        <v>79</v>
      </c>
      <c r="F2991" s="7" t="s">
        <v>8858</v>
      </c>
      <c r="G2991" s="7" t="s">
        <v>8871</v>
      </c>
      <c r="H2991" s="7" t="s">
        <v>9009</v>
      </c>
      <c r="I2991" s="7"/>
      <c r="J2991" s="7">
        <v>18</v>
      </c>
      <c r="K2991" s="7"/>
      <c r="L2991" s="7">
        <v>0.3</v>
      </c>
      <c r="M2991" s="7"/>
      <c r="N2991" s="7"/>
      <c r="O2991" s="7" t="s">
        <v>9056</v>
      </c>
      <c r="P2991" s="16">
        <f>IFERROR(LOOKUP(E2991,{30,43,48,53,58,63,68,73,78,83,88,93,97},{42,47,52,57,62,67,72,77,82,87,92,99,100}),999)</f>
        <v>82</v>
      </c>
      <c r="Q2991">
        <v>1</v>
      </c>
    </row>
    <row r="2992" spans="1:17" x14ac:dyDescent="0.35">
      <c r="A2992" s="7">
        <v>4054</v>
      </c>
      <c r="B2992" s="7" t="s">
        <v>9052</v>
      </c>
      <c r="C2992" s="77">
        <v>44874</v>
      </c>
      <c r="D2992" s="7" t="s">
        <v>16</v>
      </c>
      <c r="E2992">
        <v>90.5</v>
      </c>
      <c r="F2992" s="7" t="s">
        <v>8858</v>
      </c>
      <c r="G2992" s="7" t="s">
        <v>8871</v>
      </c>
      <c r="H2992" s="7" t="s">
        <v>9009</v>
      </c>
      <c r="I2992" s="7"/>
      <c r="J2992" s="7">
        <v>60</v>
      </c>
      <c r="K2992" s="7"/>
      <c r="L2992" s="7">
        <v>9.9</v>
      </c>
      <c r="M2992" s="7"/>
      <c r="N2992" s="7"/>
      <c r="O2992" s="7" t="s">
        <v>9056</v>
      </c>
      <c r="P2992" s="16">
        <f>IFERROR(LOOKUP(E2992,{30,43,48,53,58,63,68,73,78,83,88,93,97},{42,47,52,57,62,67,72,77,82,87,92,99,100}),999)</f>
        <v>92</v>
      </c>
      <c r="Q2992">
        <v>1</v>
      </c>
    </row>
    <row r="2993" spans="1:17" x14ac:dyDescent="0.35">
      <c r="A2993" s="7">
        <v>4055</v>
      </c>
      <c r="B2993" s="7" t="s">
        <v>9052</v>
      </c>
      <c r="C2993" s="77">
        <v>44874</v>
      </c>
      <c r="D2993" s="7" t="s">
        <v>16</v>
      </c>
      <c r="E2993">
        <v>70.5</v>
      </c>
      <c r="F2993" s="7" t="s">
        <v>8858</v>
      </c>
      <c r="G2993" s="7" t="s">
        <v>8871</v>
      </c>
      <c r="H2993" s="7" t="s">
        <v>9009</v>
      </c>
      <c r="I2993" s="7"/>
      <c r="J2993" s="7">
        <v>18</v>
      </c>
      <c r="K2993" s="7"/>
      <c r="L2993" s="7">
        <v>0.2</v>
      </c>
      <c r="M2993" s="7"/>
      <c r="N2993" s="7"/>
      <c r="O2993" s="7" t="s">
        <v>9056</v>
      </c>
      <c r="P2993" s="16">
        <f>IFERROR(LOOKUP(E2993,{30,43,48,53,58,63,68,73,78,83,88,93,97},{42,47,52,57,62,67,72,77,82,87,92,99,100}),999)</f>
        <v>72</v>
      </c>
      <c r="Q2993">
        <v>1</v>
      </c>
    </row>
    <row r="2994" spans="1:17" ht="29" x14ac:dyDescent="0.35">
      <c r="A2994" s="7">
        <v>4056</v>
      </c>
      <c r="B2994" s="7" t="s">
        <v>9052</v>
      </c>
      <c r="C2994" s="77">
        <v>44874</v>
      </c>
      <c r="D2994" s="7" t="s">
        <v>16</v>
      </c>
      <c r="E2994">
        <v>81</v>
      </c>
      <c r="F2994" s="7" t="s">
        <v>8858</v>
      </c>
      <c r="G2994" s="7" t="s">
        <v>9</v>
      </c>
      <c r="H2994" s="7" t="s">
        <v>9053</v>
      </c>
      <c r="I2994" s="7">
        <v>220267</v>
      </c>
      <c r="J2994" s="7">
        <v>18</v>
      </c>
      <c r="K2994" s="157" t="s">
        <v>9110</v>
      </c>
      <c r="L2994" s="159">
        <v>0.3</v>
      </c>
      <c r="M2994" s="159" t="s">
        <v>9058</v>
      </c>
      <c r="N2994" s="7">
        <v>220267</v>
      </c>
      <c r="O2994" s="7" t="s">
        <v>9056</v>
      </c>
      <c r="P2994" s="16">
        <f>IFERROR(LOOKUP(E2994,{30,43,48,53,58,63,68,73,78,83,88,93,97},{42,47,52,57,62,67,72,77,82,87,92,99,100}),999)</f>
        <v>82</v>
      </c>
      <c r="Q2994">
        <v>1</v>
      </c>
    </row>
    <row r="2995" spans="1:17" x14ac:dyDescent="0.35">
      <c r="A2995" s="7">
        <v>4057</v>
      </c>
      <c r="B2995" s="7" t="s">
        <v>9052</v>
      </c>
      <c r="C2995" s="77">
        <v>44874</v>
      </c>
      <c r="D2995" s="7" t="s">
        <v>16</v>
      </c>
      <c r="E2995">
        <v>77.5</v>
      </c>
      <c r="F2995" s="7" t="s">
        <v>8858</v>
      </c>
      <c r="G2995" s="7" t="s">
        <v>9</v>
      </c>
      <c r="H2995" s="7" t="s">
        <v>9053</v>
      </c>
      <c r="I2995" s="7">
        <v>220509</v>
      </c>
      <c r="J2995" s="7">
        <v>18</v>
      </c>
      <c r="K2995" s="157" t="s">
        <v>9078</v>
      </c>
      <c r="L2995" s="159">
        <v>0.3</v>
      </c>
      <c r="M2995" s="159" t="s">
        <v>9058</v>
      </c>
      <c r="N2995" s="7">
        <v>220509</v>
      </c>
      <c r="O2995" s="7" t="s">
        <v>9056</v>
      </c>
      <c r="P2995" s="16">
        <f>IFERROR(LOOKUP(E2995,{30,43,48,53,58,63,68,73,78,83,88,93,97},{42,47,52,57,62,67,72,77,82,87,92,99,100}),999)</f>
        <v>77</v>
      </c>
      <c r="Q2995">
        <v>1</v>
      </c>
    </row>
    <row r="2996" spans="1:17" x14ac:dyDescent="0.35">
      <c r="A2996" s="7">
        <v>4058</v>
      </c>
      <c r="B2996" s="7" t="s">
        <v>9052</v>
      </c>
      <c r="C2996" s="77">
        <v>44874</v>
      </c>
      <c r="D2996" s="7" t="s">
        <v>16</v>
      </c>
      <c r="E2996">
        <v>81</v>
      </c>
      <c r="F2996" s="7" t="s">
        <v>8858</v>
      </c>
      <c r="G2996" s="7" t="s">
        <v>8871</v>
      </c>
      <c r="H2996" s="7" t="s">
        <v>9009</v>
      </c>
      <c r="I2996" s="7"/>
      <c r="J2996" s="7">
        <v>60</v>
      </c>
      <c r="K2996" s="7"/>
      <c r="L2996" s="7">
        <v>0.3</v>
      </c>
      <c r="M2996" s="7"/>
      <c r="N2996" s="7"/>
      <c r="O2996" s="7" t="s">
        <v>9056</v>
      </c>
      <c r="P2996" s="16">
        <f>IFERROR(LOOKUP(E2996,{30,43,48,53,58,63,68,73,78,83,88,93,97},{42,47,52,57,62,67,72,77,82,87,92,99,100}),999)</f>
        <v>82</v>
      </c>
      <c r="Q2996">
        <v>1</v>
      </c>
    </row>
    <row r="2997" spans="1:17" x14ac:dyDescent="0.35">
      <c r="A2997" s="7">
        <v>4059</v>
      </c>
      <c r="B2997" s="7" t="s">
        <v>9052</v>
      </c>
      <c r="C2997" s="77">
        <v>44874</v>
      </c>
      <c r="D2997" s="7" t="s">
        <v>16</v>
      </c>
      <c r="E2997">
        <v>77</v>
      </c>
      <c r="F2997" s="7" t="s">
        <v>8858</v>
      </c>
      <c r="G2997" s="7" t="s">
        <v>8871</v>
      </c>
      <c r="H2997" s="7" t="s">
        <v>9009</v>
      </c>
      <c r="I2997" s="7"/>
      <c r="J2997" s="7">
        <v>60</v>
      </c>
      <c r="K2997" s="7"/>
      <c r="L2997" s="7">
        <v>0.3</v>
      </c>
      <c r="M2997" s="7"/>
      <c r="N2997" s="7"/>
      <c r="O2997" s="7" t="s">
        <v>9056</v>
      </c>
      <c r="P2997" s="16">
        <f>IFERROR(LOOKUP(E2997,{30,43,48,53,58,63,68,73,78,83,88,93,97},{42,47,52,57,62,67,72,77,82,87,92,99,100}),999)</f>
        <v>77</v>
      </c>
      <c r="Q2997">
        <v>1</v>
      </c>
    </row>
    <row r="2998" spans="1:17" x14ac:dyDescent="0.35">
      <c r="A2998" s="7">
        <v>4060</v>
      </c>
      <c r="B2998" s="7" t="s">
        <v>9052</v>
      </c>
      <c r="C2998" s="77">
        <v>44874</v>
      </c>
      <c r="D2998" s="7" t="s">
        <v>16</v>
      </c>
      <c r="E2998">
        <v>83</v>
      </c>
      <c r="F2998" s="7" t="s">
        <v>8858</v>
      </c>
      <c r="G2998" s="7" t="s">
        <v>8871</v>
      </c>
      <c r="H2998" s="7" t="s">
        <v>9009</v>
      </c>
      <c r="I2998" s="7"/>
      <c r="J2998" s="7">
        <v>60</v>
      </c>
      <c r="K2998" s="7"/>
      <c r="L2998" s="7">
        <v>9.9</v>
      </c>
      <c r="M2998" s="7"/>
      <c r="N2998" s="7"/>
      <c r="O2998" s="7" t="s">
        <v>9056</v>
      </c>
      <c r="P2998" s="16">
        <f>IFERROR(LOOKUP(E2998,{30,43,48,53,58,63,68,73,78,83,88,93,97},{42,47,52,57,62,67,72,77,82,87,92,99,100}),999)</f>
        <v>87</v>
      </c>
      <c r="Q2998">
        <v>1</v>
      </c>
    </row>
    <row r="2999" spans="1:17" x14ac:dyDescent="0.35">
      <c r="A2999" s="7">
        <v>4061</v>
      </c>
      <c r="B2999" s="7" t="s">
        <v>9052</v>
      </c>
      <c r="C2999" s="77">
        <v>44874</v>
      </c>
      <c r="D2999" s="7" t="s">
        <v>16</v>
      </c>
      <c r="E2999">
        <v>84</v>
      </c>
      <c r="F2999" s="7" t="s">
        <v>8858</v>
      </c>
      <c r="G2999" s="7" t="s">
        <v>8871</v>
      </c>
      <c r="H2999" s="7" t="s">
        <v>9009</v>
      </c>
      <c r="I2999" s="7"/>
      <c r="J2999" s="7">
        <v>60</v>
      </c>
      <c r="K2999" s="7"/>
      <c r="L2999" s="7">
        <v>1.2</v>
      </c>
      <c r="M2999" s="7"/>
      <c r="N2999" s="7"/>
      <c r="O2999" s="7" t="s">
        <v>9056</v>
      </c>
      <c r="P2999" s="16">
        <f>IFERROR(LOOKUP(E2999,{30,43,48,53,58,63,68,73,78,83,88,93,97},{42,47,52,57,62,67,72,77,82,87,92,99,100}),999)</f>
        <v>87</v>
      </c>
      <c r="Q2999">
        <v>1</v>
      </c>
    </row>
    <row r="3000" spans="1:17" x14ac:dyDescent="0.35">
      <c r="A3000" s="7">
        <v>4062</v>
      </c>
      <c r="B3000" s="7" t="s">
        <v>9052</v>
      </c>
      <c r="C3000" s="77">
        <v>44874</v>
      </c>
      <c r="D3000" s="7" t="s">
        <v>16</v>
      </c>
      <c r="E3000">
        <v>85</v>
      </c>
      <c r="F3000" s="7" t="s">
        <v>8858</v>
      </c>
      <c r="G3000" s="7" t="s">
        <v>8871</v>
      </c>
      <c r="H3000" s="7" t="s">
        <v>9009</v>
      </c>
      <c r="I3000" s="7"/>
      <c r="J3000" s="7">
        <v>60</v>
      </c>
      <c r="K3000" s="7"/>
      <c r="L3000" s="7">
        <v>0.3</v>
      </c>
      <c r="M3000" s="7"/>
      <c r="N3000" s="7"/>
      <c r="O3000" s="7" t="s">
        <v>9056</v>
      </c>
      <c r="P3000" s="16">
        <f>IFERROR(LOOKUP(E3000,{30,43,48,53,58,63,68,73,78,83,88,93,97},{42,47,52,57,62,67,72,77,82,87,92,99,100}),999)</f>
        <v>87</v>
      </c>
      <c r="Q3000">
        <v>1</v>
      </c>
    </row>
    <row r="3001" spans="1:17" x14ac:dyDescent="0.35">
      <c r="A3001" s="7">
        <v>4063</v>
      </c>
      <c r="B3001" s="7" t="s">
        <v>9052</v>
      </c>
      <c r="C3001" s="77">
        <v>44874</v>
      </c>
      <c r="D3001" s="7" t="s">
        <v>16</v>
      </c>
      <c r="E3001">
        <v>86</v>
      </c>
      <c r="F3001" s="7" t="s">
        <v>8858</v>
      </c>
      <c r="G3001" s="7" t="s">
        <v>8871</v>
      </c>
      <c r="H3001" s="7" t="s">
        <v>9009</v>
      </c>
      <c r="I3001" s="7"/>
      <c r="J3001" s="7">
        <v>18</v>
      </c>
      <c r="K3001" s="7"/>
      <c r="L3001" s="7">
        <v>9.9</v>
      </c>
      <c r="M3001" s="7"/>
      <c r="N3001" s="7"/>
      <c r="O3001" s="7" t="s">
        <v>9056</v>
      </c>
      <c r="P3001" s="16">
        <f>IFERROR(LOOKUP(E3001,{30,43,48,53,58,63,68,73,78,83,88,93,97},{42,47,52,57,62,67,72,77,82,87,92,99,100}),999)</f>
        <v>87</v>
      </c>
      <c r="Q3001">
        <v>1</v>
      </c>
    </row>
    <row r="3002" spans="1:17" x14ac:dyDescent="0.35">
      <c r="A3002" s="7">
        <v>4064</v>
      </c>
      <c r="B3002" s="7" t="s">
        <v>9052</v>
      </c>
      <c r="C3002" s="77">
        <v>44874</v>
      </c>
      <c r="D3002" s="7" t="s">
        <v>16</v>
      </c>
      <c r="E3002">
        <v>80</v>
      </c>
      <c r="F3002" s="7" t="s">
        <v>8858</v>
      </c>
      <c r="G3002" s="7" t="s">
        <v>8871</v>
      </c>
      <c r="H3002" s="7" t="s">
        <v>9009</v>
      </c>
      <c r="I3002" s="7"/>
      <c r="J3002" s="7">
        <v>60</v>
      </c>
      <c r="K3002" s="7"/>
      <c r="L3002" s="7">
        <v>0.3</v>
      </c>
      <c r="M3002" s="7"/>
      <c r="N3002" s="7"/>
      <c r="O3002" s="7" t="s">
        <v>9056</v>
      </c>
      <c r="P3002" s="16">
        <f>IFERROR(LOOKUP(E3002,{30,43,48,53,58,63,68,73,78,83,88,93,97},{42,47,52,57,62,67,72,77,82,87,92,99,100}),999)</f>
        <v>82</v>
      </c>
      <c r="Q3002">
        <v>1</v>
      </c>
    </row>
    <row r="3003" spans="1:17" x14ac:dyDescent="0.35">
      <c r="A3003" s="7">
        <v>4065</v>
      </c>
      <c r="B3003" s="7" t="s">
        <v>9052</v>
      </c>
      <c r="C3003" s="77">
        <v>44874</v>
      </c>
      <c r="D3003" s="7" t="s">
        <v>16</v>
      </c>
      <c r="E3003">
        <v>78.5</v>
      </c>
      <c r="F3003" s="7" t="s">
        <v>8858</v>
      </c>
      <c r="G3003" s="7" t="s">
        <v>9</v>
      </c>
      <c r="H3003" s="7" t="s">
        <v>9009</v>
      </c>
      <c r="I3003" s="7"/>
      <c r="J3003" s="7">
        <v>60</v>
      </c>
      <c r="K3003" s="7"/>
      <c r="L3003" s="7">
        <v>0.3</v>
      </c>
      <c r="M3003" s="7"/>
      <c r="N3003" s="7"/>
      <c r="O3003" s="7" t="s">
        <v>9056</v>
      </c>
      <c r="P3003" s="16">
        <f>IFERROR(LOOKUP(E3003,{30,43,48,53,58,63,68,73,78,83,88,93,97},{42,47,52,57,62,67,72,77,82,87,92,99,100}),999)</f>
        <v>82</v>
      </c>
      <c r="Q3003">
        <v>1</v>
      </c>
    </row>
    <row r="3004" spans="1:17" ht="29" x14ac:dyDescent="0.35">
      <c r="A3004" s="7">
        <v>4066</v>
      </c>
      <c r="B3004" s="7" t="s">
        <v>9052</v>
      </c>
      <c r="C3004" s="77">
        <v>44874</v>
      </c>
      <c r="D3004" s="7" t="s">
        <v>16</v>
      </c>
      <c r="E3004">
        <v>74.5</v>
      </c>
      <c r="F3004" s="7" t="s">
        <v>8858</v>
      </c>
      <c r="G3004" s="7" t="s">
        <v>9</v>
      </c>
      <c r="H3004" s="7" t="s">
        <v>9053</v>
      </c>
      <c r="I3004" s="7">
        <v>637420</v>
      </c>
      <c r="J3004" s="7">
        <v>18</v>
      </c>
      <c r="K3004" s="157" t="s">
        <v>9081</v>
      </c>
      <c r="L3004" s="159">
        <v>0.3</v>
      </c>
      <c r="M3004" s="159" t="s">
        <v>9058</v>
      </c>
      <c r="N3004" s="7">
        <v>637420</v>
      </c>
      <c r="O3004" s="7" t="s">
        <v>9056</v>
      </c>
      <c r="P3004" s="16">
        <f>IFERROR(LOOKUP(E3004,{30,43,48,53,58,63,68,73,78,83,88,93,97},{42,47,52,57,62,67,72,77,82,87,92,99,100}),999)</f>
        <v>77</v>
      </c>
      <c r="Q3004">
        <v>1</v>
      </c>
    </row>
    <row r="3005" spans="1:17" x14ac:dyDescent="0.35">
      <c r="A3005" s="7">
        <v>4067</v>
      </c>
      <c r="B3005" s="7" t="s">
        <v>9052</v>
      </c>
      <c r="C3005" s="77">
        <v>44874</v>
      </c>
      <c r="D3005" s="7" t="s">
        <v>16</v>
      </c>
      <c r="E3005">
        <v>77.5</v>
      </c>
      <c r="F3005" s="7" t="s">
        <v>8858</v>
      </c>
      <c r="G3005" s="7" t="s">
        <v>8871</v>
      </c>
      <c r="H3005" s="7" t="s">
        <v>9009</v>
      </c>
      <c r="I3005" s="7"/>
      <c r="J3005" s="7">
        <v>18</v>
      </c>
      <c r="K3005" s="7"/>
      <c r="L3005" s="7">
        <v>0.2</v>
      </c>
      <c r="M3005" s="7"/>
      <c r="N3005" s="7"/>
      <c r="O3005" s="7" t="s">
        <v>9056</v>
      </c>
      <c r="P3005" s="16">
        <f>IFERROR(LOOKUP(E3005,{30,43,48,53,58,63,68,73,78,83,88,93,97},{42,47,52,57,62,67,72,77,82,87,92,99,100}),999)</f>
        <v>77</v>
      </c>
      <c r="Q3005">
        <v>1</v>
      </c>
    </row>
    <row r="3006" spans="1:17" x14ac:dyDescent="0.35">
      <c r="A3006" s="7">
        <v>4068</v>
      </c>
      <c r="B3006" s="7" t="s">
        <v>9052</v>
      </c>
      <c r="C3006" s="77">
        <v>44874</v>
      </c>
      <c r="D3006" s="7" t="s">
        <v>16</v>
      </c>
      <c r="E3006">
        <v>75.5</v>
      </c>
      <c r="F3006" s="7" t="s">
        <v>8858</v>
      </c>
      <c r="G3006" s="7" t="s">
        <v>9</v>
      </c>
      <c r="H3006" s="7" t="s">
        <v>9053</v>
      </c>
      <c r="I3006" s="7">
        <v>220510</v>
      </c>
      <c r="J3006" s="7">
        <v>60</v>
      </c>
      <c r="K3006" s="157" t="s">
        <v>9078</v>
      </c>
      <c r="L3006" s="159">
        <v>0.3</v>
      </c>
      <c r="M3006" s="159" t="s">
        <v>9058</v>
      </c>
      <c r="N3006" s="7">
        <v>220510</v>
      </c>
      <c r="O3006" s="7" t="s">
        <v>9056</v>
      </c>
      <c r="P3006" s="16">
        <f>IFERROR(LOOKUP(E3006,{30,43,48,53,58,63,68,73,78,83,88,93,97},{42,47,52,57,62,67,72,77,82,87,92,99,100}),999)</f>
        <v>77</v>
      </c>
      <c r="Q3006">
        <v>1</v>
      </c>
    </row>
    <row r="3007" spans="1:17" ht="29" x14ac:dyDescent="0.35">
      <c r="A3007" s="7">
        <v>4069</v>
      </c>
      <c r="B3007" s="7" t="s">
        <v>9052</v>
      </c>
      <c r="C3007" s="77">
        <v>44874</v>
      </c>
      <c r="D3007" s="7" t="s">
        <v>16</v>
      </c>
      <c r="E3007">
        <v>87.5</v>
      </c>
      <c r="F3007" s="7" t="s">
        <v>8858</v>
      </c>
      <c r="G3007" s="7" t="s">
        <v>9</v>
      </c>
      <c r="H3007" s="7" t="s">
        <v>9053</v>
      </c>
      <c r="I3007" s="7">
        <v>220267</v>
      </c>
      <c r="J3007" s="7">
        <v>60</v>
      </c>
      <c r="K3007" s="157" t="s">
        <v>9110</v>
      </c>
      <c r="L3007" s="159">
        <v>0.3</v>
      </c>
      <c r="M3007" s="159" t="s">
        <v>9058</v>
      </c>
      <c r="N3007" s="7">
        <v>220267</v>
      </c>
      <c r="O3007" s="7" t="s">
        <v>9056</v>
      </c>
      <c r="P3007" s="16">
        <f>IFERROR(LOOKUP(E3007,{30,43,48,53,58,63,68,73,78,83,88,93,97},{42,47,52,57,62,67,72,77,82,87,92,99,100}),999)</f>
        <v>87</v>
      </c>
      <c r="Q3007">
        <v>1</v>
      </c>
    </row>
    <row r="3008" spans="1:17" ht="29" x14ac:dyDescent="0.35">
      <c r="A3008" s="7">
        <v>4070</v>
      </c>
      <c r="B3008" s="7" t="s">
        <v>9052</v>
      </c>
      <c r="C3008" s="77">
        <v>44874</v>
      </c>
      <c r="D3008" s="7" t="s">
        <v>16</v>
      </c>
      <c r="E3008">
        <v>79</v>
      </c>
      <c r="F3008" s="7" t="s">
        <v>8858</v>
      </c>
      <c r="G3008" s="7" t="s">
        <v>9</v>
      </c>
      <c r="H3008" s="7" t="s">
        <v>9053</v>
      </c>
      <c r="I3008" s="7">
        <v>91286</v>
      </c>
      <c r="J3008" s="7">
        <v>60</v>
      </c>
      <c r="K3008" s="157" t="s">
        <v>9112</v>
      </c>
      <c r="L3008" s="7">
        <v>0.3</v>
      </c>
      <c r="M3008" s="7"/>
      <c r="N3008" s="7">
        <v>91286</v>
      </c>
      <c r="O3008" s="7" t="s">
        <v>9056</v>
      </c>
      <c r="P3008" s="16">
        <f>IFERROR(LOOKUP(E3008,{30,43,48,53,58,63,68,73,78,83,88,93,97},{42,47,52,57,62,67,72,77,82,87,92,99,100}),999)</f>
        <v>82</v>
      </c>
      <c r="Q3008">
        <v>1</v>
      </c>
    </row>
    <row r="3009" spans="1:17" x14ac:dyDescent="0.35">
      <c r="A3009" s="7">
        <v>4071</v>
      </c>
      <c r="B3009" s="7" t="s">
        <v>9052</v>
      </c>
      <c r="C3009" s="77">
        <v>44874</v>
      </c>
      <c r="D3009" s="7" t="s">
        <v>16</v>
      </c>
      <c r="E3009">
        <v>74.5</v>
      </c>
      <c r="F3009" s="7" t="s">
        <v>8858</v>
      </c>
      <c r="G3009" s="7" t="s">
        <v>8871</v>
      </c>
      <c r="H3009" s="7" t="s">
        <v>9009</v>
      </c>
      <c r="I3009" s="7"/>
      <c r="J3009" s="7">
        <v>18</v>
      </c>
      <c r="K3009" s="7"/>
      <c r="L3009" s="7">
        <v>0.3</v>
      </c>
      <c r="M3009" s="7"/>
      <c r="N3009" s="7"/>
      <c r="O3009" s="7" t="s">
        <v>9056</v>
      </c>
      <c r="P3009" s="16">
        <f>IFERROR(LOOKUP(E3009,{30,43,48,53,58,63,68,73,78,83,88,93,97},{42,47,52,57,62,67,72,77,82,87,92,99,100}),999)</f>
        <v>77</v>
      </c>
      <c r="Q3009">
        <v>1</v>
      </c>
    </row>
    <row r="3010" spans="1:17" x14ac:dyDescent="0.35">
      <c r="A3010" s="7">
        <v>4072</v>
      </c>
      <c r="B3010" s="7" t="s">
        <v>9052</v>
      </c>
      <c r="C3010" s="77">
        <v>44874</v>
      </c>
      <c r="D3010" s="7" t="s">
        <v>16</v>
      </c>
      <c r="E3010">
        <v>86.5</v>
      </c>
      <c r="F3010" s="7" t="s">
        <v>8858</v>
      </c>
      <c r="G3010" s="7" t="s">
        <v>8871</v>
      </c>
      <c r="H3010" s="7" t="s">
        <v>9009</v>
      </c>
      <c r="I3010" s="7"/>
      <c r="J3010" s="7">
        <v>18</v>
      </c>
      <c r="K3010" s="7"/>
      <c r="L3010" s="7">
        <v>0.3</v>
      </c>
      <c r="M3010" s="7"/>
      <c r="N3010" s="7"/>
      <c r="O3010" s="7" t="s">
        <v>9056</v>
      </c>
      <c r="P3010" s="16">
        <f>IFERROR(LOOKUP(E3010,{30,43,48,53,58,63,68,73,78,83,88,93,97},{42,47,52,57,62,67,72,77,82,87,92,99,100}),999)</f>
        <v>87</v>
      </c>
      <c r="Q3010">
        <v>1</v>
      </c>
    </row>
    <row r="3011" spans="1:17" x14ac:dyDescent="0.35">
      <c r="A3011" s="7">
        <v>4073</v>
      </c>
      <c r="B3011" s="7" t="s">
        <v>9052</v>
      </c>
      <c r="C3011" s="77">
        <v>44874</v>
      </c>
      <c r="D3011" s="7" t="s">
        <v>16</v>
      </c>
      <c r="E3011">
        <v>82.5</v>
      </c>
      <c r="F3011" s="7" t="s">
        <v>8858</v>
      </c>
      <c r="G3011" s="7" t="s">
        <v>8871</v>
      </c>
      <c r="H3011" s="7" t="s">
        <v>9009</v>
      </c>
      <c r="I3011" s="7"/>
      <c r="J3011" s="7">
        <v>18</v>
      </c>
      <c r="K3011" s="7"/>
      <c r="L3011" s="7">
        <v>0.3</v>
      </c>
      <c r="M3011" s="7"/>
      <c r="N3011" s="7"/>
      <c r="O3011" s="7" t="s">
        <v>9056</v>
      </c>
      <c r="P3011" s="16">
        <f>IFERROR(LOOKUP(E3011,{30,43,48,53,58,63,68,73,78,83,88,93,97},{42,47,52,57,62,67,72,77,82,87,92,99,100}),999)</f>
        <v>82</v>
      </c>
      <c r="Q3011">
        <v>1</v>
      </c>
    </row>
    <row r="3012" spans="1:17" x14ac:dyDescent="0.35">
      <c r="A3012" s="7">
        <v>4074</v>
      </c>
      <c r="B3012" s="7" t="s">
        <v>9052</v>
      </c>
      <c r="C3012" s="77">
        <v>44874</v>
      </c>
      <c r="D3012" s="7" t="s">
        <v>16</v>
      </c>
      <c r="E3012">
        <v>85.5</v>
      </c>
      <c r="F3012" s="7" t="s">
        <v>8858</v>
      </c>
      <c r="G3012" s="7" t="s">
        <v>8871</v>
      </c>
      <c r="H3012" s="7" t="s">
        <v>9009</v>
      </c>
      <c r="I3012" s="7"/>
      <c r="J3012" s="7">
        <v>18</v>
      </c>
      <c r="K3012" s="7"/>
      <c r="L3012" s="7">
        <v>0.3</v>
      </c>
      <c r="M3012" s="7"/>
      <c r="N3012" s="7"/>
      <c r="O3012" s="7" t="s">
        <v>9056</v>
      </c>
      <c r="P3012" s="16">
        <f>IFERROR(LOOKUP(E3012,{30,43,48,53,58,63,68,73,78,83,88,93,97},{42,47,52,57,62,67,72,77,82,87,92,99,100}),999)</f>
        <v>87</v>
      </c>
      <c r="Q3012">
        <v>1</v>
      </c>
    </row>
    <row r="3013" spans="1:17" x14ac:dyDescent="0.35">
      <c r="A3013" s="7">
        <v>4075</v>
      </c>
      <c r="B3013" s="7" t="s">
        <v>9052</v>
      </c>
      <c r="C3013" s="77">
        <v>44874</v>
      </c>
      <c r="D3013" s="7" t="s">
        <v>16</v>
      </c>
      <c r="E3013">
        <v>84</v>
      </c>
      <c r="F3013" s="7" t="s">
        <v>8858</v>
      </c>
      <c r="G3013" s="7" t="s">
        <v>8871</v>
      </c>
      <c r="H3013" s="7" t="s">
        <v>9009</v>
      </c>
      <c r="I3013" s="7"/>
      <c r="J3013" s="7">
        <v>18</v>
      </c>
      <c r="K3013" s="7"/>
      <c r="L3013" s="7">
        <v>0.3</v>
      </c>
      <c r="M3013" s="7"/>
      <c r="N3013" s="7"/>
      <c r="O3013" s="7" t="s">
        <v>9056</v>
      </c>
      <c r="P3013" s="16">
        <f>IFERROR(LOOKUP(E3013,{30,43,48,53,58,63,68,73,78,83,88,93,97},{42,47,52,57,62,67,72,77,82,87,92,99,100}),999)</f>
        <v>87</v>
      </c>
      <c r="Q3013">
        <v>1</v>
      </c>
    </row>
    <row r="3014" spans="1:17" x14ac:dyDescent="0.35">
      <c r="A3014" s="7">
        <v>4076</v>
      </c>
      <c r="B3014" s="7" t="s">
        <v>9052</v>
      </c>
      <c r="C3014" s="77">
        <v>44874</v>
      </c>
      <c r="D3014" s="7" t="s">
        <v>16</v>
      </c>
      <c r="E3014">
        <v>77.7</v>
      </c>
      <c r="F3014" s="7" t="s">
        <v>8858</v>
      </c>
      <c r="G3014" s="7" t="s">
        <v>8871</v>
      </c>
      <c r="H3014" s="7" t="s">
        <v>9009</v>
      </c>
      <c r="I3014" s="7"/>
      <c r="J3014" s="7">
        <v>18</v>
      </c>
      <c r="K3014" s="7"/>
      <c r="L3014" s="7">
        <v>0.3</v>
      </c>
      <c r="M3014" s="7"/>
      <c r="N3014" s="7"/>
      <c r="O3014" s="7" t="s">
        <v>9056</v>
      </c>
      <c r="P3014" s="16">
        <f>IFERROR(LOOKUP(E3014,{30,43,48,53,58,63,68,73,78,83,88,93,97},{42,47,52,57,62,67,72,77,82,87,92,99,100}),999)</f>
        <v>77</v>
      </c>
      <c r="Q3014">
        <v>1</v>
      </c>
    </row>
    <row r="3015" spans="1:17" ht="29" x14ac:dyDescent="0.35">
      <c r="A3015" s="7">
        <v>4077</v>
      </c>
      <c r="B3015" s="7" t="s">
        <v>9052</v>
      </c>
      <c r="C3015" s="77">
        <v>44874</v>
      </c>
      <c r="D3015" s="7" t="s">
        <v>16</v>
      </c>
      <c r="E3015">
        <v>84</v>
      </c>
      <c r="F3015" s="7" t="s">
        <v>8858</v>
      </c>
      <c r="G3015" s="7" t="s">
        <v>9</v>
      </c>
      <c r="H3015" s="7" t="s">
        <v>9053</v>
      </c>
      <c r="I3015" s="7">
        <v>220511</v>
      </c>
      <c r="J3015" s="7">
        <v>60</v>
      </c>
      <c r="K3015" s="157" t="s">
        <v>9068</v>
      </c>
      <c r="L3015" s="159">
        <v>0.3</v>
      </c>
      <c r="M3015" s="159" t="s">
        <v>9058</v>
      </c>
      <c r="N3015" s="7">
        <v>220511</v>
      </c>
      <c r="O3015" s="7" t="s">
        <v>9056</v>
      </c>
      <c r="P3015" s="16">
        <f>IFERROR(LOOKUP(E3015,{30,43,48,53,58,63,68,73,78,83,88,93,97},{42,47,52,57,62,67,72,77,82,87,92,99,100}),999)</f>
        <v>87</v>
      </c>
      <c r="Q3015">
        <v>1</v>
      </c>
    </row>
    <row r="3016" spans="1:17" ht="29" x14ac:dyDescent="0.35">
      <c r="A3016" s="7">
        <v>4078</v>
      </c>
      <c r="B3016" s="7" t="s">
        <v>9052</v>
      </c>
      <c r="C3016" s="77">
        <v>44874</v>
      </c>
      <c r="D3016" s="7" t="s">
        <v>16</v>
      </c>
      <c r="E3016">
        <v>74</v>
      </c>
      <c r="F3016" s="7" t="s">
        <v>8858</v>
      </c>
      <c r="G3016" s="7" t="s">
        <v>9</v>
      </c>
      <c r="H3016" s="7" t="s">
        <v>9053</v>
      </c>
      <c r="I3016" s="7">
        <v>91286</v>
      </c>
      <c r="J3016" s="7">
        <v>60</v>
      </c>
      <c r="K3016" s="157" t="s">
        <v>9112</v>
      </c>
      <c r="L3016" s="7">
        <v>0.3</v>
      </c>
      <c r="M3016" s="7"/>
      <c r="N3016" s="7">
        <v>91286</v>
      </c>
      <c r="O3016" s="7" t="s">
        <v>9056</v>
      </c>
      <c r="P3016" s="16">
        <f>IFERROR(LOOKUP(E3016,{30,43,48,53,58,63,68,73,78,83,88,93,97},{42,47,52,57,62,67,72,77,82,87,92,99,100}),999)</f>
        <v>77</v>
      </c>
      <c r="Q3016">
        <v>1</v>
      </c>
    </row>
    <row r="3017" spans="1:17" ht="29" x14ac:dyDescent="0.35">
      <c r="A3017" s="7">
        <v>4079</v>
      </c>
      <c r="B3017" s="7" t="s">
        <v>9052</v>
      </c>
      <c r="C3017" s="77">
        <v>44874</v>
      </c>
      <c r="D3017" s="7" t="s">
        <v>16</v>
      </c>
      <c r="E3017">
        <v>80.5</v>
      </c>
      <c r="F3017" s="7" t="s">
        <v>8858</v>
      </c>
      <c r="G3017" s="7" t="s">
        <v>9</v>
      </c>
      <c r="H3017" s="7" t="s">
        <v>9053</v>
      </c>
      <c r="I3017" s="7">
        <v>91286</v>
      </c>
      <c r="J3017" s="7">
        <v>60</v>
      </c>
      <c r="K3017" s="157" t="s">
        <v>9112</v>
      </c>
      <c r="L3017" s="7">
        <v>0.3</v>
      </c>
      <c r="M3017" s="7"/>
      <c r="N3017" s="7">
        <v>91286</v>
      </c>
      <c r="O3017" s="7" t="s">
        <v>9056</v>
      </c>
      <c r="P3017" s="16">
        <f>IFERROR(LOOKUP(E3017,{30,43,48,53,58,63,68,73,78,83,88,93,97},{42,47,52,57,62,67,72,77,82,87,92,99,100}),999)</f>
        <v>82</v>
      </c>
      <c r="Q3017">
        <v>1</v>
      </c>
    </row>
    <row r="3018" spans="1:17" x14ac:dyDescent="0.35">
      <c r="A3018" s="7">
        <v>4080</v>
      </c>
      <c r="B3018" s="7" t="s">
        <v>9052</v>
      </c>
      <c r="C3018" s="77">
        <v>44874</v>
      </c>
      <c r="D3018" s="7" t="s">
        <v>16</v>
      </c>
      <c r="E3018">
        <v>88</v>
      </c>
      <c r="F3018" s="7" t="s">
        <v>8858</v>
      </c>
      <c r="G3018" s="7" t="s">
        <v>8871</v>
      </c>
      <c r="H3018" s="7" t="s">
        <v>9009</v>
      </c>
      <c r="I3018" s="7"/>
      <c r="J3018" s="7">
        <v>18</v>
      </c>
      <c r="K3018" s="7"/>
      <c r="L3018" s="7">
        <v>9.9</v>
      </c>
      <c r="M3018" s="7"/>
      <c r="N3018" s="7"/>
      <c r="O3018" s="7" t="s">
        <v>9056</v>
      </c>
      <c r="P3018" s="16">
        <f>IFERROR(LOOKUP(E3018,{30,43,48,53,58,63,68,73,78,83,88,93,97},{42,47,52,57,62,67,72,77,82,87,92,99,100}),999)</f>
        <v>92</v>
      </c>
      <c r="Q3018">
        <v>1</v>
      </c>
    </row>
    <row r="3019" spans="1:17" x14ac:dyDescent="0.35">
      <c r="A3019" s="7">
        <v>4081</v>
      </c>
      <c r="B3019" s="7" t="s">
        <v>9052</v>
      </c>
      <c r="C3019" s="77">
        <v>44874</v>
      </c>
      <c r="D3019" s="7" t="s">
        <v>16</v>
      </c>
      <c r="E3019">
        <v>82.5</v>
      </c>
      <c r="F3019" s="7" t="s">
        <v>8858</v>
      </c>
      <c r="G3019" s="7" t="s">
        <v>8871</v>
      </c>
      <c r="H3019" s="7" t="s">
        <v>9009</v>
      </c>
      <c r="I3019" s="7"/>
      <c r="J3019" s="7">
        <v>18</v>
      </c>
      <c r="K3019" s="7"/>
      <c r="L3019" s="7">
        <v>0.3</v>
      </c>
      <c r="M3019" s="7"/>
      <c r="N3019" s="7"/>
      <c r="O3019" s="7" t="s">
        <v>9056</v>
      </c>
      <c r="P3019" s="16">
        <f>IFERROR(LOOKUP(E3019,{30,43,48,53,58,63,68,73,78,83,88,93,97},{42,47,52,57,62,67,72,77,82,87,92,99,100}),999)</f>
        <v>82</v>
      </c>
      <c r="Q3019">
        <v>1</v>
      </c>
    </row>
    <row r="3020" spans="1:17" ht="29" x14ac:dyDescent="0.35">
      <c r="A3020" s="7">
        <v>4082</v>
      </c>
      <c r="B3020" s="7" t="s">
        <v>9052</v>
      </c>
      <c r="C3020" s="77">
        <v>44874</v>
      </c>
      <c r="D3020" s="7" t="s">
        <v>16</v>
      </c>
      <c r="E3020">
        <v>80.5</v>
      </c>
      <c r="F3020" s="7" t="s">
        <v>8858</v>
      </c>
      <c r="G3020" s="7" t="s">
        <v>9</v>
      </c>
      <c r="H3020" s="7" t="s">
        <v>9053</v>
      </c>
      <c r="I3020" s="7">
        <v>637420</v>
      </c>
      <c r="J3020" s="7">
        <v>18</v>
      </c>
      <c r="K3020" s="157" t="s">
        <v>9081</v>
      </c>
      <c r="L3020" s="159">
        <v>0.3</v>
      </c>
      <c r="M3020" s="159" t="s">
        <v>9058</v>
      </c>
      <c r="N3020" s="7">
        <v>637420</v>
      </c>
      <c r="O3020" s="7" t="s">
        <v>9056</v>
      </c>
      <c r="P3020" s="16">
        <f>IFERROR(LOOKUP(E3020,{30,43,48,53,58,63,68,73,78,83,88,93,97},{42,47,52,57,62,67,72,77,82,87,92,99,100}),999)</f>
        <v>82</v>
      </c>
      <c r="Q3020">
        <v>1</v>
      </c>
    </row>
    <row r="3021" spans="1:17" ht="29" x14ac:dyDescent="0.35">
      <c r="A3021" s="7">
        <v>4083</v>
      </c>
      <c r="B3021" s="7" t="s">
        <v>9052</v>
      </c>
      <c r="C3021" s="77">
        <v>44874</v>
      </c>
      <c r="D3021" s="7" t="s">
        <v>16</v>
      </c>
      <c r="E3021">
        <v>79</v>
      </c>
      <c r="F3021" s="7" t="s">
        <v>8858</v>
      </c>
      <c r="G3021" s="7" t="s">
        <v>9</v>
      </c>
      <c r="H3021" s="7" t="s">
        <v>9053</v>
      </c>
      <c r="I3021" s="7">
        <v>220272</v>
      </c>
      <c r="J3021" s="7">
        <v>18</v>
      </c>
      <c r="K3021" s="157" t="s">
        <v>9108</v>
      </c>
      <c r="L3021" s="159">
        <v>0.3</v>
      </c>
      <c r="M3021" s="159" t="s">
        <v>9058</v>
      </c>
      <c r="N3021" s="7">
        <v>220272</v>
      </c>
      <c r="O3021" s="7" t="s">
        <v>9056</v>
      </c>
      <c r="P3021" s="16">
        <f>IFERROR(LOOKUP(E3021,{30,43,48,53,58,63,68,73,78,83,88,93,97},{42,47,52,57,62,67,72,77,82,87,92,99,100}),999)</f>
        <v>82</v>
      </c>
      <c r="Q3021">
        <v>1</v>
      </c>
    </row>
    <row r="3022" spans="1:17" ht="29" x14ac:dyDescent="0.35">
      <c r="A3022" s="7">
        <v>4084</v>
      </c>
      <c r="B3022" s="7" t="s">
        <v>9052</v>
      </c>
      <c r="C3022" s="77">
        <v>44874</v>
      </c>
      <c r="D3022" s="7" t="s">
        <v>16</v>
      </c>
      <c r="E3022">
        <v>82</v>
      </c>
      <c r="F3022" s="7" t="s">
        <v>8858</v>
      </c>
      <c r="G3022" s="7" t="s">
        <v>9</v>
      </c>
      <c r="H3022" s="7" t="s">
        <v>9053</v>
      </c>
      <c r="I3022" s="7">
        <v>220267</v>
      </c>
      <c r="J3022" s="7">
        <v>60</v>
      </c>
      <c r="K3022" s="157" t="s">
        <v>9110</v>
      </c>
      <c r="L3022" s="159">
        <v>0.3</v>
      </c>
      <c r="M3022" s="159" t="s">
        <v>9058</v>
      </c>
      <c r="N3022" s="7">
        <v>220267</v>
      </c>
      <c r="O3022" s="7" t="s">
        <v>9056</v>
      </c>
      <c r="P3022" s="16">
        <f>IFERROR(LOOKUP(E3022,{30,43,48,53,58,63,68,73,78,83,88,93,97},{42,47,52,57,62,67,72,77,82,87,92,99,100}),999)</f>
        <v>82</v>
      </c>
      <c r="Q3022">
        <v>1</v>
      </c>
    </row>
    <row r="3023" spans="1:17" x14ac:dyDescent="0.35">
      <c r="A3023" s="7">
        <v>4085</v>
      </c>
      <c r="B3023" s="7" t="s">
        <v>9052</v>
      </c>
      <c r="C3023" s="77">
        <v>44874</v>
      </c>
      <c r="D3023" s="7" t="s">
        <v>16</v>
      </c>
      <c r="E3023">
        <v>82</v>
      </c>
      <c r="F3023" s="7" t="s">
        <v>8858</v>
      </c>
      <c r="G3023" s="7" t="s">
        <v>9</v>
      </c>
      <c r="H3023" s="7" t="s">
        <v>9053</v>
      </c>
      <c r="I3023" s="7">
        <v>220510</v>
      </c>
      <c r="J3023" s="7">
        <v>18</v>
      </c>
      <c r="K3023" s="157" t="s">
        <v>9078</v>
      </c>
      <c r="L3023" s="159">
        <v>0.3</v>
      </c>
      <c r="M3023" s="159" t="s">
        <v>9058</v>
      </c>
      <c r="N3023" s="7">
        <v>220510</v>
      </c>
      <c r="O3023" s="7" t="s">
        <v>9056</v>
      </c>
      <c r="P3023" s="16">
        <f>IFERROR(LOOKUP(E3023,{30,43,48,53,58,63,68,73,78,83,88,93,97},{42,47,52,57,62,67,72,77,82,87,92,99,100}),999)</f>
        <v>82</v>
      </c>
      <c r="Q3023">
        <v>1</v>
      </c>
    </row>
    <row r="3024" spans="1:17" x14ac:dyDescent="0.35">
      <c r="A3024" s="7">
        <v>4086</v>
      </c>
      <c r="B3024" s="7" t="s">
        <v>9052</v>
      </c>
      <c r="C3024" s="77">
        <v>44874</v>
      </c>
      <c r="D3024" s="7" t="s">
        <v>16</v>
      </c>
      <c r="E3024">
        <v>77.8</v>
      </c>
      <c r="F3024" s="7" t="s">
        <v>8858</v>
      </c>
      <c r="G3024" s="7" t="s">
        <v>9</v>
      </c>
      <c r="H3024" s="7" t="s">
        <v>9053</v>
      </c>
      <c r="I3024" s="7">
        <v>220513</v>
      </c>
      <c r="J3024" s="7">
        <v>60</v>
      </c>
      <c r="K3024" s="157" t="s">
        <v>9080</v>
      </c>
      <c r="L3024" s="159">
        <v>0.3</v>
      </c>
      <c r="M3024" s="159" t="s">
        <v>9058</v>
      </c>
      <c r="N3024" s="7">
        <v>220513</v>
      </c>
      <c r="O3024" s="7" t="s">
        <v>9056</v>
      </c>
      <c r="P3024" s="16">
        <f>IFERROR(LOOKUP(E3024,{30,43,48,53,58,63,68,73,78,83,88,93,97},{42,47,52,57,62,67,72,77,82,87,92,99,100}),999)</f>
        <v>77</v>
      </c>
      <c r="Q3024">
        <v>1</v>
      </c>
    </row>
    <row r="3025" spans="1:17" x14ac:dyDescent="0.35">
      <c r="A3025" s="7">
        <v>4087</v>
      </c>
      <c r="B3025" s="7" t="s">
        <v>9052</v>
      </c>
      <c r="C3025" s="77">
        <v>44874</v>
      </c>
      <c r="D3025" s="7" t="s">
        <v>16</v>
      </c>
      <c r="E3025">
        <v>85.5</v>
      </c>
      <c r="F3025" s="7" t="s">
        <v>8858</v>
      </c>
      <c r="G3025" s="7" t="s">
        <v>8871</v>
      </c>
      <c r="H3025" s="7" t="s">
        <v>9009</v>
      </c>
      <c r="I3025" s="7"/>
      <c r="J3025" s="7">
        <v>18</v>
      </c>
      <c r="K3025" s="7"/>
      <c r="L3025" s="7">
        <v>0.4</v>
      </c>
      <c r="M3025" s="7"/>
      <c r="N3025" s="7"/>
      <c r="O3025" s="7" t="s">
        <v>9056</v>
      </c>
      <c r="P3025" s="16">
        <f>IFERROR(LOOKUP(E3025,{30,43,48,53,58,63,68,73,78,83,88,93,97},{42,47,52,57,62,67,72,77,82,87,92,99,100}),999)</f>
        <v>87</v>
      </c>
      <c r="Q3025">
        <v>1</v>
      </c>
    </row>
    <row r="3026" spans="1:17" x14ac:dyDescent="0.35">
      <c r="A3026" s="7">
        <v>4088</v>
      </c>
      <c r="B3026" s="7" t="s">
        <v>9052</v>
      </c>
      <c r="C3026" s="77">
        <v>44874</v>
      </c>
      <c r="D3026" s="7" t="s">
        <v>16</v>
      </c>
      <c r="E3026">
        <v>77.5</v>
      </c>
      <c r="F3026" s="7" t="s">
        <v>8858</v>
      </c>
      <c r="G3026" s="7" t="s">
        <v>8871</v>
      </c>
      <c r="H3026" s="7" t="s">
        <v>9009</v>
      </c>
      <c r="I3026" s="7"/>
      <c r="J3026" s="7">
        <v>60</v>
      </c>
      <c r="K3026" s="7"/>
      <c r="L3026" s="7">
        <v>0.3</v>
      </c>
      <c r="M3026" s="7"/>
      <c r="N3026" s="7"/>
      <c r="O3026" s="7" t="s">
        <v>9056</v>
      </c>
      <c r="P3026" s="16">
        <f>IFERROR(LOOKUP(E3026,{30,43,48,53,58,63,68,73,78,83,88,93,97},{42,47,52,57,62,67,72,77,82,87,92,99,100}),999)</f>
        <v>77</v>
      </c>
      <c r="Q3026">
        <v>1</v>
      </c>
    </row>
    <row r="3027" spans="1:17" x14ac:dyDescent="0.35">
      <c r="A3027" s="7">
        <v>4089</v>
      </c>
      <c r="B3027" s="7" t="s">
        <v>9052</v>
      </c>
      <c r="C3027" s="77">
        <v>44874</v>
      </c>
      <c r="D3027" s="7" t="s">
        <v>16</v>
      </c>
      <c r="E3027">
        <v>77</v>
      </c>
      <c r="F3027" s="7" t="s">
        <v>8858</v>
      </c>
      <c r="G3027" s="7" t="s">
        <v>8871</v>
      </c>
      <c r="H3027" s="7" t="s">
        <v>9009</v>
      </c>
      <c r="I3027" s="7"/>
      <c r="J3027" s="7">
        <v>18</v>
      </c>
      <c r="K3027" s="7"/>
      <c r="L3027" s="7">
        <v>0.3</v>
      </c>
      <c r="M3027" s="7"/>
      <c r="N3027" s="7"/>
      <c r="O3027" s="7" t="s">
        <v>9056</v>
      </c>
      <c r="P3027" s="16">
        <f>IFERROR(LOOKUP(E3027,{30,43,48,53,58,63,68,73,78,83,88,93,97},{42,47,52,57,62,67,72,77,82,87,92,99,100}),999)</f>
        <v>77</v>
      </c>
      <c r="Q3027">
        <v>1</v>
      </c>
    </row>
    <row r="3028" spans="1:17" x14ac:dyDescent="0.35">
      <c r="A3028" s="7">
        <v>4090</v>
      </c>
      <c r="B3028" s="7" t="s">
        <v>9052</v>
      </c>
      <c r="C3028" s="77">
        <v>44874</v>
      </c>
      <c r="D3028" s="7" t="s">
        <v>16</v>
      </c>
      <c r="E3028">
        <v>87.5</v>
      </c>
      <c r="F3028" s="7" t="s">
        <v>8858</v>
      </c>
      <c r="G3028" s="7" t="s">
        <v>8871</v>
      </c>
      <c r="H3028" s="7" t="s">
        <v>9009</v>
      </c>
      <c r="I3028" s="7"/>
      <c r="J3028" s="7">
        <v>18</v>
      </c>
      <c r="K3028" s="7"/>
      <c r="L3028" s="7">
        <v>0.3</v>
      </c>
      <c r="M3028" s="7"/>
      <c r="N3028" s="7"/>
      <c r="O3028" s="7" t="s">
        <v>9056</v>
      </c>
      <c r="P3028" s="16">
        <f>IFERROR(LOOKUP(E3028,{30,43,48,53,58,63,68,73,78,83,88,93,97},{42,47,52,57,62,67,72,77,82,87,92,99,100}),999)</f>
        <v>87</v>
      </c>
      <c r="Q3028">
        <v>1</v>
      </c>
    </row>
    <row r="3029" spans="1:17" ht="29" x14ac:dyDescent="0.35">
      <c r="A3029" s="7">
        <v>4091</v>
      </c>
      <c r="B3029" s="7" t="s">
        <v>9052</v>
      </c>
      <c r="C3029" s="77">
        <v>44874</v>
      </c>
      <c r="D3029" s="7" t="s">
        <v>16</v>
      </c>
      <c r="E3029">
        <v>76</v>
      </c>
      <c r="F3029" s="7" t="s">
        <v>8858</v>
      </c>
      <c r="G3029" s="7" t="s">
        <v>9</v>
      </c>
      <c r="H3029" s="7" t="s">
        <v>9053</v>
      </c>
      <c r="I3029" s="7">
        <v>220512</v>
      </c>
      <c r="J3029" s="7">
        <v>18</v>
      </c>
      <c r="K3029" s="157" t="s">
        <v>9068</v>
      </c>
      <c r="L3029" s="159">
        <v>0.3</v>
      </c>
      <c r="M3029" s="159" t="s">
        <v>9058</v>
      </c>
      <c r="N3029" s="7">
        <v>220512</v>
      </c>
      <c r="O3029" s="7" t="s">
        <v>9056</v>
      </c>
      <c r="P3029" s="16">
        <f>IFERROR(LOOKUP(E3029,{30,43,48,53,58,63,68,73,78,83,88,93,97},{42,47,52,57,62,67,72,77,82,87,92,99,100}),999)</f>
        <v>77</v>
      </c>
      <c r="Q3029">
        <v>1</v>
      </c>
    </row>
    <row r="3030" spans="1:17" ht="29" x14ac:dyDescent="0.35">
      <c r="A3030" s="7">
        <v>4092</v>
      </c>
      <c r="B3030" s="7" t="s">
        <v>9052</v>
      </c>
      <c r="C3030" s="77">
        <v>44874</v>
      </c>
      <c r="D3030" s="7" t="s">
        <v>16</v>
      </c>
      <c r="E3030">
        <v>87.5</v>
      </c>
      <c r="F3030" s="7" t="s">
        <v>8858</v>
      </c>
      <c r="G3030" s="7" t="s">
        <v>9</v>
      </c>
      <c r="H3030" s="7" t="s">
        <v>9053</v>
      </c>
      <c r="I3030" s="7">
        <v>220268</v>
      </c>
      <c r="J3030" s="7">
        <v>60</v>
      </c>
      <c r="K3030" s="157" t="s">
        <v>9125</v>
      </c>
      <c r="L3030" s="159">
        <v>0.4</v>
      </c>
      <c r="M3030" s="159" t="s">
        <v>9058</v>
      </c>
      <c r="N3030" s="7">
        <v>220268</v>
      </c>
      <c r="O3030" s="7" t="s">
        <v>9056</v>
      </c>
      <c r="P3030" s="16">
        <f>IFERROR(LOOKUP(E3030,{30,43,48,53,58,63,68,73,78,83,88,93,97},{42,47,52,57,62,67,72,77,82,87,92,99,100}),999)</f>
        <v>87</v>
      </c>
      <c r="Q3030">
        <v>1</v>
      </c>
    </row>
    <row r="3031" spans="1:17" ht="29" x14ac:dyDescent="0.35">
      <c r="A3031" s="7">
        <v>4093</v>
      </c>
      <c r="B3031" s="7" t="s">
        <v>9052</v>
      </c>
      <c r="C3031" s="77">
        <v>44874</v>
      </c>
      <c r="D3031" s="7" t="s">
        <v>16</v>
      </c>
      <c r="E3031">
        <v>85</v>
      </c>
      <c r="F3031" s="7" t="s">
        <v>8858</v>
      </c>
      <c r="G3031" s="7" t="s">
        <v>9</v>
      </c>
      <c r="H3031" s="7" t="s">
        <v>9053</v>
      </c>
      <c r="I3031" s="7">
        <v>91286</v>
      </c>
      <c r="J3031" s="7">
        <v>60</v>
      </c>
      <c r="K3031" s="157" t="s">
        <v>9112</v>
      </c>
      <c r="L3031" s="7">
        <v>0.3</v>
      </c>
      <c r="M3031" s="7"/>
      <c r="N3031" s="7">
        <v>91286</v>
      </c>
      <c r="O3031" s="7" t="s">
        <v>9056</v>
      </c>
      <c r="P3031" s="16">
        <f>IFERROR(LOOKUP(E3031,{30,43,48,53,58,63,68,73,78,83,88,93,97},{42,47,52,57,62,67,72,77,82,87,92,99,100}),999)</f>
        <v>87</v>
      </c>
      <c r="Q3031">
        <v>1</v>
      </c>
    </row>
    <row r="3032" spans="1:17" x14ac:dyDescent="0.35">
      <c r="A3032" s="7">
        <v>4094</v>
      </c>
      <c r="B3032" s="7" t="s">
        <v>9052</v>
      </c>
      <c r="C3032" s="77">
        <v>44874</v>
      </c>
      <c r="D3032" s="7" t="s">
        <v>16</v>
      </c>
      <c r="E3032">
        <v>80.5</v>
      </c>
      <c r="F3032" s="7" t="s">
        <v>8858</v>
      </c>
      <c r="G3032" s="7" t="s">
        <v>8871</v>
      </c>
      <c r="H3032" s="7" t="s">
        <v>9009</v>
      </c>
      <c r="I3032" s="7"/>
      <c r="J3032" s="7">
        <v>60</v>
      </c>
      <c r="K3032" s="7"/>
      <c r="L3032" s="7">
        <v>1.3</v>
      </c>
      <c r="M3032" s="7"/>
      <c r="N3032" s="7"/>
      <c r="O3032" s="7" t="s">
        <v>9056</v>
      </c>
      <c r="P3032" s="16">
        <f>IFERROR(LOOKUP(E3032,{30,43,48,53,58,63,68,73,78,83,88,93,97},{42,47,52,57,62,67,72,77,82,87,92,99,100}),999)</f>
        <v>82</v>
      </c>
      <c r="Q3032">
        <v>1</v>
      </c>
    </row>
    <row r="3033" spans="1:17" x14ac:dyDescent="0.35">
      <c r="A3033" s="7">
        <v>4095</v>
      </c>
      <c r="B3033" s="7" t="s">
        <v>9052</v>
      </c>
      <c r="C3033" s="77">
        <v>44874</v>
      </c>
      <c r="D3033" s="7" t="s">
        <v>16</v>
      </c>
      <c r="E3033">
        <v>80</v>
      </c>
      <c r="F3033" s="7" t="s">
        <v>8858</v>
      </c>
      <c r="G3033" s="7" t="s">
        <v>8871</v>
      </c>
      <c r="H3033" s="7" t="s">
        <v>9009</v>
      </c>
      <c r="I3033" s="7"/>
      <c r="J3033" s="7">
        <v>60</v>
      </c>
      <c r="K3033" s="7"/>
      <c r="L3033" s="7">
        <v>0.3</v>
      </c>
      <c r="M3033" s="7"/>
      <c r="N3033" s="7"/>
      <c r="O3033" s="7" t="s">
        <v>9056</v>
      </c>
      <c r="P3033" s="16">
        <f>IFERROR(LOOKUP(E3033,{30,43,48,53,58,63,68,73,78,83,88,93,97},{42,47,52,57,62,67,72,77,82,87,92,99,100}),999)</f>
        <v>82</v>
      </c>
      <c r="Q3033">
        <v>1</v>
      </c>
    </row>
    <row r="3034" spans="1:17" ht="29" x14ac:dyDescent="0.35">
      <c r="A3034" s="7">
        <v>4096</v>
      </c>
      <c r="B3034" s="7" t="s">
        <v>9052</v>
      </c>
      <c r="C3034" s="77">
        <v>44874</v>
      </c>
      <c r="D3034" s="7" t="s">
        <v>16</v>
      </c>
      <c r="E3034">
        <v>80</v>
      </c>
      <c r="F3034" s="7" t="s">
        <v>8858</v>
      </c>
      <c r="G3034" s="7" t="s">
        <v>9</v>
      </c>
      <c r="H3034" s="7" t="s">
        <v>9053</v>
      </c>
      <c r="I3034" s="7">
        <v>637420</v>
      </c>
      <c r="J3034" s="7">
        <v>18</v>
      </c>
      <c r="K3034" s="157" t="s">
        <v>9081</v>
      </c>
      <c r="L3034" s="159">
        <v>0.3</v>
      </c>
      <c r="M3034" s="159" t="s">
        <v>9058</v>
      </c>
      <c r="N3034" s="7">
        <v>637420</v>
      </c>
      <c r="O3034" s="7" t="s">
        <v>9056</v>
      </c>
      <c r="P3034" s="16">
        <f>IFERROR(LOOKUP(E3034,{30,43,48,53,58,63,68,73,78,83,88,93,97},{42,47,52,57,62,67,72,77,82,87,92,99,100}),999)</f>
        <v>82</v>
      </c>
      <c r="Q3034">
        <v>1</v>
      </c>
    </row>
    <row r="3035" spans="1:17" x14ac:dyDescent="0.35">
      <c r="A3035" s="7">
        <v>4097</v>
      </c>
      <c r="B3035" s="7" t="s">
        <v>9052</v>
      </c>
      <c r="C3035" s="77">
        <v>44874</v>
      </c>
      <c r="D3035" s="7" t="s">
        <v>16</v>
      </c>
      <c r="E3035">
        <v>78</v>
      </c>
      <c r="F3035" s="7" t="s">
        <v>8858</v>
      </c>
      <c r="G3035" s="7" t="s">
        <v>8871</v>
      </c>
      <c r="H3035" s="7" t="s">
        <v>9009</v>
      </c>
      <c r="I3035" s="7"/>
      <c r="J3035" s="7">
        <v>18</v>
      </c>
      <c r="K3035" s="7"/>
      <c r="L3035" s="7">
        <v>0.3</v>
      </c>
      <c r="M3035" s="7"/>
      <c r="N3035" s="7"/>
      <c r="O3035" s="7" t="s">
        <v>9056</v>
      </c>
      <c r="P3035" s="16">
        <f>IFERROR(LOOKUP(E3035,{30,43,48,53,58,63,68,73,78,83,88,93,97},{42,47,52,57,62,67,72,77,82,87,92,99,100}),999)</f>
        <v>82</v>
      </c>
      <c r="Q3035">
        <v>1</v>
      </c>
    </row>
    <row r="3036" spans="1:17" x14ac:dyDescent="0.35">
      <c r="A3036" s="7">
        <v>4098</v>
      </c>
      <c r="B3036" s="7" t="s">
        <v>9052</v>
      </c>
      <c r="C3036" s="77">
        <v>44874</v>
      </c>
      <c r="D3036" s="7" t="s">
        <v>16</v>
      </c>
      <c r="E3036">
        <v>76.5</v>
      </c>
      <c r="F3036" s="7" t="s">
        <v>8858</v>
      </c>
      <c r="G3036" s="7" t="s">
        <v>8871</v>
      </c>
      <c r="H3036" s="7" t="s">
        <v>9009</v>
      </c>
      <c r="I3036" s="7"/>
      <c r="J3036" s="7">
        <v>18</v>
      </c>
      <c r="K3036" s="7"/>
      <c r="L3036" s="7">
        <v>9.9</v>
      </c>
      <c r="M3036" s="7"/>
      <c r="N3036" s="7"/>
      <c r="O3036" s="7" t="s">
        <v>9056</v>
      </c>
      <c r="P3036" s="16">
        <f>IFERROR(LOOKUP(E3036,{30,43,48,53,58,63,68,73,78,83,88,93,97},{42,47,52,57,62,67,72,77,82,87,92,99,100}),999)</f>
        <v>77</v>
      </c>
      <c r="Q3036">
        <v>1</v>
      </c>
    </row>
    <row r="3037" spans="1:17" ht="29" x14ac:dyDescent="0.35">
      <c r="A3037" s="7">
        <v>4099</v>
      </c>
      <c r="B3037" s="7" t="s">
        <v>9052</v>
      </c>
      <c r="C3037" s="77">
        <v>44874</v>
      </c>
      <c r="D3037" s="7" t="s">
        <v>16</v>
      </c>
      <c r="E3037">
        <v>84</v>
      </c>
      <c r="F3037" s="7" t="s">
        <v>8858</v>
      </c>
      <c r="G3037" s="7" t="s">
        <v>9</v>
      </c>
      <c r="H3037" s="7" t="s">
        <v>9053</v>
      </c>
      <c r="I3037" s="7">
        <v>220511</v>
      </c>
      <c r="J3037" s="7">
        <v>18</v>
      </c>
      <c r="K3037" s="157" t="s">
        <v>9068</v>
      </c>
      <c r="L3037" s="159">
        <v>0.3</v>
      </c>
      <c r="M3037" s="159" t="s">
        <v>9058</v>
      </c>
      <c r="N3037" s="7">
        <v>220511</v>
      </c>
      <c r="O3037" s="7" t="s">
        <v>9056</v>
      </c>
      <c r="P3037" s="16">
        <f>IFERROR(LOOKUP(E3037,{30,43,48,53,58,63,68,73,78,83,88,93,97},{42,47,52,57,62,67,72,77,82,87,92,99,100}),999)</f>
        <v>87</v>
      </c>
      <c r="Q3037">
        <v>1</v>
      </c>
    </row>
    <row r="3038" spans="1:17" x14ac:dyDescent="0.35">
      <c r="A3038" s="7">
        <v>4339</v>
      </c>
      <c r="B3038" s="7" t="s">
        <v>9052</v>
      </c>
      <c r="C3038" s="77">
        <v>44874</v>
      </c>
      <c r="D3038" s="7" t="s">
        <v>6</v>
      </c>
      <c r="E3038">
        <v>92.5</v>
      </c>
      <c r="F3038" s="7" t="s">
        <v>8858</v>
      </c>
      <c r="G3038" s="7" t="s">
        <v>8871</v>
      </c>
      <c r="H3038" s="7" t="s">
        <v>9009</v>
      </c>
      <c r="I3038" s="7"/>
      <c r="J3038" s="7">
        <v>18</v>
      </c>
      <c r="K3038" s="7"/>
      <c r="L3038" s="7">
        <v>0.3</v>
      </c>
      <c r="M3038" s="7"/>
      <c r="N3038" s="7"/>
      <c r="O3038" s="7" t="s">
        <v>9056</v>
      </c>
      <c r="P3038" s="16">
        <f>IFERROR(LOOKUP(E3038,{30,43,48,53,58,63,68,73,78,83,88,93,97},{42,47,52,57,62,67,72,77,82,87,92,99,100}),999)</f>
        <v>92</v>
      </c>
      <c r="Q3038">
        <v>1</v>
      </c>
    </row>
    <row r="3039" spans="1:17" x14ac:dyDescent="0.35">
      <c r="A3039" s="7">
        <v>4340</v>
      </c>
      <c r="B3039" s="7" t="s">
        <v>9052</v>
      </c>
      <c r="C3039" s="77">
        <v>44874</v>
      </c>
      <c r="D3039" s="7" t="s">
        <v>6</v>
      </c>
      <c r="E3039">
        <v>83.5</v>
      </c>
      <c r="F3039" s="7" t="s">
        <v>8858</v>
      </c>
      <c r="G3039" s="7" t="s">
        <v>8871</v>
      </c>
      <c r="H3039" s="7" t="s">
        <v>9009</v>
      </c>
      <c r="I3039" s="7"/>
      <c r="J3039" s="7">
        <v>18</v>
      </c>
      <c r="K3039" s="7"/>
      <c r="L3039" s="7">
        <v>1.3</v>
      </c>
      <c r="M3039" s="7"/>
      <c r="N3039" s="7"/>
      <c r="O3039" s="7" t="s">
        <v>9056</v>
      </c>
      <c r="P3039" s="16">
        <f>IFERROR(LOOKUP(E3039,{30,43,48,53,58,63,68,73,78,83,88,93,97},{42,47,52,57,62,67,72,77,82,87,92,99,100}),999)</f>
        <v>87</v>
      </c>
      <c r="Q3039">
        <v>1</v>
      </c>
    </row>
    <row r="3040" spans="1:17" x14ac:dyDescent="0.35">
      <c r="A3040" s="7">
        <v>4341</v>
      </c>
      <c r="B3040" s="7" t="s">
        <v>9052</v>
      </c>
      <c r="C3040" s="77">
        <v>44874</v>
      </c>
      <c r="D3040" s="7" t="s">
        <v>6</v>
      </c>
      <c r="E3040">
        <v>90</v>
      </c>
      <c r="F3040" s="7" t="s">
        <v>8858</v>
      </c>
      <c r="G3040" s="7" t="s">
        <v>8871</v>
      </c>
      <c r="H3040" s="7" t="s">
        <v>9009</v>
      </c>
      <c r="I3040" s="7"/>
      <c r="J3040" s="7">
        <v>18</v>
      </c>
      <c r="K3040" s="7"/>
      <c r="L3040" s="7">
        <v>1.2</v>
      </c>
      <c r="M3040" s="7"/>
      <c r="N3040" s="7"/>
      <c r="O3040" s="7" t="s">
        <v>9056</v>
      </c>
      <c r="P3040" s="16">
        <f>IFERROR(LOOKUP(E3040,{30,43,48,53,58,63,68,73,78,83,88,93,97},{42,47,52,57,62,67,72,77,82,87,92,99,100}),999)</f>
        <v>92</v>
      </c>
      <c r="Q3040">
        <v>1</v>
      </c>
    </row>
    <row r="3041" spans="1:17" x14ac:dyDescent="0.35">
      <c r="A3041" s="7">
        <v>4342</v>
      </c>
      <c r="B3041" s="7" t="s">
        <v>9052</v>
      </c>
      <c r="C3041" s="77">
        <v>44874</v>
      </c>
      <c r="D3041" s="7" t="s">
        <v>6</v>
      </c>
      <c r="E3041">
        <v>92.5</v>
      </c>
      <c r="F3041" s="7" t="s">
        <v>8858</v>
      </c>
      <c r="G3041" s="7" t="s">
        <v>8871</v>
      </c>
      <c r="H3041" s="7" t="s">
        <v>9009</v>
      </c>
      <c r="I3041" s="7"/>
      <c r="J3041" s="7">
        <v>18</v>
      </c>
      <c r="K3041" s="7"/>
      <c r="L3041" s="7">
        <v>0.3</v>
      </c>
      <c r="M3041" s="7"/>
      <c r="N3041" s="7"/>
      <c r="O3041" s="7" t="s">
        <v>9056</v>
      </c>
      <c r="P3041" s="16">
        <f>IFERROR(LOOKUP(E3041,{30,43,48,53,58,63,68,73,78,83,88,93,97},{42,47,52,57,62,67,72,77,82,87,92,99,100}),999)</f>
        <v>92</v>
      </c>
      <c r="Q3041">
        <v>1</v>
      </c>
    </row>
    <row r="3042" spans="1:17" x14ac:dyDescent="0.35">
      <c r="A3042" s="7">
        <v>4343</v>
      </c>
      <c r="B3042" s="7" t="s">
        <v>9052</v>
      </c>
      <c r="C3042" s="77">
        <v>44874</v>
      </c>
      <c r="D3042" s="7" t="s">
        <v>6</v>
      </c>
      <c r="E3042">
        <v>84</v>
      </c>
      <c r="F3042" s="7" t="s">
        <v>8858</v>
      </c>
      <c r="G3042" s="7" t="s">
        <v>9</v>
      </c>
      <c r="H3042" s="7" t="s">
        <v>9053</v>
      </c>
      <c r="I3042" s="7">
        <v>220513</v>
      </c>
      <c r="J3042" s="7">
        <v>18</v>
      </c>
      <c r="K3042" s="157" t="s">
        <v>9080</v>
      </c>
      <c r="L3042" s="159">
        <v>0.3</v>
      </c>
      <c r="M3042" s="159" t="s">
        <v>9058</v>
      </c>
      <c r="N3042" s="7">
        <v>220513</v>
      </c>
      <c r="O3042" s="7" t="s">
        <v>9056</v>
      </c>
      <c r="P3042" s="16">
        <f>IFERROR(LOOKUP(E3042,{30,43,48,53,58,63,68,73,78,83,88,93,97},{42,47,52,57,62,67,72,77,82,87,92,99,100}),999)</f>
        <v>87</v>
      </c>
      <c r="Q3042">
        <v>1</v>
      </c>
    </row>
    <row r="3043" spans="1:17" x14ac:dyDescent="0.35">
      <c r="A3043" s="7">
        <v>4344</v>
      </c>
      <c r="B3043" s="7" t="s">
        <v>9052</v>
      </c>
      <c r="C3043" s="77">
        <v>44874</v>
      </c>
      <c r="D3043" s="7" t="s">
        <v>6</v>
      </c>
      <c r="E3043">
        <v>76</v>
      </c>
      <c r="F3043" s="7" t="s">
        <v>8858</v>
      </c>
      <c r="G3043" s="7" t="s">
        <v>9</v>
      </c>
      <c r="H3043" s="7" t="s">
        <v>9053</v>
      </c>
      <c r="I3043" s="7">
        <v>220509</v>
      </c>
      <c r="J3043" s="7">
        <v>60</v>
      </c>
      <c r="K3043" s="157" t="s">
        <v>9078</v>
      </c>
      <c r="L3043" s="159">
        <v>0.3</v>
      </c>
      <c r="M3043" s="159" t="s">
        <v>9058</v>
      </c>
      <c r="N3043" s="7">
        <v>220509</v>
      </c>
      <c r="O3043" s="7" t="s">
        <v>9056</v>
      </c>
      <c r="P3043" s="16">
        <f>IFERROR(LOOKUP(E3043,{30,43,48,53,58,63,68,73,78,83,88,93,97},{42,47,52,57,62,67,72,77,82,87,92,99,100}),999)</f>
        <v>77</v>
      </c>
      <c r="Q3043">
        <v>1</v>
      </c>
    </row>
    <row r="3044" spans="1:17" x14ac:dyDescent="0.35">
      <c r="A3044" s="7">
        <v>4345</v>
      </c>
      <c r="B3044" s="7" t="s">
        <v>9052</v>
      </c>
      <c r="C3044" s="77">
        <v>44874</v>
      </c>
      <c r="D3044" s="7" t="s">
        <v>6</v>
      </c>
      <c r="E3044">
        <v>88</v>
      </c>
      <c r="F3044" s="7" t="s">
        <v>8858</v>
      </c>
      <c r="G3044" s="7" t="s">
        <v>8871</v>
      </c>
      <c r="H3044" s="7" t="s">
        <v>9009</v>
      </c>
      <c r="I3044" s="7"/>
      <c r="J3044" s="7">
        <v>18</v>
      </c>
      <c r="K3044" s="7"/>
      <c r="L3044" s="7">
        <v>0.3</v>
      </c>
      <c r="M3044" s="7"/>
      <c r="N3044" s="7"/>
      <c r="O3044" s="7" t="s">
        <v>9056</v>
      </c>
      <c r="P3044" s="16">
        <f>IFERROR(LOOKUP(E3044,{30,43,48,53,58,63,68,73,78,83,88,93,97},{42,47,52,57,62,67,72,77,82,87,92,99,100}),999)</f>
        <v>92</v>
      </c>
      <c r="Q3044">
        <v>1</v>
      </c>
    </row>
    <row r="3045" spans="1:17" x14ac:dyDescent="0.35">
      <c r="A3045" s="7">
        <v>4346</v>
      </c>
      <c r="B3045" s="7" t="s">
        <v>9052</v>
      </c>
      <c r="C3045" s="77">
        <v>44874</v>
      </c>
      <c r="D3045" s="7" t="s">
        <v>6</v>
      </c>
      <c r="E3045">
        <v>70</v>
      </c>
      <c r="F3045" s="7" t="s">
        <v>8858</v>
      </c>
      <c r="G3045" s="7" t="s">
        <v>8871</v>
      </c>
      <c r="H3045" s="7" t="s">
        <v>9009</v>
      </c>
      <c r="I3045" s="7"/>
      <c r="J3045" s="7">
        <v>60</v>
      </c>
      <c r="K3045" s="7"/>
      <c r="L3045" s="7">
        <v>1.1000000000000001</v>
      </c>
      <c r="M3045" s="7"/>
      <c r="N3045" s="7"/>
      <c r="O3045" s="7" t="s">
        <v>9056</v>
      </c>
      <c r="P3045" s="16">
        <f>IFERROR(LOOKUP(E3045,{30,43,48,53,58,63,68,73,78,83,88,93,97},{42,47,52,57,62,67,72,77,82,87,92,99,100}),999)</f>
        <v>72</v>
      </c>
      <c r="Q3045">
        <v>1</v>
      </c>
    </row>
    <row r="3046" spans="1:17" x14ac:dyDescent="0.35">
      <c r="A3046" s="7">
        <v>4347</v>
      </c>
      <c r="B3046" s="7" t="s">
        <v>9052</v>
      </c>
      <c r="C3046" s="77">
        <v>44874</v>
      </c>
      <c r="D3046" s="7" t="s">
        <v>6</v>
      </c>
      <c r="E3046">
        <v>78</v>
      </c>
      <c r="F3046" s="7" t="s">
        <v>8858</v>
      </c>
      <c r="G3046" s="7" t="s">
        <v>8871</v>
      </c>
      <c r="H3046" s="7" t="s">
        <v>9009</v>
      </c>
      <c r="I3046" s="7"/>
      <c r="J3046" s="7">
        <v>18</v>
      </c>
      <c r="K3046" s="7"/>
      <c r="L3046" s="7">
        <v>0.2</v>
      </c>
      <c r="M3046" s="7"/>
      <c r="N3046" s="7"/>
      <c r="O3046" s="7" t="s">
        <v>9056</v>
      </c>
      <c r="P3046" s="16">
        <f>IFERROR(LOOKUP(E3046,{30,43,48,53,58,63,68,73,78,83,88,93,97},{42,47,52,57,62,67,72,77,82,87,92,99,100}),999)</f>
        <v>82</v>
      </c>
      <c r="Q3046">
        <v>1</v>
      </c>
    </row>
    <row r="3047" spans="1:17" x14ac:dyDescent="0.35">
      <c r="A3047" s="7">
        <v>4348</v>
      </c>
      <c r="B3047" s="7" t="s">
        <v>9052</v>
      </c>
      <c r="C3047" s="77">
        <v>44874</v>
      </c>
      <c r="D3047" s="7" t="s">
        <v>6</v>
      </c>
      <c r="E3047">
        <v>86</v>
      </c>
      <c r="F3047" s="7" t="s">
        <v>8858</v>
      </c>
      <c r="G3047" s="7" t="s">
        <v>8871</v>
      </c>
      <c r="H3047" s="7" t="s">
        <v>9009</v>
      </c>
      <c r="I3047" s="7"/>
      <c r="J3047" s="7">
        <v>60</v>
      </c>
      <c r="K3047" s="7"/>
      <c r="L3047" s="7">
        <v>1.2</v>
      </c>
      <c r="M3047" s="7"/>
      <c r="N3047" s="7"/>
      <c r="O3047" s="7" t="s">
        <v>9056</v>
      </c>
      <c r="P3047" s="16">
        <f>IFERROR(LOOKUP(E3047,{30,43,48,53,58,63,68,73,78,83,88,93,97},{42,47,52,57,62,67,72,77,82,87,92,99,100}),999)</f>
        <v>87</v>
      </c>
      <c r="Q3047">
        <v>1</v>
      </c>
    </row>
    <row r="3048" spans="1:17" x14ac:dyDescent="0.35">
      <c r="A3048" s="7">
        <v>4349</v>
      </c>
      <c r="B3048" s="7" t="s">
        <v>9052</v>
      </c>
      <c r="C3048" s="77">
        <v>44874</v>
      </c>
      <c r="D3048" s="7" t="s">
        <v>6</v>
      </c>
      <c r="E3048">
        <v>82</v>
      </c>
      <c r="F3048" s="7" t="s">
        <v>8858</v>
      </c>
      <c r="G3048" s="7" t="s">
        <v>9</v>
      </c>
      <c r="H3048" s="7" t="s">
        <v>9053</v>
      </c>
      <c r="I3048" s="7">
        <v>220514</v>
      </c>
      <c r="J3048" s="7">
        <v>18</v>
      </c>
      <c r="K3048" s="157" t="s">
        <v>9080</v>
      </c>
      <c r="L3048" s="159">
        <v>0.3</v>
      </c>
      <c r="M3048" s="159" t="s">
        <v>9058</v>
      </c>
      <c r="N3048" s="7">
        <v>220514</v>
      </c>
      <c r="O3048" s="7" t="s">
        <v>9056</v>
      </c>
      <c r="P3048" s="16">
        <f>IFERROR(LOOKUP(E3048,{30,43,48,53,58,63,68,73,78,83,88,93,97},{42,47,52,57,62,67,72,77,82,87,92,99,100}),999)</f>
        <v>82</v>
      </c>
      <c r="Q3048">
        <v>1</v>
      </c>
    </row>
    <row r="3049" spans="1:17" x14ac:dyDescent="0.35">
      <c r="A3049" s="7">
        <v>4350</v>
      </c>
      <c r="B3049" s="7" t="s">
        <v>9052</v>
      </c>
      <c r="C3049" s="77">
        <v>44874</v>
      </c>
      <c r="D3049" s="7" t="s">
        <v>6</v>
      </c>
      <c r="E3049">
        <v>74</v>
      </c>
      <c r="F3049" s="7" t="s">
        <v>8858</v>
      </c>
      <c r="G3049" s="7" t="s">
        <v>8871</v>
      </c>
      <c r="H3049" s="7" t="s">
        <v>9009</v>
      </c>
      <c r="I3049" s="7"/>
      <c r="J3049" s="7">
        <v>60</v>
      </c>
      <c r="K3049" s="7"/>
      <c r="L3049" s="7">
        <v>9.9</v>
      </c>
      <c r="M3049" s="7"/>
      <c r="N3049" s="7"/>
      <c r="O3049" s="7" t="s">
        <v>9056</v>
      </c>
      <c r="P3049" s="16">
        <f>IFERROR(LOOKUP(E3049,{30,43,48,53,58,63,68,73,78,83,88,93,97},{42,47,52,57,62,67,72,77,82,87,92,99,100}),999)</f>
        <v>77</v>
      </c>
      <c r="Q3049">
        <v>1</v>
      </c>
    </row>
    <row r="3050" spans="1:17" x14ac:dyDescent="0.35">
      <c r="A3050" s="7">
        <v>4351</v>
      </c>
      <c r="B3050" s="7" t="s">
        <v>9052</v>
      </c>
      <c r="C3050" s="77">
        <v>44874</v>
      </c>
      <c r="D3050" s="7" t="s">
        <v>6</v>
      </c>
      <c r="E3050">
        <v>77</v>
      </c>
      <c r="F3050" s="7" t="s">
        <v>8858</v>
      </c>
      <c r="G3050" s="7" t="s">
        <v>8871</v>
      </c>
      <c r="H3050" s="7" t="s">
        <v>9009</v>
      </c>
      <c r="I3050" s="7"/>
      <c r="J3050" s="7">
        <v>60</v>
      </c>
      <c r="K3050" s="7"/>
      <c r="L3050" s="7">
        <v>0.3</v>
      </c>
      <c r="M3050" s="7"/>
      <c r="N3050" s="7"/>
      <c r="O3050" s="7" t="s">
        <v>9056</v>
      </c>
      <c r="P3050" s="16">
        <f>IFERROR(LOOKUP(E3050,{30,43,48,53,58,63,68,73,78,83,88,93,97},{42,47,52,57,62,67,72,77,82,87,92,99,100}),999)</f>
        <v>77</v>
      </c>
      <c r="Q3050">
        <v>1</v>
      </c>
    </row>
    <row r="3051" spans="1:17" x14ac:dyDescent="0.35">
      <c r="A3051" s="7">
        <v>4352</v>
      </c>
      <c r="B3051" s="7" t="s">
        <v>9052</v>
      </c>
      <c r="C3051" s="77">
        <v>44874</v>
      </c>
      <c r="D3051" s="7" t="s">
        <v>6</v>
      </c>
      <c r="E3051">
        <v>78</v>
      </c>
      <c r="F3051" s="7" t="s">
        <v>8858</v>
      </c>
      <c r="G3051" s="7" t="s">
        <v>8871</v>
      </c>
      <c r="H3051" s="7" t="s">
        <v>9009</v>
      </c>
      <c r="I3051" s="7"/>
      <c r="J3051" s="7">
        <v>18</v>
      </c>
      <c r="K3051" s="7"/>
      <c r="L3051" s="7">
        <v>0.3</v>
      </c>
      <c r="M3051" s="7"/>
      <c r="N3051" s="7"/>
      <c r="O3051" s="7" t="s">
        <v>9056</v>
      </c>
      <c r="P3051" s="16">
        <f>IFERROR(LOOKUP(E3051,{30,43,48,53,58,63,68,73,78,83,88,93,97},{42,47,52,57,62,67,72,77,82,87,92,99,100}),999)</f>
        <v>82</v>
      </c>
      <c r="Q3051">
        <v>1</v>
      </c>
    </row>
    <row r="3052" spans="1:17" x14ac:dyDescent="0.35">
      <c r="A3052" s="7">
        <v>4353</v>
      </c>
      <c r="B3052" s="7" t="s">
        <v>9052</v>
      </c>
      <c r="C3052" s="77">
        <v>44874</v>
      </c>
      <c r="D3052" s="7" t="s">
        <v>6</v>
      </c>
      <c r="E3052">
        <v>82</v>
      </c>
      <c r="F3052" s="7" t="s">
        <v>8858</v>
      </c>
      <c r="G3052" s="7" t="s">
        <v>8871</v>
      </c>
      <c r="H3052" s="7" t="s">
        <v>9009</v>
      </c>
      <c r="I3052" s="7"/>
      <c r="J3052" s="7">
        <v>18</v>
      </c>
      <c r="K3052" s="7"/>
      <c r="L3052" s="7">
        <v>9.9</v>
      </c>
      <c r="M3052" s="7"/>
      <c r="N3052" s="7"/>
      <c r="O3052" s="7" t="s">
        <v>9056</v>
      </c>
      <c r="P3052" s="16">
        <f>IFERROR(LOOKUP(E3052,{30,43,48,53,58,63,68,73,78,83,88,93,97},{42,47,52,57,62,67,72,77,82,87,92,99,100}),999)</f>
        <v>82</v>
      </c>
      <c r="Q3052">
        <v>1</v>
      </c>
    </row>
    <row r="3053" spans="1:17" x14ac:dyDescent="0.35">
      <c r="A3053" s="7">
        <v>4354</v>
      </c>
      <c r="B3053" s="7" t="s">
        <v>9052</v>
      </c>
      <c r="C3053" s="77">
        <v>44874</v>
      </c>
      <c r="D3053" s="7" t="s">
        <v>6</v>
      </c>
      <c r="E3053">
        <v>81.5</v>
      </c>
      <c r="F3053" s="7" t="s">
        <v>8858</v>
      </c>
      <c r="G3053" s="7" t="s">
        <v>9</v>
      </c>
      <c r="H3053" s="7" t="s">
        <v>9053</v>
      </c>
      <c r="I3053" s="7">
        <v>91185</v>
      </c>
      <c r="J3053" s="7">
        <v>18</v>
      </c>
      <c r="K3053" s="157" t="s">
        <v>9116</v>
      </c>
      <c r="L3053" s="159">
        <v>0.4</v>
      </c>
      <c r="M3053" s="7"/>
      <c r="N3053" s="7">
        <v>91185</v>
      </c>
      <c r="O3053" s="7" t="s">
        <v>9056</v>
      </c>
      <c r="P3053" s="16">
        <f>IFERROR(LOOKUP(E3053,{30,43,48,53,58,63,68,73,78,83,88,93,97},{42,47,52,57,62,67,72,77,82,87,92,99,100}),999)</f>
        <v>82</v>
      </c>
      <c r="Q3053">
        <v>1</v>
      </c>
    </row>
    <row r="3054" spans="1:17" x14ac:dyDescent="0.35">
      <c r="A3054" s="7">
        <v>4355</v>
      </c>
      <c r="B3054" s="7" t="s">
        <v>9052</v>
      </c>
      <c r="C3054" s="77">
        <v>44874</v>
      </c>
      <c r="D3054" s="7" t="s">
        <v>6</v>
      </c>
      <c r="E3054">
        <v>79</v>
      </c>
      <c r="F3054" s="7" t="s">
        <v>8858</v>
      </c>
      <c r="G3054" s="7" t="s">
        <v>8871</v>
      </c>
      <c r="H3054" s="7" t="s">
        <v>9009</v>
      </c>
      <c r="I3054" s="7"/>
      <c r="J3054" s="7">
        <v>18</v>
      </c>
      <c r="K3054" s="7"/>
      <c r="L3054" s="7">
        <v>0.3</v>
      </c>
      <c r="M3054" s="7"/>
      <c r="N3054" s="7"/>
      <c r="O3054" s="7" t="s">
        <v>9056</v>
      </c>
      <c r="P3054" s="16">
        <f>IFERROR(LOOKUP(E3054,{30,43,48,53,58,63,68,73,78,83,88,93,97},{42,47,52,57,62,67,72,77,82,87,92,99,100}),999)</f>
        <v>82</v>
      </c>
      <c r="Q3054">
        <v>1</v>
      </c>
    </row>
    <row r="3055" spans="1:17" x14ac:dyDescent="0.35">
      <c r="A3055" s="7">
        <v>4356</v>
      </c>
      <c r="B3055" s="7" t="s">
        <v>9052</v>
      </c>
      <c r="C3055" s="77">
        <v>44874</v>
      </c>
      <c r="D3055" s="7" t="s">
        <v>6</v>
      </c>
      <c r="E3055">
        <v>96</v>
      </c>
      <c r="F3055" s="7" t="s">
        <v>8858</v>
      </c>
      <c r="G3055" s="7" t="s">
        <v>8871</v>
      </c>
      <c r="H3055" s="7" t="s">
        <v>9009</v>
      </c>
      <c r="I3055" s="7"/>
      <c r="J3055" s="7">
        <v>60</v>
      </c>
      <c r="K3055" s="7"/>
      <c r="L3055" s="7">
        <v>1.3</v>
      </c>
      <c r="M3055" s="7"/>
      <c r="N3055" s="7"/>
      <c r="O3055" s="7" t="s">
        <v>9056</v>
      </c>
      <c r="P3055" s="16">
        <f>IFERROR(LOOKUP(E3055,{30,43,48,53,58,63,68,73,78,83,88,93,97},{42,47,52,57,62,67,72,77,82,87,92,99,100}),999)</f>
        <v>99</v>
      </c>
      <c r="Q3055">
        <v>1</v>
      </c>
    </row>
    <row r="3056" spans="1:17" x14ac:dyDescent="0.35">
      <c r="A3056" s="7">
        <v>4357</v>
      </c>
      <c r="B3056" s="7" t="s">
        <v>9052</v>
      </c>
      <c r="C3056" s="77">
        <v>44874</v>
      </c>
      <c r="D3056" s="7" t="s">
        <v>6</v>
      </c>
      <c r="E3056">
        <v>77</v>
      </c>
      <c r="F3056" s="7" t="s">
        <v>8858</v>
      </c>
      <c r="G3056" s="7" t="s">
        <v>8871</v>
      </c>
      <c r="H3056" s="7" t="s">
        <v>9009</v>
      </c>
      <c r="I3056" s="7"/>
      <c r="J3056" s="7">
        <v>60</v>
      </c>
      <c r="K3056" s="7"/>
      <c r="L3056" s="7">
        <v>9.9</v>
      </c>
      <c r="M3056" s="7"/>
      <c r="N3056" s="7"/>
      <c r="O3056" s="7" t="s">
        <v>9056</v>
      </c>
      <c r="P3056" s="16">
        <f>IFERROR(LOOKUP(E3056,{30,43,48,53,58,63,68,73,78,83,88,93,97},{42,47,52,57,62,67,72,77,82,87,92,99,100}),999)</f>
        <v>77</v>
      </c>
      <c r="Q3056">
        <v>1</v>
      </c>
    </row>
    <row r="3057" spans="1:17" x14ac:dyDescent="0.35">
      <c r="A3057" s="7">
        <v>4358</v>
      </c>
      <c r="B3057" s="7" t="s">
        <v>9052</v>
      </c>
      <c r="C3057" s="77">
        <v>44874</v>
      </c>
      <c r="D3057" s="7" t="s">
        <v>6</v>
      </c>
      <c r="E3057">
        <v>73</v>
      </c>
      <c r="F3057" s="7" t="s">
        <v>8858</v>
      </c>
      <c r="G3057" s="7" t="s">
        <v>8871</v>
      </c>
      <c r="H3057" s="7" t="s">
        <v>9009</v>
      </c>
      <c r="I3057" s="7"/>
      <c r="J3057" s="7">
        <v>18</v>
      </c>
      <c r="K3057" s="7"/>
      <c r="L3057" s="7">
        <v>0.2</v>
      </c>
      <c r="M3057" s="7"/>
      <c r="N3057" s="7"/>
      <c r="O3057" s="7" t="s">
        <v>9056</v>
      </c>
      <c r="P3057" s="16">
        <f>IFERROR(LOOKUP(E3057,{30,43,48,53,58,63,68,73,78,83,88,93,97},{42,47,52,57,62,67,72,77,82,87,92,99,100}),999)</f>
        <v>77</v>
      </c>
      <c r="Q3057">
        <v>1</v>
      </c>
    </row>
    <row r="3058" spans="1:17" x14ac:dyDescent="0.35">
      <c r="A3058" s="7">
        <v>4359</v>
      </c>
      <c r="B3058" s="7" t="s">
        <v>9052</v>
      </c>
      <c r="C3058" s="77">
        <v>44874</v>
      </c>
      <c r="D3058" s="7" t="s">
        <v>6</v>
      </c>
      <c r="E3058">
        <v>94</v>
      </c>
      <c r="F3058" s="7" t="s">
        <v>8858</v>
      </c>
      <c r="G3058" s="7" t="s">
        <v>8871</v>
      </c>
      <c r="H3058" s="7" t="s">
        <v>9009</v>
      </c>
      <c r="I3058" s="7"/>
      <c r="J3058" s="7">
        <v>18</v>
      </c>
      <c r="K3058" s="7"/>
      <c r="L3058" s="7">
        <v>9.9</v>
      </c>
      <c r="M3058" s="7"/>
      <c r="N3058" s="7"/>
      <c r="O3058" s="7" t="s">
        <v>9056</v>
      </c>
      <c r="P3058" s="16">
        <f>IFERROR(LOOKUP(E3058,{30,43,48,53,58,63,68,73,78,83,88,93,97},{42,47,52,57,62,67,72,77,82,87,92,99,100}),999)</f>
        <v>99</v>
      </c>
      <c r="Q3058">
        <v>1</v>
      </c>
    </row>
    <row r="3059" spans="1:17" x14ac:dyDescent="0.35">
      <c r="A3059" s="7">
        <v>4360</v>
      </c>
      <c r="B3059" s="7" t="s">
        <v>9052</v>
      </c>
      <c r="C3059" s="77">
        <v>44874</v>
      </c>
      <c r="D3059" s="7" t="s">
        <v>6</v>
      </c>
      <c r="E3059">
        <v>92</v>
      </c>
      <c r="F3059" s="7" t="s">
        <v>8858</v>
      </c>
      <c r="G3059" s="7" t="s">
        <v>8871</v>
      </c>
      <c r="H3059" s="7" t="s">
        <v>9009</v>
      </c>
      <c r="I3059" s="7"/>
      <c r="J3059" s="7">
        <v>18</v>
      </c>
      <c r="K3059" s="7"/>
      <c r="L3059" s="7">
        <v>1.1000000000000001</v>
      </c>
      <c r="M3059" s="7"/>
      <c r="N3059" s="7"/>
      <c r="O3059" s="7" t="s">
        <v>9056</v>
      </c>
      <c r="P3059" s="16">
        <f>IFERROR(LOOKUP(E3059,{30,43,48,53,58,63,68,73,78,83,88,93,97},{42,47,52,57,62,67,72,77,82,87,92,99,100}),999)</f>
        <v>92</v>
      </c>
      <c r="Q3059">
        <v>1</v>
      </c>
    </row>
    <row r="3060" spans="1:17" x14ac:dyDescent="0.35">
      <c r="A3060" s="7">
        <v>4361</v>
      </c>
      <c r="B3060" s="7" t="s">
        <v>9052</v>
      </c>
      <c r="C3060" s="77">
        <v>44874</v>
      </c>
      <c r="D3060" s="7" t="s">
        <v>6</v>
      </c>
      <c r="E3060">
        <v>91</v>
      </c>
      <c r="F3060" s="7" t="s">
        <v>8858</v>
      </c>
      <c r="G3060" s="7" t="s">
        <v>8871</v>
      </c>
      <c r="H3060" s="7" t="s">
        <v>9009</v>
      </c>
      <c r="I3060" s="7"/>
      <c r="J3060" s="7">
        <v>18</v>
      </c>
      <c r="K3060" s="7"/>
      <c r="L3060" s="7">
        <v>0.3</v>
      </c>
      <c r="M3060" s="7"/>
      <c r="N3060" s="7"/>
      <c r="O3060" s="7" t="s">
        <v>9056</v>
      </c>
      <c r="P3060" s="16">
        <f>IFERROR(LOOKUP(E3060,{30,43,48,53,58,63,68,73,78,83,88,93,97},{42,47,52,57,62,67,72,77,82,87,92,99,100}),999)</f>
        <v>92</v>
      </c>
      <c r="Q3060">
        <v>1</v>
      </c>
    </row>
    <row r="3061" spans="1:17" x14ac:dyDescent="0.35">
      <c r="A3061" s="7">
        <v>4362</v>
      </c>
      <c r="B3061" s="7" t="s">
        <v>9052</v>
      </c>
      <c r="C3061" s="77">
        <v>44874</v>
      </c>
      <c r="D3061" s="7" t="s">
        <v>6</v>
      </c>
      <c r="E3061">
        <v>87</v>
      </c>
      <c r="F3061" s="7" t="s">
        <v>8858</v>
      </c>
      <c r="G3061" s="7" t="s">
        <v>8871</v>
      </c>
      <c r="H3061" s="7" t="s">
        <v>9009</v>
      </c>
      <c r="I3061" s="7"/>
      <c r="J3061" s="7">
        <v>60</v>
      </c>
      <c r="K3061" s="7"/>
      <c r="L3061" s="7">
        <v>0.3</v>
      </c>
      <c r="M3061" s="7"/>
      <c r="N3061" s="7"/>
      <c r="O3061" s="7" t="s">
        <v>9056</v>
      </c>
      <c r="P3061" s="16">
        <f>IFERROR(LOOKUP(E3061,{30,43,48,53,58,63,68,73,78,83,88,93,97},{42,47,52,57,62,67,72,77,82,87,92,99,100}),999)</f>
        <v>87</v>
      </c>
      <c r="Q3061">
        <v>1</v>
      </c>
    </row>
    <row r="3062" spans="1:17" x14ac:dyDescent="0.35">
      <c r="A3062" s="7">
        <v>4363</v>
      </c>
      <c r="B3062" s="7" t="s">
        <v>9052</v>
      </c>
      <c r="C3062" s="77">
        <v>44874</v>
      </c>
      <c r="D3062" s="7" t="s">
        <v>6</v>
      </c>
      <c r="E3062">
        <v>83</v>
      </c>
      <c r="F3062" s="7" t="s">
        <v>8858</v>
      </c>
      <c r="G3062" s="7" t="s">
        <v>9</v>
      </c>
      <c r="H3062" s="7" t="s">
        <v>9053</v>
      </c>
      <c r="I3062" s="7">
        <v>220509</v>
      </c>
      <c r="J3062" s="7">
        <v>60</v>
      </c>
      <c r="K3062" s="157" t="s">
        <v>9078</v>
      </c>
      <c r="L3062" s="159">
        <v>0.3</v>
      </c>
      <c r="M3062" s="159" t="s">
        <v>9058</v>
      </c>
      <c r="N3062" s="7">
        <v>220509</v>
      </c>
      <c r="O3062" s="7" t="s">
        <v>9056</v>
      </c>
      <c r="P3062" s="16">
        <f>IFERROR(LOOKUP(E3062,{30,43,48,53,58,63,68,73,78,83,88,93,97},{42,47,52,57,62,67,72,77,82,87,92,99,100}),999)</f>
        <v>87</v>
      </c>
      <c r="Q3062">
        <v>1</v>
      </c>
    </row>
    <row r="3063" spans="1:17" x14ac:dyDescent="0.35">
      <c r="A3063" s="7">
        <v>4364</v>
      </c>
      <c r="B3063" s="7" t="s">
        <v>9052</v>
      </c>
      <c r="C3063" s="77">
        <v>44874</v>
      </c>
      <c r="D3063" s="7" t="s">
        <v>6</v>
      </c>
      <c r="E3063">
        <v>91.5</v>
      </c>
      <c r="F3063" s="7" t="s">
        <v>8858</v>
      </c>
      <c r="G3063" s="7" t="s">
        <v>8871</v>
      </c>
      <c r="H3063" s="7" t="s">
        <v>9009</v>
      </c>
      <c r="I3063" s="7"/>
      <c r="J3063" s="7">
        <v>60</v>
      </c>
      <c r="K3063" s="7"/>
      <c r="L3063" s="7">
        <v>0.3</v>
      </c>
      <c r="M3063" s="7"/>
      <c r="N3063" s="7"/>
      <c r="O3063" s="7" t="s">
        <v>9056</v>
      </c>
      <c r="P3063" s="16">
        <f>IFERROR(LOOKUP(E3063,{30,43,48,53,58,63,68,73,78,83,88,93,97},{42,47,52,57,62,67,72,77,82,87,92,99,100}),999)</f>
        <v>92</v>
      </c>
      <c r="Q3063">
        <v>1</v>
      </c>
    </row>
    <row r="3064" spans="1:17" x14ac:dyDescent="0.35">
      <c r="A3064" s="7">
        <v>4365</v>
      </c>
      <c r="B3064" s="7" t="s">
        <v>9052</v>
      </c>
      <c r="C3064" s="77">
        <v>44874</v>
      </c>
      <c r="D3064" s="7" t="s">
        <v>6</v>
      </c>
      <c r="E3064">
        <v>90</v>
      </c>
      <c r="F3064" s="7" t="s">
        <v>8858</v>
      </c>
      <c r="G3064" s="7" t="s">
        <v>8871</v>
      </c>
      <c r="H3064" s="7" t="s">
        <v>9009</v>
      </c>
      <c r="I3064" s="7"/>
      <c r="J3064" s="7">
        <v>60</v>
      </c>
      <c r="K3064" s="7"/>
      <c r="L3064" s="7">
        <v>0.3</v>
      </c>
      <c r="M3064" s="7"/>
      <c r="N3064" s="7"/>
      <c r="O3064" s="7" t="s">
        <v>9056</v>
      </c>
      <c r="P3064" s="16">
        <f>IFERROR(LOOKUP(E3064,{30,43,48,53,58,63,68,73,78,83,88,93,97},{42,47,52,57,62,67,72,77,82,87,92,99,100}),999)</f>
        <v>92</v>
      </c>
      <c r="Q3064">
        <v>1</v>
      </c>
    </row>
    <row r="3065" spans="1:17" x14ac:dyDescent="0.35">
      <c r="A3065" s="7">
        <v>4366</v>
      </c>
      <c r="B3065" s="7" t="s">
        <v>9052</v>
      </c>
      <c r="C3065" s="77">
        <v>44874</v>
      </c>
      <c r="D3065" s="7" t="s">
        <v>6</v>
      </c>
      <c r="E3065">
        <v>81.5</v>
      </c>
      <c r="F3065" s="7" t="s">
        <v>8858</v>
      </c>
      <c r="G3065" s="7" t="s">
        <v>8871</v>
      </c>
      <c r="H3065" s="7" t="s">
        <v>9009</v>
      </c>
      <c r="I3065" s="7"/>
      <c r="J3065" s="7">
        <v>18</v>
      </c>
      <c r="K3065" s="7"/>
      <c r="L3065" s="7">
        <v>0.3</v>
      </c>
      <c r="M3065" s="7"/>
      <c r="N3065" s="7"/>
      <c r="O3065" s="7" t="s">
        <v>9056</v>
      </c>
      <c r="P3065" s="16">
        <f>IFERROR(LOOKUP(E3065,{30,43,48,53,58,63,68,73,78,83,88,93,97},{42,47,52,57,62,67,72,77,82,87,92,99,100}),999)</f>
        <v>82</v>
      </c>
      <c r="Q3065">
        <v>1</v>
      </c>
    </row>
    <row r="3066" spans="1:17" ht="29" x14ac:dyDescent="0.35">
      <c r="A3066" s="7">
        <v>4367</v>
      </c>
      <c r="B3066" s="7" t="s">
        <v>9052</v>
      </c>
      <c r="C3066" s="77">
        <v>44874</v>
      </c>
      <c r="D3066" s="7" t="s">
        <v>6</v>
      </c>
      <c r="E3066">
        <v>88</v>
      </c>
      <c r="F3066" s="7" t="s">
        <v>8858</v>
      </c>
      <c r="G3066" s="7" t="s">
        <v>9</v>
      </c>
      <c r="H3066" s="7" t="s">
        <v>9053</v>
      </c>
      <c r="I3066" s="7">
        <v>220272</v>
      </c>
      <c r="J3066" s="7">
        <v>60</v>
      </c>
      <c r="K3066" s="157" t="s">
        <v>9108</v>
      </c>
      <c r="L3066" s="159">
        <v>0.3</v>
      </c>
      <c r="M3066" s="159" t="s">
        <v>9058</v>
      </c>
      <c r="N3066" s="7">
        <v>220272</v>
      </c>
      <c r="O3066" s="7" t="s">
        <v>9056</v>
      </c>
      <c r="P3066" s="16">
        <f>IFERROR(LOOKUP(E3066,{30,43,48,53,58,63,68,73,78,83,88,93,97},{42,47,52,57,62,67,72,77,82,87,92,99,100}),999)</f>
        <v>92</v>
      </c>
      <c r="Q3066">
        <v>1</v>
      </c>
    </row>
    <row r="3067" spans="1:17" x14ac:dyDescent="0.35">
      <c r="A3067" s="7">
        <v>4368</v>
      </c>
      <c r="B3067" s="7" t="s">
        <v>9052</v>
      </c>
      <c r="C3067" s="77">
        <v>44874</v>
      </c>
      <c r="D3067" s="7" t="s">
        <v>6</v>
      </c>
      <c r="E3067">
        <v>73</v>
      </c>
      <c r="F3067" s="7" t="s">
        <v>8858</v>
      </c>
      <c r="G3067" s="7" t="s">
        <v>8871</v>
      </c>
      <c r="H3067" s="7" t="s">
        <v>9009</v>
      </c>
      <c r="I3067" s="7"/>
      <c r="J3067" s="7">
        <v>18</v>
      </c>
      <c r="K3067" s="7"/>
      <c r="L3067" s="7">
        <v>9.9</v>
      </c>
      <c r="M3067" s="7"/>
      <c r="N3067" s="7"/>
      <c r="O3067" s="7" t="s">
        <v>9056</v>
      </c>
      <c r="P3067" s="16">
        <f>IFERROR(LOOKUP(E3067,{30,43,48,53,58,63,68,73,78,83,88,93,97},{42,47,52,57,62,67,72,77,82,87,92,99,100}),999)</f>
        <v>77</v>
      </c>
      <c r="Q3067">
        <v>1</v>
      </c>
    </row>
    <row r="3068" spans="1:17" x14ac:dyDescent="0.35">
      <c r="A3068" s="7">
        <v>4369</v>
      </c>
      <c r="B3068" s="7" t="s">
        <v>9052</v>
      </c>
      <c r="C3068" s="77">
        <v>44874</v>
      </c>
      <c r="D3068" s="7" t="s">
        <v>6</v>
      </c>
      <c r="E3068">
        <v>86.5</v>
      </c>
      <c r="F3068" s="7" t="s">
        <v>8858</v>
      </c>
      <c r="G3068" s="7" t="s">
        <v>8871</v>
      </c>
      <c r="H3068" s="7" t="s">
        <v>9009</v>
      </c>
      <c r="I3068" s="7"/>
      <c r="J3068" s="7">
        <v>18</v>
      </c>
      <c r="K3068" s="7"/>
      <c r="L3068" s="7">
        <v>0.3</v>
      </c>
      <c r="M3068" s="7"/>
      <c r="N3068" s="7"/>
      <c r="O3068" s="7" t="s">
        <v>9056</v>
      </c>
      <c r="P3068" s="16">
        <f>IFERROR(LOOKUP(E3068,{30,43,48,53,58,63,68,73,78,83,88,93,97},{42,47,52,57,62,67,72,77,82,87,92,99,100}),999)</f>
        <v>87</v>
      </c>
      <c r="Q3068">
        <v>1</v>
      </c>
    </row>
    <row r="3069" spans="1:17" x14ac:dyDescent="0.35">
      <c r="A3069" s="7">
        <v>4370</v>
      </c>
      <c r="B3069" s="7" t="s">
        <v>9052</v>
      </c>
      <c r="C3069" s="77">
        <v>44874</v>
      </c>
      <c r="D3069" s="7" t="s">
        <v>6</v>
      </c>
      <c r="E3069">
        <v>80</v>
      </c>
      <c r="F3069" s="7" t="s">
        <v>8858</v>
      </c>
      <c r="G3069" s="7" t="s">
        <v>8871</v>
      </c>
      <c r="H3069" s="7" t="s">
        <v>9009</v>
      </c>
      <c r="I3069" s="7"/>
      <c r="J3069" s="7">
        <v>60</v>
      </c>
      <c r="K3069" s="7"/>
      <c r="L3069" s="7">
        <v>9.9</v>
      </c>
      <c r="M3069" s="7"/>
      <c r="N3069" s="7"/>
      <c r="O3069" s="7" t="s">
        <v>9056</v>
      </c>
      <c r="P3069" s="16">
        <f>IFERROR(LOOKUP(E3069,{30,43,48,53,58,63,68,73,78,83,88,93,97},{42,47,52,57,62,67,72,77,82,87,92,99,100}),999)</f>
        <v>82</v>
      </c>
      <c r="Q3069">
        <v>1</v>
      </c>
    </row>
    <row r="3070" spans="1:17" x14ac:dyDescent="0.35">
      <c r="A3070" s="7">
        <v>4371</v>
      </c>
      <c r="B3070" s="7" t="s">
        <v>9052</v>
      </c>
      <c r="C3070" s="77">
        <v>44874</v>
      </c>
      <c r="D3070" s="7" t="s">
        <v>6</v>
      </c>
      <c r="E3070">
        <v>90.5</v>
      </c>
      <c r="F3070" s="7" t="s">
        <v>8858</v>
      </c>
      <c r="G3070" s="7" t="s">
        <v>8871</v>
      </c>
      <c r="H3070" s="7" t="s">
        <v>9009</v>
      </c>
      <c r="I3070" s="7"/>
      <c r="J3070" s="7">
        <v>18</v>
      </c>
      <c r="K3070" s="7"/>
      <c r="L3070" s="7">
        <v>0.3</v>
      </c>
      <c r="M3070" s="7"/>
      <c r="N3070" s="7"/>
      <c r="O3070" s="7" t="s">
        <v>9056</v>
      </c>
      <c r="P3070" s="16">
        <f>IFERROR(LOOKUP(E3070,{30,43,48,53,58,63,68,73,78,83,88,93,97},{42,47,52,57,62,67,72,77,82,87,92,99,100}),999)</f>
        <v>92</v>
      </c>
      <c r="Q3070">
        <v>1</v>
      </c>
    </row>
    <row r="3071" spans="1:17" x14ac:dyDescent="0.35">
      <c r="A3071" s="7">
        <v>4372</v>
      </c>
      <c r="B3071" s="7" t="s">
        <v>9052</v>
      </c>
      <c r="C3071" s="77">
        <v>44874</v>
      </c>
      <c r="D3071" s="7" t="s">
        <v>6</v>
      </c>
      <c r="E3071">
        <v>95</v>
      </c>
      <c r="F3071" s="7" t="s">
        <v>8858</v>
      </c>
      <c r="G3071" s="7" t="s">
        <v>8871</v>
      </c>
      <c r="H3071" s="7" t="s">
        <v>9009</v>
      </c>
      <c r="I3071" s="7"/>
      <c r="J3071" s="7">
        <v>18</v>
      </c>
      <c r="K3071" s="7"/>
      <c r="L3071" s="7">
        <v>9.9</v>
      </c>
      <c r="M3071" s="7"/>
      <c r="N3071" s="7"/>
      <c r="O3071" s="7" t="s">
        <v>9056</v>
      </c>
      <c r="P3071" s="16">
        <f>IFERROR(LOOKUP(E3071,{30,43,48,53,58,63,68,73,78,83,88,93,97},{42,47,52,57,62,67,72,77,82,87,92,99,100}),999)</f>
        <v>99</v>
      </c>
      <c r="Q3071">
        <v>1</v>
      </c>
    </row>
    <row r="3072" spans="1:17" x14ac:dyDescent="0.35">
      <c r="A3072" s="7">
        <v>4373</v>
      </c>
      <c r="B3072" s="7" t="s">
        <v>9052</v>
      </c>
      <c r="C3072" s="77">
        <v>44874</v>
      </c>
      <c r="D3072" s="7" t="s">
        <v>6</v>
      </c>
      <c r="E3072">
        <v>86</v>
      </c>
      <c r="F3072" s="7" t="s">
        <v>8858</v>
      </c>
      <c r="G3072" s="7" t="s">
        <v>8871</v>
      </c>
      <c r="H3072" s="7" t="s">
        <v>9009</v>
      </c>
      <c r="I3072" s="7"/>
      <c r="J3072" s="7">
        <v>18</v>
      </c>
      <c r="K3072" s="7"/>
      <c r="L3072" s="7">
        <v>0.3</v>
      </c>
      <c r="M3072" s="7"/>
      <c r="N3072" s="7"/>
      <c r="O3072" s="7" t="s">
        <v>9056</v>
      </c>
      <c r="P3072" s="16">
        <f>IFERROR(LOOKUP(E3072,{30,43,48,53,58,63,68,73,78,83,88,93,97},{42,47,52,57,62,67,72,77,82,87,92,99,100}),999)</f>
        <v>87</v>
      </c>
      <c r="Q3072">
        <v>1</v>
      </c>
    </row>
    <row r="3073" spans="1:17" x14ac:dyDescent="0.35">
      <c r="A3073" s="7">
        <v>4374</v>
      </c>
      <c r="B3073" s="7" t="s">
        <v>9052</v>
      </c>
      <c r="C3073" s="77">
        <v>44874</v>
      </c>
      <c r="D3073" s="7" t="s">
        <v>6</v>
      </c>
      <c r="E3073">
        <v>94</v>
      </c>
      <c r="F3073" s="7" t="s">
        <v>8858</v>
      </c>
      <c r="G3073" s="7" t="s">
        <v>8871</v>
      </c>
      <c r="H3073" s="7" t="s">
        <v>9009</v>
      </c>
      <c r="I3073" s="7"/>
      <c r="J3073" s="7">
        <v>18</v>
      </c>
      <c r="K3073" s="7"/>
      <c r="L3073" s="7">
        <v>0.3</v>
      </c>
      <c r="M3073" s="7"/>
      <c r="N3073" s="7"/>
      <c r="O3073" s="7" t="s">
        <v>9056</v>
      </c>
      <c r="P3073" s="16">
        <f>IFERROR(LOOKUP(E3073,{30,43,48,53,58,63,68,73,78,83,88,93,97},{42,47,52,57,62,67,72,77,82,87,92,99,100}),999)</f>
        <v>99</v>
      </c>
      <c r="Q3073">
        <v>1</v>
      </c>
    </row>
    <row r="3074" spans="1:17" ht="29" x14ac:dyDescent="0.35">
      <c r="A3074" s="7">
        <v>4375</v>
      </c>
      <c r="B3074" s="7" t="s">
        <v>9052</v>
      </c>
      <c r="C3074" s="77">
        <v>44874</v>
      </c>
      <c r="D3074" s="7" t="s">
        <v>6</v>
      </c>
      <c r="E3074">
        <v>89</v>
      </c>
      <c r="F3074" s="7" t="s">
        <v>8858</v>
      </c>
      <c r="G3074" s="7" t="s">
        <v>9</v>
      </c>
      <c r="H3074" s="7" t="s">
        <v>9053</v>
      </c>
      <c r="I3074" s="7">
        <v>220267</v>
      </c>
      <c r="J3074" s="7">
        <v>18</v>
      </c>
      <c r="K3074" s="157" t="s">
        <v>9110</v>
      </c>
      <c r="L3074" s="174">
        <v>0.3</v>
      </c>
      <c r="M3074" s="159" t="s">
        <v>9058</v>
      </c>
      <c r="N3074" s="7">
        <v>220267</v>
      </c>
      <c r="O3074" s="7" t="s">
        <v>9056</v>
      </c>
      <c r="P3074" s="16">
        <f>IFERROR(LOOKUP(E3074,{30,43,48,53,58,63,68,73,78,83,88,93,97},{42,47,52,57,62,67,72,77,82,87,92,99,100}),999)</f>
        <v>92</v>
      </c>
      <c r="Q3074">
        <v>1</v>
      </c>
    </row>
    <row r="3075" spans="1:17" x14ac:dyDescent="0.35">
      <c r="A3075" s="7">
        <v>4376</v>
      </c>
      <c r="B3075" s="7" t="s">
        <v>9052</v>
      </c>
      <c r="C3075" s="77">
        <v>44874</v>
      </c>
      <c r="D3075" s="7" t="s">
        <v>6</v>
      </c>
      <c r="E3075">
        <v>78.5</v>
      </c>
      <c r="F3075" s="7" t="s">
        <v>8858</v>
      </c>
      <c r="G3075" s="7" t="s">
        <v>8871</v>
      </c>
      <c r="H3075" s="7" t="s">
        <v>9009</v>
      </c>
      <c r="I3075" s="7"/>
      <c r="J3075" s="7">
        <v>18</v>
      </c>
      <c r="K3075" s="7"/>
      <c r="L3075" s="7">
        <v>0.2</v>
      </c>
      <c r="M3075" s="7"/>
      <c r="N3075" s="7"/>
      <c r="O3075" s="7" t="s">
        <v>9056</v>
      </c>
      <c r="P3075" s="16">
        <f>IFERROR(LOOKUP(E3075,{30,43,48,53,58,63,68,73,78,83,88,93,97},{42,47,52,57,62,67,72,77,82,87,92,99,100}),999)</f>
        <v>82</v>
      </c>
      <c r="Q3075">
        <v>1</v>
      </c>
    </row>
    <row r="3076" spans="1:17" x14ac:dyDescent="0.35">
      <c r="A3076" s="7">
        <v>4377</v>
      </c>
      <c r="B3076" s="7" t="s">
        <v>9052</v>
      </c>
      <c r="C3076" s="77">
        <v>44874</v>
      </c>
      <c r="D3076" s="7" t="s">
        <v>6</v>
      </c>
      <c r="E3076">
        <v>96</v>
      </c>
      <c r="F3076" s="7" t="s">
        <v>8858</v>
      </c>
      <c r="G3076" s="7" t="s">
        <v>9</v>
      </c>
      <c r="H3076" s="7" t="s">
        <v>9009</v>
      </c>
      <c r="I3076" s="7"/>
      <c r="J3076" s="7">
        <v>18</v>
      </c>
      <c r="K3076" s="7"/>
      <c r="L3076" s="7">
        <v>9.9</v>
      </c>
      <c r="M3076" s="7"/>
      <c r="N3076" s="7"/>
      <c r="O3076" s="7" t="s">
        <v>9056</v>
      </c>
      <c r="P3076" s="16">
        <f>IFERROR(LOOKUP(E3076,{30,43,48,53,58,63,68,73,78,83,88,93,97},{42,47,52,57,62,67,72,77,82,87,92,99,100}),999)</f>
        <v>99</v>
      </c>
      <c r="Q3076">
        <v>1</v>
      </c>
    </row>
    <row r="3077" spans="1:17" x14ac:dyDescent="0.35">
      <c r="A3077" s="7">
        <v>4378</v>
      </c>
      <c r="B3077" s="7" t="s">
        <v>9052</v>
      </c>
      <c r="C3077" s="77">
        <v>44874</v>
      </c>
      <c r="D3077" s="7" t="s">
        <v>6</v>
      </c>
      <c r="E3077">
        <v>87.5</v>
      </c>
      <c r="F3077" s="7" t="s">
        <v>8858</v>
      </c>
      <c r="G3077" s="7" t="s">
        <v>9</v>
      </c>
      <c r="H3077" s="7" t="s">
        <v>9053</v>
      </c>
      <c r="I3077" s="7">
        <v>220513</v>
      </c>
      <c r="J3077" s="7">
        <v>18</v>
      </c>
      <c r="K3077" s="157" t="s">
        <v>9080</v>
      </c>
      <c r="L3077" s="174">
        <v>0.3</v>
      </c>
      <c r="M3077" s="159" t="s">
        <v>9058</v>
      </c>
      <c r="N3077" s="7">
        <v>220513</v>
      </c>
      <c r="O3077" s="7" t="s">
        <v>9056</v>
      </c>
      <c r="P3077" s="16">
        <f>IFERROR(LOOKUP(E3077,{30,43,48,53,58,63,68,73,78,83,88,93,97},{42,47,52,57,62,67,72,77,82,87,92,99,100}),999)</f>
        <v>87</v>
      </c>
      <c r="Q3077">
        <v>1</v>
      </c>
    </row>
    <row r="3078" spans="1:17" x14ac:dyDescent="0.35">
      <c r="A3078" s="7">
        <v>4379</v>
      </c>
      <c r="B3078" s="7" t="s">
        <v>9052</v>
      </c>
      <c r="C3078" s="77">
        <v>44874</v>
      </c>
      <c r="D3078" s="7" t="s">
        <v>6</v>
      </c>
      <c r="E3078">
        <v>93</v>
      </c>
      <c r="F3078" s="7" t="s">
        <v>8858</v>
      </c>
      <c r="G3078" s="7" t="s">
        <v>8871</v>
      </c>
      <c r="H3078" s="7" t="s">
        <v>9009</v>
      </c>
      <c r="I3078" s="7"/>
      <c r="J3078" s="7">
        <v>18</v>
      </c>
      <c r="K3078" s="7"/>
      <c r="L3078" s="7">
        <v>0.3</v>
      </c>
      <c r="M3078" s="7"/>
      <c r="N3078" s="7"/>
      <c r="O3078" s="7" t="s">
        <v>9056</v>
      </c>
      <c r="P3078" s="16">
        <f>IFERROR(LOOKUP(E3078,{30,43,48,53,58,63,68,73,78,83,88,93,97},{42,47,52,57,62,67,72,77,82,87,92,99,100}),999)</f>
        <v>99</v>
      </c>
      <c r="Q3078">
        <v>1</v>
      </c>
    </row>
    <row r="3079" spans="1:17" x14ac:dyDescent="0.35">
      <c r="A3079" s="7">
        <v>4380</v>
      </c>
      <c r="B3079" s="7" t="s">
        <v>9052</v>
      </c>
      <c r="C3079" s="77">
        <v>44874</v>
      </c>
      <c r="D3079" s="7" t="s">
        <v>6</v>
      </c>
      <c r="E3079">
        <v>93</v>
      </c>
      <c r="F3079" s="7" t="s">
        <v>8858</v>
      </c>
      <c r="G3079" s="7" t="s">
        <v>8871</v>
      </c>
      <c r="H3079" s="7" t="s">
        <v>9009</v>
      </c>
      <c r="I3079" s="7"/>
      <c r="J3079" s="7">
        <v>60</v>
      </c>
      <c r="K3079" s="7"/>
      <c r="L3079" s="7">
        <v>0.3</v>
      </c>
      <c r="M3079" s="7"/>
      <c r="N3079" s="7"/>
      <c r="O3079" s="7" t="s">
        <v>9056</v>
      </c>
      <c r="P3079" s="16">
        <f>IFERROR(LOOKUP(E3079,{30,43,48,53,58,63,68,73,78,83,88,93,97},{42,47,52,57,62,67,72,77,82,87,92,99,100}),999)</f>
        <v>99</v>
      </c>
      <c r="Q3079">
        <v>1</v>
      </c>
    </row>
    <row r="3080" spans="1:17" ht="29" x14ac:dyDescent="0.35">
      <c r="A3080" s="7">
        <v>5001</v>
      </c>
      <c r="B3080" s="7" t="s">
        <v>9052</v>
      </c>
      <c r="C3080" s="77">
        <v>44880</v>
      </c>
      <c r="D3080" s="7" t="s">
        <v>16</v>
      </c>
      <c r="E3080">
        <v>86.5</v>
      </c>
      <c r="F3080" s="7" t="s">
        <v>8858</v>
      </c>
      <c r="G3080" s="7" t="s">
        <v>9</v>
      </c>
      <c r="H3080" s="7" t="s">
        <v>9053</v>
      </c>
      <c r="I3080" s="7">
        <v>91286</v>
      </c>
      <c r="J3080" s="7">
        <v>18</v>
      </c>
      <c r="K3080" s="157" t="s">
        <v>9112</v>
      </c>
      <c r="L3080" s="165">
        <v>0.3</v>
      </c>
      <c r="M3080" s="159" t="s">
        <v>9058</v>
      </c>
      <c r="N3080" s="7">
        <v>91286</v>
      </c>
      <c r="O3080" s="7" t="s">
        <v>9056</v>
      </c>
      <c r="P3080" s="16">
        <f>IFERROR(LOOKUP(E3080,{30,43,48,53,58,63,68,73,78,83,88,93,97},{42,47,52,57,62,67,72,77,82,87,92,99,100}),999)</f>
        <v>87</v>
      </c>
      <c r="Q3080">
        <v>1</v>
      </c>
    </row>
    <row r="3081" spans="1:17" x14ac:dyDescent="0.35">
      <c r="A3081" s="7">
        <v>5002</v>
      </c>
      <c r="B3081" s="7" t="s">
        <v>9052</v>
      </c>
      <c r="C3081" s="77">
        <v>44880</v>
      </c>
      <c r="D3081" s="7" t="s">
        <v>16</v>
      </c>
      <c r="E3081">
        <v>78</v>
      </c>
      <c r="F3081" s="7" t="s">
        <v>8858</v>
      </c>
      <c r="G3081" s="7" t="s">
        <v>9</v>
      </c>
      <c r="H3081" s="7" t="s">
        <v>9053</v>
      </c>
      <c r="I3081" s="7">
        <v>220509</v>
      </c>
      <c r="J3081" s="7">
        <v>60</v>
      </c>
      <c r="K3081" s="157" t="s">
        <v>9078</v>
      </c>
      <c r="L3081" s="174">
        <v>0.3</v>
      </c>
      <c r="M3081" s="159" t="s">
        <v>9058</v>
      </c>
      <c r="N3081" s="7">
        <v>220509</v>
      </c>
      <c r="O3081" s="7" t="s">
        <v>9056</v>
      </c>
      <c r="P3081" s="16">
        <f>IFERROR(LOOKUP(E3081,{30,43,48,53,58,63,68,73,78,83,88,93,97},{42,47,52,57,62,67,72,77,82,87,92,99,100}),999)</f>
        <v>82</v>
      </c>
      <c r="Q3081">
        <v>1</v>
      </c>
    </row>
    <row r="3082" spans="1:17" x14ac:dyDescent="0.35">
      <c r="A3082" s="7">
        <v>5003</v>
      </c>
      <c r="B3082" s="7" t="s">
        <v>9052</v>
      </c>
      <c r="C3082" s="77">
        <v>44880</v>
      </c>
      <c r="D3082" s="7" t="s">
        <v>16</v>
      </c>
      <c r="E3082">
        <v>80.5</v>
      </c>
      <c r="F3082" s="7" t="s">
        <v>8858</v>
      </c>
      <c r="G3082" s="7" t="s">
        <v>9</v>
      </c>
      <c r="H3082" s="7" t="s">
        <v>9009</v>
      </c>
      <c r="I3082" s="7"/>
      <c r="J3082" s="7">
        <v>18</v>
      </c>
      <c r="K3082" s="7"/>
      <c r="L3082" s="7">
        <v>9.9</v>
      </c>
      <c r="M3082" s="7"/>
      <c r="N3082" s="7"/>
      <c r="O3082" s="7" t="s">
        <v>9056</v>
      </c>
      <c r="P3082" s="16">
        <f>IFERROR(LOOKUP(E3082,{30,43,48,53,58,63,68,73,78,83,88,93,97},{42,47,52,57,62,67,72,77,82,87,92,99,100}),999)</f>
        <v>82</v>
      </c>
      <c r="Q3082">
        <v>1</v>
      </c>
    </row>
    <row r="3083" spans="1:17" x14ac:dyDescent="0.35">
      <c r="A3083" s="7">
        <v>5004</v>
      </c>
      <c r="B3083" s="7" t="s">
        <v>9052</v>
      </c>
      <c r="C3083" s="77">
        <v>44880</v>
      </c>
      <c r="D3083" s="7" t="s">
        <v>16</v>
      </c>
      <c r="E3083">
        <v>87</v>
      </c>
      <c r="F3083" s="7" t="s">
        <v>8858</v>
      </c>
      <c r="G3083" s="7" t="s">
        <v>8871</v>
      </c>
      <c r="H3083" s="7" t="s">
        <v>9009</v>
      </c>
      <c r="I3083" s="7"/>
      <c r="J3083" s="7">
        <v>18</v>
      </c>
      <c r="K3083" s="7"/>
      <c r="L3083" s="7">
        <v>0.4</v>
      </c>
      <c r="M3083" s="7"/>
      <c r="N3083" s="7"/>
      <c r="O3083" s="7" t="s">
        <v>9056</v>
      </c>
      <c r="P3083" s="16">
        <f>IFERROR(LOOKUP(E3083,{30,43,48,53,58,63,68,73,78,83,88,93,97},{42,47,52,57,62,67,72,77,82,87,92,99,100}),999)</f>
        <v>87</v>
      </c>
      <c r="Q3083">
        <v>1</v>
      </c>
    </row>
    <row r="3084" spans="1:17" x14ac:dyDescent="0.35">
      <c r="A3084" s="7">
        <v>5005</v>
      </c>
      <c r="B3084" s="7" t="s">
        <v>9052</v>
      </c>
      <c r="C3084" s="77">
        <v>44880</v>
      </c>
      <c r="D3084" s="7" t="s">
        <v>16</v>
      </c>
      <c r="E3084">
        <v>85</v>
      </c>
      <c r="F3084" s="7" t="s">
        <v>8858</v>
      </c>
      <c r="G3084" s="7" t="s">
        <v>8871</v>
      </c>
      <c r="H3084" s="7" t="s">
        <v>9009</v>
      </c>
      <c r="I3084" s="7"/>
      <c r="J3084" s="7">
        <v>18</v>
      </c>
      <c r="K3084" s="7"/>
      <c r="L3084" s="7">
        <v>0.3</v>
      </c>
      <c r="M3084" s="7"/>
      <c r="N3084" s="7"/>
      <c r="O3084" s="7" t="s">
        <v>9056</v>
      </c>
      <c r="P3084" s="16">
        <f>IFERROR(LOOKUP(E3084,{30,43,48,53,58,63,68,73,78,83,88,93,97},{42,47,52,57,62,67,72,77,82,87,92,99,100}),999)</f>
        <v>87</v>
      </c>
      <c r="Q3084">
        <v>1</v>
      </c>
    </row>
    <row r="3085" spans="1:17" x14ac:dyDescent="0.35">
      <c r="A3085" s="7">
        <v>5006</v>
      </c>
      <c r="B3085" s="7" t="s">
        <v>9052</v>
      </c>
      <c r="C3085" s="77">
        <v>44880</v>
      </c>
      <c r="D3085" s="7" t="s">
        <v>16</v>
      </c>
      <c r="E3085">
        <v>82</v>
      </c>
      <c r="F3085" s="7" t="s">
        <v>8858</v>
      </c>
      <c r="G3085" s="7" t="s">
        <v>8871</v>
      </c>
      <c r="H3085" s="7" t="s">
        <v>9009</v>
      </c>
      <c r="I3085" s="7"/>
      <c r="J3085" s="7">
        <v>18</v>
      </c>
      <c r="K3085" s="7"/>
      <c r="L3085" s="7">
        <v>1.2</v>
      </c>
      <c r="M3085" s="7"/>
      <c r="N3085" s="7"/>
      <c r="O3085" s="7" t="s">
        <v>9056</v>
      </c>
      <c r="P3085" s="16">
        <f>IFERROR(LOOKUP(E3085,{30,43,48,53,58,63,68,73,78,83,88,93,97},{42,47,52,57,62,67,72,77,82,87,92,99,100}),999)</f>
        <v>82</v>
      </c>
      <c r="Q3085">
        <v>1</v>
      </c>
    </row>
    <row r="3086" spans="1:17" x14ac:dyDescent="0.35">
      <c r="A3086" s="7">
        <v>5007</v>
      </c>
      <c r="B3086" s="7" t="s">
        <v>9052</v>
      </c>
      <c r="C3086" s="77">
        <v>44880</v>
      </c>
      <c r="D3086" s="7" t="s">
        <v>16</v>
      </c>
      <c r="E3086">
        <v>76</v>
      </c>
      <c r="F3086" s="7" t="s">
        <v>8858</v>
      </c>
      <c r="G3086" s="7" t="s">
        <v>8871</v>
      </c>
      <c r="H3086" s="7" t="s">
        <v>9009</v>
      </c>
      <c r="I3086" s="7"/>
      <c r="J3086" s="7">
        <v>18</v>
      </c>
      <c r="K3086" s="7"/>
      <c r="L3086" s="7">
        <v>1.3</v>
      </c>
      <c r="M3086" s="7"/>
      <c r="N3086" s="7"/>
      <c r="O3086" s="7" t="s">
        <v>9056</v>
      </c>
      <c r="P3086" s="16">
        <f>IFERROR(LOOKUP(E3086,{30,43,48,53,58,63,68,73,78,83,88,93,97},{42,47,52,57,62,67,72,77,82,87,92,99,100}),999)</f>
        <v>77</v>
      </c>
      <c r="Q3086">
        <v>1</v>
      </c>
    </row>
    <row r="3087" spans="1:17" x14ac:dyDescent="0.35">
      <c r="A3087" s="7">
        <v>5008</v>
      </c>
      <c r="B3087" s="7" t="s">
        <v>9052</v>
      </c>
      <c r="C3087" s="77">
        <v>44880</v>
      </c>
      <c r="D3087" s="7" t="s">
        <v>16</v>
      </c>
      <c r="E3087">
        <v>80</v>
      </c>
      <c r="F3087" s="7" t="s">
        <v>8858</v>
      </c>
      <c r="G3087" s="7" t="s">
        <v>8871</v>
      </c>
      <c r="H3087" s="7" t="s">
        <v>9009</v>
      </c>
      <c r="I3087" s="7"/>
      <c r="J3087" s="7">
        <v>18</v>
      </c>
      <c r="K3087" s="7"/>
      <c r="L3087" s="7">
        <v>0.3</v>
      </c>
      <c r="M3087" s="7"/>
      <c r="N3087" s="7"/>
      <c r="O3087" s="7" t="s">
        <v>9056</v>
      </c>
      <c r="P3087" s="16">
        <f>IFERROR(LOOKUP(E3087,{30,43,48,53,58,63,68,73,78,83,88,93,97},{42,47,52,57,62,67,72,77,82,87,92,99,100}),999)</f>
        <v>82</v>
      </c>
      <c r="Q3087">
        <v>1</v>
      </c>
    </row>
    <row r="3088" spans="1:17" ht="29" x14ac:dyDescent="0.35">
      <c r="A3088" s="7">
        <v>5009</v>
      </c>
      <c r="B3088" s="7" t="s">
        <v>9052</v>
      </c>
      <c r="C3088" s="77">
        <v>44880</v>
      </c>
      <c r="D3088" s="7" t="s">
        <v>16</v>
      </c>
      <c r="E3088">
        <v>84.5</v>
      </c>
      <c r="F3088" s="7" t="s">
        <v>8858</v>
      </c>
      <c r="G3088" s="7" t="s">
        <v>9</v>
      </c>
      <c r="H3088" s="7" t="s">
        <v>9053</v>
      </c>
      <c r="I3088" s="7">
        <v>220258</v>
      </c>
      <c r="J3088" s="7">
        <v>18</v>
      </c>
      <c r="K3088" s="157" t="s">
        <v>9123</v>
      </c>
      <c r="L3088" s="159">
        <v>0.4</v>
      </c>
      <c r="M3088" s="159" t="s">
        <v>9058</v>
      </c>
      <c r="N3088" s="7">
        <v>220258</v>
      </c>
      <c r="O3088" s="7" t="s">
        <v>9056</v>
      </c>
      <c r="P3088" s="16">
        <f>IFERROR(LOOKUP(E3088,{30,43,48,53,58,63,68,73,78,83,88,93,97},{42,47,52,57,62,67,72,77,82,87,92,99,100}),999)</f>
        <v>87</v>
      </c>
      <c r="Q3088">
        <v>1</v>
      </c>
    </row>
    <row r="3089" spans="1:17" x14ac:dyDescent="0.35">
      <c r="A3089" s="7">
        <v>5010</v>
      </c>
      <c r="B3089" s="7" t="s">
        <v>9052</v>
      </c>
      <c r="C3089" s="77">
        <v>44880</v>
      </c>
      <c r="D3089" s="7" t="s">
        <v>16</v>
      </c>
      <c r="E3089">
        <v>83</v>
      </c>
      <c r="F3089" s="7" t="s">
        <v>8858</v>
      </c>
      <c r="G3089" s="7" t="s">
        <v>8871</v>
      </c>
      <c r="H3089" s="7" t="s">
        <v>9009</v>
      </c>
      <c r="I3089" s="7"/>
      <c r="J3089" s="7">
        <v>18</v>
      </c>
      <c r="K3089" s="7"/>
      <c r="L3089" s="7">
        <v>0.3</v>
      </c>
      <c r="M3089" s="7"/>
      <c r="N3089" s="7"/>
      <c r="O3089" s="7" t="s">
        <v>9056</v>
      </c>
      <c r="P3089" s="16">
        <f>IFERROR(LOOKUP(E3089,{30,43,48,53,58,63,68,73,78,83,88,93,97},{42,47,52,57,62,67,72,77,82,87,92,99,100}),999)</f>
        <v>87</v>
      </c>
      <c r="Q3089">
        <v>1</v>
      </c>
    </row>
    <row r="3090" spans="1:17" x14ac:dyDescent="0.35">
      <c r="A3090" s="7">
        <v>5011</v>
      </c>
      <c r="B3090" s="7" t="s">
        <v>9052</v>
      </c>
      <c r="C3090" s="77">
        <v>44880</v>
      </c>
      <c r="D3090" s="7" t="s">
        <v>16</v>
      </c>
      <c r="E3090">
        <v>87</v>
      </c>
      <c r="F3090" s="7" t="s">
        <v>8858</v>
      </c>
      <c r="G3090" s="7" t="s">
        <v>8871</v>
      </c>
      <c r="H3090" s="7" t="s">
        <v>9009</v>
      </c>
      <c r="I3090" s="7"/>
      <c r="J3090" s="7">
        <v>18</v>
      </c>
      <c r="K3090" s="7"/>
      <c r="L3090" s="7">
        <v>1.2</v>
      </c>
      <c r="M3090" s="7"/>
      <c r="N3090" s="7"/>
      <c r="O3090" s="7" t="s">
        <v>9056</v>
      </c>
      <c r="P3090" s="16">
        <f>IFERROR(LOOKUP(E3090,{30,43,48,53,58,63,68,73,78,83,88,93,97},{42,47,52,57,62,67,72,77,82,87,92,99,100}),999)</f>
        <v>87</v>
      </c>
      <c r="Q3090">
        <v>1</v>
      </c>
    </row>
    <row r="3091" spans="1:17" ht="29" x14ac:dyDescent="0.35">
      <c r="A3091" s="7">
        <v>5301</v>
      </c>
      <c r="B3091" s="7" t="s">
        <v>9052</v>
      </c>
      <c r="C3091" s="77">
        <v>44880</v>
      </c>
      <c r="D3091" s="7" t="s">
        <v>6</v>
      </c>
      <c r="E3091">
        <v>84</v>
      </c>
      <c r="F3091" s="7" t="s">
        <v>8858</v>
      </c>
      <c r="G3091" s="7" t="s">
        <v>8871</v>
      </c>
      <c r="H3091" s="7" t="s">
        <v>9053</v>
      </c>
      <c r="I3091" s="7">
        <v>220267</v>
      </c>
      <c r="J3091" s="7">
        <v>18</v>
      </c>
      <c r="K3091" s="157" t="s">
        <v>9110</v>
      </c>
      <c r="L3091" s="174">
        <v>0.3</v>
      </c>
      <c r="M3091" s="159" t="s">
        <v>9058</v>
      </c>
      <c r="N3091" s="7">
        <v>220267</v>
      </c>
      <c r="O3091" s="7" t="s">
        <v>9056</v>
      </c>
      <c r="P3091" s="16">
        <f>IFERROR(LOOKUP(E3091,{30,43,48,53,58,63,68,73,78,83,88,93,97},{42,47,52,57,62,67,72,77,82,87,92,99,100}),999)</f>
        <v>87</v>
      </c>
      <c r="Q3091">
        <v>1</v>
      </c>
    </row>
    <row r="3092" spans="1:17" ht="29" x14ac:dyDescent="0.35">
      <c r="A3092" s="7">
        <v>5302</v>
      </c>
      <c r="B3092" s="7" t="s">
        <v>9052</v>
      </c>
      <c r="C3092" s="77">
        <v>44880</v>
      </c>
      <c r="D3092" s="7" t="s">
        <v>6</v>
      </c>
      <c r="E3092">
        <v>80.5</v>
      </c>
      <c r="F3092" s="7" t="s">
        <v>8858</v>
      </c>
      <c r="G3092" s="7" t="s">
        <v>9</v>
      </c>
      <c r="H3092" s="7" t="s">
        <v>9053</v>
      </c>
      <c r="I3092" s="7">
        <v>91286</v>
      </c>
      <c r="J3092" s="7">
        <v>60</v>
      </c>
      <c r="K3092" s="157" t="s">
        <v>9112</v>
      </c>
      <c r="L3092" s="165">
        <v>0.3</v>
      </c>
      <c r="M3092" s="159" t="s">
        <v>9058</v>
      </c>
      <c r="N3092" s="7">
        <v>91286</v>
      </c>
      <c r="O3092" s="7" t="s">
        <v>9056</v>
      </c>
      <c r="P3092" s="16">
        <f>IFERROR(LOOKUP(E3092,{30,43,48,53,58,63,68,73,78,83,88,93,97},{42,47,52,57,62,67,72,77,82,87,92,99,100}),999)</f>
        <v>82</v>
      </c>
      <c r="Q3092">
        <v>1</v>
      </c>
    </row>
    <row r="3093" spans="1:17" x14ac:dyDescent="0.35">
      <c r="A3093" s="7">
        <v>5303</v>
      </c>
      <c r="B3093" s="7" t="s">
        <v>9052</v>
      </c>
      <c r="C3093" s="77">
        <v>44880</v>
      </c>
      <c r="D3093" s="7" t="s">
        <v>6</v>
      </c>
      <c r="E3093">
        <v>70.5</v>
      </c>
      <c r="F3093" s="7" t="s">
        <v>8858</v>
      </c>
      <c r="G3093" s="7" t="s">
        <v>9</v>
      </c>
      <c r="H3093" s="7" t="s">
        <v>9053</v>
      </c>
      <c r="I3093" s="7">
        <v>637603</v>
      </c>
      <c r="J3093" s="7">
        <v>18</v>
      </c>
      <c r="K3093" s="157" t="s">
        <v>9055</v>
      </c>
      <c r="L3093" s="159">
        <v>1.2</v>
      </c>
      <c r="M3093" s="159" t="s">
        <v>9000</v>
      </c>
      <c r="N3093" s="7">
        <v>637603</v>
      </c>
      <c r="O3093" s="7" t="s">
        <v>9056</v>
      </c>
      <c r="P3093" s="16">
        <f>IFERROR(LOOKUP(E3093,{30,43,48,53,58,63,68,73,78,83,88,93,97},{42,47,52,57,62,67,72,77,82,87,92,99,100}),999)</f>
        <v>72</v>
      </c>
      <c r="Q3093">
        <v>1</v>
      </c>
    </row>
    <row r="3094" spans="1:17" ht="29" x14ac:dyDescent="0.35">
      <c r="A3094" s="7">
        <v>5304</v>
      </c>
      <c r="B3094" s="7" t="s">
        <v>9052</v>
      </c>
      <c r="C3094" s="77">
        <v>44880</v>
      </c>
      <c r="D3094" s="7" t="s">
        <v>6</v>
      </c>
      <c r="E3094">
        <v>94</v>
      </c>
      <c r="F3094" s="7" t="s">
        <v>8858</v>
      </c>
      <c r="G3094" s="7" t="s">
        <v>9</v>
      </c>
      <c r="H3094" s="7" t="s">
        <v>9053</v>
      </c>
      <c r="I3094" s="7">
        <v>91286</v>
      </c>
      <c r="J3094" s="7">
        <v>18</v>
      </c>
      <c r="K3094" s="157" t="s">
        <v>9112</v>
      </c>
      <c r="L3094" s="165">
        <v>0.3</v>
      </c>
      <c r="M3094" s="159" t="s">
        <v>9058</v>
      </c>
      <c r="N3094" s="7">
        <v>91286</v>
      </c>
      <c r="O3094" s="7" t="s">
        <v>9056</v>
      </c>
      <c r="P3094" s="16">
        <f>IFERROR(LOOKUP(E3094,{30,43,48,53,58,63,68,73,78,83,88,93,97},{42,47,52,57,62,67,72,77,82,87,92,99,100}),999)</f>
        <v>99</v>
      </c>
      <c r="Q3094">
        <v>1</v>
      </c>
    </row>
    <row r="3095" spans="1:17" x14ac:dyDescent="0.35">
      <c r="A3095" s="7">
        <v>5305</v>
      </c>
      <c r="B3095" s="7" t="s">
        <v>9052</v>
      </c>
      <c r="C3095" s="77">
        <v>44880</v>
      </c>
      <c r="D3095" s="7" t="s">
        <v>6</v>
      </c>
      <c r="E3095">
        <v>84</v>
      </c>
      <c r="F3095" s="7" t="s">
        <v>8858</v>
      </c>
      <c r="G3095" s="7" t="s">
        <v>8871</v>
      </c>
      <c r="H3095" s="7" t="s">
        <v>9009</v>
      </c>
      <c r="I3095" s="7"/>
      <c r="J3095" s="7">
        <v>60</v>
      </c>
      <c r="K3095" s="7"/>
      <c r="L3095" s="7">
        <v>0.3</v>
      </c>
      <c r="M3095" s="7"/>
      <c r="N3095" s="7"/>
      <c r="O3095" s="7" t="s">
        <v>9056</v>
      </c>
      <c r="P3095" s="16">
        <f>IFERROR(LOOKUP(E3095,{30,43,48,53,58,63,68,73,78,83,88,93,97},{42,47,52,57,62,67,72,77,82,87,92,99,100}),999)</f>
        <v>87</v>
      </c>
      <c r="Q3095">
        <v>1</v>
      </c>
    </row>
    <row r="3096" spans="1:17" ht="29" x14ac:dyDescent="0.35">
      <c r="A3096" s="7">
        <v>5306</v>
      </c>
      <c r="B3096" s="7" t="s">
        <v>9052</v>
      </c>
      <c r="C3096" s="77">
        <v>44880</v>
      </c>
      <c r="D3096" s="7" t="s">
        <v>6</v>
      </c>
      <c r="E3096">
        <v>79</v>
      </c>
      <c r="F3096" s="7" t="s">
        <v>8858</v>
      </c>
      <c r="G3096" s="7" t="s">
        <v>9</v>
      </c>
      <c r="H3096" s="7" t="s">
        <v>9053</v>
      </c>
      <c r="I3096" s="7">
        <v>91286</v>
      </c>
      <c r="J3096" s="7">
        <v>18</v>
      </c>
      <c r="K3096" s="157" t="s">
        <v>9112</v>
      </c>
      <c r="L3096" s="165">
        <v>0.3</v>
      </c>
      <c r="M3096" s="159" t="s">
        <v>9058</v>
      </c>
      <c r="N3096" s="7">
        <v>91286</v>
      </c>
      <c r="O3096" s="7" t="s">
        <v>9056</v>
      </c>
      <c r="P3096" s="16">
        <f>IFERROR(LOOKUP(E3096,{30,43,48,53,58,63,68,73,78,83,88,93,97},{42,47,52,57,62,67,72,77,82,87,92,99,100}),999)</f>
        <v>82</v>
      </c>
      <c r="Q3096">
        <v>1</v>
      </c>
    </row>
    <row r="3097" spans="1:17" x14ac:dyDescent="0.35">
      <c r="A3097" s="7">
        <v>5307</v>
      </c>
      <c r="B3097" s="7" t="s">
        <v>9052</v>
      </c>
      <c r="C3097" s="77">
        <v>44880</v>
      </c>
      <c r="D3097" s="7" t="s">
        <v>6</v>
      </c>
      <c r="E3097">
        <v>75</v>
      </c>
      <c r="F3097" s="7" t="s">
        <v>8858</v>
      </c>
      <c r="G3097" s="7" t="s">
        <v>8871</v>
      </c>
      <c r="H3097" s="7" t="s">
        <v>9009</v>
      </c>
      <c r="I3097" s="7"/>
      <c r="J3097" s="7">
        <v>60</v>
      </c>
      <c r="K3097" s="7"/>
      <c r="L3097" s="7">
        <v>1.2</v>
      </c>
      <c r="M3097" s="7"/>
      <c r="N3097" s="7"/>
      <c r="O3097" s="7" t="s">
        <v>9056</v>
      </c>
      <c r="P3097" s="16">
        <f>IFERROR(LOOKUP(E3097,{30,43,48,53,58,63,68,73,78,83,88,93,97},{42,47,52,57,62,67,72,77,82,87,92,99,100}),999)</f>
        <v>77</v>
      </c>
      <c r="Q3097">
        <v>1</v>
      </c>
    </row>
    <row r="3098" spans="1:17" x14ac:dyDescent="0.35">
      <c r="A3098" s="7">
        <v>5308</v>
      </c>
      <c r="B3098" s="7" t="s">
        <v>9052</v>
      </c>
      <c r="C3098" s="77">
        <v>44880</v>
      </c>
      <c r="D3098" s="7" t="s">
        <v>6</v>
      </c>
      <c r="E3098">
        <v>90</v>
      </c>
      <c r="F3098" s="7" t="s">
        <v>8858</v>
      </c>
      <c r="G3098" s="7" t="s">
        <v>8871</v>
      </c>
      <c r="H3098" s="7" t="s">
        <v>9009</v>
      </c>
      <c r="I3098" s="7"/>
      <c r="J3098" s="7">
        <v>60</v>
      </c>
      <c r="K3098" s="7"/>
      <c r="L3098" s="7">
        <v>0.3</v>
      </c>
      <c r="M3098" s="7"/>
      <c r="N3098" s="7"/>
      <c r="O3098" s="7" t="s">
        <v>9056</v>
      </c>
      <c r="P3098" s="16">
        <f>IFERROR(LOOKUP(E3098,{30,43,48,53,58,63,68,73,78,83,88,93,97},{42,47,52,57,62,67,72,77,82,87,92,99,100}),999)</f>
        <v>92</v>
      </c>
      <c r="Q3098">
        <v>1</v>
      </c>
    </row>
    <row r="3099" spans="1:17" x14ac:dyDescent="0.35">
      <c r="A3099" s="7">
        <v>5309</v>
      </c>
      <c r="B3099" s="7" t="s">
        <v>9052</v>
      </c>
      <c r="C3099" s="77">
        <v>44880</v>
      </c>
      <c r="D3099" s="7" t="s">
        <v>6</v>
      </c>
      <c r="E3099">
        <v>76</v>
      </c>
      <c r="F3099" s="7" t="s">
        <v>8858</v>
      </c>
      <c r="G3099" s="7" t="s">
        <v>8871</v>
      </c>
      <c r="H3099" s="7" t="s">
        <v>9009</v>
      </c>
      <c r="I3099" s="7"/>
      <c r="J3099" s="7">
        <v>60</v>
      </c>
      <c r="K3099" s="7"/>
      <c r="L3099" s="7">
        <v>0.2</v>
      </c>
      <c r="M3099" s="7"/>
      <c r="N3099" s="7"/>
      <c r="O3099" s="7" t="s">
        <v>9056</v>
      </c>
      <c r="P3099" s="16">
        <f>IFERROR(LOOKUP(E3099,{30,43,48,53,58,63,68,73,78,83,88,93,97},{42,47,52,57,62,67,72,77,82,87,92,99,100}),999)</f>
        <v>77</v>
      </c>
      <c r="Q3099">
        <v>1</v>
      </c>
    </row>
    <row r="3100" spans="1:17" x14ac:dyDescent="0.35">
      <c r="A3100" s="7">
        <v>5310</v>
      </c>
      <c r="B3100" s="7" t="s">
        <v>9052</v>
      </c>
      <c r="C3100" s="77">
        <v>44880</v>
      </c>
      <c r="D3100" s="7" t="s">
        <v>6</v>
      </c>
      <c r="E3100">
        <v>75</v>
      </c>
      <c r="F3100" s="7" t="s">
        <v>8858</v>
      </c>
      <c r="G3100" s="7" t="s">
        <v>9</v>
      </c>
      <c r="H3100" s="7" t="s">
        <v>9053</v>
      </c>
      <c r="I3100" s="7">
        <v>637603</v>
      </c>
      <c r="J3100" s="7">
        <v>18</v>
      </c>
      <c r="K3100" s="157" t="s">
        <v>9055</v>
      </c>
      <c r="L3100" s="159">
        <v>1.2</v>
      </c>
      <c r="M3100" s="159" t="s">
        <v>9000</v>
      </c>
      <c r="N3100" s="7">
        <v>637603</v>
      </c>
      <c r="O3100" s="7" t="s">
        <v>9056</v>
      </c>
      <c r="P3100" s="16">
        <f>IFERROR(LOOKUP(E3100,{30,43,48,53,58,63,68,73,78,83,88,93,97},{42,47,52,57,62,67,72,77,82,87,92,99,100}),999)</f>
        <v>77</v>
      </c>
      <c r="Q3100">
        <v>1</v>
      </c>
    </row>
    <row r="3101" spans="1:17" ht="29" x14ac:dyDescent="0.35">
      <c r="A3101" s="7">
        <v>5311</v>
      </c>
      <c r="B3101" s="7" t="s">
        <v>9052</v>
      </c>
      <c r="C3101" s="77">
        <v>44880</v>
      </c>
      <c r="D3101" s="7" t="s">
        <v>6</v>
      </c>
      <c r="E3101">
        <v>93.5</v>
      </c>
      <c r="F3101" s="7" t="s">
        <v>8858</v>
      </c>
      <c r="G3101" s="7" t="s">
        <v>9</v>
      </c>
      <c r="H3101" s="7" t="s">
        <v>9053</v>
      </c>
      <c r="I3101" s="7">
        <v>220270</v>
      </c>
      <c r="J3101" s="7">
        <v>60</v>
      </c>
      <c r="K3101" s="157" t="s">
        <v>9115</v>
      </c>
      <c r="L3101" s="174">
        <v>0.3</v>
      </c>
      <c r="M3101" s="159" t="s">
        <v>9058</v>
      </c>
      <c r="N3101" s="7">
        <v>220270</v>
      </c>
      <c r="O3101" s="7" t="s">
        <v>9056</v>
      </c>
      <c r="P3101" s="16">
        <f>IFERROR(LOOKUP(E3101,{30,43,48,53,58,63,68,73,78,83,88,93,97},{42,47,52,57,62,67,72,77,82,87,92,99,100}),999)</f>
        <v>99</v>
      </c>
      <c r="Q3101">
        <v>1</v>
      </c>
    </row>
    <row r="3102" spans="1:17" x14ac:dyDescent="0.35">
      <c r="A3102" s="7">
        <v>1</v>
      </c>
      <c r="B3102" s="7" t="s">
        <v>9052</v>
      </c>
      <c r="C3102" s="77">
        <v>44880</v>
      </c>
      <c r="D3102" s="7" t="s">
        <v>6</v>
      </c>
      <c r="E3102">
        <v>92.5</v>
      </c>
      <c r="F3102" s="7" t="s">
        <v>8858</v>
      </c>
      <c r="G3102" s="7" t="s">
        <v>8871</v>
      </c>
      <c r="H3102" s="7" t="s">
        <v>9009</v>
      </c>
      <c r="I3102" s="7"/>
      <c r="J3102" s="7">
        <v>18</v>
      </c>
      <c r="K3102" s="7"/>
      <c r="L3102" s="7">
        <v>9.9</v>
      </c>
      <c r="M3102" s="7"/>
      <c r="N3102" s="7"/>
      <c r="O3102" s="7" t="s">
        <v>9056</v>
      </c>
      <c r="P3102" s="16">
        <f>IFERROR(LOOKUP(E3102,{30,43,48,53,58,63,68,73,78,83,88,93,97},{42,47,52,57,62,67,72,77,82,87,92,99,100}),999)</f>
        <v>92</v>
      </c>
      <c r="Q3102">
        <v>1</v>
      </c>
    </row>
    <row r="3103" spans="1:17" x14ac:dyDescent="0.35">
      <c r="A3103" s="7">
        <v>2</v>
      </c>
      <c r="B3103" s="7" t="s">
        <v>9052</v>
      </c>
      <c r="C3103" s="77">
        <v>44880</v>
      </c>
      <c r="D3103" s="7" t="s">
        <v>16</v>
      </c>
      <c r="E3103">
        <v>83</v>
      </c>
      <c r="F3103" s="7" t="s">
        <v>8858</v>
      </c>
      <c r="G3103" s="7" t="s">
        <v>8871</v>
      </c>
      <c r="H3103" s="7" t="s">
        <v>9009</v>
      </c>
      <c r="I3103" s="7"/>
      <c r="J3103" s="7">
        <v>60</v>
      </c>
      <c r="K3103" s="7"/>
      <c r="L3103" s="7">
        <v>9.9</v>
      </c>
      <c r="M3103" s="7"/>
      <c r="N3103" s="7"/>
      <c r="O3103" s="7" t="s">
        <v>9056</v>
      </c>
      <c r="P3103" s="16">
        <f>IFERROR(LOOKUP(E3103,{30,43,48,53,58,63,68,73,78,83,88,93,97},{42,47,52,57,62,67,72,77,82,87,92,99,100}),999)</f>
        <v>87</v>
      </c>
      <c r="Q3103">
        <v>1</v>
      </c>
    </row>
    <row r="3104" spans="1:17" x14ac:dyDescent="0.35">
      <c r="A3104" s="7">
        <v>3</v>
      </c>
      <c r="B3104" s="7" t="s">
        <v>9052</v>
      </c>
      <c r="C3104" s="77">
        <v>44880</v>
      </c>
      <c r="D3104" s="7" t="s">
        <v>16</v>
      </c>
      <c r="E3104">
        <v>71</v>
      </c>
      <c r="F3104" s="7" t="s">
        <v>8858</v>
      </c>
      <c r="G3104" s="7" t="s">
        <v>9</v>
      </c>
      <c r="H3104" s="7" t="s">
        <v>9053</v>
      </c>
      <c r="I3104" s="7">
        <v>999999</v>
      </c>
      <c r="J3104" s="7">
        <v>18</v>
      </c>
      <c r="K3104" s="7"/>
      <c r="L3104" s="7">
        <v>9.9</v>
      </c>
      <c r="M3104" s="7"/>
      <c r="N3104" s="7">
        <v>999999</v>
      </c>
      <c r="O3104" s="7" t="s">
        <v>9056</v>
      </c>
      <c r="P3104" s="16">
        <f>IFERROR(LOOKUP(E3104,{30,43,48,53,58,63,68,73,78,83,88,93,97},{42,47,52,57,62,67,72,77,82,87,92,99,100}),999)</f>
        <v>72</v>
      </c>
      <c r="Q3104">
        <v>1</v>
      </c>
    </row>
    <row r="3105" spans="1:17" x14ac:dyDescent="0.35">
      <c r="A3105" s="7">
        <v>4</v>
      </c>
      <c r="B3105" s="7" t="s">
        <v>9052</v>
      </c>
      <c r="C3105" s="77">
        <v>44880</v>
      </c>
      <c r="D3105" s="7" t="s">
        <v>16</v>
      </c>
      <c r="E3105">
        <v>72</v>
      </c>
      <c r="F3105" s="7" t="s">
        <v>8858</v>
      </c>
      <c r="G3105" s="7" t="s">
        <v>8871</v>
      </c>
      <c r="H3105" s="7" t="s">
        <v>9009</v>
      </c>
      <c r="I3105" s="7"/>
      <c r="J3105" s="7">
        <v>60</v>
      </c>
      <c r="K3105" s="7"/>
      <c r="L3105" s="7">
        <v>9.9</v>
      </c>
      <c r="M3105" s="7"/>
      <c r="N3105" s="7"/>
      <c r="O3105" s="7" t="s">
        <v>9056</v>
      </c>
      <c r="P3105" s="16">
        <f>IFERROR(LOOKUP(E3105,{30,43,48,53,58,63,68,73,78,83,88,93,97},{42,47,52,57,62,67,72,77,82,87,92,99,100}),999)</f>
        <v>72</v>
      </c>
      <c r="Q3105">
        <v>1</v>
      </c>
    </row>
    <row r="3106" spans="1:17" x14ac:dyDescent="0.35">
      <c r="A3106" s="7">
        <v>5</v>
      </c>
      <c r="B3106" s="7" t="s">
        <v>9052</v>
      </c>
      <c r="C3106" s="77">
        <v>44880</v>
      </c>
      <c r="D3106" s="7" t="s">
        <v>6</v>
      </c>
      <c r="E3106">
        <v>82</v>
      </c>
      <c r="F3106" s="7" t="s">
        <v>8858</v>
      </c>
      <c r="G3106" s="7" t="s">
        <v>8871</v>
      </c>
      <c r="H3106" s="7" t="s">
        <v>9009</v>
      </c>
      <c r="I3106" s="7"/>
      <c r="J3106" s="7">
        <v>18</v>
      </c>
      <c r="K3106" s="7"/>
      <c r="L3106" s="7">
        <v>9.9</v>
      </c>
      <c r="M3106" s="7"/>
      <c r="N3106" s="7"/>
      <c r="O3106" s="7" t="s">
        <v>9056</v>
      </c>
      <c r="P3106" s="16">
        <f>IFERROR(LOOKUP(E3106,{30,43,48,53,58,63,68,73,78,83,88,93,97},{42,47,52,57,62,67,72,77,82,87,92,99,100}),999)</f>
        <v>82</v>
      </c>
      <c r="Q3106">
        <v>1</v>
      </c>
    </row>
    <row r="3107" spans="1:17" x14ac:dyDescent="0.35">
      <c r="A3107" s="7">
        <v>6</v>
      </c>
      <c r="B3107" s="7" t="s">
        <v>9052</v>
      </c>
      <c r="C3107" s="77">
        <v>44880</v>
      </c>
      <c r="D3107" s="7" t="s">
        <v>16</v>
      </c>
      <c r="E3107">
        <v>86.5</v>
      </c>
      <c r="F3107" s="7" t="s">
        <v>8858</v>
      </c>
      <c r="G3107" s="7" t="s">
        <v>8871</v>
      </c>
      <c r="H3107" s="7" t="s">
        <v>9009</v>
      </c>
      <c r="I3107" s="7"/>
      <c r="J3107" s="7">
        <v>18</v>
      </c>
      <c r="K3107" s="7"/>
      <c r="L3107" s="7">
        <v>9.9</v>
      </c>
      <c r="M3107" s="7"/>
      <c r="N3107" s="7"/>
      <c r="O3107" s="7" t="s">
        <v>9056</v>
      </c>
      <c r="P3107" s="16">
        <f>IFERROR(LOOKUP(E3107,{30,43,48,53,58,63,68,73,78,83,88,93,97},{42,47,52,57,62,67,72,77,82,87,92,99,100}),999)</f>
        <v>87</v>
      </c>
      <c r="Q3107">
        <v>1</v>
      </c>
    </row>
    <row r="3108" spans="1:17" x14ac:dyDescent="0.35">
      <c r="A3108" s="7">
        <v>7</v>
      </c>
      <c r="B3108" s="7" t="s">
        <v>9052</v>
      </c>
      <c r="C3108" s="77">
        <v>44880</v>
      </c>
      <c r="D3108" s="7" t="s">
        <v>16</v>
      </c>
      <c r="E3108">
        <v>74.5</v>
      </c>
      <c r="F3108" s="7" t="s">
        <v>8858</v>
      </c>
      <c r="G3108" s="7" t="s">
        <v>9</v>
      </c>
      <c r="H3108" s="7" t="s">
        <v>9053</v>
      </c>
      <c r="I3108" s="7">
        <v>999999</v>
      </c>
      <c r="J3108" s="7">
        <v>60</v>
      </c>
      <c r="K3108" s="7"/>
      <c r="L3108" s="7">
        <v>9.9</v>
      </c>
      <c r="M3108" s="7"/>
      <c r="N3108" s="7">
        <v>999999</v>
      </c>
      <c r="O3108" s="7" t="s">
        <v>9056</v>
      </c>
      <c r="P3108" s="16">
        <f>IFERROR(LOOKUP(E3108,{30,43,48,53,58,63,68,73,78,83,88,93,97},{42,47,52,57,62,67,72,77,82,87,92,99,100}),999)</f>
        <v>77</v>
      </c>
      <c r="Q3108">
        <v>1</v>
      </c>
    </row>
    <row r="3109" spans="1:17" x14ac:dyDescent="0.35">
      <c r="A3109" s="7">
        <v>8</v>
      </c>
      <c r="B3109" s="7" t="s">
        <v>9052</v>
      </c>
      <c r="C3109" s="77">
        <v>44880</v>
      </c>
      <c r="D3109" s="7" t="s">
        <v>16</v>
      </c>
      <c r="E3109">
        <v>83.5</v>
      </c>
      <c r="F3109" s="7" t="s">
        <v>8858</v>
      </c>
      <c r="G3109" s="7" t="s">
        <v>9</v>
      </c>
      <c r="H3109" s="7" t="s">
        <v>9053</v>
      </c>
      <c r="I3109" s="7">
        <v>999999</v>
      </c>
      <c r="J3109" s="7">
        <v>18</v>
      </c>
      <c r="K3109" s="7"/>
      <c r="L3109" s="7">
        <v>9.9</v>
      </c>
      <c r="M3109" s="7"/>
      <c r="N3109" s="7">
        <v>999999</v>
      </c>
      <c r="O3109" s="7" t="s">
        <v>9056</v>
      </c>
      <c r="P3109" s="16">
        <f>IFERROR(LOOKUP(E3109,{30,43,48,53,58,63,68,73,78,83,88,93,97},{42,47,52,57,62,67,72,77,82,87,92,99,100}),999)</f>
        <v>87</v>
      </c>
      <c r="Q3109">
        <v>1</v>
      </c>
    </row>
    <row r="3110" spans="1:17" x14ac:dyDescent="0.35">
      <c r="A3110" s="7">
        <v>9</v>
      </c>
      <c r="B3110" s="7" t="s">
        <v>9052</v>
      </c>
      <c r="C3110" s="77">
        <v>44880</v>
      </c>
      <c r="D3110" s="7" t="s">
        <v>16</v>
      </c>
      <c r="E3110">
        <v>71.5</v>
      </c>
      <c r="F3110" s="7" t="s">
        <v>8858</v>
      </c>
      <c r="G3110" s="7" t="s">
        <v>8871</v>
      </c>
      <c r="H3110" s="7" t="s">
        <v>9009</v>
      </c>
      <c r="I3110" s="7"/>
      <c r="J3110" s="7">
        <v>60</v>
      </c>
      <c r="K3110" s="7"/>
      <c r="L3110" s="7">
        <v>9.9</v>
      </c>
      <c r="M3110" s="7"/>
      <c r="N3110" s="7"/>
      <c r="O3110" s="7" t="s">
        <v>9056</v>
      </c>
      <c r="P3110" s="16">
        <f>IFERROR(LOOKUP(E3110,{30,43,48,53,58,63,68,73,78,83,88,93,97},{42,47,52,57,62,67,72,77,82,87,92,99,100}),999)</f>
        <v>72</v>
      </c>
      <c r="Q3110">
        <v>1</v>
      </c>
    </row>
    <row r="3111" spans="1:17" x14ac:dyDescent="0.35">
      <c r="A3111" s="7">
        <v>10</v>
      </c>
      <c r="B3111" s="7" t="s">
        <v>9052</v>
      </c>
      <c r="C3111" s="77">
        <v>44880</v>
      </c>
      <c r="D3111" s="7" t="s">
        <v>16</v>
      </c>
      <c r="E3111">
        <v>82</v>
      </c>
      <c r="F3111" s="7" t="s">
        <v>8858</v>
      </c>
      <c r="G3111" s="7" t="s">
        <v>8871</v>
      </c>
      <c r="H3111" s="7" t="s">
        <v>9009</v>
      </c>
      <c r="I3111" s="7"/>
      <c r="J3111" s="7">
        <v>18</v>
      </c>
      <c r="K3111" s="7"/>
      <c r="L3111" s="7">
        <v>9.9</v>
      </c>
      <c r="M3111" s="7"/>
      <c r="N3111" s="7"/>
      <c r="O3111" s="7" t="s">
        <v>9056</v>
      </c>
      <c r="P3111" s="16">
        <f>IFERROR(LOOKUP(E3111,{30,43,48,53,58,63,68,73,78,83,88,93,97},{42,47,52,57,62,67,72,77,82,87,92,99,100}),999)</f>
        <v>82</v>
      </c>
      <c r="Q3111">
        <v>1</v>
      </c>
    </row>
    <row r="3112" spans="1:17" x14ac:dyDescent="0.35">
      <c r="A3112" s="7">
        <v>11</v>
      </c>
      <c r="B3112" s="7" t="s">
        <v>9052</v>
      </c>
      <c r="C3112" s="77">
        <v>44880</v>
      </c>
      <c r="D3112" s="7" t="s">
        <v>16</v>
      </c>
      <c r="E3112">
        <v>79</v>
      </c>
      <c r="F3112" s="7" t="s">
        <v>8858</v>
      </c>
      <c r="G3112" s="7" t="s">
        <v>8871</v>
      </c>
      <c r="H3112" s="7" t="s">
        <v>9009</v>
      </c>
      <c r="I3112" s="7"/>
      <c r="J3112" s="7">
        <v>60</v>
      </c>
      <c r="K3112" s="7"/>
      <c r="L3112" s="7">
        <v>9.9</v>
      </c>
      <c r="M3112" s="7"/>
      <c r="N3112" s="7"/>
      <c r="O3112" s="7" t="s">
        <v>9056</v>
      </c>
      <c r="P3112" s="16">
        <f>IFERROR(LOOKUP(E3112,{30,43,48,53,58,63,68,73,78,83,88,93,97},{42,47,52,57,62,67,72,77,82,87,92,99,100}),999)</f>
        <v>82</v>
      </c>
      <c r="Q3112">
        <v>1</v>
      </c>
    </row>
    <row r="3113" spans="1:17" x14ac:dyDescent="0.35">
      <c r="A3113" s="7">
        <v>12</v>
      </c>
      <c r="B3113" s="7" t="s">
        <v>9052</v>
      </c>
      <c r="C3113" s="77">
        <v>44880</v>
      </c>
      <c r="D3113" s="7" t="s">
        <v>6</v>
      </c>
      <c r="E3113">
        <v>72</v>
      </c>
      <c r="F3113" s="7" t="s">
        <v>8858</v>
      </c>
      <c r="G3113" s="7" t="s">
        <v>8871</v>
      </c>
      <c r="H3113" s="7" t="s">
        <v>9009</v>
      </c>
      <c r="I3113" s="7"/>
      <c r="J3113" s="7">
        <v>18</v>
      </c>
      <c r="K3113" s="7"/>
      <c r="L3113" s="7">
        <v>9.9</v>
      </c>
      <c r="M3113" s="7"/>
      <c r="N3113" s="7"/>
      <c r="O3113" s="7" t="s">
        <v>9056</v>
      </c>
      <c r="P3113" s="16">
        <f>IFERROR(LOOKUP(E3113,{30,43,48,53,58,63,68,73,78,83,88,93,97},{42,47,52,57,62,67,72,77,82,87,92,99,100}),999)</f>
        <v>72</v>
      </c>
      <c r="Q3113">
        <v>1</v>
      </c>
    </row>
    <row r="3114" spans="1:17" x14ac:dyDescent="0.35">
      <c r="A3114" s="7">
        <v>13</v>
      </c>
      <c r="B3114" s="7" t="s">
        <v>9052</v>
      </c>
      <c r="C3114" s="77">
        <v>44880</v>
      </c>
      <c r="D3114" s="7" t="s">
        <v>6</v>
      </c>
      <c r="E3114">
        <v>75</v>
      </c>
      <c r="F3114" s="7" t="s">
        <v>8858</v>
      </c>
      <c r="G3114" s="7" t="s">
        <v>8871</v>
      </c>
      <c r="H3114" s="7" t="s">
        <v>9009</v>
      </c>
      <c r="I3114" s="7"/>
      <c r="J3114" s="7">
        <v>60</v>
      </c>
      <c r="K3114" s="7"/>
      <c r="L3114" s="7">
        <v>9.9</v>
      </c>
      <c r="M3114" s="7"/>
      <c r="N3114" s="7"/>
      <c r="O3114" s="7" t="s">
        <v>9056</v>
      </c>
      <c r="P3114" s="16">
        <f>IFERROR(LOOKUP(E3114,{30,43,48,53,58,63,68,73,78,83,88,93,97},{42,47,52,57,62,67,72,77,82,87,92,99,100}),999)</f>
        <v>77</v>
      </c>
      <c r="Q3114">
        <v>1</v>
      </c>
    </row>
    <row r="3115" spans="1:17" x14ac:dyDescent="0.35">
      <c r="A3115" s="7">
        <v>14</v>
      </c>
      <c r="B3115" s="7" t="s">
        <v>9052</v>
      </c>
      <c r="C3115" s="77">
        <v>44880</v>
      </c>
      <c r="D3115" s="7" t="s">
        <v>16</v>
      </c>
      <c r="E3115">
        <v>70</v>
      </c>
      <c r="F3115" s="7" t="s">
        <v>8858</v>
      </c>
      <c r="G3115" s="7" t="s">
        <v>9</v>
      </c>
      <c r="H3115" s="7" t="s">
        <v>9053</v>
      </c>
      <c r="I3115" s="7">
        <v>999999</v>
      </c>
      <c r="J3115" s="7">
        <v>18</v>
      </c>
      <c r="K3115" s="7"/>
      <c r="L3115" s="7">
        <v>9.9</v>
      </c>
      <c r="M3115" s="7"/>
      <c r="N3115" s="7">
        <v>999999</v>
      </c>
      <c r="O3115" s="7" t="s">
        <v>9056</v>
      </c>
      <c r="P3115" s="16">
        <f>IFERROR(LOOKUP(E3115,{30,43,48,53,58,63,68,73,78,83,88,93,97},{42,47,52,57,62,67,72,77,82,87,92,99,100}),999)</f>
        <v>72</v>
      </c>
      <c r="Q3115">
        <v>1</v>
      </c>
    </row>
    <row r="3116" spans="1:17" x14ac:dyDescent="0.35">
      <c r="A3116" s="7">
        <v>15</v>
      </c>
      <c r="B3116" s="7" t="s">
        <v>9052</v>
      </c>
      <c r="C3116" s="77">
        <v>44880</v>
      </c>
      <c r="D3116" s="7" t="s">
        <v>6</v>
      </c>
      <c r="E3116">
        <v>82.5</v>
      </c>
      <c r="F3116" s="7" t="s">
        <v>8858</v>
      </c>
      <c r="G3116" s="7" t="s">
        <v>8871</v>
      </c>
      <c r="H3116" s="7" t="s">
        <v>9009</v>
      </c>
      <c r="I3116" s="7"/>
      <c r="J3116" s="7">
        <v>18</v>
      </c>
      <c r="K3116" s="7"/>
      <c r="L3116" s="7">
        <v>9.9</v>
      </c>
      <c r="M3116" s="7"/>
      <c r="N3116" s="7"/>
      <c r="O3116" s="7" t="s">
        <v>9056</v>
      </c>
      <c r="P3116" s="16">
        <f>IFERROR(LOOKUP(E3116,{30,43,48,53,58,63,68,73,78,83,88,93,97},{42,47,52,57,62,67,72,77,82,87,92,99,100}),999)</f>
        <v>82</v>
      </c>
      <c r="Q3116">
        <v>1</v>
      </c>
    </row>
    <row r="3117" spans="1:17" x14ac:dyDescent="0.35">
      <c r="A3117" s="7">
        <v>16</v>
      </c>
      <c r="B3117" s="7" t="s">
        <v>9052</v>
      </c>
      <c r="C3117" s="77">
        <v>44880</v>
      </c>
      <c r="D3117" s="7" t="s">
        <v>16</v>
      </c>
      <c r="E3117">
        <v>83</v>
      </c>
      <c r="F3117" s="7" t="s">
        <v>8858</v>
      </c>
      <c r="G3117" s="7" t="s">
        <v>8871</v>
      </c>
      <c r="H3117" s="7" t="s">
        <v>9009</v>
      </c>
      <c r="I3117" s="7"/>
      <c r="J3117" s="7">
        <v>60</v>
      </c>
      <c r="K3117" s="7"/>
      <c r="L3117" s="7">
        <v>9.9</v>
      </c>
      <c r="M3117" s="7"/>
      <c r="N3117" s="7"/>
      <c r="O3117" s="7" t="s">
        <v>9056</v>
      </c>
      <c r="P3117" s="16">
        <f>IFERROR(LOOKUP(E3117,{30,43,48,53,58,63,68,73,78,83,88,93,97},{42,47,52,57,62,67,72,77,82,87,92,99,100}),999)</f>
        <v>87</v>
      </c>
      <c r="Q3117">
        <v>1</v>
      </c>
    </row>
    <row r="3118" spans="1:17" x14ac:dyDescent="0.35">
      <c r="A3118" s="7">
        <v>17</v>
      </c>
      <c r="B3118" s="7" t="s">
        <v>9052</v>
      </c>
      <c r="C3118" s="77">
        <v>44880</v>
      </c>
      <c r="D3118" s="7" t="s">
        <v>16</v>
      </c>
      <c r="E3118">
        <v>67.5</v>
      </c>
      <c r="F3118" s="7" t="s">
        <v>8858</v>
      </c>
      <c r="G3118" s="7" t="s">
        <v>9</v>
      </c>
      <c r="H3118" s="7" t="s">
        <v>9053</v>
      </c>
      <c r="I3118" s="7">
        <v>999999</v>
      </c>
      <c r="J3118" s="7">
        <v>18</v>
      </c>
      <c r="K3118" s="7"/>
      <c r="L3118" s="7">
        <v>9.9</v>
      </c>
      <c r="M3118" s="7"/>
      <c r="N3118" s="7">
        <v>999999</v>
      </c>
      <c r="O3118" s="7" t="s">
        <v>9056</v>
      </c>
      <c r="P3118" s="16">
        <f>IFERROR(LOOKUP(E3118,{30,43,48,53,58,63,68,73,78,83,88,93,97},{42,47,52,57,62,67,72,77,82,87,92,99,100}),999)</f>
        <v>67</v>
      </c>
      <c r="Q3118">
        <v>1</v>
      </c>
    </row>
    <row r="3119" spans="1:17" x14ac:dyDescent="0.35">
      <c r="A3119" s="7">
        <v>18</v>
      </c>
      <c r="B3119" s="7" t="s">
        <v>9052</v>
      </c>
      <c r="C3119" s="77">
        <v>44880</v>
      </c>
      <c r="D3119" s="7" t="s">
        <v>16</v>
      </c>
      <c r="E3119">
        <v>80</v>
      </c>
      <c r="F3119" s="7" t="s">
        <v>8858</v>
      </c>
      <c r="G3119" s="7" t="s">
        <v>8871</v>
      </c>
      <c r="H3119" s="7" t="s">
        <v>9009</v>
      </c>
      <c r="I3119" s="7"/>
      <c r="J3119" s="7">
        <v>18</v>
      </c>
      <c r="K3119" s="7"/>
      <c r="L3119" s="7">
        <v>9.9</v>
      </c>
      <c r="M3119" s="7"/>
      <c r="N3119" s="7"/>
      <c r="O3119" s="7" t="s">
        <v>9056</v>
      </c>
      <c r="P3119" s="16">
        <f>IFERROR(LOOKUP(E3119,{30,43,48,53,58,63,68,73,78,83,88,93,97},{42,47,52,57,62,67,72,77,82,87,92,99,100}),999)</f>
        <v>82</v>
      </c>
      <c r="Q3119">
        <v>1</v>
      </c>
    </row>
    <row r="3120" spans="1:17" x14ac:dyDescent="0.35">
      <c r="A3120" s="7">
        <v>19</v>
      </c>
      <c r="B3120" s="7" t="s">
        <v>9052</v>
      </c>
      <c r="C3120" s="77">
        <v>44880</v>
      </c>
      <c r="D3120" s="7" t="s">
        <v>16</v>
      </c>
      <c r="E3120">
        <v>84</v>
      </c>
      <c r="F3120" s="7" t="s">
        <v>8858</v>
      </c>
      <c r="G3120" s="7" t="s">
        <v>8871</v>
      </c>
      <c r="H3120" s="7" t="s">
        <v>9009</v>
      </c>
      <c r="I3120" s="7"/>
      <c r="J3120" s="7">
        <v>18</v>
      </c>
      <c r="K3120" s="7"/>
      <c r="L3120" s="7">
        <v>9.9</v>
      </c>
      <c r="M3120" s="7"/>
      <c r="N3120" s="7"/>
      <c r="O3120" s="7" t="s">
        <v>9056</v>
      </c>
      <c r="P3120" s="16">
        <f>IFERROR(LOOKUP(E3120,{30,43,48,53,58,63,68,73,78,83,88,93,97},{42,47,52,57,62,67,72,77,82,87,92,99,100}),999)</f>
        <v>87</v>
      </c>
      <c r="Q3120">
        <v>1</v>
      </c>
    </row>
    <row r="3121" spans="1:17" x14ac:dyDescent="0.35">
      <c r="A3121" s="7">
        <v>20</v>
      </c>
      <c r="B3121" s="7" t="s">
        <v>9052</v>
      </c>
      <c r="C3121" s="77">
        <v>44880</v>
      </c>
      <c r="D3121" s="7" t="s">
        <v>6</v>
      </c>
      <c r="E3121">
        <v>75</v>
      </c>
      <c r="F3121" s="7" t="s">
        <v>8858</v>
      </c>
      <c r="G3121" s="7" t="s">
        <v>8871</v>
      </c>
      <c r="H3121" s="7" t="s">
        <v>9009</v>
      </c>
      <c r="I3121" s="7"/>
      <c r="J3121" s="7">
        <v>60</v>
      </c>
      <c r="K3121" s="7"/>
      <c r="L3121" s="7">
        <v>9.9</v>
      </c>
      <c r="M3121" s="7"/>
      <c r="N3121" s="7"/>
      <c r="O3121" s="7" t="s">
        <v>9056</v>
      </c>
      <c r="P3121" s="16">
        <f>IFERROR(LOOKUP(E3121,{30,43,48,53,58,63,68,73,78,83,88,93,97},{42,47,52,57,62,67,72,77,82,87,92,99,100}),999)</f>
        <v>77</v>
      </c>
      <c r="Q3121">
        <v>1</v>
      </c>
    </row>
    <row r="3122" spans="1:17" x14ac:dyDescent="0.35">
      <c r="A3122" s="7">
        <v>21</v>
      </c>
      <c r="B3122" s="7" t="s">
        <v>9052</v>
      </c>
      <c r="C3122" s="77">
        <v>44880</v>
      </c>
      <c r="D3122" s="7" t="s">
        <v>16</v>
      </c>
      <c r="E3122">
        <v>83.5</v>
      </c>
      <c r="F3122" s="7" t="s">
        <v>8858</v>
      </c>
      <c r="G3122" s="7" t="s">
        <v>8871</v>
      </c>
      <c r="H3122" s="7" t="s">
        <v>9009</v>
      </c>
      <c r="I3122" s="7"/>
      <c r="J3122" s="7">
        <v>18</v>
      </c>
      <c r="K3122" s="7"/>
      <c r="L3122" s="7">
        <v>9.9</v>
      </c>
      <c r="M3122" s="7"/>
      <c r="N3122" s="7"/>
      <c r="O3122" s="7" t="s">
        <v>9056</v>
      </c>
      <c r="P3122" s="16">
        <f>IFERROR(LOOKUP(E3122,{30,43,48,53,58,63,68,73,78,83,88,93,97},{42,47,52,57,62,67,72,77,82,87,92,99,100}),999)</f>
        <v>87</v>
      </c>
      <c r="Q3122">
        <v>1</v>
      </c>
    </row>
    <row r="3123" spans="1:17" x14ac:dyDescent="0.35">
      <c r="A3123" s="7">
        <v>22</v>
      </c>
      <c r="B3123" s="7" t="s">
        <v>9052</v>
      </c>
      <c r="C3123" s="77">
        <v>44880</v>
      </c>
      <c r="D3123" s="7" t="s">
        <v>16</v>
      </c>
      <c r="E3123">
        <v>82</v>
      </c>
      <c r="F3123" s="7" t="s">
        <v>8858</v>
      </c>
      <c r="G3123" s="7" t="s">
        <v>8871</v>
      </c>
      <c r="H3123" s="7" t="s">
        <v>9009</v>
      </c>
      <c r="I3123" s="7"/>
      <c r="J3123" s="7">
        <v>18</v>
      </c>
      <c r="K3123" s="7"/>
      <c r="L3123" s="7">
        <v>9.9</v>
      </c>
      <c r="M3123" s="7"/>
      <c r="N3123" s="7"/>
      <c r="O3123" s="7" t="s">
        <v>9056</v>
      </c>
      <c r="P3123" s="16">
        <f>IFERROR(LOOKUP(E3123,{30,43,48,53,58,63,68,73,78,83,88,93,97},{42,47,52,57,62,67,72,77,82,87,92,99,100}),999)</f>
        <v>82</v>
      </c>
      <c r="Q3123">
        <v>1</v>
      </c>
    </row>
    <row r="3124" spans="1:17" x14ac:dyDescent="0.35">
      <c r="A3124" s="7">
        <v>23</v>
      </c>
      <c r="B3124" s="7" t="s">
        <v>9052</v>
      </c>
      <c r="C3124" s="77">
        <v>44880</v>
      </c>
      <c r="D3124" s="7" t="s">
        <v>16</v>
      </c>
      <c r="E3124">
        <v>71.5</v>
      </c>
      <c r="F3124" s="7" t="s">
        <v>8858</v>
      </c>
      <c r="G3124" s="7" t="s">
        <v>9</v>
      </c>
      <c r="H3124" s="7" t="s">
        <v>9053</v>
      </c>
      <c r="I3124" s="7">
        <v>999999</v>
      </c>
      <c r="J3124" s="7">
        <v>60</v>
      </c>
      <c r="K3124" s="7"/>
      <c r="L3124" s="7">
        <v>9.9</v>
      </c>
      <c r="M3124" s="7"/>
      <c r="N3124" s="7">
        <v>999999</v>
      </c>
      <c r="O3124" s="7" t="s">
        <v>9056</v>
      </c>
      <c r="P3124" s="16">
        <f>IFERROR(LOOKUP(E3124,{30,43,48,53,58,63,68,73,78,83,88,93,97},{42,47,52,57,62,67,72,77,82,87,92,99,100}),999)</f>
        <v>72</v>
      </c>
      <c r="Q3124">
        <v>1</v>
      </c>
    </row>
    <row r="3125" spans="1:17" x14ac:dyDescent="0.35">
      <c r="A3125" s="7">
        <v>24</v>
      </c>
      <c r="B3125" s="7" t="s">
        <v>9052</v>
      </c>
      <c r="C3125" s="77">
        <v>44880</v>
      </c>
      <c r="D3125" s="7" t="s">
        <v>16</v>
      </c>
      <c r="E3125">
        <v>87</v>
      </c>
      <c r="F3125" s="7" t="s">
        <v>8858</v>
      </c>
      <c r="G3125" s="7" t="s">
        <v>9</v>
      </c>
      <c r="H3125" s="7" t="s">
        <v>9009</v>
      </c>
      <c r="I3125" s="7"/>
      <c r="J3125" s="7">
        <v>18</v>
      </c>
      <c r="K3125" s="7"/>
      <c r="L3125" s="7">
        <v>9.9</v>
      </c>
      <c r="M3125" s="7"/>
      <c r="N3125" s="7"/>
      <c r="O3125" s="7" t="s">
        <v>9056</v>
      </c>
      <c r="P3125" s="16">
        <f>IFERROR(LOOKUP(E3125,{30,43,48,53,58,63,68,73,78,83,88,93,97},{42,47,52,57,62,67,72,77,82,87,92,99,100}),999)</f>
        <v>87</v>
      </c>
      <c r="Q3125">
        <v>1</v>
      </c>
    </row>
    <row r="3126" spans="1:17" x14ac:dyDescent="0.35">
      <c r="A3126" s="7">
        <v>25</v>
      </c>
      <c r="B3126" s="7" t="s">
        <v>9052</v>
      </c>
      <c r="C3126" s="77">
        <v>44880</v>
      </c>
      <c r="D3126" s="7" t="s">
        <v>6</v>
      </c>
      <c r="E3126">
        <v>79</v>
      </c>
      <c r="F3126" s="7" t="s">
        <v>8858</v>
      </c>
      <c r="G3126" s="7" t="s">
        <v>8871</v>
      </c>
      <c r="H3126" s="7" t="s">
        <v>9009</v>
      </c>
      <c r="I3126" s="7"/>
      <c r="J3126" s="7">
        <v>18</v>
      </c>
      <c r="K3126" s="7"/>
      <c r="L3126" s="7">
        <v>9.9</v>
      </c>
      <c r="M3126" s="7"/>
      <c r="N3126" s="7"/>
      <c r="O3126" s="7" t="s">
        <v>9056</v>
      </c>
      <c r="P3126" s="16">
        <f>IFERROR(LOOKUP(E3126,{30,43,48,53,58,63,68,73,78,83,88,93,97},{42,47,52,57,62,67,72,77,82,87,92,99,100}),999)</f>
        <v>82</v>
      </c>
      <c r="Q3126">
        <v>1</v>
      </c>
    </row>
    <row r="3127" spans="1:17" x14ac:dyDescent="0.35">
      <c r="A3127" s="7">
        <v>26</v>
      </c>
      <c r="B3127" s="7" t="s">
        <v>9052</v>
      </c>
      <c r="C3127" s="77">
        <v>44880</v>
      </c>
      <c r="D3127" s="7" t="s">
        <v>16</v>
      </c>
      <c r="E3127">
        <v>75</v>
      </c>
      <c r="F3127" s="7" t="s">
        <v>8858</v>
      </c>
      <c r="G3127" s="7" t="s">
        <v>8871</v>
      </c>
      <c r="H3127" s="7" t="s">
        <v>9009</v>
      </c>
      <c r="I3127" s="7"/>
      <c r="J3127" s="7">
        <v>18</v>
      </c>
      <c r="K3127" s="7"/>
      <c r="L3127" s="7">
        <v>9.9</v>
      </c>
      <c r="M3127" s="7"/>
      <c r="N3127" s="7"/>
      <c r="O3127" s="7" t="s">
        <v>9056</v>
      </c>
      <c r="P3127" s="16">
        <f>IFERROR(LOOKUP(E3127,{30,43,48,53,58,63,68,73,78,83,88,93,97},{42,47,52,57,62,67,72,77,82,87,92,99,100}),999)</f>
        <v>77</v>
      </c>
      <c r="Q3127">
        <v>1</v>
      </c>
    </row>
    <row r="3128" spans="1:17" x14ac:dyDescent="0.35">
      <c r="A3128" s="7">
        <v>27</v>
      </c>
      <c r="B3128" s="7" t="s">
        <v>9052</v>
      </c>
      <c r="C3128" s="77">
        <v>44880</v>
      </c>
      <c r="D3128" s="7" t="s">
        <v>16</v>
      </c>
      <c r="E3128">
        <v>85</v>
      </c>
      <c r="F3128" s="7" t="s">
        <v>8858</v>
      </c>
      <c r="G3128" s="7" t="s">
        <v>8871</v>
      </c>
      <c r="H3128" s="7" t="s">
        <v>9009</v>
      </c>
      <c r="I3128" s="7"/>
      <c r="J3128" s="7">
        <v>18</v>
      </c>
      <c r="K3128" s="7"/>
      <c r="L3128" s="7">
        <v>9.9</v>
      </c>
      <c r="M3128" s="7"/>
      <c r="N3128" s="7"/>
      <c r="O3128" s="7" t="s">
        <v>9056</v>
      </c>
      <c r="P3128" s="16">
        <f>IFERROR(LOOKUP(E3128,{30,43,48,53,58,63,68,73,78,83,88,93,97},{42,47,52,57,62,67,72,77,82,87,92,99,100}),999)</f>
        <v>87</v>
      </c>
      <c r="Q3128">
        <v>1</v>
      </c>
    </row>
    <row r="3129" spans="1:17" x14ac:dyDescent="0.35">
      <c r="A3129" s="7">
        <v>28</v>
      </c>
      <c r="B3129" s="7" t="s">
        <v>9052</v>
      </c>
      <c r="C3129" s="77">
        <v>44880</v>
      </c>
      <c r="D3129" s="7" t="s">
        <v>16</v>
      </c>
      <c r="E3129">
        <v>82.5</v>
      </c>
      <c r="F3129" s="7" t="s">
        <v>8858</v>
      </c>
      <c r="G3129" s="7" t="s">
        <v>8871</v>
      </c>
      <c r="H3129" s="7" t="s">
        <v>9009</v>
      </c>
      <c r="I3129" s="7"/>
      <c r="J3129" s="7">
        <v>18</v>
      </c>
      <c r="K3129" s="7"/>
      <c r="L3129" s="7">
        <v>9.9</v>
      </c>
      <c r="M3129" s="7"/>
      <c r="N3129" s="7"/>
      <c r="O3129" s="7" t="s">
        <v>9056</v>
      </c>
      <c r="P3129" s="16">
        <f>IFERROR(LOOKUP(E3129,{30,43,48,53,58,63,68,73,78,83,88,93,97},{42,47,52,57,62,67,72,77,82,87,92,99,100}),999)</f>
        <v>82</v>
      </c>
      <c r="Q3129">
        <v>1</v>
      </c>
    </row>
    <row r="3130" spans="1:17" x14ac:dyDescent="0.35">
      <c r="A3130" s="7">
        <v>29</v>
      </c>
      <c r="B3130" s="7" t="s">
        <v>9052</v>
      </c>
      <c r="C3130" s="77">
        <v>44880</v>
      </c>
      <c r="D3130" s="7" t="s">
        <v>6</v>
      </c>
      <c r="E3130">
        <v>79</v>
      </c>
      <c r="F3130" s="7" t="s">
        <v>8858</v>
      </c>
      <c r="G3130" s="7" t="s">
        <v>8871</v>
      </c>
      <c r="H3130" s="7" t="s">
        <v>9009</v>
      </c>
      <c r="I3130" s="7"/>
      <c r="J3130" s="7">
        <v>18</v>
      </c>
      <c r="K3130" s="7"/>
      <c r="L3130" s="7">
        <v>9.9</v>
      </c>
      <c r="M3130" s="7"/>
      <c r="N3130" s="7"/>
      <c r="O3130" s="7" t="s">
        <v>9056</v>
      </c>
      <c r="P3130" s="16">
        <f>IFERROR(LOOKUP(E3130,{30,43,48,53,58,63,68,73,78,83,88,93,97},{42,47,52,57,62,67,72,77,82,87,92,99,100}),999)</f>
        <v>82</v>
      </c>
      <c r="Q3130">
        <v>1</v>
      </c>
    </row>
    <row r="3131" spans="1:17" x14ac:dyDescent="0.35">
      <c r="A3131" s="7">
        <v>30</v>
      </c>
      <c r="B3131" s="7" t="s">
        <v>9052</v>
      </c>
      <c r="C3131" s="77">
        <v>44880</v>
      </c>
      <c r="D3131" s="7" t="s">
        <v>16</v>
      </c>
      <c r="E3131">
        <v>80</v>
      </c>
      <c r="F3131" s="7" t="s">
        <v>8858</v>
      </c>
      <c r="G3131" s="7" t="s">
        <v>8871</v>
      </c>
      <c r="H3131" s="7" t="s">
        <v>9009</v>
      </c>
      <c r="I3131" s="7"/>
      <c r="J3131" s="7">
        <v>18</v>
      </c>
      <c r="K3131" s="7"/>
      <c r="L3131" s="7">
        <v>9.9</v>
      </c>
      <c r="M3131" s="7"/>
      <c r="N3131" s="7"/>
      <c r="O3131" s="7" t="s">
        <v>9056</v>
      </c>
      <c r="P3131" s="16">
        <f>IFERROR(LOOKUP(E3131,{30,43,48,53,58,63,68,73,78,83,88,93,97},{42,47,52,57,62,67,72,77,82,87,92,99,100}),999)</f>
        <v>82</v>
      </c>
      <c r="Q3131">
        <v>1</v>
      </c>
    </row>
    <row r="3132" spans="1:17" x14ac:dyDescent="0.35">
      <c r="A3132" s="7">
        <v>31</v>
      </c>
      <c r="B3132" s="7" t="s">
        <v>9052</v>
      </c>
      <c r="C3132" s="77">
        <v>44880</v>
      </c>
      <c r="D3132" s="7" t="s">
        <v>16</v>
      </c>
      <c r="E3132">
        <v>80.5</v>
      </c>
      <c r="F3132" s="7" t="s">
        <v>8858</v>
      </c>
      <c r="G3132" s="7" t="s">
        <v>8871</v>
      </c>
      <c r="H3132" s="7" t="s">
        <v>9009</v>
      </c>
      <c r="I3132" s="7"/>
      <c r="J3132" s="7">
        <v>60</v>
      </c>
      <c r="K3132" s="7"/>
      <c r="L3132" s="7">
        <v>9.9</v>
      </c>
      <c r="M3132" s="7"/>
      <c r="N3132" s="7"/>
      <c r="O3132" s="7" t="s">
        <v>9056</v>
      </c>
      <c r="P3132" s="16">
        <f>IFERROR(LOOKUP(E3132,{30,43,48,53,58,63,68,73,78,83,88,93,97},{42,47,52,57,62,67,72,77,82,87,92,99,100}),999)</f>
        <v>82</v>
      </c>
      <c r="Q3132">
        <v>1</v>
      </c>
    </row>
    <row r="3133" spans="1:17" x14ac:dyDescent="0.35">
      <c r="A3133" s="7">
        <v>32</v>
      </c>
      <c r="B3133" s="7" t="s">
        <v>9052</v>
      </c>
      <c r="C3133" s="77">
        <v>44880</v>
      </c>
      <c r="D3133" s="7" t="s">
        <v>6</v>
      </c>
      <c r="E3133">
        <v>86</v>
      </c>
      <c r="F3133" s="7" t="s">
        <v>8858</v>
      </c>
      <c r="G3133" s="7" t="s">
        <v>8871</v>
      </c>
      <c r="H3133" s="7" t="s">
        <v>9009</v>
      </c>
      <c r="I3133" s="7"/>
      <c r="J3133" s="7">
        <v>18</v>
      </c>
      <c r="K3133" s="7"/>
      <c r="L3133" s="7">
        <v>9.9</v>
      </c>
      <c r="M3133" s="7"/>
      <c r="N3133" s="7"/>
      <c r="O3133" s="7" t="s">
        <v>9056</v>
      </c>
      <c r="P3133" s="16">
        <f>IFERROR(LOOKUP(E3133,{30,43,48,53,58,63,68,73,78,83,88,93,97},{42,47,52,57,62,67,72,77,82,87,92,99,100}),999)</f>
        <v>87</v>
      </c>
      <c r="Q3133">
        <v>1</v>
      </c>
    </row>
    <row r="3134" spans="1:17" x14ac:dyDescent="0.35">
      <c r="A3134" s="7">
        <v>33</v>
      </c>
      <c r="B3134" s="7" t="s">
        <v>9052</v>
      </c>
      <c r="C3134" s="77">
        <v>44880</v>
      </c>
      <c r="D3134" s="7" t="s">
        <v>16</v>
      </c>
      <c r="E3134">
        <v>83</v>
      </c>
      <c r="F3134" s="7" t="s">
        <v>8858</v>
      </c>
      <c r="G3134" s="7" t="s">
        <v>9</v>
      </c>
      <c r="H3134" s="7" t="s">
        <v>9009</v>
      </c>
      <c r="I3134" s="7"/>
      <c r="J3134" s="7">
        <v>18</v>
      </c>
      <c r="K3134" s="7"/>
      <c r="L3134" s="7">
        <v>9.9</v>
      </c>
      <c r="M3134" s="7"/>
      <c r="N3134" s="7"/>
      <c r="O3134" s="7" t="s">
        <v>9056</v>
      </c>
      <c r="P3134" s="16">
        <f>IFERROR(LOOKUP(E3134,{30,43,48,53,58,63,68,73,78,83,88,93,97},{42,47,52,57,62,67,72,77,82,87,92,99,100}),999)</f>
        <v>87</v>
      </c>
      <c r="Q3134">
        <v>1</v>
      </c>
    </row>
    <row r="3135" spans="1:17" x14ac:dyDescent="0.35">
      <c r="A3135" s="7">
        <v>34</v>
      </c>
      <c r="B3135" s="7" t="s">
        <v>9052</v>
      </c>
      <c r="C3135" s="77">
        <v>44880</v>
      </c>
      <c r="D3135" s="7" t="s">
        <v>16</v>
      </c>
      <c r="E3135">
        <v>76</v>
      </c>
      <c r="F3135" s="7" t="s">
        <v>8858</v>
      </c>
      <c r="G3135" s="7" t="s">
        <v>8871</v>
      </c>
      <c r="H3135" s="7" t="s">
        <v>9009</v>
      </c>
      <c r="I3135" s="7"/>
      <c r="J3135" s="7">
        <v>18</v>
      </c>
      <c r="K3135" s="7"/>
      <c r="L3135" s="7">
        <v>9.9</v>
      </c>
      <c r="M3135" s="7"/>
      <c r="N3135" s="7"/>
      <c r="O3135" s="7" t="s">
        <v>9056</v>
      </c>
      <c r="P3135" s="16">
        <f>IFERROR(LOOKUP(E3135,{30,43,48,53,58,63,68,73,78,83,88,93,97},{42,47,52,57,62,67,72,77,82,87,92,99,100}),999)</f>
        <v>77</v>
      </c>
      <c r="Q3135">
        <v>1</v>
      </c>
    </row>
    <row r="3136" spans="1:17" x14ac:dyDescent="0.35">
      <c r="A3136" s="7">
        <v>35</v>
      </c>
      <c r="B3136" s="7" t="s">
        <v>9052</v>
      </c>
      <c r="C3136" s="77">
        <v>44880</v>
      </c>
      <c r="D3136" s="7" t="s">
        <v>16</v>
      </c>
      <c r="E3136">
        <v>76.5</v>
      </c>
      <c r="F3136" s="7" t="s">
        <v>8858</v>
      </c>
      <c r="G3136" s="7" t="s">
        <v>8871</v>
      </c>
      <c r="H3136" s="7" t="s">
        <v>9009</v>
      </c>
      <c r="I3136" s="7"/>
      <c r="J3136" s="7">
        <v>18</v>
      </c>
      <c r="K3136" s="7"/>
      <c r="L3136" s="7">
        <v>9.9</v>
      </c>
      <c r="M3136" s="7"/>
      <c r="N3136" s="7"/>
      <c r="O3136" s="7" t="s">
        <v>9056</v>
      </c>
      <c r="P3136" s="16">
        <f>IFERROR(LOOKUP(E3136,{30,43,48,53,58,63,68,73,78,83,88,93,97},{42,47,52,57,62,67,72,77,82,87,92,99,100}),999)</f>
        <v>77</v>
      </c>
      <c r="Q3136">
        <v>1</v>
      </c>
    </row>
    <row r="3137" spans="1:17" x14ac:dyDescent="0.35">
      <c r="A3137" s="7">
        <v>36</v>
      </c>
      <c r="B3137" s="7" t="s">
        <v>9052</v>
      </c>
      <c r="C3137" s="77">
        <v>44880</v>
      </c>
      <c r="D3137" s="7" t="s">
        <v>16</v>
      </c>
      <c r="E3137">
        <v>84</v>
      </c>
      <c r="F3137" s="7" t="s">
        <v>8858</v>
      </c>
      <c r="G3137" s="7" t="s">
        <v>8871</v>
      </c>
      <c r="H3137" s="7" t="s">
        <v>9009</v>
      </c>
      <c r="I3137" s="7"/>
      <c r="J3137" s="7">
        <v>18</v>
      </c>
      <c r="K3137" s="7"/>
      <c r="L3137" s="7">
        <v>9.9</v>
      </c>
      <c r="M3137" s="7"/>
      <c r="N3137" s="7"/>
      <c r="O3137" s="7" t="s">
        <v>9056</v>
      </c>
      <c r="P3137" s="16">
        <f>IFERROR(LOOKUP(E3137,{30,43,48,53,58,63,68,73,78,83,88,93,97},{42,47,52,57,62,67,72,77,82,87,92,99,100}),999)</f>
        <v>87</v>
      </c>
      <c r="Q3137">
        <v>1</v>
      </c>
    </row>
    <row r="3138" spans="1:17" x14ac:dyDescent="0.35">
      <c r="A3138" s="7">
        <v>37</v>
      </c>
      <c r="B3138" s="7" t="s">
        <v>9052</v>
      </c>
      <c r="C3138" s="77">
        <v>44880</v>
      </c>
      <c r="D3138" s="7" t="s">
        <v>16</v>
      </c>
      <c r="E3138">
        <v>83</v>
      </c>
      <c r="F3138" s="7" t="s">
        <v>8858</v>
      </c>
      <c r="G3138" s="7" t="s">
        <v>8871</v>
      </c>
      <c r="H3138" s="7" t="s">
        <v>9009</v>
      </c>
      <c r="I3138" s="7"/>
      <c r="J3138" s="7">
        <v>18</v>
      </c>
      <c r="K3138" s="7"/>
      <c r="L3138" s="7">
        <v>9.9</v>
      </c>
      <c r="M3138" s="7"/>
      <c r="N3138" s="7"/>
      <c r="O3138" s="7" t="s">
        <v>9056</v>
      </c>
      <c r="P3138" s="16">
        <f>IFERROR(LOOKUP(E3138,{30,43,48,53,58,63,68,73,78,83,88,93,97},{42,47,52,57,62,67,72,77,82,87,92,99,100}),999)</f>
        <v>87</v>
      </c>
      <c r="Q3138">
        <v>1</v>
      </c>
    </row>
    <row r="3139" spans="1:17" x14ac:dyDescent="0.35">
      <c r="A3139" s="7">
        <v>38</v>
      </c>
      <c r="B3139" s="7" t="s">
        <v>9052</v>
      </c>
      <c r="C3139" s="77">
        <v>44880</v>
      </c>
      <c r="D3139" s="7" t="s">
        <v>16</v>
      </c>
      <c r="E3139">
        <v>71</v>
      </c>
      <c r="F3139" s="7" t="s">
        <v>8858</v>
      </c>
      <c r="G3139" s="7" t="s">
        <v>9</v>
      </c>
      <c r="H3139" s="7" t="s">
        <v>9053</v>
      </c>
      <c r="I3139" s="7">
        <v>999999</v>
      </c>
      <c r="J3139" s="7">
        <v>18</v>
      </c>
      <c r="K3139" s="7"/>
      <c r="L3139" s="7">
        <v>9.9</v>
      </c>
      <c r="M3139" s="7"/>
      <c r="N3139" s="7">
        <v>999999</v>
      </c>
      <c r="O3139" s="7" t="s">
        <v>9056</v>
      </c>
      <c r="P3139" s="16">
        <f>IFERROR(LOOKUP(E3139,{30,43,48,53,58,63,68,73,78,83,88,93,97},{42,47,52,57,62,67,72,77,82,87,92,99,100}),999)</f>
        <v>72</v>
      </c>
      <c r="Q3139">
        <v>1</v>
      </c>
    </row>
    <row r="3140" spans="1:17" x14ac:dyDescent="0.35">
      <c r="A3140" s="7">
        <v>39</v>
      </c>
      <c r="B3140" s="7" t="s">
        <v>9052</v>
      </c>
      <c r="C3140" s="77">
        <v>44880</v>
      </c>
      <c r="D3140" s="7" t="s">
        <v>16</v>
      </c>
      <c r="E3140">
        <v>82</v>
      </c>
      <c r="F3140" s="7" t="s">
        <v>8858</v>
      </c>
      <c r="G3140" s="7" t="s">
        <v>9</v>
      </c>
      <c r="H3140" s="7" t="s">
        <v>9053</v>
      </c>
      <c r="I3140" s="7">
        <v>999999</v>
      </c>
      <c r="J3140" s="7">
        <v>18</v>
      </c>
      <c r="K3140" s="7"/>
      <c r="L3140" s="7">
        <v>9.9</v>
      </c>
      <c r="M3140" s="7"/>
      <c r="N3140" s="7">
        <v>999999</v>
      </c>
      <c r="O3140" s="7" t="s">
        <v>9056</v>
      </c>
      <c r="P3140" s="16">
        <f>IFERROR(LOOKUP(E3140,{30,43,48,53,58,63,68,73,78,83,88,93,97},{42,47,52,57,62,67,72,77,82,87,92,99,100}),999)</f>
        <v>82</v>
      </c>
      <c r="Q3140">
        <v>1</v>
      </c>
    </row>
    <row r="3141" spans="1:17" x14ac:dyDescent="0.35">
      <c r="A3141" s="7">
        <v>40</v>
      </c>
      <c r="B3141" s="7" t="s">
        <v>9052</v>
      </c>
      <c r="C3141" s="77">
        <v>44880</v>
      </c>
      <c r="D3141" s="7" t="s">
        <v>16</v>
      </c>
      <c r="E3141">
        <v>82</v>
      </c>
      <c r="F3141" s="7" t="s">
        <v>8858</v>
      </c>
      <c r="G3141" s="7" t="s">
        <v>8871</v>
      </c>
      <c r="H3141" s="7" t="s">
        <v>9009</v>
      </c>
      <c r="I3141" s="7"/>
      <c r="J3141" s="7">
        <v>18</v>
      </c>
      <c r="K3141" s="7"/>
      <c r="L3141" s="7">
        <v>9.9</v>
      </c>
      <c r="M3141" s="7"/>
      <c r="N3141" s="7"/>
      <c r="O3141" s="7" t="s">
        <v>9056</v>
      </c>
      <c r="P3141" s="16">
        <f>IFERROR(LOOKUP(E3141,{30,43,48,53,58,63,68,73,78,83,88,93,97},{42,47,52,57,62,67,72,77,82,87,92,99,100}),999)</f>
        <v>82</v>
      </c>
      <c r="Q3141">
        <v>1</v>
      </c>
    </row>
    <row r="3142" spans="1:17" x14ac:dyDescent="0.35">
      <c r="A3142" s="7">
        <v>41</v>
      </c>
      <c r="B3142" s="7" t="s">
        <v>9052</v>
      </c>
      <c r="C3142" s="77">
        <v>44880</v>
      </c>
      <c r="D3142" s="7" t="s">
        <v>16</v>
      </c>
      <c r="E3142">
        <v>77.5</v>
      </c>
      <c r="F3142" s="7" t="s">
        <v>8858</v>
      </c>
      <c r="G3142" s="7" t="s">
        <v>9</v>
      </c>
      <c r="H3142" s="7" t="s">
        <v>9053</v>
      </c>
      <c r="I3142" s="7">
        <v>999999</v>
      </c>
      <c r="J3142" s="7">
        <v>18</v>
      </c>
      <c r="K3142" s="7"/>
      <c r="L3142" s="7">
        <v>9.9</v>
      </c>
      <c r="M3142" s="7"/>
      <c r="N3142" s="7">
        <v>999999</v>
      </c>
      <c r="O3142" s="7" t="s">
        <v>9056</v>
      </c>
      <c r="P3142" s="16">
        <f>IFERROR(LOOKUP(E3142,{30,43,48,53,58,63,68,73,78,83,88,93,97},{42,47,52,57,62,67,72,77,82,87,92,99,100}),999)</f>
        <v>77</v>
      </c>
      <c r="Q3142">
        <v>1</v>
      </c>
    </row>
    <row r="3143" spans="1:17" x14ac:dyDescent="0.35">
      <c r="A3143" s="7">
        <v>42</v>
      </c>
      <c r="B3143" s="7" t="s">
        <v>9052</v>
      </c>
      <c r="C3143" s="77">
        <v>44880</v>
      </c>
      <c r="D3143" s="7" t="s">
        <v>6</v>
      </c>
      <c r="E3143">
        <v>84</v>
      </c>
      <c r="F3143" s="7" t="s">
        <v>8858</v>
      </c>
      <c r="G3143" s="7" t="s">
        <v>8871</v>
      </c>
      <c r="H3143" s="7" t="s">
        <v>9009</v>
      </c>
      <c r="I3143" s="7"/>
      <c r="J3143" s="7">
        <v>18</v>
      </c>
      <c r="K3143" s="7"/>
      <c r="L3143" s="7">
        <v>9.9</v>
      </c>
      <c r="M3143" s="7"/>
      <c r="N3143" s="7"/>
      <c r="O3143" s="7" t="s">
        <v>9056</v>
      </c>
      <c r="P3143" s="16">
        <f>IFERROR(LOOKUP(E3143,{30,43,48,53,58,63,68,73,78,83,88,93,97},{42,47,52,57,62,67,72,77,82,87,92,99,100}),999)</f>
        <v>87</v>
      </c>
      <c r="Q3143">
        <v>1</v>
      </c>
    </row>
    <row r="3144" spans="1:17" x14ac:dyDescent="0.35">
      <c r="A3144" s="7">
        <v>43</v>
      </c>
      <c r="B3144" s="7" t="s">
        <v>9052</v>
      </c>
      <c r="C3144" s="77">
        <v>44880</v>
      </c>
      <c r="D3144" s="7" t="s">
        <v>6</v>
      </c>
      <c r="E3144">
        <v>65.5</v>
      </c>
      <c r="F3144" s="7" t="s">
        <v>8858</v>
      </c>
      <c r="G3144" s="7" t="s">
        <v>9</v>
      </c>
      <c r="H3144" s="7" t="s">
        <v>9053</v>
      </c>
      <c r="I3144" s="7">
        <v>999999</v>
      </c>
      <c r="J3144" s="7">
        <v>18</v>
      </c>
      <c r="K3144" s="7"/>
      <c r="L3144" s="7">
        <v>9.9</v>
      </c>
      <c r="M3144" s="7"/>
      <c r="N3144" s="7">
        <v>999999</v>
      </c>
      <c r="O3144" s="7" t="s">
        <v>9056</v>
      </c>
      <c r="P3144" s="16">
        <f>IFERROR(LOOKUP(E3144,{30,43,48,53,58,63,68,73,78,83,88,93,97},{42,47,52,57,62,67,72,77,82,87,92,99,100}),999)</f>
        <v>67</v>
      </c>
      <c r="Q3144">
        <v>1</v>
      </c>
    </row>
    <row r="3145" spans="1:17" x14ac:dyDescent="0.35">
      <c r="A3145" s="7">
        <v>44</v>
      </c>
      <c r="B3145" s="7" t="s">
        <v>9052</v>
      </c>
      <c r="C3145" s="77">
        <v>44880</v>
      </c>
      <c r="D3145" s="7" t="s">
        <v>16</v>
      </c>
      <c r="E3145">
        <v>90</v>
      </c>
      <c r="F3145" s="7" t="s">
        <v>8858</v>
      </c>
      <c r="G3145" s="7" t="s">
        <v>8871</v>
      </c>
      <c r="H3145" s="7" t="s">
        <v>9009</v>
      </c>
      <c r="I3145" s="7"/>
      <c r="J3145" s="7">
        <v>60</v>
      </c>
      <c r="K3145" s="7"/>
      <c r="L3145" s="7">
        <v>9.9</v>
      </c>
      <c r="M3145" s="7"/>
      <c r="N3145" s="7"/>
      <c r="O3145" s="7" t="s">
        <v>9056</v>
      </c>
      <c r="P3145" s="16">
        <f>IFERROR(LOOKUP(E3145,{30,43,48,53,58,63,68,73,78,83,88,93,97},{42,47,52,57,62,67,72,77,82,87,92,99,100}),999)</f>
        <v>92</v>
      </c>
      <c r="Q3145">
        <v>1</v>
      </c>
    </row>
    <row r="3146" spans="1:17" x14ac:dyDescent="0.35">
      <c r="A3146" s="7">
        <v>45</v>
      </c>
      <c r="B3146" s="7" t="s">
        <v>9052</v>
      </c>
      <c r="C3146" s="77">
        <v>44880</v>
      </c>
      <c r="D3146" s="7" t="s">
        <v>6</v>
      </c>
      <c r="E3146">
        <v>80</v>
      </c>
      <c r="F3146" s="7" t="s">
        <v>8858</v>
      </c>
      <c r="G3146" s="7" t="s">
        <v>8871</v>
      </c>
      <c r="H3146" s="7" t="s">
        <v>9009</v>
      </c>
      <c r="I3146" s="7"/>
      <c r="J3146" s="7">
        <v>60</v>
      </c>
      <c r="K3146" s="7"/>
      <c r="L3146" s="7">
        <v>9.9</v>
      </c>
      <c r="M3146" s="7"/>
      <c r="N3146" s="7"/>
      <c r="O3146" s="7" t="s">
        <v>9056</v>
      </c>
      <c r="P3146" s="16">
        <f>IFERROR(LOOKUP(E3146,{30,43,48,53,58,63,68,73,78,83,88,93,97},{42,47,52,57,62,67,72,77,82,87,92,99,100}),999)</f>
        <v>82</v>
      </c>
      <c r="Q3146">
        <v>1</v>
      </c>
    </row>
    <row r="3147" spans="1:17" x14ac:dyDescent="0.35">
      <c r="A3147" s="7">
        <v>46</v>
      </c>
      <c r="B3147" s="7" t="s">
        <v>9052</v>
      </c>
      <c r="C3147" s="77">
        <v>44880</v>
      </c>
      <c r="D3147" s="7" t="s">
        <v>16</v>
      </c>
      <c r="E3147">
        <v>90</v>
      </c>
      <c r="F3147" s="7" t="s">
        <v>8858</v>
      </c>
      <c r="G3147" s="7" t="s">
        <v>8871</v>
      </c>
      <c r="H3147" s="7" t="s">
        <v>9009</v>
      </c>
      <c r="I3147" s="7"/>
      <c r="J3147" s="7">
        <v>18</v>
      </c>
      <c r="K3147" s="7"/>
      <c r="L3147" s="7">
        <v>9.9</v>
      </c>
      <c r="M3147" s="7"/>
      <c r="N3147" s="7"/>
      <c r="O3147" s="7" t="s">
        <v>9056</v>
      </c>
      <c r="P3147" s="16">
        <f>IFERROR(LOOKUP(E3147,{30,43,48,53,58,63,68,73,78,83,88,93,97},{42,47,52,57,62,67,72,77,82,87,92,99,100}),999)</f>
        <v>92</v>
      </c>
      <c r="Q3147">
        <v>1</v>
      </c>
    </row>
    <row r="3148" spans="1:17" x14ac:dyDescent="0.35">
      <c r="A3148" s="7">
        <v>47</v>
      </c>
      <c r="B3148" s="7" t="s">
        <v>9052</v>
      </c>
      <c r="C3148" s="77">
        <v>44880</v>
      </c>
      <c r="D3148" s="7" t="s">
        <v>16</v>
      </c>
      <c r="E3148">
        <v>72</v>
      </c>
      <c r="F3148" s="7" t="s">
        <v>8858</v>
      </c>
      <c r="G3148" s="7" t="s">
        <v>9</v>
      </c>
      <c r="H3148" s="7" t="s">
        <v>9009</v>
      </c>
      <c r="I3148" s="7"/>
      <c r="J3148" s="7">
        <v>60</v>
      </c>
      <c r="K3148" s="7"/>
      <c r="L3148" s="7">
        <v>9.9</v>
      </c>
      <c r="M3148" s="7"/>
      <c r="N3148" s="7"/>
      <c r="O3148" s="7" t="s">
        <v>9056</v>
      </c>
      <c r="P3148" s="16">
        <f>IFERROR(LOOKUP(E3148,{30,43,48,53,58,63,68,73,78,83,88,93,97},{42,47,52,57,62,67,72,77,82,87,92,99,100}),999)</f>
        <v>72</v>
      </c>
      <c r="Q3148">
        <v>1</v>
      </c>
    </row>
    <row r="3149" spans="1:17" x14ac:dyDescent="0.35">
      <c r="A3149" s="7">
        <v>48</v>
      </c>
      <c r="B3149" s="7" t="s">
        <v>9052</v>
      </c>
      <c r="C3149" s="77">
        <v>44880</v>
      </c>
      <c r="D3149" s="7" t="s">
        <v>6</v>
      </c>
      <c r="E3149">
        <v>93</v>
      </c>
      <c r="F3149" s="7" t="s">
        <v>8858</v>
      </c>
      <c r="G3149" s="7" t="s">
        <v>8871</v>
      </c>
      <c r="H3149" s="7" t="s">
        <v>9009</v>
      </c>
      <c r="I3149" s="7"/>
      <c r="J3149" s="7">
        <v>18</v>
      </c>
      <c r="K3149" s="7"/>
      <c r="L3149" s="7">
        <v>9.9</v>
      </c>
      <c r="M3149" s="7"/>
      <c r="N3149" s="7"/>
      <c r="O3149" s="7" t="s">
        <v>9056</v>
      </c>
      <c r="P3149" s="16">
        <f>IFERROR(LOOKUP(E3149,{30,43,48,53,58,63,68,73,78,83,88,93,97},{42,47,52,57,62,67,72,77,82,87,92,99,100}),999)</f>
        <v>99</v>
      </c>
      <c r="Q3149">
        <v>1</v>
      </c>
    </row>
    <row r="3150" spans="1:17" x14ac:dyDescent="0.35">
      <c r="A3150" s="7">
        <v>49</v>
      </c>
      <c r="B3150" s="7" t="s">
        <v>9052</v>
      </c>
      <c r="C3150" s="77">
        <v>44880</v>
      </c>
      <c r="D3150" s="7" t="s">
        <v>16</v>
      </c>
      <c r="E3150">
        <v>81</v>
      </c>
      <c r="F3150" s="7" t="s">
        <v>8858</v>
      </c>
      <c r="G3150" s="7" t="s">
        <v>9</v>
      </c>
      <c r="H3150" s="7" t="s">
        <v>9053</v>
      </c>
      <c r="I3150" s="7">
        <v>999999</v>
      </c>
      <c r="J3150" s="7">
        <v>18</v>
      </c>
      <c r="K3150" s="7"/>
      <c r="L3150" s="7">
        <v>9.9</v>
      </c>
      <c r="M3150" s="7"/>
      <c r="N3150" s="7">
        <v>999999</v>
      </c>
      <c r="O3150" s="7" t="s">
        <v>9056</v>
      </c>
      <c r="P3150" s="16">
        <f>IFERROR(LOOKUP(E3150,{30,43,48,53,58,63,68,73,78,83,88,93,97},{42,47,52,57,62,67,72,77,82,87,92,99,100}),999)</f>
        <v>82</v>
      </c>
      <c r="Q3150">
        <v>1</v>
      </c>
    </row>
    <row r="3151" spans="1:17" x14ac:dyDescent="0.35">
      <c r="A3151" s="7">
        <v>50</v>
      </c>
      <c r="B3151" s="7" t="s">
        <v>9052</v>
      </c>
      <c r="C3151" s="77">
        <v>44880</v>
      </c>
      <c r="D3151" s="7" t="s">
        <v>6</v>
      </c>
      <c r="E3151">
        <v>87.5</v>
      </c>
      <c r="F3151" s="7" t="s">
        <v>8858</v>
      </c>
      <c r="G3151" s="7" t="s">
        <v>8871</v>
      </c>
      <c r="H3151" s="7" t="s">
        <v>9009</v>
      </c>
      <c r="I3151" s="7"/>
      <c r="J3151" s="7">
        <v>60</v>
      </c>
      <c r="K3151" s="7"/>
      <c r="L3151" s="7">
        <v>9.9</v>
      </c>
      <c r="M3151" s="7"/>
      <c r="N3151" s="7"/>
      <c r="O3151" s="7" t="s">
        <v>9056</v>
      </c>
      <c r="P3151" s="16">
        <f>IFERROR(LOOKUP(E3151,{30,43,48,53,58,63,68,73,78,83,88,93,97},{42,47,52,57,62,67,72,77,82,87,92,99,100}),999)</f>
        <v>87</v>
      </c>
      <c r="Q3151">
        <v>1</v>
      </c>
    </row>
    <row r="3152" spans="1:17" x14ac:dyDescent="0.35">
      <c r="A3152" s="7">
        <v>51</v>
      </c>
      <c r="B3152" s="7" t="s">
        <v>9052</v>
      </c>
      <c r="C3152" s="77">
        <v>44880</v>
      </c>
      <c r="D3152" s="7" t="s">
        <v>16</v>
      </c>
      <c r="E3152">
        <v>83.5</v>
      </c>
      <c r="F3152" s="7" t="s">
        <v>8858</v>
      </c>
      <c r="G3152" s="7" t="s">
        <v>8871</v>
      </c>
      <c r="H3152" s="7" t="s">
        <v>9009</v>
      </c>
      <c r="I3152" s="7"/>
      <c r="J3152" s="7">
        <v>18</v>
      </c>
      <c r="K3152" s="7"/>
      <c r="L3152" s="7">
        <v>9.9</v>
      </c>
      <c r="M3152" s="7"/>
      <c r="N3152" s="7"/>
      <c r="O3152" s="7" t="s">
        <v>9056</v>
      </c>
      <c r="P3152" s="16">
        <f>IFERROR(LOOKUP(E3152,{30,43,48,53,58,63,68,73,78,83,88,93,97},{42,47,52,57,62,67,72,77,82,87,92,99,100}),999)</f>
        <v>87</v>
      </c>
      <c r="Q3152">
        <v>1</v>
      </c>
    </row>
    <row r="3153" spans="1:17" x14ac:dyDescent="0.35">
      <c r="A3153" s="7">
        <v>52</v>
      </c>
      <c r="B3153" s="7" t="s">
        <v>9052</v>
      </c>
      <c r="C3153" s="77">
        <v>44880</v>
      </c>
      <c r="D3153" s="7" t="s">
        <v>6</v>
      </c>
      <c r="E3153">
        <v>80</v>
      </c>
      <c r="F3153" s="7" t="s">
        <v>8858</v>
      </c>
      <c r="G3153" s="7" t="s">
        <v>8871</v>
      </c>
      <c r="H3153" s="7" t="s">
        <v>9009</v>
      </c>
      <c r="I3153" s="7"/>
      <c r="J3153" s="7">
        <v>18</v>
      </c>
      <c r="K3153" s="7"/>
      <c r="L3153" s="7">
        <v>9.9</v>
      </c>
      <c r="M3153" s="7"/>
      <c r="N3153" s="7"/>
      <c r="O3153" s="7" t="s">
        <v>9056</v>
      </c>
      <c r="P3153" s="16">
        <f>IFERROR(LOOKUP(E3153,{30,43,48,53,58,63,68,73,78,83,88,93,97},{42,47,52,57,62,67,72,77,82,87,92,99,100}),999)</f>
        <v>82</v>
      </c>
      <c r="Q3153">
        <v>1</v>
      </c>
    </row>
    <row r="3154" spans="1:17" x14ac:dyDescent="0.35">
      <c r="A3154" s="7">
        <v>53</v>
      </c>
      <c r="B3154" s="7" t="s">
        <v>9052</v>
      </c>
      <c r="C3154" s="77">
        <v>44880</v>
      </c>
      <c r="D3154" s="7" t="s">
        <v>6</v>
      </c>
      <c r="E3154">
        <v>82.5</v>
      </c>
      <c r="F3154" s="7" t="s">
        <v>8858</v>
      </c>
      <c r="G3154" s="7" t="s">
        <v>8871</v>
      </c>
      <c r="H3154" s="7" t="s">
        <v>9009</v>
      </c>
      <c r="I3154" s="7"/>
      <c r="J3154" s="7">
        <v>18</v>
      </c>
      <c r="K3154" s="7"/>
      <c r="L3154" s="7">
        <v>9.9</v>
      </c>
      <c r="M3154" s="7"/>
      <c r="N3154" s="7"/>
      <c r="O3154" s="7" t="s">
        <v>9056</v>
      </c>
      <c r="P3154" s="16">
        <f>IFERROR(LOOKUP(E3154,{30,43,48,53,58,63,68,73,78,83,88,93,97},{42,47,52,57,62,67,72,77,82,87,92,99,100}),999)</f>
        <v>82</v>
      </c>
      <c r="Q3154">
        <v>1</v>
      </c>
    </row>
    <row r="3155" spans="1:17" x14ac:dyDescent="0.35">
      <c r="A3155" s="7">
        <v>54</v>
      </c>
      <c r="B3155" s="7" t="s">
        <v>9052</v>
      </c>
      <c r="C3155" s="77">
        <v>44880</v>
      </c>
      <c r="D3155" s="7" t="s">
        <v>16</v>
      </c>
      <c r="E3155">
        <v>80.5</v>
      </c>
      <c r="F3155" s="7" t="s">
        <v>8858</v>
      </c>
      <c r="G3155" s="7" t="s">
        <v>8871</v>
      </c>
      <c r="H3155" s="7" t="s">
        <v>9009</v>
      </c>
      <c r="I3155" s="7"/>
      <c r="J3155" s="7">
        <v>18</v>
      </c>
      <c r="K3155" s="7"/>
      <c r="L3155" s="7">
        <v>9.9</v>
      </c>
      <c r="M3155" s="7"/>
      <c r="N3155" s="7"/>
      <c r="O3155" s="7" t="s">
        <v>9056</v>
      </c>
      <c r="P3155" s="16">
        <f>IFERROR(LOOKUP(E3155,{30,43,48,53,58,63,68,73,78,83,88,93,97},{42,47,52,57,62,67,72,77,82,87,92,99,100}),999)</f>
        <v>82</v>
      </c>
      <c r="Q3155">
        <v>1</v>
      </c>
    </row>
    <row r="3156" spans="1:17" x14ac:dyDescent="0.35">
      <c r="A3156" s="7">
        <v>55</v>
      </c>
      <c r="B3156" s="7" t="s">
        <v>9052</v>
      </c>
      <c r="C3156" s="77">
        <v>44880</v>
      </c>
      <c r="D3156" s="7" t="s">
        <v>16</v>
      </c>
      <c r="E3156">
        <v>83</v>
      </c>
      <c r="F3156" s="7" t="s">
        <v>8858</v>
      </c>
      <c r="G3156" s="7" t="s">
        <v>9</v>
      </c>
      <c r="H3156" s="7" t="s">
        <v>9009</v>
      </c>
      <c r="I3156" s="7"/>
      <c r="J3156" s="7">
        <v>60</v>
      </c>
      <c r="K3156" s="7"/>
      <c r="L3156" s="7">
        <v>9.9</v>
      </c>
      <c r="M3156" s="7"/>
      <c r="N3156" s="7"/>
      <c r="O3156" s="7" t="s">
        <v>9056</v>
      </c>
      <c r="P3156" s="16">
        <f>IFERROR(LOOKUP(E3156,{30,43,48,53,58,63,68,73,78,83,88,93,97},{42,47,52,57,62,67,72,77,82,87,92,99,100}),999)</f>
        <v>87</v>
      </c>
      <c r="Q3156">
        <v>1</v>
      </c>
    </row>
    <row r="3157" spans="1:17" x14ac:dyDescent="0.35">
      <c r="A3157" s="7">
        <v>56</v>
      </c>
      <c r="B3157" s="7" t="s">
        <v>9052</v>
      </c>
      <c r="C3157" s="77">
        <v>44880</v>
      </c>
      <c r="D3157" s="7" t="s">
        <v>6</v>
      </c>
      <c r="E3157">
        <v>90.5</v>
      </c>
      <c r="F3157" s="7" t="s">
        <v>8858</v>
      </c>
      <c r="G3157" s="7" t="s">
        <v>9</v>
      </c>
      <c r="H3157" s="7" t="s">
        <v>9009</v>
      </c>
      <c r="I3157" s="7"/>
      <c r="J3157" s="7">
        <v>18</v>
      </c>
      <c r="K3157" s="7"/>
      <c r="L3157" s="7">
        <v>9.9</v>
      </c>
      <c r="M3157" s="7"/>
      <c r="N3157" s="7"/>
      <c r="O3157" s="7" t="s">
        <v>9056</v>
      </c>
      <c r="P3157" s="16">
        <f>IFERROR(LOOKUP(E3157,{30,43,48,53,58,63,68,73,78,83,88,93,97},{42,47,52,57,62,67,72,77,82,87,92,99,100}),999)</f>
        <v>92</v>
      </c>
      <c r="Q3157">
        <v>1</v>
      </c>
    </row>
    <row r="3158" spans="1:17" x14ac:dyDescent="0.35">
      <c r="A3158" s="7">
        <v>57</v>
      </c>
      <c r="B3158" s="7" t="s">
        <v>9052</v>
      </c>
      <c r="C3158" s="77">
        <v>44880</v>
      </c>
      <c r="D3158" s="7" t="s">
        <v>16</v>
      </c>
      <c r="E3158">
        <v>80</v>
      </c>
      <c r="F3158" s="7" t="s">
        <v>8858</v>
      </c>
      <c r="G3158" s="7" t="s">
        <v>8871</v>
      </c>
      <c r="H3158" s="7" t="s">
        <v>9009</v>
      </c>
      <c r="I3158" s="7"/>
      <c r="J3158" s="7">
        <v>60</v>
      </c>
      <c r="K3158" s="7"/>
      <c r="L3158" s="7">
        <v>9.9</v>
      </c>
      <c r="M3158" s="7"/>
      <c r="N3158" s="7"/>
      <c r="O3158" s="7" t="s">
        <v>9056</v>
      </c>
      <c r="P3158" s="16">
        <f>IFERROR(LOOKUP(E3158,{30,43,48,53,58,63,68,73,78,83,88,93,97},{42,47,52,57,62,67,72,77,82,87,92,99,100}),999)</f>
        <v>82</v>
      </c>
      <c r="Q3158">
        <v>1</v>
      </c>
    </row>
    <row r="3159" spans="1:17" x14ac:dyDescent="0.35">
      <c r="A3159" s="7">
        <v>58</v>
      </c>
      <c r="B3159" s="7" t="s">
        <v>9052</v>
      </c>
      <c r="C3159" s="77">
        <v>44880</v>
      </c>
      <c r="D3159" s="7" t="s">
        <v>6</v>
      </c>
      <c r="E3159">
        <v>80</v>
      </c>
      <c r="F3159" s="7" t="s">
        <v>8858</v>
      </c>
      <c r="G3159" s="7" t="s">
        <v>9</v>
      </c>
      <c r="H3159" s="7" t="s">
        <v>9009</v>
      </c>
      <c r="I3159" s="7"/>
      <c r="J3159" s="7">
        <v>18</v>
      </c>
      <c r="K3159" s="7"/>
      <c r="L3159" s="7">
        <v>9.9</v>
      </c>
      <c r="M3159" s="7"/>
      <c r="N3159" s="7"/>
      <c r="O3159" s="7" t="s">
        <v>9056</v>
      </c>
      <c r="P3159" s="16">
        <f>IFERROR(LOOKUP(E3159,{30,43,48,53,58,63,68,73,78,83,88,93,97},{42,47,52,57,62,67,72,77,82,87,92,99,100}),999)</f>
        <v>82</v>
      </c>
      <c r="Q3159">
        <v>1</v>
      </c>
    </row>
    <row r="3160" spans="1:17" x14ac:dyDescent="0.35">
      <c r="A3160" s="7">
        <v>59</v>
      </c>
      <c r="B3160" s="7" t="s">
        <v>9052</v>
      </c>
      <c r="C3160" s="77">
        <v>44880</v>
      </c>
      <c r="D3160" s="7" t="s">
        <v>16</v>
      </c>
      <c r="E3160">
        <v>75.5</v>
      </c>
      <c r="F3160" s="7" t="s">
        <v>8858</v>
      </c>
      <c r="G3160" s="7" t="s">
        <v>9</v>
      </c>
      <c r="H3160" s="7" t="s">
        <v>9053</v>
      </c>
      <c r="I3160" s="7">
        <v>999999</v>
      </c>
      <c r="J3160" s="7">
        <v>18</v>
      </c>
      <c r="K3160" s="7"/>
      <c r="L3160" s="7">
        <v>9.9</v>
      </c>
      <c r="M3160" s="7"/>
      <c r="N3160" s="7">
        <v>999999</v>
      </c>
      <c r="O3160" s="7" t="s">
        <v>9056</v>
      </c>
      <c r="P3160" s="16">
        <f>IFERROR(LOOKUP(E3160,{30,43,48,53,58,63,68,73,78,83,88,93,97},{42,47,52,57,62,67,72,77,82,87,92,99,100}),999)</f>
        <v>77</v>
      </c>
      <c r="Q3160">
        <v>1</v>
      </c>
    </row>
    <row r="3161" spans="1:17" x14ac:dyDescent="0.35">
      <c r="A3161" s="7">
        <v>60</v>
      </c>
      <c r="B3161" s="7" t="s">
        <v>9052</v>
      </c>
      <c r="C3161" s="77">
        <v>44880</v>
      </c>
      <c r="D3161" s="7" t="s">
        <v>6</v>
      </c>
      <c r="E3161">
        <v>88.5</v>
      </c>
      <c r="F3161" s="7" t="s">
        <v>8858</v>
      </c>
      <c r="G3161" s="7" t="s">
        <v>8871</v>
      </c>
      <c r="H3161" s="7" t="s">
        <v>9009</v>
      </c>
      <c r="I3161" s="7"/>
      <c r="J3161" s="7">
        <v>60</v>
      </c>
      <c r="K3161" s="7"/>
      <c r="L3161" s="7">
        <v>9.9</v>
      </c>
      <c r="M3161" s="7"/>
      <c r="N3161" s="7"/>
      <c r="O3161" s="7" t="s">
        <v>9056</v>
      </c>
      <c r="P3161" s="16">
        <f>IFERROR(LOOKUP(E3161,{30,43,48,53,58,63,68,73,78,83,88,93,97},{42,47,52,57,62,67,72,77,82,87,92,99,100}),999)</f>
        <v>92</v>
      </c>
      <c r="Q3161">
        <v>1</v>
      </c>
    </row>
    <row r="3162" spans="1:17" x14ac:dyDescent="0.35">
      <c r="A3162" s="7">
        <v>61</v>
      </c>
      <c r="B3162" s="7" t="s">
        <v>9052</v>
      </c>
      <c r="C3162" s="77">
        <v>44880</v>
      </c>
      <c r="D3162" s="7" t="s">
        <v>16</v>
      </c>
      <c r="E3162">
        <v>81</v>
      </c>
      <c r="F3162" s="7" t="s">
        <v>8858</v>
      </c>
      <c r="G3162" s="7" t="s">
        <v>8871</v>
      </c>
      <c r="H3162" s="7" t="s">
        <v>9009</v>
      </c>
      <c r="I3162" s="7"/>
      <c r="J3162" s="7">
        <v>18</v>
      </c>
      <c r="K3162" s="7"/>
      <c r="L3162" s="7">
        <v>9.9</v>
      </c>
      <c r="M3162" s="7"/>
      <c r="N3162" s="7"/>
      <c r="O3162" s="7" t="s">
        <v>9056</v>
      </c>
      <c r="P3162" s="16">
        <f>IFERROR(LOOKUP(E3162,{30,43,48,53,58,63,68,73,78,83,88,93,97},{42,47,52,57,62,67,72,77,82,87,92,99,100}),999)</f>
        <v>82</v>
      </c>
      <c r="Q3162">
        <v>1</v>
      </c>
    </row>
    <row r="3163" spans="1:17" x14ac:dyDescent="0.35">
      <c r="A3163" s="7">
        <v>62</v>
      </c>
      <c r="B3163" s="7" t="s">
        <v>9052</v>
      </c>
      <c r="C3163" s="77">
        <v>44880</v>
      </c>
      <c r="D3163" s="7" t="s">
        <v>16</v>
      </c>
      <c r="E3163">
        <v>82</v>
      </c>
      <c r="F3163" s="7" t="s">
        <v>8858</v>
      </c>
      <c r="G3163" s="7" t="s">
        <v>8871</v>
      </c>
      <c r="H3163" s="7" t="s">
        <v>9009</v>
      </c>
      <c r="I3163" s="7"/>
      <c r="J3163" s="7">
        <v>18</v>
      </c>
      <c r="K3163" s="7"/>
      <c r="L3163" s="7">
        <v>9.9</v>
      </c>
      <c r="M3163" s="7"/>
      <c r="N3163" s="7"/>
      <c r="O3163" s="7" t="s">
        <v>9056</v>
      </c>
      <c r="P3163" s="16">
        <f>IFERROR(LOOKUP(E3163,{30,43,48,53,58,63,68,73,78,83,88,93,97},{42,47,52,57,62,67,72,77,82,87,92,99,100}),999)</f>
        <v>82</v>
      </c>
      <c r="Q3163">
        <v>1</v>
      </c>
    </row>
    <row r="3164" spans="1:17" x14ac:dyDescent="0.35">
      <c r="A3164" s="7">
        <v>63</v>
      </c>
      <c r="B3164" s="7" t="s">
        <v>9052</v>
      </c>
      <c r="C3164" s="77">
        <v>44880</v>
      </c>
      <c r="D3164" s="7" t="s">
        <v>6</v>
      </c>
      <c r="E3164">
        <v>83</v>
      </c>
      <c r="F3164" s="7" t="s">
        <v>8858</v>
      </c>
      <c r="G3164" s="7" t="s">
        <v>9</v>
      </c>
      <c r="H3164" s="7" t="s">
        <v>9053</v>
      </c>
      <c r="I3164" s="7">
        <v>999999</v>
      </c>
      <c r="J3164" s="7">
        <v>60</v>
      </c>
      <c r="K3164" s="7"/>
      <c r="L3164" s="7">
        <v>9.9</v>
      </c>
      <c r="M3164" s="7"/>
      <c r="N3164" s="7">
        <v>999999</v>
      </c>
      <c r="O3164" s="7" t="s">
        <v>9056</v>
      </c>
      <c r="P3164" s="16">
        <f>IFERROR(LOOKUP(E3164,{30,43,48,53,58,63,68,73,78,83,88,93,97},{42,47,52,57,62,67,72,77,82,87,92,99,100}),999)</f>
        <v>87</v>
      </c>
      <c r="Q3164">
        <v>1</v>
      </c>
    </row>
    <row r="3165" spans="1:17" x14ac:dyDescent="0.35">
      <c r="A3165" s="7">
        <v>64</v>
      </c>
      <c r="B3165" s="7" t="s">
        <v>9052</v>
      </c>
      <c r="C3165" s="77">
        <v>44880</v>
      </c>
      <c r="D3165" s="7" t="s">
        <v>6</v>
      </c>
      <c r="E3165">
        <v>73</v>
      </c>
      <c r="F3165" s="7" t="s">
        <v>8858</v>
      </c>
      <c r="G3165" s="7" t="s">
        <v>8871</v>
      </c>
      <c r="H3165" s="7" t="s">
        <v>9009</v>
      </c>
      <c r="I3165" s="7"/>
      <c r="J3165" s="7">
        <v>18</v>
      </c>
      <c r="K3165" s="7"/>
      <c r="L3165" s="7">
        <v>9.9</v>
      </c>
      <c r="M3165" s="7"/>
      <c r="N3165" s="7"/>
      <c r="O3165" s="7" t="s">
        <v>9056</v>
      </c>
      <c r="P3165" s="16">
        <f>IFERROR(LOOKUP(E3165,{30,43,48,53,58,63,68,73,78,83,88,93,97},{42,47,52,57,62,67,72,77,82,87,92,99,100}),999)</f>
        <v>77</v>
      </c>
      <c r="Q3165">
        <v>1</v>
      </c>
    </row>
    <row r="3166" spans="1:17" x14ac:dyDescent="0.35">
      <c r="A3166" s="7">
        <v>65</v>
      </c>
      <c r="B3166" s="7" t="s">
        <v>9052</v>
      </c>
      <c r="C3166" s="77">
        <v>44880</v>
      </c>
      <c r="D3166" s="7" t="s">
        <v>16</v>
      </c>
      <c r="E3166">
        <v>77</v>
      </c>
      <c r="F3166" s="7" t="s">
        <v>8858</v>
      </c>
      <c r="G3166" s="7" t="s">
        <v>8871</v>
      </c>
      <c r="H3166" s="7" t="s">
        <v>9053</v>
      </c>
      <c r="I3166" s="7">
        <v>999999</v>
      </c>
      <c r="J3166" s="7">
        <v>60</v>
      </c>
      <c r="K3166" s="7"/>
      <c r="L3166" s="7">
        <v>9.9</v>
      </c>
      <c r="M3166" s="7"/>
      <c r="N3166" s="7">
        <v>999999</v>
      </c>
      <c r="O3166" s="7" t="s">
        <v>9056</v>
      </c>
      <c r="P3166" s="16">
        <f>IFERROR(LOOKUP(E3166,{30,43,48,53,58,63,68,73,78,83,88,93,97},{42,47,52,57,62,67,72,77,82,87,92,99,100}),999)</f>
        <v>77</v>
      </c>
      <c r="Q3166">
        <v>1</v>
      </c>
    </row>
    <row r="3167" spans="1:17" x14ac:dyDescent="0.35">
      <c r="A3167" s="7">
        <v>66</v>
      </c>
      <c r="B3167" s="7" t="s">
        <v>9052</v>
      </c>
      <c r="C3167" s="77">
        <v>44880</v>
      </c>
      <c r="D3167" s="7" t="s">
        <v>6</v>
      </c>
      <c r="E3167">
        <v>75</v>
      </c>
      <c r="F3167" s="7" t="s">
        <v>8858</v>
      </c>
      <c r="G3167" s="7" t="s">
        <v>9</v>
      </c>
      <c r="H3167" s="7" t="s">
        <v>9053</v>
      </c>
      <c r="I3167" s="7">
        <v>999999</v>
      </c>
      <c r="J3167" s="7">
        <v>18</v>
      </c>
      <c r="K3167" s="7"/>
      <c r="L3167" s="7">
        <v>9.9</v>
      </c>
      <c r="M3167" s="7"/>
      <c r="N3167" s="7">
        <v>999999</v>
      </c>
      <c r="O3167" s="7" t="s">
        <v>9056</v>
      </c>
      <c r="P3167" s="16">
        <f>IFERROR(LOOKUP(E3167,{30,43,48,53,58,63,68,73,78,83,88,93,97},{42,47,52,57,62,67,72,77,82,87,92,99,100}),999)</f>
        <v>77</v>
      </c>
      <c r="Q3167">
        <v>1</v>
      </c>
    </row>
    <row r="3168" spans="1:17" x14ac:dyDescent="0.35">
      <c r="A3168" s="7">
        <v>67</v>
      </c>
      <c r="B3168" s="7" t="s">
        <v>9052</v>
      </c>
      <c r="C3168" s="77">
        <v>44880</v>
      </c>
      <c r="D3168" s="7" t="s">
        <v>16</v>
      </c>
      <c r="E3168">
        <v>85</v>
      </c>
      <c r="F3168" s="7" t="s">
        <v>8858</v>
      </c>
      <c r="G3168" s="7" t="s">
        <v>8871</v>
      </c>
      <c r="H3168" s="7" t="s">
        <v>9009</v>
      </c>
      <c r="I3168" s="7"/>
      <c r="J3168" s="7">
        <v>18</v>
      </c>
      <c r="K3168" s="7"/>
      <c r="L3168" s="7">
        <v>9.9</v>
      </c>
      <c r="M3168" s="7"/>
      <c r="N3168" s="7"/>
      <c r="O3168" s="7" t="s">
        <v>9056</v>
      </c>
      <c r="P3168" s="16">
        <f>IFERROR(LOOKUP(E3168,{30,43,48,53,58,63,68,73,78,83,88,93,97},{42,47,52,57,62,67,72,77,82,87,92,99,100}),999)</f>
        <v>87</v>
      </c>
      <c r="Q3168">
        <v>1</v>
      </c>
    </row>
    <row r="3169" spans="1:17" x14ac:dyDescent="0.35">
      <c r="A3169" s="7">
        <v>68</v>
      </c>
      <c r="B3169" s="7" t="s">
        <v>9052</v>
      </c>
      <c r="C3169" s="77">
        <v>44880</v>
      </c>
      <c r="D3169" s="7" t="s">
        <v>16</v>
      </c>
      <c r="E3169">
        <v>86</v>
      </c>
      <c r="F3169" s="7" t="s">
        <v>8858</v>
      </c>
      <c r="G3169" s="7" t="s">
        <v>8871</v>
      </c>
      <c r="H3169" s="7" t="s">
        <v>9009</v>
      </c>
      <c r="I3169" s="7"/>
      <c r="J3169" s="7">
        <v>18</v>
      </c>
      <c r="K3169" s="7"/>
      <c r="L3169" s="7">
        <v>9.9</v>
      </c>
      <c r="M3169" s="7"/>
      <c r="N3169" s="7"/>
      <c r="O3169" s="7" t="s">
        <v>9056</v>
      </c>
      <c r="P3169" s="16">
        <f>IFERROR(LOOKUP(E3169,{30,43,48,53,58,63,68,73,78,83,88,93,97},{42,47,52,57,62,67,72,77,82,87,92,99,100}),999)</f>
        <v>87</v>
      </c>
      <c r="Q3169">
        <v>1</v>
      </c>
    </row>
    <row r="3170" spans="1:17" x14ac:dyDescent="0.35">
      <c r="A3170" s="7">
        <v>69</v>
      </c>
      <c r="B3170" s="7" t="s">
        <v>9052</v>
      </c>
      <c r="C3170" s="77">
        <v>44880</v>
      </c>
      <c r="D3170" s="7" t="s">
        <v>16</v>
      </c>
      <c r="E3170">
        <v>79</v>
      </c>
      <c r="F3170" s="7" t="s">
        <v>8858</v>
      </c>
      <c r="G3170" s="7" t="s">
        <v>8871</v>
      </c>
      <c r="H3170" s="7" t="s">
        <v>9009</v>
      </c>
      <c r="I3170" s="7"/>
      <c r="J3170" s="7">
        <v>60</v>
      </c>
      <c r="K3170" s="7"/>
      <c r="L3170" s="7">
        <v>9.9</v>
      </c>
      <c r="M3170" s="7"/>
      <c r="N3170" s="7"/>
      <c r="O3170" s="7" t="s">
        <v>9056</v>
      </c>
      <c r="P3170" s="16">
        <f>IFERROR(LOOKUP(E3170,{30,43,48,53,58,63,68,73,78,83,88,93,97},{42,47,52,57,62,67,72,77,82,87,92,99,100}),999)</f>
        <v>82</v>
      </c>
      <c r="Q3170">
        <v>1</v>
      </c>
    </row>
    <row r="3171" spans="1:17" x14ac:dyDescent="0.35">
      <c r="A3171" s="7">
        <v>70</v>
      </c>
      <c r="B3171" s="7" t="s">
        <v>9052</v>
      </c>
      <c r="C3171" s="77">
        <v>44880</v>
      </c>
      <c r="D3171" s="7" t="s">
        <v>16</v>
      </c>
      <c r="E3171">
        <v>84</v>
      </c>
      <c r="F3171" s="7" t="s">
        <v>8858</v>
      </c>
      <c r="G3171" s="7" t="s">
        <v>8871</v>
      </c>
      <c r="H3171" s="7" t="s">
        <v>9009</v>
      </c>
      <c r="I3171" s="7"/>
      <c r="J3171" s="7">
        <v>18</v>
      </c>
      <c r="K3171" s="7"/>
      <c r="L3171" s="7">
        <v>9.9</v>
      </c>
      <c r="M3171" s="7"/>
      <c r="N3171" s="7"/>
      <c r="O3171" s="7" t="s">
        <v>9056</v>
      </c>
      <c r="P3171" s="16">
        <f>IFERROR(LOOKUP(E3171,{30,43,48,53,58,63,68,73,78,83,88,93,97},{42,47,52,57,62,67,72,77,82,87,92,99,100}),999)</f>
        <v>87</v>
      </c>
      <c r="Q3171">
        <v>1</v>
      </c>
    </row>
    <row r="3172" spans="1:17" x14ac:dyDescent="0.35">
      <c r="A3172" s="7">
        <v>999</v>
      </c>
      <c r="B3172" s="7" t="s">
        <v>9052</v>
      </c>
      <c r="C3172" s="77">
        <v>44809</v>
      </c>
      <c r="D3172" s="7" t="s">
        <v>6</v>
      </c>
      <c r="E3172">
        <v>96</v>
      </c>
      <c r="F3172" s="7" t="s">
        <v>8858</v>
      </c>
      <c r="G3172" s="7" t="s">
        <v>8871</v>
      </c>
      <c r="H3172" s="7" t="s">
        <v>9009</v>
      </c>
      <c r="I3172" s="7"/>
      <c r="J3172" s="7">
        <v>18</v>
      </c>
      <c r="K3172" s="7"/>
      <c r="L3172" s="7">
        <v>9.9</v>
      </c>
      <c r="M3172" s="7"/>
      <c r="N3172" s="7"/>
      <c r="O3172" s="7" t="s">
        <v>9056</v>
      </c>
      <c r="P3172" s="16">
        <f>IFERROR(LOOKUP(E3172,{30,43,48,53,58,63,68,73,78,83,88,93,97},{42,47,52,57,62,67,72,77,82,87,92,99,100}),999)</f>
        <v>99</v>
      </c>
      <c r="Q3172">
        <v>1</v>
      </c>
    </row>
    <row r="3173" spans="1:17" x14ac:dyDescent="0.35">
      <c r="A3173" s="7">
        <v>998</v>
      </c>
      <c r="B3173" s="7" t="s">
        <v>9052</v>
      </c>
      <c r="C3173" s="77">
        <v>44809</v>
      </c>
      <c r="D3173" s="7" t="s">
        <v>6</v>
      </c>
      <c r="E3173">
        <v>83.5</v>
      </c>
      <c r="F3173" s="7" t="s">
        <v>8858</v>
      </c>
      <c r="G3173" s="7" t="s">
        <v>9</v>
      </c>
      <c r="H3173" s="7" t="s">
        <v>9053</v>
      </c>
      <c r="I3173" s="7">
        <v>220510</v>
      </c>
      <c r="J3173" s="7">
        <v>18</v>
      </c>
      <c r="K3173" s="157" t="s">
        <v>9078</v>
      </c>
      <c r="L3173" s="174">
        <v>0.3</v>
      </c>
      <c r="M3173" s="159" t="s">
        <v>9058</v>
      </c>
      <c r="N3173" s="7">
        <v>220510</v>
      </c>
      <c r="O3173" s="7" t="s">
        <v>9056</v>
      </c>
      <c r="P3173" s="16">
        <f>IFERROR(LOOKUP(E3173,{30,43,48,53,58,63,68,73,78,83,88,93,97},{42,47,52,57,62,67,72,77,82,87,92,99,100}),999)</f>
        <v>87</v>
      </c>
      <c r="Q3173">
        <v>1</v>
      </c>
    </row>
    <row r="3174" spans="1:17" x14ac:dyDescent="0.35">
      <c r="A3174" s="7">
        <v>997</v>
      </c>
      <c r="B3174" s="7" t="s">
        <v>9052</v>
      </c>
      <c r="C3174" s="77">
        <v>44810</v>
      </c>
      <c r="D3174" s="7" t="s">
        <v>16</v>
      </c>
      <c r="E3174">
        <v>76.5</v>
      </c>
      <c r="F3174" s="7" t="s">
        <v>8858</v>
      </c>
      <c r="G3174" s="7" t="s">
        <v>8871</v>
      </c>
      <c r="H3174" s="7" t="s">
        <v>9009</v>
      </c>
      <c r="I3174" s="7"/>
      <c r="J3174" s="7">
        <v>18</v>
      </c>
      <c r="K3174" s="7"/>
      <c r="L3174" s="7">
        <v>9.9</v>
      </c>
      <c r="M3174" s="7"/>
      <c r="N3174" s="7"/>
      <c r="O3174" s="7" t="s">
        <v>9056</v>
      </c>
      <c r="P3174" s="16">
        <f>IFERROR(LOOKUP(E3174,{30,43,48,53,58,63,68,73,78,83,88,93,97},{42,47,52,57,62,67,72,77,82,87,92,99,100}),999)</f>
        <v>77</v>
      </c>
      <c r="Q3174">
        <v>1</v>
      </c>
    </row>
    <row r="3175" spans="1:17" x14ac:dyDescent="0.35">
      <c r="A3175" s="7">
        <v>996</v>
      </c>
      <c r="B3175" s="7" t="s">
        <v>9052</v>
      </c>
      <c r="C3175" s="77">
        <v>44810</v>
      </c>
      <c r="D3175" s="7" t="s">
        <v>16</v>
      </c>
      <c r="E3175">
        <v>70</v>
      </c>
      <c r="F3175" s="7" t="s">
        <v>8858</v>
      </c>
      <c r="G3175" s="7" t="s">
        <v>8871</v>
      </c>
      <c r="H3175" s="7" t="s">
        <v>9009</v>
      </c>
      <c r="I3175" s="7"/>
      <c r="J3175" s="7">
        <v>18</v>
      </c>
      <c r="K3175" s="7"/>
      <c r="L3175" s="7">
        <v>9.9</v>
      </c>
      <c r="M3175" s="7"/>
      <c r="N3175" s="7"/>
      <c r="O3175" s="7" t="s">
        <v>9056</v>
      </c>
      <c r="P3175" s="16">
        <f>IFERROR(LOOKUP(E3175,{30,43,48,53,58,63,68,73,78,83,88,93,97},{42,47,52,57,62,67,72,77,82,87,92,99,100}),999)</f>
        <v>72</v>
      </c>
      <c r="Q3175">
        <v>1</v>
      </c>
    </row>
    <row r="3176" spans="1:17" x14ac:dyDescent="0.35">
      <c r="A3176" s="7">
        <v>995</v>
      </c>
      <c r="B3176" s="7" t="s">
        <v>9052</v>
      </c>
      <c r="C3176" s="77">
        <v>44810</v>
      </c>
      <c r="D3176" s="7" t="s">
        <v>6</v>
      </c>
      <c r="E3176">
        <v>79.5</v>
      </c>
      <c r="F3176" s="7" t="s">
        <v>8858</v>
      </c>
      <c r="G3176" s="7" t="s">
        <v>8871</v>
      </c>
      <c r="H3176" s="7" t="s">
        <v>9009</v>
      </c>
      <c r="I3176" s="7"/>
      <c r="J3176" s="7">
        <v>18</v>
      </c>
      <c r="K3176" s="7"/>
      <c r="L3176" s="7">
        <v>9.9</v>
      </c>
      <c r="M3176" s="7"/>
      <c r="N3176" s="7"/>
      <c r="O3176" s="7" t="s">
        <v>9056</v>
      </c>
      <c r="P3176" s="16">
        <f>IFERROR(LOOKUP(E3176,{30,43,48,53,58,63,68,73,78,83,88,93,97},{42,47,52,57,62,67,72,77,82,87,92,99,100}),999)</f>
        <v>82</v>
      </c>
      <c r="Q3176">
        <v>1</v>
      </c>
    </row>
    <row r="3177" spans="1:17" ht="29" x14ac:dyDescent="0.35">
      <c r="A3177" s="7">
        <v>994</v>
      </c>
      <c r="B3177" s="7" t="s">
        <v>9052</v>
      </c>
      <c r="C3177" s="77">
        <v>44817</v>
      </c>
      <c r="D3177" s="7" t="s">
        <v>16</v>
      </c>
      <c r="E3177">
        <v>77</v>
      </c>
      <c r="F3177" s="7" t="s">
        <v>8858</v>
      </c>
      <c r="G3177" s="7" t="s">
        <v>9</v>
      </c>
      <c r="H3177" s="7" t="s">
        <v>9053</v>
      </c>
      <c r="I3177" s="7">
        <v>999999</v>
      </c>
      <c r="J3177" s="7">
        <v>60</v>
      </c>
      <c r="K3177" s="157" t="s">
        <v>9075</v>
      </c>
      <c r="L3177" s="7">
        <v>9.9</v>
      </c>
      <c r="M3177" s="7"/>
      <c r="N3177" s="7">
        <v>999999</v>
      </c>
      <c r="O3177" s="7" t="s">
        <v>9056</v>
      </c>
      <c r="P3177" s="16">
        <f>IFERROR(LOOKUP(E3177,{30,43,48,53,58,63,68,73,78,83,88,93,97},{42,47,52,57,62,67,72,77,82,87,92,99,100}),999)</f>
        <v>77</v>
      </c>
      <c r="Q3177">
        <v>1</v>
      </c>
    </row>
    <row r="3178" spans="1:17" x14ac:dyDescent="0.35">
      <c r="A3178" s="7">
        <v>993</v>
      </c>
      <c r="B3178" s="7" t="s">
        <v>9052</v>
      </c>
      <c r="C3178" s="77">
        <v>44820</v>
      </c>
      <c r="D3178" s="7" t="s">
        <v>16</v>
      </c>
      <c r="E3178">
        <v>84.5</v>
      </c>
      <c r="F3178" s="7" t="s">
        <v>8858</v>
      </c>
      <c r="G3178" s="7" t="s">
        <v>9</v>
      </c>
      <c r="H3178" s="7" t="s">
        <v>9009</v>
      </c>
      <c r="I3178" s="7"/>
      <c r="J3178" s="7">
        <v>60</v>
      </c>
      <c r="K3178" s="7"/>
      <c r="L3178" s="7">
        <v>9.9</v>
      </c>
      <c r="M3178" s="7"/>
      <c r="N3178" s="7"/>
      <c r="O3178" s="7" t="s">
        <v>9056</v>
      </c>
      <c r="P3178" s="16">
        <f>IFERROR(LOOKUP(E3178,{30,43,48,53,58,63,68,73,78,83,88,93,97},{42,47,52,57,62,67,72,77,82,87,92,99,100}),999)</f>
        <v>87</v>
      </c>
      <c r="Q3178">
        <v>1</v>
      </c>
    </row>
    <row r="3179" spans="1:17" ht="29" x14ac:dyDescent="0.35">
      <c r="A3179" s="7">
        <v>992</v>
      </c>
      <c r="B3179" s="7" t="s">
        <v>9052</v>
      </c>
      <c r="C3179" s="77">
        <v>44820</v>
      </c>
      <c r="D3179" s="7" t="s">
        <v>16</v>
      </c>
      <c r="E3179">
        <v>82.5</v>
      </c>
      <c r="F3179" s="7" t="s">
        <v>8858</v>
      </c>
      <c r="G3179" s="7" t="s">
        <v>9</v>
      </c>
      <c r="H3179" s="7" t="s">
        <v>9053</v>
      </c>
      <c r="I3179" s="7">
        <v>999999</v>
      </c>
      <c r="J3179" s="7">
        <v>60</v>
      </c>
      <c r="K3179" s="157" t="s">
        <v>9075</v>
      </c>
      <c r="L3179" s="7">
        <v>9.9</v>
      </c>
      <c r="M3179" s="7"/>
      <c r="N3179" s="7">
        <v>999999</v>
      </c>
      <c r="O3179" s="7" t="s">
        <v>9056</v>
      </c>
      <c r="P3179" s="16">
        <f>IFERROR(LOOKUP(E3179,{30,43,48,53,58,63,68,73,78,83,88,93,97},{42,47,52,57,62,67,72,77,82,87,92,99,100}),999)</f>
        <v>82</v>
      </c>
      <c r="Q3179">
        <v>1</v>
      </c>
    </row>
    <row r="3180" spans="1:17" x14ac:dyDescent="0.35">
      <c r="A3180" s="7">
        <v>991</v>
      </c>
      <c r="B3180" s="7" t="s">
        <v>9052</v>
      </c>
      <c r="C3180" s="77">
        <v>44823</v>
      </c>
      <c r="D3180" s="7" t="s">
        <v>16</v>
      </c>
      <c r="E3180">
        <v>72.5</v>
      </c>
      <c r="F3180" s="7" t="s">
        <v>8858</v>
      </c>
      <c r="G3180" s="7" t="s">
        <v>8871</v>
      </c>
      <c r="H3180" s="7" t="s">
        <v>9009</v>
      </c>
      <c r="I3180" s="7"/>
      <c r="J3180" s="7">
        <v>60</v>
      </c>
      <c r="K3180" s="7"/>
      <c r="L3180" s="7">
        <v>9.9</v>
      </c>
      <c r="M3180" s="7"/>
      <c r="N3180" s="7"/>
      <c r="O3180" s="7" t="s">
        <v>9056</v>
      </c>
      <c r="P3180" s="16">
        <f>IFERROR(LOOKUP(E3180,{30,43,48,53,58,63,68,73,78,83,88,93,97},{42,47,52,57,62,67,72,77,82,87,92,99,100}),999)</f>
        <v>72</v>
      </c>
      <c r="Q3180">
        <v>1</v>
      </c>
    </row>
    <row r="3181" spans="1:17" x14ac:dyDescent="0.35">
      <c r="A3181" s="7">
        <v>990</v>
      </c>
      <c r="B3181" s="7" t="s">
        <v>9052</v>
      </c>
      <c r="C3181" s="77">
        <v>44826</v>
      </c>
      <c r="D3181" s="7" t="s">
        <v>16</v>
      </c>
      <c r="E3181">
        <v>68.5</v>
      </c>
      <c r="F3181" s="7" t="s">
        <v>8858</v>
      </c>
      <c r="G3181" s="7" t="s">
        <v>9</v>
      </c>
      <c r="H3181" s="7" t="s">
        <v>9053</v>
      </c>
      <c r="I3181" s="7">
        <v>637603</v>
      </c>
      <c r="J3181" s="7">
        <v>18</v>
      </c>
      <c r="K3181" s="157" t="s">
        <v>9055</v>
      </c>
      <c r="L3181" s="159">
        <v>1.2</v>
      </c>
      <c r="M3181" s="159" t="s">
        <v>9000</v>
      </c>
      <c r="N3181" s="7">
        <v>637603</v>
      </c>
      <c r="O3181" s="7" t="s">
        <v>9056</v>
      </c>
      <c r="P3181" s="16">
        <f>IFERROR(LOOKUP(E3181,{30,43,48,53,58,63,68,73,78,83,88,93,97},{42,47,52,57,62,67,72,77,82,87,92,99,100}),999)</f>
        <v>72</v>
      </c>
      <c r="Q3181">
        <v>1</v>
      </c>
    </row>
    <row r="3182" spans="1:17" x14ac:dyDescent="0.35">
      <c r="A3182" s="7">
        <v>989</v>
      </c>
      <c r="B3182" s="7" t="s">
        <v>9052</v>
      </c>
      <c r="C3182" s="77">
        <v>44829</v>
      </c>
      <c r="D3182" s="7" t="s">
        <v>16</v>
      </c>
      <c r="E3182">
        <v>78</v>
      </c>
      <c r="F3182" s="7" t="s">
        <v>8858</v>
      </c>
      <c r="G3182" s="7" t="s">
        <v>8871</v>
      </c>
      <c r="H3182" s="7" t="s">
        <v>9009</v>
      </c>
      <c r="I3182" s="7"/>
      <c r="J3182" s="7">
        <v>60</v>
      </c>
      <c r="K3182" s="7"/>
      <c r="L3182" s="7">
        <v>9.9</v>
      </c>
      <c r="M3182" s="7"/>
      <c r="N3182" s="7"/>
      <c r="O3182" s="7" t="s">
        <v>9056</v>
      </c>
      <c r="P3182" s="16">
        <f>IFERROR(LOOKUP(E3182,{30,43,48,53,58,63,68,73,78,83,88,93,97},{42,47,52,57,62,67,72,77,82,87,92,99,100}),999)</f>
        <v>82</v>
      </c>
      <c r="Q3182">
        <v>1</v>
      </c>
    </row>
    <row r="3183" spans="1:17" x14ac:dyDescent="0.35">
      <c r="A3183" s="7">
        <v>988</v>
      </c>
      <c r="B3183" s="7" t="s">
        <v>9052</v>
      </c>
      <c r="C3183" s="77">
        <v>44829</v>
      </c>
      <c r="D3183" s="7" t="s">
        <v>6</v>
      </c>
      <c r="E3183">
        <v>86.5</v>
      </c>
      <c r="F3183" s="7" t="s">
        <v>8858</v>
      </c>
      <c r="G3183" s="7" t="s">
        <v>8871</v>
      </c>
      <c r="H3183" s="7" t="s">
        <v>9009</v>
      </c>
      <c r="I3183" s="7"/>
      <c r="J3183" s="7">
        <v>18</v>
      </c>
      <c r="K3183" s="7"/>
      <c r="L3183" s="7">
        <v>9.9</v>
      </c>
      <c r="M3183" s="7"/>
      <c r="N3183" s="7"/>
      <c r="O3183" s="7" t="s">
        <v>9056</v>
      </c>
      <c r="P3183" s="16">
        <f>IFERROR(LOOKUP(E3183,{30,43,48,53,58,63,68,73,78,83,88,93,97},{42,47,52,57,62,67,72,77,82,87,92,99,100}),999)</f>
        <v>87</v>
      </c>
      <c r="Q3183">
        <v>1</v>
      </c>
    </row>
    <row r="3184" spans="1:17" x14ac:dyDescent="0.35">
      <c r="A3184" s="7">
        <v>987</v>
      </c>
      <c r="B3184" s="7" t="s">
        <v>9052</v>
      </c>
      <c r="C3184" s="77">
        <v>44831</v>
      </c>
      <c r="D3184" s="7" t="s">
        <v>16</v>
      </c>
      <c r="E3184">
        <v>73</v>
      </c>
      <c r="F3184" s="7" t="s">
        <v>8858</v>
      </c>
      <c r="G3184" s="7" t="s">
        <v>9</v>
      </c>
      <c r="H3184" s="7" t="s">
        <v>9053</v>
      </c>
      <c r="I3184" s="7">
        <v>220509</v>
      </c>
      <c r="J3184" s="7">
        <v>60</v>
      </c>
      <c r="K3184" s="157" t="s">
        <v>9078</v>
      </c>
      <c r="L3184" s="159">
        <v>0.3</v>
      </c>
      <c r="M3184" s="159" t="s">
        <v>9058</v>
      </c>
      <c r="N3184" s="7">
        <v>220509</v>
      </c>
      <c r="O3184" s="7" t="s">
        <v>9056</v>
      </c>
      <c r="P3184" s="16">
        <f>IFERROR(LOOKUP(E3184,{30,43,48,53,58,63,68,73,78,83,88,93,97},{42,47,52,57,62,67,72,77,82,87,92,99,100}),999)</f>
        <v>77</v>
      </c>
      <c r="Q3184">
        <v>1</v>
      </c>
    </row>
    <row r="3185" spans="1:17" x14ac:dyDescent="0.35">
      <c r="A3185" s="7">
        <v>986</v>
      </c>
      <c r="B3185" s="7" t="s">
        <v>9052</v>
      </c>
      <c r="C3185" s="77">
        <v>44831</v>
      </c>
      <c r="D3185" s="7" t="s">
        <v>16</v>
      </c>
      <c r="E3185">
        <v>77.5</v>
      </c>
      <c r="F3185" s="7" t="s">
        <v>8858</v>
      </c>
      <c r="G3185" s="7" t="s">
        <v>8871</v>
      </c>
      <c r="H3185" s="7" t="s">
        <v>9009</v>
      </c>
      <c r="I3185" s="7"/>
      <c r="J3185" s="7">
        <v>18</v>
      </c>
      <c r="K3185" s="7"/>
      <c r="L3185" s="7">
        <v>9.9</v>
      </c>
      <c r="M3185" s="7"/>
      <c r="N3185" s="7"/>
      <c r="O3185" s="7" t="s">
        <v>9056</v>
      </c>
      <c r="P3185" s="16">
        <f>IFERROR(LOOKUP(E3185,{30,43,48,53,58,63,68,73,78,83,88,93,97},{42,47,52,57,62,67,72,77,82,87,92,99,100}),999)</f>
        <v>77</v>
      </c>
      <c r="Q3185">
        <v>1</v>
      </c>
    </row>
    <row r="3186" spans="1:17" x14ac:dyDescent="0.35">
      <c r="A3186" s="7">
        <v>985</v>
      </c>
      <c r="B3186" s="7" t="s">
        <v>9052</v>
      </c>
      <c r="C3186" s="77">
        <v>44831</v>
      </c>
      <c r="D3186" s="7" t="s">
        <v>16</v>
      </c>
      <c r="E3186">
        <v>77.5</v>
      </c>
      <c r="F3186" s="7" t="s">
        <v>8858</v>
      </c>
      <c r="G3186" s="7" t="s">
        <v>8871</v>
      </c>
      <c r="H3186" s="7" t="s">
        <v>9009</v>
      </c>
      <c r="I3186" s="7"/>
      <c r="J3186" s="7">
        <v>18</v>
      </c>
      <c r="K3186" s="7"/>
      <c r="L3186" s="7">
        <v>9.9</v>
      </c>
      <c r="M3186" s="7"/>
      <c r="N3186" s="7"/>
      <c r="O3186" s="7" t="s">
        <v>9056</v>
      </c>
      <c r="P3186" s="16">
        <f>IFERROR(LOOKUP(E3186,{30,43,48,53,58,63,68,73,78,83,88,93,97},{42,47,52,57,62,67,72,77,82,87,92,99,100}),999)</f>
        <v>77</v>
      </c>
      <c r="Q3186">
        <v>1</v>
      </c>
    </row>
    <row r="3187" spans="1:17" x14ac:dyDescent="0.35">
      <c r="A3187" s="7">
        <v>984</v>
      </c>
      <c r="B3187" s="7" t="s">
        <v>9052</v>
      </c>
      <c r="C3187" s="77">
        <v>44832</v>
      </c>
      <c r="D3187" s="7" t="s">
        <v>16</v>
      </c>
      <c r="E3187">
        <v>76</v>
      </c>
      <c r="F3187" s="7" t="s">
        <v>8858</v>
      </c>
      <c r="G3187" s="7" t="s">
        <v>8871</v>
      </c>
      <c r="H3187" s="7" t="s">
        <v>9009</v>
      </c>
      <c r="I3187" s="7"/>
      <c r="J3187" s="7">
        <v>60</v>
      </c>
      <c r="K3187" s="7"/>
      <c r="L3187" s="7">
        <v>9.9</v>
      </c>
      <c r="M3187" s="7"/>
      <c r="N3187" s="7"/>
      <c r="O3187" s="7" t="s">
        <v>9056</v>
      </c>
      <c r="P3187" s="16">
        <f>IFERROR(LOOKUP(E3187,{30,43,48,53,58,63,68,73,78,83,88,93,97},{42,47,52,57,62,67,72,77,82,87,92,99,100}),999)</f>
        <v>77</v>
      </c>
      <c r="Q3187">
        <v>1</v>
      </c>
    </row>
    <row r="3188" spans="1:17" x14ac:dyDescent="0.35">
      <c r="A3188" s="7">
        <v>983</v>
      </c>
      <c r="B3188" s="7" t="s">
        <v>9052</v>
      </c>
      <c r="C3188" s="77">
        <v>44834</v>
      </c>
      <c r="D3188" s="7" t="s">
        <v>16</v>
      </c>
      <c r="E3188">
        <v>77</v>
      </c>
      <c r="F3188" s="7" t="s">
        <v>8858</v>
      </c>
      <c r="G3188" s="7" t="s">
        <v>8871</v>
      </c>
      <c r="H3188" s="7" t="s">
        <v>9009</v>
      </c>
      <c r="I3188" s="7"/>
      <c r="J3188" s="7">
        <v>18</v>
      </c>
      <c r="K3188" s="7"/>
      <c r="L3188" s="7">
        <v>9.9</v>
      </c>
      <c r="M3188" s="7"/>
      <c r="N3188" s="7"/>
      <c r="O3188" s="7" t="s">
        <v>9056</v>
      </c>
      <c r="P3188" s="16">
        <f>IFERROR(LOOKUP(E3188,{30,43,48,53,58,63,68,73,78,83,88,93,97},{42,47,52,57,62,67,72,77,82,87,92,99,100}),999)</f>
        <v>77</v>
      </c>
      <c r="Q3188">
        <v>1</v>
      </c>
    </row>
    <row r="3189" spans="1:17" x14ac:dyDescent="0.35">
      <c r="A3189" s="7">
        <v>982</v>
      </c>
      <c r="B3189" s="7" t="s">
        <v>9052</v>
      </c>
      <c r="C3189" s="77">
        <v>44834</v>
      </c>
      <c r="D3189" s="7" t="s">
        <v>16</v>
      </c>
      <c r="E3189">
        <v>80</v>
      </c>
      <c r="F3189" s="7" t="s">
        <v>8858</v>
      </c>
      <c r="G3189" s="7" t="s">
        <v>9</v>
      </c>
      <c r="H3189" s="7" t="s">
        <v>9053</v>
      </c>
      <c r="I3189" s="7">
        <v>637422</v>
      </c>
      <c r="J3189" s="7">
        <v>18</v>
      </c>
      <c r="K3189" s="157" t="s">
        <v>9109</v>
      </c>
      <c r="L3189" s="159">
        <v>0.3</v>
      </c>
      <c r="M3189" s="159" t="s">
        <v>9058</v>
      </c>
      <c r="N3189" s="7">
        <v>637422</v>
      </c>
      <c r="O3189" s="7" t="s">
        <v>9056</v>
      </c>
      <c r="P3189" s="16">
        <f>IFERROR(LOOKUP(E3189,{30,43,48,53,58,63,68,73,78,83,88,93,97},{42,47,52,57,62,67,72,77,82,87,92,99,100}),999)</f>
        <v>82</v>
      </c>
      <c r="Q3189">
        <v>1</v>
      </c>
    </row>
    <row r="3190" spans="1:17" x14ac:dyDescent="0.35">
      <c r="A3190" s="7">
        <v>981</v>
      </c>
      <c r="B3190" s="7" t="s">
        <v>9052</v>
      </c>
      <c r="C3190" s="77">
        <v>44837</v>
      </c>
      <c r="D3190" s="7" t="s">
        <v>16</v>
      </c>
      <c r="E3190">
        <v>74</v>
      </c>
      <c r="F3190" s="7" t="s">
        <v>8858</v>
      </c>
      <c r="G3190" s="7" t="s">
        <v>9</v>
      </c>
      <c r="H3190" s="7" t="s">
        <v>9009</v>
      </c>
      <c r="I3190" s="7"/>
      <c r="J3190" s="7">
        <v>18</v>
      </c>
      <c r="K3190" s="7"/>
      <c r="L3190" s="7">
        <v>9.9</v>
      </c>
      <c r="M3190" s="7"/>
      <c r="N3190" s="7"/>
      <c r="O3190" s="7" t="s">
        <v>9056</v>
      </c>
      <c r="P3190" s="16">
        <f>IFERROR(LOOKUP(E3190,{30,43,48,53,58,63,68,73,78,83,88,93,97},{42,47,52,57,62,67,72,77,82,87,92,99,100}),999)</f>
        <v>77</v>
      </c>
      <c r="Q3190">
        <v>1</v>
      </c>
    </row>
    <row r="3191" spans="1:17" x14ac:dyDescent="0.35">
      <c r="A3191" s="7">
        <v>980</v>
      </c>
      <c r="B3191" s="7" t="s">
        <v>9052</v>
      </c>
      <c r="C3191" s="77">
        <v>44838</v>
      </c>
      <c r="D3191" s="7" t="s">
        <v>16</v>
      </c>
      <c r="E3191">
        <v>85.5</v>
      </c>
      <c r="F3191" s="7" t="s">
        <v>8858</v>
      </c>
      <c r="G3191" s="7" t="s">
        <v>9</v>
      </c>
      <c r="H3191" s="7" t="s">
        <v>9009</v>
      </c>
      <c r="I3191" s="7"/>
      <c r="J3191" s="7">
        <v>60</v>
      </c>
      <c r="K3191" s="7"/>
      <c r="L3191" s="7">
        <v>9.9</v>
      </c>
      <c r="M3191" s="7"/>
      <c r="N3191" s="7"/>
      <c r="O3191" s="7" t="s">
        <v>9056</v>
      </c>
      <c r="P3191" s="16">
        <f>IFERROR(LOOKUP(E3191,{30,43,48,53,58,63,68,73,78,83,88,93,97},{42,47,52,57,62,67,72,77,82,87,92,99,100}),999)</f>
        <v>87</v>
      </c>
      <c r="Q3191">
        <v>1</v>
      </c>
    </row>
    <row r="3192" spans="1:17" x14ac:dyDescent="0.35">
      <c r="A3192" s="7">
        <v>979</v>
      </c>
      <c r="B3192" s="7" t="s">
        <v>9052</v>
      </c>
      <c r="C3192" s="77">
        <v>44841</v>
      </c>
      <c r="D3192" s="7" t="s">
        <v>16</v>
      </c>
      <c r="E3192">
        <v>82.5</v>
      </c>
      <c r="F3192" s="7" t="s">
        <v>8858</v>
      </c>
      <c r="G3192" s="7" t="s">
        <v>8871</v>
      </c>
      <c r="H3192" s="7" t="s">
        <v>9009</v>
      </c>
      <c r="I3192" s="7"/>
      <c r="J3192" s="7">
        <v>18</v>
      </c>
      <c r="K3192" s="7"/>
      <c r="L3192" s="7">
        <v>9.9</v>
      </c>
      <c r="M3192" s="7"/>
      <c r="N3192" s="7"/>
      <c r="O3192" s="7" t="s">
        <v>9056</v>
      </c>
      <c r="P3192" s="16">
        <f>IFERROR(LOOKUP(E3192,{30,43,48,53,58,63,68,73,78,83,88,93,97},{42,47,52,57,62,67,72,77,82,87,92,99,100}),999)</f>
        <v>82</v>
      </c>
      <c r="Q3192">
        <v>1</v>
      </c>
    </row>
    <row r="3193" spans="1:17" x14ac:dyDescent="0.35">
      <c r="A3193" s="7">
        <v>978</v>
      </c>
      <c r="B3193" s="7" t="s">
        <v>9052</v>
      </c>
      <c r="C3193" s="77">
        <v>44841</v>
      </c>
      <c r="D3193" s="7" t="s">
        <v>16</v>
      </c>
      <c r="E3193">
        <v>78.2</v>
      </c>
      <c r="F3193" s="7" t="s">
        <v>8858</v>
      </c>
      <c r="G3193" s="7" t="s">
        <v>8871</v>
      </c>
      <c r="H3193" s="7" t="s">
        <v>9009</v>
      </c>
      <c r="I3193" s="7"/>
      <c r="J3193" s="7">
        <v>60</v>
      </c>
      <c r="K3193" s="7"/>
      <c r="L3193" s="7">
        <v>9.9</v>
      </c>
      <c r="M3193" s="7"/>
      <c r="N3193" s="7"/>
      <c r="O3193" s="7" t="s">
        <v>9056</v>
      </c>
      <c r="P3193" s="16">
        <f>IFERROR(LOOKUP(E3193,{30,43,48,53,58,63,68,73,78,83,88,93,97},{42,47,52,57,62,67,72,77,82,87,92,99,100}),999)</f>
        <v>82</v>
      </c>
      <c r="Q3193">
        <v>1</v>
      </c>
    </row>
    <row r="3194" spans="1:17" x14ac:dyDescent="0.35">
      <c r="A3194" s="7">
        <v>977</v>
      </c>
      <c r="B3194" s="7" t="s">
        <v>9052</v>
      </c>
      <c r="C3194" s="77">
        <v>44843</v>
      </c>
      <c r="D3194" s="7" t="s">
        <v>16</v>
      </c>
      <c r="E3194">
        <v>80</v>
      </c>
      <c r="F3194" s="7" t="s">
        <v>8858</v>
      </c>
      <c r="G3194" s="7" t="s">
        <v>8871</v>
      </c>
      <c r="H3194" s="7" t="s">
        <v>9009</v>
      </c>
      <c r="I3194" s="7"/>
      <c r="J3194" s="7">
        <v>18</v>
      </c>
      <c r="K3194" s="7"/>
      <c r="L3194" s="7">
        <v>9.9</v>
      </c>
      <c r="M3194" s="7"/>
      <c r="N3194" s="7"/>
      <c r="O3194" s="7" t="s">
        <v>9056</v>
      </c>
      <c r="P3194" s="16">
        <f>IFERROR(LOOKUP(E3194,{30,43,48,53,58,63,68,73,78,83,88,93,97},{42,47,52,57,62,67,72,77,82,87,92,99,100}),999)</f>
        <v>82</v>
      </c>
      <c r="Q3194">
        <v>1</v>
      </c>
    </row>
    <row r="3195" spans="1:17" x14ac:dyDescent="0.35">
      <c r="A3195" s="7">
        <v>976</v>
      </c>
      <c r="B3195" s="7" t="s">
        <v>9052</v>
      </c>
      <c r="C3195" s="77">
        <v>44843</v>
      </c>
      <c r="D3195" s="7" t="s">
        <v>16</v>
      </c>
      <c r="E3195">
        <v>83</v>
      </c>
      <c r="F3195" s="7" t="s">
        <v>8858</v>
      </c>
      <c r="G3195" s="7" t="s">
        <v>8871</v>
      </c>
      <c r="H3195" s="7" t="s">
        <v>9009</v>
      </c>
      <c r="I3195" s="7"/>
      <c r="J3195" s="7">
        <v>18</v>
      </c>
      <c r="K3195" s="7"/>
      <c r="L3195" s="7">
        <v>9.9</v>
      </c>
      <c r="M3195" s="7"/>
      <c r="N3195" s="7"/>
      <c r="O3195" s="7" t="s">
        <v>9056</v>
      </c>
      <c r="P3195" s="16">
        <f>IFERROR(LOOKUP(E3195,{30,43,48,53,58,63,68,73,78,83,88,93,97},{42,47,52,57,62,67,72,77,82,87,92,99,100}),999)</f>
        <v>87</v>
      </c>
      <c r="Q3195">
        <v>1</v>
      </c>
    </row>
    <row r="3196" spans="1:17" x14ac:dyDescent="0.35">
      <c r="A3196" s="7">
        <v>975</v>
      </c>
      <c r="B3196" s="7" t="s">
        <v>9052</v>
      </c>
      <c r="C3196" s="77">
        <v>44843</v>
      </c>
      <c r="D3196" s="7" t="s">
        <v>16</v>
      </c>
      <c r="E3196">
        <v>73.5</v>
      </c>
      <c r="F3196" s="7" t="s">
        <v>8858</v>
      </c>
      <c r="G3196" s="7" t="s">
        <v>8871</v>
      </c>
      <c r="H3196" s="7" t="s">
        <v>9009</v>
      </c>
      <c r="I3196" s="7"/>
      <c r="J3196" s="7">
        <v>60</v>
      </c>
      <c r="K3196" s="7"/>
      <c r="L3196" s="7">
        <v>9.9</v>
      </c>
      <c r="M3196" s="7"/>
      <c r="N3196" s="7"/>
      <c r="O3196" s="7" t="s">
        <v>9056</v>
      </c>
      <c r="P3196" s="16">
        <f>IFERROR(LOOKUP(E3196,{30,43,48,53,58,63,68,73,78,83,88,93,97},{42,47,52,57,62,67,72,77,82,87,92,99,100}),999)</f>
        <v>77</v>
      </c>
      <c r="Q3196">
        <v>1</v>
      </c>
    </row>
    <row r="3197" spans="1:17" x14ac:dyDescent="0.35">
      <c r="A3197" s="7">
        <v>974</v>
      </c>
      <c r="B3197" s="7" t="s">
        <v>9052</v>
      </c>
      <c r="C3197" s="77">
        <v>44852</v>
      </c>
      <c r="D3197" s="7" t="s">
        <v>16</v>
      </c>
      <c r="E3197">
        <v>74</v>
      </c>
      <c r="F3197" s="7" t="s">
        <v>8858</v>
      </c>
      <c r="G3197" s="7" t="s">
        <v>8871</v>
      </c>
      <c r="H3197" s="7" t="s">
        <v>9009</v>
      </c>
      <c r="I3197" s="7"/>
      <c r="J3197" s="7">
        <v>18</v>
      </c>
      <c r="K3197" s="7"/>
      <c r="L3197" s="7">
        <v>9.9</v>
      </c>
      <c r="M3197" s="7"/>
      <c r="N3197" s="7"/>
      <c r="O3197" s="7" t="s">
        <v>9056</v>
      </c>
      <c r="P3197" s="16">
        <f>IFERROR(LOOKUP(E3197,{30,43,48,53,58,63,68,73,78,83,88,93,97},{42,47,52,57,62,67,72,77,82,87,92,99,100}),999)</f>
        <v>77</v>
      </c>
      <c r="Q3197">
        <v>1</v>
      </c>
    </row>
    <row r="3198" spans="1:17" x14ac:dyDescent="0.35">
      <c r="A3198" s="7">
        <v>973</v>
      </c>
      <c r="B3198" s="7" t="s">
        <v>9052</v>
      </c>
      <c r="C3198" s="1">
        <v>44847</v>
      </c>
      <c r="D3198" s="7" t="s">
        <v>16</v>
      </c>
      <c r="E3198">
        <v>77</v>
      </c>
      <c r="F3198" s="7" t="s">
        <v>8858</v>
      </c>
      <c r="G3198" s="7" t="s">
        <v>8871</v>
      </c>
      <c r="H3198" s="7" t="s">
        <v>9009</v>
      </c>
      <c r="J3198" s="7">
        <v>60</v>
      </c>
      <c r="L3198" s="7">
        <v>9.9</v>
      </c>
      <c r="O3198" s="7" t="s">
        <v>9056</v>
      </c>
      <c r="P3198" s="16">
        <f>IFERROR(LOOKUP(E3198,{30,43,48,53,58,63,68,73,78,83,88,93,97},{42,47,52,57,62,67,72,77,82,87,92,99,100}),999)</f>
        <v>77</v>
      </c>
      <c r="Q3198">
        <v>1</v>
      </c>
    </row>
    <row r="3199" spans="1:17" x14ac:dyDescent="0.35">
      <c r="A3199" s="7">
        <v>972</v>
      </c>
      <c r="B3199" s="7" t="s">
        <v>9052</v>
      </c>
      <c r="C3199" s="1">
        <v>44849</v>
      </c>
      <c r="D3199" s="7" t="s">
        <v>16</v>
      </c>
      <c r="E3199">
        <v>88</v>
      </c>
      <c r="F3199" s="7" t="s">
        <v>8858</v>
      </c>
      <c r="G3199" s="7" t="s">
        <v>8871</v>
      </c>
      <c r="H3199" s="7" t="s">
        <v>9009</v>
      </c>
      <c r="J3199" s="7">
        <v>18</v>
      </c>
      <c r="L3199" s="7">
        <v>9.9</v>
      </c>
      <c r="O3199" s="7" t="s">
        <v>9056</v>
      </c>
      <c r="P3199" s="16">
        <f>IFERROR(LOOKUP(E3199,{30,43,48,53,58,63,68,73,78,83,88,93,97},{42,47,52,57,62,67,72,77,82,87,92,99,100}),999)</f>
        <v>92</v>
      </c>
      <c r="Q3199">
        <v>1</v>
      </c>
    </row>
    <row r="3200" spans="1:17" x14ac:dyDescent="0.35">
      <c r="A3200" s="7">
        <v>971</v>
      </c>
      <c r="B3200" s="7" t="s">
        <v>9052</v>
      </c>
      <c r="C3200" s="1">
        <v>44849</v>
      </c>
      <c r="D3200" s="7" t="s">
        <v>16</v>
      </c>
      <c r="E3200">
        <v>83</v>
      </c>
      <c r="F3200" s="7" t="s">
        <v>8858</v>
      </c>
      <c r="G3200" s="7" t="s">
        <v>8871</v>
      </c>
      <c r="H3200" s="7" t="s">
        <v>9009</v>
      </c>
      <c r="J3200" s="7">
        <v>60</v>
      </c>
      <c r="L3200" s="7">
        <v>9.9</v>
      </c>
      <c r="O3200" s="7" t="s">
        <v>9056</v>
      </c>
      <c r="P3200" s="16">
        <f>IFERROR(LOOKUP(E3200,{30,43,48,53,58,63,68,73,78,83,88,93,97},{42,47,52,57,62,67,72,77,82,87,92,99,100}),999)</f>
        <v>87</v>
      </c>
      <c r="Q3200">
        <v>1</v>
      </c>
    </row>
    <row r="3201" spans="1:17" x14ac:dyDescent="0.35">
      <c r="A3201" s="7">
        <v>970</v>
      </c>
      <c r="B3201" s="7" t="s">
        <v>9052</v>
      </c>
      <c r="C3201" s="1">
        <v>44850</v>
      </c>
      <c r="D3201" s="7" t="s">
        <v>16</v>
      </c>
      <c r="E3201">
        <v>82</v>
      </c>
      <c r="F3201" s="7" t="s">
        <v>8858</v>
      </c>
      <c r="G3201" s="7" t="s">
        <v>8871</v>
      </c>
      <c r="H3201" s="7" t="s">
        <v>9009</v>
      </c>
      <c r="J3201" s="7">
        <v>18</v>
      </c>
      <c r="L3201" s="7">
        <v>9.9</v>
      </c>
      <c r="O3201" s="7" t="s">
        <v>9056</v>
      </c>
      <c r="P3201" s="16">
        <f>IFERROR(LOOKUP(E3201,{30,43,48,53,58,63,68,73,78,83,88,93,97},{42,47,52,57,62,67,72,77,82,87,92,99,100}),999)</f>
        <v>82</v>
      </c>
      <c r="Q3201">
        <v>1</v>
      </c>
    </row>
    <row r="3202" spans="1:17" x14ac:dyDescent="0.35">
      <c r="A3202" s="7">
        <v>969</v>
      </c>
      <c r="B3202" s="7" t="s">
        <v>9052</v>
      </c>
      <c r="C3202" s="1">
        <v>44851</v>
      </c>
      <c r="D3202" s="7" t="s">
        <v>16</v>
      </c>
      <c r="E3202">
        <v>78</v>
      </c>
      <c r="F3202" s="7" t="s">
        <v>8858</v>
      </c>
      <c r="G3202" s="7" t="s">
        <v>8871</v>
      </c>
      <c r="H3202" s="7" t="s">
        <v>9009</v>
      </c>
      <c r="J3202" s="7">
        <v>18</v>
      </c>
      <c r="L3202" s="7">
        <v>9.9</v>
      </c>
      <c r="O3202" s="7" t="s">
        <v>9056</v>
      </c>
      <c r="P3202" s="16">
        <f>IFERROR(LOOKUP(E3202,{30,43,48,53,58,63,68,73,78,83,88,93,97},{42,47,52,57,62,67,72,77,82,87,92,99,100}),999)</f>
        <v>82</v>
      </c>
      <c r="Q3202">
        <v>1</v>
      </c>
    </row>
    <row r="3203" spans="1:17" x14ac:dyDescent="0.35">
      <c r="A3203" s="7">
        <v>968</v>
      </c>
      <c r="B3203" s="7" t="s">
        <v>9052</v>
      </c>
      <c r="C3203" s="1">
        <v>44853</v>
      </c>
      <c r="D3203" s="7" t="s">
        <v>6</v>
      </c>
      <c r="E3203">
        <v>96</v>
      </c>
      <c r="F3203" s="7" t="s">
        <v>8858</v>
      </c>
      <c r="G3203" s="7" t="s">
        <v>8871</v>
      </c>
      <c r="H3203" s="7" t="s">
        <v>9009</v>
      </c>
      <c r="J3203" s="7">
        <v>18</v>
      </c>
      <c r="L3203" s="7">
        <v>9.9</v>
      </c>
      <c r="O3203" s="7" t="s">
        <v>9056</v>
      </c>
      <c r="P3203" s="16">
        <f>IFERROR(LOOKUP(E3203,{30,43,48,53,58,63,68,73,78,83,88,93,97},{42,47,52,57,62,67,72,77,82,87,92,99,100}),999)</f>
        <v>99</v>
      </c>
      <c r="Q3203">
        <v>1</v>
      </c>
    </row>
    <row r="3204" spans="1:17" ht="29" x14ac:dyDescent="0.35">
      <c r="A3204" s="7">
        <v>967</v>
      </c>
      <c r="B3204" s="7" t="s">
        <v>9052</v>
      </c>
      <c r="C3204" s="1">
        <v>44860</v>
      </c>
      <c r="D3204" s="7" t="s">
        <v>16</v>
      </c>
      <c r="E3204">
        <v>78</v>
      </c>
      <c r="F3204" s="7" t="s">
        <v>8858</v>
      </c>
      <c r="G3204" s="7" t="s">
        <v>9</v>
      </c>
      <c r="H3204" s="7" t="s">
        <v>9053</v>
      </c>
      <c r="I3204" s="7">
        <v>220269</v>
      </c>
      <c r="J3204" s="7">
        <v>18</v>
      </c>
      <c r="K3204" s="157" t="s">
        <v>9113</v>
      </c>
      <c r="L3204" s="159">
        <v>0.3</v>
      </c>
      <c r="M3204" s="159" t="s">
        <v>9058</v>
      </c>
      <c r="N3204" s="7">
        <v>220269</v>
      </c>
      <c r="O3204" s="7" t="s">
        <v>9056</v>
      </c>
      <c r="P3204" s="16">
        <f>IFERROR(LOOKUP(E3204,{30,43,48,53,58,63,68,73,78,83,88,93,97},{42,47,52,57,62,67,72,77,82,87,92,99,100}),999)</f>
        <v>82</v>
      </c>
      <c r="Q3204">
        <v>1</v>
      </c>
    </row>
    <row r="3205" spans="1:17" x14ac:dyDescent="0.35">
      <c r="A3205" s="7">
        <v>966</v>
      </c>
      <c r="B3205" s="7" t="s">
        <v>9052</v>
      </c>
      <c r="C3205" s="1">
        <v>44860</v>
      </c>
      <c r="D3205" s="7" t="s">
        <v>16</v>
      </c>
      <c r="E3205">
        <v>76.5</v>
      </c>
      <c r="F3205" s="7" t="s">
        <v>8858</v>
      </c>
      <c r="G3205" s="7" t="s">
        <v>8871</v>
      </c>
      <c r="H3205" s="7" t="s">
        <v>9009</v>
      </c>
      <c r="J3205" s="7">
        <v>60</v>
      </c>
      <c r="L3205" s="7">
        <v>9.9</v>
      </c>
      <c r="O3205" s="7" t="s">
        <v>9056</v>
      </c>
      <c r="P3205" s="16">
        <f>IFERROR(LOOKUP(E3205,{30,43,48,53,58,63,68,73,78,83,88,93,97},{42,47,52,57,62,67,72,77,82,87,92,99,100}),999)</f>
        <v>77</v>
      </c>
      <c r="Q3205">
        <v>1</v>
      </c>
    </row>
    <row r="3206" spans="1:17" x14ac:dyDescent="0.35">
      <c r="A3206" s="7">
        <v>965</v>
      </c>
      <c r="B3206" s="7" t="s">
        <v>9052</v>
      </c>
      <c r="C3206" s="1">
        <v>44867</v>
      </c>
      <c r="D3206" s="7" t="s">
        <v>16</v>
      </c>
      <c r="E3206">
        <v>87</v>
      </c>
      <c r="F3206" s="7" t="s">
        <v>8858</v>
      </c>
      <c r="G3206" s="7" t="s">
        <v>8871</v>
      </c>
      <c r="H3206" s="7" t="s">
        <v>9009</v>
      </c>
      <c r="J3206" s="7">
        <v>60</v>
      </c>
      <c r="L3206" s="7">
        <v>9.9</v>
      </c>
      <c r="O3206" s="7" t="s">
        <v>9056</v>
      </c>
      <c r="P3206" s="16">
        <f>IFERROR(LOOKUP(E3206,{30,43,48,53,58,63,68,73,78,83,88,93,97},{42,47,52,57,62,67,72,77,82,87,92,99,100}),999)</f>
        <v>87</v>
      </c>
      <c r="Q3206">
        <v>1</v>
      </c>
    </row>
    <row r="3207" spans="1:17" x14ac:dyDescent="0.35">
      <c r="A3207" s="7">
        <v>964</v>
      </c>
      <c r="B3207" s="7" t="s">
        <v>9052</v>
      </c>
      <c r="C3207" s="1">
        <v>44867</v>
      </c>
      <c r="D3207" s="7" t="s">
        <v>6</v>
      </c>
      <c r="E3207">
        <v>90</v>
      </c>
      <c r="F3207" s="7" t="s">
        <v>8858</v>
      </c>
      <c r="G3207" s="7" t="s">
        <v>8871</v>
      </c>
      <c r="H3207" s="7" t="s">
        <v>9009</v>
      </c>
      <c r="J3207" s="7">
        <v>18</v>
      </c>
      <c r="L3207" s="7">
        <v>9.9</v>
      </c>
      <c r="O3207" s="7" t="s">
        <v>9056</v>
      </c>
      <c r="P3207" s="16">
        <f>IFERROR(LOOKUP(E3207,{30,43,48,53,58,63,68,73,78,83,88,93,97},{42,47,52,57,62,67,72,77,82,87,92,99,100}),999)</f>
        <v>92</v>
      </c>
      <c r="Q3207">
        <v>1</v>
      </c>
    </row>
  </sheetData>
  <mergeCells count="10">
    <mergeCell ref="AS4:BB4"/>
    <mergeCell ref="S35:S47"/>
    <mergeCell ref="S48:S60"/>
    <mergeCell ref="AH33:AQ33"/>
    <mergeCell ref="BK6:BK18"/>
    <mergeCell ref="BK19:BK31"/>
    <mergeCell ref="S6:S18"/>
    <mergeCell ref="S19:S31"/>
    <mergeCell ref="X4:AG4"/>
    <mergeCell ref="AH4:AQ4"/>
  </mergeCells>
  <conditionalFormatting sqref="A3:A2391">
    <cfRule type="duplicateValues" dxfId="5" priority="1"/>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DDFD-1513-46F4-BD36-DDE92E70BB2F}">
  <dimension ref="B1:BU99"/>
  <sheetViews>
    <sheetView workbookViewId="0">
      <selection activeCell="T15" sqref="T15"/>
    </sheetView>
  </sheetViews>
  <sheetFormatPr defaultRowHeight="14.5" x14ac:dyDescent="0.35"/>
  <cols>
    <col min="2" max="2" width="13.81640625" bestFit="1" customWidth="1"/>
    <col min="3" max="3" width="11.26953125" customWidth="1"/>
    <col min="4" max="16" width="5.81640625" customWidth="1"/>
    <col min="17" max="29" width="5.26953125" customWidth="1"/>
    <col min="30" max="30" width="8" customWidth="1"/>
    <col min="31" max="43" width="5.26953125" customWidth="1"/>
    <col min="44" max="44" width="3.26953125" customWidth="1"/>
    <col min="45" max="52" width="5" customWidth="1"/>
    <col min="53" max="53" width="5.54296875" bestFit="1" customWidth="1"/>
    <col min="54" max="57" width="5" customWidth="1"/>
    <col min="58" max="58" width="3.26953125" customWidth="1"/>
    <col min="59" max="60" width="12.54296875" customWidth="1"/>
    <col min="64" max="64" width="4.453125" customWidth="1"/>
    <col min="65" max="68" width="7.453125" customWidth="1"/>
    <col min="70" max="70" width="10.1796875" bestFit="1" customWidth="1"/>
  </cols>
  <sheetData>
    <row r="1" spans="2:73" x14ac:dyDescent="0.35">
      <c r="AS1" s="210" t="s">
        <v>9150</v>
      </c>
      <c r="AT1" s="210"/>
      <c r="AU1" s="210"/>
      <c r="AV1" s="210"/>
      <c r="AW1" s="210"/>
      <c r="AX1" s="210"/>
      <c r="AY1" s="210"/>
      <c r="AZ1" s="210"/>
      <c r="BA1" s="210"/>
      <c r="BB1" s="210"/>
      <c r="BC1" s="210"/>
      <c r="BD1" s="210"/>
      <c r="BE1" s="210"/>
      <c r="BI1" t="s">
        <v>9153</v>
      </c>
      <c r="BM1" s="211" t="s">
        <v>9272</v>
      </c>
      <c r="BN1" s="211"/>
      <c r="BO1" s="211"/>
    </row>
    <row r="2" spans="2:73" x14ac:dyDescent="0.35">
      <c r="D2" s="211" t="s">
        <v>9147</v>
      </c>
      <c r="E2" s="211"/>
      <c r="F2" s="211"/>
      <c r="G2" s="211"/>
      <c r="H2" s="211"/>
      <c r="I2" s="211"/>
      <c r="J2" s="211"/>
      <c r="K2" s="211"/>
      <c r="L2" s="211"/>
      <c r="M2" s="211"/>
      <c r="N2" s="211"/>
      <c r="O2" s="211"/>
      <c r="P2" s="211"/>
      <c r="Q2" s="236" t="s">
        <v>9148</v>
      </c>
      <c r="R2" s="211"/>
      <c r="S2" s="211"/>
      <c r="T2" s="211"/>
      <c r="U2" s="211"/>
      <c r="V2" s="211"/>
      <c r="W2" s="211"/>
      <c r="X2" s="211"/>
      <c r="Y2" s="211"/>
      <c r="Z2" s="211"/>
      <c r="AA2" s="211"/>
      <c r="AB2" s="211"/>
      <c r="AC2" s="211"/>
      <c r="AD2" s="210" t="s">
        <v>9143</v>
      </c>
      <c r="AE2" s="211" t="s">
        <v>9149</v>
      </c>
      <c r="AF2" s="211"/>
      <c r="AG2" s="211"/>
      <c r="AH2" s="211"/>
      <c r="AI2" s="211"/>
      <c r="AJ2" s="211"/>
      <c r="AK2" s="211"/>
      <c r="AL2" s="211"/>
      <c r="AM2" s="211"/>
      <c r="AN2" s="211"/>
      <c r="AO2" s="211"/>
      <c r="AP2" s="211"/>
      <c r="AQ2" s="211"/>
      <c r="AS2" s="210"/>
      <c r="AT2" s="210"/>
      <c r="AU2" s="210"/>
      <c r="AV2" s="210"/>
      <c r="AW2" s="210"/>
      <c r="AX2" s="210"/>
      <c r="AY2" s="210"/>
      <c r="AZ2" s="210"/>
      <c r="BA2" s="210"/>
      <c r="BB2" s="210"/>
      <c r="BC2" s="210"/>
      <c r="BD2" s="210"/>
      <c r="BE2" s="210"/>
      <c r="BI2">
        <v>2022</v>
      </c>
      <c r="BK2" s="19">
        <f>SUM(BK5:BK49)</f>
        <v>1436.9413539119446</v>
      </c>
      <c r="BN2" s="18">
        <f>SUM(BM5:BO49)</f>
        <v>2603.9357026646871</v>
      </c>
    </row>
    <row r="3" spans="2:73" x14ac:dyDescent="0.35">
      <c r="C3" t="s">
        <v>9142</v>
      </c>
      <c r="D3">
        <f t="shared" ref="D3:P3" si="0">SUM(D5:D50)</f>
        <v>0</v>
      </c>
      <c r="E3">
        <f t="shared" si="0"/>
        <v>0</v>
      </c>
      <c r="F3">
        <f t="shared" si="0"/>
        <v>0</v>
      </c>
      <c r="G3">
        <f t="shared" si="0"/>
        <v>0</v>
      </c>
      <c r="H3">
        <f t="shared" si="0"/>
        <v>1</v>
      </c>
      <c r="I3">
        <f t="shared" si="0"/>
        <v>13</v>
      </c>
      <c r="J3">
        <f t="shared" si="0"/>
        <v>62</v>
      </c>
      <c r="K3">
        <f t="shared" si="0"/>
        <v>200</v>
      </c>
      <c r="L3">
        <f t="shared" si="0"/>
        <v>251</v>
      </c>
      <c r="M3">
        <f t="shared" si="0"/>
        <v>130</v>
      </c>
      <c r="N3">
        <f t="shared" si="0"/>
        <v>21</v>
      </c>
      <c r="O3">
        <f t="shared" si="0"/>
        <v>2</v>
      </c>
      <c r="P3">
        <f t="shared" si="0"/>
        <v>0</v>
      </c>
      <c r="Q3" s="180">
        <f>SUM(Q5:Q49)</f>
        <v>0</v>
      </c>
      <c r="R3" s="19">
        <f t="shared" ref="R3:AQ3" si="1">SUM(R5:R49)</f>
        <v>0</v>
      </c>
      <c r="S3" s="19">
        <f t="shared" si="1"/>
        <v>0</v>
      </c>
      <c r="T3" s="19">
        <f t="shared" si="1"/>
        <v>0</v>
      </c>
      <c r="U3" s="19">
        <f t="shared" si="1"/>
        <v>1</v>
      </c>
      <c r="V3" s="19">
        <f t="shared" si="1"/>
        <v>13</v>
      </c>
      <c r="W3" s="19">
        <f t="shared" si="1"/>
        <v>62</v>
      </c>
      <c r="X3" s="19">
        <f t="shared" si="1"/>
        <v>199.99999999999994</v>
      </c>
      <c r="Y3" s="19">
        <f t="shared" si="1"/>
        <v>251.00000000000003</v>
      </c>
      <c r="Z3" s="19">
        <f t="shared" si="1"/>
        <v>130</v>
      </c>
      <c r="AA3" s="19">
        <f t="shared" si="1"/>
        <v>21</v>
      </c>
      <c r="AB3" s="19">
        <f t="shared" si="1"/>
        <v>2</v>
      </c>
      <c r="AC3" s="19">
        <f t="shared" si="1"/>
        <v>0</v>
      </c>
      <c r="AD3" s="210"/>
      <c r="AE3" s="19">
        <f t="shared" si="1"/>
        <v>0</v>
      </c>
      <c r="AF3" s="19">
        <f t="shared" si="1"/>
        <v>0</v>
      </c>
      <c r="AG3" s="19">
        <f t="shared" si="1"/>
        <v>0</v>
      </c>
      <c r="AH3" s="19">
        <f t="shared" si="1"/>
        <v>0</v>
      </c>
      <c r="AI3" s="19">
        <f t="shared" si="1"/>
        <v>1.0075035227221805</v>
      </c>
      <c r="AJ3" s="19">
        <f t="shared" si="1"/>
        <v>10.761937350480002</v>
      </c>
      <c r="AK3" s="19">
        <f t="shared" si="1"/>
        <v>54.239999249680373</v>
      </c>
      <c r="AL3" s="19">
        <f t="shared" si="1"/>
        <v>260.6152580589108</v>
      </c>
      <c r="AM3" s="19">
        <f t="shared" si="1"/>
        <v>392.97736509885686</v>
      </c>
      <c r="AN3" s="19">
        <f t="shared" si="1"/>
        <v>219.53598806427675</v>
      </c>
      <c r="AO3" s="19">
        <f t="shared" si="1"/>
        <v>48.057391512384285</v>
      </c>
      <c r="AP3" s="19">
        <f t="shared" si="1"/>
        <v>3.3155577120467732</v>
      </c>
      <c r="AQ3" s="19">
        <f t="shared" si="1"/>
        <v>0</v>
      </c>
      <c r="AS3" s="18">
        <v>0</v>
      </c>
      <c r="AT3" s="18">
        <v>0</v>
      </c>
      <c r="AU3" s="18">
        <v>0</v>
      </c>
      <c r="AV3" s="18">
        <v>0</v>
      </c>
      <c r="AW3" s="18">
        <v>0</v>
      </c>
      <c r="AX3" s="18">
        <v>0</v>
      </c>
      <c r="AY3" s="18">
        <v>25.082464629585814</v>
      </c>
      <c r="AZ3" s="18">
        <v>203.85150436868383</v>
      </c>
      <c r="BA3" s="18">
        <v>302.84432009485465</v>
      </c>
      <c r="BB3" s="18">
        <v>200.64265782705598</v>
      </c>
      <c r="BC3" s="18">
        <v>16.520406991764638</v>
      </c>
      <c r="BD3" s="18">
        <v>8</v>
      </c>
      <c r="BE3" s="18">
        <v>0</v>
      </c>
      <c r="BI3" s="18"/>
      <c r="BN3" s="18">
        <f>BK2+BK51+BL51</f>
        <v>2603.9357026646849</v>
      </c>
      <c r="BO3" t="s">
        <v>9271</v>
      </c>
    </row>
    <row r="4" spans="2:73" x14ac:dyDescent="0.35">
      <c r="B4" t="s">
        <v>8830</v>
      </c>
      <c r="C4" t="s">
        <v>9012</v>
      </c>
      <c r="D4" s="179">
        <v>42</v>
      </c>
      <c r="E4" s="179">
        <v>47</v>
      </c>
      <c r="F4" s="179">
        <v>52</v>
      </c>
      <c r="G4" s="179">
        <v>57</v>
      </c>
      <c r="H4" s="179">
        <v>62</v>
      </c>
      <c r="I4" s="179">
        <v>67</v>
      </c>
      <c r="J4" s="179">
        <v>72</v>
      </c>
      <c r="K4" s="179">
        <v>77</v>
      </c>
      <c r="L4" s="179">
        <v>82</v>
      </c>
      <c r="M4" s="179">
        <v>87</v>
      </c>
      <c r="N4" s="179">
        <v>92</v>
      </c>
      <c r="O4" s="179">
        <v>99</v>
      </c>
      <c r="P4" s="179">
        <v>100</v>
      </c>
      <c r="Q4" s="181">
        <v>42</v>
      </c>
      <c r="R4" s="179">
        <v>47</v>
      </c>
      <c r="S4" s="179">
        <v>52</v>
      </c>
      <c r="T4" s="179">
        <v>57</v>
      </c>
      <c r="U4" s="179">
        <v>62</v>
      </c>
      <c r="V4" s="179">
        <v>67</v>
      </c>
      <c r="W4" s="179">
        <v>72</v>
      </c>
      <c r="X4" s="179">
        <v>77</v>
      </c>
      <c r="Y4" s="179">
        <v>82</v>
      </c>
      <c r="Z4" s="179">
        <v>87</v>
      </c>
      <c r="AA4" s="179">
        <v>92</v>
      </c>
      <c r="AB4" s="179">
        <v>99</v>
      </c>
      <c r="AC4" s="179">
        <v>100</v>
      </c>
      <c r="AD4" s="210"/>
      <c r="AE4" s="179">
        <v>42</v>
      </c>
      <c r="AF4" s="179">
        <v>47</v>
      </c>
      <c r="AG4" s="179">
        <v>52</v>
      </c>
      <c r="AH4" s="179">
        <v>57</v>
      </c>
      <c r="AI4" s="179">
        <v>62</v>
      </c>
      <c r="AJ4" s="179">
        <v>67</v>
      </c>
      <c r="AK4" s="179">
        <v>72</v>
      </c>
      <c r="AL4" s="179">
        <v>77</v>
      </c>
      <c r="AM4" s="179">
        <v>82</v>
      </c>
      <c r="AN4" s="179">
        <v>87</v>
      </c>
      <c r="AO4" s="179">
        <v>92</v>
      </c>
      <c r="AP4" s="179">
        <v>99</v>
      </c>
      <c r="AQ4" s="179">
        <v>100</v>
      </c>
      <c r="AS4" s="179">
        <v>42</v>
      </c>
      <c r="AT4" s="179">
        <v>47</v>
      </c>
      <c r="AU4" s="179">
        <v>52</v>
      </c>
      <c r="AV4" s="179">
        <v>57</v>
      </c>
      <c r="AW4" s="179">
        <v>62</v>
      </c>
      <c r="AX4" s="179">
        <v>67</v>
      </c>
      <c r="AY4" s="179">
        <v>72</v>
      </c>
      <c r="AZ4" s="179">
        <v>77</v>
      </c>
      <c r="BA4" s="179">
        <v>82</v>
      </c>
      <c r="BB4" s="179">
        <v>87</v>
      </c>
      <c r="BC4" s="179">
        <v>92</v>
      </c>
      <c r="BD4" s="179">
        <v>99</v>
      </c>
      <c r="BE4" s="179">
        <v>100</v>
      </c>
      <c r="BG4" t="s">
        <v>9151</v>
      </c>
      <c r="BI4" s="18" t="s">
        <v>9152</v>
      </c>
      <c r="BJ4" t="s">
        <v>9020</v>
      </c>
      <c r="BK4" t="s">
        <v>8863</v>
      </c>
      <c r="BM4" t="s">
        <v>16</v>
      </c>
      <c r="BN4" t="s">
        <v>6</v>
      </c>
      <c r="BO4" t="s">
        <v>9270</v>
      </c>
    </row>
    <row r="5" spans="2:73" x14ac:dyDescent="0.35">
      <c r="B5" s="25" t="s">
        <v>9130</v>
      </c>
      <c r="C5" s="25">
        <f>VLOOKUP(B5,'hauled fish'!$K$3:$N$2391,4,FALSE)</f>
        <v>220391</v>
      </c>
      <c r="D5">
        <f>SUMIFS('hauled fish'!$Q$3:$Q$3207,'hauled fish'!$P$3:$P$3207,'hauled Hat'!D$4,'hauled fish'!$K$3:$K$3207,'hauled Hat'!$B5,'hauled fish'!$D$3:$D$3207,"F")</f>
        <v>0</v>
      </c>
      <c r="E5">
        <f>SUMIFS('hauled fish'!$Q$3:$Q$3207,'hauled fish'!$P$3:$P$3207,'hauled Hat'!E$4,'hauled fish'!$K$3:$K$3207,'hauled Hat'!$B5,'hauled fish'!$D$3:$D$3207,"F")</f>
        <v>0</v>
      </c>
      <c r="F5">
        <f>SUMIFS('hauled fish'!$Q$3:$Q$3207,'hauled fish'!$P$3:$P$3207,'hauled Hat'!F$4,'hauled fish'!$K$3:$K$3207,'hauled Hat'!$B5,'hauled fish'!$D$3:$D$3207,"F")</f>
        <v>0</v>
      </c>
      <c r="G5">
        <f>SUMIFS('hauled fish'!$Q$3:$Q$3207,'hauled fish'!$P$3:$P$3207,'hauled Hat'!G$4,'hauled fish'!$K$3:$K$3207,'hauled Hat'!$B5,'hauled fish'!$D$3:$D$3207,"F")</f>
        <v>0</v>
      </c>
      <c r="H5">
        <f>SUMIFS('hauled fish'!$Q$3:$Q$3207,'hauled fish'!$P$3:$P$3207,'hauled Hat'!H$4,'hauled fish'!$K$3:$K$3207,'hauled Hat'!$B5,'hauled fish'!$D$3:$D$3207,"F")</f>
        <v>0</v>
      </c>
      <c r="I5">
        <f>SUMIFS('hauled fish'!$Q$3:$Q$3207,'hauled fish'!$P$3:$P$3207,'hauled Hat'!I$4,'hauled fish'!$K$3:$K$3207,'hauled Hat'!$B5,'hauled fish'!$D$3:$D$3207,"F")</f>
        <v>0</v>
      </c>
      <c r="J5">
        <f>SUMIFS('hauled fish'!$Q$3:$Q$3207,'hauled fish'!$P$3:$P$3207,'hauled Hat'!J$4,'hauled fish'!$K$3:$K$3207,'hauled Hat'!$B5,'hauled fish'!$D$3:$D$3207,"F")</f>
        <v>1</v>
      </c>
      <c r="K5">
        <f>SUMIFS('hauled fish'!$Q$3:$Q$3207,'hauled fish'!$P$3:$P$3207,'hauled Hat'!K$4,'hauled fish'!$K$3:$K$3207,'hauled Hat'!$B5,'hauled fish'!$D$3:$D$3207,"F")</f>
        <v>0</v>
      </c>
      <c r="L5">
        <f>SUMIFS('hauled fish'!$Q$3:$Q$3207,'hauled fish'!$P$3:$P$3207,'hauled Hat'!L$4,'hauled fish'!$K$3:$K$3207,'hauled Hat'!$B5,'hauled fish'!$D$3:$D$3207,"F")</f>
        <v>0</v>
      </c>
      <c r="M5">
        <f>SUMIFS('hauled fish'!$Q$3:$Q$3207,'hauled fish'!$P$3:$P$3207,'hauled Hat'!M$4,'hauled fish'!$K$3:$K$3207,'hauled Hat'!$B5,'hauled fish'!$D$3:$D$3207,"F")</f>
        <v>0</v>
      </c>
      <c r="N5">
        <f>SUMIFS('hauled fish'!$Q$3:$Q$3207,'hauled fish'!$P$3:$P$3207,'hauled Hat'!N$4,'hauled fish'!$K$3:$K$3207,'hauled Hat'!$B5,'hauled fish'!$D$3:$D$3207,"F")</f>
        <v>0</v>
      </c>
      <c r="O5">
        <f>SUMIFS('hauled fish'!$Q$3:$Q$3207,'hauled fish'!$P$3:$P$3207,'hauled Hat'!O$4,'hauled fish'!$K$3:$K$3207,'hauled Hat'!$B5,'hauled fish'!$D$3:$D$3207,"F")</f>
        <v>0</v>
      </c>
      <c r="P5">
        <f>SUMIFS('hauled fish'!$Q$3:$Q$3207,'hauled fish'!$P$3:$P$3207,'hauled Hat'!P$4,'hauled fish'!$K$3:$K$3207,'hauled Hat'!$B5,'hauled fish'!$D$3:$D$3207,"F")</f>
        <v>0</v>
      </c>
      <c r="Q5" s="180">
        <f t="shared" ref="Q5:Q49" si="2">IFERROR((D$50*(D5/SUM(D$5:D$49))+D5),0)</f>
        <v>0</v>
      </c>
      <c r="R5" s="19">
        <f t="shared" ref="R5:R49" si="3">IFERROR((E$50*(E5/SUM(E$5:E$49))+E5),0)</f>
        <v>0</v>
      </c>
      <c r="S5" s="19">
        <f t="shared" ref="S5:S49" si="4">IFERROR((F$50*(F5/SUM(F$5:F$49))+F5),0)</f>
        <v>0</v>
      </c>
      <c r="T5" s="19">
        <f t="shared" ref="T5:T49" si="5">IFERROR((G$50*(G5/SUM(G$5:G$49))+G5),0)</f>
        <v>0</v>
      </c>
      <c r="U5" s="19">
        <f t="shared" ref="U5:U49" si="6">IFERROR((H$50*(H5/SUM(H$5:H$49))+H5),0)</f>
        <v>0</v>
      </c>
      <c r="V5" s="19">
        <f t="shared" ref="V5:V49" si="7">IFERROR((I$50*(I5/SUM(I$5:I$49))+I5),0)</f>
        <v>0</v>
      </c>
      <c r="W5" s="19">
        <f t="shared" ref="W5:W49" si="8">IFERROR((J$50*(J5/SUM(J$5:J$49))+J5),0)</f>
        <v>1.1071428571428572</v>
      </c>
      <c r="X5" s="19">
        <f t="shared" ref="X5:X49" si="9">IFERROR((K$50*(K5/SUM(K$5:K$49))+K5),0)</f>
        <v>0</v>
      </c>
      <c r="Y5" s="19">
        <f t="shared" ref="Y5:Y49" si="10">IFERROR((L$50*(L5/SUM(L$5:L$49))+L5),0)</f>
        <v>0</v>
      </c>
      <c r="Z5" s="19">
        <f t="shared" ref="Z5:Z49" si="11">IFERROR((M$50*(M5/SUM(M$5:M$49))+M5),0)</f>
        <v>0</v>
      </c>
      <c r="AA5" s="19">
        <f t="shared" ref="AA5:AA49" si="12">IFERROR((N$50*(N5/SUM(N$5:N$49))+N5),0)</f>
        <v>0</v>
      </c>
      <c r="AB5" s="19">
        <f t="shared" ref="AB5:AB49" si="13">IFERROR((O$50*(O5/SUM(O$5:O$49))+O5),0)</f>
        <v>0</v>
      </c>
      <c r="AC5" s="19">
        <f t="shared" ref="AC5:AC49" si="14">IFERROR((P$50*(P5/SUM(P$5:P$49))+P5),0)</f>
        <v>0</v>
      </c>
      <c r="AD5" s="15">
        <f>VLOOKUP('hauled Hat'!C5,'cwt rel info'!$A$6:$AD$217,26,FALSE)</f>
        <v>0.97465513743787402</v>
      </c>
      <c r="AE5" s="19">
        <f>((1-$AD5)/$AD5)*Q5</f>
        <v>0</v>
      </c>
      <c r="AF5" s="19">
        <f t="shared" ref="AF5:AQ5" si="15">((1-$AD5)/$AD5)*R5</f>
        <v>0</v>
      </c>
      <c r="AG5" s="19">
        <f>((1-$AD5)/$AD5)*S5</f>
        <v>0</v>
      </c>
      <c r="AH5" s="19">
        <f t="shared" si="15"/>
        <v>0</v>
      </c>
      <c r="AI5" s="19">
        <f t="shared" si="15"/>
        <v>0</v>
      </c>
      <c r="AJ5" s="19">
        <f t="shared" si="15"/>
        <v>0</v>
      </c>
      <c r="AK5" s="19">
        <f t="shared" si="15"/>
        <v>2.8790063760079247E-2</v>
      </c>
      <c r="AL5" s="19">
        <f t="shared" si="15"/>
        <v>0</v>
      </c>
      <c r="AM5" s="19">
        <f t="shared" si="15"/>
        <v>0</v>
      </c>
      <c r="AN5" s="19">
        <f t="shared" si="15"/>
        <v>0</v>
      </c>
      <c r="AO5" s="19">
        <f t="shared" si="15"/>
        <v>0</v>
      </c>
      <c r="AP5" s="19">
        <f t="shared" si="15"/>
        <v>0</v>
      </c>
      <c r="AQ5" s="19">
        <f t="shared" si="15"/>
        <v>0</v>
      </c>
      <c r="AS5" s="19">
        <f>IFERROR(Q5+((AE5/SUM(AE$5:AE$49)*AS$3)),0)</f>
        <v>0</v>
      </c>
      <c r="AT5" s="19">
        <f t="shared" ref="AT5:BE5" si="16">IFERROR(R5+((AF5/SUM(AF$5:AF$49)*AT$3)),0)</f>
        <v>0</v>
      </c>
      <c r="AU5" s="19">
        <f t="shared" si="16"/>
        <v>0</v>
      </c>
      <c r="AV5" s="19">
        <f t="shared" si="16"/>
        <v>0</v>
      </c>
      <c r="AW5" s="19">
        <f t="shared" si="16"/>
        <v>0</v>
      </c>
      <c r="AX5" s="19">
        <f t="shared" si="16"/>
        <v>0</v>
      </c>
      <c r="AY5" s="19">
        <f t="shared" si="16"/>
        <v>1.1204563852758791</v>
      </c>
      <c r="AZ5" s="19">
        <f t="shared" si="16"/>
        <v>0</v>
      </c>
      <c r="BA5" s="19">
        <f t="shared" si="16"/>
        <v>0</v>
      </c>
      <c r="BB5" s="19">
        <f t="shared" si="16"/>
        <v>0</v>
      </c>
      <c r="BC5" s="19">
        <f t="shared" si="16"/>
        <v>0</v>
      </c>
      <c r="BD5" s="19">
        <f t="shared" si="16"/>
        <v>0</v>
      </c>
      <c r="BE5" s="19">
        <f t="shared" si="16"/>
        <v>0</v>
      </c>
      <c r="BG5" s="19" t="str">
        <f>VLOOKUP(C5,'cwt rel info'!$A$6:$AD$217,5,FALSE)</f>
        <v>BCA</v>
      </c>
      <c r="BH5" s="19" t="str">
        <f>VLOOKUP(C5,'cwt rel info'!$A$6:$AD$217,3,FALSE)</f>
        <v>yearling</v>
      </c>
      <c r="BI5" s="18">
        <f>VLOOKUP(C5,'cwt rel info'!$A$6:$AD$217,4,FALSE)</f>
        <v>2016</v>
      </c>
      <c r="BJ5" s="18">
        <f>$BI$2-BI5</f>
        <v>6</v>
      </c>
      <c r="BK5" s="19">
        <f>SUM(AS5:BE5)</f>
        <v>1.1204563852758791</v>
      </c>
      <c r="BM5" s="18">
        <f>BK5</f>
        <v>1.1204563852758791</v>
      </c>
      <c r="BN5" s="18">
        <f>BK54</f>
        <v>0</v>
      </c>
      <c r="BO5" s="18">
        <f>BL54</f>
        <v>0</v>
      </c>
    </row>
    <row r="6" spans="2:73" x14ac:dyDescent="0.35">
      <c r="B6" s="25" t="s">
        <v>9127</v>
      </c>
      <c r="C6" s="25">
        <f>VLOOKUP(B6,'hauled fish'!$K$3:$N$2391,4,FALSE)</f>
        <v>220390</v>
      </c>
      <c r="D6">
        <f>SUMIFS('hauled fish'!$Q$3:$Q$3207,'hauled fish'!$P$3:$P$3207,'hauled Hat'!D$4,'hauled fish'!$K$3:$K$3207,'hauled Hat'!$B6,'hauled fish'!$D$3:$D$3207,"F")</f>
        <v>0</v>
      </c>
      <c r="E6">
        <f>SUMIFS('hauled fish'!$Q$3:$Q$3207,'hauled fish'!$P$3:$P$3207,'hauled Hat'!E$4,'hauled fish'!$K$3:$K$3207,'hauled Hat'!$B6,'hauled fish'!$D$3:$D$3207,"F")</f>
        <v>0</v>
      </c>
      <c r="F6">
        <f>SUMIFS('hauled fish'!$Q$3:$Q$3207,'hauled fish'!$P$3:$P$3207,'hauled Hat'!F$4,'hauled fish'!$K$3:$K$3207,'hauled Hat'!$B6,'hauled fish'!$D$3:$D$3207,"F")</f>
        <v>0</v>
      </c>
      <c r="G6">
        <f>SUMIFS('hauled fish'!$Q$3:$Q$3207,'hauled fish'!$P$3:$P$3207,'hauled Hat'!G$4,'hauled fish'!$K$3:$K$3207,'hauled Hat'!$B6,'hauled fish'!$D$3:$D$3207,"F")</f>
        <v>0</v>
      </c>
      <c r="H6">
        <f>SUMIFS('hauled fish'!$Q$3:$Q$3207,'hauled fish'!$P$3:$P$3207,'hauled Hat'!H$4,'hauled fish'!$K$3:$K$3207,'hauled Hat'!$B6,'hauled fish'!$D$3:$D$3207,"F")</f>
        <v>0</v>
      </c>
      <c r="I6">
        <f>SUMIFS('hauled fish'!$Q$3:$Q$3207,'hauled fish'!$P$3:$P$3207,'hauled Hat'!I$4,'hauled fish'!$K$3:$K$3207,'hauled Hat'!$B6,'hauled fish'!$D$3:$D$3207,"F")</f>
        <v>0</v>
      </c>
      <c r="J6">
        <f>SUMIFS('hauled fish'!$Q$3:$Q$3207,'hauled fish'!$P$3:$P$3207,'hauled Hat'!J$4,'hauled fish'!$K$3:$K$3207,'hauled Hat'!$B6,'hauled fish'!$D$3:$D$3207,"F")</f>
        <v>0</v>
      </c>
      <c r="K6">
        <f>SUMIFS('hauled fish'!$Q$3:$Q$3207,'hauled fish'!$P$3:$P$3207,'hauled Hat'!K$4,'hauled fish'!$K$3:$K$3207,'hauled Hat'!$B6,'hauled fish'!$D$3:$D$3207,"F")</f>
        <v>0</v>
      </c>
      <c r="L6">
        <f>SUMIFS('hauled fish'!$Q$3:$Q$3207,'hauled fish'!$P$3:$P$3207,'hauled Hat'!L$4,'hauled fish'!$K$3:$K$3207,'hauled Hat'!$B6,'hauled fish'!$D$3:$D$3207,"F")</f>
        <v>0</v>
      </c>
      <c r="M6">
        <f>SUMIFS('hauled fish'!$Q$3:$Q$3207,'hauled fish'!$P$3:$P$3207,'hauled Hat'!M$4,'hauled fish'!$K$3:$K$3207,'hauled Hat'!$B6,'hauled fish'!$D$3:$D$3207,"F")</f>
        <v>1</v>
      </c>
      <c r="N6">
        <f>SUMIFS('hauled fish'!$Q$3:$Q$3207,'hauled fish'!$P$3:$P$3207,'hauled Hat'!N$4,'hauled fish'!$K$3:$K$3207,'hauled Hat'!$B6,'hauled fish'!$D$3:$D$3207,"F")</f>
        <v>0</v>
      </c>
      <c r="O6">
        <f>SUMIFS('hauled fish'!$Q$3:$Q$3207,'hauled fish'!$P$3:$P$3207,'hauled Hat'!O$4,'hauled fish'!$K$3:$K$3207,'hauled Hat'!$B6,'hauled fish'!$D$3:$D$3207,"F")</f>
        <v>0</v>
      </c>
      <c r="P6">
        <f>SUMIFS('hauled fish'!$Q$3:$Q$3207,'hauled fish'!$P$3:$P$3207,'hauled Hat'!P$4,'hauled fish'!$K$3:$K$3207,'hauled Hat'!$B6,'hauled fish'!$D$3:$D$3207,"F")</f>
        <v>0</v>
      </c>
      <c r="Q6" s="180">
        <f t="shared" si="2"/>
        <v>0</v>
      </c>
      <c r="R6" s="19">
        <f t="shared" si="3"/>
        <v>0</v>
      </c>
      <c r="S6" s="19">
        <f t="shared" si="4"/>
        <v>0</v>
      </c>
      <c r="T6" s="19">
        <f t="shared" si="5"/>
        <v>0</v>
      </c>
      <c r="U6" s="19">
        <f t="shared" si="6"/>
        <v>0</v>
      </c>
      <c r="V6" s="19">
        <f t="shared" si="7"/>
        <v>0</v>
      </c>
      <c r="W6" s="19">
        <f t="shared" si="8"/>
        <v>0</v>
      </c>
      <c r="X6" s="19">
        <f t="shared" si="9"/>
        <v>0</v>
      </c>
      <c r="Y6" s="19">
        <f t="shared" si="10"/>
        <v>0</v>
      </c>
      <c r="Z6" s="19">
        <f t="shared" si="11"/>
        <v>1.015625</v>
      </c>
      <c r="AA6" s="19">
        <f t="shared" si="12"/>
        <v>0</v>
      </c>
      <c r="AB6" s="19">
        <f t="shared" si="13"/>
        <v>0</v>
      </c>
      <c r="AC6" s="19">
        <f t="shared" si="14"/>
        <v>0</v>
      </c>
      <c r="AD6" s="15">
        <f>VLOOKUP('hauled Hat'!C6,'cwt rel info'!$A$6:$AD$217,26,FALSE)</f>
        <v>0.99335476684724822</v>
      </c>
      <c r="AE6" s="19">
        <f t="shared" ref="AE6:AE49" si="17">((1-$AD6)/$AD6)*Q6</f>
        <v>0</v>
      </c>
      <c r="AF6" s="19">
        <f t="shared" ref="AF6:AF49" si="18">((1-$AD6)/$AD6)*R6</f>
        <v>0</v>
      </c>
      <c r="AG6" s="19">
        <f t="shared" ref="AG6:AG49" si="19">((1-$AD6)/$AD6)*S6</f>
        <v>0</v>
      </c>
      <c r="AH6" s="19">
        <f t="shared" ref="AH6:AH49" si="20">((1-$AD6)/$AD6)*T6</f>
        <v>0</v>
      </c>
      <c r="AI6" s="19">
        <f t="shared" ref="AI6:AI49" si="21">((1-$AD6)/$AD6)*U6</f>
        <v>0</v>
      </c>
      <c r="AJ6" s="19">
        <f t="shared" ref="AJ6:AJ49" si="22">((1-$AD6)/$AD6)*V6</f>
        <v>0</v>
      </c>
      <c r="AK6" s="19">
        <f t="shared" ref="AK6:AK49" si="23">((1-$AD6)/$AD6)*W6</f>
        <v>0</v>
      </c>
      <c r="AL6" s="19">
        <f t="shared" ref="AL6:AL49" si="24">((1-$AD6)/$AD6)*X6</f>
        <v>0</v>
      </c>
      <c r="AM6" s="19">
        <f t="shared" ref="AM6:AM49" si="25">((1-$AD6)/$AD6)*Y6</f>
        <v>0</v>
      </c>
      <c r="AN6" s="19">
        <f t="shared" ref="AN6:AN49" si="26">((1-$AD6)/$AD6)*Z6</f>
        <v>6.7942140572637517E-3</v>
      </c>
      <c r="AO6" s="19">
        <f t="shared" ref="AO6:AO49" si="27">((1-$AD6)/$AD6)*AA6</f>
        <v>0</v>
      </c>
      <c r="AP6" s="19">
        <f t="shared" ref="AP6:AP49" si="28">((1-$AD6)/$AD6)*AB6</f>
        <v>0</v>
      </c>
      <c r="AQ6" s="19">
        <f t="shared" ref="AQ6:AQ49" si="29">((1-$AD6)/$AD6)*AC6</f>
        <v>0</v>
      </c>
      <c r="AS6" s="19">
        <f t="shared" ref="AS6:AS49" si="30">IFERROR(Q6+((AE6/SUM(AE$5:AE$49)*AS$3)),0)</f>
        <v>0</v>
      </c>
      <c r="AT6" s="19">
        <f t="shared" ref="AT6:AT49" si="31">IFERROR(R6+((AF6/SUM(AF$5:AF$49)*AT$3)),0)</f>
        <v>0</v>
      </c>
      <c r="AU6" s="19">
        <f>IFERROR(S6+((AG6/SUM(AG$5:AG$49)*AU$3)),0)</f>
        <v>0</v>
      </c>
      <c r="AV6" s="19">
        <f t="shared" ref="AV6:AV49" si="32">IFERROR(T6+((AH6/SUM(AH$5:AH$49)*AV$3)),0)</f>
        <v>0</v>
      </c>
      <c r="AW6" s="19">
        <f t="shared" ref="AW6:AW49" si="33">IFERROR(U6+((AI6/SUM(AI$5:AI$49)*AW$3)),0)</f>
        <v>0</v>
      </c>
      <c r="AX6" s="19">
        <f t="shared" ref="AX6:AX49" si="34">IFERROR(V6+((AJ6/SUM(AJ$5:AJ$49)*AX$3)),0)</f>
        <v>0</v>
      </c>
      <c r="AY6" s="19">
        <f t="shared" ref="AY6:AY49" si="35">IFERROR(W6+((AK6/SUM(AK$5:AK$49)*AY$3)),0)</f>
        <v>0</v>
      </c>
      <c r="AZ6" s="19">
        <f t="shared" ref="AZ6:AZ49" si="36">IFERROR(X6+((AL6/SUM(AL$5:AL$49)*AZ$3)),0)</f>
        <v>0</v>
      </c>
      <c r="BA6" s="19">
        <f t="shared" ref="BA6:BA49" si="37">IFERROR(Y6+((AM6/SUM(AM$5:AM$49)*BA$3)),0)</f>
        <v>0</v>
      </c>
      <c r="BB6" s="19">
        <f t="shared" ref="BB6:BB49" si="38">IFERROR(Z6+((AN6/SUM(AN$5:AN$49)*BB$3)),0)</f>
        <v>1.0218345020425363</v>
      </c>
      <c r="BC6" s="19">
        <f t="shared" ref="BC6:BC49" si="39">IFERROR(AA6+((AO6/SUM(AO$5:AO$49)*BC$3)),0)</f>
        <v>0</v>
      </c>
      <c r="BD6" s="19">
        <f t="shared" ref="BD6:BD49" si="40">IFERROR(AB6+((AP6/SUM(AP$5:AP$49)*BD$3)),0)</f>
        <v>0</v>
      </c>
      <c r="BE6" s="19">
        <f t="shared" ref="BE6:BE49" si="41">IFERROR(AC6+((AQ6/SUM(AQ$5:AQ$49)*BE$3)),0)</f>
        <v>0</v>
      </c>
      <c r="BG6" s="19" t="str">
        <f>VLOOKUP(C6,'cwt rel info'!$A$6:$AD$217,5,FALSE)</f>
        <v>PLA</v>
      </c>
      <c r="BH6" s="19" t="str">
        <f>VLOOKUP(C6,'cwt rel info'!$A$6:$AD$217,3,FALSE)</f>
        <v>yearling</v>
      </c>
      <c r="BI6" s="18">
        <f>VLOOKUP(C6,'cwt rel info'!$A$6:$AD$217,4,FALSE)</f>
        <v>2016</v>
      </c>
      <c r="BJ6" s="18">
        <f t="shared" ref="BJ6:BJ69" si="42">$BI$2-BI6</f>
        <v>6</v>
      </c>
      <c r="BK6" s="19">
        <f t="shared" ref="BK6:BK49" si="43">SUM(AS6:BE6)</f>
        <v>1.0218345020425363</v>
      </c>
      <c r="BM6" s="18">
        <f t="shared" ref="BM6:BM49" si="44">BK6</f>
        <v>1.0218345020425363</v>
      </c>
      <c r="BN6" s="18">
        <f t="shared" ref="BN6:BO6" si="45">BK55</f>
        <v>0</v>
      </c>
      <c r="BO6" s="18">
        <f t="shared" si="45"/>
        <v>0</v>
      </c>
    </row>
    <row r="7" spans="2:73" x14ac:dyDescent="0.35">
      <c r="B7" s="25" t="s">
        <v>9117</v>
      </c>
      <c r="C7" s="25">
        <f>VLOOKUP(B7,'hauled fish'!$K$3:$N$2391,4,FALSE)</f>
        <v>220504</v>
      </c>
      <c r="D7">
        <f>SUMIFS('hauled fish'!$Q$3:$Q$3207,'hauled fish'!$P$3:$P$3207,'hauled Hat'!D$4,'hauled fish'!$K$3:$K$3207,'hauled Hat'!$B7,'hauled fish'!$D$3:$D$3207,"F")</f>
        <v>0</v>
      </c>
      <c r="E7">
        <f>SUMIFS('hauled fish'!$Q$3:$Q$3207,'hauled fish'!$P$3:$P$3207,'hauled Hat'!E$4,'hauled fish'!$K$3:$K$3207,'hauled Hat'!$B7,'hauled fish'!$D$3:$D$3207,"F")</f>
        <v>0</v>
      </c>
      <c r="F7">
        <f>SUMIFS('hauled fish'!$Q$3:$Q$3207,'hauled fish'!$P$3:$P$3207,'hauled Hat'!F$4,'hauled fish'!$K$3:$K$3207,'hauled Hat'!$B7,'hauled fish'!$D$3:$D$3207,"F")</f>
        <v>0</v>
      </c>
      <c r="G7">
        <f>SUMIFS('hauled fish'!$Q$3:$Q$3207,'hauled fish'!$P$3:$P$3207,'hauled Hat'!G$4,'hauled fish'!$K$3:$K$3207,'hauled Hat'!$B7,'hauled fish'!$D$3:$D$3207,"F")</f>
        <v>0</v>
      </c>
      <c r="H7">
        <f>SUMIFS('hauled fish'!$Q$3:$Q$3207,'hauled fish'!$P$3:$P$3207,'hauled Hat'!H$4,'hauled fish'!$K$3:$K$3207,'hauled Hat'!$B7,'hauled fish'!$D$3:$D$3207,"F")</f>
        <v>0</v>
      </c>
      <c r="I7">
        <f>SUMIFS('hauled fish'!$Q$3:$Q$3207,'hauled fish'!$P$3:$P$3207,'hauled Hat'!I$4,'hauled fish'!$K$3:$K$3207,'hauled Hat'!$B7,'hauled fish'!$D$3:$D$3207,"F")</f>
        <v>0</v>
      </c>
      <c r="J7">
        <f>SUMIFS('hauled fish'!$Q$3:$Q$3207,'hauled fish'!$P$3:$P$3207,'hauled Hat'!J$4,'hauled fish'!$K$3:$K$3207,'hauled Hat'!$B7,'hauled fish'!$D$3:$D$3207,"F")</f>
        <v>1</v>
      </c>
      <c r="K7">
        <f>SUMIFS('hauled fish'!$Q$3:$Q$3207,'hauled fish'!$P$3:$P$3207,'hauled Hat'!K$4,'hauled fish'!$K$3:$K$3207,'hauled Hat'!$B7,'hauled fish'!$D$3:$D$3207,"F")</f>
        <v>0</v>
      </c>
      <c r="L7">
        <f>SUMIFS('hauled fish'!$Q$3:$Q$3207,'hauled fish'!$P$3:$P$3207,'hauled Hat'!L$4,'hauled fish'!$K$3:$K$3207,'hauled Hat'!$B7,'hauled fish'!$D$3:$D$3207,"F")</f>
        <v>1</v>
      </c>
      <c r="M7">
        <f>SUMIFS('hauled fish'!$Q$3:$Q$3207,'hauled fish'!$P$3:$P$3207,'hauled Hat'!M$4,'hauled fish'!$K$3:$K$3207,'hauled Hat'!$B7,'hauled fish'!$D$3:$D$3207,"F")</f>
        <v>3</v>
      </c>
      <c r="N7">
        <f>SUMIFS('hauled fish'!$Q$3:$Q$3207,'hauled fish'!$P$3:$P$3207,'hauled Hat'!N$4,'hauled fish'!$K$3:$K$3207,'hauled Hat'!$B7,'hauled fish'!$D$3:$D$3207,"F")</f>
        <v>0</v>
      </c>
      <c r="O7">
        <f>SUMIFS('hauled fish'!$Q$3:$Q$3207,'hauled fish'!$P$3:$P$3207,'hauled Hat'!O$4,'hauled fish'!$K$3:$K$3207,'hauled Hat'!$B7,'hauled fish'!$D$3:$D$3207,"F")</f>
        <v>0</v>
      </c>
      <c r="P7">
        <f>SUMIFS('hauled fish'!$Q$3:$Q$3207,'hauled fish'!$P$3:$P$3207,'hauled Hat'!P$4,'hauled fish'!$K$3:$K$3207,'hauled Hat'!$B7,'hauled fish'!$D$3:$D$3207,"F")</f>
        <v>0</v>
      </c>
      <c r="Q7" s="180">
        <f t="shared" si="2"/>
        <v>0</v>
      </c>
      <c r="R7" s="19">
        <f t="shared" si="3"/>
        <v>0</v>
      </c>
      <c r="S7" s="19">
        <f t="shared" si="4"/>
        <v>0</v>
      </c>
      <c r="T7" s="19">
        <f t="shared" si="5"/>
        <v>0</v>
      </c>
      <c r="U7" s="19">
        <f t="shared" si="6"/>
        <v>0</v>
      </c>
      <c r="V7" s="19">
        <f t="shared" si="7"/>
        <v>0</v>
      </c>
      <c r="W7" s="19">
        <f t="shared" si="8"/>
        <v>1.1071428571428572</v>
      </c>
      <c r="X7" s="19">
        <f t="shared" si="9"/>
        <v>0</v>
      </c>
      <c r="Y7" s="19">
        <f t="shared" si="10"/>
        <v>1.0161943319838056</v>
      </c>
      <c r="Z7" s="19">
        <f t="shared" si="11"/>
        <v>3.046875</v>
      </c>
      <c r="AA7" s="19">
        <f t="shared" si="12"/>
        <v>0</v>
      </c>
      <c r="AB7" s="19">
        <f t="shared" si="13"/>
        <v>0</v>
      </c>
      <c r="AC7" s="19">
        <f t="shared" si="14"/>
        <v>0</v>
      </c>
      <c r="AD7" s="15">
        <f>VLOOKUP('hauled Hat'!C7,'cwt rel info'!$A$6:$AD$217,26,FALSE)</f>
        <v>0.38742092841494918</v>
      </c>
      <c r="AE7" s="19">
        <f t="shared" si="17"/>
        <v>0</v>
      </c>
      <c r="AF7" s="19">
        <f t="shared" si="18"/>
        <v>0</v>
      </c>
      <c r="AG7" s="19">
        <f t="shared" si="19"/>
        <v>0</v>
      </c>
      <c r="AH7" s="19">
        <f t="shared" si="20"/>
        <v>0</v>
      </c>
      <c r="AI7" s="19">
        <f t="shared" si="21"/>
        <v>0</v>
      </c>
      <c r="AJ7" s="19">
        <f t="shared" si="22"/>
        <v>0</v>
      </c>
      <c r="AK7" s="19">
        <f t="shared" si="23"/>
        <v>1.7505831352873868</v>
      </c>
      <c r="AL7" s="19">
        <f t="shared" si="24"/>
        <v>0</v>
      </c>
      <c r="AM7" s="19">
        <f t="shared" si="25"/>
        <v>1.6067778862217255</v>
      </c>
      <c r="AN7" s="19">
        <f t="shared" si="26"/>
        <v>4.8176330235227471</v>
      </c>
      <c r="AO7" s="19">
        <f t="shared" si="27"/>
        <v>0</v>
      </c>
      <c r="AP7" s="19">
        <f t="shared" si="28"/>
        <v>0</v>
      </c>
      <c r="AQ7" s="19">
        <f t="shared" si="29"/>
        <v>0</v>
      </c>
      <c r="AS7" s="19">
        <f t="shared" si="30"/>
        <v>0</v>
      </c>
      <c r="AT7" s="19">
        <f t="shared" si="31"/>
        <v>0</v>
      </c>
      <c r="AU7" s="19">
        <f t="shared" ref="AU7:AU49" si="46">IFERROR(S7+((AG7/SUM(AG$5:AG$49)*AU$3)),0)</f>
        <v>0</v>
      </c>
      <c r="AV7" s="19">
        <f t="shared" si="32"/>
        <v>0</v>
      </c>
      <c r="AW7" s="19">
        <f t="shared" si="33"/>
        <v>0</v>
      </c>
      <c r="AX7" s="19">
        <f t="shared" si="34"/>
        <v>0</v>
      </c>
      <c r="AY7" s="19">
        <f t="shared" si="35"/>
        <v>1.9166734651701804</v>
      </c>
      <c r="AZ7" s="19">
        <f t="shared" si="36"/>
        <v>0</v>
      </c>
      <c r="BA7" s="19">
        <f t="shared" si="37"/>
        <v>2.2544426376434887</v>
      </c>
      <c r="BB7" s="19">
        <f t="shared" si="38"/>
        <v>7.4499011407163342</v>
      </c>
      <c r="BC7" s="19">
        <f t="shared" si="39"/>
        <v>0</v>
      </c>
      <c r="BD7" s="19">
        <f t="shared" si="40"/>
        <v>0</v>
      </c>
      <c r="BE7" s="19">
        <f t="shared" si="41"/>
        <v>0</v>
      </c>
      <c r="BG7" s="19" t="str">
        <f>VLOOKUP(C7,'cwt rel info'!$A$6:$AD$217,5,FALSE)</f>
        <v>BCA</v>
      </c>
      <c r="BH7" s="19" t="str">
        <f>VLOOKUP(C7,'cwt rel info'!$A$6:$AD$217,3,FALSE)</f>
        <v>subyearling</v>
      </c>
      <c r="BI7" s="18">
        <f>VLOOKUP(C7,'cwt rel info'!$A$6:$AD$217,4,FALSE)</f>
        <v>2017</v>
      </c>
      <c r="BJ7" s="18">
        <f t="shared" si="42"/>
        <v>5</v>
      </c>
      <c r="BK7" s="19">
        <f t="shared" si="43"/>
        <v>11.621017243530003</v>
      </c>
      <c r="BM7" s="18">
        <f t="shared" si="44"/>
        <v>11.621017243530003</v>
      </c>
      <c r="BN7" s="18">
        <f t="shared" ref="BN7:BO7" si="47">BK56</f>
        <v>0</v>
      </c>
      <c r="BO7" s="18">
        <f t="shared" si="47"/>
        <v>0</v>
      </c>
    </row>
    <row r="8" spans="2:73" x14ac:dyDescent="0.35">
      <c r="B8" s="25" t="s">
        <v>9121</v>
      </c>
      <c r="C8" s="25">
        <f>VLOOKUP(B8,'hauled fish'!$K$3:$N$2391,4,FALSE)</f>
        <v>220502</v>
      </c>
      <c r="D8">
        <f>SUMIFS('hauled fish'!$Q$3:$Q$3207,'hauled fish'!$P$3:$P$3207,'hauled Hat'!D$4,'hauled fish'!$K$3:$K$3207,'hauled Hat'!$B8,'hauled fish'!$D$3:$D$3207,"F")</f>
        <v>0</v>
      </c>
      <c r="E8">
        <f>SUMIFS('hauled fish'!$Q$3:$Q$3207,'hauled fish'!$P$3:$P$3207,'hauled Hat'!E$4,'hauled fish'!$K$3:$K$3207,'hauled Hat'!$B8,'hauled fish'!$D$3:$D$3207,"F")</f>
        <v>0</v>
      </c>
      <c r="F8">
        <f>SUMIFS('hauled fish'!$Q$3:$Q$3207,'hauled fish'!$P$3:$P$3207,'hauled Hat'!F$4,'hauled fish'!$K$3:$K$3207,'hauled Hat'!$B8,'hauled fish'!$D$3:$D$3207,"F")</f>
        <v>0</v>
      </c>
      <c r="G8">
        <f>SUMIFS('hauled fish'!$Q$3:$Q$3207,'hauled fish'!$P$3:$P$3207,'hauled Hat'!G$4,'hauled fish'!$K$3:$K$3207,'hauled Hat'!$B8,'hauled fish'!$D$3:$D$3207,"F")</f>
        <v>0</v>
      </c>
      <c r="H8">
        <f>SUMIFS('hauled fish'!$Q$3:$Q$3207,'hauled fish'!$P$3:$P$3207,'hauled Hat'!H$4,'hauled fish'!$K$3:$K$3207,'hauled Hat'!$B8,'hauled fish'!$D$3:$D$3207,"F")</f>
        <v>0</v>
      </c>
      <c r="I8">
        <f>SUMIFS('hauled fish'!$Q$3:$Q$3207,'hauled fish'!$P$3:$P$3207,'hauled Hat'!I$4,'hauled fish'!$K$3:$K$3207,'hauled Hat'!$B8,'hauled fish'!$D$3:$D$3207,"F")</f>
        <v>0</v>
      </c>
      <c r="J8">
        <f>SUMIFS('hauled fish'!$Q$3:$Q$3207,'hauled fish'!$P$3:$P$3207,'hauled Hat'!J$4,'hauled fish'!$K$3:$K$3207,'hauled Hat'!$B8,'hauled fish'!$D$3:$D$3207,"F")</f>
        <v>0</v>
      </c>
      <c r="K8">
        <f>SUMIFS('hauled fish'!$Q$3:$Q$3207,'hauled fish'!$P$3:$P$3207,'hauled Hat'!K$4,'hauled fish'!$K$3:$K$3207,'hauled Hat'!$B8,'hauled fish'!$D$3:$D$3207,"F")</f>
        <v>1</v>
      </c>
      <c r="L8">
        <f>SUMIFS('hauled fish'!$Q$3:$Q$3207,'hauled fish'!$P$3:$P$3207,'hauled Hat'!L$4,'hauled fish'!$K$3:$K$3207,'hauled Hat'!$B8,'hauled fish'!$D$3:$D$3207,"F")</f>
        <v>3</v>
      </c>
      <c r="M8">
        <f>SUMIFS('hauled fish'!$Q$3:$Q$3207,'hauled fish'!$P$3:$P$3207,'hauled Hat'!M$4,'hauled fish'!$K$3:$K$3207,'hauled Hat'!$B8,'hauled fish'!$D$3:$D$3207,"F")</f>
        <v>1</v>
      </c>
      <c r="N8">
        <f>SUMIFS('hauled fish'!$Q$3:$Q$3207,'hauled fish'!$P$3:$P$3207,'hauled Hat'!N$4,'hauled fish'!$K$3:$K$3207,'hauled Hat'!$B8,'hauled fish'!$D$3:$D$3207,"F")</f>
        <v>0</v>
      </c>
      <c r="O8">
        <f>SUMIFS('hauled fish'!$Q$3:$Q$3207,'hauled fish'!$P$3:$P$3207,'hauled Hat'!O$4,'hauled fish'!$K$3:$K$3207,'hauled Hat'!$B8,'hauled fish'!$D$3:$D$3207,"F")</f>
        <v>1</v>
      </c>
      <c r="P8">
        <f>SUMIFS('hauled fish'!$Q$3:$Q$3207,'hauled fish'!$P$3:$P$3207,'hauled Hat'!P$4,'hauled fish'!$K$3:$K$3207,'hauled Hat'!$B8,'hauled fish'!$D$3:$D$3207,"F")</f>
        <v>0</v>
      </c>
      <c r="Q8" s="180">
        <f t="shared" si="2"/>
        <v>0</v>
      </c>
      <c r="R8" s="19">
        <f t="shared" si="3"/>
        <v>0</v>
      </c>
      <c r="S8" s="19">
        <f t="shared" si="4"/>
        <v>0</v>
      </c>
      <c r="T8" s="19">
        <f t="shared" si="5"/>
        <v>0</v>
      </c>
      <c r="U8" s="19">
        <f t="shared" si="6"/>
        <v>0</v>
      </c>
      <c r="V8" s="19">
        <f t="shared" si="7"/>
        <v>0</v>
      </c>
      <c r="W8" s="19">
        <f t="shared" si="8"/>
        <v>0</v>
      </c>
      <c r="X8" s="19">
        <f t="shared" si="9"/>
        <v>1.0256410256410255</v>
      </c>
      <c r="Y8" s="19">
        <f t="shared" si="10"/>
        <v>3.048582995951417</v>
      </c>
      <c r="Z8" s="19">
        <f t="shared" si="11"/>
        <v>1.015625</v>
      </c>
      <c r="AA8" s="19">
        <f t="shared" si="12"/>
        <v>0</v>
      </c>
      <c r="AB8" s="19">
        <f t="shared" si="13"/>
        <v>1</v>
      </c>
      <c r="AC8" s="19">
        <f t="shared" si="14"/>
        <v>0</v>
      </c>
      <c r="AD8" s="15">
        <f>VLOOKUP('hauled Hat'!C8,'cwt rel info'!$A$6:$AD$217,26,FALSE)</f>
        <v>0.38744570472579926</v>
      </c>
      <c r="AE8" s="19">
        <f t="shared" si="17"/>
        <v>0</v>
      </c>
      <c r="AF8" s="19">
        <f t="shared" si="18"/>
        <v>0</v>
      </c>
      <c r="AG8" s="19">
        <f t="shared" si="19"/>
        <v>0</v>
      </c>
      <c r="AH8" s="19">
        <f t="shared" si="20"/>
        <v>0</v>
      </c>
      <c r="AI8" s="19">
        <f t="shared" si="21"/>
        <v>0</v>
      </c>
      <c r="AJ8" s="19">
        <f t="shared" si="22"/>
        <v>0</v>
      </c>
      <c r="AK8" s="19">
        <f t="shared" si="23"/>
        <v>0</v>
      </c>
      <c r="AL8" s="19">
        <f t="shared" si="24"/>
        <v>1.6215454397938822</v>
      </c>
      <c r="AM8" s="19">
        <f t="shared" si="25"/>
        <v>4.819830458545237</v>
      </c>
      <c r="AN8" s="19">
        <f t="shared" si="26"/>
        <v>1.6057100351083953</v>
      </c>
      <c r="AO8" s="19">
        <f t="shared" si="27"/>
        <v>0</v>
      </c>
      <c r="AP8" s="19">
        <f t="shared" si="28"/>
        <v>1.5810068037990352</v>
      </c>
      <c r="AQ8" s="19">
        <f t="shared" si="29"/>
        <v>0</v>
      </c>
      <c r="AS8" s="19">
        <f t="shared" si="30"/>
        <v>0</v>
      </c>
      <c r="AT8" s="19">
        <f t="shared" si="31"/>
        <v>0</v>
      </c>
      <c r="AU8" s="19">
        <f t="shared" si="46"/>
        <v>0</v>
      </c>
      <c r="AV8" s="19">
        <f t="shared" si="32"/>
        <v>0</v>
      </c>
      <c r="AW8" s="19">
        <f t="shared" si="33"/>
        <v>0</v>
      </c>
      <c r="AX8" s="19">
        <f t="shared" si="34"/>
        <v>0</v>
      </c>
      <c r="AY8" s="19">
        <f t="shared" si="35"/>
        <v>0</v>
      </c>
      <c r="AZ8" s="19">
        <f t="shared" si="36"/>
        <v>2.2940029771482613</v>
      </c>
      <c r="BA8" s="19">
        <f t="shared" si="37"/>
        <v>6.7629401264782967</v>
      </c>
      <c r="BB8" s="19">
        <f t="shared" si="38"/>
        <v>2.4831471679344723</v>
      </c>
      <c r="BC8" s="19">
        <f t="shared" si="39"/>
        <v>0</v>
      </c>
      <c r="BD8" s="19">
        <f t="shared" si="40"/>
        <v>4.8147592438028575</v>
      </c>
      <c r="BE8" s="19">
        <f t="shared" si="41"/>
        <v>0</v>
      </c>
      <c r="BG8" s="19" t="str">
        <f>VLOOKUP(C8,'cwt rel info'!$A$6:$AD$217,5,FALSE)</f>
        <v>CJA</v>
      </c>
      <c r="BH8" s="19" t="str">
        <f>VLOOKUP(C8,'cwt rel info'!$A$6:$AD$217,3,FALSE)</f>
        <v>subyearling</v>
      </c>
      <c r="BI8" s="18">
        <f>VLOOKUP(C8,'cwt rel info'!$A$6:$AD$217,4,FALSE)</f>
        <v>2017</v>
      </c>
      <c r="BJ8" s="18">
        <f t="shared" si="42"/>
        <v>5</v>
      </c>
      <c r="BK8" s="19">
        <f t="shared" si="43"/>
        <v>16.354849515363888</v>
      </c>
      <c r="BM8" s="18">
        <f t="shared" si="44"/>
        <v>16.354849515363888</v>
      </c>
      <c r="BN8" s="18">
        <f t="shared" ref="BN8:BO8" si="48">BK57</f>
        <v>0</v>
      </c>
      <c r="BO8" s="18">
        <f t="shared" si="48"/>
        <v>0</v>
      </c>
    </row>
    <row r="9" spans="2:73" x14ac:dyDescent="0.35">
      <c r="B9" s="25" t="s">
        <v>9126</v>
      </c>
      <c r="C9" s="25">
        <f>VLOOKUP(B9,'hauled fish'!$K$3:$N$2391,4,FALSE)</f>
        <v>637395</v>
      </c>
      <c r="D9">
        <f>SUMIFS('hauled fish'!$Q$3:$Q$3207,'hauled fish'!$P$3:$P$3207,'hauled Hat'!D$4,'hauled fish'!$K$3:$K$3207,'hauled Hat'!$B9,'hauled fish'!$D$3:$D$3207,"F")</f>
        <v>0</v>
      </c>
      <c r="E9">
        <f>SUMIFS('hauled fish'!$Q$3:$Q$3207,'hauled fish'!$P$3:$P$3207,'hauled Hat'!E$4,'hauled fish'!$K$3:$K$3207,'hauled Hat'!$B9,'hauled fish'!$D$3:$D$3207,"F")</f>
        <v>0</v>
      </c>
      <c r="F9">
        <f>SUMIFS('hauled fish'!$Q$3:$Q$3207,'hauled fish'!$P$3:$P$3207,'hauled Hat'!F$4,'hauled fish'!$K$3:$K$3207,'hauled Hat'!$B9,'hauled fish'!$D$3:$D$3207,"F")</f>
        <v>0</v>
      </c>
      <c r="G9">
        <f>SUMIFS('hauled fish'!$Q$3:$Q$3207,'hauled fish'!$P$3:$P$3207,'hauled Hat'!G$4,'hauled fish'!$K$3:$K$3207,'hauled Hat'!$B9,'hauled fish'!$D$3:$D$3207,"F")</f>
        <v>0</v>
      </c>
      <c r="H9">
        <f>SUMIFS('hauled fish'!$Q$3:$Q$3207,'hauled fish'!$P$3:$P$3207,'hauled Hat'!H$4,'hauled fish'!$K$3:$K$3207,'hauled Hat'!$B9,'hauled fish'!$D$3:$D$3207,"F")</f>
        <v>0</v>
      </c>
      <c r="I9">
        <f>SUMIFS('hauled fish'!$Q$3:$Q$3207,'hauled fish'!$P$3:$P$3207,'hauled Hat'!I$4,'hauled fish'!$K$3:$K$3207,'hauled Hat'!$B9,'hauled fish'!$D$3:$D$3207,"F")</f>
        <v>0</v>
      </c>
      <c r="J9">
        <f>SUMIFS('hauled fish'!$Q$3:$Q$3207,'hauled fish'!$P$3:$P$3207,'hauled Hat'!J$4,'hauled fish'!$K$3:$K$3207,'hauled Hat'!$B9,'hauled fish'!$D$3:$D$3207,"F")</f>
        <v>0</v>
      </c>
      <c r="K9">
        <f>SUMIFS('hauled fish'!$Q$3:$Q$3207,'hauled fish'!$P$3:$P$3207,'hauled Hat'!K$4,'hauled fish'!$K$3:$K$3207,'hauled Hat'!$B9,'hauled fish'!$D$3:$D$3207,"F")</f>
        <v>0</v>
      </c>
      <c r="L9">
        <f>SUMIFS('hauled fish'!$Q$3:$Q$3207,'hauled fish'!$P$3:$P$3207,'hauled Hat'!L$4,'hauled fish'!$K$3:$K$3207,'hauled Hat'!$B9,'hauled fish'!$D$3:$D$3207,"F")</f>
        <v>1</v>
      </c>
      <c r="M9">
        <f>SUMIFS('hauled fish'!$Q$3:$Q$3207,'hauled fish'!$P$3:$P$3207,'hauled Hat'!M$4,'hauled fish'!$K$3:$K$3207,'hauled Hat'!$B9,'hauled fish'!$D$3:$D$3207,"F")</f>
        <v>2</v>
      </c>
      <c r="N9">
        <f>SUMIFS('hauled fish'!$Q$3:$Q$3207,'hauled fish'!$P$3:$P$3207,'hauled Hat'!N$4,'hauled fish'!$K$3:$K$3207,'hauled Hat'!$B9,'hauled fish'!$D$3:$D$3207,"F")</f>
        <v>0</v>
      </c>
      <c r="O9">
        <f>SUMIFS('hauled fish'!$Q$3:$Q$3207,'hauled fish'!$P$3:$P$3207,'hauled Hat'!O$4,'hauled fish'!$K$3:$K$3207,'hauled Hat'!$B9,'hauled fish'!$D$3:$D$3207,"F")</f>
        <v>0</v>
      </c>
      <c r="P9">
        <f>SUMIFS('hauled fish'!$Q$3:$Q$3207,'hauled fish'!$P$3:$P$3207,'hauled Hat'!P$4,'hauled fish'!$K$3:$K$3207,'hauled Hat'!$B9,'hauled fish'!$D$3:$D$3207,"F")</f>
        <v>0</v>
      </c>
      <c r="Q9" s="180">
        <f t="shared" si="2"/>
        <v>0</v>
      </c>
      <c r="R9" s="19">
        <f t="shared" si="3"/>
        <v>0</v>
      </c>
      <c r="S9" s="19">
        <f t="shared" si="4"/>
        <v>0</v>
      </c>
      <c r="T9" s="19">
        <f t="shared" si="5"/>
        <v>0</v>
      </c>
      <c r="U9" s="19">
        <f t="shared" si="6"/>
        <v>0</v>
      </c>
      <c r="V9" s="19">
        <f t="shared" si="7"/>
        <v>0</v>
      </c>
      <c r="W9" s="19">
        <f t="shared" si="8"/>
        <v>0</v>
      </c>
      <c r="X9" s="19">
        <f t="shared" si="9"/>
        <v>0</v>
      </c>
      <c r="Y9" s="19">
        <f t="shared" si="10"/>
        <v>1.0161943319838056</v>
      </c>
      <c r="Z9" s="19">
        <f t="shared" si="11"/>
        <v>2.03125</v>
      </c>
      <c r="AA9" s="19">
        <f t="shared" si="12"/>
        <v>0</v>
      </c>
      <c r="AB9" s="19">
        <f t="shared" si="13"/>
        <v>0</v>
      </c>
      <c r="AC9" s="19">
        <f t="shared" si="14"/>
        <v>0</v>
      </c>
      <c r="AD9" s="15">
        <f>VLOOKUP('hauled Hat'!C9,'cwt rel info'!$A$6:$AD$217,26,FALSE)</f>
        <v>0.48976954245957</v>
      </c>
      <c r="AE9" s="19">
        <f t="shared" si="17"/>
        <v>0</v>
      </c>
      <c r="AF9" s="19">
        <f t="shared" si="18"/>
        <v>0</v>
      </c>
      <c r="AG9" s="19">
        <f t="shared" si="19"/>
        <v>0</v>
      </c>
      <c r="AH9" s="19">
        <f t="shared" si="20"/>
        <v>0</v>
      </c>
      <c r="AI9" s="19">
        <f t="shared" si="21"/>
        <v>0</v>
      </c>
      <c r="AJ9" s="19">
        <f t="shared" si="22"/>
        <v>0</v>
      </c>
      <c r="AK9" s="19">
        <f t="shared" si="23"/>
        <v>0</v>
      </c>
      <c r="AL9" s="19">
        <f t="shared" si="24"/>
        <v>0</v>
      </c>
      <c r="AM9" s="19">
        <f t="shared" si="25"/>
        <v>1.058647494399654</v>
      </c>
      <c r="AN9" s="19">
        <f t="shared" si="26"/>
        <v>2.1161087553020974</v>
      </c>
      <c r="AO9" s="19">
        <f t="shared" si="27"/>
        <v>0</v>
      </c>
      <c r="AP9" s="19">
        <f t="shared" si="28"/>
        <v>0</v>
      </c>
      <c r="AQ9" s="19">
        <f t="shared" si="29"/>
        <v>0</v>
      </c>
      <c r="AS9" s="19">
        <f t="shared" si="30"/>
        <v>0</v>
      </c>
      <c r="AT9" s="19">
        <f t="shared" si="31"/>
        <v>0</v>
      </c>
      <c r="AU9" s="19">
        <f t="shared" si="46"/>
        <v>0</v>
      </c>
      <c r="AV9" s="19">
        <f t="shared" si="32"/>
        <v>0</v>
      </c>
      <c r="AW9" s="19">
        <f t="shared" si="33"/>
        <v>0</v>
      </c>
      <c r="AX9" s="19">
        <f t="shared" si="34"/>
        <v>0</v>
      </c>
      <c r="AY9" s="19">
        <f t="shared" si="35"/>
        <v>0</v>
      </c>
      <c r="AZ9" s="19">
        <f t="shared" si="36"/>
        <v>0</v>
      </c>
      <c r="BA9" s="19">
        <f t="shared" si="37"/>
        <v>1.8320310929151473</v>
      </c>
      <c r="BB9" s="19">
        <f t="shared" si="38"/>
        <v>3.9652458275570068</v>
      </c>
      <c r="BC9" s="19">
        <f t="shared" si="39"/>
        <v>0</v>
      </c>
      <c r="BD9" s="19">
        <f t="shared" si="40"/>
        <v>0</v>
      </c>
      <c r="BE9" s="19">
        <f t="shared" si="41"/>
        <v>0</v>
      </c>
      <c r="BG9" s="19" t="str">
        <f>VLOOKUP(C9,'cwt rel info'!$A$6:$AD$217,5,FALSE)</f>
        <v>GRR</v>
      </c>
      <c r="BH9" s="19" t="str">
        <f>VLOOKUP(C9,'cwt rel info'!$A$6:$AD$217,3,FALSE)</f>
        <v>subyearling</v>
      </c>
      <c r="BI9" s="18">
        <f>VLOOKUP(C9,'cwt rel info'!$A$6:$AD$217,4,FALSE)</f>
        <v>2017</v>
      </c>
      <c r="BJ9" s="18">
        <f t="shared" si="42"/>
        <v>5</v>
      </c>
      <c r="BK9" s="19">
        <f t="shared" si="43"/>
        <v>5.7972769204721537</v>
      </c>
      <c r="BM9" s="18">
        <f t="shared" si="44"/>
        <v>5.7972769204721537</v>
      </c>
      <c r="BN9" s="18">
        <f t="shared" ref="BN9:BO9" si="49">BK58</f>
        <v>0</v>
      </c>
      <c r="BO9" s="18">
        <f t="shared" si="49"/>
        <v>0</v>
      </c>
      <c r="BS9" t="s">
        <v>8864</v>
      </c>
      <c r="BT9" t="s">
        <v>9040</v>
      </c>
      <c r="BU9" t="s">
        <v>8862</v>
      </c>
    </row>
    <row r="10" spans="2:73" x14ac:dyDescent="0.35">
      <c r="B10" s="25" t="s">
        <v>9119</v>
      </c>
      <c r="C10" s="25">
        <f>VLOOKUP(B10,'hauled fish'!$K$3:$N$2391,4,FALSE)</f>
        <v>637394</v>
      </c>
      <c r="D10">
        <f>SUMIFS('hauled fish'!$Q$3:$Q$3207,'hauled fish'!$P$3:$P$3207,'hauled Hat'!D$4,'hauled fish'!$K$3:$K$3207,'hauled Hat'!$B10,'hauled fish'!$D$3:$D$3207,"F")</f>
        <v>0</v>
      </c>
      <c r="E10">
        <f>SUMIFS('hauled fish'!$Q$3:$Q$3207,'hauled fish'!$P$3:$P$3207,'hauled Hat'!E$4,'hauled fish'!$K$3:$K$3207,'hauled Hat'!$B10,'hauled fish'!$D$3:$D$3207,"F")</f>
        <v>0</v>
      </c>
      <c r="F10">
        <f>SUMIFS('hauled fish'!$Q$3:$Q$3207,'hauled fish'!$P$3:$P$3207,'hauled Hat'!F$4,'hauled fish'!$K$3:$K$3207,'hauled Hat'!$B10,'hauled fish'!$D$3:$D$3207,"F")</f>
        <v>0</v>
      </c>
      <c r="G10">
        <f>SUMIFS('hauled fish'!$Q$3:$Q$3207,'hauled fish'!$P$3:$P$3207,'hauled Hat'!G$4,'hauled fish'!$K$3:$K$3207,'hauled Hat'!$B10,'hauled fish'!$D$3:$D$3207,"F")</f>
        <v>0</v>
      </c>
      <c r="H10">
        <f>SUMIFS('hauled fish'!$Q$3:$Q$3207,'hauled fish'!$P$3:$P$3207,'hauled Hat'!H$4,'hauled fish'!$K$3:$K$3207,'hauled Hat'!$B10,'hauled fish'!$D$3:$D$3207,"F")</f>
        <v>0</v>
      </c>
      <c r="I10">
        <f>SUMIFS('hauled fish'!$Q$3:$Q$3207,'hauled fish'!$P$3:$P$3207,'hauled Hat'!I$4,'hauled fish'!$K$3:$K$3207,'hauled Hat'!$B10,'hauled fish'!$D$3:$D$3207,"F")</f>
        <v>0</v>
      </c>
      <c r="J10">
        <f>SUMIFS('hauled fish'!$Q$3:$Q$3207,'hauled fish'!$P$3:$P$3207,'hauled Hat'!J$4,'hauled fish'!$K$3:$K$3207,'hauled Hat'!$B10,'hauled fish'!$D$3:$D$3207,"F")</f>
        <v>0</v>
      </c>
      <c r="K10">
        <f>SUMIFS('hauled fish'!$Q$3:$Q$3207,'hauled fish'!$P$3:$P$3207,'hauled Hat'!K$4,'hauled fish'!$K$3:$K$3207,'hauled Hat'!$B10,'hauled fish'!$D$3:$D$3207,"F")</f>
        <v>0</v>
      </c>
      <c r="L10">
        <f>SUMIFS('hauled fish'!$Q$3:$Q$3207,'hauled fish'!$P$3:$P$3207,'hauled Hat'!L$4,'hauled fish'!$K$3:$K$3207,'hauled Hat'!$B10,'hauled fish'!$D$3:$D$3207,"F")</f>
        <v>0</v>
      </c>
      <c r="M10">
        <f>SUMIFS('hauled fish'!$Q$3:$Q$3207,'hauled fish'!$P$3:$P$3207,'hauled Hat'!M$4,'hauled fish'!$K$3:$K$3207,'hauled Hat'!$B10,'hauled fish'!$D$3:$D$3207,"F")</f>
        <v>1</v>
      </c>
      <c r="N10">
        <f>SUMIFS('hauled fish'!$Q$3:$Q$3207,'hauled fish'!$P$3:$P$3207,'hauled Hat'!N$4,'hauled fish'!$K$3:$K$3207,'hauled Hat'!$B10,'hauled fish'!$D$3:$D$3207,"F")</f>
        <v>0</v>
      </c>
      <c r="O10">
        <f>SUMIFS('hauled fish'!$Q$3:$Q$3207,'hauled fish'!$P$3:$P$3207,'hauled Hat'!O$4,'hauled fish'!$K$3:$K$3207,'hauled Hat'!$B10,'hauled fish'!$D$3:$D$3207,"F")</f>
        <v>0</v>
      </c>
      <c r="P10">
        <f>SUMIFS('hauled fish'!$Q$3:$Q$3207,'hauled fish'!$P$3:$P$3207,'hauled Hat'!P$4,'hauled fish'!$K$3:$K$3207,'hauled Hat'!$B10,'hauled fish'!$D$3:$D$3207,"F")</f>
        <v>0</v>
      </c>
      <c r="Q10" s="180">
        <f t="shared" si="2"/>
        <v>0</v>
      </c>
      <c r="R10" s="19">
        <f t="shared" si="3"/>
        <v>0</v>
      </c>
      <c r="S10" s="19">
        <f t="shared" si="4"/>
        <v>0</v>
      </c>
      <c r="T10" s="19">
        <f t="shared" si="5"/>
        <v>0</v>
      </c>
      <c r="U10" s="19">
        <f t="shared" si="6"/>
        <v>0</v>
      </c>
      <c r="V10" s="19">
        <f t="shared" si="7"/>
        <v>0</v>
      </c>
      <c r="W10" s="19">
        <f t="shared" si="8"/>
        <v>0</v>
      </c>
      <c r="X10" s="19">
        <f t="shared" si="9"/>
        <v>0</v>
      </c>
      <c r="Y10" s="19">
        <f t="shared" si="10"/>
        <v>0</v>
      </c>
      <c r="Z10" s="19">
        <f t="shared" si="11"/>
        <v>1.015625</v>
      </c>
      <c r="AA10" s="19">
        <f t="shared" si="12"/>
        <v>0</v>
      </c>
      <c r="AB10" s="19">
        <f t="shared" si="13"/>
        <v>0</v>
      </c>
      <c r="AC10" s="19">
        <f t="shared" si="14"/>
        <v>0</v>
      </c>
      <c r="AD10" s="15">
        <f>VLOOKUP('hauled Hat'!C10,'cwt rel info'!$A$6:$AD$217,26,FALSE)</f>
        <v>0.99191643141730235</v>
      </c>
      <c r="AE10" s="19">
        <f t="shared" si="17"/>
        <v>0</v>
      </c>
      <c r="AF10" s="19">
        <f t="shared" si="18"/>
        <v>0</v>
      </c>
      <c r="AG10" s="19">
        <f t="shared" si="19"/>
        <v>0</v>
      </c>
      <c r="AH10" s="19">
        <f t="shared" si="20"/>
        <v>0</v>
      </c>
      <c r="AI10" s="19">
        <f t="shared" si="21"/>
        <v>0</v>
      </c>
      <c r="AJ10" s="19">
        <f t="shared" si="22"/>
        <v>0</v>
      </c>
      <c r="AK10" s="19">
        <f t="shared" si="23"/>
        <v>0</v>
      </c>
      <c r="AL10" s="19">
        <f t="shared" si="24"/>
        <v>0</v>
      </c>
      <c r="AM10" s="19">
        <f t="shared" si="25"/>
        <v>0</v>
      </c>
      <c r="AN10" s="19">
        <f t="shared" si="26"/>
        <v>8.2767802626997553E-3</v>
      </c>
      <c r="AO10" s="19">
        <f t="shared" si="27"/>
        <v>0</v>
      </c>
      <c r="AP10" s="19">
        <f t="shared" si="28"/>
        <v>0</v>
      </c>
      <c r="AQ10" s="19">
        <f t="shared" si="29"/>
        <v>0</v>
      </c>
      <c r="AS10" s="19">
        <f t="shared" si="30"/>
        <v>0</v>
      </c>
      <c r="AT10" s="19">
        <f t="shared" si="31"/>
        <v>0</v>
      </c>
      <c r="AU10" s="19">
        <f t="shared" si="46"/>
        <v>0</v>
      </c>
      <c r="AV10" s="19">
        <f t="shared" si="32"/>
        <v>0</v>
      </c>
      <c r="AW10" s="19">
        <f t="shared" si="33"/>
        <v>0</v>
      </c>
      <c r="AX10" s="19">
        <f t="shared" si="34"/>
        <v>0</v>
      </c>
      <c r="AY10" s="19">
        <f t="shared" si="35"/>
        <v>0</v>
      </c>
      <c r="AZ10" s="19">
        <f t="shared" si="36"/>
        <v>0</v>
      </c>
      <c r="BA10" s="19">
        <f t="shared" si="37"/>
        <v>0</v>
      </c>
      <c r="BB10" s="19">
        <f t="shared" si="38"/>
        <v>1.023189478174177</v>
      </c>
      <c r="BC10" s="19">
        <f t="shared" si="39"/>
        <v>0</v>
      </c>
      <c r="BD10" s="19">
        <f t="shared" si="40"/>
        <v>0</v>
      </c>
      <c r="BE10" s="19">
        <f t="shared" si="41"/>
        <v>0</v>
      </c>
      <c r="BG10" s="19" t="str">
        <f>VLOOKUP(C10,'cwt rel info'!$A$6:$AD$217,5,FALSE)</f>
        <v>LFHs</v>
      </c>
      <c r="BH10" s="19" t="str">
        <f>VLOOKUP(C10,'cwt rel info'!$A$6:$AD$217,3,FALSE)</f>
        <v>subyearling</v>
      </c>
      <c r="BI10" s="18">
        <f>VLOOKUP(C10,'cwt rel info'!$A$6:$AD$217,4,FALSE)</f>
        <v>2017</v>
      </c>
      <c r="BJ10" s="18">
        <f t="shared" si="42"/>
        <v>5</v>
      </c>
      <c r="BK10" s="19">
        <f t="shared" si="43"/>
        <v>1.023189478174177</v>
      </c>
      <c r="BM10" s="18">
        <f t="shared" si="44"/>
        <v>1.023189478174177</v>
      </c>
      <c r="BN10" s="18">
        <f t="shared" ref="BN10:BO10" si="50">BK59</f>
        <v>0</v>
      </c>
      <c r="BO10" s="18">
        <f t="shared" si="50"/>
        <v>0</v>
      </c>
      <c r="BQ10">
        <v>2</v>
      </c>
      <c r="BR10" t="s">
        <v>9154</v>
      </c>
      <c r="BS10" s="18">
        <f>SUMIFS($BK$5:$BK$49,$BJ$5:$BJ$49,BQ10,$BH$5:$BH$49,"subyearling")</f>
        <v>0</v>
      </c>
      <c r="BT10" s="18">
        <f>SUMIFS($BK$54:$BK$98,$BJ$54:$BJ$98,BQ10,$BH$54:$BH$98,"subyearling")</f>
        <v>0</v>
      </c>
      <c r="BU10" s="18">
        <f>SUMIFS($BL$54:$BL$98,$BJ$54:$BJ$98,BQ10,$BH$54:$BH$98,"subyearling")</f>
        <v>33.85531061855319</v>
      </c>
    </row>
    <row r="11" spans="2:73" x14ac:dyDescent="0.35">
      <c r="B11" s="25" t="s">
        <v>9114</v>
      </c>
      <c r="C11" s="25">
        <f>VLOOKUP(B11,'hauled fish'!$K$3:$N$2391,4,FALSE)</f>
        <v>220507</v>
      </c>
      <c r="D11">
        <f>SUMIFS('hauled fish'!$Q$3:$Q$3207,'hauled fish'!$P$3:$P$3207,'hauled Hat'!D$4,'hauled fish'!$K$3:$K$3207,'hauled Hat'!$B11,'hauled fish'!$D$3:$D$3207,"F")</f>
        <v>0</v>
      </c>
      <c r="E11">
        <f>SUMIFS('hauled fish'!$Q$3:$Q$3207,'hauled fish'!$P$3:$P$3207,'hauled Hat'!E$4,'hauled fish'!$K$3:$K$3207,'hauled Hat'!$B11,'hauled fish'!$D$3:$D$3207,"F")</f>
        <v>0</v>
      </c>
      <c r="F11">
        <f>SUMIFS('hauled fish'!$Q$3:$Q$3207,'hauled fish'!$P$3:$P$3207,'hauled Hat'!F$4,'hauled fish'!$K$3:$K$3207,'hauled Hat'!$B11,'hauled fish'!$D$3:$D$3207,"F")</f>
        <v>0</v>
      </c>
      <c r="G11">
        <f>SUMIFS('hauled fish'!$Q$3:$Q$3207,'hauled fish'!$P$3:$P$3207,'hauled Hat'!G$4,'hauled fish'!$K$3:$K$3207,'hauled Hat'!$B11,'hauled fish'!$D$3:$D$3207,"F")</f>
        <v>0</v>
      </c>
      <c r="H11">
        <f>SUMIFS('hauled fish'!$Q$3:$Q$3207,'hauled fish'!$P$3:$P$3207,'hauled Hat'!H$4,'hauled fish'!$K$3:$K$3207,'hauled Hat'!$B11,'hauled fish'!$D$3:$D$3207,"F")</f>
        <v>0</v>
      </c>
      <c r="I11">
        <f>SUMIFS('hauled fish'!$Q$3:$Q$3207,'hauled fish'!$P$3:$P$3207,'hauled Hat'!I$4,'hauled fish'!$K$3:$K$3207,'hauled Hat'!$B11,'hauled fish'!$D$3:$D$3207,"F")</f>
        <v>0</v>
      </c>
      <c r="J11">
        <f>SUMIFS('hauled fish'!$Q$3:$Q$3207,'hauled fish'!$P$3:$P$3207,'hauled Hat'!J$4,'hauled fish'!$K$3:$K$3207,'hauled Hat'!$B11,'hauled fish'!$D$3:$D$3207,"F")</f>
        <v>0</v>
      </c>
      <c r="K11">
        <f>SUMIFS('hauled fish'!$Q$3:$Q$3207,'hauled fish'!$P$3:$P$3207,'hauled Hat'!K$4,'hauled fish'!$K$3:$K$3207,'hauled Hat'!$B11,'hauled fish'!$D$3:$D$3207,"F")</f>
        <v>0</v>
      </c>
      <c r="L11">
        <f>SUMIFS('hauled fish'!$Q$3:$Q$3207,'hauled fish'!$P$3:$P$3207,'hauled Hat'!L$4,'hauled fish'!$K$3:$K$3207,'hauled Hat'!$B11,'hauled fish'!$D$3:$D$3207,"F")</f>
        <v>0</v>
      </c>
      <c r="M11">
        <f>SUMIFS('hauled fish'!$Q$3:$Q$3207,'hauled fish'!$P$3:$P$3207,'hauled Hat'!M$4,'hauled fish'!$K$3:$K$3207,'hauled Hat'!$B11,'hauled fish'!$D$3:$D$3207,"F")</f>
        <v>1</v>
      </c>
      <c r="N11">
        <f>SUMIFS('hauled fish'!$Q$3:$Q$3207,'hauled fish'!$P$3:$P$3207,'hauled Hat'!N$4,'hauled fish'!$K$3:$K$3207,'hauled Hat'!$B11,'hauled fish'!$D$3:$D$3207,"F")</f>
        <v>0</v>
      </c>
      <c r="O11">
        <f>SUMIFS('hauled fish'!$Q$3:$Q$3207,'hauled fish'!$P$3:$P$3207,'hauled Hat'!O$4,'hauled fish'!$K$3:$K$3207,'hauled Hat'!$B11,'hauled fish'!$D$3:$D$3207,"F")</f>
        <v>0</v>
      </c>
      <c r="P11">
        <f>SUMIFS('hauled fish'!$Q$3:$Q$3207,'hauled fish'!$P$3:$P$3207,'hauled Hat'!P$4,'hauled fish'!$K$3:$K$3207,'hauled Hat'!$B11,'hauled fish'!$D$3:$D$3207,"F")</f>
        <v>0</v>
      </c>
      <c r="Q11" s="180">
        <f t="shared" si="2"/>
        <v>0</v>
      </c>
      <c r="R11" s="19">
        <f t="shared" si="3"/>
        <v>0</v>
      </c>
      <c r="S11" s="19">
        <f t="shared" si="4"/>
        <v>0</v>
      </c>
      <c r="T11" s="19">
        <f t="shared" si="5"/>
        <v>0</v>
      </c>
      <c r="U11" s="19">
        <f t="shared" si="6"/>
        <v>0</v>
      </c>
      <c r="V11" s="19">
        <f t="shared" si="7"/>
        <v>0</v>
      </c>
      <c r="W11" s="19">
        <f t="shared" si="8"/>
        <v>0</v>
      </c>
      <c r="X11" s="19">
        <f t="shared" si="9"/>
        <v>0</v>
      </c>
      <c r="Y11" s="19">
        <f t="shared" si="10"/>
        <v>0</v>
      </c>
      <c r="Z11" s="19">
        <f t="shared" si="11"/>
        <v>1.015625</v>
      </c>
      <c r="AA11" s="19">
        <f t="shared" si="12"/>
        <v>0</v>
      </c>
      <c r="AB11" s="19">
        <f t="shared" si="13"/>
        <v>0</v>
      </c>
      <c r="AC11" s="19">
        <f t="shared" si="14"/>
        <v>0</v>
      </c>
      <c r="AD11" s="15">
        <f>VLOOKUP('hauled Hat'!C11,'cwt rel info'!$A$6:$AD$217,26,FALSE)</f>
        <v>0.48329406517544626</v>
      </c>
      <c r="AE11" s="19">
        <f t="shared" si="17"/>
        <v>0</v>
      </c>
      <c r="AF11" s="19">
        <f t="shared" si="18"/>
        <v>0</v>
      </c>
      <c r="AG11" s="19">
        <f t="shared" si="19"/>
        <v>0</v>
      </c>
      <c r="AH11" s="19">
        <f t="shared" si="20"/>
        <v>0</v>
      </c>
      <c r="AI11" s="19">
        <f t="shared" si="21"/>
        <v>0</v>
      </c>
      <c r="AJ11" s="19">
        <f t="shared" si="22"/>
        <v>0</v>
      </c>
      <c r="AK11" s="19">
        <f t="shared" si="23"/>
        <v>0</v>
      </c>
      <c r="AL11" s="19">
        <f t="shared" si="24"/>
        <v>0</v>
      </c>
      <c r="AM11" s="19">
        <f t="shared" si="25"/>
        <v>0</v>
      </c>
      <c r="AN11" s="19">
        <f t="shared" si="26"/>
        <v>1.0858388357524751</v>
      </c>
      <c r="AO11" s="19">
        <f t="shared" si="27"/>
        <v>0</v>
      </c>
      <c r="AP11" s="19">
        <f t="shared" si="28"/>
        <v>0</v>
      </c>
      <c r="AQ11" s="19">
        <f t="shared" si="29"/>
        <v>0</v>
      </c>
      <c r="AS11" s="19">
        <f t="shared" si="30"/>
        <v>0</v>
      </c>
      <c r="AT11" s="19">
        <f t="shared" si="31"/>
        <v>0</v>
      </c>
      <c r="AU11" s="19">
        <f t="shared" si="46"/>
        <v>0</v>
      </c>
      <c r="AV11" s="19">
        <f t="shared" si="32"/>
        <v>0</v>
      </c>
      <c r="AW11" s="19">
        <f t="shared" si="33"/>
        <v>0</v>
      </c>
      <c r="AX11" s="19">
        <f t="shared" si="34"/>
        <v>0</v>
      </c>
      <c r="AY11" s="19">
        <f t="shared" si="35"/>
        <v>0</v>
      </c>
      <c r="AZ11" s="19">
        <f t="shared" si="36"/>
        <v>0</v>
      </c>
      <c r="BA11" s="19">
        <f t="shared" si="37"/>
        <v>0</v>
      </c>
      <c r="BB11" s="19">
        <f t="shared" si="38"/>
        <v>2.0080162334292315</v>
      </c>
      <c r="BC11" s="19">
        <f t="shared" si="39"/>
        <v>0</v>
      </c>
      <c r="BD11" s="19">
        <f t="shared" si="40"/>
        <v>0</v>
      </c>
      <c r="BE11" s="19">
        <f t="shared" si="41"/>
        <v>0</v>
      </c>
      <c r="BG11" s="19" t="str">
        <f>VLOOKUP(C11,'cwt rel info'!$A$6:$AD$217,5,FALSE)</f>
        <v>PLA</v>
      </c>
      <c r="BH11" s="19" t="str">
        <f>VLOOKUP(C11,'cwt rel info'!$A$6:$AD$217,3,FALSE)</f>
        <v>subyearling</v>
      </c>
      <c r="BI11" s="18">
        <f>VLOOKUP(C11,'cwt rel info'!$A$6:$AD$217,4,FALSE)</f>
        <v>2017</v>
      </c>
      <c r="BJ11" s="18">
        <f t="shared" si="42"/>
        <v>5</v>
      </c>
      <c r="BK11" s="19">
        <f t="shared" si="43"/>
        <v>2.0080162334292315</v>
      </c>
      <c r="BM11" s="18">
        <f t="shared" si="44"/>
        <v>2.0080162334292315</v>
      </c>
      <c r="BN11" s="18">
        <f t="shared" ref="BN11:BO11" si="51">BK60</f>
        <v>2.1125197839923882</v>
      </c>
      <c r="BO11" s="18">
        <f t="shared" si="51"/>
        <v>0</v>
      </c>
      <c r="BQ11">
        <v>3</v>
      </c>
      <c r="BR11" t="s">
        <v>9155</v>
      </c>
      <c r="BS11" s="18">
        <f t="shared" ref="BS11:BS14" si="52">SUMIFS($BK$5:$BK$49,$BJ$5:$BJ$49,BQ11,$BH$5:$BH$49,"subyearling")</f>
        <v>29.792159883783931</v>
      </c>
      <c r="BT11" s="18">
        <f t="shared" ref="BT11:BT14" si="53">SUMIFS($BK$54:$BK$98,$BJ$54:$BJ$98,BQ11,$BH$54:$BH$98,"subyearling")</f>
        <v>271.69447059379485</v>
      </c>
      <c r="BU11" s="18">
        <f t="shared" ref="BU11:BU14" si="54">SUMIFS($BL$54:$BL$98,$BJ$54:$BJ$98,BQ11,$BH$54:$BH$98,"subyearling")</f>
        <v>5.269327062606231</v>
      </c>
    </row>
    <row r="12" spans="2:73" x14ac:dyDescent="0.35">
      <c r="B12" s="25" t="s">
        <v>9116</v>
      </c>
      <c r="C12" s="25">
        <f>VLOOKUP(B12,'hauled fish'!$K$3:$N$2391,4,FALSE)</f>
        <v>91185</v>
      </c>
      <c r="D12">
        <f>SUMIFS('hauled fish'!$Q$3:$Q$3207,'hauled fish'!$P$3:$P$3207,'hauled Hat'!D$4,'hauled fish'!$K$3:$K$3207,'hauled Hat'!$B12,'hauled fish'!$D$3:$D$3207,"F")</f>
        <v>0</v>
      </c>
      <c r="E12">
        <f>SUMIFS('hauled fish'!$Q$3:$Q$3207,'hauled fish'!$P$3:$P$3207,'hauled Hat'!E$4,'hauled fish'!$K$3:$K$3207,'hauled Hat'!$B12,'hauled fish'!$D$3:$D$3207,"F")</f>
        <v>0</v>
      </c>
      <c r="F12">
        <f>SUMIFS('hauled fish'!$Q$3:$Q$3207,'hauled fish'!$P$3:$P$3207,'hauled Hat'!F$4,'hauled fish'!$K$3:$K$3207,'hauled Hat'!$B12,'hauled fish'!$D$3:$D$3207,"F")</f>
        <v>0</v>
      </c>
      <c r="G12">
        <f>SUMIFS('hauled fish'!$Q$3:$Q$3207,'hauled fish'!$P$3:$P$3207,'hauled Hat'!G$4,'hauled fish'!$K$3:$K$3207,'hauled Hat'!$B12,'hauled fish'!$D$3:$D$3207,"F")</f>
        <v>0</v>
      </c>
      <c r="H12">
        <f>SUMIFS('hauled fish'!$Q$3:$Q$3207,'hauled fish'!$P$3:$P$3207,'hauled Hat'!H$4,'hauled fish'!$K$3:$K$3207,'hauled Hat'!$B12,'hauled fish'!$D$3:$D$3207,"F")</f>
        <v>0</v>
      </c>
      <c r="I12">
        <f>SUMIFS('hauled fish'!$Q$3:$Q$3207,'hauled fish'!$P$3:$P$3207,'hauled Hat'!I$4,'hauled fish'!$K$3:$K$3207,'hauled Hat'!$B12,'hauled fish'!$D$3:$D$3207,"F")</f>
        <v>0</v>
      </c>
      <c r="J12">
        <f>SUMIFS('hauled fish'!$Q$3:$Q$3207,'hauled fish'!$P$3:$P$3207,'hauled Hat'!J$4,'hauled fish'!$K$3:$K$3207,'hauled Hat'!$B12,'hauled fish'!$D$3:$D$3207,"F")</f>
        <v>0</v>
      </c>
      <c r="K12">
        <f>SUMIFS('hauled fish'!$Q$3:$Q$3207,'hauled fish'!$P$3:$P$3207,'hauled Hat'!K$4,'hauled fish'!$K$3:$K$3207,'hauled Hat'!$B12,'hauled fish'!$D$3:$D$3207,"F")</f>
        <v>0</v>
      </c>
      <c r="L12">
        <f>SUMIFS('hauled fish'!$Q$3:$Q$3207,'hauled fish'!$P$3:$P$3207,'hauled Hat'!L$4,'hauled fish'!$K$3:$K$3207,'hauled Hat'!$B12,'hauled fish'!$D$3:$D$3207,"F")</f>
        <v>2</v>
      </c>
      <c r="M12">
        <f>SUMIFS('hauled fish'!$Q$3:$Q$3207,'hauled fish'!$P$3:$P$3207,'hauled Hat'!M$4,'hauled fish'!$K$3:$K$3207,'hauled Hat'!$B12,'hauled fish'!$D$3:$D$3207,"F")</f>
        <v>3</v>
      </c>
      <c r="N12">
        <f>SUMIFS('hauled fish'!$Q$3:$Q$3207,'hauled fish'!$P$3:$P$3207,'hauled Hat'!N$4,'hauled fish'!$K$3:$K$3207,'hauled Hat'!$B12,'hauled fish'!$D$3:$D$3207,"F")</f>
        <v>1</v>
      </c>
      <c r="O12">
        <f>SUMIFS('hauled fish'!$Q$3:$Q$3207,'hauled fish'!$P$3:$P$3207,'hauled Hat'!O$4,'hauled fish'!$K$3:$K$3207,'hauled Hat'!$B12,'hauled fish'!$D$3:$D$3207,"F")</f>
        <v>0</v>
      </c>
      <c r="P12">
        <f>SUMIFS('hauled fish'!$Q$3:$Q$3207,'hauled fish'!$P$3:$P$3207,'hauled Hat'!P$4,'hauled fish'!$K$3:$K$3207,'hauled Hat'!$B12,'hauled fish'!$D$3:$D$3207,"F")</f>
        <v>0</v>
      </c>
      <c r="Q12" s="180">
        <f t="shared" si="2"/>
        <v>0</v>
      </c>
      <c r="R12" s="19">
        <f t="shared" si="3"/>
        <v>0</v>
      </c>
      <c r="S12" s="19">
        <f t="shared" si="4"/>
        <v>0</v>
      </c>
      <c r="T12" s="19">
        <f t="shared" si="5"/>
        <v>0</v>
      </c>
      <c r="U12" s="19">
        <f t="shared" si="6"/>
        <v>0</v>
      </c>
      <c r="V12" s="19">
        <f t="shared" si="7"/>
        <v>0</v>
      </c>
      <c r="W12" s="19">
        <f t="shared" si="8"/>
        <v>0</v>
      </c>
      <c r="X12" s="19">
        <f t="shared" si="9"/>
        <v>0</v>
      </c>
      <c r="Y12" s="19">
        <f t="shared" si="10"/>
        <v>2.0323886639676112</v>
      </c>
      <c r="Z12" s="19">
        <f t="shared" si="11"/>
        <v>3.046875</v>
      </c>
      <c r="AA12" s="19">
        <f t="shared" si="12"/>
        <v>1</v>
      </c>
      <c r="AB12" s="19">
        <f t="shared" si="13"/>
        <v>0</v>
      </c>
      <c r="AC12" s="19">
        <f t="shared" si="14"/>
        <v>0</v>
      </c>
      <c r="AD12" s="15">
        <f>VLOOKUP('hauled Hat'!C12,'cwt rel info'!$A$6:$AD$217,26,FALSE)</f>
        <v>0.19265833097465634</v>
      </c>
      <c r="AE12" s="19">
        <f t="shared" si="17"/>
        <v>0</v>
      </c>
      <c r="AF12" s="19">
        <f t="shared" si="18"/>
        <v>0</v>
      </c>
      <c r="AG12" s="19">
        <f t="shared" si="19"/>
        <v>0</v>
      </c>
      <c r="AH12" s="19">
        <f t="shared" si="20"/>
        <v>0</v>
      </c>
      <c r="AI12" s="19">
        <f t="shared" si="21"/>
        <v>0</v>
      </c>
      <c r="AJ12" s="19">
        <f t="shared" si="22"/>
        <v>0</v>
      </c>
      <c r="AK12" s="19">
        <f t="shared" si="23"/>
        <v>0</v>
      </c>
      <c r="AL12" s="19">
        <f t="shared" si="24"/>
        <v>0</v>
      </c>
      <c r="AM12" s="19">
        <f t="shared" si="25"/>
        <v>8.5167978346684965</v>
      </c>
      <c r="AN12" s="19">
        <f t="shared" si="26"/>
        <v>12.76803933350374</v>
      </c>
      <c r="AO12" s="19">
        <f t="shared" si="27"/>
        <v>4.1905359863807146</v>
      </c>
      <c r="AP12" s="19">
        <f t="shared" si="28"/>
        <v>0</v>
      </c>
      <c r="AQ12" s="19">
        <f t="shared" si="29"/>
        <v>0</v>
      </c>
      <c r="AS12" s="19">
        <f t="shared" si="30"/>
        <v>0</v>
      </c>
      <c r="AT12" s="19">
        <f t="shared" si="31"/>
        <v>0</v>
      </c>
      <c r="AU12" s="19">
        <f t="shared" si="46"/>
        <v>0</v>
      </c>
      <c r="AV12" s="19">
        <f t="shared" si="32"/>
        <v>0</v>
      </c>
      <c r="AW12" s="19">
        <f t="shared" si="33"/>
        <v>0</v>
      </c>
      <c r="AX12" s="19">
        <f t="shared" si="34"/>
        <v>0</v>
      </c>
      <c r="AY12" s="19">
        <f t="shared" si="35"/>
        <v>0</v>
      </c>
      <c r="AZ12" s="19">
        <f t="shared" si="36"/>
        <v>0</v>
      </c>
      <c r="BA12" s="19">
        <f t="shared" si="37"/>
        <v>8.5957790235540337</v>
      </c>
      <c r="BB12" s="19">
        <f t="shared" si="38"/>
        <v>14.716093198359914</v>
      </c>
      <c r="BC12" s="19">
        <f t="shared" si="39"/>
        <v>2.440555923448426</v>
      </c>
      <c r="BD12" s="19">
        <f t="shared" si="40"/>
        <v>0</v>
      </c>
      <c r="BE12" s="19">
        <f t="shared" si="41"/>
        <v>0</v>
      </c>
      <c r="BG12" s="19" t="str">
        <f>VLOOKUP(C12,'cwt rel info'!$A$6:$AD$217,5,FALSE)</f>
        <v>Salmon R</v>
      </c>
      <c r="BH12" s="19" t="str">
        <f>VLOOKUP(C12,'cwt rel info'!$A$6:$AD$217,3,FALSE)</f>
        <v>subyearling</v>
      </c>
      <c r="BI12" s="18">
        <f>VLOOKUP(C12,'cwt rel info'!$A$6:$AD$217,4,FALSE)</f>
        <v>2017</v>
      </c>
      <c r="BJ12" s="18">
        <f t="shared" si="42"/>
        <v>5</v>
      </c>
      <c r="BK12" s="19">
        <f t="shared" si="43"/>
        <v>25.752428145362373</v>
      </c>
      <c r="BM12" s="18">
        <f t="shared" si="44"/>
        <v>25.752428145362373</v>
      </c>
      <c r="BN12" s="18">
        <f t="shared" ref="BN12:BO12" si="55">BK61</f>
        <v>10.244696948049306</v>
      </c>
      <c r="BO12" s="18">
        <f t="shared" si="55"/>
        <v>0</v>
      </c>
      <c r="BQ12">
        <v>4</v>
      </c>
      <c r="BR12" t="s">
        <v>9156</v>
      </c>
      <c r="BS12" s="18">
        <f t="shared" si="52"/>
        <v>1193.2070044076086</v>
      </c>
      <c r="BT12" s="18">
        <f t="shared" si="53"/>
        <v>720.94706489503562</v>
      </c>
      <c r="BU12" s="18">
        <f t="shared" si="54"/>
        <v>0</v>
      </c>
    </row>
    <row r="13" spans="2:73" x14ac:dyDescent="0.35">
      <c r="B13" s="25" t="s">
        <v>9111</v>
      </c>
      <c r="C13" s="25">
        <f>VLOOKUP(B13,'hauled fish'!$K$3:$N$2391,4,FALSE)</f>
        <v>220395</v>
      </c>
      <c r="D13">
        <f>SUMIFS('hauled fish'!$Q$3:$Q$3207,'hauled fish'!$P$3:$P$3207,'hauled Hat'!D$4,'hauled fish'!$K$3:$K$3207,'hauled Hat'!$B13,'hauled fish'!$D$3:$D$3207,"F")</f>
        <v>0</v>
      </c>
      <c r="E13">
        <f>SUMIFS('hauled fish'!$Q$3:$Q$3207,'hauled fish'!$P$3:$P$3207,'hauled Hat'!E$4,'hauled fish'!$K$3:$K$3207,'hauled Hat'!$B13,'hauled fish'!$D$3:$D$3207,"F")</f>
        <v>0</v>
      </c>
      <c r="F13">
        <f>SUMIFS('hauled fish'!$Q$3:$Q$3207,'hauled fish'!$P$3:$P$3207,'hauled Hat'!F$4,'hauled fish'!$K$3:$K$3207,'hauled Hat'!$B13,'hauled fish'!$D$3:$D$3207,"F")</f>
        <v>0</v>
      </c>
      <c r="G13">
        <f>SUMIFS('hauled fish'!$Q$3:$Q$3207,'hauled fish'!$P$3:$P$3207,'hauled Hat'!G$4,'hauled fish'!$K$3:$K$3207,'hauled Hat'!$B13,'hauled fish'!$D$3:$D$3207,"F")</f>
        <v>0</v>
      </c>
      <c r="H13">
        <f>SUMIFS('hauled fish'!$Q$3:$Q$3207,'hauled fish'!$P$3:$P$3207,'hauled Hat'!H$4,'hauled fish'!$K$3:$K$3207,'hauled Hat'!$B13,'hauled fish'!$D$3:$D$3207,"F")</f>
        <v>0</v>
      </c>
      <c r="I13">
        <f>SUMIFS('hauled fish'!$Q$3:$Q$3207,'hauled fish'!$P$3:$P$3207,'hauled Hat'!I$4,'hauled fish'!$K$3:$K$3207,'hauled Hat'!$B13,'hauled fish'!$D$3:$D$3207,"F")</f>
        <v>0</v>
      </c>
      <c r="J13">
        <f>SUMIFS('hauled fish'!$Q$3:$Q$3207,'hauled fish'!$P$3:$P$3207,'hauled Hat'!J$4,'hauled fish'!$K$3:$K$3207,'hauled Hat'!$B13,'hauled fish'!$D$3:$D$3207,"F")</f>
        <v>0</v>
      </c>
      <c r="K13">
        <f>SUMIFS('hauled fish'!$Q$3:$Q$3207,'hauled fish'!$P$3:$P$3207,'hauled Hat'!K$4,'hauled fish'!$K$3:$K$3207,'hauled Hat'!$B13,'hauled fish'!$D$3:$D$3207,"F")</f>
        <v>2</v>
      </c>
      <c r="L13">
        <f>SUMIFS('hauled fish'!$Q$3:$Q$3207,'hauled fish'!$P$3:$P$3207,'hauled Hat'!L$4,'hauled fish'!$K$3:$K$3207,'hauled Hat'!$B13,'hauled fish'!$D$3:$D$3207,"F")</f>
        <v>4</v>
      </c>
      <c r="M13">
        <f>SUMIFS('hauled fish'!$Q$3:$Q$3207,'hauled fish'!$P$3:$P$3207,'hauled Hat'!M$4,'hauled fish'!$K$3:$K$3207,'hauled Hat'!$B13,'hauled fish'!$D$3:$D$3207,"F")</f>
        <v>1</v>
      </c>
      <c r="N13">
        <f>SUMIFS('hauled fish'!$Q$3:$Q$3207,'hauled fish'!$P$3:$P$3207,'hauled Hat'!N$4,'hauled fish'!$K$3:$K$3207,'hauled Hat'!$B13,'hauled fish'!$D$3:$D$3207,"F")</f>
        <v>0</v>
      </c>
      <c r="O13">
        <f>SUMIFS('hauled fish'!$Q$3:$Q$3207,'hauled fish'!$P$3:$P$3207,'hauled Hat'!O$4,'hauled fish'!$K$3:$K$3207,'hauled Hat'!$B13,'hauled fish'!$D$3:$D$3207,"F")</f>
        <v>0</v>
      </c>
      <c r="P13">
        <f>SUMIFS('hauled fish'!$Q$3:$Q$3207,'hauled fish'!$P$3:$P$3207,'hauled Hat'!P$4,'hauled fish'!$K$3:$K$3207,'hauled Hat'!$B13,'hauled fish'!$D$3:$D$3207,"F")</f>
        <v>0</v>
      </c>
      <c r="Q13" s="180">
        <f t="shared" si="2"/>
        <v>0</v>
      </c>
      <c r="R13" s="19">
        <f t="shared" si="3"/>
        <v>0</v>
      </c>
      <c r="S13" s="19">
        <f t="shared" si="4"/>
        <v>0</v>
      </c>
      <c r="T13" s="19">
        <f t="shared" si="5"/>
        <v>0</v>
      </c>
      <c r="U13" s="19">
        <f t="shared" si="6"/>
        <v>0</v>
      </c>
      <c r="V13" s="19">
        <f t="shared" si="7"/>
        <v>0</v>
      </c>
      <c r="W13" s="19">
        <f t="shared" si="8"/>
        <v>0</v>
      </c>
      <c r="X13" s="19">
        <f t="shared" si="9"/>
        <v>2.0512820512820511</v>
      </c>
      <c r="Y13" s="19">
        <f t="shared" si="10"/>
        <v>4.0647773279352224</v>
      </c>
      <c r="Z13" s="19">
        <f t="shared" si="11"/>
        <v>1.015625</v>
      </c>
      <c r="AA13" s="19">
        <f t="shared" si="12"/>
        <v>0</v>
      </c>
      <c r="AB13" s="19">
        <f t="shared" si="13"/>
        <v>0</v>
      </c>
      <c r="AC13" s="19">
        <f t="shared" si="14"/>
        <v>0</v>
      </c>
      <c r="AD13" s="15">
        <f>VLOOKUP('hauled Hat'!C13,'cwt rel info'!$A$6:$AD$217,26,FALSE)</f>
        <v>1</v>
      </c>
      <c r="AE13" s="19">
        <f t="shared" si="17"/>
        <v>0</v>
      </c>
      <c r="AF13" s="19">
        <f t="shared" si="18"/>
        <v>0</v>
      </c>
      <c r="AG13" s="19">
        <f t="shared" si="19"/>
        <v>0</v>
      </c>
      <c r="AH13" s="19">
        <f t="shared" si="20"/>
        <v>0</v>
      </c>
      <c r="AI13" s="19">
        <f t="shared" si="21"/>
        <v>0</v>
      </c>
      <c r="AJ13" s="19">
        <f t="shared" si="22"/>
        <v>0</v>
      </c>
      <c r="AK13" s="19">
        <f t="shared" si="23"/>
        <v>0</v>
      </c>
      <c r="AL13" s="19">
        <f t="shared" si="24"/>
        <v>0</v>
      </c>
      <c r="AM13" s="19">
        <f t="shared" si="25"/>
        <v>0</v>
      </c>
      <c r="AN13" s="19">
        <f t="shared" si="26"/>
        <v>0</v>
      </c>
      <c r="AO13" s="19">
        <f t="shared" si="27"/>
        <v>0</v>
      </c>
      <c r="AP13" s="19">
        <f t="shared" si="28"/>
        <v>0</v>
      </c>
      <c r="AQ13" s="19">
        <f t="shared" si="29"/>
        <v>0</v>
      </c>
      <c r="AS13" s="19">
        <f t="shared" si="30"/>
        <v>0</v>
      </c>
      <c r="AT13" s="19">
        <f t="shared" si="31"/>
        <v>0</v>
      </c>
      <c r="AU13" s="19">
        <f t="shared" si="46"/>
        <v>0</v>
      </c>
      <c r="AV13" s="19">
        <f t="shared" si="32"/>
        <v>0</v>
      </c>
      <c r="AW13" s="19">
        <f t="shared" si="33"/>
        <v>0</v>
      </c>
      <c r="AX13" s="19">
        <f t="shared" si="34"/>
        <v>0</v>
      </c>
      <c r="AY13" s="19">
        <f t="shared" si="35"/>
        <v>0</v>
      </c>
      <c r="AZ13" s="19">
        <f t="shared" si="36"/>
        <v>2.0512820512820511</v>
      </c>
      <c r="BA13" s="19">
        <f t="shared" si="37"/>
        <v>4.0647773279352224</v>
      </c>
      <c r="BB13" s="19">
        <f t="shared" si="38"/>
        <v>1.015625</v>
      </c>
      <c r="BC13" s="19">
        <f t="shared" si="39"/>
        <v>0</v>
      </c>
      <c r="BD13" s="19">
        <f t="shared" si="40"/>
        <v>0</v>
      </c>
      <c r="BE13" s="19">
        <f t="shared" si="41"/>
        <v>0</v>
      </c>
      <c r="BG13" s="19" t="str">
        <f>VLOOKUP(C13,'cwt rel info'!$A$6:$AD$217,5,FALSE)</f>
        <v>FCAP</v>
      </c>
      <c r="BH13" s="19" t="str">
        <f>VLOOKUP(C13,'cwt rel info'!$A$6:$AD$217,3,FALSE)</f>
        <v>yearling</v>
      </c>
      <c r="BI13" s="18">
        <f>VLOOKUP(C13,'cwt rel info'!$A$6:$AD$217,4,FALSE)</f>
        <v>2017</v>
      </c>
      <c r="BJ13" s="18">
        <f t="shared" si="42"/>
        <v>5</v>
      </c>
      <c r="BK13" s="19">
        <f t="shared" si="43"/>
        <v>7.1316843792172735</v>
      </c>
      <c r="BM13" s="18">
        <f t="shared" si="44"/>
        <v>7.1316843792172735</v>
      </c>
      <c r="BN13" s="18">
        <f t="shared" ref="BN13:BO13" si="56">BK62</f>
        <v>2.0428571428571427</v>
      </c>
      <c r="BO13" s="18">
        <f t="shared" si="56"/>
        <v>0</v>
      </c>
      <c r="BQ13">
        <v>5</v>
      </c>
      <c r="BR13" t="s">
        <v>9157</v>
      </c>
      <c r="BS13" s="18">
        <f t="shared" si="52"/>
        <v>115.54895891501876</v>
      </c>
      <c r="BT13" s="18">
        <f t="shared" si="53"/>
        <v>28.681295122962457</v>
      </c>
      <c r="BU13" s="18">
        <f t="shared" si="54"/>
        <v>0</v>
      </c>
    </row>
    <row r="14" spans="2:73" x14ac:dyDescent="0.35">
      <c r="B14" s="25" t="s">
        <v>9118</v>
      </c>
      <c r="C14" s="25">
        <f>VLOOKUP(B14,'hauled fish'!$K$3:$N$2391,4,FALSE)</f>
        <v>637398</v>
      </c>
      <c r="D14">
        <f>SUMIFS('hauled fish'!$Q$3:$Q$3207,'hauled fish'!$P$3:$P$3207,'hauled Hat'!D$4,'hauled fish'!$K$3:$K$3207,'hauled Hat'!$B14,'hauled fish'!$D$3:$D$3207,"F")</f>
        <v>0</v>
      </c>
      <c r="E14">
        <f>SUMIFS('hauled fish'!$Q$3:$Q$3207,'hauled fish'!$P$3:$P$3207,'hauled Hat'!E$4,'hauled fish'!$K$3:$K$3207,'hauled Hat'!$B14,'hauled fish'!$D$3:$D$3207,"F")</f>
        <v>0</v>
      </c>
      <c r="F14">
        <f>SUMIFS('hauled fish'!$Q$3:$Q$3207,'hauled fish'!$P$3:$P$3207,'hauled Hat'!F$4,'hauled fish'!$K$3:$K$3207,'hauled Hat'!$B14,'hauled fish'!$D$3:$D$3207,"F")</f>
        <v>0</v>
      </c>
      <c r="G14">
        <f>SUMIFS('hauled fish'!$Q$3:$Q$3207,'hauled fish'!$P$3:$P$3207,'hauled Hat'!G$4,'hauled fish'!$K$3:$K$3207,'hauled Hat'!$B14,'hauled fish'!$D$3:$D$3207,"F")</f>
        <v>0</v>
      </c>
      <c r="H14">
        <f>SUMIFS('hauled fish'!$Q$3:$Q$3207,'hauled fish'!$P$3:$P$3207,'hauled Hat'!H$4,'hauled fish'!$K$3:$K$3207,'hauled Hat'!$B14,'hauled fish'!$D$3:$D$3207,"F")</f>
        <v>0</v>
      </c>
      <c r="I14">
        <f>SUMIFS('hauled fish'!$Q$3:$Q$3207,'hauled fish'!$P$3:$P$3207,'hauled Hat'!I$4,'hauled fish'!$K$3:$K$3207,'hauled Hat'!$B14,'hauled fish'!$D$3:$D$3207,"F")</f>
        <v>0</v>
      </c>
      <c r="J14">
        <f>SUMIFS('hauled fish'!$Q$3:$Q$3207,'hauled fish'!$P$3:$P$3207,'hauled Hat'!J$4,'hauled fish'!$K$3:$K$3207,'hauled Hat'!$B14,'hauled fish'!$D$3:$D$3207,"F")</f>
        <v>0</v>
      </c>
      <c r="K14">
        <f>SUMIFS('hauled fish'!$Q$3:$Q$3207,'hauled fish'!$P$3:$P$3207,'hauled Hat'!K$4,'hauled fish'!$K$3:$K$3207,'hauled Hat'!$B14,'hauled fish'!$D$3:$D$3207,"F")</f>
        <v>0</v>
      </c>
      <c r="L14">
        <f>SUMIFS('hauled fish'!$Q$3:$Q$3207,'hauled fish'!$P$3:$P$3207,'hauled Hat'!L$4,'hauled fish'!$K$3:$K$3207,'hauled Hat'!$B14,'hauled fish'!$D$3:$D$3207,"F")</f>
        <v>2</v>
      </c>
      <c r="M14">
        <f>SUMIFS('hauled fish'!$Q$3:$Q$3207,'hauled fish'!$P$3:$P$3207,'hauled Hat'!M$4,'hauled fish'!$K$3:$K$3207,'hauled Hat'!$B14,'hauled fish'!$D$3:$D$3207,"F")</f>
        <v>1</v>
      </c>
      <c r="N14">
        <f>SUMIFS('hauled fish'!$Q$3:$Q$3207,'hauled fish'!$P$3:$P$3207,'hauled Hat'!N$4,'hauled fish'!$K$3:$K$3207,'hauled Hat'!$B14,'hauled fish'!$D$3:$D$3207,"F")</f>
        <v>0</v>
      </c>
      <c r="O14">
        <f>SUMIFS('hauled fish'!$Q$3:$Q$3207,'hauled fish'!$P$3:$P$3207,'hauled Hat'!O$4,'hauled fish'!$K$3:$K$3207,'hauled Hat'!$B14,'hauled fish'!$D$3:$D$3207,"F")</f>
        <v>0</v>
      </c>
      <c r="P14">
        <f>SUMIFS('hauled fish'!$Q$3:$Q$3207,'hauled fish'!$P$3:$P$3207,'hauled Hat'!P$4,'hauled fish'!$K$3:$K$3207,'hauled Hat'!$B14,'hauled fish'!$D$3:$D$3207,"F")</f>
        <v>0</v>
      </c>
      <c r="Q14" s="180">
        <f t="shared" si="2"/>
        <v>0</v>
      </c>
      <c r="R14" s="19">
        <f t="shared" si="3"/>
        <v>0</v>
      </c>
      <c r="S14" s="19">
        <f t="shared" si="4"/>
        <v>0</v>
      </c>
      <c r="T14" s="19">
        <f t="shared" si="5"/>
        <v>0</v>
      </c>
      <c r="U14" s="19">
        <f t="shared" si="6"/>
        <v>0</v>
      </c>
      <c r="V14" s="19">
        <f t="shared" si="7"/>
        <v>0</v>
      </c>
      <c r="W14" s="19">
        <f t="shared" si="8"/>
        <v>0</v>
      </c>
      <c r="X14" s="19">
        <f t="shared" si="9"/>
        <v>0</v>
      </c>
      <c r="Y14" s="19">
        <f t="shared" si="10"/>
        <v>2.0323886639676112</v>
      </c>
      <c r="Z14" s="19">
        <f t="shared" si="11"/>
        <v>1.015625</v>
      </c>
      <c r="AA14" s="19">
        <f t="shared" si="12"/>
        <v>0</v>
      </c>
      <c r="AB14" s="19">
        <f t="shared" si="13"/>
        <v>0</v>
      </c>
      <c r="AC14" s="19">
        <f t="shared" si="14"/>
        <v>0</v>
      </c>
      <c r="AD14" s="15">
        <f>VLOOKUP('hauled Hat'!C14,'cwt rel info'!$A$6:$AD$217,26,FALSE)</f>
        <v>0.9919079768623521</v>
      </c>
      <c r="AE14" s="19">
        <f t="shared" si="17"/>
        <v>0</v>
      </c>
      <c r="AF14" s="19">
        <f t="shared" si="18"/>
        <v>0</v>
      </c>
      <c r="AG14" s="19">
        <f t="shared" si="19"/>
        <v>0</v>
      </c>
      <c r="AH14" s="19">
        <f t="shared" si="20"/>
        <v>0</v>
      </c>
      <c r="AI14" s="19">
        <f t="shared" si="21"/>
        <v>0</v>
      </c>
      <c r="AJ14" s="19">
        <f t="shared" si="22"/>
        <v>0</v>
      </c>
      <c r="AK14" s="19">
        <f t="shared" si="23"/>
        <v>0</v>
      </c>
      <c r="AL14" s="19">
        <f t="shared" si="24"/>
        <v>0</v>
      </c>
      <c r="AM14" s="19">
        <f t="shared" si="25"/>
        <v>1.6580304299540327E-2</v>
      </c>
      <c r="AN14" s="19">
        <f t="shared" si="26"/>
        <v>8.2855075177141434E-3</v>
      </c>
      <c r="AO14" s="19">
        <f t="shared" si="27"/>
        <v>0</v>
      </c>
      <c r="AP14" s="19">
        <f t="shared" si="28"/>
        <v>0</v>
      </c>
      <c r="AQ14" s="19">
        <f t="shared" si="29"/>
        <v>0</v>
      </c>
      <c r="AS14" s="19">
        <f t="shared" si="30"/>
        <v>0</v>
      </c>
      <c r="AT14" s="19">
        <f t="shared" si="31"/>
        <v>0</v>
      </c>
      <c r="AU14" s="19">
        <f t="shared" si="46"/>
        <v>0</v>
      </c>
      <c r="AV14" s="19">
        <f t="shared" si="32"/>
        <v>0</v>
      </c>
      <c r="AW14" s="19">
        <f t="shared" si="33"/>
        <v>0</v>
      </c>
      <c r="AX14" s="19">
        <f t="shared" si="34"/>
        <v>0</v>
      </c>
      <c r="AY14" s="19">
        <f t="shared" si="35"/>
        <v>0</v>
      </c>
      <c r="AZ14" s="19">
        <f t="shared" si="36"/>
        <v>0</v>
      </c>
      <c r="BA14" s="19">
        <f t="shared" si="37"/>
        <v>2.0451661199447435</v>
      </c>
      <c r="BB14" s="19">
        <f t="shared" si="38"/>
        <v>1.0231974543591162</v>
      </c>
      <c r="BC14" s="19">
        <f t="shared" si="39"/>
        <v>0</v>
      </c>
      <c r="BD14" s="19">
        <f t="shared" si="40"/>
        <v>0</v>
      </c>
      <c r="BE14" s="19">
        <f t="shared" si="41"/>
        <v>0</v>
      </c>
      <c r="BG14" s="19" t="str">
        <f>VLOOKUP(C14,'cwt rel info'!$A$6:$AD$217,5,FALSE)</f>
        <v>LFHy</v>
      </c>
      <c r="BH14" s="19" t="str">
        <f>VLOOKUP(C14,'cwt rel info'!$A$6:$AD$217,3,FALSE)</f>
        <v>yearling</v>
      </c>
      <c r="BI14" s="18">
        <f>VLOOKUP(C14,'cwt rel info'!$A$6:$AD$217,4,FALSE)</f>
        <v>2017</v>
      </c>
      <c r="BJ14" s="18">
        <f t="shared" si="42"/>
        <v>5</v>
      </c>
      <c r="BK14" s="19">
        <f t="shared" si="43"/>
        <v>3.0683635743038598</v>
      </c>
      <c r="BM14" s="18">
        <f t="shared" si="44"/>
        <v>3.0683635743038598</v>
      </c>
      <c r="BN14" s="18">
        <f t="shared" ref="BN14:BO14" si="57">BK63</f>
        <v>0</v>
      </c>
      <c r="BO14" s="18">
        <f t="shared" si="57"/>
        <v>0</v>
      </c>
      <c r="BQ14">
        <v>6</v>
      </c>
      <c r="BR14" t="s">
        <v>9158</v>
      </c>
      <c r="BS14" s="18">
        <f t="shared" si="52"/>
        <v>0</v>
      </c>
      <c r="BT14" s="18">
        <f t="shared" si="53"/>
        <v>0</v>
      </c>
      <c r="BU14" s="18">
        <f t="shared" si="54"/>
        <v>0</v>
      </c>
    </row>
    <row r="15" spans="2:73" x14ac:dyDescent="0.35">
      <c r="B15" s="25" t="s">
        <v>9068</v>
      </c>
      <c r="C15" s="25">
        <f>VLOOKUP(B15,'hauled fish'!$K$3:$N$2391,4,FALSE)</f>
        <v>220511</v>
      </c>
      <c r="D15">
        <f>SUMIFS('hauled fish'!$Q$3:$Q$3207,'hauled fish'!$P$3:$P$3207,'hauled Hat'!D$4,'hauled fish'!$K$3:$K$3207,'hauled Hat'!$B15,'hauled fish'!$D$3:$D$3207,"F")</f>
        <v>0</v>
      </c>
      <c r="E15">
        <f>SUMIFS('hauled fish'!$Q$3:$Q$3207,'hauled fish'!$P$3:$P$3207,'hauled Hat'!E$4,'hauled fish'!$K$3:$K$3207,'hauled Hat'!$B15,'hauled fish'!$D$3:$D$3207,"F")</f>
        <v>0</v>
      </c>
      <c r="F15">
        <f>SUMIFS('hauled fish'!$Q$3:$Q$3207,'hauled fish'!$P$3:$P$3207,'hauled Hat'!F$4,'hauled fish'!$K$3:$K$3207,'hauled Hat'!$B15,'hauled fish'!$D$3:$D$3207,"F")</f>
        <v>0</v>
      </c>
      <c r="G15">
        <f>SUMIFS('hauled fish'!$Q$3:$Q$3207,'hauled fish'!$P$3:$P$3207,'hauled Hat'!G$4,'hauled fish'!$K$3:$K$3207,'hauled Hat'!$B15,'hauled fish'!$D$3:$D$3207,"F")</f>
        <v>0</v>
      </c>
      <c r="H15">
        <f>SUMIFS('hauled fish'!$Q$3:$Q$3207,'hauled fish'!$P$3:$P$3207,'hauled Hat'!H$4,'hauled fish'!$K$3:$K$3207,'hauled Hat'!$B15,'hauled fish'!$D$3:$D$3207,"F")</f>
        <v>0</v>
      </c>
      <c r="I15">
        <f>SUMIFS('hauled fish'!$Q$3:$Q$3207,'hauled fish'!$P$3:$P$3207,'hauled Hat'!I$4,'hauled fish'!$K$3:$K$3207,'hauled Hat'!$B15,'hauled fish'!$D$3:$D$3207,"F")</f>
        <v>0</v>
      </c>
      <c r="J15">
        <f>SUMIFS('hauled fish'!$Q$3:$Q$3207,'hauled fish'!$P$3:$P$3207,'hauled Hat'!J$4,'hauled fish'!$K$3:$K$3207,'hauled Hat'!$B15,'hauled fish'!$D$3:$D$3207,"F")</f>
        <v>4</v>
      </c>
      <c r="K15">
        <f>SUMIFS('hauled fish'!$Q$3:$Q$3207,'hauled fish'!$P$3:$P$3207,'hauled Hat'!K$4,'hauled fish'!$K$3:$K$3207,'hauled Hat'!$B15,'hauled fish'!$D$3:$D$3207,"F")</f>
        <v>14</v>
      </c>
      <c r="L15">
        <f>SUMIFS('hauled fish'!$Q$3:$Q$3207,'hauled fish'!$P$3:$P$3207,'hauled Hat'!L$4,'hauled fish'!$K$3:$K$3207,'hauled Hat'!$B15,'hauled fish'!$D$3:$D$3207,"F")</f>
        <v>17</v>
      </c>
      <c r="M15">
        <f>SUMIFS('hauled fish'!$Q$3:$Q$3207,'hauled fish'!$P$3:$P$3207,'hauled Hat'!M$4,'hauled fish'!$K$3:$K$3207,'hauled Hat'!$B15,'hauled fish'!$D$3:$D$3207,"F")</f>
        <v>11</v>
      </c>
      <c r="N15">
        <f>SUMIFS('hauled fish'!$Q$3:$Q$3207,'hauled fish'!$P$3:$P$3207,'hauled Hat'!N$4,'hauled fish'!$K$3:$K$3207,'hauled Hat'!$B15,'hauled fish'!$D$3:$D$3207,"F")</f>
        <v>2</v>
      </c>
      <c r="O15">
        <f>SUMIFS('hauled fish'!$Q$3:$Q$3207,'hauled fish'!$P$3:$P$3207,'hauled Hat'!O$4,'hauled fish'!$K$3:$K$3207,'hauled Hat'!$B15,'hauled fish'!$D$3:$D$3207,"F")</f>
        <v>0</v>
      </c>
      <c r="P15">
        <f>SUMIFS('hauled fish'!$Q$3:$Q$3207,'hauled fish'!$P$3:$P$3207,'hauled Hat'!P$4,'hauled fish'!$K$3:$K$3207,'hauled Hat'!$B15,'hauled fish'!$D$3:$D$3207,"F")</f>
        <v>0</v>
      </c>
      <c r="Q15" s="180">
        <f t="shared" si="2"/>
        <v>0</v>
      </c>
      <c r="R15" s="19">
        <f t="shared" si="3"/>
        <v>0</v>
      </c>
      <c r="S15" s="19">
        <f t="shared" si="4"/>
        <v>0</v>
      </c>
      <c r="T15" s="19">
        <f t="shared" si="5"/>
        <v>0</v>
      </c>
      <c r="U15" s="19">
        <f t="shared" si="6"/>
        <v>0</v>
      </c>
      <c r="V15" s="19">
        <f t="shared" si="7"/>
        <v>0</v>
      </c>
      <c r="W15" s="19">
        <f t="shared" si="8"/>
        <v>4.4285714285714288</v>
      </c>
      <c r="X15" s="19">
        <f t="shared" si="9"/>
        <v>14.358974358974359</v>
      </c>
      <c r="Y15" s="19">
        <f t="shared" si="10"/>
        <v>17.275303643724698</v>
      </c>
      <c r="Z15" s="19">
        <f t="shared" si="11"/>
        <v>11.171875</v>
      </c>
      <c r="AA15" s="19">
        <f t="shared" si="12"/>
        <v>2</v>
      </c>
      <c r="AB15" s="19">
        <f t="shared" si="13"/>
        <v>0</v>
      </c>
      <c r="AC15" s="19">
        <f t="shared" si="14"/>
        <v>0</v>
      </c>
      <c r="AD15" s="15">
        <f>VLOOKUP('hauled Hat'!C15,'cwt rel info'!$A$6:$AD$217,26,FALSE)</f>
        <v>0.42147739367954895</v>
      </c>
      <c r="AE15" s="19">
        <f t="shared" si="17"/>
        <v>0</v>
      </c>
      <c r="AF15" s="19">
        <f t="shared" si="18"/>
        <v>0</v>
      </c>
      <c r="AG15" s="19">
        <f t="shared" si="19"/>
        <v>0</v>
      </c>
      <c r="AH15" s="19">
        <f t="shared" si="20"/>
        <v>0</v>
      </c>
      <c r="AI15" s="19">
        <f t="shared" si="21"/>
        <v>0</v>
      </c>
      <c r="AJ15" s="19">
        <f t="shared" si="22"/>
        <v>0</v>
      </c>
      <c r="AK15" s="19">
        <f t="shared" si="23"/>
        <v>6.078685888148363</v>
      </c>
      <c r="AL15" s="19">
        <f t="shared" si="24"/>
        <v>19.709221407395848</v>
      </c>
      <c r="AM15" s="19">
        <f t="shared" si="25"/>
        <v>23.712193913164874</v>
      </c>
      <c r="AN15" s="19">
        <f t="shared" si="26"/>
        <v>15.334588140212981</v>
      </c>
      <c r="AO15" s="19">
        <f t="shared" si="27"/>
        <v>2.7452129817444217</v>
      </c>
      <c r="AP15" s="19">
        <f t="shared" si="28"/>
        <v>0</v>
      </c>
      <c r="AQ15" s="19">
        <f t="shared" si="29"/>
        <v>0</v>
      </c>
      <c r="AS15" s="19">
        <f t="shared" si="30"/>
        <v>0</v>
      </c>
      <c r="AT15" s="19">
        <f t="shared" si="31"/>
        <v>0</v>
      </c>
      <c r="AU15" s="19">
        <f t="shared" si="46"/>
        <v>0</v>
      </c>
      <c r="AV15" s="19">
        <f t="shared" si="32"/>
        <v>0</v>
      </c>
      <c r="AW15" s="19">
        <f t="shared" si="33"/>
        <v>0</v>
      </c>
      <c r="AX15" s="19">
        <f t="shared" si="34"/>
        <v>0</v>
      </c>
      <c r="AY15" s="19">
        <f t="shared" si="35"/>
        <v>7.2395674811707877</v>
      </c>
      <c r="AZ15" s="19">
        <f t="shared" si="36"/>
        <v>29.775394962118469</v>
      </c>
      <c r="BA15" s="19">
        <f t="shared" si="37"/>
        <v>35.54888345100774</v>
      </c>
      <c r="BB15" s="19">
        <f t="shared" si="38"/>
        <v>25.186764077023454</v>
      </c>
      <c r="BC15" s="19">
        <f t="shared" si="39"/>
        <v>2.9437057299667728</v>
      </c>
      <c r="BD15" s="19">
        <f t="shared" si="40"/>
        <v>0</v>
      </c>
      <c r="BE15" s="19">
        <f t="shared" si="41"/>
        <v>0</v>
      </c>
      <c r="BG15" s="19" t="str">
        <f>VLOOKUP(C15,'cwt rel info'!$A$6:$AD$217,5,FALSE)</f>
        <v>BCAe</v>
      </c>
      <c r="BH15" s="19" t="str">
        <f>VLOOKUP(C15,'cwt rel info'!$A$6:$AD$217,3,FALSE)</f>
        <v>subyearling</v>
      </c>
      <c r="BI15" s="18">
        <f>VLOOKUP(C15,'cwt rel info'!$A$6:$AD$217,4,FALSE)</f>
        <v>2018</v>
      </c>
      <c r="BJ15" s="18">
        <f t="shared" si="42"/>
        <v>4</v>
      </c>
      <c r="BK15" s="19">
        <f t="shared" si="43"/>
        <v>100.69431570128722</v>
      </c>
      <c r="BM15" s="18">
        <f t="shared" si="44"/>
        <v>100.69431570128722</v>
      </c>
      <c r="BN15" s="18">
        <f t="shared" ref="BN15:BO15" si="58">BK64</f>
        <v>67.330390171198118</v>
      </c>
      <c r="BO15" s="18">
        <f t="shared" si="58"/>
        <v>0</v>
      </c>
      <c r="BQ15">
        <v>2</v>
      </c>
      <c r="BR15" t="s">
        <v>9159</v>
      </c>
      <c r="BS15" s="18">
        <f>SUMIFS($BK$5:$BK$49,$BJ$5:$BJ$49,BQ15,$BH$5:$BH$49,"yearling")</f>
        <v>0</v>
      </c>
      <c r="BT15" s="18">
        <f>SUMIFS($BK$54:$BK$98,$BJ$54:$BJ$98,BQ15,$BH$54:$BH$98,"yearling")</f>
        <v>0</v>
      </c>
      <c r="BU15" s="18">
        <f>SUMIFS($BL$54:$BL$98,$BJ$54:$BJ$98,BQ15,$BH$54:$BH$98,"yearling")</f>
        <v>14.608695652173912</v>
      </c>
    </row>
    <row r="16" spans="2:73" x14ac:dyDescent="0.35">
      <c r="B16" s="25" t="s">
        <v>9078</v>
      </c>
      <c r="C16" s="25">
        <f>VLOOKUP(B16,'hauled fish'!$K$3:$N$2391,4,FALSE)</f>
        <v>220509</v>
      </c>
      <c r="D16">
        <f>SUMIFS('hauled fish'!$Q$3:$Q$3207,'hauled fish'!$P$3:$P$3207,'hauled Hat'!D$4,'hauled fish'!$K$3:$K$3207,'hauled Hat'!$B16,'hauled fish'!$D$3:$D$3207,"F")</f>
        <v>0</v>
      </c>
      <c r="E16">
        <f>SUMIFS('hauled fish'!$Q$3:$Q$3207,'hauled fish'!$P$3:$P$3207,'hauled Hat'!E$4,'hauled fish'!$K$3:$K$3207,'hauled Hat'!$B16,'hauled fish'!$D$3:$D$3207,"F")</f>
        <v>0</v>
      </c>
      <c r="F16">
        <f>SUMIFS('hauled fish'!$Q$3:$Q$3207,'hauled fish'!$P$3:$P$3207,'hauled Hat'!F$4,'hauled fish'!$K$3:$K$3207,'hauled Hat'!$B16,'hauled fish'!$D$3:$D$3207,"F")</f>
        <v>0</v>
      </c>
      <c r="G16">
        <f>SUMIFS('hauled fish'!$Q$3:$Q$3207,'hauled fish'!$P$3:$P$3207,'hauled Hat'!G$4,'hauled fish'!$K$3:$K$3207,'hauled Hat'!$B16,'hauled fish'!$D$3:$D$3207,"F")</f>
        <v>0</v>
      </c>
      <c r="H16">
        <f>SUMIFS('hauled fish'!$Q$3:$Q$3207,'hauled fish'!$P$3:$P$3207,'hauled Hat'!H$4,'hauled fish'!$K$3:$K$3207,'hauled Hat'!$B16,'hauled fish'!$D$3:$D$3207,"F")</f>
        <v>0</v>
      </c>
      <c r="I16">
        <f>SUMIFS('hauled fish'!$Q$3:$Q$3207,'hauled fish'!$P$3:$P$3207,'hauled Hat'!I$4,'hauled fish'!$K$3:$K$3207,'hauled Hat'!$B16,'hauled fish'!$D$3:$D$3207,"F")</f>
        <v>0</v>
      </c>
      <c r="J16">
        <f>SUMIFS('hauled fish'!$Q$3:$Q$3207,'hauled fish'!$P$3:$P$3207,'hauled Hat'!J$4,'hauled fish'!$K$3:$K$3207,'hauled Hat'!$B16,'hauled fish'!$D$3:$D$3207,"F")</f>
        <v>8</v>
      </c>
      <c r="K16">
        <f>SUMIFS('hauled fish'!$Q$3:$Q$3207,'hauled fish'!$P$3:$P$3207,'hauled Hat'!K$4,'hauled fish'!$K$3:$K$3207,'hauled Hat'!$B16,'hauled fish'!$D$3:$D$3207,"F")</f>
        <v>43</v>
      </c>
      <c r="L16">
        <f>SUMIFS('hauled fish'!$Q$3:$Q$3207,'hauled fish'!$P$3:$P$3207,'hauled Hat'!L$4,'hauled fish'!$K$3:$K$3207,'hauled Hat'!$B16,'hauled fish'!$D$3:$D$3207,"F")</f>
        <v>54</v>
      </c>
      <c r="M16">
        <f>SUMIFS('hauled fish'!$Q$3:$Q$3207,'hauled fish'!$P$3:$P$3207,'hauled Hat'!M$4,'hauled fish'!$K$3:$K$3207,'hauled Hat'!$B16,'hauled fish'!$D$3:$D$3207,"F")</f>
        <v>15</v>
      </c>
      <c r="N16">
        <f>SUMIFS('hauled fish'!$Q$3:$Q$3207,'hauled fish'!$P$3:$P$3207,'hauled Hat'!N$4,'hauled fish'!$K$3:$K$3207,'hauled Hat'!$B16,'hauled fish'!$D$3:$D$3207,"F")</f>
        <v>2</v>
      </c>
      <c r="O16">
        <f>SUMIFS('hauled fish'!$Q$3:$Q$3207,'hauled fish'!$P$3:$P$3207,'hauled Hat'!O$4,'hauled fish'!$K$3:$K$3207,'hauled Hat'!$B16,'hauled fish'!$D$3:$D$3207,"F")</f>
        <v>0</v>
      </c>
      <c r="P16">
        <f>SUMIFS('hauled fish'!$Q$3:$Q$3207,'hauled fish'!$P$3:$P$3207,'hauled Hat'!P$4,'hauled fish'!$K$3:$K$3207,'hauled Hat'!$B16,'hauled fish'!$D$3:$D$3207,"F")</f>
        <v>0</v>
      </c>
      <c r="Q16" s="180">
        <f t="shared" si="2"/>
        <v>0</v>
      </c>
      <c r="R16" s="19">
        <f t="shared" si="3"/>
        <v>0</v>
      </c>
      <c r="S16" s="19">
        <f t="shared" si="4"/>
        <v>0</v>
      </c>
      <c r="T16" s="19">
        <f t="shared" si="5"/>
        <v>0</v>
      </c>
      <c r="U16" s="19">
        <f t="shared" si="6"/>
        <v>0</v>
      </c>
      <c r="V16" s="19">
        <f t="shared" si="7"/>
        <v>0</v>
      </c>
      <c r="W16" s="19">
        <f t="shared" si="8"/>
        <v>8.8571428571428577</v>
      </c>
      <c r="X16" s="19">
        <f t="shared" si="9"/>
        <v>44.102564102564102</v>
      </c>
      <c r="Y16" s="19">
        <f t="shared" si="10"/>
        <v>54.874493927125506</v>
      </c>
      <c r="Z16" s="19">
        <f t="shared" si="11"/>
        <v>15.234375</v>
      </c>
      <c r="AA16" s="19">
        <f t="shared" si="12"/>
        <v>2</v>
      </c>
      <c r="AB16" s="19">
        <f t="shared" si="13"/>
        <v>0</v>
      </c>
      <c r="AC16" s="19">
        <f t="shared" si="14"/>
        <v>0</v>
      </c>
      <c r="AD16" s="15">
        <f>VLOOKUP('hauled Hat'!C16,'cwt rel info'!$A$6:$AD$217,26,FALSE)</f>
        <v>0.42909934500170327</v>
      </c>
      <c r="AE16" s="19">
        <f t="shared" si="17"/>
        <v>0</v>
      </c>
      <c r="AF16" s="19">
        <f t="shared" si="18"/>
        <v>0</v>
      </c>
      <c r="AG16" s="19">
        <f t="shared" si="19"/>
        <v>0</v>
      </c>
      <c r="AH16" s="19">
        <f t="shared" si="20"/>
        <v>0</v>
      </c>
      <c r="AI16" s="19">
        <f t="shared" si="21"/>
        <v>0</v>
      </c>
      <c r="AJ16" s="19">
        <f t="shared" si="22"/>
        <v>0</v>
      </c>
      <c r="AK16" s="19">
        <f t="shared" si="23"/>
        <v>11.784097825962123</v>
      </c>
      <c r="AL16" s="19">
        <f t="shared" si="24"/>
        <v>58.676814650365571</v>
      </c>
      <c r="AM16" s="19">
        <f t="shared" si="25"/>
        <v>73.008465034062567</v>
      </c>
      <c r="AN16" s="19">
        <f t="shared" si="26"/>
        <v>20.268767051963579</v>
      </c>
      <c r="AO16" s="19">
        <f t="shared" si="27"/>
        <v>2.660925315539834</v>
      </c>
      <c r="AP16" s="19">
        <f t="shared" si="28"/>
        <v>0</v>
      </c>
      <c r="AQ16" s="19">
        <f t="shared" si="29"/>
        <v>0</v>
      </c>
      <c r="AS16" s="19">
        <f t="shared" si="30"/>
        <v>0</v>
      </c>
      <c r="AT16" s="19">
        <f t="shared" si="31"/>
        <v>0</v>
      </c>
      <c r="AU16" s="19">
        <f t="shared" si="46"/>
        <v>0</v>
      </c>
      <c r="AV16" s="19">
        <f t="shared" si="32"/>
        <v>0</v>
      </c>
      <c r="AW16" s="19">
        <f t="shared" si="33"/>
        <v>0</v>
      </c>
      <c r="AX16" s="19">
        <f t="shared" si="34"/>
        <v>0</v>
      </c>
      <c r="AY16" s="19">
        <f t="shared" si="35"/>
        <v>14.306520087969716</v>
      </c>
      <c r="AZ16" s="19">
        <f t="shared" si="36"/>
        <v>89.999174405156765</v>
      </c>
      <c r="BA16" s="19">
        <f t="shared" si="37"/>
        <v>111.13778265075882</v>
      </c>
      <c r="BB16" s="19">
        <f t="shared" si="38"/>
        <v>33.758806133326274</v>
      </c>
      <c r="BC16" s="19">
        <f t="shared" si="39"/>
        <v>2.9147306544109766</v>
      </c>
      <c r="BD16" s="19">
        <f t="shared" si="40"/>
        <v>0</v>
      </c>
      <c r="BE16" s="19">
        <f t="shared" si="41"/>
        <v>0</v>
      </c>
      <c r="BG16" s="19" t="str">
        <f>VLOOKUP(C16,'cwt rel info'!$A$6:$AD$217,5,FALSE)</f>
        <v>CJAe</v>
      </c>
      <c r="BH16" s="19" t="str">
        <f>VLOOKUP(C16,'cwt rel info'!$A$6:$AD$217,3,FALSE)</f>
        <v>subyearling</v>
      </c>
      <c r="BI16" s="18">
        <f>VLOOKUP(C16,'cwt rel info'!$A$6:$AD$217,4,FALSE)</f>
        <v>2018</v>
      </c>
      <c r="BJ16" s="18">
        <f t="shared" si="42"/>
        <v>4</v>
      </c>
      <c r="BK16" s="19">
        <f t="shared" si="43"/>
        <v>252.11701393162255</v>
      </c>
      <c r="BM16" s="18">
        <f t="shared" si="44"/>
        <v>252.11701393162255</v>
      </c>
      <c r="BN16" s="18">
        <f t="shared" ref="BN16:BO16" si="59">BK65</f>
        <v>165.85350247310086</v>
      </c>
      <c r="BO16" s="18">
        <f t="shared" si="59"/>
        <v>0</v>
      </c>
      <c r="BQ16">
        <v>3</v>
      </c>
      <c r="BR16" t="s">
        <v>9160</v>
      </c>
      <c r="BS16" s="18">
        <f t="shared" ref="BS16:BS19" si="60">SUMIFS($BK$5:$BK$49,$BJ$5:$BJ$49,BQ16,$BH$5:$BH$49,"yearling")</f>
        <v>0</v>
      </c>
      <c r="BT16" s="18">
        <f t="shared" ref="BT16:BT19" si="61">SUMIFS($BK$54:$BK$98,$BJ$54:$BJ$98,BQ16,$BH$54:$BH$98,"yearling")</f>
        <v>3.0895203458998015</v>
      </c>
      <c r="BU16" s="18">
        <f t="shared" ref="BU16:BU19" si="62">SUMIFS($BL$54:$BL$98,$BJ$54:$BJ$98,BQ16,$BH$54:$BH$98,"yearling")</f>
        <v>4.2666666666666666</v>
      </c>
    </row>
    <row r="17" spans="2:73" x14ac:dyDescent="0.35">
      <c r="B17" s="25" t="s">
        <v>9081</v>
      </c>
      <c r="C17" s="25">
        <f>VLOOKUP(B17,'hauled fish'!$K$3:$N$2391,4,FALSE)</f>
        <v>637420</v>
      </c>
      <c r="D17">
        <f>SUMIFS('hauled fish'!$Q$3:$Q$3207,'hauled fish'!$P$3:$P$3207,'hauled Hat'!D$4,'hauled fish'!$K$3:$K$3207,'hauled Hat'!$B17,'hauled fish'!$D$3:$D$3207,"F")</f>
        <v>0</v>
      </c>
      <c r="E17">
        <f>SUMIFS('hauled fish'!$Q$3:$Q$3207,'hauled fish'!$P$3:$P$3207,'hauled Hat'!E$4,'hauled fish'!$K$3:$K$3207,'hauled Hat'!$B17,'hauled fish'!$D$3:$D$3207,"F")</f>
        <v>0</v>
      </c>
      <c r="F17">
        <f>SUMIFS('hauled fish'!$Q$3:$Q$3207,'hauled fish'!$P$3:$P$3207,'hauled Hat'!F$4,'hauled fish'!$K$3:$K$3207,'hauled Hat'!$B17,'hauled fish'!$D$3:$D$3207,"F")</f>
        <v>0</v>
      </c>
      <c r="G17">
        <f>SUMIFS('hauled fish'!$Q$3:$Q$3207,'hauled fish'!$P$3:$P$3207,'hauled Hat'!G$4,'hauled fish'!$K$3:$K$3207,'hauled Hat'!$B17,'hauled fish'!$D$3:$D$3207,"F")</f>
        <v>0</v>
      </c>
      <c r="H17">
        <f>SUMIFS('hauled fish'!$Q$3:$Q$3207,'hauled fish'!$P$3:$P$3207,'hauled Hat'!H$4,'hauled fish'!$K$3:$K$3207,'hauled Hat'!$B17,'hauled fish'!$D$3:$D$3207,"F")</f>
        <v>0</v>
      </c>
      <c r="I17">
        <f>SUMIFS('hauled fish'!$Q$3:$Q$3207,'hauled fish'!$P$3:$P$3207,'hauled Hat'!I$4,'hauled fish'!$K$3:$K$3207,'hauled Hat'!$B17,'hauled fish'!$D$3:$D$3207,"F")</f>
        <v>0</v>
      </c>
      <c r="J17">
        <f>SUMIFS('hauled fish'!$Q$3:$Q$3207,'hauled fish'!$P$3:$P$3207,'hauled Hat'!J$4,'hauled fish'!$K$3:$K$3207,'hauled Hat'!$B17,'hauled fish'!$D$3:$D$3207,"F")</f>
        <v>1</v>
      </c>
      <c r="K17">
        <f>SUMIFS('hauled fish'!$Q$3:$Q$3207,'hauled fish'!$P$3:$P$3207,'hauled Hat'!K$4,'hauled fish'!$K$3:$K$3207,'hauled Hat'!$B17,'hauled fish'!$D$3:$D$3207,"F")</f>
        <v>20</v>
      </c>
      <c r="L17">
        <f>SUMIFS('hauled fish'!$Q$3:$Q$3207,'hauled fish'!$P$3:$P$3207,'hauled Hat'!L$4,'hauled fish'!$K$3:$K$3207,'hauled Hat'!$B17,'hauled fish'!$D$3:$D$3207,"F")</f>
        <v>29</v>
      </c>
      <c r="M17">
        <f>SUMIFS('hauled fish'!$Q$3:$Q$3207,'hauled fish'!$P$3:$P$3207,'hauled Hat'!M$4,'hauled fish'!$K$3:$K$3207,'hauled Hat'!$B17,'hauled fish'!$D$3:$D$3207,"F")</f>
        <v>12</v>
      </c>
      <c r="N17">
        <f>SUMIFS('hauled fish'!$Q$3:$Q$3207,'hauled fish'!$P$3:$P$3207,'hauled Hat'!N$4,'hauled fish'!$K$3:$K$3207,'hauled Hat'!$B17,'hauled fish'!$D$3:$D$3207,"F")</f>
        <v>0</v>
      </c>
      <c r="O17">
        <f>SUMIFS('hauled fish'!$Q$3:$Q$3207,'hauled fish'!$P$3:$P$3207,'hauled Hat'!O$4,'hauled fish'!$K$3:$K$3207,'hauled Hat'!$B17,'hauled fish'!$D$3:$D$3207,"F")</f>
        <v>0</v>
      </c>
      <c r="P17">
        <f>SUMIFS('hauled fish'!$Q$3:$Q$3207,'hauled fish'!$P$3:$P$3207,'hauled Hat'!P$4,'hauled fish'!$K$3:$K$3207,'hauled Hat'!$B17,'hauled fish'!$D$3:$D$3207,"F")</f>
        <v>0</v>
      </c>
      <c r="Q17" s="180">
        <f t="shared" si="2"/>
        <v>0</v>
      </c>
      <c r="R17" s="19">
        <f t="shared" si="3"/>
        <v>0</v>
      </c>
      <c r="S17" s="19">
        <f t="shared" si="4"/>
        <v>0</v>
      </c>
      <c r="T17" s="19">
        <f t="shared" si="5"/>
        <v>0</v>
      </c>
      <c r="U17" s="19">
        <f t="shared" si="6"/>
        <v>0</v>
      </c>
      <c r="V17" s="19">
        <f t="shared" si="7"/>
        <v>0</v>
      </c>
      <c r="W17" s="19">
        <f t="shared" si="8"/>
        <v>1.1071428571428572</v>
      </c>
      <c r="X17" s="19">
        <f t="shared" si="9"/>
        <v>20.512820512820511</v>
      </c>
      <c r="Y17" s="19">
        <f t="shared" si="10"/>
        <v>29.469635627530366</v>
      </c>
      <c r="Z17" s="19">
        <f t="shared" si="11"/>
        <v>12.1875</v>
      </c>
      <c r="AA17" s="19">
        <f t="shared" si="12"/>
        <v>0</v>
      </c>
      <c r="AB17" s="19">
        <f t="shared" si="13"/>
        <v>0</v>
      </c>
      <c r="AC17" s="19">
        <f t="shared" si="14"/>
        <v>0</v>
      </c>
      <c r="AD17" s="15">
        <f>VLOOKUP('hauled Hat'!C17,'cwt rel info'!$A$6:$AD$217,26,FALSE)</f>
        <v>0.91417339927514352</v>
      </c>
      <c r="AE17" s="19">
        <f t="shared" si="17"/>
        <v>0</v>
      </c>
      <c r="AF17" s="19">
        <f t="shared" si="18"/>
        <v>0</v>
      </c>
      <c r="AG17" s="19">
        <f t="shared" si="19"/>
        <v>0</v>
      </c>
      <c r="AH17" s="19">
        <f t="shared" si="20"/>
        <v>0</v>
      </c>
      <c r="AI17" s="19">
        <f t="shared" si="21"/>
        <v>0</v>
      </c>
      <c r="AJ17" s="19">
        <f t="shared" si="22"/>
        <v>0</v>
      </c>
      <c r="AK17" s="19">
        <f t="shared" si="23"/>
        <v>0.1039434181969426</v>
      </c>
      <c r="AL17" s="19">
        <f t="shared" si="24"/>
        <v>1.9258333892568353</v>
      </c>
      <c r="AM17" s="19">
        <f t="shared" si="25"/>
        <v>2.7667384027106263</v>
      </c>
      <c r="AN17" s="19">
        <f t="shared" si="26"/>
        <v>1.1442158535389244</v>
      </c>
      <c r="AO17" s="19">
        <f t="shared" si="27"/>
        <v>0</v>
      </c>
      <c r="AP17" s="19">
        <f t="shared" si="28"/>
        <v>0</v>
      </c>
      <c r="AQ17" s="19">
        <f t="shared" si="29"/>
        <v>0</v>
      </c>
      <c r="AS17" s="19">
        <f t="shared" si="30"/>
        <v>0</v>
      </c>
      <c r="AT17" s="19">
        <f t="shared" si="31"/>
        <v>0</v>
      </c>
      <c r="AU17" s="19">
        <f t="shared" si="46"/>
        <v>0</v>
      </c>
      <c r="AV17" s="19">
        <f t="shared" si="32"/>
        <v>0</v>
      </c>
      <c r="AW17" s="19">
        <f t="shared" si="33"/>
        <v>0</v>
      </c>
      <c r="AX17" s="19">
        <f t="shared" si="34"/>
        <v>0</v>
      </c>
      <c r="AY17" s="19">
        <f t="shared" si="35"/>
        <v>1.1552099136780474</v>
      </c>
      <c r="AZ17" s="19">
        <f t="shared" si="36"/>
        <v>22.019194454574549</v>
      </c>
      <c r="BA17" s="19">
        <f t="shared" si="37"/>
        <v>31.601796624229106</v>
      </c>
      <c r="BB17" s="19">
        <f t="shared" si="38"/>
        <v>13.233244308284828</v>
      </c>
      <c r="BC17" s="19">
        <f t="shared" si="39"/>
        <v>0</v>
      </c>
      <c r="BD17" s="19">
        <f t="shared" si="40"/>
        <v>0</v>
      </c>
      <c r="BE17" s="19">
        <f t="shared" si="41"/>
        <v>0</v>
      </c>
      <c r="BG17" s="19" t="str">
        <f>VLOOKUP(C17,'cwt rel info'!$A$6:$AD$217,5,FALSE)</f>
        <v>GRR</v>
      </c>
      <c r="BH17" s="19" t="str">
        <f>VLOOKUP(C17,'cwt rel info'!$A$6:$AD$217,3,FALSE)</f>
        <v>subyearling</v>
      </c>
      <c r="BI17" s="18">
        <f>VLOOKUP(C17,'cwt rel info'!$A$6:$AD$217,4,FALSE)</f>
        <v>2018</v>
      </c>
      <c r="BJ17" s="18">
        <f t="shared" si="42"/>
        <v>4</v>
      </c>
      <c r="BK17" s="19">
        <f t="shared" si="43"/>
        <v>68.009445300766529</v>
      </c>
      <c r="BM17" s="18">
        <f t="shared" si="44"/>
        <v>68.009445300766529</v>
      </c>
      <c r="BN17" s="18">
        <f t="shared" ref="BN17:BO17" si="63">BK66</f>
        <v>20.755382968135947</v>
      </c>
      <c r="BO17" s="18">
        <f t="shared" si="63"/>
        <v>0</v>
      </c>
      <c r="BQ17">
        <v>4</v>
      </c>
      <c r="BR17" t="s">
        <v>9161</v>
      </c>
      <c r="BS17" s="18">
        <f t="shared" si="60"/>
        <v>86.050891864694236</v>
      </c>
      <c r="BT17" s="18">
        <f t="shared" si="61"/>
        <v>82.539140652190653</v>
      </c>
      <c r="BU17" s="18">
        <f t="shared" si="62"/>
        <v>0</v>
      </c>
    </row>
    <row r="18" spans="2:73" x14ac:dyDescent="0.35">
      <c r="B18" s="25" t="s">
        <v>9112</v>
      </c>
      <c r="C18" s="25">
        <f>VLOOKUP(B18,'hauled fish'!$K$3:$N$2391,4,FALSE)</f>
        <v>91286</v>
      </c>
      <c r="D18">
        <f>SUMIFS('hauled fish'!$Q$3:$Q$3207,'hauled fish'!$P$3:$P$3207,'hauled Hat'!D$4,'hauled fish'!$K$3:$K$3207,'hauled Hat'!$B18,'hauled fish'!$D$3:$D$3207,"F")</f>
        <v>0</v>
      </c>
      <c r="E18">
        <f>SUMIFS('hauled fish'!$Q$3:$Q$3207,'hauled fish'!$P$3:$P$3207,'hauled Hat'!E$4,'hauled fish'!$K$3:$K$3207,'hauled Hat'!$B18,'hauled fish'!$D$3:$D$3207,"F")</f>
        <v>0</v>
      </c>
      <c r="F18">
        <f>SUMIFS('hauled fish'!$Q$3:$Q$3207,'hauled fish'!$P$3:$P$3207,'hauled Hat'!F$4,'hauled fish'!$K$3:$K$3207,'hauled Hat'!$B18,'hauled fish'!$D$3:$D$3207,"F")</f>
        <v>0</v>
      </c>
      <c r="G18">
        <f>SUMIFS('hauled fish'!$Q$3:$Q$3207,'hauled fish'!$P$3:$P$3207,'hauled Hat'!G$4,'hauled fish'!$K$3:$K$3207,'hauled Hat'!$B18,'hauled fish'!$D$3:$D$3207,"F")</f>
        <v>0</v>
      </c>
      <c r="H18">
        <f>SUMIFS('hauled fish'!$Q$3:$Q$3207,'hauled fish'!$P$3:$P$3207,'hauled Hat'!H$4,'hauled fish'!$K$3:$K$3207,'hauled Hat'!$B18,'hauled fish'!$D$3:$D$3207,"F")</f>
        <v>0</v>
      </c>
      <c r="I18">
        <f>SUMIFS('hauled fish'!$Q$3:$Q$3207,'hauled fish'!$P$3:$P$3207,'hauled Hat'!I$4,'hauled fish'!$K$3:$K$3207,'hauled Hat'!$B18,'hauled fish'!$D$3:$D$3207,"F")</f>
        <v>0</v>
      </c>
      <c r="J18">
        <f>SUMIFS('hauled fish'!$Q$3:$Q$3207,'hauled fish'!$P$3:$P$3207,'hauled Hat'!J$4,'hauled fish'!$K$3:$K$3207,'hauled Hat'!$B18,'hauled fish'!$D$3:$D$3207,"F")</f>
        <v>2</v>
      </c>
      <c r="K18">
        <f>SUMIFS('hauled fish'!$Q$3:$Q$3207,'hauled fish'!$P$3:$P$3207,'hauled Hat'!K$4,'hauled fish'!$K$3:$K$3207,'hauled Hat'!$B18,'hauled fish'!$D$3:$D$3207,"F")</f>
        <v>19</v>
      </c>
      <c r="L18">
        <f>SUMIFS('hauled fish'!$Q$3:$Q$3207,'hauled fish'!$P$3:$P$3207,'hauled Hat'!L$4,'hauled fish'!$K$3:$K$3207,'hauled Hat'!$B18,'hauled fish'!$D$3:$D$3207,"F")</f>
        <v>30</v>
      </c>
      <c r="M18">
        <f>SUMIFS('hauled fish'!$Q$3:$Q$3207,'hauled fish'!$P$3:$P$3207,'hauled Hat'!M$4,'hauled fish'!$K$3:$K$3207,'hauled Hat'!$B18,'hauled fish'!$D$3:$D$3207,"F")</f>
        <v>11</v>
      </c>
      <c r="N18">
        <f>SUMIFS('hauled fish'!$Q$3:$Q$3207,'hauled fish'!$P$3:$P$3207,'hauled Hat'!N$4,'hauled fish'!$K$3:$K$3207,'hauled Hat'!$B18,'hauled fish'!$D$3:$D$3207,"F")</f>
        <v>5</v>
      </c>
      <c r="O18">
        <f>SUMIFS('hauled fish'!$Q$3:$Q$3207,'hauled fish'!$P$3:$P$3207,'hauled Hat'!O$4,'hauled fish'!$K$3:$K$3207,'hauled Hat'!$B18,'hauled fish'!$D$3:$D$3207,"F")</f>
        <v>0</v>
      </c>
      <c r="P18">
        <f>SUMIFS('hauled fish'!$Q$3:$Q$3207,'hauled fish'!$P$3:$P$3207,'hauled Hat'!P$4,'hauled fish'!$K$3:$K$3207,'hauled Hat'!$B18,'hauled fish'!$D$3:$D$3207,"F")</f>
        <v>0</v>
      </c>
      <c r="Q18" s="180">
        <f t="shared" si="2"/>
        <v>0</v>
      </c>
      <c r="R18" s="19">
        <f t="shared" si="3"/>
        <v>0</v>
      </c>
      <c r="S18" s="19">
        <f t="shared" si="4"/>
        <v>0</v>
      </c>
      <c r="T18" s="19">
        <f t="shared" si="5"/>
        <v>0</v>
      </c>
      <c r="U18" s="19">
        <f t="shared" si="6"/>
        <v>0</v>
      </c>
      <c r="V18" s="19">
        <f t="shared" si="7"/>
        <v>0</v>
      </c>
      <c r="W18" s="19">
        <f t="shared" si="8"/>
        <v>2.2142857142857144</v>
      </c>
      <c r="X18" s="19">
        <f t="shared" si="9"/>
        <v>19.487179487179485</v>
      </c>
      <c r="Y18" s="19">
        <f t="shared" si="10"/>
        <v>30.48582995951417</v>
      </c>
      <c r="Z18" s="19">
        <f t="shared" si="11"/>
        <v>11.171875</v>
      </c>
      <c r="AA18" s="19">
        <f t="shared" si="12"/>
        <v>5</v>
      </c>
      <c r="AB18" s="19">
        <f t="shared" si="13"/>
        <v>0</v>
      </c>
      <c r="AC18" s="19">
        <f t="shared" si="14"/>
        <v>0</v>
      </c>
      <c r="AD18" s="15">
        <f>VLOOKUP('hauled Hat'!C18,'cwt rel info'!$A$6:$AD$217,26,FALSE)</f>
        <v>0.1998801695799215</v>
      </c>
      <c r="AE18" s="19">
        <f t="shared" si="17"/>
        <v>0</v>
      </c>
      <c r="AF18" s="19">
        <f t="shared" si="18"/>
        <v>0</v>
      </c>
      <c r="AG18" s="19">
        <f t="shared" si="19"/>
        <v>0</v>
      </c>
      <c r="AH18" s="19">
        <f t="shared" si="20"/>
        <v>0</v>
      </c>
      <c r="AI18" s="19">
        <f t="shared" si="21"/>
        <v>0</v>
      </c>
      <c r="AJ18" s="19">
        <f t="shared" si="22"/>
        <v>0</v>
      </c>
      <c r="AK18" s="19">
        <f t="shared" si="23"/>
        <v>8.8637803036657985</v>
      </c>
      <c r="AL18" s="19">
        <f t="shared" si="24"/>
        <v>78.007131870143994</v>
      </c>
      <c r="AM18" s="19">
        <f t="shared" si="25"/>
        <v>122.03470283563387</v>
      </c>
      <c r="AN18" s="19">
        <f t="shared" si="26"/>
        <v>44.720988326458993</v>
      </c>
      <c r="AO18" s="19">
        <f t="shared" si="27"/>
        <v>20.01498778247116</v>
      </c>
      <c r="AP18" s="19">
        <f t="shared" si="28"/>
        <v>0</v>
      </c>
      <c r="AQ18" s="19">
        <f t="shared" si="29"/>
        <v>0</v>
      </c>
      <c r="AS18" s="19">
        <f t="shared" si="30"/>
        <v>0</v>
      </c>
      <c r="AT18" s="19">
        <f t="shared" si="31"/>
        <v>0</v>
      </c>
      <c r="AU18" s="19">
        <f t="shared" si="46"/>
        <v>0</v>
      </c>
      <c r="AV18" s="19">
        <f t="shared" si="32"/>
        <v>0</v>
      </c>
      <c r="AW18" s="19">
        <f t="shared" si="33"/>
        <v>0</v>
      </c>
      <c r="AX18" s="19">
        <f t="shared" si="34"/>
        <v>0</v>
      </c>
      <c r="AY18" s="19">
        <f t="shared" si="35"/>
        <v>6.3132064190537358</v>
      </c>
      <c r="AZ18" s="19">
        <f t="shared" si="36"/>
        <v>80.503834082362914</v>
      </c>
      <c r="BA18" s="19">
        <f t="shared" si="37"/>
        <v>124.53072895500259</v>
      </c>
      <c r="BB18" s="19">
        <f t="shared" si="38"/>
        <v>52.044162216282459</v>
      </c>
      <c r="BC18" s="19">
        <f t="shared" si="39"/>
        <v>11.880434698924745</v>
      </c>
      <c r="BD18" s="19">
        <f t="shared" si="40"/>
        <v>0</v>
      </c>
      <c r="BE18" s="19">
        <f t="shared" si="41"/>
        <v>0</v>
      </c>
      <c r="BG18" s="19" t="str">
        <f>VLOOKUP(C18,'cwt rel info'!$A$6:$AD$217,5,FALSE)</f>
        <v>SRHC</v>
      </c>
      <c r="BH18" s="19" t="str">
        <f>VLOOKUP(C18,'cwt rel info'!$A$6:$AD$217,3,FALSE)</f>
        <v>subyearling</v>
      </c>
      <c r="BI18" s="18">
        <f>VLOOKUP(C18,'cwt rel info'!$A$6:$AD$217,4,FALSE)</f>
        <v>2018</v>
      </c>
      <c r="BJ18" s="18">
        <f t="shared" si="42"/>
        <v>4</v>
      </c>
      <c r="BK18" s="19">
        <f t="shared" si="43"/>
        <v>275.2723663716265</v>
      </c>
      <c r="BM18" s="18">
        <f t="shared" si="44"/>
        <v>275.2723663716265</v>
      </c>
      <c r="BN18" s="18">
        <f t="shared" ref="BN18:BO18" si="64">BK67</f>
        <v>179.05445220378658</v>
      </c>
      <c r="BO18" s="18">
        <f t="shared" si="64"/>
        <v>0</v>
      </c>
      <c r="BQ18">
        <v>5</v>
      </c>
      <c r="BR18" t="s">
        <v>9162</v>
      </c>
      <c r="BS18" s="18">
        <f t="shared" si="60"/>
        <v>10.200047953521134</v>
      </c>
      <c r="BT18" s="18">
        <f t="shared" si="61"/>
        <v>2.0428571428571427</v>
      </c>
      <c r="BU18" s="18">
        <f t="shared" si="62"/>
        <v>0</v>
      </c>
    </row>
    <row r="19" spans="2:73" x14ac:dyDescent="0.35">
      <c r="B19" s="25" t="s">
        <v>9109</v>
      </c>
      <c r="C19" s="25">
        <f>VLOOKUP(B19,'hauled fish'!$K$3:$N$2391,4,FALSE)</f>
        <v>637422</v>
      </c>
      <c r="D19">
        <f>SUMIFS('hauled fish'!$Q$3:$Q$3207,'hauled fish'!$P$3:$P$3207,'hauled Hat'!D$4,'hauled fish'!$K$3:$K$3207,'hauled Hat'!$B19,'hauled fish'!$D$3:$D$3207,"F")</f>
        <v>0</v>
      </c>
      <c r="E19">
        <f>SUMIFS('hauled fish'!$Q$3:$Q$3207,'hauled fish'!$P$3:$P$3207,'hauled Hat'!E$4,'hauled fish'!$K$3:$K$3207,'hauled Hat'!$B19,'hauled fish'!$D$3:$D$3207,"F")</f>
        <v>0</v>
      </c>
      <c r="F19">
        <f>SUMIFS('hauled fish'!$Q$3:$Q$3207,'hauled fish'!$P$3:$P$3207,'hauled Hat'!F$4,'hauled fish'!$K$3:$K$3207,'hauled Hat'!$B19,'hauled fish'!$D$3:$D$3207,"F")</f>
        <v>0</v>
      </c>
      <c r="G19">
        <f>SUMIFS('hauled fish'!$Q$3:$Q$3207,'hauled fish'!$P$3:$P$3207,'hauled Hat'!G$4,'hauled fish'!$K$3:$K$3207,'hauled Hat'!$B19,'hauled fish'!$D$3:$D$3207,"F")</f>
        <v>0</v>
      </c>
      <c r="H19">
        <f>SUMIFS('hauled fish'!$Q$3:$Q$3207,'hauled fish'!$P$3:$P$3207,'hauled Hat'!H$4,'hauled fish'!$K$3:$K$3207,'hauled Hat'!$B19,'hauled fish'!$D$3:$D$3207,"F")</f>
        <v>0</v>
      </c>
      <c r="I19">
        <f>SUMIFS('hauled fish'!$Q$3:$Q$3207,'hauled fish'!$P$3:$P$3207,'hauled Hat'!I$4,'hauled fish'!$K$3:$K$3207,'hauled Hat'!$B19,'hauled fish'!$D$3:$D$3207,"F")</f>
        <v>0</v>
      </c>
      <c r="J19">
        <f>SUMIFS('hauled fish'!$Q$3:$Q$3207,'hauled fish'!$P$3:$P$3207,'hauled Hat'!J$4,'hauled fish'!$K$3:$K$3207,'hauled Hat'!$B19,'hauled fish'!$D$3:$D$3207,"F")</f>
        <v>1</v>
      </c>
      <c r="K19">
        <f>SUMIFS('hauled fish'!$Q$3:$Q$3207,'hauled fish'!$P$3:$P$3207,'hauled Hat'!K$4,'hauled fish'!$K$3:$K$3207,'hauled Hat'!$B19,'hauled fish'!$D$3:$D$3207,"F")</f>
        <v>12</v>
      </c>
      <c r="L19">
        <f>SUMIFS('hauled fish'!$Q$3:$Q$3207,'hauled fish'!$P$3:$P$3207,'hauled Hat'!L$4,'hauled fish'!$K$3:$K$3207,'hauled Hat'!$B19,'hauled fish'!$D$3:$D$3207,"F")</f>
        <v>16</v>
      </c>
      <c r="M19">
        <f>SUMIFS('hauled fish'!$Q$3:$Q$3207,'hauled fish'!$P$3:$P$3207,'hauled Hat'!M$4,'hauled fish'!$K$3:$K$3207,'hauled Hat'!$B19,'hauled fish'!$D$3:$D$3207,"F")</f>
        <v>9</v>
      </c>
      <c r="N19">
        <f>SUMIFS('hauled fish'!$Q$3:$Q$3207,'hauled fish'!$P$3:$P$3207,'hauled Hat'!N$4,'hauled fish'!$K$3:$K$3207,'hauled Hat'!$B19,'hauled fish'!$D$3:$D$3207,"F")</f>
        <v>0</v>
      </c>
      <c r="O19">
        <f>SUMIFS('hauled fish'!$Q$3:$Q$3207,'hauled fish'!$P$3:$P$3207,'hauled Hat'!O$4,'hauled fish'!$K$3:$K$3207,'hauled Hat'!$B19,'hauled fish'!$D$3:$D$3207,"F")</f>
        <v>0</v>
      </c>
      <c r="P19">
        <f>SUMIFS('hauled fish'!$Q$3:$Q$3207,'hauled fish'!$P$3:$P$3207,'hauled Hat'!P$4,'hauled fish'!$K$3:$K$3207,'hauled Hat'!$B19,'hauled fish'!$D$3:$D$3207,"F")</f>
        <v>0</v>
      </c>
      <c r="Q19" s="180">
        <f t="shared" si="2"/>
        <v>0</v>
      </c>
      <c r="R19" s="19">
        <f t="shared" si="3"/>
        <v>0</v>
      </c>
      <c r="S19" s="19">
        <f t="shared" si="4"/>
        <v>0</v>
      </c>
      <c r="T19" s="19">
        <f t="shared" si="5"/>
        <v>0</v>
      </c>
      <c r="U19" s="19">
        <f t="shared" si="6"/>
        <v>0</v>
      </c>
      <c r="V19" s="19">
        <f t="shared" si="7"/>
        <v>0</v>
      </c>
      <c r="W19" s="19">
        <f t="shared" si="8"/>
        <v>1.1071428571428572</v>
      </c>
      <c r="X19" s="19">
        <f t="shared" si="9"/>
        <v>12.307692307692308</v>
      </c>
      <c r="Y19" s="19">
        <f t="shared" si="10"/>
        <v>16.25910931174089</v>
      </c>
      <c r="Z19" s="19">
        <f t="shared" si="11"/>
        <v>9.140625</v>
      </c>
      <c r="AA19" s="19">
        <f t="shared" si="12"/>
        <v>0</v>
      </c>
      <c r="AB19" s="19">
        <f t="shared" si="13"/>
        <v>0</v>
      </c>
      <c r="AC19" s="19">
        <f t="shared" si="14"/>
        <v>0</v>
      </c>
      <c r="AD19" s="15">
        <f>VLOOKUP('hauled Hat'!C19,'cwt rel info'!$A$6:$AD$217,26,FALSE)</f>
        <v>0.27248371407754329</v>
      </c>
      <c r="AE19" s="19">
        <f t="shared" si="17"/>
        <v>0</v>
      </c>
      <c r="AF19" s="19">
        <f t="shared" si="18"/>
        <v>0</v>
      </c>
      <c r="AG19" s="19">
        <f t="shared" si="19"/>
        <v>0</v>
      </c>
      <c r="AH19" s="19">
        <f t="shared" si="20"/>
        <v>0</v>
      </c>
      <c r="AI19" s="19">
        <f t="shared" si="21"/>
        <v>0</v>
      </c>
      <c r="AJ19" s="19">
        <f t="shared" si="22"/>
        <v>0</v>
      </c>
      <c r="AK19" s="19">
        <f t="shared" si="23"/>
        <v>2.9560095440600529</v>
      </c>
      <c r="AL19" s="19">
        <f t="shared" si="24"/>
        <v>32.860850514612991</v>
      </c>
      <c r="AM19" s="19">
        <f t="shared" si="25"/>
        <v>43.410913048251899</v>
      </c>
      <c r="AN19" s="19">
        <f t="shared" si="26"/>
        <v>24.404957828479667</v>
      </c>
      <c r="AO19" s="19">
        <f t="shared" si="27"/>
        <v>0</v>
      </c>
      <c r="AP19" s="19">
        <f t="shared" si="28"/>
        <v>0</v>
      </c>
      <c r="AQ19" s="19">
        <f t="shared" si="29"/>
        <v>0</v>
      </c>
      <c r="AS19" s="19">
        <f t="shared" si="30"/>
        <v>0</v>
      </c>
      <c r="AT19" s="19">
        <f t="shared" si="31"/>
        <v>0</v>
      </c>
      <c r="AU19" s="19">
        <f t="shared" si="46"/>
        <v>0</v>
      </c>
      <c r="AV19" s="19">
        <f t="shared" si="32"/>
        <v>0</v>
      </c>
      <c r="AW19" s="19">
        <f t="shared" si="33"/>
        <v>0</v>
      </c>
      <c r="AX19" s="19">
        <f t="shared" si="34"/>
        <v>0</v>
      </c>
      <c r="AY19" s="19">
        <f t="shared" si="35"/>
        <v>2.4741046170850147</v>
      </c>
      <c r="AZ19" s="19">
        <f t="shared" si="36"/>
        <v>38.011228862424957</v>
      </c>
      <c r="BA19" s="19">
        <f t="shared" si="37"/>
        <v>49.713322236924313</v>
      </c>
      <c r="BB19" s="19">
        <f t="shared" si="38"/>
        <v>31.445285142690164</v>
      </c>
      <c r="BC19" s="19">
        <f t="shared" si="39"/>
        <v>0</v>
      </c>
      <c r="BD19" s="19">
        <f t="shared" si="40"/>
        <v>0</v>
      </c>
      <c r="BE19" s="19">
        <f t="shared" si="41"/>
        <v>0</v>
      </c>
      <c r="BG19" s="19" t="str">
        <f>VLOOKUP(C19,'cwt rel info'!$A$6:$AD$217,5,FALSE)</f>
        <v>LFHs</v>
      </c>
      <c r="BH19" s="19" t="str">
        <f>VLOOKUP(C19,'cwt rel info'!$A$6:$AD$217,3,FALSE)</f>
        <v>subyearling</v>
      </c>
      <c r="BI19" s="18">
        <f>VLOOKUP(C19,'cwt rel info'!$A$6:$AD$217,4,FALSE)</f>
        <v>2018</v>
      </c>
      <c r="BJ19" s="18">
        <f t="shared" si="42"/>
        <v>4</v>
      </c>
      <c r="BK19" s="19">
        <f t="shared" si="43"/>
        <v>121.64394085912446</v>
      </c>
      <c r="BM19" s="18">
        <f t="shared" si="44"/>
        <v>121.64394085912446</v>
      </c>
      <c r="BN19" s="18">
        <f t="shared" ref="BN19:BO19" si="65">BK68</f>
        <v>52.448817900055616</v>
      </c>
      <c r="BO19" s="18">
        <f t="shared" si="65"/>
        <v>0</v>
      </c>
      <c r="BQ19">
        <v>6</v>
      </c>
      <c r="BR19" t="s">
        <v>9163</v>
      </c>
      <c r="BS19" s="18">
        <f t="shared" si="60"/>
        <v>2.1422908873184152</v>
      </c>
      <c r="BT19" s="18">
        <f t="shared" si="61"/>
        <v>0</v>
      </c>
      <c r="BU19" s="18">
        <f t="shared" si="62"/>
        <v>0</v>
      </c>
    </row>
    <row r="20" spans="2:73" x14ac:dyDescent="0.35">
      <c r="B20" s="25" t="s">
        <v>9080</v>
      </c>
      <c r="C20" s="25">
        <f>VLOOKUP(B20,'hauled fish'!$K$3:$N$2391,4,FALSE)</f>
        <v>220513</v>
      </c>
      <c r="D20">
        <f>SUMIFS('hauled fish'!$Q$3:$Q$3207,'hauled fish'!$P$3:$P$3207,'hauled Hat'!D$4,'hauled fish'!$K$3:$K$3207,'hauled Hat'!$B20,'hauled fish'!$D$3:$D$3207,"F")</f>
        <v>0</v>
      </c>
      <c r="E20">
        <f>SUMIFS('hauled fish'!$Q$3:$Q$3207,'hauled fish'!$P$3:$P$3207,'hauled Hat'!E$4,'hauled fish'!$K$3:$K$3207,'hauled Hat'!$B20,'hauled fish'!$D$3:$D$3207,"F")</f>
        <v>0</v>
      </c>
      <c r="F20">
        <f>SUMIFS('hauled fish'!$Q$3:$Q$3207,'hauled fish'!$P$3:$P$3207,'hauled Hat'!F$4,'hauled fish'!$K$3:$K$3207,'hauled Hat'!$B20,'hauled fish'!$D$3:$D$3207,"F")</f>
        <v>0</v>
      </c>
      <c r="G20">
        <f>SUMIFS('hauled fish'!$Q$3:$Q$3207,'hauled fish'!$P$3:$P$3207,'hauled Hat'!G$4,'hauled fish'!$K$3:$K$3207,'hauled Hat'!$B20,'hauled fish'!$D$3:$D$3207,"F")</f>
        <v>0</v>
      </c>
      <c r="H20">
        <f>SUMIFS('hauled fish'!$Q$3:$Q$3207,'hauled fish'!$P$3:$P$3207,'hauled Hat'!H$4,'hauled fish'!$K$3:$K$3207,'hauled Hat'!$B20,'hauled fish'!$D$3:$D$3207,"F")</f>
        <v>0</v>
      </c>
      <c r="I20">
        <f>SUMIFS('hauled fish'!$Q$3:$Q$3207,'hauled fish'!$P$3:$P$3207,'hauled Hat'!I$4,'hauled fish'!$K$3:$K$3207,'hauled Hat'!$B20,'hauled fish'!$D$3:$D$3207,"F")</f>
        <v>0</v>
      </c>
      <c r="J20">
        <f>SUMIFS('hauled fish'!$Q$3:$Q$3207,'hauled fish'!$P$3:$P$3207,'hauled Hat'!J$4,'hauled fish'!$K$3:$K$3207,'hauled Hat'!$B20,'hauled fish'!$D$3:$D$3207,"F")</f>
        <v>6</v>
      </c>
      <c r="K20">
        <f>SUMIFS('hauled fish'!$Q$3:$Q$3207,'hauled fish'!$P$3:$P$3207,'hauled Hat'!K$4,'hauled fish'!$K$3:$K$3207,'hauled Hat'!$B20,'hauled fish'!$D$3:$D$3207,"F")</f>
        <v>34</v>
      </c>
      <c r="L20">
        <f>SUMIFS('hauled fish'!$Q$3:$Q$3207,'hauled fish'!$P$3:$P$3207,'hauled Hat'!L$4,'hauled fish'!$K$3:$K$3207,'hauled Hat'!$B20,'hauled fish'!$D$3:$D$3207,"F")</f>
        <v>37</v>
      </c>
      <c r="M20">
        <f>SUMIFS('hauled fish'!$Q$3:$Q$3207,'hauled fish'!$P$3:$P$3207,'hauled Hat'!M$4,'hauled fish'!$K$3:$K$3207,'hauled Hat'!$B20,'hauled fish'!$D$3:$D$3207,"F")</f>
        <v>16</v>
      </c>
      <c r="N20">
        <f>SUMIFS('hauled fish'!$Q$3:$Q$3207,'hauled fish'!$P$3:$P$3207,'hauled Hat'!N$4,'hauled fish'!$K$3:$K$3207,'hauled Hat'!$B20,'hauled fish'!$D$3:$D$3207,"F")</f>
        <v>3</v>
      </c>
      <c r="O20">
        <f>SUMIFS('hauled fish'!$Q$3:$Q$3207,'hauled fish'!$P$3:$P$3207,'hauled Hat'!O$4,'hauled fish'!$K$3:$K$3207,'hauled Hat'!$B20,'hauled fish'!$D$3:$D$3207,"F")</f>
        <v>0</v>
      </c>
      <c r="P20">
        <f>SUMIFS('hauled fish'!$Q$3:$Q$3207,'hauled fish'!$P$3:$P$3207,'hauled Hat'!P$4,'hauled fish'!$K$3:$K$3207,'hauled Hat'!$B20,'hauled fish'!$D$3:$D$3207,"F")</f>
        <v>0</v>
      </c>
      <c r="Q20" s="180">
        <f t="shared" si="2"/>
        <v>0</v>
      </c>
      <c r="R20" s="19">
        <f t="shared" si="3"/>
        <v>0</v>
      </c>
      <c r="S20" s="19">
        <f t="shared" si="4"/>
        <v>0</v>
      </c>
      <c r="T20" s="19">
        <f t="shared" si="5"/>
        <v>0</v>
      </c>
      <c r="U20" s="19">
        <f t="shared" si="6"/>
        <v>0</v>
      </c>
      <c r="V20" s="19">
        <f t="shared" si="7"/>
        <v>0</v>
      </c>
      <c r="W20" s="19">
        <f t="shared" si="8"/>
        <v>6.6428571428571423</v>
      </c>
      <c r="X20" s="19">
        <f t="shared" si="9"/>
        <v>34.871794871794869</v>
      </c>
      <c r="Y20" s="19">
        <f t="shared" si="10"/>
        <v>37.599190283400809</v>
      </c>
      <c r="Z20" s="19">
        <f t="shared" si="11"/>
        <v>16.25</v>
      </c>
      <c r="AA20" s="19">
        <f t="shared" si="12"/>
        <v>3</v>
      </c>
      <c r="AB20" s="19">
        <f t="shared" si="13"/>
        <v>0</v>
      </c>
      <c r="AC20" s="19">
        <f t="shared" si="14"/>
        <v>0</v>
      </c>
      <c r="AD20" s="15">
        <f>VLOOKUP('hauled Hat'!C20,'cwt rel info'!$A$6:$AD$217,26,FALSE)</f>
        <v>0.48946012617075241</v>
      </c>
      <c r="AE20" s="19">
        <f t="shared" si="17"/>
        <v>0</v>
      </c>
      <c r="AF20" s="19">
        <f t="shared" si="18"/>
        <v>0</v>
      </c>
      <c r="AG20" s="19">
        <f t="shared" si="19"/>
        <v>0</v>
      </c>
      <c r="AH20" s="19">
        <f t="shared" si="20"/>
        <v>0</v>
      </c>
      <c r="AI20" s="19">
        <f t="shared" si="21"/>
        <v>0</v>
      </c>
      <c r="AJ20" s="19">
        <f t="shared" si="22"/>
        <v>0</v>
      </c>
      <c r="AK20" s="19">
        <f t="shared" si="23"/>
        <v>6.9289473569842279</v>
      </c>
      <c r="AL20" s="19">
        <f t="shared" si="24"/>
        <v>36.373630459602893</v>
      </c>
      <c r="AM20" s="19">
        <f t="shared" si="25"/>
        <v>39.21848754779397</v>
      </c>
      <c r="AN20" s="19">
        <f t="shared" si="26"/>
        <v>16.949844341009804</v>
      </c>
      <c r="AO20" s="19">
        <f t="shared" si="27"/>
        <v>3.1292020321864253</v>
      </c>
      <c r="AP20" s="19">
        <f t="shared" si="28"/>
        <v>0</v>
      </c>
      <c r="AQ20" s="19">
        <f t="shared" si="29"/>
        <v>0</v>
      </c>
      <c r="AS20" s="19">
        <f t="shared" si="30"/>
        <v>0</v>
      </c>
      <c r="AT20" s="19">
        <f t="shared" si="31"/>
        <v>0</v>
      </c>
      <c r="AU20" s="19">
        <f t="shared" si="46"/>
        <v>0</v>
      </c>
      <c r="AV20" s="19">
        <f t="shared" si="32"/>
        <v>0</v>
      </c>
      <c r="AW20" s="19">
        <f t="shared" si="33"/>
        <v>0</v>
      </c>
      <c r="AX20" s="19">
        <f t="shared" si="34"/>
        <v>0</v>
      </c>
      <c r="AY20" s="19">
        <f t="shared" si="35"/>
        <v>9.8470437100765942</v>
      </c>
      <c r="AZ20" s="19">
        <f t="shared" si="36"/>
        <v>63.323004305068139</v>
      </c>
      <c r="BA20" s="19">
        <f t="shared" si="37"/>
        <v>67.822549823644053</v>
      </c>
      <c r="BB20" s="19">
        <f t="shared" si="38"/>
        <v>31.741135864883219</v>
      </c>
      <c r="BC20" s="19">
        <f t="shared" si="39"/>
        <v>4.0757073886928481</v>
      </c>
      <c r="BD20" s="19">
        <f t="shared" si="40"/>
        <v>0</v>
      </c>
      <c r="BE20" s="19">
        <f t="shared" si="41"/>
        <v>0</v>
      </c>
      <c r="BG20" s="19" t="str">
        <f>VLOOKUP(C20,'cwt rel info'!$A$6:$AD$217,5,FALSE)</f>
        <v>PLAe</v>
      </c>
      <c r="BH20" s="19" t="str">
        <f>VLOOKUP(C20,'cwt rel info'!$A$6:$AD$217,3,FALSE)</f>
        <v>subyearling</v>
      </c>
      <c r="BI20" s="18">
        <f>VLOOKUP(C20,'cwt rel info'!$A$6:$AD$217,4,FALSE)</f>
        <v>2018</v>
      </c>
      <c r="BJ20" s="18">
        <f t="shared" si="42"/>
        <v>4</v>
      </c>
      <c r="BK20" s="19">
        <f t="shared" si="43"/>
        <v>176.80944109236484</v>
      </c>
      <c r="BM20" s="18">
        <f t="shared" si="44"/>
        <v>176.80944109236484</v>
      </c>
      <c r="BN20" s="18">
        <f t="shared" ref="BN20:BO20" si="66">BK69</f>
        <v>88.024669024020255</v>
      </c>
      <c r="BO20" s="18">
        <f t="shared" si="66"/>
        <v>0</v>
      </c>
    </row>
    <row r="21" spans="2:73" x14ac:dyDescent="0.35">
      <c r="B21" s="25" t="s">
        <v>9055</v>
      </c>
      <c r="C21" s="25">
        <f>VLOOKUP(B21,'hauled fish'!$K$3:$N$2391,4,FALSE)</f>
        <v>637603</v>
      </c>
      <c r="D21">
        <f>SUMIFS('hauled fish'!$Q$3:$Q$3207,'hauled fish'!$P$3:$P$3207,'hauled Hat'!D$4,'hauled fish'!$K$3:$K$3207,'hauled Hat'!$B21,'hauled fish'!$D$3:$D$3207,"F")</f>
        <v>0</v>
      </c>
      <c r="E21">
        <f>SUMIFS('hauled fish'!$Q$3:$Q$3207,'hauled fish'!$P$3:$P$3207,'hauled Hat'!E$4,'hauled fish'!$K$3:$K$3207,'hauled Hat'!$B21,'hauled fish'!$D$3:$D$3207,"F")</f>
        <v>0</v>
      </c>
      <c r="F21">
        <f>SUMIFS('hauled fish'!$Q$3:$Q$3207,'hauled fish'!$P$3:$P$3207,'hauled Hat'!F$4,'hauled fish'!$K$3:$K$3207,'hauled Hat'!$B21,'hauled fish'!$D$3:$D$3207,"F")</f>
        <v>0</v>
      </c>
      <c r="G21">
        <f>SUMIFS('hauled fish'!$Q$3:$Q$3207,'hauled fish'!$P$3:$P$3207,'hauled Hat'!G$4,'hauled fish'!$K$3:$K$3207,'hauled Hat'!$B21,'hauled fish'!$D$3:$D$3207,"F")</f>
        <v>0</v>
      </c>
      <c r="H21">
        <f>SUMIFS('hauled fish'!$Q$3:$Q$3207,'hauled fish'!$P$3:$P$3207,'hauled Hat'!H$4,'hauled fish'!$K$3:$K$3207,'hauled Hat'!$B21,'hauled fish'!$D$3:$D$3207,"F")</f>
        <v>0</v>
      </c>
      <c r="I21">
        <f>SUMIFS('hauled fish'!$Q$3:$Q$3207,'hauled fish'!$P$3:$P$3207,'hauled Hat'!I$4,'hauled fish'!$K$3:$K$3207,'hauled Hat'!$B21,'hauled fish'!$D$3:$D$3207,"F")</f>
        <v>8</v>
      </c>
      <c r="J21">
        <f>SUMIFS('hauled fish'!$Q$3:$Q$3207,'hauled fish'!$P$3:$P$3207,'hauled Hat'!J$4,'hauled fish'!$K$3:$K$3207,'hauled Hat'!$B21,'hauled fish'!$D$3:$D$3207,"F")</f>
        <v>22</v>
      </c>
      <c r="K21">
        <f>SUMIFS('hauled fish'!$Q$3:$Q$3207,'hauled fish'!$P$3:$P$3207,'hauled Hat'!K$4,'hauled fish'!$K$3:$K$3207,'hauled Hat'!$B21,'hauled fish'!$D$3:$D$3207,"F")</f>
        <v>36</v>
      </c>
      <c r="L21">
        <f>SUMIFS('hauled fish'!$Q$3:$Q$3207,'hauled fish'!$P$3:$P$3207,'hauled Hat'!L$4,'hauled fish'!$K$3:$K$3207,'hauled Hat'!$B21,'hauled fish'!$D$3:$D$3207,"F")</f>
        <v>12</v>
      </c>
      <c r="M21">
        <f>SUMIFS('hauled fish'!$Q$3:$Q$3207,'hauled fish'!$P$3:$P$3207,'hauled Hat'!M$4,'hauled fish'!$K$3:$K$3207,'hauled Hat'!$B21,'hauled fish'!$D$3:$D$3207,"F")</f>
        <v>2</v>
      </c>
      <c r="N21">
        <f>SUMIFS('hauled fish'!$Q$3:$Q$3207,'hauled fish'!$P$3:$P$3207,'hauled Hat'!N$4,'hauled fish'!$K$3:$K$3207,'hauled Hat'!$B21,'hauled fish'!$D$3:$D$3207,"F")</f>
        <v>1</v>
      </c>
      <c r="O21">
        <f>SUMIFS('hauled fish'!$Q$3:$Q$3207,'hauled fish'!$P$3:$P$3207,'hauled Hat'!O$4,'hauled fish'!$K$3:$K$3207,'hauled Hat'!$B21,'hauled fish'!$D$3:$D$3207,"F")</f>
        <v>0</v>
      </c>
      <c r="P21">
        <f>SUMIFS('hauled fish'!$Q$3:$Q$3207,'hauled fish'!$P$3:$P$3207,'hauled Hat'!P$4,'hauled fish'!$K$3:$K$3207,'hauled Hat'!$B21,'hauled fish'!$D$3:$D$3207,"F")</f>
        <v>0</v>
      </c>
      <c r="Q21" s="180">
        <f t="shared" si="2"/>
        <v>0</v>
      </c>
      <c r="R21" s="19">
        <f t="shared" si="3"/>
        <v>0</v>
      </c>
      <c r="S21" s="19">
        <f t="shared" si="4"/>
        <v>0</v>
      </c>
      <c r="T21" s="19">
        <f t="shared" si="5"/>
        <v>0</v>
      </c>
      <c r="U21" s="19">
        <f t="shared" si="6"/>
        <v>0</v>
      </c>
      <c r="V21" s="19">
        <f t="shared" si="7"/>
        <v>8.6666666666666661</v>
      </c>
      <c r="W21" s="19">
        <f t="shared" si="8"/>
        <v>24.357142857142858</v>
      </c>
      <c r="X21" s="19">
        <f t="shared" si="9"/>
        <v>36.92307692307692</v>
      </c>
      <c r="Y21" s="19">
        <f t="shared" si="10"/>
        <v>12.194331983805668</v>
      </c>
      <c r="Z21" s="19">
        <f t="shared" si="11"/>
        <v>2.03125</v>
      </c>
      <c r="AA21" s="19">
        <f t="shared" si="12"/>
        <v>1</v>
      </c>
      <c r="AB21" s="19">
        <f t="shared" si="13"/>
        <v>0</v>
      </c>
      <c r="AC21" s="19">
        <f t="shared" si="14"/>
        <v>0</v>
      </c>
      <c r="AD21" s="15">
        <f>VLOOKUP('hauled Hat'!C21,'cwt rel info'!$A$6:$AD$217,26,FALSE)</f>
        <v>0.98330648804281862</v>
      </c>
      <c r="AE21" s="19">
        <f t="shared" si="17"/>
        <v>0</v>
      </c>
      <c r="AF21" s="19">
        <f t="shared" si="18"/>
        <v>0</v>
      </c>
      <c r="AG21" s="19">
        <f t="shared" si="19"/>
        <v>0</v>
      </c>
      <c r="AH21" s="19">
        <f t="shared" si="20"/>
        <v>0</v>
      </c>
      <c r="AI21" s="19">
        <f t="shared" si="21"/>
        <v>0</v>
      </c>
      <c r="AJ21" s="19">
        <f t="shared" si="22"/>
        <v>0.14713327470956875</v>
      </c>
      <c r="AK21" s="19">
        <f t="shared" si="23"/>
        <v>0.4135091759007935</v>
      </c>
      <c r="AL21" s="19">
        <f t="shared" si="24"/>
        <v>0.6268399869283402</v>
      </c>
      <c r="AM21" s="19">
        <f t="shared" si="25"/>
        <v>0.20702215357764922</v>
      </c>
      <c r="AN21" s="19">
        <f t="shared" si="26"/>
        <v>3.4484361260055177E-2</v>
      </c>
      <c r="AO21" s="19">
        <f t="shared" si="27"/>
        <v>1.6976916312642549E-2</v>
      </c>
      <c r="AP21" s="19">
        <f t="shared" si="28"/>
        <v>0</v>
      </c>
      <c r="AQ21" s="19">
        <f t="shared" si="29"/>
        <v>0</v>
      </c>
      <c r="AS21" s="19">
        <f t="shared" si="30"/>
        <v>0</v>
      </c>
      <c r="AT21" s="19">
        <f t="shared" si="31"/>
        <v>0</v>
      </c>
      <c r="AU21" s="19">
        <f t="shared" si="46"/>
        <v>0</v>
      </c>
      <c r="AV21" s="19">
        <f t="shared" si="32"/>
        <v>0</v>
      </c>
      <c r="AW21" s="19">
        <f t="shared" si="33"/>
        <v>0</v>
      </c>
      <c r="AX21" s="19">
        <f t="shared" si="34"/>
        <v>8.6666666666666661</v>
      </c>
      <c r="AY21" s="19">
        <f t="shared" si="35"/>
        <v>24.548363901059115</v>
      </c>
      <c r="AZ21" s="19">
        <f t="shared" si="36"/>
        <v>37.413386950530892</v>
      </c>
      <c r="BA21" s="19">
        <f t="shared" si="37"/>
        <v>12.353871664491919</v>
      </c>
      <c r="BB21" s="19">
        <f t="shared" si="38"/>
        <v>2.0627666272176755</v>
      </c>
      <c r="BC21" s="19">
        <f t="shared" si="39"/>
        <v>1.0058360547279748</v>
      </c>
      <c r="BD21" s="19">
        <f t="shared" si="40"/>
        <v>0</v>
      </c>
      <c r="BE21" s="19">
        <f t="shared" si="41"/>
        <v>0</v>
      </c>
      <c r="BG21" s="19" t="str">
        <f>VLOOKUP(C21,'cwt rel info'!$A$6:$AD$217,5,FALSE)</f>
        <v>LFHy</v>
      </c>
      <c r="BH21" s="19" t="str">
        <f>VLOOKUP(C21,'cwt rel info'!$A$6:$AD$217,3,FALSE)</f>
        <v>yearling</v>
      </c>
      <c r="BI21" s="18">
        <f>VLOOKUP(C21,'cwt rel info'!$A$6:$AD$217,4,FALSE)</f>
        <v>2018</v>
      </c>
      <c r="BJ21" s="18">
        <f t="shared" si="42"/>
        <v>4</v>
      </c>
      <c r="BK21" s="19">
        <f t="shared" si="43"/>
        <v>86.050891864694236</v>
      </c>
      <c r="BM21" s="18">
        <f t="shared" si="44"/>
        <v>86.050891864694236</v>
      </c>
      <c r="BN21" s="18">
        <f t="shared" ref="BN21:BO21" si="67">BK70</f>
        <v>82.539140652190653</v>
      </c>
      <c r="BO21" s="18">
        <f t="shared" si="67"/>
        <v>0</v>
      </c>
      <c r="BR21" t="s">
        <v>9019</v>
      </c>
      <c r="BS21" s="18">
        <f>SUM(BS10:BS19)</f>
        <v>1436.941353911945</v>
      </c>
      <c r="BT21" s="18">
        <f t="shared" ref="BT21:BU21" si="68">SUM(BT10:BT19)</f>
        <v>1108.9943487527403</v>
      </c>
      <c r="BU21" s="18">
        <f t="shared" si="68"/>
        <v>58</v>
      </c>
    </row>
    <row r="22" spans="2:73" x14ac:dyDescent="0.35">
      <c r="B22" s="25" t="s">
        <v>9062</v>
      </c>
      <c r="C22" s="25">
        <f>VLOOKUP(B22,'hauled fish'!$K$3:$N$2391,4,FALSE)</f>
        <v>220197</v>
      </c>
      <c r="D22">
        <f>SUMIFS('hauled fish'!$Q$3:$Q$3207,'hauled fish'!$P$3:$P$3207,'hauled Hat'!D$4,'hauled fish'!$K$3:$K$3207,'hauled Hat'!$B22,'hauled fish'!$D$3:$D$3207,"F")</f>
        <v>0</v>
      </c>
      <c r="E22">
        <f>SUMIFS('hauled fish'!$Q$3:$Q$3207,'hauled fish'!$P$3:$P$3207,'hauled Hat'!E$4,'hauled fish'!$K$3:$K$3207,'hauled Hat'!$B22,'hauled fish'!$D$3:$D$3207,"F")</f>
        <v>0</v>
      </c>
      <c r="F22">
        <f>SUMIFS('hauled fish'!$Q$3:$Q$3207,'hauled fish'!$P$3:$P$3207,'hauled Hat'!F$4,'hauled fish'!$K$3:$K$3207,'hauled Hat'!$B22,'hauled fish'!$D$3:$D$3207,"F")</f>
        <v>0</v>
      </c>
      <c r="G22">
        <f>SUMIFS('hauled fish'!$Q$3:$Q$3207,'hauled fish'!$P$3:$P$3207,'hauled Hat'!G$4,'hauled fish'!$K$3:$K$3207,'hauled Hat'!$B22,'hauled fish'!$D$3:$D$3207,"F")</f>
        <v>0</v>
      </c>
      <c r="H22">
        <f>SUMIFS('hauled fish'!$Q$3:$Q$3207,'hauled fish'!$P$3:$P$3207,'hauled Hat'!H$4,'hauled fish'!$K$3:$K$3207,'hauled Hat'!$B22,'hauled fish'!$D$3:$D$3207,"F")</f>
        <v>0</v>
      </c>
      <c r="I22">
        <f>SUMIFS('hauled fish'!$Q$3:$Q$3207,'hauled fish'!$P$3:$P$3207,'hauled Hat'!I$4,'hauled fish'!$K$3:$K$3207,'hauled Hat'!$B22,'hauled fish'!$D$3:$D$3207,"F")</f>
        <v>0</v>
      </c>
      <c r="J22">
        <f>SUMIFS('hauled fish'!$Q$3:$Q$3207,'hauled fish'!$P$3:$P$3207,'hauled Hat'!J$4,'hauled fish'!$K$3:$K$3207,'hauled Hat'!$B22,'hauled fish'!$D$3:$D$3207,"F")</f>
        <v>2</v>
      </c>
      <c r="K22">
        <f>SUMIFS('hauled fish'!$Q$3:$Q$3207,'hauled fish'!$P$3:$P$3207,'hauled Hat'!K$4,'hauled fish'!$K$3:$K$3207,'hauled Hat'!$B22,'hauled fish'!$D$3:$D$3207,"F")</f>
        <v>0</v>
      </c>
      <c r="L22">
        <f>SUMIFS('hauled fish'!$Q$3:$Q$3207,'hauled fish'!$P$3:$P$3207,'hauled Hat'!L$4,'hauled fish'!$K$3:$K$3207,'hauled Hat'!$B22,'hauled fish'!$D$3:$D$3207,"F")</f>
        <v>0</v>
      </c>
      <c r="M22">
        <f>SUMIFS('hauled fish'!$Q$3:$Q$3207,'hauled fish'!$P$3:$P$3207,'hauled Hat'!M$4,'hauled fish'!$K$3:$K$3207,'hauled Hat'!$B22,'hauled fish'!$D$3:$D$3207,"F")</f>
        <v>0</v>
      </c>
      <c r="N22">
        <f>SUMIFS('hauled fish'!$Q$3:$Q$3207,'hauled fish'!$P$3:$P$3207,'hauled Hat'!N$4,'hauled fish'!$K$3:$K$3207,'hauled Hat'!$B22,'hauled fish'!$D$3:$D$3207,"F")</f>
        <v>0</v>
      </c>
      <c r="O22">
        <f>SUMIFS('hauled fish'!$Q$3:$Q$3207,'hauled fish'!$P$3:$P$3207,'hauled Hat'!O$4,'hauled fish'!$K$3:$K$3207,'hauled Hat'!$B22,'hauled fish'!$D$3:$D$3207,"F")</f>
        <v>0</v>
      </c>
      <c r="P22">
        <f>SUMIFS('hauled fish'!$Q$3:$Q$3207,'hauled fish'!$P$3:$P$3207,'hauled Hat'!P$4,'hauled fish'!$K$3:$K$3207,'hauled Hat'!$B22,'hauled fish'!$D$3:$D$3207,"F")</f>
        <v>0</v>
      </c>
      <c r="Q22" s="180">
        <f t="shared" si="2"/>
        <v>0</v>
      </c>
      <c r="R22" s="19">
        <f t="shared" si="3"/>
        <v>0</v>
      </c>
      <c r="S22" s="19">
        <f t="shared" si="4"/>
        <v>0</v>
      </c>
      <c r="T22" s="19">
        <f t="shared" si="5"/>
        <v>0</v>
      </c>
      <c r="U22" s="19">
        <f t="shared" si="6"/>
        <v>0</v>
      </c>
      <c r="V22" s="19">
        <f t="shared" si="7"/>
        <v>0</v>
      </c>
      <c r="W22" s="19">
        <f t="shared" si="8"/>
        <v>2.2142857142857144</v>
      </c>
      <c r="X22" s="19">
        <f t="shared" si="9"/>
        <v>0</v>
      </c>
      <c r="Y22" s="19">
        <f t="shared" si="10"/>
        <v>0</v>
      </c>
      <c r="Z22" s="19">
        <f t="shared" si="11"/>
        <v>0</v>
      </c>
      <c r="AA22" s="19">
        <f t="shared" si="12"/>
        <v>0</v>
      </c>
      <c r="AB22" s="19">
        <f t="shared" si="13"/>
        <v>0</v>
      </c>
      <c r="AC22" s="19">
        <f t="shared" si="14"/>
        <v>0</v>
      </c>
      <c r="AD22" s="15">
        <f>VLOOKUP('hauled Hat'!C22,'cwt rel info'!$A$6:$AD$217,26,FALSE)</f>
        <v>0.43587000394953279</v>
      </c>
      <c r="AE22" s="19">
        <f t="shared" si="17"/>
        <v>0</v>
      </c>
      <c r="AF22" s="19">
        <f t="shared" si="18"/>
        <v>0</v>
      </c>
      <c r="AG22" s="19">
        <f t="shared" si="19"/>
        <v>0</v>
      </c>
      <c r="AH22" s="19">
        <f t="shared" si="20"/>
        <v>0</v>
      </c>
      <c r="AI22" s="19">
        <f t="shared" si="21"/>
        <v>0</v>
      </c>
      <c r="AJ22" s="19">
        <f t="shared" si="22"/>
        <v>0</v>
      </c>
      <c r="AK22" s="19">
        <f t="shared" si="23"/>
        <v>2.8658659231784123</v>
      </c>
      <c r="AL22" s="19">
        <f t="shared" si="24"/>
        <v>0</v>
      </c>
      <c r="AM22" s="19">
        <f t="shared" si="25"/>
        <v>0</v>
      </c>
      <c r="AN22" s="19">
        <f t="shared" si="26"/>
        <v>0</v>
      </c>
      <c r="AO22" s="19">
        <f t="shared" si="27"/>
        <v>0</v>
      </c>
      <c r="AP22" s="19">
        <f t="shared" si="28"/>
        <v>0</v>
      </c>
      <c r="AQ22" s="19">
        <f t="shared" si="29"/>
        <v>0</v>
      </c>
      <c r="AS22" s="19">
        <f t="shared" si="30"/>
        <v>0</v>
      </c>
      <c r="AT22" s="19">
        <f t="shared" si="31"/>
        <v>0</v>
      </c>
      <c r="AU22" s="19">
        <f t="shared" si="46"/>
        <v>0</v>
      </c>
      <c r="AV22" s="19">
        <f t="shared" si="32"/>
        <v>0</v>
      </c>
      <c r="AW22" s="19">
        <f t="shared" si="33"/>
        <v>0</v>
      </c>
      <c r="AX22" s="19">
        <f t="shared" si="34"/>
        <v>0</v>
      </c>
      <c r="AY22" s="19">
        <f t="shared" si="35"/>
        <v>3.5395619245666614</v>
      </c>
      <c r="AZ22" s="19">
        <f t="shared" si="36"/>
        <v>0</v>
      </c>
      <c r="BA22" s="19">
        <f t="shared" si="37"/>
        <v>0</v>
      </c>
      <c r="BB22" s="19">
        <f t="shared" si="38"/>
        <v>0</v>
      </c>
      <c r="BC22" s="19">
        <f t="shared" si="39"/>
        <v>0</v>
      </c>
      <c r="BD22" s="19">
        <f t="shared" si="40"/>
        <v>0</v>
      </c>
      <c r="BE22" s="19">
        <f t="shared" si="41"/>
        <v>0</v>
      </c>
      <c r="BG22" s="19" t="str">
        <f>VLOOKUP(C22,'cwt rel info'!$A$6:$AD$217,5,FALSE)</f>
        <v>BCAe</v>
      </c>
      <c r="BH22" s="19" t="str">
        <f>VLOOKUP(C22,'cwt rel info'!$A$6:$AD$217,3,FALSE)</f>
        <v>subyearling</v>
      </c>
      <c r="BI22" s="18">
        <f>VLOOKUP(C22,'cwt rel info'!$A$6:$AD$217,4,FALSE)</f>
        <v>2019</v>
      </c>
      <c r="BJ22" s="18">
        <f t="shared" si="42"/>
        <v>3</v>
      </c>
      <c r="BK22" s="19">
        <f t="shared" si="43"/>
        <v>3.5395619245666614</v>
      </c>
      <c r="BM22" s="18">
        <f t="shared" si="44"/>
        <v>3.5395619245666614</v>
      </c>
      <c r="BN22" s="18">
        <f t="shared" ref="BN22:BO22" si="69">BK71</f>
        <v>39.789813157280044</v>
      </c>
      <c r="BO22" s="18">
        <f t="shared" si="69"/>
        <v>1.0666666666666667</v>
      </c>
      <c r="BS22" s="18">
        <f>SUM(BK5:BK49)</f>
        <v>1436.9413539119446</v>
      </c>
      <c r="BT22" s="18">
        <f>SUM(BK54:BK98)</f>
        <v>1108.9943487527405</v>
      </c>
      <c r="BU22" s="18">
        <f>SUM(BL54:BL98)</f>
        <v>58</v>
      </c>
    </row>
    <row r="23" spans="2:73" x14ac:dyDescent="0.35">
      <c r="B23" s="25" t="s">
        <v>9065</v>
      </c>
      <c r="C23" s="25">
        <f>VLOOKUP(B23,'hauled fish'!$K$3:$N$2391,4,FALSE)</f>
        <v>220195</v>
      </c>
      <c r="D23">
        <f>SUMIFS('hauled fish'!$Q$3:$Q$3207,'hauled fish'!$P$3:$P$3207,'hauled Hat'!D$4,'hauled fish'!$K$3:$K$3207,'hauled Hat'!$B23,'hauled fish'!$D$3:$D$3207,"F")</f>
        <v>0</v>
      </c>
      <c r="E23">
        <f>SUMIFS('hauled fish'!$Q$3:$Q$3207,'hauled fish'!$P$3:$P$3207,'hauled Hat'!E$4,'hauled fish'!$K$3:$K$3207,'hauled Hat'!$B23,'hauled fish'!$D$3:$D$3207,"F")</f>
        <v>0</v>
      </c>
      <c r="F23">
        <f>SUMIFS('hauled fish'!$Q$3:$Q$3207,'hauled fish'!$P$3:$P$3207,'hauled Hat'!F$4,'hauled fish'!$K$3:$K$3207,'hauled Hat'!$B23,'hauled fish'!$D$3:$D$3207,"F")</f>
        <v>0</v>
      </c>
      <c r="G23">
        <f>SUMIFS('hauled fish'!$Q$3:$Q$3207,'hauled fish'!$P$3:$P$3207,'hauled Hat'!G$4,'hauled fish'!$K$3:$K$3207,'hauled Hat'!$B23,'hauled fish'!$D$3:$D$3207,"F")</f>
        <v>0</v>
      </c>
      <c r="H23">
        <f>SUMIFS('hauled fish'!$Q$3:$Q$3207,'hauled fish'!$P$3:$P$3207,'hauled Hat'!H$4,'hauled fish'!$K$3:$K$3207,'hauled Hat'!$B23,'hauled fish'!$D$3:$D$3207,"F")</f>
        <v>0</v>
      </c>
      <c r="I23">
        <f>SUMIFS('hauled fish'!$Q$3:$Q$3207,'hauled fish'!$P$3:$P$3207,'hauled Hat'!I$4,'hauled fish'!$K$3:$K$3207,'hauled Hat'!$B23,'hauled fish'!$D$3:$D$3207,"F")</f>
        <v>0</v>
      </c>
      <c r="J23">
        <f>SUMIFS('hauled fish'!$Q$3:$Q$3207,'hauled fish'!$P$3:$P$3207,'hauled Hat'!J$4,'hauled fish'!$K$3:$K$3207,'hauled Hat'!$B23,'hauled fish'!$D$3:$D$3207,"F")</f>
        <v>2</v>
      </c>
      <c r="K23">
        <f>SUMIFS('hauled fish'!$Q$3:$Q$3207,'hauled fish'!$P$3:$P$3207,'hauled Hat'!K$4,'hauled fish'!$K$3:$K$3207,'hauled Hat'!$B23,'hauled fish'!$D$3:$D$3207,"F")</f>
        <v>0</v>
      </c>
      <c r="L23">
        <f>SUMIFS('hauled fish'!$Q$3:$Q$3207,'hauled fish'!$P$3:$P$3207,'hauled Hat'!L$4,'hauled fish'!$K$3:$K$3207,'hauled Hat'!$B23,'hauled fish'!$D$3:$D$3207,"F")</f>
        <v>0</v>
      </c>
      <c r="M23">
        <f>SUMIFS('hauled fish'!$Q$3:$Q$3207,'hauled fish'!$P$3:$P$3207,'hauled Hat'!M$4,'hauled fish'!$K$3:$K$3207,'hauled Hat'!$B23,'hauled fish'!$D$3:$D$3207,"F")</f>
        <v>0</v>
      </c>
      <c r="N23">
        <f>SUMIFS('hauled fish'!$Q$3:$Q$3207,'hauled fish'!$P$3:$P$3207,'hauled Hat'!N$4,'hauled fish'!$K$3:$K$3207,'hauled Hat'!$B23,'hauled fish'!$D$3:$D$3207,"F")</f>
        <v>0</v>
      </c>
      <c r="O23">
        <f>SUMIFS('hauled fish'!$Q$3:$Q$3207,'hauled fish'!$P$3:$P$3207,'hauled Hat'!O$4,'hauled fish'!$K$3:$K$3207,'hauled Hat'!$B23,'hauled fish'!$D$3:$D$3207,"F")</f>
        <v>0</v>
      </c>
      <c r="P23">
        <f>SUMIFS('hauled fish'!$Q$3:$Q$3207,'hauled fish'!$P$3:$P$3207,'hauled Hat'!P$4,'hauled fish'!$K$3:$K$3207,'hauled Hat'!$B23,'hauled fish'!$D$3:$D$3207,"F")</f>
        <v>0</v>
      </c>
      <c r="Q23" s="180">
        <f t="shared" si="2"/>
        <v>0</v>
      </c>
      <c r="R23" s="19">
        <f t="shared" si="3"/>
        <v>0</v>
      </c>
      <c r="S23" s="19">
        <f t="shared" si="4"/>
        <v>0</v>
      </c>
      <c r="T23" s="19">
        <f t="shared" si="5"/>
        <v>0</v>
      </c>
      <c r="U23" s="19">
        <f t="shared" si="6"/>
        <v>0</v>
      </c>
      <c r="V23" s="19">
        <f t="shared" si="7"/>
        <v>0</v>
      </c>
      <c r="W23" s="19">
        <f t="shared" si="8"/>
        <v>2.2142857142857144</v>
      </c>
      <c r="X23" s="19">
        <f t="shared" si="9"/>
        <v>0</v>
      </c>
      <c r="Y23" s="19">
        <f t="shared" si="10"/>
        <v>0</v>
      </c>
      <c r="Z23" s="19">
        <f t="shared" si="11"/>
        <v>0</v>
      </c>
      <c r="AA23" s="19">
        <f t="shared" si="12"/>
        <v>0</v>
      </c>
      <c r="AB23" s="19">
        <f t="shared" si="13"/>
        <v>0</v>
      </c>
      <c r="AC23" s="19">
        <f t="shared" si="14"/>
        <v>0</v>
      </c>
      <c r="AD23" s="15">
        <f>VLOOKUP('hauled Hat'!C23,'cwt rel info'!$A$6:$AD$217,26,FALSE)</f>
        <v>0.53644426078387741</v>
      </c>
      <c r="AE23" s="19">
        <f t="shared" si="17"/>
        <v>0</v>
      </c>
      <c r="AF23" s="19">
        <f t="shared" si="18"/>
        <v>0</v>
      </c>
      <c r="AG23" s="19">
        <f t="shared" si="19"/>
        <v>0</v>
      </c>
      <c r="AH23" s="19">
        <f t="shared" si="20"/>
        <v>0</v>
      </c>
      <c r="AI23" s="19">
        <f t="shared" si="21"/>
        <v>0</v>
      </c>
      <c r="AJ23" s="19">
        <f t="shared" si="22"/>
        <v>0</v>
      </c>
      <c r="AK23" s="19">
        <f t="shared" si="23"/>
        <v>1.9134231198997735</v>
      </c>
      <c r="AL23" s="19">
        <f t="shared" si="24"/>
        <v>0</v>
      </c>
      <c r="AM23" s="19">
        <f t="shared" si="25"/>
        <v>0</v>
      </c>
      <c r="AN23" s="19">
        <f t="shared" si="26"/>
        <v>0</v>
      </c>
      <c r="AO23" s="19">
        <f t="shared" si="27"/>
        <v>0</v>
      </c>
      <c r="AP23" s="19">
        <f t="shared" si="28"/>
        <v>0</v>
      </c>
      <c r="AQ23" s="19">
        <f t="shared" si="29"/>
        <v>0</v>
      </c>
      <c r="AS23" s="19">
        <f t="shared" si="30"/>
        <v>0</v>
      </c>
      <c r="AT23" s="19">
        <f t="shared" si="31"/>
        <v>0</v>
      </c>
      <c r="AU23" s="19">
        <f t="shared" si="46"/>
        <v>0</v>
      </c>
      <c r="AV23" s="19">
        <f t="shared" si="32"/>
        <v>0</v>
      </c>
      <c r="AW23" s="19">
        <f t="shared" si="33"/>
        <v>0</v>
      </c>
      <c r="AX23" s="19">
        <f t="shared" si="34"/>
        <v>0</v>
      </c>
      <c r="AY23" s="19">
        <f t="shared" si="35"/>
        <v>3.0991192023061007</v>
      </c>
      <c r="AZ23" s="19">
        <f t="shared" si="36"/>
        <v>0</v>
      </c>
      <c r="BA23" s="19">
        <f t="shared" si="37"/>
        <v>0</v>
      </c>
      <c r="BB23" s="19">
        <f t="shared" si="38"/>
        <v>0</v>
      </c>
      <c r="BC23" s="19">
        <f t="shared" si="39"/>
        <v>0</v>
      </c>
      <c r="BD23" s="19">
        <f t="shared" si="40"/>
        <v>0</v>
      </c>
      <c r="BE23" s="19">
        <f t="shared" si="41"/>
        <v>0</v>
      </c>
      <c r="BG23" s="19" t="str">
        <f>VLOOKUP(C23,'cwt rel info'!$A$6:$AD$217,5,FALSE)</f>
        <v>CJAe</v>
      </c>
      <c r="BH23" s="19" t="str">
        <f>VLOOKUP(C23,'cwt rel info'!$A$6:$AD$217,3,FALSE)</f>
        <v>subyearling</v>
      </c>
      <c r="BI23" s="18">
        <f>VLOOKUP(C23,'cwt rel info'!$A$6:$AD$217,4,FALSE)</f>
        <v>2019</v>
      </c>
      <c r="BJ23" s="18">
        <f t="shared" si="42"/>
        <v>3</v>
      </c>
      <c r="BK23" s="19">
        <f t="shared" si="43"/>
        <v>3.0991192023061007</v>
      </c>
      <c r="BM23" s="18">
        <f t="shared" si="44"/>
        <v>3.0991192023061007</v>
      </c>
      <c r="BN23" s="18">
        <f t="shared" ref="BN23:BO23" si="70">BK72</f>
        <v>38.11821188043016</v>
      </c>
      <c r="BO23" s="18">
        <f t="shared" si="70"/>
        <v>2.0986747846496998</v>
      </c>
    </row>
    <row r="24" spans="2:73" x14ac:dyDescent="0.35">
      <c r="B24" s="25" t="s">
        <v>9079</v>
      </c>
      <c r="C24" s="25">
        <f>VLOOKUP(B24,'hauled fish'!$K$3:$N$2391,4,FALSE)</f>
        <v>637759</v>
      </c>
      <c r="D24">
        <f>SUMIFS('hauled fish'!$Q$3:$Q$3207,'hauled fish'!$P$3:$P$3207,'hauled Hat'!D$4,'hauled fish'!$K$3:$K$3207,'hauled Hat'!$B24,'hauled fish'!$D$3:$D$3207,"F")</f>
        <v>0</v>
      </c>
      <c r="E24">
        <f>SUMIFS('hauled fish'!$Q$3:$Q$3207,'hauled fish'!$P$3:$P$3207,'hauled Hat'!E$4,'hauled fish'!$K$3:$K$3207,'hauled Hat'!$B24,'hauled fish'!$D$3:$D$3207,"F")</f>
        <v>0</v>
      </c>
      <c r="F24">
        <f>SUMIFS('hauled fish'!$Q$3:$Q$3207,'hauled fish'!$P$3:$P$3207,'hauled Hat'!F$4,'hauled fish'!$K$3:$K$3207,'hauled Hat'!$B24,'hauled fish'!$D$3:$D$3207,"F")</f>
        <v>0</v>
      </c>
      <c r="G24">
        <f>SUMIFS('hauled fish'!$Q$3:$Q$3207,'hauled fish'!$P$3:$P$3207,'hauled Hat'!G$4,'hauled fish'!$K$3:$K$3207,'hauled Hat'!$B24,'hauled fish'!$D$3:$D$3207,"F")</f>
        <v>0</v>
      </c>
      <c r="H24">
        <f>SUMIFS('hauled fish'!$Q$3:$Q$3207,'hauled fish'!$P$3:$P$3207,'hauled Hat'!H$4,'hauled fish'!$K$3:$K$3207,'hauled Hat'!$B24,'hauled fish'!$D$3:$D$3207,"F")</f>
        <v>0</v>
      </c>
      <c r="I24">
        <f>SUMIFS('hauled fish'!$Q$3:$Q$3207,'hauled fish'!$P$3:$P$3207,'hauled Hat'!I$4,'hauled fish'!$K$3:$K$3207,'hauled Hat'!$B24,'hauled fish'!$D$3:$D$3207,"F")</f>
        <v>0</v>
      </c>
      <c r="J24">
        <f>SUMIFS('hauled fish'!$Q$3:$Q$3207,'hauled fish'!$P$3:$P$3207,'hauled Hat'!J$4,'hauled fish'!$K$3:$K$3207,'hauled Hat'!$B24,'hauled fish'!$D$3:$D$3207,"F")</f>
        <v>0</v>
      </c>
      <c r="K24">
        <f>SUMIFS('hauled fish'!$Q$3:$Q$3207,'hauled fish'!$P$3:$P$3207,'hauled Hat'!K$4,'hauled fish'!$K$3:$K$3207,'hauled Hat'!$B24,'hauled fish'!$D$3:$D$3207,"F")</f>
        <v>0</v>
      </c>
      <c r="L24">
        <f>SUMIFS('hauled fish'!$Q$3:$Q$3207,'hauled fish'!$P$3:$P$3207,'hauled Hat'!L$4,'hauled fish'!$K$3:$K$3207,'hauled Hat'!$B24,'hauled fish'!$D$3:$D$3207,"F")</f>
        <v>0</v>
      </c>
      <c r="M24">
        <f>SUMIFS('hauled fish'!$Q$3:$Q$3207,'hauled fish'!$P$3:$P$3207,'hauled Hat'!M$4,'hauled fish'!$K$3:$K$3207,'hauled Hat'!$B24,'hauled fish'!$D$3:$D$3207,"F")</f>
        <v>0</v>
      </c>
      <c r="N24">
        <f>SUMIFS('hauled fish'!$Q$3:$Q$3207,'hauled fish'!$P$3:$P$3207,'hauled Hat'!N$4,'hauled fish'!$K$3:$K$3207,'hauled Hat'!$B24,'hauled fish'!$D$3:$D$3207,"F")</f>
        <v>0</v>
      </c>
      <c r="O24">
        <f>SUMIFS('hauled fish'!$Q$3:$Q$3207,'hauled fish'!$P$3:$P$3207,'hauled Hat'!O$4,'hauled fish'!$K$3:$K$3207,'hauled Hat'!$B24,'hauled fish'!$D$3:$D$3207,"F")</f>
        <v>0</v>
      </c>
      <c r="P24">
        <f>SUMIFS('hauled fish'!$Q$3:$Q$3207,'hauled fish'!$P$3:$P$3207,'hauled Hat'!P$4,'hauled fish'!$K$3:$K$3207,'hauled Hat'!$B24,'hauled fish'!$D$3:$D$3207,"F")</f>
        <v>0</v>
      </c>
      <c r="Q24" s="180">
        <f t="shared" si="2"/>
        <v>0</v>
      </c>
      <c r="R24" s="19">
        <f t="shared" si="3"/>
        <v>0</v>
      </c>
      <c r="S24" s="19">
        <f t="shared" si="4"/>
        <v>0</v>
      </c>
      <c r="T24" s="19">
        <f t="shared" si="5"/>
        <v>0</v>
      </c>
      <c r="U24" s="19">
        <f t="shared" si="6"/>
        <v>0</v>
      </c>
      <c r="V24" s="19">
        <f t="shared" si="7"/>
        <v>0</v>
      </c>
      <c r="W24" s="19">
        <f t="shared" si="8"/>
        <v>0</v>
      </c>
      <c r="X24" s="19">
        <f t="shared" si="9"/>
        <v>0</v>
      </c>
      <c r="Y24" s="19">
        <f t="shared" si="10"/>
        <v>0</v>
      </c>
      <c r="Z24" s="19">
        <f t="shared" si="11"/>
        <v>0</v>
      </c>
      <c r="AA24" s="19">
        <f t="shared" si="12"/>
        <v>0</v>
      </c>
      <c r="AB24" s="19">
        <f t="shared" si="13"/>
        <v>0</v>
      </c>
      <c r="AC24" s="19">
        <f t="shared" si="14"/>
        <v>0</v>
      </c>
      <c r="AD24" s="15">
        <f>VLOOKUP('hauled Hat'!C24,'cwt rel info'!$A$6:$AD$217,26,FALSE)</f>
        <v>0.98569053793470307</v>
      </c>
      <c r="AE24" s="19">
        <f t="shared" si="17"/>
        <v>0</v>
      </c>
      <c r="AF24" s="19">
        <f t="shared" si="18"/>
        <v>0</v>
      </c>
      <c r="AG24" s="19">
        <f t="shared" si="19"/>
        <v>0</v>
      </c>
      <c r="AH24" s="19">
        <f t="shared" si="20"/>
        <v>0</v>
      </c>
      <c r="AI24" s="19">
        <f t="shared" si="21"/>
        <v>0</v>
      </c>
      <c r="AJ24" s="19">
        <f t="shared" si="22"/>
        <v>0</v>
      </c>
      <c r="AK24" s="19">
        <f t="shared" si="23"/>
        <v>0</v>
      </c>
      <c r="AL24" s="19">
        <f t="shared" si="24"/>
        <v>0</v>
      </c>
      <c r="AM24" s="19">
        <f t="shared" si="25"/>
        <v>0</v>
      </c>
      <c r="AN24" s="19">
        <f t="shared" si="26"/>
        <v>0</v>
      </c>
      <c r="AO24" s="19">
        <f t="shared" si="27"/>
        <v>0</v>
      </c>
      <c r="AP24" s="19">
        <f t="shared" si="28"/>
        <v>0</v>
      </c>
      <c r="AQ24" s="19">
        <f t="shared" si="29"/>
        <v>0</v>
      </c>
      <c r="AS24" s="19">
        <f t="shared" si="30"/>
        <v>0</v>
      </c>
      <c r="AT24" s="19">
        <f t="shared" si="31"/>
        <v>0</v>
      </c>
      <c r="AU24" s="19">
        <f t="shared" si="46"/>
        <v>0</v>
      </c>
      <c r="AV24" s="19">
        <f t="shared" si="32"/>
        <v>0</v>
      </c>
      <c r="AW24" s="19">
        <f t="shared" si="33"/>
        <v>0</v>
      </c>
      <c r="AX24" s="19">
        <f t="shared" si="34"/>
        <v>0</v>
      </c>
      <c r="AY24" s="19">
        <f t="shared" si="35"/>
        <v>0</v>
      </c>
      <c r="AZ24" s="19">
        <f t="shared" si="36"/>
        <v>0</v>
      </c>
      <c r="BA24" s="19">
        <f t="shared" si="37"/>
        <v>0</v>
      </c>
      <c r="BB24" s="19">
        <f t="shared" si="38"/>
        <v>0</v>
      </c>
      <c r="BC24" s="19">
        <f t="shared" si="39"/>
        <v>0</v>
      </c>
      <c r="BD24" s="19">
        <f t="shared" si="40"/>
        <v>0</v>
      </c>
      <c r="BE24" s="19">
        <f t="shared" si="41"/>
        <v>0</v>
      </c>
      <c r="BG24" s="19" t="str">
        <f>VLOOKUP(C24,'cwt rel info'!$A$6:$AD$217,5,FALSE)</f>
        <v>GRR</v>
      </c>
      <c r="BH24" s="19" t="str">
        <f>VLOOKUP(C24,'cwt rel info'!$A$6:$AD$217,3,FALSE)</f>
        <v>subyearling</v>
      </c>
      <c r="BI24" s="18">
        <f>VLOOKUP(C24,'cwt rel info'!$A$6:$AD$217,4,FALSE)</f>
        <v>2019</v>
      </c>
      <c r="BJ24" s="18">
        <f t="shared" si="42"/>
        <v>3</v>
      </c>
      <c r="BK24" s="19">
        <f t="shared" si="43"/>
        <v>0</v>
      </c>
      <c r="BM24" s="18">
        <f t="shared" si="44"/>
        <v>0</v>
      </c>
      <c r="BN24" s="18">
        <f t="shared" ref="BN24:BO24" si="71">BK73</f>
        <v>4.1408126245217494</v>
      </c>
      <c r="BO24" s="18">
        <f t="shared" si="71"/>
        <v>0</v>
      </c>
    </row>
    <row r="25" spans="2:73" x14ac:dyDescent="0.35">
      <c r="B25" s="25" t="s">
        <v>9060</v>
      </c>
      <c r="C25" s="25">
        <f>VLOOKUP(B25,'hauled fish'!$K$3:$N$2391,4,FALSE)</f>
        <v>91459</v>
      </c>
      <c r="D25">
        <f>SUMIFS('hauled fish'!$Q$3:$Q$3207,'hauled fish'!$P$3:$P$3207,'hauled Hat'!D$4,'hauled fish'!$K$3:$K$3207,'hauled Hat'!$B25,'hauled fish'!$D$3:$D$3207,"F")</f>
        <v>0</v>
      </c>
      <c r="E25">
        <f>SUMIFS('hauled fish'!$Q$3:$Q$3207,'hauled fish'!$P$3:$P$3207,'hauled Hat'!E$4,'hauled fish'!$K$3:$K$3207,'hauled Hat'!$B25,'hauled fish'!$D$3:$D$3207,"F")</f>
        <v>0</v>
      </c>
      <c r="F25">
        <f>SUMIFS('hauled fish'!$Q$3:$Q$3207,'hauled fish'!$P$3:$P$3207,'hauled Hat'!F$4,'hauled fish'!$K$3:$K$3207,'hauled Hat'!$B25,'hauled fish'!$D$3:$D$3207,"F")</f>
        <v>0</v>
      </c>
      <c r="G25">
        <f>SUMIFS('hauled fish'!$Q$3:$Q$3207,'hauled fish'!$P$3:$P$3207,'hauled Hat'!G$4,'hauled fish'!$K$3:$K$3207,'hauled Hat'!$B25,'hauled fish'!$D$3:$D$3207,"F")</f>
        <v>0</v>
      </c>
      <c r="H25">
        <f>SUMIFS('hauled fish'!$Q$3:$Q$3207,'hauled fish'!$P$3:$P$3207,'hauled Hat'!H$4,'hauled fish'!$K$3:$K$3207,'hauled Hat'!$B25,'hauled fish'!$D$3:$D$3207,"F")</f>
        <v>0</v>
      </c>
      <c r="I25">
        <f>SUMIFS('hauled fish'!$Q$3:$Q$3207,'hauled fish'!$P$3:$P$3207,'hauled Hat'!I$4,'hauled fish'!$K$3:$K$3207,'hauled Hat'!$B25,'hauled fish'!$D$3:$D$3207,"F")</f>
        <v>1</v>
      </c>
      <c r="J25">
        <f>SUMIFS('hauled fish'!$Q$3:$Q$3207,'hauled fish'!$P$3:$P$3207,'hauled Hat'!J$4,'hauled fish'!$K$3:$K$3207,'hauled Hat'!$B25,'hauled fish'!$D$3:$D$3207,"F")</f>
        <v>0</v>
      </c>
      <c r="K25">
        <f>SUMIFS('hauled fish'!$Q$3:$Q$3207,'hauled fish'!$P$3:$P$3207,'hauled Hat'!K$4,'hauled fish'!$K$3:$K$3207,'hauled Hat'!$B25,'hauled fish'!$D$3:$D$3207,"F")</f>
        <v>1</v>
      </c>
      <c r="L25">
        <f>SUMIFS('hauled fish'!$Q$3:$Q$3207,'hauled fish'!$P$3:$P$3207,'hauled Hat'!L$4,'hauled fish'!$K$3:$K$3207,'hauled Hat'!$B25,'hauled fish'!$D$3:$D$3207,"F")</f>
        <v>0</v>
      </c>
      <c r="M25">
        <f>SUMIFS('hauled fish'!$Q$3:$Q$3207,'hauled fish'!$P$3:$P$3207,'hauled Hat'!M$4,'hauled fish'!$K$3:$K$3207,'hauled Hat'!$B25,'hauled fish'!$D$3:$D$3207,"F")</f>
        <v>0</v>
      </c>
      <c r="N25">
        <f>SUMIFS('hauled fish'!$Q$3:$Q$3207,'hauled fish'!$P$3:$P$3207,'hauled Hat'!N$4,'hauled fish'!$K$3:$K$3207,'hauled Hat'!$B25,'hauled fish'!$D$3:$D$3207,"F")</f>
        <v>0</v>
      </c>
      <c r="O25">
        <f>SUMIFS('hauled fish'!$Q$3:$Q$3207,'hauled fish'!$P$3:$P$3207,'hauled Hat'!O$4,'hauled fish'!$K$3:$K$3207,'hauled Hat'!$B25,'hauled fish'!$D$3:$D$3207,"F")</f>
        <v>0</v>
      </c>
      <c r="P25">
        <f>SUMIFS('hauled fish'!$Q$3:$Q$3207,'hauled fish'!$P$3:$P$3207,'hauled Hat'!P$4,'hauled fish'!$K$3:$K$3207,'hauled Hat'!$B25,'hauled fish'!$D$3:$D$3207,"F")</f>
        <v>0</v>
      </c>
      <c r="Q25" s="180">
        <f t="shared" si="2"/>
        <v>0</v>
      </c>
      <c r="R25" s="19">
        <f t="shared" si="3"/>
        <v>0</v>
      </c>
      <c r="S25" s="19">
        <f t="shared" si="4"/>
        <v>0</v>
      </c>
      <c r="T25" s="19">
        <f t="shared" si="5"/>
        <v>0</v>
      </c>
      <c r="U25" s="19">
        <f t="shared" si="6"/>
        <v>0</v>
      </c>
      <c r="V25" s="19">
        <f t="shared" si="7"/>
        <v>1.0833333333333333</v>
      </c>
      <c r="W25" s="19">
        <f t="shared" si="8"/>
        <v>0</v>
      </c>
      <c r="X25" s="19">
        <f t="shared" si="9"/>
        <v>1.0256410256410255</v>
      </c>
      <c r="Y25" s="19">
        <f t="shared" si="10"/>
        <v>0</v>
      </c>
      <c r="Z25" s="19">
        <f t="shared" si="11"/>
        <v>0</v>
      </c>
      <c r="AA25" s="19">
        <f t="shared" si="12"/>
        <v>0</v>
      </c>
      <c r="AB25" s="19">
        <f t="shared" si="13"/>
        <v>0</v>
      </c>
      <c r="AC25" s="19">
        <f t="shared" si="14"/>
        <v>0</v>
      </c>
      <c r="AD25" s="15">
        <f>VLOOKUP('hauled Hat'!C25,'cwt rel info'!$A$6:$AD$217,26,FALSE)</f>
        <v>0.20600272197974701</v>
      </c>
      <c r="AE25" s="19">
        <f t="shared" si="17"/>
        <v>0</v>
      </c>
      <c r="AF25" s="19">
        <f t="shared" si="18"/>
        <v>0</v>
      </c>
      <c r="AG25" s="19">
        <f t="shared" si="19"/>
        <v>0</v>
      </c>
      <c r="AH25" s="19">
        <f t="shared" si="20"/>
        <v>0</v>
      </c>
      <c r="AI25" s="19">
        <f t="shared" si="21"/>
        <v>0</v>
      </c>
      <c r="AJ25" s="19">
        <f t="shared" si="22"/>
        <v>4.1754968555213576</v>
      </c>
      <c r="AK25" s="19">
        <f t="shared" si="23"/>
        <v>0</v>
      </c>
      <c r="AL25" s="19">
        <f t="shared" si="24"/>
        <v>3.9531331176533557</v>
      </c>
      <c r="AM25" s="19">
        <f t="shared" si="25"/>
        <v>0</v>
      </c>
      <c r="AN25" s="19">
        <f t="shared" si="26"/>
        <v>0</v>
      </c>
      <c r="AO25" s="19">
        <f t="shared" si="27"/>
        <v>0</v>
      </c>
      <c r="AP25" s="19">
        <f t="shared" si="28"/>
        <v>0</v>
      </c>
      <c r="AQ25" s="19">
        <f t="shared" si="29"/>
        <v>0</v>
      </c>
      <c r="AS25" s="19">
        <f t="shared" si="30"/>
        <v>0</v>
      </c>
      <c r="AT25" s="19">
        <f t="shared" si="31"/>
        <v>0</v>
      </c>
      <c r="AU25" s="19">
        <f t="shared" si="46"/>
        <v>0</v>
      </c>
      <c r="AV25" s="19">
        <f t="shared" si="32"/>
        <v>0</v>
      </c>
      <c r="AW25" s="19">
        <f t="shared" si="33"/>
        <v>0</v>
      </c>
      <c r="AX25" s="19">
        <f t="shared" si="34"/>
        <v>1.0833333333333333</v>
      </c>
      <c r="AY25" s="19">
        <f t="shared" si="35"/>
        <v>0</v>
      </c>
      <c r="AZ25" s="19">
        <f t="shared" si="36"/>
        <v>4.1177551981011149</v>
      </c>
      <c r="BA25" s="19">
        <f t="shared" si="37"/>
        <v>0</v>
      </c>
      <c r="BB25" s="19">
        <f t="shared" si="38"/>
        <v>0</v>
      </c>
      <c r="BC25" s="19">
        <f t="shared" si="39"/>
        <v>0</v>
      </c>
      <c r="BD25" s="19">
        <f t="shared" si="40"/>
        <v>0</v>
      </c>
      <c r="BE25" s="19">
        <f t="shared" si="41"/>
        <v>0</v>
      </c>
      <c r="BG25" s="19" t="str">
        <f>VLOOKUP(C25,'cwt rel info'!$A$6:$AD$217,5,FALSE)</f>
        <v>SRHC</v>
      </c>
      <c r="BH25" s="19" t="str">
        <f>VLOOKUP(C25,'cwt rel info'!$A$6:$AD$217,3,FALSE)</f>
        <v>subyearling</v>
      </c>
      <c r="BI25" s="18">
        <f>VLOOKUP(C25,'cwt rel info'!$A$6:$AD$217,4,FALSE)</f>
        <v>2019</v>
      </c>
      <c r="BJ25" s="18">
        <f t="shared" si="42"/>
        <v>3</v>
      </c>
      <c r="BK25" s="19">
        <f t="shared" si="43"/>
        <v>5.2010885314344479</v>
      </c>
      <c r="BM25" s="18">
        <f t="shared" si="44"/>
        <v>5.2010885314344479</v>
      </c>
      <c r="BN25" s="18">
        <f t="shared" ref="BN25:BO25" si="72">BK74</f>
        <v>46.206915772487619</v>
      </c>
      <c r="BO25" s="18">
        <f t="shared" si="72"/>
        <v>0</v>
      </c>
    </row>
    <row r="26" spans="2:73" x14ac:dyDescent="0.35">
      <c r="B26" s="25" t="s">
        <v>9059</v>
      </c>
      <c r="C26" s="25">
        <f>VLOOKUP(B26,'hauled fish'!$K$3:$N$2391,4,FALSE)</f>
        <v>637758</v>
      </c>
      <c r="D26">
        <f>SUMIFS('hauled fish'!$Q$3:$Q$3207,'hauled fish'!$P$3:$P$3207,'hauled Hat'!D$4,'hauled fish'!$K$3:$K$3207,'hauled Hat'!$B26,'hauled fish'!$D$3:$D$3207,"F")</f>
        <v>0</v>
      </c>
      <c r="E26">
        <f>SUMIFS('hauled fish'!$Q$3:$Q$3207,'hauled fish'!$P$3:$P$3207,'hauled Hat'!E$4,'hauled fish'!$K$3:$K$3207,'hauled Hat'!$B26,'hauled fish'!$D$3:$D$3207,"F")</f>
        <v>0</v>
      </c>
      <c r="F26">
        <f>SUMIFS('hauled fish'!$Q$3:$Q$3207,'hauled fish'!$P$3:$P$3207,'hauled Hat'!F$4,'hauled fish'!$K$3:$K$3207,'hauled Hat'!$B26,'hauled fish'!$D$3:$D$3207,"F")</f>
        <v>0</v>
      </c>
      <c r="G26">
        <f>SUMIFS('hauled fish'!$Q$3:$Q$3207,'hauled fish'!$P$3:$P$3207,'hauled Hat'!G$4,'hauled fish'!$K$3:$K$3207,'hauled Hat'!$B26,'hauled fish'!$D$3:$D$3207,"F")</f>
        <v>0</v>
      </c>
      <c r="H26">
        <f>SUMIFS('hauled fish'!$Q$3:$Q$3207,'hauled fish'!$P$3:$P$3207,'hauled Hat'!H$4,'hauled fish'!$K$3:$K$3207,'hauled Hat'!$B26,'hauled fish'!$D$3:$D$3207,"F")</f>
        <v>0</v>
      </c>
      <c r="I26">
        <f>SUMIFS('hauled fish'!$Q$3:$Q$3207,'hauled fish'!$P$3:$P$3207,'hauled Hat'!I$4,'hauled fish'!$K$3:$K$3207,'hauled Hat'!$B26,'hauled fish'!$D$3:$D$3207,"F")</f>
        <v>2</v>
      </c>
      <c r="J26">
        <f>SUMIFS('hauled fish'!$Q$3:$Q$3207,'hauled fish'!$P$3:$P$3207,'hauled Hat'!J$4,'hauled fish'!$K$3:$K$3207,'hauled Hat'!$B26,'hauled fish'!$D$3:$D$3207,"F")</f>
        <v>1</v>
      </c>
      <c r="K26">
        <f>SUMIFS('hauled fish'!$Q$3:$Q$3207,'hauled fish'!$P$3:$P$3207,'hauled Hat'!K$4,'hauled fish'!$K$3:$K$3207,'hauled Hat'!$B26,'hauled fish'!$D$3:$D$3207,"F")</f>
        <v>1</v>
      </c>
      <c r="L26">
        <f>SUMIFS('hauled fish'!$Q$3:$Q$3207,'hauled fish'!$P$3:$P$3207,'hauled Hat'!L$4,'hauled fish'!$K$3:$K$3207,'hauled Hat'!$B26,'hauled fish'!$D$3:$D$3207,"F")</f>
        <v>0</v>
      </c>
      <c r="M26">
        <f>SUMIFS('hauled fish'!$Q$3:$Q$3207,'hauled fish'!$P$3:$P$3207,'hauled Hat'!M$4,'hauled fish'!$K$3:$K$3207,'hauled Hat'!$B26,'hauled fish'!$D$3:$D$3207,"F")</f>
        <v>0</v>
      </c>
      <c r="N26">
        <f>SUMIFS('hauled fish'!$Q$3:$Q$3207,'hauled fish'!$P$3:$P$3207,'hauled Hat'!N$4,'hauled fish'!$K$3:$K$3207,'hauled Hat'!$B26,'hauled fish'!$D$3:$D$3207,"F")</f>
        <v>0</v>
      </c>
      <c r="O26">
        <f>SUMIFS('hauled fish'!$Q$3:$Q$3207,'hauled fish'!$P$3:$P$3207,'hauled Hat'!O$4,'hauled fish'!$K$3:$K$3207,'hauled Hat'!$B26,'hauled fish'!$D$3:$D$3207,"F")</f>
        <v>0</v>
      </c>
      <c r="P26">
        <f>SUMIFS('hauled fish'!$Q$3:$Q$3207,'hauled fish'!$P$3:$P$3207,'hauled Hat'!P$4,'hauled fish'!$K$3:$K$3207,'hauled Hat'!$B26,'hauled fish'!$D$3:$D$3207,"F")</f>
        <v>0</v>
      </c>
      <c r="Q26" s="180">
        <f t="shared" si="2"/>
        <v>0</v>
      </c>
      <c r="R26" s="19">
        <f t="shared" si="3"/>
        <v>0</v>
      </c>
      <c r="S26" s="19">
        <f t="shared" si="4"/>
        <v>0</v>
      </c>
      <c r="T26" s="19">
        <f t="shared" si="5"/>
        <v>0</v>
      </c>
      <c r="U26" s="19">
        <f t="shared" si="6"/>
        <v>0</v>
      </c>
      <c r="V26" s="19">
        <f t="shared" si="7"/>
        <v>2.1666666666666665</v>
      </c>
      <c r="W26" s="19">
        <f t="shared" si="8"/>
        <v>1.1071428571428572</v>
      </c>
      <c r="X26" s="19">
        <f t="shared" si="9"/>
        <v>1.0256410256410255</v>
      </c>
      <c r="Y26" s="19">
        <f t="shared" si="10"/>
        <v>0</v>
      </c>
      <c r="Z26" s="19">
        <f t="shared" si="11"/>
        <v>0</v>
      </c>
      <c r="AA26" s="19">
        <f t="shared" si="12"/>
        <v>0</v>
      </c>
      <c r="AB26" s="19">
        <f t="shared" si="13"/>
        <v>0</v>
      </c>
      <c r="AC26" s="19">
        <f t="shared" si="14"/>
        <v>0</v>
      </c>
      <c r="AD26" s="15">
        <f>VLOOKUP('hauled Hat'!C26,'cwt rel info'!$A$6:$AD$217,26,FALSE)</f>
        <v>0.28833099772962056</v>
      </c>
      <c r="AE26" s="19">
        <f t="shared" si="17"/>
        <v>0</v>
      </c>
      <c r="AF26" s="19">
        <f t="shared" si="18"/>
        <v>0</v>
      </c>
      <c r="AG26" s="19">
        <f t="shared" si="19"/>
        <v>0</v>
      </c>
      <c r="AH26" s="19">
        <f t="shared" si="20"/>
        <v>0</v>
      </c>
      <c r="AI26" s="19">
        <f t="shared" si="21"/>
        <v>0</v>
      </c>
      <c r="AJ26" s="19">
        <f t="shared" si="22"/>
        <v>5.3478450706333787</v>
      </c>
      <c r="AK26" s="19">
        <f t="shared" si="23"/>
        <v>2.7326900635654083</v>
      </c>
      <c r="AL26" s="19">
        <f t="shared" si="24"/>
        <v>2.5315242937909486</v>
      </c>
      <c r="AM26" s="19">
        <f t="shared" si="25"/>
        <v>0</v>
      </c>
      <c r="AN26" s="19">
        <f t="shared" si="26"/>
        <v>0</v>
      </c>
      <c r="AO26" s="19">
        <f t="shared" si="27"/>
        <v>0</v>
      </c>
      <c r="AP26" s="19">
        <f t="shared" si="28"/>
        <v>0</v>
      </c>
      <c r="AQ26" s="19">
        <f t="shared" si="29"/>
        <v>0</v>
      </c>
      <c r="AS26" s="19">
        <f t="shared" si="30"/>
        <v>0</v>
      </c>
      <c r="AT26" s="19">
        <f t="shared" si="31"/>
        <v>0</v>
      </c>
      <c r="AU26" s="19">
        <f t="shared" si="46"/>
        <v>0</v>
      </c>
      <c r="AV26" s="19">
        <f t="shared" si="32"/>
        <v>0</v>
      </c>
      <c r="AW26" s="19">
        <f t="shared" si="33"/>
        <v>0</v>
      </c>
      <c r="AX26" s="19">
        <f t="shared" si="34"/>
        <v>2.1666666666666665</v>
      </c>
      <c r="AY26" s="19">
        <f t="shared" si="35"/>
        <v>2.370833911921105</v>
      </c>
      <c r="AZ26" s="19">
        <f t="shared" si="36"/>
        <v>3.0057823246531621</v>
      </c>
      <c r="BA26" s="19">
        <f t="shared" si="37"/>
        <v>0</v>
      </c>
      <c r="BB26" s="19">
        <f t="shared" si="38"/>
        <v>0</v>
      </c>
      <c r="BC26" s="19">
        <f t="shared" si="39"/>
        <v>0</v>
      </c>
      <c r="BD26" s="19">
        <f t="shared" si="40"/>
        <v>0</v>
      </c>
      <c r="BE26" s="19">
        <f t="shared" si="41"/>
        <v>0</v>
      </c>
      <c r="BG26" s="19" t="str">
        <f>VLOOKUP(C26,'cwt rel info'!$A$6:$AD$217,5,FALSE)</f>
        <v>LFHs</v>
      </c>
      <c r="BH26" s="19" t="str">
        <f>VLOOKUP(C26,'cwt rel info'!$A$6:$AD$217,3,FALSE)</f>
        <v>subyearling</v>
      </c>
      <c r="BI26" s="18">
        <f>VLOOKUP(C26,'cwt rel info'!$A$6:$AD$217,4,FALSE)</f>
        <v>2019</v>
      </c>
      <c r="BJ26" s="18">
        <f t="shared" si="42"/>
        <v>3</v>
      </c>
      <c r="BK26" s="19">
        <f t="shared" si="43"/>
        <v>7.5432829032409332</v>
      </c>
      <c r="BM26" s="18">
        <f t="shared" si="44"/>
        <v>7.5432829032409332</v>
      </c>
      <c r="BN26" s="18">
        <f t="shared" ref="BN26:BO26" si="73">BK75</f>
        <v>66.804971595205799</v>
      </c>
      <c r="BO26" s="18">
        <f t="shared" si="73"/>
        <v>0</v>
      </c>
    </row>
    <row r="27" spans="2:73" x14ac:dyDescent="0.35">
      <c r="B27" s="25" t="s">
        <v>9057</v>
      </c>
      <c r="C27" s="25">
        <f>VLOOKUP(B27,'hauled fish'!$K$3:$N$2391,4,FALSE)</f>
        <v>220199</v>
      </c>
      <c r="D27">
        <f>SUMIFS('hauled fish'!$Q$3:$Q$3207,'hauled fish'!$P$3:$P$3207,'hauled Hat'!D$4,'hauled fish'!$K$3:$K$3207,'hauled Hat'!$B27,'hauled fish'!$D$3:$D$3207,"F")</f>
        <v>0</v>
      </c>
      <c r="E27">
        <f>SUMIFS('hauled fish'!$Q$3:$Q$3207,'hauled fish'!$P$3:$P$3207,'hauled Hat'!E$4,'hauled fish'!$K$3:$K$3207,'hauled Hat'!$B27,'hauled fish'!$D$3:$D$3207,"F")</f>
        <v>0</v>
      </c>
      <c r="F27">
        <f>SUMIFS('hauled fish'!$Q$3:$Q$3207,'hauled fish'!$P$3:$P$3207,'hauled Hat'!F$4,'hauled fish'!$K$3:$K$3207,'hauled Hat'!$B27,'hauled fish'!$D$3:$D$3207,"F")</f>
        <v>0</v>
      </c>
      <c r="G27">
        <f>SUMIFS('hauled fish'!$Q$3:$Q$3207,'hauled fish'!$P$3:$P$3207,'hauled Hat'!G$4,'hauled fish'!$K$3:$K$3207,'hauled Hat'!$B27,'hauled fish'!$D$3:$D$3207,"F")</f>
        <v>0</v>
      </c>
      <c r="H27">
        <f>SUMIFS('hauled fish'!$Q$3:$Q$3207,'hauled fish'!$P$3:$P$3207,'hauled Hat'!H$4,'hauled fish'!$K$3:$K$3207,'hauled Hat'!$B27,'hauled fish'!$D$3:$D$3207,"F")</f>
        <v>1</v>
      </c>
      <c r="I27">
        <f>SUMIFS('hauled fish'!$Q$3:$Q$3207,'hauled fish'!$P$3:$P$3207,'hauled Hat'!I$4,'hauled fish'!$K$3:$K$3207,'hauled Hat'!$B27,'hauled fish'!$D$3:$D$3207,"F")</f>
        <v>1</v>
      </c>
      <c r="J27">
        <f>SUMIFS('hauled fish'!$Q$3:$Q$3207,'hauled fish'!$P$3:$P$3207,'hauled Hat'!J$4,'hauled fish'!$K$3:$K$3207,'hauled Hat'!$B27,'hauled fish'!$D$3:$D$3207,"F")</f>
        <v>4</v>
      </c>
      <c r="K27">
        <f>SUMIFS('hauled fish'!$Q$3:$Q$3207,'hauled fish'!$P$3:$P$3207,'hauled Hat'!K$4,'hauled fish'!$K$3:$K$3207,'hauled Hat'!$B27,'hauled fish'!$D$3:$D$3207,"F")</f>
        <v>1</v>
      </c>
      <c r="L27">
        <f>SUMIFS('hauled fish'!$Q$3:$Q$3207,'hauled fish'!$P$3:$P$3207,'hauled Hat'!L$4,'hauled fish'!$K$3:$K$3207,'hauled Hat'!$B27,'hauled fish'!$D$3:$D$3207,"F")</f>
        <v>0</v>
      </c>
      <c r="M27">
        <f>SUMIFS('hauled fish'!$Q$3:$Q$3207,'hauled fish'!$P$3:$P$3207,'hauled Hat'!M$4,'hauled fish'!$K$3:$K$3207,'hauled Hat'!$B27,'hauled fish'!$D$3:$D$3207,"F")</f>
        <v>0</v>
      </c>
      <c r="N27">
        <f>SUMIFS('hauled fish'!$Q$3:$Q$3207,'hauled fish'!$P$3:$P$3207,'hauled Hat'!N$4,'hauled fish'!$K$3:$K$3207,'hauled Hat'!$B27,'hauled fish'!$D$3:$D$3207,"F")</f>
        <v>0</v>
      </c>
      <c r="O27">
        <f>SUMIFS('hauled fish'!$Q$3:$Q$3207,'hauled fish'!$P$3:$P$3207,'hauled Hat'!O$4,'hauled fish'!$K$3:$K$3207,'hauled Hat'!$B27,'hauled fish'!$D$3:$D$3207,"F")</f>
        <v>0</v>
      </c>
      <c r="P27">
        <f>SUMIFS('hauled fish'!$Q$3:$Q$3207,'hauled fish'!$P$3:$P$3207,'hauled Hat'!P$4,'hauled fish'!$K$3:$K$3207,'hauled Hat'!$B27,'hauled fish'!$D$3:$D$3207,"F")</f>
        <v>0</v>
      </c>
      <c r="Q27" s="180">
        <f t="shared" si="2"/>
        <v>0</v>
      </c>
      <c r="R27" s="19">
        <f t="shared" si="3"/>
        <v>0</v>
      </c>
      <c r="S27" s="19">
        <f t="shared" si="4"/>
        <v>0</v>
      </c>
      <c r="T27" s="19">
        <f t="shared" si="5"/>
        <v>0</v>
      </c>
      <c r="U27" s="19">
        <f t="shared" si="6"/>
        <v>1</v>
      </c>
      <c r="V27" s="19">
        <f t="shared" si="7"/>
        <v>1.0833333333333333</v>
      </c>
      <c r="W27" s="19">
        <f t="shared" si="8"/>
        <v>4.4285714285714288</v>
      </c>
      <c r="X27" s="19">
        <f t="shared" si="9"/>
        <v>1.0256410256410255</v>
      </c>
      <c r="Y27" s="19">
        <f t="shared" si="10"/>
        <v>0</v>
      </c>
      <c r="Z27" s="19">
        <f t="shared" si="11"/>
        <v>0</v>
      </c>
      <c r="AA27" s="19">
        <f t="shared" si="12"/>
        <v>0</v>
      </c>
      <c r="AB27" s="19">
        <f t="shared" si="13"/>
        <v>0</v>
      </c>
      <c r="AC27" s="19">
        <f t="shared" si="14"/>
        <v>0</v>
      </c>
      <c r="AD27" s="15">
        <f>VLOOKUP('hauled Hat'!C27,'cwt rel info'!$A$6:$AD$217,26,FALSE)</f>
        <v>0.49813113087044408</v>
      </c>
      <c r="AE27" s="19">
        <f t="shared" si="17"/>
        <v>0</v>
      </c>
      <c r="AF27" s="19">
        <f t="shared" si="18"/>
        <v>0</v>
      </c>
      <c r="AG27" s="19">
        <f t="shared" si="19"/>
        <v>0</v>
      </c>
      <c r="AH27" s="19">
        <f t="shared" si="20"/>
        <v>0</v>
      </c>
      <c r="AI27" s="19">
        <f t="shared" si="21"/>
        <v>1.0075035227221805</v>
      </c>
      <c r="AJ27" s="19">
        <f t="shared" si="22"/>
        <v>1.0914621496156953</v>
      </c>
      <c r="AK27" s="19">
        <f t="shared" si="23"/>
        <v>4.4618013149125142</v>
      </c>
      <c r="AL27" s="19">
        <f t="shared" si="24"/>
        <v>1.0333369463817235</v>
      </c>
      <c r="AM27" s="19">
        <f t="shared" si="25"/>
        <v>0</v>
      </c>
      <c r="AN27" s="19">
        <f t="shared" si="26"/>
        <v>0</v>
      </c>
      <c r="AO27" s="19">
        <f t="shared" si="27"/>
        <v>0</v>
      </c>
      <c r="AP27" s="19">
        <f t="shared" si="28"/>
        <v>0</v>
      </c>
      <c r="AQ27" s="19">
        <f t="shared" si="29"/>
        <v>0</v>
      </c>
      <c r="AS27" s="19">
        <f t="shared" si="30"/>
        <v>0</v>
      </c>
      <c r="AT27" s="19">
        <f t="shared" si="31"/>
        <v>0</v>
      </c>
      <c r="AU27" s="19">
        <f t="shared" si="46"/>
        <v>0</v>
      </c>
      <c r="AV27" s="19">
        <f t="shared" si="32"/>
        <v>0</v>
      </c>
      <c r="AW27" s="19">
        <f t="shared" si="33"/>
        <v>1</v>
      </c>
      <c r="AX27" s="19">
        <f t="shared" si="34"/>
        <v>1.0833333333333333</v>
      </c>
      <c r="AY27" s="19">
        <f t="shared" si="35"/>
        <v>6.4918637444575156</v>
      </c>
      <c r="AZ27" s="19">
        <f t="shared" si="36"/>
        <v>1.8339102444449398</v>
      </c>
      <c r="BA27" s="19">
        <f t="shared" si="37"/>
        <v>0</v>
      </c>
      <c r="BB27" s="19">
        <f t="shared" si="38"/>
        <v>0</v>
      </c>
      <c r="BC27" s="19">
        <f t="shared" si="39"/>
        <v>0</v>
      </c>
      <c r="BD27" s="19">
        <f t="shared" si="40"/>
        <v>0</v>
      </c>
      <c r="BE27" s="19">
        <f t="shared" si="41"/>
        <v>0</v>
      </c>
      <c r="BG27" s="19" t="str">
        <f>VLOOKUP(C27,'cwt rel info'!$A$6:$AD$217,5,FALSE)</f>
        <v>PLAe</v>
      </c>
      <c r="BH27" s="19" t="str">
        <f>VLOOKUP(C27,'cwt rel info'!$A$6:$AD$217,3,FALSE)</f>
        <v>subyearling</v>
      </c>
      <c r="BI27" s="18">
        <f>VLOOKUP(C27,'cwt rel info'!$A$6:$AD$217,4,FALSE)</f>
        <v>2019</v>
      </c>
      <c r="BJ27" s="18">
        <f t="shared" si="42"/>
        <v>3</v>
      </c>
      <c r="BK27" s="19">
        <f t="shared" si="43"/>
        <v>10.409107322235789</v>
      </c>
      <c r="BM27" s="18">
        <f t="shared" si="44"/>
        <v>10.409107322235789</v>
      </c>
      <c r="BN27" s="18">
        <f t="shared" ref="BN27:BO27" si="74">BK76</f>
        <v>61.432129262730442</v>
      </c>
      <c r="BO27" s="18">
        <f t="shared" si="74"/>
        <v>2.1039856112898647</v>
      </c>
    </row>
    <row r="28" spans="2:73" x14ac:dyDescent="0.35">
      <c r="B28" s="25" t="s">
        <v>9066</v>
      </c>
      <c r="C28" s="25">
        <f>VLOOKUP(B28,'hauled fish'!$K$3:$N$2391,4,FALSE)</f>
        <v>637762</v>
      </c>
      <c r="D28">
        <f>SUMIFS('hauled fish'!$Q$3:$Q$3207,'hauled fish'!$P$3:$P$3207,'hauled Hat'!D$4,'hauled fish'!$K$3:$K$3207,'hauled Hat'!$B28,'hauled fish'!$D$3:$D$3207,"F")</f>
        <v>0</v>
      </c>
      <c r="E28">
        <f>SUMIFS('hauled fish'!$Q$3:$Q$3207,'hauled fish'!$P$3:$P$3207,'hauled Hat'!E$4,'hauled fish'!$K$3:$K$3207,'hauled Hat'!$B28,'hauled fish'!$D$3:$D$3207,"F")</f>
        <v>0</v>
      </c>
      <c r="F28">
        <f>SUMIFS('hauled fish'!$Q$3:$Q$3207,'hauled fish'!$P$3:$P$3207,'hauled Hat'!F$4,'hauled fish'!$K$3:$K$3207,'hauled Hat'!$B28,'hauled fish'!$D$3:$D$3207,"F")</f>
        <v>0</v>
      </c>
      <c r="G28">
        <f>SUMIFS('hauled fish'!$Q$3:$Q$3207,'hauled fish'!$P$3:$P$3207,'hauled Hat'!G$4,'hauled fish'!$K$3:$K$3207,'hauled Hat'!$B28,'hauled fish'!$D$3:$D$3207,"F")</f>
        <v>0</v>
      </c>
      <c r="H28">
        <f>SUMIFS('hauled fish'!$Q$3:$Q$3207,'hauled fish'!$P$3:$P$3207,'hauled Hat'!H$4,'hauled fish'!$K$3:$K$3207,'hauled Hat'!$B28,'hauled fish'!$D$3:$D$3207,"F")</f>
        <v>0</v>
      </c>
      <c r="I28">
        <f>SUMIFS('hauled fish'!$Q$3:$Q$3207,'hauled fish'!$P$3:$P$3207,'hauled Hat'!I$4,'hauled fish'!$K$3:$K$3207,'hauled Hat'!$B28,'hauled fish'!$D$3:$D$3207,"F")</f>
        <v>0</v>
      </c>
      <c r="J28">
        <f>SUMIFS('hauled fish'!$Q$3:$Q$3207,'hauled fish'!$P$3:$P$3207,'hauled Hat'!J$4,'hauled fish'!$K$3:$K$3207,'hauled Hat'!$B28,'hauled fish'!$D$3:$D$3207,"F")</f>
        <v>0</v>
      </c>
      <c r="K28">
        <f>SUMIFS('hauled fish'!$Q$3:$Q$3207,'hauled fish'!$P$3:$P$3207,'hauled Hat'!K$4,'hauled fish'!$K$3:$K$3207,'hauled Hat'!$B28,'hauled fish'!$D$3:$D$3207,"F")</f>
        <v>0</v>
      </c>
      <c r="L28">
        <f>SUMIFS('hauled fish'!$Q$3:$Q$3207,'hauled fish'!$P$3:$P$3207,'hauled Hat'!L$4,'hauled fish'!$K$3:$K$3207,'hauled Hat'!$B28,'hauled fish'!$D$3:$D$3207,"F")</f>
        <v>0</v>
      </c>
      <c r="M28">
        <f>SUMIFS('hauled fish'!$Q$3:$Q$3207,'hauled fish'!$P$3:$P$3207,'hauled Hat'!M$4,'hauled fish'!$K$3:$K$3207,'hauled Hat'!$B28,'hauled fish'!$D$3:$D$3207,"F")</f>
        <v>0</v>
      </c>
      <c r="N28">
        <f>SUMIFS('hauled fish'!$Q$3:$Q$3207,'hauled fish'!$P$3:$P$3207,'hauled Hat'!N$4,'hauled fish'!$K$3:$K$3207,'hauled Hat'!$B28,'hauled fish'!$D$3:$D$3207,"F")</f>
        <v>0</v>
      </c>
      <c r="O28">
        <f>SUMIFS('hauled fish'!$Q$3:$Q$3207,'hauled fish'!$P$3:$P$3207,'hauled Hat'!O$4,'hauled fish'!$K$3:$K$3207,'hauled Hat'!$B28,'hauled fish'!$D$3:$D$3207,"F")</f>
        <v>0</v>
      </c>
      <c r="P28">
        <f>SUMIFS('hauled fish'!$Q$3:$Q$3207,'hauled fish'!$P$3:$P$3207,'hauled Hat'!P$4,'hauled fish'!$K$3:$K$3207,'hauled Hat'!$B28,'hauled fish'!$D$3:$D$3207,"F")</f>
        <v>0</v>
      </c>
      <c r="Q28" s="180">
        <f t="shared" si="2"/>
        <v>0</v>
      </c>
      <c r="R28" s="19">
        <f t="shared" si="3"/>
        <v>0</v>
      </c>
      <c r="S28" s="19">
        <f t="shared" si="4"/>
        <v>0</v>
      </c>
      <c r="T28" s="19">
        <f t="shared" si="5"/>
        <v>0</v>
      </c>
      <c r="U28" s="19">
        <f t="shared" si="6"/>
        <v>0</v>
      </c>
      <c r="V28" s="19">
        <f t="shared" si="7"/>
        <v>0</v>
      </c>
      <c r="W28" s="19">
        <f t="shared" si="8"/>
        <v>0</v>
      </c>
      <c r="X28" s="19">
        <f t="shared" si="9"/>
        <v>0</v>
      </c>
      <c r="Y28" s="19">
        <f t="shared" si="10"/>
        <v>0</v>
      </c>
      <c r="Z28" s="19">
        <f t="shared" si="11"/>
        <v>0</v>
      </c>
      <c r="AA28" s="19">
        <f t="shared" si="12"/>
        <v>0</v>
      </c>
      <c r="AB28" s="19">
        <f t="shared" si="13"/>
        <v>0</v>
      </c>
      <c r="AC28" s="19">
        <f t="shared" si="14"/>
        <v>0</v>
      </c>
      <c r="AD28" s="15">
        <f>VLOOKUP('hauled Hat'!C28,'cwt rel info'!$A$6:$AD$217,26,FALSE)</f>
        <v>0.97955133908488368</v>
      </c>
      <c r="AE28" s="19">
        <f t="shared" si="17"/>
        <v>0</v>
      </c>
      <c r="AF28" s="19">
        <f t="shared" si="18"/>
        <v>0</v>
      </c>
      <c r="AG28" s="19">
        <f t="shared" si="19"/>
        <v>0</v>
      </c>
      <c r="AH28" s="19">
        <f t="shared" si="20"/>
        <v>0</v>
      </c>
      <c r="AI28" s="19">
        <f t="shared" si="21"/>
        <v>0</v>
      </c>
      <c r="AJ28" s="19">
        <f t="shared" si="22"/>
        <v>0</v>
      </c>
      <c r="AK28" s="19">
        <f t="shared" si="23"/>
        <v>0</v>
      </c>
      <c r="AL28" s="19">
        <f t="shared" si="24"/>
        <v>0</v>
      </c>
      <c r="AM28" s="19">
        <f t="shared" si="25"/>
        <v>0</v>
      </c>
      <c r="AN28" s="19">
        <f t="shared" si="26"/>
        <v>0</v>
      </c>
      <c r="AO28" s="19">
        <f t="shared" si="27"/>
        <v>0</v>
      </c>
      <c r="AP28" s="19">
        <f t="shared" si="28"/>
        <v>0</v>
      </c>
      <c r="AQ28" s="19">
        <f t="shared" si="29"/>
        <v>0</v>
      </c>
      <c r="AS28" s="19">
        <f t="shared" si="30"/>
        <v>0</v>
      </c>
      <c r="AT28" s="19">
        <f t="shared" si="31"/>
        <v>0</v>
      </c>
      <c r="AU28" s="19">
        <f t="shared" si="46"/>
        <v>0</v>
      </c>
      <c r="AV28" s="19">
        <f t="shared" si="32"/>
        <v>0</v>
      </c>
      <c r="AW28" s="19">
        <f t="shared" si="33"/>
        <v>0</v>
      </c>
      <c r="AX28" s="19">
        <f t="shared" si="34"/>
        <v>0</v>
      </c>
      <c r="AY28" s="19">
        <f t="shared" si="35"/>
        <v>0</v>
      </c>
      <c r="AZ28" s="19">
        <f t="shared" si="36"/>
        <v>0</v>
      </c>
      <c r="BA28" s="19">
        <f t="shared" si="37"/>
        <v>0</v>
      </c>
      <c r="BB28" s="19">
        <f t="shared" si="38"/>
        <v>0</v>
      </c>
      <c r="BC28" s="19">
        <f t="shared" si="39"/>
        <v>0</v>
      </c>
      <c r="BD28" s="19">
        <f t="shared" si="40"/>
        <v>0</v>
      </c>
      <c r="BE28" s="19">
        <f t="shared" si="41"/>
        <v>0</v>
      </c>
      <c r="BG28" s="19" t="str">
        <f>VLOOKUP(C28,'cwt rel info'!$A$6:$AD$217,5,FALSE)</f>
        <v>LFHy</v>
      </c>
      <c r="BH28" s="19" t="str">
        <f>VLOOKUP(C28,'cwt rel info'!$A$6:$AD$217,3,FALSE)</f>
        <v>yearling</v>
      </c>
      <c r="BI28" s="18">
        <f>VLOOKUP(C28,'cwt rel info'!$A$6:$AD$217,4,FALSE)</f>
        <v>2019</v>
      </c>
      <c r="BJ28" s="18">
        <f t="shared" si="42"/>
        <v>3</v>
      </c>
      <c r="BK28" s="19">
        <f t="shared" si="43"/>
        <v>0</v>
      </c>
      <c r="BM28" s="18">
        <f t="shared" si="44"/>
        <v>0</v>
      </c>
      <c r="BN28" s="18">
        <f t="shared" ref="BN28:BO28" si="75">BK77</f>
        <v>3.0895203458998015</v>
      </c>
      <c r="BO28" s="18">
        <f t="shared" si="75"/>
        <v>4.2666666666666666</v>
      </c>
    </row>
    <row r="29" spans="2:73" x14ac:dyDescent="0.35">
      <c r="B29" s="25" t="s">
        <v>9063</v>
      </c>
      <c r="C29" s="25">
        <f>VLOOKUP(B29,'hauled fish'!$K$3:$N$2391,4,FALSE)</f>
        <v>91579</v>
      </c>
      <c r="D29">
        <f>SUMIFS('hauled fish'!$Q$3:$Q$3207,'hauled fish'!$P$3:$P$3207,'hauled Hat'!D$4,'hauled fish'!$K$3:$K$3207,'hauled Hat'!$B29,'hauled fish'!$D$3:$D$3207,"F")</f>
        <v>0</v>
      </c>
      <c r="E29">
        <f>SUMIFS('hauled fish'!$Q$3:$Q$3207,'hauled fish'!$P$3:$P$3207,'hauled Hat'!E$4,'hauled fish'!$K$3:$K$3207,'hauled Hat'!$B29,'hauled fish'!$D$3:$D$3207,"F")</f>
        <v>0</v>
      </c>
      <c r="F29">
        <f>SUMIFS('hauled fish'!$Q$3:$Q$3207,'hauled fish'!$P$3:$P$3207,'hauled Hat'!F$4,'hauled fish'!$K$3:$K$3207,'hauled Hat'!$B29,'hauled fish'!$D$3:$D$3207,"F")</f>
        <v>0</v>
      </c>
      <c r="G29">
        <f>SUMIFS('hauled fish'!$Q$3:$Q$3207,'hauled fish'!$P$3:$P$3207,'hauled Hat'!G$4,'hauled fish'!$K$3:$K$3207,'hauled Hat'!$B29,'hauled fish'!$D$3:$D$3207,"F")</f>
        <v>0</v>
      </c>
      <c r="H29">
        <f>SUMIFS('hauled fish'!$Q$3:$Q$3207,'hauled fish'!$P$3:$P$3207,'hauled Hat'!H$4,'hauled fish'!$K$3:$K$3207,'hauled Hat'!$B29,'hauled fish'!$D$3:$D$3207,"F")</f>
        <v>0</v>
      </c>
      <c r="I29">
        <f>SUMIFS('hauled fish'!$Q$3:$Q$3207,'hauled fish'!$P$3:$P$3207,'hauled Hat'!I$4,'hauled fish'!$K$3:$K$3207,'hauled Hat'!$B29,'hauled fish'!$D$3:$D$3207,"F")</f>
        <v>0</v>
      </c>
      <c r="J29">
        <f>SUMIFS('hauled fish'!$Q$3:$Q$3207,'hauled fish'!$P$3:$P$3207,'hauled Hat'!J$4,'hauled fish'!$K$3:$K$3207,'hauled Hat'!$B29,'hauled fish'!$D$3:$D$3207,"F")</f>
        <v>0</v>
      </c>
      <c r="K29">
        <f>SUMIFS('hauled fish'!$Q$3:$Q$3207,'hauled fish'!$P$3:$P$3207,'hauled Hat'!K$4,'hauled fish'!$K$3:$K$3207,'hauled Hat'!$B29,'hauled fish'!$D$3:$D$3207,"F")</f>
        <v>0</v>
      </c>
      <c r="L29">
        <f>SUMIFS('hauled fish'!$Q$3:$Q$3207,'hauled fish'!$P$3:$P$3207,'hauled Hat'!L$4,'hauled fish'!$K$3:$K$3207,'hauled Hat'!$B29,'hauled fish'!$D$3:$D$3207,"F")</f>
        <v>0</v>
      </c>
      <c r="M29">
        <f>SUMIFS('hauled fish'!$Q$3:$Q$3207,'hauled fish'!$P$3:$P$3207,'hauled Hat'!M$4,'hauled fish'!$K$3:$K$3207,'hauled Hat'!$B29,'hauled fish'!$D$3:$D$3207,"F")</f>
        <v>0</v>
      </c>
      <c r="N29">
        <f>SUMIFS('hauled fish'!$Q$3:$Q$3207,'hauled fish'!$P$3:$P$3207,'hauled Hat'!N$4,'hauled fish'!$K$3:$K$3207,'hauled Hat'!$B29,'hauled fish'!$D$3:$D$3207,"F")</f>
        <v>0</v>
      </c>
      <c r="O29">
        <f>SUMIFS('hauled fish'!$Q$3:$Q$3207,'hauled fish'!$P$3:$P$3207,'hauled Hat'!O$4,'hauled fish'!$K$3:$K$3207,'hauled Hat'!$B29,'hauled fish'!$D$3:$D$3207,"F")</f>
        <v>0</v>
      </c>
      <c r="P29">
        <f>SUMIFS('hauled fish'!$Q$3:$Q$3207,'hauled fish'!$P$3:$P$3207,'hauled Hat'!P$4,'hauled fish'!$K$3:$K$3207,'hauled Hat'!$B29,'hauled fish'!$D$3:$D$3207,"F")</f>
        <v>0</v>
      </c>
      <c r="Q29" s="180">
        <f t="shared" si="2"/>
        <v>0</v>
      </c>
      <c r="R29" s="19">
        <f t="shared" si="3"/>
        <v>0</v>
      </c>
      <c r="S29" s="19">
        <f t="shared" si="4"/>
        <v>0</v>
      </c>
      <c r="T29" s="19">
        <f t="shared" si="5"/>
        <v>0</v>
      </c>
      <c r="U29" s="19">
        <f t="shared" si="6"/>
        <v>0</v>
      </c>
      <c r="V29" s="19">
        <f t="shared" si="7"/>
        <v>0</v>
      </c>
      <c r="W29" s="19">
        <f t="shared" si="8"/>
        <v>0</v>
      </c>
      <c r="X29" s="19">
        <f t="shared" si="9"/>
        <v>0</v>
      </c>
      <c r="Y29" s="19">
        <f t="shared" si="10"/>
        <v>0</v>
      </c>
      <c r="Z29" s="19">
        <f t="shared" si="11"/>
        <v>0</v>
      </c>
      <c r="AA29" s="19">
        <f t="shared" si="12"/>
        <v>0</v>
      </c>
      <c r="AB29" s="19">
        <f t="shared" si="13"/>
        <v>0</v>
      </c>
      <c r="AC29" s="19">
        <f t="shared" si="14"/>
        <v>0</v>
      </c>
      <c r="AD29" s="15">
        <f>VLOOKUP('hauled Hat'!C29,'cwt rel info'!$A$6:$AD$217,26,FALSE)</f>
        <v>0.21884262021706138</v>
      </c>
      <c r="AE29" s="19">
        <f t="shared" si="17"/>
        <v>0</v>
      </c>
      <c r="AF29" s="19">
        <f t="shared" si="18"/>
        <v>0</v>
      </c>
      <c r="AG29" s="19">
        <f t="shared" si="19"/>
        <v>0</v>
      </c>
      <c r="AH29" s="19">
        <f t="shared" si="20"/>
        <v>0</v>
      </c>
      <c r="AI29" s="19">
        <f t="shared" si="21"/>
        <v>0</v>
      </c>
      <c r="AJ29" s="19">
        <f t="shared" si="22"/>
        <v>0</v>
      </c>
      <c r="AK29" s="19">
        <f t="shared" si="23"/>
        <v>0</v>
      </c>
      <c r="AL29" s="19">
        <f t="shared" si="24"/>
        <v>0</v>
      </c>
      <c r="AM29" s="19">
        <f t="shared" si="25"/>
        <v>0</v>
      </c>
      <c r="AN29" s="19">
        <f t="shared" si="26"/>
        <v>0</v>
      </c>
      <c r="AO29" s="19">
        <f t="shared" si="27"/>
        <v>0</v>
      </c>
      <c r="AP29" s="19">
        <f t="shared" si="28"/>
        <v>0</v>
      </c>
      <c r="AQ29" s="19">
        <f t="shared" si="29"/>
        <v>0</v>
      </c>
      <c r="AS29" s="19">
        <f t="shared" si="30"/>
        <v>0</v>
      </c>
      <c r="AT29" s="19">
        <f t="shared" si="31"/>
        <v>0</v>
      </c>
      <c r="AU29" s="19">
        <f t="shared" si="46"/>
        <v>0</v>
      </c>
      <c r="AV29" s="19">
        <f t="shared" si="32"/>
        <v>0</v>
      </c>
      <c r="AW29" s="19">
        <f t="shared" si="33"/>
        <v>0</v>
      </c>
      <c r="AX29" s="19">
        <f t="shared" si="34"/>
        <v>0</v>
      </c>
      <c r="AY29" s="19">
        <f t="shared" si="35"/>
        <v>0</v>
      </c>
      <c r="AZ29" s="19">
        <f t="shared" si="36"/>
        <v>0</v>
      </c>
      <c r="BA29" s="19">
        <f t="shared" si="37"/>
        <v>0</v>
      </c>
      <c r="BB29" s="19">
        <f t="shared" si="38"/>
        <v>0</v>
      </c>
      <c r="BC29" s="19">
        <f t="shared" si="39"/>
        <v>0</v>
      </c>
      <c r="BD29" s="19">
        <f t="shared" si="40"/>
        <v>0</v>
      </c>
      <c r="BE29" s="19">
        <f t="shared" si="41"/>
        <v>0</v>
      </c>
      <c r="BG29" s="19" t="str">
        <f>VLOOKUP(C29,'cwt rel info'!$A$6:$AD$217,5,FALSE)</f>
        <v>SRHC</v>
      </c>
      <c r="BH29" s="19" t="str">
        <f>VLOOKUP(C29,'cwt rel info'!$A$6:$AD$217,3,FALSE)</f>
        <v>subyearling</v>
      </c>
      <c r="BI29" s="18">
        <f>VLOOKUP(C29,'cwt rel info'!$A$6:$AD$217,4,FALSE)</f>
        <v>2020</v>
      </c>
      <c r="BJ29" s="18">
        <f t="shared" si="42"/>
        <v>2</v>
      </c>
      <c r="BK29" s="19">
        <f t="shared" si="43"/>
        <v>0</v>
      </c>
      <c r="BM29" s="18">
        <f t="shared" si="44"/>
        <v>0</v>
      </c>
      <c r="BN29" s="18">
        <f t="shared" ref="BN29:BO29" si="76">BK78</f>
        <v>0</v>
      </c>
      <c r="BO29" s="18">
        <f t="shared" si="76"/>
        <v>7.6401311928612454</v>
      </c>
    </row>
    <row r="30" spans="2:73" x14ac:dyDescent="0.35">
      <c r="B30" s="25" t="s">
        <v>9072</v>
      </c>
      <c r="C30" s="25">
        <f>VLOOKUP(B30,'hauled fish'!$K$3:$N$2391,4,FALSE)</f>
        <v>220291</v>
      </c>
      <c r="D30">
        <f>SUMIFS('hauled fish'!$Q$3:$Q$3207,'hauled fish'!$P$3:$P$3207,'hauled Hat'!D$4,'hauled fish'!$K$3:$K$3207,'hauled Hat'!$B30,'hauled fish'!$D$3:$D$3207,"F")</f>
        <v>0</v>
      </c>
      <c r="E30">
        <f>SUMIFS('hauled fish'!$Q$3:$Q$3207,'hauled fish'!$P$3:$P$3207,'hauled Hat'!E$4,'hauled fish'!$K$3:$K$3207,'hauled Hat'!$B30,'hauled fish'!$D$3:$D$3207,"F")</f>
        <v>0</v>
      </c>
      <c r="F30">
        <f>SUMIFS('hauled fish'!$Q$3:$Q$3207,'hauled fish'!$P$3:$P$3207,'hauled Hat'!F$4,'hauled fish'!$K$3:$K$3207,'hauled Hat'!$B30,'hauled fish'!$D$3:$D$3207,"F")</f>
        <v>0</v>
      </c>
      <c r="G30">
        <f>SUMIFS('hauled fish'!$Q$3:$Q$3207,'hauled fish'!$P$3:$P$3207,'hauled Hat'!G$4,'hauled fish'!$K$3:$K$3207,'hauled Hat'!$B30,'hauled fish'!$D$3:$D$3207,"F")</f>
        <v>0</v>
      </c>
      <c r="H30">
        <f>SUMIFS('hauled fish'!$Q$3:$Q$3207,'hauled fish'!$P$3:$P$3207,'hauled Hat'!H$4,'hauled fish'!$K$3:$K$3207,'hauled Hat'!$B30,'hauled fish'!$D$3:$D$3207,"F")</f>
        <v>0</v>
      </c>
      <c r="I30">
        <f>SUMIFS('hauled fish'!$Q$3:$Q$3207,'hauled fish'!$P$3:$P$3207,'hauled Hat'!I$4,'hauled fish'!$K$3:$K$3207,'hauled Hat'!$B30,'hauled fish'!$D$3:$D$3207,"F")</f>
        <v>0</v>
      </c>
      <c r="J30">
        <f>SUMIFS('hauled fish'!$Q$3:$Q$3207,'hauled fish'!$P$3:$P$3207,'hauled Hat'!J$4,'hauled fish'!$K$3:$K$3207,'hauled Hat'!$B30,'hauled fish'!$D$3:$D$3207,"F")</f>
        <v>0</v>
      </c>
      <c r="K30">
        <f>SUMIFS('hauled fish'!$Q$3:$Q$3207,'hauled fish'!$P$3:$P$3207,'hauled Hat'!K$4,'hauled fish'!$K$3:$K$3207,'hauled Hat'!$B30,'hauled fish'!$D$3:$D$3207,"F")</f>
        <v>0</v>
      </c>
      <c r="L30">
        <f>SUMIFS('hauled fish'!$Q$3:$Q$3207,'hauled fish'!$P$3:$P$3207,'hauled Hat'!L$4,'hauled fish'!$K$3:$K$3207,'hauled Hat'!$B30,'hauled fish'!$D$3:$D$3207,"F")</f>
        <v>0</v>
      </c>
      <c r="M30">
        <f>SUMIFS('hauled fish'!$Q$3:$Q$3207,'hauled fish'!$P$3:$P$3207,'hauled Hat'!M$4,'hauled fish'!$K$3:$K$3207,'hauled Hat'!$B30,'hauled fish'!$D$3:$D$3207,"F")</f>
        <v>0</v>
      </c>
      <c r="N30">
        <f>SUMIFS('hauled fish'!$Q$3:$Q$3207,'hauled fish'!$P$3:$P$3207,'hauled Hat'!N$4,'hauled fish'!$K$3:$K$3207,'hauled Hat'!$B30,'hauled fish'!$D$3:$D$3207,"F")</f>
        <v>0</v>
      </c>
      <c r="O30">
        <f>SUMIFS('hauled fish'!$Q$3:$Q$3207,'hauled fish'!$P$3:$P$3207,'hauled Hat'!O$4,'hauled fish'!$K$3:$K$3207,'hauled Hat'!$B30,'hauled fish'!$D$3:$D$3207,"F")</f>
        <v>0</v>
      </c>
      <c r="P30">
        <f>SUMIFS('hauled fish'!$Q$3:$Q$3207,'hauled fish'!$P$3:$P$3207,'hauled Hat'!P$4,'hauled fish'!$K$3:$K$3207,'hauled Hat'!$B30,'hauled fish'!$D$3:$D$3207,"F")</f>
        <v>0</v>
      </c>
      <c r="Q30" s="180">
        <f t="shared" si="2"/>
        <v>0</v>
      </c>
      <c r="R30" s="19">
        <f t="shared" si="3"/>
        <v>0</v>
      </c>
      <c r="S30" s="19">
        <f t="shared" si="4"/>
        <v>0</v>
      </c>
      <c r="T30" s="19">
        <f t="shared" si="5"/>
        <v>0</v>
      </c>
      <c r="U30" s="19">
        <f t="shared" si="6"/>
        <v>0</v>
      </c>
      <c r="V30" s="19">
        <f t="shared" si="7"/>
        <v>0</v>
      </c>
      <c r="W30" s="19">
        <f t="shared" si="8"/>
        <v>0</v>
      </c>
      <c r="X30" s="19">
        <f t="shared" si="9"/>
        <v>0</v>
      </c>
      <c r="Y30" s="19">
        <f t="shared" si="10"/>
        <v>0</v>
      </c>
      <c r="Z30" s="19">
        <f t="shared" si="11"/>
        <v>0</v>
      </c>
      <c r="AA30" s="19">
        <f t="shared" si="12"/>
        <v>0</v>
      </c>
      <c r="AB30" s="19">
        <f t="shared" si="13"/>
        <v>0</v>
      </c>
      <c r="AC30" s="19">
        <f t="shared" si="14"/>
        <v>0</v>
      </c>
      <c r="AD30" s="15">
        <f>VLOOKUP('hauled Hat'!C30,'cwt rel info'!$A$6:$AD$217,26,FALSE)</f>
        <v>0.44143447866315599</v>
      </c>
      <c r="AE30" s="19">
        <f t="shared" si="17"/>
        <v>0</v>
      </c>
      <c r="AF30" s="19">
        <f t="shared" si="18"/>
        <v>0</v>
      </c>
      <c r="AG30" s="19">
        <f t="shared" si="19"/>
        <v>0</v>
      </c>
      <c r="AH30" s="19">
        <f t="shared" si="20"/>
        <v>0</v>
      </c>
      <c r="AI30" s="19">
        <f t="shared" si="21"/>
        <v>0</v>
      </c>
      <c r="AJ30" s="19">
        <f t="shared" si="22"/>
        <v>0</v>
      </c>
      <c r="AK30" s="19">
        <f t="shared" si="23"/>
        <v>0</v>
      </c>
      <c r="AL30" s="19">
        <f t="shared" si="24"/>
        <v>0</v>
      </c>
      <c r="AM30" s="19">
        <f t="shared" si="25"/>
        <v>0</v>
      </c>
      <c r="AN30" s="19">
        <f t="shared" si="26"/>
        <v>0</v>
      </c>
      <c r="AO30" s="19">
        <f t="shared" si="27"/>
        <v>0</v>
      </c>
      <c r="AP30" s="19">
        <f t="shared" si="28"/>
        <v>0</v>
      </c>
      <c r="AQ30" s="19">
        <f t="shared" si="29"/>
        <v>0</v>
      </c>
      <c r="AS30" s="19">
        <f t="shared" si="30"/>
        <v>0</v>
      </c>
      <c r="AT30" s="19">
        <f t="shared" si="31"/>
        <v>0</v>
      </c>
      <c r="AU30" s="19">
        <f t="shared" si="46"/>
        <v>0</v>
      </c>
      <c r="AV30" s="19">
        <f t="shared" si="32"/>
        <v>0</v>
      </c>
      <c r="AW30" s="19">
        <f t="shared" si="33"/>
        <v>0</v>
      </c>
      <c r="AX30" s="19">
        <f t="shared" si="34"/>
        <v>0</v>
      </c>
      <c r="AY30" s="19">
        <f t="shared" si="35"/>
        <v>0</v>
      </c>
      <c r="AZ30" s="19">
        <f t="shared" si="36"/>
        <v>0</v>
      </c>
      <c r="BA30" s="19">
        <f t="shared" si="37"/>
        <v>0</v>
      </c>
      <c r="BB30" s="19">
        <f t="shared" si="38"/>
        <v>0</v>
      </c>
      <c r="BC30" s="19">
        <f t="shared" si="39"/>
        <v>0</v>
      </c>
      <c r="BD30" s="19">
        <f t="shared" si="40"/>
        <v>0</v>
      </c>
      <c r="BE30" s="19">
        <f t="shared" si="41"/>
        <v>0</v>
      </c>
      <c r="BG30" s="19" t="str">
        <f>VLOOKUP(C30,'cwt rel info'!$A$6:$AD$217,5,FALSE)</f>
        <v>BCAe</v>
      </c>
      <c r="BH30" s="19" t="str">
        <f>VLOOKUP(C30,'cwt rel info'!$A$6:$AD$217,3,FALSE)</f>
        <v>subyearling</v>
      </c>
      <c r="BI30" s="18">
        <f>VLOOKUP(C30,'cwt rel info'!$A$6:$AD$217,4,FALSE)</f>
        <v>2020</v>
      </c>
      <c r="BJ30" s="18">
        <f t="shared" si="42"/>
        <v>2</v>
      </c>
      <c r="BK30" s="19">
        <f t="shared" si="43"/>
        <v>0</v>
      </c>
      <c r="BM30" s="18">
        <f t="shared" si="44"/>
        <v>0</v>
      </c>
      <c r="BN30" s="18">
        <f t="shared" ref="BN30:BO30" si="77">BK79</f>
        <v>0</v>
      </c>
      <c r="BO30" s="18">
        <f t="shared" si="77"/>
        <v>5.2275651295125733</v>
      </c>
    </row>
    <row r="31" spans="2:73" x14ac:dyDescent="0.35">
      <c r="B31" s="25" t="s">
        <v>9071</v>
      </c>
      <c r="C31" s="25">
        <f>VLOOKUP(B31,'hauled fish'!$K$3:$N$2391,4,FALSE)</f>
        <v>220289</v>
      </c>
      <c r="D31">
        <f>SUMIFS('hauled fish'!$Q$3:$Q$3207,'hauled fish'!$P$3:$P$3207,'hauled Hat'!D$4,'hauled fish'!$K$3:$K$3207,'hauled Hat'!$B31,'hauled fish'!$D$3:$D$3207,"F")</f>
        <v>0</v>
      </c>
      <c r="E31">
        <f>SUMIFS('hauled fish'!$Q$3:$Q$3207,'hauled fish'!$P$3:$P$3207,'hauled Hat'!E$4,'hauled fish'!$K$3:$K$3207,'hauled Hat'!$B31,'hauled fish'!$D$3:$D$3207,"F")</f>
        <v>0</v>
      </c>
      <c r="F31">
        <f>SUMIFS('hauled fish'!$Q$3:$Q$3207,'hauled fish'!$P$3:$P$3207,'hauled Hat'!F$4,'hauled fish'!$K$3:$K$3207,'hauled Hat'!$B31,'hauled fish'!$D$3:$D$3207,"F")</f>
        <v>0</v>
      </c>
      <c r="G31">
        <f>SUMIFS('hauled fish'!$Q$3:$Q$3207,'hauled fish'!$P$3:$P$3207,'hauled Hat'!G$4,'hauled fish'!$K$3:$K$3207,'hauled Hat'!$B31,'hauled fish'!$D$3:$D$3207,"F")</f>
        <v>0</v>
      </c>
      <c r="H31">
        <f>SUMIFS('hauled fish'!$Q$3:$Q$3207,'hauled fish'!$P$3:$P$3207,'hauled Hat'!H$4,'hauled fish'!$K$3:$K$3207,'hauled Hat'!$B31,'hauled fish'!$D$3:$D$3207,"F")</f>
        <v>0</v>
      </c>
      <c r="I31">
        <f>SUMIFS('hauled fish'!$Q$3:$Q$3207,'hauled fish'!$P$3:$P$3207,'hauled Hat'!I$4,'hauled fish'!$K$3:$K$3207,'hauled Hat'!$B31,'hauled fish'!$D$3:$D$3207,"F")</f>
        <v>0</v>
      </c>
      <c r="J31">
        <f>SUMIFS('hauled fish'!$Q$3:$Q$3207,'hauled fish'!$P$3:$P$3207,'hauled Hat'!J$4,'hauled fish'!$K$3:$K$3207,'hauled Hat'!$B31,'hauled fish'!$D$3:$D$3207,"F")</f>
        <v>0</v>
      </c>
      <c r="K31">
        <f>SUMIFS('hauled fish'!$Q$3:$Q$3207,'hauled fish'!$P$3:$P$3207,'hauled Hat'!K$4,'hauled fish'!$K$3:$K$3207,'hauled Hat'!$B31,'hauled fish'!$D$3:$D$3207,"F")</f>
        <v>0</v>
      </c>
      <c r="L31">
        <f>SUMIFS('hauled fish'!$Q$3:$Q$3207,'hauled fish'!$P$3:$P$3207,'hauled Hat'!L$4,'hauled fish'!$K$3:$K$3207,'hauled Hat'!$B31,'hauled fish'!$D$3:$D$3207,"F")</f>
        <v>0</v>
      </c>
      <c r="M31">
        <f>SUMIFS('hauled fish'!$Q$3:$Q$3207,'hauled fish'!$P$3:$P$3207,'hauled Hat'!M$4,'hauled fish'!$K$3:$K$3207,'hauled Hat'!$B31,'hauled fish'!$D$3:$D$3207,"F")</f>
        <v>0</v>
      </c>
      <c r="N31">
        <f>SUMIFS('hauled fish'!$Q$3:$Q$3207,'hauled fish'!$P$3:$P$3207,'hauled Hat'!N$4,'hauled fish'!$K$3:$K$3207,'hauled Hat'!$B31,'hauled fish'!$D$3:$D$3207,"F")</f>
        <v>0</v>
      </c>
      <c r="O31">
        <f>SUMIFS('hauled fish'!$Q$3:$Q$3207,'hauled fish'!$P$3:$P$3207,'hauled Hat'!O$4,'hauled fish'!$K$3:$K$3207,'hauled Hat'!$B31,'hauled fish'!$D$3:$D$3207,"F")</f>
        <v>0</v>
      </c>
      <c r="P31">
        <f>SUMIFS('hauled fish'!$Q$3:$Q$3207,'hauled fish'!$P$3:$P$3207,'hauled Hat'!P$4,'hauled fish'!$K$3:$K$3207,'hauled Hat'!$B31,'hauled fish'!$D$3:$D$3207,"F")</f>
        <v>0</v>
      </c>
      <c r="Q31" s="180">
        <f t="shared" si="2"/>
        <v>0</v>
      </c>
      <c r="R31" s="19">
        <f t="shared" si="3"/>
        <v>0</v>
      </c>
      <c r="S31" s="19">
        <f t="shared" si="4"/>
        <v>0</v>
      </c>
      <c r="T31" s="19">
        <f t="shared" si="5"/>
        <v>0</v>
      </c>
      <c r="U31" s="19">
        <f t="shared" si="6"/>
        <v>0</v>
      </c>
      <c r="V31" s="19">
        <f t="shared" si="7"/>
        <v>0</v>
      </c>
      <c r="W31" s="19">
        <f t="shared" si="8"/>
        <v>0</v>
      </c>
      <c r="X31" s="19">
        <f t="shared" si="9"/>
        <v>0</v>
      </c>
      <c r="Y31" s="19">
        <f t="shared" si="10"/>
        <v>0</v>
      </c>
      <c r="Z31" s="19">
        <f t="shared" si="11"/>
        <v>0</v>
      </c>
      <c r="AA31" s="19">
        <f t="shared" si="12"/>
        <v>0</v>
      </c>
      <c r="AB31" s="19">
        <f t="shared" si="13"/>
        <v>0</v>
      </c>
      <c r="AC31" s="19">
        <f t="shared" si="14"/>
        <v>0</v>
      </c>
      <c r="AD31" s="15">
        <f>VLOOKUP('hauled Hat'!C31,'cwt rel info'!$A$6:$AD$217,26,FALSE)</f>
        <v>0.43334931055438103</v>
      </c>
      <c r="AE31" s="19">
        <f t="shared" si="17"/>
        <v>0</v>
      </c>
      <c r="AF31" s="19">
        <f t="shared" si="18"/>
        <v>0</v>
      </c>
      <c r="AG31" s="19">
        <f t="shared" si="19"/>
        <v>0</v>
      </c>
      <c r="AH31" s="19">
        <f t="shared" si="20"/>
        <v>0</v>
      </c>
      <c r="AI31" s="19">
        <f t="shared" si="21"/>
        <v>0</v>
      </c>
      <c r="AJ31" s="19">
        <f t="shared" si="22"/>
        <v>0</v>
      </c>
      <c r="AK31" s="19">
        <f t="shared" si="23"/>
        <v>0</v>
      </c>
      <c r="AL31" s="19">
        <f t="shared" si="24"/>
        <v>0</v>
      </c>
      <c r="AM31" s="19">
        <f t="shared" si="25"/>
        <v>0</v>
      </c>
      <c r="AN31" s="19">
        <f t="shared" si="26"/>
        <v>0</v>
      </c>
      <c r="AO31" s="19">
        <f t="shared" si="27"/>
        <v>0</v>
      </c>
      <c r="AP31" s="19">
        <f t="shared" si="28"/>
        <v>0</v>
      </c>
      <c r="AQ31" s="19">
        <f t="shared" si="29"/>
        <v>0</v>
      </c>
      <c r="AS31" s="19">
        <f t="shared" si="30"/>
        <v>0</v>
      </c>
      <c r="AT31" s="19">
        <f t="shared" si="31"/>
        <v>0</v>
      </c>
      <c r="AU31" s="19">
        <f t="shared" si="46"/>
        <v>0</v>
      </c>
      <c r="AV31" s="19">
        <f t="shared" si="32"/>
        <v>0</v>
      </c>
      <c r="AW31" s="19">
        <f t="shared" si="33"/>
        <v>0</v>
      </c>
      <c r="AX31" s="19">
        <f t="shared" si="34"/>
        <v>0</v>
      </c>
      <c r="AY31" s="19">
        <f t="shared" si="35"/>
        <v>0</v>
      </c>
      <c r="AZ31" s="19">
        <f t="shared" si="36"/>
        <v>0</v>
      </c>
      <c r="BA31" s="19">
        <f t="shared" si="37"/>
        <v>0</v>
      </c>
      <c r="BB31" s="19">
        <f t="shared" si="38"/>
        <v>0</v>
      </c>
      <c r="BC31" s="19">
        <f t="shared" si="39"/>
        <v>0</v>
      </c>
      <c r="BD31" s="19">
        <f t="shared" si="40"/>
        <v>0</v>
      </c>
      <c r="BE31" s="19">
        <f t="shared" si="41"/>
        <v>0</v>
      </c>
      <c r="BG31" s="19" t="str">
        <f>VLOOKUP(C31,'cwt rel info'!$A$6:$AD$217,5,FALSE)</f>
        <v>CJAe</v>
      </c>
      <c r="BH31" s="19" t="str">
        <f>VLOOKUP(C31,'cwt rel info'!$A$6:$AD$217,3,FALSE)</f>
        <v>subyearling</v>
      </c>
      <c r="BI31" s="18">
        <f>VLOOKUP(C31,'cwt rel info'!$A$6:$AD$217,4,FALSE)</f>
        <v>2020</v>
      </c>
      <c r="BJ31" s="18">
        <f t="shared" si="42"/>
        <v>2</v>
      </c>
      <c r="BK31" s="19">
        <f t="shared" si="43"/>
        <v>0</v>
      </c>
      <c r="BM31" s="18">
        <f t="shared" si="44"/>
        <v>0</v>
      </c>
      <c r="BN31" s="18">
        <f t="shared" ref="BN31:BO31" si="78">BK80</f>
        <v>0</v>
      </c>
      <c r="BO31" s="18">
        <f t="shared" si="78"/>
        <v>11.526233410203989</v>
      </c>
    </row>
    <row r="32" spans="2:73" x14ac:dyDescent="0.35">
      <c r="B32" s="25" t="s">
        <v>9070</v>
      </c>
      <c r="C32" s="25">
        <f>VLOOKUP(B32,'hauled fish'!$K$3:$N$2391,4,FALSE)</f>
        <v>637941</v>
      </c>
      <c r="D32">
        <f>SUMIFS('hauled fish'!$Q$3:$Q$3207,'hauled fish'!$P$3:$P$3207,'hauled Hat'!D$4,'hauled fish'!$K$3:$K$3207,'hauled Hat'!$B32,'hauled fish'!$D$3:$D$3207,"F")</f>
        <v>0</v>
      </c>
      <c r="E32">
        <f>SUMIFS('hauled fish'!$Q$3:$Q$3207,'hauled fish'!$P$3:$P$3207,'hauled Hat'!E$4,'hauled fish'!$K$3:$K$3207,'hauled Hat'!$B32,'hauled fish'!$D$3:$D$3207,"F")</f>
        <v>0</v>
      </c>
      <c r="F32">
        <f>SUMIFS('hauled fish'!$Q$3:$Q$3207,'hauled fish'!$P$3:$P$3207,'hauled Hat'!F$4,'hauled fish'!$K$3:$K$3207,'hauled Hat'!$B32,'hauled fish'!$D$3:$D$3207,"F")</f>
        <v>0</v>
      </c>
      <c r="G32">
        <f>SUMIFS('hauled fish'!$Q$3:$Q$3207,'hauled fish'!$P$3:$P$3207,'hauled Hat'!G$4,'hauled fish'!$K$3:$K$3207,'hauled Hat'!$B32,'hauled fish'!$D$3:$D$3207,"F")</f>
        <v>0</v>
      </c>
      <c r="H32">
        <f>SUMIFS('hauled fish'!$Q$3:$Q$3207,'hauled fish'!$P$3:$P$3207,'hauled Hat'!H$4,'hauled fish'!$K$3:$K$3207,'hauled Hat'!$B32,'hauled fish'!$D$3:$D$3207,"F")</f>
        <v>0</v>
      </c>
      <c r="I32">
        <f>SUMIFS('hauled fish'!$Q$3:$Q$3207,'hauled fish'!$P$3:$P$3207,'hauled Hat'!I$4,'hauled fish'!$K$3:$K$3207,'hauled Hat'!$B32,'hauled fish'!$D$3:$D$3207,"F")</f>
        <v>0</v>
      </c>
      <c r="J32">
        <f>SUMIFS('hauled fish'!$Q$3:$Q$3207,'hauled fish'!$P$3:$P$3207,'hauled Hat'!J$4,'hauled fish'!$K$3:$K$3207,'hauled Hat'!$B32,'hauled fish'!$D$3:$D$3207,"F")</f>
        <v>0</v>
      </c>
      <c r="K32">
        <f>SUMIFS('hauled fish'!$Q$3:$Q$3207,'hauled fish'!$P$3:$P$3207,'hauled Hat'!K$4,'hauled fish'!$K$3:$K$3207,'hauled Hat'!$B32,'hauled fish'!$D$3:$D$3207,"F")</f>
        <v>0</v>
      </c>
      <c r="L32">
        <f>SUMIFS('hauled fish'!$Q$3:$Q$3207,'hauled fish'!$P$3:$P$3207,'hauled Hat'!L$4,'hauled fish'!$K$3:$K$3207,'hauled Hat'!$B32,'hauled fish'!$D$3:$D$3207,"F")</f>
        <v>0</v>
      </c>
      <c r="M32">
        <f>SUMIFS('hauled fish'!$Q$3:$Q$3207,'hauled fish'!$P$3:$P$3207,'hauled Hat'!M$4,'hauled fish'!$K$3:$K$3207,'hauled Hat'!$B32,'hauled fish'!$D$3:$D$3207,"F")</f>
        <v>0</v>
      </c>
      <c r="N32">
        <f>SUMIFS('hauled fish'!$Q$3:$Q$3207,'hauled fish'!$P$3:$P$3207,'hauled Hat'!N$4,'hauled fish'!$K$3:$K$3207,'hauled Hat'!$B32,'hauled fish'!$D$3:$D$3207,"F")</f>
        <v>0</v>
      </c>
      <c r="O32">
        <f>SUMIFS('hauled fish'!$Q$3:$Q$3207,'hauled fish'!$P$3:$P$3207,'hauled Hat'!O$4,'hauled fish'!$K$3:$K$3207,'hauled Hat'!$B32,'hauled fish'!$D$3:$D$3207,"F")</f>
        <v>0</v>
      </c>
      <c r="P32">
        <f>SUMIFS('hauled fish'!$Q$3:$Q$3207,'hauled fish'!$P$3:$P$3207,'hauled Hat'!P$4,'hauled fish'!$K$3:$K$3207,'hauled Hat'!$B32,'hauled fish'!$D$3:$D$3207,"F")</f>
        <v>0</v>
      </c>
      <c r="Q32" s="180">
        <f t="shared" si="2"/>
        <v>0</v>
      </c>
      <c r="R32" s="19">
        <f t="shared" si="3"/>
        <v>0</v>
      </c>
      <c r="S32" s="19">
        <f t="shared" si="4"/>
        <v>0</v>
      </c>
      <c r="T32" s="19">
        <f t="shared" si="5"/>
        <v>0</v>
      </c>
      <c r="U32" s="19">
        <f t="shared" si="6"/>
        <v>0</v>
      </c>
      <c r="V32" s="19">
        <f t="shared" si="7"/>
        <v>0</v>
      </c>
      <c r="W32" s="19">
        <f t="shared" si="8"/>
        <v>0</v>
      </c>
      <c r="X32" s="19">
        <f t="shared" si="9"/>
        <v>0</v>
      </c>
      <c r="Y32" s="19">
        <f t="shared" si="10"/>
        <v>0</v>
      </c>
      <c r="Z32" s="19">
        <f t="shared" si="11"/>
        <v>0</v>
      </c>
      <c r="AA32" s="19">
        <f t="shared" si="12"/>
        <v>0</v>
      </c>
      <c r="AB32" s="19">
        <f t="shared" si="13"/>
        <v>0</v>
      </c>
      <c r="AC32" s="19">
        <f t="shared" si="14"/>
        <v>0</v>
      </c>
      <c r="AD32" s="15">
        <f>VLOOKUP('hauled Hat'!C32,'cwt rel info'!$A$6:$AD$217,26,FALSE)</f>
        <v>0.97703167964507709</v>
      </c>
      <c r="AE32" s="19">
        <f t="shared" si="17"/>
        <v>0</v>
      </c>
      <c r="AF32" s="19">
        <f t="shared" si="18"/>
        <v>0</v>
      </c>
      <c r="AG32" s="19">
        <f t="shared" si="19"/>
        <v>0</v>
      </c>
      <c r="AH32" s="19">
        <f t="shared" si="20"/>
        <v>0</v>
      </c>
      <c r="AI32" s="19">
        <f t="shared" si="21"/>
        <v>0</v>
      </c>
      <c r="AJ32" s="19">
        <f t="shared" si="22"/>
        <v>0</v>
      </c>
      <c r="AK32" s="19">
        <f t="shared" si="23"/>
        <v>0</v>
      </c>
      <c r="AL32" s="19">
        <f t="shared" si="24"/>
        <v>0</v>
      </c>
      <c r="AM32" s="19">
        <f t="shared" si="25"/>
        <v>0</v>
      </c>
      <c r="AN32" s="19">
        <f t="shared" si="26"/>
        <v>0</v>
      </c>
      <c r="AO32" s="19">
        <f t="shared" si="27"/>
        <v>0</v>
      </c>
      <c r="AP32" s="19">
        <f t="shared" si="28"/>
        <v>0</v>
      </c>
      <c r="AQ32" s="19">
        <f t="shared" si="29"/>
        <v>0</v>
      </c>
      <c r="AS32" s="19">
        <f t="shared" si="30"/>
        <v>0</v>
      </c>
      <c r="AT32" s="19">
        <f t="shared" si="31"/>
        <v>0</v>
      </c>
      <c r="AU32" s="19">
        <f t="shared" si="46"/>
        <v>0</v>
      </c>
      <c r="AV32" s="19">
        <f t="shared" si="32"/>
        <v>0</v>
      </c>
      <c r="AW32" s="19">
        <f t="shared" si="33"/>
        <v>0</v>
      </c>
      <c r="AX32" s="19">
        <f t="shared" si="34"/>
        <v>0</v>
      </c>
      <c r="AY32" s="19">
        <f t="shared" si="35"/>
        <v>0</v>
      </c>
      <c r="AZ32" s="19">
        <f t="shared" si="36"/>
        <v>0</v>
      </c>
      <c r="BA32" s="19">
        <f t="shared" si="37"/>
        <v>0</v>
      </c>
      <c r="BB32" s="19">
        <f t="shared" si="38"/>
        <v>0</v>
      </c>
      <c r="BC32" s="19">
        <f t="shared" si="39"/>
        <v>0</v>
      </c>
      <c r="BD32" s="19">
        <f t="shared" si="40"/>
        <v>0</v>
      </c>
      <c r="BE32" s="19">
        <f t="shared" si="41"/>
        <v>0</v>
      </c>
      <c r="BG32" s="19" t="str">
        <f>VLOOKUP(C32,'cwt rel info'!$A$6:$AD$217,5,FALSE)</f>
        <v>GRR</v>
      </c>
      <c r="BH32" s="19" t="str">
        <f>VLOOKUP(C32,'cwt rel info'!$A$6:$AD$217,3,FALSE)</f>
        <v>subyearling</v>
      </c>
      <c r="BI32" s="18">
        <f>VLOOKUP(C32,'cwt rel info'!$A$6:$AD$217,4,FALSE)</f>
        <v>2020</v>
      </c>
      <c r="BJ32" s="18">
        <f t="shared" si="42"/>
        <v>2</v>
      </c>
      <c r="BK32" s="19">
        <f t="shared" si="43"/>
        <v>0</v>
      </c>
      <c r="BM32" s="18">
        <f t="shared" si="44"/>
        <v>0</v>
      </c>
      <c r="BN32" s="18">
        <f t="shared" ref="BN32:BO32" si="79">BK81</f>
        <v>0</v>
      </c>
      <c r="BO32" s="18">
        <f t="shared" si="79"/>
        <v>1.0666666666666667</v>
      </c>
    </row>
    <row r="33" spans="2:67" x14ac:dyDescent="0.35">
      <c r="B33" s="25" t="s">
        <v>9076</v>
      </c>
      <c r="C33" s="25">
        <f>VLOOKUP(B33,'hauled fish'!$K$3:$N$2391,4,FALSE)</f>
        <v>637940</v>
      </c>
      <c r="D33">
        <f>SUMIFS('hauled fish'!$Q$3:$Q$3207,'hauled fish'!$P$3:$P$3207,'hauled Hat'!D$4,'hauled fish'!$K$3:$K$3207,'hauled Hat'!$B33,'hauled fish'!$D$3:$D$3207,"F")</f>
        <v>0</v>
      </c>
      <c r="E33">
        <f>SUMIFS('hauled fish'!$Q$3:$Q$3207,'hauled fish'!$P$3:$P$3207,'hauled Hat'!E$4,'hauled fish'!$K$3:$K$3207,'hauled Hat'!$B33,'hauled fish'!$D$3:$D$3207,"F")</f>
        <v>0</v>
      </c>
      <c r="F33">
        <f>SUMIFS('hauled fish'!$Q$3:$Q$3207,'hauled fish'!$P$3:$P$3207,'hauled Hat'!F$4,'hauled fish'!$K$3:$K$3207,'hauled Hat'!$B33,'hauled fish'!$D$3:$D$3207,"F")</f>
        <v>0</v>
      </c>
      <c r="G33">
        <f>SUMIFS('hauled fish'!$Q$3:$Q$3207,'hauled fish'!$P$3:$P$3207,'hauled Hat'!G$4,'hauled fish'!$K$3:$K$3207,'hauled Hat'!$B33,'hauled fish'!$D$3:$D$3207,"F")</f>
        <v>0</v>
      </c>
      <c r="H33">
        <f>SUMIFS('hauled fish'!$Q$3:$Q$3207,'hauled fish'!$P$3:$P$3207,'hauled Hat'!H$4,'hauled fish'!$K$3:$K$3207,'hauled Hat'!$B33,'hauled fish'!$D$3:$D$3207,"F")</f>
        <v>0</v>
      </c>
      <c r="I33">
        <f>SUMIFS('hauled fish'!$Q$3:$Q$3207,'hauled fish'!$P$3:$P$3207,'hauled Hat'!I$4,'hauled fish'!$K$3:$K$3207,'hauled Hat'!$B33,'hauled fish'!$D$3:$D$3207,"F")</f>
        <v>0</v>
      </c>
      <c r="J33">
        <f>SUMIFS('hauled fish'!$Q$3:$Q$3207,'hauled fish'!$P$3:$P$3207,'hauled Hat'!J$4,'hauled fish'!$K$3:$K$3207,'hauled Hat'!$B33,'hauled fish'!$D$3:$D$3207,"F")</f>
        <v>0</v>
      </c>
      <c r="K33">
        <f>SUMIFS('hauled fish'!$Q$3:$Q$3207,'hauled fish'!$P$3:$P$3207,'hauled Hat'!K$4,'hauled fish'!$K$3:$K$3207,'hauled Hat'!$B33,'hauled fish'!$D$3:$D$3207,"F")</f>
        <v>0</v>
      </c>
      <c r="L33">
        <f>SUMIFS('hauled fish'!$Q$3:$Q$3207,'hauled fish'!$P$3:$P$3207,'hauled Hat'!L$4,'hauled fish'!$K$3:$K$3207,'hauled Hat'!$B33,'hauled fish'!$D$3:$D$3207,"F")</f>
        <v>0</v>
      </c>
      <c r="M33">
        <f>SUMIFS('hauled fish'!$Q$3:$Q$3207,'hauled fish'!$P$3:$P$3207,'hauled Hat'!M$4,'hauled fish'!$K$3:$K$3207,'hauled Hat'!$B33,'hauled fish'!$D$3:$D$3207,"F")</f>
        <v>0</v>
      </c>
      <c r="N33">
        <f>SUMIFS('hauled fish'!$Q$3:$Q$3207,'hauled fish'!$P$3:$P$3207,'hauled Hat'!N$4,'hauled fish'!$K$3:$K$3207,'hauled Hat'!$B33,'hauled fish'!$D$3:$D$3207,"F")</f>
        <v>0</v>
      </c>
      <c r="O33">
        <f>SUMIFS('hauled fish'!$Q$3:$Q$3207,'hauled fish'!$P$3:$P$3207,'hauled Hat'!O$4,'hauled fish'!$K$3:$K$3207,'hauled Hat'!$B33,'hauled fish'!$D$3:$D$3207,"F")</f>
        <v>0</v>
      </c>
      <c r="P33">
        <f>SUMIFS('hauled fish'!$Q$3:$Q$3207,'hauled fish'!$P$3:$P$3207,'hauled Hat'!P$4,'hauled fish'!$K$3:$K$3207,'hauled Hat'!$B33,'hauled fish'!$D$3:$D$3207,"F")</f>
        <v>0</v>
      </c>
      <c r="Q33" s="180">
        <f t="shared" si="2"/>
        <v>0</v>
      </c>
      <c r="R33" s="19">
        <f t="shared" si="3"/>
        <v>0</v>
      </c>
      <c r="S33" s="19">
        <f t="shared" si="4"/>
        <v>0</v>
      </c>
      <c r="T33" s="19">
        <f t="shared" si="5"/>
        <v>0</v>
      </c>
      <c r="U33" s="19">
        <f t="shared" si="6"/>
        <v>0</v>
      </c>
      <c r="V33" s="19">
        <f t="shared" si="7"/>
        <v>0</v>
      </c>
      <c r="W33" s="19">
        <f t="shared" si="8"/>
        <v>0</v>
      </c>
      <c r="X33" s="19">
        <f t="shared" si="9"/>
        <v>0</v>
      </c>
      <c r="Y33" s="19">
        <f t="shared" si="10"/>
        <v>0</v>
      </c>
      <c r="Z33" s="19">
        <f t="shared" si="11"/>
        <v>0</v>
      </c>
      <c r="AA33" s="19">
        <f t="shared" si="12"/>
        <v>0</v>
      </c>
      <c r="AB33" s="19">
        <f t="shared" si="13"/>
        <v>0</v>
      </c>
      <c r="AC33" s="19">
        <f t="shared" si="14"/>
        <v>0</v>
      </c>
      <c r="AD33" s="15">
        <f>VLOOKUP('hauled Hat'!C33,'cwt rel info'!$A$6:$AD$217,26,FALSE)</f>
        <v>0.35438324393285853</v>
      </c>
      <c r="AE33" s="19">
        <f t="shared" si="17"/>
        <v>0</v>
      </c>
      <c r="AF33" s="19">
        <f t="shared" si="18"/>
        <v>0</v>
      </c>
      <c r="AG33" s="19">
        <f t="shared" si="19"/>
        <v>0</v>
      </c>
      <c r="AH33" s="19">
        <f t="shared" si="20"/>
        <v>0</v>
      </c>
      <c r="AI33" s="19">
        <f t="shared" si="21"/>
        <v>0</v>
      </c>
      <c r="AJ33" s="19">
        <f t="shared" si="22"/>
        <v>0</v>
      </c>
      <c r="AK33" s="19">
        <f t="shared" si="23"/>
        <v>0</v>
      </c>
      <c r="AL33" s="19">
        <f t="shared" si="24"/>
        <v>0</v>
      </c>
      <c r="AM33" s="19">
        <f t="shared" si="25"/>
        <v>0</v>
      </c>
      <c r="AN33" s="19">
        <f t="shared" si="26"/>
        <v>0</v>
      </c>
      <c r="AO33" s="19">
        <f t="shared" si="27"/>
        <v>0</v>
      </c>
      <c r="AP33" s="19">
        <f t="shared" si="28"/>
        <v>0</v>
      </c>
      <c r="AQ33" s="19">
        <f t="shared" si="29"/>
        <v>0</v>
      </c>
      <c r="AS33" s="19">
        <f t="shared" si="30"/>
        <v>0</v>
      </c>
      <c r="AT33" s="19">
        <f t="shared" si="31"/>
        <v>0</v>
      </c>
      <c r="AU33" s="19">
        <f t="shared" si="46"/>
        <v>0</v>
      </c>
      <c r="AV33" s="19">
        <f t="shared" si="32"/>
        <v>0</v>
      </c>
      <c r="AW33" s="19">
        <f t="shared" si="33"/>
        <v>0</v>
      </c>
      <c r="AX33" s="19">
        <f t="shared" si="34"/>
        <v>0</v>
      </c>
      <c r="AY33" s="19">
        <f t="shared" si="35"/>
        <v>0</v>
      </c>
      <c r="AZ33" s="19">
        <f t="shared" si="36"/>
        <v>0</v>
      </c>
      <c r="BA33" s="19">
        <f t="shared" si="37"/>
        <v>0</v>
      </c>
      <c r="BB33" s="19">
        <f t="shared" si="38"/>
        <v>0</v>
      </c>
      <c r="BC33" s="19">
        <f t="shared" si="39"/>
        <v>0</v>
      </c>
      <c r="BD33" s="19">
        <f t="shared" si="40"/>
        <v>0</v>
      </c>
      <c r="BE33" s="19">
        <f t="shared" si="41"/>
        <v>0</v>
      </c>
      <c r="BG33" s="19" t="str">
        <f>VLOOKUP(C33,'cwt rel info'!$A$6:$AD$217,5,FALSE)</f>
        <v>LFHs</v>
      </c>
      <c r="BH33" s="19" t="str">
        <f>VLOOKUP(C33,'cwt rel info'!$A$6:$AD$217,3,FALSE)</f>
        <v>subyearling</v>
      </c>
      <c r="BI33" s="18">
        <f>VLOOKUP(C33,'cwt rel info'!$A$6:$AD$217,4,FALSE)</f>
        <v>2020</v>
      </c>
      <c r="BJ33" s="18">
        <f t="shared" si="42"/>
        <v>2</v>
      </c>
      <c r="BK33" s="19">
        <f t="shared" si="43"/>
        <v>0</v>
      </c>
      <c r="BM33" s="18">
        <f t="shared" si="44"/>
        <v>0</v>
      </c>
      <c r="BN33" s="18">
        <f t="shared" ref="BN33:BO33" si="80">BK82</f>
        <v>0</v>
      </c>
      <c r="BO33" s="18">
        <f t="shared" si="80"/>
        <v>1.0666666666666667</v>
      </c>
    </row>
    <row r="34" spans="2:67" x14ac:dyDescent="0.35">
      <c r="B34" s="25" t="s">
        <v>9073</v>
      </c>
      <c r="C34" s="25">
        <f>VLOOKUP(B34,'hauled fish'!$K$3:$N$2391,4,FALSE)</f>
        <v>220293</v>
      </c>
      <c r="D34">
        <f>SUMIFS('hauled fish'!$Q$3:$Q$3207,'hauled fish'!$P$3:$P$3207,'hauled Hat'!D$4,'hauled fish'!$K$3:$K$3207,'hauled Hat'!$B34,'hauled fish'!$D$3:$D$3207,"F")</f>
        <v>0</v>
      </c>
      <c r="E34">
        <f>SUMIFS('hauled fish'!$Q$3:$Q$3207,'hauled fish'!$P$3:$P$3207,'hauled Hat'!E$4,'hauled fish'!$K$3:$K$3207,'hauled Hat'!$B34,'hauled fish'!$D$3:$D$3207,"F")</f>
        <v>0</v>
      </c>
      <c r="F34">
        <f>SUMIFS('hauled fish'!$Q$3:$Q$3207,'hauled fish'!$P$3:$P$3207,'hauled Hat'!F$4,'hauled fish'!$K$3:$K$3207,'hauled Hat'!$B34,'hauled fish'!$D$3:$D$3207,"F")</f>
        <v>0</v>
      </c>
      <c r="G34">
        <f>SUMIFS('hauled fish'!$Q$3:$Q$3207,'hauled fish'!$P$3:$P$3207,'hauled Hat'!G$4,'hauled fish'!$K$3:$K$3207,'hauled Hat'!$B34,'hauled fish'!$D$3:$D$3207,"F")</f>
        <v>0</v>
      </c>
      <c r="H34">
        <f>SUMIFS('hauled fish'!$Q$3:$Q$3207,'hauled fish'!$P$3:$P$3207,'hauled Hat'!H$4,'hauled fish'!$K$3:$K$3207,'hauled Hat'!$B34,'hauled fish'!$D$3:$D$3207,"F")</f>
        <v>0</v>
      </c>
      <c r="I34">
        <f>SUMIFS('hauled fish'!$Q$3:$Q$3207,'hauled fish'!$P$3:$P$3207,'hauled Hat'!I$4,'hauled fish'!$K$3:$K$3207,'hauled Hat'!$B34,'hauled fish'!$D$3:$D$3207,"F")</f>
        <v>0</v>
      </c>
      <c r="J34">
        <f>SUMIFS('hauled fish'!$Q$3:$Q$3207,'hauled fish'!$P$3:$P$3207,'hauled Hat'!J$4,'hauled fish'!$K$3:$K$3207,'hauled Hat'!$B34,'hauled fish'!$D$3:$D$3207,"F")</f>
        <v>0</v>
      </c>
      <c r="K34">
        <f>SUMIFS('hauled fish'!$Q$3:$Q$3207,'hauled fish'!$P$3:$P$3207,'hauled Hat'!K$4,'hauled fish'!$K$3:$K$3207,'hauled Hat'!$B34,'hauled fish'!$D$3:$D$3207,"F")</f>
        <v>0</v>
      </c>
      <c r="L34">
        <f>SUMIFS('hauled fish'!$Q$3:$Q$3207,'hauled fish'!$P$3:$P$3207,'hauled Hat'!L$4,'hauled fish'!$K$3:$K$3207,'hauled Hat'!$B34,'hauled fish'!$D$3:$D$3207,"F")</f>
        <v>0</v>
      </c>
      <c r="M34">
        <f>SUMIFS('hauled fish'!$Q$3:$Q$3207,'hauled fish'!$P$3:$P$3207,'hauled Hat'!M$4,'hauled fish'!$K$3:$K$3207,'hauled Hat'!$B34,'hauled fish'!$D$3:$D$3207,"F")</f>
        <v>0</v>
      </c>
      <c r="N34">
        <f>SUMIFS('hauled fish'!$Q$3:$Q$3207,'hauled fish'!$P$3:$P$3207,'hauled Hat'!N$4,'hauled fish'!$K$3:$K$3207,'hauled Hat'!$B34,'hauled fish'!$D$3:$D$3207,"F")</f>
        <v>0</v>
      </c>
      <c r="O34">
        <f>SUMIFS('hauled fish'!$Q$3:$Q$3207,'hauled fish'!$P$3:$P$3207,'hauled Hat'!O$4,'hauled fish'!$K$3:$K$3207,'hauled Hat'!$B34,'hauled fish'!$D$3:$D$3207,"F")</f>
        <v>0</v>
      </c>
      <c r="P34">
        <f>SUMIFS('hauled fish'!$Q$3:$Q$3207,'hauled fish'!$P$3:$P$3207,'hauled Hat'!P$4,'hauled fish'!$K$3:$K$3207,'hauled Hat'!$B34,'hauled fish'!$D$3:$D$3207,"F")</f>
        <v>0</v>
      </c>
      <c r="Q34" s="180">
        <f t="shared" si="2"/>
        <v>0</v>
      </c>
      <c r="R34" s="19">
        <f t="shared" si="3"/>
        <v>0</v>
      </c>
      <c r="S34" s="19">
        <f t="shared" si="4"/>
        <v>0</v>
      </c>
      <c r="T34" s="19">
        <f t="shared" si="5"/>
        <v>0</v>
      </c>
      <c r="U34" s="19">
        <f t="shared" si="6"/>
        <v>0</v>
      </c>
      <c r="V34" s="19">
        <f t="shared" si="7"/>
        <v>0</v>
      </c>
      <c r="W34" s="19">
        <f t="shared" si="8"/>
        <v>0</v>
      </c>
      <c r="X34" s="19">
        <f t="shared" si="9"/>
        <v>0</v>
      </c>
      <c r="Y34" s="19">
        <f t="shared" si="10"/>
        <v>0</v>
      </c>
      <c r="Z34" s="19">
        <f t="shared" si="11"/>
        <v>0</v>
      </c>
      <c r="AA34" s="19">
        <f t="shared" si="12"/>
        <v>0</v>
      </c>
      <c r="AB34" s="19">
        <f t="shared" si="13"/>
        <v>0</v>
      </c>
      <c r="AC34" s="19">
        <f t="shared" si="14"/>
        <v>0</v>
      </c>
      <c r="AD34" s="15">
        <f>VLOOKUP('hauled Hat'!C34,'cwt rel info'!$A$6:$AD$217,26,FALSE)</f>
        <v>0.49486985263737776</v>
      </c>
      <c r="AE34" s="19">
        <f t="shared" si="17"/>
        <v>0</v>
      </c>
      <c r="AF34" s="19">
        <f t="shared" si="18"/>
        <v>0</v>
      </c>
      <c r="AG34" s="19">
        <f t="shared" si="19"/>
        <v>0</v>
      </c>
      <c r="AH34" s="19">
        <f t="shared" si="20"/>
        <v>0</v>
      </c>
      <c r="AI34" s="19">
        <f t="shared" si="21"/>
        <v>0</v>
      </c>
      <c r="AJ34" s="19">
        <f t="shared" si="22"/>
        <v>0</v>
      </c>
      <c r="AK34" s="19">
        <f t="shared" si="23"/>
        <v>0</v>
      </c>
      <c r="AL34" s="19">
        <f t="shared" si="24"/>
        <v>0</v>
      </c>
      <c r="AM34" s="19">
        <f t="shared" si="25"/>
        <v>0</v>
      </c>
      <c r="AN34" s="19">
        <f t="shared" si="26"/>
        <v>0</v>
      </c>
      <c r="AO34" s="19">
        <f t="shared" si="27"/>
        <v>0</v>
      </c>
      <c r="AP34" s="19">
        <f t="shared" si="28"/>
        <v>0</v>
      </c>
      <c r="AQ34" s="19">
        <f t="shared" si="29"/>
        <v>0</v>
      </c>
      <c r="AS34" s="19">
        <f t="shared" si="30"/>
        <v>0</v>
      </c>
      <c r="AT34" s="19">
        <f t="shared" si="31"/>
        <v>0</v>
      </c>
      <c r="AU34" s="19">
        <f t="shared" si="46"/>
        <v>0</v>
      </c>
      <c r="AV34" s="19">
        <f t="shared" si="32"/>
        <v>0</v>
      </c>
      <c r="AW34" s="19">
        <f t="shared" si="33"/>
        <v>0</v>
      </c>
      <c r="AX34" s="19">
        <f t="shared" si="34"/>
        <v>0</v>
      </c>
      <c r="AY34" s="19">
        <f t="shared" si="35"/>
        <v>0</v>
      </c>
      <c r="AZ34" s="19">
        <f t="shared" si="36"/>
        <v>0</v>
      </c>
      <c r="BA34" s="19">
        <f t="shared" si="37"/>
        <v>0</v>
      </c>
      <c r="BB34" s="19">
        <f t="shared" si="38"/>
        <v>0</v>
      </c>
      <c r="BC34" s="19">
        <f t="shared" si="39"/>
        <v>0</v>
      </c>
      <c r="BD34" s="19">
        <f t="shared" si="40"/>
        <v>0</v>
      </c>
      <c r="BE34" s="19">
        <f t="shared" si="41"/>
        <v>0</v>
      </c>
      <c r="BG34" s="19" t="str">
        <f>VLOOKUP(C34,'cwt rel info'!$A$6:$AD$217,5,FALSE)</f>
        <v>PLAe</v>
      </c>
      <c r="BH34" s="19" t="str">
        <f>VLOOKUP(C34,'cwt rel info'!$A$6:$AD$217,3,FALSE)</f>
        <v>subyearling</v>
      </c>
      <c r="BI34" s="18">
        <f>VLOOKUP(C34,'cwt rel info'!$A$6:$AD$217,4,FALSE)</f>
        <v>2020</v>
      </c>
      <c r="BJ34" s="18">
        <f t="shared" si="42"/>
        <v>2</v>
      </c>
      <c r="BK34" s="19">
        <f t="shared" si="43"/>
        <v>0</v>
      </c>
      <c r="BM34" s="18">
        <f t="shared" si="44"/>
        <v>0</v>
      </c>
      <c r="BN34" s="18">
        <f t="shared" ref="BN34:BO34" si="81">BK83</f>
        <v>0</v>
      </c>
      <c r="BO34" s="18">
        <f t="shared" si="81"/>
        <v>7.3280475526420474</v>
      </c>
    </row>
    <row r="35" spans="2:67" x14ac:dyDescent="0.35">
      <c r="B35" s="25" t="s">
        <v>9074</v>
      </c>
      <c r="C35" s="25">
        <f>VLOOKUP(B35,'hauled fish'!$K$3:$N$2391,4,FALSE)</f>
        <v>637944</v>
      </c>
      <c r="D35">
        <f>SUMIFS('hauled fish'!$Q$3:$Q$3207,'hauled fish'!$P$3:$P$3207,'hauled Hat'!D$4,'hauled fish'!$K$3:$K$3207,'hauled Hat'!$B35,'hauled fish'!$D$3:$D$3207,"F")</f>
        <v>0</v>
      </c>
      <c r="E35">
        <f>SUMIFS('hauled fish'!$Q$3:$Q$3207,'hauled fish'!$P$3:$P$3207,'hauled Hat'!E$4,'hauled fish'!$K$3:$K$3207,'hauled Hat'!$B35,'hauled fish'!$D$3:$D$3207,"F")</f>
        <v>0</v>
      </c>
      <c r="F35">
        <f>SUMIFS('hauled fish'!$Q$3:$Q$3207,'hauled fish'!$P$3:$P$3207,'hauled Hat'!F$4,'hauled fish'!$K$3:$K$3207,'hauled Hat'!$B35,'hauled fish'!$D$3:$D$3207,"F")</f>
        <v>0</v>
      </c>
      <c r="G35">
        <f>SUMIFS('hauled fish'!$Q$3:$Q$3207,'hauled fish'!$P$3:$P$3207,'hauled Hat'!G$4,'hauled fish'!$K$3:$K$3207,'hauled Hat'!$B35,'hauled fish'!$D$3:$D$3207,"F")</f>
        <v>0</v>
      </c>
      <c r="H35">
        <f>SUMIFS('hauled fish'!$Q$3:$Q$3207,'hauled fish'!$P$3:$P$3207,'hauled Hat'!H$4,'hauled fish'!$K$3:$K$3207,'hauled Hat'!$B35,'hauled fish'!$D$3:$D$3207,"F")</f>
        <v>0</v>
      </c>
      <c r="I35">
        <f>SUMIFS('hauled fish'!$Q$3:$Q$3207,'hauled fish'!$P$3:$P$3207,'hauled Hat'!I$4,'hauled fish'!$K$3:$K$3207,'hauled Hat'!$B35,'hauled fish'!$D$3:$D$3207,"F")</f>
        <v>0</v>
      </c>
      <c r="J35">
        <f>SUMIFS('hauled fish'!$Q$3:$Q$3207,'hauled fish'!$P$3:$P$3207,'hauled Hat'!J$4,'hauled fish'!$K$3:$K$3207,'hauled Hat'!$B35,'hauled fish'!$D$3:$D$3207,"F")</f>
        <v>0</v>
      </c>
      <c r="K35">
        <f>SUMIFS('hauled fish'!$Q$3:$Q$3207,'hauled fish'!$P$3:$P$3207,'hauled Hat'!K$4,'hauled fish'!$K$3:$K$3207,'hauled Hat'!$B35,'hauled fish'!$D$3:$D$3207,"F")</f>
        <v>0</v>
      </c>
      <c r="L35">
        <f>SUMIFS('hauled fish'!$Q$3:$Q$3207,'hauled fish'!$P$3:$P$3207,'hauled Hat'!L$4,'hauled fish'!$K$3:$K$3207,'hauled Hat'!$B35,'hauled fish'!$D$3:$D$3207,"F")</f>
        <v>0</v>
      </c>
      <c r="M35">
        <f>SUMIFS('hauled fish'!$Q$3:$Q$3207,'hauled fish'!$P$3:$P$3207,'hauled Hat'!M$4,'hauled fish'!$K$3:$K$3207,'hauled Hat'!$B35,'hauled fish'!$D$3:$D$3207,"F")</f>
        <v>0</v>
      </c>
      <c r="N35">
        <f>SUMIFS('hauled fish'!$Q$3:$Q$3207,'hauled fish'!$P$3:$P$3207,'hauled Hat'!N$4,'hauled fish'!$K$3:$K$3207,'hauled Hat'!$B35,'hauled fish'!$D$3:$D$3207,"F")</f>
        <v>0</v>
      </c>
      <c r="O35">
        <f>SUMIFS('hauled fish'!$Q$3:$Q$3207,'hauled fish'!$P$3:$P$3207,'hauled Hat'!O$4,'hauled fish'!$K$3:$K$3207,'hauled Hat'!$B35,'hauled fish'!$D$3:$D$3207,"F")</f>
        <v>0</v>
      </c>
      <c r="P35">
        <f>SUMIFS('hauled fish'!$Q$3:$Q$3207,'hauled fish'!$P$3:$P$3207,'hauled Hat'!P$4,'hauled fish'!$K$3:$K$3207,'hauled Hat'!$B35,'hauled fish'!$D$3:$D$3207,"F")</f>
        <v>0</v>
      </c>
      <c r="Q35" s="180">
        <f t="shared" si="2"/>
        <v>0</v>
      </c>
      <c r="R35" s="19">
        <f t="shared" si="3"/>
        <v>0</v>
      </c>
      <c r="S35" s="19">
        <f t="shared" si="4"/>
        <v>0</v>
      </c>
      <c r="T35" s="19">
        <f t="shared" si="5"/>
        <v>0</v>
      </c>
      <c r="U35" s="19">
        <f t="shared" si="6"/>
        <v>0</v>
      </c>
      <c r="V35" s="19">
        <f t="shared" si="7"/>
        <v>0</v>
      </c>
      <c r="W35" s="19">
        <f t="shared" si="8"/>
        <v>0</v>
      </c>
      <c r="X35" s="19">
        <f t="shared" si="9"/>
        <v>0</v>
      </c>
      <c r="Y35" s="19">
        <f t="shared" si="10"/>
        <v>0</v>
      </c>
      <c r="Z35" s="19">
        <f t="shared" si="11"/>
        <v>0</v>
      </c>
      <c r="AA35" s="19">
        <f t="shared" si="12"/>
        <v>0</v>
      </c>
      <c r="AB35" s="19">
        <f t="shared" si="13"/>
        <v>0</v>
      </c>
      <c r="AC35" s="19">
        <f t="shared" si="14"/>
        <v>0</v>
      </c>
      <c r="AD35" s="15">
        <f>VLOOKUP('hauled Hat'!C35,'cwt rel info'!$A$6:$AD$217,26,FALSE)</f>
        <v>0.99181577950511479</v>
      </c>
      <c r="AE35" s="19">
        <f t="shared" si="17"/>
        <v>0</v>
      </c>
      <c r="AF35" s="19">
        <f t="shared" si="18"/>
        <v>0</v>
      </c>
      <c r="AG35" s="19">
        <f t="shared" si="19"/>
        <v>0</v>
      </c>
      <c r="AH35" s="19">
        <f t="shared" si="20"/>
        <v>0</v>
      </c>
      <c r="AI35" s="19">
        <f t="shared" si="21"/>
        <v>0</v>
      </c>
      <c r="AJ35" s="19">
        <f t="shared" si="22"/>
        <v>0</v>
      </c>
      <c r="AK35" s="19">
        <f t="shared" si="23"/>
        <v>0</v>
      </c>
      <c r="AL35" s="19">
        <f t="shared" si="24"/>
        <v>0</v>
      </c>
      <c r="AM35" s="19">
        <f t="shared" si="25"/>
        <v>0</v>
      </c>
      <c r="AN35" s="19">
        <f t="shared" si="26"/>
        <v>0</v>
      </c>
      <c r="AO35" s="19">
        <f t="shared" si="27"/>
        <v>0</v>
      </c>
      <c r="AP35" s="19">
        <f t="shared" si="28"/>
        <v>0</v>
      </c>
      <c r="AQ35" s="19">
        <f t="shared" si="29"/>
        <v>0</v>
      </c>
      <c r="AS35" s="19">
        <f t="shared" si="30"/>
        <v>0</v>
      </c>
      <c r="AT35" s="19">
        <f t="shared" si="31"/>
        <v>0</v>
      </c>
      <c r="AU35" s="19">
        <f t="shared" si="46"/>
        <v>0</v>
      </c>
      <c r="AV35" s="19">
        <f t="shared" si="32"/>
        <v>0</v>
      </c>
      <c r="AW35" s="19">
        <f t="shared" si="33"/>
        <v>0</v>
      </c>
      <c r="AX35" s="19">
        <f t="shared" si="34"/>
        <v>0</v>
      </c>
      <c r="AY35" s="19">
        <f t="shared" si="35"/>
        <v>0</v>
      </c>
      <c r="AZ35" s="19">
        <f t="shared" si="36"/>
        <v>0</v>
      </c>
      <c r="BA35" s="19">
        <f t="shared" si="37"/>
        <v>0</v>
      </c>
      <c r="BB35" s="19">
        <f t="shared" si="38"/>
        <v>0</v>
      </c>
      <c r="BC35" s="19">
        <f t="shared" si="39"/>
        <v>0</v>
      </c>
      <c r="BD35" s="19">
        <f t="shared" si="40"/>
        <v>0</v>
      </c>
      <c r="BE35" s="19">
        <f t="shared" si="41"/>
        <v>0</v>
      </c>
      <c r="BG35" s="19" t="str">
        <f>VLOOKUP(C35,'cwt rel info'!$A$6:$AD$217,5,FALSE)</f>
        <v>LFHy</v>
      </c>
      <c r="BH35" s="19" t="str">
        <f>VLOOKUP(C35,'cwt rel info'!$A$6:$AD$217,3,FALSE)</f>
        <v>Yearling</v>
      </c>
      <c r="BI35" s="18">
        <f>VLOOKUP(C35,'cwt rel info'!$A$6:$AD$217,4,FALSE)</f>
        <v>2020</v>
      </c>
      <c r="BJ35" s="18">
        <f t="shared" si="42"/>
        <v>2</v>
      </c>
      <c r="BK35" s="19">
        <f t="shared" si="43"/>
        <v>0</v>
      </c>
      <c r="BM35" s="18">
        <f t="shared" si="44"/>
        <v>0</v>
      </c>
      <c r="BN35" s="18">
        <f t="shared" ref="BN35:BO35" si="82">BK84</f>
        <v>0</v>
      </c>
      <c r="BO35" s="18">
        <f t="shared" si="82"/>
        <v>13.565217391304348</v>
      </c>
    </row>
    <row r="36" spans="2:67" x14ac:dyDescent="0.35">
      <c r="B36" s="25" t="s">
        <v>9110</v>
      </c>
      <c r="C36" s="25">
        <f>VLOOKUP(B36,'hauled fish'!$K$3:$N$2391,4,FALSE)</f>
        <v>220267</v>
      </c>
      <c r="D36">
        <f>SUMIFS('hauled fish'!$Q$3:$Q$3207,'hauled fish'!$P$3:$P$3207,'hauled Hat'!D$4,'hauled fish'!$K$3:$K$3207,'hauled Hat'!$B36,'hauled fish'!$D$3:$D$3207,"F")</f>
        <v>0</v>
      </c>
      <c r="E36">
        <f>SUMIFS('hauled fish'!$Q$3:$Q$3207,'hauled fish'!$P$3:$P$3207,'hauled Hat'!E$4,'hauled fish'!$K$3:$K$3207,'hauled Hat'!$B36,'hauled fish'!$D$3:$D$3207,"F")</f>
        <v>0</v>
      </c>
      <c r="F36">
        <f>SUMIFS('hauled fish'!$Q$3:$Q$3207,'hauled fish'!$P$3:$P$3207,'hauled Hat'!F$4,'hauled fish'!$K$3:$K$3207,'hauled Hat'!$B36,'hauled fish'!$D$3:$D$3207,"F")</f>
        <v>0</v>
      </c>
      <c r="G36">
        <f>SUMIFS('hauled fish'!$Q$3:$Q$3207,'hauled fish'!$P$3:$P$3207,'hauled Hat'!G$4,'hauled fish'!$K$3:$K$3207,'hauled Hat'!$B36,'hauled fish'!$D$3:$D$3207,"F")</f>
        <v>0</v>
      </c>
      <c r="H36">
        <f>SUMIFS('hauled fish'!$Q$3:$Q$3207,'hauled fish'!$P$3:$P$3207,'hauled Hat'!H$4,'hauled fish'!$K$3:$K$3207,'hauled Hat'!$B36,'hauled fish'!$D$3:$D$3207,"F")</f>
        <v>0</v>
      </c>
      <c r="I36">
        <f>SUMIFS('hauled fish'!$Q$3:$Q$3207,'hauled fish'!$P$3:$P$3207,'hauled Hat'!I$4,'hauled fish'!$K$3:$K$3207,'hauled Hat'!$B36,'hauled fish'!$D$3:$D$3207,"F")</f>
        <v>0</v>
      </c>
      <c r="J36">
        <f>SUMIFS('hauled fish'!$Q$3:$Q$3207,'hauled fish'!$P$3:$P$3207,'hauled Hat'!J$4,'hauled fish'!$K$3:$K$3207,'hauled Hat'!$B36,'hauled fish'!$D$3:$D$3207,"F")</f>
        <v>0</v>
      </c>
      <c r="K36">
        <f>SUMIFS('hauled fish'!$Q$3:$Q$3207,'hauled fish'!$P$3:$P$3207,'hauled Hat'!K$4,'hauled fish'!$K$3:$K$3207,'hauled Hat'!$B36,'hauled fish'!$D$3:$D$3207,"F")</f>
        <v>1</v>
      </c>
      <c r="L36">
        <f>SUMIFS('hauled fish'!$Q$3:$Q$3207,'hauled fish'!$P$3:$P$3207,'hauled Hat'!L$4,'hauled fish'!$K$3:$K$3207,'hauled Hat'!$B36,'hauled fish'!$D$3:$D$3207,"F")</f>
        <v>8</v>
      </c>
      <c r="M36">
        <f>SUMIFS('hauled fish'!$Q$3:$Q$3207,'hauled fish'!$P$3:$P$3207,'hauled Hat'!M$4,'hauled fish'!$K$3:$K$3207,'hauled Hat'!$B36,'hauled fish'!$D$3:$D$3207,"F")</f>
        <v>7</v>
      </c>
      <c r="N36">
        <f>SUMIFS('hauled fish'!$Q$3:$Q$3207,'hauled fish'!$P$3:$P$3207,'hauled Hat'!N$4,'hauled fish'!$K$3:$K$3207,'hauled Hat'!$B36,'hauled fish'!$D$3:$D$3207,"F")</f>
        <v>1</v>
      </c>
      <c r="O36">
        <f>SUMIFS('hauled fish'!$Q$3:$Q$3207,'hauled fish'!$P$3:$P$3207,'hauled Hat'!O$4,'hauled fish'!$K$3:$K$3207,'hauled Hat'!$B36,'hauled fish'!$D$3:$D$3207,"F")</f>
        <v>0</v>
      </c>
      <c r="P36">
        <f>SUMIFS('hauled fish'!$Q$3:$Q$3207,'hauled fish'!$P$3:$P$3207,'hauled Hat'!P$4,'hauled fish'!$K$3:$K$3207,'hauled Hat'!$B36,'hauled fish'!$D$3:$D$3207,"F")</f>
        <v>0</v>
      </c>
      <c r="Q36" s="180">
        <f t="shared" si="2"/>
        <v>0</v>
      </c>
      <c r="R36" s="19">
        <f t="shared" si="3"/>
        <v>0</v>
      </c>
      <c r="S36" s="19">
        <f t="shared" si="4"/>
        <v>0</v>
      </c>
      <c r="T36" s="19">
        <f t="shared" si="5"/>
        <v>0</v>
      </c>
      <c r="U36" s="19">
        <f t="shared" si="6"/>
        <v>0</v>
      </c>
      <c r="V36" s="19">
        <f t="shared" si="7"/>
        <v>0</v>
      </c>
      <c r="W36" s="19">
        <f t="shared" si="8"/>
        <v>0</v>
      </c>
      <c r="X36" s="19">
        <f t="shared" si="9"/>
        <v>1.0256410256410255</v>
      </c>
      <c r="Y36" s="19">
        <f t="shared" si="10"/>
        <v>8.1295546558704448</v>
      </c>
      <c r="Z36" s="19">
        <f t="shared" si="11"/>
        <v>7.109375</v>
      </c>
      <c r="AA36" s="19">
        <f t="shared" si="12"/>
        <v>1</v>
      </c>
      <c r="AB36" s="19">
        <f t="shared" si="13"/>
        <v>0</v>
      </c>
      <c r="AC36" s="19">
        <f t="shared" si="14"/>
        <v>0</v>
      </c>
      <c r="AD36" s="15">
        <f>VLOOKUP('hauled Hat'!C36,'cwt rel info'!$A$6:$AD$217,26,FALSE)</f>
        <v>0.41146170193107273</v>
      </c>
      <c r="AE36" s="19">
        <f t="shared" si="17"/>
        <v>0</v>
      </c>
      <c r="AF36" s="19">
        <f t="shared" si="18"/>
        <v>0</v>
      </c>
      <c r="AG36" s="19">
        <f t="shared" si="19"/>
        <v>0</v>
      </c>
      <c r="AH36" s="19">
        <f t="shared" si="20"/>
        <v>0</v>
      </c>
      <c r="AI36" s="19">
        <f t="shared" si="21"/>
        <v>0</v>
      </c>
      <c r="AJ36" s="19">
        <f t="shared" si="22"/>
        <v>0</v>
      </c>
      <c r="AK36" s="19">
        <f t="shared" si="23"/>
        <v>0</v>
      </c>
      <c r="AL36" s="19">
        <f t="shared" si="24"/>
        <v>1.4670357431262389</v>
      </c>
      <c r="AM36" s="19">
        <f t="shared" si="25"/>
        <v>11.628188574463767</v>
      </c>
      <c r="AN36" s="19">
        <f t="shared" si="26"/>
        <v>10.168964555380903</v>
      </c>
      <c r="AO36" s="19">
        <f t="shared" si="27"/>
        <v>1.4303598495480829</v>
      </c>
      <c r="AP36" s="19">
        <f t="shared" si="28"/>
        <v>0</v>
      </c>
      <c r="AQ36" s="19">
        <f t="shared" si="29"/>
        <v>0</v>
      </c>
      <c r="AS36" s="19">
        <f t="shared" si="30"/>
        <v>0</v>
      </c>
      <c r="AT36" s="19">
        <f t="shared" si="31"/>
        <v>0</v>
      </c>
      <c r="AU36" s="19">
        <f t="shared" si="46"/>
        <v>0</v>
      </c>
      <c r="AV36" s="19">
        <f t="shared" si="32"/>
        <v>0</v>
      </c>
      <c r="AW36" s="19">
        <f t="shared" si="33"/>
        <v>0</v>
      </c>
      <c r="AX36" s="19">
        <f t="shared" si="34"/>
        <v>0</v>
      </c>
      <c r="AY36" s="19">
        <f t="shared" si="35"/>
        <v>0</v>
      </c>
      <c r="AZ36" s="19">
        <f t="shared" si="36"/>
        <v>2.1731465302163309</v>
      </c>
      <c r="BA36" s="19">
        <f t="shared" si="37"/>
        <v>17.090709102723547</v>
      </c>
      <c r="BB36" s="19">
        <f t="shared" si="38"/>
        <v>16.403195542732039</v>
      </c>
      <c r="BC36" s="19">
        <f t="shared" si="39"/>
        <v>1.4917063976126155</v>
      </c>
      <c r="BD36" s="19">
        <f t="shared" si="40"/>
        <v>0</v>
      </c>
      <c r="BE36" s="19">
        <f t="shared" si="41"/>
        <v>0</v>
      </c>
      <c r="BG36" s="19" t="str">
        <f>VLOOKUP(C36,'cwt rel info'!$A$6:$AD$217,5,FALSE)</f>
        <v>CFA</v>
      </c>
      <c r="BH36" s="19" t="str">
        <f>VLOOKUP(C36,'cwt rel info'!$A$6:$AD$217,3,FALSE)</f>
        <v>subyearling</v>
      </c>
      <c r="BI36" s="18">
        <f>VLOOKUP(C36,'cwt rel info'!$A$6:$AD$217,4,FALSE)</f>
        <v>2018</v>
      </c>
      <c r="BJ36" s="18">
        <f t="shared" si="42"/>
        <v>4</v>
      </c>
      <c r="BK36" s="19">
        <f t="shared" si="43"/>
        <v>37.158757573284532</v>
      </c>
      <c r="BM36" s="18">
        <f t="shared" si="44"/>
        <v>37.158757573284532</v>
      </c>
      <c r="BN36" s="18">
        <f t="shared" ref="BN36:BO36" si="83">BK85</f>
        <v>25.118291707313894</v>
      </c>
      <c r="BO36" s="18">
        <f t="shared" si="83"/>
        <v>0</v>
      </c>
    </row>
    <row r="37" spans="2:67" x14ac:dyDescent="0.35">
      <c r="B37" s="25" t="s">
        <v>9125</v>
      </c>
      <c r="C37" s="25">
        <f>VLOOKUP(B37,'hauled fish'!$K$3:$N$2391,4,FALSE)</f>
        <v>220268</v>
      </c>
      <c r="D37">
        <f>SUMIFS('hauled fish'!$Q$3:$Q$3207,'hauled fish'!$P$3:$P$3207,'hauled Hat'!D$4,'hauled fish'!$K$3:$K$3207,'hauled Hat'!$B37,'hauled fish'!$D$3:$D$3207,"F")</f>
        <v>0</v>
      </c>
      <c r="E37">
        <f>SUMIFS('hauled fish'!$Q$3:$Q$3207,'hauled fish'!$P$3:$P$3207,'hauled Hat'!E$4,'hauled fish'!$K$3:$K$3207,'hauled Hat'!$B37,'hauled fish'!$D$3:$D$3207,"F")</f>
        <v>0</v>
      </c>
      <c r="F37">
        <f>SUMIFS('hauled fish'!$Q$3:$Q$3207,'hauled fish'!$P$3:$P$3207,'hauled Hat'!F$4,'hauled fish'!$K$3:$K$3207,'hauled Hat'!$B37,'hauled fish'!$D$3:$D$3207,"F")</f>
        <v>0</v>
      </c>
      <c r="G37">
        <f>SUMIFS('hauled fish'!$Q$3:$Q$3207,'hauled fish'!$P$3:$P$3207,'hauled Hat'!G$4,'hauled fish'!$K$3:$K$3207,'hauled Hat'!$B37,'hauled fish'!$D$3:$D$3207,"F")</f>
        <v>0</v>
      </c>
      <c r="H37">
        <f>SUMIFS('hauled fish'!$Q$3:$Q$3207,'hauled fish'!$P$3:$P$3207,'hauled Hat'!H$4,'hauled fish'!$K$3:$K$3207,'hauled Hat'!$B37,'hauled fish'!$D$3:$D$3207,"F")</f>
        <v>0</v>
      </c>
      <c r="I37">
        <f>SUMIFS('hauled fish'!$Q$3:$Q$3207,'hauled fish'!$P$3:$P$3207,'hauled Hat'!I$4,'hauled fish'!$K$3:$K$3207,'hauled Hat'!$B37,'hauled fish'!$D$3:$D$3207,"F")</f>
        <v>0</v>
      </c>
      <c r="J37">
        <f>SUMIFS('hauled fish'!$Q$3:$Q$3207,'hauled fish'!$P$3:$P$3207,'hauled Hat'!J$4,'hauled fish'!$K$3:$K$3207,'hauled Hat'!$B37,'hauled fish'!$D$3:$D$3207,"F")</f>
        <v>0</v>
      </c>
      <c r="K37">
        <f>SUMIFS('hauled fish'!$Q$3:$Q$3207,'hauled fish'!$P$3:$P$3207,'hauled Hat'!K$4,'hauled fish'!$K$3:$K$3207,'hauled Hat'!$B37,'hauled fish'!$D$3:$D$3207,"F")</f>
        <v>0</v>
      </c>
      <c r="L37">
        <f>SUMIFS('hauled fish'!$Q$3:$Q$3207,'hauled fish'!$P$3:$P$3207,'hauled Hat'!L$4,'hauled fish'!$K$3:$K$3207,'hauled Hat'!$B37,'hauled fish'!$D$3:$D$3207,"F")</f>
        <v>0</v>
      </c>
      <c r="M37">
        <f>SUMIFS('hauled fish'!$Q$3:$Q$3207,'hauled fish'!$P$3:$P$3207,'hauled Hat'!M$4,'hauled fish'!$K$3:$K$3207,'hauled Hat'!$B37,'hauled fish'!$D$3:$D$3207,"F")</f>
        <v>2</v>
      </c>
      <c r="N37">
        <f>SUMIFS('hauled fish'!$Q$3:$Q$3207,'hauled fish'!$P$3:$P$3207,'hauled Hat'!N$4,'hauled fish'!$K$3:$K$3207,'hauled Hat'!$B37,'hauled fish'!$D$3:$D$3207,"F")</f>
        <v>0</v>
      </c>
      <c r="O37">
        <f>SUMIFS('hauled fish'!$Q$3:$Q$3207,'hauled fish'!$P$3:$P$3207,'hauled Hat'!O$4,'hauled fish'!$K$3:$K$3207,'hauled Hat'!$B37,'hauled fish'!$D$3:$D$3207,"F")</f>
        <v>1</v>
      </c>
      <c r="P37">
        <f>SUMIFS('hauled fish'!$Q$3:$Q$3207,'hauled fish'!$P$3:$P$3207,'hauled Hat'!P$4,'hauled fish'!$K$3:$K$3207,'hauled Hat'!$B37,'hauled fish'!$D$3:$D$3207,"F")</f>
        <v>0</v>
      </c>
      <c r="Q37" s="180">
        <f t="shared" si="2"/>
        <v>0</v>
      </c>
      <c r="R37" s="19">
        <f t="shared" si="3"/>
        <v>0</v>
      </c>
      <c r="S37" s="19">
        <f t="shared" si="4"/>
        <v>0</v>
      </c>
      <c r="T37" s="19">
        <f t="shared" si="5"/>
        <v>0</v>
      </c>
      <c r="U37" s="19">
        <f t="shared" si="6"/>
        <v>0</v>
      </c>
      <c r="V37" s="19">
        <f t="shared" si="7"/>
        <v>0</v>
      </c>
      <c r="W37" s="19">
        <f t="shared" si="8"/>
        <v>0</v>
      </c>
      <c r="X37" s="19">
        <f t="shared" si="9"/>
        <v>0</v>
      </c>
      <c r="Y37" s="19">
        <f t="shared" si="10"/>
        <v>0</v>
      </c>
      <c r="Z37" s="19">
        <f t="shared" si="11"/>
        <v>2.03125</v>
      </c>
      <c r="AA37" s="19">
        <f t="shared" si="12"/>
        <v>0</v>
      </c>
      <c r="AB37" s="19">
        <f t="shared" si="13"/>
        <v>1</v>
      </c>
      <c r="AC37" s="19">
        <f t="shared" si="14"/>
        <v>0</v>
      </c>
      <c r="AD37" s="15">
        <f>VLOOKUP('hauled Hat'!C37,'cwt rel info'!$A$6:$AD$217,26,FALSE)</f>
        <v>0.36569076003810291</v>
      </c>
      <c r="AE37" s="19">
        <f t="shared" si="17"/>
        <v>0</v>
      </c>
      <c r="AF37" s="19">
        <f t="shared" si="18"/>
        <v>0</v>
      </c>
      <c r="AG37" s="19">
        <f t="shared" si="19"/>
        <v>0</v>
      </c>
      <c r="AH37" s="19">
        <f t="shared" si="20"/>
        <v>0</v>
      </c>
      <c r="AI37" s="19">
        <f t="shared" si="21"/>
        <v>0</v>
      </c>
      <c r="AJ37" s="19">
        <f t="shared" si="22"/>
        <v>0</v>
      </c>
      <c r="AK37" s="19">
        <f t="shared" si="23"/>
        <v>0</v>
      </c>
      <c r="AL37" s="19">
        <f t="shared" si="24"/>
        <v>0</v>
      </c>
      <c r="AM37" s="19">
        <f t="shared" si="25"/>
        <v>0</v>
      </c>
      <c r="AN37" s="19">
        <f t="shared" si="26"/>
        <v>3.5233065323782178</v>
      </c>
      <c r="AO37" s="19">
        <f t="shared" si="27"/>
        <v>0</v>
      </c>
      <c r="AP37" s="19">
        <f t="shared" si="28"/>
        <v>1.7345509082477379</v>
      </c>
      <c r="AQ37" s="19">
        <f t="shared" si="29"/>
        <v>0</v>
      </c>
      <c r="AS37" s="19">
        <f t="shared" si="30"/>
        <v>0</v>
      </c>
      <c r="AT37" s="19">
        <f t="shared" si="31"/>
        <v>0</v>
      </c>
      <c r="AU37" s="19">
        <f t="shared" si="46"/>
        <v>0</v>
      </c>
      <c r="AV37" s="19">
        <f t="shared" si="32"/>
        <v>0</v>
      </c>
      <c r="AW37" s="19">
        <f t="shared" si="33"/>
        <v>0</v>
      </c>
      <c r="AX37" s="19">
        <f t="shared" si="34"/>
        <v>0</v>
      </c>
      <c r="AY37" s="19">
        <f t="shared" si="35"/>
        <v>0</v>
      </c>
      <c r="AZ37" s="19">
        <f t="shared" si="36"/>
        <v>0</v>
      </c>
      <c r="BA37" s="19">
        <f t="shared" si="37"/>
        <v>0</v>
      </c>
      <c r="BB37" s="19">
        <f t="shared" si="38"/>
        <v>5.251339759446715</v>
      </c>
      <c r="BC37" s="19">
        <f t="shared" si="39"/>
        <v>0</v>
      </c>
      <c r="BD37" s="19">
        <f t="shared" si="40"/>
        <v>5.1852407561971425</v>
      </c>
      <c r="BE37" s="19">
        <f t="shared" si="41"/>
        <v>0</v>
      </c>
      <c r="BG37" s="19" t="str">
        <f>VLOOKUP(C37,'cwt rel info'!$A$6:$AD$217,5,FALSE)</f>
        <v>CFA</v>
      </c>
      <c r="BH37" s="19" t="str">
        <f>VLOOKUP(C37,'cwt rel info'!$A$6:$AD$217,3,FALSE)</f>
        <v>subyearling</v>
      </c>
      <c r="BI37" s="18">
        <f>VLOOKUP(C37,'cwt rel info'!$A$6:$AD$217,4,FALSE)</f>
        <v>2017</v>
      </c>
      <c r="BJ37" s="18">
        <f t="shared" si="42"/>
        <v>5</v>
      </c>
      <c r="BK37" s="19">
        <f t="shared" si="43"/>
        <v>10.436580515643858</v>
      </c>
      <c r="BM37" s="18">
        <f t="shared" si="44"/>
        <v>10.436580515643858</v>
      </c>
      <c r="BN37" s="18">
        <f t="shared" ref="BN37:BO37" si="84">BK86</f>
        <v>4.4253970596528216</v>
      </c>
      <c r="BO37" s="18">
        <f t="shared" si="84"/>
        <v>0</v>
      </c>
    </row>
    <row r="38" spans="2:67" x14ac:dyDescent="0.35">
      <c r="B38" s="25" t="s">
        <v>9122</v>
      </c>
      <c r="C38" s="25">
        <f>VLOOKUP(B38,'hauled fish'!$K$3:$N$2391,4,FALSE)</f>
        <v>220271</v>
      </c>
      <c r="D38">
        <f>SUMIFS('hauled fish'!$Q$3:$Q$3207,'hauled fish'!$P$3:$P$3207,'hauled Hat'!D$4,'hauled fish'!$K$3:$K$3207,'hauled Hat'!$B38,'hauled fish'!$D$3:$D$3207,"F")</f>
        <v>0</v>
      </c>
      <c r="E38">
        <f>SUMIFS('hauled fish'!$Q$3:$Q$3207,'hauled fish'!$P$3:$P$3207,'hauled Hat'!E$4,'hauled fish'!$K$3:$K$3207,'hauled Hat'!$B38,'hauled fish'!$D$3:$D$3207,"F")</f>
        <v>0</v>
      </c>
      <c r="F38">
        <f>SUMIFS('hauled fish'!$Q$3:$Q$3207,'hauled fish'!$P$3:$P$3207,'hauled Hat'!F$4,'hauled fish'!$K$3:$K$3207,'hauled Hat'!$B38,'hauled fish'!$D$3:$D$3207,"F")</f>
        <v>0</v>
      </c>
      <c r="G38">
        <f>SUMIFS('hauled fish'!$Q$3:$Q$3207,'hauled fish'!$P$3:$P$3207,'hauled Hat'!G$4,'hauled fish'!$K$3:$K$3207,'hauled Hat'!$B38,'hauled fish'!$D$3:$D$3207,"F")</f>
        <v>0</v>
      </c>
      <c r="H38">
        <f>SUMIFS('hauled fish'!$Q$3:$Q$3207,'hauled fish'!$P$3:$P$3207,'hauled Hat'!H$4,'hauled fish'!$K$3:$K$3207,'hauled Hat'!$B38,'hauled fish'!$D$3:$D$3207,"F")</f>
        <v>0</v>
      </c>
      <c r="I38">
        <f>SUMIFS('hauled fish'!$Q$3:$Q$3207,'hauled fish'!$P$3:$P$3207,'hauled Hat'!I$4,'hauled fish'!$K$3:$K$3207,'hauled Hat'!$B38,'hauled fish'!$D$3:$D$3207,"F")</f>
        <v>0</v>
      </c>
      <c r="J38">
        <f>SUMIFS('hauled fish'!$Q$3:$Q$3207,'hauled fish'!$P$3:$P$3207,'hauled Hat'!J$4,'hauled fish'!$K$3:$K$3207,'hauled Hat'!$B38,'hauled fish'!$D$3:$D$3207,"F")</f>
        <v>0</v>
      </c>
      <c r="K38">
        <f>SUMIFS('hauled fish'!$Q$3:$Q$3207,'hauled fish'!$P$3:$P$3207,'hauled Hat'!K$4,'hauled fish'!$K$3:$K$3207,'hauled Hat'!$B38,'hauled fish'!$D$3:$D$3207,"F")</f>
        <v>0</v>
      </c>
      <c r="L38">
        <f>SUMIFS('hauled fish'!$Q$3:$Q$3207,'hauled fish'!$P$3:$P$3207,'hauled Hat'!L$4,'hauled fish'!$K$3:$K$3207,'hauled Hat'!$B38,'hauled fish'!$D$3:$D$3207,"F")</f>
        <v>2</v>
      </c>
      <c r="M38">
        <f>SUMIFS('hauled fish'!$Q$3:$Q$3207,'hauled fish'!$P$3:$P$3207,'hauled Hat'!M$4,'hauled fish'!$K$3:$K$3207,'hauled Hat'!$B38,'hauled fish'!$D$3:$D$3207,"F")</f>
        <v>3</v>
      </c>
      <c r="N38">
        <f>SUMIFS('hauled fish'!$Q$3:$Q$3207,'hauled fish'!$P$3:$P$3207,'hauled Hat'!N$4,'hauled fish'!$K$3:$K$3207,'hauled Hat'!$B38,'hauled fish'!$D$3:$D$3207,"F")</f>
        <v>1</v>
      </c>
      <c r="O38">
        <f>SUMIFS('hauled fish'!$Q$3:$Q$3207,'hauled fish'!$P$3:$P$3207,'hauled Hat'!O$4,'hauled fish'!$K$3:$K$3207,'hauled Hat'!$B38,'hauled fish'!$D$3:$D$3207,"F")</f>
        <v>0</v>
      </c>
      <c r="P38">
        <f>SUMIFS('hauled fish'!$Q$3:$Q$3207,'hauled fish'!$P$3:$P$3207,'hauled Hat'!P$4,'hauled fish'!$K$3:$K$3207,'hauled Hat'!$B38,'hauled fish'!$D$3:$D$3207,"F")</f>
        <v>0</v>
      </c>
      <c r="Q38" s="180">
        <f t="shared" si="2"/>
        <v>0</v>
      </c>
      <c r="R38" s="19">
        <f t="shared" si="3"/>
        <v>0</v>
      </c>
      <c r="S38" s="19">
        <f t="shared" si="4"/>
        <v>0</v>
      </c>
      <c r="T38" s="19">
        <f t="shared" si="5"/>
        <v>0</v>
      </c>
      <c r="U38" s="19">
        <f t="shared" si="6"/>
        <v>0</v>
      </c>
      <c r="V38" s="19">
        <f t="shared" si="7"/>
        <v>0</v>
      </c>
      <c r="W38" s="19">
        <f t="shared" si="8"/>
        <v>0</v>
      </c>
      <c r="X38" s="19">
        <f t="shared" si="9"/>
        <v>0</v>
      </c>
      <c r="Y38" s="19">
        <f t="shared" si="10"/>
        <v>2.0323886639676112</v>
      </c>
      <c r="Z38" s="19">
        <f t="shared" si="11"/>
        <v>3.046875</v>
      </c>
      <c r="AA38" s="19">
        <f t="shared" si="12"/>
        <v>1</v>
      </c>
      <c r="AB38" s="19">
        <f t="shared" si="13"/>
        <v>0</v>
      </c>
      <c r="AC38" s="19">
        <f t="shared" si="14"/>
        <v>0</v>
      </c>
      <c r="AD38" s="15">
        <f>VLOOKUP('hauled Hat'!C38,'cwt rel info'!$A$6:$AD$217,26,FALSE)</f>
        <v>0.33845612125674229</v>
      </c>
      <c r="AE38" s="19">
        <f t="shared" si="17"/>
        <v>0</v>
      </c>
      <c r="AF38" s="19">
        <f t="shared" si="18"/>
        <v>0</v>
      </c>
      <c r="AG38" s="19">
        <f t="shared" si="19"/>
        <v>0</v>
      </c>
      <c r="AH38" s="19">
        <f t="shared" si="20"/>
        <v>0</v>
      </c>
      <c r="AI38" s="19">
        <f t="shared" si="21"/>
        <v>0</v>
      </c>
      <c r="AJ38" s="19">
        <f t="shared" si="22"/>
        <v>0</v>
      </c>
      <c r="AK38" s="19">
        <f t="shared" si="23"/>
        <v>0</v>
      </c>
      <c r="AL38" s="19">
        <f t="shared" si="24"/>
        <v>0</v>
      </c>
      <c r="AM38" s="19">
        <f t="shared" si="25"/>
        <v>3.972492135413483</v>
      </c>
      <c r="AN38" s="19">
        <f t="shared" si="26"/>
        <v>5.9553997666269431</v>
      </c>
      <c r="AO38" s="19">
        <f t="shared" si="27"/>
        <v>1.9545927439185864</v>
      </c>
      <c r="AP38" s="19">
        <f t="shared" si="28"/>
        <v>0</v>
      </c>
      <c r="AQ38" s="19">
        <f t="shared" si="29"/>
        <v>0</v>
      </c>
      <c r="AS38" s="19">
        <f t="shared" si="30"/>
        <v>0</v>
      </c>
      <c r="AT38" s="19">
        <f t="shared" si="31"/>
        <v>0</v>
      </c>
      <c r="AU38" s="19">
        <f t="shared" si="46"/>
        <v>0</v>
      </c>
      <c r="AV38" s="19">
        <f t="shared" si="32"/>
        <v>0</v>
      </c>
      <c r="AW38" s="19">
        <f t="shared" si="33"/>
        <v>0</v>
      </c>
      <c r="AX38" s="19">
        <f t="shared" si="34"/>
        <v>0</v>
      </c>
      <c r="AY38" s="19">
        <f t="shared" si="35"/>
        <v>0</v>
      </c>
      <c r="AZ38" s="19">
        <f t="shared" si="36"/>
        <v>0</v>
      </c>
      <c r="BA38" s="19">
        <f t="shared" si="37"/>
        <v>5.0937524642180829</v>
      </c>
      <c r="BB38" s="19">
        <f t="shared" si="38"/>
        <v>8.4897513508642071</v>
      </c>
      <c r="BC38" s="19">
        <f t="shared" si="39"/>
        <v>1.671918858191956</v>
      </c>
      <c r="BD38" s="19">
        <f t="shared" si="40"/>
        <v>0</v>
      </c>
      <c r="BE38" s="19">
        <f t="shared" si="41"/>
        <v>0</v>
      </c>
      <c r="BG38" s="19" t="str">
        <f>VLOOKUP(C38,'cwt rel info'!$A$6:$AD$217,5,FALSE)</f>
        <v>LGA</v>
      </c>
      <c r="BH38" s="19" t="str">
        <f>VLOOKUP(C38,'cwt rel info'!$A$6:$AD$217,3,FALSE)</f>
        <v>subyearling</v>
      </c>
      <c r="BI38" s="18">
        <f>VLOOKUP(C38,'cwt rel info'!$A$6:$AD$217,4,FALSE)</f>
        <v>2017</v>
      </c>
      <c r="BJ38" s="18">
        <f t="shared" si="42"/>
        <v>5</v>
      </c>
      <c r="BK38" s="19">
        <f t="shared" si="43"/>
        <v>15.255422673274246</v>
      </c>
      <c r="BM38" s="18">
        <f t="shared" si="44"/>
        <v>15.255422673274246</v>
      </c>
      <c r="BN38" s="18">
        <f t="shared" ref="BN38:BO38" si="85">BK87</f>
        <v>2.495163555926208</v>
      </c>
      <c r="BO38" s="18">
        <f t="shared" si="85"/>
        <v>0</v>
      </c>
    </row>
    <row r="39" spans="2:67" x14ac:dyDescent="0.35">
      <c r="B39" s="25" t="s">
        <v>9123</v>
      </c>
      <c r="C39" s="25">
        <f>VLOOKUP(B39,'hauled fish'!$K$3:$N$2391,4,FALSE)</f>
        <v>220258</v>
      </c>
      <c r="D39">
        <f>SUMIFS('hauled fish'!$Q$3:$Q$3207,'hauled fish'!$P$3:$P$3207,'hauled Hat'!D$4,'hauled fish'!$K$3:$K$3207,'hauled Hat'!$B39,'hauled fish'!$D$3:$D$3207,"F")</f>
        <v>0</v>
      </c>
      <c r="E39">
        <f>SUMIFS('hauled fish'!$Q$3:$Q$3207,'hauled fish'!$P$3:$P$3207,'hauled Hat'!E$4,'hauled fish'!$K$3:$K$3207,'hauled Hat'!$B39,'hauled fish'!$D$3:$D$3207,"F")</f>
        <v>0</v>
      </c>
      <c r="F39">
        <f>SUMIFS('hauled fish'!$Q$3:$Q$3207,'hauled fish'!$P$3:$P$3207,'hauled Hat'!F$4,'hauled fish'!$K$3:$K$3207,'hauled Hat'!$B39,'hauled fish'!$D$3:$D$3207,"F")</f>
        <v>0</v>
      </c>
      <c r="G39">
        <f>SUMIFS('hauled fish'!$Q$3:$Q$3207,'hauled fish'!$P$3:$P$3207,'hauled Hat'!G$4,'hauled fish'!$K$3:$K$3207,'hauled Hat'!$B39,'hauled fish'!$D$3:$D$3207,"F")</f>
        <v>0</v>
      </c>
      <c r="H39">
        <f>SUMIFS('hauled fish'!$Q$3:$Q$3207,'hauled fish'!$P$3:$P$3207,'hauled Hat'!H$4,'hauled fish'!$K$3:$K$3207,'hauled Hat'!$B39,'hauled fish'!$D$3:$D$3207,"F")</f>
        <v>0</v>
      </c>
      <c r="I39">
        <f>SUMIFS('hauled fish'!$Q$3:$Q$3207,'hauled fish'!$P$3:$P$3207,'hauled Hat'!I$4,'hauled fish'!$K$3:$K$3207,'hauled Hat'!$B39,'hauled fish'!$D$3:$D$3207,"F")</f>
        <v>0</v>
      </c>
      <c r="J39">
        <f>SUMIFS('hauled fish'!$Q$3:$Q$3207,'hauled fish'!$P$3:$P$3207,'hauled Hat'!J$4,'hauled fish'!$K$3:$K$3207,'hauled Hat'!$B39,'hauled fish'!$D$3:$D$3207,"F")</f>
        <v>0</v>
      </c>
      <c r="K39">
        <f>SUMIFS('hauled fish'!$Q$3:$Q$3207,'hauled fish'!$P$3:$P$3207,'hauled Hat'!K$4,'hauled fish'!$K$3:$K$3207,'hauled Hat'!$B39,'hauled fish'!$D$3:$D$3207,"F")</f>
        <v>0</v>
      </c>
      <c r="L39">
        <f>SUMIFS('hauled fish'!$Q$3:$Q$3207,'hauled fish'!$P$3:$P$3207,'hauled Hat'!L$4,'hauled fish'!$K$3:$K$3207,'hauled Hat'!$B39,'hauled fish'!$D$3:$D$3207,"F")</f>
        <v>0</v>
      </c>
      <c r="M39">
        <f>SUMIFS('hauled fish'!$Q$3:$Q$3207,'hauled fish'!$P$3:$P$3207,'hauled Hat'!M$4,'hauled fish'!$K$3:$K$3207,'hauled Hat'!$B39,'hauled fish'!$D$3:$D$3207,"F")</f>
        <v>5</v>
      </c>
      <c r="N39">
        <f>SUMIFS('hauled fish'!$Q$3:$Q$3207,'hauled fish'!$P$3:$P$3207,'hauled Hat'!N$4,'hauled fish'!$K$3:$K$3207,'hauled Hat'!$B39,'hauled fish'!$D$3:$D$3207,"F")</f>
        <v>2</v>
      </c>
      <c r="O39">
        <f>SUMIFS('hauled fish'!$Q$3:$Q$3207,'hauled fish'!$P$3:$P$3207,'hauled Hat'!O$4,'hauled fish'!$K$3:$K$3207,'hauled Hat'!$B39,'hauled fish'!$D$3:$D$3207,"F")</f>
        <v>0</v>
      </c>
      <c r="P39">
        <f>SUMIFS('hauled fish'!$Q$3:$Q$3207,'hauled fish'!$P$3:$P$3207,'hauled Hat'!P$4,'hauled fish'!$K$3:$K$3207,'hauled Hat'!$B39,'hauled fish'!$D$3:$D$3207,"F")</f>
        <v>0</v>
      </c>
      <c r="Q39" s="180">
        <f t="shared" si="2"/>
        <v>0</v>
      </c>
      <c r="R39" s="19">
        <f t="shared" si="3"/>
        <v>0</v>
      </c>
      <c r="S39" s="19">
        <f t="shared" si="4"/>
        <v>0</v>
      </c>
      <c r="T39" s="19">
        <f t="shared" si="5"/>
        <v>0</v>
      </c>
      <c r="U39" s="19">
        <f t="shared" si="6"/>
        <v>0</v>
      </c>
      <c r="V39" s="19">
        <f t="shared" si="7"/>
        <v>0</v>
      </c>
      <c r="W39" s="19">
        <f t="shared" si="8"/>
        <v>0</v>
      </c>
      <c r="X39" s="19">
        <f t="shared" si="9"/>
        <v>0</v>
      </c>
      <c r="Y39" s="19">
        <f t="shared" si="10"/>
        <v>0</v>
      </c>
      <c r="Z39" s="19">
        <f t="shared" si="11"/>
        <v>5.078125</v>
      </c>
      <c r="AA39" s="19">
        <f t="shared" si="12"/>
        <v>2</v>
      </c>
      <c r="AB39" s="19">
        <f t="shared" si="13"/>
        <v>0</v>
      </c>
      <c r="AC39" s="19">
        <f t="shared" si="14"/>
        <v>0</v>
      </c>
      <c r="AD39" s="15">
        <f>VLOOKUP('hauled Hat'!C39,'cwt rel info'!$A$6:$AD$217,26,FALSE)</f>
        <v>0.44720760335156845</v>
      </c>
      <c r="AE39" s="19">
        <f t="shared" si="17"/>
        <v>0</v>
      </c>
      <c r="AF39" s="19">
        <f t="shared" si="18"/>
        <v>0</v>
      </c>
      <c r="AG39" s="19">
        <f t="shared" si="19"/>
        <v>0</v>
      </c>
      <c r="AH39" s="19">
        <f t="shared" si="20"/>
        <v>0</v>
      </c>
      <c r="AI39" s="19">
        <f t="shared" si="21"/>
        <v>0</v>
      </c>
      <c r="AJ39" s="19">
        <f t="shared" si="22"/>
        <v>0</v>
      </c>
      <c r="AK39" s="19">
        <f t="shared" si="23"/>
        <v>0</v>
      </c>
      <c r="AL39" s="19">
        <f t="shared" si="24"/>
        <v>0</v>
      </c>
      <c r="AM39" s="19">
        <f t="shared" si="25"/>
        <v>0</v>
      </c>
      <c r="AN39" s="19">
        <f t="shared" si="26"/>
        <v>6.2770598446724089</v>
      </c>
      <c r="AO39" s="19">
        <f t="shared" si="27"/>
        <v>2.4721958772863641</v>
      </c>
      <c r="AP39" s="19">
        <f t="shared" si="28"/>
        <v>0</v>
      </c>
      <c r="AQ39" s="19">
        <f t="shared" si="29"/>
        <v>0</v>
      </c>
      <c r="AS39" s="19">
        <f t="shared" si="30"/>
        <v>0</v>
      </c>
      <c r="AT39" s="19">
        <f t="shared" si="31"/>
        <v>0</v>
      </c>
      <c r="AU39" s="19">
        <f t="shared" si="46"/>
        <v>0</v>
      </c>
      <c r="AV39" s="19">
        <f t="shared" si="32"/>
        <v>0</v>
      </c>
      <c r="AW39" s="19">
        <f t="shared" si="33"/>
        <v>0</v>
      </c>
      <c r="AX39" s="19">
        <f t="shared" si="34"/>
        <v>0</v>
      </c>
      <c r="AY39" s="19">
        <f t="shared" si="35"/>
        <v>0</v>
      </c>
      <c r="AZ39" s="19">
        <f t="shared" si="36"/>
        <v>0</v>
      </c>
      <c r="BA39" s="19">
        <f t="shared" si="37"/>
        <v>0</v>
      </c>
      <c r="BB39" s="19">
        <f t="shared" si="38"/>
        <v>10.814979270133666</v>
      </c>
      <c r="BC39" s="19">
        <f t="shared" si="39"/>
        <v>2.8498522448021042</v>
      </c>
      <c r="BD39" s="19">
        <f t="shared" si="40"/>
        <v>0</v>
      </c>
      <c r="BE39" s="19">
        <f t="shared" si="41"/>
        <v>0</v>
      </c>
      <c r="BG39" s="19" t="str">
        <f>VLOOKUP(C39,'cwt rel info'!$A$6:$AD$217,5,FALSE)</f>
        <v>NLVA</v>
      </c>
      <c r="BH39" s="19" t="str">
        <f>VLOOKUP(C39,'cwt rel info'!$A$6:$AD$217,3,FALSE)</f>
        <v>subyearling</v>
      </c>
      <c r="BI39" s="18">
        <f>VLOOKUP(C39,'cwt rel info'!$A$6:$AD$217,4,FALSE)</f>
        <v>2017</v>
      </c>
      <c r="BJ39" s="18">
        <f t="shared" si="42"/>
        <v>5</v>
      </c>
      <c r="BK39" s="19">
        <f t="shared" si="43"/>
        <v>13.66483151493577</v>
      </c>
      <c r="BM39" s="18">
        <f t="shared" si="44"/>
        <v>13.66483151493577</v>
      </c>
      <c r="BN39" s="18">
        <f t="shared" ref="BN39:BO39" si="86">BK88</f>
        <v>4.5222735518355854</v>
      </c>
      <c r="BO39" s="18">
        <f t="shared" si="86"/>
        <v>0</v>
      </c>
    </row>
    <row r="40" spans="2:67" x14ac:dyDescent="0.35">
      <c r="B40" s="25" t="s">
        <v>9124</v>
      </c>
      <c r="C40" s="25">
        <f>VLOOKUP(B40,'hauled fish'!$K$3:$N$2391,4,FALSE)</f>
        <v>220266</v>
      </c>
      <c r="D40">
        <f>SUMIFS('hauled fish'!$Q$3:$Q$3207,'hauled fish'!$P$3:$P$3207,'hauled Hat'!D$4,'hauled fish'!$K$3:$K$3207,'hauled Hat'!$B40,'hauled fish'!$D$3:$D$3207,"F")</f>
        <v>0</v>
      </c>
      <c r="E40">
        <f>SUMIFS('hauled fish'!$Q$3:$Q$3207,'hauled fish'!$P$3:$P$3207,'hauled Hat'!E$4,'hauled fish'!$K$3:$K$3207,'hauled Hat'!$B40,'hauled fish'!$D$3:$D$3207,"F")</f>
        <v>0</v>
      </c>
      <c r="F40">
        <f>SUMIFS('hauled fish'!$Q$3:$Q$3207,'hauled fish'!$P$3:$P$3207,'hauled Hat'!F$4,'hauled fish'!$K$3:$K$3207,'hauled Hat'!$B40,'hauled fish'!$D$3:$D$3207,"F")</f>
        <v>0</v>
      </c>
      <c r="G40">
        <f>SUMIFS('hauled fish'!$Q$3:$Q$3207,'hauled fish'!$P$3:$P$3207,'hauled Hat'!G$4,'hauled fish'!$K$3:$K$3207,'hauled Hat'!$B40,'hauled fish'!$D$3:$D$3207,"F")</f>
        <v>0</v>
      </c>
      <c r="H40">
        <f>SUMIFS('hauled fish'!$Q$3:$Q$3207,'hauled fish'!$P$3:$P$3207,'hauled Hat'!H$4,'hauled fish'!$K$3:$K$3207,'hauled Hat'!$B40,'hauled fish'!$D$3:$D$3207,"F")</f>
        <v>0</v>
      </c>
      <c r="I40">
        <f>SUMIFS('hauled fish'!$Q$3:$Q$3207,'hauled fish'!$P$3:$P$3207,'hauled Hat'!I$4,'hauled fish'!$K$3:$K$3207,'hauled Hat'!$B40,'hauled fish'!$D$3:$D$3207,"F")</f>
        <v>0</v>
      </c>
      <c r="J40">
        <f>SUMIFS('hauled fish'!$Q$3:$Q$3207,'hauled fish'!$P$3:$P$3207,'hauled Hat'!J$4,'hauled fish'!$K$3:$K$3207,'hauled Hat'!$B40,'hauled fish'!$D$3:$D$3207,"F")</f>
        <v>0</v>
      </c>
      <c r="K40">
        <f>SUMIFS('hauled fish'!$Q$3:$Q$3207,'hauled fish'!$P$3:$P$3207,'hauled Hat'!K$4,'hauled fish'!$K$3:$K$3207,'hauled Hat'!$B40,'hauled fish'!$D$3:$D$3207,"F")</f>
        <v>0</v>
      </c>
      <c r="L40">
        <f>SUMIFS('hauled fish'!$Q$3:$Q$3207,'hauled fish'!$P$3:$P$3207,'hauled Hat'!L$4,'hauled fish'!$K$3:$K$3207,'hauled Hat'!$B40,'hauled fish'!$D$3:$D$3207,"F")</f>
        <v>1</v>
      </c>
      <c r="M40">
        <f>SUMIFS('hauled fish'!$Q$3:$Q$3207,'hauled fish'!$P$3:$P$3207,'hauled Hat'!M$4,'hauled fish'!$K$3:$K$3207,'hauled Hat'!$B40,'hauled fish'!$D$3:$D$3207,"F")</f>
        <v>1</v>
      </c>
      <c r="N40">
        <f>SUMIFS('hauled fish'!$Q$3:$Q$3207,'hauled fish'!$P$3:$P$3207,'hauled Hat'!N$4,'hauled fish'!$K$3:$K$3207,'hauled Hat'!$B40,'hauled fish'!$D$3:$D$3207,"F")</f>
        <v>1</v>
      </c>
      <c r="O40">
        <f>SUMIFS('hauled fish'!$Q$3:$Q$3207,'hauled fish'!$P$3:$P$3207,'hauled Hat'!O$4,'hauled fish'!$K$3:$K$3207,'hauled Hat'!$B40,'hauled fish'!$D$3:$D$3207,"F")</f>
        <v>0</v>
      </c>
      <c r="P40">
        <f>SUMIFS('hauled fish'!$Q$3:$Q$3207,'hauled fish'!$P$3:$P$3207,'hauled Hat'!P$4,'hauled fish'!$K$3:$K$3207,'hauled Hat'!$B40,'hauled fish'!$D$3:$D$3207,"F")</f>
        <v>0</v>
      </c>
      <c r="Q40" s="180">
        <f t="shared" si="2"/>
        <v>0</v>
      </c>
      <c r="R40" s="19">
        <f t="shared" si="3"/>
        <v>0</v>
      </c>
      <c r="S40" s="19">
        <f t="shared" si="4"/>
        <v>0</v>
      </c>
      <c r="T40" s="19">
        <f t="shared" si="5"/>
        <v>0</v>
      </c>
      <c r="U40" s="19">
        <f t="shared" si="6"/>
        <v>0</v>
      </c>
      <c r="V40" s="19">
        <f t="shared" si="7"/>
        <v>0</v>
      </c>
      <c r="W40" s="19">
        <f t="shared" si="8"/>
        <v>0</v>
      </c>
      <c r="X40" s="19">
        <f t="shared" si="9"/>
        <v>0</v>
      </c>
      <c r="Y40" s="19">
        <f t="shared" si="10"/>
        <v>1.0161943319838056</v>
      </c>
      <c r="Z40" s="19">
        <f t="shared" si="11"/>
        <v>1.015625</v>
      </c>
      <c r="AA40" s="19">
        <f t="shared" si="12"/>
        <v>1</v>
      </c>
      <c r="AB40" s="19">
        <f t="shared" si="13"/>
        <v>0</v>
      </c>
      <c r="AC40" s="19">
        <f t="shared" si="14"/>
        <v>0</v>
      </c>
      <c r="AD40" s="15">
        <f>VLOOKUP('hauled Hat'!C40,'cwt rel info'!$A$6:$AD$217,26,FALSE)</f>
        <v>0.16234809206268905</v>
      </c>
      <c r="AE40" s="19">
        <f t="shared" si="17"/>
        <v>0</v>
      </c>
      <c r="AF40" s="19">
        <f t="shared" si="18"/>
        <v>0</v>
      </c>
      <c r="AG40" s="19">
        <f t="shared" si="19"/>
        <v>0</v>
      </c>
      <c r="AH40" s="19">
        <f t="shared" si="20"/>
        <v>0</v>
      </c>
      <c r="AI40" s="19">
        <f t="shared" si="21"/>
        <v>0</v>
      </c>
      <c r="AJ40" s="19">
        <f t="shared" si="22"/>
        <v>0</v>
      </c>
      <c r="AK40" s="19">
        <f t="shared" si="23"/>
        <v>0</v>
      </c>
      <c r="AL40" s="19">
        <f t="shared" si="24"/>
        <v>0</v>
      </c>
      <c r="AM40" s="19">
        <f t="shared" si="25"/>
        <v>5.2431606075951125</v>
      </c>
      <c r="AN40" s="19">
        <f t="shared" si="26"/>
        <v>5.2402230798642639</v>
      </c>
      <c r="AO40" s="19">
        <f t="shared" si="27"/>
        <v>5.1596042632509675</v>
      </c>
      <c r="AP40" s="19">
        <f t="shared" si="28"/>
        <v>0</v>
      </c>
      <c r="AQ40" s="19">
        <f t="shared" si="29"/>
        <v>0</v>
      </c>
      <c r="AS40" s="19">
        <f t="shared" si="30"/>
        <v>0</v>
      </c>
      <c r="AT40" s="19">
        <f t="shared" si="31"/>
        <v>0</v>
      </c>
      <c r="AU40" s="19">
        <f t="shared" si="46"/>
        <v>0</v>
      </c>
      <c r="AV40" s="19">
        <f t="shared" si="32"/>
        <v>0</v>
      </c>
      <c r="AW40" s="19">
        <f t="shared" si="33"/>
        <v>0</v>
      </c>
      <c r="AX40" s="19">
        <f t="shared" si="34"/>
        <v>0</v>
      </c>
      <c r="AY40" s="19">
        <f t="shared" si="35"/>
        <v>0</v>
      </c>
      <c r="AZ40" s="19">
        <f t="shared" si="36"/>
        <v>0</v>
      </c>
      <c r="BA40" s="19">
        <f t="shared" si="37"/>
        <v>5.056786870833534</v>
      </c>
      <c r="BB40" s="19">
        <f t="shared" si="38"/>
        <v>5.8048729753379185</v>
      </c>
      <c r="BC40" s="19">
        <f t="shared" si="39"/>
        <v>2.773686828661603</v>
      </c>
      <c r="BD40" s="19">
        <f t="shared" si="40"/>
        <v>0</v>
      </c>
      <c r="BE40" s="19">
        <f t="shared" si="41"/>
        <v>0</v>
      </c>
      <c r="BG40" s="19" t="str">
        <f>VLOOKUP(C40,'cwt rel info'!$A$6:$AD$217,5,FALSE)</f>
        <v>NPTH</v>
      </c>
      <c r="BH40" s="19" t="str">
        <f>VLOOKUP(C40,'cwt rel info'!$A$6:$AD$217,3,FALSE)</f>
        <v>subyearling</v>
      </c>
      <c r="BI40" s="18">
        <f>VLOOKUP(C40,'cwt rel info'!$A$6:$AD$217,4,FALSE)</f>
        <v>2017</v>
      </c>
      <c r="BJ40" s="18">
        <f t="shared" si="42"/>
        <v>5</v>
      </c>
      <c r="BK40" s="19">
        <f t="shared" si="43"/>
        <v>13.635346674833055</v>
      </c>
      <c r="BM40" s="18">
        <f t="shared" si="44"/>
        <v>13.635346674833055</v>
      </c>
      <c r="BN40" s="18">
        <f t="shared" ref="BN40:BO40" si="87">BK89</f>
        <v>4.8812442235061475</v>
      </c>
      <c r="BO40" s="18">
        <f t="shared" si="87"/>
        <v>0</v>
      </c>
    </row>
    <row r="41" spans="2:67" x14ac:dyDescent="0.35">
      <c r="B41" s="25" t="s">
        <v>9113</v>
      </c>
      <c r="C41" s="25">
        <f>VLOOKUP(B41,'hauled fish'!$K$3:$N$2391,4,FALSE)</f>
        <v>220269</v>
      </c>
      <c r="D41">
        <f>SUMIFS('hauled fish'!$Q$3:$Q$3207,'hauled fish'!$P$3:$P$3207,'hauled Hat'!D$4,'hauled fish'!$K$3:$K$3207,'hauled Hat'!$B41,'hauled fish'!$D$3:$D$3207,"F")</f>
        <v>0</v>
      </c>
      <c r="E41">
        <f>SUMIFS('hauled fish'!$Q$3:$Q$3207,'hauled fish'!$P$3:$P$3207,'hauled Hat'!E$4,'hauled fish'!$K$3:$K$3207,'hauled Hat'!$B41,'hauled fish'!$D$3:$D$3207,"F")</f>
        <v>0</v>
      </c>
      <c r="F41">
        <f>SUMIFS('hauled fish'!$Q$3:$Q$3207,'hauled fish'!$P$3:$P$3207,'hauled Hat'!F$4,'hauled fish'!$K$3:$K$3207,'hauled Hat'!$B41,'hauled fish'!$D$3:$D$3207,"F")</f>
        <v>0</v>
      </c>
      <c r="G41">
        <f>SUMIFS('hauled fish'!$Q$3:$Q$3207,'hauled fish'!$P$3:$P$3207,'hauled Hat'!G$4,'hauled fish'!$K$3:$K$3207,'hauled Hat'!$B41,'hauled fish'!$D$3:$D$3207,"F")</f>
        <v>0</v>
      </c>
      <c r="H41">
        <f>SUMIFS('hauled fish'!$Q$3:$Q$3207,'hauled fish'!$P$3:$P$3207,'hauled Hat'!H$4,'hauled fish'!$K$3:$K$3207,'hauled Hat'!$B41,'hauled fish'!$D$3:$D$3207,"F")</f>
        <v>0</v>
      </c>
      <c r="I41">
        <f>SUMIFS('hauled fish'!$Q$3:$Q$3207,'hauled fish'!$P$3:$P$3207,'hauled Hat'!I$4,'hauled fish'!$K$3:$K$3207,'hauled Hat'!$B41,'hauled fish'!$D$3:$D$3207,"F")</f>
        <v>0</v>
      </c>
      <c r="J41">
        <f>SUMIFS('hauled fish'!$Q$3:$Q$3207,'hauled fish'!$P$3:$P$3207,'hauled Hat'!J$4,'hauled fish'!$K$3:$K$3207,'hauled Hat'!$B41,'hauled fish'!$D$3:$D$3207,"F")</f>
        <v>0</v>
      </c>
      <c r="K41">
        <f>SUMIFS('hauled fish'!$Q$3:$Q$3207,'hauled fish'!$P$3:$P$3207,'hauled Hat'!K$4,'hauled fish'!$K$3:$K$3207,'hauled Hat'!$B41,'hauled fish'!$D$3:$D$3207,"F")</f>
        <v>4</v>
      </c>
      <c r="L41">
        <f>SUMIFS('hauled fish'!$Q$3:$Q$3207,'hauled fish'!$P$3:$P$3207,'hauled Hat'!L$4,'hauled fish'!$K$3:$K$3207,'hauled Hat'!$B41,'hauled fish'!$D$3:$D$3207,"F")</f>
        <v>17</v>
      </c>
      <c r="M41">
        <f>SUMIFS('hauled fish'!$Q$3:$Q$3207,'hauled fish'!$P$3:$P$3207,'hauled Hat'!M$4,'hauled fish'!$K$3:$K$3207,'hauled Hat'!$B41,'hauled fish'!$D$3:$D$3207,"F")</f>
        <v>9</v>
      </c>
      <c r="N41">
        <f>SUMIFS('hauled fish'!$Q$3:$Q$3207,'hauled fish'!$P$3:$P$3207,'hauled Hat'!N$4,'hauled fish'!$K$3:$K$3207,'hauled Hat'!$B41,'hauled fish'!$D$3:$D$3207,"F")</f>
        <v>0</v>
      </c>
      <c r="O41">
        <f>SUMIFS('hauled fish'!$Q$3:$Q$3207,'hauled fish'!$P$3:$P$3207,'hauled Hat'!O$4,'hauled fish'!$K$3:$K$3207,'hauled Hat'!$B41,'hauled fish'!$D$3:$D$3207,"F")</f>
        <v>0</v>
      </c>
      <c r="P41">
        <f>SUMIFS('hauled fish'!$Q$3:$Q$3207,'hauled fish'!$P$3:$P$3207,'hauled Hat'!P$4,'hauled fish'!$K$3:$K$3207,'hauled Hat'!$B41,'hauled fish'!$D$3:$D$3207,"F")</f>
        <v>0</v>
      </c>
      <c r="Q41" s="180">
        <f t="shared" si="2"/>
        <v>0</v>
      </c>
      <c r="R41" s="19">
        <f t="shared" si="3"/>
        <v>0</v>
      </c>
      <c r="S41" s="19">
        <f t="shared" si="4"/>
        <v>0</v>
      </c>
      <c r="T41" s="19">
        <f t="shared" si="5"/>
        <v>0</v>
      </c>
      <c r="U41" s="19">
        <f t="shared" si="6"/>
        <v>0</v>
      </c>
      <c r="V41" s="19">
        <f t="shared" si="7"/>
        <v>0</v>
      </c>
      <c r="W41" s="19">
        <f t="shared" si="8"/>
        <v>0</v>
      </c>
      <c r="X41" s="19">
        <f t="shared" si="9"/>
        <v>4.1025641025641022</v>
      </c>
      <c r="Y41" s="19">
        <f t="shared" si="10"/>
        <v>17.275303643724698</v>
      </c>
      <c r="Z41" s="19">
        <f t="shared" si="11"/>
        <v>9.140625</v>
      </c>
      <c r="AA41" s="19">
        <f t="shared" si="12"/>
        <v>0</v>
      </c>
      <c r="AB41" s="19">
        <f t="shared" si="13"/>
        <v>0</v>
      </c>
      <c r="AC41" s="19">
        <f t="shared" si="14"/>
        <v>0</v>
      </c>
      <c r="AD41" s="15">
        <f>VLOOKUP('hauled Hat'!C41,'cwt rel info'!$A$6:$AD$217,26,FALSE)</f>
        <v>0.37554375662787931</v>
      </c>
      <c r="AE41" s="19">
        <f t="shared" si="17"/>
        <v>0</v>
      </c>
      <c r="AF41" s="19">
        <f t="shared" si="18"/>
        <v>0</v>
      </c>
      <c r="AG41" s="19">
        <f t="shared" si="19"/>
        <v>0</v>
      </c>
      <c r="AH41" s="19">
        <f t="shared" si="20"/>
        <v>0</v>
      </c>
      <c r="AI41" s="19">
        <f t="shared" si="21"/>
        <v>0</v>
      </c>
      <c r="AJ41" s="19">
        <f t="shared" si="22"/>
        <v>0</v>
      </c>
      <c r="AK41" s="19">
        <f t="shared" si="23"/>
        <v>0</v>
      </c>
      <c r="AL41" s="19">
        <f t="shared" si="24"/>
        <v>6.8217663653479805</v>
      </c>
      <c r="AM41" s="19">
        <f t="shared" si="25"/>
        <v>28.725470803559052</v>
      </c>
      <c r="AN41" s="19">
        <f t="shared" si="26"/>
        <v>15.199081994669355</v>
      </c>
      <c r="AO41" s="19">
        <f t="shared" si="27"/>
        <v>0</v>
      </c>
      <c r="AP41" s="19">
        <f t="shared" si="28"/>
        <v>0</v>
      </c>
      <c r="AQ41" s="19">
        <f t="shared" si="29"/>
        <v>0</v>
      </c>
      <c r="AS41" s="19">
        <f t="shared" si="30"/>
        <v>0</v>
      </c>
      <c r="AT41" s="19">
        <f t="shared" si="31"/>
        <v>0</v>
      </c>
      <c r="AU41" s="19">
        <f t="shared" si="46"/>
        <v>0</v>
      </c>
      <c r="AV41" s="19">
        <f t="shared" si="32"/>
        <v>0</v>
      </c>
      <c r="AW41" s="19">
        <f t="shared" si="33"/>
        <v>0</v>
      </c>
      <c r="AX41" s="19">
        <f t="shared" si="34"/>
        <v>0</v>
      </c>
      <c r="AY41" s="19">
        <f t="shared" si="35"/>
        <v>0</v>
      </c>
      <c r="AZ41" s="19">
        <f t="shared" si="36"/>
        <v>9.4385039335065013</v>
      </c>
      <c r="BA41" s="19">
        <f t="shared" si="37"/>
        <v>39.412318259617507</v>
      </c>
      <c r="BB41" s="19">
        <f t="shared" si="38"/>
        <v>23.031669629315807</v>
      </c>
      <c r="BC41" s="19">
        <f t="shared" si="39"/>
        <v>0</v>
      </c>
      <c r="BD41" s="19">
        <f t="shared" si="40"/>
        <v>0</v>
      </c>
      <c r="BE41" s="19">
        <f t="shared" si="41"/>
        <v>0</v>
      </c>
      <c r="BG41" s="19" t="str">
        <f>VLOOKUP(C41,'cwt rel info'!$A$6:$AD$217,5,FALSE)</f>
        <v>LGA</v>
      </c>
      <c r="BH41" s="19" t="str">
        <f>VLOOKUP(C41,'cwt rel info'!$A$6:$AD$217,3,FALSE)</f>
        <v>subyearling</v>
      </c>
      <c r="BI41" s="18">
        <f>VLOOKUP(C41,'cwt rel info'!$A$6:$AD$217,4,FALSE)</f>
        <v>2018</v>
      </c>
      <c r="BJ41" s="18">
        <f t="shared" si="42"/>
        <v>4</v>
      </c>
      <c r="BK41" s="19">
        <f t="shared" si="43"/>
        <v>71.882491822439817</v>
      </c>
      <c r="BM41" s="18">
        <f t="shared" si="44"/>
        <v>71.882491822439817</v>
      </c>
      <c r="BN41" s="18">
        <f t="shared" ref="BN41:BO41" si="88">BK90</f>
        <v>47.811175691311561</v>
      </c>
      <c r="BO41" s="18">
        <f t="shared" si="88"/>
        <v>0</v>
      </c>
    </row>
    <row r="42" spans="2:67" x14ac:dyDescent="0.35">
      <c r="B42" s="25" t="s">
        <v>9115</v>
      </c>
      <c r="C42" s="25">
        <f>VLOOKUP(B42,'hauled fish'!$K$3:$N$2391,4,FALSE)</f>
        <v>220270</v>
      </c>
      <c r="D42">
        <f>SUMIFS('hauled fish'!$Q$3:$Q$3207,'hauled fish'!$P$3:$P$3207,'hauled Hat'!D$4,'hauled fish'!$K$3:$K$3207,'hauled Hat'!$B42,'hauled fish'!$D$3:$D$3207,"F")</f>
        <v>0</v>
      </c>
      <c r="E42">
        <f>SUMIFS('hauled fish'!$Q$3:$Q$3207,'hauled fish'!$P$3:$P$3207,'hauled Hat'!E$4,'hauled fish'!$K$3:$K$3207,'hauled Hat'!$B42,'hauled fish'!$D$3:$D$3207,"F")</f>
        <v>0</v>
      </c>
      <c r="F42">
        <f>SUMIFS('hauled fish'!$Q$3:$Q$3207,'hauled fish'!$P$3:$P$3207,'hauled Hat'!F$4,'hauled fish'!$K$3:$K$3207,'hauled Hat'!$B42,'hauled fish'!$D$3:$D$3207,"F")</f>
        <v>0</v>
      </c>
      <c r="G42">
        <f>SUMIFS('hauled fish'!$Q$3:$Q$3207,'hauled fish'!$P$3:$P$3207,'hauled Hat'!G$4,'hauled fish'!$K$3:$K$3207,'hauled Hat'!$B42,'hauled fish'!$D$3:$D$3207,"F")</f>
        <v>0</v>
      </c>
      <c r="H42">
        <f>SUMIFS('hauled fish'!$Q$3:$Q$3207,'hauled fish'!$P$3:$P$3207,'hauled Hat'!H$4,'hauled fish'!$K$3:$K$3207,'hauled Hat'!$B42,'hauled fish'!$D$3:$D$3207,"F")</f>
        <v>0</v>
      </c>
      <c r="I42">
        <f>SUMIFS('hauled fish'!$Q$3:$Q$3207,'hauled fish'!$P$3:$P$3207,'hauled Hat'!I$4,'hauled fish'!$K$3:$K$3207,'hauled Hat'!$B42,'hauled fish'!$D$3:$D$3207,"F")</f>
        <v>0</v>
      </c>
      <c r="J42">
        <f>SUMIFS('hauled fish'!$Q$3:$Q$3207,'hauled fish'!$P$3:$P$3207,'hauled Hat'!J$4,'hauled fish'!$K$3:$K$3207,'hauled Hat'!$B42,'hauled fish'!$D$3:$D$3207,"F")</f>
        <v>0</v>
      </c>
      <c r="K42">
        <f>SUMIFS('hauled fish'!$Q$3:$Q$3207,'hauled fish'!$P$3:$P$3207,'hauled Hat'!K$4,'hauled fish'!$K$3:$K$3207,'hauled Hat'!$B42,'hauled fish'!$D$3:$D$3207,"F")</f>
        <v>2</v>
      </c>
      <c r="L42">
        <f>SUMIFS('hauled fish'!$Q$3:$Q$3207,'hauled fish'!$P$3:$P$3207,'hauled Hat'!L$4,'hauled fish'!$K$3:$K$3207,'hauled Hat'!$B42,'hauled fish'!$D$3:$D$3207,"F")</f>
        <v>6</v>
      </c>
      <c r="M42">
        <f>SUMIFS('hauled fish'!$Q$3:$Q$3207,'hauled fish'!$P$3:$P$3207,'hauled Hat'!M$4,'hauled fish'!$K$3:$K$3207,'hauled Hat'!$B42,'hauled fish'!$D$3:$D$3207,"F")</f>
        <v>3</v>
      </c>
      <c r="N42">
        <f>SUMIFS('hauled fish'!$Q$3:$Q$3207,'hauled fish'!$P$3:$P$3207,'hauled Hat'!N$4,'hauled fish'!$K$3:$K$3207,'hauled Hat'!$B42,'hauled fish'!$D$3:$D$3207,"F")</f>
        <v>1</v>
      </c>
      <c r="O42">
        <f>SUMIFS('hauled fish'!$Q$3:$Q$3207,'hauled fish'!$P$3:$P$3207,'hauled Hat'!O$4,'hauled fish'!$K$3:$K$3207,'hauled Hat'!$B42,'hauled fish'!$D$3:$D$3207,"F")</f>
        <v>0</v>
      </c>
      <c r="P42">
        <f>SUMIFS('hauled fish'!$Q$3:$Q$3207,'hauled fish'!$P$3:$P$3207,'hauled Hat'!P$4,'hauled fish'!$K$3:$K$3207,'hauled Hat'!$B42,'hauled fish'!$D$3:$D$3207,"F")</f>
        <v>0</v>
      </c>
      <c r="Q42" s="180">
        <f t="shared" si="2"/>
        <v>0</v>
      </c>
      <c r="R42" s="19">
        <f t="shared" si="3"/>
        <v>0</v>
      </c>
      <c r="S42" s="19">
        <f t="shared" si="4"/>
        <v>0</v>
      </c>
      <c r="T42" s="19">
        <f t="shared" si="5"/>
        <v>0</v>
      </c>
      <c r="U42" s="19">
        <f t="shared" si="6"/>
        <v>0</v>
      </c>
      <c r="V42" s="19">
        <f t="shared" si="7"/>
        <v>0</v>
      </c>
      <c r="W42" s="19">
        <f t="shared" si="8"/>
        <v>0</v>
      </c>
      <c r="X42" s="19">
        <f t="shared" si="9"/>
        <v>2.0512820512820511</v>
      </c>
      <c r="Y42" s="19">
        <f t="shared" si="10"/>
        <v>6.097165991902834</v>
      </c>
      <c r="Z42" s="19">
        <f t="shared" si="11"/>
        <v>3.046875</v>
      </c>
      <c r="AA42" s="19">
        <f t="shared" si="12"/>
        <v>1</v>
      </c>
      <c r="AB42" s="19">
        <f t="shared" si="13"/>
        <v>0</v>
      </c>
      <c r="AC42" s="19">
        <f t="shared" si="14"/>
        <v>0</v>
      </c>
      <c r="AD42" s="15">
        <f>VLOOKUP('hauled Hat'!C42,'cwt rel info'!$A$6:$AD$217,26,FALSE)</f>
        <v>0.44446794916073773</v>
      </c>
      <c r="AE42" s="19">
        <f t="shared" si="17"/>
        <v>0</v>
      </c>
      <c r="AF42" s="19">
        <f t="shared" si="18"/>
        <v>0</v>
      </c>
      <c r="AG42" s="19">
        <f t="shared" si="19"/>
        <v>0</v>
      </c>
      <c r="AH42" s="19">
        <f t="shared" si="20"/>
        <v>0</v>
      </c>
      <c r="AI42" s="19">
        <f t="shared" si="21"/>
        <v>0</v>
      </c>
      <c r="AJ42" s="19">
        <f t="shared" si="22"/>
        <v>0</v>
      </c>
      <c r="AK42" s="19">
        <f t="shared" si="23"/>
        <v>0</v>
      </c>
      <c r="AL42" s="19">
        <f t="shared" si="24"/>
        <v>2.5638584895721643</v>
      </c>
      <c r="AM42" s="19">
        <f t="shared" si="25"/>
        <v>7.6207320104519995</v>
      </c>
      <c r="AN42" s="19">
        <f t="shared" si="26"/>
        <v>3.8082312135149046</v>
      </c>
      <c r="AO42" s="19">
        <f t="shared" si="27"/>
        <v>1.2498810136664302</v>
      </c>
      <c r="AP42" s="19">
        <f t="shared" si="28"/>
        <v>0</v>
      </c>
      <c r="AQ42" s="19">
        <f t="shared" si="29"/>
        <v>0</v>
      </c>
      <c r="AS42" s="19">
        <f t="shared" si="30"/>
        <v>0</v>
      </c>
      <c r="AT42" s="19">
        <f t="shared" si="31"/>
        <v>0</v>
      </c>
      <c r="AU42" s="19">
        <f t="shared" si="46"/>
        <v>0</v>
      </c>
      <c r="AV42" s="19">
        <f t="shared" si="32"/>
        <v>0</v>
      </c>
      <c r="AW42" s="19">
        <f t="shared" si="33"/>
        <v>0</v>
      </c>
      <c r="AX42" s="19">
        <f t="shared" si="34"/>
        <v>0</v>
      </c>
      <c r="AY42" s="19">
        <f t="shared" si="35"/>
        <v>0</v>
      </c>
      <c r="AZ42" s="19">
        <f t="shared" si="36"/>
        <v>4.0567149410538601</v>
      </c>
      <c r="BA42" s="19">
        <f t="shared" si="37"/>
        <v>11.970011629589523</v>
      </c>
      <c r="BB42" s="19">
        <f t="shared" si="38"/>
        <v>6.52736874062475</v>
      </c>
      <c r="BC42" s="19">
        <f t="shared" si="39"/>
        <v>1.4296642490828426</v>
      </c>
      <c r="BD42" s="19">
        <f t="shared" si="40"/>
        <v>0</v>
      </c>
      <c r="BE42" s="19">
        <f t="shared" si="41"/>
        <v>0</v>
      </c>
      <c r="BG42" s="19" t="str">
        <f>VLOOKUP(C42,'cwt rel info'!$A$6:$AD$217,5,FALSE)</f>
        <v>NLVA</v>
      </c>
      <c r="BH42" s="19" t="str">
        <f>VLOOKUP(C42,'cwt rel info'!$A$6:$AD$217,3,FALSE)</f>
        <v>subyearling</v>
      </c>
      <c r="BI42" s="18">
        <f>VLOOKUP(C42,'cwt rel info'!$A$6:$AD$217,4,FALSE)</f>
        <v>2018</v>
      </c>
      <c r="BJ42" s="18">
        <f t="shared" si="42"/>
        <v>4</v>
      </c>
      <c r="BK42" s="19">
        <f t="shared" si="43"/>
        <v>23.983759560350979</v>
      </c>
      <c r="BM42" s="18">
        <f t="shared" si="44"/>
        <v>23.983759560350979</v>
      </c>
      <c r="BN42" s="18">
        <f t="shared" ref="BN42:BO42" si="89">BK91</f>
        <v>9.3925609536933905</v>
      </c>
      <c r="BO42" s="18">
        <f t="shared" si="89"/>
        <v>0</v>
      </c>
    </row>
    <row r="43" spans="2:67" x14ac:dyDescent="0.35">
      <c r="B43" s="25" t="s">
        <v>9108</v>
      </c>
      <c r="C43" s="25">
        <f>VLOOKUP(B43,'hauled fish'!$K$3:$N$2391,4,FALSE)</f>
        <v>220272</v>
      </c>
      <c r="D43">
        <f>SUMIFS('hauled fish'!$Q$3:$Q$3207,'hauled fish'!$P$3:$P$3207,'hauled Hat'!D$4,'hauled fish'!$K$3:$K$3207,'hauled Hat'!$B43,'hauled fish'!$D$3:$D$3207,"F")</f>
        <v>0</v>
      </c>
      <c r="E43">
        <f>SUMIFS('hauled fish'!$Q$3:$Q$3207,'hauled fish'!$P$3:$P$3207,'hauled Hat'!E$4,'hauled fish'!$K$3:$K$3207,'hauled Hat'!$B43,'hauled fish'!$D$3:$D$3207,"F")</f>
        <v>0</v>
      </c>
      <c r="F43">
        <f>SUMIFS('hauled fish'!$Q$3:$Q$3207,'hauled fish'!$P$3:$P$3207,'hauled Hat'!F$4,'hauled fish'!$K$3:$K$3207,'hauled Hat'!$B43,'hauled fish'!$D$3:$D$3207,"F")</f>
        <v>0</v>
      </c>
      <c r="G43">
        <f>SUMIFS('hauled fish'!$Q$3:$Q$3207,'hauled fish'!$P$3:$P$3207,'hauled Hat'!G$4,'hauled fish'!$K$3:$K$3207,'hauled Hat'!$B43,'hauled fish'!$D$3:$D$3207,"F")</f>
        <v>0</v>
      </c>
      <c r="H43">
        <f>SUMIFS('hauled fish'!$Q$3:$Q$3207,'hauled fish'!$P$3:$P$3207,'hauled Hat'!H$4,'hauled fish'!$K$3:$K$3207,'hauled Hat'!$B43,'hauled fish'!$D$3:$D$3207,"F")</f>
        <v>0</v>
      </c>
      <c r="I43">
        <f>SUMIFS('hauled fish'!$Q$3:$Q$3207,'hauled fish'!$P$3:$P$3207,'hauled Hat'!I$4,'hauled fish'!$K$3:$K$3207,'hauled Hat'!$B43,'hauled fish'!$D$3:$D$3207,"F")</f>
        <v>0</v>
      </c>
      <c r="J43">
        <f>SUMIFS('hauled fish'!$Q$3:$Q$3207,'hauled fish'!$P$3:$P$3207,'hauled Hat'!J$4,'hauled fish'!$K$3:$K$3207,'hauled Hat'!$B43,'hauled fish'!$D$3:$D$3207,"F")</f>
        <v>1</v>
      </c>
      <c r="K43">
        <f>SUMIFS('hauled fish'!$Q$3:$Q$3207,'hauled fish'!$P$3:$P$3207,'hauled Hat'!K$4,'hauled fish'!$K$3:$K$3207,'hauled Hat'!$B43,'hauled fish'!$D$3:$D$3207,"F")</f>
        <v>4</v>
      </c>
      <c r="L43">
        <f>SUMIFS('hauled fish'!$Q$3:$Q$3207,'hauled fish'!$P$3:$P$3207,'hauled Hat'!L$4,'hauled fish'!$K$3:$K$3207,'hauled Hat'!$B43,'hauled fish'!$D$3:$D$3207,"F")</f>
        <v>5</v>
      </c>
      <c r="M43">
        <f>SUMIFS('hauled fish'!$Q$3:$Q$3207,'hauled fish'!$P$3:$P$3207,'hauled Hat'!M$4,'hauled fish'!$K$3:$K$3207,'hauled Hat'!$B43,'hauled fish'!$D$3:$D$3207,"F")</f>
        <v>7</v>
      </c>
      <c r="N43">
        <f>SUMIFS('hauled fish'!$Q$3:$Q$3207,'hauled fish'!$P$3:$P$3207,'hauled Hat'!N$4,'hauled fish'!$K$3:$K$3207,'hauled Hat'!$B43,'hauled fish'!$D$3:$D$3207,"F")</f>
        <v>1</v>
      </c>
      <c r="O43">
        <f>SUMIFS('hauled fish'!$Q$3:$Q$3207,'hauled fish'!$P$3:$P$3207,'hauled Hat'!O$4,'hauled fish'!$K$3:$K$3207,'hauled Hat'!$B43,'hauled fish'!$D$3:$D$3207,"F")</f>
        <v>0</v>
      </c>
      <c r="P43">
        <f>SUMIFS('hauled fish'!$Q$3:$Q$3207,'hauled fish'!$P$3:$P$3207,'hauled Hat'!P$4,'hauled fish'!$K$3:$K$3207,'hauled Hat'!$B43,'hauled fish'!$D$3:$D$3207,"F")</f>
        <v>0</v>
      </c>
      <c r="Q43" s="180">
        <f t="shared" si="2"/>
        <v>0</v>
      </c>
      <c r="R43" s="19">
        <f t="shared" si="3"/>
        <v>0</v>
      </c>
      <c r="S43" s="19">
        <f t="shared" si="4"/>
        <v>0</v>
      </c>
      <c r="T43" s="19">
        <f t="shared" si="5"/>
        <v>0</v>
      </c>
      <c r="U43" s="19">
        <f t="shared" si="6"/>
        <v>0</v>
      </c>
      <c r="V43" s="19">
        <f t="shared" si="7"/>
        <v>0</v>
      </c>
      <c r="W43" s="19">
        <f t="shared" si="8"/>
        <v>1.1071428571428572</v>
      </c>
      <c r="X43" s="19">
        <f t="shared" si="9"/>
        <v>4.1025641025641022</v>
      </c>
      <c r="Y43" s="19">
        <f t="shared" si="10"/>
        <v>5.0809716599190287</v>
      </c>
      <c r="Z43" s="19">
        <f t="shared" si="11"/>
        <v>7.109375</v>
      </c>
      <c r="AA43" s="19">
        <f t="shared" si="12"/>
        <v>1</v>
      </c>
      <c r="AB43" s="19">
        <f t="shared" si="13"/>
        <v>0</v>
      </c>
      <c r="AC43" s="19">
        <f t="shared" si="14"/>
        <v>0</v>
      </c>
      <c r="AD43" s="15">
        <f>VLOOKUP('hauled Hat'!C43,'cwt rel info'!$A$6:$AD$217,26,FALSE)</f>
        <v>0.24795949481984697</v>
      </c>
      <c r="AE43" s="19">
        <f t="shared" si="17"/>
        <v>0</v>
      </c>
      <c r="AF43" s="19">
        <f t="shared" si="18"/>
        <v>0</v>
      </c>
      <c r="AG43" s="19">
        <f t="shared" si="19"/>
        <v>0</v>
      </c>
      <c r="AH43" s="19">
        <f t="shared" si="20"/>
        <v>0</v>
      </c>
      <c r="AI43" s="19">
        <f t="shared" si="21"/>
        <v>0</v>
      </c>
      <c r="AJ43" s="19">
        <f t="shared" si="22"/>
        <v>0</v>
      </c>
      <c r="AK43" s="19">
        <f t="shared" si="23"/>
        <v>3.357872116158501</v>
      </c>
      <c r="AL43" s="19">
        <f t="shared" si="24"/>
        <v>12.442735384938034</v>
      </c>
      <c r="AM43" s="19">
        <f t="shared" si="25"/>
        <v>15.410164054043324</v>
      </c>
      <c r="AN43" s="19">
        <f t="shared" si="26"/>
        <v>21.562142520090376</v>
      </c>
      <c r="AO43" s="19">
        <f t="shared" si="27"/>
        <v>3.032916750078646</v>
      </c>
      <c r="AP43" s="19">
        <f t="shared" si="28"/>
        <v>0</v>
      </c>
      <c r="AQ43" s="19">
        <f t="shared" si="29"/>
        <v>0</v>
      </c>
      <c r="AS43" s="19">
        <f t="shared" si="30"/>
        <v>0</v>
      </c>
      <c r="AT43" s="19">
        <f t="shared" si="31"/>
        <v>0</v>
      </c>
      <c r="AU43" s="19">
        <f t="shared" si="46"/>
        <v>0</v>
      </c>
      <c r="AV43" s="19">
        <f t="shared" si="32"/>
        <v>0</v>
      </c>
      <c r="AW43" s="19">
        <f t="shared" si="33"/>
        <v>0</v>
      </c>
      <c r="AX43" s="19">
        <f t="shared" si="34"/>
        <v>0</v>
      </c>
      <c r="AY43" s="19">
        <f t="shared" si="35"/>
        <v>2.6599398657953675</v>
      </c>
      <c r="AZ43" s="19">
        <f t="shared" si="36"/>
        <v>13.835188146040927</v>
      </c>
      <c r="BA43" s="19">
        <f t="shared" si="37"/>
        <v>16.956670033342967</v>
      </c>
      <c r="BB43" s="19">
        <f t="shared" si="38"/>
        <v>26.815873336892437</v>
      </c>
      <c r="BC43" s="19">
        <f t="shared" si="39"/>
        <v>2.0426079632417711</v>
      </c>
      <c r="BD43" s="19">
        <f t="shared" si="40"/>
        <v>0</v>
      </c>
      <c r="BE43" s="19">
        <f t="shared" si="41"/>
        <v>0</v>
      </c>
      <c r="BG43" s="19" t="str">
        <f>VLOOKUP(C43,'cwt rel info'!$A$6:$AD$217,5,FALSE)</f>
        <v>NPTH</v>
      </c>
      <c r="BH43" s="19" t="str">
        <f>VLOOKUP(C43,'cwt rel info'!$A$6:$AD$217,3,FALSE)</f>
        <v>subyearling</v>
      </c>
      <c r="BI43" s="18">
        <f>VLOOKUP(C43,'cwt rel info'!$A$6:$AD$217,4,FALSE)</f>
        <v>2018</v>
      </c>
      <c r="BJ43" s="18">
        <f t="shared" si="42"/>
        <v>4</v>
      </c>
      <c r="BK43" s="19">
        <f t="shared" si="43"/>
        <v>62.310279345313468</v>
      </c>
      <c r="BM43" s="18">
        <f t="shared" si="44"/>
        <v>62.310279345313468</v>
      </c>
      <c r="BN43" s="18">
        <f t="shared" ref="BN43:BO43" si="90">BK92</f>
        <v>65.157821802419491</v>
      </c>
      <c r="BO43" s="18">
        <f t="shared" si="90"/>
        <v>0</v>
      </c>
    </row>
    <row r="44" spans="2:67" x14ac:dyDescent="0.35">
      <c r="B44" s="25" t="s">
        <v>9061</v>
      </c>
      <c r="C44" s="25">
        <f>VLOOKUP(B44,'hauled fish'!$K$3:$N$2391,4,FALSE)</f>
        <v>220276</v>
      </c>
      <c r="D44">
        <f>SUMIFS('hauled fish'!$Q$3:$Q$3207,'hauled fish'!$P$3:$P$3207,'hauled Hat'!D$4,'hauled fish'!$K$3:$K$3207,'hauled Hat'!$B44,'hauled fish'!$D$3:$D$3207,"F")</f>
        <v>0</v>
      </c>
      <c r="E44">
        <f>SUMIFS('hauled fish'!$Q$3:$Q$3207,'hauled fish'!$P$3:$P$3207,'hauled Hat'!E$4,'hauled fish'!$K$3:$K$3207,'hauled Hat'!$B44,'hauled fish'!$D$3:$D$3207,"F")</f>
        <v>0</v>
      </c>
      <c r="F44">
        <f>SUMIFS('hauled fish'!$Q$3:$Q$3207,'hauled fish'!$P$3:$P$3207,'hauled Hat'!F$4,'hauled fish'!$K$3:$K$3207,'hauled Hat'!$B44,'hauled fish'!$D$3:$D$3207,"F")</f>
        <v>0</v>
      </c>
      <c r="G44">
        <f>SUMIFS('hauled fish'!$Q$3:$Q$3207,'hauled fish'!$P$3:$P$3207,'hauled Hat'!G$4,'hauled fish'!$K$3:$K$3207,'hauled Hat'!$B44,'hauled fish'!$D$3:$D$3207,"F")</f>
        <v>0</v>
      </c>
      <c r="H44">
        <f>SUMIFS('hauled fish'!$Q$3:$Q$3207,'hauled fish'!$P$3:$P$3207,'hauled Hat'!H$4,'hauled fish'!$K$3:$K$3207,'hauled Hat'!$B44,'hauled fish'!$D$3:$D$3207,"F")</f>
        <v>0</v>
      </c>
      <c r="I44">
        <f>SUMIFS('hauled fish'!$Q$3:$Q$3207,'hauled fish'!$P$3:$P$3207,'hauled Hat'!I$4,'hauled fish'!$K$3:$K$3207,'hauled Hat'!$B44,'hauled fish'!$D$3:$D$3207,"F")</f>
        <v>0</v>
      </c>
      <c r="J44">
        <f>SUMIFS('hauled fish'!$Q$3:$Q$3207,'hauled fish'!$P$3:$P$3207,'hauled Hat'!J$4,'hauled fish'!$K$3:$K$3207,'hauled Hat'!$B44,'hauled fish'!$D$3:$D$3207,"F")</f>
        <v>0</v>
      </c>
      <c r="K44">
        <f>SUMIFS('hauled fish'!$Q$3:$Q$3207,'hauled fish'!$P$3:$P$3207,'hauled Hat'!K$4,'hauled fish'!$K$3:$K$3207,'hauled Hat'!$B44,'hauled fish'!$D$3:$D$3207,"F")</f>
        <v>0</v>
      </c>
      <c r="L44">
        <f>SUMIFS('hauled fish'!$Q$3:$Q$3207,'hauled fish'!$P$3:$P$3207,'hauled Hat'!L$4,'hauled fish'!$K$3:$K$3207,'hauled Hat'!$B44,'hauled fish'!$D$3:$D$3207,"F")</f>
        <v>0</v>
      </c>
      <c r="M44">
        <f>SUMIFS('hauled fish'!$Q$3:$Q$3207,'hauled fish'!$P$3:$P$3207,'hauled Hat'!M$4,'hauled fish'!$K$3:$K$3207,'hauled Hat'!$B44,'hauled fish'!$D$3:$D$3207,"F")</f>
        <v>0</v>
      </c>
      <c r="N44">
        <f>SUMIFS('hauled fish'!$Q$3:$Q$3207,'hauled fish'!$P$3:$P$3207,'hauled Hat'!N$4,'hauled fish'!$K$3:$K$3207,'hauled Hat'!$B44,'hauled fish'!$D$3:$D$3207,"F")</f>
        <v>0</v>
      </c>
      <c r="O44">
        <f>SUMIFS('hauled fish'!$Q$3:$Q$3207,'hauled fish'!$P$3:$P$3207,'hauled Hat'!O$4,'hauled fish'!$K$3:$K$3207,'hauled Hat'!$B44,'hauled fish'!$D$3:$D$3207,"F")</f>
        <v>0</v>
      </c>
      <c r="P44">
        <f>SUMIFS('hauled fish'!$Q$3:$Q$3207,'hauled fish'!$P$3:$P$3207,'hauled Hat'!P$4,'hauled fish'!$K$3:$K$3207,'hauled Hat'!$B44,'hauled fish'!$D$3:$D$3207,"F")</f>
        <v>0</v>
      </c>
      <c r="Q44" s="180">
        <f t="shared" si="2"/>
        <v>0</v>
      </c>
      <c r="R44" s="19">
        <f t="shared" si="3"/>
        <v>0</v>
      </c>
      <c r="S44" s="19">
        <f t="shared" si="4"/>
        <v>0</v>
      </c>
      <c r="T44" s="19">
        <f t="shared" si="5"/>
        <v>0</v>
      </c>
      <c r="U44" s="19">
        <f t="shared" si="6"/>
        <v>0</v>
      </c>
      <c r="V44" s="19">
        <f t="shared" si="7"/>
        <v>0</v>
      </c>
      <c r="W44" s="19">
        <f t="shared" si="8"/>
        <v>0</v>
      </c>
      <c r="X44" s="19">
        <f t="shared" si="9"/>
        <v>0</v>
      </c>
      <c r="Y44" s="19">
        <f t="shared" si="10"/>
        <v>0</v>
      </c>
      <c r="Z44" s="19">
        <f t="shared" si="11"/>
        <v>0</v>
      </c>
      <c r="AA44" s="19">
        <f t="shared" si="12"/>
        <v>0</v>
      </c>
      <c r="AB44" s="19">
        <f t="shared" si="13"/>
        <v>0</v>
      </c>
      <c r="AC44" s="19">
        <f t="shared" si="14"/>
        <v>0</v>
      </c>
      <c r="AD44" s="15">
        <f>VLOOKUP('hauled Hat'!C44,'cwt rel info'!$A$6:$AD$217,26,FALSE)</f>
        <v>0.48280222677449008</v>
      </c>
      <c r="AE44" s="19">
        <f t="shared" si="17"/>
        <v>0</v>
      </c>
      <c r="AF44" s="19">
        <f t="shared" si="18"/>
        <v>0</v>
      </c>
      <c r="AG44" s="19">
        <f t="shared" si="19"/>
        <v>0</v>
      </c>
      <c r="AH44" s="19">
        <f t="shared" si="20"/>
        <v>0</v>
      </c>
      <c r="AI44" s="19">
        <f t="shared" si="21"/>
        <v>0</v>
      </c>
      <c r="AJ44" s="19">
        <f t="shared" si="22"/>
        <v>0</v>
      </c>
      <c r="AK44" s="19">
        <f t="shared" si="23"/>
        <v>0</v>
      </c>
      <c r="AL44" s="19">
        <f t="shared" si="24"/>
        <v>0</v>
      </c>
      <c r="AM44" s="19">
        <f t="shared" si="25"/>
        <v>0</v>
      </c>
      <c r="AN44" s="19">
        <f t="shared" si="26"/>
        <v>0</v>
      </c>
      <c r="AO44" s="19">
        <f t="shared" si="27"/>
        <v>0</v>
      </c>
      <c r="AP44" s="19">
        <f t="shared" si="28"/>
        <v>0</v>
      </c>
      <c r="AQ44" s="19">
        <f t="shared" si="29"/>
        <v>0</v>
      </c>
      <c r="AS44" s="19">
        <f t="shared" si="30"/>
        <v>0</v>
      </c>
      <c r="AT44" s="19">
        <f t="shared" si="31"/>
        <v>0</v>
      </c>
      <c r="AU44" s="19">
        <f t="shared" si="46"/>
        <v>0</v>
      </c>
      <c r="AV44" s="19">
        <f t="shared" si="32"/>
        <v>0</v>
      </c>
      <c r="AW44" s="19">
        <f t="shared" si="33"/>
        <v>0</v>
      </c>
      <c r="AX44" s="19">
        <f t="shared" si="34"/>
        <v>0</v>
      </c>
      <c r="AY44" s="19">
        <f t="shared" si="35"/>
        <v>0</v>
      </c>
      <c r="AZ44" s="19">
        <f t="shared" si="36"/>
        <v>0</v>
      </c>
      <c r="BA44" s="19">
        <f t="shared" si="37"/>
        <v>0</v>
      </c>
      <c r="BB44" s="19">
        <f t="shared" si="38"/>
        <v>0</v>
      </c>
      <c r="BC44" s="19">
        <f t="shared" si="39"/>
        <v>0</v>
      </c>
      <c r="BD44" s="19">
        <f t="shared" si="40"/>
        <v>0</v>
      </c>
      <c r="BE44" s="19">
        <f t="shared" si="41"/>
        <v>0</v>
      </c>
      <c r="BG44" s="19" t="str">
        <f>VLOOKUP(C44,'cwt rel info'!$A$6:$AD$217,5,FALSE)</f>
        <v>CFA</v>
      </c>
      <c r="BH44" s="19" t="str">
        <f>VLOOKUP(C44,'cwt rel info'!$A$6:$AD$217,3,FALSE)</f>
        <v>subyearling</v>
      </c>
      <c r="BI44" s="18">
        <f>VLOOKUP(C44,'cwt rel info'!$A$6:$AD$217,4,FALSE)</f>
        <v>2019</v>
      </c>
      <c r="BJ44" s="18">
        <f t="shared" si="42"/>
        <v>3</v>
      </c>
      <c r="BK44" s="19">
        <f t="shared" si="43"/>
        <v>0</v>
      </c>
      <c r="BM44" s="18">
        <f t="shared" si="44"/>
        <v>0</v>
      </c>
      <c r="BN44" s="18">
        <f t="shared" ref="BN44:BO44" si="91">BK93</f>
        <v>7.5914943276437281</v>
      </c>
      <c r="BO44" s="18">
        <f t="shared" si="91"/>
        <v>0</v>
      </c>
    </row>
    <row r="45" spans="2:67" x14ac:dyDescent="0.35">
      <c r="B45" s="25" t="s">
        <v>9077</v>
      </c>
      <c r="C45" s="25">
        <f>VLOOKUP(B45,'hauled fish'!$K$3:$N$2391,4,FALSE)</f>
        <v>220275</v>
      </c>
      <c r="D45">
        <f>SUMIFS('hauled fish'!$Q$3:$Q$3207,'hauled fish'!$P$3:$P$3207,'hauled Hat'!D$4,'hauled fish'!$K$3:$K$3207,'hauled Hat'!$B45,'hauled fish'!$D$3:$D$3207,"F")</f>
        <v>0</v>
      </c>
      <c r="E45">
        <f>SUMIFS('hauled fish'!$Q$3:$Q$3207,'hauled fish'!$P$3:$P$3207,'hauled Hat'!E$4,'hauled fish'!$K$3:$K$3207,'hauled Hat'!$B45,'hauled fish'!$D$3:$D$3207,"F")</f>
        <v>0</v>
      </c>
      <c r="F45">
        <f>SUMIFS('hauled fish'!$Q$3:$Q$3207,'hauled fish'!$P$3:$P$3207,'hauled Hat'!F$4,'hauled fish'!$K$3:$K$3207,'hauled Hat'!$B45,'hauled fish'!$D$3:$D$3207,"F")</f>
        <v>0</v>
      </c>
      <c r="G45">
        <f>SUMIFS('hauled fish'!$Q$3:$Q$3207,'hauled fish'!$P$3:$P$3207,'hauled Hat'!G$4,'hauled fish'!$K$3:$K$3207,'hauled Hat'!$B45,'hauled fish'!$D$3:$D$3207,"F")</f>
        <v>0</v>
      </c>
      <c r="H45">
        <f>SUMIFS('hauled fish'!$Q$3:$Q$3207,'hauled fish'!$P$3:$P$3207,'hauled Hat'!H$4,'hauled fish'!$K$3:$K$3207,'hauled Hat'!$B45,'hauled fish'!$D$3:$D$3207,"F")</f>
        <v>0</v>
      </c>
      <c r="I45">
        <f>SUMIFS('hauled fish'!$Q$3:$Q$3207,'hauled fish'!$P$3:$P$3207,'hauled Hat'!I$4,'hauled fish'!$K$3:$K$3207,'hauled Hat'!$B45,'hauled fish'!$D$3:$D$3207,"F")</f>
        <v>0</v>
      </c>
      <c r="J45">
        <f>SUMIFS('hauled fish'!$Q$3:$Q$3207,'hauled fish'!$P$3:$P$3207,'hauled Hat'!J$4,'hauled fish'!$K$3:$K$3207,'hauled Hat'!$B45,'hauled fish'!$D$3:$D$3207,"F")</f>
        <v>0</v>
      </c>
      <c r="K45">
        <f>SUMIFS('hauled fish'!$Q$3:$Q$3207,'hauled fish'!$P$3:$P$3207,'hauled Hat'!K$4,'hauled fish'!$K$3:$K$3207,'hauled Hat'!$B45,'hauled fish'!$D$3:$D$3207,"F")</f>
        <v>0</v>
      </c>
      <c r="L45">
        <f>SUMIFS('hauled fish'!$Q$3:$Q$3207,'hauled fish'!$P$3:$P$3207,'hauled Hat'!L$4,'hauled fish'!$K$3:$K$3207,'hauled Hat'!$B45,'hauled fish'!$D$3:$D$3207,"F")</f>
        <v>0</v>
      </c>
      <c r="M45">
        <f>SUMIFS('hauled fish'!$Q$3:$Q$3207,'hauled fish'!$P$3:$P$3207,'hauled Hat'!M$4,'hauled fish'!$K$3:$K$3207,'hauled Hat'!$B45,'hauled fish'!$D$3:$D$3207,"F")</f>
        <v>0</v>
      </c>
      <c r="N45">
        <f>SUMIFS('hauled fish'!$Q$3:$Q$3207,'hauled fish'!$P$3:$P$3207,'hauled Hat'!N$4,'hauled fish'!$K$3:$K$3207,'hauled Hat'!$B45,'hauled fish'!$D$3:$D$3207,"F")</f>
        <v>0</v>
      </c>
      <c r="O45">
        <f>SUMIFS('hauled fish'!$Q$3:$Q$3207,'hauled fish'!$P$3:$P$3207,'hauled Hat'!O$4,'hauled fish'!$K$3:$K$3207,'hauled Hat'!$B45,'hauled fish'!$D$3:$D$3207,"F")</f>
        <v>0</v>
      </c>
      <c r="P45">
        <f>SUMIFS('hauled fish'!$Q$3:$Q$3207,'hauled fish'!$P$3:$P$3207,'hauled Hat'!P$4,'hauled fish'!$K$3:$K$3207,'hauled Hat'!$B45,'hauled fish'!$D$3:$D$3207,"F")</f>
        <v>0</v>
      </c>
      <c r="Q45" s="180">
        <f t="shared" si="2"/>
        <v>0</v>
      </c>
      <c r="R45" s="19">
        <f t="shared" si="3"/>
        <v>0</v>
      </c>
      <c r="S45" s="19">
        <f t="shared" si="4"/>
        <v>0</v>
      </c>
      <c r="T45" s="19">
        <f t="shared" si="5"/>
        <v>0</v>
      </c>
      <c r="U45" s="19">
        <f t="shared" si="6"/>
        <v>0</v>
      </c>
      <c r="V45" s="19">
        <f t="shared" si="7"/>
        <v>0</v>
      </c>
      <c r="W45" s="19">
        <f t="shared" si="8"/>
        <v>0</v>
      </c>
      <c r="X45" s="19">
        <f t="shared" si="9"/>
        <v>0</v>
      </c>
      <c r="Y45" s="19">
        <f t="shared" si="10"/>
        <v>0</v>
      </c>
      <c r="Z45" s="19">
        <f t="shared" si="11"/>
        <v>0</v>
      </c>
      <c r="AA45" s="19">
        <f t="shared" si="12"/>
        <v>0</v>
      </c>
      <c r="AB45" s="19">
        <f t="shared" si="13"/>
        <v>0</v>
      </c>
      <c r="AC45" s="19">
        <f t="shared" si="14"/>
        <v>0</v>
      </c>
      <c r="AD45" s="15">
        <f>VLOOKUP('hauled Hat'!C45,'cwt rel info'!$A$6:$AD$217,26,FALSE)</f>
        <v>0.6799611270578847</v>
      </c>
      <c r="AE45" s="19">
        <f t="shared" si="17"/>
        <v>0</v>
      </c>
      <c r="AF45" s="19">
        <f t="shared" si="18"/>
        <v>0</v>
      </c>
      <c r="AG45" s="19">
        <f t="shared" si="19"/>
        <v>0</v>
      </c>
      <c r="AH45" s="19">
        <f t="shared" si="20"/>
        <v>0</v>
      </c>
      <c r="AI45" s="19">
        <f t="shared" si="21"/>
        <v>0</v>
      </c>
      <c r="AJ45" s="19">
        <f t="shared" si="22"/>
        <v>0</v>
      </c>
      <c r="AK45" s="19">
        <f t="shared" si="23"/>
        <v>0</v>
      </c>
      <c r="AL45" s="19">
        <f t="shared" si="24"/>
        <v>0</v>
      </c>
      <c r="AM45" s="19">
        <f t="shared" si="25"/>
        <v>0</v>
      </c>
      <c r="AN45" s="19">
        <f t="shared" si="26"/>
        <v>0</v>
      </c>
      <c r="AO45" s="19">
        <f t="shared" si="27"/>
        <v>0</v>
      </c>
      <c r="AP45" s="19">
        <f t="shared" si="28"/>
        <v>0</v>
      </c>
      <c r="AQ45" s="19">
        <f t="shared" si="29"/>
        <v>0</v>
      </c>
      <c r="AS45" s="19">
        <f t="shared" si="30"/>
        <v>0</v>
      </c>
      <c r="AT45" s="19">
        <f t="shared" si="31"/>
        <v>0</v>
      </c>
      <c r="AU45" s="19">
        <f t="shared" si="46"/>
        <v>0</v>
      </c>
      <c r="AV45" s="19">
        <f t="shared" si="32"/>
        <v>0</v>
      </c>
      <c r="AW45" s="19">
        <f t="shared" si="33"/>
        <v>0</v>
      </c>
      <c r="AX45" s="19">
        <f t="shared" si="34"/>
        <v>0</v>
      </c>
      <c r="AY45" s="19">
        <f t="shared" si="35"/>
        <v>0</v>
      </c>
      <c r="AZ45" s="19">
        <f t="shared" si="36"/>
        <v>0</v>
      </c>
      <c r="BA45" s="19">
        <f t="shared" si="37"/>
        <v>0</v>
      </c>
      <c r="BB45" s="19">
        <f t="shared" si="38"/>
        <v>0</v>
      </c>
      <c r="BC45" s="19">
        <f t="shared" si="39"/>
        <v>0</v>
      </c>
      <c r="BD45" s="19">
        <f t="shared" si="40"/>
        <v>0</v>
      </c>
      <c r="BE45" s="19">
        <f t="shared" si="41"/>
        <v>0</v>
      </c>
      <c r="BG45" s="19" t="str">
        <f>VLOOKUP(C45,'cwt rel info'!$A$6:$AD$217,5,FALSE)</f>
        <v>LGA</v>
      </c>
      <c r="BH45" s="19" t="str">
        <f>VLOOKUP(C45,'cwt rel info'!$A$6:$AD$217,3,FALSE)</f>
        <v>subyearling</v>
      </c>
      <c r="BI45" s="18">
        <f>VLOOKUP(C45,'cwt rel info'!$A$6:$AD$217,4,FALSE)</f>
        <v>2019</v>
      </c>
      <c r="BJ45" s="18">
        <f t="shared" si="42"/>
        <v>3</v>
      </c>
      <c r="BK45" s="19">
        <f t="shared" si="43"/>
        <v>0</v>
      </c>
      <c r="BM45" s="18">
        <f t="shared" si="44"/>
        <v>0</v>
      </c>
      <c r="BN45" s="18">
        <f t="shared" ref="BN45:BO45" si="92">BK94</f>
        <v>2.175113172670331</v>
      </c>
      <c r="BO45" s="18">
        <f t="shared" si="92"/>
        <v>0</v>
      </c>
    </row>
    <row r="46" spans="2:67" x14ac:dyDescent="0.35">
      <c r="B46" s="25" t="s">
        <v>9064</v>
      </c>
      <c r="C46" s="25">
        <f>VLOOKUP(B46,'hauled fish'!$K$3:$N$2391,4,FALSE)</f>
        <v>220277</v>
      </c>
      <c r="D46">
        <f>SUMIFS('hauled fish'!$Q$3:$Q$3207,'hauled fish'!$P$3:$P$3207,'hauled Hat'!D$4,'hauled fish'!$K$3:$K$3207,'hauled Hat'!$B46,'hauled fish'!$D$3:$D$3207,"F")</f>
        <v>0</v>
      </c>
      <c r="E46">
        <f>SUMIFS('hauled fish'!$Q$3:$Q$3207,'hauled fish'!$P$3:$P$3207,'hauled Hat'!E$4,'hauled fish'!$K$3:$K$3207,'hauled Hat'!$B46,'hauled fish'!$D$3:$D$3207,"F")</f>
        <v>0</v>
      </c>
      <c r="F46">
        <f>SUMIFS('hauled fish'!$Q$3:$Q$3207,'hauled fish'!$P$3:$P$3207,'hauled Hat'!F$4,'hauled fish'!$K$3:$K$3207,'hauled Hat'!$B46,'hauled fish'!$D$3:$D$3207,"F")</f>
        <v>0</v>
      </c>
      <c r="G46">
        <f>SUMIFS('hauled fish'!$Q$3:$Q$3207,'hauled fish'!$P$3:$P$3207,'hauled Hat'!G$4,'hauled fish'!$K$3:$K$3207,'hauled Hat'!$B46,'hauled fish'!$D$3:$D$3207,"F")</f>
        <v>0</v>
      </c>
      <c r="H46">
        <f>SUMIFS('hauled fish'!$Q$3:$Q$3207,'hauled fish'!$P$3:$P$3207,'hauled Hat'!H$4,'hauled fish'!$K$3:$K$3207,'hauled Hat'!$B46,'hauled fish'!$D$3:$D$3207,"F")</f>
        <v>0</v>
      </c>
      <c r="I46">
        <f>SUMIFS('hauled fish'!$Q$3:$Q$3207,'hauled fish'!$P$3:$P$3207,'hauled Hat'!I$4,'hauled fish'!$K$3:$K$3207,'hauled Hat'!$B46,'hauled fish'!$D$3:$D$3207,"F")</f>
        <v>0</v>
      </c>
      <c r="J46">
        <f>SUMIFS('hauled fish'!$Q$3:$Q$3207,'hauled fish'!$P$3:$P$3207,'hauled Hat'!J$4,'hauled fish'!$K$3:$K$3207,'hauled Hat'!$B46,'hauled fish'!$D$3:$D$3207,"F")</f>
        <v>0</v>
      </c>
      <c r="K46">
        <f>SUMIFS('hauled fish'!$Q$3:$Q$3207,'hauled fish'!$P$3:$P$3207,'hauled Hat'!K$4,'hauled fish'!$K$3:$K$3207,'hauled Hat'!$B46,'hauled fish'!$D$3:$D$3207,"F")</f>
        <v>0</v>
      </c>
      <c r="L46">
        <f>SUMIFS('hauled fish'!$Q$3:$Q$3207,'hauled fish'!$P$3:$P$3207,'hauled Hat'!L$4,'hauled fish'!$K$3:$K$3207,'hauled Hat'!$B46,'hauled fish'!$D$3:$D$3207,"F")</f>
        <v>0</v>
      </c>
      <c r="M46">
        <f>SUMIFS('hauled fish'!$Q$3:$Q$3207,'hauled fish'!$P$3:$P$3207,'hauled Hat'!M$4,'hauled fish'!$K$3:$K$3207,'hauled Hat'!$B46,'hauled fish'!$D$3:$D$3207,"F")</f>
        <v>0</v>
      </c>
      <c r="N46">
        <f>SUMIFS('hauled fish'!$Q$3:$Q$3207,'hauled fish'!$P$3:$P$3207,'hauled Hat'!N$4,'hauled fish'!$K$3:$K$3207,'hauled Hat'!$B46,'hauled fish'!$D$3:$D$3207,"F")</f>
        <v>0</v>
      </c>
      <c r="O46">
        <f>SUMIFS('hauled fish'!$Q$3:$Q$3207,'hauled fish'!$P$3:$P$3207,'hauled Hat'!O$4,'hauled fish'!$K$3:$K$3207,'hauled Hat'!$B46,'hauled fish'!$D$3:$D$3207,"F")</f>
        <v>0</v>
      </c>
      <c r="P46">
        <f>SUMIFS('hauled fish'!$Q$3:$Q$3207,'hauled fish'!$P$3:$P$3207,'hauled Hat'!P$4,'hauled fish'!$K$3:$K$3207,'hauled Hat'!$B46,'hauled fish'!$D$3:$D$3207,"F")</f>
        <v>0</v>
      </c>
      <c r="Q46" s="180">
        <f t="shared" si="2"/>
        <v>0</v>
      </c>
      <c r="R46" s="19">
        <f t="shared" si="3"/>
        <v>0</v>
      </c>
      <c r="S46" s="19">
        <f t="shared" si="4"/>
        <v>0</v>
      </c>
      <c r="T46" s="19">
        <f t="shared" si="5"/>
        <v>0</v>
      </c>
      <c r="U46" s="19">
        <f t="shared" si="6"/>
        <v>0</v>
      </c>
      <c r="V46" s="19">
        <f t="shared" si="7"/>
        <v>0</v>
      </c>
      <c r="W46" s="19">
        <f t="shared" si="8"/>
        <v>0</v>
      </c>
      <c r="X46" s="19">
        <f t="shared" si="9"/>
        <v>0</v>
      </c>
      <c r="Y46" s="19">
        <f t="shared" si="10"/>
        <v>0</v>
      </c>
      <c r="Z46" s="19">
        <f t="shared" si="11"/>
        <v>0</v>
      </c>
      <c r="AA46" s="19">
        <f t="shared" si="12"/>
        <v>0</v>
      </c>
      <c r="AB46" s="19">
        <f t="shared" si="13"/>
        <v>0</v>
      </c>
      <c r="AC46" s="19">
        <f t="shared" si="14"/>
        <v>0</v>
      </c>
      <c r="AD46" s="15">
        <f>VLOOKUP('hauled Hat'!C46,'cwt rel info'!$A$6:$AD$217,26,FALSE)</f>
        <v>0.43984418475236503</v>
      </c>
      <c r="AE46" s="19">
        <f t="shared" si="17"/>
        <v>0</v>
      </c>
      <c r="AF46" s="19">
        <f t="shared" si="18"/>
        <v>0</v>
      </c>
      <c r="AG46" s="19">
        <f t="shared" si="19"/>
        <v>0</v>
      </c>
      <c r="AH46" s="19">
        <f t="shared" si="20"/>
        <v>0</v>
      </c>
      <c r="AI46" s="19">
        <f t="shared" si="21"/>
        <v>0</v>
      </c>
      <c r="AJ46" s="19">
        <f t="shared" si="22"/>
        <v>0</v>
      </c>
      <c r="AK46" s="19">
        <f t="shared" si="23"/>
        <v>0</v>
      </c>
      <c r="AL46" s="19">
        <f t="shared" si="24"/>
        <v>0</v>
      </c>
      <c r="AM46" s="19">
        <f t="shared" si="25"/>
        <v>0</v>
      </c>
      <c r="AN46" s="19">
        <f t="shared" si="26"/>
        <v>0</v>
      </c>
      <c r="AO46" s="19">
        <f t="shared" si="27"/>
        <v>0</v>
      </c>
      <c r="AP46" s="19">
        <f t="shared" si="28"/>
        <v>0</v>
      </c>
      <c r="AQ46" s="19">
        <f t="shared" si="29"/>
        <v>0</v>
      </c>
      <c r="AS46" s="19">
        <f t="shared" si="30"/>
        <v>0</v>
      </c>
      <c r="AT46" s="19">
        <f t="shared" si="31"/>
        <v>0</v>
      </c>
      <c r="AU46" s="19">
        <f t="shared" si="46"/>
        <v>0</v>
      </c>
      <c r="AV46" s="19">
        <f t="shared" si="32"/>
        <v>0</v>
      </c>
      <c r="AW46" s="19">
        <f t="shared" si="33"/>
        <v>0</v>
      </c>
      <c r="AX46" s="19">
        <f t="shared" si="34"/>
        <v>0</v>
      </c>
      <c r="AY46" s="19">
        <f t="shared" si="35"/>
        <v>0</v>
      </c>
      <c r="AZ46" s="19">
        <f t="shared" si="36"/>
        <v>0</v>
      </c>
      <c r="BA46" s="19">
        <f t="shared" si="37"/>
        <v>0</v>
      </c>
      <c r="BB46" s="19">
        <f t="shared" si="38"/>
        <v>0</v>
      </c>
      <c r="BC46" s="19">
        <f t="shared" si="39"/>
        <v>0</v>
      </c>
      <c r="BD46" s="19">
        <f t="shared" si="40"/>
        <v>0</v>
      </c>
      <c r="BE46" s="19">
        <f t="shared" si="41"/>
        <v>0</v>
      </c>
      <c r="BG46" s="19" t="str">
        <f>VLOOKUP(C46,'cwt rel info'!$A$6:$AD$217,5,FALSE)</f>
        <v>NLVA</v>
      </c>
      <c r="BH46" s="19" t="str">
        <f>VLOOKUP(C46,'cwt rel info'!$A$6:$AD$217,3,FALSE)</f>
        <v>subyearling</v>
      </c>
      <c r="BI46" s="18">
        <f>VLOOKUP(C46,'cwt rel info'!$A$6:$AD$217,4,FALSE)</f>
        <v>2019</v>
      </c>
      <c r="BJ46" s="18">
        <f t="shared" si="42"/>
        <v>3</v>
      </c>
      <c r="BK46" s="19">
        <f t="shared" si="43"/>
        <v>0</v>
      </c>
      <c r="BM46" s="18">
        <f t="shared" si="44"/>
        <v>0</v>
      </c>
      <c r="BN46" s="18">
        <f t="shared" ref="BN46:BO46" si="93">BK95</f>
        <v>2.1485017543132425</v>
      </c>
      <c r="BO46" s="18">
        <f t="shared" si="93"/>
        <v>0</v>
      </c>
    </row>
    <row r="47" spans="2:67" x14ac:dyDescent="0.35">
      <c r="B47" s="25" t="s">
        <v>9067</v>
      </c>
      <c r="C47" s="25">
        <f>VLOOKUP(B47,'hauled fish'!$K$3:$N$2391,4,FALSE)</f>
        <v>220273</v>
      </c>
      <c r="D47">
        <f>SUMIFS('hauled fish'!$Q$3:$Q$3207,'hauled fish'!$P$3:$P$3207,'hauled Hat'!D$4,'hauled fish'!$K$3:$K$3207,'hauled Hat'!$B47,'hauled fish'!$D$3:$D$3207,"F")</f>
        <v>0</v>
      </c>
      <c r="E47">
        <f>SUMIFS('hauled fish'!$Q$3:$Q$3207,'hauled fish'!$P$3:$P$3207,'hauled Hat'!E$4,'hauled fish'!$K$3:$K$3207,'hauled Hat'!$B47,'hauled fish'!$D$3:$D$3207,"F")</f>
        <v>0</v>
      </c>
      <c r="F47">
        <f>SUMIFS('hauled fish'!$Q$3:$Q$3207,'hauled fish'!$P$3:$P$3207,'hauled Hat'!F$4,'hauled fish'!$K$3:$K$3207,'hauled Hat'!$B47,'hauled fish'!$D$3:$D$3207,"F")</f>
        <v>0</v>
      </c>
      <c r="G47">
        <f>SUMIFS('hauled fish'!$Q$3:$Q$3207,'hauled fish'!$P$3:$P$3207,'hauled Hat'!G$4,'hauled fish'!$K$3:$K$3207,'hauled Hat'!$B47,'hauled fish'!$D$3:$D$3207,"F")</f>
        <v>0</v>
      </c>
      <c r="H47">
        <f>SUMIFS('hauled fish'!$Q$3:$Q$3207,'hauled fish'!$P$3:$P$3207,'hauled Hat'!H$4,'hauled fish'!$K$3:$K$3207,'hauled Hat'!$B47,'hauled fish'!$D$3:$D$3207,"F")</f>
        <v>0</v>
      </c>
      <c r="I47">
        <f>SUMIFS('hauled fish'!$Q$3:$Q$3207,'hauled fish'!$P$3:$P$3207,'hauled Hat'!I$4,'hauled fish'!$K$3:$K$3207,'hauled Hat'!$B47,'hauled fish'!$D$3:$D$3207,"F")</f>
        <v>0</v>
      </c>
      <c r="J47">
        <f>SUMIFS('hauled fish'!$Q$3:$Q$3207,'hauled fish'!$P$3:$P$3207,'hauled Hat'!J$4,'hauled fish'!$K$3:$K$3207,'hauled Hat'!$B47,'hauled fish'!$D$3:$D$3207,"F")</f>
        <v>0</v>
      </c>
      <c r="K47">
        <f>SUMIFS('hauled fish'!$Q$3:$Q$3207,'hauled fish'!$P$3:$P$3207,'hauled Hat'!K$4,'hauled fish'!$K$3:$K$3207,'hauled Hat'!$B47,'hauled fish'!$D$3:$D$3207,"F")</f>
        <v>0</v>
      </c>
      <c r="L47">
        <f>SUMIFS('hauled fish'!$Q$3:$Q$3207,'hauled fish'!$P$3:$P$3207,'hauled Hat'!L$4,'hauled fish'!$K$3:$K$3207,'hauled Hat'!$B47,'hauled fish'!$D$3:$D$3207,"F")</f>
        <v>0</v>
      </c>
      <c r="M47">
        <f>SUMIFS('hauled fish'!$Q$3:$Q$3207,'hauled fish'!$P$3:$P$3207,'hauled Hat'!M$4,'hauled fish'!$K$3:$K$3207,'hauled Hat'!$B47,'hauled fish'!$D$3:$D$3207,"F")</f>
        <v>0</v>
      </c>
      <c r="N47">
        <f>SUMIFS('hauled fish'!$Q$3:$Q$3207,'hauled fish'!$P$3:$P$3207,'hauled Hat'!N$4,'hauled fish'!$K$3:$K$3207,'hauled Hat'!$B47,'hauled fish'!$D$3:$D$3207,"F")</f>
        <v>0</v>
      </c>
      <c r="O47">
        <f>SUMIFS('hauled fish'!$Q$3:$Q$3207,'hauled fish'!$P$3:$P$3207,'hauled Hat'!O$4,'hauled fish'!$K$3:$K$3207,'hauled Hat'!$B47,'hauled fish'!$D$3:$D$3207,"F")</f>
        <v>0</v>
      </c>
      <c r="P47">
        <f>SUMIFS('hauled fish'!$Q$3:$Q$3207,'hauled fish'!$P$3:$P$3207,'hauled Hat'!P$4,'hauled fish'!$K$3:$K$3207,'hauled Hat'!$B47,'hauled fish'!$D$3:$D$3207,"F")</f>
        <v>0</v>
      </c>
      <c r="Q47" s="180">
        <f t="shared" si="2"/>
        <v>0</v>
      </c>
      <c r="R47" s="19">
        <f t="shared" si="3"/>
        <v>0</v>
      </c>
      <c r="S47" s="19">
        <f t="shared" si="4"/>
        <v>0</v>
      </c>
      <c r="T47" s="19">
        <f t="shared" si="5"/>
        <v>0</v>
      </c>
      <c r="U47" s="19">
        <f t="shared" si="6"/>
        <v>0</v>
      </c>
      <c r="V47" s="19">
        <f t="shared" si="7"/>
        <v>0</v>
      </c>
      <c r="W47" s="19">
        <f t="shared" si="8"/>
        <v>0</v>
      </c>
      <c r="X47" s="19">
        <f t="shared" si="9"/>
        <v>0</v>
      </c>
      <c r="Y47" s="19">
        <f t="shared" si="10"/>
        <v>0</v>
      </c>
      <c r="Z47" s="19">
        <f t="shared" si="11"/>
        <v>0</v>
      </c>
      <c r="AA47" s="19">
        <f t="shared" si="12"/>
        <v>0</v>
      </c>
      <c r="AB47" s="19">
        <f t="shared" si="13"/>
        <v>0</v>
      </c>
      <c r="AC47" s="19">
        <f t="shared" si="14"/>
        <v>0</v>
      </c>
      <c r="AD47" s="15">
        <f>VLOOKUP('hauled Hat'!C47,'cwt rel info'!$A$6:$AD$217,26,FALSE)</f>
        <v>0.13069372104489901</v>
      </c>
      <c r="AE47" s="19">
        <f t="shared" si="17"/>
        <v>0</v>
      </c>
      <c r="AF47" s="19">
        <f t="shared" si="18"/>
        <v>0</v>
      </c>
      <c r="AG47" s="19">
        <f t="shared" si="19"/>
        <v>0</v>
      </c>
      <c r="AH47" s="19">
        <f t="shared" si="20"/>
        <v>0</v>
      </c>
      <c r="AI47" s="19">
        <f t="shared" si="21"/>
        <v>0</v>
      </c>
      <c r="AJ47" s="19">
        <f t="shared" si="22"/>
        <v>0</v>
      </c>
      <c r="AK47" s="19">
        <f t="shared" si="23"/>
        <v>0</v>
      </c>
      <c r="AL47" s="19">
        <f t="shared" si="24"/>
        <v>0</v>
      </c>
      <c r="AM47" s="19">
        <f t="shared" si="25"/>
        <v>0</v>
      </c>
      <c r="AN47" s="19">
        <f t="shared" si="26"/>
        <v>0</v>
      </c>
      <c r="AO47" s="19">
        <f t="shared" si="27"/>
        <v>0</v>
      </c>
      <c r="AP47" s="19">
        <f t="shared" si="28"/>
        <v>0</v>
      </c>
      <c r="AQ47" s="19">
        <f t="shared" si="29"/>
        <v>0</v>
      </c>
      <c r="AS47" s="19">
        <f t="shared" si="30"/>
        <v>0</v>
      </c>
      <c r="AT47" s="19">
        <f t="shared" si="31"/>
        <v>0</v>
      </c>
      <c r="AU47" s="19">
        <f t="shared" si="46"/>
        <v>0</v>
      </c>
      <c r="AV47" s="19">
        <f t="shared" si="32"/>
        <v>0</v>
      </c>
      <c r="AW47" s="19">
        <f t="shared" si="33"/>
        <v>0</v>
      </c>
      <c r="AX47" s="19">
        <f t="shared" si="34"/>
        <v>0</v>
      </c>
      <c r="AY47" s="19">
        <f t="shared" si="35"/>
        <v>0</v>
      </c>
      <c r="AZ47" s="19">
        <f t="shared" si="36"/>
        <v>0</v>
      </c>
      <c r="BA47" s="19">
        <f t="shared" si="37"/>
        <v>0</v>
      </c>
      <c r="BB47" s="19">
        <f t="shared" si="38"/>
        <v>0</v>
      </c>
      <c r="BC47" s="19">
        <f t="shared" si="39"/>
        <v>0</v>
      </c>
      <c r="BD47" s="19">
        <f t="shared" si="40"/>
        <v>0</v>
      </c>
      <c r="BE47" s="19">
        <f t="shared" si="41"/>
        <v>0</v>
      </c>
      <c r="BG47" s="19" t="str">
        <f>VLOOKUP(C47,'cwt rel info'!$A$6:$AD$217,5,FALSE)</f>
        <v>NPTH</v>
      </c>
      <c r="BH47" s="19" t="str">
        <f>VLOOKUP(C47,'cwt rel info'!$A$6:$AD$217,3,FALSE)</f>
        <v>subyearling</v>
      </c>
      <c r="BI47" s="18">
        <f>VLOOKUP(C47,'cwt rel info'!$A$6:$AD$217,4,FALSE)</f>
        <v>2019</v>
      </c>
      <c r="BJ47" s="18">
        <f t="shared" si="42"/>
        <v>3</v>
      </c>
      <c r="BK47" s="19">
        <f t="shared" si="43"/>
        <v>0</v>
      </c>
      <c r="BM47" s="18">
        <f t="shared" si="44"/>
        <v>0</v>
      </c>
      <c r="BN47" s="18">
        <f t="shared" ref="BN47:BO47" si="94">BK96</f>
        <v>3.286507046511765</v>
      </c>
      <c r="BO47" s="18">
        <f t="shared" si="94"/>
        <v>0</v>
      </c>
    </row>
    <row r="48" spans="2:67" x14ac:dyDescent="0.35">
      <c r="B48" s="25" t="s">
        <v>9129</v>
      </c>
      <c r="C48" s="25">
        <f>VLOOKUP(B48,'hauled fish'!$K$3:$N$2391,4,FALSE)</f>
        <v>100510</v>
      </c>
      <c r="D48">
        <f>SUMIFS('hauled fish'!$Q$3:$Q$3207,'hauled fish'!$P$3:$P$3207,'hauled Hat'!D$4,'hauled fish'!$K$3:$K$3207,'hauled Hat'!$B48,'hauled fish'!$D$3:$D$3207,"F")</f>
        <v>0</v>
      </c>
      <c r="E48">
        <f>SUMIFS('hauled fish'!$Q$3:$Q$3207,'hauled fish'!$P$3:$P$3207,'hauled Hat'!E$4,'hauled fish'!$K$3:$K$3207,'hauled Hat'!$B48,'hauled fish'!$D$3:$D$3207,"F")</f>
        <v>0</v>
      </c>
      <c r="F48">
        <f>SUMIFS('hauled fish'!$Q$3:$Q$3207,'hauled fish'!$P$3:$P$3207,'hauled Hat'!F$4,'hauled fish'!$K$3:$K$3207,'hauled Hat'!$B48,'hauled fish'!$D$3:$D$3207,"F")</f>
        <v>0</v>
      </c>
      <c r="G48">
        <f>SUMIFS('hauled fish'!$Q$3:$Q$3207,'hauled fish'!$P$3:$P$3207,'hauled Hat'!G$4,'hauled fish'!$K$3:$K$3207,'hauled Hat'!$B48,'hauled fish'!$D$3:$D$3207,"F")</f>
        <v>0</v>
      </c>
      <c r="H48">
        <f>SUMIFS('hauled fish'!$Q$3:$Q$3207,'hauled fish'!$P$3:$P$3207,'hauled Hat'!H$4,'hauled fish'!$K$3:$K$3207,'hauled Hat'!$B48,'hauled fish'!$D$3:$D$3207,"F")</f>
        <v>0</v>
      </c>
      <c r="I48">
        <f>SUMIFS('hauled fish'!$Q$3:$Q$3207,'hauled fish'!$P$3:$P$3207,'hauled Hat'!I$4,'hauled fish'!$K$3:$K$3207,'hauled Hat'!$B48,'hauled fish'!$D$3:$D$3207,"F")</f>
        <v>0</v>
      </c>
      <c r="J48">
        <f>SUMIFS('hauled fish'!$Q$3:$Q$3207,'hauled fish'!$P$3:$P$3207,'hauled Hat'!J$4,'hauled fish'!$K$3:$K$3207,'hauled Hat'!$B48,'hauled fish'!$D$3:$D$3207,"F")</f>
        <v>0</v>
      </c>
      <c r="K48">
        <f>SUMIFS('hauled fish'!$Q$3:$Q$3207,'hauled fish'!$P$3:$P$3207,'hauled Hat'!K$4,'hauled fish'!$K$3:$K$3207,'hauled Hat'!$B48,'hauled fish'!$D$3:$D$3207,"F")</f>
        <v>0</v>
      </c>
      <c r="L48">
        <f>SUMIFS('hauled fish'!$Q$3:$Q$3207,'hauled fish'!$P$3:$P$3207,'hauled Hat'!L$4,'hauled fish'!$K$3:$K$3207,'hauled Hat'!$B48,'hauled fish'!$D$3:$D$3207,"F")</f>
        <v>0</v>
      </c>
      <c r="M48">
        <f>SUMIFS('hauled fish'!$Q$3:$Q$3207,'hauled fish'!$P$3:$P$3207,'hauled Hat'!M$4,'hauled fish'!$K$3:$K$3207,'hauled Hat'!$B48,'hauled fish'!$D$3:$D$3207,"F")</f>
        <v>0</v>
      </c>
      <c r="N48">
        <f>SUMIFS('hauled fish'!$Q$3:$Q$3207,'hauled fish'!$P$3:$P$3207,'hauled Hat'!N$4,'hauled fish'!$K$3:$K$3207,'hauled Hat'!$B48,'hauled fish'!$D$3:$D$3207,"F")</f>
        <v>0</v>
      </c>
      <c r="O48">
        <f>SUMIFS('hauled fish'!$Q$3:$Q$3207,'hauled fish'!$P$3:$P$3207,'hauled Hat'!O$4,'hauled fish'!$K$3:$K$3207,'hauled Hat'!$B48,'hauled fish'!$D$3:$D$3207,"F")</f>
        <v>0</v>
      </c>
      <c r="P48">
        <f>SUMIFS('hauled fish'!$Q$3:$Q$3207,'hauled fish'!$P$3:$P$3207,'hauled Hat'!P$4,'hauled fish'!$K$3:$K$3207,'hauled Hat'!$B48,'hauled fish'!$D$3:$D$3207,"F")</f>
        <v>0</v>
      </c>
      <c r="Q48" s="180">
        <f t="shared" si="2"/>
        <v>0</v>
      </c>
      <c r="R48" s="19">
        <f t="shared" si="3"/>
        <v>0</v>
      </c>
      <c r="S48" s="19">
        <f t="shared" si="4"/>
        <v>0</v>
      </c>
      <c r="T48" s="19">
        <f t="shared" si="5"/>
        <v>0</v>
      </c>
      <c r="U48" s="19">
        <f t="shared" si="6"/>
        <v>0</v>
      </c>
      <c r="V48" s="19">
        <f t="shared" si="7"/>
        <v>0</v>
      </c>
      <c r="W48" s="19">
        <f t="shared" si="8"/>
        <v>0</v>
      </c>
      <c r="X48" s="19">
        <f t="shared" si="9"/>
        <v>0</v>
      </c>
      <c r="Y48" s="19">
        <f t="shared" si="10"/>
        <v>0</v>
      </c>
      <c r="Z48" s="19">
        <f t="shared" si="11"/>
        <v>0</v>
      </c>
      <c r="AA48" s="19">
        <f t="shared" si="12"/>
        <v>0</v>
      </c>
      <c r="AB48" s="19">
        <f t="shared" si="13"/>
        <v>0</v>
      </c>
      <c r="AC48" s="19">
        <f t="shared" si="14"/>
        <v>0</v>
      </c>
      <c r="AD48" s="15">
        <v>1</v>
      </c>
      <c r="AE48" s="19">
        <f t="shared" si="17"/>
        <v>0</v>
      </c>
      <c r="AF48" s="19">
        <f t="shared" si="18"/>
        <v>0</v>
      </c>
      <c r="AG48" s="19">
        <f t="shared" si="19"/>
        <v>0</v>
      </c>
      <c r="AH48" s="19">
        <f t="shared" si="20"/>
        <v>0</v>
      </c>
      <c r="AI48" s="19">
        <f t="shared" si="21"/>
        <v>0</v>
      </c>
      <c r="AJ48" s="19">
        <f t="shared" si="22"/>
        <v>0</v>
      </c>
      <c r="AK48" s="19">
        <f t="shared" si="23"/>
        <v>0</v>
      </c>
      <c r="AL48" s="19">
        <f t="shared" si="24"/>
        <v>0</v>
      </c>
      <c r="AM48" s="19">
        <f t="shared" si="25"/>
        <v>0</v>
      </c>
      <c r="AN48" s="19">
        <f t="shared" si="26"/>
        <v>0</v>
      </c>
      <c r="AO48" s="19">
        <f t="shared" si="27"/>
        <v>0</v>
      </c>
      <c r="AP48" s="19">
        <f t="shared" si="28"/>
        <v>0</v>
      </c>
      <c r="AQ48" s="19">
        <f t="shared" si="29"/>
        <v>0</v>
      </c>
      <c r="AS48" s="19">
        <f t="shared" si="30"/>
        <v>0</v>
      </c>
      <c r="AT48" s="19">
        <f t="shared" si="31"/>
        <v>0</v>
      </c>
      <c r="AU48" s="19">
        <f t="shared" si="46"/>
        <v>0</v>
      </c>
      <c r="AV48" s="19">
        <f t="shared" si="32"/>
        <v>0</v>
      </c>
      <c r="AW48" s="19">
        <f t="shared" si="33"/>
        <v>0</v>
      </c>
      <c r="AX48" s="19">
        <f t="shared" si="34"/>
        <v>0</v>
      </c>
      <c r="AY48" s="19">
        <f t="shared" si="35"/>
        <v>0</v>
      </c>
      <c r="AZ48" s="19">
        <f t="shared" si="36"/>
        <v>0</v>
      </c>
      <c r="BA48" s="19">
        <f t="shared" si="37"/>
        <v>0</v>
      </c>
      <c r="BB48" s="19">
        <f t="shared" si="38"/>
        <v>0</v>
      </c>
      <c r="BC48" s="19">
        <f t="shared" si="39"/>
        <v>0</v>
      </c>
      <c r="BD48" s="19">
        <f t="shared" si="40"/>
        <v>0</v>
      </c>
      <c r="BE48" s="19">
        <f t="shared" si="41"/>
        <v>0</v>
      </c>
      <c r="BG48" s="19" t="e">
        <f>VLOOKUP(C48,'cwt rel info'!$A$6:$AD$217,5,FALSE)</f>
        <v>#N/A</v>
      </c>
      <c r="BH48" s="19" t="e">
        <f>VLOOKUP(C48,'cwt rel info'!$A$6:$AD$217,3,FALSE)</f>
        <v>#N/A</v>
      </c>
      <c r="BI48" s="18" t="e">
        <f>VLOOKUP(C48,'cwt rel info'!$A$6:$AD$217,4,FALSE)</f>
        <v>#N/A</v>
      </c>
      <c r="BJ48" s="18" t="e">
        <f t="shared" si="42"/>
        <v>#N/A</v>
      </c>
      <c r="BK48" s="19">
        <f t="shared" si="43"/>
        <v>0</v>
      </c>
      <c r="BM48" s="18">
        <f t="shared" si="44"/>
        <v>0</v>
      </c>
      <c r="BN48" s="18">
        <f t="shared" ref="BN48:BO48" si="95">BK97</f>
        <v>0</v>
      </c>
      <c r="BO48" s="18">
        <f t="shared" si="95"/>
        <v>1.0434782608695652</v>
      </c>
    </row>
    <row r="49" spans="2:68" x14ac:dyDescent="0.35">
      <c r="B49" s="25" t="s">
        <v>9120</v>
      </c>
      <c r="C49" s="25">
        <f>VLOOKUP(B49,'hauled fish'!$K$3:$N$2391,4,FALSE)</f>
        <v>91177</v>
      </c>
      <c r="D49">
        <f>SUMIFS('hauled fish'!$Q$3:$Q$3207,'hauled fish'!$P$3:$P$3207,'hauled Hat'!D$4,'hauled fish'!$K$3:$K$3207,'hauled Hat'!$B49,'hauled fish'!$D$3:$D$3207,"F")</f>
        <v>0</v>
      </c>
      <c r="E49">
        <f>SUMIFS('hauled fish'!$Q$3:$Q$3207,'hauled fish'!$P$3:$P$3207,'hauled Hat'!E$4,'hauled fish'!$K$3:$K$3207,'hauled Hat'!$B49,'hauled fish'!$D$3:$D$3207,"F")</f>
        <v>0</v>
      </c>
      <c r="F49">
        <f>SUMIFS('hauled fish'!$Q$3:$Q$3207,'hauled fish'!$P$3:$P$3207,'hauled Hat'!F$4,'hauled fish'!$K$3:$K$3207,'hauled Hat'!$B49,'hauled fish'!$D$3:$D$3207,"F")</f>
        <v>0</v>
      </c>
      <c r="G49">
        <f>SUMIFS('hauled fish'!$Q$3:$Q$3207,'hauled fish'!$P$3:$P$3207,'hauled Hat'!G$4,'hauled fish'!$K$3:$K$3207,'hauled Hat'!$B49,'hauled fish'!$D$3:$D$3207,"F")</f>
        <v>0</v>
      </c>
      <c r="H49">
        <f>SUMIFS('hauled fish'!$Q$3:$Q$3207,'hauled fish'!$P$3:$P$3207,'hauled Hat'!H$4,'hauled fish'!$K$3:$K$3207,'hauled Hat'!$B49,'hauled fish'!$D$3:$D$3207,"F")</f>
        <v>0</v>
      </c>
      <c r="I49">
        <f>SUMIFS('hauled fish'!$Q$3:$Q$3207,'hauled fish'!$P$3:$P$3207,'hauled Hat'!I$4,'hauled fish'!$K$3:$K$3207,'hauled Hat'!$B49,'hauled fish'!$D$3:$D$3207,"F")</f>
        <v>0</v>
      </c>
      <c r="J49">
        <f>SUMIFS('hauled fish'!$Q$3:$Q$3207,'hauled fish'!$P$3:$P$3207,'hauled Hat'!J$4,'hauled fish'!$K$3:$K$3207,'hauled Hat'!$B49,'hauled fish'!$D$3:$D$3207,"F")</f>
        <v>0</v>
      </c>
      <c r="K49">
        <f>SUMIFS('hauled fish'!$Q$3:$Q$3207,'hauled fish'!$P$3:$P$3207,'hauled Hat'!K$4,'hauled fish'!$K$3:$K$3207,'hauled Hat'!$B49,'hauled fish'!$D$3:$D$3207,"F")</f>
        <v>0</v>
      </c>
      <c r="L49">
        <f>SUMIFS('hauled fish'!$Q$3:$Q$3207,'hauled fish'!$P$3:$P$3207,'hauled Hat'!L$4,'hauled fish'!$K$3:$K$3207,'hauled Hat'!$B49,'hauled fish'!$D$3:$D$3207,"F")</f>
        <v>0</v>
      </c>
      <c r="M49">
        <f>SUMIFS('hauled fish'!$Q$3:$Q$3207,'hauled fish'!$P$3:$P$3207,'hauled Hat'!M$4,'hauled fish'!$K$3:$K$3207,'hauled Hat'!$B49,'hauled fish'!$D$3:$D$3207,"F")</f>
        <v>1</v>
      </c>
      <c r="N49">
        <f>SUMIFS('hauled fish'!$Q$3:$Q$3207,'hauled fish'!$P$3:$P$3207,'hauled Hat'!N$4,'hauled fish'!$K$3:$K$3207,'hauled Hat'!$B49,'hauled fish'!$D$3:$D$3207,"F")</f>
        <v>0</v>
      </c>
      <c r="O49">
        <f>SUMIFS('hauled fish'!$Q$3:$Q$3207,'hauled fish'!$P$3:$P$3207,'hauled Hat'!O$4,'hauled fish'!$K$3:$K$3207,'hauled Hat'!$B49,'hauled fish'!$D$3:$D$3207,"F")</f>
        <v>0</v>
      </c>
      <c r="P49">
        <f>SUMIFS('hauled fish'!$Q$3:$Q$3207,'hauled fish'!$P$3:$P$3207,'hauled Hat'!P$4,'hauled fish'!$K$3:$K$3207,'hauled Hat'!$B49,'hauled fish'!$D$3:$D$3207,"F")</f>
        <v>0</v>
      </c>
      <c r="Q49" s="180">
        <f t="shared" si="2"/>
        <v>0</v>
      </c>
      <c r="R49" s="19">
        <f t="shared" si="3"/>
        <v>0</v>
      </c>
      <c r="S49" s="19">
        <f t="shared" si="4"/>
        <v>0</v>
      </c>
      <c r="T49" s="19">
        <f t="shared" si="5"/>
        <v>0</v>
      </c>
      <c r="U49" s="19">
        <f t="shared" si="6"/>
        <v>0</v>
      </c>
      <c r="V49" s="19">
        <f t="shared" si="7"/>
        <v>0</v>
      </c>
      <c r="W49" s="19">
        <f t="shared" si="8"/>
        <v>0</v>
      </c>
      <c r="X49" s="19">
        <f t="shared" si="9"/>
        <v>0</v>
      </c>
      <c r="Y49" s="19">
        <f t="shared" si="10"/>
        <v>0</v>
      </c>
      <c r="Z49" s="19">
        <f t="shared" si="11"/>
        <v>1.015625</v>
      </c>
      <c r="AA49" s="19">
        <f t="shared" si="12"/>
        <v>0</v>
      </c>
      <c r="AB49" s="19">
        <f t="shared" si="13"/>
        <v>0</v>
      </c>
      <c r="AC49" s="19">
        <f t="shared" si="14"/>
        <v>0</v>
      </c>
      <c r="AD49" s="15">
        <f>VLOOKUP('hauled Hat'!C49,'cwt rel info'!$A$6:$AD$217,26,FALSE)</f>
        <v>0.28668339552663513</v>
      </c>
      <c r="AE49" s="19">
        <f t="shared" si="17"/>
        <v>0</v>
      </c>
      <c r="AF49" s="19">
        <f t="shared" si="18"/>
        <v>0</v>
      </c>
      <c r="AG49" s="19">
        <f t="shared" si="19"/>
        <v>0</v>
      </c>
      <c r="AH49" s="19">
        <f t="shared" si="20"/>
        <v>0</v>
      </c>
      <c r="AI49" s="19">
        <f t="shared" si="21"/>
        <v>0</v>
      </c>
      <c r="AJ49" s="19">
        <f t="shared" si="22"/>
        <v>0</v>
      </c>
      <c r="AK49" s="19">
        <f t="shared" si="23"/>
        <v>0</v>
      </c>
      <c r="AL49" s="19">
        <f t="shared" si="24"/>
        <v>0</v>
      </c>
      <c r="AM49" s="19">
        <f t="shared" si="25"/>
        <v>0</v>
      </c>
      <c r="AN49" s="19">
        <f t="shared" si="26"/>
        <v>2.5270461691282464</v>
      </c>
      <c r="AO49" s="19">
        <f t="shared" si="27"/>
        <v>0</v>
      </c>
      <c r="AP49" s="19">
        <f t="shared" si="28"/>
        <v>0</v>
      </c>
      <c r="AQ49" s="19">
        <f t="shared" si="29"/>
        <v>0</v>
      </c>
      <c r="AS49" s="19">
        <f t="shared" si="30"/>
        <v>0</v>
      </c>
      <c r="AT49" s="19">
        <f t="shared" si="31"/>
        <v>0</v>
      </c>
      <c r="AU49" s="19">
        <f t="shared" si="46"/>
        <v>0</v>
      </c>
      <c r="AV49" s="19">
        <f t="shared" si="32"/>
        <v>0</v>
      </c>
      <c r="AW49" s="19">
        <f t="shared" si="33"/>
        <v>0</v>
      </c>
      <c r="AX49" s="19">
        <f t="shared" si="34"/>
        <v>0</v>
      </c>
      <c r="AY49" s="19">
        <f t="shared" si="35"/>
        <v>0</v>
      </c>
      <c r="AZ49" s="19">
        <f t="shared" si="36"/>
        <v>0</v>
      </c>
      <c r="BA49" s="19">
        <f t="shared" si="37"/>
        <v>0</v>
      </c>
      <c r="BB49" s="19">
        <f t="shared" si="38"/>
        <v>3.3251928494275838</v>
      </c>
      <c r="BC49" s="19">
        <f t="shared" si="39"/>
        <v>0</v>
      </c>
      <c r="BD49" s="19">
        <f t="shared" si="40"/>
        <v>0</v>
      </c>
      <c r="BE49" s="19">
        <f t="shared" si="41"/>
        <v>0</v>
      </c>
      <c r="BG49" s="19" t="str">
        <f>VLOOKUP(C49,'cwt rel info'!$A$6:$AD$217,5,FALSE)</f>
        <v>Umatilla R</v>
      </c>
      <c r="BH49" s="19" t="str">
        <f>VLOOKUP(C49,'cwt rel info'!$A$6:$AD$217,3,FALSE)</f>
        <v>subyearling</v>
      </c>
      <c r="BI49" s="18">
        <f>VLOOKUP(C49,'cwt rel info'!$A$6:$AD$217,4,FALSE)</f>
        <v>2018</v>
      </c>
      <c r="BJ49" s="18">
        <f t="shared" si="42"/>
        <v>4</v>
      </c>
      <c r="BK49" s="19">
        <f t="shared" si="43"/>
        <v>3.3251928494275838</v>
      </c>
      <c r="BM49" s="18">
        <f t="shared" si="44"/>
        <v>3.3251928494275838</v>
      </c>
      <c r="BN49" s="18">
        <f t="shared" ref="BN49:BO49" si="96">BK98</f>
        <v>0</v>
      </c>
      <c r="BO49" s="18">
        <f t="shared" si="96"/>
        <v>0</v>
      </c>
    </row>
    <row r="50" spans="2:68" x14ac:dyDescent="0.35">
      <c r="B50" s="25" t="s">
        <v>9141</v>
      </c>
      <c r="C50">
        <v>999999</v>
      </c>
      <c r="D50">
        <f>SUMIFS('hauled fish'!$Q$3:$Q$3207,'hauled fish'!$P$3:$P$3207,'hauled Hat'!Q4,'hauled fish'!$I$3:$I$3207,"999999",'hauled fish'!$D$3:$D$3207,"F")</f>
        <v>0</v>
      </c>
      <c r="E50">
        <f>SUMIFS('hauled fish'!$Q$3:$Q$3207,'hauled fish'!$P$3:$P$3207,'hauled Hat'!R4,'hauled fish'!$I$3:$I$3207,"999999",'hauled fish'!$D$3:$D$3207,"F")</f>
        <v>0</v>
      </c>
      <c r="F50">
        <f>SUMIFS('hauled fish'!$Q$3:$Q$3207,'hauled fish'!$P$3:$P$3207,'hauled Hat'!S4,'hauled fish'!$I$3:$I$3207,"999999",'hauled fish'!$D$3:$D$3207,"F")</f>
        <v>0</v>
      </c>
      <c r="G50">
        <f>SUMIFS('hauled fish'!$Q$3:$Q$3207,'hauled fish'!$P$3:$P$3207,'hauled Hat'!T4,'hauled fish'!$I$3:$I$3207,"999999",'hauled fish'!$D$3:$D$3207,"F")</f>
        <v>0</v>
      </c>
      <c r="H50">
        <f>SUMIFS('hauled fish'!$Q$3:$Q$3207,'hauled fish'!$P$3:$P$3207,'hauled Hat'!U4,'hauled fish'!$I$3:$I$3207,"999999",'hauled fish'!$D$3:$D$3207,"F")</f>
        <v>0</v>
      </c>
      <c r="I50">
        <f>SUMIFS('hauled fish'!$Q$3:$Q$3207,'hauled fish'!$P$3:$P$3207,'hauled Hat'!V4,'hauled fish'!$I$3:$I$3207,"999999",'hauled fish'!$D$3:$D$3207,"F")</f>
        <v>1</v>
      </c>
      <c r="J50">
        <f>SUMIFS('hauled fish'!$Q$3:$Q$3207,'hauled fish'!$P$3:$P$3207,'hauled Hat'!W4,'hauled fish'!$I$3:$I$3207,"999999",'hauled fish'!$D$3:$D$3207,"F")</f>
        <v>6</v>
      </c>
      <c r="K50">
        <f>SUMIFS('hauled fish'!$Q$3:$Q$3207,'hauled fish'!$P$3:$P$3207,'hauled Hat'!X4,'hauled fish'!$I$3:$I$3207,"999999",'hauled fish'!$D$3:$D$3207,"F")</f>
        <v>5</v>
      </c>
      <c r="L50">
        <f>SUMIFS('hauled fish'!$Q$3:$Q$3207,'hauled fish'!$P$3:$P$3207,'hauled Hat'!Y4,'hauled fish'!$I$3:$I$3207,"999999",'hauled fish'!$D$3:$D$3207,"F")</f>
        <v>4</v>
      </c>
      <c r="M50">
        <f>SUMIFS('hauled fish'!$Q$3:$Q$3207,'hauled fish'!$P$3:$P$3207,'hauled Hat'!Z4,'hauled fish'!$I$3:$I$3207,"999999",'hauled fish'!$D$3:$D$3207,"F")</f>
        <v>2</v>
      </c>
      <c r="N50">
        <f>SUMIFS('hauled fish'!$Q$3:$Q$3207,'hauled fish'!$P$3:$P$3207,'hauled Hat'!AA4,'hauled fish'!$I$3:$I$3207,"999999",'hauled fish'!$D$3:$D$3207,"F")</f>
        <v>0</v>
      </c>
      <c r="O50">
        <f>SUMIFS('hauled fish'!$Q$3:$Q$3207,'hauled fish'!$P$3:$P$3207,'hauled Hat'!AB4,'hauled fish'!$I$3:$I$3207,"999999",'hauled fish'!$D$3:$D$3207,"F")</f>
        <v>0</v>
      </c>
      <c r="P50">
        <f>SUMIFS('hauled fish'!$Q$3:$Q$3207,'hauled fish'!$P$3:$P$3207,'hauled Hat'!AC4,'hauled fish'!$I$3:$I$3207,"999999",'hauled fish'!$D$3:$D$3207,"F")</f>
        <v>0</v>
      </c>
      <c r="Q50" s="180"/>
      <c r="R50" s="19"/>
      <c r="S50" s="19"/>
      <c r="T50" s="19"/>
      <c r="U50" s="19"/>
      <c r="V50" s="19"/>
      <c r="W50" s="19"/>
      <c r="X50" s="19"/>
      <c r="Y50" s="19"/>
      <c r="Z50" s="19"/>
      <c r="AA50" s="19"/>
      <c r="AB50" s="19"/>
      <c r="AC50" s="19"/>
      <c r="AD50" s="15"/>
      <c r="AE50" s="19"/>
      <c r="AF50" s="19"/>
      <c r="AG50" s="19"/>
      <c r="AH50" s="19"/>
      <c r="AI50" s="19"/>
      <c r="AJ50" s="19"/>
      <c r="AK50" s="19"/>
      <c r="AL50" s="19"/>
      <c r="AM50" s="19"/>
      <c r="AN50" s="19"/>
      <c r="AO50" s="19"/>
      <c r="AP50" s="19"/>
      <c r="AQ50" s="19"/>
      <c r="BG50" s="19"/>
      <c r="BH50" s="19"/>
      <c r="BI50" s="18"/>
      <c r="BJ50" s="18"/>
      <c r="BK50" s="19"/>
    </row>
    <row r="51" spans="2:68" x14ac:dyDescent="0.35">
      <c r="B51" s="25"/>
      <c r="Q51" s="180"/>
      <c r="R51" s="19"/>
      <c r="S51" s="19"/>
      <c r="T51" s="19"/>
      <c r="U51" s="19"/>
      <c r="V51" s="19"/>
      <c r="W51" s="19"/>
      <c r="X51" s="19"/>
      <c r="Y51" s="19"/>
      <c r="Z51" s="19"/>
      <c r="AA51" s="19"/>
      <c r="AB51" s="19"/>
      <c r="AC51" s="19"/>
      <c r="AD51" s="15"/>
      <c r="AE51" s="19"/>
      <c r="AF51" s="19"/>
      <c r="AG51" s="19"/>
      <c r="AH51" s="19"/>
      <c r="AI51" s="19"/>
      <c r="AJ51" s="19"/>
      <c r="AK51" s="19"/>
      <c r="AL51" s="19"/>
      <c r="AM51" s="19"/>
      <c r="AN51" s="19"/>
      <c r="AO51" s="19"/>
      <c r="AP51" s="19"/>
      <c r="AQ51" s="19"/>
      <c r="BG51" s="19"/>
      <c r="BH51" s="19"/>
      <c r="BI51" s="18"/>
      <c r="BJ51" s="18"/>
      <c r="BK51" s="19">
        <f>SUM(BK54:BK98)</f>
        <v>1108.9943487527405</v>
      </c>
      <c r="BL51" s="19">
        <f>SUM(BL54:BL98)</f>
        <v>58</v>
      </c>
    </row>
    <row r="52" spans="2:68" x14ac:dyDescent="0.35">
      <c r="B52" s="25"/>
      <c r="C52" s="25"/>
      <c r="D52">
        <f t="shared" ref="D52:P52" si="97">SUM(D54:D99)</f>
        <v>24</v>
      </c>
      <c r="E52">
        <f t="shared" si="97"/>
        <v>17</v>
      </c>
      <c r="F52">
        <f t="shared" si="97"/>
        <v>16</v>
      </c>
      <c r="G52">
        <f t="shared" si="97"/>
        <v>35</v>
      </c>
      <c r="H52">
        <f t="shared" si="97"/>
        <v>72</v>
      </c>
      <c r="I52">
        <f t="shared" si="97"/>
        <v>96</v>
      </c>
      <c r="J52">
        <f t="shared" si="97"/>
        <v>73</v>
      </c>
      <c r="K52">
        <f t="shared" si="97"/>
        <v>85</v>
      </c>
      <c r="L52">
        <f t="shared" si="97"/>
        <v>84</v>
      </c>
      <c r="M52">
        <f t="shared" si="97"/>
        <v>65</v>
      </c>
      <c r="N52">
        <f t="shared" si="97"/>
        <v>50</v>
      </c>
      <c r="O52">
        <f t="shared" si="97"/>
        <v>26</v>
      </c>
      <c r="P52">
        <f t="shared" si="97"/>
        <v>6</v>
      </c>
      <c r="Q52" s="180">
        <f t="shared" ref="Q52:AC52" si="98">SUM(Q54:Q98)</f>
        <v>24</v>
      </c>
      <c r="R52" s="19">
        <f t="shared" si="98"/>
        <v>17</v>
      </c>
      <c r="S52" s="19">
        <f t="shared" si="98"/>
        <v>16</v>
      </c>
      <c r="T52" s="19">
        <f t="shared" si="98"/>
        <v>35</v>
      </c>
      <c r="U52" s="19">
        <f t="shared" si="98"/>
        <v>71.999999999999986</v>
      </c>
      <c r="V52" s="19">
        <f t="shared" si="98"/>
        <v>95.999999999999986</v>
      </c>
      <c r="W52" s="19">
        <f t="shared" si="98"/>
        <v>73.000000000000014</v>
      </c>
      <c r="X52" s="19">
        <f t="shared" si="98"/>
        <v>84.999999999999986</v>
      </c>
      <c r="Y52" s="19">
        <f t="shared" si="98"/>
        <v>84</v>
      </c>
      <c r="Z52" s="19">
        <f t="shared" si="98"/>
        <v>65</v>
      </c>
      <c r="AA52" s="19">
        <f t="shared" si="98"/>
        <v>50</v>
      </c>
      <c r="AB52" s="19">
        <f t="shared" si="98"/>
        <v>25.999999999999996</v>
      </c>
      <c r="AC52" s="19">
        <f t="shared" si="98"/>
        <v>6</v>
      </c>
      <c r="AD52" s="19"/>
      <c r="AE52" s="19">
        <f>SUM(AE54:AE98)</f>
        <v>14.364751073790229</v>
      </c>
      <c r="AF52" s="19">
        <f t="shared" ref="AF52:AQ52" si="99">SUM(AF54:AF98)</f>
        <v>26.99710650702313</v>
      </c>
      <c r="AG52" s="19">
        <f t="shared" si="99"/>
        <v>20.429079145193661</v>
      </c>
      <c r="AH52" s="19">
        <f t="shared" si="99"/>
        <v>50.168073556308947</v>
      </c>
      <c r="AI52" s="19">
        <f t="shared" si="99"/>
        <v>102.21761732772757</v>
      </c>
      <c r="AJ52" s="19">
        <f t="shared" si="99"/>
        <v>137.41118697612922</v>
      </c>
      <c r="AK52" s="19">
        <f t="shared" si="99"/>
        <v>110.62465157813378</v>
      </c>
      <c r="AL52" s="19">
        <f t="shared" si="99"/>
        <v>119.39576718152384</v>
      </c>
      <c r="AM52" s="19">
        <f t="shared" si="99"/>
        <v>147.40557346172415</v>
      </c>
      <c r="AN52" s="19">
        <f t="shared" si="99"/>
        <v>109.42824025072289</v>
      </c>
      <c r="AO52" s="19">
        <f t="shared" si="99"/>
        <v>83.482642176952666</v>
      </c>
      <c r="AP52" s="19">
        <f t="shared" si="99"/>
        <v>45.158333871803478</v>
      </c>
      <c r="AQ52" s="19">
        <f t="shared" si="99"/>
        <v>9.0374528738661244</v>
      </c>
      <c r="AS52" s="18">
        <v>0</v>
      </c>
      <c r="AT52" s="18">
        <v>1</v>
      </c>
      <c r="AU52" s="18">
        <v>0</v>
      </c>
      <c r="AV52" s="18">
        <v>1</v>
      </c>
      <c r="AW52" s="18">
        <v>1.0000000000000142</v>
      </c>
      <c r="AX52" s="18">
        <v>2.8472216304310365</v>
      </c>
      <c r="AY52" s="18">
        <v>22.300641618092556</v>
      </c>
      <c r="AZ52" s="18">
        <v>107.39076370999528</v>
      </c>
      <c r="BA52" s="18">
        <v>153.3873907200618</v>
      </c>
      <c r="BB52" s="18">
        <v>106.3754497400956</v>
      </c>
      <c r="BC52" s="18">
        <v>58.366276223214356</v>
      </c>
      <c r="BD52" s="18">
        <v>32.326605110850011</v>
      </c>
      <c r="BE52" s="18">
        <v>32</v>
      </c>
      <c r="BG52" s="19"/>
      <c r="BH52" s="19"/>
      <c r="BI52" s="18"/>
      <c r="BJ52" s="18"/>
      <c r="BK52" s="19"/>
    </row>
    <row r="53" spans="2:68" x14ac:dyDescent="0.35">
      <c r="D53" s="179">
        <v>42</v>
      </c>
      <c r="E53" s="179">
        <v>47</v>
      </c>
      <c r="F53" s="179">
        <v>52</v>
      </c>
      <c r="G53" s="179">
        <v>57</v>
      </c>
      <c r="H53" s="179">
        <v>62</v>
      </c>
      <c r="I53" s="179">
        <v>67</v>
      </c>
      <c r="J53" s="179">
        <v>72</v>
      </c>
      <c r="K53" s="179">
        <v>77</v>
      </c>
      <c r="L53" s="179">
        <v>82</v>
      </c>
      <c r="M53" s="179">
        <v>87</v>
      </c>
      <c r="N53" s="179">
        <v>92</v>
      </c>
      <c r="O53" s="179">
        <v>99</v>
      </c>
      <c r="P53" s="179">
        <v>100</v>
      </c>
      <c r="Q53" s="181">
        <v>42</v>
      </c>
      <c r="R53" s="179">
        <v>47</v>
      </c>
      <c r="S53" s="179">
        <v>52</v>
      </c>
      <c r="T53" s="179">
        <v>57</v>
      </c>
      <c r="U53" s="179">
        <v>62</v>
      </c>
      <c r="V53" s="179">
        <v>67</v>
      </c>
      <c r="W53" s="179">
        <v>72</v>
      </c>
      <c r="X53" s="179">
        <v>77</v>
      </c>
      <c r="Y53" s="179">
        <v>82</v>
      </c>
      <c r="Z53" s="179">
        <v>87</v>
      </c>
      <c r="AA53" s="179">
        <v>92</v>
      </c>
      <c r="AB53" s="179">
        <v>99</v>
      </c>
      <c r="AC53" s="179">
        <v>100</v>
      </c>
      <c r="AD53" s="15"/>
      <c r="AE53" s="19"/>
      <c r="AF53" s="19"/>
      <c r="AG53" s="19"/>
      <c r="AH53" s="19"/>
      <c r="AI53" s="19"/>
      <c r="AJ53" s="19"/>
      <c r="AK53" s="19"/>
      <c r="AL53" s="19"/>
      <c r="AM53" s="19"/>
      <c r="AN53" s="19"/>
      <c r="AO53" s="19"/>
      <c r="AP53" s="19"/>
      <c r="AQ53" s="19"/>
      <c r="AU53" s="18"/>
      <c r="BG53" s="19"/>
      <c r="BH53" s="19"/>
      <c r="BI53" s="18"/>
      <c r="BJ53" s="18"/>
      <c r="BK53" s="19" t="s">
        <v>8865</v>
      </c>
      <c r="BL53" t="s">
        <v>8862</v>
      </c>
    </row>
    <row r="54" spans="2:68" x14ac:dyDescent="0.35">
      <c r="B54" s="25" t="s">
        <v>9130</v>
      </c>
      <c r="C54" s="25">
        <f>VLOOKUP(B54,'hauled fish'!$K$3:$N$2391,4,FALSE)</f>
        <v>220391</v>
      </c>
      <c r="D54">
        <f>SUMIFS('hauled fish'!$Q$3:$Q$3207,'hauled fish'!$P$3:$P$3207,'hauled Hat'!D$4,'hauled fish'!$K$3:$K$3207,'hauled Hat'!$B54,'hauled fish'!$D$3:$D$3207,"M")</f>
        <v>0</v>
      </c>
      <c r="E54">
        <f>SUMIFS('hauled fish'!$Q$3:$Q$3207,'hauled fish'!$P$3:$P$3207,'hauled Hat'!E$4,'hauled fish'!$K$3:$K$3207,'hauled Hat'!$B54,'hauled fish'!$D$3:$D$3207,"M")</f>
        <v>0</v>
      </c>
      <c r="F54">
        <f>SUMIFS('hauled fish'!$Q$3:$Q$3207,'hauled fish'!$P$3:$P$3207,'hauled Hat'!F$4,'hauled fish'!$K$3:$K$3207,'hauled Hat'!$B54,'hauled fish'!$D$3:$D$3207,"M")</f>
        <v>0</v>
      </c>
      <c r="G54">
        <f>SUMIFS('hauled fish'!$Q$3:$Q$3207,'hauled fish'!$P$3:$P$3207,'hauled Hat'!G$4,'hauled fish'!$K$3:$K$3207,'hauled Hat'!$B54,'hauled fish'!$D$3:$D$3207,"M")</f>
        <v>0</v>
      </c>
      <c r="H54">
        <f>SUMIFS('hauled fish'!$Q$3:$Q$3207,'hauled fish'!$P$3:$P$3207,'hauled Hat'!H$4,'hauled fish'!$K$3:$K$3207,'hauled Hat'!$B54,'hauled fish'!$D$3:$D$3207,"M")</f>
        <v>0</v>
      </c>
      <c r="I54">
        <f>SUMIFS('hauled fish'!$Q$3:$Q$3207,'hauled fish'!$P$3:$P$3207,'hauled Hat'!I$4,'hauled fish'!$K$3:$K$3207,'hauled Hat'!$B54,'hauled fish'!$D$3:$D$3207,"M")</f>
        <v>0</v>
      </c>
      <c r="J54">
        <f>SUMIFS('hauled fish'!$Q$3:$Q$3207,'hauled fish'!$P$3:$P$3207,'hauled Hat'!J$4,'hauled fish'!$K$3:$K$3207,'hauled Hat'!$B54,'hauled fish'!$D$3:$D$3207,"M")</f>
        <v>0</v>
      </c>
      <c r="K54">
        <f>SUMIFS('hauled fish'!$Q$3:$Q$3207,'hauled fish'!$P$3:$P$3207,'hauled Hat'!K$4,'hauled fish'!$K$3:$K$3207,'hauled Hat'!$B54,'hauled fish'!$D$3:$D$3207,"M")</f>
        <v>0</v>
      </c>
      <c r="L54">
        <f>SUMIFS('hauled fish'!$Q$3:$Q$3207,'hauled fish'!$P$3:$P$3207,'hauled Hat'!L$4,'hauled fish'!$K$3:$K$3207,'hauled Hat'!$B54,'hauled fish'!$D$3:$D$3207,"M")</f>
        <v>0</v>
      </c>
      <c r="M54">
        <f>SUMIFS('hauled fish'!$Q$3:$Q$3207,'hauled fish'!$P$3:$P$3207,'hauled Hat'!M$4,'hauled fish'!$K$3:$K$3207,'hauled Hat'!$B54,'hauled fish'!$D$3:$D$3207,"M")</f>
        <v>0</v>
      </c>
      <c r="N54">
        <f>SUMIFS('hauled fish'!$Q$3:$Q$3207,'hauled fish'!$P$3:$P$3207,'hauled Hat'!N$4,'hauled fish'!$K$3:$K$3207,'hauled Hat'!$B54,'hauled fish'!$D$3:$D$3207,"M")</f>
        <v>0</v>
      </c>
      <c r="O54">
        <f>SUMIFS('hauled fish'!$Q$3:$Q$3207,'hauled fish'!$P$3:$P$3207,'hauled Hat'!O$4,'hauled fish'!$K$3:$K$3207,'hauled Hat'!$B54,'hauled fish'!$D$3:$D$3207,"M")</f>
        <v>0</v>
      </c>
      <c r="P54">
        <f>SUMIFS('hauled fish'!$Q$3:$Q$3207,'hauled fish'!$P$3:$P$3207,'hauled Hat'!P$4,'hauled fish'!$K$3:$K$3207,'hauled Hat'!$B54,'hauled fish'!$D$3:$D$3207,"M")</f>
        <v>0</v>
      </c>
      <c r="Q54" s="180">
        <f t="shared" ref="Q54:Q98" si="100">IFERROR((D$99*(D54/SUM(D$54:D$98))+D54),0)</f>
        <v>0</v>
      </c>
      <c r="R54" s="19">
        <f t="shared" ref="R54:R98" si="101">IFERROR((E$99*(E54/SUM(E$54:E$98))+E54),0)</f>
        <v>0</v>
      </c>
      <c r="S54" s="19">
        <f t="shared" ref="S54:S98" si="102">IFERROR((F$99*(F54/SUM(F$54:F$98))+F54),0)</f>
        <v>0</v>
      </c>
      <c r="T54" s="19">
        <f t="shared" ref="T54:T98" si="103">IFERROR((G$99*(G54/SUM(G$54:G$98))+G54),0)</f>
        <v>0</v>
      </c>
      <c r="U54" s="19">
        <f t="shared" ref="U54:U98" si="104">IFERROR((H$99*(H54/SUM(H$54:H$98))+H54),0)</f>
        <v>0</v>
      </c>
      <c r="V54" s="19">
        <f t="shared" ref="V54:V98" si="105">IFERROR((I$99*(I54/SUM(I$54:I$98))+I54),0)</f>
        <v>0</v>
      </c>
      <c r="W54" s="19">
        <f t="shared" ref="W54:W98" si="106">IFERROR((J$99*(J54/SUM(J$54:J$98))+J54),0)</f>
        <v>0</v>
      </c>
      <c r="X54" s="19">
        <f t="shared" ref="X54:X98" si="107">IFERROR((K$99*(K54/SUM(K$54:K$98))+K54),0)</f>
        <v>0</v>
      </c>
      <c r="Y54" s="19">
        <f t="shared" ref="Y54:Y98" si="108">IFERROR((L$99*(L54/SUM(L$54:L$98))+L54),0)</f>
        <v>0</v>
      </c>
      <c r="Z54" s="19">
        <f t="shared" ref="Z54:Z98" si="109">IFERROR((M$99*(M54/SUM(M$54:M$98))+M54),0)</f>
        <v>0</v>
      </c>
      <c r="AA54" s="19">
        <f t="shared" ref="AA54:AA98" si="110">IFERROR((N$99*(N54/SUM(N$54:N$98))+N54),0)</f>
        <v>0</v>
      </c>
      <c r="AB54" s="19">
        <f t="shared" ref="AB54:AB98" si="111">IFERROR((O$99*(O54/SUM(O$54:O$98))+O54),0)</f>
        <v>0</v>
      </c>
      <c r="AC54" s="19">
        <f t="shared" ref="AC54:AC98" si="112">IFERROR((P$99*(P54/SUM(P$54:P$98))+P54),0)</f>
        <v>0</v>
      </c>
      <c r="AD54" s="15">
        <f>VLOOKUP('hauled Hat'!C54,'cwt rel info'!$A$6:$AD$217,26,FALSE)</f>
        <v>0.97465513743787402</v>
      </c>
      <c r="AE54" s="19">
        <f>((1-$AD54)/$AD54)*Q54</f>
        <v>0</v>
      </c>
      <c r="AF54" s="19">
        <f t="shared" ref="AF54:AQ54" si="113">((1-$AD54)/$AD54)*R54</f>
        <v>0</v>
      </c>
      <c r="AG54" s="19">
        <f t="shared" si="113"/>
        <v>0</v>
      </c>
      <c r="AH54" s="19">
        <f t="shared" si="113"/>
        <v>0</v>
      </c>
      <c r="AI54" s="19">
        <f t="shared" si="113"/>
        <v>0</v>
      </c>
      <c r="AJ54" s="19">
        <f t="shared" si="113"/>
        <v>0</v>
      </c>
      <c r="AK54" s="19">
        <f t="shared" si="113"/>
        <v>0</v>
      </c>
      <c r="AL54" s="19">
        <f t="shared" si="113"/>
        <v>0</v>
      </c>
      <c r="AM54" s="19">
        <f t="shared" si="113"/>
        <v>0</v>
      </c>
      <c r="AN54" s="19">
        <f t="shared" si="113"/>
        <v>0</v>
      </c>
      <c r="AO54" s="19">
        <f t="shared" si="113"/>
        <v>0</v>
      </c>
      <c r="AP54" s="19">
        <f t="shared" si="113"/>
        <v>0</v>
      </c>
      <c r="AQ54" s="19">
        <f t="shared" si="113"/>
        <v>0</v>
      </c>
      <c r="AS54" s="19">
        <f>IFERROR(Q54+((AE54/SUM(AE$54:AE$98)*AS$52)),0)</f>
        <v>0</v>
      </c>
      <c r="AT54" s="19">
        <f t="shared" ref="AT54:BE54" si="114">IFERROR(R54+((AF54/SUM(AF$54:AF$98)*AT$52)),0)</f>
        <v>0</v>
      </c>
      <c r="AU54" s="19">
        <f t="shared" si="114"/>
        <v>0</v>
      </c>
      <c r="AV54" s="19">
        <f t="shared" si="114"/>
        <v>0</v>
      </c>
      <c r="AW54" s="19">
        <f t="shared" si="114"/>
        <v>0</v>
      </c>
      <c r="AX54" s="19">
        <f t="shared" si="114"/>
        <v>0</v>
      </c>
      <c r="AY54" s="19">
        <f t="shared" si="114"/>
        <v>0</v>
      </c>
      <c r="AZ54" s="19">
        <f t="shared" si="114"/>
        <v>0</v>
      </c>
      <c r="BA54" s="19">
        <f t="shared" si="114"/>
        <v>0</v>
      </c>
      <c r="BB54" s="19">
        <f t="shared" si="114"/>
        <v>0</v>
      </c>
      <c r="BC54" s="19">
        <f t="shared" si="114"/>
        <v>0</v>
      </c>
      <c r="BD54" s="19">
        <f t="shared" si="114"/>
        <v>0</v>
      </c>
      <c r="BE54" s="19">
        <f t="shared" si="114"/>
        <v>0</v>
      </c>
      <c r="BG54" s="19" t="str">
        <f>VLOOKUP(C54,'cwt rel info'!$A$6:$AD$217,5,FALSE)</f>
        <v>BCA</v>
      </c>
      <c r="BH54" s="19" t="str">
        <f>VLOOKUP(C54,'cwt rel info'!$A$6:$AD$217,3,FALSE)</f>
        <v>yearling</v>
      </c>
      <c r="BI54" s="18">
        <f>VLOOKUP(C54,'cwt rel info'!$A$6:$AD$217,4,FALSE)</f>
        <v>2016</v>
      </c>
      <c r="BJ54" s="18">
        <f t="shared" si="42"/>
        <v>6</v>
      </c>
      <c r="BK54" s="19">
        <f>SUM(AV54:BE54)</f>
        <v>0</v>
      </c>
      <c r="BL54" s="19">
        <f>SUM(AS54:AU54)</f>
        <v>0</v>
      </c>
      <c r="BM54" s="19"/>
      <c r="BN54" s="19"/>
      <c r="BO54" s="19"/>
      <c r="BP54" s="19"/>
    </row>
    <row r="55" spans="2:68" x14ac:dyDescent="0.35">
      <c r="B55" s="25" t="s">
        <v>9127</v>
      </c>
      <c r="C55" s="25">
        <f>VLOOKUP(B55,'hauled fish'!$K$3:$N$2391,4,FALSE)</f>
        <v>220390</v>
      </c>
      <c r="D55">
        <f>SUMIFS('hauled fish'!$Q$3:$Q$3207,'hauled fish'!$P$3:$P$3207,'hauled Hat'!D$4,'hauled fish'!$K$3:$K$3207,'hauled Hat'!$B55,'hauled fish'!$D$3:$D$3207,"M")</f>
        <v>0</v>
      </c>
      <c r="E55">
        <f>SUMIFS('hauled fish'!$Q$3:$Q$3207,'hauled fish'!$P$3:$P$3207,'hauled Hat'!E$4,'hauled fish'!$K$3:$K$3207,'hauled Hat'!$B55,'hauled fish'!$D$3:$D$3207,"M")</f>
        <v>0</v>
      </c>
      <c r="F55">
        <f>SUMIFS('hauled fish'!$Q$3:$Q$3207,'hauled fish'!$P$3:$P$3207,'hauled Hat'!F$4,'hauled fish'!$K$3:$K$3207,'hauled Hat'!$B55,'hauled fish'!$D$3:$D$3207,"M")</f>
        <v>0</v>
      </c>
      <c r="G55">
        <f>SUMIFS('hauled fish'!$Q$3:$Q$3207,'hauled fish'!$P$3:$P$3207,'hauled Hat'!G$4,'hauled fish'!$K$3:$K$3207,'hauled Hat'!$B55,'hauled fish'!$D$3:$D$3207,"M")</f>
        <v>0</v>
      </c>
      <c r="H55">
        <f>SUMIFS('hauled fish'!$Q$3:$Q$3207,'hauled fish'!$P$3:$P$3207,'hauled Hat'!H$4,'hauled fish'!$K$3:$K$3207,'hauled Hat'!$B55,'hauled fish'!$D$3:$D$3207,"M")</f>
        <v>0</v>
      </c>
      <c r="I55">
        <f>SUMIFS('hauled fish'!$Q$3:$Q$3207,'hauled fish'!$P$3:$P$3207,'hauled Hat'!I$4,'hauled fish'!$K$3:$K$3207,'hauled Hat'!$B55,'hauled fish'!$D$3:$D$3207,"M")</f>
        <v>0</v>
      </c>
      <c r="J55">
        <f>SUMIFS('hauled fish'!$Q$3:$Q$3207,'hauled fish'!$P$3:$P$3207,'hauled Hat'!J$4,'hauled fish'!$K$3:$K$3207,'hauled Hat'!$B55,'hauled fish'!$D$3:$D$3207,"M")</f>
        <v>0</v>
      </c>
      <c r="K55">
        <f>SUMIFS('hauled fish'!$Q$3:$Q$3207,'hauled fish'!$P$3:$P$3207,'hauled Hat'!K$4,'hauled fish'!$K$3:$K$3207,'hauled Hat'!$B55,'hauled fish'!$D$3:$D$3207,"M")</f>
        <v>0</v>
      </c>
      <c r="L55">
        <f>SUMIFS('hauled fish'!$Q$3:$Q$3207,'hauled fish'!$P$3:$P$3207,'hauled Hat'!L$4,'hauled fish'!$K$3:$K$3207,'hauled Hat'!$B55,'hauled fish'!$D$3:$D$3207,"M")</f>
        <v>0</v>
      </c>
      <c r="M55">
        <f>SUMIFS('hauled fish'!$Q$3:$Q$3207,'hauled fish'!$P$3:$P$3207,'hauled Hat'!M$4,'hauled fish'!$K$3:$K$3207,'hauled Hat'!$B55,'hauled fish'!$D$3:$D$3207,"M")</f>
        <v>0</v>
      </c>
      <c r="N55">
        <f>SUMIFS('hauled fish'!$Q$3:$Q$3207,'hauled fish'!$P$3:$P$3207,'hauled Hat'!N$4,'hauled fish'!$K$3:$K$3207,'hauled Hat'!$B55,'hauled fish'!$D$3:$D$3207,"M")</f>
        <v>0</v>
      </c>
      <c r="O55">
        <f>SUMIFS('hauled fish'!$Q$3:$Q$3207,'hauled fish'!$P$3:$P$3207,'hauled Hat'!O$4,'hauled fish'!$K$3:$K$3207,'hauled Hat'!$B55,'hauled fish'!$D$3:$D$3207,"M")</f>
        <v>0</v>
      </c>
      <c r="P55">
        <f>SUMIFS('hauled fish'!$Q$3:$Q$3207,'hauled fish'!$P$3:$P$3207,'hauled Hat'!P$4,'hauled fish'!$K$3:$K$3207,'hauled Hat'!$B55,'hauled fish'!$D$3:$D$3207,"M")</f>
        <v>0</v>
      </c>
      <c r="Q55" s="180">
        <f t="shared" si="100"/>
        <v>0</v>
      </c>
      <c r="R55" s="19">
        <f t="shared" si="101"/>
        <v>0</v>
      </c>
      <c r="S55" s="19">
        <f t="shared" si="102"/>
        <v>0</v>
      </c>
      <c r="T55" s="19">
        <f t="shared" si="103"/>
        <v>0</v>
      </c>
      <c r="U55" s="19">
        <f t="shared" si="104"/>
        <v>0</v>
      </c>
      <c r="V55" s="19">
        <f t="shared" si="105"/>
        <v>0</v>
      </c>
      <c r="W55" s="19">
        <f t="shared" si="106"/>
        <v>0</v>
      </c>
      <c r="X55" s="19">
        <f t="shared" si="107"/>
        <v>0</v>
      </c>
      <c r="Y55" s="19">
        <f t="shared" si="108"/>
        <v>0</v>
      </c>
      <c r="Z55" s="19">
        <f t="shared" si="109"/>
        <v>0</v>
      </c>
      <c r="AA55" s="19">
        <f t="shared" si="110"/>
        <v>0</v>
      </c>
      <c r="AB55" s="19">
        <f t="shared" si="111"/>
        <v>0</v>
      </c>
      <c r="AC55" s="19">
        <f t="shared" si="112"/>
        <v>0</v>
      </c>
      <c r="AD55" s="15">
        <f>VLOOKUP('hauled Hat'!C55,'cwt rel info'!$A$6:$AD$217,26,FALSE)</f>
        <v>0.99335476684724822</v>
      </c>
      <c r="AE55" s="19">
        <f t="shared" ref="AE55:AE98" si="115">((1-$AD55)/$AD55)*Q55</f>
        <v>0</v>
      </c>
      <c r="AF55" s="19">
        <f t="shared" ref="AF55:AF98" si="116">((1-$AD55)/$AD55)*R55</f>
        <v>0</v>
      </c>
      <c r="AG55" s="19">
        <f t="shared" ref="AG55:AG98" si="117">((1-$AD55)/$AD55)*S55</f>
        <v>0</v>
      </c>
      <c r="AH55" s="19">
        <f t="shared" ref="AH55:AH98" si="118">((1-$AD55)/$AD55)*T55</f>
        <v>0</v>
      </c>
      <c r="AI55" s="19">
        <f t="shared" ref="AI55:AI98" si="119">((1-$AD55)/$AD55)*U55</f>
        <v>0</v>
      </c>
      <c r="AJ55" s="19">
        <f t="shared" ref="AJ55:AJ98" si="120">((1-$AD55)/$AD55)*V55</f>
        <v>0</v>
      </c>
      <c r="AK55" s="19">
        <f t="shared" ref="AK55:AK98" si="121">((1-$AD55)/$AD55)*W55</f>
        <v>0</v>
      </c>
      <c r="AL55" s="19">
        <f t="shared" ref="AL55:AL98" si="122">((1-$AD55)/$AD55)*X55</f>
        <v>0</v>
      </c>
      <c r="AM55" s="19">
        <f t="shared" ref="AM55:AM98" si="123">((1-$AD55)/$AD55)*Y55</f>
        <v>0</v>
      </c>
      <c r="AN55" s="19">
        <f t="shared" ref="AN55:AN98" si="124">((1-$AD55)/$AD55)*Z55</f>
        <v>0</v>
      </c>
      <c r="AO55" s="19">
        <f t="shared" ref="AO55:AO98" si="125">((1-$AD55)/$AD55)*AA55</f>
        <v>0</v>
      </c>
      <c r="AP55" s="19">
        <f t="shared" ref="AP55:AP98" si="126">((1-$AD55)/$AD55)*AB55</f>
        <v>0</v>
      </c>
      <c r="AQ55" s="19">
        <f t="shared" ref="AQ55:AQ98" si="127">((1-$AD55)/$AD55)*AC55</f>
        <v>0</v>
      </c>
      <c r="AS55" s="19">
        <f t="shared" ref="AS55:AS98" si="128">IFERROR(Q55+((AE55/SUM(AE$54:AE$98)*AS$52)),0)</f>
        <v>0</v>
      </c>
      <c r="AT55" s="19">
        <f t="shared" ref="AT55:AT98" si="129">IFERROR(R55+((AF55/SUM(AF$54:AF$98)*AT$52)),0)</f>
        <v>0</v>
      </c>
      <c r="AU55" s="19">
        <f t="shared" ref="AU55:AU98" si="130">IFERROR(S55+((AG55/SUM(AG$54:AG$98)*AU$52)),0)</f>
        <v>0</v>
      </c>
      <c r="AV55" s="19">
        <f t="shared" ref="AV55:AV98" si="131">IFERROR(T55+((AH55/SUM(AH$54:AH$98)*AV$52)),0)</f>
        <v>0</v>
      </c>
      <c r="AW55" s="19">
        <f t="shared" ref="AW55:AW98" si="132">IFERROR(U55+((AI55/SUM(AI$54:AI$98)*AW$52)),0)</f>
        <v>0</v>
      </c>
      <c r="AX55" s="19">
        <f t="shared" ref="AX55:AX98" si="133">IFERROR(V55+((AJ55/SUM(AJ$54:AJ$98)*AX$52)),0)</f>
        <v>0</v>
      </c>
      <c r="AY55" s="19">
        <f t="shared" ref="AY55:AY98" si="134">IFERROR(W55+((AK55/SUM(AK$54:AK$98)*AY$52)),0)</f>
        <v>0</v>
      </c>
      <c r="AZ55" s="19">
        <f t="shared" ref="AZ55:AZ98" si="135">IFERROR(X55+((AL55/SUM(AL$54:AL$98)*AZ$52)),0)</f>
        <v>0</v>
      </c>
      <c r="BA55" s="19">
        <f t="shared" ref="BA55:BA98" si="136">IFERROR(Y55+((AM55/SUM(AM$54:AM$98)*BA$52)),0)</f>
        <v>0</v>
      </c>
      <c r="BB55" s="19">
        <f t="shared" ref="BB55:BB98" si="137">IFERROR(Z55+((AN55/SUM(AN$54:AN$98)*BB$52)),0)</f>
        <v>0</v>
      </c>
      <c r="BC55" s="19">
        <f t="shared" ref="BC55:BC98" si="138">IFERROR(AA55+((AO55/SUM(AO$54:AO$98)*BC$52)),0)</f>
        <v>0</v>
      </c>
      <c r="BD55" s="19">
        <f t="shared" ref="BD55:BD98" si="139">IFERROR(AB55+((AP55/SUM(AP$54:AP$98)*BD$52)),0)</f>
        <v>0</v>
      </c>
      <c r="BE55" s="19">
        <f t="shared" ref="BE55:BE98" si="140">IFERROR(AC55+((AQ55/SUM(AQ$54:AQ$98)*BE$52)),0)</f>
        <v>0</v>
      </c>
      <c r="BG55" s="19" t="str">
        <f>VLOOKUP(C55,'cwt rel info'!$A$6:$AD$217,5,FALSE)</f>
        <v>PLA</v>
      </c>
      <c r="BH55" s="19" t="str">
        <f>VLOOKUP(C55,'cwt rel info'!$A$6:$AD$217,3,FALSE)</f>
        <v>yearling</v>
      </c>
      <c r="BI55" s="18">
        <f>VLOOKUP(C55,'cwt rel info'!$A$6:$AD$217,4,FALSE)</f>
        <v>2016</v>
      </c>
      <c r="BJ55" s="18">
        <f t="shared" si="42"/>
        <v>6</v>
      </c>
      <c r="BK55" s="19">
        <f t="shared" ref="BK55:BK98" si="141">SUM(AV55:BE55)</f>
        <v>0</v>
      </c>
      <c r="BL55" s="19">
        <f t="shared" ref="BL55:BL98" si="142">SUM(AS55:AU55)</f>
        <v>0</v>
      </c>
      <c r="BM55" s="19"/>
      <c r="BN55" s="19"/>
      <c r="BO55" s="19"/>
      <c r="BP55" s="19"/>
    </row>
    <row r="56" spans="2:68" x14ac:dyDescent="0.35">
      <c r="B56" s="25" t="s">
        <v>9117</v>
      </c>
      <c r="C56" s="25">
        <f>VLOOKUP(B56,'hauled fish'!$K$3:$N$2391,4,FALSE)</f>
        <v>220504</v>
      </c>
      <c r="D56">
        <f>SUMIFS('hauled fish'!$Q$3:$Q$3207,'hauled fish'!$P$3:$P$3207,'hauled Hat'!D$4,'hauled fish'!$K$3:$K$3207,'hauled Hat'!$B56,'hauled fish'!$D$3:$D$3207,"M")</f>
        <v>0</v>
      </c>
      <c r="E56">
        <f>SUMIFS('hauled fish'!$Q$3:$Q$3207,'hauled fish'!$P$3:$P$3207,'hauled Hat'!E$4,'hauled fish'!$K$3:$K$3207,'hauled Hat'!$B56,'hauled fish'!$D$3:$D$3207,"M")</f>
        <v>0</v>
      </c>
      <c r="F56">
        <f>SUMIFS('hauled fish'!$Q$3:$Q$3207,'hauled fish'!$P$3:$P$3207,'hauled Hat'!F$4,'hauled fish'!$K$3:$K$3207,'hauled Hat'!$B56,'hauled fish'!$D$3:$D$3207,"M")</f>
        <v>0</v>
      </c>
      <c r="G56">
        <f>SUMIFS('hauled fish'!$Q$3:$Q$3207,'hauled fish'!$P$3:$P$3207,'hauled Hat'!G$4,'hauled fish'!$K$3:$K$3207,'hauled Hat'!$B56,'hauled fish'!$D$3:$D$3207,"M")</f>
        <v>0</v>
      </c>
      <c r="H56">
        <f>SUMIFS('hauled fish'!$Q$3:$Q$3207,'hauled fish'!$P$3:$P$3207,'hauled Hat'!H$4,'hauled fish'!$K$3:$K$3207,'hauled Hat'!$B56,'hauled fish'!$D$3:$D$3207,"M")</f>
        <v>0</v>
      </c>
      <c r="I56">
        <f>SUMIFS('hauled fish'!$Q$3:$Q$3207,'hauled fish'!$P$3:$P$3207,'hauled Hat'!I$4,'hauled fish'!$K$3:$K$3207,'hauled Hat'!$B56,'hauled fish'!$D$3:$D$3207,"M")</f>
        <v>0</v>
      </c>
      <c r="J56">
        <f>SUMIFS('hauled fish'!$Q$3:$Q$3207,'hauled fish'!$P$3:$P$3207,'hauled Hat'!J$4,'hauled fish'!$K$3:$K$3207,'hauled Hat'!$B56,'hauled fish'!$D$3:$D$3207,"M")</f>
        <v>0</v>
      </c>
      <c r="K56">
        <f>SUMIFS('hauled fish'!$Q$3:$Q$3207,'hauled fish'!$P$3:$P$3207,'hauled Hat'!K$4,'hauled fish'!$K$3:$K$3207,'hauled Hat'!$B56,'hauled fish'!$D$3:$D$3207,"M")</f>
        <v>0</v>
      </c>
      <c r="L56">
        <f>SUMIFS('hauled fish'!$Q$3:$Q$3207,'hauled fish'!$P$3:$P$3207,'hauled Hat'!L$4,'hauled fish'!$K$3:$K$3207,'hauled Hat'!$B56,'hauled fish'!$D$3:$D$3207,"M")</f>
        <v>0</v>
      </c>
      <c r="M56">
        <f>SUMIFS('hauled fish'!$Q$3:$Q$3207,'hauled fish'!$P$3:$P$3207,'hauled Hat'!M$4,'hauled fish'!$K$3:$K$3207,'hauled Hat'!$B56,'hauled fish'!$D$3:$D$3207,"M")</f>
        <v>0</v>
      </c>
      <c r="N56">
        <f>SUMIFS('hauled fish'!$Q$3:$Q$3207,'hauled fish'!$P$3:$P$3207,'hauled Hat'!N$4,'hauled fish'!$K$3:$K$3207,'hauled Hat'!$B56,'hauled fish'!$D$3:$D$3207,"M")</f>
        <v>0</v>
      </c>
      <c r="O56">
        <f>SUMIFS('hauled fish'!$Q$3:$Q$3207,'hauled fish'!$P$3:$P$3207,'hauled Hat'!O$4,'hauled fish'!$K$3:$K$3207,'hauled Hat'!$B56,'hauled fish'!$D$3:$D$3207,"M")</f>
        <v>0</v>
      </c>
      <c r="P56">
        <f>SUMIFS('hauled fish'!$Q$3:$Q$3207,'hauled fish'!$P$3:$P$3207,'hauled Hat'!P$4,'hauled fish'!$K$3:$K$3207,'hauled Hat'!$B56,'hauled fish'!$D$3:$D$3207,"M")</f>
        <v>0</v>
      </c>
      <c r="Q56" s="180">
        <f t="shared" si="100"/>
        <v>0</v>
      </c>
      <c r="R56" s="19">
        <f t="shared" si="101"/>
        <v>0</v>
      </c>
      <c r="S56" s="19">
        <f t="shared" si="102"/>
        <v>0</v>
      </c>
      <c r="T56" s="19">
        <f t="shared" si="103"/>
        <v>0</v>
      </c>
      <c r="U56" s="19">
        <f t="shared" si="104"/>
        <v>0</v>
      </c>
      <c r="V56" s="19">
        <f t="shared" si="105"/>
        <v>0</v>
      </c>
      <c r="W56" s="19">
        <f t="shared" si="106"/>
        <v>0</v>
      </c>
      <c r="X56" s="19">
        <f t="shared" si="107"/>
        <v>0</v>
      </c>
      <c r="Y56" s="19">
        <f t="shared" si="108"/>
        <v>0</v>
      </c>
      <c r="Z56" s="19">
        <f t="shared" si="109"/>
        <v>0</v>
      </c>
      <c r="AA56" s="19">
        <f t="shared" si="110"/>
        <v>0</v>
      </c>
      <c r="AB56" s="19">
        <f t="shared" si="111"/>
        <v>0</v>
      </c>
      <c r="AC56" s="19">
        <f t="shared" si="112"/>
        <v>0</v>
      </c>
      <c r="AD56" s="15">
        <f>VLOOKUP('hauled Hat'!C56,'cwt rel info'!$A$6:$AD$217,26,FALSE)</f>
        <v>0.38742092841494918</v>
      </c>
      <c r="AE56" s="19">
        <f t="shared" si="115"/>
        <v>0</v>
      </c>
      <c r="AF56" s="19">
        <f t="shared" si="116"/>
        <v>0</v>
      </c>
      <c r="AG56" s="19">
        <f t="shared" si="117"/>
        <v>0</v>
      </c>
      <c r="AH56" s="19">
        <f t="shared" si="118"/>
        <v>0</v>
      </c>
      <c r="AI56" s="19">
        <f t="shared" si="119"/>
        <v>0</v>
      </c>
      <c r="AJ56" s="19">
        <f t="shared" si="120"/>
        <v>0</v>
      </c>
      <c r="AK56" s="19">
        <f t="shared" si="121"/>
        <v>0</v>
      </c>
      <c r="AL56" s="19">
        <f t="shared" si="122"/>
        <v>0</v>
      </c>
      <c r="AM56" s="19">
        <f t="shared" si="123"/>
        <v>0</v>
      </c>
      <c r="AN56" s="19">
        <f t="shared" si="124"/>
        <v>0</v>
      </c>
      <c r="AO56" s="19">
        <f t="shared" si="125"/>
        <v>0</v>
      </c>
      <c r="AP56" s="19">
        <f t="shared" si="126"/>
        <v>0</v>
      </c>
      <c r="AQ56" s="19">
        <f t="shared" si="127"/>
        <v>0</v>
      </c>
      <c r="AS56" s="19">
        <f t="shared" si="128"/>
        <v>0</v>
      </c>
      <c r="AT56" s="19">
        <f t="shared" si="129"/>
        <v>0</v>
      </c>
      <c r="AU56" s="19">
        <f t="shared" si="130"/>
        <v>0</v>
      </c>
      <c r="AV56" s="19">
        <f t="shared" si="131"/>
        <v>0</v>
      </c>
      <c r="AW56" s="19">
        <f t="shared" si="132"/>
        <v>0</v>
      </c>
      <c r="AX56" s="19">
        <f t="shared" si="133"/>
        <v>0</v>
      </c>
      <c r="AY56" s="19">
        <f t="shared" si="134"/>
        <v>0</v>
      </c>
      <c r="AZ56" s="19">
        <f t="shared" si="135"/>
        <v>0</v>
      </c>
      <c r="BA56" s="19">
        <f t="shared" si="136"/>
        <v>0</v>
      </c>
      <c r="BB56" s="19">
        <f t="shared" si="137"/>
        <v>0</v>
      </c>
      <c r="BC56" s="19">
        <f t="shared" si="138"/>
        <v>0</v>
      </c>
      <c r="BD56" s="19">
        <f t="shared" si="139"/>
        <v>0</v>
      </c>
      <c r="BE56" s="19">
        <f t="shared" si="140"/>
        <v>0</v>
      </c>
      <c r="BG56" s="19" t="str">
        <f>VLOOKUP(C56,'cwt rel info'!$A$6:$AD$217,5,FALSE)</f>
        <v>BCA</v>
      </c>
      <c r="BH56" s="19" t="str">
        <f>VLOOKUP(C56,'cwt rel info'!$A$6:$AD$217,3,FALSE)</f>
        <v>subyearling</v>
      </c>
      <c r="BI56" s="18">
        <f>VLOOKUP(C56,'cwt rel info'!$A$6:$AD$217,4,FALSE)</f>
        <v>2017</v>
      </c>
      <c r="BJ56" s="18">
        <f t="shared" si="42"/>
        <v>5</v>
      </c>
      <c r="BK56" s="19">
        <f t="shared" si="141"/>
        <v>0</v>
      </c>
      <c r="BL56" s="19">
        <f t="shared" si="142"/>
        <v>0</v>
      </c>
      <c r="BM56" s="19"/>
      <c r="BN56" s="19"/>
      <c r="BO56" s="19"/>
      <c r="BP56" s="19"/>
    </row>
    <row r="57" spans="2:68" x14ac:dyDescent="0.35">
      <c r="B57" s="25" t="s">
        <v>9121</v>
      </c>
      <c r="C57" s="25">
        <f>VLOOKUP(B57,'hauled fish'!$K$3:$N$2391,4,FALSE)</f>
        <v>220502</v>
      </c>
      <c r="D57">
        <f>SUMIFS('hauled fish'!$Q$3:$Q$3207,'hauled fish'!$P$3:$P$3207,'hauled Hat'!D$4,'hauled fish'!$K$3:$K$3207,'hauled Hat'!$B57,'hauled fish'!$D$3:$D$3207,"M")</f>
        <v>0</v>
      </c>
      <c r="E57">
        <f>SUMIFS('hauled fish'!$Q$3:$Q$3207,'hauled fish'!$P$3:$P$3207,'hauled Hat'!E$4,'hauled fish'!$K$3:$K$3207,'hauled Hat'!$B57,'hauled fish'!$D$3:$D$3207,"M")</f>
        <v>0</v>
      </c>
      <c r="F57">
        <f>SUMIFS('hauled fish'!$Q$3:$Q$3207,'hauled fish'!$P$3:$P$3207,'hauled Hat'!F$4,'hauled fish'!$K$3:$K$3207,'hauled Hat'!$B57,'hauled fish'!$D$3:$D$3207,"M")</f>
        <v>0</v>
      </c>
      <c r="G57">
        <f>SUMIFS('hauled fish'!$Q$3:$Q$3207,'hauled fish'!$P$3:$P$3207,'hauled Hat'!G$4,'hauled fish'!$K$3:$K$3207,'hauled Hat'!$B57,'hauled fish'!$D$3:$D$3207,"M")</f>
        <v>0</v>
      </c>
      <c r="H57">
        <f>SUMIFS('hauled fish'!$Q$3:$Q$3207,'hauled fish'!$P$3:$P$3207,'hauled Hat'!H$4,'hauled fish'!$K$3:$K$3207,'hauled Hat'!$B57,'hauled fish'!$D$3:$D$3207,"M")</f>
        <v>0</v>
      </c>
      <c r="I57">
        <f>SUMIFS('hauled fish'!$Q$3:$Q$3207,'hauled fish'!$P$3:$P$3207,'hauled Hat'!I$4,'hauled fish'!$K$3:$K$3207,'hauled Hat'!$B57,'hauled fish'!$D$3:$D$3207,"M")</f>
        <v>0</v>
      </c>
      <c r="J57">
        <f>SUMIFS('hauled fish'!$Q$3:$Q$3207,'hauled fish'!$P$3:$P$3207,'hauled Hat'!J$4,'hauled fish'!$K$3:$K$3207,'hauled Hat'!$B57,'hauled fish'!$D$3:$D$3207,"M")</f>
        <v>0</v>
      </c>
      <c r="K57">
        <f>SUMIFS('hauled fish'!$Q$3:$Q$3207,'hauled fish'!$P$3:$P$3207,'hauled Hat'!K$4,'hauled fish'!$K$3:$K$3207,'hauled Hat'!$B57,'hauled fish'!$D$3:$D$3207,"M")</f>
        <v>0</v>
      </c>
      <c r="L57">
        <f>SUMIFS('hauled fish'!$Q$3:$Q$3207,'hauled fish'!$P$3:$P$3207,'hauled Hat'!L$4,'hauled fish'!$K$3:$K$3207,'hauled Hat'!$B57,'hauled fish'!$D$3:$D$3207,"M")</f>
        <v>0</v>
      </c>
      <c r="M57">
        <f>SUMIFS('hauled fish'!$Q$3:$Q$3207,'hauled fish'!$P$3:$P$3207,'hauled Hat'!M$4,'hauled fish'!$K$3:$K$3207,'hauled Hat'!$B57,'hauled fish'!$D$3:$D$3207,"M")</f>
        <v>0</v>
      </c>
      <c r="N57">
        <f>SUMIFS('hauled fish'!$Q$3:$Q$3207,'hauled fish'!$P$3:$P$3207,'hauled Hat'!N$4,'hauled fish'!$K$3:$K$3207,'hauled Hat'!$B57,'hauled fish'!$D$3:$D$3207,"M")</f>
        <v>0</v>
      </c>
      <c r="O57">
        <f>SUMIFS('hauled fish'!$Q$3:$Q$3207,'hauled fish'!$P$3:$P$3207,'hauled Hat'!O$4,'hauled fish'!$K$3:$K$3207,'hauled Hat'!$B57,'hauled fish'!$D$3:$D$3207,"M")</f>
        <v>0</v>
      </c>
      <c r="P57">
        <f>SUMIFS('hauled fish'!$Q$3:$Q$3207,'hauled fish'!$P$3:$P$3207,'hauled Hat'!P$4,'hauled fish'!$K$3:$K$3207,'hauled Hat'!$B57,'hauled fish'!$D$3:$D$3207,"M")</f>
        <v>0</v>
      </c>
      <c r="Q57" s="180">
        <f t="shared" si="100"/>
        <v>0</v>
      </c>
      <c r="R57" s="19">
        <f t="shared" si="101"/>
        <v>0</v>
      </c>
      <c r="S57" s="19">
        <f t="shared" si="102"/>
        <v>0</v>
      </c>
      <c r="T57" s="19">
        <f t="shared" si="103"/>
        <v>0</v>
      </c>
      <c r="U57" s="19">
        <f t="shared" si="104"/>
        <v>0</v>
      </c>
      <c r="V57" s="19">
        <f t="shared" si="105"/>
        <v>0</v>
      </c>
      <c r="W57" s="19">
        <f t="shared" si="106"/>
        <v>0</v>
      </c>
      <c r="X57" s="19">
        <f t="shared" si="107"/>
        <v>0</v>
      </c>
      <c r="Y57" s="19">
        <f t="shared" si="108"/>
        <v>0</v>
      </c>
      <c r="Z57" s="19">
        <f t="shared" si="109"/>
        <v>0</v>
      </c>
      <c r="AA57" s="19">
        <f t="shared" si="110"/>
        <v>0</v>
      </c>
      <c r="AB57" s="19">
        <f t="shared" si="111"/>
        <v>0</v>
      </c>
      <c r="AC57" s="19">
        <f t="shared" si="112"/>
        <v>0</v>
      </c>
      <c r="AD57" s="15">
        <f>VLOOKUP('hauled Hat'!C57,'cwt rel info'!$A$6:$AD$217,26,FALSE)</f>
        <v>0.38744570472579926</v>
      </c>
      <c r="AE57" s="19">
        <f t="shared" si="115"/>
        <v>0</v>
      </c>
      <c r="AF57" s="19">
        <f t="shared" si="116"/>
        <v>0</v>
      </c>
      <c r="AG57" s="19">
        <f t="shared" si="117"/>
        <v>0</v>
      </c>
      <c r="AH57" s="19">
        <f t="shared" si="118"/>
        <v>0</v>
      </c>
      <c r="AI57" s="19">
        <f t="shared" si="119"/>
        <v>0</v>
      </c>
      <c r="AJ57" s="19">
        <f t="shared" si="120"/>
        <v>0</v>
      </c>
      <c r="AK57" s="19">
        <f t="shared" si="121"/>
        <v>0</v>
      </c>
      <c r="AL57" s="19">
        <f t="shared" si="122"/>
        <v>0</v>
      </c>
      <c r="AM57" s="19">
        <f t="shared" si="123"/>
        <v>0</v>
      </c>
      <c r="AN57" s="19">
        <f t="shared" si="124"/>
        <v>0</v>
      </c>
      <c r="AO57" s="19">
        <f t="shared" si="125"/>
        <v>0</v>
      </c>
      <c r="AP57" s="19">
        <f t="shared" si="126"/>
        <v>0</v>
      </c>
      <c r="AQ57" s="19">
        <f t="shared" si="127"/>
        <v>0</v>
      </c>
      <c r="AS57" s="19">
        <f t="shared" si="128"/>
        <v>0</v>
      </c>
      <c r="AT57" s="19">
        <f t="shared" si="129"/>
        <v>0</v>
      </c>
      <c r="AU57" s="19">
        <f t="shared" si="130"/>
        <v>0</v>
      </c>
      <c r="AV57" s="19">
        <f t="shared" si="131"/>
        <v>0</v>
      </c>
      <c r="AW57" s="19">
        <f t="shared" si="132"/>
        <v>0</v>
      </c>
      <c r="AX57" s="19">
        <f t="shared" si="133"/>
        <v>0</v>
      </c>
      <c r="AY57" s="19">
        <f t="shared" si="134"/>
        <v>0</v>
      </c>
      <c r="AZ57" s="19">
        <f t="shared" si="135"/>
        <v>0</v>
      </c>
      <c r="BA57" s="19">
        <f t="shared" si="136"/>
        <v>0</v>
      </c>
      <c r="BB57" s="19">
        <f t="shared" si="137"/>
        <v>0</v>
      </c>
      <c r="BC57" s="19">
        <f t="shared" si="138"/>
        <v>0</v>
      </c>
      <c r="BD57" s="19">
        <f t="shared" si="139"/>
        <v>0</v>
      </c>
      <c r="BE57" s="19">
        <f t="shared" si="140"/>
        <v>0</v>
      </c>
      <c r="BG57" s="19" t="str">
        <f>VLOOKUP(C57,'cwt rel info'!$A$6:$AD$217,5,FALSE)</f>
        <v>CJA</v>
      </c>
      <c r="BH57" s="19" t="str">
        <f>VLOOKUP(C57,'cwt rel info'!$A$6:$AD$217,3,FALSE)</f>
        <v>subyearling</v>
      </c>
      <c r="BI57" s="18">
        <f>VLOOKUP(C57,'cwt rel info'!$A$6:$AD$217,4,FALSE)</f>
        <v>2017</v>
      </c>
      <c r="BJ57" s="18">
        <f t="shared" si="42"/>
        <v>5</v>
      </c>
      <c r="BK57" s="19">
        <f t="shared" si="141"/>
        <v>0</v>
      </c>
      <c r="BL57" s="19">
        <f t="shared" si="142"/>
        <v>0</v>
      </c>
      <c r="BM57" s="19"/>
      <c r="BN57" s="19"/>
      <c r="BO57" s="19"/>
      <c r="BP57" s="19"/>
    </row>
    <row r="58" spans="2:68" x14ac:dyDescent="0.35">
      <c r="B58" s="25" t="s">
        <v>9126</v>
      </c>
      <c r="C58" s="25">
        <f>VLOOKUP(B58,'hauled fish'!$K$3:$N$2391,4,FALSE)</f>
        <v>637395</v>
      </c>
      <c r="D58">
        <f>SUMIFS('hauled fish'!$Q$3:$Q$3207,'hauled fish'!$P$3:$P$3207,'hauled Hat'!D$4,'hauled fish'!$K$3:$K$3207,'hauled Hat'!$B58,'hauled fish'!$D$3:$D$3207,"M")</f>
        <v>0</v>
      </c>
      <c r="E58">
        <f>SUMIFS('hauled fish'!$Q$3:$Q$3207,'hauled fish'!$P$3:$P$3207,'hauled Hat'!E$4,'hauled fish'!$K$3:$K$3207,'hauled Hat'!$B58,'hauled fish'!$D$3:$D$3207,"M")</f>
        <v>0</v>
      </c>
      <c r="F58">
        <f>SUMIFS('hauled fish'!$Q$3:$Q$3207,'hauled fish'!$P$3:$P$3207,'hauled Hat'!F$4,'hauled fish'!$K$3:$K$3207,'hauled Hat'!$B58,'hauled fish'!$D$3:$D$3207,"M")</f>
        <v>0</v>
      </c>
      <c r="G58">
        <f>SUMIFS('hauled fish'!$Q$3:$Q$3207,'hauled fish'!$P$3:$P$3207,'hauled Hat'!G$4,'hauled fish'!$K$3:$K$3207,'hauled Hat'!$B58,'hauled fish'!$D$3:$D$3207,"M")</f>
        <v>0</v>
      </c>
      <c r="H58">
        <f>SUMIFS('hauled fish'!$Q$3:$Q$3207,'hauled fish'!$P$3:$P$3207,'hauled Hat'!H$4,'hauled fish'!$K$3:$K$3207,'hauled Hat'!$B58,'hauled fish'!$D$3:$D$3207,"M")</f>
        <v>0</v>
      </c>
      <c r="I58">
        <f>SUMIFS('hauled fish'!$Q$3:$Q$3207,'hauled fish'!$P$3:$P$3207,'hauled Hat'!I$4,'hauled fish'!$K$3:$K$3207,'hauled Hat'!$B58,'hauled fish'!$D$3:$D$3207,"M")</f>
        <v>0</v>
      </c>
      <c r="J58">
        <f>SUMIFS('hauled fish'!$Q$3:$Q$3207,'hauled fish'!$P$3:$P$3207,'hauled Hat'!J$4,'hauled fish'!$K$3:$K$3207,'hauled Hat'!$B58,'hauled fish'!$D$3:$D$3207,"M")</f>
        <v>0</v>
      </c>
      <c r="K58">
        <f>SUMIFS('hauled fish'!$Q$3:$Q$3207,'hauled fish'!$P$3:$P$3207,'hauled Hat'!K$4,'hauled fish'!$K$3:$K$3207,'hauled Hat'!$B58,'hauled fish'!$D$3:$D$3207,"M")</f>
        <v>0</v>
      </c>
      <c r="L58">
        <f>SUMIFS('hauled fish'!$Q$3:$Q$3207,'hauled fish'!$P$3:$P$3207,'hauled Hat'!L$4,'hauled fish'!$K$3:$K$3207,'hauled Hat'!$B58,'hauled fish'!$D$3:$D$3207,"M")</f>
        <v>0</v>
      </c>
      <c r="M58">
        <f>SUMIFS('hauled fish'!$Q$3:$Q$3207,'hauled fish'!$P$3:$P$3207,'hauled Hat'!M$4,'hauled fish'!$K$3:$K$3207,'hauled Hat'!$B58,'hauled fish'!$D$3:$D$3207,"M")</f>
        <v>0</v>
      </c>
      <c r="N58">
        <f>SUMIFS('hauled fish'!$Q$3:$Q$3207,'hauled fish'!$P$3:$P$3207,'hauled Hat'!N$4,'hauled fish'!$K$3:$K$3207,'hauled Hat'!$B58,'hauled fish'!$D$3:$D$3207,"M")</f>
        <v>0</v>
      </c>
      <c r="O58">
        <f>SUMIFS('hauled fish'!$Q$3:$Q$3207,'hauled fish'!$P$3:$P$3207,'hauled Hat'!O$4,'hauled fish'!$K$3:$K$3207,'hauled Hat'!$B58,'hauled fish'!$D$3:$D$3207,"M")</f>
        <v>0</v>
      </c>
      <c r="P58">
        <f>SUMIFS('hauled fish'!$Q$3:$Q$3207,'hauled fish'!$P$3:$P$3207,'hauled Hat'!P$4,'hauled fish'!$K$3:$K$3207,'hauled Hat'!$B58,'hauled fish'!$D$3:$D$3207,"M")</f>
        <v>0</v>
      </c>
      <c r="Q58" s="180">
        <f t="shared" si="100"/>
        <v>0</v>
      </c>
      <c r="R58" s="19">
        <f t="shared" si="101"/>
        <v>0</v>
      </c>
      <c r="S58" s="19">
        <f t="shared" si="102"/>
        <v>0</v>
      </c>
      <c r="T58" s="19">
        <f t="shared" si="103"/>
        <v>0</v>
      </c>
      <c r="U58" s="19">
        <f t="shared" si="104"/>
        <v>0</v>
      </c>
      <c r="V58" s="19">
        <f t="shared" si="105"/>
        <v>0</v>
      </c>
      <c r="W58" s="19">
        <f t="shared" si="106"/>
        <v>0</v>
      </c>
      <c r="X58" s="19">
        <f t="shared" si="107"/>
        <v>0</v>
      </c>
      <c r="Y58" s="19">
        <f t="shared" si="108"/>
        <v>0</v>
      </c>
      <c r="Z58" s="19">
        <f t="shared" si="109"/>
        <v>0</v>
      </c>
      <c r="AA58" s="19">
        <f t="shared" si="110"/>
        <v>0</v>
      </c>
      <c r="AB58" s="19">
        <f t="shared" si="111"/>
        <v>0</v>
      </c>
      <c r="AC58" s="19">
        <f t="shared" si="112"/>
        <v>0</v>
      </c>
      <c r="AD58" s="15">
        <f>VLOOKUP('hauled Hat'!C58,'cwt rel info'!$A$6:$AD$217,26,FALSE)</f>
        <v>0.48976954245957</v>
      </c>
      <c r="AE58" s="19">
        <f t="shared" si="115"/>
        <v>0</v>
      </c>
      <c r="AF58" s="19">
        <f t="shared" si="116"/>
        <v>0</v>
      </c>
      <c r="AG58" s="19">
        <f t="shared" si="117"/>
        <v>0</v>
      </c>
      <c r="AH58" s="19">
        <f t="shared" si="118"/>
        <v>0</v>
      </c>
      <c r="AI58" s="19">
        <f t="shared" si="119"/>
        <v>0</v>
      </c>
      <c r="AJ58" s="19">
        <f t="shared" si="120"/>
        <v>0</v>
      </c>
      <c r="AK58" s="19">
        <f t="shared" si="121"/>
        <v>0</v>
      </c>
      <c r="AL58" s="19">
        <f t="shared" si="122"/>
        <v>0</v>
      </c>
      <c r="AM58" s="19">
        <f t="shared" si="123"/>
        <v>0</v>
      </c>
      <c r="AN58" s="19">
        <f t="shared" si="124"/>
        <v>0</v>
      </c>
      <c r="AO58" s="19">
        <f t="shared" si="125"/>
        <v>0</v>
      </c>
      <c r="AP58" s="19">
        <f t="shared" si="126"/>
        <v>0</v>
      </c>
      <c r="AQ58" s="19">
        <f t="shared" si="127"/>
        <v>0</v>
      </c>
      <c r="AS58" s="19">
        <f t="shared" si="128"/>
        <v>0</v>
      </c>
      <c r="AT58" s="19">
        <f t="shared" si="129"/>
        <v>0</v>
      </c>
      <c r="AU58" s="19">
        <f t="shared" si="130"/>
        <v>0</v>
      </c>
      <c r="AV58" s="19">
        <f t="shared" si="131"/>
        <v>0</v>
      </c>
      <c r="AW58" s="19">
        <f t="shared" si="132"/>
        <v>0</v>
      </c>
      <c r="AX58" s="19">
        <f t="shared" si="133"/>
        <v>0</v>
      </c>
      <c r="AY58" s="19">
        <f t="shared" si="134"/>
        <v>0</v>
      </c>
      <c r="AZ58" s="19">
        <f t="shared" si="135"/>
        <v>0</v>
      </c>
      <c r="BA58" s="19">
        <f t="shared" si="136"/>
        <v>0</v>
      </c>
      <c r="BB58" s="19">
        <f t="shared" si="137"/>
        <v>0</v>
      </c>
      <c r="BC58" s="19">
        <f t="shared" si="138"/>
        <v>0</v>
      </c>
      <c r="BD58" s="19">
        <f t="shared" si="139"/>
        <v>0</v>
      </c>
      <c r="BE58" s="19">
        <f t="shared" si="140"/>
        <v>0</v>
      </c>
      <c r="BG58" s="19" t="str">
        <f>VLOOKUP(C58,'cwt rel info'!$A$6:$AD$217,5,FALSE)</f>
        <v>GRR</v>
      </c>
      <c r="BH58" s="19" t="str">
        <f>VLOOKUP(C58,'cwt rel info'!$A$6:$AD$217,3,FALSE)</f>
        <v>subyearling</v>
      </c>
      <c r="BI58" s="18">
        <f>VLOOKUP(C58,'cwt rel info'!$A$6:$AD$217,4,FALSE)</f>
        <v>2017</v>
      </c>
      <c r="BJ58" s="18">
        <f t="shared" si="42"/>
        <v>5</v>
      </c>
      <c r="BK58" s="19">
        <f t="shared" si="141"/>
        <v>0</v>
      </c>
      <c r="BL58" s="19">
        <f t="shared" si="142"/>
        <v>0</v>
      </c>
      <c r="BM58" s="19"/>
      <c r="BN58" s="19"/>
      <c r="BO58" s="19"/>
      <c r="BP58" s="19"/>
    </row>
    <row r="59" spans="2:68" x14ac:dyDescent="0.35">
      <c r="B59" s="25" t="s">
        <v>9119</v>
      </c>
      <c r="C59" s="25">
        <f>VLOOKUP(B59,'hauled fish'!$K$3:$N$2391,4,FALSE)</f>
        <v>637394</v>
      </c>
      <c r="D59">
        <f>SUMIFS('hauled fish'!$Q$3:$Q$3207,'hauled fish'!$P$3:$P$3207,'hauled Hat'!D$4,'hauled fish'!$K$3:$K$3207,'hauled Hat'!$B59,'hauled fish'!$D$3:$D$3207,"M")</f>
        <v>0</v>
      </c>
      <c r="E59">
        <f>SUMIFS('hauled fish'!$Q$3:$Q$3207,'hauled fish'!$P$3:$P$3207,'hauled Hat'!E$4,'hauled fish'!$K$3:$K$3207,'hauled Hat'!$B59,'hauled fish'!$D$3:$D$3207,"M")</f>
        <v>0</v>
      </c>
      <c r="F59">
        <f>SUMIFS('hauled fish'!$Q$3:$Q$3207,'hauled fish'!$P$3:$P$3207,'hauled Hat'!F$4,'hauled fish'!$K$3:$K$3207,'hauled Hat'!$B59,'hauled fish'!$D$3:$D$3207,"M")</f>
        <v>0</v>
      </c>
      <c r="G59">
        <f>SUMIFS('hauled fish'!$Q$3:$Q$3207,'hauled fish'!$P$3:$P$3207,'hauled Hat'!G$4,'hauled fish'!$K$3:$K$3207,'hauled Hat'!$B59,'hauled fish'!$D$3:$D$3207,"M")</f>
        <v>0</v>
      </c>
      <c r="H59">
        <f>SUMIFS('hauled fish'!$Q$3:$Q$3207,'hauled fish'!$P$3:$P$3207,'hauled Hat'!H$4,'hauled fish'!$K$3:$K$3207,'hauled Hat'!$B59,'hauled fish'!$D$3:$D$3207,"M")</f>
        <v>0</v>
      </c>
      <c r="I59">
        <f>SUMIFS('hauled fish'!$Q$3:$Q$3207,'hauled fish'!$P$3:$P$3207,'hauled Hat'!I$4,'hauled fish'!$K$3:$K$3207,'hauled Hat'!$B59,'hauled fish'!$D$3:$D$3207,"M")</f>
        <v>0</v>
      </c>
      <c r="J59">
        <f>SUMIFS('hauled fish'!$Q$3:$Q$3207,'hauled fish'!$P$3:$P$3207,'hauled Hat'!J$4,'hauled fish'!$K$3:$K$3207,'hauled Hat'!$B59,'hauled fish'!$D$3:$D$3207,"M")</f>
        <v>0</v>
      </c>
      <c r="K59">
        <f>SUMIFS('hauled fish'!$Q$3:$Q$3207,'hauled fish'!$P$3:$P$3207,'hauled Hat'!K$4,'hauled fish'!$K$3:$K$3207,'hauled Hat'!$B59,'hauled fish'!$D$3:$D$3207,"M")</f>
        <v>0</v>
      </c>
      <c r="L59">
        <f>SUMIFS('hauled fish'!$Q$3:$Q$3207,'hauled fish'!$P$3:$P$3207,'hauled Hat'!L$4,'hauled fish'!$K$3:$K$3207,'hauled Hat'!$B59,'hauled fish'!$D$3:$D$3207,"M")</f>
        <v>0</v>
      </c>
      <c r="M59">
        <f>SUMIFS('hauled fish'!$Q$3:$Q$3207,'hauled fish'!$P$3:$P$3207,'hauled Hat'!M$4,'hauled fish'!$K$3:$K$3207,'hauled Hat'!$B59,'hauled fish'!$D$3:$D$3207,"M")</f>
        <v>0</v>
      </c>
      <c r="N59">
        <f>SUMIFS('hauled fish'!$Q$3:$Q$3207,'hauled fish'!$P$3:$P$3207,'hauled Hat'!N$4,'hauled fish'!$K$3:$K$3207,'hauled Hat'!$B59,'hauled fish'!$D$3:$D$3207,"M")</f>
        <v>0</v>
      </c>
      <c r="O59">
        <f>SUMIFS('hauled fish'!$Q$3:$Q$3207,'hauled fish'!$P$3:$P$3207,'hauled Hat'!O$4,'hauled fish'!$K$3:$K$3207,'hauled Hat'!$B59,'hauled fish'!$D$3:$D$3207,"M")</f>
        <v>0</v>
      </c>
      <c r="P59">
        <f>SUMIFS('hauled fish'!$Q$3:$Q$3207,'hauled fish'!$P$3:$P$3207,'hauled Hat'!P$4,'hauled fish'!$K$3:$K$3207,'hauled Hat'!$B59,'hauled fish'!$D$3:$D$3207,"M")</f>
        <v>0</v>
      </c>
      <c r="Q59" s="180">
        <f t="shared" si="100"/>
        <v>0</v>
      </c>
      <c r="R59" s="19">
        <f t="shared" si="101"/>
        <v>0</v>
      </c>
      <c r="S59" s="19">
        <f t="shared" si="102"/>
        <v>0</v>
      </c>
      <c r="T59" s="19">
        <f t="shared" si="103"/>
        <v>0</v>
      </c>
      <c r="U59" s="19">
        <f t="shared" si="104"/>
        <v>0</v>
      </c>
      <c r="V59" s="19">
        <f t="shared" si="105"/>
        <v>0</v>
      </c>
      <c r="W59" s="19">
        <f t="shared" si="106"/>
        <v>0</v>
      </c>
      <c r="X59" s="19">
        <f t="shared" si="107"/>
        <v>0</v>
      </c>
      <c r="Y59" s="19">
        <f t="shared" si="108"/>
        <v>0</v>
      </c>
      <c r="Z59" s="19">
        <f t="shared" si="109"/>
        <v>0</v>
      </c>
      <c r="AA59" s="19">
        <f t="shared" si="110"/>
        <v>0</v>
      </c>
      <c r="AB59" s="19">
        <f t="shared" si="111"/>
        <v>0</v>
      </c>
      <c r="AC59" s="19">
        <f t="shared" si="112"/>
        <v>0</v>
      </c>
      <c r="AD59" s="15">
        <f>VLOOKUP('hauled Hat'!C59,'cwt rel info'!$A$6:$AD$217,26,FALSE)</f>
        <v>0.99191643141730235</v>
      </c>
      <c r="AE59" s="19">
        <f t="shared" si="115"/>
        <v>0</v>
      </c>
      <c r="AF59" s="19">
        <f t="shared" si="116"/>
        <v>0</v>
      </c>
      <c r="AG59" s="19">
        <f t="shared" si="117"/>
        <v>0</v>
      </c>
      <c r="AH59" s="19">
        <f t="shared" si="118"/>
        <v>0</v>
      </c>
      <c r="AI59" s="19">
        <f t="shared" si="119"/>
        <v>0</v>
      </c>
      <c r="AJ59" s="19">
        <f t="shared" si="120"/>
        <v>0</v>
      </c>
      <c r="AK59" s="19">
        <f t="shared" si="121"/>
        <v>0</v>
      </c>
      <c r="AL59" s="19">
        <f t="shared" si="122"/>
        <v>0</v>
      </c>
      <c r="AM59" s="19">
        <f t="shared" si="123"/>
        <v>0</v>
      </c>
      <c r="AN59" s="19">
        <f t="shared" si="124"/>
        <v>0</v>
      </c>
      <c r="AO59" s="19">
        <f t="shared" si="125"/>
        <v>0</v>
      </c>
      <c r="AP59" s="19">
        <f t="shared" si="126"/>
        <v>0</v>
      </c>
      <c r="AQ59" s="19">
        <f t="shared" si="127"/>
        <v>0</v>
      </c>
      <c r="AS59" s="19">
        <f t="shared" si="128"/>
        <v>0</v>
      </c>
      <c r="AT59" s="19">
        <f t="shared" si="129"/>
        <v>0</v>
      </c>
      <c r="AU59" s="19">
        <f t="shared" si="130"/>
        <v>0</v>
      </c>
      <c r="AV59" s="19">
        <f t="shared" si="131"/>
        <v>0</v>
      </c>
      <c r="AW59" s="19">
        <f t="shared" si="132"/>
        <v>0</v>
      </c>
      <c r="AX59" s="19">
        <f t="shared" si="133"/>
        <v>0</v>
      </c>
      <c r="AY59" s="19">
        <f t="shared" si="134"/>
        <v>0</v>
      </c>
      <c r="AZ59" s="19">
        <f t="shared" si="135"/>
        <v>0</v>
      </c>
      <c r="BA59" s="19">
        <f t="shared" si="136"/>
        <v>0</v>
      </c>
      <c r="BB59" s="19">
        <f t="shared" si="137"/>
        <v>0</v>
      </c>
      <c r="BC59" s="19">
        <f t="shared" si="138"/>
        <v>0</v>
      </c>
      <c r="BD59" s="19">
        <f t="shared" si="139"/>
        <v>0</v>
      </c>
      <c r="BE59" s="19">
        <f t="shared" si="140"/>
        <v>0</v>
      </c>
      <c r="BG59" s="19" t="str">
        <f>VLOOKUP(C59,'cwt rel info'!$A$6:$AD$217,5,FALSE)</f>
        <v>LFHs</v>
      </c>
      <c r="BH59" s="19" t="str">
        <f>VLOOKUP(C59,'cwt rel info'!$A$6:$AD$217,3,FALSE)</f>
        <v>subyearling</v>
      </c>
      <c r="BI59" s="18">
        <f>VLOOKUP(C59,'cwt rel info'!$A$6:$AD$217,4,FALSE)</f>
        <v>2017</v>
      </c>
      <c r="BJ59" s="18">
        <f t="shared" si="42"/>
        <v>5</v>
      </c>
      <c r="BK59" s="19">
        <f t="shared" si="141"/>
        <v>0</v>
      </c>
      <c r="BL59" s="19">
        <f t="shared" si="142"/>
        <v>0</v>
      </c>
      <c r="BM59" s="19"/>
      <c r="BN59" s="19"/>
      <c r="BO59" s="19"/>
      <c r="BP59" s="19"/>
    </row>
    <row r="60" spans="2:68" x14ac:dyDescent="0.35">
      <c r="B60" s="25" t="s">
        <v>9114</v>
      </c>
      <c r="C60" s="25">
        <f>VLOOKUP(B60,'hauled fish'!$K$3:$N$2391,4,FALSE)</f>
        <v>220507</v>
      </c>
      <c r="D60">
        <f>SUMIFS('hauled fish'!$Q$3:$Q$3207,'hauled fish'!$P$3:$P$3207,'hauled Hat'!D$4,'hauled fish'!$K$3:$K$3207,'hauled Hat'!$B60,'hauled fish'!$D$3:$D$3207,"M")</f>
        <v>0</v>
      </c>
      <c r="E60">
        <f>SUMIFS('hauled fish'!$Q$3:$Q$3207,'hauled fish'!$P$3:$P$3207,'hauled Hat'!E$4,'hauled fish'!$K$3:$K$3207,'hauled Hat'!$B60,'hauled fish'!$D$3:$D$3207,"M")</f>
        <v>0</v>
      </c>
      <c r="F60">
        <f>SUMIFS('hauled fish'!$Q$3:$Q$3207,'hauled fish'!$P$3:$P$3207,'hauled Hat'!F$4,'hauled fish'!$K$3:$K$3207,'hauled Hat'!$B60,'hauled fish'!$D$3:$D$3207,"M")</f>
        <v>0</v>
      </c>
      <c r="G60">
        <f>SUMIFS('hauled fish'!$Q$3:$Q$3207,'hauled fish'!$P$3:$P$3207,'hauled Hat'!G$4,'hauled fish'!$K$3:$K$3207,'hauled Hat'!$B60,'hauled fish'!$D$3:$D$3207,"M")</f>
        <v>0</v>
      </c>
      <c r="H60">
        <f>SUMIFS('hauled fish'!$Q$3:$Q$3207,'hauled fish'!$P$3:$P$3207,'hauled Hat'!H$4,'hauled fish'!$K$3:$K$3207,'hauled Hat'!$B60,'hauled fish'!$D$3:$D$3207,"M")</f>
        <v>0</v>
      </c>
      <c r="I60">
        <f>SUMIFS('hauled fish'!$Q$3:$Q$3207,'hauled fish'!$P$3:$P$3207,'hauled Hat'!I$4,'hauled fish'!$K$3:$K$3207,'hauled Hat'!$B60,'hauled fish'!$D$3:$D$3207,"M")</f>
        <v>0</v>
      </c>
      <c r="J60">
        <f>SUMIFS('hauled fish'!$Q$3:$Q$3207,'hauled fish'!$P$3:$P$3207,'hauled Hat'!J$4,'hauled fish'!$K$3:$K$3207,'hauled Hat'!$B60,'hauled fish'!$D$3:$D$3207,"M")</f>
        <v>0</v>
      </c>
      <c r="K60">
        <f>SUMIFS('hauled fish'!$Q$3:$Q$3207,'hauled fish'!$P$3:$P$3207,'hauled Hat'!K$4,'hauled fish'!$K$3:$K$3207,'hauled Hat'!$B60,'hauled fish'!$D$3:$D$3207,"M")</f>
        <v>0</v>
      </c>
      <c r="L60">
        <f>SUMIFS('hauled fish'!$Q$3:$Q$3207,'hauled fish'!$P$3:$P$3207,'hauled Hat'!L$4,'hauled fish'!$K$3:$K$3207,'hauled Hat'!$B60,'hauled fish'!$D$3:$D$3207,"M")</f>
        <v>1</v>
      </c>
      <c r="M60">
        <f>SUMIFS('hauled fish'!$Q$3:$Q$3207,'hauled fish'!$P$3:$P$3207,'hauled Hat'!M$4,'hauled fish'!$K$3:$K$3207,'hauled Hat'!$B60,'hauled fish'!$D$3:$D$3207,"M")</f>
        <v>0</v>
      </c>
      <c r="N60">
        <f>SUMIFS('hauled fish'!$Q$3:$Q$3207,'hauled fish'!$P$3:$P$3207,'hauled Hat'!N$4,'hauled fish'!$K$3:$K$3207,'hauled Hat'!$B60,'hauled fish'!$D$3:$D$3207,"M")</f>
        <v>0</v>
      </c>
      <c r="O60">
        <f>SUMIFS('hauled fish'!$Q$3:$Q$3207,'hauled fish'!$P$3:$P$3207,'hauled Hat'!O$4,'hauled fish'!$K$3:$K$3207,'hauled Hat'!$B60,'hauled fish'!$D$3:$D$3207,"M")</f>
        <v>0</v>
      </c>
      <c r="P60">
        <f>SUMIFS('hauled fish'!$Q$3:$Q$3207,'hauled fish'!$P$3:$P$3207,'hauled Hat'!P$4,'hauled fish'!$K$3:$K$3207,'hauled Hat'!$B60,'hauled fish'!$D$3:$D$3207,"M")</f>
        <v>0</v>
      </c>
      <c r="Q60" s="180">
        <f t="shared" si="100"/>
        <v>0</v>
      </c>
      <c r="R60" s="19">
        <f t="shared" si="101"/>
        <v>0</v>
      </c>
      <c r="S60" s="19">
        <f t="shared" si="102"/>
        <v>0</v>
      </c>
      <c r="T60" s="19">
        <f t="shared" si="103"/>
        <v>0</v>
      </c>
      <c r="U60" s="19">
        <f t="shared" si="104"/>
        <v>0</v>
      </c>
      <c r="V60" s="19">
        <f t="shared" si="105"/>
        <v>0</v>
      </c>
      <c r="W60" s="19">
        <f t="shared" si="106"/>
        <v>0</v>
      </c>
      <c r="X60" s="19">
        <f t="shared" si="107"/>
        <v>0</v>
      </c>
      <c r="Y60" s="19">
        <f t="shared" si="108"/>
        <v>1</v>
      </c>
      <c r="Z60" s="19">
        <f t="shared" si="109"/>
        <v>0</v>
      </c>
      <c r="AA60" s="19">
        <f t="shared" si="110"/>
        <v>0</v>
      </c>
      <c r="AB60" s="19">
        <f t="shared" si="111"/>
        <v>0</v>
      </c>
      <c r="AC60" s="19">
        <f t="shared" si="112"/>
        <v>0</v>
      </c>
      <c r="AD60" s="15">
        <f>VLOOKUP('hauled Hat'!C60,'cwt rel info'!$A$6:$AD$217,26,FALSE)</f>
        <v>0.48329406517544626</v>
      </c>
      <c r="AE60" s="19">
        <f t="shared" si="115"/>
        <v>0</v>
      </c>
      <c r="AF60" s="19">
        <f t="shared" si="116"/>
        <v>0</v>
      </c>
      <c r="AG60" s="19">
        <f t="shared" si="117"/>
        <v>0</v>
      </c>
      <c r="AH60" s="19">
        <f t="shared" si="118"/>
        <v>0</v>
      </c>
      <c r="AI60" s="19">
        <f t="shared" si="119"/>
        <v>0</v>
      </c>
      <c r="AJ60" s="19">
        <f t="shared" si="120"/>
        <v>0</v>
      </c>
      <c r="AK60" s="19">
        <f t="shared" si="121"/>
        <v>0</v>
      </c>
      <c r="AL60" s="19">
        <f t="shared" si="122"/>
        <v>0</v>
      </c>
      <c r="AM60" s="19">
        <f t="shared" si="123"/>
        <v>1.0691336228947448</v>
      </c>
      <c r="AN60" s="19">
        <f t="shared" si="124"/>
        <v>0</v>
      </c>
      <c r="AO60" s="19">
        <f t="shared" si="125"/>
        <v>0</v>
      </c>
      <c r="AP60" s="19">
        <f t="shared" si="126"/>
        <v>0</v>
      </c>
      <c r="AQ60" s="19">
        <f t="shared" si="127"/>
        <v>0</v>
      </c>
      <c r="AS60" s="19">
        <f t="shared" si="128"/>
        <v>0</v>
      </c>
      <c r="AT60" s="19">
        <f t="shared" si="129"/>
        <v>0</v>
      </c>
      <c r="AU60" s="19">
        <f t="shared" si="130"/>
        <v>0</v>
      </c>
      <c r="AV60" s="19">
        <f t="shared" si="131"/>
        <v>0</v>
      </c>
      <c r="AW60" s="19">
        <f t="shared" si="132"/>
        <v>0</v>
      </c>
      <c r="AX60" s="19">
        <f t="shared" si="133"/>
        <v>0</v>
      </c>
      <c r="AY60" s="19">
        <f t="shared" si="134"/>
        <v>0</v>
      </c>
      <c r="AZ60" s="19">
        <f t="shared" si="135"/>
        <v>0</v>
      </c>
      <c r="BA60" s="19">
        <f t="shared" si="136"/>
        <v>2.1125197839923882</v>
      </c>
      <c r="BB60" s="19">
        <f t="shared" si="137"/>
        <v>0</v>
      </c>
      <c r="BC60" s="19">
        <f t="shared" si="138"/>
        <v>0</v>
      </c>
      <c r="BD60" s="19">
        <f t="shared" si="139"/>
        <v>0</v>
      </c>
      <c r="BE60" s="19">
        <f t="shared" si="140"/>
        <v>0</v>
      </c>
      <c r="BG60" s="19" t="str">
        <f>VLOOKUP(C60,'cwt rel info'!$A$6:$AD$217,5,FALSE)</f>
        <v>PLA</v>
      </c>
      <c r="BH60" s="19" t="str">
        <f>VLOOKUP(C60,'cwt rel info'!$A$6:$AD$217,3,FALSE)</f>
        <v>subyearling</v>
      </c>
      <c r="BI60" s="18">
        <f>VLOOKUP(C60,'cwt rel info'!$A$6:$AD$217,4,FALSE)</f>
        <v>2017</v>
      </c>
      <c r="BJ60" s="18">
        <f t="shared" si="42"/>
        <v>5</v>
      </c>
      <c r="BK60" s="19">
        <f t="shared" si="141"/>
        <v>2.1125197839923882</v>
      </c>
      <c r="BL60" s="19">
        <f t="shared" si="142"/>
        <v>0</v>
      </c>
      <c r="BM60" s="19"/>
      <c r="BN60" s="19"/>
      <c r="BO60" s="19"/>
      <c r="BP60" s="19"/>
    </row>
    <row r="61" spans="2:68" x14ac:dyDescent="0.35">
      <c r="B61" s="25" t="s">
        <v>9116</v>
      </c>
      <c r="C61" s="25">
        <f>VLOOKUP(B61,'hauled fish'!$K$3:$N$2391,4,FALSE)</f>
        <v>91185</v>
      </c>
      <c r="D61">
        <f>SUMIFS('hauled fish'!$Q$3:$Q$3207,'hauled fish'!$P$3:$P$3207,'hauled Hat'!D$4,'hauled fish'!$K$3:$K$3207,'hauled Hat'!$B61,'hauled fish'!$D$3:$D$3207,"M")</f>
        <v>0</v>
      </c>
      <c r="E61">
        <f>SUMIFS('hauled fish'!$Q$3:$Q$3207,'hauled fish'!$P$3:$P$3207,'hauled Hat'!E$4,'hauled fish'!$K$3:$K$3207,'hauled Hat'!$B61,'hauled fish'!$D$3:$D$3207,"M")</f>
        <v>0</v>
      </c>
      <c r="F61">
        <f>SUMIFS('hauled fish'!$Q$3:$Q$3207,'hauled fish'!$P$3:$P$3207,'hauled Hat'!F$4,'hauled fish'!$K$3:$K$3207,'hauled Hat'!$B61,'hauled fish'!$D$3:$D$3207,"M")</f>
        <v>0</v>
      </c>
      <c r="G61">
        <f>SUMIFS('hauled fish'!$Q$3:$Q$3207,'hauled fish'!$P$3:$P$3207,'hauled Hat'!G$4,'hauled fish'!$K$3:$K$3207,'hauled Hat'!$B61,'hauled fish'!$D$3:$D$3207,"M")</f>
        <v>0</v>
      </c>
      <c r="H61">
        <f>SUMIFS('hauled fish'!$Q$3:$Q$3207,'hauled fish'!$P$3:$P$3207,'hauled Hat'!H$4,'hauled fish'!$K$3:$K$3207,'hauled Hat'!$B61,'hauled fish'!$D$3:$D$3207,"M")</f>
        <v>0</v>
      </c>
      <c r="I61">
        <f>SUMIFS('hauled fish'!$Q$3:$Q$3207,'hauled fish'!$P$3:$P$3207,'hauled Hat'!I$4,'hauled fish'!$K$3:$K$3207,'hauled Hat'!$B61,'hauled fish'!$D$3:$D$3207,"M")</f>
        <v>0</v>
      </c>
      <c r="J61">
        <f>SUMIFS('hauled fish'!$Q$3:$Q$3207,'hauled fish'!$P$3:$P$3207,'hauled Hat'!J$4,'hauled fish'!$K$3:$K$3207,'hauled Hat'!$B61,'hauled fish'!$D$3:$D$3207,"M")</f>
        <v>0</v>
      </c>
      <c r="K61">
        <f>SUMIFS('hauled fish'!$Q$3:$Q$3207,'hauled fish'!$P$3:$P$3207,'hauled Hat'!K$4,'hauled fish'!$K$3:$K$3207,'hauled Hat'!$B61,'hauled fish'!$D$3:$D$3207,"M")</f>
        <v>1</v>
      </c>
      <c r="L61">
        <f>SUMIFS('hauled fish'!$Q$3:$Q$3207,'hauled fish'!$P$3:$P$3207,'hauled Hat'!L$4,'hauled fish'!$K$3:$K$3207,'hauled Hat'!$B61,'hauled fish'!$D$3:$D$3207,"M")</f>
        <v>1</v>
      </c>
      <c r="M61">
        <f>SUMIFS('hauled fish'!$Q$3:$Q$3207,'hauled fish'!$P$3:$P$3207,'hauled Hat'!M$4,'hauled fish'!$K$3:$K$3207,'hauled Hat'!$B61,'hauled fish'!$D$3:$D$3207,"M")</f>
        <v>0</v>
      </c>
      <c r="N61">
        <f>SUMIFS('hauled fish'!$Q$3:$Q$3207,'hauled fish'!$P$3:$P$3207,'hauled Hat'!N$4,'hauled fish'!$K$3:$K$3207,'hauled Hat'!$B61,'hauled fish'!$D$3:$D$3207,"M")</f>
        <v>0</v>
      </c>
      <c r="O61">
        <f>SUMIFS('hauled fish'!$Q$3:$Q$3207,'hauled fish'!$P$3:$P$3207,'hauled Hat'!O$4,'hauled fish'!$K$3:$K$3207,'hauled Hat'!$B61,'hauled fish'!$D$3:$D$3207,"M")</f>
        <v>0</v>
      </c>
      <c r="P61">
        <f>SUMIFS('hauled fish'!$Q$3:$Q$3207,'hauled fish'!$P$3:$P$3207,'hauled Hat'!P$4,'hauled fish'!$K$3:$K$3207,'hauled Hat'!$B61,'hauled fish'!$D$3:$D$3207,"M")</f>
        <v>0</v>
      </c>
      <c r="Q61" s="180">
        <f t="shared" si="100"/>
        <v>0</v>
      </c>
      <c r="R61" s="19">
        <f t="shared" si="101"/>
        <v>0</v>
      </c>
      <c r="S61" s="19">
        <f t="shared" si="102"/>
        <v>0</v>
      </c>
      <c r="T61" s="19">
        <f t="shared" si="103"/>
        <v>0</v>
      </c>
      <c r="U61" s="19">
        <f t="shared" si="104"/>
        <v>0</v>
      </c>
      <c r="V61" s="19">
        <f t="shared" si="105"/>
        <v>0</v>
      </c>
      <c r="W61" s="19">
        <f t="shared" si="106"/>
        <v>0</v>
      </c>
      <c r="X61" s="19">
        <f t="shared" si="107"/>
        <v>1.0240963855421688</v>
      </c>
      <c r="Y61" s="19">
        <f t="shared" si="108"/>
        <v>1</v>
      </c>
      <c r="Z61" s="19">
        <f t="shared" si="109"/>
        <v>0</v>
      </c>
      <c r="AA61" s="19">
        <f t="shared" si="110"/>
        <v>0</v>
      </c>
      <c r="AB61" s="19">
        <f t="shared" si="111"/>
        <v>0</v>
      </c>
      <c r="AC61" s="19">
        <f t="shared" si="112"/>
        <v>0</v>
      </c>
      <c r="AD61" s="15">
        <f>VLOOKUP('hauled Hat'!C61,'cwt rel info'!$A$6:$AD$217,26,FALSE)</f>
        <v>0.19265833097465634</v>
      </c>
      <c r="AE61" s="19">
        <f t="shared" si="115"/>
        <v>0</v>
      </c>
      <c r="AF61" s="19">
        <f t="shared" si="116"/>
        <v>0</v>
      </c>
      <c r="AG61" s="19">
        <f t="shared" si="117"/>
        <v>0</v>
      </c>
      <c r="AH61" s="19">
        <f t="shared" si="118"/>
        <v>0</v>
      </c>
      <c r="AI61" s="19">
        <f t="shared" si="119"/>
        <v>0</v>
      </c>
      <c r="AJ61" s="19">
        <f t="shared" si="120"/>
        <v>0</v>
      </c>
      <c r="AK61" s="19">
        <f t="shared" si="121"/>
        <v>0</v>
      </c>
      <c r="AL61" s="19">
        <f t="shared" si="122"/>
        <v>4.2915127571368767</v>
      </c>
      <c r="AM61" s="19">
        <f t="shared" si="123"/>
        <v>4.1905359863807146</v>
      </c>
      <c r="AN61" s="19">
        <f t="shared" si="124"/>
        <v>0</v>
      </c>
      <c r="AO61" s="19">
        <f t="shared" si="125"/>
        <v>0</v>
      </c>
      <c r="AP61" s="19">
        <f t="shared" si="126"/>
        <v>0</v>
      </c>
      <c r="AQ61" s="19">
        <f t="shared" si="127"/>
        <v>0</v>
      </c>
      <c r="AS61" s="19">
        <f t="shared" si="128"/>
        <v>0</v>
      </c>
      <c r="AT61" s="19">
        <f t="shared" si="129"/>
        <v>0</v>
      </c>
      <c r="AU61" s="19">
        <f t="shared" si="130"/>
        <v>0</v>
      </c>
      <c r="AV61" s="19">
        <f t="shared" si="131"/>
        <v>0</v>
      </c>
      <c r="AW61" s="19">
        <f t="shared" si="132"/>
        <v>0</v>
      </c>
      <c r="AX61" s="19">
        <f t="shared" si="133"/>
        <v>0</v>
      </c>
      <c r="AY61" s="19">
        <f t="shared" si="134"/>
        <v>0</v>
      </c>
      <c r="AZ61" s="19">
        <f t="shared" si="135"/>
        <v>4.8841061944278801</v>
      </c>
      <c r="BA61" s="19">
        <f t="shared" si="136"/>
        <v>5.3605907536214259</v>
      </c>
      <c r="BB61" s="19">
        <f t="shared" si="137"/>
        <v>0</v>
      </c>
      <c r="BC61" s="19">
        <f t="shared" si="138"/>
        <v>0</v>
      </c>
      <c r="BD61" s="19">
        <f t="shared" si="139"/>
        <v>0</v>
      </c>
      <c r="BE61" s="19">
        <f t="shared" si="140"/>
        <v>0</v>
      </c>
      <c r="BG61" s="19" t="str">
        <f>VLOOKUP(C61,'cwt rel info'!$A$6:$AD$217,5,FALSE)</f>
        <v>Salmon R</v>
      </c>
      <c r="BH61" s="19" t="str">
        <f>VLOOKUP(C61,'cwt rel info'!$A$6:$AD$217,3,FALSE)</f>
        <v>subyearling</v>
      </c>
      <c r="BI61" s="18">
        <f>VLOOKUP(C61,'cwt rel info'!$A$6:$AD$217,4,FALSE)</f>
        <v>2017</v>
      </c>
      <c r="BJ61" s="18">
        <f t="shared" si="42"/>
        <v>5</v>
      </c>
      <c r="BK61" s="19">
        <f t="shared" si="141"/>
        <v>10.244696948049306</v>
      </c>
      <c r="BL61" s="19">
        <f t="shared" si="142"/>
        <v>0</v>
      </c>
      <c r="BM61" s="19"/>
      <c r="BN61" s="19"/>
      <c r="BO61" s="19"/>
      <c r="BP61" s="19"/>
    </row>
    <row r="62" spans="2:68" x14ac:dyDescent="0.35">
      <c r="B62" s="25" t="s">
        <v>9111</v>
      </c>
      <c r="C62" s="25">
        <f>VLOOKUP(B62,'hauled fish'!$K$3:$N$2391,4,FALSE)</f>
        <v>220395</v>
      </c>
      <c r="D62">
        <f>SUMIFS('hauled fish'!$Q$3:$Q$3207,'hauled fish'!$P$3:$P$3207,'hauled Hat'!D$4,'hauled fish'!$K$3:$K$3207,'hauled Hat'!$B62,'hauled fish'!$D$3:$D$3207,"M")</f>
        <v>0</v>
      </c>
      <c r="E62">
        <f>SUMIFS('hauled fish'!$Q$3:$Q$3207,'hauled fish'!$P$3:$P$3207,'hauled Hat'!E$4,'hauled fish'!$K$3:$K$3207,'hauled Hat'!$B62,'hauled fish'!$D$3:$D$3207,"M")</f>
        <v>0</v>
      </c>
      <c r="F62">
        <f>SUMIFS('hauled fish'!$Q$3:$Q$3207,'hauled fish'!$P$3:$P$3207,'hauled Hat'!F$4,'hauled fish'!$K$3:$K$3207,'hauled Hat'!$B62,'hauled fish'!$D$3:$D$3207,"M")</f>
        <v>0</v>
      </c>
      <c r="G62">
        <f>SUMIFS('hauled fish'!$Q$3:$Q$3207,'hauled fish'!$P$3:$P$3207,'hauled Hat'!G$4,'hauled fish'!$K$3:$K$3207,'hauled Hat'!$B62,'hauled fish'!$D$3:$D$3207,"M")</f>
        <v>0</v>
      </c>
      <c r="H62">
        <f>SUMIFS('hauled fish'!$Q$3:$Q$3207,'hauled fish'!$P$3:$P$3207,'hauled Hat'!H$4,'hauled fish'!$K$3:$K$3207,'hauled Hat'!$B62,'hauled fish'!$D$3:$D$3207,"M")</f>
        <v>0</v>
      </c>
      <c r="I62">
        <f>SUMIFS('hauled fish'!$Q$3:$Q$3207,'hauled fish'!$P$3:$P$3207,'hauled Hat'!I$4,'hauled fish'!$K$3:$K$3207,'hauled Hat'!$B62,'hauled fish'!$D$3:$D$3207,"M")</f>
        <v>0</v>
      </c>
      <c r="J62">
        <f>SUMIFS('hauled fish'!$Q$3:$Q$3207,'hauled fish'!$P$3:$P$3207,'hauled Hat'!J$4,'hauled fish'!$K$3:$K$3207,'hauled Hat'!$B62,'hauled fish'!$D$3:$D$3207,"M")</f>
        <v>1</v>
      </c>
      <c r="K62">
        <f>SUMIFS('hauled fish'!$Q$3:$Q$3207,'hauled fish'!$P$3:$P$3207,'hauled Hat'!K$4,'hauled fish'!$K$3:$K$3207,'hauled Hat'!$B62,'hauled fish'!$D$3:$D$3207,"M")</f>
        <v>0</v>
      </c>
      <c r="L62">
        <f>SUMIFS('hauled fish'!$Q$3:$Q$3207,'hauled fish'!$P$3:$P$3207,'hauled Hat'!L$4,'hauled fish'!$K$3:$K$3207,'hauled Hat'!$B62,'hauled fish'!$D$3:$D$3207,"M")</f>
        <v>0</v>
      </c>
      <c r="M62">
        <f>SUMIFS('hauled fish'!$Q$3:$Q$3207,'hauled fish'!$P$3:$P$3207,'hauled Hat'!M$4,'hauled fish'!$K$3:$K$3207,'hauled Hat'!$B62,'hauled fish'!$D$3:$D$3207,"M")</f>
        <v>0</v>
      </c>
      <c r="N62">
        <f>SUMIFS('hauled fish'!$Q$3:$Q$3207,'hauled fish'!$P$3:$P$3207,'hauled Hat'!N$4,'hauled fish'!$K$3:$K$3207,'hauled Hat'!$B62,'hauled fish'!$D$3:$D$3207,"M")</f>
        <v>0</v>
      </c>
      <c r="O62">
        <f>SUMIFS('hauled fish'!$Q$3:$Q$3207,'hauled fish'!$P$3:$P$3207,'hauled Hat'!O$4,'hauled fish'!$K$3:$K$3207,'hauled Hat'!$B62,'hauled fish'!$D$3:$D$3207,"M")</f>
        <v>0</v>
      </c>
      <c r="P62">
        <f>SUMIFS('hauled fish'!$Q$3:$Q$3207,'hauled fish'!$P$3:$P$3207,'hauled Hat'!P$4,'hauled fish'!$K$3:$K$3207,'hauled Hat'!$B62,'hauled fish'!$D$3:$D$3207,"M")</f>
        <v>1</v>
      </c>
      <c r="Q62" s="180">
        <f t="shared" si="100"/>
        <v>0</v>
      </c>
      <c r="R62" s="19">
        <f t="shared" si="101"/>
        <v>0</v>
      </c>
      <c r="S62" s="19">
        <f t="shared" si="102"/>
        <v>0</v>
      </c>
      <c r="T62" s="19">
        <f t="shared" si="103"/>
        <v>0</v>
      </c>
      <c r="U62" s="19">
        <f t="shared" si="104"/>
        <v>0</v>
      </c>
      <c r="V62" s="19">
        <f t="shared" si="105"/>
        <v>0</v>
      </c>
      <c r="W62" s="19">
        <f t="shared" si="106"/>
        <v>1.0428571428571429</v>
      </c>
      <c r="X62" s="19">
        <f t="shared" si="107"/>
        <v>0</v>
      </c>
      <c r="Y62" s="19">
        <f t="shared" si="108"/>
        <v>0</v>
      </c>
      <c r="Z62" s="19">
        <f t="shared" si="109"/>
        <v>0</v>
      </c>
      <c r="AA62" s="19">
        <f t="shared" si="110"/>
        <v>0</v>
      </c>
      <c r="AB62" s="19">
        <f t="shared" si="111"/>
        <v>0</v>
      </c>
      <c r="AC62" s="19">
        <f t="shared" si="112"/>
        <v>1</v>
      </c>
      <c r="AD62" s="15">
        <f>VLOOKUP('hauled Hat'!C62,'cwt rel info'!$A$6:$AD$217,26,FALSE)</f>
        <v>1</v>
      </c>
      <c r="AE62" s="19">
        <f t="shared" si="115"/>
        <v>0</v>
      </c>
      <c r="AF62" s="19">
        <f t="shared" si="116"/>
        <v>0</v>
      </c>
      <c r="AG62" s="19">
        <f t="shared" si="117"/>
        <v>0</v>
      </c>
      <c r="AH62" s="19">
        <f t="shared" si="118"/>
        <v>0</v>
      </c>
      <c r="AI62" s="19">
        <f t="shared" si="119"/>
        <v>0</v>
      </c>
      <c r="AJ62" s="19">
        <f t="shared" si="120"/>
        <v>0</v>
      </c>
      <c r="AK62" s="19">
        <f t="shared" si="121"/>
        <v>0</v>
      </c>
      <c r="AL62" s="19">
        <f t="shared" si="122"/>
        <v>0</v>
      </c>
      <c r="AM62" s="19">
        <f t="shared" si="123"/>
        <v>0</v>
      </c>
      <c r="AN62" s="19">
        <f t="shared" si="124"/>
        <v>0</v>
      </c>
      <c r="AO62" s="19">
        <f t="shared" si="125"/>
        <v>0</v>
      </c>
      <c r="AP62" s="19">
        <f t="shared" si="126"/>
        <v>0</v>
      </c>
      <c r="AQ62" s="19">
        <f t="shared" si="127"/>
        <v>0</v>
      </c>
      <c r="AS62" s="19">
        <f t="shared" si="128"/>
        <v>0</v>
      </c>
      <c r="AT62" s="19">
        <f t="shared" si="129"/>
        <v>0</v>
      </c>
      <c r="AU62" s="19">
        <f t="shared" si="130"/>
        <v>0</v>
      </c>
      <c r="AV62" s="19">
        <f t="shared" si="131"/>
        <v>0</v>
      </c>
      <c r="AW62" s="19">
        <f t="shared" si="132"/>
        <v>0</v>
      </c>
      <c r="AX62" s="19">
        <f t="shared" si="133"/>
        <v>0</v>
      </c>
      <c r="AY62" s="19">
        <f t="shared" si="134"/>
        <v>1.0428571428571429</v>
      </c>
      <c r="AZ62" s="19">
        <f t="shared" si="135"/>
        <v>0</v>
      </c>
      <c r="BA62" s="19">
        <f t="shared" si="136"/>
        <v>0</v>
      </c>
      <c r="BB62" s="19">
        <f t="shared" si="137"/>
        <v>0</v>
      </c>
      <c r="BC62" s="19">
        <f t="shared" si="138"/>
        <v>0</v>
      </c>
      <c r="BD62" s="19">
        <f t="shared" si="139"/>
        <v>0</v>
      </c>
      <c r="BE62" s="19">
        <f t="shared" si="140"/>
        <v>1</v>
      </c>
      <c r="BG62" s="19" t="str">
        <f>VLOOKUP(C62,'cwt rel info'!$A$6:$AD$217,5,FALSE)</f>
        <v>FCAP</v>
      </c>
      <c r="BH62" s="19" t="str">
        <f>VLOOKUP(C62,'cwt rel info'!$A$6:$AD$217,3,FALSE)</f>
        <v>yearling</v>
      </c>
      <c r="BI62" s="18">
        <f>VLOOKUP(C62,'cwt rel info'!$A$6:$AD$217,4,FALSE)</f>
        <v>2017</v>
      </c>
      <c r="BJ62" s="18">
        <f t="shared" si="42"/>
        <v>5</v>
      </c>
      <c r="BK62" s="19">
        <f t="shared" si="141"/>
        <v>2.0428571428571427</v>
      </c>
      <c r="BL62" s="19">
        <f t="shared" si="142"/>
        <v>0</v>
      </c>
      <c r="BM62" s="19"/>
      <c r="BN62" s="19"/>
      <c r="BO62" s="19"/>
      <c r="BP62" s="19"/>
    </row>
    <row r="63" spans="2:68" x14ac:dyDescent="0.35">
      <c r="B63" s="25" t="s">
        <v>9118</v>
      </c>
      <c r="C63" s="25">
        <f>VLOOKUP(B63,'hauled fish'!$K$3:$N$2391,4,FALSE)</f>
        <v>637398</v>
      </c>
      <c r="D63">
        <f>SUMIFS('hauled fish'!$Q$3:$Q$3207,'hauled fish'!$P$3:$P$3207,'hauled Hat'!D$4,'hauled fish'!$K$3:$K$3207,'hauled Hat'!$B63,'hauled fish'!$D$3:$D$3207,"M")</f>
        <v>0</v>
      </c>
      <c r="E63">
        <f>SUMIFS('hauled fish'!$Q$3:$Q$3207,'hauled fish'!$P$3:$P$3207,'hauled Hat'!E$4,'hauled fish'!$K$3:$K$3207,'hauled Hat'!$B63,'hauled fish'!$D$3:$D$3207,"M")</f>
        <v>0</v>
      </c>
      <c r="F63">
        <f>SUMIFS('hauled fish'!$Q$3:$Q$3207,'hauled fish'!$P$3:$P$3207,'hauled Hat'!F$4,'hauled fish'!$K$3:$K$3207,'hauled Hat'!$B63,'hauled fish'!$D$3:$D$3207,"M")</f>
        <v>0</v>
      </c>
      <c r="G63">
        <f>SUMIFS('hauled fish'!$Q$3:$Q$3207,'hauled fish'!$P$3:$P$3207,'hauled Hat'!G$4,'hauled fish'!$K$3:$K$3207,'hauled Hat'!$B63,'hauled fish'!$D$3:$D$3207,"M")</f>
        <v>0</v>
      </c>
      <c r="H63">
        <f>SUMIFS('hauled fish'!$Q$3:$Q$3207,'hauled fish'!$P$3:$P$3207,'hauled Hat'!H$4,'hauled fish'!$K$3:$K$3207,'hauled Hat'!$B63,'hauled fish'!$D$3:$D$3207,"M")</f>
        <v>0</v>
      </c>
      <c r="I63">
        <f>SUMIFS('hauled fish'!$Q$3:$Q$3207,'hauled fish'!$P$3:$P$3207,'hauled Hat'!I$4,'hauled fish'!$K$3:$K$3207,'hauled Hat'!$B63,'hauled fish'!$D$3:$D$3207,"M")</f>
        <v>0</v>
      </c>
      <c r="J63">
        <f>SUMIFS('hauled fish'!$Q$3:$Q$3207,'hauled fish'!$P$3:$P$3207,'hauled Hat'!J$4,'hauled fish'!$K$3:$K$3207,'hauled Hat'!$B63,'hauled fish'!$D$3:$D$3207,"M")</f>
        <v>0</v>
      </c>
      <c r="K63">
        <f>SUMIFS('hauled fish'!$Q$3:$Q$3207,'hauled fish'!$P$3:$P$3207,'hauled Hat'!K$4,'hauled fish'!$K$3:$K$3207,'hauled Hat'!$B63,'hauled fish'!$D$3:$D$3207,"M")</f>
        <v>0</v>
      </c>
      <c r="L63">
        <f>SUMIFS('hauled fish'!$Q$3:$Q$3207,'hauled fish'!$P$3:$P$3207,'hauled Hat'!L$4,'hauled fish'!$K$3:$K$3207,'hauled Hat'!$B63,'hauled fish'!$D$3:$D$3207,"M")</f>
        <v>0</v>
      </c>
      <c r="M63">
        <f>SUMIFS('hauled fish'!$Q$3:$Q$3207,'hauled fish'!$P$3:$P$3207,'hauled Hat'!M$4,'hauled fish'!$K$3:$K$3207,'hauled Hat'!$B63,'hauled fish'!$D$3:$D$3207,"M")</f>
        <v>0</v>
      </c>
      <c r="N63">
        <f>SUMIFS('hauled fish'!$Q$3:$Q$3207,'hauled fish'!$P$3:$P$3207,'hauled Hat'!N$4,'hauled fish'!$K$3:$K$3207,'hauled Hat'!$B63,'hauled fish'!$D$3:$D$3207,"M")</f>
        <v>0</v>
      </c>
      <c r="O63">
        <f>SUMIFS('hauled fish'!$Q$3:$Q$3207,'hauled fish'!$P$3:$P$3207,'hauled Hat'!O$4,'hauled fish'!$K$3:$K$3207,'hauled Hat'!$B63,'hauled fish'!$D$3:$D$3207,"M")</f>
        <v>0</v>
      </c>
      <c r="P63">
        <f>SUMIFS('hauled fish'!$Q$3:$Q$3207,'hauled fish'!$P$3:$P$3207,'hauled Hat'!P$4,'hauled fish'!$K$3:$K$3207,'hauled Hat'!$B63,'hauled fish'!$D$3:$D$3207,"M")</f>
        <v>0</v>
      </c>
      <c r="Q63" s="180">
        <f t="shared" si="100"/>
        <v>0</v>
      </c>
      <c r="R63" s="19">
        <f t="shared" si="101"/>
        <v>0</v>
      </c>
      <c r="S63" s="19">
        <f t="shared" si="102"/>
        <v>0</v>
      </c>
      <c r="T63" s="19">
        <f t="shared" si="103"/>
        <v>0</v>
      </c>
      <c r="U63" s="19">
        <f t="shared" si="104"/>
        <v>0</v>
      </c>
      <c r="V63" s="19">
        <f t="shared" si="105"/>
        <v>0</v>
      </c>
      <c r="W63" s="19">
        <f t="shared" si="106"/>
        <v>0</v>
      </c>
      <c r="X63" s="19">
        <f t="shared" si="107"/>
        <v>0</v>
      </c>
      <c r="Y63" s="19">
        <f t="shared" si="108"/>
        <v>0</v>
      </c>
      <c r="Z63" s="19">
        <f t="shared" si="109"/>
        <v>0</v>
      </c>
      <c r="AA63" s="19">
        <f t="shared" si="110"/>
        <v>0</v>
      </c>
      <c r="AB63" s="19">
        <f t="shared" si="111"/>
        <v>0</v>
      </c>
      <c r="AC63" s="19">
        <f t="shared" si="112"/>
        <v>0</v>
      </c>
      <c r="AD63" s="15">
        <f>VLOOKUP('hauled Hat'!C63,'cwt rel info'!$A$6:$AD$217,26,FALSE)</f>
        <v>0.9919079768623521</v>
      </c>
      <c r="AE63" s="19">
        <f t="shared" si="115"/>
        <v>0</v>
      </c>
      <c r="AF63" s="19">
        <f t="shared" si="116"/>
        <v>0</v>
      </c>
      <c r="AG63" s="19">
        <f t="shared" si="117"/>
        <v>0</v>
      </c>
      <c r="AH63" s="19">
        <f t="shared" si="118"/>
        <v>0</v>
      </c>
      <c r="AI63" s="19">
        <f t="shared" si="119"/>
        <v>0</v>
      </c>
      <c r="AJ63" s="19">
        <f t="shared" si="120"/>
        <v>0</v>
      </c>
      <c r="AK63" s="19">
        <f t="shared" si="121"/>
        <v>0</v>
      </c>
      <c r="AL63" s="19">
        <f t="shared" si="122"/>
        <v>0</v>
      </c>
      <c r="AM63" s="19">
        <f t="shared" si="123"/>
        <v>0</v>
      </c>
      <c r="AN63" s="19">
        <f t="shared" si="124"/>
        <v>0</v>
      </c>
      <c r="AO63" s="19">
        <f t="shared" si="125"/>
        <v>0</v>
      </c>
      <c r="AP63" s="19">
        <f t="shared" si="126"/>
        <v>0</v>
      </c>
      <c r="AQ63" s="19">
        <f t="shared" si="127"/>
        <v>0</v>
      </c>
      <c r="AS63" s="19">
        <f t="shared" si="128"/>
        <v>0</v>
      </c>
      <c r="AT63" s="19">
        <f t="shared" si="129"/>
        <v>0</v>
      </c>
      <c r="AU63" s="19">
        <f t="shared" si="130"/>
        <v>0</v>
      </c>
      <c r="AV63" s="19">
        <f t="shared" si="131"/>
        <v>0</v>
      </c>
      <c r="AW63" s="19">
        <f t="shared" si="132"/>
        <v>0</v>
      </c>
      <c r="AX63" s="19">
        <f t="shared" si="133"/>
        <v>0</v>
      </c>
      <c r="AY63" s="19">
        <f t="shared" si="134"/>
        <v>0</v>
      </c>
      <c r="AZ63" s="19">
        <f t="shared" si="135"/>
        <v>0</v>
      </c>
      <c r="BA63" s="19">
        <f t="shared" si="136"/>
        <v>0</v>
      </c>
      <c r="BB63" s="19">
        <f t="shared" si="137"/>
        <v>0</v>
      </c>
      <c r="BC63" s="19">
        <f t="shared" si="138"/>
        <v>0</v>
      </c>
      <c r="BD63" s="19">
        <f t="shared" si="139"/>
        <v>0</v>
      </c>
      <c r="BE63" s="19">
        <f t="shared" si="140"/>
        <v>0</v>
      </c>
      <c r="BG63" s="19" t="str">
        <f>VLOOKUP(C63,'cwt rel info'!$A$6:$AD$217,5,FALSE)</f>
        <v>LFHy</v>
      </c>
      <c r="BH63" s="19" t="str">
        <f>VLOOKUP(C63,'cwt rel info'!$A$6:$AD$217,3,FALSE)</f>
        <v>yearling</v>
      </c>
      <c r="BI63" s="18">
        <f>VLOOKUP(C63,'cwt rel info'!$A$6:$AD$217,4,FALSE)</f>
        <v>2017</v>
      </c>
      <c r="BJ63" s="18">
        <f t="shared" si="42"/>
        <v>5</v>
      </c>
      <c r="BK63" s="19">
        <f t="shared" si="141"/>
        <v>0</v>
      </c>
      <c r="BL63" s="19">
        <f t="shared" si="142"/>
        <v>0</v>
      </c>
      <c r="BM63" s="19"/>
      <c r="BN63" s="19"/>
      <c r="BO63" s="19"/>
      <c r="BP63" s="19"/>
    </row>
    <row r="64" spans="2:68" x14ac:dyDescent="0.35">
      <c r="B64" s="25" t="s">
        <v>9068</v>
      </c>
      <c r="C64" s="25">
        <f>VLOOKUP(B64,'hauled fish'!$K$3:$N$2391,4,FALSE)</f>
        <v>220511</v>
      </c>
      <c r="D64">
        <f>SUMIFS('hauled fish'!$Q$3:$Q$3207,'hauled fish'!$P$3:$P$3207,'hauled Hat'!D$4,'hauled fish'!$K$3:$K$3207,'hauled Hat'!$B64,'hauled fish'!$D$3:$D$3207,"M")</f>
        <v>0</v>
      </c>
      <c r="E64">
        <f>SUMIFS('hauled fish'!$Q$3:$Q$3207,'hauled fish'!$P$3:$P$3207,'hauled Hat'!E$4,'hauled fish'!$K$3:$K$3207,'hauled Hat'!$B64,'hauled fish'!$D$3:$D$3207,"M")</f>
        <v>0</v>
      </c>
      <c r="F64">
        <f>SUMIFS('hauled fish'!$Q$3:$Q$3207,'hauled fish'!$P$3:$P$3207,'hauled Hat'!F$4,'hauled fish'!$K$3:$K$3207,'hauled Hat'!$B64,'hauled fish'!$D$3:$D$3207,"M")</f>
        <v>0</v>
      </c>
      <c r="G64">
        <f>SUMIFS('hauled fish'!$Q$3:$Q$3207,'hauled fish'!$P$3:$P$3207,'hauled Hat'!G$4,'hauled fish'!$K$3:$K$3207,'hauled Hat'!$B64,'hauled fish'!$D$3:$D$3207,"M")</f>
        <v>0</v>
      </c>
      <c r="H64">
        <f>SUMIFS('hauled fish'!$Q$3:$Q$3207,'hauled fish'!$P$3:$P$3207,'hauled Hat'!H$4,'hauled fish'!$K$3:$K$3207,'hauled Hat'!$B64,'hauled fish'!$D$3:$D$3207,"M")</f>
        <v>2</v>
      </c>
      <c r="I64">
        <f>SUMIFS('hauled fish'!$Q$3:$Q$3207,'hauled fish'!$P$3:$P$3207,'hauled Hat'!I$4,'hauled fish'!$K$3:$K$3207,'hauled Hat'!$B64,'hauled fish'!$D$3:$D$3207,"M")</f>
        <v>2</v>
      </c>
      <c r="J64">
        <f>SUMIFS('hauled fish'!$Q$3:$Q$3207,'hauled fish'!$P$3:$P$3207,'hauled Hat'!J$4,'hauled fish'!$K$3:$K$3207,'hauled Hat'!$B64,'hauled fish'!$D$3:$D$3207,"M")</f>
        <v>1</v>
      </c>
      <c r="K64">
        <f>SUMIFS('hauled fish'!$Q$3:$Q$3207,'hauled fish'!$P$3:$P$3207,'hauled Hat'!K$4,'hauled fish'!$K$3:$K$3207,'hauled Hat'!$B64,'hauled fish'!$D$3:$D$3207,"M")</f>
        <v>6</v>
      </c>
      <c r="L64">
        <f>SUMIFS('hauled fish'!$Q$3:$Q$3207,'hauled fish'!$P$3:$P$3207,'hauled Hat'!L$4,'hauled fish'!$K$3:$K$3207,'hauled Hat'!$B64,'hauled fish'!$D$3:$D$3207,"M")</f>
        <v>4</v>
      </c>
      <c r="M64">
        <f>SUMIFS('hauled fish'!$Q$3:$Q$3207,'hauled fish'!$P$3:$P$3207,'hauled Hat'!M$4,'hauled fish'!$K$3:$K$3207,'hauled Hat'!$B64,'hauled fish'!$D$3:$D$3207,"M")</f>
        <v>6</v>
      </c>
      <c r="N64">
        <f>SUMIFS('hauled fish'!$Q$3:$Q$3207,'hauled fish'!$P$3:$P$3207,'hauled Hat'!N$4,'hauled fish'!$K$3:$K$3207,'hauled Hat'!$B64,'hauled fish'!$D$3:$D$3207,"M")</f>
        <v>7</v>
      </c>
      <c r="O64">
        <f>SUMIFS('hauled fish'!$Q$3:$Q$3207,'hauled fish'!$P$3:$P$3207,'hauled Hat'!O$4,'hauled fish'!$K$3:$K$3207,'hauled Hat'!$B64,'hauled fish'!$D$3:$D$3207,"M")</f>
        <v>5</v>
      </c>
      <c r="P64">
        <f>SUMIFS('hauled fish'!$Q$3:$Q$3207,'hauled fish'!$P$3:$P$3207,'hauled Hat'!P$4,'hauled fish'!$K$3:$K$3207,'hauled Hat'!$B64,'hauled fish'!$D$3:$D$3207,"M")</f>
        <v>0</v>
      </c>
      <c r="Q64" s="180">
        <f t="shared" si="100"/>
        <v>0</v>
      </c>
      <c r="R64" s="19">
        <f t="shared" si="101"/>
        <v>0</v>
      </c>
      <c r="S64" s="19">
        <f t="shared" si="102"/>
        <v>0</v>
      </c>
      <c r="T64" s="19">
        <f t="shared" si="103"/>
        <v>0</v>
      </c>
      <c r="U64" s="19">
        <f t="shared" si="104"/>
        <v>2.0571428571428569</v>
      </c>
      <c r="V64" s="19">
        <f t="shared" si="105"/>
        <v>2.1573033707865168</v>
      </c>
      <c r="W64" s="19">
        <f t="shared" si="106"/>
        <v>1.0428571428571429</v>
      </c>
      <c r="X64" s="19">
        <f t="shared" si="107"/>
        <v>6.1445783132530121</v>
      </c>
      <c r="Y64" s="19">
        <f t="shared" si="108"/>
        <v>4</v>
      </c>
      <c r="Z64" s="19">
        <f t="shared" si="109"/>
        <v>6.09375</v>
      </c>
      <c r="AA64" s="19">
        <f t="shared" si="110"/>
        <v>7</v>
      </c>
      <c r="AB64" s="19">
        <f t="shared" si="111"/>
        <v>5.2</v>
      </c>
      <c r="AC64" s="19">
        <f t="shared" si="112"/>
        <v>0</v>
      </c>
      <c r="AD64" s="15">
        <f>VLOOKUP('hauled Hat'!C64,'cwt rel info'!$A$6:$AD$217,26,FALSE)</f>
        <v>0.42147739367954895</v>
      </c>
      <c r="AE64" s="19">
        <f t="shared" si="115"/>
        <v>0</v>
      </c>
      <c r="AF64" s="19">
        <f t="shared" si="116"/>
        <v>0</v>
      </c>
      <c r="AG64" s="19">
        <f t="shared" si="117"/>
        <v>0</v>
      </c>
      <c r="AH64" s="19">
        <f t="shared" si="118"/>
        <v>0</v>
      </c>
      <c r="AI64" s="19">
        <f t="shared" si="119"/>
        <v>2.8236476383656908</v>
      </c>
      <c r="AJ64" s="19">
        <f t="shared" si="120"/>
        <v>2.9611286095220728</v>
      </c>
      <c r="AK64" s="19">
        <f t="shared" si="121"/>
        <v>1.4314324833381629</v>
      </c>
      <c r="AL64" s="19">
        <f t="shared" si="122"/>
        <v>8.4340880764437056</v>
      </c>
      <c r="AM64" s="19">
        <f t="shared" si="123"/>
        <v>5.4904259634888435</v>
      </c>
      <c r="AN64" s="19">
        <f t="shared" si="124"/>
        <v>8.3643208037525358</v>
      </c>
      <c r="AO64" s="19">
        <f t="shared" si="125"/>
        <v>9.6082454361054754</v>
      </c>
      <c r="AP64" s="19">
        <f t="shared" si="126"/>
        <v>7.1375537525354966</v>
      </c>
      <c r="AQ64" s="19">
        <f t="shared" si="127"/>
        <v>0</v>
      </c>
      <c r="AS64" s="19">
        <f t="shared" si="128"/>
        <v>0</v>
      </c>
      <c r="AT64" s="19">
        <f t="shared" si="129"/>
        <v>0</v>
      </c>
      <c r="AU64" s="19">
        <f t="shared" si="130"/>
        <v>0</v>
      </c>
      <c r="AV64" s="19">
        <f t="shared" si="131"/>
        <v>0</v>
      </c>
      <c r="AW64" s="19">
        <f t="shared" si="132"/>
        <v>2.0847667414808435</v>
      </c>
      <c r="AX64" s="19">
        <f t="shared" si="133"/>
        <v>2.2186592881106577</v>
      </c>
      <c r="AY64" s="19">
        <f t="shared" si="134"/>
        <v>1.3314172635538786</v>
      </c>
      <c r="AZ64" s="19">
        <f t="shared" si="135"/>
        <v>13.730635852039999</v>
      </c>
      <c r="BA64" s="19">
        <f t="shared" si="136"/>
        <v>9.7132311397975322</v>
      </c>
      <c r="BB64" s="19">
        <f t="shared" si="137"/>
        <v>14.224725927521014</v>
      </c>
      <c r="BC64" s="19">
        <f t="shared" si="138"/>
        <v>13.717534238500566</v>
      </c>
      <c r="BD64" s="19">
        <f t="shared" si="139"/>
        <v>10.309419720193631</v>
      </c>
      <c r="BE64" s="19">
        <f t="shared" si="140"/>
        <v>0</v>
      </c>
      <c r="BG64" s="19" t="str">
        <f>VLOOKUP(C64,'cwt rel info'!$A$6:$AD$217,5,FALSE)</f>
        <v>BCAe</v>
      </c>
      <c r="BH64" s="19" t="str">
        <f>VLOOKUP(C64,'cwt rel info'!$A$6:$AD$217,3,FALSE)</f>
        <v>subyearling</v>
      </c>
      <c r="BI64" s="18">
        <f>VLOOKUP(C64,'cwt rel info'!$A$6:$AD$217,4,FALSE)</f>
        <v>2018</v>
      </c>
      <c r="BJ64" s="18">
        <f t="shared" si="42"/>
        <v>4</v>
      </c>
      <c r="BK64" s="19">
        <f t="shared" si="141"/>
        <v>67.330390171198118</v>
      </c>
      <c r="BL64" s="19">
        <f t="shared" si="142"/>
        <v>0</v>
      </c>
      <c r="BM64" s="19"/>
      <c r="BN64" s="19"/>
      <c r="BO64" s="19"/>
      <c r="BP64" s="19"/>
    </row>
    <row r="65" spans="2:68" x14ac:dyDescent="0.35">
      <c r="B65" s="25" t="s">
        <v>9078</v>
      </c>
      <c r="C65" s="25">
        <f>VLOOKUP(B65,'hauled fish'!$K$3:$N$2391,4,FALSE)</f>
        <v>220509</v>
      </c>
      <c r="D65">
        <f>SUMIFS('hauled fish'!$Q$3:$Q$3207,'hauled fish'!$P$3:$P$3207,'hauled Hat'!D$4,'hauled fish'!$K$3:$K$3207,'hauled Hat'!$B65,'hauled fish'!$D$3:$D$3207,"M")</f>
        <v>0</v>
      </c>
      <c r="E65">
        <f>SUMIFS('hauled fish'!$Q$3:$Q$3207,'hauled fish'!$P$3:$P$3207,'hauled Hat'!E$4,'hauled fish'!$K$3:$K$3207,'hauled Hat'!$B65,'hauled fish'!$D$3:$D$3207,"M")</f>
        <v>0</v>
      </c>
      <c r="F65">
        <f>SUMIFS('hauled fish'!$Q$3:$Q$3207,'hauled fish'!$P$3:$P$3207,'hauled Hat'!F$4,'hauled fish'!$K$3:$K$3207,'hauled Hat'!$B65,'hauled fish'!$D$3:$D$3207,"M")</f>
        <v>0</v>
      </c>
      <c r="G65">
        <f>SUMIFS('hauled fish'!$Q$3:$Q$3207,'hauled fish'!$P$3:$P$3207,'hauled Hat'!G$4,'hauled fish'!$K$3:$K$3207,'hauled Hat'!$B65,'hauled fish'!$D$3:$D$3207,"M")</f>
        <v>0</v>
      </c>
      <c r="H65">
        <f>SUMIFS('hauled fish'!$Q$3:$Q$3207,'hauled fish'!$P$3:$P$3207,'hauled Hat'!H$4,'hauled fish'!$K$3:$K$3207,'hauled Hat'!$B65,'hauled fish'!$D$3:$D$3207,"M")</f>
        <v>0</v>
      </c>
      <c r="I65">
        <f>SUMIFS('hauled fish'!$Q$3:$Q$3207,'hauled fish'!$P$3:$P$3207,'hauled Hat'!I$4,'hauled fish'!$K$3:$K$3207,'hauled Hat'!$B65,'hauled fish'!$D$3:$D$3207,"M")</f>
        <v>1</v>
      </c>
      <c r="J65">
        <f>SUMIFS('hauled fish'!$Q$3:$Q$3207,'hauled fish'!$P$3:$P$3207,'hauled Hat'!J$4,'hauled fish'!$K$3:$K$3207,'hauled Hat'!$B65,'hauled fish'!$D$3:$D$3207,"M")</f>
        <v>3</v>
      </c>
      <c r="K65">
        <f>SUMIFS('hauled fish'!$Q$3:$Q$3207,'hauled fish'!$P$3:$P$3207,'hauled Hat'!K$4,'hauled fish'!$K$3:$K$3207,'hauled Hat'!$B65,'hauled fish'!$D$3:$D$3207,"M")</f>
        <v>8</v>
      </c>
      <c r="L65">
        <f>SUMIFS('hauled fish'!$Q$3:$Q$3207,'hauled fish'!$P$3:$P$3207,'hauled Hat'!L$4,'hauled fish'!$K$3:$K$3207,'hauled Hat'!$B65,'hauled fish'!$D$3:$D$3207,"M")</f>
        <v>21</v>
      </c>
      <c r="M65">
        <f>SUMIFS('hauled fish'!$Q$3:$Q$3207,'hauled fish'!$P$3:$P$3207,'hauled Hat'!M$4,'hauled fish'!$K$3:$K$3207,'hauled Hat'!$B65,'hauled fish'!$D$3:$D$3207,"M")</f>
        <v>14</v>
      </c>
      <c r="N65">
        <f>SUMIFS('hauled fish'!$Q$3:$Q$3207,'hauled fish'!$P$3:$P$3207,'hauled Hat'!N$4,'hauled fish'!$K$3:$K$3207,'hauled Hat'!$B65,'hauled fish'!$D$3:$D$3207,"M")</f>
        <v>17</v>
      </c>
      <c r="O65">
        <f>SUMIFS('hauled fish'!$Q$3:$Q$3207,'hauled fish'!$P$3:$P$3207,'hauled Hat'!O$4,'hauled fish'!$K$3:$K$3207,'hauled Hat'!$B65,'hauled fish'!$D$3:$D$3207,"M")</f>
        <v>5</v>
      </c>
      <c r="P65">
        <f>SUMIFS('hauled fish'!$Q$3:$Q$3207,'hauled fish'!$P$3:$P$3207,'hauled Hat'!P$4,'hauled fish'!$K$3:$K$3207,'hauled Hat'!$B65,'hauled fish'!$D$3:$D$3207,"M")</f>
        <v>3</v>
      </c>
      <c r="Q65" s="180">
        <f t="shared" si="100"/>
        <v>0</v>
      </c>
      <c r="R65" s="19">
        <f t="shared" si="101"/>
        <v>0</v>
      </c>
      <c r="S65" s="19">
        <f t="shared" si="102"/>
        <v>0</v>
      </c>
      <c r="T65" s="19">
        <f t="shared" si="103"/>
        <v>0</v>
      </c>
      <c r="U65" s="19">
        <f t="shared" si="104"/>
        <v>0</v>
      </c>
      <c r="V65" s="19">
        <f t="shared" si="105"/>
        <v>1.0786516853932584</v>
      </c>
      <c r="W65" s="19">
        <f t="shared" si="106"/>
        <v>3.1285714285714286</v>
      </c>
      <c r="X65" s="19">
        <f t="shared" si="107"/>
        <v>8.19277108433735</v>
      </c>
      <c r="Y65" s="19">
        <f t="shared" si="108"/>
        <v>21</v>
      </c>
      <c r="Z65" s="19">
        <f t="shared" si="109"/>
        <v>14.21875</v>
      </c>
      <c r="AA65" s="19">
        <f t="shared" si="110"/>
        <v>17</v>
      </c>
      <c r="AB65" s="19">
        <f t="shared" si="111"/>
        <v>5.2</v>
      </c>
      <c r="AC65" s="19">
        <f t="shared" si="112"/>
        <v>3</v>
      </c>
      <c r="AD65" s="15">
        <f>VLOOKUP('hauled Hat'!C65,'cwt rel info'!$A$6:$AD$217,26,FALSE)</f>
        <v>0.42909934500170327</v>
      </c>
      <c r="AE65" s="19">
        <f t="shared" si="115"/>
        <v>0</v>
      </c>
      <c r="AF65" s="19">
        <f t="shared" si="116"/>
        <v>0</v>
      </c>
      <c r="AG65" s="19">
        <f t="shared" si="117"/>
        <v>0</v>
      </c>
      <c r="AH65" s="19">
        <f t="shared" si="118"/>
        <v>0</v>
      </c>
      <c r="AI65" s="19">
        <f t="shared" si="119"/>
        <v>0</v>
      </c>
      <c r="AJ65" s="19">
        <f t="shared" si="120"/>
        <v>1.435105788156315</v>
      </c>
      <c r="AK65" s="19">
        <f t="shared" si="121"/>
        <v>4.1624474578801687</v>
      </c>
      <c r="AL65" s="19">
        <f t="shared" si="122"/>
        <v>10.900175991367995</v>
      </c>
      <c r="AM65" s="19">
        <f t="shared" si="123"/>
        <v>27.939715813168256</v>
      </c>
      <c r="AN65" s="19">
        <f t="shared" si="124"/>
        <v>18.917515915166007</v>
      </c>
      <c r="AO65" s="19">
        <f t="shared" si="125"/>
        <v>22.61786518208859</v>
      </c>
      <c r="AP65" s="19">
        <f t="shared" si="126"/>
        <v>6.918405820403569</v>
      </c>
      <c r="AQ65" s="19">
        <f t="shared" si="127"/>
        <v>3.991387973309751</v>
      </c>
      <c r="AS65" s="19">
        <f t="shared" si="128"/>
        <v>0</v>
      </c>
      <c r="AT65" s="19">
        <f t="shared" si="129"/>
        <v>0</v>
      </c>
      <c r="AU65" s="19">
        <f t="shared" si="130"/>
        <v>0</v>
      </c>
      <c r="AV65" s="19">
        <f t="shared" si="131"/>
        <v>0</v>
      </c>
      <c r="AW65" s="19">
        <f t="shared" si="132"/>
        <v>0</v>
      </c>
      <c r="AX65" s="19">
        <f t="shared" si="133"/>
        <v>1.1083877231345325</v>
      </c>
      <c r="AY65" s="19">
        <f t="shared" si="134"/>
        <v>3.9676723675403882</v>
      </c>
      <c r="AZ65" s="19">
        <f t="shared" si="135"/>
        <v>17.996956374312248</v>
      </c>
      <c r="BA65" s="19">
        <f t="shared" si="136"/>
        <v>50.073528262177568</v>
      </c>
      <c r="BB65" s="19">
        <f t="shared" si="137"/>
        <v>32.608511718094576</v>
      </c>
      <c r="BC65" s="19">
        <f t="shared" si="138"/>
        <v>32.813114347759054</v>
      </c>
      <c r="BD65" s="19">
        <f t="shared" si="139"/>
        <v>10.152542615670702</v>
      </c>
      <c r="BE65" s="19">
        <f t="shared" si="140"/>
        <v>17.132789064411789</v>
      </c>
      <c r="BG65" s="19" t="str">
        <f>VLOOKUP(C65,'cwt rel info'!$A$6:$AD$217,5,FALSE)</f>
        <v>CJAe</v>
      </c>
      <c r="BH65" s="19" t="str">
        <f>VLOOKUP(C65,'cwt rel info'!$A$6:$AD$217,3,FALSE)</f>
        <v>subyearling</v>
      </c>
      <c r="BI65" s="18">
        <f>VLOOKUP(C65,'cwt rel info'!$A$6:$AD$217,4,FALSE)</f>
        <v>2018</v>
      </c>
      <c r="BJ65" s="18">
        <f t="shared" si="42"/>
        <v>4</v>
      </c>
      <c r="BK65" s="19">
        <f t="shared" si="141"/>
        <v>165.85350247310086</v>
      </c>
      <c r="BL65" s="19">
        <f t="shared" si="142"/>
        <v>0</v>
      </c>
      <c r="BM65" s="19"/>
      <c r="BN65" s="19"/>
      <c r="BO65" s="19"/>
      <c r="BP65" s="19"/>
    </row>
    <row r="66" spans="2:68" x14ac:dyDescent="0.35">
      <c r="B66" s="25" t="s">
        <v>9081</v>
      </c>
      <c r="C66" s="25">
        <f>VLOOKUP(B66,'hauled fish'!$K$3:$N$2391,4,FALSE)</f>
        <v>637420</v>
      </c>
      <c r="D66">
        <f>SUMIFS('hauled fish'!$Q$3:$Q$3207,'hauled fish'!$P$3:$P$3207,'hauled Hat'!D$4,'hauled fish'!$K$3:$K$3207,'hauled Hat'!$B66,'hauled fish'!$D$3:$D$3207,"M")</f>
        <v>0</v>
      </c>
      <c r="E66">
        <f>SUMIFS('hauled fish'!$Q$3:$Q$3207,'hauled fish'!$P$3:$P$3207,'hauled Hat'!E$4,'hauled fish'!$K$3:$K$3207,'hauled Hat'!$B66,'hauled fish'!$D$3:$D$3207,"M")</f>
        <v>0</v>
      </c>
      <c r="F66">
        <f>SUMIFS('hauled fish'!$Q$3:$Q$3207,'hauled fish'!$P$3:$P$3207,'hauled Hat'!F$4,'hauled fish'!$K$3:$K$3207,'hauled Hat'!$B66,'hauled fish'!$D$3:$D$3207,"M")</f>
        <v>0</v>
      </c>
      <c r="G66">
        <f>SUMIFS('hauled fish'!$Q$3:$Q$3207,'hauled fish'!$P$3:$P$3207,'hauled Hat'!G$4,'hauled fish'!$K$3:$K$3207,'hauled Hat'!$B66,'hauled fish'!$D$3:$D$3207,"M")</f>
        <v>0</v>
      </c>
      <c r="H66">
        <f>SUMIFS('hauled fish'!$Q$3:$Q$3207,'hauled fish'!$P$3:$P$3207,'hauled Hat'!H$4,'hauled fish'!$K$3:$K$3207,'hauled Hat'!$B66,'hauled fish'!$D$3:$D$3207,"M")</f>
        <v>1</v>
      </c>
      <c r="I66">
        <f>SUMIFS('hauled fish'!$Q$3:$Q$3207,'hauled fish'!$P$3:$P$3207,'hauled Hat'!I$4,'hauled fish'!$K$3:$K$3207,'hauled Hat'!$B66,'hauled fish'!$D$3:$D$3207,"M")</f>
        <v>0</v>
      </c>
      <c r="J66">
        <f>SUMIFS('hauled fish'!$Q$3:$Q$3207,'hauled fish'!$P$3:$P$3207,'hauled Hat'!J$4,'hauled fish'!$K$3:$K$3207,'hauled Hat'!$B66,'hauled fish'!$D$3:$D$3207,"M")</f>
        <v>0</v>
      </c>
      <c r="K66">
        <f>SUMIFS('hauled fish'!$Q$3:$Q$3207,'hauled fish'!$P$3:$P$3207,'hauled Hat'!K$4,'hauled fish'!$K$3:$K$3207,'hauled Hat'!$B66,'hauled fish'!$D$3:$D$3207,"M")</f>
        <v>4</v>
      </c>
      <c r="L66">
        <f>SUMIFS('hauled fish'!$Q$3:$Q$3207,'hauled fish'!$P$3:$P$3207,'hauled Hat'!L$4,'hauled fish'!$K$3:$K$3207,'hauled Hat'!$B66,'hauled fish'!$D$3:$D$3207,"M")</f>
        <v>6</v>
      </c>
      <c r="M66">
        <f>SUMIFS('hauled fish'!$Q$3:$Q$3207,'hauled fish'!$P$3:$P$3207,'hauled Hat'!M$4,'hauled fish'!$K$3:$K$3207,'hauled Hat'!$B66,'hauled fish'!$D$3:$D$3207,"M")</f>
        <v>3</v>
      </c>
      <c r="N66">
        <f>SUMIFS('hauled fish'!$Q$3:$Q$3207,'hauled fish'!$P$3:$P$3207,'hauled Hat'!N$4,'hauled fish'!$K$3:$K$3207,'hauled Hat'!$B66,'hauled fish'!$D$3:$D$3207,"M")</f>
        <v>4</v>
      </c>
      <c r="O66">
        <f>SUMIFS('hauled fish'!$Q$3:$Q$3207,'hauled fish'!$P$3:$P$3207,'hauled Hat'!O$4,'hauled fish'!$K$3:$K$3207,'hauled Hat'!$B66,'hauled fish'!$D$3:$D$3207,"M")</f>
        <v>1</v>
      </c>
      <c r="P66">
        <f>SUMIFS('hauled fish'!$Q$3:$Q$3207,'hauled fish'!$P$3:$P$3207,'hauled Hat'!P$4,'hauled fish'!$K$3:$K$3207,'hauled Hat'!$B66,'hauled fish'!$D$3:$D$3207,"M")</f>
        <v>0</v>
      </c>
      <c r="Q66" s="180">
        <f t="shared" si="100"/>
        <v>0</v>
      </c>
      <c r="R66" s="19">
        <f t="shared" si="101"/>
        <v>0</v>
      </c>
      <c r="S66" s="19">
        <f t="shared" si="102"/>
        <v>0</v>
      </c>
      <c r="T66" s="19">
        <f t="shared" si="103"/>
        <v>0</v>
      </c>
      <c r="U66" s="19">
        <f t="shared" si="104"/>
        <v>1.0285714285714285</v>
      </c>
      <c r="V66" s="19">
        <f t="shared" si="105"/>
        <v>0</v>
      </c>
      <c r="W66" s="19">
        <f t="shared" si="106"/>
        <v>0</v>
      </c>
      <c r="X66" s="19">
        <f t="shared" si="107"/>
        <v>4.096385542168675</v>
      </c>
      <c r="Y66" s="19">
        <f t="shared" si="108"/>
        <v>6</v>
      </c>
      <c r="Z66" s="19">
        <f t="shared" si="109"/>
        <v>3.046875</v>
      </c>
      <c r="AA66" s="19">
        <f t="shared" si="110"/>
        <v>4</v>
      </c>
      <c r="AB66" s="19">
        <f t="shared" si="111"/>
        <v>1.04</v>
      </c>
      <c r="AC66" s="19">
        <f t="shared" si="112"/>
        <v>0</v>
      </c>
      <c r="AD66" s="15">
        <f>VLOOKUP('hauled Hat'!C66,'cwt rel info'!$A$6:$AD$217,26,FALSE)</f>
        <v>0.91417339927514352</v>
      </c>
      <c r="AE66" s="19">
        <f t="shared" si="115"/>
        <v>0</v>
      </c>
      <c r="AF66" s="19">
        <f t="shared" si="116"/>
        <v>0</v>
      </c>
      <c r="AG66" s="19">
        <f t="shared" si="117"/>
        <v>0</v>
      </c>
      <c r="AH66" s="19">
        <f t="shared" si="118"/>
        <v>0</v>
      </c>
      <c r="AI66" s="19">
        <f t="shared" si="119"/>
        <v>9.6566788518449881E-2</v>
      </c>
      <c r="AJ66" s="19">
        <f t="shared" si="120"/>
        <v>0</v>
      </c>
      <c r="AK66" s="19">
        <f t="shared" si="121"/>
        <v>0</v>
      </c>
      <c r="AL66" s="19">
        <f t="shared" si="122"/>
        <v>0.38458660755339819</v>
      </c>
      <c r="AM66" s="19">
        <f t="shared" si="123"/>
        <v>0.56330626635762437</v>
      </c>
      <c r="AN66" s="19">
        <f t="shared" si="124"/>
        <v>0.2860539633847311</v>
      </c>
      <c r="AO66" s="19">
        <f t="shared" si="125"/>
        <v>0.37553751090508292</v>
      </c>
      <c r="AP66" s="19">
        <f t="shared" si="126"/>
        <v>9.7639752835321558E-2</v>
      </c>
      <c r="AQ66" s="19">
        <f t="shared" si="127"/>
        <v>0</v>
      </c>
      <c r="AS66" s="19">
        <f t="shared" si="128"/>
        <v>0</v>
      </c>
      <c r="AT66" s="19">
        <f t="shared" si="129"/>
        <v>0</v>
      </c>
      <c r="AU66" s="19">
        <f t="shared" si="130"/>
        <v>0</v>
      </c>
      <c r="AV66" s="19">
        <f t="shared" si="131"/>
        <v>0</v>
      </c>
      <c r="AW66" s="19">
        <f t="shared" si="132"/>
        <v>1.029516146234029</v>
      </c>
      <c r="AX66" s="19">
        <f t="shared" si="133"/>
        <v>0</v>
      </c>
      <c r="AY66" s="19">
        <f t="shared" si="134"/>
        <v>0</v>
      </c>
      <c r="AZ66" s="19">
        <f t="shared" si="135"/>
        <v>4.4423027423572163</v>
      </c>
      <c r="BA66" s="19">
        <f t="shared" si="136"/>
        <v>6.5861656133056066</v>
      </c>
      <c r="BB66" s="19">
        <f t="shared" si="137"/>
        <v>3.3249487306500423</v>
      </c>
      <c r="BC66" s="19">
        <f t="shared" si="138"/>
        <v>4.2625542929894911</v>
      </c>
      <c r="BD66" s="19">
        <f t="shared" si="139"/>
        <v>1.1098954425995609</v>
      </c>
      <c r="BE66" s="19">
        <f t="shared" si="140"/>
        <v>0</v>
      </c>
      <c r="BG66" s="19" t="str">
        <f>VLOOKUP(C66,'cwt rel info'!$A$6:$AD$217,5,FALSE)</f>
        <v>GRR</v>
      </c>
      <c r="BH66" s="19" t="str">
        <f>VLOOKUP(C66,'cwt rel info'!$A$6:$AD$217,3,FALSE)</f>
        <v>subyearling</v>
      </c>
      <c r="BI66" s="18">
        <f>VLOOKUP(C66,'cwt rel info'!$A$6:$AD$217,4,FALSE)</f>
        <v>2018</v>
      </c>
      <c r="BJ66" s="18">
        <f t="shared" si="42"/>
        <v>4</v>
      </c>
      <c r="BK66" s="19">
        <f t="shared" si="141"/>
        <v>20.755382968135947</v>
      </c>
      <c r="BL66" s="19">
        <f t="shared" si="142"/>
        <v>0</v>
      </c>
      <c r="BM66" s="19"/>
      <c r="BN66" s="19"/>
      <c r="BO66" s="19"/>
      <c r="BP66" s="19"/>
    </row>
    <row r="67" spans="2:68" x14ac:dyDescent="0.35">
      <c r="B67" s="25" t="s">
        <v>9112</v>
      </c>
      <c r="C67" s="25">
        <f>VLOOKUP(B67,'hauled fish'!$K$3:$N$2391,4,FALSE)</f>
        <v>91286</v>
      </c>
      <c r="D67">
        <f>SUMIFS('hauled fish'!$Q$3:$Q$3207,'hauled fish'!$P$3:$P$3207,'hauled Hat'!D$4,'hauled fish'!$K$3:$K$3207,'hauled Hat'!$B67,'hauled fish'!$D$3:$D$3207,"M")</f>
        <v>0</v>
      </c>
      <c r="E67">
        <f>SUMIFS('hauled fish'!$Q$3:$Q$3207,'hauled fish'!$P$3:$P$3207,'hauled Hat'!E$4,'hauled fish'!$K$3:$K$3207,'hauled Hat'!$B67,'hauled fish'!$D$3:$D$3207,"M")</f>
        <v>0</v>
      </c>
      <c r="F67">
        <f>SUMIFS('hauled fish'!$Q$3:$Q$3207,'hauled fish'!$P$3:$P$3207,'hauled Hat'!F$4,'hauled fish'!$K$3:$K$3207,'hauled Hat'!$B67,'hauled fish'!$D$3:$D$3207,"M")</f>
        <v>0</v>
      </c>
      <c r="G67">
        <f>SUMIFS('hauled fish'!$Q$3:$Q$3207,'hauled fish'!$P$3:$P$3207,'hauled Hat'!G$4,'hauled fish'!$K$3:$K$3207,'hauled Hat'!$B67,'hauled fish'!$D$3:$D$3207,"M")</f>
        <v>0</v>
      </c>
      <c r="H67">
        <f>SUMIFS('hauled fish'!$Q$3:$Q$3207,'hauled fish'!$P$3:$P$3207,'hauled Hat'!H$4,'hauled fish'!$K$3:$K$3207,'hauled Hat'!$B67,'hauled fish'!$D$3:$D$3207,"M")</f>
        <v>0</v>
      </c>
      <c r="I67">
        <f>SUMIFS('hauled fish'!$Q$3:$Q$3207,'hauled fish'!$P$3:$P$3207,'hauled Hat'!I$4,'hauled fish'!$K$3:$K$3207,'hauled Hat'!$B67,'hauled fish'!$D$3:$D$3207,"M")</f>
        <v>0</v>
      </c>
      <c r="J67">
        <f>SUMIFS('hauled fish'!$Q$3:$Q$3207,'hauled fish'!$P$3:$P$3207,'hauled Hat'!J$4,'hauled fish'!$K$3:$K$3207,'hauled Hat'!$B67,'hauled fish'!$D$3:$D$3207,"M")</f>
        <v>6</v>
      </c>
      <c r="K67">
        <f>SUMIFS('hauled fish'!$Q$3:$Q$3207,'hauled fish'!$P$3:$P$3207,'hauled Hat'!K$4,'hauled fish'!$K$3:$K$3207,'hauled Hat'!$B67,'hauled fish'!$D$3:$D$3207,"M")</f>
        <v>4</v>
      </c>
      <c r="L67">
        <f>SUMIFS('hauled fish'!$Q$3:$Q$3207,'hauled fish'!$P$3:$P$3207,'hauled Hat'!L$4,'hauled fish'!$K$3:$K$3207,'hauled Hat'!$B67,'hauled fish'!$D$3:$D$3207,"M")</f>
        <v>12</v>
      </c>
      <c r="M67">
        <f>SUMIFS('hauled fish'!$Q$3:$Q$3207,'hauled fish'!$P$3:$P$3207,'hauled Hat'!M$4,'hauled fish'!$K$3:$K$3207,'hauled Hat'!$B67,'hauled fish'!$D$3:$D$3207,"M")</f>
        <v>9</v>
      </c>
      <c r="N67">
        <f>SUMIFS('hauled fish'!$Q$3:$Q$3207,'hauled fish'!$P$3:$P$3207,'hauled Hat'!N$4,'hauled fish'!$K$3:$K$3207,'hauled Hat'!$B67,'hauled fish'!$D$3:$D$3207,"M")</f>
        <v>5</v>
      </c>
      <c r="O67">
        <f>SUMIFS('hauled fish'!$Q$3:$Q$3207,'hauled fish'!$P$3:$P$3207,'hauled Hat'!O$4,'hauled fish'!$K$3:$K$3207,'hauled Hat'!$B67,'hauled fish'!$D$3:$D$3207,"M")</f>
        <v>2</v>
      </c>
      <c r="P67">
        <f>SUMIFS('hauled fish'!$Q$3:$Q$3207,'hauled fish'!$P$3:$P$3207,'hauled Hat'!P$4,'hauled fish'!$K$3:$K$3207,'hauled Hat'!$B67,'hauled fish'!$D$3:$D$3207,"M")</f>
        <v>1</v>
      </c>
      <c r="Q67" s="180">
        <f t="shared" si="100"/>
        <v>0</v>
      </c>
      <c r="R67" s="19">
        <f t="shared" si="101"/>
        <v>0</v>
      </c>
      <c r="S67" s="19">
        <f t="shared" si="102"/>
        <v>0</v>
      </c>
      <c r="T67" s="19">
        <f t="shared" si="103"/>
        <v>0</v>
      </c>
      <c r="U67" s="19">
        <f t="shared" si="104"/>
        <v>0</v>
      </c>
      <c r="V67" s="19">
        <f t="shared" si="105"/>
        <v>0</v>
      </c>
      <c r="W67" s="19">
        <f t="shared" si="106"/>
        <v>6.2571428571428571</v>
      </c>
      <c r="X67" s="19">
        <f t="shared" si="107"/>
        <v>4.096385542168675</v>
      </c>
      <c r="Y67" s="19">
        <f t="shared" si="108"/>
        <v>12</v>
      </c>
      <c r="Z67" s="19">
        <f t="shared" si="109"/>
        <v>9.140625</v>
      </c>
      <c r="AA67" s="19">
        <f t="shared" si="110"/>
        <v>5</v>
      </c>
      <c r="AB67" s="19">
        <f t="shared" si="111"/>
        <v>2.08</v>
      </c>
      <c r="AC67" s="19">
        <f t="shared" si="112"/>
        <v>1</v>
      </c>
      <c r="AD67" s="15">
        <f>VLOOKUP('hauled Hat'!C67,'cwt rel info'!$A$6:$AD$217,26,FALSE)</f>
        <v>0.1998801695799215</v>
      </c>
      <c r="AE67" s="19">
        <f t="shared" si="115"/>
        <v>0</v>
      </c>
      <c r="AF67" s="19">
        <f t="shared" si="116"/>
        <v>0</v>
      </c>
      <c r="AG67" s="19">
        <f t="shared" si="117"/>
        <v>0</v>
      </c>
      <c r="AH67" s="19">
        <f t="shared" si="118"/>
        <v>0</v>
      </c>
      <c r="AI67" s="19">
        <f t="shared" si="119"/>
        <v>0</v>
      </c>
      <c r="AJ67" s="19">
        <f t="shared" si="120"/>
        <v>0</v>
      </c>
      <c r="AK67" s="19">
        <f t="shared" si="121"/>
        <v>25.047327567778193</v>
      </c>
      <c r="AL67" s="19">
        <f t="shared" si="122"/>
        <v>16.397821315759504</v>
      </c>
      <c r="AM67" s="19">
        <f t="shared" si="123"/>
        <v>48.035970677930777</v>
      </c>
      <c r="AN67" s="19">
        <f t="shared" si="124"/>
        <v>36.589899539830085</v>
      </c>
      <c r="AO67" s="19">
        <f t="shared" si="125"/>
        <v>20.01498778247116</v>
      </c>
      <c r="AP67" s="19">
        <f t="shared" si="126"/>
        <v>8.3262349175080015</v>
      </c>
      <c r="AQ67" s="19">
        <f t="shared" si="127"/>
        <v>4.0029975564942317</v>
      </c>
      <c r="AS67" s="19">
        <f t="shared" si="128"/>
        <v>0</v>
      </c>
      <c r="AT67" s="19">
        <f t="shared" si="129"/>
        <v>0</v>
      </c>
      <c r="AU67" s="19">
        <f t="shared" si="130"/>
        <v>0</v>
      </c>
      <c r="AV67" s="19">
        <f t="shared" si="131"/>
        <v>0</v>
      </c>
      <c r="AW67" s="19">
        <f t="shared" si="132"/>
        <v>0</v>
      </c>
      <c r="AX67" s="19">
        <f t="shared" si="133"/>
        <v>0</v>
      </c>
      <c r="AY67" s="19">
        <f t="shared" si="134"/>
        <v>11.306392437698367</v>
      </c>
      <c r="AZ67" s="19">
        <f t="shared" si="135"/>
        <v>18.845439012398888</v>
      </c>
      <c r="BA67" s="19">
        <f t="shared" si="136"/>
        <v>61.985302658222963</v>
      </c>
      <c r="BB67" s="19">
        <f t="shared" si="137"/>
        <v>44.709752407845983</v>
      </c>
      <c r="BC67" s="19">
        <f t="shared" si="138"/>
        <v>18.993331728047309</v>
      </c>
      <c r="BD67" s="19">
        <f t="shared" si="139"/>
        <v>8.0403374429744581</v>
      </c>
      <c r="BE67" s="19">
        <f t="shared" si="140"/>
        <v>15.173896516598639</v>
      </c>
      <c r="BG67" s="19" t="str">
        <f>VLOOKUP(C67,'cwt rel info'!$A$6:$AD$217,5,FALSE)</f>
        <v>SRHC</v>
      </c>
      <c r="BH67" s="19" t="str">
        <f>VLOOKUP(C67,'cwt rel info'!$A$6:$AD$217,3,FALSE)</f>
        <v>subyearling</v>
      </c>
      <c r="BI67" s="18">
        <f>VLOOKUP(C67,'cwt rel info'!$A$6:$AD$217,4,FALSE)</f>
        <v>2018</v>
      </c>
      <c r="BJ67" s="18">
        <f t="shared" si="42"/>
        <v>4</v>
      </c>
      <c r="BK67" s="19">
        <f t="shared" si="141"/>
        <v>179.05445220378658</v>
      </c>
      <c r="BL67" s="19">
        <f t="shared" si="142"/>
        <v>0</v>
      </c>
      <c r="BM67" s="19"/>
      <c r="BN67" s="19"/>
      <c r="BO67" s="19"/>
      <c r="BP67" s="19"/>
    </row>
    <row r="68" spans="2:68" x14ac:dyDescent="0.35">
      <c r="B68" s="25" t="s">
        <v>9109</v>
      </c>
      <c r="C68" s="25">
        <f>VLOOKUP(B68,'hauled fish'!$K$3:$N$2391,4,FALSE)</f>
        <v>637422</v>
      </c>
      <c r="D68">
        <f>SUMIFS('hauled fish'!$Q$3:$Q$3207,'hauled fish'!$P$3:$P$3207,'hauled Hat'!D$4,'hauled fish'!$K$3:$K$3207,'hauled Hat'!$B68,'hauled fish'!$D$3:$D$3207,"M")</f>
        <v>0</v>
      </c>
      <c r="E68">
        <f>SUMIFS('hauled fish'!$Q$3:$Q$3207,'hauled fish'!$P$3:$P$3207,'hauled Hat'!E$4,'hauled fish'!$K$3:$K$3207,'hauled Hat'!$B68,'hauled fish'!$D$3:$D$3207,"M")</f>
        <v>0</v>
      </c>
      <c r="F68">
        <f>SUMIFS('hauled fish'!$Q$3:$Q$3207,'hauled fish'!$P$3:$P$3207,'hauled Hat'!F$4,'hauled fish'!$K$3:$K$3207,'hauled Hat'!$B68,'hauled fish'!$D$3:$D$3207,"M")</f>
        <v>0</v>
      </c>
      <c r="G68">
        <f>SUMIFS('hauled fish'!$Q$3:$Q$3207,'hauled fish'!$P$3:$P$3207,'hauled Hat'!G$4,'hauled fish'!$K$3:$K$3207,'hauled Hat'!$B68,'hauled fish'!$D$3:$D$3207,"M")</f>
        <v>0</v>
      </c>
      <c r="H68">
        <f>SUMIFS('hauled fish'!$Q$3:$Q$3207,'hauled fish'!$P$3:$P$3207,'hauled Hat'!H$4,'hauled fish'!$K$3:$K$3207,'hauled Hat'!$B68,'hauled fish'!$D$3:$D$3207,"M")</f>
        <v>0</v>
      </c>
      <c r="I68">
        <f>SUMIFS('hauled fish'!$Q$3:$Q$3207,'hauled fish'!$P$3:$P$3207,'hauled Hat'!I$4,'hauled fish'!$K$3:$K$3207,'hauled Hat'!$B68,'hauled fish'!$D$3:$D$3207,"M")</f>
        <v>0</v>
      </c>
      <c r="J68">
        <f>SUMIFS('hauled fish'!$Q$3:$Q$3207,'hauled fish'!$P$3:$P$3207,'hauled Hat'!J$4,'hauled fish'!$K$3:$K$3207,'hauled Hat'!$B68,'hauled fish'!$D$3:$D$3207,"M")</f>
        <v>1</v>
      </c>
      <c r="K68">
        <f>SUMIFS('hauled fish'!$Q$3:$Q$3207,'hauled fish'!$P$3:$P$3207,'hauled Hat'!K$4,'hauled fish'!$K$3:$K$3207,'hauled Hat'!$B68,'hauled fish'!$D$3:$D$3207,"M")</f>
        <v>4</v>
      </c>
      <c r="L68">
        <f>SUMIFS('hauled fish'!$Q$3:$Q$3207,'hauled fish'!$P$3:$P$3207,'hauled Hat'!L$4,'hauled fish'!$K$3:$K$3207,'hauled Hat'!$B68,'hauled fish'!$D$3:$D$3207,"M")</f>
        <v>4</v>
      </c>
      <c r="M68">
        <f>SUMIFS('hauled fish'!$Q$3:$Q$3207,'hauled fish'!$P$3:$P$3207,'hauled Hat'!M$4,'hauled fish'!$K$3:$K$3207,'hauled Hat'!$B68,'hauled fish'!$D$3:$D$3207,"M")</f>
        <v>2</v>
      </c>
      <c r="N68">
        <f>SUMIFS('hauled fish'!$Q$3:$Q$3207,'hauled fish'!$P$3:$P$3207,'hauled Hat'!N$4,'hauled fish'!$K$3:$K$3207,'hauled Hat'!$B68,'hauled fish'!$D$3:$D$3207,"M")</f>
        <v>4</v>
      </c>
      <c r="O68">
        <f>SUMIFS('hauled fish'!$Q$3:$Q$3207,'hauled fish'!$P$3:$P$3207,'hauled Hat'!O$4,'hauled fish'!$K$3:$K$3207,'hauled Hat'!$B68,'hauled fish'!$D$3:$D$3207,"M")</f>
        <v>1</v>
      </c>
      <c r="P68">
        <f>SUMIFS('hauled fish'!$Q$3:$Q$3207,'hauled fish'!$P$3:$P$3207,'hauled Hat'!P$4,'hauled fish'!$K$3:$K$3207,'hauled Hat'!$B68,'hauled fish'!$D$3:$D$3207,"M")</f>
        <v>0</v>
      </c>
      <c r="Q68" s="180">
        <f t="shared" si="100"/>
        <v>0</v>
      </c>
      <c r="R68" s="19">
        <f t="shared" si="101"/>
        <v>0</v>
      </c>
      <c r="S68" s="19">
        <f t="shared" si="102"/>
        <v>0</v>
      </c>
      <c r="T68" s="19">
        <f t="shared" si="103"/>
        <v>0</v>
      </c>
      <c r="U68" s="19">
        <f t="shared" si="104"/>
        <v>0</v>
      </c>
      <c r="V68" s="19">
        <f t="shared" si="105"/>
        <v>0</v>
      </c>
      <c r="W68" s="19">
        <f t="shared" si="106"/>
        <v>1.0428571428571429</v>
      </c>
      <c r="X68" s="19">
        <f t="shared" si="107"/>
        <v>4.096385542168675</v>
      </c>
      <c r="Y68" s="19">
        <f t="shared" si="108"/>
        <v>4</v>
      </c>
      <c r="Z68" s="19">
        <f t="shared" si="109"/>
        <v>2.03125</v>
      </c>
      <c r="AA68" s="19">
        <f t="shared" si="110"/>
        <v>4</v>
      </c>
      <c r="AB68" s="19">
        <f t="shared" si="111"/>
        <v>1.04</v>
      </c>
      <c r="AC68" s="19">
        <f t="shared" si="112"/>
        <v>0</v>
      </c>
      <c r="AD68" s="15">
        <f>VLOOKUP('hauled Hat'!C68,'cwt rel info'!$A$6:$AD$217,26,FALSE)</f>
        <v>0.27248371407754329</v>
      </c>
      <c r="AE68" s="19">
        <f t="shared" si="115"/>
        <v>0</v>
      </c>
      <c r="AF68" s="19">
        <f t="shared" si="116"/>
        <v>0</v>
      </c>
      <c r="AG68" s="19">
        <f t="shared" si="117"/>
        <v>0</v>
      </c>
      <c r="AH68" s="19">
        <f t="shared" si="118"/>
        <v>0</v>
      </c>
      <c r="AI68" s="19">
        <f t="shared" si="119"/>
        <v>0</v>
      </c>
      <c r="AJ68" s="19">
        <f t="shared" si="120"/>
        <v>0</v>
      </c>
      <c r="AK68" s="19">
        <f t="shared" si="121"/>
        <v>2.7843702802114048</v>
      </c>
      <c r="AL68" s="19">
        <f t="shared" si="122"/>
        <v>10.937120427303421</v>
      </c>
      <c r="AM68" s="19">
        <f t="shared" si="123"/>
        <v>10.679776417249222</v>
      </c>
      <c r="AN68" s="19">
        <f t="shared" si="124"/>
        <v>5.4233239618843703</v>
      </c>
      <c r="AO68" s="19">
        <f t="shared" si="125"/>
        <v>10.679776417249222</v>
      </c>
      <c r="AP68" s="19">
        <f t="shared" si="126"/>
        <v>2.7767418684847978</v>
      </c>
      <c r="AQ68" s="19">
        <f t="shared" si="127"/>
        <v>0</v>
      </c>
      <c r="AS68" s="19">
        <f t="shared" si="128"/>
        <v>0</v>
      </c>
      <c r="AT68" s="19">
        <f t="shared" si="129"/>
        <v>0</v>
      </c>
      <c r="AU68" s="19">
        <f t="shared" si="130"/>
        <v>0</v>
      </c>
      <c r="AV68" s="19">
        <f t="shared" si="131"/>
        <v>0</v>
      </c>
      <c r="AW68" s="19">
        <f t="shared" si="132"/>
        <v>0</v>
      </c>
      <c r="AX68" s="19">
        <f t="shared" si="133"/>
        <v>0</v>
      </c>
      <c r="AY68" s="19">
        <f t="shared" si="134"/>
        <v>1.6041537694703012</v>
      </c>
      <c r="AZ68" s="19">
        <f t="shared" si="135"/>
        <v>13.933800579592731</v>
      </c>
      <c r="BA68" s="19">
        <f t="shared" si="136"/>
        <v>15.113168923296339</v>
      </c>
      <c r="BB68" s="19">
        <f t="shared" si="137"/>
        <v>7.3032759798555595</v>
      </c>
      <c r="BC68" s="19">
        <f t="shared" si="138"/>
        <v>11.466687255179206</v>
      </c>
      <c r="BD68" s="19">
        <f t="shared" si="139"/>
        <v>3.0277313926614768</v>
      </c>
      <c r="BE68" s="19">
        <f t="shared" si="140"/>
        <v>0</v>
      </c>
      <c r="BG68" s="19" t="str">
        <f>VLOOKUP(C68,'cwt rel info'!$A$6:$AD$217,5,FALSE)</f>
        <v>LFHs</v>
      </c>
      <c r="BH68" s="19" t="str">
        <f>VLOOKUP(C68,'cwt rel info'!$A$6:$AD$217,3,FALSE)</f>
        <v>subyearling</v>
      </c>
      <c r="BI68" s="18">
        <f>VLOOKUP(C68,'cwt rel info'!$A$6:$AD$217,4,FALSE)</f>
        <v>2018</v>
      </c>
      <c r="BJ68" s="18">
        <f t="shared" si="42"/>
        <v>4</v>
      </c>
      <c r="BK68" s="19">
        <f t="shared" si="141"/>
        <v>52.448817900055616</v>
      </c>
      <c r="BL68" s="19">
        <f t="shared" si="142"/>
        <v>0</v>
      </c>
      <c r="BM68" s="19"/>
      <c r="BN68" s="19"/>
      <c r="BO68" s="19"/>
      <c r="BP68" s="19"/>
    </row>
    <row r="69" spans="2:68" x14ac:dyDescent="0.35">
      <c r="B69" s="25" t="s">
        <v>9080</v>
      </c>
      <c r="C69" s="25">
        <f>VLOOKUP(B69,'hauled fish'!$K$3:$N$2391,4,FALSE)</f>
        <v>220513</v>
      </c>
      <c r="D69">
        <f>SUMIFS('hauled fish'!$Q$3:$Q$3207,'hauled fish'!$P$3:$P$3207,'hauled Hat'!D$4,'hauled fish'!$K$3:$K$3207,'hauled Hat'!$B69,'hauled fish'!$D$3:$D$3207,"M")</f>
        <v>0</v>
      </c>
      <c r="E69">
        <f>SUMIFS('hauled fish'!$Q$3:$Q$3207,'hauled fish'!$P$3:$P$3207,'hauled Hat'!E$4,'hauled fish'!$K$3:$K$3207,'hauled Hat'!$B69,'hauled fish'!$D$3:$D$3207,"M")</f>
        <v>0</v>
      </c>
      <c r="F69">
        <f>SUMIFS('hauled fish'!$Q$3:$Q$3207,'hauled fish'!$P$3:$P$3207,'hauled Hat'!F$4,'hauled fish'!$K$3:$K$3207,'hauled Hat'!$B69,'hauled fish'!$D$3:$D$3207,"M")</f>
        <v>0</v>
      </c>
      <c r="G69">
        <f>SUMIFS('hauled fish'!$Q$3:$Q$3207,'hauled fish'!$P$3:$P$3207,'hauled Hat'!G$4,'hauled fish'!$K$3:$K$3207,'hauled Hat'!$B69,'hauled fish'!$D$3:$D$3207,"M")</f>
        <v>0</v>
      </c>
      <c r="H69">
        <f>SUMIFS('hauled fish'!$Q$3:$Q$3207,'hauled fish'!$P$3:$P$3207,'hauled Hat'!H$4,'hauled fish'!$K$3:$K$3207,'hauled Hat'!$B69,'hauled fish'!$D$3:$D$3207,"M")</f>
        <v>1</v>
      </c>
      <c r="I69">
        <f>SUMIFS('hauled fish'!$Q$3:$Q$3207,'hauled fish'!$P$3:$P$3207,'hauled Hat'!I$4,'hauled fish'!$K$3:$K$3207,'hauled Hat'!$B69,'hauled fish'!$D$3:$D$3207,"M")</f>
        <v>0</v>
      </c>
      <c r="J69">
        <f>SUMIFS('hauled fish'!$Q$3:$Q$3207,'hauled fish'!$P$3:$P$3207,'hauled Hat'!J$4,'hauled fish'!$K$3:$K$3207,'hauled Hat'!$B69,'hauled fish'!$D$3:$D$3207,"M")</f>
        <v>2</v>
      </c>
      <c r="K69">
        <f>SUMIFS('hauled fish'!$Q$3:$Q$3207,'hauled fish'!$P$3:$P$3207,'hauled Hat'!K$4,'hauled fish'!$K$3:$K$3207,'hauled Hat'!$B69,'hauled fish'!$D$3:$D$3207,"M")</f>
        <v>12</v>
      </c>
      <c r="L69">
        <f>SUMIFS('hauled fish'!$Q$3:$Q$3207,'hauled fish'!$P$3:$P$3207,'hauled Hat'!L$4,'hauled fish'!$K$3:$K$3207,'hauled Hat'!$B69,'hauled fish'!$D$3:$D$3207,"M")</f>
        <v>10</v>
      </c>
      <c r="M69">
        <f>SUMIFS('hauled fish'!$Q$3:$Q$3207,'hauled fish'!$P$3:$P$3207,'hauled Hat'!M$4,'hauled fish'!$K$3:$K$3207,'hauled Hat'!$B69,'hauled fish'!$D$3:$D$3207,"M")</f>
        <v>12</v>
      </c>
      <c r="N69">
        <f>SUMIFS('hauled fish'!$Q$3:$Q$3207,'hauled fish'!$P$3:$P$3207,'hauled Hat'!N$4,'hauled fish'!$K$3:$K$3207,'hauled Hat'!$B69,'hauled fish'!$D$3:$D$3207,"M")</f>
        <v>4</v>
      </c>
      <c r="O69">
        <f>SUMIFS('hauled fish'!$Q$3:$Q$3207,'hauled fish'!$P$3:$P$3207,'hauled Hat'!O$4,'hauled fish'!$K$3:$K$3207,'hauled Hat'!$B69,'hauled fish'!$D$3:$D$3207,"M")</f>
        <v>2</v>
      </c>
      <c r="P69">
        <f>SUMIFS('hauled fish'!$Q$3:$Q$3207,'hauled fish'!$P$3:$P$3207,'hauled Hat'!P$4,'hauled fish'!$K$3:$K$3207,'hauled Hat'!$B69,'hauled fish'!$D$3:$D$3207,"M")</f>
        <v>1</v>
      </c>
      <c r="Q69" s="180">
        <f t="shared" si="100"/>
        <v>0</v>
      </c>
      <c r="R69" s="19">
        <f t="shared" si="101"/>
        <v>0</v>
      </c>
      <c r="S69" s="19">
        <f t="shared" si="102"/>
        <v>0</v>
      </c>
      <c r="T69" s="19">
        <f t="shared" si="103"/>
        <v>0</v>
      </c>
      <c r="U69" s="19">
        <f t="shared" si="104"/>
        <v>1.0285714285714285</v>
      </c>
      <c r="V69" s="19">
        <f t="shared" si="105"/>
        <v>0</v>
      </c>
      <c r="W69" s="19">
        <f t="shared" si="106"/>
        <v>2.0857142857142859</v>
      </c>
      <c r="X69" s="19">
        <f t="shared" si="107"/>
        <v>12.289156626506024</v>
      </c>
      <c r="Y69" s="19">
        <f t="shared" si="108"/>
        <v>10</v>
      </c>
      <c r="Z69" s="19">
        <f t="shared" si="109"/>
        <v>12.1875</v>
      </c>
      <c r="AA69" s="19">
        <f t="shared" si="110"/>
        <v>4</v>
      </c>
      <c r="AB69" s="19">
        <f t="shared" si="111"/>
        <v>2.08</v>
      </c>
      <c r="AC69" s="19">
        <f t="shared" si="112"/>
        <v>1</v>
      </c>
      <c r="AD69" s="15">
        <f>VLOOKUP('hauled Hat'!C69,'cwt rel info'!$A$6:$AD$217,26,FALSE)</f>
        <v>0.48946012617075241</v>
      </c>
      <c r="AE69" s="19">
        <f t="shared" si="115"/>
        <v>0</v>
      </c>
      <c r="AF69" s="19">
        <f t="shared" si="116"/>
        <v>0</v>
      </c>
      <c r="AG69" s="19">
        <f t="shared" si="117"/>
        <v>0</v>
      </c>
      <c r="AH69" s="19">
        <f t="shared" si="118"/>
        <v>0</v>
      </c>
      <c r="AI69" s="19">
        <f t="shared" si="119"/>
        <v>1.0728692681782031</v>
      </c>
      <c r="AJ69" s="19">
        <f t="shared" si="120"/>
        <v>0</v>
      </c>
      <c r="AK69" s="19">
        <f t="shared" si="121"/>
        <v>2.1755404604724675</v>
      </c>
      <c r="AL69" s="19">
        <f t="shared" si="122"/>
        <v>12.81841796317331</v>
      </c>
      <c r="AM69" s="19">
        <f t="shared" si="123"/>
        <v>10.430673440621419</v>
      </c>
      <c r="AN69" s="19">
        <f t="shared" si="124"/>
        <v>12.712383255757354</v>
      </c>
      <c r="AO69" s="19">
        <f t="shared" si="125"/>
        <v>4.1722693762485674</v>
      </c>
      <c r="AP69" s="19">
        <f t="shared" si="126"/>
        <v>2.1695800756492551</v>
      </c>
      <c r="AQ69" s="19">
        <f t="shared" si="127"/>
        <v>1.0430673440621419</v>
      </c>
      <c r="AS69" s="19">
        <f t="shared" si="128"/>
        <v>0</v>
      </c>
      <c r="AT69" s="19">
        <f t="shared" si="129"/>
        <v>0</v>
      </c>
      <c r="AU69" s="19">
        <f t="shared" si="130"/>
        <v>0</v>
      </c>
      <c r="AV69" s="19">
        <f t="shared" si="131"/>
        <v>0</v>
      </c>
      <c r="AW69" s="19">
        <f t="shared" si="132"/>
        <v>1.0390673616231489</v>
      </c>
      <c r="AX69" s="19">
        <f t="shared" si="133"/>
        <v>0</v>
      </c>
      <c r="AY69" s="19">
        <f t="shared" si="134"/>
        <v>2.5242779100289794</v>
      </c>
      <c r="AZ69" s="19">
        <f t="shared" si="135"/>
        <v>23.818708528678698</v>
      </c>
      <c r="BA69" s="19">
        <f t="shared" si="136"/>
        <v>20.853957180427869</v>
      </c>
      <c r="BB69" s="19">
        <f t="shared" si="137"/>
        <v>24.545237664439103</v>
      </c>
      <c r="BC69" s="19">
        <f t="shared" si="138"/>
        <v>6.9170114953430577</v>
      </c>
      <c r="BD69" s="19">
        <f t="shared" si="139"/>
        <v>3.6330944644898295</v>
      </c>
      <c r="BE69" s="19">
        <f t="shared" si="140"/>
        <v>4.6933144189895764</v>
      </c>
      <c r="BG69" s="19" t="str">
        <f>VLOOKUP(C69,'cwt rel info'!$A$6:$AD$217,5,FALSE)</f>
        <v>PLAe</v>
      </c>
      <c r="BH69" s="19" t="str">
        <f>VLOOKUP(C69,'cwt rel info'!$A$6:$AD$217,3,FALSE)</f>
        <v>subyearling</v>
      </c>
      <c r="BI69" s="18">
        <f>VLOOKUP(C69,'cwt rel info'!$A$6:$AD$217,4,FALSE)</f>
        <v>2018</v>
      </c>
      <c r="BJ69" s="18">
        <f t="shared" si="42"/>
        <v>4</v>
      </c>
      <c r="BK69" s="19">
        <f t="shared" si="141"/>
        <v>88.024669024020255</v>
      </c>
      <c r="BL69" s="19">
        <f t="shared" si="142"/>
        <v>0</v>
      </c>
      <c r="BM69" s="19"/>
      <c r="BN69" s="19"/>
      <c r="BO69" s="19"/>
      <c r="BP69" s="19"/>
    </row>
    <row r="70" spans="2:68" x14ac:dyDescent="0.35">
      <c r="B70" s="25" t="s">
        <v>9055</v>
      </c>
      <c r="C70" s="25">
        <f>VLOOKUP(B70,'hauled fish'!$K$3:$N$2391,4,FALSE)</f>
        <v>637603</v>
      </c>
      <c r="D70">
        <f>SUMIFS('hauled fish'!$Q$3:$Q$3207,'hauled fish'!$P$3:$P$3207,'hauled Hat'!D$4,'hauled fish'!$K$3:$K$3207,'hauled Hat'!$B70,'hauled fish'!$D$3:$D$3207,"M")</f>
        <v>0</v>
      </c>
      <c r="E70">
        <f>SUMIFS('hauled fish'!$Q$3:$Q$3207,'hauled fish'!$P$3:$P$3207,'hauled Hat'!E$4,'hauled fish'!$K$3:$K$3207,'hauled Hat'!$B70,'hauled fish'!$D$3:$D$3207,"M")</f>
        <v>0</v>
      </c>
      <c r="F70">
        <f>SUMIFS('hauled fish'!$Q$3:$Q$3207,'hauled fish'!$P$3:$P$3207,'hauled Hat'!F$4,'hauled fish'!$K$3:$K$3207,'hauled Hat'!$B70,'hauled fish'!$D$3:$D$3207,"M")</f>
        <v>0</v>
      </c>
      <c r="G70">
        <f>SUMIFS('hauled fish'!$Q$3:$Q$3207,'hauled fish'!$P$3:$P$3207,'hauled Hat'!G$4,'hauled fish'!$K$3:$K$3207,'hauled Hat'!$B70,'hauled fish'!$D$3:$D$3207,"M")</f>
        <v>1</v>
      </c>
      <c r="H70">
        <f>SUMIFS('hauled fish'!$Q$3:$Q$3207,'hauled fish'!$P$3:$P$3207,'hauled Hat'!H$4,'hauled fish'!$K$3:$K$3207,'hauled Hat'!$B70,'hauled fish'!$D$3:$D$3207,"M")</f>
        <v>14</v>
      </c>
      <c r="I70">
        <f>SUMIFS('hauled fish'!$Q$3:$Q$3207,'hauled fish'!$P$3:$P$3207,'hauled Hat'!I$4,'hauled fish'!$K$3:$K$3207,'hauled Hat'!$B70,'hauled fish'!$D$3:$D$3207,"M")</f>
        <v>16</v>
      </c>
      <c r="J70">
        <f>SUMIFS('hauled fish'!$Q$3:$Q$3207,'hauled fish'!$P$3:$P$3207,'hauled Hat'!J$4,'hauled fish'!$K$3:$K$3207,'hauled Hat'!$B70,'hauled fish'!$D$3:$D$3207,"M")</f>
        <v>20</v>
      </c>
      <c r="K70">
        <f>SUMIFS('hauled fish'!$Q$3:$Q$3207,'hauled fish'!$P$3:$P$3207,'hauled Hat'!K$4,'hauled fish'!$K$3:$K$3207,'hauled Hat'!$B70,'hauled fish'!$D$3:$D$3207,"M")</f>
        <v>17</v>
      </c>
      <c r="L70">
        <f>SUMIFS('hauled fish'!$Q$3:$Q$3207,'hauled fish'!$P$3:$P$3207,'hauled Hat'!L$4,'hauled fish'!$K$3:$K$3207,'hauled Hat'!$B70,'hauled fish'!$D$3:$D$3207,"M")</f>
        <v>8</v>
      </c>
      <c r="M70">
        <f>SUMIFS('hauled fish'!$Q$3:$Q$3207,'hauled fish'!$P$3:$P$3207,'hauled Hat'!M$4,'hauled fish'!$K$3:$K$3207,'hauled Hat'!$B70,'hauled fish'!$D$3:$D$3207,"M")</f>
        <v>3</v>
      </c>
      <c r="N70">
        <f>SUMIFS('hauled fish'!$Q$3:$Q$3207,'hauled fish'!$P$3:$P$3207,'hauled Hat'!N$4,'hauled fish'!$K$3:$K$3207,'hauled Hat'!$B70,'hauled fish'!$D$3:$D$3207,"M")</f>
        <v>0</v>
      </c>
      <c r="O70">
        <f>SUMIFS('hauled fish'!$Q$3:$Q$3207,'hauled fish'!$P$3:$P$3207,'hauled Hat'!O$4,'hauled fish'!$K$3:$K$3207,'hauled Hat'!$B70,'hauled fish'!$D$3:$D$3207,"M")</f>
        <v>0</v>
      </c>
      <c r="P70">
        <f>SUMIFS('hauled fish'!$Q$3:$Q$3207,'hauled fish'!$P$3:$P$3207,'hauled Hat'!P$4,'hauled fish'!$K$3:$K$3207,'hauled Hat'!$B70,'hauled fish'!$D$3:$D$3207,"M")</f>
        <v>0</v>
      </c>
      <c r="Q70" s="180">
        <f t="shared" si="100"/>
        <v>0</v>
      </c>
      <c r="R70" s="19">
        <f t="shared" si="101"/>
        <v>0</v>
      </c>
      <c r="S70" s="19">
        <f t="shared" si="102"/>
        <v>0</v>
      </c>
      <c r="T70" s="19">
        <f t="shared" si="103"/>
        <v>1.0294117647058822</v>
      </c>
      <c r="U70" s="19">
        <f t="shared" si="104"/>
        <v>14.4</v>
      </c>
      <c r="V70" s="19">
        <f t="shared" si="105"/>
        <v>17.258426966292134</v>
      </c>
      <c r="W70" s="19">
        <f t="shared" si="106"/>
        <v>20.857142857142858</v>
      </c>
      <c r="X70" s="19">
        <f t="shared" si="107"/>
        <v>17.409638554216869</v>
      </c>
      <c r="Y70" s="19">
        <f t="shared" si="108"/>
        <v>8</v>
      </c>
      <c r="Z70" s="19">
        <f t="shared" si="109"/>
        <v>3.046875</v>
      </c>
      <c r="AA70" s="19">
        <f t="shared" si="110"/>
        <v>0</v>
      </c>
      <c r="AB70" s="19">
        <f t="shared" si="111"/>
        <v>0</v>
      </c>
      <c r="AC70" s="19">
        <f t="shared" si="112"/>
        <v>0</v>
      </c>
      <c r="AD70" s="15">
        <f>VLOOKUP('hauled Hat'!C70,'cwt rel info'!$A$6:$AD$217,26,FALSE)</f>
        <v>0.98330648804281862</v>
      </c>
      <c r="AE70" s="19">
        <f t="shared" si="115"/>
        <v>0</v>
      </c>
      <c r="AF70" s="19">
        <f t="shared" si="116"/>
        <v>0</v>
      </c>
      <c r="AG70" s="19">
        <f t="shared" si="117"/>
        <v>0</v>
      </c>
      <c r="AH70" s="19">
        <f t="shared" si="118"/>
        <v>1.7476237380661445E-2</v>
      </c>
      <c r="AI70" s="19">
        <f t="shared" si="119"/>
        <v>0.24446759490205272</v>
      </c>
      <c r="AJ70" s="19">
        <f t="shared" si="120"/>
        <v>0.29299487029459498</v>
      </c>
      <c r="AK70" s="19">
        <f t="shared" si="121"/>
        <v>0.35408996880654459</v>
      </c>
      <c r="AL70" s="19">
        <f t="shared" si="122"/>
        <v>0.29556197676829499</v>
      </c>
      <c r="AM70" s="19">
        <f t="shared" si="123"/>
        <v>0.13581533050114039</v>
      </c>
      <c r="AN70" s="19">
        <f t="shared" si="124"/>
        <v>5.1726541890082765E-2</v>
      </c>
      <c r="AO70" s="19">
        <f t="shared" si="125"/>
        <v>0</v>
      </c>
      <c r="AP70" s="19">
        <f t="shared" si="126"/>
        <v>0</v>
      </c>
      <c r="AQ70" s="19">
        <f t="shared" si="127"/>
        <v>0</v>
      </c>
      <c r="AS70" s="19">
        <f t="shared" si="128"/>
        <v>0</v>
      </c>
      <c r="AT70" s="19">
        <f t="shared" si="129"/>
        <v>0</v>
      </c>
      <c r="AU70" s="19">
        <f t="shared" si="130"/>
        <v>0</v>
      </c>
      <c r="AV70" s="19">
        <f t="shared" si="131"/>
        <v>1.0297601184723677</v>
      </c>
      <c r="AW70" s="19">
        <f t="shared" si="132"/>
        <v>14.402391638557944</v>
      </c>
      <c r="AX70" s="19">
        <f t="shared" si="133"/>
        <v>17.264497951854999</v>
      </c>
      <c r="AY70" s="19">
        <f t="shared" si="134"/>
        <v>20.928523271745465</v>
      </c>
      <c r="AZ70" s="19">
        <f t="shared" si="135"/>
        <v>17.67548237061051</v>
      </c>
      <c r="BA70" s="19">
        <f t="shared" si="136"/>
        <v>8.1413268079090795</v>
      </c>
      <c r="BB70" s="19">
        <f t="shared" si="137"/>
        <v>3.0971584930402813</v>
      </c>
      <c r="BC70" s="19">
        <f t="shared" si="138"/>
        <v>0</v>
      </c>
      <c r="BD70" s="19">
        <f t="shared" si="139"/>
        <v>0</v>
      </c>
      <c r="BE70" s="19">
        <f t="shared" si="140"/>
        <v>0</v>
      </c>
      <c r="BG70" s="19" t="str">
        <f>VLOOKUP(C70,'cwt rel info'!$A$6:$AD$217,5,FALSE)</f>
        <v>LFHy</v>
      </c>
      <c r="BH70" s="19" t="str">
        <f>VLOOKUP(C70,'cwt rel info'!$A$6:$AD$217,3,FALSE)</f>
        <v>yearling</v>
      </c>
      <c r="BI70" s="18">
        <f>VLOOKUP(C70,'cwt rel info'!$A$6:$AD$217,4,FALSE)</f>
        <v>2018</v>
      </c>
      <c r="BJ70" s="18">
        <f t="shared" ref="BJ70:BJ98" si="143">$BI$2-BI70</f>
        <v>4</v>
      </c>
      <c r="BK70" s="19">
        <f t="shared" si="141"/>
        <v>82.539140652190653</v>
      </c>
      <c r="BL70" s="19">
        <f t="shared" si="142"/>
        <v>0</v>
      </c>
      <c r="BM70" s="19"/>
      <c r="BN70" s="19"/>
      <c r="BO70" s="19"/>
      <c r="BP70" s="19"/>
    </row>
    <row r="71" spans="2:68" x14ac:dyDescent="0.35">
      <c r="B71" s="25" t="s">
        <v>9062</v>
      </c>
      <c r="C71" s="25">
        <f>VLOOKUP(B71,'hauled fish'!$K$3:$N$2391,4,FALSE)</f>
        <v>220197</v>
      </c>
      <c r="D71">
        <f>SUMIFS('hauled fish'!$Q$3:$Q$3207,'hauled fish'!$P$3:$P$3207,'hauled Hat'!D$4,'hauled fish'!$K$3:$K$3207,'hauled Hat'!$B71,'hauled fish'!$D$3:$D$3207,"M")</f>
        <v>0</v>
      </c>
      <c r="E71">
        <f>SUMIFS('hauled fish'!$Q$3:$Q$3207,'hauled fish'!$P$3:$P$3207,'hauled Hat'!E$4,'hauled fish'!$K$3:$K$3207,'hauled Hat'!$B71,'hauled fish'!$D$3:$D$3207,"M")</f>
        <v>0</v>
      </c>
      <c r="F71">
        <f>SUMIFS('hauled fish'!$Q$3:$Q$3207,'hauled fish'!$P$3:$P$3207,'hauled Hat'!F$4,'hauled fish'!$K$3:$K$3207,'hauled Hat'!$B71,'hauled fish'!$D$3:$D$3207,"M")</f>
        <v>1</v>
      </c>
      <c r="G71">
        <f>SUMIFS('hauled fish'!$Q$3:$Q$3207,'hauled fish'!$P$3:$P$3207,'hauled Hat'!G$4,'hauled fish'!$K$3:$K$3207,'hauled Hat'!$B71,'hauled fish'!$D$3:$D$3207,"M")</f>
        <v>6</v>
      </c>
      <c r="H71">
        <f>SUMIFS('hauled fish'!$Q$3:$Q$3207,'hauled fish'!$P$3:$P$3207,'hauled Hat'!H$4,'hauled fish'!$K$3:$K$3207,'hauled Hat'!$B71,'hauled fish'!$D$3:$D$3207,"M")</f>
        <v>10</v>
      </c>
      <c r="I71">
        <f>SUMIFS('hauled fish'!$Q$3:$Q$3207,'hauled fish'!$P$3:$P$3207,'hauled Hat'!I$4,'hauled fish'!$K$3:$K$3207,'hauled Hat'!$B71,'hauled fish'!$D$3:$D$3207,"M")</f>
        <v>11</v>
      </c>
      <c r="J71">
        <f>SUMIFS('hauled fish'!$Q$3:$Q$3207,'hauled fish'!$P$3:$P$3207,'hauled Hat'!J$4,'hauled fish'!$K$3:$K$3207,'hauled Hat'!$B71,'hauled fish'!$D$3:$D$3207,"M")</f>
        <v>3</v>
      </c>
      <c r="K71">
        <f>SUMIFS('hauled fish'!$Q$3:$Q$3207,'hauled fish'!$P$3:$P$3207,'hauled Hat'!K$4,'hauled fish'!$K$3:$K$3207,'hauled Hat'!$B71,'hauled fish'!$D$3:$D$3207,"M")</f>
        <v>1</v>
      </c>
      <c r="L71">
        <f>SUMIFS('hauled fish'!$Q$3:$Q$3207,'hauled fish'!$P$3:$P$3207,'hauled Hat'!L$4,'hauled fish'!$K$3:$K$3207,'hauled Hat'!$B71,'hauled fish'!$D$3:$D$3207,"M")</f>
        <v>2</v>
      </c>
      <c r="M71">
        <f>SUMIFS('hauled fish'!$Q$3:$Q$3207,'hauled fish'!$P$3:$P$3207,'hauled Hat'!M$4,'hauled fish'!$K$3:$K$3207,'hauled Hat'!$B71,'hauled fish'!$D$3:$D$3207,"M")</f>
        <v>0</v>
      </c>
      <c r="N71">
        <f>SUMIFS('hauled fish'!$Q$3:$Q$3207,'hauled fish'!$P$3:$P$3207,'hauled Hat'!N$4,'hauled fish'!$K$3:$K$3207,'hauled Hat'!$B71,'hauled fish'!$D$3:$D$3207,"M")</f>
        <v>0</v>
      </c>
      <c r="O71">
        <f>SUMIFS('hauled fish'!$Q$3:$Q$3207,'hauled fish'!$P$3:$P$3207,'hauled Hat'!O$4,'hauled fish'!$K$3:$K$3207,'hauled Hat'!$B71,'hauled fish'!$D$3:$D$3207,"M")</f>
        <v>0</v>
      </c>
      <c r="P71">
        <f>SUMIFS('hauled fish'!$Q$3:$Q$3207,'hauled fish'!$P$3:$P$3207,'hauled Hat'!P$4,'hauled fish'!$K$3:$K$3207,'hauled Hat'!$B71,'hauled fish'!$D$3:$D$3207,"M")</f>
        <v>0</v>
      </c>
      <c r="Q71" s="180">
        <f t="shared" si="100"/>
        <v>0</v>
      </c>
      <c r="R71" s="19">
        <f t="shared" si="101"/>
        <v>0</v>
      </c>
      <c r="S71" s="19">
        <f t="shared" si="102"/>
        <v>1.0666666666666667</v>
      </c>
      <c r="T71" s="19">
        <f t="shared" si="103"/>
        <v>6.1764705882352944</v>
      </c>
      <c r="U71" s="19">
        <f t="shared" si="104"/>
        <v>10.285714285714286</v>
      </c>
      <c r="V71" s="19">
        <f t="shared" si="105"/>
        <v>11.865168539325843</v>
      </c>
      <c r="W71" s="19">
        <f t="shared" si="106"/>
        <v>3.1285714285714286</v>
      </c>
      <c r="X71" s="19">
        <f t="shared" si="107"/>
        <v>1.0240963855421688</v>
      </c>
      <c r="Y71" s="19">
        <f t="shared" si="108"/>
        <v>2</v>
      </c>
      <c r="Z71" s="19">
        <f t="shared" si="109"/>
        <v>0</v>
      </c>
      <c r="AA71" s="19">
        <f t="shared" si="110"/>
        <v>0</v>
      </c>
      <c r="AB71" s="19">
        <f t="shared" si="111"/>
        <v>0</v>
      </c>
      <c r="AC71" s="19">
        <f t="shared" si="112"/>
        <v>0</v>
      </c>
      <c r="AD71" s="15">
        <f>VLOOKUP('hauled Hat'!C71,'cwt rel info'!$A$6:$AD$217,26,FALSE)</f>
        <v>0.43587000394953279</v>
      </c>
      <c r="AE71" s="19">
        <f t="shared" si="115"/>
        <v>0</v>
      </c>
      <c r="AF71" s="19">
        <f t="shared" si="116"/>
        <v>0</v>
      </c>
      <c r="AG71" s="19">
        <f t="shared" si="117"/>
        <v>1.3805461651440092</v>
      </c>
      <c r="AH71" s="19">
        <f t="shared" si="118"/>
        <v>7.9939713606684366</v>
      </c>
      <c r="AI71" s="19">
        <f t="shared" si="119"/>
        <v>13.312409449602947</v>
      </c>
      <c r="AJ71" s="19">
        <f t="shared" si="120"/>
        <v>15.356637117894037</v>
      </c>
      <c r="AK71" s="19">
        <f t="shared" si="121"/>
        <v>4.0491912075875627</v>
      </c>
      <c r="AL71" s="19">
        <f t="shared" si="122"/>
        <v>1.3254490666857017</v>
      </c>
      <c r="AM71" s="19">
        <f t="shared" si="123"/>
        <v>2.5885240596450174</v>
      </c>
      <c r="AN71" s="19">
        <f t="shared" si="124"/>
        <v>0</v>
      </c>
      <c r="AO71" s="19">
        <f t="shared" si="125"/>
        <v>0</v>
      </c>
      <c r="AP71" s="19">
        <f t="shared" si="126"/>
        <v>0</v>
      </c>
      <c r="AQ71" s="19">
        <f t="shared" si="127"/>
        <v>0</v>
      </c>
      <c r="AS71" s="19">
        <f t="shared" si="128"/>
        <v>0</v>
      </c>
      <c r="AT71" s="19">
        <f t="shared" si="129"/>
        <v>0</v>
      </c>
      <c r="AU71" s="19">
        <f t="shared" si="130"/>
        <v>1.0666666666666667</v>
      </c>
      <c r="AV71" s="19">
        <f t="shared" si="131"/>
        <v>6.3358143858737659</v>
      </c>
      <c r="AW71" s="19">
        <f t="shared" si="132"/>
        <v>10.415950245010043</v>
      </c>
      <c r="AX71" s="19">
        <f t="shared" si="133"/>
        <v>12.183364971035175</v>
      </c>
      <c r="AY71" s="19">
        <f t="shared" si="134"/>
        <v>3.9448412262644266</v>
      </c>
      <c r="AZ71" s="19">
        <f t="shared" si="135"/>
        <v>2.2162742230836727</v>
      </c>
      <c r="BA71" s="19">
        <f t="shared" si="136"/>
        <v>4.6935681060129628</v>
      </c>
      <c r="BB71" s="19">
        <f t="shared" si="137"/>
        <v>0</v>
      </c>
      <c r="BC71" s="19">
        <f t="shared" si="138"/>
        <v>0</v>
      </c>
      <c r="BD71" s="19">
        <f t="shared" si="139"/>
        <v>0</v>
      </c>
      <c r="BE71" s="19">
        <f t="shared" si="140"/>
        <v>0</v>
      </c>
      <c r="BG71" s="19" t="str">
        <f>VLOOKUP(C71,'cwt rel info'!$A$6:$AD$217,5,FALSE)</f>
        <v>BCAe</v>
      </c>
      <c r="BH71" s="19" t="str">
        <f>VLOOKUP(C71,'cwt rel info'!$A$6:$AD$217,3,FALSE)</f>
        <v>subyearling</v>
      </c>
      <c r="BI71" s="18">
        <f>VLOOKUP(C71,'cwt rel info'!$A$6:$AD$217,4,FALSE)</f>
        <v>2019</v>
      </c>
      <c r="BJ71" s="18">
        <f t="shared" si="143"/>
        <v>3</v>
      </c>
      <c r="BK71" s="19">
        <f t="shared" si="141"/>
        <v>39.789813157280044</v>
      </c>
      <c r="BL71" s="19">
        <f t="shared" si="142"/>
        <v>1.0666666666666667</v>
      </c>
      <c r="BM71" s="19"/>
      <c r="BN71" s="19"/>
      <c r="BO71" s="19"/>
      <c r="BP71" s="19"/>
    </row>
    <row r="72" spans="2:68" x14ac:dyDescent="0.35">
      <c r="B72" s="25" t="s">
        <v>9065</v>
      </c>
      <c r="C72" s="25">
        <f>VLOOKUP(B72,'hauled fish'!$K$3:$N$2391,4,FALSE)</f>
        <v>220195</v>
      </c>
      <c r="D72">
        <f>SUMIFS('hauled fish'!$Q$3:$Q$3207,'hauled fish'!$P$3:$P$3207,'hauled Hat'!D$4,'hauled fish'!$K$3:$K$3207,'hauled Hat'!$B72,'hauled fish'!$D$3:$D$3207,"M")</f>
        <v>0</v>
      </c>
      <c r="E72">
        <f>SUMIFS('hauled fish'!$Q$3:$Q$3207,'hauled fish'!$P$3:$P$3207,'hauled Hat'!E$4,'hauled fish'!$K$3:$K$3207,'hauled Hat'!$B72,'hauled fish'!$D$3:$D$3207,"M")</f>
        <v>1</v>
      </c>
      <c r="F72">
        <f>SUMIFS('hauled fish'!$Q$3:$Q$3207,'hauled fish'!$P$3:$P$3207,'hauled Hat'!F$4,'hauled fish'!$K$3:$K$3207,'hauled Hat'!$B72,'hauled fish'!$D$3:$D$3207,"M")</f>
        <v>1</v>
      </c>
      <c r="G72">
        <f>SUMIFS('hauled fish'!$Q$3:$Q$3207,'hauled fish'!$P$3:$P$3207,'hauled Hat'!G$4,'hauled fish'!$K$3:$K$3207,'hauled Hat'!$B72,'hauled fish'!$D$3:$D$3207,"M")</f>
        <v>4</v>
      </c>
      <c r="H72">
        <f>SUMIFS('hauled fish'!$Q$3:$Q$3207,'hauled fish'!$P$3:$P$3207,'hauled Hat'!H$4,'hauled fish'!$K$3:$K$3207,'hauled Hat'!$B72,'hauled fish'!$D$3:$D$3207,"M")</f>
        <v>6</v>
      </c>
      <c r="I72">
        <f>SUMIFS('hauled fish'!$Q$3:$Q$3207,'hauled fish'!$P$3:$P$3207,'hauled Hat'!I$4,'hauled fish'!$K$3:$K$3207,'hauled Hat'!$B72,'hauled fish'!$D$3:$D$3207,"M")</f>
        <v>18</v>
      </c>
      <c r="J72">
        <f>SUMIFS('hauled fish'!$Q$3:$Q$3207,'hauled fish'!$P$3:$P$3207,'hauled Hat'!J$4,'hauled fish'!$K$3:$K$3207,'hauled Hat'!$B72,'hauled fish'!$D$3:$D$3207,"M")</f>
        <v>5</v>
      </c>
      <c r="K72">
        <f>SUMIFS('hauled fish'!$Q$3:$Q$3207,'hauled fish'!$P$3:$P$3207,'hauled Hat'!K$4,'hauled fish'!$K$3:$K$3207,'hauled Hat'!$B72,'hauled fish'!$D$3:$D$3207,"M")</f>
        <v>1</v>
      </c>
      <c r="L72">
        <f>SUMIFS('hauled fish'!$Q$3:$Q$3207,'hauled fish'!$P$3:$P$3207,'hauled Hat'!L$4,'hauled fish'!$K$3:$K$3207,'hauled Hat'!$B72,'hauled fish'!$D$3:$D$3207,"M")</f>
        <v>0</v>
      </c>
      <c r="M72">
        <f>SUMIFS('hauled fish'!$Q$3:$Q$3207,'hauled fish'!$P$3:$P$3207,'hauled Hat'!M$4,'hauled fish'!$K$3:$K$3207,'hauled Hat'!$B72,'hauled fish'!$D$3:$D$3207,"M")</f>
        <v>0</v>
      </c>
      <c r="N72">
        <f>SUMIFS('hauled fish'!$Q$3:$Q$3207,'hauled fish'!$P$3:$P$3207,'hauled Hat'!N$4,'hauled fish'!$K$3:$K$3207,'hauled Hat'!$B72,'hauled fish'!$D$3:$D$3207,"M")</f>
        <v>0</v>
      </c>
      <c r="O72">
        <f>SUMIFS('hauled fish'!$Q$3:$Q$3207,'hauled fish'!$P$3:$P$3207,'hauled Hat'!O$4,'hauled fish'!$K$3:$K$3207,'hauled Hat'!$B72,'hauled fish'!$D$3:$D$3207,"M")</f>
        <v>0</v>
      </c>
      <c r="P72">
        <f>SUMIFS('hauled fish'!$Q$3:$Q$3207,'hauled fish'!$P$3:$P$3207,'hauled Hat'!P$4,'hauled fish'!$K$3:$K$3207,'hauled Hat'!$B72,'hauled fish'!$D$3:$D$3207,"M")</f>
        <v>0</v>
      </c>
      <c r="Q72" s="180">
        <f t="shared" si="100"/>
        <v>0</v>
      </c>
      <c r="R72" s="19">
        <f t="shared" si="101"/>
        <v>1</v>
      </c>
      <c r="S72" s="19">
        <f t="shared" si="102"/>
        <v>1.0666666666666667</v>
      </c>
      <c r="T72" s="19">
        <f t="shared" si="103"/>
        <v>4.117647058823529</v>
      </c>
      <c r="U72" s="19">
        <f t="shared" si="104"/>
        <v>6.1714285714285717</v>
      </c>
      <c r="V72" s="19">
        <f t="shared" si="105"/>
        <v>19.415730337078653</v>
      </c>
      <c r="W72" s="19">
        <f t="shared" si="106"/>
        <v>5.2142857142857144</v>
      </c>
      <c r="X72" s="19">
        <f t="shared" si="107"/>
        <v>1.0240963855421688</v>
      </c>
      <c r="Y72" s="19">
        <f t="shared" si="108"/>
        <v>0</v>
      </c>
      <c r="Z72" s="19">
        <f t="shared" si="109"/>
        <v>0</v>
      </c>
      <c r="AA72" s="19">
        <f t="shared" si="110"/>
        <v>0</v>
      </c>
      <c r="AB72" s="19">
        <f t="shared" si="111"/>
        <v>0</v>
      </c>
      <c r="AC72" s="19">
        <f t="shared" si="112"/>
        <v>0</v>
      </c>
      <c r="AD72" s="15">
        <f>VLOOKUP('hauled Hat'!C72,'cwt rel info'!$A$6:$AD$217,26,FALSE)</f>
        <v>0.53644426078387741</v>
      </c>
      <c r="AE72" s="19">
        <f t="shared" si="115"/>
        <v>0</v>
      </c>
      <c r="AF72" s="19">
        <f t="shared" si="116"/>
        <v>0.86412657027731699</v>
      </c>
      <c r="AG72" s="19">
        <f t="shared" si="117"/>
        <v>0.92173500829580479</v>
      </c>
      <c r="AH72" s="19">
        <f t="shared" si="118"/>
        <v>3.5581682305536577</v>
      </c>
      <c r="AI72" s="19">
        <f t="shared" si="119"/>
        <v>5.3328954051400137</v>
      </c>
      <c r="AJ72" s="19">
        <f t="shared" si="120"/>
        <v>16.777648465609033</v>
      </c>
      <c r="AK72" s="19">
        <f t="shared" si="121"/>
        <v>4.5058028307317244</v>
      </c>
      <c r="AL72" s="19">
        <f t="shared" si="122"/>
        <v>0.88494889727195125</v>
      </c>
      <c r="AM72" s="19">
        <f t="shared" si="123"/>
        <v>0</v>
      </c>
      <c r="AN72" s="19">
        <f t="shared" si="124"/>
        <v>0</v>
      </c>
      <c r="AO72" s="19">
        <f t="shared" si="125"/>
        <v>0</v>
      </c>
      <c r="AP72" s="19">
        <f t="shared" si="126"/>
        <v>0</v>
      </c>
      <c r="AQ72" s="19">
        <f t="shared" si="127"/>
        <v>0</v>
      </c>
      <c r="AS72" s="19">
        <f t="shared" si="128"/>
        <v>0</v>
      </c>
      <c r="AT72" s="19">
        <f t="shared" si="129"/>
        <v>1.0320081179830334</v>
      </c>
      <c r="AU72" s="19">
        <f t="shared" si="130"/>
        <v>1.0666666666666667</v>
      </c>
      <c r="AV72" s="19">
        <f t="shared" si="131"/>
        <v>4.1885720112548785</v>
      </c>
      <c r="AW72" s="19">
        <f t="shared" si="132"/>
        <v>6.2236005506290057</v>
      </c>
      <c r="AX72" s="19">
        <f t="shared" si="133"/>
        <v>19.763370763380689</v>
      </c>
      <c r="AY72" s="19">
        <f t="shared" si="134"/>
        <v>6.122603098308975</v>
      </c>
      <c r="AZ72" s="19">
        <f t="shared" si="135"/>
        <v>1.8200654568566119</v>
      </c>
      <c r="BA72" s="19">
        <f t="shared" si="136"/>
        <v>0</v>
      </c>
      <c r="BB72" s="19">
        <f t="shared" si="137"/>
        <v>0</v>
      </c>
      <c r="BC72" s="19">
        <f t="shared" si="138"/>
        <v>0</v>
      </c>
      <c r="BD72" s="19">
        <f t="shared" si="139"/>
        <v>0</v>
      </c>
      <c r="BE72" s="19">
        <f t="shared" si="140"/>
        <v>0</v>
      </c>
      <c r="BG72" s="19" t="str">
        <f>VLOOKUP(C72,'cwt rel info'!$A$6:$AD$217,5,FALSE)</f>
        <v>CJAe</v>
      </c>
      <c r="BH72" s="19" t="str">
        <f>VLOOKUP(C72,'cwt rel info'!$A$6:$AD$217,3,FALSE)</f>
        <v>subyearling</v>
      </c>
      <c r="BI72" s="18">
        <f>VLOOKUP(C72,'cwt rel info'!$A$6:$AD$217,4,FALSE)</f>
        <v>2019</v>
      </c>
      <c r="BJ72" s="18">
        <f t="shared" si="143"/>
        <v>3</v>
      </c>
      <c r="BK72" s="19">
        <f t="shared" si="141"/>
        <v>38.11821188043016</v>
      </c>
      <c r="BL72" s="19">
        <f t="shared" si="142"/>
        <v>2.0986747846496998</v>
      </c>
      <c r="BM72" s="19"/>
      <c r="BN72" s="19"/>
      <c r="BO72" s="19"/>
      <c r="BP72" s="19"/>
    </row>
    <row r="73" spans="2:68" x14ac:dyDescent="0.35">
      <c r="B73" s="25" t="s">
        <v>9079</v>
      </c>
      <c r="C73" s="25">
        <f>VLOOKUP(B73,'hauled fish'!$K$3:$N$2391,4,FALSE)</f>
        <v>637759</v>
      </c>
      <c r="D73">
        <f>SUMIFS('hauled fish'!$Q$3:$Q$3207,'hauled fish'!$P$3:$P$3207,'hauled Hat'!D$4,'hauled fish'!$K$3:$K$3207,'hauled Hat'!$B73,'hauled fish'!$D$3:$D$3207,"M")</f>
        <v>0</v>
      </c>
      <c r="E73">
        <f>SUMIFS('hauled fish'!$Q$3:$Q$3207,'hauled fish'!$P$3:$P$3207,'hauled Hat'!E$4,'hauled fish'!$K$3:$K$3207,'hauled Hat'!$B73,'hauled fish'!$D$3:$D$3207,"M")</f>
        <v>0</v>
      </c>
      <c r="F73">
        <f>SUMIFS('hauled fish'!$Q$3:$Q$3207,'hauled fish'!$P$3:$P$3207,'hauled Hat'!F$4,'hauled fish'!$K$3:$K$3207,'hauled Hat'!$B73,'hauled fish'!$D$3:$D$3207,"M")</f>
        <v>0</v>
      </c>
      <c r="G73">
        <f>SUMIFS('hauled fish'!$Q$3:$Q$3207,'hauled fish'!$P$3:$P$3207,'hauled Hat'!G$4,'hauled fish'!$K$3:$K$3207,'hauled Hat'!$B73,'hauled fish'!$D$3:$D$3207,"M")</f>
        <v>0</v>
      </c>
      <c r="H73">
        <f>SUMIFS('hauled fish'!$Q$3:$Q$3207,'hauled fish'!$P$3:$P$3207,'hauled Hat'!H$4,'hauled fish'!$K$3:$K$3207,'hauled Hat'!$B73,'hauled fish'!$D$3:$D$3207,"M")</f>
        <v>2</v>
      </c>
      <c r="I73">
        <f>SUMIFS('hauled fish'!$Q$3:$Q$3207,'hauled fish'!$P$3:$P$3207,'hauled Hat'!I$4,'hauled fish'!$K$3:$K$3207,'hauled Hat'!$B73,'hauled fish'!$D$3:$D$3207,"M")</f>
        <v>0</v>
      </c>
      <c r="J73">
        <f>SUMIFS('hauled fish'!$Q$3:$Q$3207,'hauled fish'!$P$3:$P$3207,'hauled Hat'!J$4,'hauled fish'!$K$3:$K$3207,'hauled Hat'!$B73,'hauled fish'!$D$3:$D$3207,"M")</f>
        <v>1</v>
      </c>
      <c r="K73">
        <f>SUMIFS('hauled fish'!$Q$3:$Q$3207,'hauled fish'!$P$3:$P$3207,'hauled Hat'!K$4,'hauled fish'!$K$3:$K$3207,'hauled Hat'!$B73,'hauled fish'!$D$3:$D$3207,"M")</f>
        <v>1</v>
      </c>
      <c r="L73">
        <f>SUMIFS('hauled fish'!$Q$3:$Q$3207,'hauled fish'!$P$3:$P$3207,'hauled Hat'!L$4,'hauled fish'!$K$3:$K$3207,'hauled Hat'!$B73,'hauled fish'!$D$3:$D$3207,"M")</f>
        <v>0</v>
      </c>
      <c r="M73">
        <f>SUMIFS('hauled fish'!$Q$3:$Q$3207,'hauled fish'!$P$3:$P$3207,'hauled Hat'!M$4,'hauled fish'!$K$3:$K$3207,'hauled Hat'!$B73,'hauled fish'!$D$3:$D$3207,"M")</f>
        <v>0</v>
      </c>
      <c r="N73">
        <f>SUMIFS('hauled fish'!$Q$3:$Q$3207,'hauled fish'!$P$3:$P$3207,'hauled Hat'!N$4,'hauled fish'!$K$3:$K$3207,'hauled Hat'!$B73,'hauled fish'!$D$3:$D$3207,"M")</f>
        <v>0</v>
      </c>
      <c r="O73">
        <f>SUMIFS('hauled fish'!$Q$3:$Q$3207,'hauled fish'!$P$3:$P$3207,'hauled Hat'!O$4,'hauled fish'!$K$3:$K$3207,'hauled Hat'!$B73,'hauled fish'!$D$3:$D$3207,"M")</f>
        <v>0</v>
      </c>
      <c r="P73">
        <f>SUMIFS('hauled fish'!$Q$3:$Q$3207,'hauled fish'!$P$3:$P$3207,'hauled Hat'!P$4,'hauled fish'!$K$3:$K$3207,'hauled Hat'!$B73,'hauled fish'!$D$3:$D$3207,"M")</f>
        <v>0</v>
      </c>
      <c r="Q73" s="180">
        <f t="shared" si="100"/>
        <v>0</v>
      </c>
      <c r="R73" s="19">
        <f t="shared" si="101"/>
        <v>0</v>
      </c>
      <c r="S73" s="19">
        <f t="shared" si="102"/>
        <v>0</v>
      </c>
      <c r="T73" s="19">
        <f t="shared" si="103"/>
        <v>0</v>
      </c>
      <c r="U73" s="19">
        <f t="shared" si="104"/>
        <v>2.0571428571428569</v>
      </c>
      <c r="V73" s="19">
        <f t="shared" si="105"/>
        <v>0</v>
      </c>
      <c r="W73" s="19">
        <f t="shared" si="106"/>
        <v>1.0428571428571429</v>
      </c>
      <c r="X73" s="19">
        <f t="shared" si="107"/>
        <v>1.0240963855421688</v>
      </c>
      <c r="Y73" s="19">
        <f t="shared" si="108"/>
        <v>0</v>
      </c>
      <c r="Z73" s="19">
        <f t="shared" si="109"/>
        <v>0</v>
      </c>
      <c r="AA73" s="19">
        <f t="shared" si="110"/>
        <v>0</v>
      </c>
      <c r="AB73" s="19">
        <f t="shared" si="111"/>
        <v>0</v>
      </c>
      <c r="AC73" s="19">
        <f t="shared" si="112"/>
        <v>0</v>
      </c>
      <c r="AD73" s="15">
        <f>VLOOKUP('hauled Hat'!C73,'cwt rel info'!$A$6:$AD$217,26,FALSE)</f>
        <v>0.98569053793470307</v>
      </c>
      <c r="AE73" s="19">
        <f t="shared" si="115"/>
        <v>0</v>
      </c>
      <c r="AF73" s="19">
        <f t="shared" si="116"/>
        <v>0</v>
      </c>
      <c r="AG73" s="19">
        <f t="shared" si="117"/>
        <v>0</v>
      </c>
      <c r="AH73" s="19">
        <f t="shared" si="118"/>
        <v>0</v>
      </c>
      <c r="AI73" s="19">
        <f t="shared" si="119"/>
        <v>2.9863944660420669E-2</v>
      </c>
      <c r="AJ73" s="19">
        <f t="shared" si="120"/>
        <v>0</v>
      </c>
      <c r="AK73" s="19">
        <f t="shared" si="121"/>
        <v>1.5139360834796592E-2</v>
      </c>
      <c r="AL73" s="19">
        <f t="shared" si="122"/>
        <v>1.4867007256484523E-2</v>
      </c>
      <c r="AM73" s="19">
        <f t="shared" si="123"/>
        <v>0</v>
      </c>
      <c r="AN73" s="19">
        <f t="shared" si="124"/>
        <v>0</v>
      </c>
      <c r="AO73" s="19">
        <f t="shared" si="125"/>
        <v>0</v>
      </c>
      <c r="AP73" s="19">
        <f t="shared" si="126"/>
        <v>0</v>
      </c>
      <c r="AQ73" s="19">
        <f t="shared" si="127"/>
        <v>0</v>
      </c>
      <c r="AS73" s="19">
        <f t="shared" si="128"/>
        <v>0</v>
      </c>
      <c r="AT73" s="19">
        <f t="shared" si="129"/>
        <v>0</v>
      </c>
      <c r="AU73" s="19">
        <f t="shared" si="130"/>
        <v>0</v>
      </c>
      <c r="AV73" s="19">
        <f t="shared" si="131"/>
        <v>0</v>
      </c>
      <c r="AW73" s="19">
        <f t="shared" si="132"/>
        <v>2.0574350175887872</v>
      </c>
      <c r="AX73" s="19">
        <f t="shared" si="133"/>
        <v>0</v>
      </c>
      <c r="AY73" s="19">
        <f t="shared" si="134"/>
        <v>1.0459090617150779</v>
      </c>
      <c r="AZ73" s="19">
        <f t="shared" si="135"/>
        <v>1.0374685452178845</v>
      </c>
      <c r="BA73" s="19">
        <f t="shared" si="136"/>
        <v>0</v>
      </c>
      <c r="BB73" s="19">
        <f t="shared" si="137"/>
        <v>0</v>
      </c>
      <c r="BC73" s="19">
        <f t="shared" si="138"/>
        <v>0</v>
      </c>
      <c r="BD73" s="19">
        <f t="shared" si="139"/>
        <v>0</v>
      </c>
      <c r="BE73" s="19">
        <f t="shared" si="140"/>
        <v>0</v>
      </c>
      <c r="BG73" s="19" t="str">
        <f>VLOOKUP(C73,'cwt rel info'!$A$6:$AD$217,5,FALSE)</f>
        <v>GRR</v>
      </c>
      <c r="BH73" s="19" t="str">
        <f>VLOOKUP(C73,'cwt rel info'!$A$6:$AD$217,3,FALSE)</f>
        <v>subyearling</v>
      </c>
      <c r="BI73" s="18">
        <f>VLOOKUP(C73,'cwt rel info'!$A$6:$AD$217,4,FALSE)</f>
        <v>2019</v>
      </c>
      <c r="BJ73" s="18">
        <f t="shared" si="143"/>
        <v>3</v>
      </c>
      <c r="BK73" s="19">
        <f t="shared" si="141"/>
        <v>4.1408126245217494</v>
      </c>
      <c r="BL73" s="19">
        <f t="shared" si="142"/>
        <v>0</v>
      </c>
      <c r="BM73" s="19"/>
      <c r="BN73" s="19"/>
      <c r="BO73" s="19"/>
      <c r="BP73" s="19"/>
    </row>
    <row r="74" spans="2:68" x14ac:dyDescent="0.35">
      <c r="B74" s="25" t="s">
        <v>9060</v>
      </c>
      <c r="C74" s="25">
        <f>VLOOKUP(B74,'hauled fish'!$K$3:$N$2391,4,FALSE)</f>
        <v>91459</v>
      </c>
      <c r="D74">
        <f>SUMIFS('hauled fish'!$Q$3:$Q$3207,'hauled fish'!$P$3:$P$3207,'hauled Hat'!D$4,'hauled fish'!$K$3:$K$3207,'hauled Hat'!$B74,'hauled fish'!$D$3:$D$3207,"M")</f>
        <v>0</v>
      </c>
      <c r="E74">
        <f>SUMIFS('hauled fish'!$Q$3:$Q$3207,'hauled fish'!$P$3:$P$3207,'hauled Hat'!E$4,'hauled fish'!$K$3:$K$3207,'hauled Hat'!$B74,'hauled fish'!$D$3:$D$3207,"M")</f>
        <v>0</v>
      </c>
      <c r="F74">
        <f>SUMIFS('hauled fish'!$Q$3:$Q$3207,'hauled fish'!$P$3:$P$3207,'hauled Hat'!F$4,'hauled fish'!$K$3:$K$3207,'hauled Hat'!$B74,'hauled fish'!$D$3:$D$3207,"M")</f>
        <v>0</v>
      </c>
      <c r="G74">
        <f>SUMIFS('hauled fish'!$Q$3:$Q$3207,'hauled fish'!$P$3:$P$3207,'hauled Hat'!G$4,'hauled fish'!$K$3:$K$3207,'hauled Hat'!$B74,'hauled fish'!$D$3:$D$3207,"M")</f>
        <v>5</v>
      </c>
      <c r="H74">
        <f>SUMIFS('hauled fish'!$Q$3:$Q$3207,'hauled fish'!$P$3:$P$3207,'hauled Hat'!H$4,'hauled fish'!$K$3:$K$3207,'hauled Hat'!$B74,'hauled fish'!$D$3:$D$3207,"M")</f>
        <v>4</v>
      </c>
      <c r="I74">
        <f>SUMIFS('hauled fish'!$Q$3:$Q$3207,'hauled fish'!$P$3:$P$3207,'hauled Hat'!I$4,'hauled fish'!$K$3:$K$3207,'hauled Hat'!$B74,'hauled fish'!$D$3:$D$3207,"M")</f>
        <v>13</v>
      </c>
      <c r="J74">
        <f>SUMIFS('hauled fish'!$Q$3:$Q$3207,'hauled fish'!$P$3:$P$3207,'hauled Hat'!J$4,'hauled fish'!$K$3:$K$3207,'hauled Hat'!$B74,'hauled fish'!$D$3:$D$3207,"M")</f>
        <v>9</v>
      </c>
      <c r="K74">
        <f>SUMIFS('hauled fish'!$Q$3:$Q$3207,'hauled fish'!$P$3:$P$3207,'hauled Hat'!K$4,'hauled fish'!$K$3:$K$3207,'hauled Hat'!$B74,'hauled fish'!$D$3:$D$3207,"M")</f>
        <v>1</v>
      </c>
      <c r="L74">
        <f>SUMIFS('hauled fish'!$Q$3:$Q$3207,'hauled fish'!$P$3:$P$3207,'hauled Hat'!L$4,'hauled fish'!$K$3:$K$3207,'hauled Hat'!$B74,'hauled fish'!$D$3:$D$3207,"M")</f>
        <v>0</v>
      </c>
      <c r="M74">
        <f>SUMIFS('hauled fish'!$Q$3:$Q$3207,'hauled fish'!$P$3:$P$3207,'hauled Hat'!M$4,'hauled fish'!$K$3:$K$3207,'hauled Hat'!$B74,'hauled fish'!$D$3:$D$3207,"M")</f>
        <v>0</v>
      </c>
      <c r="N74">
        <f>SUMIFS('hauled fish'!$Q$3:$Q$3207,'hauled fish'!$P$3:$P$3207,'hauled Hat'!N$4,'hauled fish'!$K$3:$K$3207,'hauled Hat'!$B74,'hauled fish'!$D$3:$D$3207,"M")</f>
        <v>0</v>
      </c>
      <c r="O74">
        <f>SUMIFS('hauled fish'!$Q$3:$Q$3207,'hauled fish'!$P$3:$P$3207,'hauled Hat'!O$4,'hauled fish'!$K$3:$K$3207,'hauled Hat'!$B74,'hauled fish'!$D$3:$D$3207,"M")</f>
        <v>0</v>
      </c>
      <c r="P74">
        <f>SUMIFS('hauled fish'!$Q$3:$Q$3207,'hauled fish'!$P$3:$P$3207,'hauled Hat'!P$4,'hauled fish'!$K$3:$K$3207,'hauled Hat'!$B74,'hauled fish'!$D$3:$D$3207,"M")</f>
        <v>0</v>
      </c>
      <c r="Q74" s="180">
        <f t="shared" si="100"/>
        <v>0</v>
      </c>
      <c r="R74" s="19">
        <f t="shared" si="101"/>
        <v>0</v>
      </c>
      <c r="S74" s="19">
        <f t="shared" si="102"/>
        <v>0</v>
      </c>
      <c r="T74" s="19">
        <f t="shared" si="103"/>
        <v>5.1470588235294121</v>
      </c>
      <c r="U74" s="19">
        <f t="shared" si="104"/>
        <v>4.1142857142857139</v>
      </c>
      <c r="V74" s="19">
        <f t="shared" si="105"/>
        <v>14.02247191011236</v>
      </c>
      <c r="W74" s="19">
        <f t="shared" si="106"/>
        <v>9.3857142857142861</v>
      </c>
      <c r="X74" s="19">
        <f t="shared" si="107"/>
        <v>1.0240963855421688</v>
      </c>
      <c r="Y74" s="19">
        <f t="shared" si="108"/>
        <v>0</v>
      </c>
      <c r="Z74" s="19">
        <f t="shared" si="109"/>
        <v>0</v>
      </c>
      <c r="AA74" s="19">
        <f t="shared" si="110"/>
        <v>0</v>
      </c>
      <c r="AB74" s="19">
        <f t="shared" si="111"/>
        <v>0</v>
      </c>
      <c r="AC74" s="19">
        <f t="shared" si="112"/>
        <v>0</v>
      </c>
      <c r="AD74" s="15">
        <f>VLOOKUP('hauled Hat'!C74,'cwt rel info'!$A$6:$AD$217,26,FALSE)</f>
        <v>0.20600272197974701</v>
      </c>
      <c r="AE74" s="19">
        <f t="shared" si="115"/>
        <v>0</v>
      </c>
      <c r="AF74" s="19">
        <f t="shared" si="116"/>
        <v>0</v>
      </c>
      <c r="AG74" s="19">
        <f t="shared" si="117"/>
        <v>0</v>
      </c>
      <c r="AH74" s="19">
        <f t="shared" si="118"/>
        <v>19.838333476458939</v>
      </c>
      <c r="AI74" s="19">
        <f t="shared" si="119"/>
        <v>15.857711134815176</v>
      </c>
      <c r="AJ74" s="19">
        <f t="shared" si="120"/>
        <v>54.046880646748363</v>
      </c>
      <c r="AK74" s="19">
        <f t="shared" si="121"/>
        <v>36.175403526297124</v>
      </c>
      <c r="AL74" s="19">
        <f t="shared" si="122"/>
        <v>3.9471796039219509</v>
      </c>
      <c r="AM74" s="19">
        <f t="shared" si="123"/>
        <v>0</v>
      </c>
      <c r="AN74" s="19">
        <f t="shared" si="124"/>
        <v>0</v>
      </c>
      <c r="AO74" s="19">
        <f t="shared" si="125"/>
        <v>0</v>
      </c>
      <c r="AP74" s="19">
        <f t="shared" si="126"/>
        <v>0</v>
      </c>
      <c r="AQ74" s="19">
        <f t="shared" si="127"/>
        <v>0</v>
      </c>
      <c r="AS74" s="19">
        <f t="shared" si="128"/>
        <v>0</v>
      </c>
      <c r="AT74" s="19">
        <f t="shared" si="129"/>
        <v>0</v>
      </c>
      <c r="AU74" s="19">
        <f t="shared" si="130"/>
        <v>0</v>
      </c>
      <c r="AV74" s="19">
        <f t="shared" si="131"/>
        <v>5.5424962415955505</v>
      </c>
      <c r="AW74" s="19">
        <f t="shared" si="132"/>
        <v>4.2694224857091054</v>
      </c>
      <c r="AX74" s="19">
        <f t="shared" si="133"/>
        <v>15.142347598701519</v>
      </c>
      <c r="AY74" s="19">
        <f t="shared" si="134"/>
        <v>16.678254401513342</v>
      </c>
      <c r="AZ74" s="19">
        <f t="shared" si="135"/>
        <v>4.574395044968103</v>
      </c>
      <c r="BA74" s="19">
        <f t="shared" si="136"/>
        <v>0</v>
      </c>
      <c r="BB74" s="19">
        <f t="shared" si="137"/>
        <v>0</v>
      </c>
      <c r="BC74" s="19">
        <f t="shared" si="138"/>
        <v>0</v>
      </c>
      <c r="BD74" s="19">
        <f t="shared" si="139"/>
        <v>0</v>
      </c>
      <c r="BE74" s="19">
        <f t="shared" si="140"/>
        <v>0</v>
      </c>
      <c r="BG74" s="19" t="str">
        <f>VLOOKUP(C74,'cwt rel info'!$A$6:$AD$217,5,FALSE)</f>
        <v>SRHC</v>
      </c>
      <c r="BH74" s="19" t="str">
        <f>VLOOKUP(C74,'cwt rel info'!$A$6:$AD$217,3,FALSE)</f>
        <v>subyearling</v>
      </c>
      <c r="BI74" s="18">
        <f>VLOOKUP(C74,'cwt rel info'!$A$6:$AD$217,4,FALSE)</f>
        <v>2019</v>
      </c>
      <c r="BJ74" s="18">
        <f t="shared" si="143"/>
        <v>3</v>
      </c>
      <c r="BK74" s="19">
        <f t="shared" si="141"/>
        <v>46.206915772487619</v>
      </c>
      <c r="BL74" s="19">
        <f t="shared" si="142"/>
        <v>0</v>
      </c>
      <c r="BM74" s="19"/>
      <c r="BN74" s="19"/>
      <c r="BO74" s="19"/>
      <c r="BP74" s="19"/>
    </row>
    <row r="75" spans="2:68" x14ac:dyDescent="0.35">
      <c r="B75" s="25" t="s">
        <v>9059</v>
      </c>
      <c r="C75" s="25">
        <f>VLOOKUP(B75,'hauled fish'!$K$3:$N$2391,4,FALSE)</f>
        <v>637758</v>
      </c>
      <c r="D75">
        <f>SUMIFS('hauled fish'!$Q$3:$Q$3207,'hauled fish'!$P$3:$P$3207,'hauled Hat'!D$4,'hauled fish'!$K$3:$K$3207,'hauled Hat'!$B75,'hauled fish'!$D$3:$D$3207,"M")</f>
        <v>0</v>
      </c>
      <c r="E75">
        <f>SUMIFS('hauled fish'!$Q$3:$Q$3207,'hauled fish'!$P$3:$P$3207,'hauled Hat'!E$4,'hauled fish'!$K$3:$K$3207,'hauled Hat'!$B75,'hauled fish'!$D$3:$D$3207,"M")</f>
        <v>0</v>
      </c>
      <c r="F75">
        <f>SUMIFS('hauled fish'!$Q$3:$Q$3207,'hauled fish'!$P$3:$P$3207,'hauled Hat'!F$4,'hauled fish'!$K$3:$K$3207,'hauled Hat'!$B75,'hauled fish'!$D$3:$D$3207,"M")</f>
        <v>0</v>
      </c>
      <c r="G75">
        <f>SUMIFS('hauled fish'!$Q$3:$Q$3207,'hauled fish'!$P$3:$P$3207,'hauled Hat'!G$4,'hauled fish'!$K$3:$K$3207,'hauled Hat'!$B75,'hauled fish'!$D$3:$D$3207,"M")</f>
        <v>2</v>
      </c>
      <c r="H75">
        <f>SUMIFS('hauled fish'!$Q$3:$Q$3207,'hauled fish'!$P$3:$P$3207,'hauled Hat'!H$4,'hauled fish'!$K$3:$K$3207,'hauled Hat'!$B75,'hauled fish'!$D$3:$D$3207,"M")</f>
        <v>10</v>
      </c>
      <c r="I75">
        <f>SUMIFS('hauled fish'!$Q$3:$Q$3207,'hauled fish'!$P$3:$P$3207,'hauled Hat'!I$4,'hauled fish'!$K$3:$K$3207,'hauled Hat'!$B75,'hauled fish'!$D$3:$D$3207,"M")</f>
        <v>10</v>
      </c>
      <c r="J75">
        <f>SUMIFS('hauled fish'!$Q$3:$Q$3207,'hauled fish'!$P$3:$P$3207,'hauled Hat'!J$4,'hauled fish'!$K$3:$K$3207,'hauled Hat'!$B75,'hauled fish'!$D$3:$D$3207,"M")</f>
        <v>6</v>
      </c>
      <c r="K75">
        <f>SUMIFS('hauled fish'!$Q$3:$Q$3207,'hauled fish'!$P$3:$P$3207,'hauled Hat'!K$4,'hauled fish'!$K$3:$K$3207,'hauled Hat'!$B75,'hauled fish'!$D$3:$D$3207,"M")</f>
        <v>8</v>
      </c>
      <c r="L75">
        <f>SUMIFS('hauled fish'!$Q$3:$Q$3207,'hauled fish'!$P$3:$P$3207,'hauled Hat'!L$4,'hauled fish'!$K$3:$K$3207,'hauled Hat'!$B75,'hauled fish'!$D$3:$D$3207,"M")</f>
        <v>1</v>
      </c>
      <c r="M75">
        <f>SUMIFS('hauled fish'!$Q$3:$Q$3207,'hauled fish'!$P$3:$P$3207,'hauled Hat'!M$4,'hauled fish'!$K$3:$K$3207,'hauled Hat'!$B75,'hauled fish'!$D$3:$D$3207,"M")</f>
        <v>1</v>
      </c>
      <c r="N75">
        <f>SUMIFS('hauled fish'!$Q$3:$Q$3207,'hauled fish'!$P$3:$P$3207,'hauled Hat'!N$4,'hauled fish'!$K$3:$K$3207,'hauled Hat'!$B75,'hauled fish'!$D$3:$D$3207,"M")</f>
        <v>0</v>
      </c>
      <c r="O75">
        <f>SUMIFS('hauled fish'!$Q$3:$Q$3207,'hauled fish'!$P$3:$P$3207,'hauled Hat'!O$4,'hauled fish'!$K$3:$K$3207,'hauled Hat'!$B75,'hauled fish'!$D$3:$D$3207,"M")</f>
        <v>0</v>
      </c>
      <c r="P75">
        <f>SUMIFS('hauled fish'!$Q$3:$Q$3207,'hauled fish'!$P$3:$P$3207,'hauled Hat'!P$4,'hauled fish'!$K$3:$K$3207,'hauled Hat'!$B75,'hauled fish'!$D$3:$D$3207,"M")</f>
        <v>0</v>
      </c>
      <c r="Q75" s="180">
        <f t="shared" si="100"/>
        <v>0</v>
      </c>
      <c r="R75" s="19">
        <f t="shared" si="101"/>
        <v>0</v>
      </c>
      <c r="S75" s="19">
        <f t="shared" si="102"/>
        <v>0</v>
      </c>
      <c r="T75" s="19">
        <f t="shared" si="103"/>
        <v>2.0588235294117645</v>
      </c>
      <c r="U75" s="19">
        <f t="shared" si="104"/>
        <v>10.285714285714286</v>
      </c>
      <c r="V75" s="19">
        <f t="shared" si="105"/>
        <v>10.786516853932584</v>
      </c>
      <c r="W75" s="19">
        <f t="shared" si="106"/>
        <v>6.2571428571428571</v>
      </c>
      <c r="X75" s="19">
        <f t="shared" si="107"/>
        <v>8.19277108433735</v>
      </c>
      <c r="Y75" s="19">
        <f t="shared" si="108"/>
        <v>1</v>
      </c>
      <c r="Z75" s="19">
        <f t="shared" si="109"/>
        <v>1.015625</v>
      </c>
      <c r="AA75" s="19">
        <f t="shared" si="110"/>
        <v>0</v>
      </c>
      <c r="AB75" s="19">
        <f t="shared" si="111"/>
        <v>0</v>
      </c>
      <c r="AC75" s="19">
        <f t="shared" si="112"/>
        <v>0</v>
      </c>
      <c r="AD75" s="15">
        <f>VLOOKUP('hauled Hat'!C75,'cwt rel info'!$A$6:$AD$217,26,FALSE)</f>
        <v>0.28833099772962056</v>
      </c>
      <c r="AE75" s="19">
        <f t="shared" si="115"/>
        <v>0</v>
      </c>
      <c r="AF75" s="19">
        <f t="shared" si="116"/>
        <v>0</v>
      </c>
      <c r="AG75" s="19">
        <f t="shared" si="117"/>
        <v>0</v>
      </c>
      <c r="AH75" s="19">
        <f t="shared" si="118"/>
        <v>5.0816627368009479</v>
      </c>
      <c r="AI75" s="19">
        <f t="shared" si="119"/>
        <v>25.387572203446375</v>
      </c>
      <c r="AJ75" s="19">
        <f t="shared" si="120"/>
        <v>26.623671224587955</v>
      </c>
      <c r="AK75" s="19">
        <f t="shared" si="121"/>
        <v>15.444106423763209</v>
      </c>
      <c r="AL75" s="19">
        <f t="shared" si="122"/>
        <v>20.221694057631314</v>
      </c>
      <c r="AM75" s="19">
        <f t="shared" si="123"/>
        <v>2.468236186446175</v>
      </c>
      <c r="AN75" s="19">
        <f t="shared" si="124"/>
        <v>2.5068023768593966</v>
      </c>
      <c r="AO75" s="19">
        <f t="shared" si="125"/>
        <v>0</v>
      </c>
      <c r="AP75" s="19">
        <f t="shared" si="126"/>
        <v>0</v>
      </c>
      <c r="AQ75" s="19">
        <f t="shared" si="127"/>
        <v>0</v>
      </c>
      <c r="AS75" s="19">
        <f t="shared" si="128"/>
        <v>0</v>
      </c>
      <c r="AT75" s="19">
        <f t="shared" si="129"/>
        <v>0</v>
      </c>
      <c r="AU75" s="19">
        <f t="shared" si="130"/>
        <v>0</v>
      </c>
      <c r="AV75" s="19">
        <f t="shared" si="131"/>
        <v>2.1601162914528911</v>
      </c>
      <c r="AW75" s="19">
        <f t="shared" si="132"/>
        <v>10.534082158759592</v>
      </c>
      <c r="AX75" s="19">
        <f t="shared" si="133"/>
        <v>11.338171302600578</v>
      </c>
      <c r="AY75" s="19">
        <f t="shared" si="134"/>
        <v>9.3704948772824768</v>
      </c>
      <c r="AZ75" s="19">
        <f t="shared" si="135"/>
        <v>26.38121460811206</v>
      </c>
      <c r="BA75" s="19">
        <f t="shared" si="136"/>
        <v>3.5683988700611948</v>
      </c>
      <c r="BB75" s="19">
        <f t="shared" si="137"/>
        <v>3.4524934869370121</v>
      </c>
      <c r="BC75" s="19">
        <f t="shared" si="138"/>
        <v>0</v>
      </c>
      <c r="BD75" s="19">
        <f t="shared" si="139"/>
        <v>0</v>
      </c>
      <c r="BE75" s="19">
        <f t="shared" si="140"/>
        <v>0</v>
      </c>
      <c r="BG75" s="19" t="str">
        <f>VLOOKUP(C75,'cwt rel info'!$A$6:$AD$217,5,FALSE)</f>
        <v>LFHs</v>
      </c>
      <c r="BH75" s="19" t="str">
        <f>VLOOKUP(C75,'cwt rel info'!$A$6:$AD$217,3,FALSE)</f>
        <v>subyearling</v>
      </c>
      <c r="BI75" s="18">
        <f>VLOOKUP(C75,'cwt rel info'!$A$6:$AD$217,4,FALSE)</f>
        <v>2019</v>
      </c>
      <c r="BJ75" s="18">
        <f t="shared" si="143"/>
        <v>3</v>
      </c>
      <c r="BK75" s="19">
        <f t="shared" si="141"/>
        <v>66.804971595205799</v>
      </c>
      <c r="BL75" s="19">
        <f t="shared" si="142"/>
        <v>0</v>
      </c>
      <c r="BM75" s="19"/>
      <c r="BN75" s="19"/>
      <c r="BO75" s="19"/>
      <c r="BP75" s="19"/>
    </row>
    <row r="76" spans="2:68" x14ac:dyDescent="0.35">
      <c r="B76" s="25" t="s">
        <v>9057</v>
      </c>
      <c r="C76" s="25">
        <f>VLOOKUP(B76,'hauled fish'!$K$3:$N$2391,4,FALSE)</f>
        <v>220199</v>
      </c>
      <c r="D76">
        <f>SUMIFS('hauled fish'!$Q$3:$Q$3207,'hauled fish'!$P$3:$P$3207,'hauled Hat'!D$4,'hauled fish'!$K$3:$K$3207,'hauled Hat'!$B76,'hauled fish'!$D$3:$D$3207,"M")</f>
        <v>0</v>
      </c>
      <c r="E76">
        <f>SUMIFS('hauled fish'!$Q$3:$Q$3207,'hauled fish'!$P$3:$P$3207,'hauled Hat'!E$4,'hauled fish'!$K$3:$K$3207,'hauled Hat'!$B76,'hauled fish'!$D$3:$D$3207,"M")</f>
        <v>1</v>
      </c>
      <c r="F76">
        <f>SUMIFS('hauled fish'!$Q$3:$Q$3207,'hauled fish'!$P$3:$P$3207,'hauled Hat'!F$4,'hauled fish'!$K$3:$K$3207,'hauled Hat'!$B76,'hauled fish'!$D$3:$D$3207,"M")</f>
        <v>1</v>
      </c>
      <c r="G76">
        <f>SUMIFS('hauled fish'!$Q$3:$Q$3207,'hauled fish'!$P$3:$P$3207,'hauled Hat'!G$4,'hauled fish'!$K$3:$K$3207,'hauled Hat'!$B76,'hauled fish'!$D$3:$D$3207,"M")</f>
        <v>11</v>
      </c>
      <c r="H76">
        <f>SUMIFS('hauled fish'!$Q$3:$Q$3207,'hauled fish'!$P$3:$P$3207,'hauled Hat'!H$4,'hauled fish'!$K$3:$K$3207,'hauled Hat'!$B76,'hauled fish'!$D$3:$D$3207,"M")</f>
        <v>12</v>
      </c>
      <c r="I76">
        <f>SUMIFS('hauled fish'!$Q$3:$Q$3207,'hauled fish'!$P$3:$P$3207,'hauled Hat'!I$4,'hauled fish'!$K$3:$K$3207,'hauled Hat'!$B76,'hauled fish'!$D$3:$D$3207,"M")</f>
        <v>16</v>
      </c>
      <c r="J76">
        <f>SUMIFS('hauled fish'!$Q$3:$Q$3207,'hauled fish'!$P$3:$P$3207,'hauled Hat'!J$4,'hauled fish'!$K$3:$K$3207,'hauled Hat'!$B76,'hauled fish'!$D$3:$D$3207,"M")</f>
        <v>8</v>
      </c>
      <c r="K76">
        <f>SUMIFS('hauled fish'!$Q$3:$Q$3207,'hauled fish'!$P$3:$P$3207,'hauled Hat'!K$4,'hauled fish'!$K$3:$K$3207,'hauled Hat'!$B76,'hauled fish'!$D$3:$D$3207,"M")</f>
        <v>5</v>
      </c>
      <c r="L76">
        <f>SUMIFS('hauled fish'!$Q$3:$Q$3207,'hauled fish'!$P$3:$P$3207,'hauled Hat'!L$4,'hauled fish'!$K$3:$K$3207,'hauled Hat'!$B76,'hauled fish'!$D$3:$D$3207,"M")</f>
        <v>0</v>
      </c>
      <c r="M76">
        <f>SUMIFS('hauled fish'!$Q$3:$Q$3207,'hauled fish'!$P$3:$P$3207,'hauled Hat'!M$4,'hauled fish'!$K$3:$K$3207,'hauled Hat'!$B76,'hauled fish'!$D$3:$D$3207,"M")</f>
        <v>0</v>
      </c>
      <c r="N76">
        <f>SUMIFS('hauled fish'!$Q$3:$Q$3207,'hauled fish'!$P$3:$P$3207,'hauled Hat'!N$4,'hauled fish'!$K$3:$K$3207,'hauled Hat'!$B76,'hauled fish'!$D$3:$D$3207,"M")</f>
        <v>0</v>
      </c>
      <c r="O76">
        <f>SUMIFS('hauled fish'!$Q$3:$Q$3207,'hauled fish'!$P$3:$P$3207,'hauled Hat'!O$4,'hauled fish'!$K$3:$K$3207,'hauled Hat'!$B76,'hauled fish'!$D$3:$D$3207,"M")</f>
        <v>0</v>
      </c>
      <c r="P76">
        <f>SUMIFS('hauled fish'!$Q$3:$Q$3207,'hauled fish'!$P$3:$P$3207,'hauled Hat'!P$4,'hauled fish'!$K$3:$K$3207,'hauled Hat'!$B76,'hauled fish'!$D$3:$D$3207,"M")</f>
        <v>0</v>
      </c>
      <c r="Q76" s="180">
        <f t="shared" si="100"/>
        <v>0</v>
      </c>
      <c r="R76" s="19">
        <f t="shared" si="101"/>
        <v>1</v>
      </c>
      <c r="S76" s="19">
        <f t="shared" si="102"/>
        <v>1.0666666666666667</v>
      </c>
      <c r="T76" s="19">
        <f t="shared" si="103"/>
        <v>11.323529411764707</v>
      </c>
      <c r="U76" s="19">
        <f t="shared" si="104"/>
        <v>12.342857142857143</v>
      </c>
      <c r="V76" s="19">
        <f t="shared" si="105"/>
        <v>17.258426966292134</v>
      </c>
      <c r="W76" s="19">
        <f t="shared" si="106"/>
        <v>8.3428571428571434</v>
      </c>
      <c r="X76" s="19">
        <f t="shared" si="107"/>
        <v>5.1204819277108431</v>
      </c>
      <c r="Y76" s="19">
        <f t="shared" si="108"/>
        <v>0</v>
      </c>
      <c r="Z76" s="19">
        <f t="shared" si="109"/>
        <v>0</v>
      </c>
      <c r="AA76" s="19">
        <f t="shared" si="110"/>
        <v>0</v>
      </c>
      <c r="AB76" s="19">
        <f t="shared" si="111"/>
        <v>0</v>
      </c>
      <c r="AC76" s="19">
        <f t="shared" si="112"/>
        <v>0</v>
      </c>
      <c r="AD76" s="15">
        <f>VLOOKUP('hauled Hat'!C76,'cwt rel info'!$A$6:$AD$217,26,FALSE)</f>
        <v>0.49813113087044408</v>
      </c>
      <c r="AE76" s="19">
        <f t="shared" si="115"/>
        <v>0</v>
      </c>
      <c r="AF76" s="19">
        <f t="shared" si="116"/>
        <v>1.0075035227221805</v>
      </c>
      <c r="AG76" s="19">
        <f t="shared" si="117"/>
        <v>1.0746704242369924</v>
      </c>
      <c r="AH76" s="19">
        <f t="shared" si="118"/>
        <v>11.408495772001162</v>
      </c>
      <c r="AI76" s="19">
        <f t="shared" si="119"/>
        <v>12.435472051885199</v>
      </c>
      <c r="AJ76" s="19">
        <f t="shared" si="120"/>
        <v>17.387925965182799</v>
      </c>
      <c r="AK76" s="19">
        <f t="shared" si="121"/>
        <v>8.4054579609964772</v>
      </c>
      <c r="AL76" s="19">
        <f t="shared" si="122"/>
        <v>5.158903580203936</v>
      </c>
      <c r="AM76" s="19">
        <f t="shared" si="123"/>
        <v>0</v>
      </c>
      <c r="AN76" s="19">
        <f t="shared" si="124"/>
        <v>0</v>
      </c>
      <c r="AO76" s="19">
        <f t="shared" si="125"/>
        <v>0</v>
      </c>
      <c r="AP76" s="19">
        <f t="shared" si="126"/>
        <v>0</v>
      </c>
      <c r="AQ76" s="19">
        <f t="shared" si="127"/>
        <v>0</v>
      </c>
      <c r="AS76" s="19">
        <f t="shared" si="128"/>
        <v>0</v>
      </c>
      <c r="AT76" s="19">
        <f t="shared" si="129"/>
        <v>1.0373189446231983</v>
      </c>
      <c r="AU76" s="19">
        <f t="shared" si="130"/>
        <v>1.0666666666666667</v>
      </c>
      <c r="AV76" s="19">
        <f t="shared" si="131"/>
        <v>11.550934910187847</v>
      </c>
      <c r="AW76" s="19">
        <f t="shared" si="132"/>
        <v>12.464513980269182</v>
      </c>
      <c r="AX76" s="19">
        <f t="shared" si="133"/>
        <v>17.61871261701577</v>
      </c>
      <c r="AY76" s="19">
        <f t="shared" si="134"/>
        <v>10.037299592619187</v>
      </c>
      <c r="AZ76" s="19">
        <f t="shared" si="135"/>
        <v>9.7606681626384617</v>
      </c>
      <c r="BA76" s="19">
        <f t="shared" si="136"/>
        <v>0</v>
      </c>
      <c r="BB76" s="19">
        <f t="shared" si="137"/>
        <v>0</v>
      </c>
      <c r="BC76" s="19">
        <f t="shared" si="138"/>
        <v>0</v>
      </c>
      <c r="BD76" s="19">
        <f t="shared" si="139"/>
        <v>0</v>
      </c>
      <c r="BE76" s="19">
        <f t="shared" si="140"/>
        <v>0</v>
      </c>
      <c r="BG76" s="19" t="str">
        <f>VLOOKUP(C76,'cwt rel info'!$A$6:$AD$217,5,FALSE)</f>
        <v>PLAe</v>
      </c>
      <c r="BH76" s="19" t="str">
        <f>VLOOKUP(C76,'cwt rel info'!$A$6:$AD$217,3,FALSE)</f>
        <v>subyearling</v>
      </c>
      <c r="BI76" s="18">
        <f>VLOOKUP(C76,'cwt rel info'!$A$6:$AD$217,4,FALSE)</f>
        <v>2019</v>
      </c>
      <c r="BJ76" s="18">
        <f t="shared" si="143"/>
        <v>3</v>
      </c>
      <c r="BK76" s="19">
        <f t="shared" si="141"/>
        <v>61.432129262730442</v>
      </c>
      <c r="BL76" s="19">
        <f t="shared" si="142"/>
        <v>2.1039856112898647</v>
      </c>
      <c r="BM76" s="19"/>
      <c r="BN76" s="19"/>
      <c r="BO76" s="19"/>
      <c r="BP76" s="19"/>
    </row>
    <row r="77" spans="2:68" x14ac:dyDescent="0.35">
      <c r="B77" s="25" t="s">
        <v>9066</v>
      </c>
      <c r="C77" s="25">
        <f>VLOOKUP(B77,'hauled fish'!$K$3:$N$2391,4,FALSE)</f>
        <v>637762</v>
      </c>
      <c r="D77">
        <f>SUMIFS('hauled fish'!$Q$3:$Q$3207,'hauled fish'!$P$3:$P$3207,'hauled Hat'!D$4,'hauled fish'!$K$3:$K$3207,'hauled Hat'!$B77,'hauled fish'!$D$3:$D$3207,"M")</f>
        <v>0</v>
      </c>
      <c r="E77">
        <f>SUMIFS('hauled fish'!$Q$3:$Q$3207,'hauled fish'!$P$3:$P$3207,'hauled Hat'!E$4,'hauled fish'!$K$3:$K$3207,'hauled Hat'!$B77,'hauled fish'!$D$3:$D$3207,"M")</f>
        <v>0</v>
      </c>
      <c r="F77">
        <f>SUMIFS('hauled fish'!$Q$3:$Q$3207,'hauled fish'!$P$3:$P$3207,'hauled Hat'!F$4,'hauled fish'!$K$3:$K$3207,'hauled Hat'!$B77,'hauled fish'!$D$3:$D$3207,"M")</f>
        <v>4</v>
      </c>
      <c r="G77">
        <f>SUMIFS('hauled fish'!$Q$3:$Q$3207,'hauled fish'!$P$3:$P$3207,'hauled Hat'!G$4,'hauled fish'!$K$3:$K$3207,'hauled Hat'!$B77,'hauled fish'!$D$3:$D$3207,"M")</f>
        <v>3</v>
      </c>
      <c r="H77">
        <f>SUMIFS('hauled fish'!$Q$3:$Q$3207,'hauled fish'!$P$3:$P$3207,'hauled Hat'!H$4,'hauled fish'!$K$3:$K$3207,'hauled Hat'!$B77,'hauled fish'!$D$3:$D$3207,"M")</f>
        <v>0</v>
      </c>
      <c r="I77">
        <f>SUMIFS('hauled fish'!$Q$3:$Q$3207,'hauled fish'!$P$3:$P$3207,'hauled Hat'!I$4,'hauled fish'!$K$3:$K$3207,'hauled Hat'!$B77,'hauled fish'!$D$3:$D$3207,"M")</f>
        <v>0</v>
      </c>
      <c r="J77">
        <f>SUMIFS('hauled fish'!$Q$3:$Q$3207,'hauled fish'!$P$3:$P$3207,'hauled Hat'!J$4,'hauled fish'!$K$3:$K$3207,'hauled Hat'!$B77,'hauled fish'!$D$3:$D$3207,"M")</f>
        <v>0</v>
      </c>
      <c r="K77">
        <f>SUMIFS('hauled fish'!$Q$3:$Q$3207,'hauled fish'!$P$3:$P$3207,'hauled Hat'!K$4,'hauled fish'!$K$3:$K$3207,'hauled Hat'!$B77,'hauled fish'!$D$3:$D$3207,"M")</f>
        <v>0</v>
      </c>
      <c r="L77">
        <f>SUMIFS('hauled fish'!$Q$3:$Q$3207,'hauled fish'!$P$3:$P$3207,'hauled Hat'!L$4,'hauled fish'!$K$3:$K$3207,'hauled Hat'!$B77,'hauled fish'!$D$3:$D$3207,"M")</f>
        <v>0</v>
      </c>
      <c r="M77">
        <f>SUMIFS('hauled fish'!$Q$3:$Q$3207,'hauled fish'!$P$3:$P$3207,'hauled Hat'!M$4,'hauled fish'!$K$3:$K$3207,'hauled Hat'!$B77,'hauled fish'!$D$3:$D$3207,"M")</f>
        <v>0</v>
      </c>
      <c r="N77">
        <f>SUMIFS('hauled fish'!$Q$3:$Q$3207,'hauled fish'!$P$3:$P$3207,'hauled Hat'!N$4,'hauled fish'!$K$3:$K$3207,'hauled Hat'!$B77,'hauled fish'!$D$3:$D$3207,"M")</f>
        <v>0</v>
      </c>
      <c r="O77">
        <f>SUMIFS('hauled fish'!$Q$3:$Q$3207,'hauled fish'!$P$3:$P$3207,'hauled Hat'!O$4,'hauled fish'!$K$3:$K$3207,'hauled Hat'!$B77,'hauled fish'!$D$3:$D$3207,"M")</f>
        <v>0</v>
      </c>
      <c r="P77">
        <f>SUMIFS('hauled fish'!$Q$3:$Q$3207,'hauled fish'!$P$3:$P$3207,'hauled Hat'!P$4,'hauled fish'!$K$3:$K$3207,'hauled Hat'!$B77,'hauled fish'!$D$3:$D$3207,"M")</f>
        <v>0</v>
      </c>
      <c r="Q77" s="180">
        <f t="shared" si="100"/>
        <v>0</v>
      </c>
      <c r="R77" s="19">
        <f t="shared" si="101"/>
        <v>0</v>
      </c>
      <c r="S77" s="19">
        <f t="shared" si="102"/>
        <v>4.2666666666666666</v>
      </c>
      <c r="T77" s="19">
        <f t="shared" si="103"/>
        <v>3.0882352941176472</v>
      </c>
      <c r="U77" s="19">
        <f t="shared" si="104"/>
        <v>0</v>
      </c>
      <c r="V77" s="19">
        <f t="shared" si="105"/>
        <v>0</v>
      </c>
      <c r="W77" s="19">
        <f t="shared" si="106"/>
        <v>0</v>
      </c>
      <c r="X77" s="19">
        <f t="shared" si="107"/>
        <v>0</v>
      </c>
      <c r="Y77" s="19">
        <f t="shared" si="108"/>
        <v>0</v>
      </c>
      <c r="Z77" s="19">
        <f t="shared" si="109"/>
        <v>0</v>
      </c>
      <c r="AA77" s="19">
        <f t="shared" si="110"/>
        <v>0</v>
      </c>
      <c r="AB77" s="19">
        <f t="shared" si="111"/>
        <v>0</v>
      </c>
      <c r="AC77" s="19">
        <f t="shared" si="112"/>
        <v>0</v>
      </c>
      <c r="AD77" s="15">
        <f>VLOOKUP('hauled Hat'!C77,'cwt rel info'!$A$6:$AD$217,26,FALSE)</f>
        <v>0.97955133908488368</v>
      </c>
      <c r="AE77" s="19">
        <f t="shared" si="115"/>
        <v>0</v>
      </c>
      <c r="AF77" s="19">
        <f t="shared" si="116"/>
        <v>0</v>
      </c>
      <c r="AG77" s="19">
        <f t="shared" si="117"/>
        <v>8.9068960883668197E-2</v>
      </c>
      <c r="AH77" s="19">
        <f t="shared" si="118"/>
        <v>6.4468572330780072E-2</v>
      </c>
      <c r="AI77" s="19">
        <f t="shared" si="119"/>
        <v>0</v>
      </c>
      <c r="AJ77" s="19">
        <f t="shared" si="120"/>
        <v>0</v>
      </c>
      <c r="AK77" s="19">
        <f t="shared" si="121"/>
        <v>0</v>
      </c>
      <c r="AL77" s="19">
        <f t="shared" si="122"/>
        <v>0</v>
      </c>
      <c r="AM77" s="19">
        <f t="shared" si="123"/>
        <v>0</v>
      </c>
      <c r="AN77" s="19">
        <f t="shared" si="124"/>
        <v>0</v>
      </c>
      <c r="AO77" s="19">
        <f t="shared" si="125"/>
        <v>0</v>
      </c>
      <c r="AP77" s="19">
        <f t="shared" si="126"/>
        <v>0</v>
      </c>
      <c r="AQ77" s="19">
        <f t="shared" si="127"/>
        <v>0</v>
      </c>
      <c r="AS77" s="19">
        <f t="shared" si="128"/>
        <v>0</v>
      </c>
      <c r="AT77" s="19">
        <f t="shared" si="129"/>
        <v>0</v>
      </c>
      <c r="AU77" s="19">
        <f t="shared" si="130"/>
        <v>4.2666666666666666</v>
      </c>
      <c r="AV77" s="19">
        <f t="shared" si="131"/>
        <v>3.0895203458998015</v>
      </c>
      <c r="AW77" s="19">
        <f t="shared" si="132"/>
        <v>0</v>
      </c>
      <c r="AX77" s="19">
        <f t="shared" si="133"/>
        <v>0</v>
      </c>
      <c r="AY77" s="19">
        <f t="shared" si="134"/>
        <v>0</v>
      </c>
      <c r="AZ77" s="19">
        <f t="shared" si="135"/>
        <v>0</v>
      </c>
      <c r="BA77" s="19">
        <f t="shared" si="136"/>
        <v>0</v>
      </c>
      <c r="BB77" s="19">
        <f t="shared" si="137"/>
        <v>0</v>
      </c>
      <c r="BC77" s="19">
        <f t="shared" si="138"/>
        <v>0</v>
      </c>
      <c r="BD77" s="19">
        <f t="shared" si="139"/>
        <v>0</v>
      </c>
      <c r="BE77" s="19">
        <f t="shared" si="140"/>
        <v>0</v>
      </c>
      <c r="BG77" s="19" t="str">
        <f>VLOOKUP(C77,'cwt rel info'!$A$6:$AD$217,5,FALSE)</f>
        <v>LFHy</v>
      </c>
      <c r="BH77" s="19" t="str">
        <f>VLOOKUP(C77,'cwt rel info'!$A$6:$AD$217,3,FALSE)</f>
        <v>yearling</v>
      </c>
      <c r="BI77" s="18">
        <f>VLOOKUP(C77,'cwt rel info'!$A$6:$AD$217,4,FALSE)</f>
        <v>2019</v>
      </c>
      <c r="BJ77" s="18">
        <f t="shared" si="143"/>
        <v>3</v>
      </c>
      <c r="BK77" s="19">
        <f t="shared" si="141"/>
        <v>3.0895203458998015</v>
      </c>
      <c r="BL77" s="19">
        <f t="shared" si="142"/>
        <v>4.2666666666666666</v>
      </c>
      <c r="BM77" s="19"/>
      <c r="BN77" s="19"/>
      <c r="BO77" s="19"/>
      <c r="BP77" s="19"/>
    </row>
    <row r="78" spans="2:68" x14ac:dyDescent="0.35">
      <c r="B78" s="25" t="s">
        <v>9063</v>
      </c>
      <c r="C78" s="25">
        <f>VLOOKUP(B78,'hauled fish'!$K$3:$N$2391,4,FALSE)</f>
        <v>91579</v>
      </c>
      <c r="D78">
        <f>SUMIFS('hauled fish'!$Q$3:$Q$3207,'hauled fish'!$P$3:$P$3207,'hauled Hat'!D$4,'hauled fish'!$K$3:$K$3207,'hauled Hat'!$B78,'hauled fish'!$D$3:$D$3207,"M")</f>
        <v>1</v>
      </c>
      <c r="E78">
        <f>SUMIFS('hauled fish'!$Q$3:$Q$3207,'hauled fish'!$P$3:$P$3207,'hauled Hat'!E$4,'hauled fish'!$K$3:$K$3207,'hauled Hat'!$B78,'hauled fish'!$D$3:$D$3207,"M")</f>
        <v>3</v>
      </c>
      <c r="F78">
        <f>SUMIFS('hauled fish'!$Q$3:$Q$3207,'hauled fish'!$P$3:$P$3207,'hauled Hat'!F$4,'hauled fish'!$K$3:$K$3207,'hauled Hat'!$B78,'hauled fish'!$D$3:$D$3207,"M")</f>
        <v>3</v>
      </c>
      <c r="G78">
        <f>SUMIFS('hauled fish'!$Q$3:$Q$3207,'hauled fish'!$P$3:$P$3207,'hauled Hat'!G$4,'hauled fish'!$K$3:$K$3207,'hauled Hat'!$B78,'hauled fish'!$D$3:$D$3207,"M")</f>
        <v>0</v>
      </c>
      <c r="H78">
        <f>SUMIFS('hauled fish'!$Q$3:$Q$3207,'hauled fish'!$P$3:$P$3207,'hauled Hat'!H$4,'hauled fish'!$K$3:$K$3207,'hauled Hat'!$B78,'hauled fish'!$D$3:$D$3207,"M")</f>
        <v>0</v>
      </c>
      <c r="I78">
        <f>SUMIFS('hauled fish'!$Q$3:$Q$3207,'hauled fish'!$P$3:$P$3207,'hauled Hat'!I$4,'hauled fish'!$K$3:$K$3207,'hauled Hat'!$B78,'hauled fish'!$D$3:$D$3207,"M")</f>
        <v>0</v>
      </c>
      <c r="J78">
        <f>SUMIFS('hauled fish'!$Q$3:$Q$3207,'hauled fish'!$P$3:$P$3207,'hauled Hat'!J$4,'hauled fish'!$K$3:$K$3207,'hauled Hat'!$B78,'hauled fish'!$D$3:$D$3207,"M")</f>
        <v>0</v>
      </c>
      <c r="K78">
        <f>SUMIFS('hauled fish'!$Q$3:$Q$3207,'hauled fish'!$P$3:$P$3207,'hauled Hat'!K$4,'hauled fish'!$K$3:$K$3207,'hauled Hat'!$B78,'hauled fish'!$D$3:$D$3207,"M")</f>
        <v>0</v>
      </c>
      <c r="L78">
        <f>SUMIFS('hauled fish'!$Q$3:$Q$3207,'hauled fish'!$P$3:$P$3207,'hauled Hat'!L$4,'hauled fish'!$K$3:$K$3207,'hauled Hat'!$B78,'hauled fish'!$D$3:$D$3207,"M")</f>
        <v>0</v>
      </c>
      <c r="M78">
        <f>SUMIFS('hauled fish'!$Q$3:$Q$3207,'hauled fish'!$P$3:$P$3207,'hauled Hat'!M$4,'hauled fish'!$K$3:$K$3207,'hauled Hat'!$B78,'hauled fish'!$D$3:$D$3207,"M")</f>
        <v>0</v>
      </c>
      <c r="N78">
        <f>SUMIFS('hauled fish'!$Q$3:$Q$3207,'hauled fish'!$P$3:$P$3207,'hauled Hat'!N$4,'hauled fish'!$K$3:$K$3207,'hauled Hat'!$B78,'hauled fish'!$D$3:$D$3207,"M")</f>
        <v>0</v>
      </c>
      <c r="O78">
        <f>SUMIFS('hauled fish'!$Q$3:$Q$3207,'hauled fish'!$P$3:$P$3207,'hauled Hat'!O$4,'hauled fish'!$K$3:$K$3207,'hauled Hat'!$B78,'hauled fish'!$D$3:$D$3207,"M")</f>
        <v>0</v>
      </c>
      <c r="P78">
        <f>SUMIFS('hauled fish'!$Q$3:$Q$3207,'hauled fish'!$P$3:$P$3207,'hauled Hat'!P$4,'hauled fish'!$K$3:$K$3207,'hauled Hat'!$B78,'hauled fish'!$D$3:$D$3207,"M")</f>
        <v>0</v>
      </c>
      <c r="Q78" s="180">
        <f t="shared" si="100"/>
        <v>1.0434782608695652</v>
      </c>
      <c r="R78" s="19">
        <f t="shared" si="101"/>
        <v>3</v>
      </c>
      <c r="S78" s="19">
        <f t="shared" si="102"/>
        <v>3.2</v>
      </c>
      <c r="T78" s="19">
        <f t="shared" si="103"/>
        <v>0</v>
      </c>
      <c r="U78" s="19">
        <f t="shared" si="104"/>
        <v>0</v>
      </c>
      <c r="V78" s="19">
        <f t="shared" si="105"/>
        <v>0</v>
      </c>
      <c r="W78" s="19">
        <f t="shared" si="106"/>
        <v>0</v>
      </c>
      <c r="X78" s="19">
        <f t="shared" si="107"/>
        <v>0</v>
      </c>
      <c r="Y78" s="19">
        <f t="shared" si="108"/>
        <v>0</v>
      </c>
      <c r="Z78" s="19">
        <f t="shared" si="109"/>
        <v>0</v>
      </c>
      <c r="AA78" s="19">
        <f t="shared" si="110"/>
        <v>0</v>
      </c>
      <c r="AB78" s="19">
        <f t="shared" si="111"/>
        <v>0</v>
      </c>
      <c r="AC78" s="19">
        <f t="shared" si="112"/>
        <v>0</v>
      </c>
      <c r="AD78" s="15">
        <f>VLOOKUP('hauled Hat'!C78,'cwt rel info'!$A$6:$AD$217,26,FALSE)</f>
        <v>0.21884262021706138</v>
      </c>
      <c r="AE78" s="19">
        <f t="shared" si="115"/>
        <v>3.7246892004530063</v>
      </c>
      <c r="AF78" s="19">
        <f t="shared" si="116"/>
        <v>10.708481451302394</v>
      </c>
      <c r="AG78" s="19">
        <f t="shared" si="117"/>
        <v>11.422380214722553</v>
      </c>
      <c r="AH78" s="19">
        <f t="shared" si="118"/>
        <v>0</v>
      </c>
      <c r="AI78" s="19">
        <f t="shared" si="119"/>
        <v>0</v>
      </c>
      <c r="AJ78" s="19">
        <f t="shared" si="120"/>
        <v>0</v>
      </c>
      <c r="AK78" s="19">
        <f t="shared" si="121"/>
        <v>0</v>
      </c>
      <c r="AL78" s="19">
        <f t="shared" si="122"/>
        <v>0</v>
      </c>
      <c r="AM78" s="19">
        <f t="shared" si="123"/>
        <v>0</v>
      </c>
      <c r="AN78" s="19">
        <f t="shared" si="124"/>
        <v>0</v>
      </c>
      <c r="AO78" s="19">
        <f t="shared" si="125"/>
        <v>0</v>
      </c>
      <c r="AP78" s="19">
        <f t="shared" si="126"/>
        <v>0</v>
      </c>
      <c r="AQ78" s="19">
        <f t="shared" si="127"/>
        <v>0</v>
      </c>
      <c r="AS78" s="19">
        <f t="shared" si="128"/>
        <v>1.0434782608695652</v>
      </c>
      <c r="AT78" s="19">
        <f t="shared" si="129"/>
        <v>3.3966529319916803</v>
      </c>
      <c r="AU78" s="19">
        <f t="shared" si="130"/>
        <v>3.2</v>
      </c>
      <c r="AV78" s="19">
        <f t="shared" si="131"/>
        <v>0</v>
      </c>
      <c r="AW78" s="19">
        <f t="shared" si="132"/>
        <v>0</v>
      </c>
      <c r="AX78" s="19">
        <f t="shared" si="133"/>
        <v>0</v>
      </c>
      <c r="AY78" s="19">
        <f t="shared" si="134"/>
        <v>0</v>
      </c>
      <c r="AZ78" s="19">
        <f t="shared" si="135"/>
        <v>0</v>
      </c>
      <c r="BA78" s="19">
        <f t="shared" si="136"/>
        <v>0</v>
      </c>
      <c r="BB78" s="19">
        <f t="shared" si="137"/>
        <v>0</v>
      </c>
      <c r="BC78" s="19">
        <f t="shared" si="138"/>
        <v>0</v>
      </c>
      <c r="BD78" s="19">
        <f t="shared" si="139"/>
        <v>0</v>
      </c>
      <c r="BE78" s="19">
        <f t="shared" si="140"/>
        <v>0</v>
      </c>
      <c r="BG78" s="19" t="str">
        <f>VLOOKUP(C78,'cwt rel info'!$A$6:$AD$217,5,FALSE)</f>
        <v>SRHC</v>
      </c>
      <c r="BH78" s="19" t="str">
        <f>VLOOKUP(C78,'cwt rel info'!$A$6:$AD$217,3,FALSE)</f>
        <v>subyearling</v>
      </c>
      <c r="BI78" s="18">
        <f>VLOOKUP(C78,'cwt rel info'!$A$6:$AD$217,4,FALSE)</f>
        <v>2020</v>
      </c>
      <c r="BJ78" s="18">
        <f t="shared" si="143"/>
        <v>2</v>
      </c>
      <c r="BK78" s="19">
        <f t="shared" si="141"/>
        <v>0</v>
      </c>
      <c r="BL78" s="19">
        <f t="shared" si="142"/>
        <v>7.6401311928612454</v>
      </c>
      <c r="BM78" s="19"/>
      <c r="BN78" s="19"/>
      <c r="BO78" s="19"/>
      <c r="BP78" s="19"/>
    </row>
    <row r="79" spans="2:68" x14ac:dyDescent="0.35">
      <c r="B79" s="25" t="s">
        <v>9072</v>
      </c>
      <c r="C79" s="25">
        <f>VLOOKUP(B79,'hauled fish'!$K$3:$N$2391,4,FALSE)</f>
        <v>220291</v>
      </c>
      <c r="D79">
        <f>SUMIFS('hauled fish'!$Q$3:$Q$3207,'hauled fish'!$P$3:$P$3207,'hauled Hat'!D$4,'hauled fish'!$K$3:$K$3207,'hauled Hat'!$B79,'hauled fish'!$D$3:$D$3207,"M")</f>
        <v>2</v>
      </c>
      <c r="E79">
        <f>SUMIFS('hauled fish'!$Q$3:$Q$3207,'hauled fish'!$P$3:$P$3207,'hauled Hat'!E$4,'hauled fish'!$K$3:$K$3207,'hauled Hat'!$B79,'hauled fish'!$D$3:$D$3207,"M")</f>
        <v>3</v>
      </c>
      <c r="F79">
        <f>SUMIFS('hauled fish'!$Q$3:$Q$3207,'hauled fish'!$P$3:$P$3207,'hauled Hat'!F$4,'hauled fish'!$K$3:$K$3207,'hauled Hat'!$B79,'hauled fish'!$D$3:$D$3207,"M")</f>
        <v>0</v>
      </c>
      <c r="G79">
        <f>SUMIFS('hauled fish'!$Q$3:$Q$3207,'hauled fish'!$P$3:$P$3207,'hauled Hat'!G$4,'hauled fish'!$K$3:$K$3207,'hauled Hat'!$B79,'hauled fish'!$D$3:$D$3207,"M")</f>
        <v>0</v>
      </c>
      <c r="H79">
        <f>SUMIFS('hauled fish'!$Q$3:$Q$3207,'hauled fish'!$P$3:$P$3207,'hauled Hat'!H$4,'hauled fish'!$K$3:$K$3207,'hauled Hat'!$B79,'hauled fish'!$D$3:$D$3207,"M")</f>
        <v>0</v>
      </c>
      <c r="I79">
        <f>SUMIFS('hauled fish'!$Q$3:$Q$3207,'hauled fish'!$P$3:$P$3207,'hauled Hat'!I$4,'hauled fish'!$K$3:$K$3207,'hauled Hat'!$B79,'hauled fish'!$D$3:$D$3207,"M")</f>
        <v>0</v>
      </c>
      <c r="J79">
        <f>SUMIFS('hauled fish'!$Q$3:$Q$3207,'hauled fish'!$P$3:$P$3207,'hauled Hat'!J$4,'hauled fish'!$K$3:$K$3207,'hauled Hat'!$B79,'hauled fish'!$D$3:$D$3207,"M")</f>
        <v>0</v>
      </c>
      <c r="K79">
        <f>SUMIFS('hauled fish'!$Q$3:$Q$3207,'hauled fish'!$P$3:$P$3207,'hauled Hat'!K$4,'hauled fish'!$K$3:$K$3207,'hauled Hat'!$B79,'hauled fish'!$D$3:$D$3207,"M")</f>
        <v>0</v>
      </c>
      <c r="L79">
        <f>SUMIFS('hauled fish'!$Q$3:$Q$3207,'hauled fish'!$P$3:$P$3207,'hauled Hat'!L$4,'hauled fish'!$K$3:$K$3207,'hauled Hat'!$B79,'hauled fish'!$D$3:$D$3207,"M")</f>
        <v>0</v>
      </c>
      <c r="M79">
        <f>SUMIFS('hauled fish'!$Q$3:$Q$3207,'hauled fish'!$P$3:$P$3207,'hauled Hat'!M$4,'hauled fish'!$K$3:$K$3207,'hauled Hat'!$B79,'hauled fish'!$D$3:$D$3207,"M")</f>
        <v>0</v>
      </c>
      <c r="N79">
        <f>SUMIFS('hauled fish'!$Q$3:$Q$3207,'hauled fish'!$P$3:$P$3207,'hauled Hat'!N$4,'hauled fish'!$K$3:$K$3207,'hauled Hat'!$B79,'hauled fish'!$D$3:$D$3207,"M")</f>
        <v>0</v>
      </c>
      <c r="O79">
        <f>SUMIFS('hauled fish'!$Q$3:$Q$3207,'hauled fish'!$P$3:$P$3207,'hauled Hat'!O$4,'hauled fish'!$K$3:$K$3207,'hauled Hat'!$B79,'hauled fish'!$D$3:$D$3207,"M")</f>
        <v>0</v>
      </c>
      <c r="P79">
        <f>SUMIFS('hauled fish'!$Q$3:$Q$3207,'hauled fish'!$P$3:$P$3207,'hauled Hat'!P$4,'hauled fish'!$K$3:$K$3207,'hauled Hat'!$B79,'hauled fish'!$D$3:$D$3207,"M")</f>
        <v>0</v>
      </c>
      <c r="Q79" s="180">
        <f t="shared" si="100"/>
        <v>2.0869565217391304</v>
      </c>
      <c r="R79" s="19">
        <f t="shared" si="101"/>
        <v>3</v>
      </c>
      <c r="S79" s="19">
        <f t="shared" si="102"/>
        <v>0</v>
      </c>
      <c r="T79" s="19">
        <f t="shared" si="103"/>
        <v>0</v>
      </c>
      <c r="U79" s="19">
        <f t="shared" si="104"/>
        <v>0</v>
      </c>
      <c r="V79" s="19">
        <f t="shared" si="105"/>
        <v>0</v>
      </c>
      <c r="W79" s="19">
        <f t="shared" si="106"/>
        <v>0</v>
      </c>
      <c r="X79" s="19">
        <f t="shared" si="107"/>
        <v>0</v>
      </c>
      <c r="Y79" s="19">
        <f t="shared" si="108"/>
        <v>0</v>
      </c>
      <c r="Z79" s="19">
        <f t="shared" si="109"/>
        <v>0</v>
      </c>
      <c r="AA79" s="19">
        <f t="shared" si="110"/>
        <v>0</v>
      </c>
      <c r="AB79" s="19">
        <f t="shared" si="111"/>
        <v>0</v>
      </c>
      <c r="AC79" s="19">
        <f t="shared" si="112"/>
        <v>0</v>
      </c>
      <c r="AD79" s="15">
        <f>VLOOKUP('hauled Hat'!C79,'cwt rel info'!$A$6:$AD$217,26,FALSE)</f>
        <v>0.44143447866315599</v>
      </c>
      <c r="AE79" s="19">
        <f t="shared" si="115"/>
        <v>2.640713432948794</v>
      </c>
      <c r="AF79" s="19">
        <f t="shared" si="116"/>
        <v>3.7960255598638915</v>
      </c>
      <c r="AG79" s="19">
        <f t="shared" si="117"/>
        <v>0</v>
      </c>
      <c r="AH79" s="19">
        <f t="shared" si="118"/>
        <v>0</v>
      </c>
      <c r="AI79" s="19">
        <f t="shared" si="119"/>
        <v>0</v>
      </c>
      <c r="AJ79" s="19">
        <f t="shared" si="120"/>
        <v>0</v>
      </c>
      <c r="AK79" s="19">
        <f t="shared" si="121"/>
        <v>0</v>
      </c>
      <c r="AL79" s="19">
        <f t="shared" si="122"/>
        <v>0</v>
      </c>
      <c r="AM79" s="19">
        <f t="shared" si="123"/>
        <v>0</v>
      </c>
      <c r="AN79" s="19">
        <f t="shared" si="124"/>
        <v>0</v>
      </c>
      <c r="AO79" s="19">
        <f t="shared" si="125"/>
        <v>0</v>
      </c>
      <c r="AP79" s="19">
        <f t="shared" si="126"/>
        <v>0</v>
      </c>
      <c r="AQ79" s="19">
        <f t="shared" si="127"/>
        <v>0</v>
      </c>
      <c r="AS79" s="19">
        <f t="shared" si="128"/>
        <v>2.0869565217391304</v>
      </c>
      <c r="AT79" s="19">
        <f t="shared" si="129"/>
        <v>3.1406086077734434</v>
      </c>
      <c r="AU79" s="19">
        <f t="shared" si="130"/>
        <v>0</v>
      </c>
      <c r="AV79" s="19">
        <f t="shared" si="131"/>
        <v>0</v>
      </c>
      <c r="AW79" s="19">
        <f t="shared" si="132"/>
        <v>0</v>
      </c>
      <c r="AX79" s="19">
        <f t="shared" si="133"/>
        <v>0</v>
      </c>
      <c r="AY79" s="19">
        <f t="shared" si="134"/>
        <v>0</v>
      </c>
      <c r="AZ79" s="19">
        <f t="shared" si="135"/>
        <v>0</v>
      </c>
      <c r="BA79" s="19">
        <f t="shared" si="136"/>
        <v>0</v>
      </c>
      <c r="BB79" s="19">
        <f t="shared" si="137"/>
        <v>0</v>
      </c>
      <c r="BC79" s="19">
        <f t="shared" si="138"/>
        <v>0</v>
      </c>
      <c r="BD79" s="19">
        <f t="shared" si="139"/>
        <v>0</v>
      </c>
      <c r="BE79" s="19">
        <f t="shared" si="140"/>
        <v>0</v>
      </c>
      <c r="BG79" s="19" t="str">
        <f>VLOOKUP(C79,'cwt rel info'!$A$6:$AD$217,5,FALSE)</f>
        <v>BCAe</v>
      </c>
      <c r="BH79" s="19" t="str">
        <f>VLOOKUP(C79,'cwt rel info'!$A$6:$AD$217,3,FALSE)</f>
        <v>subyearling</v>
      </c>
      <c r="BI79" s="18">
        <f>VLOOKUP(C79,'cwt rel info'!$A$6:$AD$217,4,FALSE)</f>
        <v>2020</v>
      </c>
      <c r="BJ79" s="18">
        <f t="shared" si="143"/>
        <v>2</v>
      </c>
      <c r="BK79" s="19">
        <f t="shared" si="141"/>
        <v>0</v>
      </c>
      <c r="BL79" s="19">
        <f t="shared" si="142"/>
        <v>5.2275651295125733</v>
      </c>
      <c r="BM79" s="19"/>
      <c r="BN79" s="19"/>
      <c r="BO79" s="19"/>
      <c r="BP79" s="19"/>
    </row>
    <row r="80" spans="2:68" x14ac:dyDescent="0.35">
      <c r="B80" s="25" t="s">
        <v>9071</v>
      </c>
      <c r="C80" s="25">
        <f>VLOOKUP(B80,'hauled fish'!$K$3:$N$2391,4,FALSE)</f>
        <v>220289</v>
      </c>
      <c r="D80">
        <f>SUMIFS('hauled fish'!$Q$3:$Q$3207,'hauled fish'!$P$3:$P$3207,'hauled Hat'!D$4,'hauled fish'!$K$3:$K$3207,'hauled Hat'!$B80,'hauled fish'!$D$3:$D$3207,"M")</f>
        <v>5</v>
      </c>
      <c r="E80">
        <f>SUMIFS('hauled fish'!$Q$3:$Q$3207,'hauled fish'!$P$3:$P$3207,'hauled Hat'!E$4,'hauled fish'!$K$3:$K$3207,'hauled Hat'!$B80,'hauled fish'!$D$3:$D$3207,"M")</f>
        <v>5</v>
      </c>
      <c r="F80">
        <f>SUMIFS('hauled fish'!$Q$3:$Q$3207,'hauled fish'!$P$3:$P$3207,'hauled Hat'!F$4,'hauled fish'!$K$3:$K$3207,'hauled Hat'!$B80,'hauled fish'!$D$3:$D$3207,"M")</f>
        <v>1</v>
      </c>
      <c r="G80">
        <f>SUMIFS('hauled fish'!$Q$3:$Q$3207,'hauled fish'!$P$3:$P$3207,'hauled Hat'!G$4,'hauled fish'!$K$3:$K$3207,'hauled Hat'!$B80,'hauled fish'!$D$3:$D$3207,"M")</f>
        <v>0</v>
      </c>
      <c r="H80">
        <f>SUMIFS('hauled fish'!$Q$3:$Q$3207,'hauled fish'!$P$3:$P$3207,'hauled Hat'!H$4,'hauled fish'!$K$3:$K$3207,'hauled Hat'!$B80,'hauled fish'!$D$3:$D$3207,"M")</f>
        <v>0</v>
      </c>
      <c r="I80">
        <f>SUMIFS('hauled fish'!$Q$3:$Q$3207,'hauled fish'!$P$3:$P$3207,'hauled Hat'!I$4,'hauled fish'!$K$3:$K$3207,'hauled Hat'!$B80,'hauled fish'!$D$3:$D$3207,"M")</f>
        <v>0</v>
      </c>
      <c r="J80">
        <f>SUMIFS('hauled fish'!$Q$3:$Q$3207,'hauled fish'!$P$3:$P$3207,'hauled Hat'!J$4,'hauled fish'!$K$3:$K$3207,'hauled Hat'!$B80,'hauled fish'!$D$3:$D$3207,"M")</f>
        <v>0</v>
      </c>
      <c r="K80">
        <f>SUMIFS('hauled fish'!$Q$3:$Q$3207,'hauled fish'!$P$3:$P$3207,'hauled Hat'!K$4,'hauled fish'!$K$3:$K$3207,'hauled Hat'!$B80,'hauled fish'!$D$3:$D$3207,"M")</f>
        <v>0</v>
      </c>
      <c r="L80">
        <f>SUMIFS('hauled fish'!$Q$3:$Q$3207,'hauled fish'!$P$3:$P$3207,'hauled Hat'!L$4,'hauled fish'!$K$3:$K$3207,'hauled Hat'!$B80,'hauled fish'!$D$3:$D$3207,"M")</f>
        <v>0</v>
      </c>
      <c r="M80">
        <f>SUMIFS('hauled fish'!$Q$3:$Q$3207,'hauled fish'!$P$3:$P$3207,'hauled Hat'!M$4,'hauled fish'!$K$3:$K$3207,'hauled Hat'!$B80,'hauled fish'!$D$3:$D$3207,"M")</f>
        <v>0</v>
      </c>
      <c r="N80">
        <f>SUMIFS('hauled fish'!$Q$3:$Q$3207,'hauled fish'!$P$3:$P$3207,'hauled Hat'!N$4,'hauled fish'!$K$3:$K$3207,'hauled Hat'!$B80,'hauled fish'!$D$3:$D$3207,"M")</f>
        <v>0</v>
      </c>
      <c r="O80">
        <f>SUMIFS('hauled fish'!$Q$3:$Q$3207,'hauled fish'!$P$3:$P$3207,'hauled Hat'!O$4,'hauled fish'!$K$3:$K$3207,'hauled Hat'!$B80,'hauled fish'!$D$3:$D$3207,"M")</f>
        <v>0</v>
      </c>
      <c r="P80">
        <f>SUMIFS('hauled fish'!$Q$3:$Q$3207,'hauled fish'!$P$3:$P$3207,'hauled Hat'!P$4,'hauled fish'!$K$3:$K$3207,'hauled Hat'!$B80,'hauled fish'!$D$3:$D$3207,"M")</f>
        <v>0</v>
      </c>
      <c r="Q80" s="180">
        <f t="shared" si="100"/>
        <v>5.2173913043478262</v>
      </c>
      <c r="R80" s="19">
        <f t="shared" si="101"/>
        <v>5</v>
      </c>
      <c r="S80" s="19">
        <f t="shared" si="102"/>
        <v>1.0666666666666667</v>
      </c>
      <c r="T80" s="19">
        <f t="shared" si="103"/>
        <v>0</v>
      </c>
      <c r="U80" s="19">
        <f t="shared" si="104"/>
        <v>0</v>
      </c>
      <c r="V80" s="19">
        <f t="shared" si="105"/>
        <v>0</v>
      </c>
      <c r="W80" s="19">
        <f t="shared" si="106"/>
        <v>0</v>
      </c>
      <c r="X80" s="19">
        <f t="shared" si="107"/>
        <v>0</v>
      </c>
      <c r="Y80" s="19">
        <f t="shared" si="108"/>
        <v>0</v>
      </c>
      <c r="Z80" s="19">
        <f t="shared" si="109"/>
        <v>0</v>
      </c>
      <c r="AA80" s="19">
        <f t="shared" si="110"/>
        <v>0</v>
      </c>
      <c r="AB80" s="19">
        <f t="shared" si="111"/>
        <v>0</v>
      </c>
      <c r="AC80" s="19">
        <f t="shared" si="112"/>
        <v>0</v>
      </c>
      <c r="AD80" s="15">
        <f>VLOOKUP('hauled Hat'!C80,'cwt rel info'!$A$6:$AD$217,26,FALSE)</f>
        <v>0.43334931055438103</v>
      </c>
      <c r="AE80" s="19">
        <f t="shared" si="115"/>
        <v>6.822298565409322</v>
      </c>
      <c r="AF80" s="19">
        <f t="shared" si="116"/>
        <v>6.5380361251839334</v>
      </c>
      <c r="AG80" s="19">
        <f t="shared" si="117"/>
        <v>1.3947810400392391</v>
      </c>
      <c r="AH80" s="19">
        <f t="shared" si="118"/>
        <v>0</v>
      </c>
      <c r="AI80" s="19">
        <f t="shared" si="119"/>
        <v>0</v>
      </c>
      <c r="AJ80" s="19">
        <f t="shared" si="120"/>
        <v>0</v>
      </c>
      <c r="AK80" s="19">
        <f t="shared" si="121"/>
        <v>0</v>
      </c>
      <c r="AL80" s="19">
        <f t="shared" si="122"/>
        <v>0</v>
      </c>
      <c r="AM80" s="19">
        <f t="shared" si="123"/>
        <v>0</v>
      </c>
      <c r="AN80" s="19">
        <f t="shared" si="124"/>
        <v>0</v>
      </c>
      <c r="AO80" s="19">
        <f t="shared" si="125"/>
        <v>0</v>
      </c>
      <c r="AP80" s="19">
        <f t="shared" si="126"/>
        <v>0</v>
      </c>
      <c r="AQ80" s="19">
        <f t="shared" si="127"/>
        <v>0</v>
      </c>
      <c r="AS80" s="19">
        <f t="shared" si="128"/>
        <v>5.2173913043478262</v>
      </c>
      <c r="AT80" s="19">
        <f t="shared" si="129"/>
        <v>5.2421754391894959</v>
      </c>
      <c r="AU80" s="19">
        <f t="shared" si="130"/>
        <v>1.0666666666666667</v>
      </c>
      <c r="AV80" s="19">
        <f t="shared" si="131"/>
        <v>0</v>
      </c>
      <c r="AW80" s="19">
        <f t="shared" si="132"/>
        <v>0</v>
      </c>
      <c r="AX80" s="19">
        <f t="shared" si="133"/>
        <v>0</v>
      </c>
      <c r="AY80" s="19">
        <f t="shared" si="134"/>
        <v>0</v>
      </c>
      <c r="AZ80" s="19">
        <f t="shared" si="135"/>
        <v>0</v>
      </c>
      <c r="BA80" s="19">
        <f t="shared" si="136"/>
        <v>0</v>
      </c>
      <c r="BB80" s="19">
        <f t="shared" si="137"/>
        <v>0</v>
      </c>
      <c r="BC80" s="19">
        <f t="shared" si="138"/>
        <v>0</v>
      </c>
      <c r="BD80" s="19">
        <f t="shared" si="139"/>
        <v>0</v>
      </c>
      <c r="BE80" s="19">
        <f t="shared" si="140"/>
        <v>0</v>
      </c>
      <c r="BG80" s="19" t="str">
        <f>VLOOKUP(C80,'cwt rel info'!$A$6:$AD$217,5,FALSE)</f>
        <v>CJAe</v>
      </c>
      <c r="BH80" s="19" t="str">
        <f>VLOOKUP(C80,'cwt rel info'!$A$6:$AD$217,3,FALSE)</f>
        <v>subyearling</v>
      </c>
      <c r="BI80" s="18">
        <f>VLOOKUP(C80,'cwt rel info'!$A$6:$AD$217,4,FALSE)</f>
        <v>2020</v>
      </c>
      <c r="BJ80" s="18">
        <f t="shared" si="143"/>
        <v>2</v>
      </c>
      <c r="BK80" s="19">
        <f t="shared" si="141"/>
        <v>0</v>
      </c>
      <c r="BL80" s="19">
        <f t="shared" si="142"/>
        <v>11.526233410203989</v>
      </c>
      <c r="BM80" s="19"/>
      <c r="BN80" s="19"/>
      <c r="BO80" s="19"/>
      <c r="BP80" s="19"/>
    </row>
    <row r="81" spans="2:68" x14ac:dyDescent="0.35">
      <c r="B81" s="25" t="s">
        <v>9070</v>
      </c>
      <c r="C81" s="25">
        <f>VLOOKUP(B81,'hauled fish'!$K$3:$N$2391,4,FALSE)</f>
        <v>637941</v>
      </c>
      <c r="D81">
        <f>SUMIFS('hauled fish'!$Q$3:$Q$3207,'hauled fish'!$P$3:$P$3207,'hauled Hat'!D$4,'hauled fish'!$K$3:$K$3207,'hauled Hat'!$B81,'hauled fish'!$D$3:$D$3207,"M")</f>
        <v>0</v>
      </c>
      <c r="E81">
        <f>SUMIFS('hauled fish'!$Q$3:$Q$3207,'hauled fish'!$P$3:$P$3207,'hauled Hat'!E$4,'hauled fish'!$K$3:$K$3207,'hauled Hat'!$B81,'hauled fish'!$D$3:$D$3207,"M")</f>
        <v>0</v>
      </c>
      <c r="F81">
        <f>SUMIFS('hauled fish'!$Q$3:$Q$3207,'hauled fish'!$P$3:$P$3207,'hauled Hat'!F$4,'hauled fish'!$K$3:$K$3207,'hauled Hat'!$B81,'hauled fish'!$D$3:$D$3207,"M")</f>
        <v>1</v>
      </c>
      <c r="G81">
        <f>SUMIFS('hauled fish'!$Q$3:$Q$3207,'hauled fish'!$P$3:$P$3207,'hauled Hat'!G$4,'hauled fish'!$K$3:$K$3207,'hauled Hat'!$B81,'hauled fish'!$D$3:$D$3207,"M")</f>
        <v>0</v>
      </c>
      <c r="H81">
        <f>SUMIFS('hauled fish'!$Q$3:$Q$3207,'hauled fish'!$P$3:$P$3207,'hauled Hat'!H$4,'hauled fish'!$K$3:$K$3207,'hauled Hat'!$B81,'hauled fish'!$D$3:$D$3207,"M")</f>
        <v>0</v>
      </c>
      <c r="I81">
        <f>SUMIFS('hauled fish'!$Q$3:$Q$3207,'hauled fish'!$P$3:$P$3207,'hauled Hat'!I$4,'hauled fish'!$K$3:$K$3207,'hauled Hat'!$B81,'hauled fish'!$D$3:$D$3207,"M")</f>
        <v>0</v>
      </c>
      <c r="J81">
        <f>SUMIFS('hauled fish'!$Q$3:$Q$3207,'hauled fish'!$P$3:$P$3207,'hauled Hat'!J$4,'hauled fish'!$K$3:$K$3207,'hauled Hat'!$B81,'hauled fish'!$D$3:$D$3207,"M")</f>
        <v>0</v>
      </c>
      <c r="K81">
        <f>SUMIFS('hauled fish'!$Q$3:$Q$3207,'hauled fish'!$P$3:$P$3207,'hauled Hat'!K$4,'hauled fish'!$K$3:$K$3207,'hauled Hat'!$B81,'hauled fish'!$D$3:$D$3207,"M")</f>
        <v>0</v>
      </c>
      <c r="L81">
        <f>SUMIFS('hauled fish'!$Q$3:$Q$3207,'hauled fish'!$P$3:$P$3207,'hauled Hat'!L$4,'hauled fish'!$K$3:$K$3207,'hauled Hat'!$B81,'hauled fish'!$D$3:$D$3207,"M")</f>
        <v>0</v>
      </c>
      <c r="M81">
        <f>SUMIFS('hauled fish'!$Q$3:$Q$3207,'hauled fish'!$P$3:$P$3207,'hauled Hat'!M$4,'hauled fish'!$K$3:$K$3207,'hauled Hat'!$B81,'hauled fish'!$D$3:$D$3207,"M")</f>
        <v>0</v>
      </c>
      <c r="N81">
        <f>SUMIFS('hauled fish'!$Q$3:$Q$3207,'hauled fish'!$P$3:$P$3207,'hauled Hat'!N$4,'hauled fish'!$K$3:$K$3207,'hauled Hat'!$B81,'hauled fish'!$D$3:$D$3207,"M")</f>
        <v>0</v>
      </c>
      <c r="O81">
        <f>SUMIFS('hauled fish'!$Q$3:$Q$3207,'hauled fish'!$P$3:$P$3207,'hauled Hat'!O$4,'hauled fish'!$K$3:$K$3207,'hauled Hat'!$B81,'hauled fish'!$D$3:$D$3207,"M")</f>
        <v>0</v>
      </c>
      <c r="P81">
        <f>SUMIFS('hauled fish'!$Q$3:$Q$3207,'hauled fish'!$P$3:$P$3207,'hauled Hat'!P$4,'hauled fish'!$K$3:$K$3207,'hauled Hat'!$B81,'hauled fish'!$D$3:$D$3207,"M")</f>
        <v>0</v>
      </c>
      <c r="Q81" s="180">
        <f t="shared" si="100"/>
        <v>0</v>
      </c>
      <c r="R81" s="19">
        <f t="shared" si="101"/>
        <v>0</v>
      </c>
      <c r="S81" s="19">
        <f t="shared" si="102"/>
        <v>1.0666666666666667</v>
      </c>
      <c r="T81" s="19">
        <f t="shared" si="103"/>
        <v>0</v>
      </c>
      <c r="U81" s="19">
        <f t="shared" si="104"/>
        <v>0</v>
      </c>
      <c r="V81" s="19">
        <f t="shared" si="105"/>
        <v>0</v>
      </c>
      <c r="W81" s="19">
        <f t="shared" si="106"/>
        <v>0</v>
      </c>
      <c r="X81" s="19">
        <f t="shared" si="107"/>
        <v>0</v>
      </c>
      <c r="Y81" s="19">
        <f t="shared" si="108"/>
        <v>0</v>
      </c>
      <c r="Z81" s="19">
        <f t="shared" si="109"/>
        <v>0</v>
      </c>
      <c r="AA81" s="19">
        <f t="shared" si="110"/>
        <v>0</v>
      </c>
      <c r="AB81" s="19">
        <f t="shared" si="111"/>
        <v>0</v>
      </c>
      <c r="AC81" s="19">
        <f t="shared" si="112"/>
        <v>0</v>
      </c>
      <c r="AD81" s="15">
        <f>VLOOKUP('hauled Hat'!C81,'cwt rel info'!$A$6:$AD$217,26,FALSE)</f>
        <v>0.97703167964507709</v>
      </c>
      <c r="AE81" s="19">
        <f t="shared" si="115"/>
        <v>0</v>
      </c>
      <c r="AF81" s="19">
        <f t="shared" si="116"/>
        <v>0</v>
      </c>
      <c r="AG81" s="19">
        <f t="shared" si="117"/>
        <v>2.5075483448824949E-2</v>
      </c>
      <c r="AH81" s="19">
        <f t="shared" si="118"/>
        <v>0</v>
      </c>
      <c r="AI81" s="19">
        <f t="shared" si="119"/>
        <v>0</v>
      </c>
      <c r="AJ81" s="19">
        <f t="shared" si="120"/>
        <v>0</v>
      </c>
      <c r="AK81" s="19">
        <f t="shared" si="121"/>
        <v>0</v>
      </c>
      <c r="AL81" s="19">
        <f t="shared" si="122"/>
        <v>0</v>
      </c>
      <c r="AM81" s="19">
        <f t="shared" si="123"/>
        <v>0</v>
      </c>
      <c r="AN81" s="19">
        <f t="shared" si="124"/>
        <v>0</v>
      </c>
      <c r="AO81" s="19">
        <f t="shared" si="125"/>
        <v>0</v>
      </c>
      <c r="AP81" s="19">
        <f t="shared" si="126"/>
        <v>0</v>
      </c>
      <c r="AQ81" s="19">
        <f t="shared" si="127"/>
        <v>0</v>
      </c>
      <c r="AS81" s="19">
        <f t="shared" si="128"/>
        <v>0</v>
      </c>
      <c r="AT81" s="19">
        <f t="shared" si="129"/>
        <v>0</v>
      </c>
      <c r="AU81" s="19">
        <f t="shared" si="130"/>
        <v>1.0666666666666667</v>
      </c>
      <c r="AV81" s="19">
        <f t="shared" si="131"/>
        <v>0</v>
      </c>
      <c r="AW81" s="19">
        <f t="shared" si="132"/>
        <v>0</v>
      </c>
      <c r="AX81" s="19">
        <f t="shared" si="133"/>
        <v>0</v>
      </c>
      <c r="AY81" s="19">
        <f t="shared" si="134"/>
        <v>0</v>
      </c>
      <c r="AZ81" s="19">
        <f t="shared" si="135"/>
        <v>0</v>
      </c>
      <c r="BA81" s="19">
        <f t="shared" si="136"/>
        <v>0</v>
      </c>
      <c r="BB81" s="19">
        <f t="shared" si="137"/>
        <v>0</v>
      </c>
      <c r="BC81" s="19">
        <f t="shared" si="138"/>
        <v>0</v>
      </c>
      <c r="BD81" s="19">
        <f t="shared" si="139"/>
        <v>0</v>
      </c>
      <c r="BE81" s="19">
        <f t="shared" si="140"/>
        <v>0</v>
      </c>
      <c r="BG81" s="19" t="str">
        <f>VLOOKUP(C81,'cwt rel info'!$A$6:$AD$217,5,FALSE)</f>
        <v>GRR</v>
      </c>
      <c r="BH81" s="19" t="str">
        <f>VLOOKUP(C81,'cwt rel info'!$A$6:$AD$217,3,FALSE)</f>
        <v>subyearling</v>
      </c>
      <c r="BI81" s="18">
        <f>VLOOKUP(C81,'cwt rel info'!$A$6:$AD$217,4,FALSE)</f>
        <v>2020</v>
      </c>
      <c r="BJ81" s="18">
        <f t="shared" si="143"/>
        <v>2</v>
      </c>
      <c r="BK81" s="19">
        <f t="shared" si="141"/>
        <v>0</v>
      </c>
      <c r="BL81" s="19">
        <f t="shared" si="142"/>
        <v>1.0666666666666667</v>
      </c>
      <c r="BM81" s="19"/>
      <c r="BN81" s="19"/>
      <c r="BO81" s="19"/>
      <c r="BP81" s="19"/>
    </row>
    <row r="82" spans="2:68" x14ac:dyDescent="0.35">
      <c r="B82" s="25" t="s">
        <v>9076</v>
      </c>
      <c r="C82" s="25">
        <f>VLOOKUP(B82,'hauled fish'!$K$3:$N$2391,4,FALSE)</f>
        <v>637940</v>
      </c>
      <c r="D82">
        <f>SUMIFS('hauled fish'!$Q$3:$Q$3207,'hauled fish'!$P$3:$P$3207,'hauled Hat'!D$4,'hauled fish'!$K$3:$K$3207,'hauled Hat'!$B82,'hauled fish'!$D$3:$D$3207,"M")</f>
        <v>0</v>
      </c>
      <c r="E82">
        <f>SUMIFS('hauled fish'!$Q$3:$Q$3207,'hauled fish'!$P$3:$P$3207,'hauled Hat'!E$4,'hauled fish'!$K$3:$K$3207,'hauled Hat'!$B82,'hauled fish'!$D$3:$D$3207,"M")</f>
        <v>0</v>
      </c>
      <c r="F82">
        <f>SUMIFS('hauled fish'!$Q$3:$Q$3207,'hauled fish'!$P$3:$P$3207,'hauled Hat'!F$4,'hauled fish'!$K$3:$K$3207,'hauled Hat'!$B82,'hauled fish'!$D$3:$D$3207,"M")</f>
        <v>1</v>
      </c>
      <c r="G82">
        <f>SUMIFS('hauled fish'!$Q$3:$Q$3207,'hauled fish'!$P$3:$P$3207,'hauled Hat'!G$4,'hauled fish'!$K$3:$K$3207,'hauled Hat'!$B82,'hauled fish'!$D$3:$D$3207,"M")</f>
        <v>0</v>
      </c>
      <c r="H82">
        <f>SUMIFS('hauled fish'!$Q$3:$Q$3207,'hauled fish'!$P$3:$P$3207,'hauled Hat'!H$4,'hauled fish'!$K$3:$K$3207,'hauled Hat'!$B82,'hauled fish'!$D$3:$D$3207,"M")</f>
        <v>0</v>
      </c>
      <c r="I82">
        <f>SUMIFS('hauled fish'!$Q$3:$Q$3207,'hauled fish'!$P$3:$P$3207,'hauled Hat'!I$4,'hauled fish'!$K$3:$K$3207,'hauled Hat'!$B82,'hauled fish'!$D$3:$D$3207,"M")</f>
        <v>0</v>
      </c>
      <c r="J82">
        <f>SUMIFS('hauled fish'!$Q$3:$Q$3207,'hauled fish'!$P$3:$P$3207,'hauled Hat'!J$4,'hauled fish'!$K$3:$K$3207,'hauled Hat'!$B82,'hauled fish'!$D$3:$D$3207,"M")</f>
        <v>0</v>
      </c>
      <c r="K82">
        <f>SUMIFS('hauled fish'!$Q$3:$Q$3207,'hauled fish'!$P$3:$P$3207,'hauled Hat'!K$4,'hauled fish'!$K$3:$K$3207,'hauled Hat'!$B82,'hauled fish'!$D$3:$D$3207,"M")</f>
        <v>0</v>
      </c>
      <c r="L82">
        <f>SUMIFS('hauled fish'!$Q$3:$Q$3207,'hauled fish'!$P$3:$P$3207,'hauled Hat'!L$4,'hauled fish'!$K$3:$K$3207,'hauled Hat'!$B82,'hauled fish'!$D$3:$D$3207,"M")</f>
        <v>0</v>
      </c>
      <c r="M82">
        <f>SUMIFS('hauled fish'!$Q$3:$Q$3207,'hauled fish'!$P$3:$P$3207,'hauled Hat'!M$4,'hauled fish'!$K$3:$K$3207,'hauled Hat'!$B82,'hauled fish'!$D$3:$D$3207,"M")</f>
        <v>0</v>
      </c>
      <c r="N82">
        <f>SUMIFS('hauled fish'!$Q$3:$Q$3207,'hauled fish'!$P$3:$P$3207,'hauled Hat'!N$4,'hauled fish'!$K$3:$K$3207,'hauled Hat'!$B82,'hauled fish'!$D$3:$D$3207,"M")</f>
        <v>0</v>
      </c>
      <c r="O82">
        <f>SUMIFS('hauled fish'!$Q$3:$Q$3207,'hauled fish'!$P$3:$P$3207,'hauled Hat'!O$4,'hauled fish'!$K$3:$K$3207,'hauled Hat'!$B82,'hauled fish'!$D$3:$D$3207,"M")</f>
        <v>0</v>
      </c>
      <c r="P82">
        <f>SUMIFS('hauled fish'!$Q$3:$Q$3207,'hauled fish'!$P$3:$P$3207,'hauled Hat'!P$4,'hauled fish'!$K$3:$K$3207,'hauled Hat'!$B82,'hauled fish'!$D$3:$D$3207,"M")</f>
        <v>0</v>
      </c>
      <c r="Q82" s="180">
        <f t="shared" si="100"/>
        <v>0</v>
      </c>
      <c r="R82" s="19">
        <f t="shared" si="101"/>
        <v>0</v>
      </c>
      <c r="S82" s="19">
        <f t="shared" si="102"/>
        <v>1.0666666666666667</v>
      </c>
      <c r="T82" s="19">
        <f t="shared" si="103"/>
        <v>0</v>
      </c>
      <c r="U82" s="19">
        <f t="shared" si="104"/>
        <v>0</v>
      </c>
      <c r="V82" s="19">
        <f t="shared" si="105"/>
        <v>0</v>
      </c>
      <c r="W82" s="19">
        <f t="shared" si="106"/>
        <v>0</v>
      </c>
      <c r="X82" s="19">
        <f t="shared" si="107"/>
        <v>0</v>
      </c>
      <c r="Y82" s="19">
        <f t="shared" si="108"/>
        <v>0</v>
      </c>
      <c r="Z82" s="19">
        <f t="shared" si="109"/>
        <v>0</v>
      </c>
      <c r="AA82" s="19">
        <f t="shared" si="110"/>
        <v>0</v>
      </c>
      <c r="AB82" s="19">
        <f t="shared" si="111"/>
        <v>0</v>
      </c>
      <c r="AC82" s="19">
        <f t="shared" si="112"/>
        <v>0</v>
      </c>
      <c r="AD82" s="15">
        <f>VLOOKUP('hauled Hat'!C82,'cwt rel info'!$A$6:$AD$217,26,FALSE)</f>
        <v>0.35438324393285853</v>
      </c>
      <c r="AE82" s="19">
        <f t="shared" si="115"/>
        <v>0</v>
      </c>
      <c r="AF82" s="19">
        <f t="shared" si="116"/>
        <v>0</v>
      </c>
      <c r="AG82" s="19">
        <f t="shared" si="117"/>
        <v>1.9432574336634196</v>
      </c>
      <c r="AH82" s="19">
        <f t="shared" si="118"/>
        <v>0</v>
      </c>
      <c r="AI82" s="19">
        <f t="shared" si="119"/>
        <v>0</v>
      </c>
      <c r="AJ82" s="19">
        <f t="shared" si="120"/>
        <v>0</v>
      </c>
      <c r="AK82" s="19">
        <f t="shared" si="121"/>
        <v>0</v>
      </c>
      <c r="AL82" s="19">
        <f t="shared" si="122"/>
        <v>0</v>
      </c>
      <c r="AM82" s="19">
        <f t="shared" si="123"/>
        <v>0</v>
      </c>
      <c r="AN82" s="19">
        <f t="shared" si="124"/>
        <v>0</v>
      </c>
      <c r="AO82" s="19">
        <f t="shared" si="125"/>
        <v>0</v>
      </c>
      <c r="AP82" s="19">
        <f t="shared" si="126"/>
        <v>0</v>
      </c>
      <c r="AQ82" s="19">
        <f t="shared" si="127"/>
        <v>0</v>
      </c>
      <c r="AS82" s="19">
        <f t="shared" si="128"/>
        <v>0</v>
      </c>
      <c r="AT82" s="19">
        <f t="shared" si="129"/>
        <v>0</v>
      </c>
      <c r="AU82" s="19">
        <f t="shared" si="130"/>
        <v>1.0666666666666667</v>
      </c>
      <c r="AV82" s="19">
        <f t="shared" si="131"/>
        <v>0</v>
      </c>
      <c r="AW82" s="19">
        <f t="shared" si="132"/>
        <v>0</v>
      </c>
      <c r="AX82" s="19">
        <f t="shared" si="133"/>
        <v>0</v>
      </c>
      <c r="AY82" s="19">
        <f t="shared" si="134"/>
        <v>0</v>
      </c>
      <c r="AZ82" s="19">
        <f t="shared" si="135"/>
        <v>0</v>
      </c>
      <c r="BA82" s="19">
        <f t="shared" si="136"/>
        <v>0</v>
      </c>
      <c r="BB82" s="19">
        <f t="shared" si="137"/>
        <v>0</v>
      </c>
      <c r="BC82" s="19">
        <f t="shared" si="138"/>
        <v>0</v>
      </c>
      <c r="BD82" s="19">
        <f t="shared" si="139"/>
        <v>0</v>
      </c>
      <c r="BE82" s="19">
        <f t="shared" si="140"/>
        <v>0</v>
      </c>
      <c r="BG82" s="19" t="str">
        <f>VLOOKUP(C82,'cwt rel info'!$A$6:$AD$217,5,FALSE)</f>
        <v>LFHs</v>
      </c>
      <c r="BH82" s="19" t="str">
        <f>VLOOKUP(C82,'cwt rel info'!$A$6:$AD$217,3,FALSE)</f>
        <v>subyearling</v>
      </c>
      <c r="BI82" s="18">
        <f>VLOOKUP(C82,'cwt rel info'!$A$6:$AD$217,4,FALSE)</f>
        <v>2020</v>
      </c>
      <c r="BJ82" s="18">
        <f t="shared" si="143"/>
        <v>2</v>
      </c>
      <c r="BK82" s="19">
        <f t="shared" si="141"/>
        <v>0</v>
      </c>
      <c r="BL82" s="19">
        <f t="shared" si="142"/>
        <v>1.0666666666666667</v>
      </c>
      <c r="BM82" s="19"/>
      <c r="BN82" s="19"/>
      <c r="BO82" s="19"/>
      <c r="BP82" s="19"/>
    </row>
    <row r="83" spans="2:68" x14ac:dyDescent="0.35">
      <c r="B83" s="25" t="s">
        <v>9073</v>
      </c>
      <c r="C83" s="25">
        <f>VLOOKUP(B83,'hauled fish'!$K$3:$N$2391,4,FALSE)</f>
        <v>220293</v>
      </c>
      <c r="D83">
        <f>SUMIFS('hauled fish'!$Q$3:$Q$3207,'hauled fish'!$P$3:$P$3207,'hauled Hat'!D$4,'hauled fish'!$K$3:$K$3207,'hauled Hat'!$B83,'hauled fish'!$D$3:$D$3207,"M")</f>
        <v>1</v>
      </c>
      <c r="E83">
        <f>SUMIFS('hauled fish'!$Q$3:$Q$3207,'hauled fish'!$P$3:$P$3207,'hauled Hat'!E$4,'hauled fish'!$K$3:$K$3207,'hauled Hat'!$B83,'hauled fish'!$D$3:$D$3207,"M")</f>
        <v>4</v>
      </c>
      <c r="F83">
        <f>SUMIFS('hauled fish'!$Q$3:$Q$3207,'hauled fish'!$P$3:$P$3207,'hauled Hat'!F$4,'hauled fish'!$K$3:$K$3207,'hauled Hat'!$B83,'hauled fish'!$D$3:$D$3207,"M")</f>
        <v>2</v>
      </c>
      <c r="G83">
        <f>SUMIFS('hauled fish'!$Q$3:$Q$3207,'hauled fish'!$P$3:$P$3207,'hauled Hat'!G$4,'hauled fish'!$K$3:$K$3207,'hauled Hat'!$B83,'hauled fish'!$D$3:$D$3207,"M")</f>
        <v>0</v>
      </c>
      <c r="H83">
        <f>SUMIFS('hauled fish'!$Q$3:$Q$3207,'hauled fish'!$P$3:$P$3207,'hauled Hat'!H$4,'hauled fish'!$K$3:$K$3207,'hauled Hat'!$B83,'hauled fish'!$D$3:$D$3207,"M")</f>
        <v>0</v>
      </c>
      <c r="I83">
        <f>SUMIFS('hauled fish'!$Q$3:$Q$3207,'hauled fish'!$P$3:$P$3207,'hauled Hat'!I$4,'hauled fish'!$K$3:$K$3207,'hauled Hat'!$B83,'hauled fish'!$D$3:$D$3207,"M")</f>
        <v>0</v>
      </c>
      <c r="J83">
        <f>SUMIFS('hauled fish'!$Q$3:$Q$3207,'hauled fish'!$P$3:$P$3207,'hauled Hat'!J$4,'hauled fish'!$K$3:$K$3207,'hauled Hat'!$B83,'hauled fish'!$D$3:$D$3207,"M")</f>
        <v>0</v>
      </c>
      <c r="K83">
        <f>SUMIFS('hauled fish'!$Q$3:$Q$3207,'hauled fish'!$P$3:$P$3207,'hauled Hat'!K$4,'hauled fish'!$K$3:$K$3207,'hauled Hat'!$B83,'hauled fish'!$D$3:$D$3207,"M")</f>
        <v>0</v>
      </c>
      <c r="L83">
        <f>SUMIFS('hauled fish'!$Q$3:$Q$3207,'hauled fish'!$P$3:$P$3207,'hauled Hat'!L$4,'hauled fish'!$K$3:$K$3207,'hauled Hat'!$B83,'hauled fish'!$D$3:$D$3207,"M")</f>
        <v>0</v>
      </c>
      <c r="M83">
        <f>SUMIFS('hauled fish'!$Q$3:$Q$3207,'hauled fish'!$P$3:$P$3207,'hauled Hat'!M$4,'hauled fish'!$K$3:$K$3207,'hauled Hat'!$B83,'hauled fish'!$D$3:$D$3207,"M")</f>
        <v>0</v>
      </c>
      <c r="N83">
        <f>SUMIFS('hauled fish'!$Q$3:$Q$3207,'hauled fish'!$P$3:$P$3207,'hauled Hat'!N$4,'hauled fish'!$K$3:$K$3207,'hauled Hat'!$B83,'hauled fish'!$D$3:$D$3207,"M")</f>
        <v>0</v>
      </c>
      <c r="O83">
        <f>SUMIFS('hauled fish'!$Q$3:$Q$3207,'hauled fish'!$P$3:$P$3207,'hauled Hat'!O$4,'hauled fish'!$K$3:$K$3207,'hauled Hat'!$B83,'hauled fish'!$D$3:$D$3207,"M")</f>
        <v>0</v>
      </c>
      <c r="P83">
        <f>SUMIFS('hauled fish'!$Q$3:$Q$3207,'hauled fish'!$P$3:$P$3207,'hauled Hat'!P$4,'hauled fish'!$K$3:$K$3207,'hauled Hat'!$B83,'hauled fish'!$D$3:$D$3207,"M")</f>
        <v>0</v>
      </c>
      <c r="Q83" s="180">
        <f t="shared" si="100"/>
        <v>1.0434782608695652</v>
      </c>
      <c r="R83" s="19">
        <f t="shared" si="101"/>
        <v>4</v>
      </c>
      <c r="S83" s="19">
        <f t="shared" si="102"/>
        <v>2.1333333333333333</v>
      </c>
      <c r="T83" s="19">
        <f t="shared" si="103"/>
        <v>0</v>
      </c>
      <c r="U83" s="19">
        <f t="shared" si="104"/>
        <v>0</v>
      </c>
      <c r="V83" s="19">
        <f t="shared" si="105"/>
        <v>0</v>
      </c>
      <c r="W83" s="19">
        <f t="shared" si="106"/>
        <v>0</v>
      </c>
      <c r="X83" s="19">
        <f t="shared" si="107"/>
        <v>0</v>
      </c>
      <c r="Y83" s="19">
        <f t="shared" si="108"/>
        <v>0</v>
      </c>
      <c r="Z83" s="19">
        <f t="shared" si="109"/>
        <v>0</v>
      </c>
      <c r="AA83" s="19">
        <f t="shared" si="110"/>
        <v>0</v>
      </c>
      <c r="AB83" s="19">
        <f t="shared" si="111"/>
        <v>0</v>
      </c>
      <c r="AC83" s="19">
        <f t="shared" si="112"/>
        <v>0</v>
      </c>
      <c r="AD83" s="15">
        <f>VLOOKUP('hauled Hat'!C83,'cwt rel info'!$A$6:$AD$217,26,FALSE)</f>
        <v>0.49486985263737776</v>
      </c>
      <c r="AE83" s="19">
        <f t="shared" si="115"/>
        <v>1.0651130289582822</v>
      </c>
      <c r="AF83" s="19">
        <f t="shared" si="116"/>
        <v>4.0829332776734155</v>
      </c>
      <c r="AG83" s="19">
        <f t="shared" si="117"/>
        <v>2.1775644147591549</v>
      </c>
      <c r="AH83" s="19">
        <f t="shared" si="118"/>
        <v>0</v>
      </c>
      <c r="AI83" s="19">
        <f t="shared" si="119"/>
        <v>0</v>
      </c>
      <c r="AJ83" s="19">
        <f t="shared" si="120"/>
        <v>0</v>
      </c>
      <c r="AK83" s="19">
        <f t="shared" si="121"/>
        <v>0</v>
      </c>
      <c r="AL83" s="19">
        <f t="shared" si="122"/>
        <v>0</v>
      </c>
      <c r="AM83" s="19">
        <f t="shared" si="123"/>
        <v>0</v>
      </c>
      <c r="AN83" s="19">
        <f t="shared" si="124"/>
        <v>0</v>
      </c>
      <c r="AO83" s="19">
        <f t="shared" si="125"/>
        <v>0</v>
      </c>
      <c r="AP83" s="19">
        <f t="shared" si="126"/>
        <v>0</v>
      </c>
      <c r="AQ83" s="19">
        <f t="shared" si="127"/>
        <v>0</v>
      </c>
      <c r="AS83" s="19">
        <f t="shared" si="128"/>
        <v>1.0434782608695652</v>
      </c>
      <c r="AT83" s="19">
        <f t="shared" si="129"/>
        <v>4.1512359584391483</v>
      </c>
      <c r="AU83" s="19">
        <f t="shared" si="130"/>
        <v>2.1333333333333333</v>
      </c>
      <c r="AV83" s="19">
        <f t="shared" si="131"/>
        <v>0</v>
      </c>
      <c r="AW83" s="19">
        <f t="shared" si="132"/>
        <v>0</v>
      </c>
      <c r="AX83" s="19">
        <f t="shared" si="133"/>
        <v>0</v>
      </c>
      <c r="AY83" s="19">
        <f t="shared" si="134"/>
        <v>0</v>
      </c>
      <c r="AZ83" s="19">
        <f t="shared" si="135"/>
        <v>0</v>
      </c>
      <c r="BA83" s="19">
        <f t="shared" si="136"/>
        <v>0</v>
      </c>
      <c r="BB83" s="19">
        <f t="shared" si="137"/>
        <v>0</v>
      </c>
      <c r="BC83" s="19">
        <f t="shared" si="138"/>
        <v>0</v>
      </c>
      <c r="BD83" s="19">
        <f t="shared" si="139"/>
        <v>0</v>
      </c>
      <c r="BE83" s="19">
        <f t="shared" si="140"/>
        <v>0</v>
      </c>
      <c r="BG83" s="19" t="str">
        <f>VLOOKUP(C83,'cwt rel info'!$A$6:$AD$217,5,FALSE)</f>
        <v>PLAe</v>
      </c>
      <c r="BH83" s="19" t="str">
        <f>VLOOKUP(C83,'cwt rel info'!$A$6:$AD$217,3,FALSE)</f>
        <v>subyearling</v>
      </c>
      <c r="BI83" s="18">
        <f>VLOOKUP(C83,'cwt rel info'!$A$6:$AD$217,4,FALSE)</f>
        <v>2020</v>
      </c>
      <c r="BJ83" s="18">
        <f t="shared" si="143"/>
        <v>2</v>
      </c>
      <c r="BK83" s="19">
        <f t="shared" si="141"/>
        <v>0</v>
      </c>
      <c r="BL83" s="19">
        <f t="shared" si="142"/>
        <v>7.3280475526420474</v>
      </c>
      <c r="BM83" s="19"/>
      <c r="BN83" s="19"/>
      <c r="BO83" s="19"/>
      <c r="BP83" s="19"/>
    </row>
    <row r="84" spans="2:68" x14ac:dyDescent="0.35">
      <c r="B84" s="25" t="s">
        <v>9074</v>
      </c>
      <c r="C84" s="25">
        <f>VLOOKUP(B84,'hauled fish'!$K$3:$N$2391,4,FALSE)</f>
        <v>637944</v>
      </c>
      <c r="D84">
        <f>SUMIFS('hauled fish'!$Q$3:$Q$3207,'hauled fish'!$P$3:$P$3207,'hauled Hat'!D$4,'hauled fish'!$K$3:$K$3207,'hauled Hat'!$B84,'hauled fish'!$D$3:$D$3207,"M")</f>
        <v>13</v>
      </c>
      <c r="E84">
        <f>SUMIFS('hauled fish'!$Q$3:$Q$3207,'hauled fish'!$P$3:$P$3207,'hauled Hat'!E$4,'hauled fish'!$K$3:$K$3207,'hauled Hat'!$B84,'hauled fish'!$D$3:$D$3207,"M")</f>
        <v>0</v>
      </c>
      <c r="F84">
        <f>SUMIFS('hauled fish'!$Q$3:$Q$3207,'hauled fish'!$P$3:$P$3207,'hauled Hat'!F$4,'hauled fish'!$K$3:$K$3207,'hauled Hat'!$B84,'hauled fish'!$D$3:$D$3207,"M")</f>
        <v>0</v>
      </c>
      <c r="G84">
        <f>SUMIFS('hauled fish'!$Q$3:$Q$3207,'hauled fish'!$P$3:$P$3207,'hauled Hat'!G$4,'hauled fish'!$K$3:$K$3207,'hauled Hat'!$B84,'hauled fish'!$D$3:$D$3207,"M")</f>
        <v>0</v>
      </c>
      <c r="H84">
        <f>SUMIFS('hauled fish'!$Q$3:$Q$3207,'hauled fish'!$P$3:$P$3207,'hauled Hat'!H$4,'hauled fish'!$K$3:$K$3207,'hauled Hat'!$B84,'hauled fish'!$D$3:$D$3207,"M")</f>
        <v>0</v>
      </c>
      <c r="I84">
        <f>SUMIFS('hauled fish'!$Q$3:$Q$3207,'hauled fish'!$P$3:$P$3207,'hauled Hat'!I$4,'hauled fish'!$K$3:$K$3207,'hauled Hat'!$B84,'hauled fish'!$D$3:$D$3207,"M")</f>
        <v>0</v>
      </c>
      <c r="J84">
        <f>SUMIFS('hauled fish'!$Q$3:$Q$3207,'hauled fish'!$P$3:$P$3207,'hauled Hat'!J$4,'hauled fish'!$K$3:$K$3207,'hauled Hat'!$B84,'hauled fish'!$D$3:$D$3207,"M")</f>
        <v>0</v>
      </c>
      <c r="K84">
        <f>SUMIFS('hauled fish'!$Q$3:$Q$3207,'hauled fish'!$P$3:$P$3207,'hauled Hat'!K$4,'hauled fish'!$K$3:$K$3207,'hauled Hat'!$B84,'hauled fish'!$D$3:$D$3207,"M")</f>
        <v>0</v>
      </c>
      <c r="L84">
        <f>SUMIFS('hauled fish'!$Q$3:$Q$3207,'hauled fish'!$P$3:$P$3207,'hauled Hat'!L$4,'hauled fish'!$K$3:$K$3207,'hauled Hat'!$B84,'hauled fish'!$D$3:$D$3207,"M")</f>
        <v>0</v>
      </c>
      <c r="M84">
        <f>SUMIFS('hauled fish'!$Q$3:$Q$3207,'hauled fish'!$P$3:$P$3207,'hauled Hat'!M$4,'hauled fish'!$K$3:$K$3207,'hauled Hat'!$B84,'hauled fish'!$D$3:$D$3207,"M")</f>
        <v>0</v>
      </c>
      <c r="N84">
        <f>SUMIFS('hauled fish'!$Q$3:$Q$3207,'hauled fish'!$P$3:$P$3207,'hauled Hat'!N$4,'hauled fish'!$K$3:$K$3207,'hauled Hat'!$B84,'hauled fish'!$D$3:$D$3207,"M")</f>
        <v>0</v>
      </c>
      <c r="O84">
        <f>SUMIFS('hauled fish'!$Q$3:$Q$3207,'hauled fish'!$P$3:$P$3207,'hauled Hat'!O$4,'hauled fish'!$K$3:$K$3207,'hauled Hat'!$B84,'hauled fish'!$D$3:$D$3207,"M")</f>
        <v>0</v>
      </c>
      <c r="P84">
        <f>SUMIFS('hauled fish'!$Q$3:$Q$3207,'hauled fish'!$P$3:$P$3207,'hauled Hat'!P$4,'hauled fish'!$K$3:$K$3207,'hauled Hat'!$B84,'hauled fish'!$D$3:$D$3207,"M")</f>
        <v>0</v>
      </c>
      <c r="Q84" s="180">
        <f t="shared" si="100"/>
        <v>13.565217391304348</v>
      </c>
      <c r="R84" s="19">
        <f t="shared" si="101"/>
        <v>0</v>
      </c>
      <c r="S84" s="19">
        <f t="shared" si="102"/>
        <v>0</v>
      </c>
      <c r="T84" s="19">
        <f t="shared" si="103"/>
        <v>0</v>
      </c>
      <c r="U84" s="19">
        <f t="shared" si="104"/>
        <v>0</v>
      </c>
      <c r="V84" s="19">
        <f t="shared" si="105"/>
        <v>0</v>
      </c>
      <c r="W84" s="19">
        <f t="shared" si="106"/>
        <v>0</v>
      </c>
      <c r="X84" s="19">
        <f t="shared" si="107"/>
        <v>0</v>
      </c>
      <c r="Y84" s="19">
        <f t="shared" si="108"/>
        <v>0</v>
      </c>
      <c r="Z84" s="19">
        <f t="shared" si="109"/>
        <v>0</v>
      </c>
      <c r="AA84" s="19">
        <f t="shared" si="110"/>
        <v>0</v>
      </c>
      <c r="AB84" s="19">
        <f t="shared" si="111"/>
        <v>0</v>
      </c>
      <c r="AC84" s="19">
        <f t="shared" si="112"/>
        <v>0</v>
      </c>
      <c r="AD84" s="15">
        <f>VLOOKUP('hauled Hat'!C84,'cwt rel info'!$A$6:$AD$217,26,FALSE)</f>
        <v>0.99181577950511479</v>
      </c>
      <c r="AE84" s="19">
        <f t="shared" si="115"/>
        <v>0.11193684602082274</v>
      </c>
      <c r="AF84" s="19">
        <f t="shared" si="116"/>
        <v>0</v>
      </c>
      <c r="AG84" s="19">
        <f t="shared" si="117"/>
        <v>0</v>
      </c>
      <c r="AH84" s="19">
        <f t="shared" si="118"/>
        <v>0</v>
      </c>
      <c r="AI84" s="19">
        <f t="shared" si="119"/>
        <v>0</v>
      </c>
      <c r="AJ84" s="19">
        <f t="shared" si="120"/>
        <v>0</v>
      </c>
      <c r="AK84" s="19">
        <f t="shared" si="121"/>
        <v>0</v>
      </c>
      <c r="AL84" s="19">
        <f t="shared" si="122"/>
        <v>0</v>
      </c>
      <c r="AM84" s="19">
        <f t="shared" si="123"/>
        <v>0</v>
      </c>
      <c r="AN84" s="19">
        <f t="shared" si="124"/>
        <v>0</v>
      </c>
      <c r="AO84" s="19">
        <f t="shared" si="125"/>
        <v>0</v>
      </c>
      <c r="AP84" s="19">
        <f t="shared" si="126"/>
        <v>0</v>
      </c>
      <c r="AQ84" s="19">
        <f t="shared" si="127"/>
        <v>0</v>
      </c>
      <c r="AS84" s="19">
        <f t="shared" si="128"/>
        <v>13.565217391304348</v>
      </c>
      <c r="AT84" s="19">
        <f t="shared" si="129"/>
        <v>0</v>
      </c>
      <c r="AU84" s="19">
        <f t="shared" si="130"/>
        <v>0</v>
      </c>
      <c r="AV84" s="19">
        <f t="shared" si="131"/>
        <v>0</v>
      </c>
      <c r="AW84" s="19">
        <f t="shared" si="132"/>
        <v>0</v>
      </c>
      <c r="AX84" s="19">
        <f t="shared" si="133"/>
        <v>0</v>
      </c>
      <c r="AY84" s="19">
        <f t="shared" si="134"/>
        <v>0</v>
      </c>
      <c r="AZ84" s="19">
        <f t="shared" si="135"/>
        <v>0</v>
      </c>
      <c r="BA84" s="19">
        <f t="shared" si="136"/>
        <v>0</v>
      </c>
      <c r="BB84" s="19">
        <f t="shared" si="137"/>
        <v>0</v>
      </c>
      <c r="BC84" s="19">
        <f t="shared" si="138"/>
        <v>0</v>
      </c>
      <c r="BD84" s="19">
        <f t="shared" si="139"/>
        <v>0</v>
      </c>
      <c r="BE84" s="19">
        <f t="shared" si="140"/>
        <v>0</v>
      </c>
      <c r="BG84" s="19" t="str">
        <f>VLOOKUP(C84,'cwt rel info'!$A$6:$AD$217,5,FALSE)</f>
        <v>LFHy</v>
      </c>
      <c r="BH84" s="19" t="str">
        <f>VLOOKUP(C84,'cwt rel info'!$A$6:$AD$217,3,FALSE)</f>
        <v>Yearling</v>
      </c>
      <c r="BI84" s="18">
        <f>VLOOKUP(C84,'cwt rel info'!$A$6:$AD$217,4,FALSE)</f>
        <v>2020</v>
      </c>
      <c r="BJ84" s="18">
        <f t="shared" si="143"/>
        <v>2</v>
      </c>
      <c r="BK84" s="19">
        <f t="shared" si="141"/>
        <v>0</v>
      </c>
      <c r="BL84" s="19">
        <f t="shared" si="142"/>
        <v>13.565217391304348</v>
      </c>
      <c r="BM84" s="19"/>
      <c r="BN84" s="19"/>
      <c r="BO84" s="19"/>
      <c r="BP84" s="19"/>
    </row>
    <row r="85" spans="2:68" x14ac:dyDescent="0.35">
      <c r="B85" s="25" t="s">
        <v>9110</v>
      </c>
      <c r="C85" s="25">
        <f>VLOOKUP(B85,'hauled fish'!$K$3:$N$2391,4,FALSE)</f>
        <v>220267</v>
      </c>
      <c r="D85">
        <f>SUMIFS('hauled fish'!$Q$3:$Q$3207,'hauled fish'!$P$3:$P$3207,'hauled Hat'!D$4,'hauled fish'!$K$3:$K$3207,'hauled Hat'!$B85,'hauled fish'!$D$3:$D$3207,"M")</f>
        <v>0</v>
      </c>
      <c r="E85">
        <f>SUMIFS('hauled fish'!$Q$3:$Q$3207,'hauled fish'!$P$3:$P$3207,'hauled Hat'!E$4,'hauled fish'!$K$3:$K$3207,'hauled Hat'!$B85,'hauled fish'!$D$3:$D$3207,"M")</f>
        <v>0</v>
      </c>
      <c r="F85">
        <f>SUMIFS('hauled fish'!$Q$3:$Q$3207,'hauled fish'!$P$3:$P$3207,'hauled Hat'!F$4,'hauled fish'!$K$3:$K$3207,'hauled Hat'!$B85,'hauled fish'!$D$3:$D$3207,"M")</f>
        <v>0</v>
      </c>
      <c r="G85">
        <f>SUMIFS('hauled fish'!$Q$3:$Q$3207,'hauled fish'!$P$3:$P$3207,'hauled Hat'!G$4,'hauled fish'!$K$3:$K$3207,'hauled Hat'!$B85,'hauled fish'!$D$3:$D$3207,"M")</f>
        <v>0</v>
      </c>
      <c r="H85">
        <f>SUMIFS('hauled fish'!$Q$3:$Q$3207,'hauled fish'!$P$3:$P$3207,'hauled Hat'!H$4,'hauled fish'!$K$3:$K$3207,'hauled Hat'!$B85,'hauled fish'!$D$3:$D$3207,"M")</f>
        <v>0</v>
      </c>
      <c r="I85">
        <f>SUMIFS('hauled fish'!$Q$3:$Q$3207,'hauled fish'!$P$3:$P$3207,'hauled Hat'!I$4,'hauled fish'!$K$3:$K$3207,'hauled Hat'!$B85,'hauled fish'!$D$3:$D$3207,"M")</f>
        <v>0</v>
      </c>
      <c r="J85">
        <f>SUMIFS('hauled fish'!$Q$3:$Q$3207,'hauled fish'!$P$3:$P$3207,'hauled Hat'!J$4,'hauled fish'!$K$3:$K$3207,'hauled Hat'!$B85,'hauled fish'!$D$3:$D$3207,"M")</f>
        <v>0</v>
      </c>
      <c r="K85">
        <f>SUMIFS('hauled fish'!$Q$3:$Q$3207,'hauled fish'!$P$3:$P$3207,'hauled Hat'!K$4,'hauled fish'!$K$3:$K$3207,'hauled Hat'!$B85,'hauled fish'!$D$3:$D$3207,"M")</f>
        <v>1</v>
      </c>
      <c r="L85">
        <f>SUMIFS('hauled fish'!$Q$3:$Q$3207,'hauled fish'!$P$3:$P$3207,'hauled Hat'!L$4,'hauled fish'!$K$3:$K$3207,'hauled Hat'!$B85,'hauled fish'!$D$3:$D$3207,"M")</f>
        <v>0</v>
      </c>
      <c r="M85">
        <f>SUMIFS('hauled fish'!$Q$3:$Q$3207,'hauled fish'!$P$3:$P$3207,'hauled Hat'!M$4,'hauled fish'!$K$3:$K$3207,'hauled Hat'!$B85,'hauled fish'!$D$3:$D$3207,"M")</f>
        <v>6</v>
      </c>
      <c r="N85">
        <f>SUMIFS('hauled fish'!$Q$3:$Q$3207,'hauled fish'!$P$3:$P$3207,'hauled Hat'!N$4,'hauled fish'!$K$3:$K$3207,'hauled Hat'!$B85,'hauled fish'!$D$3:$D$3207,"M")</f>
        <v>2</v>
      </c>
      <c r="O85">
        <f>SUMIFS('hauled fish'!$Q$3:$Q$3207,'hauled fish'!$P$3:$P$3207,'hauled Hat'!O$4,'hauled fish'!$K$3:$K$3207,'hauled Hat'!$B85,'hauled fish'!$D$3:$D$3207,"M")</f>
        <v>2</v>
      </c>
      <c r="P85">
        <f>SUMIFS('hauled fish'!$Q$3:$Q$3207,'hauled fish'!$P$3:$P$3207,'hauled Hat'!P$4,'hauled fish'!$K$3:$K$3207,'hauled Hat'!$B85,'hauled fish'!$D$3:$D$3207,"M")</f>
        <v>0</v>
      </c>
      <c r="Q85" s="180">
        <f t="shared" si="100"/>
        <v>0</v>
      </c>
      <c r="R85" s="19">
        <f t="shared" si="101"/>
        <v>0</v>
      </c>
      <c r="S85" s="19">
        <f t="shared" si="102"/>
        <v>0</v>
      </c>
      <c r="T85" s="19">
        <f t="shared" si="103"/>
        <v>0</v>
      </c>
      <c r="U85" s="19">
        <f t="shared" si="104"/>
        <v>0</v>
      </c>
      <c r="V85" s="19">
        <f t="shared" si="105"/>
        <v>0</v>
      </c>
      <c r="W85" s="19">
        <f t="shared" si="106"/>
        <v>0</v>
      </c>
      <c r="X85" s="19">
        <f t="shared" si="107"/>
        <v>1.0240963855421688</v>
      </c>
      <c r="Y85" s="19">
        <f t="shared" si="108"/>
        <v>0</v>
      </c>
      <c r="Z85" s="19">
        <f t="shared" si="109"/>
        <v>6.09375</v>
      </c>
      <c r="AA85" s="19">
        <f t="shared" si="110"/>
        <v>2</v>
      </c>
      <c r="AB85" s="19">
        <f t="shared" si="111"/>
        <v>2.08</v>
      </c>
      <c r="AC85" s="19">
        <f t="shared" si="112"/>
        <v>0</v>
      </c>
      <c r="AD85" s="15">
        <f>VLOOKUP('hauled Hat'!C85,'cwt rel info'!$A$6:$AD$217,26,FALSE)</f>
        <v>0.41146170193107273</v>
      </c>
      <c r="AE85" s="19">
        <f t="shared" si="115"/>
        <v>0</v>
      </c>
      <c r="AF85" s="19">
        <f t="shared" si="116"/>
        <v>0</v>
      </c>
      <c r="AG85" s="19">
        <f t="shared" si="117"/>
        <v>0</v>
      </c>
      <c r="AH85" s="19">
        <f t="shared" si="118"/>
        <v>0</v>
      </c>
      <c r="AI85" s="19">
        <f t="shared" si="119"/>
        <v>0</v>
      </c>
      <c r="AJ85" s="19">
        <f t="shared" si="120"/>
        <v>0</v>
      </c>
      <c r="AK85" s="19">
        <f t="shared" si="121"/>
        <v>0</v>
      </c>
      <c r="AL85" s="19">
        <f t="shared" si="122"/>
        <v>1.4648263519468321</v>
      </c>
      <c r="AM85" s="19">
        <f t="shared" si="123"/>
        <v>0</v>
      </c>
      <c r="AN85" s="19">
        <f t="shared" si="124"/>
        <v>8.7162553331836303</v>
      </c>
      <c r="AO85" s="19">
        <f t="shared" si="125"/>
        <v>2.8607196990961659</v>
      </c>
      <c r="AP85" s="19">
        <f t="shared" si="126"/>
        <v>2.9751484870600127</v>
      </c>
      <c r="AQ85" s="19">
        <f t="shared" si="127"/>
        <v>0</v>
      </c>
      <c r="AS85" s="19">
        <f t="shared" si="128"/>
        <v>0</v>
      </c>
      <c r="AT85" s="19">
        <f t="shared" si="129"/>
        <v>0</v>
      </c>
      <c r="AU85" s="19">
        <f t="shared" si="130"/>
        <v>0</v>
      </c>
      <c r="AV85" s="19">
        <f t="shared" si="131"/>
        <v>0</v>
      </c>
      <c r="AW85" s="19">
        <f t="shared" si="132"/>
        <v>0</v>
      </c>
      <c r="AX85" s="19">
        <f t="shared" si="133"/>
        <v>0</v>
      </c>
      <c r="AY85" s="19">
        <f t="shared" si="134"/>
        <v>0</v>
      </c>
      <c r="AZ85" s="19">
        <f t="shared" si="135"/>
        <v>2.3416374035493774</v>
      </c>
      <c r="BA85" s="19">
        <f t="shared" si="136"/>
        <v>0</v>
      </c>
      <c r="BB85" s="19">
        <f t="shared" si="137"/>
        <v>14.566842311386141</v>
      </c>
      <c r="BC85" s="19">
        <f t="shared" si="138"/>
        <v>4.000051169927314</v>
      </c>
      <c r="BD85" s="19">
        <f t="shared" si="139"/>
        <v>4.209760822451063</v>
      </c>
      <c r="BE85" s="19">
        <f t="shared" si="140"/>
        <v>0</v>
      </c>
      <c r="BG85" s="19" t="str">
        <f>VLOOKUP(C85,'cwt rel info'!$A$6:$AD$217,5,FALSE)</f>
        <v>CFA</v>
      </c>
      <c r="BH85" s="19" t="str">
        <f>VLOOKUP(C85,'cwt rel info'!$A$6:$AD$217,3,FALSE)</f>
        <v>subyearling</v>
      </c>
      <c r="BI85" s="18">
        <f>VLOOKUP(C85,'cwt rel info'!$A$6:$AD$217,4,FALSE)</f>
        <v>2018</v>
      </c>
      <c r="BJ85" s="18">
        <f t="shared" si="143"/>
        <v>4</v>
      </c>
      <c r="BK85" s="19">
        <f t="shared" si="141"/>
        <v>25.118291707313894</v>
      </c>
      <c r="BL85" s="19">
        <f t="shared" si="142"/>
        <v>0</v>
      </c>
      <c r="BM85" s="19"/>
      <c r="BN85" s="19"/>
      <c r="BO85" s="19"/>
      <c r="BP85" s="19"/>
    </row>
    <row r="86" spans="2:68" x14ac:dyDescent="0.35">
      <c r="B86" s="25" t="s">
        <v>9125</v>
      </c>
      <c r="C86" s="25">
        <f>VLOOKUP(B86,'hauled fish'!$K$3:$N$2391,4,FALSE)</f>
        <v>220268</v>
      </c>
      <c r="D86">
        <f>SUMIFS('hauled fish'!$Q$3:$Q$3207,'hauled fish'!$P$3:$P$3207,'hauled Hat'!D$4,'hauled fish'!$K$3:$K$3207,'hauled Hat'!$B86,'hauled fish'!$D$3:$D$3207,"M")</f>
        <v>0</v>
      </c>
      <c r="E86">
        <f>SUMIFS('hauled fish'!$Q$3:$Q$3207,'hauled fish'!$P$3:$P$3207,'hauled Hat'!E$4,'hauled fish'!$K$3:$K$3207,'hauled Hat'!$B86,'hauled fish'!$D$3:$D$3207,"M")</f>
        <v>0</v>
      </c>
      <c r="F86">
        <f>SUMIFS('hauled fish'!$Q$3:$Q$3207,'hauled fish'!$P$3:$P$3207,'hauled Hat'!F$4,'hauled fish'!$K$3:$K$3207,'hauled Hat'!$B86,'hauled fish'!$D$3:$D$3207,"M")</f>
        <v>0</v>
      </c>
      <c r="G86">
        <f>SUMIFS('hauled fish'!$Q$3:$Q$3207,'hauled fish'!$P$3:$P$3207,'hauled Hat'!G$4,'hauled fish'!$K$3:$K$3207,'hauled Hat'!$B86,'hauled fish'!$D$3:$D$3207,"M")</f>
        <v>0</v>
      </c>
      <c r="H86">
        <f>SUMIFS('hauled fish'!$Q$3:$Q$3207,'hauled fish'!$P$3:$P$3207,'hauled Hat'!H$4,'hauled fish'!$K$3:$K$3207,'hauled Hat'!$B86,'hauled fish'!$D$3:$D$3207,"M")</f>
        <v>0</v>
      </c>
      <c r="I86">
        <f>SUMIFS('hauled fish'!$Q$3:$Q$3207,'hauled fish'!$P$3:$P$3207,'hauled Hat'!I$4,'hauled fish'!$K$3:$K$3207,'hauled Hat'!$B86,'hauled fish'!$D$3:$D$3207,"M")</f>
        <v>0</v>
      </c>
      <c r="J86">
        <f>SUMIFS('hauled fish'!$Q$3:$Q$3207,'hauled fish'!$P$3:$P$3207,'hauled Hat'!J$4,'hauled fish'!$K$3:$K$3207,'hauled Hat'!$B86,'hauled fish'!$D$3:$D$3207,"M")</f>
        <v>0</v>
      </c>
      <c r="K86">
        <f>SUMIFS('hauled fish'!$Q$3:$Q$3207,'hauled fish'!$P$3:$P$3207,'hauled Hat'!K$4,'hauled fish'!$K$3:$K$3207,'hauled Hat'!$B86,'hauled fish'!$D$3:$D$3207,"M")</f>
        <v>0</v>
      </c>
      <c r="L86">
        <f>SUMIFS('hauled fish'!$Q$3:$Q$3207,'hauled fish'!$P$3:$P$3207,'hauled Hat'!L$4,'hauled fish'!$K$3:$K$3207,'hauled Hat'!$B86,'hauled fish'!$D$3:$D$3207,"M")</f>
        <v>0</v>
      </c>
      <c r="M86">
        <f>SUMIFS('hauled fish'!$Q$3:$Q$3207,'hauled fish'!$P$3:$P$3207,'hauled Hat'!M$4,'hauled fish'!$K$3:$K$3207,'hauled Hat'!$B86,'hauled fish'!$D$3:$D$3207,"M")</f>
        <v>0</v>
      </c>
      <c r="N86">
        <f>SUMIFS('hauled fish'!$Q$3:$Q$3207,'hauled fish'!$P$3:$P$3207,'hauled Hat'!N$4,'hauled fish'!$K$3:$K$3207,'hauled Hat'!$B86,'hauled fish'!$D$3:$D$3207,"M")</f>
        <v>2</v>
      </c>
      <c r="O86">
        <f>SUMIFS('hauled fish'!$Q$3:$Q$3207,'hauled fish'!$P$3:$P$3207,'hauled Hat'!O$4,'hauled fish'!$K$3:$K$3207,'hauled Hat'!$B86,'hauled fish'!$D$3:$D$3207,"M")</f>
        <v>0</v>
      </c>
      <c r="P86">
        <f>SUMIFS('hauled fish'!$Q$3:$Q$3207,'hauled fish'!$P$3:$P$3207,'hauled Hat'!P$4,'hauled fish'!$K$3:$K$3207,'hauled Hat'!$B86,'hauled fish'!$D$3:$D$3207,"M")</f>
        <v>0</v>
      </c>
      <c r="Q86" s="180">
        <f t="shared" si="100"/>
        <v>0</v>
      </c>
      <c r="R86" s="19">
        <f t="shared" si="101"/>
        <v>0</v>
      </c>
      <c r="S86" s="19">
        <f t="shared" si="102"/>
        <v>0</v>
      </c>
      <c r="T86" s="19">
        <f t="shared" si="103"/>
        <v>0</v>
      </c>
      <c r="U86" s="19">
        <f t="shared" si="104"/>
        <v>0</v>
      </c>
      <c r="V86" s="19">
        <f t="shared" si="105"/>
        <v>0</v>
      </c>
      <c r="W86" s="19">
        <f t="shared" si="106"/>
        <v>0</v>
      </c>
      <c r="X86" s="19">
        <f t="shared" si="107"/>
        <v>0</v>
      </c>
      <c r="Y86" s="19">
        <f t="shared" si="108"/>
        <v>0</v>
      </c>
      <c r="Z86" s="19">
        <f t="shared" si="109"/>
        <v>0</v>
      </c>
      <c r="AA86" s="19">
        <f t="shared" si="110"/>
        <v>2</v>
      </c>
      <c r="AB86" s="19">
        <f t="shared" si="111"/>
        <v>0</v>
      </c>
      <c r="AC86" s="19">
        <f t="shared" si="112"/>
        <v>0</v>
      </c>
      <c r="AD86" s="15">
        <f>VLOOKUP('hauled Hat'!C86,'cwt rel info'!$A$6:$AD$217,26,FALSE)</f>
        <v>0.36569076003810291</v>
      </c>
      <c r="AE86" s="19">
        <f t="shared" si="115"/>
        <v>0</v>
      </c>
      <c r="AF86" s="19">
        <f t="shared" si="116"/>
        <v>0</v>
      </c>
      <c r="AG86" s="19">
        <f t="shared" si="117"/>
        <v>0</v>
      </c>
      <c r="AH86" s="19">
        <f t="shared" si="118"/>
        <v>0</v>
      </c>
      <c r="AI86" s="19">
        <f t="shared" si="119"/>
        <v>0</v>
      </c>
      <c r="AJ86" s="19">
        <f t="shared" si="120"/>
        <v>0</v>
      </c>
      <c r="AK86" s="19">
        <f t="shared" si="121"/>
        <v>0</v>
      </c>
      <c r="AL86" s="19">
        <f t="shared" si="122"/>
        <v>0</v>
      </c>
      <c r="AM86" s="19">
        <f t="shared" si="123"/>
        <v>0</v>
      </c>
      <c r="AN86" s="19">
        <f t="shared" si="124"/>
        <v>0</v>
      </c>
      <c r="AO86" s="19">
        <f t="shared" si="125"/>
        <v>3.4691018164954759</v>
      </c>
      <c r="AP86" s="19">
        <f t="shared" si="126"/>
        <v>0</v>
      </c>
      <c r="AQ86" s="19">
        <f t="shared" si="127"/>
        <v>0</v>
      </c>
      <c r="AS86" s="19">
        <f t="shared" si="128"/>
        <v>0</v>
      </c>
      <c r="AT86" s="19">
        <f t="shared" si="129"/>
        <v>0</v>
      </c>
      <c r="AU86" s="19">
        <f t="shared" si="130"/>
        <v>0</v>
      </c>
      <c r="AV86" s="19">
        <f t="shared" si="131"/>
        <v>0</v>
      </c>
      <c r="AW86" s="19">
        <f t="shared" si="132"/>
        <v>0</v>
      </c>
      <c r="AX86" s="19">
        <f t="shared" si="133"/>
        <v>0</v>
      </c>
      <c r="AY86" s="19">
        <f t="shared" si="134"/>
        <v>0</v>
      </c>
      <c r="AZ86" s="19">
        <f t="shared" si="135"/>
        <v>0</v>
      </c>
      <c r="BA86" s="19">
        <f t="shared" si="136"/>
        <v>0</v>
      </c>
      <c r="BB86" s="19">
        <f t="shared" si="137"/>
        <v>0</v>
      </c>
      <c r="BC86" s="19">
        <f t="shared" si="138"/>
        <v>4.4253970596528216</v>
      </c>
      <c r="BD86" s="19">
        <f t="shared" si="139"/>
        <v>0</v>
      </c>
      <c r="BE86" s="19">
        <f t="shared" si="140"/>
        <v>0</v>
      </c>
      <c r="BG86" s="19" t="str">
        <f>VLOOKUP(C86,'cwt rel info'!$A$6:$AD$217,5,FALSE)</f>
        <v>CFA</v>
      </c>
      <c r="BH86" s="19" t="str">
        <f>VLOOKUP(C86,'cwt rel info'!$A$6:$AD$217,3,FALSE)</f>
        <v>subyearling</v>
      </c>
      <c r="BI86" s="18">
        <f>VLOOKUP(C86,'cwt rel info'!$A$6:$AD$217,4,FALSE)</f>
        <v>2017</v>
      </c>
      <c r="BJ86" s="18">
        <f t="shared" si="143"/>
        <v>5</v>
      </c>
      <c r="BK86" s="19">
        <f t="shared" si="141"/>
        <v>4.4253970596528216</v>
      </c>
      <c r="BL86" s="19">
        <f t="shared" si="142"/>
        <v>0</v>
      </c>
      <c r="BM86" s="19"/>
      <c r="BN86" s="19"/>
      <c r="BO86" s="19"/>
      <c r="BP86" s="19"/>
    </row>
    <row r="87" spans="2:68" x14ac:dyDescent="0.35">
      <c r="B87" s="25" t="s">
        <v>9122</v>
      </c>
      <c r="C87" s="25">
        <f>VLOOKUP(B87,'hauled fish'!$K$3:$N$2391,4,FALSE)</f>
        <v>220271</v>
      </c>
      <c r="D87">
        <f>SUMIFS('hauled fish'!$Q$3:$Q$3207,'hauled fish'!$P$3:$P$3207,'hauled Hat'!D$4,'hauled fish'!$K$3:$K$3207,'hauled Hat'!$B87,'hauled fish'!$D$3:$D$3207,"M")</f>
        <v>0</v>
      </c>
      <c r="E87">
        <f>SUMIFS('hauled fish'!$Q$3:$Q$3207,'hauled fish'!$P$3:$P$3207,'hauled Hat'!E$4,'hauled fish'!$K$3:$K$3207,'hauled Hat'!$B87,'hauled fish'!$D$3:$D$3207,"M")</f>
        <v>0</v>
      </c>
      <c r="F87">
        <f>SUMIFS('hauled fish'!$Q$3:$Q$3207,'hauled fish'!$P$3:$P$3207,'hauled Hat'!F$4,'hauled fish'!$K$3:$K$3207,'hauled Hat'!$B87,'hauled fish'!$D$3:$D$3207,"M")</f>
        <v>0</v>
      </c>
      <c r="G87">
        <f>SUMIFS('hauled fish'!$Q$3:$Q$3207,'hauled fish'!$P$3:$P$3207,'hauled Hat'!G$4,'hauled fish'!$K$3:$K$3207,'hauled Hat'!$B87,'hauled fish'!$D$3:$D$3207,"M")</f>
        <v>0</v>
      </c>
      <c r="H87">
        <f>SUMIFS('hauled fish'!$Q$3:$Q$3207,'hauled fish'!$P$3:$P$3207,'hauled Hat'!H$4,'hauled fish'!$K$3:$K$3207,'hauled Hat'!$B87,'hauled fish'!$D$3:$D$3207,"M")</f>
        <v>0</v>
      </c>
      <c r="I87">
        <f>SUMIFS('hauled fish'!$Q$3:$Q$3207,'hauled fish'!$P$3:$P$3207,'hauled Hat'!I$4,'hauled fish'!$K$3:$K$3207,'hauled Hat'!$B87,'hauled fish'!$D$3:$D$3207,"M")</f>
        <v>0</v>
      </c>
      <c r="J87">
        <f>SUMIFS('hauled fish'!$Q$3:$Q$3207,'hauled fish'!$P$3:$P$3207,'hauled Hat'!J$4,'hauled fish'!$K$3:$K$3207,'hauled Hat'!$B87,'hauled fish'!$D$3:$D$3207,"M")</f>
        <v>0</v>
      </c>
      <c r="K87">
        <f>SUMIFS('hauled fish'!$Q$3:$Q$3207,'hauled fish'!$P$3:$P$3207,'hauled Hat'!K$4,'hauled fish'!$K$3:$K$3207,'hauled Hat'!$B87,'hauled fish'!$D$3:$D$3207,"M")</f>
        <v>0</v>
      </c>
      <c r="L87">
        <f>SUMIFS('hauled fish'!$Q$3:$Q$3207,'hauled fish'!$P$3:$P$3207,'hauled Hat'!L$4,'hauled fish'!$K$3:$K$3207,'hauled Hat'!$B87,'hauled fish'!$D$3:$D$3207,"M")</f>
        <v>0</v>
      </c>
      <c r="M87">
        <f>SUMIFS('hauled fish'!$Q$3:$Q$3207,'hauled fish'!$P$3:$P$3207,'hauled Hat'!M$4,'hauled fish'!$K$3:$K$3207,'hauled Hat'!$B87,'hauled fish'!$D$3:$D$3207,"M")</f>
        <v>0</v>
      </c>
      <c r="N87">
        <f>SUMIFS('hauled fish'!$Q$3:$Q$3207,'hauled fish'!$P$3:$P$3207,'hauled Hat'!N$4,'hauled fish'!$K$3:$K$3207,'hauled Hat'!$B87,'hauled fish'!$D$3:$D$3207,"M")</f>
        <v>0</v>
      </c>
      <c r="O87">
        <f>SUMIFS('hauled fish'!$Q$3:$Q$3207,'hauled fish'!$P$3:$P$3207,'hauled Hat'!O$4,'hauled fish'!$K$3:$K$3207,'hauled Hat'!$B87,'hauled fish'!$D$3:$D$3207,"M")</f>
        <v>1</v>
      </c>
      <c r="P87">
        <f>SUMIFS('hauled fish'!$Q$3:$Q$3207,'hauled fish'!$P$3:$P$3207,'hauled Hat'!P$4,'hauled fish'!$K$3:$K$3207,'hauled Hat'!$B87,'hauled fish'!$D$3:$D$3207,"M")</f>
        <v>0</v>
      </c>
      <c r="Q87" s="180">
        <f t="shared" si="100"/>
        <v>0</v>
      </c>
      <c r="R87" s="19">
        <f t="shared" si="101"/>
        <v>0</v>
      </c>
      <c r="S87" s="19">
        <f t="shared" si="102"/>
        <v>0</v>
      </c>
      <c r="T87" s="19">
        <f t="shared" si="103"/>
        <v>0</v>
      </c>
      <c r="U87" s="19">
        <f t="shared" si="104"/>
        <v>0</v>
      </c>
      <c r="V87" s="19">
        <f t="shared" si="105"/>
        <v>0</v>
      </c>
      <c r="W87" s="19">
        <f t="shared" si="106"/>
        <v>0</v>
      </c>
      <c r="X87" s="19">
        <f t="shared" si="107"/>
        <v>0</v>
      </c>
      <c r="Y87" s="19">
        <f t="shared" si="108"/>
        <v>0</v>
      </c>
      <c r="Z87" s="19">
        <f t="shared" si="109"/>
        <v>0</v>
      </c>
      <c r="AA87" s="19">
        <f t="shared" si="110"/>
        <v>0</v>
      </c>
      <c r="AB87" s="19">
        <f t="shared" si="111"/>
        <v>1.04</v>
      </c>
      <c r="AC87" s="19">
        <f t="shared" si="112"/>
        <v>0</v>
      </c>
      <c r="AD87" s="15">
        <f>VLOOKUP('hauled Hat'!C87,'cwt rel info'!$A$6:$AD$217,26,FALSE)</f>
        <v>0.33845612125674229</v>
      </c>
      <c r="AE87" s="19">
        <f t="shared" si="115"/>
        <v>0</v>
      </c>
      <c r="AF87" s="19">
        <f t="shared" si="116"/>
        <v>0</v>
      </c>
      <c r="AG87" s="19">
        <f t="shared" si="117"/>
        <v>0</v>
      </c>
      <c r="AH87" s="19">
        <f t="shared" si="118"/>
        <v>0</v>
      </c>
      <c r="AI87" s="19">
        <f t="shared" si="119"/>
        <v>0</v>
      </c>
      <c r="AJ87" s="19">
        <f t="shared" si="120"/>
        <v>0</v>
      </c>
      <c r="AK87" s="19">
        <f t="shared" si="121"/>
        <v>0</v>
      </c>
      <c r="AL87" s="19">
        <f t="shared" si="122"/>
        <v>0</v>
      </c>
      <c r="AM87" s="19">
        <f t="shared" si="123"/>
        <v>0</v>
      </c>
      <c r="AN87" s="19">
        <f t="shared" si="124"/>
        <v>0</v>
      </c>
      <c r="AO87" s="19">
        <f t="shared" si="125"/>
        <v>0</v>
      </c>
      <c r="AP87" s="19">
        <f t="shared" si="126"/>
        <v>2.0327764536753299</v>
      </c>
      <c r="AQ87" s="19">
        <f t="shared" si="127"/>
        <v>0</v>
      </c>
      <c r="AS87" s="19">
        <f t="shared" si="128"/>
        <v>0</v>
      </c>
      <c r="AT87" s="19">
        <f t="shared" si="129"/>
        <v>0</v>
      </c>
      <c r="AU87" s="19">
        <f t="shared" si="130"/>
        <v>0</v>
      </c>
      <c r="AV87" s="19">
        <f t="shared" si="131"/>
        <v>0</v>
      </c>
      <c r="AW87" s="19">
        <f t="shared" si="132"/>
        <v>0</v>
      </c>
      <c r="AX87" s="19">
        <f t="shared" si="133"/>
        <v>0</v>
      </c>
      <c r="AY87" s="19">
        <f t="shared" si="134"/>
        <v>0</v>
      </c>
      <c r="AZ87" s="19">
        <f t="shared" si="135"/>
        <v>0</v>
      </c>
      <c r="BA87" s="19">
        <f t="shared" si="136"/>
        <v>0</v>
      </c>
      <c r="BB87" s="19">
        <f t="shared" si="137"/>
        <v>0</v>
      </c>
      <c r="BC87" s="19">
        <f t="shared" si="138"/>
        <v>0</v>
      </c>
      <c r="BD87" s="19">
        <f t="shared" si="139"/>
        <v>2.495163555926208</v>
      </c>
      <c r="BE87" s="19">
        <f t="shared" si="140"/>
        <v>0</v>
      </c>
      <c r="BG87" s="19" t="str">
        <f>VLOOKUP(C87,'cwt rel info'!$A$6:$AD$217,5,FALSE)</f>
        <v>LGA</v>
      </c>
      <c r="BH87" s="19" t="str">
        <f>VLOOKUP(C87,'cwt rel info'!$A$6:$AD$217,3,FALSE)</f>
        <v>subyearling</v>
      </c>
      <c r="BI87" s="18">
        <f>VLOOKUP(C87,'cwt rel info'!$A$6:$AD$217,4,FALSE)</f>
        <v>2017</v>
      </c>
      <c r="BJ87" s="18">
        <f t="shared" si="143"/>
        <v>5</v>
      </c>
      <c r="BK87" s="19">
        <f t="shared" si="141"/>
        <v>2.495163555926208</v>
      </c>
      <c r="BL87" s="19">
        <f t="shared" si="142"/>
        <v>0</v>
      </c>
      <c r="BM87" s="19"/>
      <c r="BN87" s="19"/>
      <c r="BO87" s="19"/>
      <c r="BP87" s="19"/>
    </row>
    <row r="88" spans="2:68" x14ac:dyDescent="0.35">
      <c r="B88" s="25" t="s">
        <v>9123</v>
      </c>
      <c r="C88" s="25">
        <f>VLOOKUP(B88,'hauled fish'!$K$3:$N$2391,4,FALSE)</f>
        <v>220258</v>
      </c>
      <c r="D88">
        <f>SUMIFS('hauled fish'!$Q$3:$Q$3207,'hauled fish'!$P$3:$P$3207,'hauled Hat'!D$4,'hauled fish'!$K$3:$K$3207,'hauled Hat'!$B88,'hauled fish'!$D$3:$D$3207,"M")</f>
        <v>0</v>
      </c>
      <c r="E88">
        <f>SUMIFS('hauled fish'!$Q$3:$Q$3207,'hauled fish'!$P$3:$P$3207,'hauled Hat'!E$4,'hauled fish'!$K$3:$K$3207,'hauled Hat'!$B88,'hauled fish'!$D$3:$D$3207,"M")</f>
        <v>0</v>
      </c>
      <c r="F88">
        <f>SUMIFS('hauled fish'!$Q$3:$Q$3207,'hauled fish'!$P$3:$P$3207,'hauled Hat'!F$4,'hauled fish'!$K$3:$K$3207,'hauled Hat'!$B88,'hauled fish'!$D$3:$D$3207,"M")</f>
        <v>0</v>
      </c>
      <c r="G88">
        <f>SUMIFS('hauled fish'!$Q$3:$Q$3207,'hauled fish'!$P$3:$P$3207,'hauled Hat'!G$4,'hauled fish'!$K$3:$K$3207,'hauled Hat'!$B88,'hauled fish'!$D$3:$D$3207,"M")</f>
        <v>0</v>
      </c>
      <c r="H88">
        <f>SUMIFS('hauled fish'!$Q$3:$Q$3207,'hauled fish'!$P$3:$P$3207,'hauled Hat'!H$4,'hauled fish'!$K$3:$K$3207,'hauled Hat'!$B88,'hauled fish'!$D$3:$D$3207,"M")</f>
        <v>0</v>
      </c>
      <c r="I88">
        <f>SUMIFS('hauled fish'!$Q$3:$Q$3207,'hauled fish'!$P$3:$P$3207,'hauled Hat'!I$4,'hauled fish'!$K$3:$K$3207,'hauled Hat'!$B88,'hauled fish'!$D$3:$D$3207,"M")</f>
        <v>0</v>
      </c>
      <c r="J88">
        <f>SUMIFS('hauled fish'!$Q$3:$Q$3207,'hauled fish'!$P$3:$P$3207,'hauled Hat'!J$4,'hauled fish'!$K$3:$K$3207,'hauled Hat'!$B88,'hauled fish'!$D$3:$D$3207,"M")</f>
        <v>0</v>
      </c>
      <c r="K88">
        <f>SUMIFS('hauled fish'!$Q$3:$Q$3207,'hauled fish'!$P$3:$P$3207,'hauled Hat'!K$4,'hauled fish'!$K$3:$K$3207,'hauled Hat'!$B88,'hauled fish'!$D$3:$D$3207,"M")</f>
        <v>0</v>
      </c>
      <c r="L88">
        <f>SUMIFS('hauled fish'!$Q$3:$Q$3207,'hauled fish'!$P$3:$P$3207,'hauled Hat'!L$4,'hauled fish'!$K$3:$K$3207,'hauled Hat'!$B88,'hauled fish'!$D$3:$D$3207,"M")</f>
        <v>1</v>
      </c>
      <c r="M88">
        <f>SUMIFS('hauled fish'!$Q$3:$Q$3207,'hauled fish'!$P$3:$P$3207,'hauled Hat'!M$4,'hauled fish'!$K$3:$K$3207,'hauled Hat'!$B88,'hauled fish'!$D$3:$D$3207,"M")</f>
        <v>1</v>
      </c>
      <c r="N88">
        <f>SUMIFS('hauled fish'!$Q$3:$Q$3207,'hauled fish'!$P$3:$P$3207,'hauled Hat'!N$4,'hauled fish'!$K$3:$K$3207,'hauled Hat'!$B88,'hauled fish'!$D$3:$D$3207,"M")</f>
        <v>0</v>
      </c>
      <c r="O88">
        <f>SUMIFS('hauled fish'!$Q$3:$Q$3207,'hauled fish'!$P$3:$P$3207,'hauled Hat'!O$4,'hauled fish'!$K$3:$K$3207,'hauled Hat'!$B88,'hauled fish'!$D$3:$D$3207,"M")</f>
        <v>0</v>
      </c>
      <c r="P88">
        <f>SUMIFS('hauled fish'!$Q$3:$Q$3207,'hauled fish'!$P$3:$P$3207,'hauled Hat'!P$4,'hauled fish'!$K$3:$K$3207,'hauled Hat'!$B88,'hauled fish'!$D$3:$D$3207,"M")</f>
        <v>0</v>
      </c>
      <c r="Q88" s="180">
        <f t="shared" si="100"/>
        <v>0</v>
      </c>
      <c r="R88" s="19">
        <f t="shared" si="101"/>
        <v>0</v>
      </c>
      <c r="S88" s="19">
        <f t="shared" si="102"/>
        <v>0</v>
      </c>
      <c r="T88" s="19">
        <f t="shared" si="103"/>
        <v>0</v>
      </c>
      <c r="U88" s="19">
        <f t="shared" si="104"/>
        <v>0</v>
      </c>
      <c r="V88" s="19">
        <f t="shared" si="105"/>
        <v>0</v>
      </c>
      <c r="W88" s="19">
        <f t="shared" si="106"/>
        <v>0</v>
      </c>
      <c r="X88" s="19">
        <f t="shared" si="107"/>
        <v>0</v>
      </c>
      <c r="Y88" s="19">
        <f t="shared" si="108"/>
        <v>1</v>
      </c>
      <c r="Z88" s="19">
        <f t="shared" si="109"/>
        <v>1.015625</v>
      </c>
      <c r="AA88" s="19">
        <f t="shared" si="110"/>
        <v>0</v>
      </c>
      <c r="AB88" s="19">
        <f t="shared" si="111"/>
        <v>0</v>
      </c>
      <c r="AC88" s="19">
        <f t="shared" si="112"/>
        <v>0</v>
      </c>
      <c r="AD88" s="15">
        <f>VLOOKUP('hauled Hat'!C88,'cwt rel info'!$A$6:$AD$217,26,FALSE)</f>
        <v>0.44720760335156845</v>
      </c>
      <c r="AE88" s="19">
        <f t="shared" si="115"/>
        <v>0</v>
      </c>
      <c r="AF88" s="19">
        <f t="shared" si="116"/>
        <v>0</v>
      </c>
      <c r="AG88" s="19">
        <f t="shared" si="117"/>
        <v>0</v>
      </c>
      <c r="AH88" s="19">
        <f t="shared" si="118"/>
        <v>0</v>
      </c>
      <c r="AI88" s="19">
        <f t="shared" si="119"/>
        <v>0</v>
      </c>
      <c r="AJ88" s="19">
        <f t="shared" si="120"/>
        <v>0</v>
      </c>
      <c r="AK88" s="19">
        <f t="shared" si="121"/>
        <v>0</v>
      </c>
      <c r="AL88" s="19">
        <f t="shared" si="122"/>
        <v>0</v>
      </c>
      <c r="AM88" s="19">
        <f t="shared" si="123"/>
        <v>1.2360979386431821</v>
      </c>
      <c r="AN88" s="19">
        <f t="shared" si="124"/>
        <v>1.2554119689344818</v>
      </c>
      <c r="AO88" s="19">
        <f t="shared" si="125"/>
        <v>0</v>
      </c>
      <c r="AP88" s="19">
        <f t="shared" si="126"/>
        <v>0</v>
      </c>
      <c r="AQ88" s="19">
        <f t="shared" si="127"/>
        <v>0</v>
      </c>
      <c r="AS88" s="19">
        <f t="shared" si="128"/>
        <v>0</v>
      </c>
      <c r="AT88" s="19">
        <f t="shared" si="129"/>
        <v>0</v>
      </c>
      <c r="AU88" s="19">
        <f t="shared" si="130"/>
        <v>0</v>
      </c>
      <c r="AV88" s="19">
        <f t="shared" si="131"/>
        <v>0</v>
      </c>
      <c r="AW88" s="19">
        <f t="shared" si="132"/>
        <v>0</v>
      </c>
      <c r="AX88" s="19">
        <f t="shared" si="133"/>
        <v>0</v>
      </c>
      <c r="AY88" s="19">
        <f t="shared" si="134"/>
        <v>0</v>
      </c>
      <c r="AZ88" s="19">
        <f t="shared" si="135"/>
        <v>0</v>
      </c>
      <c r="BA88" s="19">
        <f t="shared" si="136"/>
        <v>2.2862596239087081</v>
      </c>
      <c r="BB88" s="19">
        <f t="shared" si="137"/>
        <v>2.2360139279268769</v>
      </c>
      <c r="BC88" s="19">
        <f t="shared" si="138"/>
        <v>0</v>
      </c>
      <c r="BD88" s="19">
        <f t="shared" si="139"/>
        <v>0</v>
      </c>
      <c r="BE88" s="19">
        <f t="shared" si="140"/>
        <v>0</v>
      </c>
      <c r="BG88" s="19" t="str">
        <f>VLOOKUP(C88,'cwt rel info'!$A$6:$AD$217,5,FALSE)</f>
        <v>NLVA</v>
      </c>
      <c r="BH88" s="19" t="str">
        <f>VLOOKUP(C88,'cwt rel info'!$A$6:$AD$217,3,FALSE)</f>
        <v>subyearling</v>
      </c>
      <c r="BI88" s="18">
        <f>VLOOKUP(C88,'cwt rel info'!$A$6:$AD$217,4,FALSE)</f>
        <v>2017</v>
      </c>
      <c r="BJ88" s="18">
        <f t="shared" si="143"/>
        <v>5</v>
      </c>
      <c r="BK88" s="19">
        <f t="shared" si="141"/>
        <v>4.5222735518355854</v>
      </c>
      <c r="BL88" s="19">
        <f t="shared" si="142"/>
        <v>0</v>
      </c>
      <c r="BM88" s="19"/>
      <c r="BN88" s="19"/>
      <c r="BO88" s="19"/>
      <c r="BP88" s="19"/>
    </row>
    <row r="89" spans="2:68" x14ac:dyDescent="0.35">
      <c r="B89" s="25" t="s">
        <v>9124</v>
      </c>
      <c r="C89" s="25">
        <f>VLOOKUP(B89,'hauled fish'!$K$3:$N$2391,4,FALSE)</f>
        <v>220266</v>
      </c>
      <c r="D89">
        <f>SUMIFS('hauled fish'!$Q$3:$Q$3207,'hauled fish'!$P$3:$P$3207,'hauled Hat'!D$4,'hauled fish'!$K$3:$K$3207,'hauled Hat'!$B89,'hauled fish'!$D$3:$D$3207,"M")</f>
        <v>0</v>
      </c>
      <c r="E89">
        <f>SUMIFS('hauled fish'!$Q$3:$Q$3207,'hauled fish'!$P$3:$P$3207,'hauled Hat'!E$4,'hauled fish'!$K$3:$K$3207,'hauled Hat'!$B89,'hauled fish'!$D$3:$D$3207,"M")</f>
        <v>0</v>
      </c>
      <c r="F89">
        <f>SUMIFS('hauled fish'!$Q$3:$Q$3207,'hauled fish'!$P$3:$P$3207,'hauled Hat'!F$4,'hauled fish'!$K$3:$K$3207,'hauled Hat'!$B89,'hauled fish'!$D$3:$D$3207,"M")</f>
        <v>0</v>
      </c>
      <c r="G89">
        <f>SUMIFS('hauled fish'!$Q$3:$Q$3207,'hauled fish'!$P$3:$P$3207,'hauled Hat'!G$4,'hauled fish'!$K$3:$K$3207,'hauled Hat'!$B89,'hauled fish'!$D$3:$D$3207,"M")</f>
        <v>0</v>
      </c>
      <c r="H89">
        <f>SUMIFS('hauled fish'!$Q$3:$Q$3207,'hauled fish'!$P$3:$P$3207,'hauled Hat'!H$4,'hauled fish'!$K$3:$K$3207,'hauled Hat'!$B89,'hauled fish'!$D$3:$D$3207,"M")</f>
        <v>0</v>
      </c>
      <c r="I89">
        <f>SUMIFS('hauled fish'!$Q$3:$Q$3207,'hauled fish'!$P$3:$P$3207,'hauled Hat'!I$4,'hauled fish'!$K$3:$K$3207,'hauled Hat'!$B89,'hauled fish'!$D$3:$D$3207,"M")</f>
        <v>0</v>
      </c>
      <c r="J89">
        <f>SUMIFS('hauled fish'!$Q$3:$Q$3207,'hauled fish'!$P$3:$P$3207,'hauled Hat'!J$4,'hauled fish'!$K$3:$K$3207,'hauled Hat'!$B89,'hauled fish'!$D$3:$D$3207,"M")</f>
        <v>0</v>
      </c>
      <c r="K89">
        <f>SUMIFS('hauled fish'!$Q$3:$Q$3207,'hauled fish'!$P$3:$P$3207,'hauled Hat'!K$4,'hauled fish'!$K$3:$K$3207,'hauled Hat'!$B89,'hauled fish'!$D$3:$D$3207,"M")</f>
        <v>0</v>
      </c>
      <c r="L89">
        <f>SUMIFS('hauled fish'!$Q$3:$Q$3207,'hauled fish'!$P$3:$P$3207,'hauled Hat'!L$4,'hauled fish'!$K$3:$K$3207,'hauled Hat'!$B89,'hauled fish'!$D$3:$D$3207,"M")</f>
        <v>0</v>
      </c>
      <c r="M89">
        <f>SUMIFS('hauled fish'!$Q$3:$Q$3207,'hauled fish'!$P$3:$P$3207,'hauled Hat'!M$4,'hauled fish'!$K$3:$K$3207,'hauled Hat'!$B89,'hauled fish'!$D$3:$D$3207,"M")</f>
        <v>0</v>
      </c>
      <c r="N89">
        <f>SUMIFS('hauled fish'!$Q$3:$Q$3207,'hauled fish'!$P$3:$P$3207,'hauled Hat'!N$4,'hauled fish'!$K$3:$K$3207,'hauled Hat'!$B89,'hauled fish'!$D$3:$D$3207,"M")</f>
        <v>0</v>
      </c>
      <c r="O89">
        <f>SUMIFS('hauled fish'!$Q$3:$Q$3207,'hauled fish'!$P$3:$P$3207,'hauled Hat'!O$4,'hauled fish'!$K$3:$K$3207,'hauled Hat'!$B89,'hauled fish'!$D$3:$D$3207,"M")</f>
        <v>1</v>
      </c>
      <c r="P89">
        <f>SUMIFS('hauled fish'!$Q$3:$Q$3207,'hauled fish'!$P$3:$P$3207,'hauled Hat'!P$4,'hauled fish'!$K$3:$K$3207,'hauled Hat'!$B89,'hauled fish'!$D$3:$D$3207,"M")</f>
        <v>0</v>
      </c>
      <c r="Q89" s="180">
        <f t="shared" si="100"/>
        <v>0</v>
      </c>
      <c r="R89" s="19">
        <f t="shared" si="101"/>
        <v>0</v>
      </c>
      <c r="S89" s="19">
        <f t="shared" si="102"/>
        <v>0</v>
      </c>
      <c r="T89" s="19">
        <f t="shared" si="103"/>
        <v>0</v>
      </c>
      <c r="U89" s="19">
        <f t="shared" si="104"/>
        <v>0</v>
      </c>
      <c r="V89" s="19">
        <f t="shared" si="105"/>
        <v>0</v>
      </c>
      <c r="W89" s="19">
        <f t="shared" si="106"/>
        <v>0</v>
      </c>
      <c r="X89" s="19">
        <f t="shared" si="107"/>
        <v>0</v>
      </c>
      <c r="Y89" s="19">
        <f t="shared" si="108"/>
        <v>0</v>
      </c>
      <c r="Z89" s="19">
        <f t="shared" si="109"/>
        <v>0</v>
      </c>
      <c r="AA89" s="19">
        <f t="shared" si="110"/>
        <v>0</v>
      </c>
      <c r="AB89" s="19">
        <f t="shared" si="111"/>
        <v>1.04</v>
      </c>
      <c r="AC89" s="19">
        <f t="shared" si="112"/>
        <v>0</v>
      </c>
      <c r="AD89" s="15">
        <f>VLOOKUP('hauled Hat'!C89,'cwt rel info'!$A$6:$AD$217,26,FALSE)</f>
        <v>0.16234809206268905</v>
      </c>
      <c r="AE89" s="19">
        <f t="shared" si="115"/>
        <v>0</v>
      </c>
      <c r="AF89" s="19">
        <f t="shared" si="116"/>
        <v>0</v>
      </c>
      <c r="AG89" s="19">
        <f t="shared" si="117"/>
        <v>0</v>
      </c>
      <c r="AH89" s="19">
        <f t="shared" si="118"/>
        <v>0</v>
      </c>
      <c r="AI89" s="19">
        <f t="shared" si="119"/>
        <v>0</v>
      </c>
      <c r="AJ89" s="19">
        <f t="shared" si="120"/>
        <v>0</v>
      </c>
      <c r="AK89" s="19">
        <f t="shared" si="121"/>
        <v>0</v>
      </c>
      <c r="AL89" s="19">
        <f t="shared" si="122"/>
        <v>0</v>
      </c>
      <c r="AM89" s="19">
        <f t="shared" si="123"/>
        <v>0</v>
      </c>
      <c r="AN89" s="19">
        <f t="shared" si="124"/>
        <v>0</v>
      </c>
      <c r="AO89" s="19">
        <f t="shared" si="125"/>
        <v>0</v>
      </c>
      <c r="AP89" s="19">
        <f t="shared" si="126"/>
        <v>5.3659884337810064</v>
      </c>
      <c r="AQ89" s="19">
        <f t="shared" si="127"/>
        <v>0</v>
      </c>
      <c r="AS89" s="19">
        <f t="shared" si="128"/>
        <v>0</v>
      </c>
      <c r="AT89" s="19">
        <f t="shared" si="129"/>
        <v>0</v>
      </c>
      <c r="AU89" s="19">
        <f t="shared" si="130"/>
        <v>0</v>
      </c>
      <c r="AV89" s="19">
        <f t="shared" si="131"/>
        <v>0</v>
      </c>
      <c r="AW89" s="19">
        <f t="shared" si="132"/>
        <v>0</v>
      </c>
      <c r="AX89" s="19">
        <f t="shared" si="133"/>
        <v>0</v>
      </c>
      <c r="AY89" s="19">
        <f t="shared" si="134"/>
        <v>0</v>
      </c>
      <c r="AZ89" s="19">
        <f t="shared" si="135"/>
        <v>0</v>
      </c>
      <c r="BA89" s="19">
        <f t="shared" si="136"/>
        <v>0</v>
      </c>
      <c r="BB89" s="19">
        <f t="shared" si="137"/>
        <v>0</v>
      </c>
      <c r="BC89" s="19">
        <f t="shared" si="138"/>
        <v>0</v>
      </c>
      <c r="BD89" s="19">
        <f t="shared" si="139"/>
        <v>4.8812442235061475</v>
      </c>
      <c r="BE89" s="19">
        <f t="shared" si="140"/>
        <v>0</v>
      </c>
      <c r="BG89" s="19" t="str">
        <f>VLOOKUP(C89,'cwt rel info'!$A$6:$AD$217,5,FALSE)</f>
        <v>NPTH</v>
      </c>
      <c r="BH89" s="19" t="str">
        <f>VLOOKUP(C89,'cwt rel info'!$A$6:$AD$217,3,FALSE)</f>
        <v>subyearling</v>
      </c>
      <c r="BI89" s="18">
        <f>VLOOKUP(C89,'cwt rel info'!$A$6:$AD$217,4,FALSE)</f>
        <v>2017</v>
      </c>
      <c r="BJ89" s="18">
        <f t="shared" si="143"/>
        <v>5</v>
      </c>
      <c r="BK89" s="19">
        <f t="shared" si="141"/>
        <v>4.8812442235061475</v>
      </c>
      <c r="BL89" s="19">
        <f t="shared" si="142"/>
        <v>0</v>
      </c>
      <c r="BM89" s="19"/>
      <c r="BN89" s="19"/>
      <c r="BO89" s="19"/>
      <c r="BP89" s="19"/>
    </row>
    <row r="90" spans="2:68" x14ac:dyDescent="0.35">
      <c r="B90" s="25" t="s">
        <v>9113</v>
      </c>
      <c r="C90" s="25">
        <f>VLOOKUP(B90,'hauled fish'!$K$3:$N$2391,4,FALSE)</f>
        <v>220269</v>
      </c>
      <c r="D90">
        <f>SUMIFS('hauled fish'!$Q$3:$Q$3207,'hauled fish'!$P$3:$P$3207,'hauled Hat'!D$4,'hauled fish'!$K$3:$K$3207,'hauled Hat'!$B90,'hauled fish'!$D$3:$D$3207,"M")</f>
        <v>0</v>
      </c>
      <c r="E90">
        <f>SUMIFS('hauled fish'!$Q$3:$Q$3207,'hauled fish'!$P$3:$P$3207,'hauled Hat'!E$4,'hauled fish'!$K$3:$K$3207,'hauled Hat'!$B90,'hauled fish'!$D$3:$D$3207,"M")</f>
        <v>0</v>
      </c>
      <c r="F90">
        <f>SUMIFS('hauled fish'!$Q$3:$Q$3207,'hauled fish'!$P$3:$P$3207,'hauled Hat'!F$4,'hauled fish'!$K$3:$K$3207,'hauled Hat'!$B90,'hauled fish'!$D$3:$D$3207,"M")</f>
        <v>0</v>
      </c>
      <c r="G90">
        <f>SUMIFS('hauled fish'!$Q$3:$Q$3207,'hauled fish'!$P$3:$P$3207,'hauled Hat'!G$4,'hauled fish'!$K$3:$K$3207,'hauled Hat'!$B90,'hauled fish'!$D$3:$D$3207,"M")</f>
        <v>0</v>
      </c>
      <c r="H90">
        <f>SUMIFS('hauled fish'!$Q$3:$Q$3207,'hauled fish'!$P$3:$P$3207,'hauled Hat'!H$4,'hauled fish'!$K$3:$K$3207,'hauled Hat'!$B90,'hauled fish'!$D$3:$D$3207,"M")</f>
        <v>0</v>
      </c>
      <c r="I90">
        <f>SUMIFS('hauled fish'!$Q$3:$Q$3207,'hauled fish'!$P$3:$P$3207,'hauled Hat'!I$4,'hauled fish'!$K$3:$K$3207,'hauled Hat'!$B90,'hauled fish'!$D$3:$D$3207,"M")</f>
        <v>0</v>
      </c>
      <c r="J90">
        <f>SUMIFS('hauled fish'!$Q$3:$Q$3207,'hauled fish'!$P$3:$P$3207,'hauled Hat'!J$4,'hauled fish'!$K$3:$K$3207,'hauled Hat'!$B90,'hauled fish'!$D$3:$D$3207,"M")</f>
        <v>0</v>
      </c>
      <c r="K90">
        <f>SUMIFS('hauled fish'!$Q$3:$Q$3207,'hauled fish'!$P$3:$P$3207,'hauled Hat'!K$4,'hauled fish'!$K$3:$K$3207,'hauled Hat'!$B90,'hauled fish'!$D$3:$D$3207,"M")</f>
        <v>3</v>
      </c>
      <c r="L90">
        <f>SUMIFS('hauled fish'!$Q$3:$Q$3207,'hauled fish'!$P$3:$P$3207,'hauled Hat'!L$4,'hauled fish'!$K$3:$K$3207,'hauled Hat'!$B90,'hauled fish'!$D$3:$D$3207,"M")</f>
        <v>5</v>
      </c>
      <c r="M90">
        <f>SUMIFS('hauled fish'!$Q$3:$Q$3207,'hauled fish'!$P$3:$P$3207,'hauled Hat'!M$4,'hauled fish'!$K$3:$K$3207,'hauled Hat'!$B90,'hauled fish'!$D$3:$D$3207,"M")</f>
        <v>5</v>
      </c>
      <c r="N90">
        <f>SUMIFS('hauled fish'!$Q$3:$Q$3207,'hauled fish'!$P$3:$P$3207,'hauled Hat'!N$4,'hauled fish'!$K$3:$K$3207,'hauled Hat'!$B90,'hauled fish'!$D$3:$D$3207,"M")</f>
        <v>4</v>
      </c>
      <c r="O90">
        <f>SUMIFS('hauled fish'!$Q$3:$Q$3207,'hauled fish'!$P$3:$P$3207,'hauled Hat'!O$4,'hauled fish'!$K$3:$K$3207,'hauled Hat'!$B90,'hauled fish'!$D$3:$D$3207,"M")</f>
        <v>2</v>
      </c>
      <c r="P90">
        <f>SUMIFS('hauled fish'!$Q$3:$Q$3207,'hauled fish'!$P$3:$P$3207,'hauled Hat'!P$4,'hauled fish'!$K$3:$K$3207,'hauled Hat'!$B90,'hauled fish'!$D$3:$D$3207,"M")</f>
        <v>0</v>
      </c>
      <c r="Q90" s="180">
        <f t="shared" si="100"/>
        <v>0</v>
      </c>
      <c r="R90" s="19">
        <f t="shared" si="101"/>
        <v>0</v>
      </c>
      <c r="S90" s="19">
        <f t="shared" si="102"/>
        <v>0</v>
      </c>
      <c r="T90" s="19">
        <f t="shared" si="103"/>
        <v>0</v>
      </c>
      <c r="U90" s="19">
        <f t="shared" si="104"/>
        <v>0</v>
      </c>
      <c r="V90" s="19">
        <f t="shared" si="105"/>
        <v>0</v>
      </c>
      <c r="W90" s="19">
        <f t="shared" si="106"/>
        <v>0</v>
      </c>
      <c r="X90" s="19">
        <f t="shared" si="107"/>
        <v>3.072289156626506</v>
      </c>
      <c r="Y90" s="19">
        <f t="shared" si="108"/>
        <v>5</v>
      </c>
      <c r="Z90" s="19">
        <f t="shared" si="109"/>
        <v>5.078125</v>
      </c>
      <c r="AA90" s="19">
        <f t="shared" si="110"/>
        <v>4</v>
      </c>
      <c r="AB90" s="19">
        <f t="shared" si="111"/>
        <v>2.08</v>
      </c>
      <c r="AC90" s="19">
        <f t="shared" si="112"/>
        <v>0</v>
      </c>
      <c r="AD90" s="15">
        <f>VLOOKUP('hauled Hat'!C90,'cwt rel info'!$A$6:$AD$217,26,FALSE)</f>
        <v>0.37554375662787931</v>
      </c>
      <c r="AE90" s="19">
        <f t="shared" si="115"/>
        <v>0</v>
      </c>
      <c r="AF90" s="19">
        <f t="shared" si="116"/>
        <v>0</v>
      </c>
      <c r="AG90" s="19">
        <f t="shared" si="117"/>
        <v>0</v>
      </c>
      <c r="AH90" s="19">
        <f t="shared" si="118"/>
        <v>0</v>
      </c>
      <c r="AI90" s="19">
        <f t="shared" si="119"/>
        <v>0</v>
      </c>
      <c r="AJ90" s="19">
        <f t="shared" si="120"/>
        <v>0</v>
      </c>
      <c r="AK90" s="19">
        <f t="shared" si="121"/>
        <v>0</v>
      </c>
      <c r="AL90" s="19">
        <f t="shared" si="122"/>
        <v>5.1086194656163908</v>
      </c>
      <c r="AM90" s="19">
        <f t="shared" si="123"/>
        <v>8.3140277577678532</v>
      </c>
      <c r="AN90" s="19">
        <f t="shared" si="124"/>
        <v>8.4439344414829751</v>
      </c>
      <c r="AO90" s="19">
        <f t="shared" si="125"/>
        <v>6.6512222062142818</v>
      </c>
      <c r="AP90" s="19">
        <f t="shared" si="126"/>
        <v>3.4586355472314265</v>
      </c>
      <c r="AQ90" s="19">
        <f t="shared" si="127"/>
        <v>0</v>
      </c>
      <c r="AS90" s="19">
        <f t="shared" si="128"/>
        <v>0</v>
      </c>
      <c r="AT90" s="19">
        <f t="shared" si="129"/>
        <v>0</v>
      </c>
      <c r="AU90" s="19">
        <f t="shared" si="130"/>
        <v>0</v>
      </c>
      <c r="AV90" s="19">
        <f t="shared" si="131"/>
        <v>0</v>
      </c>
      <c r="AW90" s="19">
        <f t="shared" si="132"/>
        <v>0</v>
      </c>
      <c r="AX90" s="19">
        <f t="shared" si="133"/>
        <v>0</v>
      </c>
      <c r="AY90" s="19">
        <f t="shared" si="134"/>
        <v>0</v>
      </c>
      <c r="AZ90" s="19">
        <f t="shared" si="135"/>
        <v>7.6672472432243151</v>
      </c>
      <c r="BA90" s="19">
        <f t="shared" si="136"/>
        <v>13.651416592937155</v>
      </c>
      <c r="BB90" s="19">
        <f t="shared" si="137"/>
        <v>13.286493532022526</v>
      </c>
      <c r="BC90" s="19">
        <f t="shared" si="138"/>
        <v>8.6501531622229084</v>
      </c>
      <c r="BD90" s="19">
        <f t="shared" si="139"/>
        <v>4.5558651609046574</v>
      </c>
      <c r="BE90" s="19">
        <f t="shared" si="140"/>
        <v>0</v>
      </c>
      <c r="BG90" s="19" t="str">
        <f>VLOOKUP(C90,'cwt rel info'!$A$6:$AD$217,5,FALSE)</f>
        <v>LGA</v>
      </c>
      <c r="BH90" s="19" t="str">
        <f>VLOOKUP(C90,'cwt rel info'!$A$6:$AD$217,3,FALSE)</f>
        <v>subyearling</v>
      </c>
      <c r="BI90" s="18">
        <f>VLOOKUP(C90,'cwt rel info'!$A$6:$AD$217,4,FALSE)</f>
        <v>2018</v>
      </c>
      <c r="BJ90" s="18">
        <f t="shared" si="143"/>
        <v>4</v>
      </c>
      <c r="BK90" s="19">
        <f t="shared" si="141"/>
        <v>47.811175691311561</v>
      </c>
      <c r="BL90" s="19">
        <f t="shared" si="142"/>
        <v>0</v>
      </c>
      <c r="BM90" s="19"/>
      <c r="BN90" s="19"/>
      <c r="BO90" s="19"/>
      <c r="BP90" s="19"/>
    </row>
    <row r="91" spans="2:68" x14ac:dyDescent="0.35">
      <c r="B91" s="25" t="s">
        <v>9115</v>
      </c>
      <c r="C91" s="25">
        <f>VLOOKUP(B91,'hauled fish'!$K$3:$N$2391,4,FALSE)</f>
        <v>220270</v>
      </c>
      <c r="D91">
        <f>SUMIFS('hauled fish'!$Q$3:$Q$3207,'hauled fish'!$P$3:$P$3207,'hauled Hat'!D$4,'hauled fish'!$K$3:$K$3207,'hauled Hat'!$B91,'hauled fish'!$D$3:$D$3207,"M")</f>
        <v>0</v>
      </c>
      <c r="E91">
        <f>SUMIFS('hauled fish'!$Q$3:$Q$3207,'hauled fish'!$P$3:$P$3207,'hauled Hat'!E$4,'hauled fish'!$K$3:$K$3207,'hauled Hat'!$B91,'hauled fish'!$D$3:$D$3207,"M")</f>
        <v>0</v>
      </c>
      <c r="F91">
        <f>SUMIFS('hauled fish'!$Q$3:$Q$3207,'hauled fish'!$P$3:$P$3207,'hauled Hat'!F$4,'hauled fish'!$K$3:$K$3207,'hauled Hat'!$B91,'hauled fish'!$D$3:$D$3207,"M")</f>
        <v>0</v>
      </c>
      <c r="G91">
        <f>SUMIFS('hauled fish'!$Q$3:$Q$3207,'hauled fish'!$P$3:$P$3207,'hauled Hat'!G$4,'hauled fish'!$K$3:$K$3207,'hauled Hat'!$B91,'hauled fish'!$D$3:$D$3207,"M")</f>
        <v>0</v>
      </c>
      <c r="H91">
        <f>SUMIFS('hauled fish'!$Q$3:$Q$3207,'hauled fish'!$P$3:$P$3207,'hauled Hat'!H$4,'hauled fish'!$K$3:$K$3207,'hauled Hat'!$B91,'hauled fish'!$D$3:$D$3207,"M")</f>
        <v>0</v>
      </c>
      <c r="I91">
        <f>SUMIFS('hauled fish'!$Q$3:$Q$3207,'hauled fish'!$P$3:$P$3207,'hauled Hat'!I$4,'hauled fish'!$K$3:$K$3207,'hauled Hat'!$B91,'hauled fish'!$D$3:$D$3207,"M")</f>
        <v>0</v>
      </c>
      <c r="J91">
        <f>SUMIFS('hauled fish'!$Q$3:$Q$3207,'hauled fish'!$P$3:$P$3207,'hauled Hat'!J$4,'hauled fish'!$K$3:$K$3207,'hauled Hat'!$B91,'hauled fish'!$D$3:$D$3207,"M")</f>
        <v>1</v>
      </c>
      <c r="K91">
        <f>SUMIFS('hauled fish'!$Q$3:$Q$3207,'hauled fish'!$P$3:$P$3207,'hauled Hat'!K$4,'hauled fish'!$K$3:$K$3207,'hauled Hat'!$B91,'hauled fish'!$D$3:$D$3207,"M")</f>
        <v>1</v>
      </c>
      <c r="L91">
        <f>SUMIFS('hauled fish'!$Q$3:$Q$3207,'hauled fish'!$P$3:$P$3207,'hauled Hat'!L$4,'hauled fish'!$K$3:$K$3207,'hauled Hat'!$B91,'hauled fish'!$D$3:$D$3207,"M")</f>
        <v>0</v>
      </c>
      <c r="M91">
        <f>SUMIFS('hauled fish'!$Q$3:$Q$3207,'hauled fish'!$P$3:$P$3207,'hauled Hat'!M$4,'hauled fish'!$K$3:$K$3207,'hauled Hat'!$B91,'hauled fish'!$D$3:$D$3207,"M")</f>
        <v>0</v>
      </c>
      <c r="N91">
        <f>SUMIFS('hauled fish'!$Q$3:$Q$3207,'hauled fish'!$P$3:$P$3207,'hauled Hat'!N$4,'hauled fish'!$K$3:$K$3207,'hauled Hat'!$B91,'hauled fish'!$D$3:$D$3207,"M")</f>
        <v>0</v>
      </c>
      <c r="O91">
        <f>SUMIFS('hauled fish'!$Q$3:$Q$3207,'hauled fish'!$P$3:$P$3207,'hauled Hat'!O$4,'hauled fish'!$K$3:$K$3207,'hauled Hat'!$B91,'hauled fish'!$D$3:$D$3207,"M")</f>
        <v>3</v>
      </c>
      <c r="P91">
        <f>SUMIFS('hauled fish'!$Q$3:$Q$3207,'hauled fish'!$P$3:$P$3207,'hauled Hat'!P$4,'hauled fish'!$K$3:$K$3207,'hauled Hat'!$B91,'hauled fish'!$D$3:$D$3207,"M")</f>
        <v>0</v>
      </c>
      <c r="Q91" s="180">
        <f t="shared" si="100"/>
        <v>0</v>
      </c>
      <c r="R91" s="19">
        <f t="shared" si="101"/>
        <v>0</v>
      </c>
      <c r="S91" s="19">
        <f t="shared" si="102"/>
        <v>0</v>
      </c>
      <c r="T91" s="19">
        <f t="shared" si="103"/>
        <v>0</v>
      </c>
      <c r="U91" s="19">
        <f t="shared" si="104"/>
        <v>0</v>
      </c>
      <c r="V91" s="19">
        <f t="shared" si="105"/>
        <v>0</v>
      </c>
      <c r="W91" s="19">
        <f t="shared" si="106"/>
        <v>1.0428571428571429</v>
      </c>
      <c r="X91" s="19">
        <f t="shared" si="107"/>
        <v>1.0240963855421688</v>
      </c>
      <c r="Y91" s="19">
        <f t="shared" si="108"/>
        <v>0</v>
      </c>
      <c r="Z91" s="19">
        <f t="shared" si="109"/>
        <v>0</v>
      </c>
      <c r="AA91" s="19">
        <f t="shared" si="110"/>
        <v>0</v>
      </c>
      <c r="AB91" s="19">
        <f t="shared" si="111"/>
        <v>3.12</v>
      </c>
      <c r="AC91" s="19">
        <f t="shared" si="112"/>
        <v>0</v>
      </c>
      <c r="AD91" s="15">
        <f>VLOOKUP('hauled Hat'!C91,'cwt rel info'!$A$6:$AD$217,26,FALSE)</f>
        <v>0.44446794916073773</v>
      </c>
      <c r="AE91" s="19">
        <f t="shared" si="115"/>
        <v>0</v>
      </c>
      <c r="AF91" s="19">
        <f t="shared" si="116"/>
        <v>0</v>
      </c>
      <c r="AG91" s="19">
        <f t="shared" si="117"/>
        <v>0</v>
      </c>
      <c r="AH91" s="19">
        <f t="shared" si="118"/>
        <v>0</v>
      </c>
      <c r="AI91" s="19">
        <f t="shared" si="119"/>
        <v>0</v>
      </c>
      <c r="AJ91" s="19">
        <f t="shared" si="120"/>
        <v>0</v>
      </c>
      <c r="AK91" s="19">
        <f t="shared" si="121"/>
        <v>1.3034473428235631</v>
      </c>
      <c r="AL91" s="19">
        <f t="shared" si="122"/>
        <v>1.2799986284535732</v>
      </c>
      <c r="AM91" s="19">
        <f t="shared" si="123"/>
        <v>0</v>
      </c>
      <c r="AN91" s="19">
        <f t="shared" si="124"/>
        <v>0</v>
      </c>
      <c r="AO91" s="19">
        <f t="shared" si="125"/>
        <v>0</v>
      </c>
      <c r="AP91" s="19">
        <f t="shared" si="126"/>
        <v>3.8996287626392623</v>
      </c>
      <c r="AQ91" s="19">
        <f t="shared" si="127"/>
        <v>0</v>
      </c>
      <c r="AS91" s="19">
        <f t="shared" si="128"/>
        <v>0</v>
      </c>
      <c r="AT91" s="19">
        <f t="shared" si="129"/>
        <v>0</v>
      </c>
      <c r="AU91" s="19">
        <f t="shared" si="130"/>
        <v>0</v>
      </c>
      <c r="AV91" s="19">
        <f t="shared" si="131"/>
        <v>0</v>
      </c>
      <c r="AW91" s="19">
        <f t="shared" si="132"/>
        <v>0</v>
      </c>
      <c r="AX91" s="19">
        <f t="shared" si="133"/>
        <v>0</v>
      </c>
      <c r="AY91" s="19">
        <f t="shared" si="134"/>
        <v>1.3056169495159047</v>
      </c>
      <c r="AZ91" s="19">
        <f t="shared" si="135"/>
        <v>2.1753937347052075</v>
      </c>
      <c r="BA91" s="19">
        <f t="shared" si="136"/>
        <v>0</v>
      </c>
      <c r="BB91" s="19">
        <f t="shared" si="137"/>
        <v>0</v>
      </c>
      <c r="BC91" s="19">
        <f t="shared" si="138"/>
        <v>0</v>
      </c>
      <c r="BD91" s="19">
        <f t="shared" si="139"/>
        <v>5.9115502694722775</v>
      </c>
      <c r="BE91" s="19">
        <f t="shared" si="140"/>
        <v>0</v>
      </c>
      <c r="BG91" s="19" t="str">
        <f>VLOOKUP(C91,'cwt rel info'!$A$6:$AD$217,5,FALSE)</f>
        <v>NLVA</v>
      </c>
      <c r="BH91" s="19" t="str">
        <f>VLOOKUP(C91,'cwt rel info'!$A$6:$AD$217,3,FALSE)</f>
        <v>subyearling</v>
      </c>
      <c r="BI91" s="18">
        <f>VLOOKUP(C91,'cwt rel info'!$A$6:$AD$217,4,FALSE)</f>
        <v>2018</v>
      </c>
      <c r="BJ91" s="18">
        <f t="shared" si="143"/>
        <v>4</v>
      </c>
      <c r="BK91" s="19">
        <f t="shared" si="141"/>
        <v>9.3925609536933905</v>
      </c>
      <c r="BL91" s="19">
        <f t="shared" si="142"/>
        <v>0</v>
      </c>
      <c r="BM91" s="19"/>
      <c r="BN91" s="19"/>
      <c r="BO91" s="19"/>
      <c r="BP91" s="19"/>
    </row>
    <row r="92" spans="2:68" x14ac:dyDescent="0.35">
      <c r="B92" s="25" t="s">
        <v>9108</v>
      </c>
      <c r="C92" s="25">
        <f>VLOOKUP(B92,'hauled fish'!$K$3:$N$2391,4,FALSE)</f>
        <v>220272</v>
      </c>
      <c r="D92">
        <f>SUMIFS('hauled fish'!$Q$3:$Q$3207,'hauled fish'!$P$3:$P$3207,'hauled Hat'!D$4,'hauled fish'!$K$3:$K$3207,'hauled Hat'!$B92,'hauled fish'!$D$3:$D$3207,"M")</f>
        <v>0</v>
      </c>
      <c r="E92">
        <f>SUMIFS('hauled fish'!$Q$3:$Q$3207,'hauled fish'!$P$3:$P$3207,'hauled Hat'!E$4,'hauled fish'!$K$3:$K$3207,'hauled Hat'!$B92,'hauled fish'!$D$3:$D$3207,"M")</f>
        <v>0</v>
      </c>
      <c r="F92">
        <f>SUMIFS('hauled fish'!$Q$3:$Q$3207,'hauled fish'!$P$3:$P$3207,'hauled Hat'!F$4,'hauled fish'!$K$3:$K$3207,'hauled Hat'!$B92,'hauled fish'!$D$3:$D$3207,"M")</f>
        <v>0</v>
      </c>
      <c r="G92">
        <f>SUMIFS('hauled fish'!$Q$3:$Q$3207,'hauled fish'!$P$3:$P$3207,'hauled Hat'!G$4,'hauled fish'!$K$3:$K$3207,'hauled Hat'!$B92,'hauled fish'!$D$3:$D$3207,"M")</f>
        <v>0</v>
      </c>
      <c r="H92">
        <f>SUMIFS('hauled fish'!$Q$3:$Q$3207,'hauled fish'!$P$3:$P$3207,'hauled Hat'!H$4,'hauled fish'!$K$3:$K$3207,'hauled Hat'!$B92,'hauled fish'!$D$3:$D$3207,"M")</f>
        <v>0</v>
      </c>
      <c r="I92">
        <f>SUMIFS('hauled fish'!$Q$3:$Q$3207,'hauled fish'!$P$3:$P$3207,'hauled Hat'!I$4,'hauled fish'!$K$3:$K$3207,'hauled Hat'!$B92,'hauled fish'!$D$3:$D$3207,"M")</f>
        <v>0</v>
      </c>
      <c r="J92">
        <f>SUMIFS('hauled fish'!$Q$3:$Q$3207,'hauled fish'!$P$3:$P$3207,'hauled Hat'!J$4,'hauled fish'!$K$3:$K$3207,'hauled Hat'!$B92,'hauled fish'!$D$3:$D$3207,"M")</f>
        <v>1</v>
      </c>
      <c r="K92">
        <f>SUMIFS('hauled fish'!$Q$3:$Q$3207,'hauled fish'!$P$3:$P$3207,'hauled Hat'!K$4,'hauled fish'!$K$3:$K$3207,'hauled Hat'!$B92,'hauled fish'!$D$3:$D$3207,"M")</f>
        <v>5</v>
      </c>
      <c r="L92">
        <f>SUMIFS('hauled fish'!$Q$3:$Q$3207,'hauled fish'!$P$3:$P$3207,'hauled Hat'!L$4,'hauled fish'!$K$3:$K$3207,'hauled Hat'!$B92,'hauled fish'!$D$3:$D$3207,"M")</f>
        <v>8</v>
      </c>
      <c r="M92">
        <f>SUMIFS('hauled fish'!$Q$3:$Q$3207,'hauled fish'!$P$3:$P$3207,'hauled Hat'!M$4,'hauled fish'!$K$3:$K$3207,'hauled Hat'!$B92,'hauled fish'!$D$3:$D$3207,"M")</f>
        <v>2</v>
      </c>
      <c r="N92">
        <f>SUMIFS('hauled fish'!$Q$3:$Q$3207,'hauled fish'!$P$3:$P$3207,'hauled Hat'!N$4,'hauled fish'!$K$3:$K$3207,'hauled Hat'!$B92,'hauled fish'!$D$3:$D$3207,"M")</f>
        <v>1</v>
      </c>
      <c r="O92">
        <f>SUMIFS('hauled fish'!$Q$3:$Q$3207,'hauled fish'!$P$3:$P$3207,'hauled Hat'!O$4,'hauled fish'!$K$3:$K$3207,'hauled Hat'!$B92,'hauled fish'!$D$3:$D$3207,"M")</f>
        <v>0</v>
      </c>
      <c r="P92">
        <f>SUMIFS('hauled fish'!$Q$3:$Q$3207,'hauled fish'!$P$3:$P$3207,'hauled Hat'!P$4,'hauled fish'!$K$3:$K$3207,'hauled Hat'!$B92,'hauled fish'!$D$3:$D$3207,"M")</f>
        <v>0</v>
      </c>
      <c r="Q92" s="180">
        <f t="shared" si="100"/>
        <v>0</v>
      </c>
      <c r="R92" s="19">
        <f t="shared" si="101"/>
        <v>0</v>
      </c>
      <c r="S92" s="19">
        <f t="shared" si="102"/>
        <v>0</v>
      </c>
      <c r="T92" s="19">
        <f t="shared" si="103"/>
        <v>0</v>
      </c>
      <c r="U92" s="19">
        <f t="shared" si="104"/>
        <v>0</v>
      </c>
      <c r="V92" s="19">
        <f t="shared" si="105"/>
        <v>0</v>
      </c>
      <c r="W92" s="19">
        <f t="shared" si="106"/>
        <v>1.0428571428571429</v>
      </c>
      <c r="X92" s="19">
        <f t="shared" si="107"/>
        <v>5.1204819277108431</v>
      </c>
      <c r="Y92" s="19">
        <f t="shared" si="108"/>
        <v>8</v>
      </c>
      <c r="Z92" s="19">
        <f t="shared" si="109"/>
        <v>2.03125</v>
      </c>
      <c r="AA92" s="19">
        <f t="shared" si="110"/>
        <v>1</v>
      </c>
      <c r="AB92" s="19">
        <f t="shared" si="111"/>
        <v>0</v>
      </c>
      <c r="AC92" s="19">
        <f t="shared" si="112"/>
        <v>0</v>
      </c>
      <c r="AD92" s="15">
        <f>VLOOKUP('hauled Hat'!C92,'cwt rel info'!$A$6:$AD$217,26,FALSE)</f>
        <v>0.24795949481984697</v>
      </c>
      <c r="AE92" s="19">
        <f t="shared" si="115"/>
        <v>0</v>
      </c>
      <c r="AF92" s="19">
        <f t="shared" si="116"/>
        <v>0</v>
      </c>
      <c r="AG92" s="19">
        <f t="shared" si="117"/>
        <v>0</v>
      </c>
      <c r="AH92" s="19">
        <f t="shared" si="118"/>
        <v>0</v>
      </c>
      <c r="AI92" s="19">
        <f t="shared" si="119"/>
        <v>0</v>
      </c>
      <c r="AJ92" s="19">
        <f t="shared" si="120"/>
        <v>0</v>
      </c>
      <c r="AK92" s="19">
        <f t="shared" si="121"/>
        <v>3.1628988965105882</v>
      </c>
      <c r="AL92" s="19">
        <f t="shared" si="122"/>
        <v>15.52999540702921</v>
      </c>
      <c r="AM92" s="19">
        <f t="shared" si="123"/>
        <v>24.263334000629168</v>
      </c>
      <c r="AN92" s="19">
        <f t="shared" si="124"/>
        <v>6.1606121485972496</v>
      </c>
      <c r="AO92" s="19">
        <f t="shared" si="125"/>
        <v>3.032916750078646</v>
      </c>
      <c r="AP92" s="19">
        <f t="shared" si="126"/>
        <v>0</v>
      </c>
      <c r="AQ92" s="19">
        <f t="shared" si="127"/>
        <v>0</v>
      </c>
      <c r="AS92" s="19">
        <f t="shared" si="128"/>
        <v>0</v>
      </c>
      <c r="AT92" s="19">
        <f t="shared" si="129"/>
        <v>0</v>
      </c>
      <c r="AU92" s="19">
        <f t="shared" si="130"/>
        <v>0</v>
      </c>
      <c r="AV92" s="19">
        <f t="shared" si="131"/>
        <v>0</v>
      </c>
      <c r="AW92" s="19">
        <f t="shared" si="132"/>
        <v>0</v>
      </c>
      <c r="AX92" s="19">
        <f t="shared" si="133"/>
        <v>0</v>
      </c>
      <c r="AY92" s="19">
        <f t="shared" si="134"/>
        <v>1.6804607308379347</v>
      </c>
      <c r="AZ92" s="19">
        <f t="shared" si="135"/>
        <v>19.088967633221429</v>
      </c>
      <c r="BA92" s="19">
        <f t="shared" si="136"/>
        <v>33.247956404391005</v>
      </c>
      <c r="BB92" s="19">
        <f t="shared" si="137"/>
        <v>8.0199955603764934</v>
      </c>
      <c r="BC92" s="19">
        <f t="shared" si="138"/>
        <v>3.1204414735926309</v>
      </c>
      <c r="BD92" s="19">
        <f t="shared" si="139"/>
        <v>0</v>
      </c>
      <c r="BE92" s="19">
        <f t="shared" si="140"/>
        <v>0</v>
      </c>
      <c r="BG92" s="19" t="str">
        <f>VLOOKUP(C92,'cwt rel info'!$A$6:$AD$217,5,FALSE)</f>
        <v>NPTH</v>
      </c>
      <c r="BH92" s="19" t="str">
        <f>VLOOKUP(C92,'cwt rel info'!$A$6:$AD$217,3,FALSE)</f>
        <v>subyearling</v>
      </c>
      <c r="BI92" s="18">
        <f>VLOOKUP(C92,'cwt rel info'!$A$6:$AD$217,4,FALSE)</f>
        <v>2018</v>
      </c>
      <c r="BJ92" s="18">
        <f t="shared" si="143"/>
        <v>4</v>
      </c>
      <c r="BK92" s="19">
        <f t="shared" si="141"/>
        <v>65.157821802419491</v>
      </c>
      <c r="BL92" s="19">
        <f t="shared" si="142"/>
        <v>0</v>
      </c>
      <c r="BM92" s="19"/>
      <c r="BN92" s="19"/>
      <c r="BO92" s="19"/>
      <c r="BP92" s="19"/>
    </row>
    <row r="93" spans="2:68" x14ac:dyDescent="0.35">
      <c r="B93" s="25" t="s">
        <v>9061</v>
      </c>
      <c r="C93" s="25">
        <f>VLOOKUP(B93,'hauled fish'!$K$3:$N$2391,4,FALSE)</f>
        <v>220276</v>
      </c>
      <c r="D93">
        <f>SUMIFS('hauled fish'!$Q$3:$Q$3207,'hauled fish'!$P$3:$P$3207,'hauled Hat'!D$4,'hauled fish'!$K$3:$K$3207,'hauled Hat'!$B93,'hauled fish'!$D$3:$D$3207,"M")</f>
        <v>0</v>
      </c>
      <c r="E93">
        <f>SUMIFS('hauled fish'!$Q$3:$Q$3207,'hauled fish'!$P$3:$P$3207,'hauled Hat'!E$4,'hauled fish'!$K$3:$K$3207,'hauled Hat'!$B93,'hauled fish'!$D$3:$D$3207,"M")</f>
        <v>0</v>
      </c>
      <c r="F93">
        <f>SUMIFS('hauled fish'!$Q$3:$Q$3207,'hauled fish'!$P$3:$P$3207,'hauled Hat'!F$4,'hauled fish'!$K$3:$K$3207,'hauled Hat'!$B93,'hauled fish'!$D$3:$D$3207,"M")</f>
        <v>0</v>
      </c>
      <c r="G93">
        <f>SUMIFS('hauled fish'!$Q$3:$Q$3207,'hauled fish'!$P$3:$P$3207,'hauled Hat'!G$4,'hauled fish'!$K$3:$K$3207,'hauled Hat'!$B93,'hauled fish'!$D$3:$D$3207,"M")</f>
        <v>2</v>
      </c>
      <c r="H93">
        <f>SUMIFS('hauled fish'!$Q$3:$Q$3207,'hauled fish'!$P$3:$P$3207,'hauled Hat'!H$4,'hauled fish'!$K$3:$K$3207,'hauled Hat'!$B93,'hauled fish'!$D$3:$D$3207,"M")</f>
        <v>3</v>
      </c>
      <c r="I93">
        <f>SUMIFS('hauled fish'!$Q$3:$Q$3207,'hauled fish'!$P$3:$P$3207,'hauled Hat'!I$4,'hauled fish'!$K$3:$K$3207,'hauled Hat'!$B93,'hauled fish'!$D$3:$D$3207,"M")</f>
        <v>1</v>
      </c>
      <c r="J93">
        <f>SUMIFS('hauled fish'!$Q$3:$Q$3207,'hauled fish'!$P$3:$P$3207,'hauled Hat'!J$4,'hauled fish'!$K$3:$K$3207,'hauled Hat'!$B93,'hauled fish'!$D$3:$D$3207,"M")</f>
        <v>1</v>
      </c>
      <c r="K93">
        <f>SUMIFS('hauled fish'!$Q$3:$Q$3207,'hauled fish'!$P$3:$P$3207,'hauled Hat'!K$4,'hauled fish'!$K$3:$K$3207,'hauled Hat'!$B93,'hauled fish'!$D$3:$D$3207,"M")</f>
        <v>0</v>
      </c>
      <c r="L93">
        <f>SUMIFS('hauled fish'!$Q$3:$Q$3207,'hauled fish'!$P$3:$P$3207,'hauled Hat'!L$4,'hauled fish'!$K$3:$K$3207,'hauled Hat'!$B93,'hauled fish'!$D$3:$D$3207,"M")</f>
        <v>0</v>
      </c>
      <c r="M93">
        <f>SUMIFS('hauled fish'!$Q$3:$Q$3207,'hauled fish'!$P$3:$P$3207,'hauled Hat'!M$4,'hauled fish'!$K$3:$K$3207,'hauled Hat'!$B93,'hauled fish'!$D$3:$D$3207,"M")</f>
        <v>0</v>
      </c>
      <c r="N93">
        <f>SUMIFS('hauled fish'!$Q$3:$Q$3207,'hauled fish'!$P$3:$P$3207,'hauled Hat'!N$4,'hauled fish'!$K$3:$K$3207,'hauled Hat'!$B93,'hauled fish'!$D$3:$D$3207,"M")</f>
        <v>0</v>
      </c>
      <c r="O93">
        <f>SUMIFS('hauled fish'!$Q$3:$Q$3207,'hauled fish'!$P$3:$P$3207,'hauled Hat'!O$4,'hauled fish'!$K$3:$K$3207,'hauled Hat'!$B93,'hauled fish'!$D$3:$D$3207,"M")</f>
        <v>0</v>
      </c>
      <c r="P93">
        <f>SUMIFS('hauled fish'!$Q$3:$Q$3207,'hauled fish'!$P$3:$P$3207,'hauled Hat'!P$4,'hauled fish'!$K$3:$K$3207,'hauled Hat'!$B93,'hauled fish'!$D$3:$D$3207,"M")</f>
        <v>0</v>
      </c>
      <c r="Q93" s="180">
        <f t="shared" si="100"/>
        <v>0</v>
      </c>
      <c r="R93" s="19">
        <f t="shared" si="101"/>
        <v>0</v>
      </c>
      <c r="S93" s="19">
        <f t="shared" si="102"/>
        <v>0</v>
      </c>
      <c r="T93" s="19">
        <f t="shared" si="103"/>
        <v>2.0588235294117645</v>
      </c>
      <c r="U93" s="19">
        <f t="shared" si="104"/>
        <v>3.0857142857142859</v>
      </c>
      <c r="V93" s="19">
        <f t="shared" si="105"/>
        <v>1.0786516853932584</v>
      </c>
      <c r="W93" s="19">
        <f t="shared" si="106"/>
        <v>1.0428571428571429</v>
      </c>
      <c r="X93" s="19">
        <f t="shared" si="107"/>
        <v>0</v>
      </c>
      <c r="Y93" s="19">
        <f t="shared" si="108"/>
        <v>0</v>
      </c>
      <c r="Z93" s="19">
        <f t="shared" si="109"/>
        <v>0</v>
      </c>
      <c r="AA93" s="19">
        <f t="shared" si="110"/>
        <v>0</v>
      </c>
      <c r="AB93" s="19">
        <f t="shared" si="111"/>
        <v>0</v>
      </c>
      <c r="AC93" s="19">
        <f t="shared" si="112"/>
        <v>0</v>
      </c>
      <c r="AD93" s="15">
        <f>VLOOKUP('hauled Hat'!C93,'cwt rel info'!$A$6:$AD$217,26,FALSE)</f>
        <v>0.48280222677449008</v>
      </c>
      <c r="AE93" s="19">
        <f t="shared" si="115"/>
        <v>0</v>
      </c>
      <c r="AF93" s="19">
        <f t="shared" si="116"/>
        <v>0</v>
      </c>
      <c r="AG93" s="19">
        <f t="shared" si="117"/>
        <v>0</v>
      </c>
      <c r="AH93" s="19">
        <f t="shared" si="118"/>
        <v>2.2054971701143606</v>
      </c>
      <c r="AI93" s="19">
        <f t="shared" si="119"/>
        <v>3.3055451463918097</v>
      </c>
      <c r="AJ93" s="19">
        <f t="shared" si="120"/>
        <v>1.1554964306987598</v>
      </c>
      <c r="AK93" s="19">
        <f t="shared" si="121"/>
        <v>1.1171518318824172</v>
      </c>
      <c r="AL93" s="19">
        <f t="shared" si="122"/>
        <v>0</v>
      </c>
      <c r="AM93" s="19">
        <f t="shared" si="123"/>
        <v>0</v>
      </c>
      <c r="AN93" s="19">
        <f t="shared" si="124"/>
        <v>0</v>
      </c>
      <c r="AO93" s="19">
        <f t="shared" si="125"/>
        <v>0</v>
      </c>
      <c r="AP93" s="19">
        <f t="shared" si="126"/>
        <v>0</v>
      </c>
      <c r="AQ93" s="19">
        <f t="shared" si="127"/>
        <v>0</v>
      </c>
      <c r="AS93" s="19">
        <f t="shared" si="128"/>
        <v>0</v>
      </c>
      <c r="AT93" s="19">
        <f t="shared" si="129"/>
        <v>0</v>
      </c>
      <c r="AU93" s="19">
        <f t="shared" si="130"/>
        <v>0</v>
      </c>
      <c r="AV93" s="19">
        <f t="shared" si="131"/>
        <v>2.1027856952628987</v>
      </c>
      <c r="AW93" s="19">
        <f t="shared" si="132"/>
        <v>3.1180525971796538</v>
      </c>
      <c r="AX93" s="19">
        <f t="shared" si="133"/>
        <v>1.1025940914212544</v>
      </c>
      <c r="AY93" s="19">
        <f t="shared" si="134"/>
        <v>1.2680619437799217</v>
      </c>
      <c r="AZ93" s="19">
        <f t="shared" si="135"/>
        <v>0</v>
      </c>
      <c r="BA93" s="19">
        <f t="shared" si="136"/>
        <v>0</v>
      </c>
      <c r="BB93" s="19">
        <f t="shared" si="137"/>
        <v>0</v>
      </c>
      <c r="BC93" s="19">
        <f t="shared" si="138"/>
        <v>0</v>
      </c>
      <c r="BD93" s="19">
        <f t="shared" si="139"/>
        <v>0</v>
      </c>
      <c r="BE93" s="19">
        <f t="shared" si="140"/>
        <v>0</v>
      </c>
      <c r="BG93" s="19" t="str">
        <f>VLOOKUP(C93,'cwt rel info'!$A$6:$AD$217,5,FALSE)</f>
        <v>CFA</v>
      </c>
      <c r="BH93" s="19" t="str">
        <f>VLOOKUP(C93,'cwt rel info'!$A$6:$AD$217,3,FALSE)</f>
        <v>subyearling</v>
      </c>
      <c r="BI93" s="18">
        <f>VLOOKUP(C93,'cwt rel info'!$A$6:$AD$217,4,FALSE)</f>
        <v>2019</v>
      </c>
      <c r="BJ93" s="18">
        <f t="shared" si="143"/>
        <v>3</v>
      </c>
      <c r="BK93" s="19">
        <f t="shared" si="141"/>
        <v>7.5914943276437281</v>
      </c>
      <c r="BL93" s="19">
        <f t="shared" si="142"/>
        <v>0</v>
      </c>
      <c r="BM93" s="19"/>
      <c r="BN93" s="19"/>
      <c r="BO93" s="19"/>
      <c r="BP93" s="19"/>
    </row>
    <row r="94" spans="2:68" x14ac:dyDescent="0.35">
      <c r="B94" s="25" t="s">
        <v>9077</v>
      </c>
      <c r="C94" s="25">
        <f>VLOOKUP(B94,'hauled fish'!$K$3:$N$2391,4,FALSE)</f>
        <v>220275</v>
      </c>
      <c r="D94">
        <f>SUMIFS('hauled fish'!$Q$3:$Q$3207,'hauled fish'!$P$3:$P$3207,'hauled Hat'!D$4,'hauled fish'!$K$3:$K$3207,'hauled Hat'!$B94,'hauled fish'!$D$3:$D$3207,"M")</f>
        <v>0</v>
      </c>
      <c r="E94">
        <f>SUMIFS('hauled fish'!$Q$3:$Q$3207,'hauled fish'!$P$3:$P$3207,'hauled Hat'!E$4,'hauled fish'!$K$3:$K$3207,'hauled Hat'!$B94,'hauled fish'!$D$3:$D$3207,"M")</f>
        <v>0</v>
      </c>
      <c r="F94">
        <f>SUMIFS('hauled fish'!$Q$3:$Q$3207,'hauled fish'!$P$3:$P$3207,'hauled Hat'!F$4,'hauled fish'!$K$3:$K$3207,'hauled Hat'!$B94,'hauled fish'!$D$3:$D$3207,"M")</f>
        <v>0</v>
      </c>
      <c r="G94">
        <f>SUMIFS('hauled fish'!$Q$3:$Q$3207,'hauled fish'!$P$3:$P$3207,'hauled Hat'!G$4,'hauled fish'!$K$3:$K$3207,'hauled Hat'!$B94,'hauled fish'!$D$3:$D$3207,"M")</f>
        <v>0</v>
      </c>
      <c r="H94">
        <f>SUMIFS('hauled fish'!$Q$3:$Q$3207,'hauled fish'!$P$3:$P$3207,'hauled Hat'!H$4,'hauled fish'!$K$3:$K$3207,'hauled Hat'!$B94,'hauled fish'!$D$3:$D$3207,"M")</f>
        <v>1</v>
      </c>
      <c r="I94">
        <f>SUMIFS('hauled fish'!$Q$3:$Q$3207,'hauled fish'!$P$3:$P$3207,'hauled Hat'!I$4,'hauled fish'!$K$3:$K$3207,'hauled Hat'!$B94,'hauled fish'!$D$3:$D$3207,"M")</f>
        <v>0</v>
      </c>
      <c r="J94">
        <f>SUMIFS('hauled fish'!$Q$3:$Q$3207,'hauled fish'!$P$3:$P$3207,'hauled Hat'!J$4,'hauled fish'!$K$3:$K$3207,'hauled Hat'!$B94,'hauled fish'!$D$3:$D$3207,"M")</f>
        <v>1</v>
      </c>
      <c r="K94">
        <f>SUMIFS('hauled fish'!$Q$3:$Q$3207,'hauled fish'!$P$3:$P$3207,'hauled Hat'!K$4,'hauled fish'!$K$3:$K$3207,'hauled Hat'!$B94,'hauled fish'!$D$3:$D$3207,"M")</f>
        <v>0</v>
      </c>
      <c r="L94">
        <f>SUMIFS('hauled fish'!$Q$3:$Q$3207,'hauled fish'!$P$3:$P$3207,'hauled Hat'!L$4,'hauled fish'!$K$3:$K$3207,'hauled Hat'!$B94,'hauled fish'!$D$3:$D$3207,"M")</f>
        <v>0</v>
      </c>
      <c r="M94">
        <f>SUMIFS('hauled fish'!$Q$3:$Q$3207,'hauled fish'!$P$3:$P$3207,'hauled Hat'!M$4,'hauled fish'!$K$3:$K$3207,'hauled Hat'!$B94,'hauled fish'!$D$3:$D$3207,"M")</f>
        <v>0</v>
      </c>
      <c r="N94">
        <f>SUMIFS('hauled fish'!$Q$3:$Q$3207,'hauled fish'!$P$3:$P$3207,'hauled Hat'!N$4,'hauled fish'!$K$3:$K$3207,'hauled Hat'!$B94,'hauled fish'!$D$3:$D$3207,"M")</f>
        <v>0</v>
      </c>
      <c r="O94">
        <f>SUMIFS('hauled fish'!$Q$3:$Q$3207,'hauled fish'!$P$3:$P$3207,'hauled Hat'!O$4,'hauled fish'!$K$3:$K$3207,'hauled Hat'!$B94,'hauled fish'!$D$3:$D$3207,"M")</f>
        <v>0</v>
      </c>
      <c r="P94">
        <f>SUMIFS('hauled fish'!$Q$3:$Q$3207,'hauled fish'!$P$3:$P$3207,'hauled Hat'!P$4,'hauled fish'!$K$3:$K$3207,'hauled Hat'!$B94,'hauled fish'!$D$3:$D$3207,"M")</f>
        <v>0</v>
      </c>
      <c r="Q94" s="180">
        <f t="shared" si="100"/>
        <v>0</v>
      </c>
      <c r="R94" s="19">
        <f t="shared" si="101"/>
        <v>0</v>
      </c>
      <c r="S94" s="19">
        <f t="shared" si="102"/>
        <v>0</v>
      </c>
      <c r="T94" s="19">
        <f t="shared" si="103"/>
        <v>0</v>
      </c>
      <c r="U94" s="19">
        <f t="shared" si="104"/>
        <v>1.0285714285714285</v>
      </c>
      <c r="V94" s="19">
        <f t="shared" si="105"/>
        <v>0</v>
      </c>
      <c r="W94" s="19">
        <f t="shared" si="106"/>
        <v>1.0428571428571429</v>
      </c>
      <c r="X94" s="19">
        <f t="shared" si="107"/>
        <v>0</v>
      </c>
      <c r="Y94" s="19">
        <f t="shared" si="108"/>
        <v>0</v>
      </c>
      <c r="Z94" s="19">
        <f t="shared" si="109"/>
        <v>0</v>
      </c>
      <c r="AA94" s="19">
        <f t="shared" si="110"/>
        <v>0</v>
      </c>
      <c r="AB94" s="19">
        <f t="shared" si="111"/>
        <v>0</v>
      </c>
      <c r="AC94" s="19">
        <f t="shared" si="112"/>
        <v>0</v>
      </c>
      <c r="AD94" s="15">
        <f>VLOOKUP('hauled Hat'!C94,'cwt rel info'!$A$6:$AD$217,26,FALSE)</f>
        <v>0.6799611270578847</v>
      </c>
      <c r="AE94" s="19">
        <f t="shared" si="115"/>
        <v>0</v>
      </c>
      <c r="AF94" s="19">
        <f t="shared" si="116"/>
        <v>0</v>
      </c>
      <c r="AG94" s="19">
        <f t="shared" si="117"/>
        <v>0</v>
      </c>
      <c r="AH94" s="19">
        <f t="shared" si="118"/>
        <v>0</v>
      </c>
      <c r="AI94" s="19">
        <f t="shared" si="119"/>
        <v>0.48412008810679891</v>
      </c>
      <c r="AJ94" s="19">
        <f t="shared" si="120"/>
        <v>0</v>
      </c>
      <c r="AK94" s="19">
        <f t="shared" si="121"/>
        <v>0.49084397821939341</v>
      </c>
      <c r="AL94" s="19">
        <f t="shared" si="122"/>
        <v>0</v>
      </c>
      <c r="AM94" s="19">
        <f t="shared" si="123"/>
        <v>0</v>
      </c>
      <c r="AN94" s="19">
        <f t="shared" si="124"/>
        <v>0</v>
      </c>
      <c r="AO94" s="19">
        <f t="shared" si="125"/>
        <v>0</v>
      </c>
      <c r="AP94" s="19">
        <f t="shared" si="126"/>
        <v>0</v>
      </c>
      <c r="AQ94" s="19">
        <f t="shared" si="127"/>
        <v>0</v>
      </c>
      <c r="AS94" s="19">
        <f t="shared" si="128"/>
        <v>0</v>
      </c>
      <c r="AT94" s="19">
        <f t="shared" si="129"/>
        <v>0</v>
      </c>
      <c r="AU94" s="19">
        <f t="shared" si="130"/>
        <v>0</v>
      </c>
      <c r="AV94" s="19">
        <f t="shared" si="131"/>
        <v>0</v>
      </c>
      <c r="AW94" s="19">
        <f t="shared" si="132"/>
        <v>1.0333075993095375</v>
      </c>
      <c r="AX94" s="19">
        <f t="shared" si="133"/>
        <v>0</v>
      </c>
      <c r="AY94" s="19">
        <f t="shared" si="134"/>
        <v>1.1418055733607935</v>
      </c>
      <c r="AZ94" s="19">
        <f t="shared" si="135"/>
        <v>0</v>
      </c>
      <c r="BA94" s="19">
        <f t="shared" si="136"/>
        <v>0</v>
      </c>
      <c r="BB94" s="19">
        <f t="shared" si="137"/>
        <v>0</v>
      </c>
      <c r="BC94" s="19">
        <f t="shared" si="138"/>
        <v>0</v>
      </c>
      <c r="BD94" s="19">
        <f t="shared" si="139"/>
        <v>0</v>
      </c>
      <c r="BE94" s="19">
        <f t="shared" si="140"/>
        <v>0</v>
      </c>
      <c r="BG94" s="19" t="str">
        <f>VLOOKUP(C94,'cwt rel info'!$A$6:$AD$217,5,FALSE)</f>
        <v>LGA</v>
      </c>
      <c r="BH94" s="19" t="str">
        <f>VLOOKUP(C94,'cwt rel info'!$A$6:$AD$217,3,FALSE)</f>
        <v>subyearling</v>
      </c>
      <c r="BI94" s="18">
        <f>VLOOKUP(C94,'cwt rel info'!$A$6:$AD$217,4,FALSE)</f>
        <v>2019</v>
      </c>
      <c r="BJ94" s="18">
        <f t="shared" si="143"/>
        <v>3</v>
      </c>
      <c r="BK94" s="19">
        <f t="shared" si="141"/>
        <v>2.175113172670331</v>
      </c>
      <c r="BL94" s="19">
        <f t="shared" si="142"/>
        <v>0</v>
      </c>
      <c r="BM94" s="19"/>
      <c r="BN94" s="19"/>
      <c r="BO94" s="19"/>
      <c r="BP94" s="19"/>
    </row>
    <row r="95" spans="2:68" x14ac:dyDescent="0.35">
      <c r="B95" s="25" t="s">
        <v>9064</v>
      </c>
      <c r="C95" s="25">
        <f>VLOOKUP(B95,'hauled fish'!$K$3:$N$2391,4,FALSE)</f>
        <v>220277</v>
      </c>
      <c r="D95">
        <f>SUMIFS('hauled fish'!$Q$3:$Q$3207,'hauled fish'!$P$3:$P$3207,'hauled Hat'!D$4,'hauled fish'!$K$3:$K$3207,'hauled Hat'!$B95,'hauled fish'!$D$3:$D$3207,"M")</f>
        <v>0</v>
      </c>
      <c r="E95">
        <f>SUMIFS('hauled fish'!$Q$3:$Q$3207,'hauled fish'!$P$3:$P$3207,'hauled Hat'!E$4,'hauled fish'!$K$3:$K$3207,'hauled Hat'!$B95,'hauled fish'!$D$3:$D$3207,"M")</f>
        <v>0</v>
      </c>
      <c r="F95">
        <f>SUMIFS('hauled fish'!$Q$3:$Q$3207,'hauled fish'!$P$3:$P$3207,'hauled Hat'!F$4,'hauled fish'!$K$3:$K$3207,'hauled Hat'!$B95,'hauled fish'!$D$3:$D$3207,"M")</f>
        <v>0</v>
      </c>
      <c r="G95">
        <f>SUMIFS('hauled fish'!$Q$3:$Q$3207,'hauled fish'!$P$3:$P$3207,'hauled Hat'!G$4,'hauled fish'!$K$3:$K$3207,'hauled Hat'!$B95,'hauled fish'!$D$3:$D$3207,"M")</f>
        <v>0</v>
      </c>
      <c r="H95">
        <f>SUMIFS('hauled fish'!$Q$3:$Q$3207,'hauled fish'!$P$3:$P$3207,'hauled Hat'!H$4,'hauled fish'!$K$3:$K$3207,'hauled Hat'!$B95,'hauled fish'!$D$3:$D$3207,"M")</f>
        <v>1</v>
      </c>
      <c r="I95">
        <f>SUMIFS('hauled fish'!$Q$3:$Q$3207,'hauled fish'!$P$3:$P$3207,'hauled Hat'!I$4,'hauled fish'!$K$3:$K$3207,'hauled Hat'!$B95,'hauled fish'!$D$3:$D$3207,"M")</f>
        <v>1</v>
      </c>
      <c r="J95">
        <f>SUMIFS('hauled fish'!$Q$3:$Q$3207,'hauled fish'!$P$3:$P$3207,'hauled Hat'!J$4,'hauled fish'!$K$3:$K$3207,'hauled Hat'!$B95,'hauled fish'!$D$3:$D$3207,"M")</f>
        <v>0</v>
      </c>
      <c r="K95">
        <f>SUMIFS('hauled fish'!$Q$3:$Q$3207,'hauled fish'!$P$3:$P$3207,'hauled Hat'!K$4,'hauled fish'!$K$3:$K$3207,'hauled Hat'!$B95,'hauled fish'!$D$3:$D$3207,"M")</f>
        <v>0</v>
      </c>
      <c r="L95">
        <f>SUMIFS('hauled fish'!$Q$3:$Q$3207,'hauled fish'!$P$3:$P$3207,'hauled Hat'!L$4,'hauled fish'!$K$3:$K$3207,'hauled Hat'!$B95,'hauled fish'!$D$3:$D$3207,"M")</f>
        <v>0</v>
      </c>
      <c r="M95">
        <f>SUMIFS('hauled fish'!$Q$3:$Q$3207,'hauled fish'!$P$3:$P$3207,'hauled Hat'!M$4,'hauled fish'!$K$3:$K$3207,'hauled Hat'!$B95,'hauled fish'!$D$3:$D$3207,"M")</f>
        <v>0</v>
      </c>
      <c r="N95">
        <f>SUMIFS('hauled fish'!$Q$3:$Q$3207,'hauled fish'!$P$3:$P$3207,'hauled Hat'!N$4,'hauled fish'!$K$3:$K$3207,'hauled Hat'!$B95,'hauled fish'!$D$3:$D$3207,"M")</f>
        <v>0</v>
      </c>
      <c r="O95">
        <f>SUMIFS('hauled fish'!$Q$3:$Q$3207,'hauled fish'!$P$3:$P$3207,'hauled Hat'!O$4,'hauled fish'!$K$3:$K$3207,'hauled Hat'!$B95,'hauled fish'!$D$3:$D$3207,"M")</f>
        <v>0</v>
      </c>
      <c r="P95">
        <f>SUMIFS('hauled fish'!$Q$3:$Q$3207,'hauled fish'!$P$3:$P$3207,'hauled Hat'!P$4,'hauled fish'!$K$3:$K$3207,'hauled Hat'!$B95,'hauled fish'!$D$3:$D$3207,"M")</f>
        <v>0</v>
      </c>
      <c r="Q95" s="180">
        <f t="shared" si="100"/>
        <v>0</v>
      </c>
      <c r="R95" s="19">
        <f t="shared" si="101"/>
        <v>0</v>
      </c>
      <c r="S95" s="19">
        <f t="shared" si="102"/>
        <v>0</v>
      </c>
      <c r="T95" s="19">
        <f t="shared" si="103"/>
        <v>0</v>
      </c>
      <c r="U95" s="19">
        <f t="shared" si="104"/>
        <v>1.0285714285714285</v>
      </c>
      <c r="V95" s="19">
        <f t="shared" si="105"/>
        <v>1.0786516853932584</v>
      </c>
      <c r="W95" s="19">
        <f t="shared" si="106"/>
        <v>0</v>
      </c>
      <c r="X95" s="19">
        <f t="shared" si="107"/>
        <v>0</v>
      </c>
      <c r="Y95" s="19">
        <f t="shared" si="108"/>
        <v>0</v>
      </c>
      <c r="Z95" s="19">
        <f t="shared" si="109"/>
        <v>0</v>
      </c>
      <c r="AA95" s="19">
        <f t="shared" si="110"/>
        <v>0</v>
      </c>
      <c r="AB95" s="19">
        <f t="shared" si="111"/>
        <v>0</v>
      </c>
      <c r="AC95" s="19">
        <f t="shared" si="112"/>
        <v>0</v>
      </c>
      <c r="AD95" s="15">
        <f>VLOOKUP('hauled Hat'!C95,'cwt rel info'!$A$6:$AD$217,26,FALSE)</f>
        <v>0.43984418475236503</v>
      </c>
      <c r="AE95" s="19">
        <f t="shared" si="115"/>
        <v>0</v>
      </c>
      <c r="AF95" s="19">
        <f t="shared" si="116"/>
        <v>0</v>
      </c>
      <c r="AG95" s="19">
        <f t="shared" si="117"/>
        <v>0</v>
      </c>
      <c r="AH95" s="19">
        <f t="shared" si="118"/>
        <v>0</v>
      </c>
      <c r="AI95" s="19">
        <f t="shared" si="119"/>
        <v>1.3099190283400808</v>
      </c>
      <c r="AJ95" s="19">
        <f t="shared" si="120"/>
        <v>1.3736978574352907</v>
      </c>
      <c r="AK95" s="19">
        <f t="shared" si="121"/>
        <v>0</v>
      </c>
      <c r="AL95" s="19">
        <f t="shared" si="122"/>
        <v>0</v>
      </c>
      <c r="AM95" s="19">
        <f t="shared" si="123"/>
        <v>0</v>
      </c>
      <c r="AN95" s="19">
        <f t="shared" si="124"/>
        <v>0</v>
      </c>
      <c r="AO95" s="19">
        <f t="shared" si="125"/>
        <v>0</v>
      </c>
      <c r="AP95" s="19">
        <f t="shared" si="126"/>
        <v>0</v>
      </c>
      <c r="AQ95" s="19">
        <f t="shared" si="127"/>
        <v>0</v>
      </c>
      <c r="AS95" s="19">
        <f t="shared" si="128"/>
        <v>0</v>
      </c>
      <c r="AT95" s="19">
        <f t="shared" si="129"/>
        <v>0</v>
      </c>
      <c r="AU95" s="19">
        <f t="shared" si="130"/>
        <v>0</v>
      </c>
      <c r="AV95" s="19">
        <f t="shared" si="131"/>
        <v>0</v>
      </c>
      <c r="AW95" s="19">
        <f t="shared" si="132"/>
        <v>1.0413864311373782</v>
      </c>
      <c r="AX95" s="19">
        <f t="shared" si="133"/>
        <v>1.1071153231758646</v>
      </c>
      <c r="AY95" s="19">
        <f t="shared" si="134"/>
        <v>0</v>
      </c>
      <c r="AZ95" s="19">
        <f t="shared" si="135"/>
        <v>0</v>
      </c>
      <c r="BA95" s="19">
        <f t="shared" si="136"/>
        <v>0</v>
      </c>
      <c r="BB95" s="19">
        <f t="shared" si="137"/>
        <v>0</v>
      </c>
      <c r="BC95" s="19">
        <f t="shared" si="138"/>
        <v>0</v>
      </c>
      <c r="BD95" s="19">
        <f t="shared" si="139"/>
        <v>0</v>
      </c>
      <c r="BE95" s="19">
        <f t="shared" si="140"/>
        <v>0</v>
      </c>
      <c r="BG95" s="19" t="str">
        <f>VLOOKUP(C95,'cwt rel info'!$A$6:$AD$217,5,FALSE)</f>
        <v>NLVA</v>
      </c>
      <c r="BH95" s="19" t="str">
        <f>VLOOKUP(C95,'cwt rel info'!$A$6:$AD$217,3,FALSE)</f>
        <v>subyearling</v>
      </c>
      <c r="BI95" s="18">
        <f>VLOOKUP(C95,'cwt rel info'!$A$6:$AD$217,4,FALSE)</f>
        <v>2019</v>
      </c>
      <c r="BJ95" s="18">
        <f t="shared" si="143"/>
        <v>3</v>
      </c>
      <c r="BK95" s="19">
        <f t="shared" si="141"/>
        <v>2.1485017543132425</v>
      </c>
      <c r="BL95" s="19">
        <f t="shared" si="142"/>
        <v>0</v>
      </c>
      <c r="BM95" s="19"/>
      <c r="BN95" s="19"/>
      <c r="BO95" s="19"/>
      <c r="BP95" s="19"/>
    </row>
    <row r="96" spans="2:68" x14ac:dyDescent="0.35">
      <c r="B96" s="25" t="s">
        <v>9067</v>
      </c>
      <c r="C96" s="25">
        <f>VLOOKUP(B96,'hauled fish'!$K$3:$N$2391,4,FALSE)</f>
        <v>220273</v>
      </c>
      <c r="D96">
        <f>SUMIFS('hauled fish'!$Q$3:$Q$3207,'hauled fish'!$P$3:$P$3207,'hauled Hat'!D$4,'hauled fish'!$K$3:$K$3207,'hauled Hat'!$B96,'hauled fish'!$D$3:$D$3207,"M")</f>
        <v>0</v>
      </c>
      <c r="E96">
        <f>SUMIFS('hauled fish'!$Q$3:$Q$3207,'hauled fish'!$P$3:$P$3207,'hauled Hat'!E$4,'hauled fish'!$K$3:$K$3207,'hauled Hat'!$B96,'hauled fish'!$D$3:$D$3207,"M")</f>
        <v>0</v>
      </c>
      <c r="F96">
        <f>SUMIFS('hauled fish'!$Q$3:$Q$3207,'hauled fish'!$P$3:$P$3207,'hauled Hat'!F$4,'hauled fish'!$K$3:$K$3207,'hauled Hat'!$B96,'hauled fish'!$D$3:$D$3207,"M")</f>
        <v>0</v>
      </c>
      <c r="G96">
        <f>SUMIFS('hauled fish'!$Q$3:$Q$3207,'hauled fish'!$P$3:$P$3207,'hauled Hat'!G$4,'hauled fish'!$K$3:$K$3207,'hauled Hat'!$B96,'hauled fish'!$D$3:$D$3207,"M")</f>
        <v>0</v>
      </c>
      <c r="H96">
        <f>SUMIFS('hauled fish'!$Q$3:$Q$3207,'hauled fish'!$P$3:$P$3207,'hauled Hat'!H$4,'hauled fish'!$K$3:$K$3207,'hauled Hat'!$B96,'hauled fish'!$D$3:$D$3207,"M")</f>
        <v>3</v>
      </c>
      <c r="I96">
        <f>SUMIFS('hauled fish'!$Q$3:$Q$3207,'hauled fish'!$P$3:$P$3207,'hauled Hat'!I$4,'hauled fish'!$K$3:$K$3207,'hauled Hat'!$B96,'hauled fish'!$D$3:$D$3207,"M")</f>
        <v>0</v>
      </c>
      <c r="J96">
        <f>SUMIFS('hauled fish'!$Q$3:$Q$3207,'hauled fish'!$P$3:$P$3207,'hauled Hat'!J$4,'hauled fish'!$K$3:$K$3207,'hauled Hat'!$B96,'hauled fish'!$D$3:$D$3207,"M")</f>
        <v>0</v>
      </c>
      <c r="K96">
        <f>SUMIFS('hauled fish'!$Q$3:$Q$3207,'hauled fish'!$P$3:$P$3207,'hauled Hat'!K$4,'hauled fish'!$K$3:$K$3207,'hauled Hat'!$B96,'hauled fish'!$D$3:$D$3207,"M")</f>
        <v>0</v>
      </c>
      <c r="L96">
        <f>SUMIFS('hauled fish'!$Q$3:$Q$3207,'hauled fish'!$P$3:$P$3207,'hauled Hat'!L$4,'hauled fish'!$K$3:$K$3207,'hauled Hat'!$B96,'hauled fish'!$D$3:$D$3207,"M")</f>
        <v>0</v>
      </c>
      <c r="M96">
        <f>SUMIFS('hauled fish'!$Q$3:$Q$3207,'hauled fish'!$P$3:$P$3207,'hauled Hat'!M$4,'hauled fish'!$K$3:$K$3207,'hauled Hat'!$B96,'hauled fish'!$D$3:$D$3207,"M")</f>
        <v>0</v>
      </c>
      <c r="N96">
        <f>SUMIFS('hauled fish'!$Q$3:$Q$3207,'hauled fish'!$P$3:$P$3207,'hauled Hat'!N$4,'hauled fish'!$K$3:$K$3207,'hauled Hat'!$B96,'hauled fish'!$D$3:$D$3207,"M")</f>
        <v>0</v>
      </c>
      <c r="O96">
        <f>SUMIFS('hauled fish'!$Q$3:$Q$3207,'hauled fish'!$P$3:$P$3207,'hauled Hat'!O$4,'hauled fish'!$K$3:$K$3207,'hauled Hat'!$B96,'hauled fish'!$D$3:$D$3207,"M")</f>
        <v>0</v>
      </c>
      <c r="P96">
        <f>SUMIFS('hauled fish'!$Q$3:$Q$3207,'hauled fish'!$P$3:$P$3207,'hauled Hat'!P$4,'hauled fish'!$K$3:$K$3207,'hauled Hat'!$B96,'hauled fish'!$D$3:$D$3207,"M")</f>
        <v>0</v>
      </c>
      <c r="Q96" s="180">
        <f t="shared" si="100"/>
        <v>0</v>
      </c>
      <c r="R96" s="19">
        <f t="shared" si="101"/>
        <v>0</v>
      </c>
      <c r="S96" s="19">
        <f t="shared" si="102"/>
        <v>0</v>
      </c>
      <c r="T96" s="19">
        <f t="shared" si="103"/>
        <v>0</v>
      </c>
      <c r="U96" s="19">
        <f t="shared" si="104"/>
        <v>3.0857142857142859</v>
      </c>
      <c r="V96" s="19">
        <f t="shared" si="105"/>
        <v>0</v>
      </c>
      <c r="W96" s="19">
        <f t="shared" si="106"/>
        <v>0</v>
      </c>
      <c r="X96" s="19">
        <f t="shared" si="107"/>
        <v>0</v>
      </c>
      <c r="Y96" s="19">
        <f t="shared" si="108"/>
        <v>0</v>
      </c>
      <c r="Z96" s="19">
        <f t="shared" si="109"/>
        <v>0</v>
      </c>
      <c r="AA96" s="19">
        <f t="shared" si="110"/>
        <v>0</v>
      </c>
      <c r="AB96" s="19">
        <f t="shared" si="111"/>
        <v>0</v>
      </c>
      <c r="AC96" s="19">
        <f t="shared" si="112"/>
        <v>0</v>
      </c>
      <c r="AD96" s="15">
        <f>VLOOKUP('hauled Hat'!C96,'cwt rel info'!$A$6:$AD$217,26,FALSE)</f>
        <v>0.13069372104489901</v>
      </c>
      <c r="AE96" s="19">
        <f t="shared" si="115"/>
        <v>0</v>
      </c>
      <c r="AF96" s="19">
        <f t="shared" si="116"/>
        <v>0</v>
      </c>
      <c r="AG96" s="19">
        <f t="shared" si="117"/>
        <v>0</v>
      </c>
      <c r="AH96" s="19">
        <f t="shared" si="118"/>
        <v>0</v>
      </c>
      <c r="AI96" s="19">
        <f t="shared" si="119"/>
        <v>20.524557585374364</v>
      </c>
      <c r="AJ96" s="19">
        <f t="shared" si="120"/>
        <v>0</v>
      </c>
      <c r="AK96" s="19">
        <f t="shared" si="121"/>
        <v>0</v>
      </c>
      <c r="AL96" s="19">
        <f t="shared" si="122"/>
        <v>0</v>
      </c>
      <c r="AM96" s="19">
        <f t="shared" si="123"/>
        <v>0</v>
      </c>
      <c r="AN96" s="19">
        <f t="shared" si="124"/>
        <v>0</v>
      </c>
      <c r="AO96" s="19">
        <f t="shared" si="125"/>
        <v>0</v>
      </c>
      <c r="AP96" s="19">
        <f t="shared" si="126"/>
        <v>0</v>
      </c>
      <c r="AQ96" s="19">
        <f t="shared" si="127"/>
        <v>0</v>
      </c>
      <c r="AS96" s="19">
        <f t="shared" si="128"/>
        <v>0</v>
      </c>
      <c r="AT96" s="19">
        <f t="shared" si="129"/>
        <v>0</v>
      </c>
      <c r="AU96" s="19">
        <f t="shared" si="130"/>
        <v>0</v>
      </c>
      <c r="AV96" s="19">
        <f t="shared" si="131"/>
        <v>0</v>
      </c>
      <c r="AW96" s="19">
        <f t="shared" si="132"/>
        <v>3.286507046511765</v>
      </c>
      <c r="AX96" s="19">
        <f t="shared" si="133"/>
        <v>0</v>
      </c>
      <c r="AY96" s="19">
        <f t="shared" si="134"/>
        <v>0</v>
      </c>
      <c r="AZ96" s="19">
        <f t="shared" si="135"/>
        <v>0</v>
      </c>
      <c r="BA96" s="19">
        <f t="shared" si="136"/>
        <v>0</v>
      </c>
      <c r="BB96" s="19">
        <f t="shared" si="137"/>
        <v>0</v>
      </c>
      <c r="BC96" s="19">
        <f t="shared" si="138"/>
        <v>0</v>
      </c>
      <c r="BD96" s="19">
        <f t="shared" si="139"/>
        <v>0</v>
      </c>
      <c r="BE96" s="19">
        <f t="shared" si="140"/>
        <v>0</v>
      </c>
      <c r="BG96" s="19" t="str">
        <f>VLOOKUP(C96,'cwt rel info'!$A$6:$AD$217,5,FALSE)</f>
        <v>NPTH</v>
      </c>
      <c r="BH96" s="19" t="str">
        <f>VLOOKUP(C96,'cwt rel info'!$A$6:$AD$217,3,FALSE)</f>
        <v>subyearling</v>
      </c>
      <c r="BI96" s="18">
        <f>VLOOKUP(C96,'cwt rel info'!$A$6:$AD$217,4,FALSE)</f>
        <v>2019</v>
      </c>
      <c r="BJ96" s="18">
        <f t="shared" si="143"/>
        <v>3</v>
      </c>
      <c r="BK96" s="19">
        <f t="shared" si="141"/>
        <v>3.286507046511765</v>
      </c>
      <c r="BL96" s="19">
        <f t="shared" si="142"/>
        <v>0</v>
      </c>
      <c r="BM96" s="19"/>
      <c r="BN96" s="19"/>
      <c r="BO96" s="19"/>
      <c r="BP96" s="19"/>
    </row>
    <row r="97" spans="2:68" x14ac:dyDescent="0.35">
      <c r="B97" s="25" t="s">
        <v>9129</v>
      </c>
      <c r="C97" s="25">
        <f>VLOOKUP(B97,'hauled fish'!$K$3:$N$2391,4,FALSE)</f>
        <v>100510</v>
      </c>
      <c r="D97">
        <f>SUMIFS('hauled fish'!$Q$3:$Q$3207,'hauled fish'!$P$3:$P$3207,'hauled Hat'!D$4,'hauled fish'!$K$3:$K$3207,'hauled Hat'!$B97,'hauled fish'!$D$3:$D$3207,"M")</f>
        <v>1</v>
      </c>
      <c r="E97">
        <f>SUMIFS('hauled fish'!$Q$3:$Q$3207,'hauled fish'!$P$3:$P$3207,'hauled Hat'!E$4,'hauled fish'!$K$3:$K$3207,'hauled Hat'!$B97,'hauled fish'!$D$3:$D$3207,"M")</f>
        <v>0</v>
      </c>
      <c r="F97">
        <f>SUMIFS('hauled fish'!$Q$3:$Q$3207,'hauled fish'!$P$3:$P$3207,'hauled Hat'!F$4,'hauled fish'!$K$3:$K$3207,'hauled Hat'!$B97,'hauled fish'!$D$3:$D$3207,"M")</f>
        <v>0</v>
      </c>
      <c r="G97">
        <f>SUMIFS('hauled fish'!$Q$3:$Q$3207,'hauled fish'!$P$3:$P$3207,'hauled Hat'!G$4,'hauled fish'!$K$3:$K$3207,'hauled Hat'!$B97,'hauled fish'!$D$3:$D$3207,"M")</f>
        <v>0</v>
      </c>
      <c r="H97">
        <f>SUMIFS('hauled fish'!$Q$3:$Q$3207,'hauled fish'!$P$3:$P$3207,'hauled Hat'!H$4,'hauled fish'!$K$3:$K$3207,'hauled Hat'!$B97,'hauled fish'!$D$3:$D$3207,"M")</f>
        <v>0</v>
      </c>
      <c r="I97">
        <f>SUMIFS('hauled fish'!$Q$3:$Q$3207,'hauled fish'!$P$3:$P$3207,'hauled Hat'!I$4,'hauled fish'!$K$3:$K$3207,'hauled Hat'!$B97,'hauled fish'!$D$3:$D$3207,"M")</f>
        <v>0</v>
      </c>
      <c r="J97">
        <f>SUMIFS('hauled fish'!$Q$3:$Q$3207,'hauled fish'!$P$3:$P$3207,'hauled Hat'!J$4,'hauled fish'!$K$3:$K$3207,'hauled Hat'!$B97,'hauled fish'!$D$3:$D$3207,"M")</f>
        <v>0</v>
      </c>
      <c r="K97">
        <f>SUMIFS('hauled fish'!$Q$3:$Q$3207,'hauled fish'!$P$3:$P$3207,'hauled Hat'!K$4,'hauled fish'!$K$3:$K$3207,'hauled Hat'!$B97,'hauled fish'!$D$3:$D$3207,"M")</f>
        <v>0</v>
      </c>
      <c r="L97">
        <f>SUMIFS('hauled fish'!$Q$3:$Q$3207,'hauled fish'!$P$3:$P$3207,'hauled Hat'!L$4,'hauled fish'!$K$3:$K$3207,'hauled Hat'!$B97,'hauled fish'!$D$3:$D$3207,"M")</f>
        <v>0</v>
      </c>
      <c r="M97">
        <f>SUMIFS('hauled fish'!$Q$3:$Q$3207,'hauled fish'!$P$3:$P$3207,'hauled Hat'!M$4,'hauled fish'!$K$3:$K$3207,'hauled Hat'!$B97,'hauled fish'!$D$3:$D$3207,"M")</f>
        <v>0</v>
      </c>
      <c r="N97">
        <f>SUMIFS('hauled fish'!$Q$3:$Q$3207,'hauled fish'!$P$3:$P$3207,'hauled Hat'!N$4,'hauled fish'!$K$3:$K$3207,'hauled Hat'!$B97,'hauled fish'!$D$3:$D$3207,"M")</f>
        <v>0</v>
      </c>
      <c r="O97">
        <f>SUMIFS('hauled fish'!$Q$3:$Q$3207,'hauled fish'!$P$3:$P$3207,'hauled Hat'!O$4,'hauled fish'!$K$3:$K$3207,'hauled Hat'!$B97,'hauled fish'!$D$3:$D$3207,"M")</f>
        <v>0</v>
      </c>
      <c r="P97">
        <f>SUMIFS('hauled fish'!$Q$3:$Q$3207,'hauled fish'!$P$3:$P$3207,'hauled Hat'!P$4,'hauled fish'!$K$3:$K$3207,'hauled Hat'!$B97,'hauled fish'!$D$3:$D$3207,"M")</f>
        <v>0</v>
      </c>
      <c r="Q97" s="180">
        <f t="shared" si="100"/>
        <v>1.0434782608695652</v>
      </c>
      <c r="R97" s="19">
        <f t="shared" si="101"/>
        <v>0</v>
      </c>
      <c r="S97" s="19">
        <f t="shared" si="102"/>
        <v>0</v>
      </c>
      <c r="T97" s="19">
        <f t="shared" si="103"/>
        <v>0</v>
      </c>
      <c r="U97" s="19">
        <f t="shared" si="104"/>
        <v>0</v>
      </c>
      <c r="V97" s="19">
        <f t="shared" si="105"/>
        <v>0</v>
      </c>
      <c r="W97" s="19">
        <f t="shared" si="106"/>
        <v>0</v>
      </c>
      <c r="X97" s="19">
        <f t="shared" si="107"/>
        <v>0</v>
      </c>
      <c r="Y97" s="19">
        <f t="shared" si="108"/>
        <v>0</v>
      </c>
      <c r="Z97" s="19">
        <f t="shared" si="109"/>
        <v>0</v>
      </c>
      <c r="AA97" s="19">
        <f t="shared" si="110"/>
        <v>0</v>
      </c>
      <c r="AB97" s="19">
        <f t="shared" si="111"/>
        <v>0</v>
      </c>
      <c r="AC97" s="19">
        <f t="shared" si="112"/>
        <v>0</v>
      </c>
      <c r="AD97" s="15">
        <v>1</v>
      </c>
      <c r="AE97" s="19">
        <f t="shared" si="115"/>
        <v>0</v>
      </c>
      <c r="AF97" s="19">
        <f t="shared" si="116"/>
        <v>0</v>
      </c>
      <c r="AG97" s="19">
        <f t="shared" si="117"/>
        <v>0</v>
      </c>
      <c r="AH97" s="19">
        <f t="shared" si="118"/>
        <v>0</v>
      </c>
      <c r="AI97" s="19">
        <f t="shared" si="119"/>
        <v>0</v>
      </c>
      <c r="AJ97" s="19">
        <f t="shared" si="120"/>
        <v>0</v>
      </c>
      <c r="AK97" s="19">
        <f t="shared" si="121"/>
        <v>0</v>
      </c>
      <c r="AL97" s="19">
        <f t="shared" si="122"/>
        <v>0</v>
      </c>
      <c r="AM97" s="19">
        <f t="shared" si="123"/>
        <v>0</v>
      </c>
      <c r="AN97" s="19">
        <f t="shared" si="124"/>
        <v>0</v>
      </c>
      <c r="AO97" s="19">
        <f t="shared" si="125"/>
        <v>0</v>
      </c>
      <c r="AP97" s="19">
        <f t="shared" si="126"/>
        <v>0</v>
      </c>
      <c r="AQ97" s="19">
        <f t="shared" si="127"/>
        <v>0</v>
      </c>
      <c r="AS97" s="19">
        <f t="shared" si="128"/>
        <v>1.0434782608695652</v>
      </c>
      <c r="AT97" s="19">
        <f t="shared" si="129"/>
        <v>0</v>
      </c>
      <c r="AU97" s="19">
        <f t="shared" si="130"/>
        <v>0</v>
      </c>
      <c r="AV97" s="19">
        <f t="shared" si="131"/>
        <v>0</v>
      </c>
      <c r="AW97" s="19">
        <f t="shared" si="132"/>
        <v>0</v>
      </c>
      <c r="AX97" s="19">
        <f t="shared" si="133"/>
        <v>0</v>
      </c>
      <c r="AY97" s="19">
        <f t="shared" si="134"/>
        <v>0</v>
      </c>
      <c r="AZ97" s="19">
        <f t="shared" si="135"/>
        <v>0</v>
      </c>
      <c r="BA97" s="19">
        <f t="shared" si="136"/>
        <v>0</v>
      </c>
      <c r="BB97" s="19">
        <f t="shared" si="137"/>
        <v>0</v>
      </c>
      <c r="BC97" s="19">
        <f t="shared" si="138"/>
        <v>0</v>
      </c>
      <c r="BD97" s="19">
        <f t="shared" si="139"/>
        <v>0</v>
      </c>
      <c r="BE97" s="19">
        <f t="shared" si="140"/>
        <v>0</v>
      </c>
      <c r="BG97" s="19" t="s">
        <v>9164</v>
      </c>
      <c r="BH97" s="19" t="s">
        <v>8981</v>
      </c>
      <c r="BI97" s="18">
        <v>2020</v>
      </c>
      <c r="BJ97" s="18">
        <f t="shared" si="143"/>
        <v>2</v>
      </c>
      <c r="BK97" s="19">
        <f t="shared" si="141"/>
        <v>0</v>
      </c>
      <c r="BL97" s="19">
        <f t="shared" si="142"/>
        <v>1.0434782608695652</v>
      </c>
      <c r="BM97" s="19"/>
      <c r="BN97" s="19"/>
      <c r="BO97" s="19"/>
      <c r="BP97" s="19"/>
    </row>
    <row r="98" spans="2:68" x14ac:dyDescent="0.35">
      <c r="B98" s="25" t="s">
        <v>9120</v>
      </c>
      <c r="C98" s="25">
        <f>VLOOKUP(B98,'hauled fish'!$K$3:$N$2391,4,FALSE)</f>
        <v>91177</v>
      </c>
      <c r="D98">
        <f>SUMIFS('hauled fish'!$Q$3:$Q$3207,'hauled fish'!$P$3:$P$3207,'hauled Hat'!D$4,'hauled fish'!$K$3:$K$3207,'hauled Hat'!$B98,'hauled fish'!$D$3:$D$3207,"M")</f>
        <v>0</v>
      </c>
      <c r="E98">
        <f>SUMIFS('hauled fish'!$Q$3:$Q$3207,'hauled fish'!$P$3:$P$3207,'hauled Hat'!E$4,'hauled fish'!$K$3:$K$3207,'hauled Hat'!$B98,'hauled fish'!$D$3:$D$3207,"M")</f>
        <v>0</v>
      </c>
      <c r="F98">
        <f>SUMIFS('hauled fish'!$Q$3:$Q$3207,'hauled fish'!$P$3:$P$3207,'hauled Hat'!F$4,'hauled fish'!$K$3:$K$3207,'hauled Hat'!$B98,'hauled fish'!$D$3:$D$3207,"M")</f>
        <v>0</v>
      </c>
      <c r="G98">
        <f>SUMIFS('hauled fish'!$Q$3:$Q$3207,'hauled fish'!$P$3:$P$3207,'hauled Hat'!G$4,'hauled fish'!$K$3:$K$3207,'hauled Hat'!$B98,'hauled fish'!$D$3:$D$3207,"M")</f>
        <v>0</v>
      </c>
      <c r="H98">
        <f>SUMIFS('hauled fish'!$Q$3:$Q$3207,'hauled fish'!$P$3:$P$3207,'hauled Hat'!H$4,'hauled fish'!$K$3:$K$3207,'hauled Hat'!$B98,'hauled fish'!$D$3:$D$3207,"M")</f>
        <v>0</v>
      </c>
      <c r="I98">
        <f>SUMIFS('hauled fish'!$Q$3:$Q$3207,'hauled fish'!$P$3:$P$3207,'hauled Hat'!I$4,'hauled fish'!$K$3:$K$3207,'hauled Hat'!$B98,'hauled fish'!$D$3:$D$3207,"M")</f>
        <v>0</v>
      </c>
      <c r="J98">
        <f>SUMIFS('hauled fish'!$Q$3:$Q$3207,'hauled fish'!$P$3:$P$3207,'hauled Hat'!J$4,'hauled fish'!$K$3:$K$3207,'hauled Hat'!$B98,'hauled fish'!$D$3:$D$3207,"M")</f>
        <v>0</v>
      </c>
      <c r="K98">
        <f>SUMIFS('hauled fish'!$Q$3:$Q$3207,'hauled fish'!$P$3:$P$3207,'hauled Hat'!K$4,'hauled fish'!$K$3:$K$3207,'hauled Hat'!$B98,'hauled fish'!$D$3:$D$3207,"M")</f>
        <v>0</v>
      </c>
      <c r="L98">
        <f>SUMIFS('hauled fish'!$Q$3:$Q$3207,'hauled fish'!$P$3:$P$3207,'hauled Hat'!L$4,'hauled fish'!$K$3:$K$3207,'hauled Hat'!$B98,'hauled fish'!$D$3:$D$3207,"M")</f>
        <v>0</v>
      </c>
      <c r="M98">
        <f>SUMIFS('hauled fish'!$Q$3:$Q$3207,'hauled fish'!$P$3:$P$3207,'hauled Hat'!M$4,'hauled fish'!$K$3:$K$3207,'hauled Hat'!$B98,'hauled fish'!$D$3:$D$3207,"M")</f>
        <v>0</v>
      </c>
      <c r="N98">
        <f>SUMIFS('hauled fish'!$Q$3:$Q$3207,'hauled fish'!$P$3:$P$3207,'hauled Hat'!N$4,'hauled fish'!$K$3:$K$3207,'hauled Hat'!$B98,'hauled fish'!$D$3:$D$3207,"M")</f>
        <v>0</v>
      </c>
      <c r="O98">
        <f>SUMIFS('hauled fish'!$Q$3:$Q$3207,'hauled fish'!$P$3:$P$3207,'hauled Hat'!O$4,'hauled fish'!$K$3:$K$3207,'hauled Hat'!$B98,'hauled fish'!$D$3:$D$3207,"M")</f>
        <v>0</v>
      </c>
      <c r="P98">
        <f>SUMIFS('hauled fish'!$Q$3:$Q$3207,'hauled fish'!$P$3:$P$3207,'hauled Hat'!P$4,'hauled fish'!$K$3:$K$3207,'hauled Hat'!$B98,'hauled fish'!$D$3:$D$3207,"M")</f>
        <v>0</v>
      </c>
      <c r="Q98" s="180">
        <f t="shared" si="100"/>
        <v>0</v>
      </c>
      <c r="R98" s="19">
        <f t="shared" si="101"/>
        <v>0</v>
      </c>
      <c r="S98" s="19">
        <f t="shared" si="102"/>
        <v>0</v>
      </c>
      <c r="T98" s="19">
        <f t="shared" si="103"/>
        <v>0</v>
      </c>
      <c r="U98" s="19">
        <f t="shared" si="104"/>
        <v>0</v>
      </c>
      <c r="V98" s="19">
        <f t="shared" si="105"/>
        <v>0</v>
      </c>
      <c r="W98" s="19">
        <f t="shared" si="106"/>
        <v>0</v>
      </c>
      <c r="X98" s="19">
        <f t="shared" si="107"/>
        <v>0</v>
      </c>
      <c r="Y98" s="19">
        <f t="shared" si="108"/>
        <v>0</v>
      </c>
      <c r="Z98" s="19">
        <f t="shared" si="109"/>
        <v>0</v>
      </c>
      <c r="AA98" s="19">
        <f t="shared" si="110"/>
        <v>0</v>
      </c>
      <c r="AB98" s="19">
        <f t="shared" si="111"/>
        <v>0</v>
      </c>
      <c r="AC98" s="19">
        <f t="shared" si="112"/>
        <v>0</v>
      </c>
      <c r="AD98" s="15">
        <f>VLOOKUP('hauled Hat'!C98,'cwt rel info'!$A$6:$AD$217,26,FALSE)</f>
        <v>0.28668339552663513</v>
      </c>
      <c r="AE98" s="19">
        <f t="shared" si="115"/>
        <v>0</v>
      </c>
      <c r="AF98" s="19">
        <f t="shared" si="116"/>
        <v>0</v>
      </c>
      <c r="AG98" s="19">
        <f t="shared" si="117"/>
        <v>0</v>
      </c>
      <c r="AH98" s="19">
        <f t="shared" si="118"/>
        <v>0</v>
      </c>
      <c r="AI98" s="19">
        <f t="shared" si="119"/>
        <v>0</v>
      </c>
      <c r="AJ98" s="19">
        <f t="shared" si="120"/>
        <v>0</v>
      </c>
      <c r="AK98" s="19">
        <f t="shared" si="121"/>
        <v>0</v>
      </c>
      <c r="AL98" s="19">
        <f t="shared" si="122"/>
        <v>0</v>
      </c>
      <c r="AM98" s="19">
        <f t="shared" si="123"/>
        <v>0</v>
      </c>
      <c r="AN98" s="19">
        <f t="shared" si="124"/>
        <v>0</v>
      </c>
      <c r="AO98" s="19">
        <f t="shared" si="125"/>
        <v>0</v>
      </c>
      <c r="AP98" s="19">
        <f t="shared" si="126"/>
        <v>0</v>
      </c>
      <c r="AQ98" s="19">
        <f t="shared" si="127"/>
        <v>0</v>
      </c>
      <c r="AS98" s="19">
        <f t="shared" si="128"/>
        <v>0</v>
      </c>
      <c r="AT98" s="19">
        <f t="shared" si="129"/>
        <v>0</v>
      </c>
      <c r="AU98" s="19">
        <f t="shared" si="130"/>
        <v>0</v>
      </c>
      <c r="AV98" s="19">
        <f t="shared" si="131"/>
        <v>0</v>
      </c>
      <c r="AW98" s="19">
        <f t="shared" si="132"/>
        <v>0</v>
      </c>
      <c r="AX98" s="19">
        <f t="shared" si="133"/>
        <v>0</v>
      </c>
      <c r="AY98" s="19">
        <f t="shared" si="134"/>
        <v>0</v>
      </c>
      <c r="AZ98" s="19">
        <f t="shared" si="135"/>
        <v>0</v>
      </c>
      <c r="BA98" s="19">
        <f t="shared" si="136"/>
        <v>0</v>
      </c>
      <c r="BB98" s="19">
        <f t="shared" si="137"/>
        <v>0</v>
      </c>
      <c r="BC98" s="19">
        <f t="shared" si="138"/>
        <v>0</v>
      </c>
      <c r="BD98" s="19">
        <f t="shared" si="139"/>
        <v>0</v>
      </c>
      <c r="BE98" s="19">
        <f t="shared" si="140"/>
        <v>0</v>
      </c>
      <c r="BG98" s="19" t="str">
        <f>VLOOKUP(C98,'cwt rel info'!$A$6:$AD$217,5,FALSE)</f>
        <v>Umatilla R</v>
      </c>
      <c r="BH98" s="19" t="str">
        <f>VLOOKUP(C98,'cwt rel info'!$A$6:$AD$217,3,FALSE)</f>
        <v>subyearling</v>
      </c>
      <c r="BI98" s="18">
        <f>VLOOKUP(C98,'cwt rel info'!$A$6:$AD$217,4,FALSE)</f>
        <v>2018</v>
      </c>
      <c r="BJ98" s="18">
        <f t="shared" si="143"/>
        <v>4</v>
      </c>
      <c r="BK98" s="19">
        <f t="shared" si="141"/>
        <v>0</v>
      </c>
      <c r="BL98" s="19">
        <f t="shared" si="142"/>
        <v>0</v>
      </c>
      <c r="BM98" s="19"/>
      <c r="BN98" s="19"/>
      <c r="BO98" s="19"/>
      <c r="BP98" s="19"/>
    </row>
    <row r="99" spans="2:68" x14ac:dyDescent="0.35">
      <c r="B99" s="25" t="s">
        <v>9141</v>
      </c>
      <c r="C99">
        <v>999999</v>
      </c>
      <c r="D99">
        <f>SUMIFS('hauled fish'!$Q$3:$Q$3207,'hauled fish'!$P$3:$P$3207,'hauled Hat'!Q53,'hauled fish'!$I$3:$I$3207,"999999",'hauled fish'!$D$3:$D$3207,"M")</f>
        <v>1</v>
      </c>
      <c r="E99">
        <f>SUMIFS('hauled fish'!$Q$3:$Q$3207,'hauled fish'!$P$3:$P$3207,'hauled Hat'!R53,'hauled fish'!$I$3:$I$3207,"999999",'hauled fish'!$D$3:$D$3207,"M")</f>
        <v>0</v>
      </c>
      <c r="F99">
        <f>SUMIFS('hauled fish'!$Q$3:$Q$3207,'hauled fish'!$P$3:$P$3207,'hauled Hat'!S53,'hauled fish'!$I$3:$I$3207,"999999",'hauled fish'!$D$3:$D$3207,"M")</f>
        <v>1</v>
      </c>
      <c r="G99">
        <f>SUMIFS('hauled fish'!$Q$3:$Q$3207,'hauled fish'!$P$3:$P$3207,'hauled Hat'!T53,'hauled fish'!$I$3:$I$3207,"999999",'hauled fish'!$D$3:$D$3207,"M")</f>
        <v>1</v>
      </c>
      <c r="H99">
        <f>SUMIFS('hauled fish'!$Q$3:$Q$3207,'hauled fish'!$P$3:$P$3207,'hauled Hat'!U53,'hauled fish'!$I$3:$I$3207,"999999",'hauled fish'!$D$3:$D$3207,"M")</f>
        <v>2</v>
      </c>
      <c r="I99">
        <f>SUMIFS('hauled fish'!$Q$3:$Q$3207,'hauled fish'!$P$3:$P$3207,'hauled Hat'!V53,'hauled fish'!$I$3:$I$3207,"999999",'hauled fish'!$D$3:$D$3207,"M")</f>
        <v>7</v>
      </c>
      <c r="J99">
        <f>SUMIFS('hauled fish'!$Q$3:$Q$3207,'hauled fish'!$P$3:$P$3207,'hauled Hat'!W53,'hauled fish'!$I$3:$I$3207,"999999",'hauled fish'!$D$3:$D$3207,"M")</f>
        <v>3</v>
      </c>
      <c r="K99">
        <f>SUMIFS('hauled fish'!$Q$3:$Q$3207,'hauled fish'!$P$3:$P$3207,'hauled Hat'!X53,'hauled fish'!$I$3:$I$3207,"999999",'hauled fish'!$D$3:$D$3207,"M")</f>
        <v>2</v>
      </c>
      <c r="L99">
        <f>SUMIFS('hauled fish'!$Q$3:$Q$3207,'hauled fish'!$P$3:$P$3207,'hauled Hat'!Y53,'hauled fish'!$I$3:$I$3207,"999999",'hauled fish'!$D$3:$D$3207,"M")</f>
        <v>0</v>
      </c>
      <c r="M99">
        <f>SUMIFS('hauled fish'!$Q$3:$Q$3207,'hauled fish'!$P$3:$P$3207,'hauled Hat'!Z53,'hauled fish'!$I$3:$I$3207,"999999",'hauled fish'!$D$3:$D$3207,"M")</f>
        <v>1</v>
      </c>
      <c r="N99">
        <f>SUMIFS('hauled fish'!$Q$3:$Q$3207,'hauled fish'!$P$3:$P$3207,'hauled Hat'!AA53,'hauled fish'!$I$3:$I$3207,"999999",'hauled fish'!$D$3:$D$3207,"M")</f>
        <v>0</v>
      </c>
      <c r="O99">
        <f>SUMIFS('hauled fish'!$Q$3:$Q$3207,'hauled fish'!$P$3:$P$3207,'hauled Hat'!AB53,'hauled fish'!$I$3:$I$3207,"999999",'hauled fish'!$D$3:$D$3207,"M")</f>
        <v>1</v>
      </c>
      <c r="P99">
        <f>SUMIFS('hauled fish'!$Q$3:$Q$3207,'hauled fish'!$P$3:$P$3207,'hauled Hat'!AC53,'hauled fish'!$I$3:$I$3207,"999999",'hauled fish'!$D$3:$D$3207,"M")</f>
        <v>0</v>
      </c>
      <c r="Q99" s="180"/>
      <c r="R99" s="19"/>
      <c r="S99" s="19"/>
      <c r="T99" s="19"/>
      <c r="U99" s="19"/>
      <c r="V99" s="19"/>
      <c r="W99" s="19"/>
      <c r="X99" s="19"/>
      <c r="Y99" s="19"/>
      <c r="Z99" s="19"/>
      <c r="AA99" s="19"/>
      <c r="AB99" s="19"/>
      <c r="AC99" s="19"/>
      <c r="AD99" s="15"/>
    </row>
  </sheetData>
  <mergeCells count="6">
    <mergeCell ref="BM1:BO1"/>
    <mergeCell ref="D2:P2"/>
    <mergeCell ref="Q2:AC2"/>
    <mergeCell ref="AD2:AD4"/>
    <mergeCell ref="AE2:AQ2"/>
    <mergeCell ref="AS1:BE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1FB7-64FD-4D6E-B61A-BEBF41D0FF86}">
  <dimension ref="B1:AU93"/>
  <sheetViews>
    <sheetView topLeftCell="A31" workbookViewId="0">
      <selection activeCell="B53" sqref="B53"/>
    </sheetView>
  </sheetViews>
  <sheetFormatPr defaultRowHeight="14.5" x14ac:dyDescent="0.35"/>
  <cols>
    <col min="1" max="1" width="4.453125" customWidth="1"/>
    <col min="2" max="2" width="14" bestFit="1" customWidth="1"/>
    <col min="3" max="3" width="9.7265625" bestFit="1" customWidth="1"/>
    <col min="4" max="4" width="7.54296875" bestFit="1" customWidth="1"/>
    <col min="5" max="5" width="11.26953125" bestFit="1" customWidth="1"/>
    <col min="6" max="6" width="4.1796875" bestFit="1" customWidth="1"/>
    <col min="7" max="7" width="7.54296875" bestFit="1" customWidth="1"/>
    <col min="8" max="8" width="7.26953125" customWidth="1"/>
    <col min="9" max="9" width="6.54296875" customWidth="1"/>
    <col min="10" max="11" width="7.453125" customWidth="1"/>
    <col min="12" max="13" width="6.1796875" customWidth="1"/>
    <col min="14" max="14" width="10" bestFit="1" customWidth="1"/>
    <col min="15" max="15" width="11.26953125" bestFit="1" customWidth="1"/>
    <col min="16" max="16" width="8.453125" bestFit="1" customWidth="1"/>
    <col min="17" max="17" width="6.1796875" customWidth="1"/>
    <col min="18" max="18" width="7" bestFit="1" customWidth="1"/>
    <col min="19" max="21" width="6.1796875" customWidth="1"/>
    <col min="22" max="22" width="3.453125" customWidth="1"/>
    <col min="23" max="23" width="11.81640625" customWidth="1"/>
    <col min="24" max="25" width="6.1796875" customWidth="1"/>
    <col min="26" max="26" width="6.81640625" customWidth="1"/>
    <col min="27" max="27" width="7.81640625" customWidth="1"/>
    <col min="28" max="28" width="4.26953125" customWidth="1"/>
    <col min="29" max="29" width="14" bestFit="1" customWidth="1"/>
    <col min="30" max="32" width="8" customWidth="1"/>
    <col min="33" max="33" width="3.1796875" customWidth="1"/>
    <col min="34" max="34" width="6" customWidth="1"/>
    <col min="35" max="35" width="6.1796875" customWidth="1"/>
    <col min="36" max="36" width="7" customWidth="1"/>
    <col min="37" max="37" width="3.453125" customWidth="1"/>
    <col min="38" max="40" width="7.54296875" customWidth="1"/>
    <col min="41" max="41" width="14" bestFit="1" customWidth="1"/>
  </cols>
  <sheetData>
    <row r="1" spans="2:47" x14ac:dyDescent="0.35">
      <c r="B1">
        <v>2022</v>
      </c>
      <c r="C1" t="s">
        <v>9278</v>
      </c>
      <c r="I1" t="s">
        <v>9094</v>
      </c>
    </row>
    <row r="2" spans="2:47" ht="15" thickBot="1" x14ac:dyDescent="0.4">
      <c r="C2" s="15"/>
      <c r="I2" s="15"/>
      <c r="J2" s="15" t="str">
        <f>'Individual Data'!AJ2</f>
        <v>jack</v>
      </c>
      <c r="K2" s="15" t="str">
        <f>'Individual Data'!AK2</f>
        <v>adlt</v>
      </c>
      <c r="AE2" t="s">
        <v>9268</v>
      </c>
      <c r="AF2" t="s">
        <v>8862</v>
      </c>
    </row>
    <row r="3" spans="2:47" x14ac:dyDescent="0.35">
      <c r="H3" s="15"/>
      <c r="I3" s="15" t="str">
        <f>'Individual Data'!AI3</f>
        <v>abv</v>
      </c>
      <c r="J3" s="15">
        <f>'Individual Data'!AJ3</f>
        <v>0</v>
      </c>
      <c r="K3" s="15">
        <f>'Individual Data'!AK3</f>
        <v>0</v>
      </c>
      <c r="AD3" t="s">
        <v>9266</v>
      </c>
      <c r="AE3" s="18">
        <f>SUM(AD10:AE19)</f>
        <v>32879.019889744741</v>
      </c>
      <c r="AO3" s="33"/>
      <c r="AP3" s="237" t="s">
        <v>9202</v>
      </c>
      <c r="AQ3" s="237"/>
      <c r="AR3" s="237"/>
      <c r="AS3" s="237"/>
      <c r="AT3" s="238"/>
      <c r="AU3" s="18"/>
    </row>
    <row r="4" spans="2:47" x14ac:dyDescent="0.35">
      <c r="H4" s="15"/>
      <c r="I4" s="15" t="str">
        <f>'Individual Data'!AI4</f>
        <v>blw</v>
      </c>
      <c r="J4" s="15">
        <f>'Individual Data'!AJ4</f>
        <v>0.57999999999999996</v>
      </c>
      <c r="K4" s="15">
        <f>'Individual Data'!AK4</f>
        <v>0.37</v>
      </c>
      <c r="N4" s="211" t="s">
        <v>9275</v>
      </c>
      <c r="O4" s="211"/>
      <c r="P4" s="211"/>
      <c r="Q4" s="211"/>
      <c r="R4" s="211"/>
      <c r="S4" s="211"/>
      <c r="T4" s="211"/>
      <c r="U4" s="211"/>
      <c r="W4" s="211" t="s">
        <v>9277</v>
      </c>
      <c r="X4" s="211"/>
      <c r="Y4" s="211"/>
      <c r="Z4" s="211"/>
      <c r="AD4" t="s">
        <v>9267</v>
      </c>
      <c r="AE4" s="18">
        <f>SUM(AD20:AE29)</f>
        <v>6222.2111837166967</v>
      </c>
      <c r="AO4" s="54"/>
      <c r="AT4" s="55"/>
    </row>
    <row r="5" spans="2:47" ht="15" thickBot="1" x14ac:dyDescent="0.4">
      <c r="AO5" s="54"/>
      <c r="AP5" t="s">
        <v>8864</v>
      </c>
      <c r="AQ5" t="s">
        <v>9040</v>
      </c>
      <c r="AR5" t="s">
        <v>8862</v>
      </c>
      <c r="AS5" t="s">
        <v>9259</v>
      </c>
      <c r="AT5" s="55" t="s">
        <v>8882</v>
      </c>
    </row>
    <row r="6" spans="2:47" x14ac:dyDescent="0.35">
      <c r="H6" s="18">
        <f>SUM(G9:I77)</f>
        <v>42874.779925075913</v>
      </c>
      <c r="K6" s="18">
        <f>SUM(J9:L77)</f>
        <v>39025.736202765715</v>
      </c>
      <c r="T6" s="18">
        <f>SUM(S9:U78)</f>
        <v>3202.95652173913</v>
      </c>
      <c r="Y6" s="18">
        <f>SUM(X9:Z78)</f>
        <v>35822.779681026601</v>
      </c>
      <c r="AC6" s="33"/>
      <c r="AD6" s="237" t="s">
        <v>9203</v>
      </c>
      <c r="AE6" s="237"/>
      <c r="AF6" s="238"/>
      <c r="AG6" s="22"/>
      <c r="AH6" s="224" t="s">
        <v>9200</v>
      </c>
      <c r="AI6" s="224"/>
      <c r="AJ6" s="224"/>
      <c r="AL6" s="224" t="s">
        <v>9201</v>
      </c>
      <c r="AM6" s="224"/>
      <c r="AN6" s="224"/>
      <c r="AO6" s="54" t="s">
        <v>9265</v>
      </c>
      <c r="AP6" s="32">
        <f>SUM(AP20:AP29)</f>
        <v>2477.7716649866989</v>
      </c>
      <c r="AQ6" s="32">
        <f>SUM(AQ20:AQ29)</f>
        <v>3144.3752213946859</v>
      </c>
      <c r="AR6" s="32">
        <f>SUM(AR20:AR29)</f>
        <v>651.53027198498364</v>
      </c>
      <c r="AS6" s="32">
        <f>AP6+AQ6</f>
        <v>5622.1468863813843</v>
      </c>
      <c r="AT6" s="35">
        <f>AR6+AS6</f>
        <v>6273.6771583663676</v>
      </c>
    </row>
    <row r="7" spans="2:47" ht="15" thickBot="1" x14ac:dyDescent="0.4">
      <c r="C7" s="18"/>
      <c r="D7" s="18"/>
      <c r="E7" s="18"/>
      <c r="F7" s="18"/>
      <c r="G7" s="215" t="s">
        <v>9187</v>
      </c>
      <c r="H7" s="215"/>
      <c r="I7" s="215"/>
      <c r="J7" s="211" t="s">
        <v>9198</v>
      </c>
      <c r="K7" s="211"/>
      <c r="L7" s="211"/>
      <c r="M7" s="7"/>
      <c r="N7" s="7"/>
      <c r="O7" s="7"/>
      <c r="P7" s="7"/>
      <c r="Q7" s="7"/>
      <c r="R7" s="7"/>
      <c r="S7" s="7"/>
      <c r="T7" s="7"/>
      <c r="U7" s="7"/>
      <c r="V7" s="7"/>
      <c r="W7" s="7"/>
      <c r="X7" s="7"/>
      <c r="Y7" s="7"/>
      <c r="AC7" s="54"/>
      <c r="AE7" s="18">
        <f>SUM(AD10:AF29)</f>
        <v>42874.779925075913</v>
      </c>
      <c r="AF7" s="55"/>
      <c r="AI7" s="18">
        <f>SUM(AH10:AJ29)</f>
        <v>45899.477658467411</v>
      </c>
      <c r="AM7" s="18">
        <f>SUM(AL10:AN29)</f>
        <v>3204</v>
      </c>
      <c r="AO7" s="54" t="s">
        <v>8830</v>
      </c>
      <c r="AP7" s="32">
        <f>SUM(AP10:AP19)</f>
        <v>11837.172514309941</v>
      </c>
      <c r="AQ7" s="32">
        <f>SUM(AQ10:AQ19)</f>
        <v>21196.495534841495</v>
      </c>
      <c r="AR7" s="32">
        <f>SUM(AR10:AR19)</f>
        <v>3388.1324509496171</v>
      </c>
      <c r="AS7" s="32">
        <f>AP7+AQ7</f>
        <v>33033.668049151434</v>
      </c>
      <c r="AT7" s="35">
        <f>AR7+AS7</f>
        <v>36421.800500101053</v>
      </c>
    </row>
    <row r="8" spans="2:47" x14ac:dyDescent="0.35">
      <c r="B8" t="str">
        <f>'final totals'!O5</f>
        <v>grp</v>
      </c>
      <c r="C8" t="str">
        <f>'final totals'!P5</f>
        <v>CWT code</v>
      </c>
      <c r="D8" t="s">
        <v>9095</v>
      </c>
      <c r="E8" t="s">
        <v>9199</v>
      </c>
      <c r="F8" t="s">
        <v>9020</v>
      </c>
      <c r="G8" t="s">
        <v>8864</v>
      </c>
      <c r="H8" t="s">
        <v>9040</v>
      </c>
      <c r="I8" t="s">
        <v>8862</v>
      </c>
      <c r="J8" t="s">
        <v>16</v>
      </c>
      <c r="K8" t="s">
        <v>6</v>
      </c>
      <c r="L8" t="s">
        <v>9270</v>
      </c>
      <c r="N8" t="s">
        <v>9151</v>
      </c>
      <c r="O8" t="s">
        <v>9273</v>
      </c>
      <c r="P8" s="18" t="s">
        <v>9152</v>
      </c>
      <c r="Q8" t="s">
        <v>9020</v>
      </c>
      <c r="R8" t="s">
        <v>9274</v>
      </c>
      <c r="S8" s="33" t="s">
        <v>16</v>
      </c>
      <c r="T8" s="59" t="s">
        <v>6</v>
      </c>
      <c r="U8" s="141" t="s">
        <v>9270</v>
      </c>
      <c r="W8" s="33"/>
      <c r="X8" s="59" t="s">
        <v>8864</v>
      </c>
      <c r="Y8" s="59" t="s">
        <v>9040</v>
      </c>
      <c r="Z8" s="141" t="s">
        <v>8862</v>
      </c>
      <c r="AC8" s="54"/>
      <c r="AF8" s="55"/>
      <c r="AO8" s="54" t="s">
        <v>8882</v>
      </c>
      <c r="AP8" s="32">
        <f>AP6+AP7</f>
        <v>14314.944179296639</v>
      </c>
      <c r="AQ8" s="32">
        <f t="shared" ref="AQ8:AR8" si="0">AQ6+AQ7</f>
        <v>24340.870756236181</v>
      </c>
      <c r="AR8" s="32">
        <f t="shared" si="0"/>
        <v>4039.6627229346009</v>
      </c>
      <c r="AS8" s="32">
        <f>AP8+AQ8</f>
        <v>38655.814935532821</v>
      </c>
      <c r="AT8" s="35">
        <f>AR8+AS8</f>
        <v>42695.477658467418</v>
      </c>
    </row>
    <row r="9" spans="2:47" x14ac:dyDescent="0.35">
      <c r="B9" t="str">
        <f>'final totals'!O27</f>
        <v>BCAe</v>
      </c>
      <c r="C9">
        <f>'final totals'!P27</f>
        <v>220291</v>
      </c>
      <c r="D9" t="str">
        <f>VLOOKUP(C9,'cwt rel info'!$A$6:$I$217,7,FALSE)</f>
        <v>abv</v>
      </c>
      <c r="E9" t="str">
        <f>VLOOKUP(C9,'cwt rel info'!$A$6:$I$217,3,FALSE)</f>
        <v>subyearling</v>
      </c>
      <c r="F9">
        <f>'age-length prop'!C29</f>
        <v>2</v>
      </c>
      <c r="G9" s="18">
        <f>'final totals'!Q27</f>
        <v>0</v>
      </c>
      <c r="H9" s="18">
        <f>'final totals'!R27</f>
        <v>17.283271156184494</v>
      </c>
      <c r="I9" s="18">
        <f>'final totals'!S27</f>
        <v>400.78352694115733</v>
      </c>
      <c r="J9" s="18">
        <f t="shared" ref="J9:J40" si="1">IF(D9="blw",G9*(1-$K$4),G9*(1-$K$3))</f>
        <v>0</v>
      </c>
      <c r="K9" s="18">
        <f t="shared" ref="K9:K40" si="2">IF(D9="blw",H9*(1-$K$4),H9*(1-$K$3))</f>
        <v>17.283271156184494</v>
      </c>
      <c r="L9" s="18">
        <f t="shared" ref="L9:L40" si="3">IF(D9="blw",I9*(1-$J$4),I9*(1-$J$3))</f>
        <v>400.78352694115733</v>
      </c>
      <c r="M9" s="18"/>
      <c r="N9" s="19" t="s">
        <v>9084</v>
      </c>
      <c r="O9" s="19" t="s">
        <v>8968</v>
      </c>
      <c r="P9" s="18">
        <v>2020</v>
      </c>
      <c r="Q9" s="18">
        <v>2</v>
      </c>
      <c r="R9">
        <v>220291</v>
      </c>
      <c r="S9" s="36">
        <v>0</v>
      </c>
      <c r="T9" s="18">
        <v>0</v>
      </c>
      <c r="U9" s="163">
        <v>5.2275651295125733</v>
      </c>
      <c r="V9" s="18"/>
      <c r="W9" s="36" t="str">
        <f>B9</f>
        <v>BCAe</v>
      </c>
      <c r="X9" s="18">
        <f>J9-S9</f>
        <v>0</v>
      </c>
      <c r="Y9" s="18">
        <f t="shared" ref="Y9:Z9" si="4">K9-T9</f>
        <v>17.283271156184494</v>
      </c>
      <c r="Z9" s="163">
        <f t="shared" si="4"/>
        <v>395.55596181164475</v>
      </c>
      <c r="AA9" s="18"/>
      <c r="AC9" s="54"/>
      <c r="AD9" t="s">
        <v>8864</v>
      </c>
      <c r="AE9" t="s">
        <v>9040</v>
      </c>
      <c r="AF9" s="55" t="s">
        <v>8862</v>
      </c>
      <c r="AL9" t="s">
        <v>8864</v>
      </c>
      <c r="AM9" t="s">
        <v>9040</v>
      </c>
      <c r="AN9" t="s">
        <v>8862</v>
      </c>
      <c r="AO9" s="54"/>
      <c r="AP9" s="32"/>
      <c r="AQ9" s="32"/>
      <c r="AR9" s="32"/>
      <c r="AS9" s="32"/>
      <c r="AT9" s="35"/>
    </row>
    <row r="10" spans="2:47" x14ac:dyDescent="0.35">
      <c r="B10" t="str">
        <f>'final totals'!O28</f>
        <v>BCAl</v>
      </c>
      <c r="C10">
        <f>'final totals'!P28</f>
        <v>220292</v>
      </c>
      <c r="D10" t="str">
        <f>VLOOKUP(C10,'cwt rel info'!$A$6:$I$217,7,FALSE)</f>
        <v>abv</v>
      </c>
      <c r="E10" t="str">
        <f>VLOOKUP(C10,'cwt rel info'!$A$6:$I$217,3,FALSE)</f>
        <v>subyearling</v>
      </c>
      <c r="F10">
        <f>'age-length prop'!C30</f>
        <v>2</v>
      </c>
      <c r="G10" s="18">
        <f>'final totals'!Q28</f>
        <v>0</v>
      </c>
      <c r="H10" s="18">
        <f>'final totals'!R28</f>
        <v>0</v>
      </c>
      <c r="I10" s="18">
        <f>'final totals'!S28</f>
        <v>50.442579081246109</v>
      </c>
      <c r="J10" s="18">
        <f t="shared" si="1"/>
        <v>0</v>
      </c>
      <c r="K10" s="18">
        <f t="shared" si="2"/>
        <v>0</v>
      </c>
      <c r="L10" s="18">
        <f t="shared" si="3"/>
        <v>50.442579081246109</v>
      </c>
      <c r="M10" s="18"/>
      <c r="N10" s="19"/>
      <c r="O10" s="19"/>
      <c r="P10" s="18"/>
      <c r="Q10" s="18"/>
      <c r="S10" s="36"/>
      <c r="T10" s="18"/>
      <c r="U10" s="163"/>
      <c r="V10" s="18"/>
      <c r="W10" s="36" t="str">
        <f t="shared" ref="W10:W73" si="5">B10</f>
        <v>BCAl</v>
      </c>
      <c r="X10" s="18">
        <f t="shared" ref="X10:X73" si="6">J10-S10</f>
        <v>0</v>
      </c>
      <c r="Y10" s="18">
        <f t="shared" ref="Y10:Y73" si="7">K10-T10</f>
        <v>0</v>
      </c>
      <c r="Z10" s="163">
        <f t="shared" ref="Z10:Z73" si="8">L10-U10</f>
        <v>50.442579081246109</v>
      </c>
      <c r="AB10">
        <v>2</v>
      </c>
      <c r="AC10" s="54" t="str">
        <f>'final totals'!V11</f>
        <v>Hat Sub age 2</v>
      </c>
      <c r="AD10" s="18">
        <f>'final totals'!W11</f>
        <v>16.671022436260614</v>
      </c>
      <c r="AE10" s="18">
        <f>'final totals'!X11</f>
        <v>17.517213207926389</v>
      </c>
      <c r="AF10" s="163">
        <f>'final totals'!Y11</f>
        <v>2392.4771296159925</v>
      </c>
      <c r="AH10" s="18">
        <f t="shared" ref="AH10:AJ14" si="9">SUMIFS(J$9:J$77,$F$9:$F$77,$AB10,$E$9:$E$77,"subyearling")</f>
        <v>16.976898375429961</v>
      </c>
      <c r="AI10" s="18">
        <f t="shared" si="9"/>
        <v>20.873404587744805</v>
      </c>
      <c r="AJ10" s="18">
        <f t="shared" si="9"/>
        <v>2782.3597047685967</v>
      </c>
      <c r="AL10" s="18">
        <f>'hauled Hat'!BS10</f>
        <v>0</v>
      </c>
      <c r="AM10" s="18">
        <f>'hauled Hat'!BT10</f>
        <v>0</v>
      </c>
      <c r="AN10" s="18">
        <f>'hauled Hat'!BU10</f>
        <v>33.85531061855319</v>
      </c>
      <c r="AO10" s="54" t="s">
        <v>9165</v>
      </c>
      <c r="AP10" s="32">
        <f>AH10-AL10</f>
        <v>16.976898375429961</v>
      </c>
      <c r="AQ10" s="32">
        <f t="shared" ref="AQ10:AR10" si="10">AI10-AM10</f>
        <v>20.873404587744805</v>
      </c>
      <c r="AR10" s="32">
        <f t="shared" si="10"/>
        <v>2748.5043941500435</v>
      </c>
      <c r="AS10" s="32">
        <f t="shared" ref="AS10:AS29" si="11">AP10+AQ10</f>
        <v>37.850302963174769</v>
      </c>
      <c r="AT10" s="35">
        <f t="shared" ref="AT10:AT29" si="12">AR10+AS10</f>
        <v>2786.3546971132182</v>
      </c>
    </row>
    <row r="11" spans="2:47" x14ac:dyDescent="0.35">
      <c r="B11" t="str">
        <f>'final totals'!O29</f>
        <v>CJAe</v>
      </c>
      <c r="C11">
        <f>'final totals'!P29</f>
        <v>220289</v>
      </c>
      <c r="D11" t="str">
        <f>VLOOKUP(C11,'cwt rel info'!$A$6:$I$217,7,FALSE)</f>
        <v>abv</v>
      </c>
      <c r="E11" t="str">
        <f>VLOOKUP(C11,'cwt rel info'!$A$6:$I$217,3,FALSE)</f>
        <v>subyearling</v>
      </c>
      <c r="F11">
        <f>'age-length prop'!C31</f>
        <v>2</v>
      </c>
      <c r="G11" s="18">
        <f>'final totals'!Q29</f>
        <v>0</v>
      </c>
      <c r="H11" s="18">
        <f>'final totals'!R29</f>
        <v>0</v>
      </c>
      <c r="I11" s="18">
        <f>'final totals'!S29</f>
        <v>384.64503956321659</v>
      </c>
      <c r="J11" s="18">
        <f t="shared" si="1"/>
        <v>0</v>
      </c>
      <c r="K11" s="18">
        <f t="shared" si="2"/>
        <v>0</v>
      </c>
      <c r="L11" s="18">
        <f t="shared" si="3"/>
        <v>384.64503956321659</v>
      </c>
      <c r="M11" s="18"/>
      <c r="N11" s="19" t="s">
        <v>9086</v>
      </c>
      <c r="O11" s="19" t="s">
        <v>8968</v>
      </c>
      <c r="P11" s="18">
        <v>2020</v>
      </c>
      <c r="Q11" s="18">
        <v>2</v>
      </c>
      <c r="R11">
        <v>220289</v>
      </c>
      <c r="S11" s="36">
        <v>0</v>
      </c>
      <c r="T11" s="18">
        <v>0</v>
      </c>
      <c r="U11" s="163">
        <v>11.526233410203989</v>
      </c>
      <c r="V11" s="18"/>
      <c r="W11" s="36" t="str">
        <f t="shared" si="5"/>
        <v>CJAe</v>
      </c>
      <c r="X11" s="18">
        <f t="shared" si="6"/>
        <v>0</v>
      </c>
      <c r="Y11" s="18">
        <f t="shared" si="7"/>
        <v>0</v>
      </c>
      <c r="Z11" s="163">
        <f t="shared" si="8"/>
        <v>373.1188061530126</v>
      </c>
      <c r="AB11">
        <v>3</v>
      </c>
      <c r="AC11" s="54" t="str">
        <f>'final totals'!V12</f>
        <v>Hat Sub age 3</v>
      </c>
      <c r="AD11" s="18">
        <f>'final totals'!W12</f>
        <v>3640.8863872146139</v>
      </c>
      <c r="AE11" s="18">
        <f>'final totals'!X12</f>
        <v>15655.644324569575</v>
      </c>
      <c r="AF11" s="163">
        <f>'final totals'!Y12</f>
        <v>347.56273915464897</v>
      </c>
      <c r="AH11" s="18">
        <f t="shared" si="9"/>
        <v>3908.1508760579245</v>
      </c>
      <c r="AI11" s="18">
        <f t="shared" si="9"/>
        <v>17385.156522339385</v>
      </c>
      <c r="AJ11" s="18">
        <f t="shared" si="9"/>
        <v>450.84925838531348</v>
      </c>
      <c r="AL11" s="18">
        <f>'hauled Hat'!BS11</f>
        <v>29.792159883783931</v>
      </c>
      <c r="AM11" s="18">
        <f>'hauled Hat'!BT11</f>
        <v>271.69447059379485</v>
      </c>
      <c r="AN11" s="18">
        <f>'hauled Hat'!BU11</f>
        <v>5.269327062606231</v>
      </c>
      <c r="AO11" s="54" t="s">
        <v>9166</v>
      </c>
      <c r="AP11" s="32">
        <f t="shared" ref="AP11:AP29" si="13">AH11-AL11</f>
        <v>3878.3587161741407</v>
      </c>
      <c r="AQ11" s="32">
        <f t="shared" ref="AQ11:AQ29" si="14">AI11-AM11</f>
        <v>17113.462051745591</v>
      </c>
      <c r="AR11" s="32">
        <f t="shared" ref="AR11:AR29" si="15">AJ11-AN11</f>
        <v>445.57993132270724</v>
      </c>
      <c r="AS11" s="32">
        <f t="shared" si="11"/>
        <v>20991.820767919733</v>
      </c>
      <c r="AT11" s="35">
        <f t="shared" si="12"/>
        <v>21437.40069924244</v>
      </c>
    </row>
    <row r="12" spans="2:47" x14ac:dyDescent="0.35">
      <c r="B12" t="str">
        <f>'final totals'!O30</f>
        <v>CJAl</v>
      </c>
      <c r="C12">
        <f>'final totals'!P30</f>
        <v>220290</v>
      </c>
      <c r="D12" t="str">
        <f>VLOOKUP(C12,'cwt rel info'!$A$6:$I$217,7,FALSE)</f>
        <v>abv</v>
      </c>
      <c r="E12" t="str">
        <f>VLOOKUP(C12,'cwt rel info'!$A$6:$I$217,3,FALSE)</f>
        <v>subyearling</v>
      </c>
      <c r="F12">
        <f>'age-length prop'!C32</f>
        <v>2</v>
      </c>
      <c r="G12" s="18">
        <f>'final totals'!Q30</f>
        <v>0</v>
      </c>
      <c r="H12" s="18">
        <f>'final totals'!R30</f>
        <v>0</v>
      </c>
      <c r="I12" s="18">
        <f>'final totals'!S30</f>
        <v>117.70333818822557</v>
      </c>
      <c r="J12" s="18">
        <f t="shared" si="1"/>
        <v>0</v>
      </c>
      <c r="K12" s="18">
        <f t="shared" si="2"/>
        <v>0</v>
      </c>
      <c r="L12" s="18">
        <f t="shared" si="3"/>
        <v>117.70333818822557</v>
      </c>
      <c r="M12" s="18"/>
      <c r="S12" s="54"/>
      <c r="U12" s="55"/>
      <c r="V12" s="18"/>
      <c r="W12" s="36" t="str">
        <f t="shared" si="5"/>
        <v>CJAl</v>
      </c>
      <c r="X12" s="18">
        <f t="shared" si="6"/>
        <v>0</v>
      </c>
      <c r="Y12" s="18">
        <f t="shared" si="7"/>
        <v>0</v>
      </c>
      <c r="Z12" s="163">
        <f t="shared" si="8"/>
        <v>117.70333818822557</v>
      </c>
      <c r="AB12">
        <v>4</v>
      </c>
      <c r="AC12" s="54" t="str">
        <f>'final totals'!V13</f>
        <v>Hat Sub age 4</v>
      </c>
      <c r="AD12" s="18">
        <f>'final totals'!W13</f>
        <v>5918.4251778268435</v>
      </c>
      <c r="AE12" s="18">
        <f>'final totals'!X13</f>
        <v>3005.3175057370099</v>
      </c>
      <c r="AF12" s="163">
        <f>'final totals'!Y13</f>
        <v>-3.2006201669598743E-2</v>
      </c>
      <c r="AH12" s="18">
        <f t="shared" si="9"/>
        <v>7302.3112931575288</v>
      </c>
      <c r="AI12" s="18">
        <f t="shared" si="9"/>
        <v>3343.069993351457</v>
      </c>
      <c r="AJ12" s="18">
        <f t="shared" si="9"/>
        <v>1.3201885231792381</v>
      </c>
      <c r="AL12" s="18">
        <f>'hauled Hat'!BS12</f>
        <v>1193.2070044076086</v>
      </c>
      <c r="AM12" s="18">
        <f>'hauled Hat'!BT12</f>
        <v>720.94706489503562</v>
      </c>
      <c r="AN12" s="18">
        <f>'hauled Hat'!BU12</f>
        <v>0</v>
      </c>
      <c r="AO12" s="54" t="s">
        <v>9167</v>
      </c>
      <c r="AP12" s="32">
        <f t="shared" si="13"/>
        <v>6109.1042887499207</v>
      </c>
      <c r="AQ12" s="32">
        <f t="shared" si="14"/>
        <v>2622.1229284564215</v>
      </c>
      <c r="AR12" s="32">
        <f t="shared" si="15"/>
        <v>1.3201885231792381</v>
      </c>
      <c r="AS12" s="32">
        <f t="shared" si="11"/>
        <v>8731.2272172063422</v>
      </c>
      <c r="AT12" s="35">
        <f t="shared" si="12"/>
        <v>8732.5474057295214</v>
      </c>
    </row>
    <row r="13" spans="2:47" x14ac:dyDescent="0.35">
      <c r="B13" t="str">
        <f>'final totals'!O31</f>
        <v>GRR</v>
      </c>
      <c r="C13">
        <f>'final totals'!P31</f>
        <v>637941</v>
      </c>
      <c r="D13" t="str">
        <f>VLOOKUP(C13,'cwt rel info'!$A$6:$I$217,7,FALSE)</f>
        <v>abv</v>
      </c>
      <c r="E13" t="str">
        <f>VLOOKUP(C13,'cwt rel info'!$A$6:$I$217,3,FALSE)</f>
        <v>subyearling</v>
      </c>
      <c r="F13">
        <f>'age-length prop'!C33</f>
        <v>2</v>
      </c>
      <c r="G13" s="18">
        <f>'final totals'!Q31</f>
        <v>16.671022436260614</v>
      </c>
      <c r="H13" s="18">
        <f>'final totals'!R31</f>
        <v>0</v>
      </c>
      <c r="I13" s="18">
        <f>'final totals'!S31</f>
        <v>100.19268714215258</v>
      </c>
      <c r="J13" s="18">
        <f t="shared" si="1"/>
        <v>16.671022436260614</v>
      </c>
      <c r="K13" s="18">
        <f t="shared" si="2"/>
        <v>0</v>
      </c>
      <c r="L13" s="18">
        <f t="shared" si="3"/>
        <v>100.19268714215258</v>
      </c>
      <c r="M13" s="18"/>
      <c r="N13" s="19" t="s">
        <v>8974</v>
      </c>
      <c r="O13" s="19" t="s">
        <v>8968</v>
      </c>
      <c r="P13" s="18">
        <v>2020</v>
      </c>
      <c r="Q13" s="18">
        <v>2</v>
      </c>
      <c r="R13">
        <v>637941</v>
      </c>
      <c r="S13" s="36">
        <v>0</v>
      </c>
      <c r="T13" s="18">
        <v>0</v>
      </c>
      <c r="U13" s="163">
        <v>1.0666666666666667</v>
      </c>
      <c r="V13" s="18"/>
      <c r="W13" s="36" t="str">
        <f t="shared" si="5"/>
        <v>GRR</v>
      </c>
      <c r="X13" s="18">
        <f t="shared" si="6"/>
        <v>16.671022436260614</v>
      </c>
      <c r="Y13" s="18">
        <f t="shared" si="7"/>
        <v>0</v>
      </c>
      <c r="Z13" s="163">
        <f t="shared" si="8"/>
        <v>99.126020475485916</v>
      </c>
      <c r="AB13">
        <v>5</v>
      </c>
      <c r="AC13" s="54" t="str">
        <f>'final totals'!V14</f>
        <v>Hat Sub age 5</v>
      </c>
      <c r="AD13" s="18">
        <f>'final totals'!W14</f>
        <v>732.77814432076059</v>
      </c>
      <c r="AE13" s="18">
        <f>'final totals'!X14</f>
        <v>180.80456430214539</v>
      </c>
      <c r="AF13" s="163">
        <f>'final totals'!Y14</f>
        <v>0</v>
      </c>
      <c r="AH13" s="18">
        <f t="shared" si="9"/>
        <v>786.36008870108321</v>
      </c>
      <c r="AI13" s="18">
        <f t="shared" si="9"/>
        <v>196.01159783311726</v>
      </c>
      <c r="AJ13" s="18">
        <f t="shared" si="9"/>
        <v>0</v>
      </c>
      <c r="AL13" s="18">
        <f>'hauled Hat'!BS13</f>
        <v>115.54895891501876</v>
      </c>
      <c r="AM13" s="18">
        <f>'hauled Hat'!BT13</f>
        <v>28.681295122962457</v>
      </c>
      <c r="AN13" s="18">
        <f>'hauled Hat'!BU13</f>
        <v>0</v>
      </c>
      <c r="AO13" s="54" t="s">
        <v>9168</v>
      </c>
      <c r="AP13" s="32">
        <f t="shared" si="13"/>
        <v>670.8111297860645</v>
      </c>
      <c r="AQ13" s="32">
        <f t="shared" si="14"/>
        <v>167.3303027101548</v>
      </c>
      <c r="AR13" s="32">
        <f t="shared" si="15"/>
        <v>0</v>
      </c>
      <c r="AS13" s="32">
        <f t="shared" si="11"/>
        <v>838.14143249621929</v>
      </c>
      <c r="AT13" s="35">
        <f t="shared" si="12"/>
        <v>838.14143249621929</v>
      </c>
    </row>
    <row r="14" spans="2:47" x14ac:dyDescent="0.35">
      <c r="B14" t="str">
        <f>'final totals'!O32</f>
        <v>LFHs</v>
      </c>
      <c r="C14">
        <f>'final totals'!P32</f>
        <v>637940</v>
      </c>
      <c r="D14" t="str">
        <f>VLOOKUP(C14,'cwt rel info'!$A$6:$I$217,7,FALSE)</f>
        <v>blw</v>
      </c>
      <c r="E14" t="str">
        <f>VLOOKUP(C14,'cwt rel info'!$A$6:$I$217,3,FALSE)</f>
        <v>subyearling</v>
      </c>
      <c r="F14">
        <f>'age-length prop'!C34</f>
        <v>2</v>
      </c>
      <c r="G14" s="18">
        <f>'final totals'!Q32</f>
        <v>0</v>
      </c>
      <c r="H14" s="18">
        <f>'final totals'!R32</f>
        <v>0</v>
      </c>
      <c r="I14" s="18">
        <f>'final totals'!S32</f>
        <v>147.11095541033461</v>
      </c>
      <c r="J14" s="18">
        <f t="shared" si="1"/>
        <v>0</v>
      </c>
      <c r="K14" s="18">
        <f t="shared" si="2"/>
        <v>0</v>
      </c>
      <c r="L14" s="18">
        <f t="shared" si="3"/>
        <v>61.78660127234054</v>
      </c>
      <c r="M14" s="18"/>
      <c r="N14" s="19" t="s">
        <v>9006</v>
      </c>
      <c r="O14" s="19" t="s">
        <v>8968</v>
      </c>
      <c r="P14" s="18">
        <v>2020</v>
      </c>
      <c r="Q14" s="18">
        <v>2</v>
      </c>
      <c r="R14">
        <v>637940</v>
      </c>
      <c r="S14" s="36">
        <v>0</v>
      </c>
      <c r="T14" s="18">
        <v>0</v>
      </c>
      <c r="U14" s="163">
        <v>1.0666666666666667</v>
      </c>
      <c r="V14" s="18"/>
      <c r="W14" s="36" t="str">
        <f t="shared" si="5"/>
        <v>LFHs</v>
      </c>
      <c r="X14" s="18">
        <f t="shared" si="6"/>
        <v>0</v>
      </c>
      <c r="Y14" s="18">
        <f t="shared" si="7"/>
        <v>0</v>
      </c>
      <c r="Z14" s="163">
        <f t="shared" si="8"/>
        <v>60.71993460567387</v>
      </c>
      <c r="AB14">
        <v>6</v>
      </c>
      <c r="AC14" s="54" t="str">
        <f>'final totals'!V15</f>
        <v>Hat Sub age 6</v>
      </c>
      <c r="AD14" s="18">
        <f>'final totals'!W15</f>
        <v>0</v>
      </c>
      <c r="AE14" s="18">
        <f>'final totals'!X15</f>
        <v>0</v>
      </c>
      <c r="AF14" s="163">
        <f>'final totals'!Y15</f>
        <v>0</v>
      </c>
      <c r="AH14" s="18">
        <f t="shared" si="9"/>
        <v>-9.821842487908676E-2</v>
      </c>
      <c r="AI14" s="18">
        <f t="shared" si="9"/>
        <v>0</v>
      </c>
      <c r="AJ14" s="18">
        <f t="shared" si="9"/>
        <v>0</v>
      </c>
      <c r="AL14" s="18">
        <f>'hauled Hat'!BS14</f>
        <v>0</v>
      </c>
      <c r="AM14" s="18">
        <f>'hauled Hat'!BT14</f>
        <v>0</v>
      </c>
      <c r="AN14" s="18">
        <f>'hauled Hat'!BU14</f>
        <v>0</v>
      </c>
      <c r="AO14" s="54" t="s">
        <v>9169</v>
      </c>
      <c r="AP14" s="32">
        <f t="shared" si="13"/>
        <v>-9.821842487908676E-2</v>
      </c>
      <c r="AQ14" s="32">
        <f t="shared" si="14"/>
        <v>0</v>
      </c>
      <c r="AR14" s="32">
        <f t="shared" si="15"/>
        <v>0</v>
      </c>
      <c r="AS14" s="32">
        <f t="shared" si="11"/>
        <v>-9.821842487908676E-2</v>
      </c>
      <c r="AT14" s="35">
        <f t="shared" si="12"/>
        <v>-9.821842487908676E-2</v>
      </c>
    </row>
    <row r="15" spans="2:47" x14ac:dyDescent="0.35">
      <c r="B15" t="str">
        <f>'final totals'!O33</f>
        <v>LFHy</v>
      </c>
      <c r="C15">
        <f>'final totals'!P33</f>
        <v>637944</v>
      </c>
      <c r="D15" t="str">
        <f>VLOOKUP(C15,'cwt rel info'!$A$6:$I$217,7,FALSE)</f>
        <v>blw</v>
      </c>
      <c r="E15" t="str">
        <f>VLOOKUP(C15,'cwt rel info'!$A$6:$I$217,3,FALSE)</f>
        <v>Yearling</v>
      </c>
      <c r="F15">
        <f>'age-length prop'!C35</f>
        <v>2</v>
      </c>
      <c r="G15" s="18">
        <f>'final totals'!Q33</f>
        <v>19.102213208215289</v>
      </c>
      <c r="H15" s="18">
        <f>'final totals'!R33</f>
        <v>0</v>
      </c>
      <c r="I15" s="18">
        <f>'final totals'!S33</f>
        <v>269.33524378145916</v>
      </c>
      <c r="J15" s="18">
        <f t="shared" si="1"/>
        <v>12.034394321175633</v>
      </c>
      <c r="K15" s="18">
        <f t="shared" si="2"/>
        <v>0</v>
      </c>
      <c r="L15" s="18">
        <f t="shared" si="3"/>
        <v>113.12080238821285</v>
      </c>
      <c r="M15" s="18"/>
      <c r="N15" s="19" t="s">
        <v>9007</v>
      </c>
      <c r="O15" s="19" t="s">
        <v>9000</v>
      </c>
      <c r="P15" s="18">
        <v>2020</v>
      </c>
      <c r="Q15" s="18">
        <v>2</v>
      </c>
      <c r="R15">
        <v>637944</v>
      </c>
      <c r="S15" s="36">
        <v>0</v>
      </c>
      <c r="T15" s="18">
        <v>0</v>
      </c>
      <c r="U15" s="163">
        <v>13.565217391304348</v>
      </c>
      <c r="V15" s="18"/>
      <c r="W15" s="36" t="str">
        <f t="shared" si="5"/>
        <v>LFHy</v>
      </c>
      <c r="X15" s="18">
        <f t="shared" si="6"/>
        <v>12.034394321175633</v>
      </c>
      <c r="Y15" s="18">
        <f t="shared" si="7"/>
        <v>0</v>
      </c>
      <c r="Z15" s="163">
        <f t="shared" si="8"/>
        <v>99.555584996908507</v>
      </c>
      <c r="AB15">
        <v>2</v>
      </c>
      <c r="AC15" s="54" t="str">
        <f>'final totals'!V16</f>
        <v>Hat Yrlg age 2</v>
      </c>
      <c r="AD15" s="18">
        <f>'final totals'!W16</f>
        <v>19.408089147384636</v>
      </c>
      <c r="AE15" s="18">
        <f>'final totals'!X16</f>
        <v>-0.3542603627059564</v>
      </c>
      <c r="AF15" s="163">
        <f>'final totals'!Y16</f>
        <v>269.56006579456539</v>
      </c>
      <c r="AH15" s="18">
        <f t="shared" ref="AH15:AJ19" si="16">SUMIFS(J$9:J$77,$F$9:$F$77,$AB15,$E$9:$E$77,"yearling")</f>
        <v>14.477782552318144</v>
      </c>
      <c r="AI15" s="18">
        <f t="shared" si="16"/>
        <v>3.9295767633695462</v>
      </c>
      <c r="AJ15" s="18">
        <f t="shared" si="16"/>
        <v>134.63913561412213</v>
      </c>
      <c r="AL15" s="18">
        <f>'hauled Hat'!BS15</f>
        <v>0</v>
      </c>
      <c r="AM15" s="18">
        <f>'hauled Hat'!BT15</f>
        <v>0</v>
      </c>
      <c r="AN15" s="18">
        <f>'hauled Hat'!BU15</f>
        <v>14.608695652173912</v>
      </c>
      <c r="AO15" s="54" t="s">
        <v>9170</v>
      </c>
      <c r="AP15" s="32">
        <f t="shared" si="13"/>
        <v>14.477782552318144</v>
      </c>
      <c r="AQ15" s="32">
        <f t="shared" si="14"/>
        <v>3.9295767633695462</v>
      </c>
      <c r="AR15" s="32">
        <f t="shared" si="15"/>
        <v>120.03043996194822</v>
      </c>
      <c r="AS15" s="32">
        <f t="shared" si="11"/>
        <v>18.407359315687692</v>
      </c>
      <c r="AT15" s="35">
        <f t="shared" si="12"/>
        <v>138.43779927763592</v>
      </c>
    </row>
    <row r="16" spans="2:47" x14ac:dyDescent="0.35">
      <c r="B16" t="str">
        <f>'final totals'!O34</f>
        <v>PLAe</v>
      </c>
      <c r="C16">
        <f>'final totals'!P34</f>
        <v>220293</v>
      </c>
      <c r="D16" t="str">
        <f>VLOOKUP(C16,'cwt rel info'!$A$6:$I$217,7,FALSE)</f>
        <v>abv</v>
      </c>
      <c r="E16" t="str">
        <f>VLOOKUP(C16,'cwt rel info'!$A$6:$I$217,3,FALSE)</f>
        <v>subyearling</v>
      </c>
      <c r="F16">
        <f>'age-length prop'!C36</f>
        <v>2</v>
      </c>
      <c r="G16" s="18">
        <f>'final totals'!Q34</f>
        <v>0</v>
      </c>
      <c r="H16" s="18">
        <f>'final totals'!R34</f>
        <v>0</v>
      </c>
      <c r="I16" s="18">
        <f>'final totals'!S34</f>
        <v>266.94170137499106</v>
      </c>
      <c r="J16" s="18">
        <f t="shared" si="1"/>
        <v>0</v>
      </c>
      <c r="K16" s="18">
        <f t="shared" si="2"/>
        <v>0</v>
      </c>
      <c r="L16" s="18">
        <f t="shared" si="3"/>
        <v>266.94170137499106</v>
      </c>
      <c r="M16" s="18"/>
      <c r="N16" s="19" t="s">
        <v>9088</v>
      </c>
      <c r="O16" s="19" t="s">
        <v>8968</v>
      </c>
      <c r="P16" s="18">
        <v>2020</v>
      </c>
      <c r="Q16" s="18">
        <v>2</v>
      </c>
      <c r="R16">
        <v>220293</v>
      </c>
      <c r="S16" s="36">
        <v>0</v>
      </c>
      <c r="T16" s="18">
        <v>0</v>
      </c>
      <c r="U16" s="163">
        <v>7.3280475526420474</v>
      </c>
      <c r="V16" s="18"/>
      <c r="W16" s="36" t="str">
        <f t="shared" si="5"/>
        <v>PLAe</v>
      </c>
      <c r="X16" s="18">
        <f t="shared" si="6"/>
        <v>0</v>
      </c>
      <c r="Y16" s="18">
        <f t="shared" si="7"/>
        <v>0</v>
      </c>
      <c r="Z16" s="163">
        <f t="shared" si="8"/>
        <v>259.61365382234902</v>
      </c>
      <c r="AB16">
        <v>3</v>
      </c>
      <c r="AC16" s="54" t="str">
        <f>'final totals'!V17</f>
        <v>Hat Yrlg age 3</v>
      </c>
      <c r="AD16" s="18">
        <f>'final totals'!W17</f>
        <v>40.507313328986513</v>
      </c>
      <c r="AE16" s="18">
        <f>'final totals'!X17</f>
        <v>319.40988813564439</v>
      </c>
      <c r="AF16" s="163">
        <f>'final totals'!Y17</f>
        <v>101.46421600916229</v>
      </c>
      <c r="AH16" s="18">
        <f t="shared" si="16"/>
        <v>28.271849441183271</v>
      </c>
      <c r="AI16" s="18">
        <f t="shared" si="16"/>
        <v>228.44522022079292</v>
      </c>
      <c r="AJ16" s="18">
        <f t="shared" si="16"/>
        <v>72.349860850552119</v>
      </c>
      <c r="AL16" s="18">
        <f>'hauled Hat'!BS16</f>
        <v>0</v>
      </c>
      <c r="AM16" s="18">
        <f>'hauled Hat'!BT16</f>
        <v>3.0895203458998015</v>
      </c>
      <c r="AN16" s="18">
        <f>'hauled Hat'!BU16</f>
        <v>4.2666666666666666</v>
      </c>
      <c r="AO16" s="54" t="s">
        <v>9171</v>
      </c>
      <c r="AP16" s="32">
        <f t="shared" si="13"/>
        <v>28.271849441183271</v>
      </c>
      <c r="AQ16" s="32">
        <f t="shared" si="14"/>
        <v>225.35569987489311</v>
      </c>
      <c r="AR16" s="32">
        <f t="shared" si="15"/>
        <v>68.083194183885453</v>
      </c>
      <c r="AS16" s="32">
        <f t="shared" si="11"/>
        <v>253.62754931607637</v>
      </c>
      <c r="AT16" s="35">
        <f t="shared" si="12"/>
        <v>321.71074349996184</v>
      </c>
    </row>
    <row r="17" spans="2:46" x14ac:dyDescent="0.35">
      <c r="B17" t="str">
        <f>'final totals'!O35</f>
        <v>PLAl</v>
      </c>
      <c r="C17">
        <f>'final totals'!P35</f>
        <v>220294</v>
      </c>
      <c r="D17" t="str">
        <f>VLOOKUP(C17,'cwt rel info'!$A$6:$I$217,7,FALSE)</f>
        <v>abv</v>
      </c>
      <c r="E17" t="str">
        <f>VLOOKUP(C17,'cwt rel info'!$A$6:$I$217,3,FALSE)</f>
        <v>subyearling</v>
      </c>
      <c r="F17">
        <f>'age-length prop'!C37</f>
        <v>2</v>
      </c>
      <c r="G17" s="18">
        <f>'final totals'!Q35</f>
        <v>0</v>
      </c>
      <c r="H17" s="18">
        <f>'final totals'!R35</f>
        <v>0</v>
      </c>
      <c r="I17" s="18">
        <f>'final totals'!S35</f>
        <v>84.771410153052443</v>
      </c>
      <c r="J17" s="18">
        <f t="shared" si="1"/>
        <v>0</v>
      </c>
      <c r="K17" s="18">
        <f t="shared" si="2"/>
        <v>0</v>
      </c>
      <c r="L17" s="18">
        <f t="shared" si="3"/>
        <v>84.771410153052443</v>
      </c>
      <c r="M17" s="18"/>
      <c r="N17" s="19"/>
      <c r="O17" s="19"/>
      <c r="P17" s="18"/>
      <c r="Q17" s="18"/>
      <c r="S17" s="36"/>
      <c r="T17" s="18"/>
      <c r="U17" s="163"/>
      <c r="V17" s="18"/>
      <c r="W17" s="36" t="str">
        <f t="shared" si="5"/>
        <v>PLAl</v>
      </c>
      <c r="X17" s="18">
        <f t="shared" si="6"/>
        <v>0</v>
      </c>
      <c r="Y17" s="18">
        <f t="shared" si="7"/>
        <v>0</v>
      </c>
      <c r="Z17" s="163">
        <f t="shared" si="8"/>
        <v>84.771410153052443</v>
      </c>
      <c r="AB17">
        <v>4</v>
      </c>
      <c r="AC17" s="54" t="str">
        <f>'final totals'!V18</f>
        <v>Hat Yrlg age 4</v>
      </c>
      <c r="AD17" s="18">
        <f>'final totals'!W18</f>
        <v>1667.516754521029</v>
      </c>
      <c r="AE17" s="18">
        <f>'final totals'!X18</f>
        <v>1661.7379691770427</v>
      </c>
      <c r="AF17" s="163">
        <f>'final totals'!Y18</f>
        <v>10.986435256794525</v>
      </c>
      <c r="AH17" s="18">
        <f t="shared" si="16"/>
        <v>1154.1151580293285</v>
      </c>
      <c r="AI17" s="18">
        <f t="shared" si="16"/>
        <v>1115.5913229596333</v>
      </c>
      <c r="AJ17" s="18">
        <f t="shared" si="16"/>
        <v>4.6143028078537007</v>
      </c>
      <c r="AL17" s="18">
        <f>'hauled Hat'!BS17</f>
        <v>86.050891864694236</v>
      </c>
      <c r="AM17" s="18">
        <f>'hauled Hat'!BT17</f>
        <v>82.539140652190653</v>
      </c>
      <c r="AN17" s="18">
        <f>'hauled Hat'!BU17</f>
        <v>0</v>
      </c>
      <c r="AO17" s="54" t="s">
        <v>9172</v>
      </c>
      <c r="AP17" s="32">
        <f t="shared" si="13"/>
        <v>1068.0642661646343</v>
      </c>
      <c r="AQ17" s="32">
        <f t="shared" si="14"/>
        <v>1033.0521823074428</v>
      </c>
      <c r="AR17" s="32">
        <f t="shared" si="15"/>
        <v>4.6143028078537007</v>
      </c>
      <c r="AS17" s="32">
        <f t="shared" si="11"/>
        <v>2101.1164484720771</v>
      </c>
      <c r="AT17" s="35">
        <f t="shared" si="12"/>
        <v>2105.7307512799307</v>
      </c>
    </row>
    <row r="18" spans="2:46" x14ac:dyDescent="0.35">
      <c r="B18" t="str">
        <f>'final totals'!O36</f>
        <v>SRHC</v>
      </c>
      <c r="C18">
        <f>'final totals'!P36</f>
        <v>91579</v>
      </c>
      <c r="D18" t="str">
        <f>VLOOKUP(C18,'cwt rel info'!$A$6:$I$217,7,FALSE)</f>
        <v>abv</v>
      </c>
      <c r="E18" t="str">
        <f>VLOOKUP(C18,'cwt rel info'!$A$6:$I$217,3,FALSE)</f>
        <v>subyearling</v>
      </c>
      <c r="F18">
        <f>'age-length prop'!C38</f>
        <v>2</v>
      </c>
      <c r="G18" s="18">
        <f>'final totals'!Q36</f>
        <v>0</v>
      </c>
      <c r="H18" s="18">
        <f>'final totals'!R36</f>
        <v>0</v>
      </c>
      <c r="I18" s="18">
        <f>'final totals'!S36</f>
        <v>537.72189585173487</v>
      </c>
      <c r="J18" s="18">
        <f t="shared" si="1"/>
        <v>0</v>
      </c>
      <c r="K18" s="18">
        <f t="shared" si="2"/>
        <v>0</v>
      </c>
      <c r="L18" s="18">
        <f t="shared" si="3"/>
        <v>537.72189585173487</v>
      </c>
      <c r="M18" s="18"/>
      <c r="N18" s="19" t="s">
        <v>9090</v>
      </c>
      <c r="O18" s="19" t="s">
        <v>8968</v>
      </c>
      <c r="P18" s="18">
        <v>2020</v>
      </c>
      <c r="Q18" s="18">
        <v>2</v>
      </c>
      <c r="R18">
        <v>91579</v>
      </c>
      <c r="S18" s="36">
        <v>0</v>
      </c>
      <c r="T18" s="18">
        <v>0</v>
      </c>
      <c r="U18" s="163">
        <v>7.6401311928612454</v>
      </c>
      <c r="V18" s="18"/>
      <c r="W18" s="36" t="str">
        <f t="shared" si="5"/>
        <v>SRHC</v>
      </c>
      <c r="X18" s="18">
        <f t="shared" si="6"/>
        <v>0</v>
      </c>
      <c r="Y18" s="18">
        <f t="shared" si="7"/>
        <v>0</v>
      </c>
      <c r="Z18" s="163">
        <f t="shared" si="8"/>
        <v>530.08176465887368</v>
      </c>
      <c r="AB18">
        <v>5</v>
      </c>
      <c r="AC18" s="54" t="str">
        <f>'final totals'!V19</f>
        <v>Hat Yrlg age 5</v>
      </c>
      <c r="AD18" s="18">
        <f>'final totals'!W19</f>
        <v>3.5273983665189594</v>
      </c>
      <c r="AE18" s="18">
        <f>'final totals'!X19</f>
        <v>-0.6793837594195159</v>
      </c>
      <c r="AF18" s="163">
        <f>'final totals'!Y19</f>
        <v>0</v>
      </c>
      <c r="AH18" s="18">
        <f t="shared" si="16"/>
        <v>61.736997746182453</v>
      </c>
      <c r="AI18" s="18">
        <f t="shared" si="16"/>
        <v>12.412245538733435</v>
      </c>
      <c r="AJ18" s="18">
        <f t="shared" si="16"/>
        <v>0</v>
      </c>
      <c r="AL18" s="18">
        <f>'hauled Hat'!BS18</f>
        <v>10.200047953521134</v>
      </c>
      <c r="AM18" s="18">
        <f>'hauled Hat'!BT18</f>
        <v>2.0428571428571427</v>
      </c>
      <c r="AN18" s="18">
        <f>'hauled Hat'!BU18</f>
        <v>0</v>
      </c>
      <c r="AO18" s="54" t="s">
        <v>9173</v>
      </c>
      <c r="AP18" s="32">
        <f t="shared" si="13"/>
        <v>51.536949792661318</v>
      </c>
      <c r="AQ18" s="32">
        <f t="shared" si="14"/>
        <v>10.369388395876292</v>
      </c>
      <c r="AR18" s="32">
        <f t="shared" si="15"/>
        <v>0</v>
      </c>
      <c r="AS18" s="32">
        <f t="shared" si="11"/>
        <v>61.90633818853761</v>
      </c>
      <c r="AT18" s="35">
        <f t="shared" si="12"/>
        <v>61.90633818853761</v>
      </c>
    </row>
    <row r="19" spans="2:46" x14ac:dyDescent="0.35">
      <c r="B19" t="str">
        <f>'final totals'!O49</f>
        <v>NPTH Unk</v>
      </c>
      <c r="C19">
        <f>'final totals'!P49</f>
        <v>0</v>
      </c>
      <c r="D19" s="185" t="s">
        <v>8887</v>
      </c>
      <c r="E19" s="185" t="s">
        <v>8968</v>
      </c>
      <c r="F19">
        <f>'age-length prop'!C51</f>
        <v>2</v>
      </c>
      <c r="G19" s="18">
        <f>'final totals'!Q49</f>
        <v>0</v>
      </c>
      <c r="H19" s="18">
        <f>'final totals'!R49</f>
        <v>0</v>
      </c>
      <c r="I19" s="18">
        <f>'final totals'!S49</f>
        <v>270.4031471970199</v>
      </c>
      <c r="J19" s="18">
        <f t="shared" si="1"/>
        <v>0</v>
      </c>
      <c r="K19" s="18">
        <f t="shared" si="2"/>
        <v>0</v>
      </c>
      <c r="L19" s="18">
        <f t="shared" si="3"/>
        <v>270.4031471970199</v>
      </c>
      <c r="M19" s="18"/>
      <c r="N19" s="19"/>
      <c r="O19" s="19"/>
      <c r="P19" s="18"/>
      <c r="Q19" s="18"/>
      <c r="S19" s="36"/>
      <c r="T19" s="18"/>
      <c r="U19" s="163"/>
      <c r="V19" s="18"/>
      <c r="W19" s="36" t="str">
        <f t="shared" si="5"/>
        <v>NPTH Unk</v>
      </c>
      <c r="X19" s="18">
        <f t="shared" si="6"/>
        <v>0</v>
      </c>
      <c r="Y19" s="18">
        <f t="shared" si="7"/>
        <v>0</v>
      </c>
      <c r="Z19" s="163">
        <f t="shared" si="8"/>
        <v>270.4031471970199</v>
      </c>
      <c r="AB19">
        <v>6</v>
      </c>
      <c r="AC19" s="54" t="str">
        <f>'final totals'!V20</f>
        <v>Hat Yrlg age 6</v>
      </c>
      <c r="AD19" s="18">
        <f>'final totals'!W20</f>
        <v>-9.821842487908676E-2</v>
      </c>
      <c r="AE19" s="18">
        <f>'final totals'!X20</f>
        <v>0</v>
      </c>
      <c r="AF19" s="163">
        <f>'final totals'!Y20</f>
        <v>0</v>
      </c>
      <c r="AH19" s="18">
        <f t="shared" si="16"/>
        <v>1.8111425857833763</v>
      </c>
      <c r="AI19" s="18">
        <f t="shared" si="16"/>
        <v>0</v>
      </c>
      <c r="AJ19" s="18">
        <f t="shared" si="16"/>
        <v>0</v>
      </c>
      <c r="AL19" s="18">
        <f>'hauled Hat'!BS19</f>
        <v>2.1422908873184152</v>
      </c>
      <c r="AM19" s="18">
        <f>'hauled Hat'!BT19</f>
        <v>0</v>
      </c>
      <c r="AN19" s="18">
        <f>'hauled Hat'!BU19</f>
        <v>0</v>
      </c>
      <c r="AO19" s="54" t="s">
        <v>9174</v>
      </c>
      <c r="AP19" s="32">
        <f t="shared" si="13"/>
        <v>-0.33114830153503894</v>
      </c>
      <c r="AQ19" s="32">
        <f t="shared" si="14"/>
        <v>0</v>
      </c>
      <c r="AR19" s="32">
        <f t="shared" si="15"/>
        <v>0</v>
      </c>
      <c r="AS19" s="32">
        <f t="shared" si="11"/>
        <v>-0.33114830153503894</v>
      </c>
      <c r="AT19" s="35">
        <f t="shared" si="12"/>
        <v>-0.33114830153503894</v>
      </c>
    </row>
    <row r="20" spans="2:46" x14ac:dyDescent="0.35">
      <c r="B20" t="str">
        <f>'final totals'!O16</f>
        <v>BCAe</v>
      </c>
      <c r="C20">
        <f>'final totals'!P16</f>
        <v>220197</v>
      </c>
      <c r="D20" t="str">
        <f>VLOOKUP(C20,'cwt rel info'!$A$6:$I$217,7,FALSE)</f>
        <v>abv</v>
      </c>
      <c r="E20" t="str">
        <f>VLOOKUP(C20,'cwt rel info'!$A$6:$I$217,3,FALSE)</f>
        <v>subyearling</v>
      </c>
      <c r="F20">
        <f>'age-length prop'!C18</f>
        <v>3</v>
      </c>
      <c r="G20" s="18">
        <f>'final totals'!Q16</f>
        <v>196.88021688903561</v>
      </c>
      <c r="H20" s="18">
        <f>'final totals'!R16</f>
        <v>1269.7633400678963</v>
      </c>
      <c r="I20" s="18">
        <f>'final totals'!S16</f>
        <v>85.608035724009341</v>
      </c>
      <c r="J20" s="18">
        <f t="shared" si="1"/>
        <v>196.88021688903561</v>
      </c>
      <c r="K20" s="18">
        <f t="shared" si="2"/>
        <v>1269.7633400678963</v>
      </c>
      <c r="L20" s="18">
        <f t="shared" si="3"/>
        <v>85.608035724009341</v>
      </c>
      <c r="M20" s="18"/>
      <c r="N20" s="19" t="s">
        <v>9084</v>
      </c>
      <c r="O20" s="19" t="s">
        <v>8968</v>
      </c>
      <c r="P20" s="18">
        <v>2019</v>
      </c>
      <c r="Q20" s="18">
        <v>3</v>
      </c>
      <c r="R20">
        <v>220197</v>
      </c>
      <c r="S20" s="36">
        <v>3.5395619245666614</v>
      </c>
      <c r="T20" s="18">
        <v>39.789813157280044</v>
      </c>
      <c r="U20" s="163">
        <v>1.0666666666666667</v>
      </c>
      <c r="V20" s="18"/>
      <c r="W20" s="36" t="str">
        <f t="shared" si="5"/>
        <v>BCAe</v>
      </c>
      <c r="X20" s="18">
        <f t="shared" si="6"/>
        <v>193.34065496446894</v>
      </c>
      <c r="Y20" s="18">
        <f t="shared" si="7"/>
        <v>1229.9735269106161</v>
      </c>
      <c r="Z20" s="163">
        <f t="shared" si="8"/>
        <v>84.541369057342678</v>
      </c>
      <c r="AB20">
        <v>2</v>
      </c>
      <c r="AC20" s="54" t="str">
        <f>'final totals'!V21</f>
        <v>Wild Sub age 2</v>
      </c>
      <c r="AD20" s="18">
        <f>'final totals'!W21</f>
        <v>0</v>
      </c>
      <c r="AE20" s="18">
        <f>'final totals'!X21</f>
        <v>3.7104517425243726</v>
      </c>
      <c r="AF20" s="163">
        <f>'final totals'!Y21</f>
        <v>474.9821072774921</v>
      </c>
      <c r="AH20" s="18">
        <f t="shared" ref="AH20:AH29" si="17">J68</f>
        <v>0</v>
      </c>
      <c r="AI20" s="18">
        <f t="shared" ref="AI20:AI29" si="18">K68</f>
        <v>3.7104517425243726</v>
      </c>
      <c r="AJ20" s="18">
        <f t="shared" ref="AJ20:AJ29" si="19">L68</f>
        <v>474.9821072774921</v>
      </c>
      <c r="AL20" s="18">
        <f>'hauled fish'!BG18</f>
        <v>0</v>
      </c>
      <c r="AM20" s="18">
        <f>'hauled fish'!BH18</f>
        <v>0</v>
      </c>
      <c r="AN20" s="18">
        <f>'hauled fish'!BI18</f>
        <v>0</v>
      </c>
      <c r="AO20" s="54" t="s">
        <v>9175</v>
      </c>
      <c r="AP20" s="32">
        <f t="shared" si="13"/>
        <v>0</v>
      </c>
      <c r="AQ20" s="32">
        <f t="shared" si="14"/>
        <v>3.7104517425243726</v>
      </c>
      <c r="AR20" s="32">
        <f t="shared" si="15"/>
        <v>474.9821072774921</v>
      </c>
      <c r="AS20" s="32">
        <f t="shared" si="11"/>
        <v>3.7104517425243726</v>
      </c>
      <c r="AT20" s="35">
        <f t="shared" si="12"/>
        <v>478.69255902001646</v>
      </c>
    </row>
    <row r="21" spans="2:46" x14ac:dyDescent="0.35">
      <c r="B21" t="str">
        <f>'final totals'!O17</f>
        <v>BCAl</v>
      </c>
      <c r="C21">
        <f>'final totals'!P17</f>
        <v>220198</v>
      </c>
      <c r="D21" t="str">
        <f>VLOOKUP(C21,'cwt rel info'!$A$6:$I$217,7,FALSE)</f>
        <v>abv</v>
      </c>
      <c r="E21" t="str">
        <f>VLOOKUP(C21,'cwt rel info'!$A$6:$I$217,3,FALSE)</f>
        <v>subyearling</v>
      </c>
      <c r="F21">
        <f>'age-length prop'!C19</f>
        <v>3</v>
      </c>
      <c r="G21" s="18">
        <f>'final totals'!Q17</f>
        <v>36.031387289624035</v>
      </c>
      <c r="H21" s="18">
        <f>'final totals'!R17</f>
        <v>318.99311683857229</v>
      </c>
      <c r="I21" s="18">
        <f>'final totals'!S17</f>
        <v>0</v>
      </c>
      <c r="J21" s="18">
        <f t="shared" si="1"/>
        <v>36.031387289624035</v>
      </c>
      <c r="K21" s="18">
        <f t="shared" si="2"/>
        <v>318.99311683857229</v>
      </c>
      <c r="L21" s="18">
        <f t="shared" si="3"/>
        <v>0</v>
      </c>
      <c r="M21" s="18"/>
      <c r="N21" s="19"/>
      <c r="O21" s="19"/>
      <c r="P21" s="18"/>
      <c r="Q21" s="18"/>
      <c r="S21" s="36"/>
      <c r="T21" s="18"/>
      <c r="U21" s="163"/>
      <c r="V21" s="18"/>
      <c r="W21" s="36" t="str">
        <f t="shared" si="5"/>
        <v>BCAl</v>
      </c>
      <c r="X21" s="18">
        <f t="shared" si="6"/>
        <v>36.031387289624035</v>
      </c>
      <c r="Y21" s="18">
        <f t="shared" si="7"/>
        <v>318.99311683857229</v>
      </c>
      <c r="Z21" s="163">
        <f t="shared" si="8"/>
        <v>0</v>
      </c>
      <c r="AB21">
        <v>3</v>
      </c>
      <c r="AC21" s="54" t="str">
        <f>'final totals'!V22</f>
        <v>Wild Sub age 3</v>
      </c>
      <c r="AD21" s="18">
        <f>'final totals'!W22</f>
        <v>542.11937441003818</v>
      </c>
      <c r="AE21" s="18">
        <f>'final totals'!X22</f>
        <v>2424.367316774757</v>
      </c>
      <c r="AF21" s="163">
        <f>'final totals'!Y22</f>
        <v>121.5545024589385</v>
      </c>
      <c r="AH21" s="18">
        <f t="shared" si="17"/>
        <v>542.11937441003818</v>
      </c>
      <c r="AI21" s="18">
        <f t="shared" si="18"/>
        <v>2424.367316774757</v>
      </c>
      <c r="AJ21" s="18">
        <f t="shared" si="19"/>
        <v>121.5545024589385</v>
      </c>
      <c r="AL21" s="18">
        <f>'hauled fish'!BG19</f>
        <v>32.151405774089234</v>
      </c>
      <c r="AM21" s="18">
        <f>'hauled fish'!BH19</f>
        <v>28.38406293465259</v>
      </c>
      <c r="AN21" s="18">
        <f>'hauled fish'!BI19</f>
        <v>0</v>
      </c>
      <c r="AO21" s="54" t="s">
        <v>9176</v>
      </c>
      <c r="AP21" s="32">
        <f t="shared" si="13"/>
        <v>509.96796863594892</v>
      </c>
      <c r="AQ21" s="32">
        <f t="shared" si="14"/>
        <v>2395.9832538401042</v>
      </c>
      <c r="AR21" s="32">
        <f t="shared" si="15"/>
        <v>121.5545024589385</v>
      </c>
      <c r="AS21" s="32">
        <f t="shared" si="11"/>
        <v>2905.9512224760533</v>
      </c>
      <c r="AT21" s="35">
        <f t="shared" si="12"/>
        <v>3027.505724934992</v>
      </c>
    </row>
    <row r="22" spans="2:46" x14ac:dyDescent="0.35">
      <c r="B22" t="str">
        <f>'final totals'!O18</f>
        <v>CJAe</v>
      </c>
      <c r="C22">
        <f>'final totals'!P18</f>
        <v>220195</v>
      </c>
      <c r="D22" t="str">
        <f>VLOOKUP(C22,'cwt rel info'!$A$6:$I$217,7,FALSE)</f>
        <v>abv</v>
      </c>
      <c r="E22" t="str">
        <f>VLOOKUP(C22,'cwt rel info'!$A$6:$I$217,3,FALSE)</f>
        <v>subyearling</v>
      </c>
      <c r="F22">
        <f>'age-length prop'!C20</f>
        <v>3</v>
      </c>
      <c r="G22" s="18">
        <f>'final totals'!Q18</f>
        <v>518.22146792193928</v>
      </c>
      <c r="H22" s="18">
        <f>'final totals'!R18</f>
        <v>2416.2475700543878</v>
      </c>
      <c r="I22" s="18">
        <f>'final totals'!S18</f>
        <v>138.68654873851645</v>
      </c>
      <c r="J22" s="18">
        <f t="shared" si="1"/>
        <v>518.22146792193928</v>
      </c>
      <c r="K22" s="18">
        <f t="shared" si="2"/>
        <v>2416.2475700543878</v>
      </c>
      <c r="L22" s="18">
        <f t="shared" si="3"/>
        <v>138.68654873851645</v>
      </c>
      <c r="M22" s="18"/>
      <c r="N22" s="19" t="s">
        <v>9086</v>
      </c>
      <c r="O22" s="19" t="s">
        <v>8968</v>
      </c>
      <c r="P22" s="18">
        <v>2019</v>
      </c>
      <c r="Q22" s="18">
        <v>3</v>
      </c>
      <c r="R22">
        <v>220195</v>
      </c>
      <c r="S22" s="36">
        <v>3.0991192023061007</v>
      </c>
      <c r="T22" s="18">
        <v>38.11821188043016</v>
      </c>
      <c r="U22" s="163">
        <v>2.0986747846496998</v>
      </c>
      <c r="V22" s="18"/>
      <c r="W22" s="36" t="str">
        <f t="shared" si="5"/>
        <v>CJAe</v>
      </c>
      <c r="X22" s="18">
        <f t="shared" si="6"/>
        <v>515.12234871963312</v>
      </c>
      <c r="Y22" s="18">
        <f t="shared" si="7"/>
        <v>2378.1293581739578</v>
      </c>
      <c r="Z22" s="163">
        <f t="shared" si="8"/>
        <v>136.58787395386676</v>
      </c>
      <c r="AB22">
        <v>4</v>
      </c>
      <c r="AC22" s="54" t="str">
        <f>'final totals'!V23</f>
        <v>Wild Sub age 4</v>
      </c>
      <c r="AD22" s="18">
        <f>'final totals'!W23</f>
        <v>2018.6703941452831</v>
      </c>
      <c r="AE22" s="18">
        <f>'final totals'!X23</f>
        <v>642.9235860223373</v>
      </c>
      <c r="AF22" s="163">
        <f>'final totals'!Y23</f>
        <v>1.3521947248488368</v>
      </c>
      <c r="AH22" s="18">
        <f t="shared" si="17"/>
        <v>2018.6703941452831</v>
      </c>
      <c r="AI22" s="18">
        <f t="shared" si="18"/>
        <v>642.9235860223373</v>
      </c>
      <c r="AJ22" s="18">
        <f t="shared" si="19"/>
        <v>1.3521947248488368</v>
      </c>
      <c r="AL22" s="18">
        <f>'hauled fish'!BG20</f>
        <v>339.26817081182628</v>
      </c>
      <c r="AM22" s="18">
        <f>'hauled fish'!BH20</f>
        <v>97.26751330150276</v>
      </c>
      <c r="AN22" s="18">
        <f>'hauled fish'!BI20</f>
        <v>0</v>
      </c>
      <c r="AO22" s="54" t="s">
        <v>9177</v>
      </c>
      <c r="AP22" s="32">
        <f t="shared" si="13"/>
        <v>1679.4022233334567</v>
      </c>
      <c r="AQ22" s="32">
        <f t="shared" si="14"/>
        <v>545.65607272083457</v>
      </c>
      <c r="AR22" s="32">
        <f t="shared" si="15"/>
        <v>1.3521947248488368</v>
      </c>
      <c r="AS22" s="32">
        <f t="shared" si="11"/>
        <v>2225.0582960542915</v>
      </c>
      <c r="AT22" s="35">
        <f t="shared" si="12"/>
        <v>2226.4104907791402</v>
      </c>
    </row>
    <row r="23" spans="2:46" x14ac:dyDescent="0.35">
      <c r="B23" t="str">
        <f>'final totals'!O19</f>
        <v>CJAl</v>
      </c>
      <c r="C23">
        <f>'final totals'!P19</f>
        <v>220196</v>
      </c>
      <c r="D23" t="str">
        <f>VLOOKUP(C23,'cwt rel info'!$A$6:$I$217,7,FALSE)</f>
        <v>abv</v>
      </c>
      <c r="E23" t="str">
        <f>VLOOKUP(C23,'cwt rel info'!$A$6:$I$217,3,FALSE)</f>
        <v>subyearling</v>
      </c>
      <c r="F23">
        <f>'age-length prop'!C21</f>
        <v>3</v>
      </c>
      <c r="G23" s="18">
        <f>'final totals'!Q19</f>
        <v>36.031387289624035</v>
      </c>
      <c r="H23" s="18">
        <f>'final totals'!R19</f>
        <v>231.42981227677762</v>
      </c>
      <c r="I23" s="18">
        <f>'final totals'!S19</f>
        <v>0</v>
      </c>
      <c r="J23" s="18">
        <f t="shared" si="1"/>
        <v>36.031387289624035</v>
      </c>
      <c r="K23" s="18">
        <f t="shared" si="2"/>
        <v>231.42981227677762</v>
      </c>
      <c r="L23" s="18">
        <f t="shared" si="3"/>
        <v>0</v>
      </c>
      <c r="M23" s="18"/>
      <c r="N23" s="19"/>
      <c r="O23" s="19"/>
      <c r="P23" s="18"/>
      <c r="Q23" s="18"/>
      <c r="S23" s="36"/>
      <c r="T23" s="18"/>
      <c r="U23" s="163"/>
      <c r="V23" s="18"/>
      <c r="W23" s="36" t="str">
        <f t="shared" si="5"/>
        <v>CJAl</v>
      </c>
      <c r="X23" s="18">
        <f t="shared" si="6"/>
        <v>36.031387289624035</v>
      </c>
      <c r="Y23" s="18">
        <f t="shared" si="7"/>
        <v>231.42981227677762</v>
      </c>
      <c r="Z23" s="163">
        <f t="shared" si="8"/>
        <v>0</v>
      </c>
      <c r="AB23">
        <v>5</v>
      </c>
      <c r="AC23" s="54" t="str">
        <f>'final totals'!V24</f>
        <v>Wild Sub age 5</v>
      </c>
      <c r="AD23" s="18">
        <f>'final totals'!W24</f>
        <v>192.37521710496293</v>
      </c>
      <c r="AE23" s="18">
        <f>'final totals'!X24</f>
        <v>54.894124138652288</v>
      </c>
      <c r="AF23" s="163">
        <f>'final totals'!Y24</f>
        <v>0</v>
      </c>
      <c r="AH23" s="18">
        <f t="shared" si="17"/>
        <v>192.37521710496293</v>
      </c>
      <c r="AI23" s="18">
        <f t="shared" si="18"/>
        <v>54.894124138652288</v>
      </c>
      <c r="AJ23" s="18">
        <f t="shared" si="19"/>
        <v>0</v>
      </c>
      <c r="AL23" s="18">
        <f>'hauled fish'!BG21</f>
        <v>46.822582091260337</v>
      </c>
      <c r="AM23" s="18">
        <f>'hauled fish'!BH21</f>
        <v>15.30063101151811</v>
      </c>
      <c r="AN23" s="18">
        <f>'hauled fish'!BI21</f>
        <v>0</v>
      </c>
      <c r="AO23" s="54" t="s">
        <v>9178</v>
      </c>
      <c r="AP23" s="32">
        <f t="shared" si="13"/>
        <v>145.5526350137026</v>
      </c>
      <c r="AQ23" s="32">
        <f t="shared" si="14"/>
        <v>39.593493127134181</v>
      </c>
      <c r="AR23" s="32">
        <f t="shared" si="15"/>
        <v>0</v>
      </c>
      <c r="AS23" s="32">
        <f t="shared" si="11"/>
        <v>185.14612814083677</v>
      </c>
      <c r="AT23" s="35">
        <f t="shared" si="12"/>
        <v>185.14612814083677</v>
      </c>
    </row>
    <row r="24" spans="2:46" x14ac:dyDescent="0.35">
      <c r="B24" t="str">
        <f>'final totals'!O20</f>
        <v>GRR</v>
      </c>
      <c r="C24">
        <f>'final totals'!P20</f>
        <v>637759</v>
      </c>
      <c r="D24" t="str">
        <f>VLOOKUP(C24,'cwt rel info'!$A$6:$I$217,7,FALSE)</f>
        <v>abv</v>
      </c>
      <c r="E24" t="str">
        <f>VLOOKUP(C24,'cwt rel info'!$A$6:$I$217,3,FALSE)</f>
        <v>subyearling</v>
      </c>
      <c r="F24">
        <f>'age-length prop'!C22</f>
        <v>3</v>
      </c>
      <c r="G24" s="18">
        <f>'final totals'!Q20</f>
        <v>53.952089327095443</v>
      </c>
      <c r="H24" s="18">
        <f>'final totals'!R20</f>
        <v>356.52877064391356</v>
      </c>
      <c r="I24" s="18">
        <f>'final totals'!S20</f>
        <v>0</v>
      </c>
      <c r="J24" s="18">
        <f t="shared" si="1"/>
        <v>53.952089327095443</v>
      </c>
      <c r="K24" s="18">
        <f t="shared" si="2"/>
        <v>356.52877064391356</v>
      </c>
      <c r="L24" s="18">
        <f t="shared" si="3"/>
        <v>0</v>
      </c>
      <c r="M24" s="18"/>
      <c r="N24" s="19" t="s">
        <v>8974</v>
      </c>
      <c r="O24" s="19" t="s">
        <v>8968</v>
      </c>
      <c r="P24" s="18">
        <v>2019</v>
      </c>
      <c r="Q24" s="18">
        <v>3</v>
      </c>
      <c r="R24">
        <v>637759</v>
      </c>
      <c r="S24" s="36">
        <v>0</v>
      </c>
      <c r="T24" s="18">
        <v>4.1408126245217494</v>
      </c>
      <c r="U24" s="163">
        <v>0</v>
      </c>
      <c r="V24" s="18"/>
      <c r="W24" s="36" t="str">
        <f t="shared" si="5"/>
        <v>GRR</v>
      </c>
      <c r="X24" s="18">
        <f t="shared" si="6"/>
        <v>53.952089327095443</v>
      </c>
      <c r="Y24" s="18">
        <f t="shared" si="7"/>
        <v>352.38795801939182</v>
      </c>
      <c r="Z24" s="163">
        <f t="shared" si="8"/>
        <v>0</v>
      </c>
      <c r="AB24">
        <v>6</v>
      </c>
      <c r="AC24" s="54" t="str">
        <f>'final totals'!V25</f>
        <v>Wild Sub age 6</v>
      </c>
      <c r="AD24" s="18">
        <f>'final totals'!W25</f>
        <v>0</v>
      </c>
      <c r="AE24" s="18">
        <f>'final totals'!X25</f>
        <v>0</v>
      </c>
      <c r="AF24" s="163">
        <f>'final totals'!Y25</f>
        <v>0</v>
      </c>
      <c r="AH24" s="18">
        <f t="shared" si="17"/>
        <v>0</v>
      </c>
      <c r="AI24" s="18">
        <f t="shared" si="18"/>
        <v>0</v>
      </c>
      <c r="AJ24" s="18">
        <f t="shared" si="19"/>
        <v>0</v>
      </c>
      <c r="AL24" s="18">
        <f>'hauled fish'!BG22</f>
        <v>0</v>
      </c>
      <c r="AM24" s="18">
        <f>'hauled fish'!BH22</f>
        <v>0</v>
      </c>
      <c r="AN24" s="18">
        <f>'hauled fish'!BI22</f>
        <v>0</v>
      </c>
      <c r="AO24" s="54" t="s">
        <v>9179</v>
      </c>
      <c r="AP24" s="32">
        <f t="shared" si="13"/>
        <v>0</v>
      </c>
      <c r="AQ24" s="32">
        <f t="shared" si="14"/>
        <v>0</v>
      </c>
      <c r="AR24" s="32">
        <f t="shared" si="15"/>
        <v>0</v>
      </c>
      <c r="AS24" s="32">
        <f t="shared" si="11"/>
        <v>0</v>
      </c>
      <c r="AT24" s="35">
        <f t="shared" si="12"/>
        <v>0</v>
      </c>
    </row>
    <row r="25" spans="2:46" x14ac:dyDescent="0.35">
      <c r="B25" t="str">
        <f>'final totals'!O21</f>
        <v>LFH Ukn</v>
      </c>
      <c r="C25">
        <f>'final totals'!P21</f>
        <v>0</v>
      </c>
      <c r="D25" s="185" t="s">
        <v>8886</v>
      </c>
      <c r="E25" s="185" t="s">
        <v>8968</v>
      </c>
      <c r="F25">
        <f>'age-length prop'!C23</f>
        <v>3</v>
      </c>
      <c r="G25" s="18">
        <f>'final totals'!Q21</f>
        <v>0</v>
      </c>
      <c r="H25" s="18">
        <f>'final totals'!R21</f>
        <v>10.324947040772672</v>
      </c>
      <c r="I25" s="18">
        <f>'final totals'!S21</f>
        <v>0</v>
      </c>
      <c r="J25" s="18">
        <f t="shared" si="1"/>
        <v>0</v>
      </c>
      <c r="K25" s="18">
        <f t="shared" si="2"/>
        <v>6.5047166356867834</v>
      </c>
      <c r="L25" s="18">
        <f t="shared" si="3"/>
        <v>0</v>
      </c>
      <c r="M25" s="18"/>
      <c r="S25" s="54"/>
      <c r="U25" s="55"/>
      <c r="V25" s="18"/>
      <c r="W25" s="36" t="str">
        <f t="shared" si="5"/>
        <v>LFH Ukn</v>
      </c>
      <c r="X25" s="18">
        <f t="shared" si="6"/>
        <v>0</v>
      </c>
      <c r="Y25" s="18">
        <f t="shared" si="7"/>
        <v>6.5047166356867834</v>
      </c>
      <c r="Z25" s="163">
        <f t="shared" si="8"/>
        <v>0</v>
      </c>
      <c r="AB25">
        <v>2</v>
      </c>
      <c r="AC25" s="54" t="str">
        <f>'final totals'!V26</f>
        <v>Wild Yrlg age 2</v>
      </c>
      <c r="AD25" s="18">
        <f>'final totals'!W26</f>
        <v>2.4433882311425124</v>
      </c>
      <c r="AE25" s="18">
        <f>'final totals'!X26</f>
        <v>3.9295767633695462</v>
      </c>
      <c r="AF25" s="163">
        <f>'final totals'!Y26</f>
        <v>21.518333225909281</v>
      </c>
      <c r="AH25" s="18">
        <f t="shared" si="17"/>
        <v>2.4433882311425124</v>
      </c>
      <c r="AI25" s="18">
        <f t="shared" si="18"/>
        <v>3.9295767633695462</v>
      </c>
      <c r="AJ25" s="18">
        <f t="shared" si="19"/>
        <v>21.518333225909281</v>
      </c>
      <c r="AL25" s="18">
        <f>'hauled fish'!BG23</f>
        <v>0.46749736629487348</v>
      </c>
      <c r="AM25" s="18">
        <f>'hauled fish'!BH23</f>
        <v>0.9828316396289194</v>
      </c>
      <c r="AN25" s="18">
        <f>'hauled fish'!BI23</f>
        <v>0</v>
      </c>
      <c r="AO25" s="54" t="s">
        <v>9180</v>
      </c>
      <c r="AP25" s="32">
        <f t="shared" si="13"/>
        <v>1.975890864847639</v>
      </c>
      <c r="AQ25" s="32">
        <f t="shared" si="14"/>
        <v>2.9467451237406266</v>
      </c>
      <c r="AR25" s="32">
        <f t="shared" si="15"/>
        <v>21.518333225909281</v>
      </c>
      <c r="AS25" s="32">
        <f t="shared" si="11"/>
        <v>4.9226359885882651</v>
      </c>
      <c r="AT25" s="35">
        <f t="shared" si="12"/>
        <v>26.440969214497546</v>
      </c>
    </row>
    <row r="26" spans="2:46" x14ac:dyDescent="0.35">
      <c r="B26" t="str">
        <f>'final totals'!O22</f>
        <v>LFHs</v>
      </c>
      <c r="C26">
        <f>'final totals'!P22</f>
        <v>637758</v>
      </c>
      <c r="D26" t="str">
        <f>VLOOKUP(C26,'cwt rel info'!$A$6:$I$217,7,FALSE)</f>
        <v>blw</v>
      </c>
      <c r="E26" t="str">
        <f>VLOOKUP(C26,'cwt rel info'!$A$6:$I$217,3,FALSE)</f>
        <v>subyearling</v>
      </c>
      <c r="F26">
        <f>'age-length prop'!C24</f>
        <v>3</v>
      </c>
      <c r="G26" s="18">
        <f>'final totals'!Q22</f>
        <v>732.24710736342467</v>
      </c>
      <c r="H26" s="18">
        <f>'final totals'!R22</f>
        <v>1883.6403198869825</v>
      </c>
      <c r="I26" s="18">
        <f>'final totals'!S22</f>
        <v>27.760132285842552</v>
      </c>
      <c r="J26" s="18">
        <f t="shared" si="1"/>
        <v>461.31567763895754</v>
      </c>
      <c r="K26" s="18">
        <f t="shared" si="2"/>
        <v>1186.6934015287991</v>
      </c>
      <c r="L26" s="18">
        <f t="shared" si="3"/>
        <v>11.659255560053873</v>
      </c>
      <c r="M26" s="18"/>
      <c r="N26" s="19" t="s">
        <v>9006</v>
      </c>
      <c r="O26" s="19" t="s">
        <v>8968</v>
      </c>
      <c r="P26" s="18">
        <v>2019</v>
      </c>
      <c r="Q26" s="18">
        <v>3</v>
      </c>
      <c r="R26">
        <v>637758</v>
      </c>
      <c r="S26" s="36">
        <v>7.5432829032409332</v>
      </c>
      <c r="T26" s="18">
        <v>66.804971595205799</v>
      </c>
      <c r="U26" s="163">
        <v>0</v>
      </c>
      <c r="V26" s="18"/>
      <c r="W26" s="36" t="str">
        <f t="shared" si="5"/>
        <v>LFHs</v>
      </c>
      <c r="X26" s="18">
        <f t="shared" si="6"/>
        <v>453.7723947357166</v>
      </c>
      <c r="Y26" s="18">
        <f t="shared" si="7"/>
        <v>1119.8884299335932</v>
      </c>
      <c r="Z26" s="163">
        <f t="shared" si="8"/>
        <v>11.659255560053873</v>
      </c>
      <c r="AB26">
        <v>3</v>
      </c>
      <c r="AC26" s="54" t="str">
        <f>'final totals'!V27</f>
        <v>Wild Yrlg age 3</v>
      </c>
      <c r="AD26" s="18">
        <f>'final totals'!W27</f>
        <v>2.7001129527125771</v>
      </c>
      <c r="AE26" s="18">
        <f>'final totals'!X27</f>
        <v>87.489873765235899</v>
      </c>
      <c r="AF26" s="163">
        <f>'final totals'!Y27</f>
        <v>32.123134297795026</v>
      </c>
      <c r="AH26" s="18">
        <f t="shared" si="17"/>
        <v>2.7001129527125771</v>
      </c>
      <c r="AI26" s="18">
        <f t="shared" si="18"/>
        <v>87.489873765235899</v>
      </c>
      <c r="AJ26" s="18">
        <f t="shared" si="19"/>
        <v>32.123134297795026</v>
      </c>
      <c r="AL26" s="18">
        <f>'hauled fish'!BG24</f>
        <v>0.63701394628689678</v>
      </c>
      <c r="AM26" s="18">
        <f>'hauled fish'!BH24</f>
        <v>1.7016038198263863</v>
      </c>
      <c r="AN26" s="18">
        <f>'hauled fish'!BI24</f>
        <v>0</v>
      </c>
      <c r="AO26" s="54" t="s">
        <v>9181</v>
      </c>
      <c r="AP26" s="32">
        <f t="shared" si="13"/>
        <v>2.0630990064256802</v>
      </c>
      <c r="AQ26" s="32">
        <f t="shared" si="14"/>
        <v>85.78826994540951</v>
      </c>
      <c r="AR26" s="32">
        <f t="shared" si="15"/>
        <v>32.123134297795026</v>
      </c>
      <c r="AS26" s="32">
        <f t="shared" si="11"/>
        <v>87.851368951835184</v>
      </c>
      <c r="AT26" s="35">
        <f t="shared" si="12"/>
        <v>119.9745032496302</v>
      </c>
    </row>
    <row r="27" spans="2:46" x14ac:dyDescent="0.35">
      <c r="B27" t="str">
        <f>'final totals'!O23</f>
        <v>LFHy</v>
      </c>
      <c r="C27">
        <f>'final totals'!P23</f>
        <v>637762</v>
      </c>
      <c r="D27" t="str">
        <f>VLOOKUP(C27,'cwt rel info'!$A$6:$I$217,7,FALSE)</f>
        <v>blw</v>
      </c>
      <c r="E27" t="str">
        <f>VLOOKUP(C27,'cwt rel info'!$A$6:$I$217,3,FALSE)</f>
        <v>yearling</v>
      </c>
      <c r="F27">
        <f>'age-length prop'!C25</f>
        <v>3</v>
      </c>
      <c r="G27" s="18">
        <f>'final totals'!Q23</f>
        <v>40.590057918207449</v>
      </c>
      <c r="H27" s="18">
        <f>'final totals'!R23</f>
        <v>223.73864516755083</v>
      </c>
      <c r="I27" s="18">
        <f>'final totals'!S23</f>
        <v>95.777920363707366</v>
      </c>
      <c r="J27" s="18">
        <f t="shared" si="1"/>
        <v>25.571736488470695</v>
      </c>
      <c r="K27" s="18">
        <f t="shared" si="2"/>
        <v>140.95534645555702</v>
      </c>
      <c r="L27" s="18">
        <f t="shared" si="3"/>
        <v>40.2267265527571</v>
      </c>
      <c r="M27" s="18"/>
      <c r="N27" s="19" t="s">
        <v>9007</v>
      </c>
      <c r="O27" s="19" t="s">
        <v>8981</v>
      </c>
      <c r="P27" s="18">
        <v>2019</v>
      </c>
      <c r="Q27" s="18">
        <v>3</v>
      </c>
      <c r="R27">
        <v>637762</v>
      </c>
      <c r="S27" s="36">
        <v>0</v>
      </c>
      <c r="T27" s="18">
        <v>3.0895203458998015</v>
      </c>
      <c r="U27" s="163">
        <v>4.2666666666666666</v>
      </c>
      <c r="V27" s="18"/>
      <c r="W27" s="36" t="str">
        <f t="shared" si="5"/>
        <v>LFHy</v>
      </c>
      <c r="X27" s="18">
        <f t="shared" si="6"/>
        <v>25.571736488470695</v>
      </c>
      <c r="Y27" s="18">
        <f t="shared" si="7"/>
        <v>137.86582610965721</v>
      </c>
      <c r="Z27" s="163">
        <f t="shared" si="8"/>
        <v>35.960059886090434</v>
      </c>
      <c r="AB27">
        <v>4</v>
      </c>
      <c r="AC27" s="54" t="str">
        <f>'final totals'!V28</f>
        <v>Wild Yrlg age 4</v>
      </c>
      <c r="AD27" s="18">
        <f>'final totals'!W28</f>
        <v>104.97368389864911</v>
      </c>
      <c r="AE27" s="18">
        <f>'final totals'!X28</f>
        <v>65.653697896335359</v>
      </c>
      <c r="AF27" s="163">
        <f>'final totals'!Y28</f>
        <v>0</v>
      </c>
      <c r="AH27" s="18">
        <f t="shared" si="17"/>
        <v>104.97368389864911</v>
      </c>
      <c r="AI27" s="18">
        <f t="shared" si="18"/>
        <v>65.653697896335359</v>
      </c>
      <c r="AJ27" s="18">
        <f t="shared" si="19"/>
        <v>0</v>
      </c>
      <c r="AL27" s="18">
        <f>'hauled fish'!BG25</f>
        <v>16.707759603020865</v>
      </c>
      <c r="AM27" s="18">
        <f>'hauled fish'!BH25</f>
        <v>5.3913031383764105</v>
      </c>
      <c r="AN27" s="18">
        <f>'hauled fish'!BI25</f>
        <v>0</v>
      </c>
      <c r="AO27" s="54" t="s">
        <v>9182</v>
      </c>
      <c r="AP27" s="32">
        <f t="shared" si="13"/>
        <v>88.265924295628253</v>
      </c>
      <c r="AQ27" s="32">
        <f t="shared" si="14"/>
        <v>60.262394757958951</v>
      </c>
      <c r="AR27" s="32">
        <f t="shared" si="15"/>
        <v>0</v>
      </c>
      <c r="AS27" s="32">
        <f t="shared" si="11"/>
        <v>148.52831905358721</v>
      </c>
      <c r="AT27" s="35">
        <f t="shared" si="12"/>
        <v>148.52831905358721</v>
      </c>
    </row>
    <row r="28" spans="2:46" x14ac:dyDescent="0.35">
      <c r="B28" t="str">
        <f>'final totals'!O24</f>
        <v>PLAe</v>
      </c>
      <c r="C28">
        <f>'final totals'!P24</f>
        <v>220199</v>
      </c>
      <c r="D28" t="str">
        <f>VLOOKUP(C28,'cwt rel info'!$A$6:$I$217,7,FALSE)</f>
        <v>abv</v>
      </c>
      <c r="E28" t="str">
        <f>VLOOKUP(C28,'cwt rel info'!$A$6:$I$217,3,FALSE)</f>
        <v>subyearling</v>
      </c>
      <c r="F28">
        <f>'age-length prop'!C26</f>
        <v>3</v>
      </c>
      <c r="G28" s="18">
        <f>'final totals'!Q24</f>
        <v>395.98614366310233</v>
      </c>
      <c r="H28" s="18">
        <f>'final totals'!R24</f>
        <v>1700.7949561808114</v>
      </c>
      <c r="I28" s="18">
        <f>'final totals'!S24</f>
        <v>34.671637184629112</v>
      </c>
      <c r="J28" s="18">
        <f t="shared" si="1"/>
        <v>395.98614366310233</v>
      </c>
      <c r="K28" s="18">
        <f t="shared" si="2"/>
        <v>1700.7949561808114</v>
      </c>
      <c r="L28" s="18">
        <f t="shared" si="3"/>
        <v>34.671637184629112</v>
      </c>
      <c r="M28" s="18"/>
      <c r="N28" s="19" t="s">
        <v>9088</v>
      </c>
      <c r="O28" s="19" t="s">
        <v>8968</v>
      </c>
      <c r="P28" s="18">
        <v>2019</v>
      </c>
      <c r="Q28" s="18">
        <v>3</v>
      </c>
      <c r="R28">
        <v>220199</v>
      </c>
      <c r="S28" s="36">
        <v>10.409107322235789</v>
      </c>
      <c r="T28" s="18">
        <v>61.432129262730442</v>
      </c>
      <c r="U28" s="163">
        <v>2.1039856112898647</v>
      </c>
      <c r="V28" s="18"/>
      <c r="W28" s="36" t="str">
        <f t="shared" si="5"/>
        <v>PLAe</v>
      </c>
      <c r="X28" s="18">
        <f t="shared" si="6"/>
        <v>385.57703634086653</v>
      </c>
      <c r="Y28" s="18">
        <f t="shared" si="7"/>
        <v>1639.3628269180808</v>
      </c>
      <c r="Z28" s="163">
        <f t="shared" si="8"/>
        <v>32.567651573339248</v>
      </c>
      <c r="AB28">
        <v>5</v>
      </c>
      <c r="AC28" s="54" t="str">
        <f>'final totals'!V29</f>
        <v>Wild Yrlg age 5</v>
      </c>
      <c r="AD28" s="18">
        <f>'final totals'!W29</f>
        <v>61.736997746182453</v>
      </c>
      <c r="AE28" s="18">
        <f>'final totals'!X29</f>
        <v>12.412245538733435</v>
      </c>
      <c r="AF28" s="163">
        <f>'final totals'!Y29</f>
        <v>0</v>
      </c>
      <c r="AH28" s="18">
        <f t="shared" si="17"/>
        <v>61.736997746182453</v>
      </c>
      <c r="AI28" s="18">
        <f t="shared" si="18"/>
        <v>12.412245538733435</v>
      </c>
      <c r="AJ28" s="18">
        <f t="shared" si="19"/>
        <v>0</v>
      </c>
      <c r="AL28" s="18">
        <f>'hauled fish'!BG26</f>
        <v>12.973075746523767</v>
      </c>
      <c r="AM28" s="18">
        <f>'hauled fish'!BH26</f>
        <v>1.9777054017541857</v>
      </c>
      <c r="AN28" s="18">
        <f>'hauled fish'!BI26</f>
        <v>0</v>
      </c>
      <c r="AO28" s="54" t="s">
        <v>9183</v>
      </c>
      <c r="AP28" s="32">
        <f t="shared" si="13"/>
        <v>48.763921999658685</v>
      </c>
      <c r="AQ28" s="32">
        <f t="shared" si="14"/>
        <v>10.434540136979249</v>
      </c>
      <c r="AR28" s="32">
        <f t="shared" si="15"/>
        <v>0</v>
      </c>
      <c r="AS28" s="32">
        <f t="shared" si="11"/>
        <v>59.198462136637936</v>
      </c>
      <c r="AT28" s="35">
        <f t="shared" si="12"/>
        <v>59.198462136637936</v>
      </c>
    </row>
    <row r="29" spans="2:46" ht="15" thickBot="1" x14ac:dyDescent="0.4">
      <c r="B29" t="str">
        <f>'final totals'!O25</f>
        <v>PLAl</v>
      </c>
      <c r="C29">
        <f>'final totals'!P25</f>
        <v>220282</v>
      </c>
      <c r="D29" t="str">
        <f>VLOOKUP(C29,'cwt rel info'!$A$6:$I$217,7,FALSE)</f>
        <v>abv</v>
      </c>
      <c r="E29" t="str">
        <f>VLOOKUP(C29,'cwt rel info'!$A$6:$I$217,3,FALSE)</f>
        <v>subyearling</v>
      </c>
      <c r="F29">
        <f>'age-length prop'!C27</f>
        <v>3</v>
      </c>
      <c r="G29" s="18">
        <f>'final totals'!Q25</f>
        <v>108.13586168207294</v>
      </c>
      <c r="H29" s="18">
        <f>'final totals'!R25</f>
        <v>659.63808591125667</v>
      </c>
      <c r="I29" s="18">
        <f>'final totals'!S25</f>
        <v>0</v>
      </c>
      <c r="J29" s="18">
        <f t="shared" si="1"/>
        <v>108.13586168207294</v>
      </c>
      <c r="K29" s="18">
        <f t="shared" si="2"/>
        <v>659.63808591125667</v>
      </c>
      <c r="L29" s="18">
        <f t="shared" si="3"/>
        <v>0</v>
      </c>
      <c r="M29" s="18"/>
      <c r="S29" s="54"/>
      <c r="U29" s="55"/>
      <c r="V29" s="18"/>
      <c r="W29" s="36" t="str">
        <f t="shared" si="5"/>
        <v>PLAl</v>
      </c>
      <c r="X29" s="18">
        <f t="shared" si="6"/>
        <v>108.13586168207294</v>
      </c>
      <c r="Y29" s="18">
        <f t="shared" si="7"/>
        <v>659.63808591125667</v>
      </c>
      <c r="Z29" s="163">
        <f t="shared" si="8"/>
        <v>0</v>
      </c>
      <c r="AB29">
        <v>6</v>
      </c>
      <c r="AC29" s="144" t="str">
        <f>'final totals'!V30</f>
        <v>Wild Yrlg age 6</v>
      </c>
      <c r="AD29" s="137">
        <f>'final totals'!W30</f>
        <v>1.8111425857833763</v>
      </c>
      <c r="AE29" s="137">
        <f>'final totals'!X30</f>
        <v>0</v>
      </c>
      <c r="AF29" s="164">
        <f>'final totals'!Y30</f>
        <v>0</v>
      </c>
      <c r="AH29" s="18">
        <f t="shared" si="17"/>
        <v>1.8111425857833763</v>
      </c>
      <c r="AI29" s="18">
        <f t="shared" si="18"/>
        <v>0</v>
      </c>
      <c r="AJ29" s="18">
        <f t="shared" si="19"/>
        <v>0</v>
      </c>
      <c r="AL29" s="18">
        <f>'hauled fish'!BG27</f>
        <v>3.1140748752858178E-2</v>
      </c>
      <c r="AM29" s="18">
        <f>'hauled fish'!BH27</f>
        <v>0</v>
      </c>
      <c r="AN29" s="18">
        <f>'hauled fish'!BI27</f>
        <v>0</v>
      </c>
      <c r="AO29" s="144" t="s">
        <v>9184</v>
      </c>
      <c r="AP29" s="58">
        <f t="shared" si="13"/>
        <v>1.7800018370305182</v>
      </c>
      <c r="AQ29" s="58">
        <f t="shared" si="14"/>
        <v>0</v>
      </c>
      <c r="AR29" s="58">
        <f t="shared" si="15"/>
        <v>0</v>
      </c>
      <c r="AS29" s="58">
        <f t="shared" si="11"/>
        <v>1.7800018370305182</v>
      </c>
      <c r="AT29" s="57">
        <f t="shared" si="12"/>
        <v>1.7800018370305182</v>
      </c>
    </row>
    <row r="30" spans="2:46" x14ac:dyDescent="0.35">
      <c r="B30" t="str">
        <f>'final totals'!O26</f>
        <v>SRHC</v>
      </c>
      <c r="C30">
        <f>'final totals'!P26</f>
        <v>91459</v>
      </c>
      <c r="D30" t="str">
        <f>VLOOKUP(C30,'cwt rel info'!$A$6:$I$217,7,FALSE)</f>
        <v>abv</v>
      </c>
      <c r="E30" t="str">
        <f>VLOOKUP(C30,'cwt rel info'!$A$6:$I$217,3,FALSE)</f>
        <v>subyearling</v>
      </c>
      <c r="F30">
        <f>'age-length prop'!C28</f>
        <v>3</v>
      </c>
      <c r="G30" s="18">
        <f>'final totals'!Q26</f>
        <v>1454.8261367003702</v>
      </c>
      <c r="H30" s="18">
        <f>'final totals'!R26</f>
        <v>4881.3595314707218</v>
      </c>
      <c r="I30" s="18">
        <f>'final totals'!S26</f>
        <v>34.671637184629112</v>
      </c>
      <c r="J30" s="18">
        <f t="shared" si="1"/>
        <v>1454.8261367003702</v>
      </c>
      <c r="K30" s="18">
        <f t="shared" si="2"/>
        <v>4881.3595314707218</v>
      </c>
      <c r="L30" s="18">
        <f t="shared" si="3"/>
        <v>34.671637184629112</v>
      </c>
      <c r="M30" s="18"/>
      <c r="N30" s="19" t="s">
        <v>9090</v>
      </c>
      <c r="O30" s="19" t="s">
        <v>8968</v>
      </c>
      <c r="P30" s="18">
        <v>2019</v>
      </c>
      <c r="Q30" s="18">
        <v>3</v>
      </c>
      <c r="R30">
        <v>91459</v>
      </c>
      <c r="S30" s="36">
        <v>5.2010885314344479</v>
      </c>
      <c r="T30" s="18">
        <v>46.206915772487619</v>
      </c>
      <c r="U30" s="163">
        <v>0</v>
      </c>
      <c r="V30" s="18"/>
      <c r="W30" s="36" t="str">
        <f t="shared" si="5"/>
        <v>SRHC</v>
      </c>
      <c r="X30" s="18">
        <f t="shared" si="6"/>
        <v>1449.6250481689358</v>
      </c>
      <c r="Y30" s="18">
        <f t="shared" si="7"/>
        <v>4835.1526156982345</v>
      </c>
      <c r="Z30" s="163">
        <f t="shared" si="8"/>
        <v>34.671637184629112</v>
      </c>
      <c r="AD30" s="18"/>
      <c r="AE30" s="18"/>
      <c r="AF30" s="18"/>
      <c r="AL30" s="18"/>
      <c r="AM30" s="18"/>
      <c r="AN30" s="18"/>
      <c r="AP30" s="18"/>
      <c r="AQ30" s="18"/>
      <c r="AR30" s="18"/>
    </row>
    <row r="31" spans="2:46" x14ac:dyDescent="0.35">
      <c r="B31" t="str">
        <f>'final totals'!O45</f>
        <v>CFA</v>
      </c>
      <c r="C31">
        <f>'final totals'!P45</f>
        <v>220276</v>
      </c>
      <c r="D31" t="str">
        <f>VLOOKUP(C31,'cwt rel info'!$A$6:$I$217,7,FALSE)</f>
        <v>abv</v>
      </c>
      <c r="E31" t="str">
        <f>VLOOKUP(C31,'cwt rel info'!$A$6:$I$217,3,FALSE)</f>
        <v>subyearling</v>
      </c>
      <c r="F31">
        <f>'age-length prop'!C47</f>
        <v>3</v>
      </c>
      <c r="G31" s="18">
        <f>'final totals'!Q45</f>
        <v>17.472707425621707</v>
      </c>
      <c r="H31" s="18">
        <f>'final totals'!R45</f>
        <v>272.85759909544663</v>
      </c>
      <c r="I31" s="18">
        <f>'final totals'!S45</f>
        <v>0</v>
      </c>
      <c r="J31" s="18">
        <f t="shared" si="1"/>
        <v>17.472707425621707</v>
      </c>
      <c r="K31" s="18">
        <f t="shared" si="2"/>
        <v>272.85759909544663</v>
      </c>
      <c r="L31" s="18">
        <f t="shared" si="3"/>
        <v>0</v>
      </c>
      <c r="M31" s="18"/>
      <c r="N31" s="19" t="s">
        <v>8976</v>
      </c>
      <c r="O31" s="19" t="s">
        <v>8968</v>
      </c>
      <c r="P31" s="18">
        <v>2019</v>
      </c>
      <c r="Q31" s="18">
        <v>3</v>
      </c>
      <c r="R31">
        <v>220276</v>
      </c>
      <c r="S31" s="36">
        <v>0</v>
      </c>
      <c r="T31" s="18">
        <v>7.5914943276437281</v>
      </c>
      <c r="U31" s="163">
        <v>0</v>
      </c>
      <c r="V31" s="18"/>
      <c r="W31" s="36" t="str">
        <f t="shared" si="5"/>
        <v>CFA</v>
      </c>
      <c r="X31" s="18">
        <f t="shared" si="6"/>
        <v>17.472707425621707</v>
      </c>
      <c r="Y31" s="18">
        <f t="shared" si="7"/>
        <v>265.26610476780291</v>
      </c>
      <c r="Z31" s="163">
        <f t="shared" si="8"/>
        <v>0</v>
      </c>
    </row>
    <row r="32" spans="2:46" x14ac:dyDescent="0.35">
      <c r="B32" t="str">
        <f>'final totals'!O46</f>
        <v>LGA</v>
      </c>
      <c r="C32">
        <f>'final totals'!P46</f>
        <v>220275</v>
      </c>
      <c r="D32" t="str">
        <f>VLOOKUP(C32,'cwt rel info'!$A$6:$I$217,7,FALSE)</f>
        <v>abv</v>
      </c>
      <c r="E32" t="str">
        <f>VLOOKUP(C32,'cwt rel info'!$A$6:$I$217,3,FALSE)</f>
        <v>subyearling</v>
      </c>
      <c r="F32">
        <f>'age-length prop'!C48</f>
        <v>3</v>
      </c>
      <c r="G32" s="18">
        <f>'final totals'!Q46</f>
        <v>17.229630052391698</v>
      </c>
      <c r="H32" s="18">
        <f>'final totals'!R46</f>
        <v>358.93017593014116</v>
      </c>
      <c r="I32" s="18">
        <f>'final totals'!S46</f>
        <v>0</v>
      </c>
      <c r="J32" s="18">
        <f t="shared" si="1"/>
        <v>17.229630052391698</v>
      </c>
      <c r="K32" s="18">
        <f t="shared" si="2"/>
        <v>358.93017593014116</v>
      </c>
      <c r="L32" s="18">
        <f t="shared" si="3"/>
        <v>0</v>
      </c>
      <c r="M32" s="18"/>
      <c r="N32" s="19" t="s">
        <v>8977</v>
      </c>
      <c r="O32" s="19" t="s">
        <v>8968</v>
      </c>
      <c r="P32" s="18">
        <v>2019</v>
      </c>
      <c r="Q32" s="18">
        <v>3</v>
      </c>
      <c r="R32">
        <v>220275</v>
      </c>
      <c r="S32" s="36">
        <v>0</v>
      </c>
      <c r="T32" s="18">
        <v>2.175113172670331</v>
      </c>
      <c r="U32" s="163">
        <v>0</v>
      </c>
      <c r="V32" s="18"/>
      <c r="W32" s="36" t="str">
        <f t="shared" si="5"/>
        <v>LGA</v>
      </c>
      <c r="X32" s="18">
        <f t="shared" si="6"/>
        <v>17.229630052391698</v>
      </c>
      <c r="Y32" s="18">
        <f t="shared" si="7"/>
        <v>356.75506275747085</v>
      </c>
      <c r="Z32" s="163">
        <f t="shared" si="8"/>
        <v>0</v>
      </c>
    </row>
    <row r="33" spans="2:26" x14ac:dyDescent="0.35">
      <c r="B33" t="str">
        <f>'final totals'!O47</f>
        <v>NLVA</v>
      </c>
      <c r="C33">
        <f>'final totals'!P47</f>
        <v>220277</v>
      </c>
      <c r="D33" t="str">
        <f>VLOOKUP(C33,'cwt rel info'!$A$6:$I$217,7,FALSE)</f>
        <v>abv</v>
      </c>
      <c r="E33" t="str">
        <f>VLOOKUP(C33,'cwt rel info'!$A$6:$I$217,3,FALSE)</f>
        <v>subyearling</v>
      </c>
      <c r="F33">
        <f>'age-length prop'!C49</f>
        <v>3</v>
      </c>
      <c r="G33" s="18">
        <f>'final totals'!Q47</f>
        <v>52.175044903635111</v>
      </c>
      <c r="H33" s="18">
        <f>'final totals'!R47</f>
        <v>612.40164203146048</v>
      </c>
      <c r="I33" s="18">
        <f>'final totals'!S47</f>
        <v>16.343064300535499</v>
      </c>
      <c r="J33" s="18">
        <f t="shared" si="1"/>
        <v>52.175044903635111</v>
      </c>
      <c r="K33" s="18">
        <f t="shared" si="2"/>
        <v>612.40164203146048</v>
      </c>
      <c r="L33" s="18">
        <f t="shared" si="3"/>
        <v>16.343064300535499</v>
      </c>
      <c r="M33" s="18"/>
      <c r="N33" s="19" t="s">
        <v>8975</v>
      </c>
      <c r="O33" s="19" t="s">
        <v>8968</v>
      </c>
      <c r="P33" s="18">
        <v>2019</v>
      </c>
      <c r="Q33" s="18">
        <v>3</v>
      </c>
      <c r="R33">
        <v>220277</v>
      </c>
      <c r="S33" s="36">
        <v>0</v>
      </c>
      <c r="T33" s="18">
        <v>2.1485017543132425</v>
      </c>
      <c r="U33" s="163">
        <v>0</v>
      </c>
      <c r="V33" s="18"/>
      <c r="W33" s="36" t="str">
        <f t="shared" si="5"/>
        <v>NLVA</v>
      </c>
      <c r="X33" s="18">
        <f t="shared" si="6"/>
        <v>52.175044903635111</v>
      </c>
      <c r="Y33" s="18">
        <f t="shared" si="7"/>
        <v>610.25314027714728</v>
      </c>
      <c r="Z33" s="163">
        <f t="shared" si="8"/>
        <v>16.343064300535499</v>
      </c>
    </row>
    <row r="34" spans="2:26" x14ac:dyDescent="0.35">
      <c r="B34" t="str">
        <f>'final totals'!O48</f>
        <v>NPTH</v>
      </c>
      <c r="C34">
        <f>'final totals'!P48</f>
        <v>220273</v>
      </c>
      <c r="D34" t="str">
        <f>VLOOKUP(C34,'cwt rel info'!$A$6:$I$217,7,FALSE)</f>
        <v>abv</v>
      </c>
      <c r="E34" t="str">
        <f>VLOOKUP(C34,'cwt rel info'!$A$6:$I$217,3,FALSE)</f>
        <v>subyearling</v>
      </c>
      <c r="F34">
        <f>'age-length prop'!C50</f>
        <v>3</v>
      </c>
      <c r="G34" s="18">
        <f>'final totals'!Q48</f>
        <v>69.161597582796787</v>
      </c>
      <c r="H34" s="18">
        <f>'final totals'!R48</f>
        <v>513.35344646886188</v>
      </c>
      <c r="I34" s="18">
        <f>'final totals'!S48</f>
        <v>0</v>
      </c>
      <c r="J34" s="18">
        <f t="shared" si="1"/>
        <v>69.161597582796787</v>
      </c>
      <c r="K34" s="18">
        <f t="shared" si="2"/>
        <v>513.35344646886188</v>
      </c>
      <c r="L34" s="18">
        <f t="shared" si="3"/>
        <v>0</v>
      </c>
      <c r="M34" s="18"/>
      <c r="N34" s="19" t="s">
        <v>8858</v>
      </c>
      <c r="O34" s="19" t="s">
        <v>8968</v>
      </c>
      <c r="P34" s="18">
        <v>2019</v>
      </c>
      <c r="Q34" s="18">
        <v>3</v>
      </c>
      <c r="R34">
        <v>220273</v>
      </c>
      <c r="S34" s="36">
        <v>0</v>
      </c>
      <c r="T34" s="18">
        <v>3.286507046511765</v>
      </c>
      <c r="U34" s="163">
        <v>0</v>
      </c>
      <c r="V34" s="18"/>
      <c r="W34" s="36" t="str">
        <f t="shared" si="5"/>
        <v>NPTH</v>
      </c>
      <c r="X34" s="18">
        <f t="shared" si="6"/>
        <v>69.161597582796787</v>
      </c>
      <c r="Y34" s="18">
        <f t="shared" si="7"/>
        <v>510.06693942235012</v>
      </c>
      <c r="Z34" s="163">
        <f t="shared" si="8"/>
        <v>0</v>
      </c>
    </row>
    <row r="35" spans="2:26" x14ac:dyDescent="0.35">
      <c r="B35" t="str">
        <f>'final totals'!O57</f>
        <v>LWSFH</v>
      </c>
      <c r="C35">
        <f>'final totals'!P57</f>
        <v>0</v>
      </c>
      <c r="D35" s="185" t="s">
        <v>8886</v>
      </c>
      <c r="E35" s="185" t="s">
        <v>8968</v>
      </c>
      <c r="F35">
        <f>'age-length prop'!C59</f>
        <v>3</v>
      </c>
      <c r="G35" s="18">
        <f>'final totals'!Q57</f>
        <v>0</v>
      </c>
      <c r="H35" s="18">
        <f>'final totals'!R57</f>
        <v>58.732584815203879</v>
      </c>
      <c r="I35" s="18">
        <f>'final totals'!S57</f>
        <v>4.4248746032645672</v>
      </c>
      <c r="J35" s="18">
        <f t="shared" si="1"/>
        <v>0</v>
      </c>
      <c r="K35" s="18">
        <f t="shared" si="2"/>
        <v>37.001528433578443</v>
      </c>
      <c r="L35" s="18">
        <f t="shared" si="3"/>
        <v>1.8584473333711184</v>
      </c>
      <c r="M35" s="18"/>
      <c r="N35" s="19"/>
      <c r="O35" s="19"/>
      <c r="P35" s="18"/>
      <c r="Q35" s="18"/>
      <c r="S35" s="36"/>
      <c r="T35" s="18"/>
      <c r="U35" s="163"/>
      <c r="V35" s="18"/>
      <c r="W35" s="36" t="str">
        <f t="shared" si="5"/>
        <v>LWSFH</v>
      </c>
      <c r="X35" s="18">
        <f t="shared" si="6"/>
        <v>0</v>
      </c>
      <c r="Y35" s="18">
        <f t="shared" si="7"/>
        <v>37.001528433578443</v>
      </c>
      <c r="Z35" s="163">
        <f t="shared" si="8"/>
        <v>1.8584473333711184</v>
      </c>
    </row>
    <row r="36" spans="2:26" x14ac:dyDescent="0.35">
      <c r="B36" t="str">
        <f>'final totals'!O58</f>
        <v>PRFH</v>
      </c>
      <c r="C36">
        <f>'final totals'!P58</f>
        <v>0</v>
      </c>
      <c r="D36" s="185" t="s">
        <v>8886</v>
      </c>
      <c r="E36" s="185" t="s">
        <v>8968</v>
      </c>
      <c r="F36">
        <f>'age-length prop'!C60</f>
        <v>3</v>
      </c>
      <c r="G36" s="18">
        <f>'final totals'!Q58</f>
        <v>10.380300683891717</v>
      </c>
      <c r="H36" s="18">
        <f>'final totals'!R58</f>
        <v>91.740789892201988</v>
      </c>
      <c r="I36" s="18">
        <f>'final totals'!S58</f>
        <v>4.6019435866480229</v>
      </c>
      <c r="J36" s="18">
        <f t="shared" si="1"/>
        <v>6.5395894308517812</v>
      </c>
      <c r="K36" s="18">
        <f t="shared" si="2"/>
        <v>57.796697632087252</v>
      </c>
      <c r="L36" s="18">
        <f t="shared" si="3"/>
        <v>1.9328163063921697</v>
      </c>
      <c r="M36" s="18"/>
      <c r="N36" s="19"/>
      <c r="O36" s="19"/>
      <c r="P36" s="18"/>
      <c r="Q36" s="18"/>
      <c r="S36" s="36"/>
      <c r="T36" s="18"/>
      <c r="U36" s="163"/>
      <c r="V36" s="18"/>
      <c r="W36" s="36" t="str">
        <f t="shared" si="5"/>
        <v>PRFH</v>
      </c>
      <c r="X36" s="18">
        <f t="shared" si="6"/>
        <v>6.5395894308517812</v>
      </c>
      <c r="Y36" s="18">
        <f t="shared" si="7"/>
        <v>57.796697632087252</v>
      </c>
      <c r="Z36" s="163">
        <f t="shared" si="8"/>
        <v>1.9328163063921697</v>
      </c>
    </row>
    <row r="37" spans="2:26" x14ac:dyDescent="0.35">
      <c r="B37" t="str">
        <f>'final totals'!O59</f>
        <v>RingoldspFH</v>
      </c>
      <c r="C37">
        <f>'final totals'!P59</f>
        <v>0</v>
      </c>
      <c r="D37" s="185" t="s">
        <v>8886</v>
      </c>
      <c r="E37" s="185" t="s">
        <v>8968</v>
      </c>
      <c r="F37">
        <f>'age-length prop'!C61</f>
        <v>3</v>
      </c>
      <c r="G37" s="18">
        <f>'final totals'!Q59</f>
        <v>0</v>
      </c>
      <c r="H37" s="18">
        <f>'final totals'!R59</f>
        <v>92.119093427120234</v>
      </c>
      <c r="I37" s="18">
        <f>'final totals'!S59</f>
        <v>4.5135303410188046</v>
      </c>
      <c r="J37" s="18">
        <f t="shared" si="1"/>
        <v>0</v>
      </c>
      <c r="K37" s="18">
        <f t="shared" si="2"/>
        <v>58.035028859085749</v>
      </c>
      <c r="L37" s="18">
        <f t="shared" si="3"/>
        <v>1.8956827432278982</v>
      </c>
      <c r="M37" s="18"/>
      <c r="N37" s="19"/>
      <c r="O37" s="19"/>
      <c r="P37" s="18"/>
      <c r="Q37" s="18"/>
      <c r="S37" s="36"/>
      <c r="T37" s="18"/>
      <c r="U37" s="163"/>
      <c r="V37" s="18"/>
      <c r="W37" s="36" t="str">
        <f t="shared" si="5"/>
        <v>RingoldspFH</v>
      </c>
      <c r="X37" s="18">
        <f t="shared" si="6"/>
        <v>0</v>
      </c>
      <c r="Y37" s="18">
        <f t="shared" si="7"/>
        <v>58.035028859085749</v>
      </c>
      <c r="Z37" s="163">
        <f t="shared" si="8"/>
        <v>1.8956827432278982</v>
      </c>
    </row>
    <row r="38" spans="2:26" x14ac:dyDescent="0.35">
      <c r="B38" t="str">
        <f>'final totals'!O7</f>
        <v>BCAe</v>
      </c>
      <c r="C38">
        <f>'final totals'!P7</f>
        <v>220511</v>
      </c>
      <c r="D38" t="str">
        <f>VLOOKUP(C38,'cwt rel info'!$A$6:$I$217,7,FALSE)</f>
        <v>abv</v>
      </c>
      <c r="E38" t="str">
        <f>VLOOKUP(C38,'cwt rel info'!$A$6:$I$217,3,FALSE)</f>
        <v>subyearling</v>
      </c>
      <c r="F38">
        <f>'age-length prop'!C9</f>
        <v>4</v>
      </c>
      <c r="G38" s="18">
        <f>'final totals'!Q7</f>
        <v>638.98609892091827</v>
      </c>
      <c r="H38" s="18">
        <f>'final totals'!R7</f>
        <v>396.1407868406356</v>
      </c>
      <c r="I38" s="18">
        <f>'final totals'!S7</f>
        <v>0</v>
      </c>
      <c r="J38" s="18">
        <f t="shared" si="1"/>
        <v>638.98609892091827</v>
      </c>
      <c r="K38" s="18">
        <f t="shared" si="2"/>
        <v>396.1407868406356</v>
      </c>
      <c r="L38" s="18">
        <f t="shared" si="3"/>
        <v>0</v>
      </c>
      <c r="M38" s="18"/>
      <c r="N38" s="19" t="s">
        <v>9084</v>
      </c>
      <c r="O38" s="19" t="s">
        <v>8968</v>
      </c>
      <c r="P38" s="18">
        <v>2018</v>
      </c>
      <c r="Q38" s="18">
        <v>4</v>
      </c>
      <c r="R38">
        <v>220511</v>
      </c>
      <c r="S38" s="36">
        <v>100.69431570128722</v>
      </c>
      <c r="T38" s="18">
        <v>67.330390171198118</v>
      </c>
      <c r="U38" s="163">
        <v>0</v>
      </c>
      <c r="V38" s="18"/>
      <c r="W38" s="36" t="str">
        <f t="shared" si="5"/>
        <v>BCAe</v>
      </c>
      <c r="X38" s="18">
        <f t="shared" si="6"/>
        <v>538.29178321963104</v>
      </c>
      <c r="Y38" s="18">
        <f t="shared" si="7"/>
        <v>328.81039666943747</v>
      </c>
      <c r="Z38" s="163">
        <f t="shared" si="8"/>
        <v>0</v>
      </c>
    </row>
    <row r="39" spans="2:26" x14ac:dyDescent="0.35">
      <c r="B39" t="str">
        <f>'final totals'!O8</f>
        <v>BCAl</v>
      </c>
      <c r="C39">
        <f>'final totals'!P8</f>
        <v>220512</v>
      </c>
      <c r="D39" t="str">
        <f>VLOOKUP(C39,'cwt rel info'!$A$6:$I$217,7,FALSE)</f>
        <v>abv</v>
      </c>
      <c r="E39" t="str">
        <f>VLOOKUP(C39,'cwt rel info'!$A$6:$I$217,3,FALSE)</f>
        <v>subyearling</v>
      </c>
      <c r="F39">
        <f>'age-length prop'!C10</f>
        <v>4</v>
      </c>
      <c r="G39" s="18">
        <f>'final totals'!Q8</f>
        <v>42.390308678546987</v>
      </c>
      <c r="H39" s="18">
        <f>'final totals'!R8</f>
        <v>42.430915516595924</v>
      </c>
      <c r="I39" s="18">
        <f>'final totals'!S8</f>
        <v>0</v>
      </c>
      <c r="J39" s="18">
        <f t="shared" si="1"/>
        <v>42.390308678546987</v>
      </c>
      <c r="K39" s="18">
        <f t="shared" si="2"/>
        <v>42.430915516595924</v>
      </c>
      <c r="L39" s="18">
        <f t="shared" si="3"/>
        <v>0</v>
      </c>
      <c r="M39" s="18"/>
      <c r="N39" s="19"/>
      <c r="O39" s="19"/>
      <c r="P39" s="18"/>
      <c r="Q39" s="18"/>
      <c r="S39" s="36"/>
      <c r="T39" s="18"/>
      <c r="U39" s="163"/>
      <c r="V39" s="18"/>
      <c r="W39" s="36" t="str">
        <f t="shared" si="5"/>
        <v>BCAl</v>
      </c>
      <c r="X39" s="18">
        <f t="shared" si="6"/>
        <v>42.390308678546987</v>
      </c>
      <c r="Y39" s="18">
        <f t="shared" si="7"/>
        <v>42.430915516595924</v>
      </c>
      <c r="Z39" s="163">
        <f t="shared" si="8"/>
        <v>0</v>
      </c>
    </row>
    <row r="40" spans="2:26" x14ac:dyDescent="0.35">
      <c r="B40" t="str">
        <f>'final totals'!O9</f>
        <v>CJAe</v>
      </c>
      <c r="C40">
        <f>'final totals'!P9</f>
        <v>220509</v>
      </c>
      <c r="D40" t="str">
        <f>VLOOKUP(C40,'cwt rel info'!$A$6:$I$217,7,FALSE)</f>
        <v>abv</v>
      </c>
      <c r="E40" t="str">
        <f>VLOOKUP(C40,'cwt rel info'!$A$6:$I$217,3,FALSE)</f>
        <v>subyearling</v>
      </c>
      <c r="F40">
        <f>'age-length prop'!C11</f>
        <v>4</v>
      </c>
      <c r="G40" s="18">
        <f>'final totals'!Q9</f>
        <v>1023.6817989876561</v>
      </c>
      <c r="H40" s="18">
        <f>'final totals'!R9</f>
        <v>800.54530910259803</v>
      </c>
      <c r="I40" s="18">
        <f>'final totals'!S9</f>
        <v>0</v>
      </c>
      <c r="J40" s="18">
        <f t="shared" si="1"/>
        <v>1023.6817989876561</v>
      </c>
      <c r="K40" s="18">
        <f t="shared" si="2"/>
        <v>800.54530910259803</v>
      </c>
      <c r="L40" s="18">
        <f t="shared" si="3"/>
        <v>0</v>
      </c>
      <c r="M40" s="18"/>
      <c r="N40" s="19" t="s">
        <v>9086</v>
      </c>
      <c r="O40" s="19" t="s">
        <v>8968</v>
      </c>
      <c r="P40" s="18">
        <v>2018</v>
      </c>
      <c r="Q40" s="18">
        <v>4</v>
      </c>
      <c r="R40">
        <v>220509</v>
      </c>
      <c r="S40" s="36">
        <v>252.11701393162255</v>
      </c>
      <c r="T40" s="18">
        <v>165.85350247310086</v>
      </c>
      <c r="U40" s="163">
        <v>0</v>
      </c>
      <c r="V40" s="18"/>
      <c r="W40" s="36" t="str">
        <f t="shared" si="5"/>
        <v>CJAe</v>
      </c>
      <c r="X40" s="18">
        <f t="shared" si="6"/>
        <v>771.56478505603354</v>
      </c>
      <c r="Y40" s="18">
        <f t="shared" si="7"/>
        <v>634.69180662949714</v>
      </c>
      <c r="Z40" s="163">
        <f t="shared" si="8"/>
        <v>0</v>
      </c>
    </row>
    <row r="41" spans="2:26" x14ac:dyDescent="0.35">
      <c r="B41" t="str">
        <f>'final totals'!O10</f>
        <v>CJAl</v>
      </c>
      <c r="C41">
        <f>'final totals'!P10</f>
        <v>220510</v>
      </c>
      <c r="D41" t="str">
        <f>VLOOKUP(C41,'cwt rel info'!$A$6:$I$217,7,FALSE)</f>
        <v>abv</v>
      </c>
      <c r="E41" t="str">
        <f>VLOOKUP(C41,'cwt rel info'!$A$6:$I$217,3,FALSE)</f>
        <v>subyearling</v>
      </c>
      <c r="F41">
        <f>'age-length prop'!C12</f>
        <v>4</v>
      </c>
      <c r="G41" s="18">
        <f>'final totals'!Q10</f>
        <v>208.21056001551469</v>
      </c>
      <c r="H41" s="18">
        <f>'final totals'!R10</f>
        <v>64.166995811480675</v>
      </c>
      <c r="I41" s="18">
        <f>'final totals'!S10</f>
        <v>0</v>
      </c>
      <c r="J41" s="18">
        <f t="shared" ref="J41:J77" si="20">IF(D41="blw",G41*(1-$K$4),G41*(1-$K$3))</f>
        <v>208.21056001551469</v>
      </c>
      <c r="K41" s="18">
        <f t="shared" ref="K41:K77" si="21">IF(D41="blw",H41*(1-$K$4),H41*(1-$K$3))</f>
        <v>64.166995811480675</v>
      </c>
      <c r="L41" s="18">
        <f t="shared" ref="L41:L77" si="22">IF(D41="blw",I41*(1-$J$4),I41*(1-$J$3))</f>
        <v>0</v>
      </c>
      <c r="M41" s="18"/>
      <c r="S41" s="54"/>
      <c r="U41" s="55"/>
      <c r="V41" s="18"/>
      <c r="W41" s="36" t="str">
        <f t="shared" si="5"/>
        <v>CJAl</v>
      </c>
      <c r="X41" s="18">
        <f t="shared" si="6"/>
        <v>208.21056001551469</v>
      </c>
      <c r="Y41" s="18">
        <f t="shared" si="7"/>
        <v>64.166995811480675</v>
      </c>
      <c r="Z41" s="163">
        <f t="shared" si="8"/>
        <v>0</v>
      </c>
    </row>
    <row r="42" spans="2:26" x14ac:dyDescent="0.35">
      <c r="B42" s="197" t="str">
        <f>'final totals'!O11</f>
        <v>LFH Ukn</v>
      </c>
      <c r="C42" s="197">
        <f>'final totals'!P11</f>
        <v>0</v>
      </c>
      <c r="D42" s="197" t="s">
        <v>8886</v>
      </c>
      <c r="E42" s="197" t="s">
        <v>8968</v>
      </c>
      <c r="F42" s="197">
        <f>'age-length prop'!C13</f>
        <v>4</v>
      </c>
      <c r="G42" s="198">
        <f>'final totals'!Q11</f>
        <v>1057.3415947012204</v>
      </c>
      <c r="H42" s="198">
        <f>'final totals'!R11</f>
        <v>523.45919657705497</v>
      </c>
      <c r="I42" s="198">
        <f>'final totals'!S11</f>
        <v>0</v>
      </c>
      <c r="J42" s="198">
        <f t="shared" si="20"/>
        <v>666.12520466176886</v>
      </c>
      <c r="K42" s="198">
        <f t="shared" si="21"/>
        <v>329.77929384354462</v>
      </c>
      <c r="L42" s="198">
        <f t="shared" si="22"/>
        <v>0</v>
      </c>
      <c r="M42" s="198"/>
      <c r="N42" s="197"/>
      <c r="O42" s="197"/>
      <c r="P42" s="197"/>
      <c r="Q42" s="197"/>
      <c r="R42" s="197"/>
      <c r="S42" s="201">
        <f>S81</f>
        <v>343.28181167239302</v>
      </c>
      <c r="T42" s="198">
        <f>T81</f>
        <v>199.80983517192254</v>
      </c>
      <c r="U42" s="202">
        <f>U81</f>
        <v>0</v>
      </c>
      <c r="V42" s="18"/>
      <c r="W42" s="36" t="str">
        <f t="shared" si="5"/>
        <v>LFH Ukn</v>
      </c>
      <c r="X42" s="18">
        <f t="shared" si="6"/>
        <v>322.84339298937584</v>
      </c>
      <c r="Y42" s="18">
        <f t="shared" si="7"/>
        <v>129.96945867162208</v>
      </c>
      <c r="Z42" s="163">
        <f t="shared" si="8"/>
        <v>0</v>
      </c>
    </row>
    <row r="43" spans="2:26" x14ac:dyDescent="0.35">
      <c r="B43" t="str">
        <f>'final totals'!O12</f>
        <v>LFHs</v>
      </c>
      <c r="C43">
        <f>'final totals'!P12</f>
        <v>637422</v>
      </c>
      <c r="D43" t="str">
        <f>VLOOKUP(C43,'cwt rel info'!$A$6:$I$217,7,FALSE)</f>
        <v>blw</v>
      </c>
      <c r="E43" t="str">
        <f>VLOOKUP(C43,'cwt rel info'!$A$6:$I$217,3,FALSE)</f>
        <v>subyearling</v>
      </c>
      <c r="F43">
        <f>'age-length prop'!C14</f>
        <v>4</v>
      </c>
      <c r="G43" s="18">
        <f>'final totals'!Q12</f>
        <v>629.95287050594254</v>
      </c>
      <c r="H43" s="18">
        <f>'final totals'!R12</f>
        <v>276.78988580137747</v>
      </c>
      <c r="I43" s="18">
        <f>'final totals'!S12</f>
        <v>0</v>
      </c>
      <c r="J43" s="18">
        <f t="shared" si="20"/>
        <v>396.87030841874383</v>
      </c>
      <c r="K43" s="18">
        <f t="shared" si="21"/>
        <v>174.37762805486781</v>
      </c>
      <c r="L43" s="18">
        <f t="shared" si="22"/>
        <v>0</v>
      </c>
      <c r="M43" s="18"/>
      <c r="N43" s="19" t="s">
        <v>9006</v>
      </c>
      <c r="O43" s="19" t="s">
        <v>8968</v>
      </c>
      <c r="P43" s="18">
        <v>2018</v>
      </c>
      <c r="Q43" s="18">
        <v>4</v>
      </c>
      <c r="R43">
        <v>637422</v>
      </c>
      <c r="S43" s="36">
        <v>121.64394085912446</v>
      </c>
      <c r="T43" s="18">
        <v>52.448817900055616</v>
      </c>
      <c r="U43" s="163">
        <v>0</v>
      </c>
      <c r="V43" s="18"/>
      <c r="W43" s="36" t="str">
        <f t="shared" si="5"/>
        <v>LFHs</v>
      </c>
      <c r="X43" s="18">
        <f t="shared" si="6"/>
        <v>275.22636755961935</v>
      </c>
      <c r="Y43" s="18">
        <f t="shared" si="7"/>
        <v>121.9288101548122</v>
      </c>
      <c r="Z43" s="163">
        <f t="shared" si="8"/>
        <v>0</v>
      </c>
    </row>
    <row r="44" spans="2:26" x14ac:dyDescent="0.35">
      <c r="B44" t="str">
        <f>'final totals'!O13</f>
        <v>LFHy</v>
      </c>
      <c r="C44">
        <f>'final totals'!P13</f>
        <v>637603</v>
      </c>
      <c r="D44" t="str">
        <f>VLOOKUP(C44,'cwt rel info'!$A$6:$I$217,7,FALSE)</f>
        <v>blw</v>
      </c>
      <c r="E44" t="str">
        <f>VLOOKUP(C44,'cwt rel info'!$A$6:$I$217,3,FALSE)</f>
        <v>yearling</v>
      </c>
      <c r="F44">
        <f>'age-length prop'!C15</f>
        <v>4</v>
      </c>
      <c r="G44" s="18">
        <f>'final totals'!Q13</f>
        <v>1563.2533378071478</v>
      </c>
      <c r="H44" s="18">
        <f>'final totals'!R13</f>
        <v>1491.8975741219399</v>
      </c>
      <c r="I44" s="18">
        <f>'final totals'!S13</f>
        <v>10.986435256794525</v>
      </c>
      <c r="J44" s="18">
        <f t="shared" si="20"/>
        <v>984.84960281850306</v>
      </c>
      <c r="K44" s="18">
        <f t="shared" si="21"/>
        <v>939.89547169682214</v>
      </c>
      <c r="L44" s="18">
        <f t="shared" si="22"/>
        <v>4.6143028078537007</v>
      </c>
      <c r="M44" s="18"/>
      <c r="N44" s="19" t="s">
        <v>9007</v>
      </c>
      <c r="O44" s="19" t="s">
        <v>8981</v>
      </c>
      <c r="P44" s="18">
        <v>2018</v>
      </c>
      <c r="Q44" s="18">
        <v>4</v>
      </c>
      <c r="R44">
        <v>637603</v>
      </c>
      <c r="S44" s="36">
        <v>86.050891864694236</v>
      </c>
      <c r="T44" s="18">
        <v>82.539140652190653</v>
      </c>
      <c r="U44" s="163">
        <v>0</v>
      </c>
      <c r="V44" s="18"/>
      <c r="W44" s="36" t="str">
        <f t="shared" si="5"/>
        <v>LFHy</v>
      </c>
      <c r="X44" s="18">
        <f t="shared" si="6"/>
        <v>898.79871095380884</v>
      </c>
      <c r="Y44" s="18">
        <f t="shared" si="7"/>
        <v>857.35633104463147</v>
      </c>
      <c r="Z44" s="163">
        <f t="shared" si="8"/>
        <v>4.6143028078537007</v>
      </c>
    </row>
    <row r="45" spans="2:26" x14ac:dyDescent="0.35">
      <c r="B45" t="str">
        <f>'final totals'!O14</f>
        <v>PLAe</v>
      </c>
      <c r="C45">
        <f>'final totals'!P14</f>
        <v>220513</v>
      </c>
      <c r="D45" t="str">
        <f>VLOOKUP(C45,'cwt rel info'!$A$6:$I$217,7,FALSE)</f>
        <v>abv</v>
      </c>
      <c r="E45" t="str">
        <f>VLOOKUP(C45,'cwt rel info'!$A$6:$I$217,3,FALSE)</f>
        <v>subyearling</v>
      </c>
      <c r="F45">
        <f>'age-length prop'!C16</f>
        <v>4</v>
      </c>
      <c r="G45" s="18">
        <f>'final totals'!Q14</f>
        <v>751.22545363548511</v>
      </c>
      <c r="H45" s="18">
        <f>'final totals'!R14</f>
        <v>243.91904825336849</v>
      </c>
      <c r="I45" s="18">
        <f>'final totals'!S14</f>
        <v>0</v>
      </c>
      <c r="J45" s="18">
        <f t="shared" si="20"/>
        <v>751.22545363548511</v>
      </c>
      <c r="K45" s="18">
        <f t="shared" si="21"/>
        <v>243.91904825336849</v>
      </c>
      <c r="L45" s="18">
        <f t="shared" si="22"/>
        <v>0</v>
      </c>
      <c r="M45" s="18"/>
      <c r="N45" s="19" t="s">
        <v>9088</v>
      </c>
      <c r="O45" s="19" t="s">
        <v>8968</v>
      </c>
      <c r="P45" s="18">
        <v>2018</v>
      </c>
      <c r="Q45" s="18">
        <v>4</v>
      </c>
      <c r="R45">
        <v>220513</v>
      </c>
      <c r="S45" s="36">
        <v>176.80944109236484</v>
      </c>
      <c r="T45" s="18">
        <v>88.024669024020255</v>
      </c>
      <c r="U45" s="163">
        <v>0</v>
      </c>
      <c r="V45" s="18"/>
      <c r="W45" s="36" t="str">
        <f t="shared" si="5"/>
        <v>PLAe</v>
      </c>
      <c r="X45" s="18">
        <f t="shared" si="6"/>
        <v>574.41601254312025</v>
      </c>
      <c r="Y45" s="18">
        <f t="shared" si="7"/>
        <v>155.89437922934823</v>
      </c>
      <c r="Z45" s="163">
        <f t="shared" si="8"/>
        <v>0</v>
      </c>
    </row>
    <row r="46" spans="2:26" x14ac:dyDescent="0.35">
      <c r="B46" t="str">
        <f>'final totals'!O15</f>
        <v>PLAl</v>
      </c>
      <c r="C46">
        <f>'final totals'!P15</f>
        <v>220514</v>
      </c>
      <c r="D46" t="str">
        <f>VLOOKUP(C46,'cwt rel info'!$A$6:$I$217,7,FALSE)</f>
        <v>abv</v>
      </c>
      <c r="E46" t="str">
        <f>VLOOKUP(C46,'cwt rel info'!$A$6:$I$217,3,FALSE)</f>
        <v>subyearling</v>
      </c>
      <c r="F46">
        <f>'age-length prop'!C17</f>
        <v>4</v>
      </c>
      <c r="G46" s="18">
        <f>'final totals'!Q15</f>
        <v>273.36304252806087</v>
      </c>
      <c r="H46" s="18">
        <f>'final totals'!R15</f>
        <v>63.552601226478394</v>
      </c>
      <c r="I46" s="18">
        <f>'final totals'!S15</f>
        <v>0</v>
      </c>
      <c r="J46" s="18">
        <f t="shared" si="20"/>
        <v>273.36304252806087</v>
      </c>
      <c r="K46" s="18">
        <f t="shared" si="21"/>
        <v>63.552601226478394</v>
      </c>
      <c r="L46" s="18">
        <f t="shared" si="22"/>
        <v>0</v>
      </c>
      <c r="M46" s="18"/>
      <c r="S46" s="54"/>
      <c r="U46" s="55"/>
      <c r="W46" s="36" t="str">
        <f t="shared" si="5"/>
        <v>PLAl</v>
      </c>
      <c r="X46" s="18">
        <f t="shared" si="6"/>
        <v>273.36304252806087</v>
      </c>
      <c r="Y46" s="18">
        <f t="shared" si="7"/>
        <v>63.552601226478394</v>
      </c>
      <c r="Z46" s="163">
        <f t="shared" si="8"/>
        <v>0</v>
      </c>
    </row>
    <row r="47" spans="2:26" x14ac:dyDescent="0.35">
      <c r="B47" t="str">
        <f>'final totals'!O41</f>
        <v>CFA</v>
      </c>
      <c r="C47">
        <f>'final totals'!P41</f>
        <v>220267</v>
      </c>
      <c r="D47" t="str">
        <f>VLOOKUP(C47,'cwt rel info'!$A$6:$I$217,7,FALSE)</f>
        <v>abv</v>
      </c>
      <c r="E47" t="str">
        <f>VLOOKUP(C47,'cwt rel info'!$A$6:$I$217,3,FALSE)</f>
        <v>subyearling</v>
      </c>
      <c r="F47">
        <f>'age-length prop'!C43</f>
        <v>4</v>
      </c>
      <c r="G47" s="18">
        <f>'final totals'!Q41</f>
        <v>191.41476390061882</v>
      </c>
      <c r="H47" s="18">
        <f>'final totals'!R41</f>
        <v>137.23983386986225</v>
      </c>
      <c r="I47" s="18">
        <f>'final totals'!S41</f>
        <v>0</v>
      </c>
      <c r="J47" s="18">
        <f t="shared" si="20"/>
        <v>191.41476390061882</v>
      </c>
      <c r="K47" s="18">
        <f t="shared" si="21"/>
        <v>137.23983386986225</v>
      </c>
      <c r="L47" s="18">
        <f t="shared" si="22"/>
        <v>0</v>
      </c>
      <c r="M47" s="18"/>
      <c r="N47" s="19" t="s">
        <v>8976</v>
      </c>
      <c r="O47" s="19" t="s">
        <v>8968</v>
      </c>
      <c r="P47" s="18">
        <v>2018</v>
      </c>
      <c r="Q47" s="18">
        <v>4</v>
      </c>
      <c r="R47">
        <v>220267</v>
      </c>
      <c r="S47" s="36">
        <v>37.158757573284532</v>
      </c>
      <c r="T47" s="18">
        <v>25.118291707313894</v>
      </c>
      <c r="U47" s="163">
        <v>0</v>
      </c>
      <c r="V47" s="18"/>
      <c r="W47" s="36" t="str">
        <f t="shared" si="5"/>
        <v>CFA</v>
      </c>
      <c r="X47" s="18">
        <f t="shared" si="6"/>
        <v>154.25600632733429</v>
      </c>
      <c r="Y47" s="18">
        <f t="shared" si="7"/>
        <v>112.12154216254837</v>
      </c>
      <c r="Z47" s="163">
        <f t="shared" si="8"/>
        <v>0</v>
      </c>
    </row>
    <row r="48" spans="2:26" x14ac:dyDescent="0.35">
      <c r="B48" t="str">
        <f>'final totals'!O42</f>
        <v>LGA</v>
      </c>
      <c r="C48">
        <f>'final totals'!P42</f>
        <v>220269</v>
      </c>
      <c r="D48" t="str">
        <f>VLOOKUP(C48,'cwt rel info'!$A$6:$I$217,7,FALSE)</f>
        <v>abv</v>
      </c>
      <c r="E48" t="str">
        <f>VLOOKUP(C48,'cwt rel info'!$A$6:$I$217,3,FALSE)</f>
        <v>subyearling</v>
      </c>
      <c r="F48">
        <f>'age-length prop'!C44</f>
        <v>4</v>
      </c>
      <c r="G48" s="18">
        <f>'final totals'!Q42</f>
        <v>425.99797107203409</v>
      </c>
      <c r="H48" s="18">
        <f>'final totals'!R42</f>
        <v>175.7635765614522</v>
      </c>
      <c r="I48" s="18">
        <f>'final totals'!S42</f>
        <v>0</v>
      </c>
      <c r="J48" s="18">
        <f t="shared" si="20"/>
        <v>425.99797107203409</v>
      </c>
      <c r="K48" s="18">
        <f t="shared" si="21"/>
        <v>175.7635765614522</v>
      </c>
      <c r="L48" s="18">
        <f t="shared" si="22"/>
        <v>0</v>
      </c>
      <c r="M48" s="18"/>
      <c r="N48" s="19" t="s">
        <v>8977</v>
      </c>
      <c r="O48" s="19" t="s">
        <v>8968</v>
      </c>
      <c r="P48" s="18">
        <v>2018</v>
      </c>
      <c r="Q48" s="18">
        <v>4</v>
      </c>
      <c r="R48">
        <v>220269</v>
      </c>
      <c r="S48" s="36">
        <v>71.882491822439817</v>
      </c>
      <c r="T48" s="18">
        <v>47.811175691311561</v>
      </c>
      <c r="U48" s="163">
        <v>0</v>
      </c>
      <c r="V48" s="18"/>
      <c r="W48" s="36" t="str">
        <f t="shared" si="5"/>
        <v>LGA</v>
      </c>
      <c r="X48" s="18">
        <f t="shared" si="6"/>
        <v>354.11547924959427</v>
      </c>
      <c r="Y48" s="18">
        <f t="shared" si="7"/>
        <v>127.95240087014064</v>
      </c>
      <c r="Z48" s="163">
        <f t="shared" si="8"/>
        <v>0</v>
      </c>
    </row>
    <row r="49" spans="2:26" x14ac:dyDescent="0.35">
      <c r="B49" t="str">
        <f>'final totals'!O43</f>
        <v>NLVA</v>
      </c>
      <c r="C49">
        <f>'final totals'!P43</f>
        <v>220270</v>
      </c>
      <c r="D49" t="str">
        <f>VLOOKUP(C49,'cwt rel info'!$A$6:$I$217,7,FALSE)</f>
        <v>abv</v>
      </c>
      <c r="E49" t="str">
        <f>VLOOKUP(C49,'cwt rel info'!$A$6:$I$217,3,FALSE)</f>
        <v>subyearling</v>
      </c>
      <c r="F49">
        <f>'age-length prop'!C45</f>
        <v>4</v>
      </c>
      <c r="G49" s="18">
        <f>'final totals'!Q43</f>
        <v>181.04336543635381</v>
      </c>
      <c r="H49" s="18">
        <f>'final totals'!R43</f>
        <v>33.864192993978186</v>
      </c>
      <c r="I49" s="18">
        <f>'final totals'!S43</f>
        <v>0</v>
      </c>
      <c r="J49" s="18">
        <f t="shared" si="20"/>
        <v>181.04336543635381</v>
      </c>
      <c r="K49" s="18">
        <f t="shared" si="21"/>
        <v>33.864192993978186</v>
      </c>
      <c r="L49" s="18">
        <f t="shared" si="22"/>
        <v>0</v>
      </c>
      <c r="M49" s="18"/>
      <c r="N49" s="19" t="s">
        <v>8975</v>
      </c>
      <c r="O49" s="19" t="s">
        <v>8968</v>
      </c>
      <c r="P49" s="18">
        <v>2018</v>
      </c>
      <c r="Q49" s="18">
        <v>4</v>
      </c>
      <c r="R49">
        <v>220270</v>
      </c>
      <c r="S49" s="36">
        <v>23.983759560350979</v>
      </c>
      <c r="T49" s="18">
        <v>9.3925609536933905</v>
      </c>
      <c r="U49" s="163">
        <v>0</v>
      </c>
      <c r="V49" s="18"/>
      <c r="W49" s="36" t="str">
        <f t="shared" si="5"/>
        <v>NLVA</v>
      </c>
      <c r="X49" s="18">
        <f t="shared" si="6"/>
        <v>157.05960587600282</v>
      </c>
      <c r="Y49" s="18">
        <f t="shared" si="7"/>
        <v>24.471632040284796</v>
      </c>
      <c r="Z49" s="163">
        <f t="shared" si="8"/>
        <v>0</v>
      </c>
    </row>
    <row r="50" spans="2:26" x14ac:dyDescent="0.35">
      <c r="B50" t="str">
        <f>'final totals'!O44</f>
        <v>NPTH</v>
      </c>
      <c r="C50">
        <f>'final totals'!P44</f>
        <v>220272</v>
      </c>
      <c r="D50" t="str">
        <f>VLOOKUP(C50,'cwt rel info'!$A$6:$I$217,7,FALSE)</f>
        <v>abv</v>
      </c>
      <c r="E50" t="str">
        <f>VLOOKUP(C50,'cwt rel info'!$A$6:$I$217,3,FALSE)</f>
        <v>subyearling</v>
      </c>
      <c r="F50">
        <f>'age-length prop'!C46</f>
        <v>4</v>
      </c>
      <c r="G50" s="18">
        <f>'final totals'!Q44</f>
        <v>392.77297023053853</v>
      </c>
      <c r="H50" s="18">
        <f>'final totals'!R44</f>
        <v>288.30272758710083</v>
      </c>
      <c r="I50" s="18">
        <f>'final totals'!S44</f>
        <v>0</v>
      </c>
      <c r="J50" s="18">
        <f t="shared" si="20"/>
        <v>392.77297023053853</v>
      </c>
      <c r="K50" s="18">
        <f t="shared" si="21"/>
        <v>288.30272758710083</v>
      </c>
      <c r="L50" s="18">
        <f t="shared" si="22"/>
        <v>0</v>
      </c>
      <c r="M50" s="18"/>
      <c r="N50" s="19" t="s">
        <v>8858</v>
      </c>
      <c r="O50" s="19" t="s">
        <v>8968</v>
      </c>
      <c r="P50" s="18">
        <v>2018</v>
      </c>
      <c r="Q50" s="18">
        <v>4</v>
      </c>
      <c r="R50">
        <v>220272</v>
      </c>
      <c r="S50" s="36">
        <v>62.310279345313468</v>
      </c>
      <c r="T50" s="18">
        <v>65.157821802419491</v>
      </c>
      <c r="U50" s="163">
        <v>0</v>
      </c>
      <c r="V50" s="18"/>
      <c r="W50" s="36" t="str">
        <f t="shared" si="5"/>
        <v>NPTH</v>
      </c>
      <c r="X50" s="18">
        <f t="shared" si="6"/>
        <v>330.46269088522507</v>
      </c>
      <c r="Y50" s="18">
        <f t="shared" si="7"/>
        <v>223.14490578468133</v>
      </c>
      <c r="Z50" s="163">
        <f t="shared" si="8"/>
        <v>0</v>
      </c>
    </row>
    <row r="51" spans="2:26" x14ac:dyDescent="0.35">
      <c r="B51" t="str">
        <f>'final totals'!O53</f>
        <v>PRFH</v>
      </c>
      <c r="C51">
        <f>'final totals'!P53</f>
        <v>637521</v>
      </c>
      <c r="D51" t="str">
        <f>VLOOKUP(C51,'cwt rel info'!$A$6:$I$217,7,FALSE)</f>
        <v>blw</v>
      </c>
      <c r="E51" t="str">
        <f>VLOOKUP(C51,'cwt rel info'!$A$6:$I$217,3,FALSE)</f>
        <v>subyearling</v>
      </c>
      <c r="F51">
        <f>'age-length prop'!C55</f>
        <v>4</v>
      </c>
      <c r="G51" s="18">
        <f>'final totals'!Q53</f>
        <v>11.281371405017799</v>
      </c>
      <c r="H51" s="18">
        <f>'final totals'!R53</f>
        <v>11.484454795357228</v>
      </c>
      <c r="I51" s="18">
        <f>'final totals'!S53</f>
        <v>0</v>
      </c>
      <c r="J51" s="18">
        <f t="shared" si="20"/>
        <v>7.1072639851612136</v>
      </c>
      <c r="K51" s="18">
        <f t="shared" si="21"/>
        <v>7.235206521075054</v>
      </c>
      <c r="L51" s="18">
        <f t="shared" si="22"/>
        <v>0</v>
      </c>
      <c r="M51" s="18"/>
      <c r="S51" s="54"/>
      <c r="U51" s="55"/>
      <c r="V51" s="18"/>
      <c r="W51" s="36" t="str">
        <f t="shared" si="5"/>
        <v>PRFH</v>
      </c>
      <c r="X51" s="18">
        <f t="shared" si="6"/>
        <v>7.1072639851612136</v>
      </c>
      <c r="Y51" s="18">
        <f t="shared" si="7"/>
        <v>7.235206521075054</v>
      </c>
      <c r="Z51" s="163">
        <f t="shared" si="8"/>
        <v>0</v>
      </c>
    </row>
    <row r="52" spans="2:26" x14ac:dyDescent="0.35">
      <c r="B52" t="str">
        <f>'final totals'!O54</f>
        <v>ProsserFH</v>
      </c>
      <c r="C52">
        <f>'final totals'!P54</f>
        <v>0</v>
      </c>
      <c r="D52" s="185" t="s">
        <v>8886</v>
      </c>
      <c r="E52" s="185" t="s">
        <v>8968</v>
      </c>
      <c r="F52">
        <f>'age-length prop'!C56</f>
        <v>4</v>
      </c>
      <c r="G52" s="18">
        <f>'final totals'!Q54</f>
        <v>11.354131778199493</v>
      </c>
      <c r="H52" s="18">
        <f>'final totals'!R54</f>
        <v>0</v>
      </c>
      <c r="I52" s="18">
        <f>'final totals'!S54</f>
        <v>0</v>
      </c>
      <c r="J52" s="18">
        <f t="shared" si="20"/>
        <v>7.1531030202656805</v>
      </c>
      <c r="K52" s="18">
        <f t="shared" si="21"/>
        <v>0</v>
      </c>
      <c r="L52" s="18">
        <f t="shared" si="22"/>
        <v>0</v>
      </c>
      <c r="M52" s="18"/>
      <c r="S52" s="54"/>
      <c r="U52" s="55"/>
      <c r="V52" s="18"/>
      <c r="W52" s="36" t="str">
        <f t="shared" si="5"/>
        <v>ProsserFH</v>
      </c>
      <c r="X52" s="18">
        <f t="shared" si="6"/>
        <v>7.1531030202656805</v>
      </c>
      <c r="Y52" s="18">
        <f t="shared" si="7"/>
        <v>0</v>
      </c>
      <c r="Z52" s="163">
        <f t="shared" si="8"/>
        <v>0</v>
      </c>
    </row>
    <row r="53" spans="2:26" x14ac:dyDescent="0.35">
      <c r="B53" t="str">
        <f>'final totals'!O55</f>
        <v>RingoldspFH</v>
      </c>
      <c r="C53">
        <f>'final totals'!P55</f>
        <v>0</v>
      </c>
      <c r="D53" s="185" t="s">
        <v>8886</v>
      </c>
      <c r="E53" s="185" t="s">
        <v>8968</v>
      </c>
      <c r="F53">
        <f>'age-length prop'!C57</f>
        <v>4</v>
      </c>
      <c r="G53" s="18">
        <f>'final totals'!Q55</f>
        <v>11.683831999007538</v>
      </c>
      <c r="H53" s="18">
        <f>'final totals'!R55</f>
        <v>0</v>
      </c>
      <c r="I53" s="18">
        <f>'final totals'!S55</f>
        <v>0</v>
      </c>
      <c r="J53" s="18">
        <f t="shared" si="20"/>
        <v>7.3608141593747485</v>
      </c>
      <c r="K53" s="18">
        <f t="shared" si="21"/>
        <v>0</v>
      </c>
      <c r="L53" s="18">
        <f t="shared" si="22"/>
        <v>0</v>
      </c>
      <c r="M53" s="18"/>
      <c r="S53" s="54"/>
      <c r="U53" s="55"/>
      <c r="V53" s="18"/>
      <c r="W53" s="36" t="str">
        <f t="shared" si="5"/>
        <v>RingoldspFH</v>
      </c>
      <c r="X53" s="18">
        <f t="shared" si="6"/>
        <v>7.3608141593747485</v>
      </c>
      <c r="Y53" s="18">
        <f t="shared" si="7"/>
        <v>0</v>
      </c>
      <c r="Z53" s="163">
        <f t="shared" si="8"/>
        <v>0</v>
      </c>
    </row>
    <row r="54" spans="2:26" x14ac:dyDescent="0.35">
      <c r="B54" t="str">
        <f>'final totals'!O56</f>
        <v>UmatFH</v>
      </c>
      <c r="C54">
        <f>'final totals'!P56</f>
        <v>0</v>
      </c>
      <c r="D54" s="185" t="s">
        <v>8886</v>
      </c>
      <c r="E54" s="185" t="s">
        <v>8981</v>
      </c>
      <c r="F54">
        <f>'age-length prop'!C58</f>
        <v>4</v>
      </c>
      <c r="G54" s="18">
        <f>'final totals'!Q56</f>
        <v>102.05058938440696</v>
      </c>
      <c r="H54" s="18">
        <f>'final totals'!R56</f>
        <v>174.67008470869155</v>
      </c>
      <c r="I54" s="18">
        <f>'final totals'!S56</f>
        <v>0</v>
      </c>
      <c r="J54" s="18">
        <f t="shared" si="20"/>
        <v>64.291871312176383</v>
      </c>
      <c r="K54" s="18">
        <f t="shared" si="21"/>
        <v>110.04215336647567</v>
      </c>
      <c r="L54" s="18">
        <f t="shared" si="22"/>
        <v>0</v>
      </c>
      <c r="M54" s="18"/>
      <c r="N54" s="192" t="s">
        <v>8982</v>
      </c>
      <c r="O54" s="192" t="s">
        <v>8968</v>
      </c>
      <c r="P54" s="193">
        <v>2018</v>
      </c>
      <c r="Q54" s="193">
        <v>4</v>
      </c>
      <c r="R54" s="194">
        <v>91177</v>
      </c>
      <c r="S54" s="203">
        <v>3.3251928494275838</v>
      </c>
      <c r="T54" s="193">
        <v>0</v>
      </c>
      <c r="U54" s="204">
        <v>0</v>
      </c>
      <c r="V54" s="18"/>
      <c r="W54" s="36" t="str">
        <f t="shared" si="5"/>
        <v>UmatFH</v>
      </c>
      <c r="X54" s="18">
        <f t="shared" si="6"/>
        <v>60.966678462748803</v>
      </c>
      <c r="Y54" s="18">
        <f t="shared" si="7"/>
        <v>110.04215336647567</v>
      </c>
      <c r="Z54" s="163">
        <f t="shared" si="8"/>
        <v>0</v>
      </c>
    </row>
    <row r="55" spans="2:26" x14ac:dyDescent="0.35">
      <c r="B55" s="199" t="str">
        <f>'final totals'!O6</f>
        <v>LFH Ukn</v>
      </c>
      <c r="C55" s="199">
        <f>'final totals'!P6</f>
        <v>0</v>
      </c>
      <c r="D55" s="199" t="s">
        <v>8886</v>
      </c>
      <c r="E55" s="199" t="s">
        <v>8968</v>
      </c>
      <c r="F55" s="199">
        <f>'age-length prop'!C8</f>
        <v>5</v>
      </c>
      <c r="G55" s="200">
        <f>'final totals'!Q6</f>
        <v>353.73147523894147</v>
      </c>
      <c r="H55" s="200">
        <f>'final totals'!R6</f>
        <v>62.954965765075784</v>
      </c>
      <c r="I55" s="200">
        <f>'final totals'!S6</f>
        <v>0</v>
      </c>
      <c r="J55" s="200">
        <f t="shared" si="20"/>
        <v>222.85082940053312</v>
      </c>
      <c r="K55" s="200">
        <f t="shared" si="21"/>
        <v>39.661628431997741</v>
      </c>
      <c r="L55" s="200">
        <f t="shared" si="22"/>
        <v>0</v>
      </c>
      <c r="M55" s="200"/>
      <c r="N55" s="199"/>
      <c r="O55" s="199"/>
      <c r="P55" s="199"/>
      <c r="Q55" s="199"/>
      <c r="R55" s="199"/>
      <c r="S55" s="205">
        <f>S93</f>
        <v>74.899116377171367</v>
      </c>
      <c r="T55" s="200">
        <f t="shared" ref="T55:U55" si="23">T93</f>
        <v>14.400073874898837</v>
      </c>
      <c r="U55" s="206">
        <f t="shared" si="23"/>
        <v>0</v>
      </c>
      <c r="V55" s="18"/>
      <c r="W55" s="36" t="str">
        <f t="shared" si="5"/>
        <v>LFH Ukn</v>
      </c>
      <c r="X55" s="18">
        <f t="shared" si="6"/>
        <v>147.95171302336175</v>
      </c>
      <c r="Y55" s="18">
        <f t="shared" si="7"/>
        <v>25.261554557098904</v>
      </c>
      <c r="Z55" s="163">
        <f t="shared" si="8"/>
        <v>0</v>
      </c>
    </row>
    <row r="56" spans="2:26" x14ac:dyDescent="0.35">
      <c r="B56" t="str">
        <f>'final totals'!O37</f>
        <v>CFA</v>
      </c>
      <c r="C56">
        <f>'final totals'!P37</f>
        <v>220268</v>
      </c>
      <c r="D56" t="str">
        <f>VLOOKUP(C56,'cwt rel info'!$A$6:$I$217,7,FALSE)</f>
        <v>abv</v>
      </c>
      <c r="E56" t="str">
        <f>VLOOKUP(C56,'cwt rel info'!$A$6:$I$217,3,FALSE)</f>
        <v>subyearling</v>
      </c>
      <c r="F56">
        <f>'age-length prop'!C39</f>
        <v>5</v>
      </c>
      <c r="G56" s="18">
        <f>'final totals'!Q37</f>
        <v>34.339037210877478</v>
      </c>
      <c r="H56" s="18">
        <f>'final totals'!R37</f>
        <v>16.694511750648505</v>
      </c>
      <c r="I56" s="18">
        <f>'final totals'!S37</f>
        <v>0</v>
      </c>
      <c r="J56" s="18">
        <f t="shared" si="20"/>
        <v>34.339037210877478</v>
      </c>
      <c r="K56" s="18">
        <f t="shared" si="21"/>
        <v>16.694511750648505</v>
      </c>
      <c r="L56" s="18">
        <f t="shared" si="22"/>
        <v>0</v>
      </c>
      <c r="M56" s="18"/>
      <c r="N56" s="19" t="s">
        <v>8976</v>
      </c>
      <c r="O56" s="19" t="s">
        <v>8968</v>
      </c>
      <c r="P56" s="18">
        <v>2017</v>
      </c>
      <c r="Q56" s="18">
        <v>5</v>
      </c>
      <c r="R56">
        <v>220268</v>
      </c>
      <c r="S56" s="36">
        <v>10.436580515643858</v>
      </c>
      <c r="T56" s="18">
        <v>4.4253970596528216</v>
      </c>
      <c r="U56" s="163">
        <v>0</v>
      </c>
      <c r="V56" s="18"/>
      <c r="W56" s="36" t="str">
        <f t="shared" si="5"/>
        <v>CFA</v>
      </c>
      <c r="X56" s="18">
        <f t="shared" si="6"/>
        <v>23.902456695233621</v>
      </c>
      <c r="Y56" s="18">
        <f t="shared" si="7"/>
        <v>12.269114690995684</v>
      </c>
      <c r="Z56" s="163">
        <f t="shared" si="8"/>
        <v>0</v>
      </c>
    </row>
    <row r="57" spans="2:26" x14ac:dyDescent="0.35">
      <c r="B57" t="str">
        <f>'final totals'!O38</f>
        <v>LGA</v>
      </c>
      <c r="C57">
        <f>'final totals'!P38</f>
        <v>220271</v>
      </c>
      <c r="D57" t="str">
        <f>VLOOKUP(C57,'cwt rel info'!$A$6:$I$217,7,FALSE)</f>
        <v>abv</v>
      </c>
      <c r="E57" t="str">
        <f>VLOOKUP(C57,'cwt rel info'!$A$6:$I$217,3,FALSE)</f>
        <v>subyearling</v>
      </c>
      <c r="F57">
        <f>'age-length prop'!C40</f>
        <v>5</v>
      </c>
      <c r="G57" s="18">
        <f>'final totals'!Q38</f>
        <v>169.18703747813387</v>
      </c>
      <c r="H57" s="18">
        <f>'final totals'!R38</f>
        <v>17.311874280718712</v>
      </c>
      <c r="I57" s="18">
        <f>'final totals'!S38</f>
        <v>0</v>
      </c>
      <c r="J57" s="18">
        <f t="shared" si="20"/>
        <v>169.18703747813387</v>
      </c>
      <c r="K57" s="18">
        <f t="shared" si="21"/>
        <v>17.311874280718712</v>
      </c>
      <c r="L57" s="18">
        <f t="shared" si="22"/>
        <v>0</v>
      </c>
      <c r="M57" s="18"/>
      <c r="N57" s="19" t="s">
        <v>8977</v>
      </c>
      <c r="O57" s="19" t="s">
        <v>8968</v>
      </c>
      <c r="P57" s="18">
        <v>2017</v>
      </c>
      <c r="Q57" s="18">
        <v>5</v>
      </c>
      <c r="R57">
        <v>220271</v>
      </c>
      <c r="S57" s="36">
        <v>15.255422673274246</v>
      </c>
      <c r="T57" s="18">
        <v>2.495163555926208</v>
      </c>
      <c r="U57" s="163">
        <v>0</v>
      </c>
      <c r="V57" s="18"/>
      <c r="W57" s="36" t="str">
        <f t="shared" si="5"/>
        <v>LGA</v>
      </c>
      <c r="X57" s="18">
        <f t="shared" si="6"/>
        <v>153.93161480485963</v>
      </c>
      <c r="Y57" s="18">
        <f t="shared" si="7"/>
        <v>14.816710724792504</v>
      </c>
      <c r="Z57" s="163">
        <f t="shared" si="8"/>
        <v>0</v>
      </c>
    </row>
    <row r="58" spans="2:26" x14ac:dyDescent="0.35">
      <c r="B58" t="str">
        <f>'final totals'!O39</f>
        <v>NLVA</v>
      </c>
      <c r="C58">
        <f>'final totals'!P39</f>
        <v>220258</v>
      </c>
      <c r="D58" t="str">
        <f>VLOOKUP(C58,'cwt rel info'!$A$6:$I$217,7,FALSE)</f>
        <v>abv</v>
      </c>
      <c r="E58" t="str">
        <f>VLOOKUP(C58,'cwt rel info'!$A$6:$I$217,3,FALSE)</f>
        <v>subyearling</v>
      </c>
      <c r="F58">
        <f>'age-length prop'!C41</f>
        <v>5</v>
      </c>
      <c r="G58" s="18">
        <f>'final totals'!Q39</f>
        <v>66.979003853132582</v>
      </c>
      <c r="H58" s="18">
        <f>'final totals'!R39</f>
        <v>17.311874280718712</v>
      </c>
      <c r="I58" s="18">
        <f>'final totals'!S39</f>
        <v>0</v>
      </c>
      <c r="J58" s="18">
        <f t="shared" si="20"/>
        <v>66.979003853132582</v>
      </c>
      <c r="K58" s="18">
        <f t="shared" si="21"/>
        <v>17.311874280718712</v>
      </c>
      <c r="L58" s="18">
        <f t="shared" si="22"/>
        <v>0</v>
      </c>
      <c r="M58" s="18"/>
      <c r="N58" s="19" t="s">
        <v>8975</v>
      </c>
      <c r="O58" s="19" t="s">
        <v>8968</v>
      </c>
      <c r="P58" s="18">
        <v>2017</v>
      </c>
      <c r="Q58" s="18">
        <v>5</v>
      </c>
      <c r="R58">
        <v>220258</v>
      </c>
      <c r="S58" s="36">
        <v>13.66483151493577</v>
      </c>
      <c r="T58" s="18">
        <v>4.5222735518355854</v>
      </c>
      <c r="U58" s="163">
        <v>0</v>
      </c>
      <c r="V58" s="18"/>
      <c r="W58" s="36" t="str">
        <f t="shared" si="5"/>
        <v>NLVA</v>
      </c>
      <c r="X58" s="18">
        <f t="shared" si="6"/>
        <v>53.314172338196812</v>
      </c>
      <c r="Y58" s="18">
        <f t="shared" si="7"/>
        <v>12.789600728883126</v>
      </c>
      <c r="Z58" s="163">
        <f t="shared" si="8"/>
        <v>0</v>
      </c>
    </row>
    <row r="59" spans="2:26" x14ac:dyDescent="0.35">
      <c r="B59" t="str">
        <f>'final totals'!O40</f>
        <v>NPTH</v>
      </c>
      <c r="C59">
        <f>'final totals'!P40</f>
        <v>220266</v>
      </c>
      <c r="D59" t="str">
        <f>VLOOKUP(C59,'cwt rel info'!$A$6:$I$217,7,FALSE)</f>
        <v>abv</v>
      </c>
      <c r="E59" t="str">
        <f>VLOOKUP(C59,'cwt rel info'!$A$6:$I$217,3,FALSE)</f>
        <v>subyearling</v>
      </c>
      <c r="F59">
        <f>'age-length prop'!C42</f>
        <v>5</v>
      </c>
      <c r="G59" s="18">
        <f>'final totals'!Q40</f>
        <v>66.547924911214423</v>
      </c>
      <c r="H59" s="18">
        <f>'final totals'!R40</f>
        <v>31.161407381497476</v>
      </c>
      <c r="I59" s="18">
        <f>'final totals'!S40</f>
        <v>0</v>
      </c>
      <c r="J59" s="18">
        <f t="shared" si="20"/>
        <v>66.547924911214423</v>
      </c>
      <c r="K59" s="18">
        <f t="shared" si="21"/>
        <v>31.161407381497476</v>
      </c>
      <c r="L59" s="18">
        <f t="shared" si="22"/>
        <v>0</v>
      </c>
      <c r="M59" s="18"/>
      <c r="N59" s="19" t="s">
        <v>8858</v>
      </c>
      <c r="O59" s="19" t="s">
        <v>8968</v>
      </c>
      <c r="P59" s="18">
        <v>2017</v>
      </c>
      <c r="Q59" s="18">
        <v>5</v>
      </c>
      <c r="R59">
        <v>220266</v>
      </c>
      <c r="S59" s="36">
        <v>13.635346674833055</v>
      </c>
      <c r="T59" s="18">
        <v>4.8812442235061475</v>
      </c>
      <c r="U59" s="163">
        <v>0</v>
      </c>
      <c r="V59" s="18"/>
      <c r="W59" s="36" t="str">
        <f t="shared" si="5"/>
        <v>NPTH</v>
      </c>
      <c r="X59" s="18">
        <f t="shared" si="6"/>
        <v>52.912578236381364</v>
      </c>
      <c r="Y59" s="18">
        <f t="shared" si="7"/>
        <v>26.280163157991328</v>
      </c>
      <c r="Z59" s="163">
        <f t="shared" si="8"/>
        <v>0</v>
      </c>
    </row>
    <row r="60" spans="2:26" x14ac:dyDescent="0.35">
      <c r="B60" t="str">
        <f>'final totals'!O50</f>
        <v>LWSFH</v>
      </c>
      <c r="C60">
        <f>'final totals'!P50</f>
        <v>0</v>
      </c>
      <c r="D60" s="185" t="s">
        <v>8886</v>
      </c>
      <c r="E60" s="185" t="s">
        <v>8968</v>
      </c>
      <c r="F60">
        <f>'age-length prop'!C52</f>
        <v>5</v>
      </c>
      <c r="G60" s="18">
        <f>'final totals'!Q50</f>
        <v>9.9808379952532711</v>
      </c>
      <c r="H60" s="18">
        <f>'final totals'!R50</f>
        <v>0</v>
      </c>
      <c r="I60" s="18">
        <f>'final totals'!S50</f>
        <v>0</v>
      </c>
      <c r="J60" s="18">
        <f t="shared" si="20"/>
        <v>6.2879279370095604</v>
      </c>
      <c r="K60" s="18">
        <f t="shared" si="21"/>
        <v>0</v>
      </c>
      <c r="L60" s="18">
        <f t="shared" si="22"/>
        <v>0</v>
      </c>
      <c r="M60" s="18"/>
      <c r="S60" s="54"/>
      <c r="U60" s="55"/>
      <c r="V60" s="18"/>
      <c r="W60" s="36" t="str">
        <f t="shared" si="5"/>
        <v>LWSFH</v>
      </c>
      <c r="X60" s="18">
        <f t="shared" si="6"/>
        <v>6.2879279370095604</v>
      </c>
      <c r="Y60" s="18">
        <f t="shared" si="7"/>
        <v>0</v>
      </c>
      <c r="Z60" s="163">
        <f t="shared" si="8"/>
        <v>0</v>
      </c>
    </row>
    <row r="61" spans="2:26" x14ac:dyDescent="0.35">
      <c r="B61" t="str">
        <f>'final totals'!O51</f>
        <v>PRFH</v>
      </c>
      <c r="C61">
        <f>'final totals'!P51</f>
        <v>637357</v>
      </c>
      <c r="D61" s="185" t="s">
        <v>8886</v>
      </c>
      <c r="E61" s="185" t="s">
        <v>8968</v>
      </c>
      <c r="F61">
        <f>'age-length prop'!C53</f>
        <v>5</v>
      </c>
      <c r="G61" s="18">
        <f>'final totals'!Q51</f>
        <v>10.530119793173824</v>
      </c>
      <c r="H61" s="18">
        <f>'final totals'!R51</f>
        <v>10.880936948504356</v>
      </c>
      <c r="I61" s="18">
        <f>'final totals'!S51</f>
        <v>0</v>
      </c>
      <c r="J61" s="18">
        <f t="shared" si="20"/>
        <v>6.633975469699509</v>
      </c>
      <c r="K61" s="18">
        <f t="shared" si="21"/>
        <v>6.8549902775577447</v>
      </c>
      <c r="L61" s="18">
        <f t="shared" si="22"/>
        <v>0</v>
      </c>
      <c r="M61" s="18"/>
      <c r="S61" s="54"/>
      <c r="U61" s="55"/>
      <c r="V61" s="18"/>
      <c r="W61" s="36" t="str">
        <f t="shared" si="5"/>
        <v>PRFH</v>
      </c>
      <c r="X61" s="18">
        <f t="shared" si="6"/>
        <v>6.633975469699509</v>
      </c>
      <c r="Y61" s="18">
        <f t="shared" si="7"/>
        <v>6.8549902775577447</v>
      </c>
      <c r="Z61" s="163">
        <f t="shared" si="8"/>
        <v>0</v>
      </c>
    </row>
    <row r="62" spans="2:26" x14ac:dyDescent="0.35">
      <c r="B62" t="str">
        <f>'final totals'!O52</f>
        <v>RingoldspFH</v>
      </c>
      <c r="C62">
        <f>'final totals'!P52</f>
        <v>0</v>
      </c>
      <c r="D62" s="185" t="s">
        <v>8886</v>
      </c>
      <c r="E62" s="185" t="s">
        <v>8968</v>
      </c>
      <c r="F62">
        <f>'age-length prop'!C54</f>
        <v>5</v>
      </c>
      <c r="G62" s="18">
        <f>'final totals'!Q52</f>
        <v>10.408029381170188</v>
      </c>
      <c r="H62" s="18">
        <f>'final totals'!R52</f>
        <v>31.590332011449377</v>
      </c>
      <c r="I62" s="18">
        <f>'final totals'!S52</f>
        <v>0</v>
      </c>
      <c r="J62" s="18">
        <f t="shared" si="20"/>
        <v>6.5570585101372183</v>
      </c>
      <c r="K62" s="18">
        <f t="shared" si="21"/>
        <v>19.901909167213109</v>
      </c>
      <c r="L62" s="18">
        <f t="shared" si="22"/>
        <v>0</v>
      </c>
      <c r="M62" s="18"/>
      <c r="S62" s="54"/>
      <c r="U62" s="55"/>
      <c r="V62" s="18"/>
      <c r="W62" s="36" t="str">
        <f t="shared" si="5"/>
        <v>RingoldspFH</v>
      </c>
      <c r="X62" s="18">
        <f t="shared" si="6"/>
        <v>6.5570585101372183</v>
      </c>
      <c r="Y62" s="18">
        <f t="shared" si="7"/>
        <v>19.901909167213109</v>
      </c>
      <c r="Z62" s="163">
        <f t="shared" si="8"/>
        <v>0</v>
      </c>
    </row>
    <row r="63" spans="2:26" x14ac:dyDescent="0.35">
      <c r="B63" t="str">
        <f>'final totals'!O60</f>
        <v>Unkn Hatchery</v>
      </c>
      <c r="C63">
        <f>'final totals'!P60</f>
        <v>0</v>
      </c>
      <c r="D63" s="185" t="s">
        <v>8887</v>
      </c>
      <c r="E63" s="185" t="s">
        <v>8968</v>
      </c>
      <c r="F63">
        <v>2</v>
      </c>
      <c r="G63" s="18">
        <f>'final totals'!Q60</f>
        <v>0.30587593916934569</v>
      </c>
      <c r="H63" s="18">
        <f>'final totals'!R60</f>
        <v>-0.12031831096406242</v>
      </c>
      <c r="I63" s="18">
        <f>'final totals'!S60</f>
        <v>31.98567072596764</v>
      </c>
      <c r="J63" s="18">
        <f t="shared" si="20"/>
        <v>0.30587593916934569</v>
      </c>
      <c r="K63" s="18">
        <f t="shared" si="21"/>
        <v>-0.12031831096406242</v>
      </c>
      <c r="L63" s="18">
        <f t="shared" si="22"/>
        <v>31.98567072596764</v>
      </c>
      <c r="M63" s="18"/>
      <c r="S63" s="54"/>
      <c r="U63" s="55"/>
      <c r="V63" s="18"/>
      <c r="W63" s="36" t="str">
        <f t="shared" si="5"/>
        <v>Unkn Hatchery</v>
      </c>
      <c r="X63" s="18">
        <f t="shared" si="6"/>
        <v>0.30587593916934569</v>
      </c>
      <c r="Y63" s="18">
        <f t="shared" si="7"/>
        <v>-0.12031831096406242</v>
      </c>
      <c r="Z63" s="163">
        <f t="shared" si="8"/>
        <v>31.98567072596764</v>
      </c>
    </row>
    <row r="64" spans="2:26" x14ac:dyDescent="0.35">
      <c r="B64" t="str">
        <f>'final totals'!O61</f>
        <v>Unkn Hatchery</v>
      </c>
      <c r="C64">
        <f>'final totals'!P61</f>
        <v>0</v>
      </c>
      <c r="D64" s="185" t="s">
        <v>8887</v>
      </c>
      <c r="E64" s="185" t="s">
        <v>8968</v>
      </c>
      <c r="F64">
        <v>3</v>
      </c>
      <c r="G64" s="18">
        <f>'final totals'!Q61</f>
        <v>-57.927436149232157</v>
      </c>
      <c r="H64" s="18">
        <f>'final totals'!R61</f>
        <v>22.459785505141618</v>
      </c>
      <c r="I64" s="18">
        <f>'final totals'!S61</f>
        <v>1.9676308510103566</v>
      </c>
      <c r="J64" s="18">
        <f t="shared" si="20"/>
        <v>-57.927436149232157</v>
      </c>
      <c r="K64" s="18">
        <f t="shared" si="21"/>
        <v>22.459785505141618</v>
      </c>
      <c r="L64" s="18">
        <f t="shared" si="22"/>
        <v>1.9676308510103566</v>
      </c>
      <c r="M64" s="18"/>
      <c r="S64" s="54"/>
      <c r="U64" s="55"/>
      <c r="W64" s="36" t="str">
        <f t="shared" si="5"/>
        <v>Unkn Hatchery</v>
      </c>
      <c r="X64" s="18">
        <f t="shared" si="6"/>
        <v>-57.927436149232157</v>
      </c>
      <c r="Y64" s="18">
        <f t="shared" si="7"/>
        <v>22.459785505141618</v>
      </c>
      <c r="Z64" s="163">
        <f t="shared" si="8"/>
        <v>1.9676308510103566</v>
      </c>
    </row>
    <row r="65" spans="2:26" x14ac:dyDescent="0.35">
      <c r="B65" t="str">
        <f>'final totals'!O62</f>
        <v>Unkn Hatchery</v>
      </c>
      <c r="C65">
        <f>'final totals'!P62</f>
        <v>0</v>
      </c>
      <c r="D65" s="185" t="s">
        <v>8887</v>
      </c>
      <c r="E65" s="185" t="s">
        <v>8968</v>
      </c>
      <c r="F65">
        <v>4</v>
      </c>
      <c r="G65" s="18">
        <f>'final totals'!Q62</f>
        <v>69.937871361202937</v>
      </c>
      <c r="H65" s="18">
        <f>'final totals'!R62</f>
        <v>-57.171708853919021</v>
      </c>
      <c r="I65" s="18">
        <f>'final totals'!S62</f>
        <v>-3.2006201669598743E-2</v>
      </c>
      <c r="J65" s="18">
        <f t="shared" si="20"/>
        <v>69.937871361202937</v>
      </c>
      <c r="K65" s="18">
        <f t="shared" si="21"/>
        <v>-57.171708853919021</v>
      </c>
      <c r="L65" s="18">
        <f t="shared" si="22"/>
        <v>-3.2006201669598743E-2</v>
      </c>
      <c r="M65" s="18"/>
      <c r="S65" s="54"/>
      <c r="U65" s="55"/>
      <c r="W65" s="36" t="str">
        <f t="shared" si="5"/>
        <v>Unkn Hatchery</v>
      </c>
      <c r="X65" s="18">
        <f t="shared" si="6"/>
        <v>69.937871361202937</v>
      </c>
      <c r="Y65" s="18">
        <f t="shared" si="7"/>
        <v>-57.171708853919021</v>
      </c>
      <c r="Z65" s="163">
        <f t="shared" si="8"/>
        <v>-3.2006201669598743E-2</v>
      </c>
    </row>
    <row r="66" spans="2:26" x14ac:dyDescent="0.35">
      <c r="B66" t="str">
        <f>'final totals'!O63</f>
        <v>Unkn Hatchery</v>
      </c>
      <c r="C66">
        <f>'final totals'!P63</f>
        <v>0</v>
      </c>
      <c r="D66" s="185" t="s">
        <v>8887</v>
      </c>
      <c r="E66" s="185" t="s">
        <v>8968</v>
      </c>
      <c r="F66">
        <v>5</v>
      </c>
      <c r="G66" s="18">
        <f>'final totals'!Q63</f>
        <v>14.602076825382369</v>
      </c>
      <c r="H66" s="18">
        <f>'final totals'!R63</f>
        <v>-7.7807218758870373</v>
      </c>
      <c r="I66" s="18">
        <f>'final totals'!S63</f>
        <v>0</v>
      </c>
      <c r="J66" s="18">
        <f t="shared" si="20"/>
        <v>14.602076825382369</v>
      </c>
      <c r="K66" s="18">
        <f t="shared" si="21"/>
        <v>-7.7807218758870373</v>
      </c>
      <c r="L66" s="18">
        <f t="shared" si="22"/>
        <v>0</v>
      </c>
      <c r="M66" s="18"/>
      <c r="S66" s="54"/>
      <c r="U66" s="55"/>
      <c r="W66" s="36" t="str">
        <f t="shared" si="5"/>
        <v>Unkn Hatchery</v>
      </c>
      <c r="X66" s="18">
        <f t="shared" si="6"/>
        <v>14.602076825382369</v>
      </c>
      <c r="Y66" s="18">
        <f t="shared" si="7"/>
        <v>-7.7807218758870373</v>
      </c>
      <c r="Z66" s="163">
        <f t="shared" si="8"/>
        <v>0</v>
      </c>
    </row>
    <row r="67" spans="2:26" x14ac:dyDescent="0.35">
      <c r="B67" t="str">
        <f>'final totals'!O64</f>
        <v>Unkn Hatchery</v>
      </c>
      <c r="C67">
        <f>'final totals'!P64</f>
        <v>0</v>
      </c>
      <c r="D67" s="185" t="s">
        <v>8887</v>
      </c>
      <c r="E67" s="185" t="s">
        <v>8968</v>
      </c>
      <c r="F67">
        <v>6</v>
      </c>
      <c r="G67" s="18">
        <f>'final totals'!Q64</f>
        <v>-9.821842487908676E-2</v>
      </c>
      <c r="H67" s="18">
        <f>'final totals'!R64</f>
        <v>0</v>
      </c>
      <c r="I67" s="18">
        <f>'final totals'!S64</f>
        <v>0</v>
      </c>
      <c r="J67" s="18">
        <f t="shared" si="20"/>
        <v>-9.821842487908676E-2</v>
      </c>
      <c r="K67" s="18">
        <f t="shared" si="21"/>
        <v>0</v>
      </c>
      <c r="L67" s="18">
        <f t="shared" si="22"/>
        <v>0</v>
      </c>
      <c r="M67" s="18"/>
      <c r="S67" s="54"/>
      <c r="U67" s="55"/>
      <c r="W67" s="36" t="str">
        <f t="shared" si="5"/>
        <v>Unkn Hatchery</v>
      </c>
      <c r="X67" s="18">
        <f t="shared" si="6"/>
        <v>-9.821842487908676E-2</v>
      </c>
      <c r="Y67" s="18">
        <f t="shared" si="7"/>
        <v>0</v>
      </c>
      <c r="Z67" s="163">
        <f t="shared" si="8"/>
        <v>0</v>
      </c>
    </row>
    <row r="68" spans="2:26" x14ac:dyDescent="0.35">
      <c r="B68" t="str">
        <f>'final totals'!O65</f>
        <v>wild</v>
      </c>
      <c r="C68">
        <f>'final totals'!P65</f>
        <v>0</v>
      </c>
      <c r="D68" s="185" t="s">
        <v>8887</v>
      </c>
      <c r="E68" s="185" t="s">
        <v>8968</v>
      </c>
      <c r="F68">
        <v>2</v>
      </c>
      <c r="G68" s="18">
        <f>'final totals'!Q65</f>
        <v>0</v>
      </c>
      <c r="H68" s="18">
        <f>'final totals'!R65</f>
        <v>3.7104517425243726</v>
      </c>
      <c r="I68" s="18">
        <f>'final totals'!S65</f>
        <v>474.9821072774921</v>
      </c>
      <c r="J68" s="18">
        <f t="shared" si="20"/>
        <v>0</v>
      </c>
      <c r="K68" s="18">
        <f t="shared" si="21"/>
        <v>3.7104517425243726</v>
      </c>
      <c r="L68" s="18">
        <f t="shared" si="22"/>
        <v>474.9821072774921</v>
      </c>
      <c r="M68" s="18"/>
      <c r="S68" s="36">
        <v>0</v>
      </c>
      <c r="T68" s="18">
        <v>0</v>
      </c>
      <c r="U68" s="163">
        <v>0</v>
      </c>
      <c r="W68" s="36" t="str">
        <f t="shared" si="5"/>
        <v>wild</v>
      </c>
      <c r="X68" s="18">
        <f t="shared" si="6"/>
        <v>0</v>
      </c>
      <c r="Y68" s="18">
        <f t="shared" si="7"/>
        <v>3.7104517425243726</v>
      </c>
      <c r="Z68" s="163">
        <f t="shared" si="8"/>
        <v>474.9821072774921</v>
      </c>
    </row>
    <row r="69" spans="2:26" x14ac:dyDescent="0.35">
      <c r="B69" t="str">
        <f>'final totals'!O66</f>
        <v>wild</v>
      </c>
      <c r="C69">
        <f>'final totals'!P66</f>
        <v>0</v>
      </c>
      <c r="D69" s="185" t="s">
        <v>8887</v>
      </c>
      <c r="E69" s="185" t="s">
        <v>8968</v>
      </c>
      <c r="F69">
        <v>3</v>
      </c>
      <c r="G69" s="18">
        <f>'final totals'!Q66</f>
        <v>542.11937441003818</v>
      </c>
      <c r="H69" s="18">
        <f>'final totals'!R66</f>
        <v>2424.367316774757</v>
      </c>
      <c r="I69" s="18">
        <f>'final totals'!S66</f>
        <v>121.5545024589385</v>
      </c>
      <c r="J69" s="18">
        <f t="shared" si="20"/>
        <v>542.11937441003818</v>
      </c>
      <c r="K69" s="18">
        <f t="shared" si="21"/>
        <v>2424.367316774757</v>
      </c>
      <c r="L69" s="18">
        <f t="shared" si="22"/>
        <v>121.5545024589385</v>
      </c>
      <c r="M69" s="18"/>
      <c r="S69" s="36">
        <v>32.151405774089234</v>
      </c>
      <c r="T69" s="18">
        <v>28.38406293465259</v>
      </c>
      <c r="U69" s="163">
        <v>0</v>
      </c>
      <c r="W69" s="36" t="str">
        <f t="shared" si="5"/>
        <v>wild</v>
      </c>
      <c r="X69" s="18">
        <f t="shared" si="6"/>
        <v>509.96796863594892</v>
      </c>
      <c r="Y69" s="18">
        <f t="shared" si="7"/>
        <v>2395.9832538401042</v>
      </c>
      <c r="Z69" s="163">
        <f t="shared" si="8"/>
        <v>121.5545024589385</v>
      </c>
    </row>
    <row r="70" spans="2:26" x14ac:dyDescent="0.35">
      <c r="B70" t="str">
        <f>'final totals'!O67</f>
        <v>wild</v>
      </c>
      <c r="C70">
        <f>'final totals'!P67</f>
        <v>0</v>
      </c>
      <c r="D70" s="185" t="s">
        <v>8887</v>
      </c>
      <c r="E70" s="185" t="s">
        <v>8968</v>
      </c>
      <c r="F70">
        <v>4</v>
      </c>
      <c r="G70" s="18">
        <f>'final totals'!Q67</f>
        <v>2018.6703941452831</v>
      </c>
      <c r="H70" s="18">
        <f>'final totals'!R67</f>
        <v>642.9235860223373</v>
      </c>
      <c r="I70" s="18">
        <f>'final totals'!S67</f>
        <v>1.3521947248488368</v>
      </c>
      <c r="J70" s="18">
        <f t="shared" si="20"/>
        <v>2018.6703941452831</v>
      </c>
      <c r="K70" s="18">
        <f t="shared" si="21"/>
        <v>642.9235860223373</v>
      </c>
      <c r="L70" s="18">
        <f t="shared" si="22"/>
        <v>1.3521947248488368</v>
      </c>
      <c r="M70" s="18"/>
      <c r="S70" s="36">
        <v>339.26817081182628</v>
      </c>
      <c r="T70" s="18">
        <v>97.26751330150276</v>
      </c>
      <c r="U70" s="163">
        <v>0</v>
      </c>
      <c r="W70" s="36" t="str">
        <f t="shared" si="5"/>
        <v>wild</v>
      </c>
      <c r="X70" s="18">
        <f t="shared" si="6"/>
        <v>1679.4022233334567</v>
      </c>
      <c r="Y70" s="18">
        <f t="shared" si="7"/>
        <v>545.65607272083457</v>
      </c>
      <c r="Z70" s="163">
        <f t="shared" si="8"/>
        <v>1.3521947248488368</v>
      </c>
    </row>
    <row r="71" spans="2:26" x14ac:dyDescent="0.35">
      <c r="B71" t="str">
        <f>'final totals'!O68</f>
        <v>wild</v>
      </c>
      <c r="C71">
        <f>'final totals'!P68</f>
        <v>0</v>
      </c>
      <c r="D71" s="185" t="s">
        <v>8887</v>
      </c>
      <c r="E71" s="185" t="s">
        <v>8968</v>
      </c>
      <c r="F71">
        <v>5</v>
      </c>
      <c r="G71" s="18">
        <f>'final totals'!Q68</f>
        <v>192.37521710496293</v>
      </c>
      <c r="H71" s="18">
        <f>'final totals'!R68</f>
        <v>54.894124138652288</v>
      </c>
      <c r="I71" s="18">
        <f>'final totals'!S68</f>
        <v>0</v>
      </c>
      <c r="J71" s="18">
        <f t="shared" si="20"/>
        <v>192.37521710496293</v>
      </c>
      <c r="K71" s="18">
        <f t="shared" si="21"/>
        <v>54.894124138652288</v>
      </c>
      <c r="L71" s="18">
        <f t="shared" si="22"/>
        <v>0</v>
      </c>
      <c r="M71" s="18"/>
      <c r="S71" s="36">
        <v>46.822582091260337</v>
      </c>
      <c r="T71" s="18">
        <v>15.30063101151811</v>
      </c>
      <c r="U71" s="163">
        <v>0</v>
      </c>
      <c r="W71" s="36" t="str">
        <f t="shared" si="5"/>
        <v>wild</v>
      </c>
      <c r="X71" s="18">
        <f t="shared" si="6"/>
        <v>145.5526350137026</v>
      </c>
      <c r="Y71" s="18">
        <f t="shared" si="7"/>
        <v>39.593493127134181</v>
      </c>
      <c r="Z71" s="163">
        <f t="shared" si="8"/>
        <v>0</v>
      </c>
    </row>
    <row r="72" spans="2:26" x14ac:dyDescent="0.35">
      <c r="B72" t="str">
        <f>'final totals'!O69</f>
        <v>wild</v>
      </c>
      <c r="C72">
        <f>'final totals'!P69</f>
        <v>0</v>
      </c>
      <c r="D72" s="185" t="s">
        <v>8887</v>
      </c>
      <c r="E72" s="185" t="s">
        <v>8968</v>
      </c>
      <c r="F72">
        <v>6</v>
      </c>
      <c r="G72" s="18">
        <f>'final totals'!Q69</f>
        <v>0</v>
      </c>
      <c r="H72" s="18">
        <f>'final totals'!R69</f>
        <v>0</v>
      </c>
      <c r="I72" s="18">
        <f>'final totals'!S69</f>
        <v>0</v>
      </c>
      <c r="J72" s="18">
        <f t="shared" si="20"/>
        <v>0</v>
      </c>
      <c r="K72" s="18">
        <f t="shared" si="21"/>
        <v>0</v>
      </c>
      <c r="L72" s="18">
        <f t="shared" si="22"/>
        <v>0</v>
      </c>
      <c r="M72" s="18"/>
      <c r="S72" s="36">
        <v>0</v>
      </c>
      <c r="T72" s="18">
        <v>0</v>
      </c>
      <c r="U72" s="163">
        <v>0</v>
      </c>
      <c r="W72" s="36" t="str">
        <f t="shared" si="5"/>
        <v>wild</v>
      </c>
      <c r="X72" s="18">
        <f t="shared" si="6"/>
        <v>0</v>
      </c>
      <c r="Y72" s="18">
        <f t="shared" si="7"/>
        <v>0</v>
      </c>
      <c r="Z72" s="163">
        <f t="shared" si="8"/>
        <v>0</v>
      </c>
    </row>
    <row r="73" spans="2:26" x14ac:dyDescent="0.35">
      <c r="B73" t="str">
        <f>'final totals'!O70</f>
        <v>wild</v>
      </c>
      <c r="C73">
        <f>'final totals'!P70</f>
        <v>0</v>
      </c>
      <c r="D73" s="185" t="s">
        <v>8887</v>
      </c>
      <c r="E73" s="185" t="s">
        <v>8981</v>
      </c>
      <c r="F73">
        <v>2</v>
      </c>
      <c r="G73" s="18">
        <f>'final totals'!Q70</f>
        <v>2.4433882311425124</v>
      </c>
      <c r="H73" s="18">
        <f>'final totals'!R70</f>
        <v>3.9295767633695462</v>
      </c>
      <c r="I73" s="18">
        <f>'final totals'!S70</f>
        <v>21.518333225909281</v>
      </c>
      <c r="J73" s="18">
        <f t="shared" si="20"/>
        <v>2.4433882311425124</v>
      </c>
      <c r="K73" s="18">
        <f t="shared" si="21"/>
        <v>3.9295767633695462</v>
      </c>
      <c r="L73" s="18">
        <f t="shared" si="22"/>
        <v>21.518333225909281</v>
      </c>
      <c r="M73" s="18"/>
      <c r="S73" s="36">
        <v>0.46749736629487348</v>
      </c>
      <c r="T73" s="18">
        <v>0.9828316396289194</v>
      </c>
      <c r="U73" s="163">
        <v>0</v>
      </c>
      <c r="W73" s="36" t="str">
        <f t="shared" si="5"/>
        <v>wild</v>
      </c>
      <c r="X73" s="18">
        <f t="shared" si="6"/>
        <v>1.975890864847639</v>
      </c>
      <c r="Y73" s="18">
        <f t="shared" si="7"/>
        <v>2.9467451237406266</v>
      </c>
      <c r="Z73" s="163">
        <f t="shared" si="8"/>
        <v>21.518333225909281</v>
      </c>
    </row>
    <row r="74" spans="2:26" x14ac:dyDescent="0.35">
      <c r="B74" t="str">
        <f>'final totals'!O71</f>
        <v>wild</v>
      </c>
      <c r="C74">
        <f>'final totals'!P71</f>
        <v>0</v>
      </c>
      <c r="D74" s="185" t="s">
        <v>8887</v>
      </c>
      <c r="E74" s="185" t="s">
        <v>8981</v>
      </c>
      <c r="F74">
        <v>3</v>
      </c>
      <c r="G74" s="18">
        <f>'final totals'!Q71</f>
        <v>2.7001129527125771</v>
      </c>
      <c r="H74" s="18">
        <f>'final totals'!R71</f>
        <v>87.489873765235899</v>
      </c>
      <c r="I74" s="18">
        <f>'final totals'!S71</f>
        <v>32.123134297795026</v>
      </c>
      <c r="J74" s="18">
        <f t="shared" si="20"/>
        <v>2.7001129527125771</v>
      </c>
      <c r="K74" s="18">
        <f t="shared" si="21"/>
        <v>87.489873765235899</v>
      </c>
      <c r="L74" s="18">
        <f t="shared" si="22"/>
        <v>32.123134297795026</v>
      </c>
      <c r="M74" s="18"/>
      <c r="S74" s="36">
        <v>0.63701394628689678</v>
      </c>
      <c r="T74" s="18">
        <v>1.7016038198263863</v>
      </c>
      <c r="U74" s="163">
        <v>0</v>
      </c>
      <c r="W74" s="36" t="str">
        <f t="shared" ref="W74:W77" si="24">B74</f>
        <v>wild</v>
      </c>
      <c r="X74" s="18">
        <f t="shared" ref="X74:X77" si="25">J74-S74</f>
        <v>2.0630990064256802</v>
      </c>
      <c r="Y74" s="18">
        <f t="shared" ref="Y74:Y77" si="26">K74-T74</f>
        <v>85.78826994540951</v>
      </c>
      <c r="Z74" s="163">
        <f t="shared" ref="Z74:Z77" si="27">L74-U74</f>
        <v>32.123134297795026</v>
      </c>
    </row>
    <row r="75" spans="2:26" x14ac:dyDescent="0.35">
      <c r="B75" t="str">
        <f>'final totals'!O72</f>
        <v>wild</v>
      </c>
      <c r="C75">
        <f>'final totals'!P72</f>
        <v>0</v>
      </c>
      <c r="D75" s="185" t="s">
        <v>8887</v>
      </c>
      <c r="E75" s="185" t="s">
        <v>8981</v>
      </c>
      <c r="F75">
        <v>4</v>
      </c>
      <c r="G75" s="18">
        <f>'final totals'!Q72</f>
        <v>104.97368389864911</v>
      </c>
      <c r="H75" s="18">
        <f>'final totals'!R72</f>
        <v>65.653697896335359</v>
      </c>
      <c r="I75" s="18">
        <f>'final totals'!S72</f>
        <v>0</v>
      </c>
      <c r="J75" s="18">
        <f t="shared" si="20"/>
        <v>104.97368389864911</v>
      </c>
      <c r="K75" s="18">
        <f t="shared" si="21"/>
        <v>65.653697896335359</v>
      </c>
      <c r="L75" s="18">
        <f t="shared" si="22"/>
        <v>0</v>
      </c>
      <c r="M75" s="18"/>
      <c r="N75" s="18"/>
      <c r="O75" s="18"/>
      <c r="P75" s="18"/>
      <c r="Q75" s="18"/>
      <c r="R75" s="18"/>
      <c r="S75" s="36">
        <v>16.707759603020865</v>
      </c>
      <c r="T75" s="18">
        <v>5.3913031383764105</v>
      </c>
      <c r="U75" s="163">
        <v>0</v>
      </c>
      <c r="W75" s="36" t="str">
        <f t="shared" si="24"/>
        <v>wild</v>
      </c>
      <c r="X75" s="18">
        <f t="shared" si="25"/>
        <v>88.265924295628253</v>
      </c>
      <c r="Y75" s="18">
        <f t="shared" si="26"/>
        <v>60.262394757958951</v>
      </c>
      <c r="Z75" s="163">
        <f t="shared" si="27"/>
        <v>0</v>
      </c>
    </row>
    <row r="76" spans="2:26" x14ac:dyDescent="0.35">
      <c r="B76" t="str">
        <f>'final totals'!O73</f>
        <v>wild</v>
      </c>
      <c r="C76">
        <f>'final totals'!P73</f>
        <v>0</v>
      </c>
      <c r="D76" s="185" t="s">
        <v>8887</v>
      </c>
      <c r="E76" s="185" t="s">
        <v>8981</v>
      </c>
      <c r="F76">
        <v>5</v>
      </c>
      <c r="G76" s="18">
        <f>'final totals'!Q73</f>
        <v>61.736997746182453</v>
      </c>
      <c r="H76" s="18">
        <f>'final totals'!R73</f>
        <v>12.412245538733435</v>
      </c>
      <c r="I76" s="18">
        <f>'final totals'!S73</f>
        <v>0</v>
      </c>
      <c r="J76" s="18">
        <f t="shared" si="20"/>
        <v>61.736997746182453</v>
      </c>
      <c r="K76" s="18">
        <f t="shared" si="21"/>
        <v>12.412245538733435</v>
      </c>
      <c r="L76" s="18">
        <f t="shared" si="22"/>
        <v>0</v>
      </c>
      <c r="M76" s="18"/>
      <c r="N76" s="18"/>
      <c r="O76" s="18"/>
      <c r="P76" s="18"/>
      <c r="Q76" s="18"/>
      <c r="R76" s="18"/>
      <c r="S76" s="36">
        <v>12.973075746523767</v>
      </c>
      <c r="T76" s="18">
        <v>1.9777054017541857</v>
      </c>
      <c r="U76" s="163">
        <v>0</v>
      </c>
      <c r="W76" s="36" t="str">
        <f t="shared" si="24"/>
        <v>wild</v>
      </c>
      <c r="X76" s="18">
        <f t="shared" si="25"/>
        <v>48.763921999658685</v>
      </c>
      <c r="Y76" s="18">
        <f t="shared" si="26"/>
        <v>10.434540136979249</v>
      </c>
      <c r="Z76" s="163">
        <f t="shared" si="27"/>
        <v>0</v>
      </c>
    </row>
    <row r="77" spans="2:26" ht="15" thickBot="1" x14ac:dyDescent="0.4">
      <c r="B77" t="str">
        <f>'final totals'!O74</f>
        <v>wild</v>
      </c>
      <c r="C77">
        <f>'final totals'!P74</f>
        <v>0</v>
      </c>
      <c r="D77" s="185" t="s">
        <v>8887</v>
      </c>
      <c r="E77" s="185" t="s">
        <v>8981</v>
      </c>
      <c r="F77">
        <v>6</v>
      </c>
      <c r="G77" s="18">
        <f>'final totals'!Q74</f>
        <v>1.8111425857833763</v>
      </c>
      <c r="H77" s="18">
        <f>'final totals'!R74</f>
        <v>0</v>
      </c>
      <c r="I77" s="18">
        <f>'final totals'!S74</f>
        <v>0</v>
      </c>
      <c r="J77" s="18">
        <f t="shared" si="20"/>
        <v>1.8111425857833763</v>
      </c>
      <c r="K77" s="18">
        <f t="shared" si="21"/>
        <v>0</v>
      </c>
      <c r="L77" s="18">
        <f t="shared" si="22"/>
        <v>0</v>
      </c>
      <c r="M77" s="18"/>
      <c r="S77" s="37">
        <v>3.1140748752858178E-2</v>
      </c>
      <c r="T77" s="137">
        <v>0</v>
      </c>
      <c r="U77" s="164">
        <v>0</v>
      </c>
      <c r="W77" s="37" t="str">
        <f t="shared" si="24"/>
        <v>wild</v>
      </c>
      <c r="X77" s="137">
        <f t="shared" si="25"/>
        <v>1.7800018370305182</v>
      </c>
      <c r="Y77" s="137">
        <f t="shared" si="26"/>
        <v>0</v>
      </c>
      <c r="Z77" s="164">
        <f t="shared" si="27"/>
        <v>0</v>
      </c>
    </row>
    <row r="78" spans="2:26" x14ac:dyDescent="0.35">
      <c r="N78" s="211" t="s">
        <v>9276</v>
      </c>
      <c r="O78" s="211"/>
      <c r="P78" s="211"/>
      <c r="Q78" s="211"/>
      <c r="R78" s="211"/>
      <c r="S78" s="211"/>
      <c r="T78" s="211"/>
      <c r="U78" s="211"/>
    </row>
    <row r="79" spans="2:26" x14ac:dyDescent="0.35">
      <c r="N79" s="195" t="s">
        <v>8974</v>
      </c>
      <c r="O79" s="195" t="s">
        <v>8968</v>
      </c>
      <c r="P79" s="196">
        <v>2018</v>
      </c>
      <c r="Q79" s="196">
        <v>4</v>
      </c>
      <c r="R79" s="62">
        <v>637420</v>
      </c>
      <c r="S79" s="196">
        <v>68.009445300766529</v>
      </c>
      <c r="T79" s="196">
        <v>20.755382968135947</v>
      </c>
      <c r="U79" s="196">
        <v>0</v>
      </c>
    </row>
    <row r="80" spans="2:26" x14ac:dyDescent="0.35">
      <c r="N80" s="195" t="s">
        <v>9090</v>
      </c>
      <c r="O80" s="195" t="s">
        <v>8968</v>
      </c>
      <c r="P80" s="196">
        <v>2018</v>
      </c>
      <c r="Q80" s="196">
        <v>4</v>
      </c>
      <c r="R80" s="62">
        <v>91286</v>
      </c>
      <c r="S80" s="196">
        <v>275.2723663716265</v>
      </c>
      <c r="T80" s="196">
        <v>179.05445220378658</v>
      </c>
      <c r="U80" s="196">
        <v>0</v>
      </c>
    </row>
    <row r="81" spans="14:21" x14ac:dyDescent="0.35">
      <c r="N81" s="197" t="s">
        <v>8875</v>
      </c>
      <c r="O81" s="197">
        <v>0</v>
      </c>
      <c r="P81" s="197" t="s">
        <v>8886</v>
      </c>
      <c r="Q81" s="197" t="s">
        <v>8968</v>
      </c>
      <c r="R81" s="197">
        <v>4</v>
      </c>
      <c r="S81" s="18">
        <f>S79+S80</f>
        <v>343.28181167239302</v>
      </c>
      <c r="T81" s="18">
        <f t="shared" ref="T81:U81" si="28">T79+T80</f>
        <v>199.80983517192254</v>
      </c>
      <c r="U81" s="18">
        <f t="shared" si="28"/>
        <v>0</v>
      </c>
    </row>
    <row r="83" spans="14:21" x14ac:dyDescent="0.35">
      <c r="N83" s="19" t="s">
        <v>8972</v>
      </c>
      <c r="O83" s="19" t="s">
        <v>8981</v>
      </c>
      <c r="P83" s="18">
        <v>2016</v>
      </c>
      <c r="Q83" s="18">
        <v>6</v>
      </c>
      <c r="R83">
        <v>220391</v>
      </c>
      <c r="S83" s="18">
        <v>1.1204563852758791</v>
      </c>
      <c r="T83" s="18">
        <v>0</v>
      </c>
      <c r="U83" s="18">
        <v>0</v>
      </c>
    </row>
    <row r="84" spans="14:21" x14ac:dyDescent="0.35">
      <c r="N84" s="19" t="s">
        <v>8980</v>
      </c>
      <c r="O84" s="19" t="s">
        <v>8981</v>
      </c>
      <c r="P84" s="18">
        <v>2016</v>
      </c>
      <c r="Q84" s="18">
        <v>6</v>
      </c>
      <c r="R84">
        <v>220390</v>
      </c>
      <c r="S84" s="18">
        <v>1.0218345020425363</v>
      </c>
      <c r="T84" s="18">
        <v>0</v>
      </c>
      <c r="U84" s="18">
        <v>0</v>
      </c>
    </row>
    <row r="85" spans="14:21" x14ac:dyDescent="0.35">
      <c r="N85" s="19" t="s">
        <v>8972</v>
      </c>
      <c r="O85" s="19" t="s">
        <v>8968</v>
      </c>
      <c r="P85" s="18">
        <v>2017</v>
      </c>
      <c r="Q85" s="18">
        <v>5</v>
      </c>
      <c r="R85">
        <v>220504</v>
      </c>
      <c r="S85" s="18">
        <v>11.621017243530003</v>
      </c>
      <c r="T85" s="18">
        <v>0</v>
      </c>
      <c r="U85" s="18">
        <v>0</v>
      </c>
    </row>
    <row r="86" spans="14:21" x14ac:dyDescent="0.35">
      <c r="N86" s="19" t="s">
        <v>8973</v>
      </c>
      <c r="O86" s="19" t="s">
        <v>8968</v>
      </c>
      <c r="P86" s="18">
        <v>2017</v>
      </c>
      <c r="Q86" s="18">
        <v>5</v>
      </c>
      <c r="R86">
        <v>220502</v>
      </c>
      <c r="S86" s="18">
        <v>16.354849515363888</v>
      </c>
      <c r="T86" s="18">
        <v>0</v>
      </c>
      <c r="U86" s="18">
        <v>0</v>
      </c>
    </row>
    <row r="87" spans="14:21" x14ac:dyDescent="0.35">
      <c r="N87" s="19" t="s">
        <v>8974</v>
      </c>
      <c r="O87" s="19" t="s">
        <v>8968</v>
      </c>
      <c r="P87" s="18">
        <v>2017</v>
      </c>
      <c r="Q87" s="18">
        <v>5</v>
      </c>
      <c r="R87">
        <v>637395</v>
      </c>
      <c r="S87" s="18">
        <v>5.7972769204721537</v>
      </c>
      <c r="T87" s="18">
        <v>0</v>
      </c>
      <c r="U87" s="18">
        <v>0</v>
      </c>
    </row>
    <row r="88" spans="14:21" x14ac:dyDescent="0.35">
      <c r="N88" s="19" t="s">
        <v>9006</v>
      </c>
      <c r="O88" s="19" t="s">
        <v>8968</v>
      </c>
      <c r="P88" s="18">
        <v>2017</v>
      </c>
      <c r="Q88" s="18">
        <v>5</v>
      </c>
      <c r="R88">
        <v>637394</v>
      </c>
      <c r="S88" s="18">
        <v>1.023189478174177</v>
      </c>
      <c r="T88" s="18">
        <v>0</v>
      </c>
      <c r="U88" s="18">
        <v>0</v>
      </c>
    </row>
    <row r="89" spans="14:21" x14ac:dyDescent="0.35">
      <c r="N89" s="19" t="s">
        <v>8980</v>
      </c>
      <c r="O89" s="19" t="s">
        <v>8968</v>
      </c>
      <c r="P89" s="18">
        <v>2017</v>
      </c>
      <c r="Q89" s="18">
        <v>5</v>
      </c>
      <c r="R89">
        <v>220507</v>
      </c>
      <c r="S89" s="18">
        <v>2.0080162334292315</v>
      </c>
      <c r="T89" s="18">
        <v>2.1125197839923882</v>
      </c>
      <c r="U89" s="18">
        <v>0</v>
      </c>
    </row>
    <row r="90" spans="14:21" x14ac:dyDescent="0.35">
      <c r="N90" s="19" t="s">
        <v>8990</v>
      </c>
      <c r="O90" s="19" t="s">
        <v>8968</v>
      </c>
      <c r="P90" s="18">
        <v>2017</v>
      </c>
      <c r="Q90" s="18">
        <v>5</v>
      </c>
      <c r="R90">
        <v>91185</v>
      </c>
      <c r="S90" s="18">
        <v>25.752428145362373</v>
      </c>
      <c r="T90" s="18">
        <v>10.244696948049306</v>
      </c>
      <c r="U90" s="18">
        <v>0</v>
      </c>
    </row>
    <row r="91" spans="14:21" x14ac:dyDescent="0.35">
      <c r="N91" s="19" t="s">
        <v>8991</v>
      </c>
      <c r="O91" s="19" t="s">
        <v>8981</v>
      </c>
      <c r="P91" s="18">
        <v>2017</v>
      </c>
      <c r="Q91" s="18">
        <v>5</v>
      </c>
      <c r="R91">
        <v>220395</v>
      </c>
      <c r="S91" s="18">
        <v>7.1316843792172735</v>
      </c>
      <c r="T91" s="18">
        <v>2.0428571428571427</v>
      </c>
      <c r="U91" s="18">
        <v>0</v>
      </c>
    </row>
    <row r="92" spans="14:21" x14ac:dyDescent="0.35">
      <c r="N92" s="19" t="s">
        <v>9007</v>
      </c>
      <c r="O92" s="19" t="s">
        <v>8981</v>
      </c>
      <c r="P92" s="18">
        <v>2017</v>
      </c>
      <c r="Q92" s="18">
        <v>5</v>
      </c>
      <c r="R92">
        <v>637398</v>
      </c>
      <c r="S92" s="18">
        <v>3.0683635743038598</v>
      </c>
      <c r="T92" s="18">
        <v>0</v>
      </c>
      <c r="U92" s="18">
        <v>0</v>
      </c>
    </row>
    <row r="93" spans="14:21" x14ac:dyDescent="0.35">
      <c r="N93" s="199" t="s">
        <v>8875</v>
      </c>
      <c r="O93" s="199">
        <v>0</v>
      </c>
      <c r="P93" s="199" t="s">
        <v>8886</v>
      </c>
      <c r="Q93" s="199" t="s">
        <v>8968</v>
      </c>
      <c r="R93" s="199">
        <v>5</v>
      </c>
      <c r="S93" s="18">
        <f>SUM(S83:S92)</f>
        <v>74.899116377171367</v>
      </c>
      <c r="T93" s="18">
        <f t="shared" ref="T93:U93" si="29">SUM(T83:T92)</f>
        <v>14.400073874898837</v>
      </c>
      <c r="U93" s="18">
        <f t="shared" si="29"/>
        <v>0</v>
      </c>
    </row>
  </sheetData>
  <autoFilter ref="B8:L8" xr:uid="{77541FB7-64FD-4D6E-B61A-BEBF41D0FF86}">
    <sortState xmlns:xlrd2="http://schemas.microsoft.com/office/spreadsheetml/2017/richdata2" ref="B9:L62">
      <sortCondition ref="F8"/>
    </sortState>
  </autoFilter>
  <mergeCells count="9">
    <mergeCell ref="N78:U78"/>
    <mergeCell ref="W4:Z4"/>
    <mergeCell ref="AP3:AT3"/>
    <mergeCell ref="G7:I7"/>
    <mergeCell ref="J7:L7"/>
    <mergeCell ref="AH6:AJ6"/>
    <mergeCell ref="AL6:AN6"/>
    <mergeCell ref="AD6:AF6"/>
    <mergeCell ref="N4:U4"/>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C9E3-4DA1-4795-A175-66B72B5B4AF2}">
  <dimension ref="A1:F36"/>
  <sheetViews>
    <sheetView topLeftCell="A8" zoomScaleNormal="100" workbookViewId="0">
      <selection activeCell="E12" sqref="E12"/>
    </sheetView>
  </sheetViews>
  <sheetFormatPr defaultColWidth="9.1796875" defaultRowHeight="14.5" x14ac:dyDescent="0.35"/>
  <cols>
    <col min="1" max="1" width="15.54296875" style="4" customWidth="1"/>
    <col min="2" max="2" width="18.81640625" style="4" bestFit="1" customWidth="1"/>
    <col min="3" max="3" width="20.81640625" style="4" bestFit="1" customWidth="1"/>
    <col min="4" max="5" width="11.453125" style="4" bestFit="1" customWidth="1"/>
    <col min="6" max="6" width="9.1796875" style="4"/>
    <col min="7" max="10" width="9.1796875" style="5"/>
    <col min="11" max="11" width="14" style="5" bestFit="1" customWidth="1"/>
    <col min="12" max="16384" width="9.1796875" style="5"/>
  </cols>
  <sheetData>
    <row r="1" spans="1:6" x14ac:dyDescent="0.35">
      <c r="A1" s="4" t="s">
        <v>8827</v>
      </c>
    </row>
    <row r="2" spans="1:6" x14ac:dyDescent="0.35">
      <c r="A2" s="4" t="s">
        <v>8828</v>
      </c>
    </row>
    <row r="3" spans="1:6" x14ac:dyDescent="0.35">
      <c r="F3" s="5"/>
    </row>
    <row r="4" spans="1:6" x14ac:dyDescent="0.35">
      <c r="B4" s="6" t="s">
        <v>8829</v>
      </c>
      <c r="C4" s="6" t="s">
        <v>8830</v>
      </c>
      <c r="D4" s="6" t="s">
        <v>8831</v>
      </c>
      <c r="E4" s="6" t="s">
        <v>8832</v>
      </c>
      <c r="F4" s="5"/>
    </row>
    <row r="5" spans="1:6" x14ac:dyDescent="0.35">
      <c r="B5" s="7" t="s">
        <v>8833</v>
      </c>
      <c r="C5" s="8" t="s">
        <v>8834</v>
      </c>
      <c r="D5" s="8">
        <v>2012</v>
      </c>
      <c r="E5" s="9">
        <v>0.98519999999999996</v>
      </c>
      <c r="F5" s="5"/>
    </row>
    <row r="6" spans="1:6" x14ac:dyDescent="0.35">
      <c r="B6" s="7" t="s">
        <v>8835</v>
      </c>
      <c r="C6" s="8" t="s">
        <v>8834</v>
      </c>
      <c r="D6" s="8">
        <v>2013</v>
      </c>
      <c r="E6" s="10">
        <v>0.92400000000000004</v>
      </c>
      <c r="F6" s="5"/>
    </row>
    <row r="7" spans="1:6" x14ac:dyDescent="0.35">
      <c r="B7" s="7" t="s">
        <v>8836</v>
      </c>
      <c r="C7" s="8" t="s">
        <v>8834</v>
      </c>
      <c r="D7" s="8">
        <v>2014</v>
      </c>
      <c r="E7" s="10">
        <v>0.97</v>
      </c>
      <c r="F7" s="5"/>
    </row>
    <row r="8" spans="1:6" x14ac:dyDescent="0.35">
      <c r="B8" s="7" t="s">
        <v>8837</v>
      </c>
      <c r="C8" s="8" t="s">
        <v>8834</v>
      </c>
      <c r="D8" s="8">
        <v>2015</v>
      </c>
      <c r="E8" s="10">
        <v>0.93</v>
      </c>
      <c r="F8" s="5"/>
    </row>
    <row r="9" spans="1:6" x14ac:dyDescent="0.35">
      <c r="B9" s="7" t="s">
        <v>8838</v>
      </c>
      <c r="C9" s="7" t="s">
        <v>8834</v>
      </c>
      <c r="D9" s="7">
        <v>2016</v>
      </c>
      <c r="E9" s="9">
        <v>0.94350000000000001</v>
      </c>
      <c r="F9" s="5"/>
    </row>
    <row r="10" spans="1:6" x14ac:dyDescent="0.35">
      <c r="B10" s="7" t="s">
        <v>10</v>
      </c>
      <c r="C10" s="7" t="s">
        <v>8834</v>
      </c>
      <c r="D10" s="7">
        <v>2017</v>
      </c>
      <c r="E10" s="9">
        <v>0.76170174199999996</v>
      </c>
      <c r="F10" s="5"/>
    </row>
    <row r="11" spans="1:6" x14ac:dyDescent="0.35">
      <c r="B11" s="7" t="s">
        <v>19</v>
      </c>
      <c r="C11" s="7" t="s">
        <v>8834</v>
      </c>
      <c r="D11" s="7">
        <v>2018</v>
      </c>
      <c r="E11" s="10">
        <v>0.80551598400000002</v>
      </c>
      <c r="F11" s="5"/>
    </row>
    <row r="12" spans="1:6" x14ac:dyDescent="0.35">
      <c r="B12" s="7" t="s">
        <v>557</v>
      </c>
      <c r="C12" s="7" t="s">
        <v>8834</v>
      </c>
      <c r="D12" s="7">
        <v>2019</v>
      </c>
      <c r="E12" s="10">
        <v>0.95971980899999998</v>
      </c>
      <c r="F12" s="5"/>
    </row>
    <row r="13" spans="1:6" x14ac:dyDescent="0.35">
      <c r="B13" s="7" t="s">
        <v>2035</v>
      </c>
      <c r="C13" s="7" t="s">
        <v>8834</v>
      </c>
      <c r="D13" s="7">
        <v>2020</v>
      </c>
      <c r="E13" s="10">
        <v>0.98961045999999997</v>
      </c>
      <c r="F13" s="5"/>
    </row>
    <row r="14" spans="1:6" x14ac:dyDescent="0.35">
      <c r="B14" s="7" t="s">
        <v>8839</v>
      </c>
      <c r="C14" s="8" t="s">
        <v>8840</v>
      </c>
      <c r="D14" s="8">
        <v>2012</v>
      </c>
      <c r="E14" s="9">
        <v>0.97509999999999997</v>
      </c>
      <c r="F14" s="5"/>
    </row>
    <row r="15" spans="1:6" x14ac:dyDescent="0.35">
      <c r="B15" s="7" t="s">
        <v>8841</v>
      </c>
      <c r="C15" s="8" t="s">
        <v>8840</v>
      </c>
      <c r="D15" s="8">
        <v>2013</v>
      </c>
      <c r="E15" s="9">
        <v>0.99099999999999999</v>
      </c>
      <c r="F15" s="5"/>
    </row>
    <row r="16" spans="1:6" x14ac:dyDescent="0.35">
      <c r="B16" s="7" t="s">
        <v>8842</v>
      </c>
      <c r="C16" s="8" t="s">
        <v>8840</v>
      </c>
      <c r="D16" s="8">
        <v>2014</v>
      </c>
      <c r="E16" s="10">
        <v>0.98</v>
      </c>
      <c r="F16" s="5"/>
    </row>
    <row r="17" spans="2:6" x14ac:dyDescent="0.35">
      <c r="B17" s="7" t="s">
        <v>8843</v>
      </c>
      <c r="C17" s="8" t="s">
        <v>8840</v>
      </c>
      <c r="D17" s="8">
        <v>2015</v>
      </c>
      <c r="E17" s="10">
        <v>0.96599999999999997</v>
      </c>
      <c r="F17" s="5"/>
    </row>
    <row r="18" spans="2:6" x14ac:dyDescent="0.35">
      <c r="B18" s="7" t="s">
        <v>8844</v>
      </c>
      <c r="C18" s="7" t="s">
        <v>8840</v>
      </c>
      <c r="D18" s="7">
        <v>2016</v>
      </c>
      <c r="E18" s="10">
        <v>0.97260000000000002</v>
      </c>
      <c r="F18" s="5"/>
    </row>
    <row r="19" spans="2:6" x14ac:dyDescent="0.35">
      <c r="B19" s="7" t="s">
        <v>23</v>
      </c>
      <c r="C19" s="7" t="s">
        <v>8840</v>
      </c>
      <c r="D19" s="7">
        <v>2017</v>
      </c>
      <c r="E19" s="9">
        <v>0.98821806999999995</v>
      </c>
      <c r="F19" s="5"/>
    </row>
    <row r="20" spans="2:6" x14ac:dyDescent="0.35">
      <c r="B20" s="7" t="s">
        <v>15</v>
      </c>
      <c r="C20" s="7" t="s">
        <v>8840</v>
      </c>
      <c r="D20" s="7">
        <v>2018</v>
      </c>
      <c r="E20" s="9">
        <v>0.96828396500000002</v>
      </c>
      <c r="F20" s="5"/>
    </row>
    <row r="21" spans="2:6" x14ac:dyDescent="0.35">
      <c r="B21" s="7" t="s">
        <v>702</v>
      </c>
      <c r="C21" s="7" t="s">
        <v>8840</v>
      </c>
      <c r="D21" s="7">
        <v>2019</v>
      </c>
      <c r="E21" s="10">
        <v>0.99705232300000002</v>
      </c>
      <c r="F21" s="5"/>
    </row>
    <row r="22" spans="2:6" x14ac:dyDescent="0.35">
      <c r="B22" s="7" t="s">
        <v>5931</v>
      </c>
      <c r="C22" s="7" t="s">
        <v>8840</v>
      </c>
      <c r="D22" s="7">
        <v>2020</v>
      </c>
      <c r="E22" s="10">
        <v>0.98845608500000004</v>
      </c>
      <c r="F22" s="5"/>
    </row>
    <row r="23" spans="2:6" x14ac:dyDescent="0.35">
      <c r="B23" s="7" t="s">
        <v>231</v>
      </c>
      <c r="C23" s="8" t="s">
        <v>8845</v>
      </c>
      <c r="D23" s="7">
        <v>2017</v>
      </c>
      <c r="E23" s="10">
        <v>0.95951299999999995</v>
      </c>
      <c r="F23" s="5"/>
    </row>
    <row r="24" spans="2:6" x14ac:dyDescent="0.35">
      <c r="B24" s="7" t="s">
        <v>4610</v>
      </c>
      <c r="C24" s="8" t="s">
        <v>8845</v>
      </c>
      <c r="D24" s="7">
        <v>2019</v>
      </c>
      <c r="E24" s="9">
        <v>1</v>
      </c>
      <c r="F24" s="5"/>
    </row>
    <row r="25" spans="2:6" x14ac:dyDescent="0.35">
      <c r="B25" s="7" t="s">
        <v>114</v>
      </c>
      <c r="C25" s="8" t="s">
        <v>8846</v>
      </c>
      <c r="D25" s="7">
        <v>2017</v>
      </c>
      <c r="E25" s="9">
        <v>0.90946199999999999</v>
      </c>
      <c r="F25" s="5"/>
    </row>
    <row r="26" spans="2:6" x14ac:dyDescent="0.35">
      <c r="B26" s="7" t="s">
        <v>1161</v>
      </c>
      <c r="C26" s="8" t="s">
        <v>8846</v>
      </c>
      <c r="D26" s="7">
        <v>2018</v>
      </c>
      <c r="E26" s="10">
        <v>0.86166900000000002</v>
      </c>
      <c r="F26" s="5"/>
    </row>
    <row r="27" spans="2:6" x14ac:dyDescent="0.35">
      <c r="B27" s="7" t="s">
        <v>6015</v>
      </c>
      <c r="C27" s="7" t="s">
        <v>8846</v>
      </c>
      <c r="D27" s="7">
        <v>2019</v>
      </c>
      <c r="E27" s="10">
        <v>0.96152300000000002</v>
      </c>
      <c r="F27" s="5"/>
    </row>
    <row r="28" spans="2:6" x14ac:dyDescent="0.35">
      <c r="B28" s="7" t="s">
        <v>8147</v>
      </c>
      <c r="C28" s="7" t="s">
        <v>8847</v>
      </c>
      <c r="D28" s="7">
        <v>2018</v>
      </c>
      <c r="E28" s="10">
        <v>0.86682499999999996</v>
      </c>
      <c r="F28" s="5"/>
    </row>
    <row r="29" spans="2:6" x14ac:dyDescent="0.35">
      <c r="B29" s="7" t="s">
        <v>863</v>
      </c>
      <c r="C29" s="7" t="s">
        <v>8848</v>
      </c>
      <c r="D29" s="7">
        <v>2017</v>
      </c>
      <c r="E29" s="9">
        <v>0.93397200000000002</v>
      </c>
      <c r="F29" s="5"/>
    </row>
    <row r="30" spans="2:6" x14ac:dyDescent="0.35">
      <c r="B30" s="7" t="s">
        <v>7759</v>
      </c>
      <c r="C30" s="7" t="s">
        <v>8848</v>
      </c>
      <c r="D30" s="7">
        <v>2018</v>
      </c>
      <c r="E30" s="9">
        <v>0.83198799999999995</v>
      </c>
      <c r="F30" s="5"/>
    </row>
    <row r="31" spans="2:6" x14ac:dyDescent="0.35">
      <c r="B31" s="7" t="s">
        <v>3616</v>
      </c>
      <c r="C31" s="7" t="s">
        <v>8848</v>
      </c>
      <c r="D31" s="7">
        <v>2019</v>
      </c>
      <c r="E31" s="10">
        <v>0.96016800000000002</v>
      </c>
      <c r="F31" s="5"/>
    </row>
    <row r="32" spans="2:6" x14ac:dyDescent="0.35">
      <c r="B32" s="7" t="s">
        <v>511</v>
      </c>
      <c r="C32" s="8" t="s">
        <v>8849</v>
      </c>
      <c r="D32" s="8">
        <v>2018</v>
      </c>
      <c r="E32" s="10">
        <v>0.95730000000000004</v>
      </c>
      <c r="F32" s="5"/>
    </row>
    <row r="33" spans="2:6" x14ac:dyDescent="0.35">
      <c r="B33" s="7" t="s">
        <v>5981</v>
      </c>
      <c r="C33" s="8" t="s">
        <v>8850</v>
      </c>
      <c r="D33" s="8">
        <v>2020</v>
      </c>
      <c r="E33" s="10">
        <v>0.98409999999999997</v>
      </c>
      <c r="F33" s="5"/>
    </row>
    <row r="34" spans="2:6" x14ac:dyDescent="0.35">
      <c r="B34" s="11" t="s">
        <v>2272</v>
      </c>
      <c r="C34" s="12" t="s">
        <v>8851</v>
      </c>
      <c r="D34" s="12">
        <v>2020</v>
      </c>
      <c r="E34" s="13">
        <v>1</v>
      </c>
      <c r="F34" s="5"/>
    </row>
    <row r="35" spans="2:6" x14ac:dyDescent="0.35">
      <c r="F35" s="5"/>
    </row>
    <row r="36" spans="2:6" x14ac:dyDescent="0.35">
      <c r="F36" s="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01FA-73E1-4C17-98D2-0B1366F538CE}">
  <dimension ref="A1:BB217"/>
  <sheetViews>
    <sheetView zoomScale="80" zoomScaleNormal="80" workbookViewId="0">
      <pane ySplit="5" topLeftCell="A170" activePane="bottomLeft" state="frozen"/>
      <selection activeCell="S1" sqref="S1"/>
      <selection pane="bottomLeft" activeCell="E188" sqref="E188"/>
    </sheetView>
  </sheetViews>
  <sheetFormatPr defaultColWidth="9.1796875" defaultRowHeight="14.5" x14ac:dyDescent="0.35"/>
  <cols>
    <col min="1" max="1" width="10.54296875" style="60" customWidth="1"/>
    <col min="2" max="2" width="7.7265625" customWidth="1"/>
    <col min="3" max="3" width="10.7265625" customWidth="1"/>
    <col min="4" max="4" width="8.26953125" customWidth="1"/>
    <col min="5" max="5" width="15" customWidth="1"/>
    <col min="6" max="6" width="4.1796875" customWidth="1"/>
    <col min="7" max="7" width="5.7265625" customWidth="1"/>
    <col min="8" max="8" width="11" style="1" customWidth="1"/>
    <col min="9" max="9" width="14.81640625" style="1" customWidth="1"/>
    <col min="10" max="10" width="7.54296875" customWidth="1"/>
    <col min="11" max="11" width="9.26953125" customWidth="1"/>
    <col min="12" max="12" width="6.26953125" customWidth="1"/>
    <col min="13" max="13" width="9.54296875" customWidth="1"/>
    <col min="14" max="14" width="6.54296875" customWidth="1"/>
    <col min="15" max="15" width="10" customWidth="1"/>
    <col min="16" max="16" width="4.26953125" customWidth="1"/>
    <col min="17" max="17" width="4.7265625" customWidth="1"/>
    <col min="18" max="18" width="4.54296875" customWidth="1"/>
    <col min="19" max="19" width="6.7265625" customWidth="1"/>
    <col min="20" max="20" width="11.1796875" customWidth="1"/>
    <col min="21" max="21" width="12.7265625" customWidth="1"/>
    <col min="22" max="22" width="9.1796875" customWidth="1"/>
    <col min="23" max="23" width="9.453125" customWidth="1"/>
    <col min="24" max="24" width="11.54296875" customWidth="1"/>
    <col min="25" max="25" width="6.26953125" customWidth="1"/>
    <col min="26" max="26" width="10.26953125" customWidth="1"/>
    <col min="27" max="27" width="9.26953125" customWidth="1"/>
    <col min="28" max="29" width="11.7265625" customWidth="1"/>
    <col min="30" max="30" width="8.7265625" customWidth="1"/>
    <col min="31" max="32" width="9.26953125" bestFit="1" customWidth="1"/>
    <col min="33" max="33" width="9.54296875" bestFit="1" customWidth="1"/>
    <col min="34" max="34" width="12.54296875" customWidth="1"/>
    <col min="35" max="35" width="12.453125" customWidth="1"/>
    <col min="36" max="36" width="11.26953125" customWidth="1"/>
    <col min="37" max="37" width="8.1796875" customWidth="1"/>
    <col min="38" max="38" width="7.81640625" customWidth="1"/>
    <col min="39" max="39" width="7.26953125" customWidth="1"/>
    <col min="40" max="41" width="7.81640625" customWidth="1"/>
    <col min="43" max="43" width="7.26953125" customWidth="1"/>
    <col min="44" max="44" width="10.81640625" customWidth="1"/>
    <col min="45" max="46" width="9.7265625" customWidth="1"/>
    <col min="47" max="47" width="10.54296875" bestFit="1" customWidth="1"/>
    <col min="49" max="49" width="10.26953125" customWidth="1"/>
    <col min="50" max="50" width="8.81640625" customWidth="1"/>
    <col min="51" max="51" width="12" bestFit="1" customWidth="1"/>
  </cols>
  <sheetData>
    <row r="1" spans="1:54" x14ac:dyDescent="0.35">
      <c r="T1" t="s">
        <v>8925</v>
      </c>
      <c r="AA1" s="18"/>
      <c r="AB1" s="18"/>
      <c r="AC1" s="18"/>
      <c r="AE1" t="s">
        <v>8926</v>
      </c>
      <c r="AR1" s="61"/>
      <c r="AS1" s="61"/>
      <c r="AT1" s="61"/>
    </row>
    <row r="2" spans="1:54" x14ac:dyDescent="0.35">
      <c r="H2" s="1" t="s">
        <v>8859</v>
      </c>
      <c r="T2" t="s">
        <v>8927</v>
      </c>
      <c r="AA2" s="18"/>
      <c r="AB2" s="18"/>
      <c r="AC2" s="18"/>
      <c r="AE2" s="62" t="s">
        <v>8928</v>
      </c>
      <c r="AF2" s="62"/>
      <c r="AG2" s="62"/>
      <c r="AH2" s="62"/>
      <c r="AI2" s="62"/>
      <c r="AJ2" s="62"/>
    </row>
    <row r="3" spans="1:54" x14ac:dyDescent="0.35">
      <c r="T3" t="s">
        <v>8929</v>
      </c>
      <c r="AA3" s="15"/>
      <c r="AB3" s="15"/>
      <c r="AC3" s="15"/>
      <c r="AE3" t="s">
        <v>8930</v>
      </c>
      <c r="AH3" t="s">
        <v>8931</v>
      </c>
    </row>
    <row r="4" spans="1:54" ht="15" thickBot="1" x14ac:dyDescent="0.4">
      <c r="AA4" s="15"/>
      <c r="AB4" s="15"/>
      <c r="AC4" s="15"/>
      <c r="AE4" s="18">
        <f>SUM(AE6:AE8)</f>
        <v>0</v>
      </c>
      <c r="AF4" s="18">
        <f>SUM(AF6:AF8)</f>
        <v>0</v>
      </c>
      <c r="AG4" s="18">
        <f>SUM(AG6:AG8)</f>
        <v>0</v>
      </c>
      <c r="AH4" s="61"/>
      <c r="AI4" s="61"/>
      <c r="AJ4" s="61"/>
      <c r="AN4" s="63"/>
      <c r="AO4" s="63"/>
      <c r="AR4" s="211"/>
      <c r="AS4" s="211"/>
      <c r="AT4" s="211"/>
      <c r="AU4" s="211"/>
      <c r="AV4" s="211"/>
      <c r="AW4" s="211"/>
      <c r="AX4" s="211"/>
      <c r="AY4" s="211"/>
      <c r="AZ4" s="211"/>
    </row>
    <row r="5" spans="1:54" ht="81.650000000000006" customHeight="1" thickTop="1" thickBot="1" x14ac:dyDescent="0.4">
      <c r="A5" s="64" t="s">
        <v>8932</v>
      </c>
      <c r="B5" s="65" t="s">
        <v>8933</v>
      </c>
      <c r="C5" s="66" t="s">
        <v>8934</v>
      </c>
      <c r="D5" s="65" t="s">
        <v>8935</v>
      </c>
      <c r="E5" s="65" t="s">
        <v>8936</v>
      </c>
      <c r="F5" s="65" t="s">
        <v>9196</v>
      </c>
      <c r="G5" s="65" t="s">
        <v>9197</v>
      </c>
      <c r="H5" s="67" t="s">
        <v>8937</v>
      </c>
      <c r="I5" s="67" t="s">
        <v>8938</v>
      </c>
      <c r="J5" s="65" t="s">
        <v>8939</v>
      </c>
      <c r="K5" s="65" t="s">
        <v>8940</v>
      </c>
      <c r="L5" s="65" t="s">
        <v>8941</v>
      </c>
      <c r="M5" s="65" t="s">
        <v>8942</v>
      </c>
      <c r="N5" s="65" t="s">
        <v>8943</v>
      </c>
      <c r="O5" s="65" t="s">
        <v>8944</v>
      </c>
      <c r="P5" s="65" t="s">
        <v>8945</v>
      </c>
      <c r="Q5" s="65" t="s">
        <v>8946</v>
      </c>
      <c r="R5" s="65" t="s">
        <v>8947</v>
      </c>
      <c r="S5" s="65" t="s">
        <v>8948</v>
      </c>
      <c r="T5" s="68" t="s">
        <v>8949</v>
      </c>
      <c r="U5" s="68" t="s">
        <v>8950</v>
      </c>
      <c r="V5" s="68" t="s">
        <v>8951</v>
      </c>
      <c r="W5" s="68" t="s">
        <v>8952</v>
      </c>
      <c r="X5" s="68" t="s">
        <v>8953</v>
      </c>
      <c r="Y5" s="68" t="s">
        <v>8954</v>
      </c>
      <c r="Z5" s="69" t="s">
        <v>8955</v>
      </c>
      <c r="AA5" s="70" t="s">
        <v>8956</v>
      </c>
      <c r="AB5" s="70" t="s">
        <v>8957</v>
      </c>
      <c r="AC5" s="71" t="s">
        <v>8958</v>
      </c>
      <c r="AD5" s="72" t="s">
        <v>8959</v>
      </c>
      <c r="AE5" s="73" t="s">
        <v>8960</v>
      </c>
      <c r="AF5" s="73" t="s">
        <v>8961</v>
      </c>
      <c r="AG5" s="73" t="s">
        <v>8962</v>
      </c>
      <c r="AH5" s="73"/>
      <c r="AI5" s="73"/>
      <c r="AJ5" s="73"/>
      <c r="AK5" s="3"/>
      <c r="AL5" s="3"/>
      <c r="AM5" s="3"/>
      <c r="AO5" s="3"/>
      <c r="AP5" s="3"/>
      <c r="AQ5" s="3"/>
      <c r="AR5" s="3"/>
      <c r="AS5" s="3"/>
      <c r="AT5" s="3"/>
      <c r="AU5" s="3"/>
      <c r="AV5" s="3"/>
      <c r="AW5" s="3"/>
      <c r="AX5" s="3"/>
      <c r="AY5" s="3"/>
      <c r="AZ5" s="3"/>
    </row>
    <row r="6" spans="1:54" ht="12.65" customHeight="1" x14ac:dyDescent="0.35">
      <c r="A6" s="74" t="s">
        <v>8963</v>
      </c>
      <c r="B6" s="75"/>
      <c r="C6" s="7"/>
      <c r="D6" s="7">
        <v>1900</v>
      </c>
      <c r="E6" s="75" t="s">
        <v>8964</v>
      </c>
      <c r="F6" s="76"/>
      <c r="G6" s="7" t="s">
        <v>8886</v>
      </c>
      <c r="I6" s="77" t="s">
        <v>8922</v>
      </c>
      <c r="T6" s="32"/>
      <c r="U6" s="78">
        <v>1</v>
      </c>
      <c r="V6" s="32">
        <v>1</v>
      </c>
      <c r="W6" s="79">
        <f t="shared" ref="W6:W69" si="0">SUM(J6:K6)</f>
        <v>0</v>
      </c>
      <c r="X6" s="79">
        <f t="shared" ref="X6:X69" si="1">SUM(J6:M6)</f>
        <v>0</v>
      </c>
      <c r="Z6" s="80">
        <f t="shared" ref="Z6:Z69" si="2">V6/U6</f>
        <v>1</v>
      </c>
      <c r="AA6" s="80">
        <v>0</v>
      </c>
      <c r="AB6" s="15">
        <v>0</v>
      </c>
      <c r="AC6" s="81">
        <v>0</v>
      </c>
      <c r="AD6" s="82">
        <f>(J6+K6+L6+M6)/U6</f>
        <v>0</v>
      </c>
      <c r="AO6" s="18"/>
      <c r="AP6" s="7"/>
      <c r="AQ6" s="18"/>
      <c r="AR6" s="18"/>
      <c r="AS6" s="18"/>
      <c r="AT6" s="18"/>
      <c r="AU6" s="18"/>
      <c r="AV6" s="18"/>
      <c r="AW6" s="18"/>
      <c r="AX6" s="83"/>
      <c r="AY6" s="83"/>
      <c r="AZ6" s="83"/>
    </row>
    <row r="7" spans="1:54" x14ac:dyDescent="0.35">
      <c r="A7" s="84" t="s">
        <v>8965</v>
      </c>
      <c r="D7" s="7">
        <v>1900</v>
      </c>
      <c r="E7" t="s">
        <v>8966</v>
      </c>
      <c r="G7" s="7" t="s">
        <v>8886</v>
      </c>
      <c r="I7" s="77" t="s">
        <v>8922</v>
      </c>
      <c r="U7" s="78">
        <v>2</v>
      </c>
      <c r="V7" s="32">
        <v>2</v>
      </c>
      <c r="W7" s="79">
        <f t="shared" si="0"/>
        <v>0</v>
      </c>
      <c r="X7" s="79">
        <f t="shared" si="1"/>
        <v>0</v>
      </c>
      <c r="Z7" s="80">
        <f t="shared" si="2"/>
        <v>1</v>
      </c>
      <c r="AA7" s="80">
        <v>0</v>
      </c>
      <c r="AB7" s="15">
        <v>0</v>
      </c>
      <c r="AC7" s="81">
        <v>0</v>
      </c>
      <c r="AD7" s="82">
        <f t="shared" ref="AD7:AD70" si="3">(J7+K7+L7+M7)/U7</f>
        <v>0</v>
      </c>
      <c r="AO7" s="18"/>
      <c r="AP7" s="7"/>
      <c r="AQ7" s="18"/>
      <c r="AR7" s="18"/>
      <c r="AS7" s="18"/>
      <c r="AT7" s="18"/>
      <c r="AU7" s="18"/>
      <c r="AV7" s="18"/>
      <c r="AW7" s="18"/>
      <c r="AX7" s="83"/>
      <c r="AY7" s="83"/>
      <c r="AZ7" s="83"/>
    </row>
    <row r="8" spans="1:54" x14ac:dyDescent="0.35">
      <c r="A8" s="85" t="s">
        <v>8967</v>
      </c>
      <c r="D8" s="7">
        <v>1900</v>
      </c>
      <c r="E8" s="86" t="s">
        <v>8966</v>
      </c>
      <c r="G8" s="7" t="s">
        <v>8886</v>
      </c>
      <c r="I8" s="77" t="s">
        <v>8922</v>
      </c>
      <c r="U8" s="78">
        <v>3</v>
      </c>
      <c r="V8" s="32">
        <v>3</v>
      </c>
      <c r="W8" s="79">
        <f t="shared" si="0"/>
        <v>0</v>
      </c>
      <c r="X8" s="79">
        <f t="shared" si="1"/>
        <v>0</v>
      </c>
      <c r="Z8" s="80">
        <f t="shared" si="2"/>
        <v>1</v>
      </c>
      <c r="AA8" s="80"/>
      <c r="AB8" s="15"/>
      <c r="AC8" s="81"/>
      <c r="AD8" s="82">
        <f t="shared" si="3"/>
        <v>0</v>
      </c>
      <c r="AO8" s="18"/>
      <c r="AP8" s="7"/>
      <c r="AQ8" s="18"/>
      <c r="AR8" s="18"/>
      <c r="AS8" s="18"/>
      <c r="AT8" s="18"/>
      <c r="AU8" s="18"/>
      <c r="AV8" s="18"/>
      <c r="AW8" s="18"/>
      <c r="AX8" s="83"/>
      <c r="AY8" s="83"/>
      <c r="AZ8" s="83"/>
      <c r="BB8" s="22"/>
    </row>
    <row r="9" spans="1:54" x14ac:dyDescent="0.35">
      <c r="A9" s="124">
        <v>636737</v>
      </c>
      <c r="B9">
        <v>2014</v>
      </c>
      <c r="C9" t="s">
        <v>8968</v>
      </c>
      <c r="D9">
        <v>2013</v>
      </c>
      <c r="E9" s="7" t="s">
        <v>8969</v>
      </c>
      <c r="F9" t="s">
        <v>8970</v>
      </c>
      <c r="G9" s="7" t="s">
        <v>8886</v>
      </c>
      <c r="H9" s="87">
        <v>41793</v>
      </c>
      <c r="I9" t="s">
        <v>8971</v>
      </c>
      <c r="K9" s="32">
        <v>203004</v>
      </c>
      <c r="M9" s="32">
        <v>5896</v>
      </c>
      <c r="O9" s="32">
        <v>402</v>
      </c>
      <c r="T9" s="32">
        <v>670</v>
      </c>
      <c r="U9" s="78">
        <f t="shared" ref="U9:U72" si="4">SUM(J9:T9)</f>
        <v>209972</v>
      </c>
      <c r="V9" s="32">
        <f t="shared" ref="V9:V72" si="5">J9+K9+N9+O9+P9+R9</f>
        <v>203406</v>
      </c>
      <c r="W9" s="79">
        <f t="shared" si="0"/>
        <v>203004</v>
      </c>
      <c r="X9" s="79">
        <f t="shared" si="1"/>
        <v>208900</v>
      </c>
      <c r="Z9" s="80">
        <f>V9/U9</f>
        <v>0.96872916388851849</v>
      </c>
      <c r="AA9" s="80">
        <f t="shared" ref="AA9:AA72" si="6">IF(L9+M9=0,0,((L9+M9)/(L9+M9+S9+T9)))</f>
        <v>0.89795918367346939</v>
      </c>
      <c r="AB9" s="15">
        <f t="shared" ref="AB9:AB72" si="7">1-AA9</f>
        <v>0.10204081632653061</v>
      </c>
      <c r="AC9" s="81">
        <f t="shared" ref="AC9:AC72" si="8">T9/U9</f>
        <v>3.1909016440287278E-3</v>
      </c>
      <c r="AD9" s="82">
        <f t="shared" si="3"/>
        <v>0.99489455736955401</v>
      </c>
      <c r="AE9">
        <f>IFERROR(VLOOKUP($A9,[1]wire!$AV$7:$AY$191,2,FALSE)," ")</f>
        <v>0</v>
      </c>
      <c r="AF9">
        <f>IFERROR(VLOOKUP($A9,[1]wire!$AV$7:$AY$191,3,FALSE)," ")</f>
        <v>0</v>
      </c>
      <c r="AG9">
        <f>IFERROR(VLOOKUP($A9,[1]wire!$AV$7:$AY$191,4,FALSE)," ")</f>
        <v>0</v>
      </c>
    </row>
    <row r="10" spans="1:54" x14ac:dyDescent="0.35">
      <c r="A10" s="124">
        <v>220342</v>
      </c>
      <c r="B10">
        <v>2014</v>
      </c>
      <c r="C10" t="s">
        <v>8968</v>
      </c>
      <c r="D10">
        <v>2013</v>
      </c>
      <c r="E10" s="75" t="s">
        <v>8972</v>
      </c>
      <c r="F10" t="s">
        <v>8970</v>
      </c>
      <c r="G10" t="s">
        <v>8887</v>
      </c>
      <c r="H10" s="87">
        <v>41781</v>
      </c>
      <c r="I10" t="s">
        <v>8971</v>
      </c>
      <c r="K10" s="32"/>
      <c r="M10" s="32"/>
      <c r="O10" s="32">
        <v>98628</v>
      </c>
      <c r="T10" s="32">
        <v>324660</v>
      </c>
      <c r="U10" s="78">
        <f t="shared" si="4"/>
        <v>423288</v>
      </c>
      <c r="V10" s="32">
        <f t="shared" si="5"/>
        <v>98628</v>
      </c>
      <c r="W10" s="79">
        <f t="shared" si="0"/>
        <v>0</v>
      </c>
      <c r="X10" s="79">
        <f t="shared" si="1"/>
        <v>0</v>
      </c>
      <c r="Z10" s="80">
        <f t="shared" si="2"/>
        <v>0.23300447921982195</v>
      </c>
      <c r="AA10" s="80">
        <f t="shared" si="6"/>
        <v>0</v>
      </c>
      <c r="AB10" s="15">
        <f t="shared" si="7"/>
        <v>1</v>
      </c>
      <c r="AC10" s="81">
        <f t="shared" si="8"/>
        <v>0.76699552078017807</v>
      </c>
      <c r="AD10" s="82">
        <f t="shared" si="3"/>
        <v>0</v>
      </c>
      <c r="AE10">
        <f>IFERROR(VLOOKUP($A10,[1]wire!$AV$7:$AY$191,2,FALSE)," ")</f>
        <v>0</v>
      </c>
      <c r="AF10">
        <f>IFERROR(VLOOKUP($A10,[1]wire!$AV$7:$AY$191,3,FALSE)," ")</f>
        <v>0</v>
      </c>
      <c r="AG10">
        <f>IFERROR(VLOOKUP($A10,[1]wire!$AV$7:$AY$191,4,FALSE)," ")</f>
        <v>0</v>
      </c>
    </row>
    <row r="11" spans="1:54" x14ac:dyDescent="0.35">
      <c r="A11" s="124">
        <v>220345</v>
      </c>
      <c r="B11">
        <v>2014</v>
      </c>
      <c r="C11" t="s">
        <v>8968</v>
      </c>
      <c r="D11">
        <v>2013</v>
      </c>
      <c r="E11" s="75" t="s">
        <v>8972</v>
      </c>
      <c r="F11" t="s">
        <v>8970</v>
      </c>
      <c r="G11" t="s">
        <v>8887</v>
      </c>
      <c r="H11" s="87">
        <v>41781</v>
      </c>
      <c r="I11" t="s">
        <v>8971</v>
      </c>
      <c r="K11" s="32">
        <v>94950</v>
      </c>
      <c r="M11" s="32">
        <v>7588</v>
      </c>
      <c r="O11" s="32"/>
      <c r="T11" s="32"/>
      <c r="U11" s="78">
        <f t="shared" si="4"/>
        <v>102538</v>
      </c>
      <c r="V11" s="32">
        <f t="shared" si="5"/>
        <v>94950</v>
      </c>
      <c r="W11" s="79">
        <f t="shared" si="0"/>
        <v>94950</v>
      </c>
      <c r="X11" s="79">
        <f t="shared" si="1"/>
        <v>102538</v>
      </c>
      <c r="Z11" s="80">
        <f t="shared" si="2"/>
        <v>0.92599816653338274</v>
      </c>
      <c r="AA11" s="80">
        <f t="shared" si="6"/>
        <v>1</v>
      </c>
      <c r="AB11" s="15">
        <f t="shared" si="7"/>
        <v>0</v>
      </c>
      <c r="AC11" s="81">
        <f t="shared" si="8"/>
        <v>0</v>
      </c>
      <c r="AD11" s="82">
        <f t="shared" si="3"/>
        <v>1</v>
      </c>
      <c r="AE11">
        <f>IFERROR(VLOOKUP($A11,[1]wire!$AV$7:$AY$191,2,FALSE)," ")</f>
        <v>0</v>
      </c>
      <c r="AF11">
        <f>IFERROR(VLOOKUP($A11,[1]wire!$AV$7:$AY$191,3,FALSE)," ")</f>
        <v>0</v>
      </c>
      <c r="AG11">
        <f>IFERROR(VLOOKUP($A11,[1]wire!$AV$7:$AY$191,4,FALSE)," ")</f>
        <v>0</v>
      </c>
    </row>
    <row r="12" spans="1:54" x14ac:dyDescent="0.35">
      <c r="A12" s="124">
        <v>220343</v>
      </c>
      <c r="B12">
        <v>2014</v>
      </c>
      <c r="C12" t="s">
        <v>8968</v>
      </c>
      <c r="D12">
        <v>2013</v>
      </c>
      <c r="E12" s="75" t="s">
        <v>8973</v>
      </c>
      <c r="F12" t="s">
        <v>8970</v>
      </c>
      <c r="G12" t="s">
        <v>8887</v>
      </c>
      <c r="H12" s="87">
        <v>41780</v>
      </c>
      <c r="I12" t="s">
        <v>8971</v>
      </c>
      <c r="K12" s="32"/>
      <c r="M12" s="32"/>
      <c r="O12" s="32">
        <v>99142</v>
      </c>
      <c r="T12" s="32">
        <v>308643</v>
      </c>
      <c r="U12" s="78">
        <f t="shared" si="4"/>
        <v>407785</v>
      </c>
      <c r="V12" s="32">
        <f t="shared" si="5"/>
        <v>99142</v>
      </c>
      <c r="W12" s="79">
        <f t="shared" si="0"/>
        <v>0</v>
      </c>
      <c r="X12" s="79">
        <f t="shared" si="1"/>
        <v>0</v>
      </c>
      <c r="Z12" s="80">
        <f t="shared" si="2"/>
        <v>0.24312321443898133</v>
      </c>
      <c r="AA12" s="80">
        <f t="shared" si="6"/>
        <v>0</v>
      </c>
      <c r="AB12" s="15">
        <f t="shared" si="7"/>
        <v>1</v>
      </c>
      <c r="AC12" s="81">
        <f t="shared" si="8"/>
        <v>0.75687678556101867</v>
      </c>
      <c r="AD12" s="82">
        <f t="shared" si="3"/>
        <v>0</v>
      </c>
      <c r="AE12">
        <f>IFERROR(VLOOKUP($A12,[1]wire!$AV$7:$AY$191,2,FALSE)," ")</f>
        <v>0</v>
      </c>
      <c r="AF12">
        <f>IFERROR(VLOOKUP($A12,[1]wire!$AV$7:$AY$191,3,FALSE)," ")</f>
        <v>0</v>
      </c>
      <c r="AG12">
        <f>IFERROR(VLOOKUP($A12,[1]wire!$AV$7:$AY$191,4,FALSE)," ")</f>
        <v>0</v>
      </c>
    </row>
    <row r="13" spans="1:54" x14ac:dyDescent="0.35">
      <c r="A13" s="124">
        <v>220346</v>
      </c>
      <c r="B13">
        <v>2014</v>
      </c>
      <c r="C13" t="s">
        <v>8968</v>
      </c>
      <c r="D13">
        <v>2013</v>
      </c>
      <c r="E13" s="75" t="s">
        <v>8973</v>
      </c>
      <c r="F13" t="s">
        <v>8970</v>
      </c>
      <c r="G13" t="s">
        <v>8887</v>
      </c>
      <c r="H13" s="87">
        <v>41780</v>
      </c>
      <c r="I13" t="s">
        <v>8971</v>
      </c>
      <c r="K13" s="32">
        <v>101241</v>
      </c>
      <c r="M13" s="32">
        <v>2801</v>
      </c>
      <c r="O13" s="32"/>
      <c r="T13" s="32"/>
      <c r="U13" s="78">
        <f t="shared" si="4"/>
        <v>104042</v>
      </c>
      <c r="V13" s="32">
        <f t="shared" si="5"/>
        <v>101241</v>
      </c>
      <c r="W13" s="79">
        <f t="shared" si="0"/>
        <v>101241</v>
      </c>
      <c r="X13" s="79">
        <f t="shared" si="1"/>
        <v>104042</v>
      </c>
      <c r="Z13" s="80">
        <f t="shared" si="2"/>
        <v>0.97307817996578305</v>
      </c>
      <c r="AA13" s="80">
        <f t="shared" si="6"/>
        <v>1</v>
      </c>
      <c r="AB13" s="15">
        <f t="shared" si="7"/>
        <v>0</v>
      </c>
      <c r="AC13" s="81">
        <f t="shared" si="8"/>
        <v>0</v>
      </c>
      <c r="AD13" s="82">
        <f t="shared" si="3"/>
        <v>1</v>
      </c>
      <c r="AE13">
        <f>IFERROR(VLOOKUP($A13,[1]wire!$AV$7:$AY$191,2,FALSE)," ")</f>
        <v>0</v>
      </c>
      <c r="AF13">
        <f>IFERROR(VLOOKUP($A13,[1]wire!$AV$7:$AY$191,3,FALSE)," ")</f>
        <v>0</v>
      </c>
      <c r="AG13">
        <f>IFERROR(VLOOKUP($A13,[1]wire!$AV$7:$AY$191,4,FALSE)," ")</f>
        <v>0</v>
      </c>
    </row>
    <row r="14" spans="1:54" x14ac:dyDescent="0.35">
      <c r="A14" s="124">
        <v>636738</v>
      </c>
      <c r="B14">
        <v>2014</v>
      </c>
      <c r="C14" t="s">
        <v>8968</v>
      </c>
      <c r="D14">
        <v>2013</v>
      </c>
      <c r="E14" s="75" t="s">
        <v>8973</v>
      </c>
      <c r="F14" t="s">
        <v>8970</v>
      </c>
      <c r="G14" t="s">
        <v>8887</v>
      </c>
      <c r="H14" s="87">
        <v>41796</v>
      </c>
      <c r="I14" t="s">
        <v>8971</v>
      </c>
      <c r="K14" s="32">
        <v>185799</v>
      </c>
      <c r="M14" s="32">
        <v>5352</v>
      </c>
      <c r="O14" s="32"/>
      <c r="T14" s="32"/>
      <c r="U14" s="78">
        <f t="shared" si="4"/>
        <v>191151</v>
      </c>
      <c r="V14" s="32">
        <f t="shared" si="5"/>
        <v>185799</v>
      </c>
      <c r="W14" s="79">
        <f t="shared" si="0"/>
        <v>185799</v>
      </c>
      <c r="X14" s="79">
        <f t="shared" si="1"/>
        <v>191151</v>
      </c>
      <c r="Z14" s="80">
        <f t="shared" si="2"/>
        <v>0.97200119277429886</v>
      </c>
      <c r="AA14" s="80">
        <f t="shared" si="6"/>
        <v>1</v>
      </c>
      <c r="AB14" s="15">
        <f t="shared" si="7"/>
        <v>0</v>
      </c>
      <c r="AC14" s="81">
        <f t="shared" si="8"/>
        <v>0</v>
      </c>
      <c r="AD14" s="82">
        <f t="shared" si="3"/>
        <v>1</v>
      </c>
      <c r="AE14">
        <f>IFERROR(VLOOKUP($A14,[1]wire!$AV$7:$AY$191,2,FALSE)," ")</f>
        <v>0</v>
      </c>
      <c r="AF14">
        <f>IFERROR(VLOOKUP($A14,[1]wire!$AV$7:$AY$191,3,FALSE)," ")</f>
        <v>0</v>
      </c>
      <c r="AG14">
        <f>IFERROR(VLOOKUP($A14,[1]wire!$AV$7:$AY$191,4,FALSE)," ")</f>
        <v>0</v>
      </c>
    </row>
    <row r="15" spans="1:54" x14ac:dyDescent="0.35">
      <c r="A15" s="124">
        <v>636739</v>
      </c>
      <c r="B15">
        <v>2014</v>
      </c>
      <c r="C15" t="s">
        <v>8968</v>
      </c>
      <c r="D15">
        <v>2013</v>
      </c>
      <c r="E15" s="25" t="s">
        <v>8974</v>
      </c>
      <c r="F15" t="s">
        <v>8970</v>
      </c>
      <c r="G15" t="s">
        <v>8887</v>
      </c>
      <c r="H15" s="87">
        <v>41780</v>
      </c>
      <c r="I15" t="s">
        <v>8971</v>
      </c>
      <c r="K15" s="32">
        <v>191711</v>
      </c>
      <c r="M15" s="32">
        <v>9983</v>
      </c>
      <c r="O15" s="32">
        <v>434</v>
      </c>
      <c r="T15" s="32">
        <v>201798</v>
      </c>
      <c r="U15" s="78">
        <f t="shared" si="4"/>
        <v>403926</v>
      </c>
      <c r="V15" s="32">
        <f t="shared" si="5"/>
        <v>192145</v>
      </c>
      <c r="W15" s="79">
        <f t="shared" si="0"/>
        <v>191711</v>
      </c>
      <c r="X15" s="79">
        <f t="shared" si="1"/>
        <v>201694</v>
      </c>
      <c r="Z15" s="80">
        <f t="shared" si="2"/>
        <v>0.47569356763367548</v>
      </c>
      <c r="AA15" s="80">
        <f t="shared" si="6"/>
        <v>4.7138317412799072E-2</v>
      </c>
      <c r="AB15" s="15">
        <f t="shared" si="7"/>
        <v>0.95286168258720094</v>
      </c>
      <c r="AC15" s="81">
        <f t="shared" si="8"/>
        <v>0.49959150933586843</v>
      </c>
      <c r="AD15" s="82">
        <f t="shared" si="3"/>
        <v>0.49933403643241586</v>
      </c>
      <c r="AE15">
        <f>IFERROR(VLOOKUP($A15,[1]wire!$AV$7:$AY$191,2,FALSE)," ")</f>
        <v>0</v>
      </c>
      <c r="AF15">
        <f>IFERROR(VLOOKUP($A15,[1]wire!$AV$7:$AY$191,3,FALSE)," ")</f>
        <v>0</v>
      </c>
      <c r="AG15">
        <f>IFERROR(VLOOKUP($A15,[1]wire!$AV$7:$AY$191,4,FALSE)," ")</f>
        <v>0</v>
      </c>
    </row>
    <row r="16" spans="1:54" x14ac:dyDescent="0.35">
      <c r="A16" s="124">
        <v>220240</v>
      </c>
      <c r="B16">
        <v>2014</v>
      </c>
      <c r="C16" t="s">
        <v>8968</v>
      </c>
      <c r="D16">
        <v>2013</v>
      </c>
      <c r="E16" s="7" t="s">
        <v>8975</v>
      </c>
      <c r="F16" t="s">
        <v>8970</v>
      </c>
      <c r="G16" t="s">
        <v>8887</v>
      </c>
      <c r="H16" s="87">
        <v>41781</v>
      </c>
      <c r="I16" t="s">
        <v>8971</v>
      </c>
      <c r="K16" s="32"/>
      <c r="M16" s="32"/>
      <c r="O16" s="32">
        <v>202383</v>
      </c>
      <c r="T16" s="32">
        <v>110492</v>
      </c>
      <c r="U16" s="78">
        <f t="shared" si="4"/>
        <v>312875</v>
      </c>
      <c r="V16" s="32">
        <f t="shared" si="5"/>
        <v>202383</v>
      </c>
      <c r="W16" s="79">
        <f t="shared" si="0"/>
        <v>0</v>
      </c>
      <c r="X16" s="79">
        <f t="shared" si="1"/>
        <v>0</v>
      </c>
      <c r="Z16" s="80">
        <f t="shared" si="2"/>
        <v>0.64684938074310827</v>
      </c>
      <c r="AA16" s="80">
        <f t="shared" si="6"/>
        <v>0</v>
      </c>
      <c r="AB16" s="15">
        <f t="shared" si="7"/>
        <v>1</v>
      </c>
      <c r="AC16" s="81">
        <f t="shared" si="8"/>
        <v>0.35315061925689173</v>
      </c>
      <c r="AD16" s="82">
        <f t="shared" si="3"/>
        <v>0</v>
      </c>
      <c r="AE16">
        <f>IFERROR(VLOOKUP($A16,[1]wire!$AV$7:$AY$191,2,FALSE)," ")</f>
        <v>0</v>
      </c>
      <c r="AF16">
        <f>IFERROR(VLOOKUP($A16,[1]wire!$AV$7:$AY$191,3,FALSE)," ")</f>
        <v>0</v>
      </c>
      <c r="AG16">
        <f>IFERROR(VLOOKUP($A16,[1]wire!$AV$7:$AY$191,4,FALSE)," ")</f>
        <v>0</v>
      </c>
    </row>
    <row r="17" spans="1:33" x14ac:dyDescent="0.35">
      <c r="A17" s="124">
        <v>220238</v>
      </c>
      <c r="B17">
        <v>2014</v>
      </c>
      <c r="C17" t="s">
        <v>8968</v>
      </c>
      <c r="D17">
        <v>2013</v>
      </c>
      <c r="E17" s="7" t="s">
        <v>8975</v>
      </c>
      <c r="F17" t="s">
        <v>8970</v>
      </c>
      <c r="G17" t="s">
        <v>8887</v>
      </c>
      <c r="H17" s="87">
        <v>41781</v>
      </c>
      <c r="I17" t="s">
        <v>8971</v>
      </c>
      <c r="K17" s="32">
        <v>100911</v>
      </c>
      <c r="M17" s="32">
        <v>1770</v>
      </c>
      <c r="O17" s="32"/>
      <c r="T17" s="32"/>
      <c r="U17" s="78">
        <f t="shared" si="4"/>
        <v>102681</v>
      </c>
      <c r="V17" s="32">
        <f t="shared" si="5"/>
        <v>100911</v>
      </c>
      <c r="W17" s="79">
        <f t="shared" si="0"/>
        <v>100911</v>
      </c>
      <c r="X17" s="79">
        <f t="shared" si="1"/>
        <v>102681</v>
      </c>
      <c r="Z17" s="80">
        <f t="shared" si="2"/>
        <v>0.98276214684313556</v>
      </c>
      <c r="AA17" s="80">
        <f t="shared" si="6"/>
        <v>1</v>
      </c>
      <c r="AB17" s="15">
        <f t="shared" si="7"/>
        <v>0</v>
      </c>
      <c r="AC17" s="81">
        <f t="shared" si="8"/>
        <v>0</v>
      </c>
      <c r="AD17" s="82">
        <f t="shared" si="3"/>
        <v>1</v>
      </c>
      <c r="AE17">
        <f>IFERROR(VLOOKUP($A17,[1]wire!$AV$7:$AY$191,2,FALSE)," ")</f>
        <v>0</v>
      </c>
      <c r="AF17">
        <f>IFERROR(VLOOKUP($A17,[1]wire!$AV$7:$AY$191,3,FALSE)," ")</f>
        <v>0</v>
      </c>
      <c r="AG17">
        <f>IFERROR(VLOOKUP($A17,[1]wire!$AV$7:$AY$191,4,FALSE)," ")</f>
        <v>0</v>
      </c>
    </row>
    <row r="18" spans="1:33" x14ac:dyDescent="0.35">
      <c r="A18" s="124">
        <v>220239</v>
      </c>
      <c r="B18">
        <v>2014</v>
      </c>
      <c r="C18" t="s">
        <v>8968</v>
      </c>
      <c r="D18">
        <v>2013</v>
      </c>
      <c r="E18" t="s">
        <v>8858</v>
      </c>
      <c r="F18" t="s">
        <v>8970</v>
      </c>
      <c r="G18" t="s">
        <v>8887</v>
      </c>
      <c r="H18" s="87">
        <v>41801</v>
      </c>
      <c r="I18" t="s">
        <v>8971</v>
      </c>
      <c r="K18" s="32"/>
      <c r="M18" s="32"/>
      <c r="O18" s="32">
        <v>207537</v>
      </c>
      <c r="T18" s="32">
        <v>215099</v>
      </c>
      <c r="U18" s="78">
        <f t="shared" si="4"/>
        <v>422636</v>
      </c>
      <c r="V18" s="32">
        <f t="shared" si="5"/>
        <v>207537</v>
      </c>
      <c r="W18" s="79">
        <f t="shared" si="0"/>
        <v>0</v>
      </c>
      <c r="X18" s="79">
        <f t="shared" si="1"/>
        <v>0</v>
      </c>
      <c r="Z18" s="80">
        <f t="shared" si="2"/>
        <v>0.49105376730803812</v>
      </c>
      <c r="AA18" s="80">
        <f t="shared" si="6"/>
        <v>0</v>
      </c>
      <c r="AB18" s="15">
        <f t="shared" si="7"/>
        <v>1</v>
      </c>
      <c r="AC18" s="81">
        <f t="shared" si="8"/>
        <v>0.50894623269196193</v>
      </c>
      <c r="AD18" s="82">
        <f t="shared" si="3"/>
        <v>0</v>
      </c>
      <c r="AE18">
        <f>IFERROR(VLOOKUP($A18,[1]wire!$AV$7:$AY$191,2,FALSE)," ")</f>
        <v>0</v>
      </c>
      <c r="AF18">
        <f>IFERROR(VLOOKUP($A18,[1]wire!$AV$7:$AY$191,3,FALSE)," ")</f>
        <v>0</v>
      </c>
      <c r="AG18">
        <f>IFERROR(VLOOKUP($A18,[1]wire!$AV$7:$AY$191,4,FALSE)," ")</f>
        <v>0</v>
      </c>
    </row>
    <row r="19" spans="1:33" x14ac:dyDescent="0.35">
      <c r="A19" s="124">
        <v>220237</v>
      </c>
      <c r="B19">
        <v>2014</v>
      </c>
      <c r="C19" t="s">
        <v>8968</v>
      </c>
      <c r="D19">
        <v>2013</v>
      </c>
      <c r="E19" t="s">
        <v>8858</v>
      </c>
      <c r="F19" t="s">
        <v>8970</v>
      </c>
      <c r="G19" t="s">
        <v>8887</v>
      </c>
      <c r="H19" s="87">
        <v>41801</v>
      </c>
      <c r="I19" t="s">
        <v>8971</v>
      </c>
      <c r="K19" s="32">
        <v>102898</v>
      </c>
      <c r="M19" s="32">
        <v>744</v>
      </c>
      <c r="O19" s="32"/>
      <c r="T19" s="32"/>
      <c r="U19" s="78">
        <f t="shared" si="4"/>
        <v>103642</v>
      </c>
      <c r="V19" s="32">
        <f t="shared" si="5"/>
        <v>102898</v>
      </c>
      <c r="W19" s="79">
        <f t="shared" si="0"/>
        <v>102898</v>
      </c>
      <c r="X19" s="79">
        <f t="shared" si="1"/>
        <v>103642</v>
      </c>
      <c r="Z19" s="80">
        <f t="shared" si="2"/>
        <v>0.99282144304432562</v>
      </c>
      <c r="AA19" s="80">
        <f t="shared" si="6"/>
        <v>1</v>
      </c>
      <c r="AB19" s="15">
        <f t="shared" si="7"/>
        <v>0</v>
      </c>
      <c r="AC19" s="81">
        <f t="shared" si="8"/>
        <v>0</v>
      </c>
      <c r="AD19" s="82">
        <f t="shared" si="3"/>
        <v>1</v>
      </c>
      <c r="AE19">
        <f>IFERROR(VLOOKUP($A19,[1]wire!$AV$7:$AY$191,2,FALSE)," ")</f>
        <v>0</v>
      </c>
      <c r="AF19">
        <f>IFERROR(VLOOKUP($A19,[1]wire!$AV$7:$AY$191,3,FALSE)," ")</f>
        <v>0</v>
      </c>
      <c r="AG19">
        <f>IFERROR(VLOOKUP($A19,[1]wire!$AV$7:$AY$191,4,FALSE)," ")</f>
        <v>0</v>
      </c>
    </row>
    <row r="20" spans="1:33" x14ac:dyDescent="0.35">
      <c r="A20" s="124">
        <v>220235</v>
      </c>
      <c r="B20">
        <v>2014</v>
      </c>
      <c r="C20" t="s">
        <v>8968</v>
      </c>
      <c r="D20">
        <v>2013</v>
      </c>
      <c r="E20" t="s">
        <v>8976</v>
      </c>
      <c r="F20" t="s">
        <v>8970</v>
      </c>
      <c r="G20" t="s">
        <v>8887</v>
      </c>
      <c r="H20" s="87">
        <v>41800</v>
      </c>
      <c r="I20" t="s">
        <v>8971</v>
      </c>
      <c r="K20" s="32"/>
      <c r="M20" s="32"/>
      <c r="O20" s="32">
        <v>99344</v>
      </c>
      <c r="T20" s="32">
        <v>50375</v>
      </c>
      <c r="U20" s="78">
        <f t="shared" si="4"/>
        <v>149719</v>
      </c>
      <c r="V20" s="32">
        <f t="shared" si="5"/>
        <v>99344</v>
      </c>
      <c r="W20" s="79">
        <f t="shared" si="0"/>
        <v>0</v>
      </c>
      <c r="X20" s="79">
        <f t="shared" si="1"/>
        <v>0</v>
      </c>
      <c r="Z20" s="80">
        <f t="shared" si="2"/>
        <v>0.66353635811086098</v>
      </c>
      <c r="AA20" s="80">
        <f t="shared" si="6"/>
        <v>0</v>
      </c>
      <c r="AB20" s="15">
        <f t="shared" si="7"/>
        <v>1</v>
      </c>
      <c r="AC20" s="81">
        <f t="shared" si="8"/>
        <v>0.33646364188913896</v>
      </c>
      <c r="AD20" s="82">
        <f t="shared" si="3"/>
        <v>0</v>
      </c>
      <c r="AE20">
        <f>IFERROR(VLOOKUP($A20,[1]wire!$AV$7:$AY$191,2,FALSE)," ")</f>
        <v>0</v>
      </c>
      <c r="AF20">
        <f>IFERROR(VLOOKUP($A20,[1]wire!$AV$7:$AY$191,3,FALSE)," ")</f>
        <v>0</v>
      </c>
      <c r="AG20">
        <f>IFERROR(VLOOKUP($A20,[1]wire!$AV$7:$AY$191,4,FALSE)," ")</f>
        <v>0</v>
      </c>
    </row>
    <row r="21" spans="1:33" x14ac:dyDescent="0.35">
      <c r="A21" s="124">
        <v>220233</v>
      </c>
      <c r="B21">
        <v>2014</v>
      </c>
      <c r="C21" t="s">
        <v>8968</v>
      </c>
      <c r="D21">
        <v>2013</v>
      </c>
      <c r="E21" t="s">
        <v>8976</v>
      </c>
      <c r="F21" t="s">
        <v>8970</v>
      </c>
      <c r="G21" t="s">
        <v>8887</v>
      </c>
      <c r="H21" s="87">
        <v>41800</v>
      </c>
      <c r="I21" t="s">
        <v>8971</v>
      </c>
      <c r="K21" s="32">
        <v>102430</v>
      </c>
      <c r="M21" s="32">
        <v>740</v>
      </c>
      <c r="O21" s="32"/>
      <c r="T21" s="32"/>
      <c r="U21" s="78">
        <f t="shared" si="4"/>
        <v>103170</v>
      </c>
      <c r="V21" s="32">
        <f t="shared" si="5"/>
        <v>102430</v>
      </c>
      <c r="W21" s="79">
        <f t="shared" si="0"/>
        <v>102430</v>
      </c>
      <c r="X21" s="79">
        <f t="shared" si="1"/>
        <v>103170</v>
      </c>
      <c r="Z21" s="80">
        <f t="shared" si="2"/>
        <v>0.99282737229814866</v>
      </c>
      <c r="AA21" s="80">
        <f t="shared" si="6"/>
        <v>1</v>
      </c>
      <c r="AB21" s="15">
        <f t="shared" si="7"/>
        <v>0</v>
      </c>
      <c r="AC21" s="81">
        <f t="shared" si="8"/>
        <v>0</v>
      </c>
      <c r="AD21" s="82">
        <f t="shared" si="3"/>
        <v>1</v>
      </c>
      <c r="AE21">
        <f>IFERROR(VLOOKUP($A21,[1]wire!$AV$7:$AY$191,2,FALSE)," ")</f>
        <v>0</v>
      </c>
      <c r="AF21">
        <f>IFERROR(VLOOKUP($A21,[1]wire!$AV$7:$AY$191,3,FALSE)," ")</f>
        <v>0</v>
      </c>
      <c r="AG21">
        <f>IFERROR(VLOOKUP($A21,[1]wire!$AV$7:$AY$191,4,FALSE)," ")</f>
        <v>0</v>
      </c>
    </row>
    <row r="22" spans="1:33" x14ac:dyDescent="0.35">
      <c r="A22" s="124">
        <v>220236</v>
      </c>
      <c r="B22">
        <v>2014</v>
      </c>
      <c r="C22" t="s">
        <v>8968</v>
      </c>
      <c r="D22">
        <v>2013</v>
      </c>
      <c r="E22" t="s">
        <v>8977</v>
      </c>
      <c r="F22" t="s">
        <v>8970</v>
      </c>
      <c r="G22" t="s">
        <v>8887</v>
      </c>
      <c r="H22" s="87">
        <v>41800</v>
      </c>
      <c r="I22" t="s">
        <v>8971</v>
      </c>
      <c r="K22" s="32"/>
      <c r="M22" s="32"/>
      <c r="O22" s="32">
        <v>103285</v>
      </c>
      <c r="T22" s="32">
        <v>50399</v>
      </c>
      <c r="U22" s="78">
        <f t="shared" si="4"/>
        <v>153684</v>
      </c>
      <c r="V22" s="32">
        <f t="shared" si="5"/>
        <v>103285</v>
      </c>
      <c r="W22" s="79">
        <f t="shared" si="0"/>
        <v>0</v>
      </c>
      <c r="X22" s="79">
        <f t="shared" si="1"/>
        <v>0</v>
      </c>
      <c r="Z22" s="80">
        <f t="shared" si="2"/>
        <v>0.67206085213815359</v>
      </c>
      <c r="AA22" s="80">
        <f t="shared" si="6"/>
        <v>0</v>
      </c>
      <c r="AB22" s="15">
        <f t="shared" si="7"/>
        <v>1</v>
      </c>
      <c r="AC22" s="81">
        <f t="shared" si="8"/>
        <v>0.32793914786184636</v>
      </c>
      <c r="AD22" s="82">
        <f t="shared" si="3"/>
        <v>0</v>
      </c>
      <c r="AE22">
        <f>IFERROR(VLOOKUP($A22,[1]wire!$AV$7:$AY$191,2,FALSE)," ")</f>
        <v>0</v>
      </c>
      <c r="AF22">
        <f>IFERROR(VLOOKUP($A22,[1]wire!$AV$7:$AY$191,3,FALSE)," ")</f>
        <v>0</v>
      </c>
      <c r="AG22">
        <f>IFERROR(VLOOKUP($A22,[1]wire!$AV$7:$AY$191,4,FALSE)," ")</f>
        <v>0</v>
      </c>
    </row>
    <row r="23" spans="1:33" x14ac:dyDescent="0.35">
      <c r="A23" s="124">
        <v>220234</v>
      </c>
      <c r="B23">
        <v>2014</v>
      </c>
      <c r="C23" t="s">
        <v>8968</v>
      </c>
      <c r="D23">
        <v>2013</v>
      </c>
      <c r="E23" t="s">
        <v>8977</v>
      </c>
      <c r="F23" t="s">
        <v>8970</v>
      </c>
      <c r="G23" t="s">
        <v>8887</v>
      </c>
      <c r="H23" s="87">
        <v>41800</v>
      </c>
      <c r="I23" t="s">
        <v>8971</v>
      </c>
      <c r="K23" s="32">
        <v>100870</v>
      </c>
      <c r="M23" s="32">
        <v>729</v>
      </c>
      <c r="O23" s="32"/>
      <c r="T23" s="32"/>
      <c r="U23" s="78">
        <f t="shared" si="4"/>
        <v>101599</v>
      </c>
      <c r="V23" s="32">
        <f t="shared" si="5"/>
        <v>100870</v>
      </c>
      <c r="W23" s="79">
        <f t="shared" si="0"/>
        <v>100870</v>
      </c>
      <c r="X23" s="79">
        <f t="shared" si="1"/>
        <v>101599</v>
      </c>
      <c r="Z23" s="80">
        <f t="shared" si="2"/>
        <v>0.99282473252689496</v>
      </c>
      <c r="AA23" s="80">
        <f t="shared" si="6"/>
        <v>1</v>
      </c>
      <c r="AB23" s="15">
        <f t="shared" si="7"/>
        <v>0</v>
      </c>
      <c r="AC23" s="81">
        <f t="shared" si="8"/>
        <v>0</v>
      </c>
      <c r="AD23" s="82">
        <f t="shared" si="3"/>
        <v>1</v>
      </c>
      <c r="AE23">
        <f>IFERROR(VLOOKUP($A23,[1]wire!$AV$7:$AY$191,2,FALSE)," ")</f>
        <v>0</v>
      </c>
      <c r="AF23">
        <f>IFERROR(VLOOKUP($A23,[1]wire!$AV$7:$AY$191,3,FALSE)," ")</f>
        <v>0</v>
      </c>
      <c r="AG23">
        <f>IFERROR(VLOOKUP($A23,[1]wire!$AV$7:$AY$191,4,FALSE)," ")</f>
        <v>0</v>
      </c>
    </row>
    <row r="24" spans="1:33" x14ac:dyDescent="0.35">
      <c r="A24" s="124">
        <v>90818</v>
      </c>
      <c r="B24">
        <v>2014</v>
      </c>
      <c r="C24" t="s">
        <v>8968</v>
      </c>
      <c r="D24">
        <v>2013</v>
      </c>
      <c r="E24" s="75" t="s">
        <v>8978</v>
      </c>
      <c r="F24" t="s">
        <v>8970</v>
      </c>
      <c r="G24" t="s">
        <v>8887</v>
      </c>
      <c r="H24" s="87" t="s">
        <v>8979</v>
      </c>
      <c r="I24" t="s">
        <v>8971</v>
      </c>
      <c r="K24" s="32">
        <v>191092</v>
      </c>
      <c r="M24" s="32">
        <v>717974</v>
      </c>
      <c r="O24" s="32">
        <v>525</v>
      </c>
      <c r="T24" s="32">
        <v>2023</v>
      </c>
      <c r="U24" s="78">
        <f t="shared" si="4"/>
        <v>911614</v>
      </c>
      <c r="V24" s="32">
        <f t="shared" si="5"/>
        <v>191617</v>
      </c>
      <c r="W24" s="79">
        <f t="shared" si="0"/>
        <v>191092</v>
      </c>
      <c r="X24" s="79">
        <f t="shared" si="1"/>
        <v>909066</v>
      </c>
      <c r="Z24" s="80">
        <f t="shared" si="2"/>
        <v>0.21019532389805334</v>
      </c>
      <c r="AA24" s="80">
        <f t="shared" si="6"/>
        <v>0.99719026607055306</v>
      </c>
      <c r="AB24" s="15">
        <f t="shared" si="7"/>
        <v>2.8097339294469448E-3</v>
      </c>
      <c r="AC24" s="81">
        <f t="shared" si="8"/>
        <v>2.2191409960794811E-3</v>
      </c>
      <c r="AD24" s="82">
        <f t="shared" si="3"/>
        <v>0.99720495736133929</v>
      </c>
      <c r="AE24">
        <f>IFERROR(VLOOKUP($A24,[1]wire!$AV$7:$AY$191,2,FALSE)," ")</f>
        <v>0</v>
      </c>
      <c r="AF24">
        <f>IFERROR(VLOOKUP($A24,[1]wire!$AV$7:$AY$191,3,FALSE)," ")</f>
        <v>0</v>
      </c>
      <c r="AG24">
        <f>IFERROR(VLOOKUP($A24,[1]wire!$AV$7:$AY$191,4,FALSE)," ")</f>
        <v>0</v>
      </c>
    </row>
    <row r="25" spans="1:33" x14ac:dyDescent="0.35">
      <c r="A25" s="125">
        <v>220344</v>
      </c>
      <c r="B25">
        <v>2014</v>
      </c>
      <c r="C25" t="s">
        <v>8968</v>
      </c>
      <c r="D25">
        <v>2013</v>
      </c>
      <c r="E25" t="s">
        <v>8980</v>
      </c>
      <c r="F25" t="s">
        <v>8970</v>
      </c>
      <c r="G25" t="s">
        <v>8887</v>
      </c>
      <c r="I25" s="1" t="s">
        <v>8971</v>
      </c>
      <c r="O25" s="32">
        <v>99455</v>
      </c>
      <c r="T25">
        <v>1892</v>
      </c>
      <c r="U25" s="78">
        <f t="shared" si="4"/>
        <v>101347</v>
      </c>
      <c r="V25" s="32">
        <f t="shared" si="5"/>
        <v>99455</v>
      </c>
      <c r="W25" s="79">
        <f t="shared" si="0"/>
        <v>0</v>
      </c>
      <c r="X25" s="79">
        <f t="shared" si="1"/>
        <v>0</v>
      </c>
      <c r="Z25" s="80">
        <f t="shared" si="2"/>
        <v>0.98133146516423775</v>
      </c>
      <c r="AA25" s="80">
        <f t="shared" si="6"/>
        <v>0</v>
      </c>
      <c r="AB25" s="15">
        <f t="shared" si="7"/>
        <v>1</v>
      </c>
      <c r="AC25" s="81">
        <f t="shared" si="8"/>
        <v>1.8668534835762283E-2</v>
      </c>
      <c r="AD25" s="82">
        <f t="shared" si="3"/>
        <v>0</v>
      </c>
      <c r="AE25">
        <f>IFERROR(VLOOKUP($A25,[1]wire!$AV$7:$AY$191,2,FALSE)," ")</f>
        <v>0</v>
      </c>
      <c r="AF25">
        <f>IFERROR(VLOOKUP($A25,[1]wire!$AV$7:$AY$191,3,FALSE)," ")</f>
        <v>0</v>
      </c>
      <c r="AG25">
        <f>IFERROR(VLOOKUP($A25,[1]wire!$AV$7:$AY$191,4,FALSE)," ")</f>
        <v>0</v>
      </c>
    </row>
    <row r="26" spans="1:33" x14ac:dyDescent="0.35">
      <c r="A26" s="125">
        <v>220348</v>
      </c>
      <c r="B26">
        <v>2015</v>
      </c>
      <c r="C26" t="s">
        <v>8981</v>
      </c>
      <c r="D26">
        <v>2013</v>
      </c>
      <c r="E26" s="75" t="s">
        <v>8972</v>
      </c>
      <c r="F26" t="s">
        <v>8970</v>
      </c>
      <c r="G26" t="s">
        <v>8887</v>
      </c>
      <c r="I26" s="1" t="s">
        <v>8971</v>
      </c>
      <c r="O26" s="32">
        <v>81558</v>
      </c>
      <c r="T26">
        <v>808</v>
      </c>
      <c r="U26" s="78">
        <f t="shared" si="4"/>
        <v>82366</v>
      </c>
      <c r="V26" s="32">
        <f t="shared" si="5"/>
        <v>81558</v>
      </c>
      <c r="W26" s="79">
        <f t="shared" si="0"/>
        <v>0</v>
      </c>
      <c r="X26" s="79">
        <f t="shared" si="1"/>
        <v>0</v>
      </c>
      <c r="Z26" s="80">
        <f t="shared" si="2"/>
        <v>0.9901901269941481</v>
      </c>
      <c r="AA26" s="80">
        <f t="shared" si="6"/>
        <v>0</v>
      </c>
      <c r="AB26" s="15">
        <f t="shared" si="7"/>
        <v>1</v>
      </c>
      <c r="AC26" s="81">
        <f t="shared" si="8"/>
        <v>9.8098730058519285E-3</v>
      </c>
      <c r="AD26" s="82">
        <f t="shared" si="3"/>
        <v>0</v>
      </c>
      <c r="AE26">
        <f>IFERROR(VLOOKUP($A26,[1]wire!$AV$7:$AY$191,2,FALSE)," ")</f>
        <v>0</v>
      </c>
      <c r="AF26">
        <f>IFERROR(VLOOKUP($A26,[1]wire!$AV$7:$AY$191,3,FALSE)," ")</f>
        <v>0</v>
      </c>
      <c r="AG26">
        <f>IFERROR(VLOOKUP($A26,[1]wire!$AV$7:$AY$191,4,FALSE)," ")</f>
        <v>0</v>
      </c>
    </row>
    <row r="27" spans="1:33" x14ac:dyDescent="0.35">
      <c r="A27" s="125">
        <v>220351</v>
      </c>
      <c r="B27">
        <v>2015</v>
      </c>
      <c r="C27" t="s">
        <v>8981</v>
      </c>
      <c r="D27">
        <v>2013</v>
      </c>
      <c r="E27" s="75" t="s">
        <v>8972</v>
      </c>
      <c r="F27" t="s">
        <v>8970</v>
      </c>
      <c r="G27" t="s">
        <v>8887</v>
      </c>
      <c r="I27" s="1" t="s">
        <v>8971</v>
      </c>
      <c r="K27">
        <v>72369</v>
      </c>
      <c r="M27">
        <v>145</v>
      </c>
      <c r="U27" s="78">
        <f t="shared" si="4"/>
        <v>72514</v>
      </c>
      <c r="V27" s="32">
        <f t="shared" si="5"/>
        <v>72369</v>
      </c>
      <c r="W27" s="79">
        <f t="shared" si="0"/>
        <v>72369</v>
      </c>
      <c r="X27" s="79">
        <f t="shared" si="1"/>
        <v>72514</v>
      </c>
      <c r="Z27" s="80">
        <f t="shared" si="2"/>
        <v>0.99800038613233311</v>
      </c>
      <c r="AA27" s="80">
        <f t="shared" si="6"/>
        <v>1</v>
      </c>
      <c r="AB27" s="15">
        <f t="shared" si="7"/>
        <v>0</v>
      </c>
      <c r="AC27" s="81">
        <f t="shared" si="8"/>
        <v>0</v>
      </c>
      <c r="AD27" s="82">
        <f t="shared" si="3"/>
        <v>1</v>
      </c>
      <c r="AE27">
        <f>IFERROR(VLOOKUP($A27,[1]wire!$AV$7:$AY$191,2,FALSE)," ")</f>
        <v>0</v>
      </c>
      <c r="AF27">
        <f>IFERROR(VLOOKUP($A27,[1]wire!$AV$7:$AY$191,3,FALSE)," ")</f>
        <v>0</v>
      </c>
      <c r="AG27">
        <f>IFERROR(VLOOKUP($A27,[1]wire!$AV$7:$AY$191,4,FALSE)," ")</f>
        <v>0</v>
      </c>
    </row>
    <row r="28" spans="1:33" x14ac:dyDescent="0.35">
      <c r="A28" s="125">
        <v>220350</v>
      </c>
      <c r="B28">
        <v>2015</v>
      </c>
      <c r="C28" t="s">
        <v>8981</v>
      </c>
      <c r="D28">
        <v>2013</v>
      </c>
      <c r="E28" s="75" t="s">
        <v>8973</v>
      </c>
      <c r="F28" t="s">
        <v>8970</v>
      </c>
      <c r="G28" t="s">
        <v>8887</v>
      </c>
      <c r="I28" s="1" t="s">
        <v>8971</v>
      </c>
      <c r="O28" s="32">
        <v>80656</v>
      </c>
      <c r="T28">
        <v>324</v>
      </c>
      <c r="U28" s="78">
        <f t="shared" si="4"/>
        <v>80980</v>
      </c>
      <c r="V28" s="32">
        <f t="shared" si="5"/>
        <v>80656</v>
      </c>
      <c r="W28" s="79">
        <f t="shared" si="0"/>
        <v>0</v>
      </c>
      <c r="X28" s="79">
        <f t="shared" si="1"/>
        <v>0</v>
      </c>
      <c r="Z28" s="80">
        <f t="shared" si="2"/>
        <v>0.99599901210175357</v>
      </c>
      <c r="AA28" s="80">
        <f t="shared" si="6"/>
        <v>0</v>
      </c>
      <c r="AB28" s="15">
        <f t="shared" si="7"/>
        <v>1</v>
      </c>
      <c r="AC28" s="81">
        <f t="shared" si="8"/>
        <v>4.0009878982464808E-3</v>
      </c>
      <c r="AD28" s="82">
        <f t="shared" si="3"/>
        <v>0</v>
      </c>
      <c r="AE28">
        <f>IFERROR(VLOOKUP($A28,[1]wire!$AV$7:$AY$191,2,FALSE)," ")</f>
        <v>0</v>
      </c>
      <c r="AF28">
        <f>IFERROR(VLOOKUP($A28,[1]wire!$AV$7:$AY$191,3,FALSE)," ")</f>
        <v>0</v>
      </c>
      <c r="AG28">
        <f>IFERROR(VLOOKUP($A28,[1]wire!$AV$7:$AY$191,4,FALSE)," ")</f>
        <v>0</v>
      </c>
    </row>
    <row r="29" spans="1:33" x14ac:dyDescent="0.35">
      <c r="A29" s="125">
        <v>220353</v>
      </c>
      <c r="B29">
        <v>2015</v>
      </c>
      <c r="C29" t="s">
        <v>8981</v>
      </c>
      <c r="D29">
        <v>2013</v>
      </c>
      <c r="E29" s="75" t="s">
        <v>8973</v>
      </c>
      <c r="F29" t="s">
        <v>8970</v>
      </c>
      <c r="G29" t="s">
        <v>8887</v>
      </c>
      <c r="I29" s="1" t="s">
        <v>8971</v>
      </c>
      <c r="K29">
        <v>72145</v>
      </c>
      <c r="U29" s="78">
        <f t="shared" si="4"/>
        <v>72145</v>
      </c>
      <c r="V29" s="32">
        <f t="shared" si="5"/>
        <v>72145</v>
      </c>
      <c r="W29" s="79">
        <f t="shared" si="0"/>
        <v>72145</v>
      </c>
      <c r="X29" s="79">
        <f t="shared" si="1"/>
        <v>72145</v>
      </c>
      <c r="Z29" s="80">
        <f t="shared" si="2"/>
        <v>1</v>
      </c>
      <c r="AA29" s="80">
        <f t="shared" si="6"/>
        <v>0</v>
      </c>
      <c r="AB29" s="15">
        <f t="shared" si="7"/>
        <v>1</v>
      </c>
      <c r="AC29" s="81">
        <f t="shared" si="8"/>
        <v>0</v>
      </c>
      <c r="AD29" s="82">
        <f t="shared" si="3"/>
        <v>1</v>
      </c>
      <c r="AE29">
        <f>IFERROR(VLOOKUP($A29,[1]wire!$AV$7:$AY$191,2,FALSE)," ")</f>
        <v>0</v>
      </c>
      <c r="AF29">
        <f>IFERROR(VLOOKUP($A29,[1]wire!$AV$7:$AY$191,3,FALSE)," ")</f>
        <v>0</v>
      </c>
      <c r="AG29">
        <f>IFERROR(VLOOKUP($A29,[1]wire!$AV$7:$AY$191,4,FALSE)," ")</f>
        <v>0</v>
      </c>
    </row>
    <row r="30" spans="1:33" x14ac:dyDescent="0.35">
      <c r="A30" s="125">
        <v>636740</v>
      </c>
      <c r="B30">
        <v>2015</v>
      </c>
      <c r="C30" t="s">
        <v>8981</v>
      </c>
      <c r="D30">
        <v>2013</v>
      </c>
      <c r="E30" s="7" t="s">
        <v>8969</v>
      </c>
      <c r="F30" t="s">
        <v>8970</v>
      </c>
      <c r="G30" s="7" t="s">
        <v>8886</v>
      </c>
      <c r="I30" s="1" t="s">
        <v>8971</v>
      </c>
      <c r="O30" s="32">
        <v>221507</v>
      </c>
      <c r="T30">
        <v>3419</v>
      </c>
      <c r="U30" s="78">
        <f t="shared" si="4"/>
        <v>224926</v>
      </c>
      <c r="V30" s="32">
        <f t="shared" si="5"/>
        <v>221507</v>
      </c>
      <c r="W30" s="79">
        <f t="shared" si="0"/>
        <v>0</v>
      </c>
      <c r="X30" s="79">
        <f t="shared" si="1"/>
        <v>0</v>
      </c>
      <c r="Z30" s="80">
        <f t="shared" si="2"/>
        <v>0.98479944515084961</v>
      </c>
      <c r="AA30" s="80">
        <f t="shared" si="6"/>
        <v>0</v>
      </c>
      <c r="AB30" s="15">
        <f t="shared" si="7"/>
        <v>1</v>
      </c>
      <c r="AC30" s="81">
        <f t="shared" si="8"/>
        <v>1.5200554849150387E-2</v>
      </c>
      <c r="AD30" s="82">
        <f t="shared" si="3"/>
        <v>0</v>
      </c>
      <c r="AE30">
        <f>IFERROR(VLOOKUP($A30,[1]wire!$AV$7:$AY$191,2,FALSE)," ")</f>
        <v>0</v>
      </c>
      <c r="AF30">
        <f>IFERROR(VLOOKUP($A30,[1]wire!$AV$7:$AY$191,3,FALSE)," ")</f>
        <v>0</v>
      </c>
      <c r="AG30">
        <f>IFERROR(VLOOKUP($A30,[1]wire!$AV$7:$AY$191,4,FALSE)," ")</f>
        <v>0</v>
      </c>
    </row>
    <row r="31" spans="1:33" x14ac:dyDescent="0.35">
      <c r="A31" s="125">
        <v>636741</v>
      </c>
      <c r="B31">
        <v>2015</v>
      </c>
      <c r="C31" t="s">
        <v>8981</v>
      </c>
      <c r="D31">
        <v>2013</v>
      </c>
      <c r="E31" s="7" t="s">
        <v>8969</v>
      </c>
      <c r="F31" t="s">
        <v>8970</v>
      </c>
      <c r="G31" s="7" t="s">
        <v>8886</v>
      </c>
      <c r="I31" s="1" t="s">
        <v>8971</v>
      </c>
      <c r="K31">
        <v>218428</v>
      </c>
      <c r="M31">
        <v>7267</v>
      </c>
      <c r="O31">
        <v>1695</v>
      </c>
      <c r="T31">
        <v>56</v>
      </c>
      <c r="U31" s="78">
        <f t="shared" si="4"/>
        <v>227446</v>
      </c>
      <c r="V31" s="32">
        <f t="shared" si="5"/>
        <v>220123</v>
      </c>
      <c r="W31" s="79">
        <f t="shared" si="0"/>
        <v>218428</v>
      </c>
      <c r="X31" s="79">
        <f t="shared" si="1"/>
        <v>225695</v>
      </c>
      <c r="Z31" s="80">
        <f t="shared" si="2"/>
        <v>0.96780334672845425</v>
      </c>
      <c r="AA31" s="80">
        <f t="shared" si="6"/>
        <v>0.99235286084937868</v>
      </c>
      <c r="AB31" s="15">
        <f t="shared" si="7"/>
        <v>7.6471391506213182E-3</v>
      </c>
      <c r="AC31" s="81">
        <f t="shared" si="8"/>
        <v>2.4621228775181803E-4</v>
      </c>
      <c r="AD31" s="82">
        <f t="shared" si="3"/>
        <v>0.99230146935976016</v>
      </c>
      <c r="AE31">
        <f>IFERROR(VLOOKUP($A31,[1]wire!$AV$7:$AY$191,2,FALSE)," ")</f>
        <v>0</v>
      </c>
      <c r="AF31">
        <f>IFERROR(VLOOKUP($A31,[1]wire!$AV$7:$AY$191,3,FALSE)," ")</f>
        <v>0</v>
      </c>
      <c r="AG31">
        <f>IFERROR(VLOOKUP($A31,[1]wire!$AV$7:$AY$191,4,FALSE)," ")</f>
        <v>0</v>
      </c>
    </row>
    <row r="32" spans="1:33" x14ac:dyDescent="0.35">
      <c r="A32" s="125">
        <v>220349</v>
      </c>
      <c r="B32">
        <v>2015</v>
      </c>
      <c r="C32" t="s">
        <v>8981</v>
      </c>
      <c r="D32">
        <v>2013</v>
      </c>
      <c r="E32" t="s">
        <v>8980</v>
      </c>
      <c r="F32" t="s">
        <v>8970</v>
      </c>
      <c r="G32" t="s">
        <v>8887</v>
      </c>
      <c r="I32" s="1" t="s">
        <v>8971</v>
      </c>
      <c r="O32" s="32">
        <v>82413</v>
      </c>
      <c r="T32">
        <v>324</v>
      </c>
      <c r="U32" s="78">
        <f t="shared" si="4"/>
        <v>82737</v>
      </c>
      <c r="V32" s="32">
        <f t="shared" si="5"/>
        <v>82413</v>
      </c>
      <c r="W32" s="79">
        <f t="shared" si="0"/>
        <v>0</v>
      </c>
      <c r="X32" s="79">
        <f t="shared" si="1"/>
        <v>0</v>
      </c>
      <c r="Z32" s="80">
        <f t="shared" si="2"/>
        <v>0.99608397693897532</v>
      </c>
      <c r="AA32" s="80">
        <f t="shared" si="6"/>
        <v>0</v>
      </c>
      <c r="AB32" s="15">
        <f t="shared" si="7"/>
        <v>1</v>
      </c>
      <c r="AC32" s="81">
        <f t="shared" si="8"/>
        <v>3.9160230610246925E-3</v>
      </c>
      <c r="AD32" s="82">
        <f t="shared" si="3"/>
        <v>0</v>
      </c>
      <c r="AE32">
        <f>IFERROR(VLOOKUP($A32,[1]wire!$AV$7:$AY$191,2,FALSE)," ")</f>
        <v>0</v>
      </c>
      <c r="AF32">
        <f>IFERROR(VLOOKUP($A32,[1]wire!$AV$7:$AY$191,3,FALSE)," ")</f>
        <v>0</v>
      </c>
      <c r="AG32">
        <f>IFERROR(VLOOKUP($A32,[1]wire!$AV$7:$AY$191,4,FALSE)," ")</f>
        <v>0</v>
      </c>
    </row>
    <row r="33" spans="1:33" x14ac:dyDescent="0.35">
      <c r="A33" s="125">
        <v>220352</v>
      </c>
      <c r="B33">
        <v>2015</v>
      </c>
      <c r="C33" t="s">
        <v>8981</v>
      </c>
      <c r="D33">
        <v>2013</v>
      </c>
      <c r="E33" t="s">
        <v>8980</v>
      </c>
      <c r="F33" t="s">
        <v>8970</v>
      </c>
      <c r="G33" t="s">
        <v>8887</v>
      </c>
      <c r="I33" s="1" t="s">
        <v>8971</v>
      </c>
      <c r="K33">
        <v>72595</v>
      </c>
      <c r="M33">
        <v>144</v>
      </c>
      <c r="U33" s="78">
        <f t="shared" si="4"/>
        <v>72739</v>
      </c>
      <c r="V33" s="32">
        <f t="shared" si="5"/>
        <v>72595</v>
      </c>
      <c r="W33" s="79">
        <f t="shared" si="0"/>
        <v>72595</v>
      </c>
      <c r="X33" s="79">
        <f t="shared" si="1"/>
        <v>72739</v>
      </c>
      <c r="Z33" s="80">
        <f t="shared" si="2"/>
        <v>0.99802031922352519</v>
      </c>
      <c r="AA33" s="80">
        <f t="shared" si="6"/>
        <v>1</v>
      </c>
      <c r="AB33" s="15">
        <f t="shared" si="7"/>
        <v>0</v>
      </c>
      <c r="AC33" s="81">
        <f t="shared" si="8"/>
        <v>0</v>
      </c>
      <c r="AD33" s="82">
        <f t="shared" si="3"/>
        <v>1</v>
      </c>
      <c r="AE33">
        <f>IFERROR(VLOOKUP($A33,[1]wire!$AV$7:$AY$191,2,FALSE)," ")</f>
        <v>0</v>
      </c>
      <c r="AF33">
        <f>IFERROR(VLOOKUP($A33,[1]wire!$AV$7:$AY$191,3,FALSE)," ")</f>
        <v>0</v>
      </c>
      <c r="AG33">
        <f>IFERROR(VLOOKUP($A33,[1]wire!$AV$7:$AY$191,4,FALSE)," ")</f>
        <v>0</v>
      </c>
    </row>
    <row r="34" spans="1:33" x14ac:dyDescent="0.35">
      <c r="A34" s="125">
        <v>90585</v>
      </c>
      <c r="B34">
        <v>2012</v>
      </c>
      <c r="C34" t="s">
        <v>8968</v>
      </c>
      <c r="D34">
        <v>2011</v>
      </c>
      <c r="E34" t="s">
        <v>8982</v>
      </c>
      <c r="G34" s="7" t="s">
        <v>8886</v>
      </c>
      <c r="I34" s="1" t="s">
        <v>8983</v>
      </c>
      <c r="K34">
        <v>154611</v>
      </c>
      <c r="M34">
        <v>3640</v>
      </c>
      <c r="T34">
        <v>4169</v>
      </c>
      <c r="U34" s="78">
        <f t="shared" si="4"/>
        <v>162420</v>
      </c>
      <c r="V34" s="32">
        <f t="shared" si="5"/>
        <v>154611</v>
      </c>
      <c r="W34" s="79">
        <f t="shared" si="0"/>
        <v>154611</v>
      </c>
      <c r="X34" s="79">
        <f t="shared" si="1"/>
        <v>158251</v>
      </c>
      <c r="Z34" s="80">
        <f t="shared" si="2"/>
        <v>0.95192094569634278</v>
      </c>
      <c r="AA34" s="80">
        <f t="shared" si="6"/>
        <v>0.46612882571391984</v>
      </c>
      <c r="AB34" s="15">
        <f t="shared" si="7"/>
        <v>0.53387117428608022</v>
      </c>
      <c r="AC34" s="81">
        <f t="shared" si="8"/>
        <v>2.5668021179657677E-2</v>
      </c>
      <c r="AD34" s="82">
        <f t="shared" si="3"/>
        <v>0.97433197882034228</v>
      </c>
      <c r="AE34" s="62"/>
      <c r="AF34" s="62"/>
      <c r="AG34" s="62"/>
    </row>
    <row r="35" spans="1:33" x14ac:dyDescent="0.35">
      <c r="A35" s="18">
        <v>90817</v>
      </c>
      <c r="B35">
        <v>2014</v>
      </c>
      <c r="C35" t="s">
        <v>8981</v>
      </c>
      <c r="D35">
        <v>2013</v>
      </c>
      <c r="E35" t="s">
        <v>8982</v>
      </c>
      <c r="G35" s="7" t="s">
        <v>8886</v>
      </c>
      <c r="I35" s="1" t="s">
        <v>8983</v>
      </c>
      <c r="K35">
        <v>163114</v>
      </c>
      <c r="M35">
        <v>1561</v>
      </c>
      <c r="O35">
        <v>0</v>
      </c>
      <c r="T35">
        <v>154</v>
      </c>
      <c r="U35" s="78">
        <f t="shared" si="4"/>
        <v>164829</v>
      </c>
      <c r="V35" s="32">
        <f t="shared" si="5"/>
        <v>163114</v>
      </c>
      <c r="W35" s="79">
        <f t="shared" si="0"/>
        <v>163114</v>
      </c>
      <c r="X35" s="79">
        <f t="shared" si="1"/>
        <v>164675</v>
      </c>
      <c r="Z35" s="80">
        <f t="shared" si="2"/>
        <v>0.98959527753004628</v>
      </c>
      <c r="AA35" s="80">
        <f t="shared" si="6"/>
        <v>0.91020408163265309</v>
      </c>
      <c r="AB35" s="15">
        <f t="shared" si="7"/>
        <v>8.9795918367346905E-2</v>
      </c>
      <c r="AC35" s="81">
        <f t="shared" si="8"/>
        <v>9.3430160954686373E-4</v>
      </c>
      <c r="AD35" s="82">
        <f t="shared" si="3"/>
        <v>0.99906569839045312</v>
      </c>
    </row>
    <row r="36" spans="1:33" x14ac:dyDescent="0.35">
      <c r="A36" s="18">
        <v>220347</v>
      </c>
      <c r="B36">
        <v>2014</v>
      </c>
      <c r="C36" t="s">
        <v>8968</v>
      </c>
      <c r="D36">
        <v>2013</v>
      </c>
      <c r="E36" t="s">
        <v>8980</v>
      </c>
      <c r="G36" t="s">
        <v>8887</v>
      </c>
      <c r="I36" s="1" t="s">
        <v>8971</v>
      </c>
      <c r="K36">
        <v>100063</v>
      </c>
      <c r="M36">
        <v>1404</v>
      </c>
      <c r="O36">
        <v>0</v>
      </c>
      <c r="T36">
        <v>198055</v>
      </c>
      <c r="U36" s="78">
        <f t="shared" si="4"/>
        <v>299522</v>
      </c>
      <c r="V36" s="32">
        <f t="shared" si="5"/>
        <v>100063</v>
      </c>
      <c r="W36" s="79">
        <f t="shared" si="0"/>
        <v>100063</v>
      </c>
      <c r="X36" s="79">
        <f t="shared" si="1"/>
        <v>101467</v>
      </c>
      <c r="Z36" s="80">
        <f t="shared" si="2"/>
        <v>0.33407562716595107</v>
      </c>
      <c r="AA36" s="80">
        <f t="shared" si="6"/>
        <v>7.0390406048360813E-3</v>
      </c>
      <c r="AB36" s="15">
        <f t="shared" si="7"/>
        <v>0.99296095939516393</v>
      </c>
      <c r="AC36" s="81">
        <f t="shared" si="8"/>
        <v>0.66123690413392</v>
      </c>
      <c r="AD36" s="82">
        <f t="shared" si="3"/>
        <v>0.33876309586607994</v>
      </c>
    </row>
    <row r="37" spans="1:33" x14ac:dyDescent="0.35">
      <c r="A37" s="18">
        <v>90871</v>
      </c>
      <c r="B37">
        <v>2015</v>
      </c>
      <c r="C37" s="7" t="s">
        <v>8981</v>
      </c>
      <c r="D37">
        <v>2013</v>
      </c>
      <c r="E37" t="s">
        <v>8982</v>
      </c>
      <c r="G37" s="7" t="s">
        <v>8886</v>
      </c>
      <c r="H37">
        <v>20150227</v>
      </c>
      <c r="I37" t="s">
        <v>8983</v>
      </c>
      <c r="K37">
        <v>114305</v>
      </c>
      <c r="M37">
        <v>693</v>
      </c>
      <c r="O37">
        <v>462</v>
      </c>
      <c r="U37" s="78">
        <f t="shared" si="4"/>
        <v>115460</v>
      </c>
      <c r="V37" s="32">
        <f t="shared" si="5"/>
        <v>114767</v>
      </c>
      <c r="W37" s="79">
        <f t="shared" si="0"/>
        <v>114305</v>
      </c>
      <c r="X37" s="79">
        <f t="shared" si="1"/>
        <v>114998</v>
      </c>
      <c r="Z37" s="80">
        <f t="shared" si="2"/>
        <v>0.9939979213580461</v>
      </c>
      <c r="AA37" s="80">
        <f t="shared" si="6"/>
        <v>1</v>
      </c>
      <c r="AB37" s="15">
        <f t="shared" si="7"/>
        <v>0</v>
      </c>
      <c r="AC37" s="81">
        <f t="shared" si="8"/>
        <v>0</v>
      </c>
      <c r="AD37" s="82">
        <f t="shared" si="3"/>
        <v>0.9959986142386974</v>
      </c>
    </row>
    <row r="38" spans="1:33" x14ac:dyDescent="0.35">
      <c r="A38" s="18">
        <v>90867</v>
      </c>
      <c r="B38">
        <v>2015</v>
      </c>
      <c r="C38" s="7" t="s">
        <v>8981</v>
      </c>
      <c r="D38">
        <v>2013</v>
      </c>
      <c r="E38" t="s">
        <v>8982</v>
      </c>
      <c r="G38" s="7" t="s">
        <v>8886</v>
      </c>
      <c r="H38">
        <v>20150227</v>
      </c>
      <c r="I38" t="s">
        <v>8983</v>
      </c>
      <c r="K38">
        <v>35491</v>
      </c>
      <c r="O38">
        <v>280</v>
      </c>
      <c r="U38" s="78">
        <f t="shared" si="4"/>
        <v>35771</v>
      </c>
      <c r="V38" s="32">
        <f t="shared" si="5"/>
        <v>35771</v>
      </c>
      <c r="W38" s="79">
        <f t="shared" si="0"/>
        <v>35491</v>
      </c>
      <c r="X38" s="79">
        <f t="shared" si="1"/>
        <v>35491</v>
      </c>
      <c r="Z38" s="80">
        <f t="shared" si="2"/>
        <v>1</v>
      </c>
      <c r="AA38" s="80">
        <f t="shared" si="6"/>
        <v>0</v>
      </c>
      <c r="AB38" s="15">
        <f t="shared" si="7"/>
        <v>1</v>
      </c>
      <c r="AC38" s="81">
        <f t="shared" si="8"/>
        <v>0</v>
      </c>
      <c r="AD38" s="82">
        <f t="shared" si="3"/>
        <v>0.99217243018087276</v>
      </c>
    </row>
    <row r="39" spans="1:33" x14ac:dyDescent="0.35">
      <c r="A39" s="18">
        <v>636676</v>
      </c>
      <c r="B39">
        <v>2014</v>
      </c>
      <c r="C39" s="7" t="s">
        <v>8968</v>
      </c>
      <c r="D39">
        <v>2013</v>
      </c>
      <c r="E39" t="s">
        <v>8984</v>
      </c>
      <c r="G39" s="7" t="s">
        <v>8886</v>
      </c>
      <c r="H39">
        <v>20140623</v>
      </c>
      <c r="I39" t="s">
        <v>8983</v>
      </c>
      <c r="K39">
        <v>242914</v>
      </c>
      <c r="U39" s="78">
        <f t="shared" si="4"/>
        <v>242914</v>
      </c>
      <c r="V39" s="32">
        <f t="shared" si="5"/>
        <v>242914</v>
      </c>
      <c r="W39" s="79">
        <f t="shared" si="0"/>
        <v>242914</v>
      </c>
      <c r="X39" s="79">
        <f t="shared" si="1"/>
        <v>242914</v>
      </c>
      <c r="Z39" s="80">
        <f t="shared" si="2"/>
        <v>1</v>
      </c>
      <c r="AA39" s="80">
        <f t="shared" si="6"/>
        <v>0</v>
      </c>
      <c r="AB39" s="15">
        <f t="shared" si="7"/>
        <v>1</v>
      </c>
      <c r="AC39" s="81">
        <f t="shared" si="8"/>
        <v>0</v>
      </c>
      <c r="AD39" s="82">
        <f t="shared" si="3"/>
        <v>1</v>
      </c>
    </row>
    <row r="40" spans="1:33" x14ac:dyDescent="0.35">
      <c r="A40" s="18">
        <v>90866</v>
      </c>
      <c r="B40">
        <v>2015</v>
      </c>
      <c r="C40" s="7" t="s">
        <v>8981</v>
      </c>
      <c r="D40">
        <v>2013</v>
      </c>
      <c r="E40" t="s">
        <v>8982</v>
      </c>
      <c r="G40" s="7" t="s">
        <v>8886</v>
      </c>
      <c r="H40">
        <v>20150227</v>
      </c>
      <c r="I40" t="s">
        <v>8983</v>
      </c>
      <c r="K40">
        <v>50191</v>
      </c>
      <c r="M40">
        <v>101</v>
      </c>
      <c r="O40">
        <v>202</v>
      </c>
      <c r="U40" s="78">
        <f t="shared" si="4"/>
        <v>50494</v>
      </c>
      <c r="V40" s="32">
        <f t="shared" si="5"/>
        <v>50393</v>
      </c>
      <c r="W40" s="79">
        <f t="shared" si="0"/>
        <v>50191</v>
      </c>
      <c r="X40" s="79">
        <f t="shared" si="1"/>
        <v>50292</v>
      </c>
      <c r="Z40" s="80">
        <f t="shared" si="2"/>
        <v>0.9979997623480017</v>
      </c>
      <c r="AA40" s="80">
        <f t="shared" si="6"/>
        <v>1</v>
      </c>
      <c r="AB40" s="15">
        <f t="shared" si="7"/>
        <v>0</v>
      </c>
      <c r="AC40" s="81">
        <f t="shared" si="8"/>
        <v>0</v>
      </c>
      <c r="AD40" s="82">
        <f t="shared" si="3"/>
        <v>0.9959995246960035</v>
      </c>
    </row>
    <row r="41" spans="1:33" x14ac:dyDescent="0.35">
      <c r="A41" s="26">
        <v>220361</v>
      </c>
      <c r="B41">
        <v>2016</v>
      </c>
      <c r="C41" t="s">
        <v>8981</v>
      </c>
      <c r="D41">
        <v>2014</v>
      </c>
      <c r="E41" s="75" t="s">
        <v>8972</v>
      </c>
      <c r="F41" t="s">
        <v>8970</v>
      </c>
      <c r="G41" t="s">
        <v>8887</v>
      </c>
      <c r="I41" s="1" t="s">
        <v>8971</v>
      </c>
      <c r="K41">
        <v>0</v>
      </c>
      <c r="M41">
        <v>0</v>
      </c>
      <c r="O41">
        <v>80995</v>
      </c>
      <c r="T41">
        <v>640</v>
      </c>
      <c r="U41" s="78">
        <f t="shared" si="4"/>
        <v>81635</v>
      </c>
      <c r="V41" s="32">
        <f t="shared" si="5"/>
        <v>80995</v>
      </c>
      <c r="W41" s="79">
        <f t="shared" si="0"/>
        <v>0</v>
      </c>
      <c r="X41" s="79">
        <f t="shared" si="1"/>
        <v>0</v>
      </c>
      <c r="Z41" s="80">
        <f t="shared" si="2"/>
        <v>0.99216022539351989</v>
      </c>
      <c r="AA41" s="80">
        <f t="shared" si="6"/>
        <v>0</v>
      </c>
      <c r="AB41" s="15">
        <f t="shared" si="7"/>
        <v>1</v>
      </c>
      <c r="AC41" s="81">
        <f t="shared" si="8"/>
        <v>7.8397746064800631E-3</v>
      </c>
      <c r="AD41" s="82">
        <f t="shared" si="3"/>
        <v>0</v>
      </c>
    </row>
    <row r="42" spans="1:33" x14ac:dyDescent="0.35">
      <c r="A42" s="26">
        <v>220362</v>
      </c>
      <c r="B42">
        <v>2016</v>
      </c>
      <c r="C42" t="s">
        <v>8981</v>
      </c>
      <c r="D42">
        <v>2014</v>
      </c>
      <c r="E42" t="s">
        <v>8980</v>
      </c>
      <c r="G42" t="s">
        <v>8887</v>
      </c>
      <c r="I42" s="1" t="s">
        <v>8971</v>
      </c>
      <c r="K42">
        <v>0</v>
      </c>
      <c r="M42">
        <v>0</v>
      </c>
      <c r="O42">
        <v>81524</v>
      </c>
      <c r="T42">
        <v>160</v>
      </c>
      <c r="U42" s="78">
        <f t="shared" si="4"/>
        <v>81684</v>
      </c>
      <c r="V42" s="32">
        <f t="shared" si="5"/>
        <v>81524</v>
      </c>
      <c r="W42" s="79">
        <f t="shared" si="0"/>
        <v>0</v>
      </c>
      <c r="X42" s="79">
        <f t="shared" si="1"/>
        <v>0</v>
      </c>
      <c r="Z42" s="80">
        <f t="shared" si="2"/>
        <v>0.99804123206503115</v>
      </c>
      <c r="AA42" s="80">
        <f t="shared" si="6"/>
        <v>0</v>
      </c>
      <c r="AB42" s="15">
        <f t="shared" si="7"/>
        <v>1</v>
      </c>
      <c r="AC42" s="81">
        <f t="shared" si="8"/>
        <v>1.9587679349689045E-3</v>
      </c>
      <c r="AD42" s="82">
        <f t="shared" si="3"/>
        <v>0</v>
      </c>
    </row>
    <row r="43" spans="1:33" x14ac:dyDescent="0.35">
      <c r="A43" s="26">
        <v>220363</v>
      </c>
      <c r="B43">
        <v>2016</v>
      </c>
      <c r="C43" t="s">
        <v>8981</v>
      </c>
      <c r="D43">
        <v>2014</v>
      </c>
      <c r="E43" s="75" t="s">
        <v>8973</v>
      </c>
      <c r="G43" t="s">
        <v>8887</v>
      </c>
      <c r="I43" s="1" t="s">
        <v>8971</v>
      </c>
      <c r="K43">
        <v>0</v>
      </c>
      <c r="M43">
        <v>0</v>
      </c>
      <c r="O43">
        <v>91267</v>
      </c>
      <c r="T43">
        <v>1394</v>
      </c>
      <c r="U43" s="78">
        <f t="shared" si="4"/>
        <v>92661</v>
      </c>
      <c r="V43" s="32">
        <f t="shared" si="5"/>
        <v>91267</v>
      </c>
      <c r="W43" s="79">
        <f t="shared" si="0"/>
        <v>0</v>
      </c>
      <c r="X43" s="79">
        <f t="shared" si="1"/>
        <v>0</v>
      </c>
      <c r="Z43" s="80">
        <f t="shared" si="2"/>
        <v>0.9849559145703155</v>
      </c>
      <c r="AA43" s="80">
        <f t="shared" si="6"/>
        <v>0</v>
      </c>
      <c r="AB43" s="15">
        <f t="shared" si="7"/>
        <v>1</v>
      </c>
      <c r="AC43" s="81">
        <f t="shared" si="8"/>
        <v>1.5044085429684549E-2</v>
      </c>
      <c r="AD43" s="82">
        <f t="shared" si="3"/>
        <v>0</v>
      </c>
    </row>
    <row r="44" spans="1:33" x14ac:dyDescent="0.35">
      <c r="A44" s="26">
        <v>220364</v>
      </c>
      <c r="B44">
        <v>2016</v>
      </c>
      <c r="C44" t="s">
        <v>8981</v>
      </c>
      <c r="D44">
        <v>2014</v>
      </c>
      <c r="E44" s="75" t="s">
        <v>8973</v>
      </c>
      <c r="G44" t="s">
        <v>8887</v>
      </c>
      <c r="I44" s="1" t="s">
        <v>8971</v>
      </c>
      <c r="K44">
        <v>70821</v>
      </c>
      <c r="M44">
        <v>135</v>
      </c>
      <c r="O44">
        <v>0</v>
      </c>
      <c r="T44">
        <v>1083</v>
      </c>
      <c r="U44" s="78">
        <f t="shared" si="4"/>
        <v>72039</v>
      </c>
      <c r="V44" s="32">
        <f t="shared" si="5"/>
        <v>70821</v>
      </c>
      <c r="W44" s="79">
        <f t="shared" si="0"/>
        <v>70821</v>
      </c>
      <c r="X44" s="79">
        <f t="shared" si="1"/>
        <v>70956</v>
      </c>
      <c r="Z44" s="80">
        <f t="shared" si="2"/>
        <v>0.98309249156706779</v>
      </c>
      <c r="AA44" s="80">
        <f t="shared" si="6"/>
        <v>0.11083743842364532</v>
      </c>
      <c r="AB44" s="15">
        <f t="shared" si="7"/>
        <v>0.88916256157635465</v>
      </c>
      <c r="AC44" s="81">
        <f t="shared" si="8"/>
        <v>1.5033523508099779E-2</v>
      </c>
      <c r="AD44" s="82">
        <f t="shared" si="3"/>
        <v>0.98496647649190017</v>
      </c>
    </row>
    <row r="45" spans="1:33" x14ac:dyDescent="0.35">
      <c r="A45" s="26">
        <v>220365</v>
      </c>
      <c r="B45">
        <v>2016</v>
      </c>
      <c r="C45" t="s">
        <v>8981</v>
      </c>
      <c r="D45">
        <v>2014</v>
      </c>
      <c r="E45" t="s">
        <v>8980</v>
      </c>
      <c r="G45" t="s">
        <v>8887</v>
      </c>
      <c r="I45" s="1" t="s">
        <v>8971</v>
      </c>
      <c r="K45">
        <v>70212</v>
      </c>
      <c r="M45">
        <v>1267</v>
      </c>
      <c r="O45">
        <v>0</v>
      </c>
      <c r="T45">
        <v>421</v>
      </c>
      <c r="U45" s="78">
        <f t="shared" si="4"/>
        <v>71900</v>
      </c>
      <c r="V45" s="32">
        <f t="shared" si="5"/>
        <v>70212</v>
      </c>
      <c r="W45" s="79">
        <f t="shared" si="0"/>
        <v>70212</v>
      </c>
      <c r="X45" s="79">
        <f t="shared" si="1"/>
        <v>71479</v>
      </c>
      <c r="Z45" s="80">
        <f t="shared" si="2"/>
        <v>0.97652294853963839</v>
      </c>
      <c r="AA45" s="80">
        <f t="shared" si="6"/>
        <v>0.75059241706161139</v>
      </c>
      <c r="AB45" s="15">
        <f t="shared" si="7"/>
        <v>0.24940758293838861</v>
      </c>
      <c r="AC45" s="81">
        <f t="shared" si="8"/>
        <v>5.8553546592489568E-3</v>
      </c>
      <c r="AD45" s="82">
        <f t="shared" si="3"/>
        <v>0.99414464534075109</v>
      </c>
    </row>
    <row r="46" spans="1:33" x14ac:dyDescent="0.35">
      <c r="A46" s="26">
        <v>220366</v>
      </c>
      <c r="B46">
        <v>2016</v>
      </c>
      <c r="C46" t="s">
        <v>8981</v>
      </c>
      <c r="D46">
        <v>2014</v>
      </c>
      <c r="E46" s="75" t="s">
        <v>8972</v>
      </c>
      <c r="F46" t="s">
        <v>8970</v>
      </c>
      <c r="G46" t="s">
        <v>8887</v>
      </c>
      <c r="I46" s="1" t="s">
        <v>8971</v>
      </c>
      <c r="K46">
        <v>71112</v>
      </c>
      <c r="M46">
        <v>141</v>
      </c>
      <c r="O46">
        <v>0</v>
      </c>
      <c r="T46">
        <v>563</v>
      </c>
      <c r="U46" s="78">
        <f t="shared" si="4"/>
        <v>71816</v>
      </c>
      <c r="V46" s="32">
        <f t="shared" si="5"/>
        <v>71112</v>
      </c>
      <c r="W46" s="79">
        <f t="shared" si="0"/>
        <v>71112</v>
      </c>
      <c r="X46" s="79">
        <f t="shared" si="1"/>
        <v>71253</v>
      </c>
      <c r="Z46" s="80">
        <f t="shared" si="2"/>
        <v>0.99019717054695333</v>
      </c>
      <c r="AA46" s="80">
        <f t="shared" si="6"/>
        <v>0.20028409090909091</v>
      </c>
      <c r="AB46" s="15">
        <f t="shared" si="7"/>
        <v>0.79971590909090906</v>
      </c>
      <c r="AC46" s="81">
        <f t="shared" si="8"/>
        <v>7.8394786677063611E-3</v>
      </c>
      <c r="AD46" s="82">
        <f t="shared" si="3"/>
        <v>0.9921605213322936</v>
      </c>
    </row>
    <row r="47" spans="1:33" x14ac:dyDescent="0.35">
      <c r="A47" s="26">
        <v>636885</v>
      </c>
      <c r="B47">
        <v>2016</v>
      </c>
      <c r="C47" t="s">
        <v>8981</v>
      </c>
      <c r="D47">
        <v>2014</v>
      </c>
      <c r="E47" s="7" t="s">
        <v>8969</v>
      </c>
      <c r="G47" s="7" t="s">
        <v>8886</v>
      </c>
      <c r="I47" s="1" t="s">
        <v>8971</v>
      </c>
      <c r="K47">
        <v>0</v>
      </c>
      <c r="M47">
        <v>0</v>
      </c>
      <c r="O47">
        <v>231744</v>
      </c>
      <c r="T47">
        <v>8559</v>
      </c>
      <c r="U47" s="78">
        <f t="shared" si="4"/>
        <v>240303</v>
      </c>
      <c r="V47" s="32">
        <f t="shared" si="5"/>
        <v>231744</v>
      </c>
      <c r="W47" s="79">
        <f t="shared" si="0"/>
        <v>0</v>
      </c>
      <c r="X47" s="79">
        <f t="shared" si="1"/>
        <v>0</v>
      </c>
      <c r="Z47" s="80">
        <f t="shared" si="2"/>
        <v>0.96438246713524178</v>
      </c>
      <c r="AA47" s="80">
        <f t="shared" si="6"/>
        <v>0</v>
      </c>
      <c r="AB47" s="15">
        <f t="shared" si="7"/>
        <v>1</v>
      </c>
      <c r="AC47" s="81">
        <f t="shared" si="8"/>
        <v>3.5617532864758245E-2</v>
      </c>
      <c r="AD47" s="82">
        <f t="shared" si="3"/>
        <v>0</v>
      </c>
    </row>
    <row r="48" spans="1:33" x14ac:dyDescent="0.35">
      <c r="A48" s="26">
        <v>636886</v>
      </c>
      <c r="B48">
        <v>2016</v>
      </c>
      <c r="C48" t="s">
        <v>8981</v>
      </c>
      <c r="D48">
        <v>2014</v>
      </c>
      <c r="E48" s="7" t="s">
        <v>8969</v>
      </c>
      <c r="G48" s="7" t="s">
        <v>8886</v>
      </c>
      <c r="I48" s="1" t="s">
        <v>8971</v>
      </c>
      <c r="K48">
        <v>238940</v>
      </c>
      <c r="M48">
        <v>6744</v>
      </c>
      <c r="O48">
        <v>661</v>
      </c>
      <c r="T48">
        <v>529</v>
      </c>
      <c r="U48" s="78">
        <f t="shared" si="4"/>
        <v>246874</v>
      </c>
      <c r="V48" s="32">
        <f t="shared" si="5"/>
        <v>239601</v>
      </c>
      <c r="W48" s="79">
        <f t="shared" si="0"/>
        <v>238940</v>
      </c>
      <c r="X48" s="79">
        <f t="shared" si="1"/>
        <v>245684</v>
      </c>
      <c r="Z48" s="80">
        <f t="shared" si="2"/>
        <v>0.97053962750228862</v>
      </c>
      <c r="AA48" s="80">
        <f t="shared" si="6"/>
        <v>0.92726522755396668</v>
      </c>
      <c r="AB48" s="15">
        <f t="shared" si="7"/>
        <v>7.2734772446033324E-2</v>
      </c>
      <c r="AC48" s="81">
        <f t="shared" si="8"/>
        <v>2.1427934897964144E-3</v>
      </c>
      <c r="AD48" s="82">
        <f t="shared" si="3"/>
        <v>0.99517972731028781</v>
      </c>
    </row>
    <row r="49" spans="1:30" x14ac:dyDescent="0.35">
      <c r="A49" s="18">
        <v>90888</v>
      </c>
      <c r="B49">
        <v>2015</v>
      </c>
      <c r="C49" t="s">
        <v>8968</v>
      </c>
      <c r="D49">
        <v>2014</v>
      </c>
      <c r="E49" t="s">
        <v>8985</v>
      </c>
      <c r="G49" t="s">
        <v>8887</v>
      </c>
      <c r="I49" s="1" t="s">
        <v>8971</v>
      </c>
      <c r="K49">
        <v>244342</v>
      </c>
      <c r="M49">
        <v>801047</v>
      </c>
      <c r="O49">
        <v>268</v>
      </c>
      <c r="T49">
        <v>1111</v>
      </c>
      <c r="U49" s="78">
        <f t="shared" si="4"/>
        <v>1046768</v>
      </c>
      <c r="V49" s="32">
        <f t="shared" si="5"/>
        <v>244610</v>
      </c>
      <c r="W49" s="79">
        <f t="shared" si="0"/>
        <v>244342</v>
      </c>
      <c r="X49" s="79">
        <f t="shared" si="1"/>
        <v>1045389</v>
      </c>
      <c r="Z49" s="80">
        <f t="shared" si="2"/>
        <v>0.23368119774391269</v>
      </c>
      <c r="AA49" s="80">
        <f t="shared" si="6"/>
        <v>0.99861498607506249</v>
      </c>
      <c r="AB49" s="15">
        <f t="shared" si="7"/>
        <v>1.385013924937506E-3</v>
      </c>
      <c r="AC49" s="81">
        <f t="shared" si="8"/>
        <v>1.0613622120660929E-3</v>
      </c>
      <c r="AD49" s="82">
        <f t="shared" si="3"/>
        <v>0.99868261161976679</v>
      </c>
    </row>
    <row r="50" spans="1:30" x14ac:dyDescent="0.35">
      <c r="A50" s="18">
        <v>220227</v>
      </c>
      <c r="B50">
        <v>2015</v>
      </c>
      <c r="C50" t="s">
        <v>8968</v>
      </c>
      <c r="D50">
        <v>2014</v>
      </c>
      <c r="E50" t="s">
        <v>8976</v>
      </c>
      <c r="G50" t="s">
        <v>8887</v>
      </c>
      <c r="I50" s="1" t="s">
        <v>8971</v>
      </c>
      <c r="K50">
        <v>0</v>
      </c>
      <c r="M50">
        <v>0</v>
      </c>
      <c r="O50">
        <v>103380</v>
      </c>
      <c r="T50">
        <v>58302</v>
      </c>
      <c r="U50" s="78">
        <f t="shared" si="4"/>
        <v>161682</v>
      </c>
      <c r="V50" s="32">
        <f t="shared" si="5"/>
        <v>103380</v>
      </c>
      <c r="W50" s="79">
        <f t="shared" si="0"/>
        <v>0</v>
      </c>
      <c r="X50" s="79">
        <f t="shared" si="1"/>
        <v>0</v>
      </c>
      <c r="Z50" s="80">
        <f t="shared" si="2"/>
        <v>0.63940327309162426</v>
      </c>
      <c r="AA50" s="80">
        <f t="shared" si="6"/>
        <v>0</v>
      </c>
      <c r="AB50" s="15">
        <f t="shared" si="7"/>
        <v>1</v>
      </c>
      <c r="AC50" s="81">
        <f t="shared" si="8"/>
        <v>0.36059672690837569</v>
      </c>
      <c r="AD50" s="82">
        <f t="shared" si="3"/>
        <v>0</v>
      </c>
    </row>
    <row r="51" spans="1:30" x14ac:dyDescent="0.35">
      <c r="A51" s="18">
        <v>220228</v>
      </c>
      <c r="B51">
        <v>2015</v>
      </c>
      <c r="C51" t="s">
        <v>8968</v>
      </c>
      <c r="D51">
        <v>2014</v>
      </c>
      <c r="E51" t="s">
        <v>8976</v>
      </c>
      <c r="G51" t="s">
        <v>8887</v>
      </c>
      <c r="I51" s="1" t="s">
        <v>8971</v>
      </c>
      <c r="K51">
        <v>101234</v>
      </c>
      <c r="M51">
        <v>1499</v>
      </c>
      <c r="O51">
        <v>0</v>
      </c>
      <c r="T51">
        <v>58100</v>
      </c>
      <c r="U51" s="78">
        <f t="shared" si="4"/>
        <v>160833</v>
      </c>
      <c r="V51" s="32">
        <f t="shared" si="5"/>
        <v>101234</v>
      </c>
      <c r="W51" s="79">
        <f t="shared" si="0"/>
        <v>101234</v>
      </c>
      <c r="X51" s="79">
        <f t="shared" si="1"/>
        <v>102733</v>
      </c>
      <c r="Z51" s="80">
        <f t="shared" si="2"/>
        <v>0.62943550142072835</v>
      </c>
      <c r="AA51" s="80">
        <f t="shared" si="6"/>
        <v>2.51514287152469E-2</v>
      </c>
      <c r="AB51" s="15">
        <f t="shared" si="7"/>
        <v>0.97484857128475311</v>
      </c>
      <c r="AC51" s="81">
        <f t="shared" si="8"/>
        <v>0.36124427200885389</v>
      </c>
      <c r="AD51" s="82">
        <f t="shared" si="3"/>
        <v>0.63875572799114611</v>
      </c>
    </row>
    <row r="52" spans="1:30" x14ac:dyDescent="0.35">
      <c r="A52" s="18">
        <v>220229</v>
      </c>
      <c r="B52">
        <v>2015</v>
      </c>
      <c r="C52" t="s">
        <v>8968</v>
      </c>
      <c r="D52">
        <v>2014</v>
      </c>
      <c r="E52" t="s">
        <v>8977</v>
      </c>
      <c r="G52" t="s">
        <v>8887</v>
      </c>
      <c r="I52" s="1" t="s">
        <v>8971</v>
      </c>
      <c r="K52">
        <v>101549</v>
      </c>
      <c r="M52">
        <v>890</v>
      </c>
      <c r="O52">
        <v>0</v>
      </c>
      <c r="T52">
        <v>59167</v>
      </c>
      <c r="U52" s="78">
        <f t="shared" si="4"/>
        <v>161606</v>
      </c>
      <c r="V52" s="32">
        <f t="shared" si="5"/>
        <v>101549</v>
      </c>
      <c r="W52" s="79">
        <f t="shared" si="0"/>
        <v>101549</v>
      </c>
      <c r="X52" s="79">
        <f t="shared" si="1"/>
        <v>102439</v>
      </c>
      <c r="Z52" s="80">
        <f t="shared" si="2"/>
        <v>0.62837394651188694</v>
      </c>
      <c r="AA52" s="80">
        <f t="shared" si="6"/>
        <v>1.4819255041044341E-2</v>
      </c>
      <c r="AB52" s="15">
        <f t="shared" si="7"/>
        <v>0.98518074495895569</v>
      </c>
      <c r="AC52" s="81">
        <f t="shared" si="8"/>
        <v>0.36611883222157593</v>
      </c>
      <c r="AD52" s="82">
        <f t="shared" si="3"/>
        <v>0.63388116777842407</v>
      </c>
    </row>
    <row r="53" spans="1:30" x14ac:dyDescent="0.35">
      <c r="A53" s="18">
        <v>220230</v>
      </c>
      <c r="B53">
        <v>2015</v>
      </c>
      <c r="C53" t="s">
        <v>8968</v>
      </c>
      <c r="D53">
        <v>2014</v>
      </c>
      <c r="E53" t="s">
        <v>8977</v>
      </c>
      <c r="G53" t="s">
        <v>8887</v>
      </c>
      <c r="I53" s="1" t="s">
        <v>8971</v>
      </c>
      <c r="K53">
        <v>0</v>
      </c>
      <c r="M53">
        <v>0</v>
      </c>
      <c r="O53">
        <v>102539</v>
      </c>
      <c r="T53">
        <v>59367</v>
      </c>
      <c r="U53" s="78">
        <f t="shared" si="4"/>
        <v>161906</v>
      </c>
      <c r="V53" s="32">
        <f t="shared" si="5"/>
        <v>102539</v>
      </c>
      <c r="W53" s="79">
        <f t="shared" si="0"/>
        <v>0</v>
      </c>
      <c r="X53" s="79">
        <f t="shared" si="1"/>
        <v>0</v>
      </c>
      <c r="Z53" s="80">
        <f t="shared" si="2"/>
        <v>0.6333242745790767</v>
      </c>
      <c r="AA53" s="80">
        <f t="shared" si="6"/>
        <v>0</v>
      </c>
      <c r="AB53" s="15">
        <f t="shared" si="7"/>
        <v>1</v>
      </c>
      <c r="AC53" s="81">
        <f t="shared" si="8"/>
        <v>0.36667572542092325</v>
      </c>
      <c r="AD53" s="82">
        <f t="shared" si="3"/>
        <v>0</v>
      </c>
    </row>
    <row r="54" spans="1:30" x14ac:dyDescent="0.35">
      <c r="A54" s="18">
        <v>220245</v>
      </c>
      <c r="B54">
        <v>2015</v>
      </c>
      <c r="C54" t="s">
        <v>8968</v>
      </c>
      <c r="D54">
        <v>2014</v>
      </c>
      <c r="E54" t="s">
        <v>8858</v>
      </c>
      <c r="G54" t="s">
        <v>8887</v>
      </c>
      <c r="I54" s="1" t="s">
        <v>8971</v>
      </c>
      <c r="K54">
        <v>102279</v>
      </c>
      <c r="M54">
        <v>503</v>
      </c>
      <c r="O54">
        <v>1810</v>
      </c>
      <c r="T54">
        <v>77123</v>
      </c>
      <c r="U54" s="78">
        <f t="shared" si="4"/>
        <v>181715</v>
      </c>
      <c r="V54" s="32">
        <f t="shared" si="5"/>
        <v>104089</v>
      </c>
      <c r="W54" s="79">
        <f t="shared" si="0"/>
        <v>102279</v>
      </c>
      <c r="X54" s="79">
        <f t="shared" si="1"/>
        <v>102782</v>
      </c>
      <c r="Z54" s="80">
        <f t="shared" si="2"/>
        <v>0.57281457226976307</v>
      </c>
      <c r="AA54" s="80">
        <f t="shared" si="6"/>
        <v>6.4797876999974236E-3</v>
      </c>
      <c r="AB54" s="15">
        <f t="shared" si="7"/>
        <v>0.99352021230000254</v>
      </c>
      <c r="AC54" s="81">
        <f t="shared" si="8"/>
        <v>0.42441735685001236</v>
      </c>
      <c r="AD54" s="82">
        <f t="shared" si="3"/>
        <v>0.56562199047959716</v>
      </c>
    </row>
    <row r="55" spans="1:30" x14ac:dyDescent="0.35">
      <c r="A55" s="18">
        <v>220246</v>
      </c>
      <c r="B55">
        <v>2015</v>
      </c>
      <c r="C55" t="s">
        <v>8968</v>
      </c>
      <c r="D55">
        <v>2014</v>
      </c>
      <c r="E55" t="s">
        <v>8858</v>
      </c>
      <c r="G55" t="s">
        <v>8887</v>
      </c>
      <c r="I55" s="1" t="s">
        <v>8971</v>
      </c>
      <c r="K55">
        <v>101866</v>
      </c>
      <c r="M55">
        <v>479</v>
      </c>
      <c r="O55">
        <v>2045</v>
      </c>
      <c r="T55">
        <v>24953</v>
      </c>
      <c r="U55" s="78">
        <f t="shared" si="4"/>
        <v>129343</v>
      </c>
      <c r="V55" s="32">
        <f t="shared" si="5"/>
        <v>103911</v>
      </c>
      <c r="W55" s="79">
        <f t="shared" si="0"/>
        <v>101866</v>
      </c>
      <c r="X55" s="79">
        <f t="shared" si="1"/>
        <v>102345</v>
      </c>
      <c r="Z55" s="80">
        <f t="shared" si="2"/>
        <v>0.80337552090178832</v>
      </c>
      <c r="AA55" s="80">
        <f t="shared" si="6"/>
        <v>1.8834539163258886E-2</v>
      </c>
      <c r="AB55" s="15">
        <f t="shared" si="7"/>
        <v>0.98116546083674117</v>
      </c>
      <c r="AC55" s="81">
        <f t="shared" si="8"/>
        <v>0.1929211476461811</v>
      </c>
      <c r="AD55" s="82">
        <f t="shared" si="3"/>
        <v>0.79126817840934571</v>
      </c>
    </row>
    <row r="56" spans="1:30" x14ac:dyDescent="0.35">
      <c r="A56" s="18">
        <v>220248</v>
      </c>
      <c r="B56">
        <v>2015</v>
      </c>
      <c r="C56" t="s">
        <v>8968</v>
      </c>
      <c r="D56">
        <v>2014</v>
      </c>
      <c r="E56" t="s">
        <v>8858</v>
      </c>
      <c r="G56" t="s">
        <v>8887</v>
      </c>
      <c r="I56" s="1" t="s">
        <v>8971</v>
      </c>
      <c r="K56">
        <v>0</v>
      </c>
      <c r="M56">
        <v>0</v>
      </c>
      <c r="O56">
        <v>200997</v>
      </c>
      <c r="T56">
        <v>156619</v>
      </c>
      <c r="U56" s="78">
        <f t="shared" si="4"/>
        <v>357616</v>
      </c>
      <c r="V56" s="32">
        <f t="shared" si="5"/>
        <v>200997</v>
      </c>
      <c r="W56" s="79">
        <f t="shared" si="0"/>
        <v>0</v>
      </c>
      <c r="X56" s="79">
        <f t="shared" si="1"/>
        <v>0</v>
      </c>
      <c r="Z56" s="80">
        <f t="shared" si="2"/>
        <v>0.56204700013422215</v>
      </c>
      <c r="AA56" s="80">
        <f t="shared" si="6"/>
        <v>0</v>
      </c>
      <c r="AB56" s="15">
        <f t="shared" si="7"/>
        <v>1</v>
      </c>
      <c r="AC56" s="81">
        <f t="shared" si="8"/>
        <v>0.43795299986577779</v>
      </c>
      <c r="AD56" s="82">
        <f t="shared" si="3"/>
        <v>0</v>
      </c>
    </row>
    <row r="57" spans="1:30" x14ac:dyDescent="0.35">
      <c r="A57" s="18">
        <v>220354</v>
      </c>
      <c r="B57">
        <v>2015</v>
      </c>
      <c r="C57" t="s">
        <v>8968</v>
      </c>
      <c r="D57">
        <v>2014</v>
      </c>
      <c r="E57" s="75" t="s">
        <v>8973</v>
      </c>
      <c r="G57" t="s">
        <v>8887</v>
      </c>
      <c r="I57" s="1" t="s">
        <v>8971</v>
      </c>
      <c r="K57">
        <v>0</v>
      </c>
      <c r="M57">
        <v>17161</v>
      </c>
      <c r="O57">
        <v>96612</v>
      </c>
      <c r="T57">
        <v>220490</v>
      </c>
      <c r="U57" s="78">
        <f t="shared" si="4"/>
        <v>334263</v>
      </c>
      <c r="V57" s="32">
        <f t="shared" si="5"/>
        <v>96612</v>
      </c>
      <c r="W57" s="79">
        <f t="shared" si="0"/>
        <v>0</v>
      </c>
      <c r="X57" s="79">
        <f t="shared" si="1"/>
        <v>17161</v>
      </c>
      <c r="Z57" s="80">
        <f t="shared" si="2"/>
        <v>0.2890298956211127</v>
      </c>
      <c r="AA57" s="80">
        <f t="shared" si="6"/>
        <v>7.2210931155349656E-2</v>
      </c>
      <c r="AB57" s="15">
        <f t="shared" si="7"/>
        <v>0.9277890688446504</v>
      </c>
      <c r="AC57" s="81">
        <f t="shared" si="8"/>
        <v>0.6596302911180717</v>
      </c>
      <c r="AD57" s="82">
        <f t="shared" si="3"/>
        <v>5.1339813260815582E-2</v>
      </c>
    </row>
    <row r="58" spans="1:30" x14ac:dyDescent="0.35">
      <c r="A58" s="18">
        <v>220355</v>
      </c>
      <c r="B58">
        <v>2015</v>
      </c>
      <c r="C58" t="s">
        <v>8968</v>
      </c>
      <c r="D58">
        <v>2014</v>
      </c>
      <c r="E58" s="75" t="s">
        <v>8973</v>
      </c>
      <c r="G58" t="s">
        <v>8887</v>
      </c>
      <c r="I58" s="1" t="s">
        <v>8971</v>
      </c>
      <c r="K58">
        <v>95493</v>
      </c>
      <c r="M58">
        <v>6312</v>
      </c>
      <c r="O58">
        <v>0</v>
      </c>
      <c r="T58">
        <v>102311</v>
      </c>
      <c r="U58" s="78">
        <f t="shared" si="4"/>
        <v>204116</v>
      </c>
      <c r="V58" s="32">
        <f t="shared" si="5"/>
        <v>95493</v>
      </c>
      <c r="W58" s="79">
        <f t="shared" si="0"/>
        <v>95493</v>
      </c>
      <c r="X58" s="79">
        <f t="shared" si="1"/>
        <v>101805</v>
      </c>
      <c r="Z58" s="80">
        <f t="shared" si="2"/>
        <v>0.46783691626330126</v>
      </c>
      <c r="AA58" s="80">
        <f t="shared" si="6"/>
        <v>5.8109240216160485E-2</v>
      </c>
      <c r="AB58" s="15">
        <f t="shared" si="7"/>
        <v>0.94189075978383952</v>
      </c>
      <c r="AC58" s="81">
        <f t="shared" si="8"/>
        <v>0.50123949126967016</v>
      </c>
      <c r="AD58" s="82">
        <f t="shared" si="3"/>
        <v>0.49876050873032979</v>
      </c>
    </row>
    <row r="59" spans="1:30" x14ac:dyDescent="0.35">
      <c r="A59" s="18">
        <v>220356</v>
      </c>
      <c r="B59">
        <v>2015</v>
      </c>
      <c r="C59" t="s">
        <v>8968</v>
      </c>
      <c r="D59">
        <v>2014</v>
      </c>
      <c r="E59" s="75" t="s">
        <v>8972</v>
      </c>
      <c r="F59" t="s">
        <v>8970</v>
      </c>
      <c r="G59" t="s">
        <v>8887</v>
      </c>
      <c r="I59" s="1" t="s">
        <v>8971</v>
      </c>
      <c r="K59">
        <v>0</v>
      </c>
      <c r="M59">
        <v>28759</v>
      </c>
      <c r="O59">
        <v>94575</v>
      </c>
      <c r="T59">
        <v>219163</v>
      </c>
      <c r="U59" s="78">
        <f t="shared" si="4"/>
        <v>342497</v>
      </c>
      <c r="V59" s="32">
        <f t="shared" si="5"/>
        <v>94575</v>
      </c>
      <c r="W59" s="79">
        <f t="shared" si="0"/>
        <v>0</v>
      </c>
      <c r="X59" s="79">
        <f t="shared" si="1"/>
        <v>28759</v>
      </c>
      <c r="Z59" s="80">
        <f t="shared" si="2"/>
        <v>0.27613380555158146</v>
      </c>
      <c r="AA59" s="80">
        <f t="shared" si="6"/>
        <v>0.11600019360928034</v>
      </c>
      <c r="AB59" s="15">
        <f t="shared" si="7"/>
        <v>0.88399980639071962</v>
      </c>
      <c r="AC59" s="81">
        <f t="shared" si="8"/>
        <v>0.63989757574518902</v>
      </c>
      <c r="AD59" s="82">
        <f t="shared" si="3"/>
        <v>8.3968618703229511E-2</v>
      </c>
    </row>
    <row r="60" spans="1:30" x14ac:dyDescent="0.35">
      <c r="A60" s="18">
        <v>220357</v>
      </c>
      <c r="B60">
        <v>2015</v>
      </c>
      <c r="C60" t="s">
        <v>8968</v>
      </c>
      <c r="D60">
        <v>2014</v>
      </c>
      <c r="E60" s="75" t="s">
        <v>8972</v>
      </c>
      <c r="F60" t="s">
        <v>8970</v>
      </c>
      <c r="G60" t="s">
        <v>8887</v>
      </c>
      <c r="I60" s="1" t="s">
        <v>8971</v>
      </c>
      <c r="K60">
        <v>95796</v>
      </c>
      <c r="M60">
        <v>6332</v>
      </c>
      <c r="O60">
        <v>0</v>
      </c>
      <c r="T60">
        <v>102866</v>
      </c>
      <c r="U60" s="78">
        <f t="shared" si="4"/>
        <v>204994</v>
      </c>
      <c r="V60" s="32">
        <f t="shared" si="5"/>
        <v>95796</v>
      </c>
      <c r="W60" s="79">
        <f t="shared" si="0"/>
        <v>95796</v>
      </c>
      <c r="X60" s="79">
        <f t="shared" si="1"/>
        <v>102128</v>
      </c>
      <c r="Z60" s="80">
        <f t="shared" si="2"/>
        <v>0.4673112383777086</v>
      </c>
      <c r="AA60" s="80">
        <f t="shared" si="6"/>
        <v>5.7986410007509294E-2</v>
      </c>
      <c r="AB60" s="15">
        <f t="shared" si="7"/>
        <v>0.94201358999249074</v>
      </c>
      <c r="AC60" s="81">
        <f t="shared" si="8"/>
        <v>0.50180005268446881</v>
      </c>
      <c r="AD60" s="82">
        <f t="shared" si="3"/>
        <v>0.49819994731553119</v>
      </c>
    </row>
    <row r="61" spans="1:30" x14ac:dyDescent="0.35">
      <c r="A61" s="18">
        <v>220358</v>
      </c>
      <c r="B61">
        <v>2015</v>
      </c>
      <c r="C61" t="s">
        <v>8968</v>
      </c>
      <c r="D61">
        <v>2014</v>
      </c>
      <c r="E61" t="s">
        <v>8980</v>
      </c>
      <c r="G61" t="s">
        <v>8887</v>
      </c>
      <c r="I61" s="1" t="s">
        <v>8971</v>
      </c>
      <c r="K61">
        <v>0</v>
      </c>
      <c r="M61">
        <v>1084</v>
      </c>
      <c r="O61">
        <v>96274</v>
      </c>
      <c r="T61">
        <v>111340</v>
      </c>
      <c r="U61" s="78">
        <f t="shared" si="4"/>
        <v>208698</v>
      </c>
      <c r="V61" s="32">
        <f t="shared" si="5"/>
        <v>96274</v>
      </c>
      <c r="W61" s="79">
        <f t="shared" si="0"/>
        <v>0</v>
      </c>
      <c r="X61" s="79">
        <f t="shared" si="1"/>
        <v>1084</v>
      </c>
      <c r="Z61" s="80">
        <f t="shared" si="2"/>
        <v>0.46130772695473843</v>
      </c>
      <c r="AA61" s="80">
        <f t="shared" si="6"/>
        <v>9.6420693090443314E-3</v>
      </c>
      <c r="AB61" s="15">
        <f t="shared" si="7"/>
        <v>0.99035793069095568</v>
      </c>
      <c r="AC61" s="81">
        <f t="shared" si="8"/>
        <v>0.53349816481231249</v>
      </c>
      <c r="AD61" s="82">
        <f t="shared" si="3"/>
        <v>5.1941082329490457E-3</v>
      </c>
    </row>
    <row r="62" spans="1:30" x14ac:dyDescent="0.35">
      <c r="A62" s="18">
        <v>220359</v>
      </c>
      <c r="B62">
        <v>2015</v>
      </c>
      <c r="C62" t="s">
        <v>8968</v>
      </c>
      <c r="D62">
        <v>2014</v>
      </c>
      <c r="E62" t="s">
        <v>8980</v>
      </c>
      <c r="G62" t="s">
        <v>8887</v>
      </c>
      <c r="I62" s="1" t="s">
        <v>8971</v>
      </c>
      <c r="K62">
        <v>97130</v>
      </c>
      <c r="M62">
        <v>4897</v>
      </c>
      <c r="O62">
        <v>0</v>
      </c>
      <c r="T62">
        <v>87285</v>
      </c>
      <c r="U62" s="78">
        <f t="shared" si="4"/>
        <v>189312</v>
      </c>
      <c r="V62" s="32">
        <f t="shared" si="5"/>
        <v>97130</v>
      </c>
      <c r="W62" s="79">
        <f t="shared" si="0"/>
        <v>97130</v>
      </c>
      <c r="X62" s="79">
        <f t="shared" si="1"/>
        <v>102027</v>
      </c>
      <c r="Z62" s="80">
        <f t="shared" si="2"/>
        <v>0.51306837390128468</v>
      </c>
      <c r="AA62" s="80">
        <f t="shared" si="6"/>
        <v>5.3123169382308912E-2</v>
      </c>
      <c r="AB62" s="15">
        <f t="shared" si="7"/>
        <v>0.94687683061769112</v>
      </c>
      <c r="AC62" s="81">
        <f t="shared" si="8"/>
        <v>0.46106427484787016</v>
      </c>
      <c r="AD62" s="82">
        <f t="shared" si="3"/>
        <v>0.53893572515212984</v>
      </c>
    </row>
    <row r="63" spans="1:30" x14ac:dyDescent="0.35">
      <c r="A63" s="18">
        <v>220360</v>
      </c>
      <c r="B63">
        <v>2015</v>
      </c>
      <c r="C63" t="s">
        <v>8968</v>
      </c>
      <c r="D63">
        <v>2014</v>
      </c>
      <c r="E63" s="75" t="s">
        <v>8973</v>
      </c>
      <c r="G63" t="s">
        <v>8887</v>
      </c>
      <c r="I63" s="1" t="s">
        <v>8971</v>
      </c>
      <c r="K63">
        <v>208078</v>
      </c>
      <c r="M63">
        <v>7238</v>
      </c>
      <c r="O63">
        <v>0</v>
      </c>
      <c r="T63">
        <v>3274</v>
      </c>
      <c r="U63" s="78">
        <f t="shared" si="4"/>
        <v>218590</v>
      </c>
      <c r="V63" s="32">
        <f t="shared" si="5"/>
        <v>208078</v>
      </c>
      <c r="W63" s="79">
        <f t="shared" si="0"/>
        <v>208078</v>
      </c>
      <c r="X63" s="79">
        <f t="shared" si="1"/>
        <v>215316</v>
      </c>
      <c r="Z63" s="80">
        <f t="shared" si="2"/>
        <v>0.95190996843405462</v>
      </c>
      <c r="AA63" s="80">
        <f t="shared" si="6"/>
        <v>0.68854642313546421</v>
      </c>
      <c r="AB63" s="15">
        <f t="shared" si="7"/>
        <v>0.31145357686453579</v>
      </c>
      <c r="AC63" s="81">
        <f t="shared" si="8"/>
        <v>1.4977812342742119E-2</v>
      </c>
      <c r="AD63" s="82">
        <f t="shared" si="3"/>
        <v>0.98502218765725791</v>
      </c>
    </row>
    <row r="64" spans="1:30" x14ac:dyDescent="0.35">
      <c r="A64" s="18">
        <v>636882</v>
      </c>
      <c r="B64">
        <v>2015</v>
      </c>
      <c r="C64" t="s">
        <v>8968</v>
      </c>
      <c r="D64">
        <v>2014</v>
      </c>
      <c r="E64" s="7" t="s">
        <v>8969</v>
      </c>
      <c r="G64" s="7" t="s">
        <v>8886</v>
      </c>
      <c r="I64" s="1" t="s">
        <v>8971</v>
      </c>
      <c r="K64">
        <v>188831</v>
      </c>
      <c r="M64">
        <v>14039</v>
      </c>
      <c r="O64">
        <v>1389</v>
      </c>
      <c r="T64">
        <v>103</v>
      </c>
      <c r="U64" s="78">
        <f t="shared" si="4"/>
        <v>204362</v>
      </c>
      <c r="V64" s="32">
        <f t="shared" si="5"/>
        <v>190220</v>
      </c>
      <c r="W64" s="79">
        <f t="shared" si="0"/>
        <v>188831</v>
      </c>
      <c r="X64" s="79">
        <f t="shared" si="1"/>
        <v>202870</v>
      </c>
      <c r="Z64" s="80">
        <f t="shared" si="2"/>
        <v>0.93079926796566881</v>
      </c>
      <c r="AA64" s="80">
        <f t="shared" si="6"/>
        <v>0.99271673030688734</v>
      </c>
      <c r="AB64" s="15">
        <f t="shared" si="7"/>
        <v>7.2832696931126595E-3</v>
      </c>
      <c r="AC64" s="81">
        <f t="shared" si="8"/>
        <v>5.0400759436685879E-4</v>
      </c>
      <c r="AD64" s="82">
        <f t="shared" si="3"/>
        <v>0.99269922979810332</v>
      </c>
    </row>
    <row r="65" spans="1:30" x14ac:dyDescent="0.35">
      <c r="A65" s="18">
        <v>636883</v>
      </c>
      <c r="B65">
        <v>2015</v>
      </c>
      <c r="C65" t="s">
        <v>8968</v>
      </c>
      <c r="D65">
        <v>2014</v>
      </c>
      <c r="E65" s="25" t="s">
        <v>8974</v>
      </c>
      <c r="G65" t="s">
        <v>8887</v>
      </c>
      <c r="I65" s="1" t="s">
        <v>8971</v>
      </c>
      <c r="K65">
        <v>199938</v>
      </c>
      <c r="M65">
        <v>7541</v>
      </c>
      <c r="O65">
        <v>222</v>
      </c>
      <c r="T65">
        <v>248400</v>
      </c>
      <c r="U65" s="78">
        <f t="shared" si="4"/>
        <v>456101</v>
      </c>
      <c r="V65" s="32">
        <f t="shared" si="5"/>
        <v>200160</v>
      </c>
      <c r="W65" s="79">
        <f t="shared" si="0"/>
        <v>199938</v>
      </c>
      <c r="X65" s="79">
        <f t="shared" si="1"/>
        <v>207479</v>
      </c>
      <c r="Z65" s="80">
        <f t="shared" si="2"/>
        <v>0.43885016695863416</v>
      </c>
      <c r="AA65" s="80">
        <f t="shared" si="6"/>
        <v>2.9463821740166679E-2</v>
      </c>
      <c r="AB65" s="15">
        <f t="shared" si="7"/>
        <v>0.97053617825983329</v>
      </c>
      <c r="AC65" s="81">
        <f t="shared" si="8"/>
        <v>0.54461621439111074</v>
      </c>
      <c r="AD65" s="82">
        <f t="shared" si="3"/>
        <v>0.4548970513110035</v>
      </c>
    </row>
    <row r="66" spans="1:30" x14ac:dyDescent="0.35">
      <c r="A66" s="126">
        <v>220247</v>
      </c>
      <c r="B66" s="75">
        <v>2015</v>
      </c>
      <c r="C66" s="7" t="s">
        <v>8968</v>
      </c>
      <c r="D66" s="7">
        <v>2014</v>
      </c>
      <c r="E66" s="7" t="s">
        <v>8858</v>
      </c>
      <c r="F66" s="7" t="s">
        <v>8970</v>
      </c>
      <c r="G66" t="s">
        <v>8887</v>
      </c>
      <c r="H66" s="1">
        <v>42153</v>
      </c>
      <c r="I66" s="89" t="s">
        <v>8971</v>
      </c>
      <c r="O66">
        <v>203450</v>
      </c>
      <c r="T66">
        <v>50290</v>
      </c>
      <c r="U66" s="78">
        <f t="shared" si="4"/>
        <v>253740</v>
      </c>
      <c r="V66" s="32">
        <f t="shared" si="5"/>
        <v>203450</v>
      </c>
      <c r="W66" s="79">
        <f t="shared" si="0"/>
        <v>0</v>
      </c>
      <c r="X66" s="79">
        <f t="shared" si="1"/>
        <v>0</v>
      </c>
      <c r="Z66" s="80">
        <f t="shared" si="2"/>
        <v>0.80180499724127063</v>
      </c>
      <c r="AA66" s="80">
        <f t="shared" si="6"/>
        <v>0</v>
      </c>
      <c r="AB66" s="15">
        <f t="shared" si="7"/>
        <v>1</v>
      </c>
      <c r="AC66" s="81">
        <f t="shared" si="8"/>
        <v>0.19819500275872942</v>
      </c>
      <c r="AD66" s="82">
        <f t="shared" si="3"/>
        <v>0</v>
      </c>
    </row>
    <row r="67" spans="1:30" x14ac:dyDescent="0.35">
      <c r="A67" s="18">
        <v>190432</v>
      </c>
      <c r="B67">
        <v>2016</v>
      </c>
      <c r="C67" s="7" t="s">
        <v>8981</v>
      </c>
      <c r="D67">
        <v>2014</v>
      </c>
      <c r="E67" t="s">
        <v>8986</v>
      </c>
      <c r="G67" s="7" t="s">
        <v>8886</v>
      </c>
      <c r="H67">
        <v>20160315</v>
      </c>
      <c r="I67" t="s">
        <v>8983</v>
      </c>
      <c r="J67">
        <v>33176</v>
      </c>
      <c r="M67">
        <v>1921</v>
      </c>
      <c r="U67" s="78">
        <f t="shared" si="4"/>
        <v>35097</v>
      </c>
      <c r="V67" s="32">
        <f t="shared" si="5"/>
        <v>33176</v>
      </c>
      <c r="W67" s="79">
        <f t="shared" si="0"/>
        <v>33176</v>
      </c>
      <c r="X67" s="79">
        <f t="shared" si="1"/>
        <v>35097</v>
      </c>
      <c r="Z67" s="80">
        <f t="shared" si="2"/>
        <v>0.94526597714904403</v>
      </c>
      <c r="AA67" s="80">
        <f t="shared" si="6"/>
        <v>1</v>
      </c>
      <c r="AB67" s="15">
        <f t="shared" si="7"/>
        <v>0</v>
      </c>
      <c r="AC67" s="81">
        <f t="shared" si="8"/>
        <v>0</v>
      </c>
      <c r="AD67" s="82">
        <f t="shared" si="3"/>
        <v>1</v>
      </c>
    </row>
    <row r="68" spans="1:30" x14ac:dyDescent="0.35">
      <c r="A68" s="18">
        <v>90944</v>
      </c>
      <c r="B68">
        <v>2016</v>
      </c>
      <c r="C68" s="7" t="s">
        <v>8981</v>
      </c>
      <c r="D68">
        <v>2014</v>
      </c>
      <c r="E68" t="s">
        <v>8982</v>
      </c>
      <c r="G68" s="7" t="s">
        <v>8886</v>
      </c>
      <c r="H68">
        <v>20160301</v>
      </c>
      <c r="I68" t="s">
        <v>8983</v>
      </c>
      <c r="K68">
        <v>479481</v>
      </c>
      <c r="M68">
        <v>3545</v>
      </c>
      <c r="O68">
        <v>4431</v>
      </c>
      <c r="U68" s="78">
        <f t="shared" si="4"/>
        <v>487457</v>
      </c>
      <c r="V68" s="32">
        <f t="shared" si="5"/>
        <v>483912</v>
      </c>
      <c r="W68" s="79">
        <f t="shared" si="0"/>
        <v>479481</v>
      </c>
      <c r="X68" s="79">
        <f t="shared" si="1"/>
        <v>483026</v>
      </c>
      <c r="Z68" s="80">
        <f t="shared" si="2"/>
        <v>0.99272756366202553</v>
      </c>
      <c r="AA68" s="80">
        <f t="shared" si="6"/>
        <v>1</v>
      </c>
      <c r="AB68" s="15">
        <f t="shared" si="7"/>
        <v>0</v>
      </c>
      <c r="AC68" s="81">
        <f t="shared" si="8"/>
        <v>0</v>
      </c>
      <c r="AD68" s="82">
        <f t="shared" si="3"/>
        <v>0.99090996744328219</v>
      </c>
    </row>
    <row r="69" spans="1:30" x14ac:dyDescent="0.35">
      <c r="A69" s="18">
        <v>90945</v>
      </c>
      <c r="B69">
        <v>2016</v>
      </c>
      <c r="C69" s="7" t="s">
        <v>8981</v>
      </c>
      <c r="D69">
        <v>2014</v>
      </c>
      <c r="E69" t="s">
        <v>8982</v>
      </c>
      <c r="G69" s="7" t="s">
        <v>8886</v>
      </c>
      <c r="H69">
        <v>20160321</v>
      </c>
      <c r="I69" t="s">
        <v>8983</v>
      </c>
      <c r="K69">
        <v>227783</v>
      </c>
      <c r="M69">
        <v>1256</v>
      </c>
      <c r="O69">
        <v>1256</v>
      </c>
      <c r="T69">
        <v>419</v>
      </c>
      <c r="U69" s="78">
        <f t="shared" si="4"/>
        <v>230714</v>
      </c>
      <c r="V69" s="32">
        <f t="shared" si="5"/>
        <v>229039</v>
      </c>
      <c r="W69" s="79">
        <f t="shared" si="0"/>
        <v>227783</v>
      </c>
      <c r="X69" s="79">
        <f t="shared" si="1"/>
        <v>229039</v>
      </c>
      <c r="Z69" s="80">
        <f t="shared" si="2"/>
        <v>0.99273992908969544</v>
      </c>
      <c r="AA69" s="80">
        <f t="shared" si="6"/>
        <v>0.74985074626865666</v>
      </c>
      <c r="AB69" s="15">
        <f t="shared" si="7"/>
        <v>0.25014925373134334</v>
      </c>
      <c r="AC69" s="81">
        <f t="shared" si="8"/>
        <v>1.816101320249313E-3</v>
      </c>
      <c r="AD69" s="82">
        <f t="shared" si="3"/>
        <v>0.99273992908969544</v>
      </c>
    </row>
    <row r="70" spans="1:30" x14ac:dyDescent="0.35">
      <c r="A70" s="125">
        <v>90946</v>
      </c>
      <c r="B70">
        <v>2016</v>
      </c>
      <c r="C70" s="7" t="s">
        <v>8981</v>
      </c>
      <c r="D70" s="7">
        <v>2014</v>
      </c>
      <c r="E70" s="75" t="s">
        <v>8982</v>
      </c>
      <c r="G70" s="7" t="s">
        <v>8886</v>
      </c>
      <c r="I70" s="1" t="s">
        <v>8983</v>
      </c>
      <c r="O70" s="7">
        <v>106112</v>
      </c>
      <c r="T70" s="7">
        <v>193</v>
      </c>
      <c r="U70" s="78">
        <f t="shared" si="4"/>
        <v>106305</v>
      </c>
      <c r="V70" s="32">
        <f t="shared" si="5"/>
        <v>106112</v>
      </c>
      <c r="W70" s="79">
        <f t="shared" ref="W70:W133" si="9">SUM(J70:K70)</f>
        <v>0</v>
      </c>
      <c r="X70" s="79">
        <f t="shared" ref="X70:X98" si="10">SUM(J70:M70)</f>
        <v>0</v>
      </c>
      <c r="Z70" s="80">
        <f t="shared" ref="Z70:Z133" si="11">V70/U70</f>
        <v>0.99818446921593529</v>
      </c>
      <c r="AA70" s="80">
        <f t="shared" si="6"/>
        <v>0</v>
      </c>
      <c r="AB70" s="15">
        <f t="shared" si="7"/>
        <v>1</v>
      </c>
      <c r="AC70" s="81">
        <f t="shared" si="8"/>
        <v>1.8155307840647195E-3</v>
      </c>
      <c r="AD70" s="82">
        <f t="shared" si="3"/>
        <v>0</v>
      </c>
    </row>
    <row r="71" spans="1:30" x14ac:dyDescent="0.35">
      <c r="A71" s="18">
        <v>637038</v>
      </c>
      <c r="B71">
        <v>2016</v>
      </c>
      <c r="C71" t="s">
        <v>8968</v>
      </c>
      <c r="D71">
        <v>2015</v>
      </c>
      <c r="E71" s="7" t="s">
        <v>8969</v>
      </c>
      <c r="G71" s="7" t="s">
        <v>8886</v>
      </c>
      <c r="I71" s="1" t="s">
        <v>8971</v>
      </c>
      <c r="K71">
        <v>187799</v>
      </c>
      <c r="M71">
        <v>12250</v>
      </c>
      <c r="O71">
        <v>964</v>
      </c>
      <c r="T71">
        <v>1447</v>
      </c>
      <c r="U71" s="78">
        <f t="shared" si="4"/>
        <v>202460</v>
      </c>
      <c r="V71" s="32">
        <f t="shared" si="5"/>
        <v>188763</v>
      </c>
      <c r="W71" s="79">
        <f t="shared" si="9"/>
        <v>187799</v>
      </c>
      <c r="X71" s="79">
        <f t="shared" si="10"/>
        <v>200049</v>
      </c>
      <c r="Z71" s="80">
        <f t="shared" si="11"/>
        <v>0.93234713029734273</v>
      </c>
      <c r="AA71" s="80">
        <f t="shared" si="6"/>
        <v>0.89435642841498142</v>
      </c>
      <c r="AB71" s="15">
        <f t="shared" si="7"/>
        <v>0.10564357158501858</v>
      </c>
      <c r="AC71" s="81">
        <f t="shared" si="8"/>
        <v>7.1470907833646154E-3</v>
      </c>
      <c r="AD71" s="82">
        <f t="shared" ref="AD71:AD134" si="12">(J71+K71+L71+M71)/U71</f>
        <v>0.98809147485923143</v>
      </c>
    </row>
    <row r="72" spans="1:30" x14ac:dyDescent="0.35">
      <c r="A72" s="18">
        <v>220371</v>
      </c>
      <c r="B72">
        <v>2016</v>
      </c>
      <c r="C72" t="s">
        <v>8968</v>
      </c>
      <c r="D72">
        <v>2015</v>
      </c>
      <c r="E72" t="s">
        <v>8980</v>
      </c>
      <c r="G72" t="s">
        <v>8887</v>
      </c>
      <c r="I72" s="1" t="s">
        <v>8971</v>
      </c>
      <c r="K72">
        <v>0</v>
      </c>
      <c r="M72">
        <v>0</v>
      </c>
      <c r="O72">
        <v>99175</v>
      </c>
      <c r="T72">
        <v>98928</v>
      </c>
      <c r="U72" s="78">
        <f t="shared" si="4"/>
        <v>198103</v>
      </c>
      <c r="V72" s="32">
        <f t="shared" si="5"/>
        <v>99175</v>
      </c>
      <c r="W72" s="79">
        <f t="shared" si="9"/>
        <v>0</v>
      </c>
      <c r="X72" s="79">
        <f t="shared" si="10"/>
        <v>0</v>
      </c>
      <c r="Z72" s="80">
        <f t="shared" si="11"/>
        <v>0.5006234130729974</v>
      </c>
      <c r="AA72" s="80">
        <f t="shared" si="6"/>
        <v>0</v>
      </c>
      <c r="AB72" s="15">
        <f t="shared" si="7"/>
        <v>1</v>
      </c>
      <c r="AC72" s="81">
        <f t="shared" si="8"/>
        <v>0.4993765869270026</v>
      </c>
      <c r="AD72" s="82">
        <f t="shared" si="12"/>
        <v>0</v>
      </c>
    </row>
    <row r="73" spans="1:30" x14ac:dyDescent="0.35">
      <c r="A73" s="18">
        <v>220372</v>
      </c>
      <c r="B73">
        <v>2016</v>
      </c>
      <c r="C73" t="s">
        <v>8968</v>
      </c>
      <c r="D73">
        <v>2015</v>
      </c>
      <c r="E73" t="s">
        <v>8980</v>
      </c>
      <c r="G73" t="s">
        <v>8887</v>
      </c>
      <c r="I73" s="1" t="s">
        <v>8971</v>
      </c>
      <c r="K73">
        <v>98913</v>
      </c>
      <c r="M73">
        <v>1798</v>
      </c>
      <c r="O73">
        <v>1199</v>
      </c>
      <c r="T73">
        <v>98073</v>
      </c>
      <c r="U73" s="78">
        <f t="shared" ref="U73:U136" si="13">SUM(J73:T73)</f>
        <v>199983</v>
      </c>
      <c r="V73" s="32">
        <f t="shared" ref="V73:V136" si="14">J73+K73+N73+O73+P73+R73</f>
        <v>100112</v>
      </c>
      <c r="W73" s="79">
        <f t="shared" si="9"/>
        <v>98913</v>
      </c>
      <c r="X73" s="79">
        <f t="shared" si="10"/>
        <v>100711</v>
      </c>
      <c r="Z73" s="80">
        <f t="shared" si="11"/>
        <v>0.50060255121685349</v>
      </c>
      <c r="AA73" s="80">
        <f t="shared" ref="AA73:AA136" si="15">IF(L73+M73=0,0,((L73+M73)/(L73+M73+S73+T73)))</f>
        <v>1.8003224159165325E-2</v>
      </c>
      <c r="AB73" s="15">
        <f t="shared" ref="AB73:AB136" si="16">1-AA73</f>
        <v>0.98199677584083467</v>
      </c>
      <c r="AC73" s="81">
        <f t="shared" ref="AC73:AC136" si="17">T73/U73</f>
        <v>0.49040668456818831</v>
      </c>
      <c r="AD73" s="82">
        <f t="shared" si="12"/>
        <v>0.50359780581349411</v>
      </c>
    </row>
    <row r="74" spans="1:30" x14ac:dyDescent="0.35">
      <c r="A74" s="18">
        <v>220369</v>
      </c>
      <c r="B74">
        <v>2016</v>
      </c>
      <c r="C74" t="s">
        <v>8968</v>
      </c>
      <c r="D74">
        <v>2015</v>
      </c>
      <c r="E74" s="75" t="s">
        <v>8972</v>
      </c>
      <c r="F74" t="s">
        <v>8970</v>
      </c>
      <c r="G74" t="s">
        <v>8887</v>
      </c>
      <c r="I74" s="1" t="s">
        <v>8971</v>
      </c>
      <c r="K74">
        <v>0</v>
      </c>
      <c r="M74">
        <v>0</v>
      </c>
      <c r="O74">
        <v>100349</v>
      </c>
      <c r="T74">
        <v>199392</v>
      </c>
      <c r="U74" s="78">
        <f t="shared" si="13"/>
        <v>299741</v>
      </c>
      <c r="V74" s="32">
        <f t="shared" si="14"/>
        <v>100349</v>
      </c>
      <c r="W74" s="79">
        <f t="shared" si="9"/>
        <v>0</v>
      </c>
      <c r="X74" s="79">
        <f t="shared" si="10"/>
        <v>0</v>
      </c>
      <c r="Z74" s="80">
        <f t="shared" si="11"/>
        <v>0.33478569831954919</v>
      </c>
      <c r="AA74" s="80">
        <f t="shared" si="15"/>
        <v>0</v>
      </c>
      <c r="AB74" s="15">
        <f t="shared" si="16"/>
        <v>1</v>
      </c>
      <c r="AC74" s="81">
        <f t="shared" si="17"/>
        <v>0.66521430168045081</v>
      </c>
      <c r="AD74" s="82">
        <f t="shared" si="12"/>
        <v>0</v>
      </c>
    </row>
    <row r="75" spans="1:30" x14ac:dyDescent="0.35">
      <c r="A75" s="18">
        <v>220370</v>
      </c>
      <c r="B75">
        <v>2016</v>
      </c>
      <c r="C75" t="s">
        <v>8968</v>
      </c>
      <c r="D75">
        <v>2015</v>
      </c>
      <c r="E75" s="75" t="s">
        <v>8972</v>
      </c>
      <c r="F75" t="s">
        <v>8970</v>
      </c>
      <c r="G75" t="s">
        <v>8887</v>
      </c>
      <c r="I75" s="1" t="s">
        <v>8971</v>
      </c>
      <c r="K75">
        <v>98974</v>
      </c>
      <c r="M75">
        <v>1420</v>
      </c>
      <c r="O75">
        <v>1011</v>
      </c>
      <c r="T75">
        <v>99593</v>
      </c>
      <c r="U75" s="78">
        <f t="shared" si="13"/>
        <v>200998</v>
      </c>
      <c r="V75" s="32">
        <f t="shared" si="14"/>
        <v>99985</v>
      </c>
      <c r="W75" s="79">
        <f t="shared" si="9"/>
        <v>98974</v>
      </c>
      <c r="X75" s="79">
        <f t="shared" si="10"/>
        <v>100394</v>
      </c>
      <c r="Z75" s="80">
        <f t="shared" si="11"/>
        <v>0.49744276062448384</v>
      </c>
      <c r="AA75" s="80">
        <f t="shared" si="15"/>
        <v>1.4057596546979101E-2</v>
      </c>
      <c r="AB75" s="15">
        <f t="shared" si="16"/>
        <v>0.98594240345302087</v>
      </c>
      <c r="AC75" s="81">
        <f t="shared" si="17"/>
        <v>0.49549249246261157</v>
      </c>
      <c r="AD75" s="82">
        <f t="shared" si="12"/>
        <v>0.49947760674235564</v>
      </c>
    </row>
    <row r="76" spans="1:30" x14ac:dyDescent="0.35">
      <c r="A76" s="18">
        <v>220367</v>
      </c>
      <c r="B76">
        <v>2016</v>
      </c>
      <c r="C76" t="s">
        <v>8968</v>
      </c>
      <c r="D76">
        <v>2015</v>
      </c>
      <c r="E76" s="75" t="s">
        <v>8973</v>
      </c>
      <c r="G76" t="s">
        <v>8887</v>
      </c>
      <c r="I76" s="1" t="s">
        <v>8971</v>
      </c>
      <c r="K76">
        <v>0</v>
      </c>
      <c r="M76">
        <v>0</v>
      </c>
      <c r="O76">
        <v>100540</v>
      </c>
      <c r="T76">
        <v>202711</v>
      </c>
      <c r="U76" s="78">
        <f t="shared" si="13"/>
        <v>303251</v>
      </c>
      <c r="V76" s="32">
        <f t="shared" si="14"/>
        <v>100540</v>
      </c>
      <c r="W76" s="79">
        <f t="shared" si="9"/>
        <v>0</v>
      </c>
      <c r="X76" s="79">
        <f t="shared" si="10"/>
        <v>0</v>
      </c>
      <c r="Z76" s="80">
        <f t="shared" si="11"/>
        <v>0.33154053902542779</v>
      </c>
      <c r="AA76" s="80">
        <f t="shared" si="15"/>
        <v>0</v>
      </c>
      <c r="AB76" s="15">
        <f t="shared" si="16"/>
        <v>1</v>
      </c>
      <c r="AC76" s="81">
        <f t="shared" si="17"/>
        <v>0.66845946097457221</v>
      </c>
      <c r="AD76" s="82">
        <f t="shared" si="12"/>
        <v>0</v>
      </c>
    </row>
    <row r="77" spans="1:30" x14ac:dyDescent="0.35">
      <c r="A77" s="18">
        <v>220368</v>
      </c>
      <c r="B77">
        <v>2016</v>
      </c>
      <c r="C77" t="s">
        <v>8968</v>
      </c>
      <c r="D77">
        <v>2015</v>
      </c>
      <c r="E77" s="75" t="s">
        <v>8973</v>
      </c>
      <c r="G77" t="s">
        <v>8887</v>
      </c>
      <c r="I77" s="1" t="s">
        <v>8971</v>
      </c>
      <c r="K77">
        <v>99210</v>
      </c>
      <c r="M77">
        <v>1793</v>
      </c>
      <c r="O77">
        <v>598</v>
      </c>
      <c r="T77">
        <v>104383</v>
      </c>
      <c r="U77" s="78">
        <f t="shared" si="13"/>
        <v>205984</v>
      </c>
      <c r="V77" s="32">
        <f t="shared" si="14"/>
        <v>99808</v>
      </c>
      <c r="W77" s="79">
        <f t="shared" si="9"/>
        <v>99210</v>
      </c>
      <c r="X77" s="79">
        <f t="shared" si="10"/>
        <v>101003</v>
      </c>
      <c r="Z77" s="80">
        <f t="shared" si="11"/>
        <v>0.4845424887369893</v>
      </c>
      <c r="AA77" s="80">
        <f t="shared" si="15"/>
        <v>1.688705545509343E-2</v>
      </c>
      <c r="AB77" s="15">
        <f t="shared" si="16"/>
        <v>0.98311294454490661</v>
      </c>
      <c r="AC77" s="81">
        <f t="shared" si="17"/>
        <v>0.50675295168556778</v>
      </c>
      <c r="AD77" s="82">
        <f t="shared" si="12"/>
        <v>0.49034391020661799</v>
      </c>
    </row>
    <row r="78" spans="1:30" x14ac:dyDescent="0.35">
      <c r="A78" s="18">
        <v>220373</v>
      </c>
      <c r="B78">
        <v>2016</v>
      </c>
      <c r="C78" t="s">
        <v>8968</v>
      </c>
      <c r="D78">
        <v>2015</v>
      </c>
      <c r="E78" s="75" t="s">
        <v>8973</v>
      </c>
      <c r="G78" t="s">
        <v>8887</v>
      </c>
      <c r="I78" s="1" t="s">
        <v>8971</v>
      </c>
      <c r="K78">
        <v>193377</v>
      </c>
      <c r="M78">
        <v>1100</v>
      </c>
      <c r="O78">
        <v>4480</v>
      </c>
      <c r="T78">
        <v>26</v>
      </c>
      <c r="U78" s="78">
        <f t="shared" si="13"/>
        <v>198983</v>
      </c>
      <c r="V78" s="32">
        <f t="shared" si="14"/>
        <v>197857</v>
      </c>
      <c r="W78" s="79">
        <f t="shared" si="9"/>
        <v>193377</v>
      </c>
      <c r="X78" s="79">
        <f t="shared" si="10"/>
        <v>194477</v>
      </c>
      <c r="Z78" s="80">
        <f t="shared" si="11"/>
        <v>0.99434122512978496</v>
      </c>
      <c r="AA78" s="80">
        <f t="shared" si="15"/>
        <v>0.9769094138543517</v>
      </c>
      <c r="AB78" s="15">
        <f t="shared" si="16"/>
        <v>2.3090586145648295E-2</v>
      </c>
      <c r="AC78" s="81">
        <f t="shared" si="17"/>
        <v>1.3066442861953031E-4</v>
      </c>
      <c r="AD78" s="82">
        <f t="shared" si="12"/>
        <v>0.977354849409246</v>
      </c>
    </row>
    <row r="79" spans="1:30" x14ac:dyDescent="0.35">
      <c r="A79" s="18">
        <v>637037</v>
      </c>
      <c r="B79">
        <v>2016</v>
      </c>
      <c r="C79" t="s">
        <v>8968</v>
      </c>
      <c r="D79">
        <v>2015</v>
      </c>
      <c r="E79" s="25" t="s">
        <v>8974</v>
      </c>
      <c r="G79" t="s">
        <v>8887</v>
      </c>
      <c r="I79" s="1" t="s">
        <v>8971</v>
      </c>
      <c r="K79">
        <v>199619</v>
      </c>
      <c r="M79">
        <v>7993</v>
      </c>
      <c r="O79">
        <v>426</v>
      </c>
      <c r="T79">
        <v>221850</v>
      </c>
      <c r="U79" s="78">
        <f t="shared" si="13"/>
        <v>429888</v>
      </c>
      <c r="V79" s="32">
        <f t="shared" si="14"/>
        <v>200045</v>
      </c>
      <c r="W79" s="79">
        <f t="shared" si="9"/>
        <v>199619</v>
      </c>
      <c r="X79" s="79">
        <f t="shared" si="10"/>
        <v>207612</v>
      </c>
      <c r="Z79" s="80">
        <f t="shared" si="11"/>
        <v>0.4653421356260235</v>
      </c>
      <c r="AA79" s="80">
        <f t="shared" si="15"/>
        <v>3.4775912253146711E-2</v>
      </c>
      <c r="AB79" s="15">
        <f t="shared" si="16"/>
        <v>0.96522408774685331</v>
      </c>
      <c r="AC79" s="81">
        <f t="shared" si="17"/>
        <v>0.51606464939705221</v>
      </c>
      <c r="AD79" s="82">
        <f t="shared" si="12"/>
        <v>0.48294439481911566</v>
      </c>
    </row>
    <row r="80" spans="1:30" x14ac:dyDescent="0.35">
      <c r="A80" s="18">
        <v>220255</v>
      </c>
      <c r="B80">
        <v>2016</v>
      </c>
      <c r="C80" t="s">
        <v>8968</v>
      </c>
      <c r="D80">
        <v>2015</v>
      </c>
      <c r="E80" t="s">
        <v>8858</v>
      </c>
      <c r="G80" t="s">
        <v>8887</v>
      </c>
      <c r="I80" s="1" t="s">
        <v>8971</v>
      </c>
      <c r="K80">
        <v>0</v>
      </c>
      <c r="M80">
        <v>0</v>
      </c>
      <c r="O80">
        <v>201269</v>
      </c>
      <c r="T80">
        <v>165851</v>
      </c>
      <c r="U80" s="78">
        <f t="shared" si="13"/>
        <v>367120</v>
      </c>
      <c r="V80" s="32">
        <f t="shared" si="14"/>
        <v>201269</v>
      </c>
      <c r="W80" s="79">
        <f t="shared" si="9"/>
        <v>0</v>
      </c>
      <c r="X80" s="79">
        <f t="shared" si="10"/>
        <v>0</v>
      </c>
      <c r="Z80" s="80">
        <f t="shared" si="11"/>
        <v>0.54823763347134447</v>
      </c>
      <c r="AA80" s="80">
        <f t="shared" si="15"/>
        <v>0</v>
      </c>
      <c r="AB80" s="15">
        <f t="shared" si="16"/>
        <v>1</v>
      </c>
      <c r="AC80" s="81">
        <f t="shared" si="17"/>
        <v>0.45176236652865548</v>
      </c>
      <c r="AD80" s="82">
        <f t="shared" si="12"/>
        <v>0</v>
      </c>
    </row>
    <row r="81" spans="1:30" x14ac:dyDescent="0.35">
      <c r="A81" s="18">
        <v>220254</v>
      </c>
      <c r="B81">
        <v>2016</v>
      </c>
      <c r="C81" t="s">
        <v>8968</v>
      </c>
      <c r="D81">
        <v>2015</v>
      </c>
      <c r="E81" t="s">
        <v>8858</v>
      </c>
      <c r="G81" t="s">
        <v>8887</v>
      </c>
      <c r="I81" s="1" t="s">
        <v>8971</v>
      </c>
      <c r="K81">
        <v>101505</v>
      </c>
      <c r="M81">
        <v>1034</v>
      </c>
      <c r="O81">
        <v>2946</v>
      </c>
      <c r="T81">
        <v>164819</v>
      </c>
      <c r="U81" s="78">
        <f t="shared" si="13"/>
        <v>270304</v>
      </c>
      <c r="V81" s="32">
        <f t="shared" si="14"/>
        <v>104451</v>
      </c>
      <c r="W81" s="79">
        <f t="shared" si="9"/>
        <v>101505</v>
      </c>
      <c r="X81" s="79">
        <f t="shared" si="10"/>
        <v>102539</v>
      </c>
      <c r="Z81" s="80">
        <f t="shared" si="11"/>
        <v>0.38642047472475433</v>
      </c>
      <c r="AA81" s="80">
        <f t="shared" si="15"/>
        <v>6.2344365190861789E-3</v>
      </c>
      <c r="AB81" s="15">
        <f t="shared" si="16"/>
        <v>0.99376556348091383</v>
      </c>
      <c r="AC81" s="81">
        <f t="shared" si="17"/>
        <v>0.60975420267550606</v>
      </c>
      <c r="AD81" s="82">
        <f t="shared" si="12"/>
        <v>0.37934695749970404</v>
      </c>
    </row>
    <row r="82" spans="1:30" x14ac:dyDescent="0.35">
      <c r="A82" s="18">
        <v>220251</v>
      </c>
      <c r="B82">
        <v>2016</v>
      </c>
      <c r="C82" t="s">
        <v>8968</v>
      </c>
      <c r="D82">
        <v>2015</v>
      </c>
      <c r="E82" t="s">
        <v>8858</v>
      </c>
      <c r="G82" t="s">
        <v>8887</v>
      </c>
      <c r="I82" s="1" t="s">
        <v>8971</v>
      </c>
      <c r="K82">
        <v>0</v>
      </c>
      <c r="M82">
        <v>0</v>
      </c>
      <c r="O82">
        <v>106506</v>
      </c>
      <c r="T82">
        <v>4960</v>
      </c>
      <c r="U82" s="78">
        <f t="shared" si="13"/>
        <v>111466</v>
      </c>
      <c r="V82" s="32">
        <f t="shared" si="14"/>
        <v>106506</v>
      </c>
      <c r="W82" s="79">
        <f t="shared" si="9"/>
        <v>0</v>
      </c>
      <c r="X82" s="79">
        <f t="shared" si="10"/>
        <v>0</v>
      </c>
      <c r="Z82" s="80">
        <f t="shared" si="11"/>
        <v>0.95550212620888886</v>
      </c>
      <c r="AA82" s="80">
        <f t="shared" si="15"/>
        <v>0</v>
      </c>
      <c r="AB82" s="15">
        <f t="shared" si="16"/>
        <v>1</v>
      </c>
      <c r="AC82" s="81">
        <f t="shared" si="17"/>
        <v>4.4497873791111191E-2</v>
      </c>
      <c r="AD82" s="82">
        <f t="shared" si="12"/>
        <v>0</v>
      </c>
    </row>
    <row r="83" spans="1:30" x14ac:dyDescent="0.35">
      <c r="A83" s="18">
        <v>220250</v>
      </c>
      <c r="B83">
        <v>2016</v>
      </c>
      <c r="C83" t="s">
        <v>8968</v>
      </c>
      <c r="D83">
        <v>2015</v>
      </c>
      <c r="E83" t="s">
        <v>8858</v>
      </c>
      <c r="G83" t="s">
        <v>8887</v>
      </c>
      <c r="I83" s="1" t="s">
        <v>8971</v>
      </c>
      <c r="K83">
        <v>0</v>
      </c>
      <c r="M83">
        <v>0</v>
      </c>
      <c r="O83">
        <v>95713</v>
      </c>
      <c r="T83">
        <v>4940</v>
      </c>
      <c r="U83" s="78">
        <f t="shared" si="13"/>
        <v>100653</v>
      </c>
      <c r="V83" s="32">
        <f t="shared" si="14"/>
        <v>95713</v>
      </c>
      <c r="W83" s="79">
        <f t="shared" si="9"/>
        <v>0</v>
      </c>
      <c r="X83" s="79">
        <f t="shared" si="10"/>
        <v>0</v>
      </c>
      <c r="Z83" s="80">
        <f t="shared" si="11"/>
        <v>0.95092048920548822</v>
      </c>
      <c r="AA83" s="80">
        <f t="shared" si="15"/>
        <v>0</v>
      </c>
      <c r="AB83" s="15">
        <f t="shared" si="16"/>
        <v>1</v>
      </c>
      <c r="AC83" s="81">
        <f t="shared" si="17"/>
        <v>4.9079510794511838E-2</v>
      </c>
      <c r="AD83" s="82">
        <f t="shared" si="12"/>
        <v>0</v>
      </c>
    </row>
    <row r="84" spans="1:30" x14ac:dyDescent="0.35">
      <c r="A84" s="18">
        <v>220249</v>
      </c>
      <c r="B84">
        <v>2016</v>
      </c>
      <c r="C84" t="s">
        <v>8968</v>
      </c>
      <c r="D84">
        <v>2015</v>
      </c>
      <c r="E84" t="s">
        <v>8858</v>
      </c>
      <c r="G84" t="s">
        <v>8887</v>
      </c>
      <c r="I84" s="1" t="s">
        <v>8971</v>
      </c>
      <c r="K84">
        <v>101709</v>
      </c>
      <c r="M84">
        <v>295</v>
      </c>
      <c r="O84">
        <v>1128</v>
      </c>
      <c r="T84">
        <v>6397</v>
      </c>
      <c r="U84" s="78">
        <f t="shared" si="13"/>
        <v>109529</v>
      </c>
      <c r="V84" s="32">
        <f t="shared" si="14"/>
        <v>102837</v>
      </c>
      <c r="W84" s="79">
        <f t="shared" si="9"/>
        <v>101709</v>
      </c>
      <c r="X84" s="79">
        <f t="shared" si="10"/>
        <v>102004</v>
      </c>
      <c r="Z84" s="80">
        <f t="shared" si="11"/>
        <v>0.93890202594746597</v>
      </c>
      <c r="AA84" s="80">
        <f t="shared" si="15"/>
        <v>4.4082486551105797E-2</v>
      </c>
      <c r="AB84" s="15">
        <f t="shared" si="16"/>
        <v>0.9559175134488942</v>
      </c>
      <c r="AC84" s="81">
        <f t="shared" si="17"/>
        <v>5.8404623433063386E-2</v>
      </c>
      <c r="AD84" s="82">
        <f t="shared" si="12"/>
        <v>0.93129673419824888</v>
      </c>
    </row>
    <row r="85" spans="1:30" x14ac:dyDescent="0.35">
      <c r="A85" s="18">
        <v>220243</v>
      </c>
      <c r="B85">
        <v>2016</v>
      </c>
      <c r="C85" t="s">
        <v>8968</v>
      </c>
      <c r="D85">
        <v>2015</v>
      </c>
      <c r="E85" t="s">
        <v>8976</v>
      </c>
      <c r="G85" t="s">
        <v>8887</v>
      </c>
      <c r="I85" s="1" t="s">
        <v>8971</v>
      </c>
      <c r="K85">
        <v>0</v>
      </c>
      <c r="M85">
        <v>0</v>
      </c>
      <c r="O85">
        <v>102279</v>
      </c>
      <c r="T85">
        <v>11776</v>
      </c>
      <c r="U85" s="78">
        <f t="shared" si="13"/>
        <v>114055</v>
      </c>
      <c r="V85" s="32">
        <f t="shared" si="14"/>
        <v>102279</v>
      </c>
      <c r="W85" s="79">
        <f t="shared" si="9"/>
        <v>0</v>
      </c>
      <c r="X85" s="79">
        <f t="shared" si="10"/>
        <v>0</v>
      </c>
      <c r="Z85" s="80">
        <f t="shared" si="11"/>
        <v>0.8967515672263382</v>
      </c>
      <c r="AA85" s="80">
        <f t="shared" si="15"/>
        <v>0</v>
      </c>
      <c r="AB85" s="15">
        <f t="shared" si="16"/>
        <v>1</v>
      </c>
      <c r="AC85" s="81">
        <f t="shared" si="17"/>
        <v>0.10324843277366183</v>
      </c>
      <c r="AD85" s="82">
        <f t="shared" si="12"/>
        <v>0</v>
      </c>
    </row>
    <row r="86" spans="1:30" x14ac:dyDescent="0.35">
      <c r="A86" s="18">
        <v>220244</v>
      </c>
      <c r="B86">
        <v>2016</v>
      </c>
      <c r="C86" t="s">
        <v>8968</v>
      </c>
      <c r="D86">
        <v>2015</v>
      </c>
      <c r="E86" t="s">
        <v>8976</v>
      </c>
      <c r="G86" t="s">
        <v>8887</v>
      </c>
      <c r="I86" s="1" t="s">
        <v>8971</v>
      </c>
      <c r="K86">
        <v>101775</v>
      </c>
      <c r="M86">
        <v>287</v>
      </c>
      <c r="O86">
        <v>1334</v>
      </c>
      <c r="T86">
        <v>11579</v>
      </c>
      <c r="U86" s="78">
        <f t="shared" si="13"/>
        <v>114975</v>
      </c>
      <c r="V86" s="32">
        <f t="shared" si="14"/>
        <v>103109</v>
      </c>
      <c r="W86" s="79">
        <f t="shared" si="9"/>
        <v>101775</v>
      </c>
      <c r="X86" s="79">
        <f t="shared" si="10"/>
        <v>102062</v>
      </c>
      <c r="Z86" s="80">
        <f t="shared" si="11"/>
        <v>0.89679495542509247</v>
      </c>
      <c r="AA86" s="80">
        <f t="shared" si="15"/>
        <v>2.4186752064722736E-2</v>
      </c>
      <c r="AB86" s="15">
        <f t="shared" si="16"/>
        <v>0.97581324793527724</v>
      </c>
      <c r="AC86" s="81">
        <f t="shared" si="17"/>
        <v>0.10070884974994564</v>
      </c>
      <c r="AD86" s="82">
        <f t="shared" si="12"/>
        <v>0.88768862796260062</v>
      </c>
    </row>
    <row r="87" spans="1:30" x14ac:dyDescent="0.35">
      <c r="A87" s="18">
        <v>220241</v>
      </c>
      <c r="B87">
        <v>2016</v>
      </c>
      <c r="C87" t="s">
        <v>8968</v>
      </c>
      <c r="D87">
        <v>2015</v>
      </c>
      <c r="E87" t="s">
        <v>8977</v>
      </c>
      <c r="G87" t="s">
        <v>8887</v>
      </c>
      <c r="I87" s="1" t="s">
        <v>8971</v>
      </c>
      <c r="K87">
        <v>0</v>
      </c>
      <c r="M87">
        <v>0</v>
      </c>
      <c r="O87">
        <v>101622</v>
      </c>
      <c r="T87">
        <v>9781</v>
      </c>
      <c r="U87" s="78">
        <f t="shared" si="13"/>
        <v>111403</v>
      </c>
      <c r="V87" s="32">
        <f t="shared" si="14"/>
        <v>101622</v>
      </c>
      <c r="W87" s="79">
        <f t="shared" si="9"/>
        <v>0</v>
      </c>
      <c r="X87" s="79">
        <f t="shared" si="10"/>
        <v>0</v>
      </c>
      <c r="Z87" s="80">
        <f t="shared" si="11"/>
        <v>0.91220164627523492</v>
      </c>
      <c r="AA87" s="80">
        <f t="shared" si="15"/>
        <v>0</v>
      </c>
      <c r="AB87" s="15">
        <f t="shared" si="16"/>
        <v>1</v>
      </c>
      <c r="AC87" s="81">
        <f t="shared" si="17"/>
        <v>8.7798353724765035E-2</v>
      </c>
      <c r="AD87" s="82">
        <f t="shared" si="12"/>
        <v>0</v>
      </c>
    </row>
    <row r="88" spans="1:30" x14ac:dyDescent="0.35">
      <c r="A88" s="18">
        <v>220242</v>
      </c>
      <c r="B88">
        <v>2016</v>
      </c>
      <c r="C88" t="s">
        <v>8968</v>
      </c>
      <c r="D88">
        <v>2015</v>
      </c>
      <c r="E88" t="s">
        <v>8977</v>
      </c>
      <c r="G88" t="s">
        <v>8887</v>
      </c>
      <c r="I88" s="1" t="s">
        <v>8971</v>
      </c>
      <c r="K88">
        <v>101522</v>
      </c>
      <c r="M88">
        <v>293</v>
      </c>
      <c r="O88">
        <v>1386</v>
      </c>
      <c r="T88">
        <v>9587</v>
      </c>
      <c r="U88" s="78">
        <f t="shared" si="13"/>
        <v>112788</v>
      </c>
      <c r="V88" s="32">
        <f t="shared" si="14"/>
        <v>102908</v>
      </c>
      <c r="W88" s="79">
        <f t="shared" si="9"/>
        <v>101522</v>
      </c>
      <c r="X88" s="79">
        <f t="shared" si="10"/>
        <v>101815</v>
      </c>
      <c r="Z88" s="80">
        <f t="shared" si="11"/>
        <v>0.91240202858460118</v>
      </c>
      <c r="AA88" s="80">
        <f t="shared" si="15"/>
        <v>2.965587044534413E-2</v>
      </c>
      <c r="AB88" s="15">
        <f t="shared" si="16"/>
        <v>0.97034412955465588</v>
      </c>
      <c r="AC88" s="81">
        <f t="shared" si="17"/>
        <v>8.5000177323828779E-2</v>
      </c>
      <c r="AD88" s="82">
        <f t="shared" si="12"/>
        <v>0.90271128134198675</v>
      </c>
    </row>
    <row r="89" spans="1:30" x14ac:dyDescent="0.35">
      <c r="A89" s="125">
        <v>637040</v>
      </c>
      <c r="B89" s="75">
        <v>2017</v>
      </c>
      <c r="C89" s="7" t="s">
        <v>8981</v>
      </c>
      <c r="D89" s="7">
        <v>2015</v>
      </c>
      <c r="E89" s="90" t="s">
        <v>8969</v>
      </c>
      <c r="F89" s="7" t="s">
        <v>8987</v>
      </c>
      <c r="G89" s="7" t="s">
        <v>8886</v>
      </c>
      <c r="H89" s="1">
        <v>42828</v>
      </c>
      <c r="I89" s="89" t="s">
        <v>8971</v>
      </c>
      <c r="K89">
        <v>231541</v>
      </c>
      <c r="M89">
        <v>1641</v>
      </c>
      <c r="O89">
        <v>505</v>
      </c>
      <c r="T89">
        <v>0</v>
      </c>
      <c r="U89" s="78">
        <f t="shared" si="13"/>
        <v>233687</v>
      </c>
      <c r="V89" s="32">
        <f t="shared" si="14"/>
        <v>232046</v>
      </c>
      <c r="W89" s="79">
        <f t="shared" si="9"/>
        <v>231541</v>
      </c>
      <c r="X89" s="79">
        <f t="shared" si="10"/>
        <v>233182</v>
      </c>
      <c r="Z89" s="80">
        <f t="shared" si="11"/>
        <v>0.9929777865264221</v>
      </c>
      <c r="AA89" s="80">
        <f t="shared" si="15"/>
        <v>1</v>
      </c>
      <c r="AB89" s="15">
        <f t="shared" si="16"/>
        <v>0</v>
      </c>
      <c r="AC89" s="81">
        <f t="shared" si="17"/>
        <v>0</v>
      </c>
      <c r="AD89" s="82">
        <f t="shared" si="12"/>
        <v>0.99783898975980689</v>
      </c>
    </row>
    <row r="90" spans="1:30" x14ac:dyDescent="0.35">
      <c r="A90" s="125">
        <v>220376</v>
      </c>
      <c r="B90" s="75">
        <v>2017</v>
      </c>
      <c r="C90" s="7" t="s">
        <v>8981</v>
      </c>
      <c r="D90" s="7">
        <v>2015</v>
      </c>
      <c r="E90" s="75" t="s">
        <v>8973</v>
      </c>
      <c r="F90" s="75" t="s">
        <v>8970</v>
      </c>
      <c r="G90" t="s">
        <v>8887</v>
      </c>
      <c r="H90" s="1">
        <v>42825</v>
      </c>
      <c r="I90" s="89" t="s">
        <v>8971</v>
      </c>
      <c r="O90">
        <v>84661</v>
      </c>
      <c r="T90">
        <v>3656</v>
      </c>
      <c r="U90" s="78">
        <f t="shared" si="13"/>
        <v>88317</v>
      </c>
      <c r="V90" s="32">
        <f t="shared" si="14"/>
        <v>84661</v>
      </c>
      <c r="W90" s="79">
        <f t="shared" si="9"/>
        <v>0</v>
      </c>
      <c r="X90" s="79">
        <f t="shared" si="10"/>
        <v>0</v>
      </c>
      <c r="Z90" s="80">
        <f t="shared" si="11"/>
        <v>0.95860366633830407</v>
      </c>
      <c r="AA90" s="80">
        <f t="shared" si="15"/>
        <v>0</v>
      </c>
      <c r="AB90" s="15">
        <f t="shared" si="16"/>
        <v>1</v>
      </c>
      <c r="AC90" s="81">
        <f t="shared" si="17"/>
        <v>4.1396333661695935E-2</v>
      </c>
      <c r="AD90" s="82">
        <f t="shared" si="12"/>
        <v>0</v>
      </c>
    </row>
    <row r="91" spans="1:30" x14ac:dyDescent="0.35">
      <c r="A91" s="125">
        <v>220377</v>
      </c>
      <c r="B91" s="75">
        <v>2017</v>
      </c>
      <c r="C91" s="7" t="s">
        <v>8981</v>
      </c>
      <c r="D91" s="7">
        <v>2015</v>
      </c>
      <c r="E91" s="75" t="s">
        <v>8973</v>
      </c>
      <c r="F91" s="75" t="s">
        <v>8970</v>
      </c>
      <c r="G91" t="s">
        <v>8887</v>
      </c>
      <c r="H91" s="1">
        <v>42825</v>
      </c>
      <c r="I91" s="89" t="s">
        <v>8971</v>
      </c>
      <c r="K91">
        <v>68105</v>
      </c>
      <c r="M91">
        <v>652</v>
      </c>
      <c r="O91">
        <v>1957</v>
      </c>
      <c r="T91">
        <v>0</v>
      </c>
      <c r="U91" s="78">
        <f t="shared" si="13"/>
        <v>70714</v>
      </c>
      <c r="V91" s="32">
        <f t="shared" si="14"/>
        <v>70062</v>
      </c>
      <c r="W91" s="79">
        <f t="shared" si="9"/>
        <v>68105</v>
      </c>
      <c r="X91" s="79">
        <f t="shared" si="10"/>
        <v>68757</v>
      </c>
      <c r="Z91" s="80">
        <f t="shared" si="11"/>
        <v>0.99077976072630591</v>
      </c>
      <c r="AA91" s="80">
        <f>IF(L91+M91=0,0,((L91+M91)/(L91+M91+S91+T91)))</f>
        <v>1</v>
      </c>
      <c r="AB91" s="15">
        <f t="shared" si="16"/>
        <v>0</v>
      </c>
      <c r="AC91" s="81">
        <f t="shared" si="17"/>
        <v>0</v>
      </c>
      <c r="AD91" s="82">
        <f t="shared" si="12"/>
        <v>0.9723251407076392</v>
      </c>
    </row>
    <row r="92" spans="1:30" x14ac:dyDescent="0.35">
      <c r="A92" s="127">
        <v>220378</v>
      </c>
      <c r="B92" s="91">
        <v>2017</v>
      </c>
      <c r="C92" s="92" t="s">
        <v>8981</v>
      </c>
      <c r="D92" s="92">
        <v>2015</v>
      </c>
      <c r="E92" s="91" t="s">
        <v>8980</v>
      </c>
      <c r="F92" s="91" t="s">
        <v>8970</v>
      </c>
      <c r="G92" t="s">
        <v>8887</v>
      </c>
      <c r="H92" s="93">
        <v>42832</v>
      </c>
      <c r="I92" s="93" t="s">
        <v>8971</v>
      </c>
      <c r="J92" s="94"/>
      <c r="K92" s="94">
        <v>68151</v>
      </c>
      <c r="L92" s="94"/>
      <c r="M92" s="94">
        <v>469</v>
      </c>
      <c r="N92" s="94"/>
      <c r="O92" s="94">
        <v>1876</v>
      </c>
      <c r="P92" s="94"/>
      <c r="Q92" s="94"/>
      <c r="R92" s="94"/>
      <c r="S92" s="94"/>
      <c r="T92" s="94">
        <v>0</v>
      </c>
      <c r="U92" s="78">
        <f t="shared" si="13"/>
        <v>70496</v>
      </c>
      <c r="V92" s="32">
        <f t="shared" si="14"/>
        <v>70027</v>
      </c>
      <c r="W92" s="79">
        <f t="shared" si="9"/>
        <v>68151</v>
      </c>
      <c r="X92" s="79">
        <f t="shared" si="10"/>
        <v>68620</v>
      </c>
      <c r="Z92" s="80">
        <f t="shared" si="11"/>
        <v>0.99334714026327731</v>
      </c>
      <c r="AA92" s="80">
        <f t="shared" si="15"/>
        <v>1</v>
      </c>
      <c r="AB92" s="15">
        <f t="shared" si="16"/>
        <v>0</v>
      </c>
      <c r="AC92" s="81">
        <f t="shared" si="17"/>
        <v>0</v>
      </c>
      <c r="AD92" s="82">
        <f t="shared" si="12"/>
        <v>0.97338856105310945</v>
      </c>
    </row>
    <row r="93" spans="1:30" x14ac:dyDescent="0.35">
      <c r="A93" s="125">
        <v>220374</v>
      </c>
      <c r="B93">
        <v>2017</v>
      </c>
      <c r="C93" s="7" t="s">
        <v>8981</v>
      </c>
      <c r="D93" s="7">
        <v>2015</v>
      </c>
      <c r="E93" s="75" t="s">
        <v>8972</v>
      </c>
      <c r="F93" t="s">
        <v>8970</v>
      </c>
      <c r="G93" t="s">
        <v>8887</v>
      </c>
      <c r="I93" s="1" t="s">
        <v>8971</v>
      </c>
      <c r="K93" s="7"/>
      <c r="L93" s="7"/>
      <c r="M93" s="7"/>
      <c r="N93" s="7"/>
      <c r="O93">
        <v>78532</v>
      </c>
      <c r="T93">
        <v>776</v>
      </c>
      <c r="U93" s="78">
        <f t="shared" si="13"/>
        <v>79308</v>
      </c>
      <c r="V93" s="32">
        <f t="shared" si="14"/>
        <v>78532</v>
      </c>
      <c r="W93" s="79">
        <f t="shared" si="9"/>
        <v>0</v>
      </c>
      <c r="X93" s="79">
        <f t="shared" si="10"/>
        <v>0</v>
      </c>
      <c r="Z93" s="80">
        <f t="shared" si="11"/>
        <v>0.99021536288898981</v>
      </c>
      <c r="AA93" s="80">
        <f t="shared" si="15"/>
        <v>0</v>
      </c>
      <c r="AB93" s="15">
        <f t="shared" si="16"/>
        <v>1</v>
      </c>
      <c r="AC93" s="81">
        <f t="shared" si="17"/>
        <v>9.784637111010238E-3</v>
      </c>
      <c r="AD93" s="82">
        <f t="shared" si="12"/>
        <v>0</v>
      </c>
    </row>
    <row r="94" spans="1:30" x14ac:dyDescent="0.35">
      <c r="A94" s="125">
        <v>637041</v>
      </c>
      <c r="B94">
        <v>2017</v>
      </c>
      <c r="C94" s="7" t="s">
        <v>8981</v>
      </c>
      <c r="D94" s="7">
        <v>2015</v>
      </c>
      <c r="E94" s="75" t="s">
        <v>8969</v>
      </c>
      <c r="G94" s="7" t="s">
        <v>8886</v>
      </c>
      <c r="I94" s="1" t="s">
        <v>8971</v>
      </c>
      <c r="O94">
        <v>224056</v>
      </c>
      <c r="T94">
        <v>815</v>
      </c>
      <c r="U94" s="78">
        <f t="shared" si="13"/>
        <v>224871</v>
      </c>
      <c r="V94" s="32">
        <f t="shared" si="14"/>
        <v>224056</v>
      </c>
      <c r="W94" s="79">
        <f t="shared" si="9"/>
        <v>0</v>
      </c>
      <c r="X94" s="79">
        <f t="shared" si="10"/>
        <v>0</v>
      </c>
      <c r="Z94" s="80">
        <f t="shared" si="11"/>
        <v>0.9963756998456893</v>
      </c>
      <c r="AA94" s="80">
        <f t="shared" si="15"/>
        <v>0</v>
      </c>
      <c r="AB94" s="15">
        <f t="shared" si="16"/>
        <v>1</v>
      </c>
      <c r="AC94" s="81">
        <f t="shared" si="17"/>
        <v>3.6243001543106936E-3</v>
      </c>
      <c r="AD94" s="82">
        <f t="shared" si="12"/>
        <v>0</v>
      </c>
    </row>
    <row r="95" spans="1:30" x14ac:dyDescent="0.35">
      <c r="A95" s="125">
        <v>91013</v>
      </c>
      <c r="B95">
        <v>2016</v>
      </c>
      <c r="C95" s="7" t="s">
        <v>8968</v>
      </c>
      <c r="D95" s="7">
        <v>2015</v>
      </c>
      <c r="E95" s="75" t="s">
        <v>8985</v>
      </c>
      <c r="G95" t="s">
        <v>8887</v>
      </c>
      <c r="I95" s="1" t="s">
        <v>8971</v>
      </c>
      <c r="K95">
        <v>247014</v>
      </c>
      <c r="M95">
        <v>792552</v>
      </c>
      <c r="O95" s="7">
        <v>393</v>
      </c>
      <c r="T95" s="7">
        <v>1226</v>
      </c>
      <c r="U95" s="78">
        <f t="shared" si="13"/>
        <v>1041185</v>
      </c>
      <c r="V95" s="32">
        <f t="shared" si="14"/>
        <v>247407</v>
      </c>
      <c r="W95" s="79">
        <f t="shared" si="9"/>
        <v>247014</v>
      </c>
      <c r="X95" s="79">
        <f t="shared" si="10"/>
        <v>1039566</v>
      </c>
      <c r="Z95" s="80">
        <f t="shared" si="11"/>
        <v>0.23762059576348105</v>
      </c>
      <c r="AA95" s="80">
        <f t="shared" si="15"/>
        <v>0.99845548755445479</v>
      </c>
      <c r="AB95" s="15">
        <f t="shared" si="16"/>
        <v>1.5445124455452097E-3</v>
      </c>
      <c r="AC95" s="81">
        <f t="shared" si="17"/>
        <v>1.1775044780706599E-3</v>
      </c>
      <c r="AD95" s="82">
        <f t="shared" si="12"/>
        <v>0.99844504098695241</v>
      </c>
    </row>
    <row r="96" spans="1:30" x14ac:dyDescent="0.35">
      <c r="A96" s="128">
        <v>91177</v>
      </c>
      <c r="B96">
        <v>2019</v>
      </c>
      <c r="C96" s="7" t="s">
        <v>8968</v>
      </c>
      <c r="D96" s="7">
        <v>2018</v>
      </c>
      <c r="E96" s="75" t="s">
        <v>8982</v>
      </c>
      <c r="G96" s="7" t="s">
        <v>8886</v>
      </c>
      <c r="I96" s="1" t="s">
        <v>8983</v>
      </c>
      <c r="K96">
        <v>163716</v>
      </c>
      <c r="M96">
        <v>407353</v>
      </c>
      <c r="U96" s="78">
        <f t="shared" si="13"/>
        <v>571069</v>
      </c>
      <c r="V96" s="32">
        <f t="shared" si="14"/>
        <v>163716</v>
      </c>
      <c r="W96" s="79">
        <f t="shared" si="9"/>
        <v>163716</v>
      </c>
      <c r="X96" s="79">
        <f t="shared" si="10"/>
        <v>571069</v>
      </c>
      <c r="Z96" s="80">
        <f t="shared" si="11"/>
        <v>0.28668339552663513</v>
      </c>
      <c r="AA96" s="80">
        <f t="shared" si="15"/>
        <v>1</v>
      </c>
      <c r="AB96" s="15">
        <f t="shared" si="16"/>
        <v>0</v>
      </c>
      <c r="AC96" s="81">
        <f t="shared" si="17"/>
        <v>0</v>
      </c>
      <c r="AD96" s="82">
        <f t="shared" si="12"/>
        <v>1</v>
      </c>
    </row>
    <row r="97" spans="1:30" x14ac:dyDescent="0.35">
      <c r="A97" s="128">
        <v>220375</v>
      </c>
      <c r="B97">
        <v>2017</v>
      </c>
      <c r="C97" s="7" t="s">
        <v>8981</v>
      </c>
      <c r="D97" s="7">
        <v>2015</v>
      </c>
      <c r="E97" s="75" t="s">
        <v>8980</v>
      </c>
      <c r="G97" t="s">
        <v>8887</v>
      </c>
      <c r="I97" s="1" t="s">
        <v>8971</v>
      </c>
      <c r="K97">
        <v>0</v>
      </c>
      <c r="O97">
        <v>78402</v>
      </c>
      <c r="T97">
        <v>1981</v>
      </c>
      <c r="U97" s="78">
        <f t="shared" si="13"/>
        <v>80383</v>
      </c>
      <c r="V97" s="32">
        <f t="shared" si="14"/>
        <v>78402</v>
      </c>
      <c r="W97" s="79">
        <f t="shared" si="9"/>
        <v>0</v>
      </c>
      <c r="X97" s="79">
        <f t="shared" si="10"/>
        <v>0</v>
      </c>
      <c r="Z97" s="80">
        <f t="shared" si="11"/>
        <v>0.97535548561262952</v>
      </c>
      <c r="AA97" s="80">
        <f t="shared" si="15"/>
        <v>0</v>
      </c>
      <c r="AB97" s="15">
        <f t="shared" si="16"/>
        <v>1</v>
      </c>
      <c r="AC97" s="81">
        <f t="shared" si="17"/>
        <v>2.4644514387370465E-2</v>
      </c>
      <c r="AD97" s="82">
        <f t="shared" si="12"/>
        <v>0</v>
      </c>
    </row>
    <row r="98" spans="1:30" x14ac:dyDescent="0.35">
      <c r="A98" s="128">
        <v>220379</v>
      </c>
      <c r="B98">
        <v>2017</v>
      </c>
      <c r="C98" s="7" t="s">
        <v>8981</v>
      </c>
      <c r="D98" s="7">
        <v>2015</v>
      </c>
      <c r="E98" s="75" t="s">
        <v>8972</v>
      </c>
      <c r="F98" t="s">
        <v>8970</v>
      </c>
      <c r="G98" t="s">
        <v>8887</v>
      </c>
      <c r="I98" s="1" t="s">
        <v>8971</v>
      </c>
      <c r="K98">
        <v>65641</v>
      </c>
      <c r="M98">
        <v>1771</v>
      </c>
      <c r="O98">
        <v>2451</v>
      </c>
      <c r="T98">
        <v>0</v>
      </c>
      <c r="U98" s="78">
        <f t="shared" si="13"/>
        <v>69863</v>
      </c>
      <c r="V98" s="32">
        <f t="shared" si="14"/>
        <v>68092</v>
      </c>
      <c r="W98" s="79">
        <f t="shared" si="9"/>
        <v>65641</v>
      </c>
      <c r="X98" s="79">
        <f t="shared" si="10"/>
        <v>67412</v>
      </c>
      <c r="Z98" s="80">
        <f t="shared" si="11"/>
        <v>0.97465038718635044</v>
      </c>
      <c r="AA98" s="80">
        <f t="shared" si="15"/>
        <v>1</v>
      </c>
      <c r="AB98" s="15">
        <f t="shared" si="16"/>
        <v>0</v>
      </c>
      <c r="AC98" s="81">
        <f t="shared" si="17"/>
        <v>0</v>
      </c>
      <c r="AD98" s="82">
        <f t="shared" si="12"/>
        <v>0.96491705194452004</v>
      </c>
    </row>
    <row r="99" spans="1:30" x14ac:dyDescent="0.35">
      <c r="A99" s="128">
        <v>636965</v>
      </c>
      <c r="B99">
        <v>2016</v>
      </c>
      <c r="C99" s="7" t="s">
        <v>8968</v>
      </c>
      <c r="D99" s="7">
        <v>2015</v>
      </c>
      <c r="E99" s="75" t="s">
        <v>8984</v>
      </c>
      <c r="G99" s="7" t="s">
        <v>8886</v>
      </c>
      <c r="I99" s="1" t="s">
        <v>8983</v>
      </c>
      <c r="K99">
        <v>444678</v>
      </c>
      <c r="T99">
        <v>0</v>
      </c>
      <c r="U99" s="78">
        <f t="shared" si="13"/>
        <v>444678</v>
      </c>
      <c r="V99" s="32">
        <f t="shared" si="14"/>
        <v>444678</v>
      </c>
      <c r="W99" s="79">
        <f t="shared" si="9"/>
        <v>444678</v>
      </c>
      <c r="Z99" s="80">
        <f t="shared" si="11"/>
        <v>1</v>
      </c>
      <c r="AA99" s="80">
        <f t="shared" si="15"/>
        <v>0</v>
      </c>
      <c r="AB99" s="15">
        <f t="shared" si="16"/>
        <v>1</v>
      </c>
      <c r="AC99" s="81">
        <f t="shared" si="17"/>
        <v>0</v>
      </c>
      <c r="AD99" s="82">
        <f t="shared" si="12"/>
        <v>1</v>
      </c>
    </row>
    <row r="100" spans="1:30" x14ac:dyDescent="0.35">
      <c r="A100" s="125">
        <v>637198</v>
      </c>
      <c r="B100" s="75">
        <v>2017</v>
      </c>
      <c r="C100" s="90" t="s">
        <v>8968</v>
      </c>
      <c r="D100" s="7">
        <v>2016</v>
      </c>
      <c r="E100" s="90" t="s">
        <v>8969</v>
      </c>
      <c r="F100" s="7" t="s">
        <v>8987</v>
      </c>
      <c r="G100" s="7" t="s">
        <v>8886</v>
      </c>
      <c r="H100" s="1">
        <v>42886</v>
      </c>
      <c r="I100" s="89" t="s">
        <v>8971</v>
      </c>
      <c r="K100">
        <v>196441</v>
      </c>
      <c r="M100">
        <v>7211</v>
      </c>
      <c r="O100">
        <v>721</v>
      </c>
      <c r="T100">
        <v>206</v>
      </c>
      <c r="U100" s="78">
        <f t="shared" si="13"/>
        <v>204579</v>
      </c>
      <c r="V100" s="32">
        <f t="shared" si="14"/>
        <v>197162</v>
      </c>
      <c r="W100" s="79">
        <f t="shared" si="9"/>
        <v>196441</v>
      </c>
      <c r="X100" s="79">
        <f t="shared" ref="X100:X125" si="18">SUM(J100:M100)</f>
        <v>203652</v>
      </c>
      <c r="Z100" s="80">
        <f t="shared" si="11"/>
        <v>0.96374505692177592</v>
      </c>
      <c r="AA100" s="80">
        <f t="shared" si="15"/>
        <v>0.97222596737225297</v>
      </c>
      <c r="AB100" s="15">
        <f t="shared" si="16"/>
        <v>2.7774032627747025E-2</v>
      </c>
      <c r="AC100" s="81">
        <f t="shared" si="17"/>
        <v>1.0069459719717077E-3</v>
      </c>
      <c r="AD100" s="82">
        <f t="shared" si="12"/>
        <v>0.99546874312612732</v>
      </c>
    </row>
    <row r="101" spans="1:30" x14ac:dyDescent="0.35">
      <c r="A101" s="125">
        <v>220382</v>
      </c>
      <c r="B101" s="75">
        <v>2017</v>
      </c>
      <c r="C101" s="90" t="s">
        <v>8968</v>
      </c>
      <c r="D101" s="7">
        <v>2016</v>
      </c>
      <c r="E101" s="90" t="s">
        <v>8988</v>
      </c>
      <c r="F101" s="7" t="s">
        <v>8987</v>
      </c>
      <c r="G101" s="7" t="s">
        <v>8886</v>
      </c>
      <c r="H101" s="1">
        <v>42814</v>
      </c>
      <c r="I101" s="89" t="s">
        <v>8971</v>
      </c>
      <c r="J101">
        <v>0</v>
      </c>
      <c r="K101">
        <v>0</v>
      </c>
      <c r="L101">
        <v>0</v>
      </c>
      <c r="M101">
        <v>0</v>
      </c>
      <c r="N101">
        <v>0</v>
      </c>
      <c r="O101">
        <v>107862</v>
      </c>
      <c r="P101">
        <v>0</v>
      </c>
      <c r="Q101">
        <v>0</v>
      </c>
      <c r="R101">
        <v>0</v>
      </c>
      <c r="S101">
        <v>0</v>
      </c>
      <c r="T101">
        <v>200890</v>
      </c>
      <c r="U101" s="78">
        <f t="shared" si="13"/>
        <v>308752</v>
      </c>
      <c r="V101" s="32">
        <f t="shared" si="14"/>
        <v>107862</v>
      </c>
      <c r="W101" s="79">
        <f t="shared" si="9"/>
        <v>0</v>
      </c>
      <c r="X101" s="79">
        <f t="shared" si="18"/>
        <v>0</v>
      </c>
      <c r="Z101" s="80">
        <f t="shared" si="11"/>
        <v>0.34934834430222317</v>
      </c>
      <c r="AA101" s="80">
        <f t="shared" si="15"/>
        <v>0</v>
      </c>
      <c r="AB101" s="15">
        <f t="shared" si="16"/>
        <v>1</v>
      </c>
      <c r="AC101" s="81">
        <f t="shared" si="17"/>
        <v>0.65065165569777683</v>
      </c>
      <c r="AD101" s="82">
        <f t="shared" si="12"/>
        <v>0</v>
      </c>
    </row>
    <row r="102" spans="1:30" x14ac:dyDescent="0.35">
      <c r="A102" s="125">
        <v>220386</v>
      </c>
      <c r="B102" s="75">
        <v>2017</v>
      </c>
      <c r="C102" s="90" t="s">
        <v>8968</v>
      </c>
      <c r="D102" s="7">
        <v>2016</v>
      </c>
      <c r="E102" s="75" t="s">
        <v>8972</v>
      </c>
      <c r="F102" t="s">
        <v>8970</v>
      </c>
      <c r="G102" t="s">
        <v>8887</v>
      </c>
      <c r="H102" s="1">
        <v>42879</v>
      </c>
      <c r="I102" s="89" t="s">
        <v>8971</v>
      </c>
      <c r="O102">
        <v>108669</v>
      </c>
      <c r="T102">
        <v>158289</v>
      </c>
      <c r="U102" s="78">
        <f t="shared" si="13"/>
        <v>266958</v>
      </c>
      <c r="V102" s="32">
        <f t="shared" si="14"/>
        <v>108669</v>
      </c>
      <c r="W102" s="79">
        <f t="shared" si="9"/>
        <v>0</v>
      </c>
      <c r="X102" s="79">
        <f t="shared" si="18"/>
        <v>0</v>
      </c>
      <c r="Z102" s="80">
        <f t="shared" si="11"/>
        <v>0.40706403254444518</v>
      </c>
      <c r="AA102" s="80">
        <f t="shared" si="15"/>
        <v>0</v>
      </c>
      <c r="AB102" s="15">
        <f t="shared" si="16"/>
        <v>1</v>
      </c>
      <c r="AC102" s="81">
        <f t="shared" si="17"/>
        <v>0.59293596745555477</v>
      </c>
      <c r="AD102" s="82">
        <f t="shared" si="12"/>
        <v>0</v>
      </c>
    </row>
    <row r="103" spans="1:30" x14ac:dyDescent="0.35">
      <c r="A103" s="125">
        <v>220383</v>
      </c>
      <c r="B103" s="75">
        <v>2017</v>
      </c>
      <c r="C103" s="90" t="s">
        <v>8968</v>
      </c>
      <c r="D103" s="7">
        <v>2016</v>
      </c>
      <c r="E103" s="75" t="s">
        <v>8972</v>
      </c>
      <c r="F103" t="s">
        <v>8970</v>
      </c>
      <c r="G103" t="s">
        <v>8887</v>
      </c>
      <c r="H103" s="1">
        <v>42879</v>
      </c>
      <c r="I103" s="89" t="s">
        <v>8971</v>
      </c>
      <c r="K103">
        <v>103301</v>
      </c>
      <c r="M103">
        <v>2786</v>
      </c>
      <c r="O103">
        <v>3858</v>
      </c>
      <c r="T103">
        <v>157215</v>
      </c>
      <c r="U103" s="78">
        <f t="shared" si="13"/>
        <v>267160</v>
      </c>
      <c r="V103" s="32">
        <f t="shared" si="14"/>
        <v>107159</v>
      </c>
      <c r="W103" s="79">
        <f t="shared" si="9"/>
        <v>103301</v>
      </c>
      <c r="X103" s="79">
        <f t="shared" si="18"/>
        <v>106087</v>
      </c>
      <c r="Z103" s="80">
        <f t="shared" si="11"/>
        <v>0.40110420721664919</v>
      </c>
      <c r="AA103" s="80">
        <f t="shared" si="15"/>
        <v>1.7412391172555171E-2</v>
      </c>
      <c r="AB103" s="15">
        <f t="shared" si="16"/>
        <v>0.98258760882744478</v>
      </c>
      <c r="AC103" s="81">
        <f t="shared" si="17"/>
        <v>0.5884675849678096</v>
      </c>
      <c r="AD103" s="82">
        <f t="shared" si="12"/>
        <v>0.39709163048360535</v>
      </c>
    </row>
    <row r="104" spans="1:30" x14ac:dyDescent="0.35">
      <c r="A104" s="125">
        <v>220380</v>
      </c>
      <c r="B104" s="75">
        <v>2017</v>
      </c>
      <c r="C104" s="90" t="s">
        <v>8968</v>
      </c>
      <c r="D104" s="7">
        <v>2016</v>
      </c>
      <c r="E104" s="75" t="s">
        <v>8973</v>
      </c>
      <c r="F104" s="75" t="s">
        <v>8970</v>
      </c>
      <c r="G104" t="s">
        <v>8887</v>
      </c>
      <c r="H104" s="1">
        <v>42878</v>
      </c>
      <c r="I104" s="89" t="s">
        <v>8971</v>
      </c>
      <c r="O104">
        <v>105379</v>
      </c>
      <c r="T104">
        <v>161572</v>
      </c>
      <c r="U104" s="78">
        <f t="shared" si="13"/>
        <v>266951</v>
      </c>
      <c r="V104" s="32">
        <f t="shared" si="14"/>
        <v>105379</v>
      </c>
      <c r="W104" s="79">
        <f t="shared" si="9"/>
        <v>0</v>
      </c>
      <c r="X104" s="79">
        <f t="shared" si="18"/>
        <v>0</v>
      </c>
      <c r="Z104" s="80">
        <f t="shared" si="11"/>
        <v>0.39475034744203991</v>
      </c>
      <c r="AA104" s="80">
        <f t="shared" si="15"/>
        <v>0</v>
      </c>
      <c r="AB104" s="15">
        <f t="shared" si="16"/>
        <v>1</v>
      </c>
      <c r="AC104" s="81">
        <f t="shared" si="17"/>
        <v>0.60524965255796004</v>
      </c>
      <c r="AD104" s="82">
        <f t="shared" si="12"/>
        <v>0</v>
      </c>
    </row>
    <row r="105" spans="1:30" x14ac:dyDescent="0.35">
      <c r="A105" s="125">
        <v>220381</v>
      </c>
      <c r="B105" s="75">
        <v>2017</v>
      </c>
      <c r="C105" s="90" t="s">
        <v>8968</v>
      </c>
      <c r="D105" s="7">
        <v>2016</v>
      </c>
      <c r="E105" s="75" t="s">
        <v>8973</v>
      </c>
      <c r="F105" s="75" t="s">
        <v>8970</v>
      </c>
      <c r="G105" t="s">
        <v>8887</v>
      </c>
      <c r="H105" s="1">
        <v>42878</v>
      </c>
      <c r="I105" s="89" t="s">
        <v>8971</v>
      </c>
      <c r="K105">
        <v>106180</v>
      </c>
      <c r="M105">
        <v>1017</v>
      </c>
      <c r="O105">
        <v>3051</v>
      </c>
      <c r="T105">
        <v>157022</v>
      </c>
      <c r="U105" s="78">
        <f t="shared" si="13"/>
        <v>267270</v>
      </c>
      <c r="V105" s="32">
        <f t="shared" si="14"/>
        <v>109231</v>
      </c>
      <c r="W105" s="79">
        <f t="shared" si="9"/>
        <v>106180</v>
      </c>
      <c r="X105" s="79">
        <f t="shared" si="18"/>
        <v>107197</v>
      </c>
      <c r="Z105" s="80">
        <f t="shared" si="11"/>
        <v>0.40869158528828525</v>
      </c>
      <c r="AA105" s="80">
        <f t="shared" si="15"/>
        <v>6.4351204449534611E-3</v>
      </c>
      <c r="AB105" s="15">
        <f t="shared" si="16"/>
        <v>0.99356487955504658</v>
      </c>
      <c r="AC105" s="81">
        <f t="shared" si="17"/>
        <v>0.58750327384293033</v>
      </c>
      <c r="AD105" s="82">
        <f t="shared" si="12"/>
        <v>0.40108130355071653</v>
      </c>
    </row>
    <row r="106" spans="1:30" x14ac:dyDescent="0.35">
      <c r="A106" s="125">
        <v>220384</v>
      </c>
      <c r="B106" s="75">
        <v>2017</v>
      </c>
      <c r="C106" s="90" t="s">
        <v>8968</v>
      </c>
      <c r="D106" s="7">
        <v>2016</v>
      </c>
      <c r="E106" s="75" t="s">
        <v>8980</v>
      </c>
      <c r="F106" s="75" t="s">
        <v>8970</v>
      </c>
      <c r="G106" t="s">
        <v>8887</v>
      </c>
      <c r="H106" s="1">
        <v>42877</v>
      </c>
      <c r="I106" s="89" t="s">
        <v>8971</v>
      </c>
      <c r="O106">
        <v>107414</v>
      </c>
      <c r="T106">
        <v>94838</v>
      </c>
      <c r="U106" s="78">
        <f t="shared" si="13"/>
        <v>202252</v>
      </c>
      <c r="V106" s="32">
        <f t="shared" si="14"/>
        <v>107414</v>
      </c>
      <c r="W106" s="79">
        <f t="shared" si="9"/>
        <v>0</v>
      </c>
      <c r="X106" s="79">
        <f t="shared" si="18"/>
        <v>0</v>
      </c>
      <c r="Z106" s="80">
        <f t="shared" si="11"/>
        <v>0.53108992741728145</v>
      </c>
      <c r="AA106" s="80">
        <f t="shared" si="15"/>
        <v>0</v>
      </c>
      <c r="AB106" s="15">
        <f t="shared" si="16"/>
        <v>1</v>
      </c>
      <c r="AC106" s="81">
        <f t="shared" si="17"/>
        <v>0.46891007258271861</v>
      </c>
      <c r="AD106" s="82">
        <f t="shared" si="12"/>
        <v>0</v>
      </c>
    </row>
    <row r="107" spans="1:30" x14ac:dyDescent="0.35">
      <c r="A107" s="125">
        <v>220385</v>
      </c>
      <c r="B107" s="75">
        <v>2017</v>
      </c>
      <c r="C107" s="90" t="s">
        <v>8968</v>
      </c>
      <c r="D107" s="7">
        <v>2016</v>
      </c>
      <c r="E107" s="75" t="s">
        <v>8980</v>
      </c>
      <c r="F107" s="75" t="s">
        <v>8970</v>
      </c>
      <c r="G107" t="s">
        <v>8887</v>
      </c>
      <c r="H107" s="1">
        <v>42877</v>
      </c>
      <c r="I107" s="89" t="s">
        <v>8971</v>
      </c>
      <c r="K107">
        <v>106698</v>
      </c>
      <c r="M107">
        <v>734</v>
      </c>
      <c r="O107">
        <v>2937</v>
      </c>
      <c r="T107">
        <v>92124</v>
      </c>
      <c r="U107" s="78">
        <f t="shared" si="13"/>
        <v>202493</v>
      </c>
      <c r="V107" s="32">
        <f t="shared" si="14"/>
        <v>109635</v>
      </c>
      <c r="W107" s="79">
        <f t="shared" si="9"/>
        <v>106698</v>
      </c>
      <c r="X107" s="79">
        <f t="shared" si="18"/>
        <v>107432</v>
      </c>
      <c r="Z107" s="80">
        <f t="shared" si="11"/>
        <v>0.541426123372166</v>
      </c>
      <c r="AA107" s="80">
        <f t="shared" si="15"/>
        <v>7.9045424196084336E-3</v>
      </c>
      <c r="AB107" s="15">
        <f t="shared" si="16"/>
        <v>0.99209545758039153</v>
      </c>
      <c r="AC107" s="81">
        <f t="shared" si="17"/>
        <v>0.45494905996750507</v>
      </c>
      <c r="AD107" s="82">
        <f t="shared" si="12"/>
        <v>0.5305467349488624</v>
      </c>
    </row>
    <row r="108" spans="1:30" x14ac:dyDescent="0.35">
      <c r="A108" s="125">
        <v>637199</v>
      </c>
      <c r="B108" s="75">
        <v>2017</v>
      </c>
      <c r="C108" s="7" t="s">
        <v>8968</v>
      </c>
      <c r="D108" s="7">
        <v>2016</v>
      </c>
      <c r="E108" s="75" t="s">
        <v>8974</v>
      </c>
      <c r="F108" s="7" t="s">
        <v>8987</v>
      </c>
      <c r="G108" t="s">
        <v>8887</v>
      </c>
      <c r="H108" s="1">
        <v>42885</v>
      </c>
      <c r="I108" s="89" t="s">
        <v>8971</v>
      </c>
      <c r="K108">
        <v>195781</v>
      </c>
      <c r="M108">
        <v>7997</v>
      </c>
      <c r="O108">
        <v>312</v>
      </c>
      <c r="T108">
        <v>220303</v>
      </c>
      <c r="U108" s="78">
        <f t="shared" si="13"/>
        <v>424393</v>
      </c>
      <c r="V108" s="32">
        <f t="shared" si="14"/>
        <v>196093</v>
      </c>
      <c r="W108" s="79">
        <f t="shared" si="9"/>
        <v>195781</v>
      </c>
      <c r="X108" s="79">
        <f t="shared" si="18"/>
        <v>203778</v>
      </c>
      <c r="Z108" s="80">
        <f t="shared" si="11"/>
        <v>0.46205521768737939</v>
      </c>
      <c r="AA108" s="80">
        <f t="shared" si="15"/>
        <v>3.5028471309680245E-2</v>
      </c>
      <c r="AB108" s="15">
        <f t="shared" si="16"/>
        <v>0.96497152869031977</v>
      </c>
      <c r="AC108" s="81">
        <f t="shared" si="17"/>
        <v>0.51910139893919083</v>
      </c>
      <c r="AD108" s="82">
        <f t="shared" si="12"/>
        <v>0.48016343342138068</v>
      </c>
    </row>
    <row r="109" spans="1:30" x14ac:dyDescent="0.35">
      <c r="A109" s="125">
        <v>91138</v>
      </c>
      <c r="B109" s="75">
        <v>2017</v>
      </c>
      <c r="C109" s="7" t="s">
        <v>8968</v>
      </c>
      <c r="D109" s="7">
        <v>2016</v>
      </c>
      <c r="E109" s="90" t="s">
        <v>8989</v>
      </c>
      <c r="F109" s="7" t="s">
        <v>8987</v>
      </c>
      <c r="G109" t="s">
        <v>8887</v>
      </c>
      <c r="H109" s="1">
        <v>42871</v>
      </c>
      <c r="I109" s="89" t="s">
        <v>8971</v>
      </c>
      <c r="K109">
        <v>206301</v>
      </c>
      <c r="M109">
        <v>830917</v>
      </c>
      <c r="O109">
        <v>109</v>
      </c>
      <c r="T109">
        <v>109</v>
      </c>
      <c r="U109" s="78">
        <f t="shared" si="13"/>
        <v>1037436</v>
      </c>
      <c r="V109" s="32">
        <f t="shared" si="14"/>
        <v>206410</v>
      </c>
      <c r="W109" s="79">
        <f t="shared" si="9"/>
        <v>206301</v>
      </c>
      <c r="X109" s="79">
        <f t="shared" si="18"/>
        <v>1037218</v>
      </c>
      <c r="Z109" s="80">
        <f t="shared" si="11"/>
        <v>0.19896167088861386</v>
      </c>
      <c r="AA109" s="80">
        <f t="shared" si="15"/>
        <v>0.99986883683542993</v>
      </c>
      <c r="AB109" s="15">
        <f t="shared" si="16"/>
        <v>1.3116316457006949E-4</v>
      </c>
      <c r="AC109" s="81">
        <f t="shared" si="17"/>
        <v>1.050667221881639E-4</v>
      </c>
      <c r="AD109" s="82">
        <f t="shared" si="12"/>
        <v>0.99978986655562363</v>
      </c>
    </row>
    <row r="110" spans="1:30" x14ac:dyDescent="0.35">
      <c r="A110" s="125">
        <v>220253</v>
      </c>
      <c r="B110" s="75">
        <v>2017</v>
      </c>
      <c r="C110" s="7" t="s">
        <v>8968</v>
      </c>
      <c r="D110" s="7">
        <v>2016</v>
      </c>
      <c r="E110" s="7" t="s">
        <v>8976</v>
      </c>
      <c r="F110" s="7" t="s">
        <v>8970</v>
      </c>
      <c r="G110" t="s">
        <v>8887</v>
      </c>
      <c r="H110" s="1">
        <v>42875</v>
      </c>
      <c r="I110" s="89" t="s">
        <v>8971</v>
      </c>
      <c r="O110">
        <v>103975</v>
      </c>
      <c r="T110">
        <v>12288</v>
      </c>
      <c r="U110" s="78">
        <f t="shared" si="13"/>
        <v>116263</v>
      </c>
      <c r="V110" s="32">
        <f t="shared" si="14"/>
        <v>103975</v>
      </c>
      <c r="W110" s="79">
        <f t="shared" si="9"/>
        <v>0</v>
      </c>
      <c r="X110" s="79">
        <f t="shared" si="18"/>
        <v>0</v>
      </c>
      <c r="Z110" s="80">
        <f t="shared" si="11"/>
        <v>0.89430859344761449</v>
      </c>
      <c r="AA110" s="80">
        <f t="shared" si="15"/>
        <v>0</v>
      </c>
      <c r="AB110" s="15">
        <f t="shared" si="16"/>
        <v>1</v>
      </c>
      <c r="AC110" s="81">
        <f t="shared" si="17"/>
        <v>0.10569140655238554</v>
      </c>
      <c r="AD110" s="82">
        <f t="shared" si="12"/>
        <v>0</v>
      </c>
    </row>
    <row r="111" spans="1:30" x14ac:dyDescent="0.35">
      <c r="A111" s="125">
        <v>220252</v>
      </c>
      <c r="B111" s="75">
        <v>2017</v>
      </c>
      <c r="C111" s="7" t="s">
        <v>8968</v>
      </c>
      <c r="D111" s="7">
        <v>2016</v>
      </c>
      <c r="E111" s="7" t="s">
        <v>8976</v>
      </c>
      <c r="F111" s="7" t="s">
        <v>8970</v>
      </c>
      <c r="G111" t="s">
        <v>8887</v>
      </c>
      <c r="H111" s="1">
        <v>42875</v>
      </c>
      <c r="I111" s="89" t="s">
        <v>8971</v>
      </c>
      <c r="K111">
        <v>103567</v>
      </c>
      <c r="M111">
        <v>668</v>
      </c>
      <c r="O111">
        <v>1589</v>
      </c>
      <c r="T111">
        <v>12115</v>
      </c>
      <c r="U111" s="78">
        <f t="shared" si="13"/>
        <v>117939</v>
      </c>
      <c r="V111" s="32">
        <f t="shared" si="14"/>
        <v>105156</v>
      </c>
      <c r="W111" s="79">
        <f t="shared" si="9"/>
        <v>103567</v>
      </c>
      <c r="X111" s="79">
        <f t="shared" si="18"/>
        <v>104235</v>
      </c>
      <c r="Z111" s="80">
        <f t="shared" si="11"/>
        <v>0.89161346119604201</v>
      </c>
      <c r="AA111" s="80">
        <f t="shared" si="15"/>
        <v>5.2256903700226863E-2</v>
      </c>
      <c r="AB111" s="15">
        <f t="shared" si="16"/>
        <v>0.94774309629977316</v>
      </c>
      <c r="AC111" s="81">
        <f t="shared" si="17"/>
        <v>0.10272259388327865</v>
      </c>
      <c r="AD111" s="82">
        <f t="shared" si="12"/>
        <v>0.88380433953145265</v>
      </c>
    </row>
    <row r="112" spans="1:30" x14ac:dyDescent="0.35">
      <c r="A112" s="125">
        <v>220262</v>
      </c>
      <c r="B112" s="75">
        <v>2017</v>
      </c>
      <c r="C112" s="7" t="s">
        <v>8968</v>
      </c>
      <c r="D112" s="7">
        <v>2016</v>
      </c>
      <c r="E112" s="7" t="s">
        <v>8977</v>
      </c>
      <c r="F112" s="7" t="s">
        <v>8970</v>
      </c>
      <c r="G112" t="s">
        <v>8887</v>
      </c>
      <c r="H112" s="1">
        <v>42893</v>
      </c>
      <c r="I112" s="89" t="s">
        <v>8971</v>
      </c>
      <c r="O112">
        <v>104357</v>
      </c>
      <c r="T112">
        <v>14030</v>
      </c>
      <c r="U112" s="78">
        <f t="shared" si="13"/>
        <v>118387</v>
      </c>
      <c r="V112" s="32">
        <f t="shared" si="14"/>
        <v>104357</v>
      </c>
      <c r="W112" s="79">
        <f t="shared" si="9"/>
        <v>0</v>
      </c>
      <c r="X112" s="79">
        <f t="shared" si="18"/>
        <v>0</v>
      </c>
      <c r="Z112" s="80">
        <f t="shared" si="11"/>
        <v>0.88149036634089895</v>
      </c>
      <c r="AA112" s="80">
        <f t="shared" si="15"/>
        <v>0</v>
      </c>
      <c r="AB112" s="15">
        <f t="shared" si="16"/>
        <v>1</v>
      </c>
      <c r="AC112" s="81">
        <f t="shared" si="17"/>
        <v>0.11850963365910108</v>
      </c>
      <c r="AD112" s="82">
        <f t="shared" si="12"/>
        <v>0</v>
      </c>
    </row>
    <row r="113" spans="1:30" x14ac:dyDescent="0.35">
      <c r="A113" s="125">
        <v>220261</v>
      </c>
      <c r="B113" s="75">
        <v>2017</v>
      </c>
      <c r="C113" s="7" t="s">
        <v>8968</v>
      </c>
      <c r="D113" s="7">
        <v>2016</v>
      </c>
      <c r="E113" s="7" t="s">
        <v>8977</v>
      </c>
      <c r="F113" s="7" t="s">
        <v>8970</v>
      </c>
      <c r="G113" t="s">
        <v>8887</v>
      </c>
      <c r="H113" s="1">
        <v>42893</v>
      </c>
      <c r="I113" s="89" t="s">
        <v>8971</v>
      </c>
      <c r="K113">
        <v>103854</v>
      </c>
      <c r="M113">
        <v>538</v>
      </c>
      <c r="O113">
        <v>2135</v>
      </c>
      <c r="T113">
        <v>13858</v>
      </c>
      <c r="U113" s="78">
        <f t="shared" si="13"/>
        <v>120385</v>
      </c>
      <c r="V113" s="32">
        <f t="shared" si="14"/>
        <v>105989</v>
      </c>
      <c r="W113" s="79">
        <f t="shared" si="9"/>
        <v>103854</v>
      </c>
      <c r="X113" s="79">
        <f t="shared" si="18"/>
        <v>104392</v>
      </c>
      <c r="Z113" s="80">
        <f t="shared" si="11"/>
        <v>0.8804169954728579</v>
      </c>
      <c r="AA113" s="80">
        <f t="shared" si="15"/>
        <v>3.7371492081133648E-2</v>
      </c>
      <c r="AB113" s="15">
        <f t="shared" si="16"/>
        <v>0.96262850791886634</v>
      </c>
      <c r="AC113" s="81">
        <f t="shared" si="17"/>
        <v>0.11511400922041783</v>
      </c>
      <c r="AD113" s="82">
        <f t="shared" si="12"/>
        <v>0.86715122315903148</v>
      </c>
    </row>
    <row r="114" spans="1:30" x14ac:dyDescent="0.35">
      <c r="A114" s="125">
        <v>220257</v>
      </c>
      <c r="B114" s="75">
        <v>2017</v>
      </c>
      <c r="C114" s="7" t="s">
        <v>8968</v>
      </c>
      <c r="D114" s="7">
        <v>2016</v>
      </c>
      <c r="E114" s="7" t="s">
        <v>8858</v>
      </c>
      <c r="F114" s="7" t="s">
        <v>8970</v>
      </c>
      <c r="G114" t="s">
        <v>8887</v>
      </c>
      <c r="H114" s="1">
        <v>42885</v>
      </c>
      <c r="I114" s="89" t="s">
        <v>8971</v>
      </c>
      <c r="O114">
        <v>201037</v>
      </c>
      <c r="T114">
        <v>85415</v>
      </c>
      <c r="U114" s="78">
        <f t="shared" si="13"/>
        <v>286452</v>
      </c>
      <c r="V114" s="32">
        <f t="shared" si="14"/>
        <v>201037</v>
      </c>
      <c r="W114" s="79">
        <f t="shared" si="9"/>
        <v>0</v>
      </c>
      <c r="X114" s="79">
        <f t="shared" si="18"/>
        <v>0</v>
      </c>
      <c r="Z114" s="80">
        <f t="shared" si="11"/>
        <v>0.70181740745395393</v>
      </c>
      <c r="AA114" s="80">
        <f t="shared" si="15"/>
        <v>0</v>
      </c>
      <c r="AB114" s="15">
        <f t="shared" si="16"/>
        <v>1</v>
      </c>
      <c r="AC114" s="81">
        <f t="shared" si="17"/>
        <v>0.29818259254604612</v>
      </c>
      <c r="AD114" s="82">
        <f t="shared" si="12"/>
        <v>0</v>
      </c>
    </row>
    <row r="115" spans="1:30" x14ac:dyDescent="0.35">
      <c r="A115" s="125">
        <v>220259</v>
      </c>
      <c r="B115" s="75">
        <v>2017</v>
      </c>
      <c r="C115" s="7" t="s">
        <v>8968</v>
      </c>
      <c r="D115" s="7">
        <v>2016</v>
      </c>
      <c r="E115" s="7" t="s">
        <v>8858</v>
      </c>
      <c r="F115" s="7" t="s">
        <v>8970</v>
      </c>
      <c r="G115" t="s">
        <v>8887</v>
      </c>
      <c r="H115" s="1">
        <v>42885</v>
      </c>
      <c r="I115" s="89" t="s">
        <v>8971</v>
      </c>
      <c r="K115">
        <v>100994</v>
      </c>
      <c r="M115">
        <v>441</v>
      </c>
      <c r="O115">
        <v>1067</v>
      </c>
      <c r="T115">
        <v>85076</v>
      </c>
      <c r="U115" s="78">
        <f t="shared" si="13"/>
        <v>187578</v>
      </c>
      <c r="V115" s="32">
        <f t="shared" si="14"/>
        <v>102061</v>
      </c>
      <c r="W115" s="79">
        <f t="shared" si="9"/>
        <v>100994</v>
      </c>
      <c r="X115" s="79">
        <f t="shared" si="18"/>
        <v>101435</v>
      </c>
      <c r="Z115" s="80">
        <f t="shared" si="11"/>
        <v>0.54409898815426117</v>
      </c>
      <c r="AA115" s="80">
        <f t="shared" si="15"/>
        <v>5.1568693943894192E-3</v>
      </c>
      <c r="AB115" s="15">
        <f t="shared" si="16"/>
        <v>0.99484313060561058</v>
      </c>
      <c r="AC115" s="81">
        <f t="shared" si="17"/>
        <v>0.45354998987088035</v>
      </c>
      <c r="AD115" s="82">
        <f t="shared" si="12"/>
        <v>0.54076170979539173</v>
      </c>
    </row>
    <row r="116" spans="1:30" x14ac:dyDescent="0.35">
      <c r="A116" s="125">
        <v>220256</v>
      </c>
      <c r="B116" s="75">
        <v>2017</v>
      </c>
      <c r="C116" s="7" t="s">
        <v>8968</v>
      </c>
      <c r="D116" s="7">
        <v>2016</v>
      </c>
      <c r="E116" s="7" t="s">
        <v>8858</v>
      </c>
      <c r="F116" s="7" t="s">
        <v>8970</v>
      </c>
      <c r="G116" t="s">
        <v>8887</v>
      </c>
      <c r="H116" s="1">
        <v>42899</v>
      </c>
      <c r="I116" s="89" t="s">
        <v>8971</v>
      </c>
      <c r="O116">
        <v>201745</v>
      </c>
      <c r="T116">
        <v>126155</v>
      </c>
      <c r="U116" s="78">
        <f t="shared" si="13"/>
        <v>327900</v>
      </c>
      <c r="V116" s="32">
        <f t="shared" si="14"/>
        <v>201745</v>
      </c>
      <c r="W116" s="79">
        <f t="shared" si="9"/>
        <v>0</v>
      </c>
      <c r="X116" s="79">
        <f t="shared" si="18"/>
        <v>0</v>
      </c>
      <c r="Z116" s="80">
        <f t="shared" si="11"/>
        <v>0.61526379993900582</v>
      </c>
      <c r="AA116" s="80">
        <f t="shared" si="15"/>
        <v>0</v>
      </c>
      <c r="AB116" s="15">
        <f t="shared" si="16"/>
        <v>1</v>
      </c>
      <c r="AC116" s="81">
        <f t="shared" si="17"/>
        <v>0.38473620006099418</v>
      </c>
      <c r="AD116" s="82">
        <f t="shared" si="12"/>
        <v>0</v>
      </c>
    </row>
    <row r="117" spans="1:30" x14ac:dyDescent="0.35">
      <c r="A117" s="125">
        <v>220260</v>
      </c>
      <c r="B117" s="75">
        <v>2017</v>
      </c>
      <c r="C117" s="7" t="s">
        <v>8968</v>
      </c>
      <c r="D117" s="7">
        <v>2016</v>
      </c>
      <c r="E117" s="7" t="s">
        <v>8858</v>
      </c>
      <c r="F117" s="7" t="s">
        <v>8970</v>
      </c>
      <c r="G117" t="s">
        <v>8887</v>
      </c>
      <c r="H117" s="1">
        <v>42899</v>
      </c>
      <c r="I117" s="89" t="s">
        <v>8971</v>
      </c>
      <c r="K117">
        <v>100202</v>
      </c>
      <c r="M117">
        <v>516</v>
      </c>
      <c r="O117">
        <v>1567</v>
      </c>
      <c r="T117">
        <v>125816</v>
      </c>
      <c r="U117" s="78">
        <f t="shared" si="13"/>
        <v>228101</v>
      </c>
      <c r="V117" s="32">
        <f t="shared" si="14"/>
        <v>101769</v>
      </c>
      <c r="W117" s="79">
        <f t="shared" si="9"/>
        <v>100202</v>
      </c>
      <c r="X117" s="79">
        <f t="shared" si="18"/>
        <v>100718</v>
      </c>
      <c r="Z117" s="80">
        <f t="shared" si="11"/>
        <v>0.44615762315816238</v>
      </c>
      <c r="AA117" s="80">
        <f t="shared" si="15"/>
        <v>4.0844758256023813E-3</v>
      </c>
      <c r="AB117" s="15">
        <f t="shared" si="16"/>
        <v>0.99591552417439766</v>
      </c>
      <c r="AC117" s="81">
        <f t="shared" si="17"/>
        <v>0.55158022104243298</v>
      </c>
      <c r="AD117" s="82">
        <f t="shared" si="12"/>
        <v>0.4415500151248789</v>
      </c>
    </row>
    <row r="118" spans="1:30" x14ac:dyDescent="0.35">
      <c r="A118" s="125">
        <v>637202</v>
      </c>
      <c r="B118">
        <v>2018</v>
      </c>
      <c r="C118" s="7" t="s">
        <v>8981</v>
      </c>
      <c r="D118" s="7">
        <v>2016</v>
      </c>
      <c r="E118" s="90" t="s">
        <v>8969</v>
      </c>
      <c r="G118" s="7" t="s">
        <v>8886</v>
      </c>
      <c r="I118" s="1" t="s">
        <v>8971</v>
      </c>
      <c r="K118" s="7">
        <v>0</v>
      </c>
      <c r="L118" s="7"/>
      <c r="M118" s="7">
        <v>0</v>
      </c>
      <c r="N118" s="7"/>
      <c r="O118" s="7">
        <v>229467</v>
      </c>
      <c r="T118" s="7">
        <v>5328</v>
      </c>
      <c r="U118" s="78">
        <f t="shared" si="13"/>
        <v>234795</v>
      </c>
      <c r="V118" s="32">
        <f t="shared" si="14"/>
        <v>229467</v>
      </c>
      <c r="W118" s="79">
        <f t="shared" si="9"/>
        <v>0</v>
      </c>
      <c r="X118" s="79">
        <f t="shared" si="18"/>
        <v>0</v>
      </c>
      <c r="Z118" s="80">
        <f t="shared" si="11"/>
        <v>0.97730786430716154</v>
      </c>
      <c r="AA118" s="80">
        <f t="shared" si="15"/>
        <v>0</v>
      </c>
      <c r="AB118" s="15">
        <f t="shared" si="16"/>
        <v>1</v>
      </c>
      <c r="AC118" s="81">
        <f t="shared" si="17"/>
        <v>2.2692135692838435E-2</v>
      </c>
      <c r="AD118" s="82">
        <f t="shared" si="12"/>
        <v>0</v>
      </c>
    </row>
    <row r="119" spans="1:30" x14ac:dyDescent="0.35">
      <c r="A119" s="125">
        <v>637203</v>
      </c>
      <c r="B119">
        <v>2018</v>
      </c>
      <c r="C119" s="7" t="s">
        <v>8981</v>
      </c>
      <c r="D119" s="7">
        <v>2016</v>
      </c>
      <c r="E119" s="90" t="s">
        <v>8969</v>
      </c>
      <c r="G119" s="7" t="s">
        <v>8886</v>
      </c>
      <c r="I119" s="1" t="s">
        <v>8971</v>
      </c>
      <c r="K119" s="7">
        <v>235725</v>
      </c>
      <c r="L119" s="7"/>
      <c r="M119" s="7">
        <v>1867</v>
      </c>
      <c r="N119" s="7"/>
      <c r="O119" s="7">
        <v>124</v>
      </c>
      <c r="T119" s="7">
        <v>0</v>
      </c>
      <c r="U119" s="78">
        <f t="shared" si="13"/>
        <v>237716</v>
      </c>
      <c r="V119" s="32">
        <f t="shared" si="14"/>
        <v>235849</v>
      </c>
      <c r="W119" s="79">
        <f t="shared" si="9"/>
        <v>235725</v>
      </c>
      <c r="X119" s="79">
        <f t="shared" si="18"/>
        <v>237592</v>
      </c>
      <c r="Z119" s="80">
        <f t="shared" si="11"/>
        <v>0.99214609029261813</v>
      </c>
      <c r="AA119" s="80">
        <f t="shared" si="15"/>
        <v>1</v>
      </c>
      <c r="AB119" s="15">
        <f t="shared" si="16"/>
        <v>0</v>
      </c>
      <c r="AC119" s="81">
        <f t="shared" si="17"/>
        <v>0</v>
      </c>
      <c r="AD119" s="82">
        <f t="shared" si="12"/>
        <v>0.99947836914637633</v>
      </c>
    </row>
    <row r="120" spans="1:30" x14ac:dyDescent="0.35">
      <c r="A120" s="125">
        <v>220388</v>
      </c>
      <c r="B120">
        <v>2018</v>
      </c>
      <c r="C120" s="7" t="s">
        <v>8981</v>
      </c>
      <c r="D120" s="7">
        <v>2016</v>
      </c>
      <c r="E120" s="75" t="s">
        <v>8972</v>
      </c>
      <c r="F120" t="s">
        <v>8970</v>
      </c>
      <c r="G120" t="s">
        <v>8887</v>
      </c>
      <c r="I120" s="1" t="s">
        <v>8971</v>
      </c>
      <c r="K120" s="7">
        <v>0</v>
      </c>
      <c r="L120" s="7"/>
      <c r="M120" s="7">
        <v>0</v>
      </c>
      <c r="N120" s="7"/>
      <c r="O120" s="7">
        <v>79688</v>
      </c>
      <c r="T120" s="7">
        <v>787</v>
      </c>
      <c r="U120" s="78">
        <f t="shared" si="13"/>
        <v>80475</v>
      </c>
      <c r="V120" s="32">
        <f t="shared" si="14"/>
        <v>79688</v>
      </c>
      <c r="W120" s="79">
        <f t="shared" si="9"/>
        <v>0</v>
      </c>
      <c r="X120" s="79">
        <f t="shared" si="18"/>
        <v>0</v>
      </c>
      <c r="Z120" s="80">
        <f t="shared" si="11"/>
        <v>0.9902205653929792</v>
      </c>
      <c r="AA120" s="80">
        <f t="shared" si="15"/>
        <v>0</v>
      </c>
      <c r="AB120" s="15">
        <f t="shared" si="16"/>
        <v>1</v>
      </c>
      <c r="AC120" s="81">
        <f t="shared" si="17"/>
        <v>9.7794346070208139E-3</v>
      </c>
      <c r="AD120" s="82">
        <f t="shared" si="12"/>
        <v>0</v>
      </c>
    </row>
    <row r="121" spans="1:30" x14ac:dyDescent="0.35">
      <c r="A121" s="125">
        <v>220391</v>
      </c>
      <c r="B121">
        <v>2018</v>
      </c>
      <c r="C121" s="7" t="s">
        <v>8981</v>
      </c>
      <c r="D121" s="7">
        <v>2016</v>
      </c>
      <c r="E121" s="75" t="s">
        <v>8972</v>
      </c>
      <c r="F121" t="s">
        <v>8970</v>
      </c>
      <c r="G121" t="s">
        <v>8887</v>
      </c>
      <c r="I121" s="1" t="s">
        <v>8971</v>
      </c>
      <c r="K121" s="7">
        <v>74106</v>
      </c>
      <c r="L121" s="7"/>
      <c r="M121" s="7">
        <v>1999</v>
      </c>
      <c r="N121" s="7"/>
      <c r="O121" s="7">
        <v>2767</v>
      </c>
      <c r="T121" s="7">
        <v>0</v>
      </c>
      <c r="U121" s="78">
        <f t="shared" si="13"/>
        <v>78872</v>
      </c>
      <c r="V121" s="32">
        <f t="shared" si="14"/>
        <v>76873</v>
      </c>
      <c r="W121" s="79">
        <f t="shared" si="9"/>
        <v>74106</v>
      </c>
      <c r="X121" s="79">
        <f t="shared" si="18"/>
        <v>76105</v>
      </c>
      <c r="Z121" s="80">
        <f t="shared" si="11"/>
        <v>0.97465513743787402</v>
      </c>
      <c r="AA121" s="80">
        <f t="shared" si="15"/>
        <v>1</v>
      </c>
      <c r="AB121" s="15">
        <f t="shared" si="16"/>
        <v>0</v>
      </c>
      <c r="AC121" s="81">
        <f t="shared" si="17"/>
        <v>0</v>
      </c>
      <c r="AD121" s="82">
        <f t="shared" si="12"/>
        <v>0.96491784156608174</v>
      </c>
    </row>
    <row r="122" spans="1:30" x14ac:dyDescent="0.35">
      <c r="A122" s="125">
        <v>220389</v>
      </c>
      <c r="B122">
        <v>2018</v>
      </c>
      <c r="C122" s="7" t="s">
        <v>8981</v>
      </c>
      <c r="D122" s="7">
        <v>2016</v>
      </c>
      <c r="E122" s="75" t="s">
        <v>8973</v>
      </c>
      <c r="G122" t="s">
        <v>8887</v>
      </c>
      <c r="I122" s="1" t="s">
        <v>8971</v>
      </c>
      <c r="K122" s="7">
        <v>0</v>
      </c>
      <c r="L122" s="7"/>
      <c r="M122" s="7">
        <v>0</v>
      </c>
      <c r="N122" s="7"/>
      <c r="O122" s="7">
        <v>77407</v>
      </c>
      <c r="T122" s="7">
        <v>3343</v>
      </c>
      <c r="U122" s="78">
        <f t="shared" si="13"/>
        <v>80750</v>
      </c>
      <c r="V122" s="32">
        <f t="shared" si="14"/>
        <v>77407</v>
      </c>
      <c r="W122" s="79">
        <f t="shared" si="9"/>
        <v>0</v>
      </c>
      <c r="X122" s="79">
        <f t="shared" si="18"/>
        <v>0</v>
      </c>
      <c r="Z122" s="80">
        <f t="shared" si="11"/>
        <v>0.95860061919504647</v>
      </c>
      <c r="AA122" s="80">
        <f t="shared" si="15"/>
        <v>0</v>
      </c>
      <c r="AB122" s="15">
        <f t="shared" si="16"/>
        <v>1</v>
      </c>
      <c r="AC122" s="81">
        <f t="shared" si="17"/>
        <v>4.1399380804953562E-2</v>
      </c>
      <c r="AD122" s="82">
        <f t="shared" si="12"/>
        <v>0</v>
      </c>
    </row>
    <row r="123" spans="1:30" x14ac:dyDescent="0.35">
      <c r="A123" s="129">
        <v>220392</v>
      </c>
      <c r="B123">
        <v>2018</v>
      </c>
      <c r="C123" s="7" t="s">
        <v>8981</v>
      </c>
      <c r="D123" s="7">
        <v>2016</v>
      </c>
      <c r="E123" s="75" t="s">
        <v>8973</v>
      </c>
      <c r="G123" t="s">
        <v>8887</v>
      </c>
      <c r="I123" s="1" t="s">
        <v>8971</v>
      </c>
      <c r="K123" s="7">
        <v>76267</v>
      </c>
      <c r="L123" s="7"/>
      <c r="M123" s="7">
        <v>731</v>
      </c>
      <c r="N123" s="7"/>
      <c r="O123" s="7">
        <v>2192</v>
      </c>
      <c r="T123" s="7">
        <v>0</v>
      </c>
      <c r="U123" s="78">
        <f t="shared" si="13"/>
        <v>79190</v>
      </c>
      <c r="V123" s="32">
        <f t="shared" si="14"/>
        <v>78459</v>
      </c>
      <c r="W123" s="79">
        <f t="shared" si="9"/>
        <v>76267</v>
      </c>
      <c r="X123" s="79">
        <f t="shared" si="18"/>
        <v>76998</v>
      </c>
      <c r="Z123" s="80">
        <f t="shared" si="11"/>
        <v>0.99076903649450687</v>
      </c>
      <c r="AA123" s="80">
        <f t="shared" si="15"/>
        <v>1</v>
      </c>
      <c r="AB123" s="15">
        <f t="shared" si="16"/>
        <v>0</v>
      </c>
      <c r="AC123" s="81">
        <f t="shared" si="17"/>
        <v>0</v>
      </c>
      <c r="AD123" s="82">
        <f t="shared" si="12"/>
        <v>0.97231973734057331</v>
      </c>
    </row>
    <row r="124" spans="1:30" x14ac:dyDescent="0.35">
      <c r="A124" s="129">
        <v>220387</v>
      </c>
      <c r="B124">
        <v>2018</v>
      </c>
      <c r="C124" s="7" t="s">
        <v>8981</v>
      </c>
      <c r="D124" s="7">
        <v>2016</v>
      </c>
      <c r="E124" s="75" t="s">
        <v>8980</v>
      </c>
      <c r="G124" t="s">
        <v>8887</v>
      </c>
      <c r="I124" s="1" t="s">
        <v>8971</v>
      </c>
      <c r="K124" s="7">
        <v>0</v>
      </c>
      <c r="L124" s="7"/>
      <c r="M124" s="7">
        <v>0</v>
      </c>
      <c r="N124" s="7"/>
      <c r="O124" s="7">
        <v>78532</v>
      </c>
      <c r="T124" s="7">
        <v>1985</v>
      </c>
      <c r="U124" s="78">
        <f t="shared" si="13"/>
        <v>80517</v>
      </c>
      <c r="V124" s="32">
        <f t="shared" si="14"/>
        <v>78532</v>
      </c>
      <c r="W124" s="79">
        <f t="shared" si="9"/>
        <v>0</v>
      </c>
      <c r="X124" s="79">
        <f t="shared" si="18"/>
        <v>0</v>
      </c>
      <c r="Z124" s="80">
        <f t="shared" si="11"/>
        <v>0.97534682116820048</v>
      </c>
      <c r="AA124" s="80">
        <f t="shared" si="15"/>
        <v>0</v>
      </c>
      <c r="AB124" s="15">
        <f t="shared" si="16"/>
        <v>1</v>
      </c>
      <c r="AC124" s="81">
        <f t="shared" si="17"/>
        <v>2.4653178831799495E-2</v>
      </c>
      <c r="AD124" s="82">
        <f t="shared" si="12"/>
        <v>0</v>
      </c>
    </row>
    <row r="125" spans="1:30" x14ac:dyDescent="0.35">
      <c r="A125" s="129">
        <v>220390</v>
      </c>
      <c r="B125">
        <v>2018</v>
      </c>
      <c r="C125" s="7" t="s">
        <v>8981</v>
      </c>
      <c r="D125" s="7">
        <v>2016</v>
      </c>
      <c r="E125" s="75" t="s">
        <v>8980</v>
      </c>
      <c r="G125" t="s">
        <v>8887</v>
      </c>
      <c r="I125" s="1" t="s">
        <v>8971</v>
      </c>
      <c r="K125" s="7">
        <v>76377</v>
      </c>
      <c r="L125" s="7"/>
      <c r="M125" s="7">
        <v>525</v>
      </c>
      <c r="N125" s="7"/>
      <c r="O125" s="7">
        <v>2102</v>
      </c>
      <c r="T125" s="7">
        <v>0</v>
      </c>
      <c r="U125" s="78">
        <f t="shared" si="13"/>
        <v>79004</v>
      </c>
      <c r="V125" s="32">
        <f t="shared" si="14"/>
        <v>78479</v>
      </c>
      <c r="W125" s="79">
        <f t="shared" si="9"/>
        <v>76377</v>
      </c>
      <c r="X125" s="79">
        <f t="shared" si="18"/>
        <v>76902</v>
      </c>
      <c r="Z125" s="80">
        <f t="shared" si="11"/>
        <v>0.99335476684724822</v>
      </c>
      <c r="AA125" s="80">
        <f t="shared" si="15"/>
        <v>1</v>
      </c>
      <c r="AB125" s="15">
        <f t="shared" si="16"/>
        <v>0</v>
      </c>
      <c r="AC125" s="81">
        <f t="shared" si="17"/>
        <v>0</v>
      </c>
      <c r="AD125" s="82">
        <f t="shared" si="12"/>
        <v>0.97339375221507773</v>
      </c>
    </row>
    <row r="126" spans="1:30" x14ac:dyDescent="0.35">
      <c r="A126" s="130">
        <v>637181</v>
      </c>
      <c r="B126">
        <v>2017</v>
      </c>
      <c r="C126" s="7" t="s">
        <v>8968</v>
      </c>
      <c r="D126" s="7">
        <v>2016</v>
      </c>
      <c r="E126" s="75" t="s">
        <v>8846</v>
      </c>
      <c r="G126" s="7" t="s">
        <v>8886</v>
      </c>
      <c r="I126" s="1" t="s">
        <v>8983</v>
      </c>
      <c r="K126">
        <v>121000</v>
      </c>
      <c r="T126">
        <v>0</v>
      </c>
      <c r="U126" s="78">
        <f t="shared" si="13"/>
        <v>121000</v>
      </c>
      <c r="V126" s="32">
        <f t="shared" si="14"/>
        <v>121000</v>
      </c>
      <c r="W126" s="79">
        <f t="shared" si="9"/>
        <v>121000</v>
      </c>
      <c r="Z126" s="80">
        <f t="shared" si="11"/>
        <v>1</v>
      </c>
      <c r="AA126" s="80">
        <f t="shared" si="15"/>
        <v>0</v>
      </c>
      <c r="AB126" s="15">
        <f t="shared" si="16"/>
        <v>1</v>
      </c>
      <c r="AC126" s="81">
        <f t="shared" si="17"/>
        <v>0</v>
      </c>
      <c r="AD126" s="82">
        <f t="shared" si="12"/>
        <v>1</v>
      </c>
    </row>
    <row r="127" spans="1:30" x14ac:dyDescent="0.35">
      <c r="A127" s="130">
        <v>637194</v>
      </c>
      <c r="B127">
        <v>2017</v>
      </c>
      <c r="C127" s="7" t="s">
        <v>8968</v>
      </c>
      <c r="D127" s="7">
        <v>2016</v>
      </c>
      <c r="E127" s="75" t="s">
        <v>8984</v>
      </c>
      <c r="G127" s="7" t="s">
        <v>8886</v>
      </c>
      <c r="I127" s="1" t="s">
        <v>8983</v>
      </c>
      <c r="K127">
        <v>452305</v>
      </c>
      <c r="T127">
        <v>0</v>
      </c>
      <c r="U127" s="78">
        <f t="shared" si="13"/>
        <v>452305</v>
      </c>
      <c r="V127" s="32">
        <f t="shared" si="14"/>
        <v>452305</v>
      </c>
      <c r="W127" s="79">
        <f t="shared" si="9"/>
        <v>452305</v>
      </c>
      <c r="Z127" s="80">
        <f t="shared" si="11"/>
        <v>1</v>
      </c>
      <c r="AA127" s="80">
        <f t="shared" si="15"/>
        <v>0</v>
      </c>
      <c r="AB127" s="15">
        <f t="shared" si="16"/>
        <v>1</v>
      </c>
      <c r="AC127" s="81">
        <f t="shared" si="17"/>
        <v>0</v>
      </c>
      <c r="AD127" s="82">
        <f t="shared" si="12"/>
        <v>1</v>
      </c>
    </row>
    <row r="128" spans="1:30" s="21" customFormat="1" x14ac:dyDescent="0.35">
      <c r="A128" s="130">
        <v>91185</v>
      </c>
      <c r="B128" s="21">
        <v>2018</v>
      </c>
      <c r="C128" s="95" t="s">
        <v>8968</v>
      </c>
      <c r="D128" s="95">
        <v>2017</v>
      </c>
      <c r="E128" s="96" t="s">
        <v>8990</v>
      </c>
      <c r="F128" s="21" t="s">
        <v>9009</v>
      </c>
      <c r="G128" t="s">
        <v>8887</v>
      </c>
      <c r="H128" s="97"/>
      <c r="I128" s="97" t="s">
        <v>8971</v>
      </c>
      <c r="K128" s="21">
        <v>201376</v>
      </c>
      <c r="M128" s="21">
        <v>841583</v>
      </c>
      <c r="O128" s="21">
        <v>103</v>
      </c>
      <c r="T128" s="21">
        <v>2722</v>
      </c>
      <c r="U128" s="98">
        <f t="shared" si="13"/>
        <v>1045784</v>
      </c>
      <c r="V128" s="99">
        <f t="shared" si="14"/>
        <v>201479</v>
      </c>
      <c r="W128" s="100">
        <f t="shared" si="9"/>
        <v>201376</v>
      </c>
      <c r="X128" s="100">
        <f t="shared" ref="X128:X191" si="19">SUM(J128:M128)</f>
        <v>1042959</v>
      </c>
      <c r="Z128" s="101">
        <f t="shared" si="11"/>
        <v>0.19265833097465634</v>
      </c>
      <c r="AA128" s="101">
        <f t="shared" si="15"/>
        <v>0.99677604657084817</v>
      </c>
      <c r="AB128" s="102">
        <f t="shared" si="16"/>
        <v>3.2239534291518268E-3</v>
      </c>
      <c r="AC128" s="103">
        <f t="shared" si="17"/>
        <v>2.6028319423513843E-3</v>
      </c>
      <c r="AD128" s="82">
        <f t="shared" si="12"/>
        <v>0.9972986773559358</v>
      </c>
    </row>
    <row r="129" spans="1:30" x14ac:dyDescent="0.35">
      <c r="A129" s="130">
        <v>220258</v>
      </c>
      <c r="B129">
        <v>2018</v>
      </c>
      <c r="C129" s="7" t="s">
        <v>8968</v>
      </c>
      <c r="D129" s="7">
        <v>2017</v>
      </c>
      <c r="E129" s="75" t="s">
        <v>8975</v>
      </c>
      <c r="F129" t="s">
        <v>9009</v>
      </c>
      <c r="G129" t="s">
        <v>8887</v>
      </c>
      <c r="I129" s="1" t="s">
        <v>8971</v>
      </c>
      <c r="K129">
        <v>102250</v>
      </c>
      <c r="M129">
        <v>584</v>
      </c>
      <c r="O129">
        <v>1080</v>
      </c>
      <c r="T129">
        <v>127142</v>
      </c>
      <c r="U129" s="78">
        <f t="shared" si="13"/>
        <v>231056</v>
      </c>
      <c r="V129" s="32">
        <f t="shared" si="14"/>
        <v>103330</v>
      </c>
      <c r="W129" s="79">
        <f t="shared" si="9"/>
        <v>102250</v>
      </c>
      <c r="X129" s="79">
        <f t="shared" si="19"/>
        <v>102834</v>
      </c>
      <c r="Z129" s="80">
        <f t="shared" si="11"/>
        <v>0.44720760335156845</v>
      </c>
      <c r="AA129" s="80">
        <f t="shared" si="15"/>
        <v>4.5722875530432331E-3</v>
      </c>
      <c r="AB129" s="15">
        <f t="shared" si="16"/>
        <v>0.99542771244695671</v>
      </c>
      <c r="AC129" s="81">
        <f t="shared" si="17"/>
        <v>0.55026487085381903</v>
      </c>
      <c r="AD129" s="82">
        <f t="shared" si="12"/>
        <v>0.44506093760819887</v>
      </c>
    </row>
    <row r="130" spans="1:30" x14ac:dyDescent="0.35">
      <c r="A130" s="130">
        <v>220266</v>
      </c>
      <c r="B130">
        <v>2018</v>
      </c>
      <c r="C130" s="7" t="s">
        <v>8968</v>
      </c>
      <c r="D130" s="7">
        <v>2017</v>
      </c>
      <c r="E130" s="75" t="s">
        <v>8858</v>
      </c>
      <c r="F130" t="s">
        <v>9009</v>
      </c>
      <c r="G130" t="s">
        <v>8887</v>
      </c>
      <c r="I130" s="1" t="s">
        <v>8971</v>
      </c>
      <c r="K130">
        <v>103453</v>
      </c>
      <c r="M130">
        <v>926</v>
      </c>
      <c r="O130">
        <v>1162</v>
      </c>
      <c r="T130">
        <v>538846</v>
      </c>
      <c r="U130" s="78">
        <f t="shared" si="13"/>
        <v>644387</v>
      </c>
      <c r="V130" s="32">
        <f t="shared" si="14"/>
        <v>104615</v>
      </c>
      <c r="W130" s="79">
        <f t="shared" si="9"/>
        <v>103453</v>
      </c>
      <c r="X130" s="79">
        <f t="shared" si="19"/>
        <v>104379</v>
      </c>
      <c r="Z130" s="80">
        <f t="shared" si="11"/>
        <v>0.16234809206268905</v>
      </c>
      <c r="AA130" s="80">
        <f t="shared" si="15"/>
        <v>1.7155391535685438E-3</v>
      </c>
      <c r="AB130" s="15">
        <f t="shared" si="16"/>
        <v>0.99828446084643141</v>
      </c>
      <c r="AC130" s="81">
        <f t="shared" si="17"/>
        <v>0.83621488329218308</v>
      </c>
      <c r="AD130" s="82">
        <f t="shared" si="12"/>
        <v>0.16198185252030223</v>
      </c>
    </row>
    <row r="131" spans="1:30" x14ac:dyDescent="0.35">
      <c r="A131" s="130">
        <v>220271</v>
      </c>
      <c r="B131">
        <v>2018</v>
      </c>
      <c r="C131" s="7" t="s">
        <v>8968</v>
      </c>
      <c r="D131" s="7">
        <v>2017</v>
      </c>
      <c r="E131" s="75" t="s">
        <v>8977</v>
      </c>
      <c r="F131" t="s">
        <v>9009</v>
      </c>
      <c r="G131" t="s">
        <v>8887</v>
      </c>
      <c r="I131" s="1" t="s">
        <v>8971</v>
      </c>
      <c r="K131">
        <v>105359</v>
      </c>
      <c r="M131">
        <v>581</v>
      </c>
      <c r="O131">
        <v>373</v>
      </c>
      <c r="T131">
        <v>206082</v>
      </c>
      <c r="U131" s="78">
        <f t="shared" si="13"/>
        <v>312395</v>
      </c>
      <c r="V131" s="32">
        <f t="shared" si="14"/>
        <v>105732</v>
      </c>
      <c r="W131" s="79">
        <f t="shared" si="9"/>
        <v>105359</v>
      </c>
      <c r="X131" s="79">
        <f t="shared" si="19"/>
        <v>105940</v>
      </c>
      <c r="Z131" s="80">
        <f t="shared" si="11"/>
        <v>0.33845612125674229</v>
      </c>
      <c r="AA131" s="80">
        <f t="shared" si="15"/>
        <v>2.8113402011971178E-3</v>
      </c>
      <c r="AB131" s="15">
        <f t="shared" si="16"/>
        <v>0.99718865979880289</v>
      </c>
      <c r="AC131" s="81">
        <f t="shared" si="17"/>
        <v>0.65968405384209094</v>
      </c>
      <c r="AD131" s="82">
        <f t="shared" si="12"/>
        <v>0.33912194497351111</v>
      </c>
    </row>
    <row r="132" spans="1:30" x14ac:dyDescent="0.35">
      <c r="A132" s="131">
        <v>220393</v>
      </c>
      <c r="B132" s="30">
        <v>2019</v>
      </c>
      <c r="C132" s="104" t="s">
        <v>8981</v>
      </c>
      <c r="D132" s="104">
        <v>2017</v>
      </c>
      <c r="E132" s="105" t="s">
        <v>8991</v>
      </c>
      <c r="F132" s="30" t="s">
        <v>9009</v>
      </c>
      <c r="G132" t="s">
        <v>8887</v>
      </c>
      <c r="H132" s="106" t="s">
        <v>8992</v>
      </c>
      <c r="I132" s="106" t="s">
        <v>8971</v>
      </c>
      <c r="J132" s="30"/>
      <c r="K132" s="30"/>
      <c r="L132" s="30"/>
      <c r="M132" s="30"/>
      <c r="N132" s="30"/>
      <c r="O132" s="30">
        <v>79952</v>
      </c>
      <c r="P132" s="30"/>
      <c r="Q132" s="30"/>
      <c r="R132" s="30"/>
      <c r="S132" s="30"/>
      <c r="T132" s="30">
        <v>0</v>
      </c>
      <c r="U132" s="107">
        <f t="shared" si="13"/>
        <v>79952</v>
      </c>
      <c r="V132" s="108">
        <f t="shared" si="14"/>
        <v>79952</v>
      </c>
      <c r="W132" s="109">
        <f t="shared" si="9"/>
        <v>0</v>
      </c>
      <c r="X132" s="109">
        <f t="shared" si="19"/>
        <v>0</v>
      </c>
      <c r="Z132" s="80">
        <f t="shared" si="11"/>
        <v>1</v>
      </c>
      <c r="AA132" s="80">
        <f t="shared" si="15"/>
        <v>0</v>
      </c>
      <c r="AB132" s="15">
        <f t="shared" si="16"/>
        <v>1</v>
      </c>
      <c r="AC132" s="81">
        <f t="shared" si="17"/>
        <v>0</v>
      </c>
      <c r="AD132" s="82">
        <f t="shared" si="12"/>
        <v>0</v>
      </c>
    </row>
    <row r="133" spans="1:30" x14ac:dyDescent="0.35">
      <c r="A133" s="131">
        <v>220395</v>
      </c>
      <c r="B133" s="30">
        <v>2019</v>
      </c>
      <c r="C133" s="104" t="s">
        <v>8981</v>
      </c>
      <c r="D133" s="104">
        <v>2017</v>
      </c>
      <c r="E133" s="105" t="s">
        <v>8991</v>
      </c>
      <c r="F133" s="30" t="s">
        <v>9009</v>
      </c>
      <c r="G133" t="s">
        <v>8887</v>
      </c>
      <c r="H133" s="106" t="s">
        <v>8992</v>
      </c>
      <c r="I133" s="106" t="s">
        <v>8971</v>
      </c>
      <c r="J133" s="30"/>
      <c r="K133" s="30"/>
      <c r="L133" s="30"/>
      <c r="M133" s="30"/>
      <c r="N133" s="30"/>
      <c r="O133" s="30">
        <v>80019</v>
      </c>
      <c r="P133" s="30"/>
      <c r="Q133" s="30"/>
      <c r="R133" s="30"/>
      <c r="S133" s="30"/>
      <c r="T133" s="30">
        <v>0</v>
      </c>
      <c r="U133" s="107">
        <f t="shared" si="13"/>
        <v>80019</v>
      </c>
      <c r="V133" s="108">
        <f t="shared" si="14"/>
        <v>80019</v>
      </c>
      <c r="W133" s="109">
        <f t="shared" si="9"/>
        <v>0</v>
      </c>
      <c r="X133" s="109">
        <f t="shared" si="19"/>
        <v>0</v>
      </c>
      <c r="Z133" s="80">
        <f t="shared" si="11"/>
        <v>1</v>
      </c>
      <c r="AA133" s="80">
        <f t="shared" si="15"/>
        <v>0</v>
      </c>
      <c r="AB133" s="15">
        <f t="shared" si="16"/>
        <v>1</v>
      </c>
      <c r="AC133" s="81">
        <f t="shared" si="17"/>
        <v>0</v>
      </c>
      <c r="AD133" s="82">
        <f t="shared" si="12"/>
        <v>0</v>
      </c>
    </row>
    <row r="134" spans="1:30" x14ac:dyDescent="0.35">
      <c r="A134" s="131">
        <v>220396</v>
      </c>
      <c r="B134" s="30">
        <v>2019</v>
      </c>
      <c r="C134" s="104" t="s">
        <v>8981</v>
      </c>
      <c r="D134" s="104">
        <v>2017</v>
      </c>
      <c r="E134" s="105" t="s">
        <v>8991</v>
      </c>
      <c r="F134" s="30" t="s">
        <v>9009</v>
      </c>
      <c r="G134" t="s">
        <v>8887</v>
      </c>
      <c r="H134" s="106" t="s">
        <v>8992</v>
      </c>
      <c r="I134" s="106" t="s">
        <v>8971</v>
      </c>
      <c r="J134" s="30"/>
      <c r="K134" s="30">
        <v>70104</v>
      </c>
      <c r="L134" s="30"/>
      <c r="M134" s="30"/>
      <c r="N134" s="30"/>
      <c r="O134" s="30"/>
      <c r="P134" s="30"/>
      <c r="Q134" s="30"/>
      <c r="R134" s="30"/>
      <c r="S134" s="30"/>
      <c r="T134" s="30">
        <v>0</v>
      </c>
      <c r="U134" s="107">
        <f t="shared" si="13"/>
        <v>70104</v>
      </c>
      <c r="V134" s="108">
        <f t="shared" si="14"/>
        <v>70104</v>
      </c>
      <c r="W134" s="109">
        <f t="shared" ref="W134:W197" si="20">SUM(J134:K134)</f>
        <v>70104</v>
      </c>
      <c r="X134" s="109">
        <f t="shared" si="19"/>
        <v>70104</v>
      </c>
      <c r="Z134" s="80">
        <f t="shared" ref="Z134:Z147" si="21">V134/U134</f>
        <v>1</v>
      </c>
      <c r="AA134" s="80">
        <f>IF(L134+M134=0,0,((L134+M134)/(L134+M134+S134+T134)))</f>
        <v>0</v>
      </c>
      <c r="AB134" s="15">
        <f t="shared" si="16"/>
        <v>1</v>
      </c>
      <c r="AC134" s="81">
        <f t="shared" si="17"/>
        <v>0</v>
      </c>
      <c r="AD134" s="82">
        <f t="shared" si="12"/>
        <v>1</v>
      </c>
    </row>
    <row r="135" spans="1:30" x14ac:dyDescent="0.35">
      <c r="A135" s="131">
        <v>220398</v>
      </c>
      <c r="B135" s="30">
        <v>2019</v>
      </c>
      <c r="C135" s="104" t="s">
        <v>8981</v>
      </c>
      <c r="D135" s="104">
        <v>2017</v>
      </c>
      <c r="E135" s="105" t="s">
        <v>8991</v>
      </c>
      <c r="F135" s="30" t="s">
        <v>9009</v>
      </c>
      <c r="G135" t="s">
        <v>8887</v>
      </c>
      <c r="H135" s="106" t="s">
        <v>8992</v>
      </c>
      <c r="I135" s="106" t="s">
        <v>8971</v>
      </c>
      <c r="J135" s="30"/>
      <c r="K135" s="30">
        <v>70156</v>
      </c>
      <c r="L135" s="30"/>
      <c r="M135" s="30"/>
      <c r="N135" s="30"/>
      <c r="O135" s="30"/>
      <c r="P135" s="30"/>
      <c r="Q135" s="30"/>
      <c r="R135" s="30"/>
      <c r="S135" s="30"/>
      <c r="T135" s="30">
        <v>0</v>
      </c>
      <c r="U135" s="107">
        <f t="shared" si="13"/>
        <v>70156</v>
      </c>
      <c r="V135" s="108">
        <f t="shared" si="14"/>
        <v>70156</v>
      </c>
      <c r="W135" s="109">
        <f t="shared" si="20"/>
        <v>70156</v>
      </c>
      <c r="X135" s="109">
        <f t="shared" si="19"/>
        <v>70156</v>
      </c>
      <c r="Z135" s="80">
        <f t="shared" si="21"/>
        <v>1</v>
      </c>
      <c r="AA135" s="80">
        <f t="shared" si="15"/>
        <v>0</v>
      </c>
      <c r="AB135" s="15">
        <f t="shared" si="16"/>
        <v>1</v>
      </c>
      <c r="AC135" s="81">
        <f t="shared" si="17"/>
        <v>0</v>
      </c>
      <c r="AD135" s="82">
        <f t="shared" ref="AD135:AD198" si="22">(J135+K135+L135+M135)/U135</f>
        <v>1</v>
      </c>
    </row>
    <row r="136" spans="1:30" x14ac:dyDescent="0.35">
      <c r="A136" s="130">
        <v>220502</v>
      </c>
      <c r="B136">
        <v>2018</v>
      </c>
      <c r="C136" s="7" t="s">
        <v>8968</v>
      </c>
      <c r="D136" s="7">
        <v>2017</v>
      </c>
      <c r="E136" s="75" t="s">
        <v>8973</v>
      </c>
      <c r="F136" t="s">
        <v>9009</v>
      </c>
      <c r="G136" t="s">
        <v>8887</v>
      </c>
      <c r="I136" s="1" t="s">
        <v>8971</v>
      </c>
      <c r="K136">
        <v>100367</v>
      </c>
      <c r="O136">
        <v>606</v>
      </c>
      <c r="T136">
        <v>159639</v>
      </c>
      <c r="U136" s="78">
        <f t="shared" si="13"/>
        <v>260612</v>
      </c>
      <c r="V136" s="32">
        <f t="shared" si="14"/>
        <v>100973</v>
      </c>
      <c r="W136" s="79">
        <f t="shared" si="20"/>
        <v>100367</v>
      </c>
      <c r="X136" s="79">
        <f t="shared" si="19"/>
        <v>100367</v>
      </c>
      <c r="Z136" s="80">
        <f t="shared" si="21"/>
        <v>0.38744570472579926</v>
      </c>
      <c r="AA136" s="80">
        <f t="shared" si="15"/>
        <v>0</v>
      </c>
      <c r="AB136" s="15">
        <f t="shared" si="16"/>
        <v>1</v>
      </c>
      <c r="AC136" s="81">
        <f t="shared" si="17"/>
        <v>0.61255429527420069</v>
      </c>
      <c r="AD136" s="82">
        <f t="shared" si="22"/>
        <v>0.38512040888370452</v>
      </c>
    </row>
    <row r="137" spans="1:30" x14ac:dyDescent="0.35">
      <c r="A137" s="130">
        <v>220503</v>
      </c>
      <c r="B137">
        <v>2018</v>
      </c>
      <c r="C137" s="7" t="s">
        <v>8968</v>
      </c>
      <c r="D137" s="7">
        <v>2017</v>
      </c>
      <c r="E137" s="75" t="s">
        <v>8973</v>
      </c>
      <c r="F137" t="s">
        <v>9009</v>
      </c>
      <c r="G137" t="s">
        <v>8887</v>
      </c>
      <c r="I137" s="1" t="s">
        <v>8971</v>
      </c>
      <c r="K137">
        <v>0</v>
      </c>
      <c r="O137">
        <v>100176</v>
      </c>
      <c r="T137">
        <v>160837</v>
      </c>
      <c r="U137" s="78">
        <f t="shared" ref="U137:U200" si="23">SUM(J137:T137)</f>
        <v>261013</v>
      </c>
      <c r="V137" s="32">
        <f t="shared" ref="V137:V200" si="24">J137+K137+N137+O137+P137+R137</f>
        <v>100176</v>
      </c>
      <c r="W137" s="79">
        <f t="shared" si="20"/>
        <v>0</v>
      </c>
      <c r="X137" s="79">
        <f t="shared" si="19"/>
        <v>0</v>
      </c>
      <c r="Z137" s="80">
        <f t="shared" si="21"/>
        <v>0.38379697562956633</v>
      </c>
      <c r="AA137" s="80">
        <f t="shared" ref="AA137:AA181" si="25">IF(L137+M137=0,0,((L137+M137)/(L137+M137+S137+T137)))</f>
        <v>0</v>
      </c>
      <c r="AB137" s="15">
        <f t="shared" ref="AB137:AB161" si="26">1-AA137</f>
        <v>1</v>
      </c>
      <c r="AC137" s="81">
        <f t="shared" ref="AC137:AC200" si="27">T137/U137</f>
        <v>0.61620302437043362</v>
      </c>
      <c r="AD137" s="82">
        <f t="shared" si="22"/>
        <v>0</v>
      </c>
    </row>
    <row r="138" spans="1:30" x14ac:dyDescent="0.35">
      <c r="A138" s="130">
        <v>220504</v>
      </c>
      <c r="B138">
        <v>2018</v>
      </c>
      <c r="C138" s="7" t="s">
        <v>8968</v>
      </c>
      <c r="D138" s="7">
        <v>2017</v>
      </c>
      <c r="E138" s="75" t="s">
        <v>8972</v>
      </c>
      <c r="F138" t="s">
        <v>9009</v>
      </c>
      <c r="G138" t="s">
        <v>8887</v>
      </c>
      <c r="I138" s="1" t="s">
        <v>8971</v>
      </c>
      <c r="K138">
        <v>100022</v>
      </c>
      <c r="O138">
        <v>604</v>
      </c>
      <c r="T138">
        <v>159107</v>
      </c>
      <c r="U138" s="78">
        <f t="shared" si="23"/>
        <v>259733</v>
      </c>
      <c r="V138" s="32">
        <f t="shared" si="24"/>
        <v>100626</v>
      </c>
      <c r="W138" s="79">
        <f t="shared" si="20"/>
        <v>100022</v>
      </c>
      <c r="X138" s="79">
        <f t="shared" si="19"/>
        <v>100022</v>
      </c>
      <c r="Z138" s="80">
        <f t="shared" si="21"/>
        <v>0.38742092841494918</v>
      </c>
      <c r="AA138" s="80">
        <f t="shared" si="25"/>
        <v>0</v>
      </c>
      <c r="AB138" s="15">
        <f t="shared" si="26"/>
        <v>1</v>
      </c>
      <c r="AC138" s="81">
        <f t="shared" si="27"/>
        <v>0.61257907158505076</v>
      </c>
      <c r="AD138" s="82">
        <f t="shared" si="22"/>
        <v>0.38509546341820255</v>
      </c>
    </row>
    <row r="139" spans="1:30" x14ac:dyDescent="0.35">
      <c r="A139" s="130">
        <v>220505</v>
      </c>
      <c r="B139">
        <v>2018</v>
      </c>
      <c r="C139" s="7" t="s">
        <v>8968</v>
      </c>
      <c r="D139" s="7">
        <v>2017</v>
      </c>
      <c r="E139" s="75" t="s">
        <v>8972</v>
      </c>
      <c r="F139" t="s">
        <v>9009</v>
      </c>
      <c r="G139" t="s">
        <v>8887</v>
      </c>
      <c r="I139" s="1" t="s">
        <v>8971</v>
      </c>
      <c r="K139">
        <v>0</v>
      </c>
      <c r="O139">
        <v>99272</v>
      </c>
      <c r="T139">
        <v>160293</v>
      </c>
      <c r="U139" s="78">
        <f t="shared" si="23"/>
        <v>259565</v>
      </c>
      <c r="V139" s="32">
        <f t="shared" si="24"/>
        <v>99272</v>
      </c>
      <c r="W139" s="79">
        <f t="shared" si="20"/>
        <v>0</v>
      </c>
      <c r="X139" s="79" t="s">
        <v>8859</v>
      </c>
      <c r="Z139" s="80">
        <f t="shared" si="21"/>
        <v>0.38245526168782384</v>
      </c>
      <c r="AA139" s="80">
        <f t="shared" si="25"/>
        <v>0</v>
      </c>
      <c r="AB139" s="15">
        <f t="shared" si="26"/>
        <v>1</v>
      </c>
      <c r="AC139" s="81">
        <f t="shared" si="27"/>
        <v>0.61754473831217616</v>
      </c>
      <c r="AD139" s="82">
        <f t="shared" si="22"/>
        <v>0</v>
      </c>
    </row>
    <row r="140" spans="1:30" x14ac:dyDescent="0.35">
      <c r="A140" s="130">
        <v>220506</v>
      </c>
      <c r="B140">
        <v>2018</v>
      </c>
      <c r="C140" s="7" t="s">
        <v>8968</v>
      </c>
      <c r="D140" s="7">
        <v>2017</v>
      </c>
      <c r="E140" s="75" t="s">
        <v>8980</v>
      </c>
      <c r="F140" t="s">
        <v>9009</v>
      </c>
      <c r="G140" t="s">
        <v>8887</v>
      </c>
      <c r="I140" s="1" t="s">
        <v>8971</v>
      </c>
      <c r="K140">
        <v>96631</v>
      </c>
      <c r="M140">
        <v>1746</v>
      </c>
      <c r="O140">
        <v>2523</v>
      </c>
      <c r="T140">
        <v>105390</v>
      </c>
      <c r="U140" s="78">
        <f t="shared" si="23"/>
        <v>206290</v>
      </c>
      <c r="V140" s="32">
        <f t="shared" si="24"/>
        <v>99154</v>
      </c>
      <c r="W140" s="79">
        <f t="shared" si="20"/>
        <v>96631</v>
      </c>
      <c r="X140" s="79">
        <f t="shared" si="19"/>
        <v>98377</v>
      </c>
      <c r="Z140" s="80">
        <f t="shared" si="21"/>
        <v>0.48065344902806728</v>
      </c>
      <c r="AA140" s="80">
        <f t="shared" si="25"/>
        <v>1.6297043010752688E-2</v>
      </c>
      <c r="AB140" s="15">
        <f t="shared" si="26"/>
        <v>0.98370295698924726</v>
      </c>
      <c r="AC140" s="81">
        <f t="shared" si="27"/>
        <v>0.51088273789325711</v>
      </c>
      <c r="AD140" s="82">
        <f t="shared" si="22"/>
        <v>0.47688690678171508</v>
      </c>
    </row>
    <row r="141" spans="1:30" x14ac:dyDescent="0.35">
      <c r="A141" s="130">
        <v>220507</v>
      </c>
      <c r="B141">
        <v>2018</v>
      </c>
      <c r="C141" s="7" t="s">
        <v>8968</v>
      </c>
      <c r="D141" s="7">
        <v>2017</v>
      </c>
      <c r="E141" s="75" t="s">
        <v>8980</v>
      </c>
      <c r="F141" t="s">
        <v>9009</v>
      </c>
      <c r="G141" t="s">
        <v>8887</v>
      </c>
      <c r="I141" s="1" t="s">
        <v>8971</v>
      </c>
      <c r="K141">
        <v>0</v>
      </c>
      <c r="M141">
        <v>0</v>
      </c>
      <c r="O141">
        <v>99691</v>
      </c>
      <c r="T141">
        <v>106583</v>
      </c>
      <c r="U141" s="78">
        <f t="shared" si="23"/>
        <v>206274</v>
      </c>
      <c r="V141" s="32">
        <f t="shared" si="24"/>
        <v>99691</v>
      </c>
      <c r="W141" s="79">
        <f t="shared" si="20"/>
        <v>0</v>
      </c>
      <c r="X141" s="79">
        <f t="shared" si="19"/>
        <v>0</v>
      </c>
      <c r="Z141" s="80">
        <f t="shared" si="21"/>
        <v>0.48329406517544626</v>
      </c>
      <c r="AA141" s="80">
        <f t="shared" si="25"/>
        <v>0</v>
      </c>
      <c r="AB141" s="15">
        <f t="shared" si="26"/>
        <v>1</v>
      </c>
      <c r="AC141" s="81">
        <f t="shared" si="27"/>
        <v>0.51670593482455374</v>
      </c>
      <c r="AD141" s="82">
        <f t="shared" si="22"/>
        <v>0</v>
      </c>
    </row>
    <row r="142" spans="1:30" x14ac:dyDescent="0.35">
      <c r="A142" s="130">
        <v>220508</v>
      </c>
      <c r="B142">
        <v>2018</v>
      </c>
      <c r="C142" s="7" t="s">
        <v>8968</v>
      </c>
      <c r="D142" s="7">
        <v>2017</v>
      </c>
      <c r="E142" s="75" t="s">
        <v>9087</v>
      </c>
      <c r="F142" t="s">
        <v>9008</v>
      </c>
      <c r="G142" t="s">
        <v>8887</v>
      </c>
      <c r="I142" s="1" t="s">
        <v>8971</v>
      </c>
      <c r="K142">
        <v>194125</v>
      </c>
      <c r="M142">
        <v>1860</v>
      </c>
      <c r="O142">
        <v>5578</v>
      </c>
      <c r="T142">
        <v>0</v>
      </c>
      <c r="U142" s="78">
        <f t="shared" si="23"/>
        <v>201563</v>
      </c>
      <c r="V142" s="32">
        <f t="shared" si="24"/>
        <v>199703</v>
      </c>
      <c r="W142" s="79">
        <f t="shared" si="20"/>
        <v>194125</v>
      </c>
      <c r="X142" s="79">
        <f t="shared" si="19"/>
        <v>195985</v>
      </c>
      <c r="Z142" s="80">
        <f t="shared" si="21"/>
        <v>0.99077211591413106</v>
      </c>
      <c r="AA142" s="80">
        <f t="shared" si="25"/>
        <v>1</v>
      </c>
      <c r="AB142" s="15">
        <f t="shared" si="26"/>
        <v>0</v>
      </c>
      <c r="AC142" s="81">
        <f t="shared" si="27"/>
        <v>0</v>
      </c>
      <c r="AD142" s="82">
        <f t="shared" si="22"/>
        <v>0.97232627019839946</v>
      </c>
    </row>
    <row r="143" spans="1:30" x14ac:dyDescent="0.35">
      <c r="A143" s="130">
        <v>637394</v>
      </c>
      <c r="B143">
        <v>2018</v>
      </c>
      <c r="C143" t="s">
        <v>8968</v>
      </c>
      <c r="D143">
        <v>2017</v>
      </c>
      <c r="E143" s="75" t="s">
        <v>9006</v>
      </c>
      <c r="F143" t="s">
        <v>9009</v>
      </c>
      <c r="G143" s="7" t="s">
        <v>8886</v>
      </c>
      <c r="I143" s="1" t="s">
        <v>8971</v>
      </c>
      <c r="K143">
        <v>197311</v>
      </c>
      <c r="M143">
        <v>1400</v>
      </c>
      <c r="O143">
        <v>862</v>
      </c>
      <c r="T143">
        <v>215</v>
      </c>
      <c r="U143" s="78">
        <f t="shared" si="23"/>
        <v>199788</v>
      </c>
      <c r="V143" s="32">
        <f t="shared" si="24"/>
        <v>198173</v>
      </c>
      <c r="W143" s="79">
        <f t="shared" si="20"/>
        <v>197311</v>
      </c>
      <c r="X143" s="79">
        <f t="shared" si="19"/>
        <v>198711</v>
      </c>
      <c r="Z143" s="80">
        <f t="shared" si="21"/>
        <v>0.99191643141730235</v>
      </c>
      <c r="AA143" s="80">
        <f>IF(L143+M143=0,0,((L143+M143)/(L143+M143+S143+T143)))</f>
        <v>0.86687306501547989</v>
      </c>
      <c r="AB143" s="15">
        <f t="shared" si="26"/>
        <v>0.13312693498452011</v>
      </c>
      <c r="AC143" s="81">
        <f t="shared" si="27"/>
        <v>1.0761407091517009E-3</v>
      </c>
      <c r="AD143" s="82">
        <f t="shared" si="22"/>
        <v>0.99460928584299357</v>
      </c>
    </row>
    <row r="144" spans="1:30" x14ac:dyDescent="0.35">
      <c r="A144" s="130">
        <v>637395</v>
      </c>
      <c r="B144">
        <v>2018</v>
      </c>
      <c r="C144" t="s">
        <v>8968</v>
      </c>
      <c r="D144">
        <v>2017</v>
      </c>
      <c r="E144" s="75" t="s">
        <v>8974</v>
      </c>
      <c r="F144" t="s">
        <v>9009</v>
      </c>
      <c r="G144" t="s">
        <v>8887</v>
      </c>
      <c r="I144" s="1" t="s">
        <v>8971</v>
      </c>
      <c r="K144">
        <v>203686</v>
      </c>
      <c r="M144">
        <v>4329</v>
      </c>
      <c r="O144">
        <v>950</v>
      </c>
      <c r="T144">
        <v>208856</v>
      </c>
      <c r="U144" s="78">
        <f t="shared" si="23"/>
        <v>417821</v>
      </c>
      <c r="V144" s="32">
        <f t="shared" si="24"/>
        <v>204636</v>
      </c>
      <c r="W144" s="79">
        <f t="shared" si="20"/>
        <v>203686</v>
      </c>
      <c r="X144" s="79">
        <f t="shared" si="19"/>
        <v>208015</v>
      </c>
      <c r="Z144" s="80">
        <f t="shared" si="21"/>
        <v>0.48976954245957</v>
      </c>
      <c r="AA144" s="80">
        <f t="shared" si="25"/>
        <v>2.0306306728897435E-2</v>
      </c>
      <c r="AB144" s="15">
        <f t="shared" si="26"/>
        <v>0.97969369327110256</v>
      </c>
      <c r="AC144" s="81">
        <f t="shared" si="27"/>
        <v>0.49986956136718835</v>
      </c>
      <c r="AD144" s="82">
        <f t="shared" si="22"/>
        <v>0.49785673769389283</v>
      </c>
    </row>
    <row r="145" spans="1:30" x14ac:dyDescent="0.35">
      <c r="A145" s="132">
        <v>637397</v>
      </c>
      <c r="B145" s="24">
        <v>2019</v>
      </c>
      <c r="C145" s="24" t="s">
        <v>8981</v>
      </c>
      <c r="D145" s="24">
        <v>2017</v>
      </c>
      <c r="E145" s="110" t="s">
        <v>9007</v>
      </c>
      <c r="F145" s="24" t="s">
        <v>9009</v>
      </c>
      <c r="G145" s="7" t="s">
        <v>8886</v>
      </c>
      <c r="H145" s="111"/>
      <c r="I145" s="111" t="s">
        <v>8971</v>
      </c>
      <c r="J145" s="24"/>
      <c r="K145" s="24"/>
      <c r="L145" s="24"/>
      <c r="M145" s="24"/>
      <c r="N145" s="24"/>
      <c r="O145" s="24">
        <v>218140</v>
      </c>
      <c r="P145" s="24"/>
      <c r="Q145" s="24"/>
      <c r="R145" s="24"/>
      <c r="S145" s="24"/>
      <c r="T145" s="24">
        <v>1355</v>
      </c>
      <c r="U145" s="112">
        <f t="shared" si="23"/>
        <v>219495</v>
      </c>
      <c r="V145" s="113">
        <f t="shared" si="24"/>
        <v>218140</v>
      </c>
      <c r="W145" s="114">
        <f t="shared" si="20"/>
        <v>0</v>
      </c>
      <c r="X145" s="114">
        <f t="shared" si="19"/>
        <v>0</v>
      </c>
      <c r="Z145" s="80">
        <f t="shared" si="21"/>
        <v>0.9938267386500832</v>
      </c>
      <c r="AA145" s="80">
        <f t="shared" si="25"/>
        <v>0</v>
      </c>
      <c r="AB145" s="15">
        <f t="shared" si="26"/>
        <v>1</v>
      </c>
      <c r="AC145" s="81">
        <f t="shared" si="27"/>
        <v>6.1732613499168544E-3</v>
      </c>
      <c r="AD145" s="82">
        <f t="shared" si="22"/>
        <v>0</v>
      </c>
    </row>
    <row r="146" spans="1:30" x14ac:dyDescent="0.35">
      <c r="A146" s="132">
        <v>637398</v>
      </c>
      <c r="B146" s="24">
        <v>2019</v>
      </c>
      <c r="C146" s="24" t="s">
        <v>8981</v>
      </c>
      <c r="D146" s="24">
        <v>2017</v>
      </c>
      <c r="E146" s="110" t="s">
        <v>9007</v>
      </c>
      <c r="F146" s="24" t="s">
        <v>9009</v>
      </c>
      <c r="G146" s="7" t="s">
        <v>8886</v>
      </c>
      <c r="H146" s="111"/>
      <c r="I146" s="111" t="s">
        <v>8971</v>
      </c>
      <c r="J146" s="24"/>
      <c r="K146" s="24">
        <v>225552</v>
      </c>
      <c r="L146" s="24"/>
      <c r="M146" s="24">
        <v>1151</v>
      </c>
      <c r="N146" s="24"/>
      <c r="O146" s="24">
        <v>115</v>
      </c>
      <c r="P146" s="24"/>
      <c r="Q146" s="24"/>
      <c r="R146" s="24"/>
      <c r="S146" s="24"/>
      <c r="T146" s="24">
        <v>690</v>
      </c>
      <c r="U146" s="112">
        <f t="shared" si="23"/>
        <v>227508</v>
      </c>
      <c r="V146" s="113">
        <f t="shared" si="24"/>
        <v>225667</v>
      </c>
      <c r="W146" s="114">
        <f t="shared" si="20"/>
        <v>225552</v>
      </c>
      <c r="X146" s="114">
        <f t="shared" si="19"/>
        <v>226703</v>
      </c>
      <c r="Z146" s="80">
        <f t="shared" si="21"/>
        <v>0.9919079768623521</v>
      </c>
      <c r="AA146" s="80">
        <f t="shared" si="25"/>
        <v>0.62520369364475825</v>
      </c>
      <c r="AB146" s="15">
        <f t="shared" si="26"/>
        <v>0.37479630635524175</v>
      </c>
      <c r="AC146" s="81">
        <f t="shared" si="27"/>
        <v>3.0328603829315893E-3</v>
      </c>
      <c r="AD146" s="82">
        <f t="shared" si="22"/>
        <v>0.99646166288657978</v>
      </c>
    </row>
    <row r="147" spans="1:30" x14ac:dyDescent="0.35">
      <c r="A147" s="125">
        <v>637603</v>
      </c>
      <c r="B147">
        <v>2020</v>
      </c>
      <c r="C147" t="s">
        <v>8981</v>
      </c>
      <c r="D147">
        <v>2018</v>
      </c>
      <c r="E147" s="75" t="s">
        <v>9007</v>
      </c>
      <c r="F147" t="s">
        <v>9009</v>
      </c>
      <c r="G147" s="7" t="s">
        <v>8886</v>
      </c>
      <c r="I147" s="1" t="s">
        <v>8971</v>
      </c>
      <c r="K147">
        <v>430997</v>
      </c>
      <c r="M147">
        <v>7317</v>
      </c>
      <c r="U147" s="78">
        <f t="shared" si="23"/>
        <v>438314</v>
      </c>
      <c r="V147" s="32">
        <f t="shared" si="24"/>
        <v>430997</v>
      </c>
      <c r="W147" s="79">
        <f t="shared" si="20"/>
        <v>430997</v>
      </c>
      <c r="X147" s="79">
        <f t="shared" si="19"/>
        <v>438314</v>
      </c>
      <c r="Z147" s="80">
        <f t="shared" si="21"/>
        <v>0.98330648804281862</v>
      </c>
      <c r="AA147" s="80">
        <f t="shared" si="25"/>
        <v>1</v>
      </c>
      <c r="AB147" s="15">
        <f t="shared" si="26"/>
        <v>0</v>
      </c>
      <c r="AC147" s="81">
        <f t="shared" si="27"/>
        <v>0</v>
      </c>
      <c r="AD147" s="82">
        <f t="shared" si="22"/>
        <v>1</v>
      </c>
    </row>
    <row r="148" spans="1:30" x14ac:dyDescent="0.35">
      <c r="A148" s="125">
        <v>220509</v>
      </c>
      <c r="B148">
        <v>2019</v>
      </c>
      <c r="C148" t="s">
        <v>8968</v>
      </c>
      <c r="D148">
        <v>2018</v>
      </c>
      <c r="E148" s="75" t="s">
        <v>9086</v>
      </c>
      <c r="F148" t="s">
        <v>9010</v>
      </c>
      <c r="G148" t="s">
        <v>8887</v>
      </c>
      <c r="I148" s="1" t="s">
        <v>8971</v>
      </c>
      <c r="K148">
        <v>199024</v>
      </c>
      <c r="M148">
        <v>1990</v>
      </c>
      <c r="O148">
        <v>0</v>
      </c>
      <c r="T148">
        <v>262804</v>
      </c>
      <c r="U148" s="78">
        <f t="shared" si="23"/>
        <v>463818</v>
      </c>
      <c r="V148" s="32">
        <f t="shared" si="24"/>
        <v>199024</v>
      </c>
      <c r="W148" s="79">
        <f t="shared" si="20"/>
        <v>199024</v>
      </c>
      <c r="X148" s="79">
        <f t="shared" si="19"/>
        <v>201014</v>
      </c>
      <c r="Z148" s="80">
        <f>V148/U148</f>
        <v>0.42909934500170327</v>
      </c>
      <c r="AA148" s="80">
        <f t="shared" si="25"/>
        <v>7.5152760258918256E-3</v>
      </c>
      <c r="AB148" s="15">
        <f t="shared" si="26"/>
        <v>0.99248472397410814</v>
      </c>
      <c r="AC148" s="81">
        <f t="shared" si="27"/>
        <v>0.56661017899262212</v>
      </c>
      <c r="AD148" s="82">
        <f t="shared" si="22"/>
        <v>0.43338982100737788</v>
      </c>
    </row>
    <row r="149" spans="1:30" x14ac:dyDescent="0.35">
      <c r="A149" s="125">
        <v>220511</v>
      </c>
      <c r="B149">
        <v>2019</v>
      </c>
      <c r="C149" t="s">
        <v>8968</v>
      </c>
      <c r="D149">
        <v>2018</v>
      </c>
      <c r="E149" s="75" t="s">
        <v>9084</v>
      </c>
      <c r="F149" t="s">
        <v>9010</v>
      </c>
      <c r="G149" t="s">
        <v>8887</v>
      </c>
      <c r="I149" s="1" t="s">
        <v>8971</v>
      </c>
      <c r="K149">
        <v>197200</v>
      </c>
      <c r="M149">
        <v>5127</v>
      </c>
      <c r="O149">
        <v>0</v>
      </c>
      <c r="T149">
        <v>265551</v>
      </c>
      <c r="U149" s="78">
        <f t="shared" si="23"/>
        <v>467878</v>
      </c>
      <c r="V149" s="32">
        <f t="shared" si="24"/>
        <v>197200</v>
      </c>
      <c r="W149" s="79">
        <f t="shared" si="20"/>
        <v>197200</v>
      </c>
      <c r="X149" s="79">
        <f t="shared" si="19"/>
        <v>202327</v>
      </c>
      <c r="Z149" s="80">
        <f t="shared" ref="Z149:Z212" si="28">V149/U149</f>
        <v>0.42147739367954895</v>
      </c>
      <c r="AA149" s="80">
        <f t="shared" si="25"/>
        <v>1.8941325116928601E-2</v>
      </c>
      <c r="AB149" s="15">
        <f t="shared" si="26"/>
        <v>0.98105867488307141</v>
      </c>
      <c r="AC149" s="81">
        <f t="shared" si="27"/>
        <v>0.56756462154664256</v>
      </c>
      <c r="AD149" s="82">
        <f t="shared" si="22"/>
        <v>0.4324353784533575</v>
      </c>
    </row>
    <row r="150" spans="1:30" x14ac:dyDescent="0.35">
      <c r="A150" s="125">
        <v>637422</v>
      </c>
      <c r="B150">
        <v>2019</v>
      </c>
      <c r="C150" t="s">
        <v>8968</v>
      </c>
      <c r="D150">
        <v>2018</v>
      </c>
      <c r="E150" s="75" t="s">
        <v>9006</v>
      </c>
      <c r="F150" t="s">
        <v>9009</v>
      </c>
      <c r="G150" s="7" t="s">
        <v>8886</v>
      </c>
      <c r="I150" s="1" t="s">
        <v>8971</v>
      </c>
      <c r="K150">
        <v>201013</v>
      </c>
      <c r="M150">
        <v>1264</v>
      </c>
      <c r="O150">
        <v>1686</v>
      </c>
      <c r="T150">
        <v>539931</v>
      </c>
      <c r="U150" s="78">
        <f t="shared" si="23"/>
        <v>743894</v>
      </c>
      <c r="V150" s="32">
        <f t="shared" si="24"/>
        <v>202699</v>
      </c>
      <c r="W150" s="79">
        <f t="shared" si="20"/>
        <v>201013</v>
      </c>
      <c r="X150" s="79">
        <f t="shared" si="19"/>
        <v>202277</v>
      </c>
      <c r="Z150" s="80">
        <f t="shared" si="28"/>
        <v>0.27248371407754329</v>
      </c>
      <c r="AA150" s="80">
        <f t="shared" si="25"/>
        <v>2.3355722059516439E-3</v>
      </c>
      <c r="AB150" s="15">
        <f t="shared" si="26"/>
        <v>0.9976644277940484</v>
      </c>
      <c r="AC150" s="81">
        <f t="shared" si="27"/>
        <v>0.72581711910567903</v>
      </c>
      <c r="AD150" s="82">
        <f t="shared" si="22"/>
        <v>0.27191642895358747</v>
      </c>
    </row>
    <row r="151" spans="1:30" x14ac:dyDescent="0.35">
      <c r="A151" s="125">
        <v>220513</v>
      </c>
      <c r="B151">
        <v>2019</v>
      </c>
      <c r="C151" t="s">
        <v>8968</v>
      </c>
      <c r="D151">
        <v>2018</v>
      </c>
      <c r="E151" s="75" t="s">
        <v>9088</v>
      </c>
      <c r="F151" t="s">
        <v>9010</v>
      </c>
      <c r="G151" t="s">
        <v>8887</v>
      </c>
      <c r="I151" s="1" t="s">
        <v>8971</v>
      </c>
      <c r="K151">
        <v>196832</v>
      </c>
      <c r="M151">
        <v>1968</v>
      </c>
      <c r="O151">
        <v>394</v>
      </c>
      <c r="T151">
        <v>203752</v>
      </c>
      <c r="U151" s="78">
        <f t="shared" si="23"/>
        <v>402946</v>
      </c>
      <c r="V151" s="32">
        <f t="shared" si="24"/>
        <v>197226</v>
      </c>
      <c r="W151" s="79">
        <f t="shared" si="20"/>
        <v>196832</v>
      </c>
      <c r="X151" s="79">
        <f t="shared" si="19"/>
        <v>198800</v>
      </c>
      <c r="Z151" s="80">
        <f t="shared" si="28"/>
        <v>0.48946012617075241</v>
      </c>
      <c r="AA151" s="80">
        <f t="shared" si="25"/>
        <v>9.566400933307408E-3</v>
      </c>
      <c r="AB151" s="15">
        <f t="shared" si="26"/>
        <v>0.99043359906669259</v>
      </c>
      <c r="AC151" s="81">
        <f t="shared" si="27"/>
        <v>0.5056558447037568</v>
      </c>
      <c r="AD151" s="82">
        <f t="shared" si="22"/>
        <v>0.4933663567822984</v>
      </c>
    </row>
    <row r="152" spans="1:30" x14ac:dyDescent="0.35">
      <c r="A152" s="125">
        <v>220510</v>
      </c>
      <c r="B152">
        <v>2019</v>
      </c>
      <c r="C152" t="s">
        <v>8968</v>
      </c>
      <c r="D152">
        <v>2018</v>
      </c>
      <c r="E152" s="75" t="s">
        <v>9087</v>
      </c>
      <c r="F152" t="s">
        <v>9008</v>
      </c>
      <c r="G152" t="s">
        <v>8887</v>
      </c>
      <c r="I152" s="1" t="s">
        <v>8971</v>
      </c>
      <c r="K152">
        <v>205483</v>
      </c>
      <c r="M152">
        <v>2055</v>
      </c>
      <c r="O152">
        <v>0</v>
      </c>
      <c r="T152">
        <v>785</v>
      </c>
      <c r="U152" s="78">
        <f t="shared" si="23"/>
        <v>208323</v>
      </c>
      <c r="V152" s="32">
        <f t="shared" si="24"/>
        <v>205483</v>
      </c>
      <c r="W152" s="79">
        <f t="shared" si="20"/>
        <v>205483</v>
      </c>
      <c r="X152" s="79">
        <f t="shared" si="19"/>
        <v>207538</v>
      </c>
      <c r="Z152" s="80">
        <f t="shared" si="28"/>
        <v>0.9863673238192614</v>
      </c>
      <c r="AA152" s="80">
        <f t="shared" si="25"/>
        <v>0.72359154929577463</v>
      </c>
      <c r="AB152" s="15">
        <f t="shared" si="26"/>
        <v>0.27640845070422537</v>
      </c>
      <c r="AC152" s="81">
        <f t="shared" si="27"/>
        <v>3.7681869020703427E-3</v>
      </c>
      <c r="AD152" s="82">
        <f t="shared" si="22"/>
        <v>0.99623181309792963</v>
      </c>
    </row>
    <row r="153" spans="1:30" x14ac:dyDescent="0.35">
      <c r="A153" s="125">
        <v>220512</v>
      </c>
      <c r="B153">
        <v>2019</v>
      </c>
      <c r="C153" t="s">
        <v>8968</v>
      </c>
      <c r="D153">
        <v>2018</v>
      </c>
      <c r="E153" s="75" t="s">
        <v>9085</v>
      </c>
      <c r="F153" t="s">
        <v>9008</v>
      </c>
      <c r="G153" t="s">
        <v>8887</v>
      </c>
      <c r="I153" s="1" t="s">
        <v>8971</v>
      </c>
      <c r="K153">
        <v>203647</v>
      </c>
      <c r="M153">
        <v>3666</v>
      </c>
      <c r="O153">
        <v>815</v>
      </c>
      <c r="T153">
        <v>1000</v>
      </c>
      <c r="U153" s="78">
        <f t="shared" si="23"/>
        <v>209128</v>
      </c>
      <c r="V153" s="32">
        <f t="shared" si="24"/>
        <v>204462</v>
      </c>
      <c r="W153" s="79">
        <f t="shared" si="20"/>
        <v>203647</v>
      </c>
      <c r="X153" s="79">
        <f t="shared" si="19"/>
        <v>207313</v>
      </c>
      <c r="Z153" s="80">
        <f t="shared" si="28"/>
        <v>0.97768830572663634</v>
      </c>
      <c r="AA153" s="80">
        <f t="shared" si="25"/>
        <v>0.78568366909558507</v>
      </c>
      <c r="AB153" s="15">
        <f t="shared" si="26"/>
        <v>0.21431633090441493</v>
      </c>
      <c r="AC153" s="81">
        <f t="shared" si="27"/>
        <v>4.7817604529283497E-3</v>
      </c>
      <c r="AD153" s="82">
        <f t="shared" si="22"/>
        <v>0.991321104777935</v>
      </c>
    </row>
    <row r="154" spans="1:30" x14ac:dyDescent="0.35">
      <c r="A154" s="125">
        <v>220514</v>
      </c>
      <c r="B154">
        <v>2019</v>
      </c>
      <c r="C154" t="s">
        <v>8968</v>
      </c>
      <c r="D154">
        <v>2018</v>
      </c>
      <c r="E154" s="75" t="s">
        <v>9089</v>
      </c>
      <c r="F154" t="s">
        <v>9008</v>
      </c>
      <c r="G154" t="s">
        <v>8887</v>
      </c>
      <c r="I154" s="1" t="s">
        <v>8971</v>
      </c>
      <c r="K154">
        <v>204182</v>
      </c>
      <c r="M154">
        <v>409</v>
      </c>
      <c r="O154">
        <v>409</v>
      </c>
      <c r="T154">
        <v>3540</v>
      </c>
      <c r="U154" s="78">
        <f t="shared" si="23"/>
        <v>208540</v>
      </c>
      <c r="V154" s="32">
        <f t="shared" si="24"/>
        <v>204591</v>
      </c>
      <c r="W154" s="79">
        <f t="shared" si="20"/>
        <v>204182</v>
      </c>
      <c r="X154" s="79">
        <f t="shared" si="19"/>
        <v>204591</v>
      </c>
      <c r="Z154" s="80">
        <f t="shared" si="28"/>
        <v>0.98106358492375567</v>
      </c>
      <c r="AA154" s="80">
        <f t="shared" si="25"/>
        <v>0.10357052418333755</v>
      </c>
      <c r="AB154" s="15">
        <f t="shared" si="26"/>
        <v>0.89642947581666244</v>
      </c>
      <c r="AC154" s="81">
        <f t="shared" si="27"/>
        <v>1.6975160640644481E-2</v>
      </c>
      <c r="AD154" s="82">
        <f t="shared" si="22"/>
        <v>0.98106358492375567</v>
      </c>
    </row>
    <row r="155" spans="1:30" x14ac:dyDescent="0.35">
      <c r="A155" s="125">
        <v>637420</v>
      </c>
      <c r="B155">
        <v>2019</v>
      </c>
      <c r="C155" t="s">
        <v>8968</v>
      </c>
      <c r="D155">
        <v>2018</v>
      </c>
      <c r="E155" s="75" t="s">
        <v>8974</v>
      </c>
      <c r="F155" t="s">
        <v>9009</v>
      </c>
      <c r="G155" t="s">
        <v>8887</v>
      </c>
      <c r="I155" s="1" t="s">
        <v>8971</v>
      </c>
      <c r="K155">
        <v>191602</v>
      </c>
      <c r="M155">
        <v>17553</v>
      </c>
      <c r="O155">
        <v>2115</v>
      </c>
      <c r="T155">
        <v>634</v>
      </c>
      <c r="U155" s="78">
        <f t="shared" si="23"/>
        <v>211904</v>
      </c>
      <c r="V155" s="32">
        <f t="shared" si="24"/>
        <v>193717</v>
      </c>
      <c r="W155" s="79">
        <f t="shared" si="20"/>
        <v>191602</v>
      </c>
      <c r="X155" s="79">
        <f t="shared" si="19"/>
        <v>209155</v>
      </c>
      <c r="Z155" s="80">
        <f t="shared" si="28"/>
        <v>0.91417339927514352</v>
      </c>
      <c r="AA155" s="80">
        <f t="shared" si="25"/>
        <v>0.96513993511849128</v>
      </c>
      <c r="AB155" s="15">
        <f t="shared" si="26"/>
        <v>3.4860064881508723E-2</v>
      </c>
      <c r="AC155" s="81">
        <f t="shared" si="27"/>
        <v>2.9919208698278464E-3</v>
      </c>
      <c r="AD155" s="82">
        <f t="shared" si="22"/>
        <v>0.98702714436726069</v>
      </c>
    </row>
    <row r="156" spans="1:30" x14ac:dyDescent="0.35">
      <c r="A156" s="125">
        <v>220272</v>
      </c>
      <c r="B156">
        <v>2019</v>
      </c>
      <c r="C156" t="s">
        <v>8968</v>
      </c>
      <c r="D156">
        <v>2018</v>
      </c>
      <c r="E156" s="75" t="s">
        <v>8858</v>
      </c>
      <c r="F156" t="s">
        <v>9009</v>
      </c>
      <c r="G156" t="s">
        <v>8887</v>
      </c>
      <c r="I156" s="1" t="s">
        <v>8971</v>
      </c>
      <c r="K156">
        <v>102870</v>
      </c>
      <c r="M156">
        <v>778</v>
      </c>
      <c r="O156">
        <v>2031</v>
      </c>
      <c r="T156">
        <v>317378</v>
      </c>
      <c r="U156" s="78">
        <f t="shared" si="23"/>
        <v>423057</v>
      </c>
      <c r="V156" s="32">
        <f t="shared" si="24"/>
        <v>104901</v>
      </c>
      <c r="W156" s="79">
        <f t="shared" si="20"/>
        <v>102870</v>
      </c>
      <c r="X156" s="79">
        <f t="shared" si="19"/>
        <v>103648</v>
      </c>
      <c r="Z156" s="80">
        <f t="shared" si="28"/>
        <v>0.24795949481984697</v>
      </c>
      <c r="AA156" s="80">
        <f t="shared" si="25"/>
        <v>2.4453412791209344E-3</v>
      </c>
      <c r="AB156" s="15">
        <f t="shared" si="26"/>
        <v>0.99755465872087912</v>
      </c>
      <c r="AC156" s="81">
        <f t="shared" si="27"/>
        <v>0.75020150948926501</v>
      </c>
      <c r="AD156" s="82">
        <f t="shared" si="22"/>
        <v>0.24499771898349396</v>
      </c>
    </row>
    <row r="157" spans="1:30" x14ac:dyDescent="0.35">
      <c r="A157" s="125">
        <v>220269</v>
      </c>
      <c r="B157">
        <v>2019</v>
      </c>
      <c r="C157" t="s">
        <v>8968</v>
      </c>
      <c r="D157">
        <v>2018</v>
      </c>
      <c r="E157" s="75" t="s">
        <v>8977</v>
      </c>
      <c r="F157" t="s">
        <v>9009</v>
      </c>
      <c r="G157" t="s">
        <v>8887</v>
      </c>
      <c r="I157" s="1" t="s">
        <v>8971</v>
      </c>
      <c r="K157">
        <v>101920</v>
      </c>
      <c r="M157">
        <v>1059</v>
      </c>
      <c r="O157">
        <v>2195</v>
      </c>
      <c r="T157">
        <v>172064</v>
      </c>
      <c r="U157" s="78">
        <f t="shared" si="23"/>
        <v>277238</v>
      </c>
      <c r="V157" s="32">
        <f t="shared" si="24"/>
        <v>104115</v>
      </c>
      <c r="W157" s="79">
        <f t="shared" si="20"/>
        <v>101920</v>
      </c>
      <c r="X157" s="79">
        <f t="shared" si="19"/>
        <v>102979</v>
      </c>
      <c r="Z157" s="80">
        <f t="shared" si="28"/>
        <v>0.37554375662787931</v>
      </c>
      <c r="AA157" s="80">
        <f t="shared" si="25"/>
        <v>6.117038175170255E-3</v>
      </c>
      <c r="AB157" s="15">
        <f t="shared" si="26"/>
        <v>0.99388296182482971</v>
      </c>
      <c r="AC157" s="81">
        <f t="shared" si="27"/>
        <v>0.62063642069268998</v>
      </c>
      <c r="AD157" s="82">
        <f t="shared" si="22"/>
        <v>0.37144619424465619</v>
      </c>
    </row>
    <row r="158" spans="1:30" x14ac:dyDescent="0.35">
      <c r="A158" s="125">
        <v>220268</v>
      </c>
      <c r="B158">
        <v>2018</v>
      </c>
      <c r="C158" t="s">
        <v>8968</v>
      </c>
      <c r="D158">
        <v>2017</v>
      </c>
      <c r="E158" s="75" t="s">
        <v>8976</v>
      </c>
      <c r="F158" t="s">
        <v>9009</v>
      </c>
      <c r="G158" t="s">
        <v>8887</v>
      </c>
      <c r="I158" s="1" t="s">
        <v>8971</v>
      </c>
      <c r="K158">
        <v>100387</v>
      </c>
      <c r="M158">
        <v>857</v>
      </c>
      <c r="O158">
        <v>962</v>
      </c>
      <c r="T158">
        <v>174938</v>
      </c>
      <c r="U158" s="78">
        <f t="shared" si="23"/>
        <v>277144</v>
      </c>
      <c r="V158" s="32">
        <f t="shared" si="24"/>
        <v>101349</v>
      </c>
      <c r="W158" s="79">
        <f t="shared" si="20"/>
        <v>100387</v>
      </c>
      <c r="X158" s="79">
        <f t="shared" si="19"/>
        <v>101244</v>
      </c>
      <c r="Z158" s="80">
        <f t="shared" si="28"/>
        <v>0.36569076003810291</v>
      </c>
      <c r="AA158" s="80">
        <f t="shared" si="25"/>
        <v>4.8749964447225465E-3</v>
      </c>
      <c r="AB158" s="15">
        <f t="shared" si="26"/>
        <v>0.99512500355527744</v>
      </c>
      <c r="AC158" s="81">
        <f t="shared" si="27"/>
        <v>0.6312169846722282</v>
      </c>
      <c r="AD158" s="82">
        <f t="shared" si="22"/>
        <v>0.36531189562104899</v>
      </c>
    </row>
    <row r="159" spans="1:30" x14ac:dyDescent="0.35">
      <c r="A159" s="125">
        <v>220267</v>
      </c>
      <c r="B159">
        <v>2019</v>
      </c>
      <c r="C159" t="s">
        <v>8968</v>
      </c>
      <c r="D159">
        <v>2018</v>
      </c>
      <c r="E159" s="75" t="s">
        <v>8976</v>
      </c>
      <c r="F159" t="s">
        <v>9009</v>
      </c>
      <c r="G159" t="s">
        <v>8887</v>
      </c>
      <c r="I159" s="1" t="s">
        <v>8971</v>
      </c>
      <c r="K159">
        <v>103476</v>
      </c>
      <c r="M159">
        <v>1078</v>
      </c>
      <c r="O159">
        <v>3402</v>
      </c>
      <c r="T159">
        <v>151796</v>
      </c>
      <c r="U159" s="78">
        <f t="shared" si="23"/>
        <v>259752</v>
      </c>
      <c r="V159" s="32">
        <f t="shared" si="24"/>
        <v>106878</v>
      </c>
      <c r="W159" s="79">
        <f t="shared" si="20"/>
        <v>103476</v>
      </c>
      <c r="X159" s="79">
        <f t="shared" si="19"/>
        <v>104554</v>
      </c>
      <c r="Z159" s="80">
        <f t="shared" si="28"/>
        <v>0.41146170193107273</v>
      </c>
      <c r="AA159" s="80">
        <f t="shared" si="25"/>
        <v>7.0515588000575639E-3</v>
      </c>
      <c r="AB159" s="15">
        <f t="shared" si="26"/>
        <v>0.99294844119994241</v>
      </c>
      <c r="AC159" s="81">
        <f t="shared" si="27"/>
        <v>0.58438818565400841</v>
      </c>
      <c r="AD159" s="82">
        <f t="shared" si="22"/>
        <v>0.40251470633527364</v>
      </c>
    </row>
    <row r="160" spans="1:30" x14ac:dyDescent="0.35">
      <c r="A160" s="125">
        <v>220270</v>
      </c>
      <c r="B160">
        <v>2019</v>
      </c>
      <c r="C160" t="s">
        <v>8968</v>
      </c>
      <c r="D160">
        <v>2018</v>
      </c>
      <c r="E160" s="75" t="s">
        <v>8975</v>
      </c>
      <c r="F160" t="s">
        <v>9009</v>
      </c>
      <c r="G160" t="s">
        <v>8887</v>
      </c>
      <c r="I160" s="1" t="s">
        <v>8971</v>
      </c>
      <c r="K160">
        <v>100673</v>
      </c>
      <c r="M160">
        <v>5357</v>
      </c>
      <c r="O160">
        <v>2280</v>
      </c>
      <c r="T160">
        <v>123322</v>
      </c>
      <c r="U160" s="78">
        <f t="shared" si="23"/>
        <v>231632</v>
      </c>
      <c r="V160" s="32">
        <f t="shared" si="24"/>
        <v>102953</v>
      </c>
      <c r="W160" s="79">
        <f t="shared" si="20"/>
        <v>100673</v>
      </c>
      <c r="X160" s="79">
        <f t="shared" si="19"/>
        <v>106030</v>
      </c>
      <c r="Z160" s="80">
        <f t="shared" si="28"/>
        <v>0.44446794916073773</v>
      </c>
      <c r="AA160" s="80">
        <f t="shared" si="25"/>
        <v>4.1630724516043799E-2</v>
      </c>
      <c r="AB160" s="15">
        <f t="shared" si="26"/>
        <v>0.95836927548395623</v>
      </c>
      <c r="AC160" s="81">
        <f t="shared" si="27"/>
        <v>0.5324048490709401</v>
      </c>
      <c r="AD160" s="82">
        <f t="shared" si="22"/>
        <v>0.45775195137114044</v>
      </c>
    </row>
    <row r="161" spans="1:30" x14ac:dyDescent="0.35">
      <c r="A161" s="125" t="s">
        <v>8993</v>
      </c>
      <c r="B161">
        <v>2019</v>
      </c>
      <c r="C161" t="s">
        <v>8994</v>
      </c>
      <c r="D161">
        <v>2018</v>
      </c>
      <c r="E161" s="75" t="s">
        <v>8858</v>
      </c>
      <c r="F161" t="s">
        <v>9009</v>
      </c>
      <c r="G161" t="s">
        <v>8887</v>
      </c>
      <c r="I161" s="1" t="s">
        <v>8971</v>
      </c>
      <c r="T161">
        <v>70125</v>
      </c>
      <c r="U161" s="78">
        <f t="shared" si="23"/>
        <v>70125</v>
      </c>
      <c r="V161" s="32">
        <f t="shared" si="24"/>
        <v>0</v>
      </c>
      <c r="W161" s="79">
        <f t="shared" si="20"/>
        <v>0</v>
      </c>
      <c r="X161" s="79">
        <f t="shared" si="19"/>
        <v>0</v>
      </c>
      <c r="Z161" s="80">
        <f t="shared" si="28"/>
        <v>0</v>
      </c>
      <c r="AA161" s="80">
        <f t="shared" si="25"/>
        <v>0</v>
      </c>
      <c r="AB161" s="15">
        <f t="shared" si="26"/>
        <v>1</v>
      </c>
      <c r="AC161" s="81">
        <f t="shared" si="27"/>
        <v>1</v>
      </c>
      <c r="AD161" s="82">
        <f t="shared" si="22"/>
        <v>0</v>
      </c>
    </row>
    <row r="162" spans="1:30" s="21" customFormat="1" x14ac:dyDescent="0.35">
      <c r="A162" s="133">
        <v>91286</v>
      </c>
      <c r="B162" s="115">
        <v>2019</v>
      </c>
      <c r="C162" s="116" t="s">
        <v>8968</v>
      </c>
      <c r="D162" s="116">
        <v>2018</v>
      </c>
      <c r="E162" s="7" t="s">
        <v>9090</v>
      </c>
      <c r="F162" t="s">
        <v>9009</v>
      </c>
      <c r="G162" t="s">
        <v>8887</v>
      </c>
      <c r="H162" s="97"/>
      <c r="I162" s="97" t="s">
        <v>8971</v>
      </c>
      <c r="K162" s="116">
        <v>209044</v>
      </c>
      <c r="M162" s="21">
        <v>20337</v>
      </c>
      <c r="O162" s="21">
        <v>2128</v>
      </c>
      <c r="T162" s="21">
        <v>824984</v>
      </c>
      <c r="U162" s="98">
        <f t="shared" si="23"/>
        <v>1056493</v>
      </c>
      <c r="V162" s="99">
        <f t="shared" si="24"/>
        <v>211172</v>
      </c>
      <c r="W162" s="100">
        <f t="shared" si="20"/>
        <v>209044</v>
      </c>
      <c r="X162" s="100">
        <f t="shared" si="19"/>
        <v>229381</v>
      </c>
      <c r="Z162" s="101">
        <f t="shared" si="28"/>
        <v>0.1998801695799215</v>
      </c>
      <c r="AA162" s="101">
        <f t="shared" si="25"/>
        <v>2.4058316308242667E-2</v>
      </c>
      <c r="AB162" s="102">
        <f>1-AA162</f>
        <v>0.97594168369175738</v>
      </c>
      <c r="AC162" s="103">
        <f t="shared" si="27"/>
        <v>0.78087029445533473</v>
      </c>
      <c r="AD162" s="82">
        <f t="shared" si="22"/>
        <v>0.21711549437620506</v>
      </c>
    </row>
    <row r="163" spans="1:30" x14ac:dyDescent="0.35">
      <c r="A163" s="121">
        <v>200126</v>
      </c>
      <c r="B163" s="117">
        <v>2017</v>
      </c>
      <c r="C163" s="7" t="s">
        <v>8981</v>
      </c>
      <c r="D163" s="7">
        <v>2015</v>
      </c>
      <c r="E163" s="118" t="s">
        <v>8995</v>
      </c>
      <c r="F163" t="s">
        <v>9009</v>
      </c>
      <c r="G163" s="7" t="s">
        <v>8886</v>
      </c>
      <c r="I163" s="1" t="s">
        <v>8983</v>
      </c>
      <c r="K163" s="117">
        <v>191661</v>
      </c>
      <c r="L163" s="118"/>
      <c r="M163" s="117">
        <v>4144</v>
      </c>
      <c r="N163" s="7"/>
      <c r="O163" s="117">
        <v>16231</v>
      </c>
      <c r="P163" s="7"/>
      <c r="Q163" s="7"/>
      <c r="R163" s="7"/>
      <c r="S163" s="7"/>
      <c r="T163" s="117">
        <v>690</v>
      </c>
      <c r="U163" s="78">
        <f t="shared" si="23"/>
        <v>212726</v>
      </c>
      <c r="V163" s="32">
        <f t="shared" si="24"/>
        <v>207892</v>
      </c>
      <c r="W163" s="79">
        <f t="shared" si="20"/>
        <v>191661</v>
      </c>
      <c r="X163" s="79">
        <f t="shared" si="19"/>
        <v>195805</v>
      </c>
      <c r="Z163" s="80">
        <f t="shared" si="28"/>
        <v>0.97727593242010846</v>
      </c>
      <c r="AA163" s="80">
        <f t="shared" si="25"/>
        <v>0.8572610674389739</v>
      </c>
      <c r="AB163" s="15">
        <f>1-AA163</f>
        <v>0.1427389325610261</v>
      </c>
      <c r="AC163" s="81">
        <f t="shared" si="27"/>
        <v>3.2436091497983323E-3</v>
      </c>
      <c r="AD163" s="82">
        <f t="shared" si="22"/>
        <v>0.92045636170472811</v>
      </c>
    </row>
    <row r="164" spans="1:30" x14ac:dyDescent="0.35">
      <c r="A164" s="121">
        <v>91255</v>
      </c>
      <c r="B164" s="117">
        <v>2018</v>
      </c>
      <c r="C164" s="7" t="s">
        <v>8968</v>
      </c>
      <c r="D164" s="7">
        <v>2017</v>
      </c>
      <c r="E164" s="118" t="s">
        <v>9004</v>
      </c>
      <c r="F164" t="s">
        <v>9009</v>
      </c>
      <c r="G164" s="7" t="s">
        <v>8886</v>
      </c>
      <c r="I164" s="1" t="s">
        <v>8983</v>
      </c>
      <c r="K164" s="117">
        <v>131492</v>
      </c>
      <c r="L164" s="118"/>
      <c r="M164" s="117"/>
      <c r="N164" s="7"/>
      <c r="O164" s="117">
        <v>316</v>
      </c>
      <c r="P164" s="7"/>
      <c r="Q164" s="7"/>
      <c r="R164" s="7"/>
      <c r="S164" s="7"/>
      <c r="T164" s="117"/>
      <c r="U164" s="78">
        <f t="shared" si="23"/>
        <v>131808</v>
      </c>
      <c r="V164" s="32">
        <f t="shared" si="24"/>
        <v>131808</v>
      </c>
      <c r="W164" s="79">
        <f t="shared" si="20"/>
        <v>131492</v>
      </c>
      <c r="X164" s="79">
        <f t="shared" si="19"/>
        <v>131492</v>
      </c>
      <c r="Z164" s="80">
        <f t="shared" si="28"/>
        <v>1</v>
      </c>
      <c r="AA164" s="80">
        <f t="shared" si="25"/>
        <v>0</v>
      </c>
      <c r="AB164" s="15">
        <f>1-AA164</f>
        <v>1</v>
      </c>
      <c r="AC164" s="81">
        <f t="shared" si="27"/>
        <v>0</v>
      </c>
      <c r="AD164" s="82">
        <f t="shared" si="22"/>
        <v>0.99760257344015535</v>
      </c>
    </row>
    <row r="165" spans="1:30" x14ac:dyDescent="0.35">
      <c r="A165" s="121">
        <v>91184</v>
      </c>
      <c r="B165" s="117">
        <v>2018</v>
      </c>
      <c r="C165" s="7" t="s">
        <v>8968</v>
      </c>
      <c r="D165" s="7">
        <v>2017</v>
      </c>
      <c r="E165" s="118" t="s">
        <v>9005</v>
      </c>
      <c r="F165" t="s">
        <v>9009</v>
      </c>
      <c r="G165" s="7" t="s">
        <v>8886</v>
      </c>
      <c r="I165" s="1" t="s">
        <v>8983</v>
      </c>
      <c r="K165" s="117">
        <v>169160</v>
      </c>
      <c r="L165" s="118"/>
      <c r="M165" s="117">
        <v>997</v>
      </c>
      <c r="N165" s="7"/>
      <c r="O165" s="117"/>
      <c r="P165" s="7"/>
      <c r="Q165" s="7"/>
      <c r="R165" s="7"/>
      <c r="S165" s="7"/>
      <c r="T165" s="117">
        <v>332</v>
      </c>
      <c r="U165" s="78">
        <f t="shared" si="23"/>
        <v>170489</v>
      </c>
      <c r="V165" s="32">
        <f t="shared" si="24"/>
        <v>169160</v>
      </c>
      <c r="W165" s="79">
        <f t="shared" si="20"/>
        <v>169160</v>
      </c>
      <c r="X165" s="79">
        <f t="shared" si="19"/>
        <v>170157</v>
      </c>
      <c r="Z165" s="80">
        <f t="shared" si="28"/>
        <v>0.99220477567467691</v>
      </c>
      <c r="AA165" s="80">
        <f t="shared" si="25"/>
        <v>0.75018811136192631</v>
      </c>
      <c r="AB165" s="15">
        <f>1-AA165</f>
        <v>0.24981188863807369</v>
      </c>
      <c r="AC165" s="81">
        <f t="shared" si="27"/>
        <v>1.9473397110664032E-3</v>
      </c>
      <c r="AD165" s="82">
        <f t="shared" si="22"/>
        <v>0.99805266028893358</v>
      </c>
    </row>
    <row r="166" spans="1:30" x14ac:dyDescent="0.35">
      <c r="A166" s="121">
        <v>91277</v>
      </c>
      <c r="B166" s="117">
        <v>2019</v>
      </c>
      <c r="C166" s="7" t="s">
        <v>8981</v>
      </c>
      <c r="D166" s="7">
        <v>2017</v>
      </c>
      <c r="E166" s="118" t="s">
        <v>9005</v>
      </c>
      <c r="F166" t="s">
        <v>9009</v>
      </c>
      <c r="G166" s="7" t="s">
        <v>8886</v>
      </c>
      <c r="I166" s="1" t="s">
        <v>8983</v>
      </c>
      <c r="K166" s="117">
        <v>201399</v>
      </c>
      <c r="L166" s="118"/>
      <c r="M166" s="117">
        <v>1033</v>
      </c>
      <c r="N166" s="7"/>
      <c r="O166" s="117">
        <v>3098</v>
      </c>
      <c r="P166" s="7"/>
      <c r="Q166" s="7"/>
      <c r="R166" s="7"/>
      <c r="S166" s="7"/>
      <c r="T166" s="117">
        <v>1033</v>
      </c>
      <c r="U166" s="78">
        <f t="shared" si="23"/>
        <v>206563</v>
      </c>
      <c r="V166" s="32">
        <f t="shared" si="24"/>
        <v>204497</v>
      </c>
      <c r="W166" s="79">
        <f t="shared" si="20"/>
        <v>201399</v>
      </c>
      <c r="X166" s="79">
        <f t="shared" si="19"/>
        <v>202432</v>
      </c>
      <c r="Z166" s="80">
        <f t="shared" si="28"/>
        <v>0.98999820877891975</v>
      </c>
      <c r="AA166" s="80">
        <f t="shared" si="25"/>
        <v>0.5</v>
      </c>
      <c r="AB166" s="15">
        <f>1-AA166</f>
        <v>0.5</v>
      </c>
      <c r="AC166" s="81">
        <f t="shared" si="27"/>
        <v>5.0008956105401254E-3</v>
      </c>
      <c r="AD166" s="82">
        <f t="shared" si="22"/>
        <v>0.98000125869589427</v>
      </c>
    </row>
    <row r="167" spans="1:30" x14ac:dyDescent="0.35">
      <c r="A167" s="121">
        <v>190538</v>
      </c>
      <c r="B167" s="117">
        <v>2019</v>
      </c>
      <c r="C167" s="7" t="s">
        <v>8981</v>
      </c>
      <c r="D167" s="7">
        <v>2017</v>
      </c>
      <c r="E167" s="118" t="s">
        <v>9013</v>
      </c>
      <c r="F167" t="s">
        <v>9009</v>
      </c>
      <c r="G167" t="s">
        <v>8887</v>
      </c>
      <c r="I167" s="1" t="s">
        <v>8983</v>
      </c>
      <c r="K167" s="117">
        <v>37494</v>
      </c>
      <c r="L167" s="118"/>
      <c r="M167" s="117"/>
      <c r="N167" s="7"/>
      <c r="O167" s="117"/>
      <c r="P167" s="7"/>
      <c r="Q167" s="7"/>
      <c r="R167" s="7"/>
      <c r="S167" s="7"/>
      <c r="T167" s="117"/>
      <c r="U167" s="78">
        <f t="shared" si="23"/>
        <v>37494</v>
      </c>
      <c r="V167" s="32">
        <f t="shared" si="24"/>
        <v>37494</v>
      </c>
      <c r="W167" s="79">
        <f t="shared" si="20"/>
        <v>37494</v>
      </c>
      <c r="X167" s="79">
        <f t="shared" si="19"/>
        <v>37494</v>
      </c>
      <c r="Z167" s="80">
        <f t="shared" si="28"/>
        <v>1</v>
      </c>
      <c r="AA167" s="80">
        <f t="shared" si="25"/>
        <v>0</v>
      </c>
      <c r="AB167" s="15">
        <f t="shared" ref="AB167:AB217" si="29">1-AA167</f>
        <v>1</v>
      </c>
      <c r="AC167" s="81">
        <f t="shared" si="27"/>
        <v>0</v>
      </c>
      <c r="AD167" s="82">
        <f t="shared" si="22"/>
        <v>1</v>
      </c>
    </row>
    <row r="168" spans="1:30" x14ac:dyDescent="0.35">
      <c r="A168" s="134">
        <v>220397</v>
      </c>
      <c r="B168" s="119">
        <v>2019</v>
      </c>
      <c r="C168" s="104" t="s">
        <v>8981</v>
      </c>
      <c r="D168" s="104">
        <v>2017</v>
      </c>
      <c r="E168" s="120" t="s">
        <v>8991</v>
      </c>
      <c r="F168" s="30" t="s">
        <v>1569</v>
      </c>
      <c r="G168" t="s">
        <v>8887</v>
      </c>
      <c r="H168" s="106" t="s">
        <v>8992</v>
      </c>
      <c r="I168" s="106" t="s">
        <v>8971</v>
      </c>
      <c r="J168" s="30"/>
      <c r="K168" s="117">
        <v>70075</v>
      </c>
      <c r="U168" s="78">
        <f t="shared" si="23"/>
        <v>70075</v>
      </c>
      <c r="V168" s="32">
        <f t="shared" si="24"/>
        <v>70075</v>
      </c>
      <c r="W168" s="79">
        <f t="shared" si="20"/>
        <v>70075</v>
      </c>
      <c r="X168" s="79">
        <f t="shared" si="19"/>
        <v>70075</v>
      </c>
      <c r="Z168" s="80">
        <f t="shared" si="28"/>
        <v>1</v>
      </c>
      <c r="AA168" s="80">
        <f t="shared" si="25"/>
        <v>0</v>
      </c>
      <c r="AB168" s="15">
        <f t="shared" si="29"/>
        <v>1</v>
      </c>
      <c r="AC168" s="81">
        <f t="shared" si="27"/>
        <v>0</v>
      </c>
      <c r="AD168" s="82">
        <f t="shared" si="22"/>
        <v>1</v>
      </c>
    </row>
    <row r="169" spans="1:30" x14ac:dyDescent="0.35">
      <c r="A169" s="134">
        <v>220394</v>
      </c>
      <c r="B169" s="119">
        <v>2019</v>
      </c>
      <c r="C169" s="104" t="s">
        <v>8981</v>
      </c>
      <c r="D169" s="104">
        <v>2017</v>
      </c>
      <c r="E169" s="120" t="s">
        <v>8991</v>
      </c>
      <c r="F169" s="30" t="s">
        <v>1569</v>
      </c>
      <c r="G169" t="s">
        <v>8887</v>
      </c>
      <c r="H169" s="106" t="s">
        <v>8992</v>
      </c>
      <c r="I169" s="106" t="s">
        <v>8971</v>
      </c>
      <c r="J169" s="30"/>
      <c r="K169" s="117"/>
      <c r="O169">
        <v>77015</v>
      </c>
      <c r="U169" s="78">
        <f t="shared" si="23"/>
        <v>77015</v>
      </c>
      <c r="V169" s="32">
        <f t="shared" si="24"/>
        <v>77015</v>
      </c>
      <c r="W169" s="79">
        <f t="shared" si="20"/>
        <v>0</v>
      </c>
      <c r="X169" s="79">
        <f t="shared" si="19"/>
        <v>0</v>
      </c>
      <c r="Z169" s="80">
        <f t="shared" si="28"/>
        <v>1</v>
      </c>
      <c r="AA169" s="80">
        <f t="shared" si="25"/>
        <v>0</v>
      </c>
      <c r="AB169" s="15">
        <f t="shared" si="29"/>
        <v>1</v>
      </c>
      <c r="AC169" s="81">
        <f t="shared" si="27"/>
        <v>0</v>
      </c>
      <c r="AD169" s="82">
        <f t="shared" si="22"/>
        <v>0</v>
      </c>
    </row>
    <row r="170" spans="1:30" x14ac:dyDescent="0.35">
      <c r="A170" s="121">
        <v>220195</v>
      </c>
      <c r="B170" s="117">
        <v>2020</v>
      </c>
      <c r="C170" s="7" t="s">
        <v>8968</v>
      </c>
      <c r="D170" s="7">
        <v>2019</v>
      </c>
      <c r="E170" s="75" t="s">
        <v>9086</v>
      </c>
      <c r="F170" t="s">
        <v>9010</v>
      </c>
      <c r="G170" t="s">
        <v>8887</v>
      </c>
      <c r="I170" s="1" t="s">
        <v>8971</v>
      </c>
      <c r="K170" s="117">
        <v>250626.32556416534</v>
      </c>
      <c r="L170" s="117"/>
      <c r="M170" s="121">
        <v>158.24613232852528</v>
      </c>
      <c r="N170" s="121"/>
      <c r="O170" s="121">
        <v>948.33008286732183</v>
      </c>
      <c r="P170" s="121"/>
      <c r="Q170" s="121"/>
      <c r="R170" s="121"/>
      <c r="S170" s="121"/>
      <c r="T170" s="121">
        <v>217234.09822063881</v>
      </c>
      <c r="U170" s="78">
        <f>SUM(J170:T170)</f>
        <v>468967</v>
      </c>
      <c r="V170" s="32">
        <f t="shared" si="24"/>
        <v>251574.65564703266</v>
      </c>
      <c r="W170" s="79">
        <f t="shared" si="20"/>
        <v>250626.32556416534</v>
      </c>
      <c r="X170" s="79">
        <f t="shared" si="19"/>
        <v>250784.57169649386</v>
      </c>
      <c r="Z170" s="80">
        <f t="shared" si="28"/>
        <v>0.53644426078387741</v>
      </c>
      <c r="AA170" s="80">
        <f t="shared" si="25"/>
        <v>7.2792872628297438E-4</v>
      </c>
      <c r="AB170" s="15">
        <f t="shared" si="29"/>
        <v>0.99927207127371698</v>
      </c>
      <c r="AC170" s="81">
        <f t="shared" si="27"/>
        <v>0.46321830367731376</v>
      </c>
      <c r="AD170" s="82">
        <f t="shared" si="22"/>
        <v>0.53475952827489748</v>
      </c>
    </row>
    <row r="171" spans="1:30" x14ac:dyDescent="0.35">
      <c r="A171" s="121">
        <v>220197</v>
      </c>
      <c r="B171" s="117">
        <v>2020</v>
      </c>
      <c r="C171" s="7" t="s">
        <v>8968</v>
      </c>
      <c r="D171" s="7">
        <v>2019</v>
      </c>
      <c r="E171" s="75" t="s">
        <v>9084</v>
      </c>
      <c r="F171" t="s">
        <v>9010</v>
      </c>
      <c r="G171" t="s">
        <v>8887</v>
      </c>
      <c r="I171" s="1" t="s">
        <v>8971</v>
      </c>
      <c r="K171" s="117">
        <v>200098</v>
      </c>
      <c r="L171" s="117"/>
      <c r="M171" s="117">
        <v>126</v>
      </c>
      <c r="N171" s="117"/>
      <c r="O171" s="117">
        <v>757</v>
      </c>
      <c r="P171" s="117"/>
      <c r="Q171" s="117"/>
      <c r="R171" s="117"/>
      <c r="S171" s="117"/>
      <c r="T171" s="117">
        <v>259833</v>
      </c>
      <c r="U171" s="78">
        <f t="shared" si="23"/>
        <v>460814</v>
      </c>
      <c r="V171" s="32">
        <f t="shared" si="24"/>
        <v>200855</v>
      </c>
      <c r="W171" s="79">
        <f t="shared" si="20"/>
        <v>200098</v>
      </c>
      <c r="X171" s="79">
        <f t="shared" si="19"/>
        <v>200224</v>
      </c>
      <c r="Z171" s="80">
        <f t="shared" si="28"/>
        <v>0.43587000394953279</v>
      </c>
      <c r="AA171" s="80">
        <f t="shared" si="25"/>
        <v>4.8469181678649324E-4</v>
      </c>
      <c r="AB171" s="15">
        <f t="shared" si="29"/>
        <v>0.99951530818321355</v>
      </c>
      <c r="AC171" s="81">
        <f t="shared" si="27"/>
        <v>0.56385656685777774</v>
      </c>
      <c r="AD171" s="82">
        <f t="shared" si="22"/>
        <v>0.43450068791312763</v>
      </c>
    </row>
    <row r="172" spans="1:30" x14ac:dyDescent="0.35">
      <c r="A172" s="121">
        <v>637758</v>
      </c>
      <c r="B172" s="117">
        <v>2020</v>
      </c>
      <c r="C172" s="7" t="s">
        <v>8968</v>
      </c>
      <c r="D172" s="7">
        <v>2019</v>
      </c>
      <c r="E172" s="7" t="s">
        <v>9006</v>
      </c>
      <c r="F172" t="s">
        <v>9009</v>
      </c>
      <c r="G172" s="7" t="s">
        <v>8886</v>
      </c>
      <c r="I172" s="1" t="s">
        <v>8971</v>
      </c>
      <c r="K172" s="117">
        <v>200017</v>
      </c>
      <c r="L172" s="117"/>
      <c r="M172" s="117">
        <v>384</v>
      </c>
      <c r="N172" s="117"/>
      <c r="O172" s="117">
        <v>384</v>
      </c>
      <c r="P172" s="117"/>
      <c r="Q172" s="117"/>
      <c r="R172" s="117"/>
      <c r="S172" s="117"/>
      <c r="T172" s="117">
        <v>494253</v>
      </c>
      <c r="U172" s="78">
        <f t="shared" si="23"/>
        <v>695038</v>
      </c>
      <c r="V172" s="32">
        <f t="shared" si="24"/>
        <v>200401</v>
      </c>
      <c r="W172" s="79">
        <f t="shared" si="20"/>
        <v>200017</v>
      </c>
      <c r="X172" s="79">
        <f t="shared" si="19"/>
        <v>200401</v>
      </c>
      <c r="Z172" s="80">
        <f t="shared" si="28"/>
        <v>0.28833099772962056</v>
      </c>
      <c r="AA172" s="80">
        <f t="shared" si="25"/>
        <v>7.763268821378101E-4</v>
      </c>
      <c r="AB172" s="15">
        <f t="shared" si="29"/>
        <v>0.9992236731178622</v>
      </c>
      <c r="AC172" s="81">
        <f t="shared" si="27"/>
        <v>0.71111651449273272</v>
      </c>
      <c r="AD172" s="82">
        <f t="shared" si="22"/>
        <v>0.28833099772962056</v>
      </c>
    </row>
    <row r="173" spans="1:30" x14ac:dyDescent="0.35">
      <c r="A173" s="121">
        <v>220199</v>
      </c>
      <c r="B173" s="117">
        <v>2020</v>
      </c>
      <c r="C173" s="7" t="s">
        <v>8968</v>
      </c>
      <c r="D173" s="7">
        <v>2019</v>
      </c>
      <c r="E173" s="75" t="s">
        <v>9088</v>
      </c>
      <c r="F173" t="s">
        <v>9010</v>
      </c>
      <c r="G173" t="s">
        <v>8887</v>
      </c>
      <c r="I173" s="1" t="s">
        <v>8971</v>
      </c>
      <c r="K173" s="117">
        <v>200082</v>
      </c>
      <c r="L173" s="117"/>
      <c r="M173" s="117">
        <v>126</v>
      </c>
      <c r="N173" s="117"/>
      <c r="O173" s="117">
        <v>757</v>
      </c>
      <c r="P173" s="117"/>
      <c r="Q173" s="117"/>
      <c r="R173" s="117"/>
      <c r="S173" s="117"/>
      <c r="T173" s="117">
        <v>202220</v>
      </c>
      <c r="U173" s="78">
        <f t="shared" si="23"/>
        <v>403185</v>
      </c>
      <c r="V173" s="32">
        <f t="shared" si="24"/>
        <v>200839</v>
      </c>
      <c r="W173" s="79">
        <f t="shared" si="20"/>
        <v>200082</v>
      </c>
      <c r="X173" s="79">
        <f t="shared" si="19"/>
        <v>200208</v>
      </c>
      <c r="Z173" s="80">
        <f t="shared" si="28"/>
        <v>0.49813113087044408</v>
      </c>
      <c r="AA173" s="80">
        <f t="shared" si="25"/>
        <v>6.2269577851798406E-4</v>
      </c>
      <c r="AB173" s="15">
        <f t="shared" si="29"/>
        <v>0.99937730422148197</v>
      </c>
      <c r="AC173" s="81">
        <f t="shared" si="27"/>
        <v>0.50155635750337935</v>
      </c>
      <c r="AD173" s="82">
        <f t="shared" si="22"/>
        <v>0.49656609248855982</v>
      </c>
    </row>
    <row r="174" spans="1:30" x14ac:dyDescent="0.35">
      <c r="A174" s="121">
        <v>220196</v>
      </c>
      <c r="B174" s="117">
        <v>2020</v>
      </c>
      <c r="C174" s="7" t="s">
        <v>8968</v>
      </c>
      <c r="D174" s="7">
        <v>2019</v>
      </c>
      <c r="E174" s="75" t="s">
        <v>9087</v>
      </c>
      <c r="F174" t="s">
        <v>9008</v>
      </c>
      <c r="G174" t="s">
        <v>8887</v>
      </c>
      <c r="I174" s="1" t="s">
        <v>8971</v>
      </c>
      <c r="K174" s="117">
        <v>202286</v>
      </c>
      <c r="L174" s="117"/>
      <c r="M174" s="117">
        <v>128</v>
      </c>
      <c r="N174" s="117"/>
      <c r="O174" s="117">
        <v>766</v>
      </c>
      <c r="P174" s="117"/>
      <c r="Q174" s="117"/>
      <c r="R174" s="117"/>
      <c r="S174" s="117"/>
      <c r="T174" s="117">
        <v>255</v>
      </c>
      <c r="U174" s="78">
        <f t="shared" si="23"/>
        <v>203435</v>
      </c>
      <c r="V174" s="32">
        <f t="shared" si="24"/>
        <v>203052</v>
      </c>
      <c r="W174" s="79">
        <f t="shared" si="20"/>
        <v>202286</v>
      </c>
      <c r="X174" s="79">
        <f t="shared" si="19"/>
        <v>202414</v>
      </c>
      <c r="Z174" s="80">
        <f t="shared" si="28"/>
        <v>0.99811733477523534</v>
      </c>
      <c r="AA174" s="80">
        <f>IF(L174+M174=0,0,((L174+M174)/(L174+M174+S174+T174)))</f>
        <v>0.33420365535248042</v>
      </c>
      <c r="AB174" s="15">
        <f t="shared" si="29"/>
        <v>0.66579634464751958</v>
      </c>
      <c r="AC174" s="81">
        <f t="shared" si="27"/>
        <v>1.2534716248433161E-3</v>
      </c>
      <c r="AD174" s="82">
        <f t="shared" si="22"/>
        <v>0.99498119792562734</v>
      </c>
    </row>
    <row r="175" spans="1:30" x14ac:dyDescent="0.35">
      <c r="A175" s="121">
        <v>220198</v>
      </c>
      <c r="B175" s="117">
        <v>2020</v>
      </c>
      <c r="C175" s="7" t="s">
        <v>8968</v>
      </c>
      <c r="D175" s="7">
        <v>2019</v>
      </c>
      <c r="E175" s="75" t="s">
        <v>9085</v>
      </c>
      <c r="F175" t="s">
        <v>9008</v>
      </c>
      <c r="G175" t="s">
        <v>8887</v>
      </c>
      <c r="I175" s="1" t="s">
        <v>8971</v>
      </c>
      <c r="K175" s="117">
        <v>200089</v>
      </c>
      <c r="L175" s="117"/>
      <c r="M175" s="117">
        <v>126</v>
      </c>
      <c r="N175" s="117"/>
      <c r="O175" s="117">
        <v>757</v>
      </c>
      <c r="P175" s="117"/>
      <c r="Q175" s="117"/>
      <c r="R175" s="117"/>
      <c r="S175" s="117"/>
      <c r="T175" s="117">
        <v>253</v>
      </c>
      <c r="U175" s="78">
        <f t="shared" si="23"/>
        <v>201225</v>
      </c>
      <c r="V175" s="32">
        <f t="shared" si="24"/>
        <v>200846</v>
      </c>
      <c r="W175" s="79">
        <f>SUM(J175:K175)</f>
        <v>200089</v>
      </c>
      <c r="X175" s="79">
        <f t="shared" si="19"/>
        <v>200215</v>
      </c>
      <c r="Z175" s="80">
        <f t="shared" si="28"/>
        <v>0.99811653621567897</v>
      </c>
      <c r="AA175" s="80">
        <f t="shared" si="25"/>
        <v>0.33245382585751981</v>
      </c>
      <c r="AB175" s="15">
        <f t="shared" si="29"/>
        <v>0.66754617414248019</v>
      </c>
      <c r="AC175" s="81">
        <f t="shared" si="27"/>
        <v>1.2572990433594236E-3</v>
      </c>
      <c r="AD175" s="82">
        <f t="shared" si="22"/>
        <v>0.99498074294943473</v>
      </c>
    </row>
    <row r="176" spans="1:30" x14ac:dyDescent="0.35">
      <c r="A176" s="121">
        <v>220282</v>
      </c>
      <c r="B176" s="117">
        <v>2020</v>
      </c>
      <c r="C176" s="7" t="s">
        <v>8968</v>
      </c>
      <c r="D176" s="7">
        <v>2019</v>
      </c>
      <c r="E176" s="75" t="s">
        <v>9089</v>
      </c>
      <c r="F176" t="s">
        <v>9008</v>
      </c>
      <c r="G176" t="s">
        <v>8887</v>
      </c>
      <c r="I176" s="1" t="s">
        <v>8971</v>
      </c>
      <c r="K176" s="117">
        <v>204975</v>
      </c>
      <c r="L176" s="117"/>
      <c r="M176" s="117">
        <v>129</v>
      </c>
      <c r="N176" s="117"/>
      <c r="O176" s="117">
        <v>776</v>
      </c>
      <c r="P176" s="117"/>
      <c r="Q176" s="117"/>
      <c r="R176" s="117"/>
      <c r="S176" s="117"/>
      <c r="T176" s="117">
        <v>259</v>
      </c>
      <c r="U176" s="78">
        <f t="shared" si="23"/>
        <v>206139</v>
      </c>
      <c r="V176" s="32">
        <f t="shared" si="24"/>
        <v>205751</v>
      </c>
      <c r="W176" s="79">
        <f t="shared" si="20"/>
        <v>204975</v>
      </c>
      <c r="X176" s="79">
        <f t="shared" si="19"/>
        <v>205104</v>
      </c>
      <c r="Z176" s="80">
        <f t="shared" si="28"/>
        <v>0.99811777489946107</v>
      </c>
      <c r="AA176" s="80">
        <f t="shared" si="25"/>
        <v>0.3324742268041237</v>
      </c>
      <c r="AB176" s="15">
        <f t="shared" si="29"/>
        <v>0.66752577319587636</v>
      </c>
      <c r="AC176" s="81">
        <f t="shared" si="27"/>
        <v>1.256433765565953E-3</v>
      </c>
      <c r="AD176" s="82">
        <f t="shared" si="22"/>
        <v>0.99497911603335609</v>
      </c>
    </row>
    <row r="177" spans="1:30" x14ac:dyDescent="0.35">
      <c r="A177" s="121">
        <v>637759</v>
      </c>
      <c r="B177" s="117">
        <v>2020</v>
      </c>
      <c r="C177" s="7" t="s">
        <v>8968</v>
      </c>
      <c r="D177" s="7">
        <v>2019</v>
      </c>
      <c r="E177" s="7" t="s">
        <v>8974</v>
      </c>
      <c r="F177" t="s">
        <v>9009</v>
      </c>
      <c r="G177" t="s">
        <v>8887</v>
      </c>
      <c r="I177" s="1" t="s">
        <v>8971</v>
      </c>
      <c r="K177" s="117">
        <v>222357</v>
      </c>
      <c r="L177" s="117"/>
      <c r="M177" s="117">
        <v>3228</v>
      </c>
      <c r="N177" s="117"/>
      <c r="O177" s="117">
        <v>0</v>
      </c>
      <c r="P177" s="117"/>
      <c r="Q177" s="117"/>
      <c r="R177" s="117"/>
      <c r="S177" s="117"/>
      <c r="T177" s="117">
        <v>0</v>
      </c>
      <c r="U177" s="78">
        <f t="shared" si="23"/>
        <v>225585</v>
      </c>
      <c r="V177" s="32">
        <f t="shared" si="24"/>
        <v>222357</v>
      </c>
      <c r="W177" s="79">
        <f t="shared" si="20"/>
        <v>222357</v>
      </c>
      <c r="X177" s="79">
        <f t="shared" si="19"/>
        <v>225585</v>
      </c>
      <c r="Z177" s="80">
        <f t="shared" si="28"/>
        <v>0.98569053793470307</v>
      </c>
      <c r="AA177" s="80">
        <f t="shared" si="25"/>
        <v>1</v>
      </c>
      <c r="AB177" s="15">
        <f t="shared" si="29"/>
        <v>0</v>
      </c>
      <c r="AC177" s="81">
        <f t="shared" si="27"/>
        <v>0</v>
      </c>
      <c r="AD177" s="82">
        <f t="shared" si="22"/>
        <v>1</v>
      </c>
    </row>
    <row r="178" spans="1:30" x14ac:dyDescent="0.35">
      <c r="A178" s="121">
        <v>220273</v>
      </c>
      <c r="B178" s="117">
        <v>2020</v>
      </c>
      <c r="C178" s="7" t="s">
        <v>8968</v>
      </c>
      <c r="D178" s="7">
        <v>2019</v>
      </c>
      <c r="E178" s="7" t="s">
        <v>8858</v>
      </c>
      <c r="F178" t="s">
        <v>9009</v>
      </c>
      <c r="G178" t="s">
        <v>8887</v>
      </c>
      <c r="I178" s="1" t="s">
        <v>8971</v>
      </c>
      <c r="K178" s="117">
        <v>101077</v>
      </c>
      <c r="L178" s="117"/>
      <c r="M178" s="117">
        <v>368</v>
      </c>
      <c r="N178" s="117"/>
      <c r="O178" s="117">
        <v>3358</v>
      </c>
      <c r="P178" s="117"/>
      <c r="Q178" s="117"/>
      <c r="R178" s="117"/>
      <c r="S178" s="117"/>
      <c r="T178" s="117">
        <v>694279</v>
      </c>
      <c r="U178" s="78">
        <f t="shared" si="23"/>
        <v>799082</v>
      </c>
      <c r="V178" s="32">
        <f t="shared" si="24"/>
        <v>104435</v>
      </c>
      <c r="W178" s="79">
        <f t="shared" si="20"/>
        <v>101077</v>
      </c>
      <c r="X178" s="79">
        <f t="shared" si="19"/>
        <v>101445</v>
      </c>
      <c r="Z178" s="80">
        <f t="shared" si="28"/>
        <v>0.13069372104489901</v>
      </c>
      <c r="AA178" s="80">
        <f t="shared" si="25"/>
        <v>5.2976547800537537E-4</v>
      </c>
      <c r="AB178" s="15">
        <f t="shared" si="29"/>
        <v>0.99947023452199457</v>
      </c>
      <c r="AC178" s="81">
        <f t="shared" si="27"/>
        <v>0.86884575049869728</v>
      </c>
      <c r="AD178" s="82">
        <f t="shared" si="22"/>
        <v>0.12695192733661878</v>
      </c>
    </row>
    <row r="179" spans="1:30" x14ac:dyDescent="0.35">
      <c r="A179" s="121">
        <v>220275</v>
      </c>
      <c r="B179" s="117">
        <v>2020</v>
      </c>
      <c r="C179" s="7" t="s">
        <v>8968</v>
      </c>
      <c r="D179" s="7">
        <v>2019</v>
      </c>
      <c r="E179" s="7" t="s">
        <v>8977</v>
      </c>
      <c r="F179" t="s">
        <v>9009</v>
      </c>
      <c r="G179" t="s">
        <v>8887</v>
      </c>
      <c r="H179" s="1" t="s">
        <v>8996</v>
      </c>
      <c r="I179" s="1" t="s">
        <v>8971</v>
      </c>
      <c r="K179" s="117">
        <v>103758</v>
      </c>
      <c r="L179" s="117"/>
      <c r="M179" s="117">
        <v>486</v>
      </c>
      <c r="N179" s="117"/>
      <c r="O179" s="117">
        <v>1893</v>
      </c>
      <c r="P179" s="117"/>
      <c r="Q179" s="117"/>
      <c r="R179" s="117"/>
      <c r="S179" s="117"/>
      <c r="T179" s="117">
        <v>49241</v>
      </c>
      <c r="U179" s="78">
        <f t="shared" si="23"/>
        <v>155378</v>
      </c>
      <c r="V179" s="32">
        <f t="shared" si="24"/>
        <v>105651</v>
      </c>
      <c r="W179" s="79">
        <f t="shared" si="20"/>
        <v>103758</v>
      </c>
      <c r="X179" s="79">
        <f t="shared" si="19"/>
        <v>104244</v>
      </c>
      <c r="Z179" s="80">
        <f t="shared" si="28"/>
        <v>0.6799611270578847</v>
      </c>
      <c r="AA179" s="80">
        <f t="shared" si="25"/>
        <v>9.7733625595752809E-3</v>
      </c>
      <c r="AB179" s="15">
        <f t="shared" si="29"/>
        <v>0.99022663744042472</v>
      </c>
      <c r="AC179" s="81">
        <f t="shared" si="27"/>
        <v>0.31691101700369423</v>
      </c>
      <c r="AD179" s="82">
        <f t="shared" si="22"/>
        <v>0.67090579103862835</v>
      </c>
    </row>
    <row r="180" spans="1:30" x14ac:dyDescent="0.35">
      <c r="A180" s="121">
        <v>220276</v>
      </c>
      <c r="B180" s="117">
        <v>2020</v>
      </c>
      <c r="C180" s="7" t="s">
        <v>8968</v>
      </c>
      <c r="D180" s="7">
        <v>2019</v>
      </c>
      <c r="E180" s="7" t="s">
        <v>8976</v>
      </c>
      <c r="F180" t="s">
        <v>9009</v>
      </c>
      <c r="G180" t="s">
        <v>8887</v>
      </c>
      <c r="I180" s="1" t="s">
        <v>8971</v>
      </c>
      <c r="K180" s="117">
        <v>102338</v>
      </c>
      <c r="L180" s="117"/>
      <c r="M180" s="117">
        <v>485</v>
      </c>
      <c r="N180" s="117"/>
      <c r="O180" s="117">
        <v>1127</v>
      </c>
      <c r="P180" s="117"/>
      <c r="Q180" s="117"/>
      <c r="R180" s="117"/>
      <c r="S180" s="117"/>
      <c r="T180" s="117">
        <v>110351</v>
      </c>
      <c r="U180" s="78">
        <f t="shared" si="23"/>
        <v>214301</v>
      </c>
      <c r="V180" s="32">
        <f t="shared" si="24"/>
        <v>103465</v>
      </c>
      <c r="W180" s="79">
        <f t="shared" si="20"/>
        <v>102338</v>
      </c>
      <c r="X180" s="79">
        <f t="shared" si="19"/>
        <v>102823</v>
      </c>
      <c r="Z180" s="80">
        <f t="shared" si="28"/>
        <v>0.48280222677449008</v>
      </c>
      <c r="AA180" s="80">
        <f t="shared" si="25"/>
        <v>4.375834566386373E-3</v>
      </c>
      <c r="AB180" s="15">
        <f t="shared" si="29"/>
        <v>0.99562416543361365</v>
      </c>
      <c r="AC180" s="81">
        <f t="shared" si="27"/>
        <v>0.51493460133177171</v>
      </c>
      <c r="AD180" s="82">
        <f t="shared" si="22"/>
        <v>0.47980644047391285</v>
      </c>
    </row>
    <row r="181" spans="1:30" x14ac:dyDescent="0.35">
      <c r="A181" s="121">
        <v>220277</v>
      </c>
      <c r="B181" s="117">
        <v>2020</v>
      </c>
      <c r="C181" s="7" t="s">
        <v>8968</v>
      </c>
      <c r="D181" s="7">
        <v>2019</v>
      </c>
      <c r="E181" s="7" t="s">
        <v>8975</v>
      </c>
      <c r="F181" t="s">
        <v>9009</v>
      </c>
      <c r="G181" t="s">
        <v>8887</v>
      </c>
      <c r="I181" s="1" t="s">
        <v>8971</v>
      </c>
      <c r="K181" s="117">
        <v>104278</v>
      </c>
      <c r="L181" s="117"/>
      <c r="M181" s="117">
        <v>680</v>
      </c>
      <c r="N181" s="117"/>
      <c r="O181" s="117">
        <v>2426</v>
      </c>
      <c r="P181" s="117"/>
      <c r="Q181" s="117"/>
      <c r="R181" s="117"/>
      <c r="S181" s="117"/>
      <c r="T181" s="117">
        <v>135211</v>
      </c>
      <c r="U181" s="78">
        <f t="shared" si="23"/>
        <v>242595</v>
      </c>
      <c r="V181" s="32">
        <f t="shared" si="24"/>
        <v>106704</v>
      </c>
      <c r="W181" s="79">
        <f t="shared" si="20"/>
        <v>104278</v>
      </c>
      <c r="X181" s="79">
        <f t="shared" si="19"/>
        <v>104958</v>
      </c>
      <c r="Z181" s="80">
        <f t="shared" si="28"/>
        <v>0.43984418475236503</v>
      </c>
      <c r="AA181" s="80">
        <f t="shared" si="25"/>
        <v>5.0040105672929042E-3</v>
      </c>
      <c r="AB181" s="15">
        <f t="shared" si="29"/>
        <v>0.99499598943270706</v>
      </c>
      <c r="AC181" s="81">
        <f t="shared" si="27"/>
        <v>0.55735278962880519</v>
      </c>
      <c r="AD181" s="82">
        <f t="shared" si="22"/>
        <v>0.43264700426636987</v>
      </c>
    </row>
    <row r="182" spans="1:30" x14ac:dyDescent="0.35">
      <c r="A182" s="121">
        <v>91459</v>
      </c>
      <c r="B182" s="117">
        <v>2020</v>
      </c>
      <c r="C182" s="7" t="s">
        <v>8968</v>
      </c>
      <c r="D182" s="7">
        <v>2019</v>
      </c>
      <c r="E182" s="7" t="s">
        <v>9090</v>
      </c>
      <c r="F182" t="s">
        <v>9009</v>
      </c>
      <c r="G182" t="s">
        <v>8887</v>
      </c>
      <c r="I182" s="1" t="s">
        <v>8971</v>
      </c>
      <c r="K182" s="117">
        <v>214539</v>
      </c>
      <c r="L182" s="117"/>
      <c r="M182" s="117">
        <v>2733</v>
      </c>
      <c r="N182" s="117"/>
      <c r="O182" s="117">
        <v>547</v>
      </c>
      <c r="P182" s="117"/>
      <c r="Q182" s="117"/>
      <c r="R182" s="117"/>
      <c r="S182" s="117"/>
      <c r="T182" s="117">
        <v>826274</v>
      </c>
      <c r="U182" s="78">
        <f t="shared" si="23"/>
        <v>1044093</v>
      </c>
      <c r="V182" s="32">
        <f t="shared" si="24"/>
        <v>215086</v>
      </c>
      <c r="W182" s="79">
        <f t="shared" si="20"/>
        <v>214539</v>
      </c>
      <c r="X182" s="79">
        <f t="shared" si="19"/>
        <v>217272</v>
      </c>
      <c r="Z182" s="80">
        <f t="shared" si="28"/>
        <v>0.20600272197974701</v>
      </c>
      <c r="AA182" s="80">
        <f>IF(L182+M182=0,0,((L182+M182)/(L182+M182+S182+T182)))</f>
        <v>3.2967152267713057E-3</v>
      </c>
      <c r="AB182" s="15">
        <f t="shared" si="29"/>
        <v>0.99670328477322867</v>
      </c>
      <c r="AC182" s="81">
        <f t="shared" si="27"/>
        <v>0.79137969510378869</v>
      </c>
      <c r="AD182" s="82">
        <f t="shared" si="22"/>
        <v>0.20809640520528344</v>
      </c>
    </row>
    <row r="183" spans="1:30" x14ac:dyDescent="0.35">
      <c r="A183" s="121">
        <v>637356</v>
      </c>
      <c r="B183" s="7">
        <v>2018</v>
      </c>
      <c r="C183" s="7" t="s">
        <v>8968</v>
      </c>
      <c r="D183" s="7">
        <v>2017</v>
      </c>
      <c r="E183" s="122" t="s">
        <v>8878</v>
      </c>
      <c r="F183" t="s">
        <v>9009</v>
      </c>
      <c r="G183" s="7" t="s">
        <v>8886</v>
      </c>
      <c r="H183" s="77"/>
      <c r="I183" s="77" t="s">
        <v>8983</v>
      </c>
      <c r="K183" s="7">
        <v>115269</v>
      </c>
      <c r="M183" s="7">
        <v>683720</v>
      </c>
      <c r="O183" s="7">
        <v>1708</v>
      </c>
      <c r="T183" s="7">
        <v>11</v>
      </c>
      <c r="U183" s="78">
        <f t="shared" si="23"/>
        <v>800708</v>
      </c>
      <c r="V183" s="32">
        <f t="shared" si="24"/>
        <v>116977</v>
      </c>
      <c r="W183" s="79">
        <f t="shared" si="20"/>
        <v>115269</v>
      </c>
      <c r="X183" s="79">
        <f t="shared" si="19"/>
        <v>798989</v>
      </c>
      <c r="Z183" s="80">
        <f t="shared" si="28"/>
        <v>0.1460919586166243</v>
      </c>
      <c r="AA183" s="80">
        <f t="shared" ref="AA183:AA217" si="30">IF(L183+M183=0,0,((L183+M183)/(L183+M183+S183+T183)))</f>
        <v>0.99998391180157109</v>
      </c>
      <c r="AB183" s="15">
        <f t="shared" si="29"/>
        <v>1.6088198428909628E-5</v>
      </c>
      <c r="AC183" s="81">
        <f t="shared" si="27"/>
        <v>1.3737842009821309E-5</v>
      </c>
      <c r="AD183" s="82">
        <f t="shared" si="22"/>
        <v>0.99785314996228336</v>
      </c>
    </row>
    <row r="184" spans="1:30" x14ac:dyDescent="0.35">
      <c r="A184" s="121">
        <v>91279</v>
      </c>
      <c r="B184" s="7">
        <v>2019</v>
      </c>
      <c r="C184" s="7" t="s">
        <v>8981</v>
      </c>
      <c r="D184" s="7">
        <v>2017</v>
      </c>
      <c r="E184" s="122" t="s">
        <v>9005</v>
      </c>
      <c r="F184" t="s">
        <v>9009</v>
      </c>
      <c r="G184" s="7" t="s">
        <v>8886</v>
      </c>
      <c r="H184" s="77"/>
      <c r="I184" s="77" t="s">
        <v>8983</v>
      </c>
      <c r="K184" s="7">
        <v>204899</v>
      </c>
      <c r="M184" s="7">
        <v>3200</v>
      </c>
      <c r="O184" s="7">
        <v>3120</v>
      </c>
      <c r="T184" s="7">
        <v>49</v>
      </c>
      <c r="U184" s="78">
        <f t="shared" si="23"/>
        <v>211268</v>
      </c>
      <c r="V184" s="32">
        <f t="shared" si="24"/>
        <v>208019</v>
      </c>
      <c r="W184" s="79">
        <f t="shared" si="20"/>
        <v>204899</v>
      </c>
      <c r="X184" s="79">
        <f t="shared" si="19"/>
        <v>208099</v>
      </c>
      <c r="Z184" s="80">
        <f t="shared" si="28"/>
        <v>0.98462142870666647</v>
      </c>
      <c r="AA184" s="80">
        <f t="shared" si="30"/>
        <v>0.98491843644198218</v>
      </c>
      <c r="AB184" s="15">
        <f t="shared" si="29"/>
        <v>1.5081563558017819E-2</v>
      </c>
      <c r="AC184" s="81">
        <f t="shared" si="27"/>
        <v>2.3193290039191927E-4</v>
      </c>
      <c r="AD184" s="82">
        <f t="shared" si="22"/>
        <v>0.98500009466648997</v>
      </c>
    </row>
    <row r="185" spans="1:30" x14ac:dyDescent="0.35">
      <c r="A185" s="121">
        <v>91276</v>
      </c>
      <c r="B185" s="7">
        <v>2019</v>
      </c>
      <c r="C185" s="7" t="s">
        <v>8981</v>
      </c>
      <c r="D185" s="7">
        <v>2017</v>
      </c>
      <c r="E185" s="122" t="s">
        <v>9005</v>
      </c>
      <c r="F185" t="s">
        <v>9009</v>
      </c>
      <c r="G185" s="7" t="s">
        <v>8886</v>
      </c>
      <c r="H185" s="77"/>
      <c r="I185" s="77" t="s">
        <v>8983</v>
      </c>
      <c r="K185" s="7">
        <v>212493</v>
      </c>
      <c r="M185" s="7">
        <v>4404</v>
      </c>
      <c r="O185" s="7">
        <v>2202</v>
      </c>
      <c r="T185" s="7">
        <v>1101</v>
      </c>
      <c r="U185" s="78">
        <f t="shared" si="23"/>
        <v>220200</v>
      </c>
      <c r="V185" s="32">
        <f t="shared" si="24"/>
        <v>214695</v>
      </c>
      <c r="W185" s="79">
        <f t="shared" si="20"/>
        <v>212493</v>
      </c>
      <c r="X185" s="79">
        <f t="shared" si="19"/>
        <v>216897</v>
      </c>
      <c r="Z185" s="80">
        <f t="shared" si="28"/>
        <v>0.97499999999999998</v>
      </c>
      <c r="AA185" s="80">
        <f t="shared" si="30"/>
        <v>0.8</v>
      </c>
      <c r="AB185" s="15">
        <f t="shared" si="29"/>
        <v>0.19999999999999996</v>
      </c>
      <c r="AC185" s="81">
        <f t="shared" si="27"/>
        <v>5.0000000000000001E-3</v>
      </c>
      <c r="AD185" s="82">
        <f t="shared" si="22"/>
        <v>0.98499999999999999</v>
      </c>
    </row>
    <row r="186" spans="1:30" x14ac:dyDescent="0.35">
      <c r="A186" s="121">
        <v>91403</v>
      </c>
      <c r="B186" s="7">
        <v>2020</v>
      </c>
      <c r="C186" s="7" t="s">
        <v>8981</v>
      </c>
      <c r="D186" s="7">
        <v>2018</v>
      </c>
      <c r="E186" s="122" t="s">
        <v>9005</v>
      </c>
      <c r="F186" t="s">
        <v>9009</v>
      </c>
      <c r="G186" s="7" t="s">
        <v>8886</v>
      </c>
      <c r="H186" s="77"/>
      <c r="I186" s="77" t="s">
        <v>8983</v>
      </c>
      <c r="K186" s="7">
        <v>120810</v>
      </c>
      <c r="M186" s="7">
        <v>662</v>
      </c>
      <c r="O186" s="7">
        <v>0</v>
      </c>
      <c r="T186" s="7">
        <v>0</v>
      </c>
      <c r="U186" s="78">
        <f t="shared" si="23"/>
        <v>121472</v>
      </c>
      <c r="V186" s="32">
        <f t="shared" si="24"/>
        <v>120810</v>
      </c>
      <c r="W186" s="79">
        <f t="shared" si="20"/>
        <v>120810</v>
      </c>
      <c r="X186" s="79">
        <f t="shared" si="19"/>
        <v>121472</v>
      </c>
      <c r="Z186" s="80">
        <f t="shared" si="28"/>
        <v>0.99455018440463649</v>
      </c>
      <c r="AA186" s="80">
        <f t="shared" si="30"/>
        <v>1</v>
      </c>
      <c r="AB186" s="15">
        <f t="shared" si="29"/>
        <v>0</v>
      </c>
      <c r="AC186" s="81">
        <f t="shared" si="27"/>
        <v>0</v>
      </c>
      <c r="AD186" s="82">
        <f t="shared" si="22"/>
        <v>1</v>
      </c>
    </row>
    <row r="187" spans="1:30" x14ac:dyDescent="0.35">
      <c r="A187" s="121">
        <v>637521</v>
      </c>
      <c r="B187" s="7">
        <v>2019</v>
      </c>
      <c r="C187" s="7" t="s">
        <v>8968</v>
      </c>
      <c r="D187" s="7">
        <v>2018</v>
      </c>
      <c r="E187" s="122" t="s">
        <v>8878</v>
      </c>
      <c r="F187" t="s">
        <v>9009</v>
      </c>
      <c r="G187" s="7" t="s">
        <v>8886</v>
      </c>
      <c r="H187" s="77"/>
      <c r="I187" s="77" t="s">
        <v>8983</v>
      </c>
      <c r="K187" s="7">
        <v>118932</v>
      </c>
      <c r="M187" s="7">
        <v>612969</v>
      </c>
      <c r="O187" s="7">
        <v>346</v>
      </c>
      <c r="T187" s="7">
        <v>1</v>
      </c>
      <c r="U187" s="78">
        <f t="shared" si="23"/>
        <v>732248</v>
      </c>
      <c r="V187" s="32">
        <f t="shared" si="24"/>
        <v>119278</v>
      </c>
      <c r="W187" s="79">
        <f t="shared" si="20"/>
        <v>118932</v>
      </c>
      <c r="X187" s="79">
        <f t="shared" si="19"/>
        <v>731901</v>
      </c>
      <c r="Z187" s="80">
        <f t="shared" si="28"/>
        <v>0.16289289967333473</v>
      </c>
      <c r="AA187" s="80">
        <f t="shared" si="30"/>
        <v>0.99999836859878954</v>
      </c>
      <c r="AB187" s="15">
        <f t="shared" si="29"/>
        <v>1.6314012104556852E-6</v>
      </c>
      <c r="AC187" s="81">
        <f t="shared" si="27"/>
        <v>1.3656575367908141E-6</v>
      </c>
      <c r="AD187" s="82">
        <f t="shared" si="22"/>
        <v>0.99952611683473358</v>
      </c>
    </row>
    <row r="188" spans="1:30" x14ac:dyDescent="0.35">
      <c r="A188" s="121">
        <v>637357</v>
      </c>
      <c r="B188" s="7">
        <v>2018</v>
      </c>
      <c r="C188" s="7" t="s">
        <v>8968</v>
      </c>
      <c r="D188" s="7">
        <v>2017</v>
      </c>
      <c r="E188" s="122" t="s">
        <v>8878</v>
      </c>
      <c r="F188" t="s">
        <v>9009</v>
      </c>
      <c r="G188" s="7" t="s">
        <v>8886</v>
      </c>
      <c r="I188" s="77" t="s">
        <v>8983</v>
      </c>
      <c r="K188" s="7">
        <v>0</v>
      </c>
      <c r="M188" s="7">
        <v>0</v>
      </c>
      <c r="O188" s="7">
        <v>119071</v>
      </c>
      <c r="T188" s="7">
        <v>660606</v>
      </c>
      <c r="U188" s="78">
        <f t="shared" si="23"/>
        <v>779677</v>
      </c>
      <c r="V188" s="32">
        <f t="shared" si="24"/>
        <v>119071</v>
      </c>
      <c r="W188" s="79">
        <f t="shared" si="20"/>
        <v>0</v>
      </c>
      <c r="X188" s="79">
        <f t="shared" si="19"/>
        <v>0</v>
      </c>
      <c r="Z188" s="80">
        <f t="shared" si="28"/>
        <v>0.15271836927342988</v>
      </c>
      <c r="AA188" s="80">
        <f t="shared" si="30"/>
        <v>0</v>
      </c>
      <c r="AB188" s="15">
        <f t="shared" si="29"/>
        <v>1</v>
      </c>
      <c r="AC188" s="81">
        <f t="shared" si="27"/>
        <v>0.84728163072657015</v>
      </c>
      <c r="AD188" s="82">
        <f t="shared" si="22"/>
        <v>0</v>
      </c>
    </row>
    <row r="189" spans="1:30" x14ac:dyDescent="0.35">
      <c r="A189" s="121">
        <v>637762</v>
      </c>
      <c r="B189" s="7">
        <v>2021</v>
      </c>
      <c r="C189" s="7" t="s">
        <v>8981</v>
      </c>
      <c r="D189" s="7">
        <v>2019</v>
      </c>
      <c r="E189" s="123" t="s">
        <v>9007</v>
      </c>
      <c r="F189" t="s">
        <v>9009</v>
      </c>
      <c r="G189" s="7" t="s">
        <v>8886</v>
      </c>
      <c r="H189" s="1" t="s">
        <v>8997</v>
      </c>
      <c r="I189" s="77" t="s">
        <v>8971</v>
      </c>
      <c r="K189" s="7">
        <v>389604</v>
      </c>
      <c r="M189" s="7">
        <v>8182</v>
      </c>
      <c r="O189" s="7">
        <v>2338</v>
      </c>
      <c r="T189" s="7">
        <v>0</v>
      </c>
      <c r="U189" s="78">
        <f t="shared" si="23"/>
        <v>400124</v>
      </c>
      <c r="V189" s="32">
        <f t="shared" si="24"/>
        <v>391942</v>
      </c>
      <c r="W189" s="79">
        <f t="shared" si="20"/>
        <v>389604</v>
      </c>
      <c r="X189" s="79">
        <f t="shared" si="19"/>
        <v>397786</v>
      </c>
      <c r="Z189" s="80">
        <f t="shared" si="28"/>
        <v>0.97955133908488368</v>
      </c>
      <c r="AA189" s="80">
        <f t="shared" si="30"/>
        <v>1</v>
      </c>
      <c r="AB189" s="15">
        <f t="shared" si="29"/>
        <v>0</v>
      </c>
      <c r="AC189" s="81">
        <f t="shared" si="27"/>
        <v>0</v>
      </c>
      <c r="AD189" s="82">
        <f t="shared" si="22"/>
        <v>0.99415681138846956</v>
      </c>
    </row>
    <row r="190" spans="1:30" x14ac:dyDescent="0.35">
      <c r="A190" s="121">
        <v>220289</v>
      </c>
      <c r="B190" s="7">
        <v>2021</v>
      </c>
      <c r="C190" s="7" t="s">
        <v>8968</v>
      </c>
      <c r="D190" s="7">
        <v>2020</v>
      </c>
      <c r="E190" s="75" t="s">
        <v>9086</v>
      </c>
      <c r="F190" t="s">
        <v>9010</v>
      </c>
      <c r="G190" t="s">
        <v>8887</v>
      </c>
      <c r="H190" s="1">
        <v>44329</v>
      </c>
      <c r="I190" s="77" t="s">
        <v>8971</v>
      </c>
      <c r="K190" s="7">
        <v>201013</v>
      </c>
      <c r="M190" s="7">
        <v>0</v>
      </c>
      <c r="O190" s="7">
        <v>1505</v>
      </c>
      <c r="T190" s="7">
        <v>264814</v>
      </c>
      <c r="U190" s="78">
        <f t="shared" si="23"/>
        <v>467332</v>
      </c>
      <c r="V190" s="32">
        <f t="shared" si="24"/>
        <v>202518</v>
      </c>
      <c r="W190" s="79">
        <f t="shared" si="20"/>
        <v>201013</v>
      </c>
      <c r="X190" s="79">
        <f t="shared" si="19"/>
        <v>201013</v>
      </c>
      <c r="Z190" s="80">
        <f t="shared" si="28"/>
        <v>0.43334931055438103</v>
      </c>
      <c r="AA190" s="80">
        <f t="shared" si="30"/>
        <v>0</v>
      </c>
      <c r="AB190" s="15">
        <f t="shared" si="29"/>
        <v>1</v>
      </c>
      <c r="AC190" s="81">
        <f t="shared" si="27"/>
        <v>0.56665068944561892</v>
      </c>
      <c r="AD190" s="82">
        <f t="shared" si="22"/>
        <v>0.43012890193695275</v>
      </c>
    </row>
    <row r="191" spans="1:30" x14ac:dyDescent="0.35">
      <c r="A191" s="121">
        <v>220291</v>
      </c>
      <c r="B191" s="7">
        <v>2021</v>
      </c>
      <c r="C191" s="7" t="s">
        <v>8968</v>
      </c>
      <c r="D191" s="7">
        <v>2020</v>
      </c>
      <c r="E191" s="75" t="s">
        <v>9084</v>
      </c>
      <c r="F191" t="s">
        <v>9010</v>
      </c>
      <c r="G191" t="s">
        <v>8887</v>
      </c>
      <c r="H191" s="1">
        <v>44328</v>
      </c>
      <c r="I191" s="77" t="s">
        <v>8971</v>
      </c>
      <c r="K191" s="7">
        <v>200563</v>
      </c>
      <c r="M191" s="7">
        <v>250</v>
      </c>
      <c r="O191" s="7">
        <v>1629</v>
      </c>
      <c r="T191" s="7">
        <v>255592</v>
      </c>
      <c r="U191" s="78">
        <f t="shared" si="23"/>
        <v>458034</v>
      </c>
      <c r="V191" s="32">
        <f t="shared" si="24"/>
        <v>202192</v>
      </c>
      <c r="W191" s="79">
        <f t="shared" si="20"/>
        <v>200563</v>
      </c>
      <c r="X191" s="79">
        <f t="shared" si="19"/>
        <v>200813</v>
      </c>
      <c r="Z191" s="80">
        <f t="shared" si="28"/>
        <v>0.44143447866315599</v>
      </c>
      <c r="AA191" s="80">
        <f t="shared" si="30"/>
        <v>9.7716559439028775E-4</v>
      </c>
      <c r="AB191" s="15">
        <f t="shared" si="29"/>
        <v>0.99902283440560968</v>
      </c>
      <c r="AC191" s="81">
        <f t="shared" si="27"/>
        <v>0.55801971032718101</v>
      </c>
      <c r="AD191" s="82">
        <f t="shared" si="22"/>
        <v>0.43842378513385472</v>
      </c>
    </row>
    <row r="192" spans="1:30" x14ac:dyDescent="0.35">
      <c r="A192" s="121">
        <v>637940</v>
      </c>
      <c r="B192" s="7">
        <v>2021</v>
      </c>
      <c r="C192" s="7" t="s">
        <v>8968</v>
      </c>
      <c r="D192" s="7">
        <v>2020</v>
      </c>
      <c r="E192" s="123" t="s">
        <v>9006</v>
      </c>
      <c r="F192" t="s">
        <v>9009</v>
      </c>
      <c r="G192" s="7" t="s">
        <v>8886</v>
      </c>
      <c r="H192" s="1" t="s">
        <v>8998</v>
      </c>
      <c r="I192" s="77" t="s">
        <v>8971</v>
      </c>
      <c r="K192" s="7">
        <v>197419</v>
      </c>
      <c r="M192" s="7">
        <v>4565</v>
      </c>
      <c r="O192" s="7">
        <v>913</v>
      </c>
      <c r="T192" s="7">
        <v>356757</v>
      </c>
      <c r="U192" s="78">
        <f t="shared" si="23"/>
        <v>559654</v>
      </c>
      <c r="V192" s="32">
        <f t="shared" si="24"/>
        <v>198332</v>
      </c>
      <c r="W192" s="79">
        <f t="shared" si="20"/>
        <v>197419</v>
      </c>
      <c r="X192" s="79">
        <f t="shared" ref="X192:X217" si="31">SUM(J192:M192)</f>
        <v>201984</v>
      </c>
      <c r="Z192" s="80">
        <f t="shared" si="28"/>
        <v>0.35438324393285853</v>
      </c>
      <c r="AA192" s="80">
        <f t="shared" si="30"/>
        <v>1.2634160112033034E-2</v>
      </c>
      <c r="AB192" s="15">
        <f t="shared" si="29"/>
        <v>0.987365839887967</v>
      </c>
      <c r="AC192" s="81">
        <f t="shared" si="27"/>
        <v>0.63745993059997785</v>
      </c>
      <c r="AD192" s="82">
        <f t="shared" si="22"/>
        <v>0.36090870430658945</v>
      </c>
    </row>
    <row r="193" spans="1:30" x14ac:dyDescent="0.35">
      <c r="A193" s="121">
        <v>220293</v>
      </c>
      <c r="B193" s="7">
        <v>2021</v>
      </c>
      <c r="C193" s="7" t="s">
        <v>8968</v>
      </c>
      <c r="D193" s="7">
        <v>2020</v>
      </c>
      <c r="E193" s="75" t="s">
        <v>9088</v>
      </c>
      <c r="F193" t="s">
        <v>9010</v>
      </c>
      <c r="G193" t="s">
        <v>8887</v>
      </c>
      <c r="H193" s="1">
        <v>44321</v>
      </c>
      <c r="I193" s="77" t="s">
        <v>8971</v>
      </c>
      <c r="K193" s="7">
        <v>198992</v>
      </c>
      <c r="M193" s="7">
        <v>1622</v>
      </c>
      <c r="O193" s="7">
        <v>2230</v>
      </c>
      <c r="T193" s="7">
        <v>203772</v>
      </c>
      <c r="U193" s="78">
        <f t="shared" si="23"/>
        <v>406616</v>
      </c>
      <c r="V193" s="32">
        <f t="shared" si="24"/>
        <v>201222</v>
      </c>
      <c r="W193" s="79">
        <f t="shared" si="20"/>
        <v>198992</v>
      </c>
      <c r="X193" s="79">
        <f t="shared" si="31"/>
        <v>200614</v>
      </c>
      <c r="Z193" s="80">
        <f t="shared" si="28"/>
        <v>0.49486985263737776</v>
      </c>
      <c r="AA193" s="80">
        <f t="shared" si="30"/>
        <v>7.8970174396525705E-3</v>
      </c>
      <c r="AB193" s="15">
        <f t="shared" si="29"/>
        <v>0.99210298256034746</v>
      </c>
      <c r="AC193" s="81">
        <f t="shared" si="27"/>
        <v>0.50114112577960535</v>
      </c>
      <c r="AD193" s="82">
        <f t="shared" si="22"/>
        <v>0.49337458437444665</v>
      </c>
    </row>
    <row r="194" spans="1:30" x14ac:dyDescent="0.35">
      <c r="A194" s="121">
        <v>220290</v>
      </c>
      <c r="B194" s="7">
        <v>2021</v>
      </c>
      <c r="C194" s="7" t="s">
        <v>8968</v>
      </c>
      <c r="D194" s="7">
        <v>2020</v>
      </c>
      <c r="E194" s="75" t="s">
        <v>9087</v>
      </c>
      <c r="F194" t="s">
        <v>9008</v>
      </c>
      <c r="G194" t="s">
        <v>8887</v>
      </c>
      <c r="H194" s="1">
        <v>44350</v>
      </c>
      <c r="I194" s="77" t="s">
        <v>8971</v>
      </c>
      <c r="K194" s="7">
        <v>198942</v>
      </c>
      <c r="M194" s="7">
        <v>343</v>
      </c>
      <c r="O194" s="7">
        <v>1144</v>
      </c>
      <c r="T194" s="7">
        <v>0</v>
      </c>
      <c r="U194" s="78">
        <f t="shared" si="23"/>
        <v>200429</v>
      </c>
      <c r="V194" s="32">
        <f t="shared" si="24"/>
        <v>200086</v>
      </c>
      <c r="W194" s="79">
        <f t="shared" si="20"/>
        <v>198942</v>
      </c>
      <c r="X194" s="79">
        <f t="shared" si="31"/>
        <v>199285</v>
      </c>
      <c r="Z194" s="80">
        <f t="shared" si="28"/>
        <v>0.99828867080113159</v>
      </c>
      <c r="AA194" s="80">
        <f t="shared" si="30"/>
        <v>1</v>
      </c>
      <c r="AB194" s="15">
        <f t="shared" si="29"/>
        <v>0</v>
      </c>
      <c r="AC194" s="81">
        <f t="shared" si="27"/>
        <v>0</v>
      </c>
      <c r="AD194" s="82">
        <f t="shared" si="22"/>
        <v>0.99429224313846798</v>
      </c>
    </row>
    <row r="195" spans="1:30" x14ac:dyDescent="0.35">
      <c r="A195" s="121">
        <v>220292</v>
      </c>
      <c r="B195" s="7">
        <v>2021</v>
      </c>
      <c r="C195" s="7" t="s">
        <v>8968</v>
      </c>
      <c r="D195" s="7">
        <v>2020</v>
      </c>
      <c r="E195" s="75" t="s">
        <v>9085</v>
      </c>
      <c r="F195" t="s">
        <v>9008</v>
      </c>
      <c r="G195" t="s">
        <v>8887</v>
      </c>
      <c r="H195" s="1">
        <v>44349</v>
      </c>
      <c r="I195" s="77" t="s">
        <v>8971</v>
      </c>
      <c r="K195" s="7">
        <v>198728</v>
      </c>
      <c r="M195" s="7">
        <v>268</v>
      </c>
      <c r="O195" s="7">
        <v>940</v>
      </c>
      <c r="T195" s="7">
        <v>0</v>
      </c>
      <c r="U195" s="78">
        <f t="shared" si="23"/>
        <v>199936</v>
      </c>
      <c r="V195" s="32">
        <f t="shared" si="24"/>
        <v>199668</v>
      </c>
      <c r="W195" s="79">
        <f t="shared" si="20"/>
        <v>198728</v>
      </c>
      <c r="X195" s="79">
        <f t="shared" si="31"/>
        <v>198996</v>
      </c>
      <c r="Z195" s="80">
        <f t="shared" si="28"/>
        <v>0.99865957106274006</v>
      </c>
      <c r="AA195" s="80">
        <f t="shared" si="30"/>
        <v>1</v>
      </c>
      <c r="AB195" s="15">
        <f t="shared" si="29"/>
        <v>0</v>
      </c>
      <c r="AC195" s="81">
        <f t="shared" si="27"/>
        <v>0</v>
      </c>
      <c r="AD195" s="82">
        <f t="shared" si="22"/>
        <v>0.99529849551856597</v>
      </c>
    </row>
    <row r="196" spans="1:30" x14ac:dyDescent="0.35">
      <c r="A196" s="121">
        <v>220294</v>
      </c>
      <c r="B196" s="7">
        <v>2021</v>
      </c>
      <c r="C196" s="7" t="s">
        <v>8968</v>
      </c>
      <c r="D196" s="7">
        <v>2020</v>
      </c>
      <c r="E196" s="75" t="s">
        <v>9089</v>
      </c>
      <c r="F196" t="s">
        <v>9008</v>
      </c>
      <c r="G196" t="s">
        <v>8887</v>
      </c>
      <c r="H196" s="1">
        <v>44342</v>
      </c>
      <c r="I196" s="77" t="s">
        <v>8971</v>
      </c>
      <c r="K196" s="7">
        <v>198336</v>
      </c>
      <c r="M196" s="7">
        <v>488</v>
      </c>
      <c r="O196" s="7">
        <v>976</v>
      </c>
      <c r="T196" s="7">
        <v>0</v>
      </c>
      <c r="U196" s="78">
        <f t="shared" si="23"/>
        <v>199800</v>
      </c>
      <c r="V196" s="32">
        <f t="shared" si="24"/>
        <v>199312</v>
      </c>
      <c r="W196" s="79">
        <f t="shared" si="20"/>
        <v>198336</v>
      </c>
      <c r="X196" s="79">
        <f t="shared" si="31"/>
        <v>198824</v>
      </c>
      <c r="Z196" s="80">
        <f>V196/U196</f>
        <v>0.99755755755755759</v>
      </c>
      <c r="AA196" s="80">
        <f t="shared" si="30"/>
        <v>1</v>
      </c>
      <c r="AB196" s="15">
        <f t="shared" si="29"/>
        <v>0</v>
      </c>
      <c r="AC196" s="81">
        <f t="shared" si="27"/>
        <v>0</v>
      </c>
      <c r="AD196" s="82">
        <f t="shared" si="22"/>
        <v>0.99511511511511508</v>
      </c>
    </row>
    <row r="197" spans="1:30" x14ac:dyDescent="0.35">
      <c r="A197" s="121">
        <v>637941</v>
      </c>
      <c r="B197" s="7">
        <v>2021</v>
      </c>
      <c r="C197" s="7" t="s">
        <v>8968</v>
      </c>
      <c r="D197" s="7">
        <v>2020</v>
      </c>
      <c r="E197" s="123" t="s">
        <v>8974</v>
      </c>
      <c r="F197" t="s">
        <v>9009</v>
      </c>
      <c r="G197" t="s">
        <v>8887</v>
      </c>
      <c r="H197" s="1">
        <v>44341</v>
      </c>
      <c r="I197" s="77" t="s">
        <v>8971</v>
      </c>
      <c r="K197" s="7">
        <v>168990</v>
      </c>
      <c r="M197" s="7">
        <v>3834</v>
      </c>
      <c r="O197" s="7">
        <v>142</v>
      </c>
      <c r="T197" s="7">
        <v>142</v>
      </c>
      <c r="U197" s="78">
        <f t="shared" si="23"/>
        <v>173108</v>
      </c>
      <c r="V197" s="32">
        <f t="shared" si="24"/>
        <v>169132</v>
      </c>
      <c r="W197" s="79">
        <f t="shared" si="20"/>
        <v>168990</v>
      </c>
      <c r="X197" s="79">
        <f t="shared" si="31"/>
        <v>172824</v>
      </c>
      <c r="Z197" s="80">
        <f t="shared" si="28"/>
        <v>0.97703167964507709</v>
      </c>
      <c r="AA197" s="80">
        <f t="shared" si="30"/>
        <v>0.9642857142857143</v>
      </c>
      <c r="AB197" s="15">
        <f t="shared" si="29"/>
        <v>3.5714285714285698E-2</v>
      </c>
      <c r="AC197" s="81">
        <f t="shared" si="27"/>
        <v>8.2029715553296205E-4</v>
      </c>
      <c r="AD197" s="82">
        <f t="shared" si="22"/>
        <v>0.99835940568893411</v>
      </c>
    </row>
    <row r="198" spans="1:30" x14ac:dyDescent="0.35">
      <c r="A198" s="121">
        <v>220274</v>
      </c>
      <c r="B198" s="7">
        <v>2021</v>
      </c>
      <c r="C198" s="7" t="s">
        <v>8968</v>
      </c>
      <c r="D198" s="7">
        <v>2020</v>
      </c>
      <c r="E198" s="123" t="s">
        <v>8858</v>
      </c>
      <c r="F198" t="s">
        <v>9009</v>
      </c>
      <c r="G198" t="s">
        <v>8887</v>
      </c>
      <c r="H198" s="1">
        <v>44357</v>
      </c>
      <c r="I198" s="77" t="s">
        <v>8971</v>
      </c>
      <c r="K198" s="7">
        <v>102307</v>
      </c>
      <c r="M198" s="7">
        <v>840</v>
      </c>
      <c r="O198" s="7">
        <v>1161</v>
      </c>
      <c r="T198" s="7">
        <v>672668</v>
      </c>
      <c r="U198" s="78">
        <f t="shared" si="23"/>
        <v>776976</v>
      </c>
      <c r="V198" s="32">
        <f t="shared" si="24"/>
        <v>103468</v>
      </c>
      <c r="W198" s="79">
        <f t="shared" ref="W198:W217" si="32">SUM(J198:K198)</f>
        <v>102307</v>
      </c>
      <c r="X198" s="79">
        <f t="shared" si="31"/>
        <v>103147</v>
      </c>
      <c r="Z198" s="80">
        <f>V198/U198</f>
        <v>0.13316756244723132</v>
      </c>
      <c r="AA198" s="80">
        <f>IF(L198+M198=0,0,((L198+M198)/(L198+M198+S198+T198)))</f>
        <v>1.247201221069386E-3</v>
      </c>
      <c r="AB198" s="15">
        <f>1-AA198</f>
        <v>0.99875279877893064</v>
      </c>
      <c r="AC198" s="81">
        <f t="shared" si="27"/>
        <v>0.86575132307819036</v>
      </c>
      <c r="AD198" s="82">
        <f t="shared" si="22"/>
        <v>0.13275442227301745</v>
      </c>
    </row>
    <row r="199" spans="1:30" x14ac:dyDescent="0.35">
      <c r="A199" s="121">
        <v>220279</v>
      </c>
      <c r="B199" s="7">
        <v>2021</v>
      </c>
      <c r="C199" s="7" t="s">
        <v>8968</v>
      </c>
      <c r="D199" s="7">
        <v>2020</v>
      </c>
      <c r="E199" s="123" t="s">
        <v>8977</v>
      </c>
      <c r="F199" t="s">
        <v>9009</v>
      </c>
      <c r="G199" t="s">
        <v>8887</v>
      </c>
      <c r="H199" s="1">
        <v>44355</v>
      </c>
      <c r="I199" s="77" t="s">
        <v>8971</v>
      </c>
      <c r="K199" s="7">
        <v>102693</v>
      </c>
      <c r="M199" s="7">
        <v>1069</v>
      </c>
      <c r="O199" s="7">
        <v>1138</v>
      </c>
      <c r="T199" s="7">
        <v>174345</v>
      </c>
      <c r="U199" s="78">
        <f t="shared" si="23"/>
        <v>279245</v>
      </c>
      <c r="V199" s="32">
        <f t="shared" si="24"/>
        <v>103831</v>
      </c>
      <c r="W199" s="79">
        <f t="shared" si="32"/>
        <v>102693</v>
      </c>
      <c r="X199" s="79">
        <f t="shared" si="31"/>
        <v>103762</v>
      </c>
      <c r="Z199" s="80">
        <f t="shared" si="28"/>
        <v>0.37182760658203368</v>
      </c>
      <c r="AA199" s="80">
        <f t="shared" si="30"/>
        <v>6.094154400446943E-3</v>
      </c>
      <c r="AB199" s="15">
        <f t="shared" si="29"/>
        <v>0.99390584559955308</v>
      </c>
      <c r="AC199" s="81">
        <f t="shared" si="27"/>
        <v>0.62434421386237893</v>
      </c>
      <c r="AD199" s="82">
        <f t="shared" ref="AD199:AD217" si="33">(J199+K199+L199+M199)/U199</f>
        <v>0.37158051173700513</v>
      </c>
    </row>
    <row r="200" spans="1:30" x14ac:dyDescent="0.35">
      <c r="A200" s="121">
        <v>220278</v>
      </c>
      <c r="B200" s="7">
        <v>2021</v>
      </c>
      <c r="C200" s="7" t="s">
        <v>8968</v>
      </c>
      <c r="D200" s="7">
        <v>2020</v>
      </c>
      <c r="E200" s="123" t="s">
        <v>8976</v>
      </c>
      <c r="F200" t="s">
        <v>9009</v>
      </c>
      <c r="G200" t="s">
        <v>8887</v>
      </c>
      <c r="H200" s="1">
        <v>44354</v>
      </c>
      <c r="I200" s="77" t="s">
        <v>8971</v>
      </c>
      <c r="K200" s="7">
        <v>101221</v>
      </c>
      <c r="M200" s="7">
        <v>1148</v>
      </c>
      <c r="O200" s="7">
        <v>615</v>
      </c>
      <c r="T200" s="7">
        <v>143579</v>
      </c>
      <c r="U200" s="78">
        <f t="shared" si="23"/>
        <v>246563</v>
      </c>
      <c r="V200" s="32">
        <f t="shared" si="24"/>
        <v>101836</v>
      </c>
      <c r="W200" s="79">
        <f t="shared" si="32"/>
        <v>101221</v>
      </c>
      <c r="X200" s="79">
        <f t="shared" si="31"/>
        <v>102369</v>
      </c>
      <c r="Z200" s="80">
        <f t="shared" si="28"/>
        <v>0.41302222961271562</v>
      </c>
      <c r="AA200" s="80">
        <f t="shared" si="30"/>
        <v>7.9321757515874707E-3</v>
      </c>
      <c r="AB200" s="15">
        <f t="shared" si="29"/>
        <v>0.99206782424841256</v>
      </c>
      <c r="AC200" s="81">
        <f t="shared" si="27"/>
        <v>0.58232175955029752</v>
      </c>
      <c r="AD200" s="82">
        <f t="shared" si="33"/>
        <v>0.41518394892988808</v>
      </c>
    </row>
    <row r="201" spans="1:30" x14ac:dyDescent="0.35">
      <c r="A201" s="121">
        <v>220280</v>
      </c>
      <c r="B201" s="7">
        <v>2021</v>
      </c>
      <c r="C201" s="7" t="s">
        <v>8968</v>
      </c>
      <c r="D201" s="7">
        <v>2020</v>
      </c>
      <c r="E201" s="123" t="s">
        <v>8975</v>
      </c>
      <c r="F201" t="s">
        <v>9009</v>
      </c>
      <c r="G201" t="s">
        <v>8887</v>
      </c>
      <c r="H201" s="1">
        <v>44320</v>
      </c>
      <c r="I201" s="77" t="s">
        <v>8971</v>
      </c>
      <c r="K201" s="7">
        <v>103917</v>
      </c>
      <c r="M201" s="7">
        <v>957</v>
      </c>
      <c r="O201" s="7">
        <v>1274</v>
      </c>
      <c r="T201" s="7">
        <v>142000</v>
      </c>
      <c r="U201" s="78">
        <f t="shared" ref="U201:U217" si="34">SUM(J201:T201)</f>
        <v>248148</v>
      </c>
      <c r="V201" s="32">
        <f t="shared" ref="V201:V217" si="35">J201+K201+N201+O201+P201+R201</f>
        <v>105191</v>
      </c>
      <c r="W201" s="79">
        <f t="shared" si="32"/>
        <v>103917</v>
      </c>
      <c r="X201" s="79">
        <f t="shared" si="31"/>
        <v>104874</v>
      </c>
      <c r="Z201" s="80">
        <f t="shared" si="28"/>
        <v>0.42390428292793009</v>
      </c>
      <c r="AA201" s="80">
        <f t="shared" si="30"/>
        <v>6.694320669851774E-3</v>
      </c>
      <c r="AB201" s="15">
        <f t="shared" si="29"/>
        <v>0.99330567933014824</v>
      </c>
      <c r="AC201" s="81">
        <f t="shared" ref="AC201:AC217" si="36">T201/U201</f>
        <v>0.57223914760546124</v>
      </c>
      <c r="AD201" s="82">
        <f t="shared" si="33"/>
        <v>0.42262681947869818</v>
      </c>
    </row>
    <row r="202" spans="1:30" x14ac:dyDescent="0.35">
      <c r="A202" s="121" t="s">
        <v>8</v>
      </c>
      <c r="B202" s="7">
        <v>2021</v>
      </c>
      <c r="C202" s="7" t="s">
        <v>8968</v>
      </c>
      <c r="D202" s="7">
        <v>2020</v>
      </c>
      <c r="E202" s="7" t="s">
        <v>9090</v>
      </c>
      <c r="F202" t="s">
        <v>9009</v>
      </c>
      <c r="G202" t="s">
        <v>8887</v>
      </c>
      <c r="H202" s="1">
        <v>44344</v>
      </c>
      <c r="I202" s="77" t="s">
        <v>8971</v>
      </c>
      <c r="K202" s="7">
        <v>0</v>
      </c>
      <c r="M202" s="7">
        <v>0</v>
      </c>
      <c r="O202" s="7">
        <v>0</v>
      </c>
      <c r="T202" s="7">
        <v>87</v>
      </c>
      <c r="U202" s="78">
        <f t="shared" si="34"/>
        <v>87</v>
      </c>
      <c r="V202" s="32">
        <f t="shared" si="35"/>
        <v>0</v>
      </c>
      <c r="W202" s="79">
        <f t="shared" si="32"/>
        <v>0</v>
      </c>
      <c r="X202" s="79">
        <f t="shared" si="31"/>
        <v>0</v>
      </c>
      <c r="Z202" s="80">
        <f t="shared" si="28"/>
        <v>0</v>
      </c>
      <c r="AA202" s="80">
        <f t="shared" si="30"/>
        <v>0</v>
      </c>
      <c r="AB202" s="15">
        <f t="shared" si="29"/>
        <v>1</v>
      </c>
      <c r="AC202" s="81">
        <f t="shared" si="36"/>
        <v>1</v>
      </c>
      <c r="AD202" s="82">
        <f t="shared" si="33"/>
        <v>0</v>
      </c>
    </row>
    <row r="203" spans="1:30" x14ac:dyDescent="0.35">
      <c r="A203" s="121">
        <v>91579</v>
      </c>
      <c r="B203" s="7">
        <v>2021</v>
      </c>
      <c r="C203" s="7" t="s">
        <v>8968</v>
      </c>
      <c r="D203" s="7">
        <v>2020</v>
      </c>
      <c r="E203" s="7" t="s">
        <v>9090</v>
      </c>
      <c r="F203" t="s">
        <v>9009</v>
      </c>
      <c r="G203" t="s">
        <v>8887</v>
      </c>
      <c r="H203" s="1" t="s">
        <v>8999</v>
      </c>
      <c r="I203" s="77" t="s">
        <v>8971</v>
      </c>
      <c r="K203" s="7">
        <v>222316</v>
      </c>
      <c r="M203" s="7">
        <v>1667</v>
      </c>
      <c r="O203" s="7">
        <v>1042</v>
      </c>
      <c r="T203" s="7">
        <v>795608</v>
      </c>
      <c r="U203" s="78">
        <f t="shared" si="34"/>
        <v>1020633</v>
      </c>
      <c r="V203" s="32">
        <f t="shared" si="35"/>
        <v>223358</v>
      </c>
      <c r="W203" s="79">
        <f t="shared" si="32"/>
        <v>222316</v>
      </c>
      <c r="X203" s="79">
        <f t="shared" si="31"/>
        <v>223983</v>
      </c>
      <c r="Z203" s="80">
        <f t="shared" si="28"/>
        <v>0.21884262021706138</v>
      </c>
      <c r="AA203" s="80">
        <f t="shared" si="30"/>
        <v>2.090872032861936E-3</v>
      </c>
      <c r="AB203" s="15">
        <f t="shared" si="29"/>
        <v>0.99790912796713804</v>
      </c>
      <c r="AC203" s="81">
        <f t="shared" si="36"/>
        <v>0.77952407966428672</v>
      </c>
      <c r="AD203" s="82">
        <f t="shared" si="33"/>
        <v>0.21945498528854152</v>
      </c>
    </row>
    <row r="204" spans="1:30" x14ac:dyDescent="0.35">
      <c r="A204" s="121">
        <v>637944</v>
      </c>
      <c r="B204" s="7">
        <v>2022</v>
      </c>
      <c r="C204" s="7" t="s">
        <v>9000</v>
      </c>
      <c r="D204" s="7">
        <v>2020</v>
      </c>
      <c r="E204" s="7" t="s">
        <v>9007</v>
      </c>
      <c r="F204" t="s">
        <v>9009</v>
      </c>
      <c r="G204" s="7" t="s">
        <v>8886</v>
      </c>
      <c r="H204" s="77" t="s">
        <v>9001</v>
      </c>
      <c r="I204" s="77" t="s">
        <v>8971</v>
      </c>
      <c r="K204">
        <v>429870.62387499999</v>
      </c>
      <c r="M204">
        <v>237</v>
      </c>
      <c r="O204">
        <v>473</v>
      </c>
      <c r="T204">
        <v>3314.0900099999999</v>
      </c>
      <c r="U204" s="78">
        <f t="shared" si="34"/>
        <v>433894.71388499998</v>
      </c>
      <c r="V204" s="32">
        <f t="shared" si="35"/>
        <v>430343.62387499999</v>
      </c>
      <c r="W204" s="79">
        <f t="shared" si="32"/>
        <v>429870.62387499999</v>
      </c>
      <c r="X204" s="79">
        <f t="shared" si="31"/>
        <v>430107.62387499999</v>
      </c>
      <c r="Z204" s="80">
        <f t="shared" si="28"/>
        <v>0.99181577950511479</v>
      </c>
      <c r="AA204" s="80">
        <f t="shared" si="30"/>
        <v>6.6740071170429169E-2</v>
      </c>
      <c r="AB204" s="15">
        <f t="shared" si="29"/>
        <v>0.93325992882957087</v>
      </c>
      <c r="AC204" s="81">
        <f t="shared" si="36"/>
        <v>7.6380050365821477E-3</v>
      </c>
      <c r="AD204" s="82">
        <f t="shared" si="33"/>
        <v>0.9912718687533868</v>
      </c>
    </row>
    <row r="205" spans="1:30" x14ac:dyDescent="0.35">
      <c r="A205" s="125">
        <v>220405</v>
      </c>
      <c r="B205" s="7">
        <v>2022</v>
      </c>
      <c r="C205" s="7" t="s">
        <v>8968</v>
      </c>
      <c r="D205" s="7">
        <v>2021</v>
      </c>
      <c r="E205" s="75" t="s">
        <v>9086</v>
      </c>
      <c r="F205" t="s">
        <v>9010</v>
      </c>
      <c r="G205" t="s">
        <v>8887</v>
      </c>
      <c r="H205" s="77">
        <v>44693</v>
      </c>
      <c r="I205" s="77" t="s">
        <v>8971</v>
      </c>
      <c r="K205">
        <v>202452</v>
      </c>
      <c r="M205">
        <v>774</v>
      </c>
      <c r="O205">
        <v>905</v>
      </c>
      <c r="T205">
        <v>252643</v>
      </c>
      <c r="U205" s="78">
        <f t="shared" si="34"/>
        <v>456774</v>
      </c>
      <c r="V205" s="32">
        <f t="shared" si="35"/>
        <v>203357</v>
      </c>
      <c r="W205" s="79">
        <f t="shared" si="32"/>
        <v>202452</v>
      </c>
      <c r="X205" s="79">
        <f t="shared" si="31"/>
        <v>203226</v>
      </c>
      <c r="Z205" s="80">
        <f t="shared" si="28"/>
        <v>0.4452026603966075</v>
      </c>
      <c r="AA205" s="80">
        <f t="shared" si="30"/>
        <v>3.0542544501750081E-3</v>
      </c>
      <c r="AB205" s="15">
        <f t="shared" si="29"/>
        <v>0.99694574554982496</v>
      </c>
      <c r="AC205" s="81">
        <f t="shared" si="36"/>
        <v>0.55310284735996362</v>
      </c>
      <c r="AD205" s="82">
        <f t="shared" si="33"/>
        <v>0.44491586648977394</v>
      </c>
    </row>
    <row r="206" spans="1:30" x14ac:dyDescent="0.35">
      <c r="A206" s="125">
        <v>220407</v>
      </c>
      <c r="B206" s="7">
        <v>2022</v>
      </c>
      <c r="C206" s="7" t="s">
        <v>8968</v>
      </c>
      <c r="D206" s="7">
        <v>2021</v>
      </c>
      <c r="E206" s="75" t="s">
        <v>9084</v>
      </c>
      <c r="F206" t="s">
        <v>9010</v>
      </c>
      <c r="G206" t="s">
        <v>8887</v>
      </c>
      <c r="H206" s="77">
        <v>44692</v>
      </c>
      <c r="I206" s="77" t="s">
        <v>8971</v>
      </c>
      <c r="K206">
        <v>202886</v>
      </c>
      <c r="M206">
        <v>775</v>
      </c>
      <c r="O206">
        <v>907</v>
      </c>
      <c r="T206">
        <v>253647</v>
      </c>
      <c r="U206" s="78">
        <f t="shared" si="34"/>
        <v>458215</v>
      </c>
      <c r="V206" s="32">
        <f t="shared" si="35"/>
        <v>203793</v>
      </c>
      <c r="W206" s="79">
        <f t="shared" si="32"/>
        <v>202886</v>
      </c>
      <c r="X206" s="79">
        <f t="shared" si="31"/>
        <v>203661</v>
      </c>
      <c r="Z206" s="80">
        <f t="shared" si="28"/>
        <v>0.44475410014949313</v>
      </c>
      <c r="AA206" s="80">
        <f t="shared" si="30"/>
        <v>3.0461202254522014E-3</v>
      </c>
      <c r="AB206" s="15">
        <f t="shared" si="29"/>
        <v>0.99695387977454775</v>
      </c>
      <c r="AC206" s="81">
        <f t="shared" si="36"/>
        <v>0.55355455408487286</v>
      </c>
      <c r="AD206" s="82">
        <f t="shared" si="33"/>
        <v>0.44446602577392708</v>
      </c>
    </row>
    <row r="207" spans="1:30" x14ac:dyDescent="0.35">
      <c r="A207" s="135">
        <v>638056</v>
      </c>
      <c r="B207" s="95">
        <v>2022</v>
      </c>
      <c r="C207" s="95" t="s">
        <v>8968</v>
      </c>
      <c r="D207" s="95">
        <v>2021</v>
      </c>
      <c r="E207" s="95" t="s">
        <v>9006</v>
      </c>
      <c r="F207" t="s">
        <v>9009</v>
      </c>
      <c r="G207" s="7" t="s">
        <v>8886</v>
      </c>
      <c r="H207" s="136" t="s">
        <v>9002</v>
      </c>
      <c r="I207" s="136" t="s">
        <v>8971</v>
      </c>
      <c r="J207" s="21"/>
      <c r="K207" s="21">
        <v>203311</v>
      </c>
      <c r="L207" s="21"/>
      <c r="M207" s="21">
        <v>356</v>
      </c>
      <c r="N207" s="21"/>
      <c r="O207" s="21">
        <v>1067</v>
      </c>
      <c r="P207" s="21"/>
      <c r="Q207" s="21"/>
      <c r="R207" s="21"/>
      <c r="S207" s="21"/>
      <c r="T207" s="21">
        <v>312427</v>
      </c>
      <c r="U207" s="98">
        <f t="shared" si="34"/>
        <v>517161</v>
      </c>
      <c r="V207" s="32">
        <f t="shared" si="35"/>
        <v>204378</v>
      </c>
      <c r="W207" s="79">
        <f t="shared" si="32"/>
        <v>203311</v>
      </c>
      <c r="X207" s="79">
        <f t="shared" si="31"/>
        <v>203667</v>
      </c>
      <c r="Z207" s="80">
        <f t="shared" si="28"/>
        <v>0.39519221286987999</v>
      </c>
      <c r="AA207" s="80">
        <f t="shared" si="30"/>
        <v>1.1381692739055511E-3</v>
      </c>
      <c r="AB207" s="15">
        <f t="shared" si="29"/>
        <v>0.99886183072609447</v>
      </c>
      <c r="AC207" s="81">
        <f t="shared" si="36"/>
        <v>0.60411941349018972</v>
      </c>
      <c r="AD207" s="82">
        <f t="shared" si="33"/>
        <v>0.3938173992238394</v>
      </c>
    </row>
    <row r="208" spans="1:30" x14ac:dyDescent="0.35">
      <c r="A208" s="125">
        <v>220403</v>
      </c>
      <c r="B208" s="7">
        <v>2022</v>
      </c>
      <c r="C208" s="7" t="s">
        <v>8968</v>
      </c>
      <c r="D208" s="7">
        <v>2021</v>
      </c>
      <c r="E208" s="75" t="s">
        <v>9088</v>
      </c>
      <c r="F208" t="s">
        <v>9010</v>
      </c>
      <c r="G208" t="s">
        <v>8887</v>
      </c>
      <c r="H208" s="77">
        <v>44685</v>
      </c>
      <c r="I208" s="77" t="s">
        <v>8971</v>
      </c>
      <c r="K208">
        <v>202322</v>
      </c>
      <c r="M208">
        <v>774</v>
      </c>
      <c r="O208">
        <v>904</v>
      </c>
      <c r="T208">
        <v>206393</v>
      </c>
      <c r="U208" s="78">
        <f t="shared" si="34"/>
        <v>410393</v>
      </c>
      <c r="V208" s="32">
        <f t="shared" si="35"/>
        <v>203226</v>
      </c>
      <c r="W208" s="79">
        <f t="shared" si="32"/>
        <v>202322</v>
      </c>
      <c r="X208" s="79">
        <f t="shared" si="31"/>
        <v>203096</v>
      </c>
      <c r="Z208" s="80">
        <f t="shared" si="28"/>
        <v>0.49519850484779226</v>
      </c>
      <c r="AA208" s="80">
        <f t="shared" si="30"/>
        <v>3.7361162733446931E-3</v>
      </c>
      <c r="AB208" s="15">
        <f t="shared" si="29"/>
        <v>0.99626388372665531</v>
      </c>
      <c r="AC208" s="81">
        <f t="shared" si="36"/>
        <v>0.50291549807136082</v>
      </c>
      <c r="AD208" s="82">
        <f t="shared" si="33"/>
        <v>0.49488173531224949</v>
      </c>
    </row>
    <row r="209" spans="1:30" x14ac:dyDescent="0.35">
      <c r="A209" s="125">
        <v>220406</v>
      </c>
      <c r="B209" s="7">
        <v>2022</v>
      </c>
      <c r="C209" s="7" t="s">
        <v>8968</v>
      </c>
      <c r="D209" s="7">
        <v>2021</v>
      </c>
      <c r="E209" s="75" t="s">
        <v>9087</v>
      </c>
      <c r="F209" t="s">
        <v>9008</v>
      </c>
      <c r="G209" t="s">
        <v>8887</v>
      </c>
      <c r="H209" s="77">
        <v>44714</v>
      </c>
      <c r="I209" s="77" t="s">
        <v>8971</v>
      </c>
      <c r="K209">
        <v>196812</v>
      </c>
      <c r="M209">
        <v>753</v>
      </c>
      <c r="O209">
        <v>880</v>
      </c>
      <c r="T209">
        <v>42</v>
      </c>
      <c r="U209" s="78">
        <f t="shared" si="34"/>
        <v>198487</v>
      </c>
      <c r="V209" s="32">
        <f t="shared" si="35"/>
        <v>197692</v>
      </c>
      <c r="W209" s="79">
        <f t="shared" si="32"/>
        <v>196812</v>
      </c>
      <c r="X209" s="79">
        <f t="shared" si="31"/>
        <v>197565</v>
      </c>
      <c r="Z209" s="80">
        <f t="shared" si="28"/>
        <v>0.99599469990477962</v>
      </c>
      <c r="AA209" s="80">
        <f t="shared" si="30"/>
        <v>0.94716981132075473</v>
      </c>
      <c r="AB209" s="15">
        <f t="shared" si="29"/>
        <v>5.2830188679245271E-2</v>
      </c>
      <c r="AC209" s="81">
        <f t="shared" si="36"/>
        <v>2.1160075974748977E-4</v>
      </c>
      <c r="AD209" s="82">
        <f t="shared" si="33"/>
        <v>0.99535485951220992</v>
      </c>
    </row>
    <row r="210" spans="1:30" x14ac:dyDescent="0.35">
      <c r="A210" s="125">
        <v>220408</v>
      </c>
      <c r="B210" s="7">
        <v>2022</v>
      </c>
      <c r="C210" s="7" t="s">
        <v>8968</v>
      </c>
      <c r="D210" s="7">
        <v>2021</v>
      </c>
      <c r="E210" s="75" t="s">
        <v>9085</v>
      </c>
      <c r="F210" t="s">
        <v>9008</v>
      </c>
      <c r="G210" t="s">
        <v>8887</v>
      </c>
      <c r="H210" s="77">
        <v>44713</v>
      </c>
      <c r="I210" s="77" t="s">
        <v>8971</v>
      </c>
      <c r="K210">
        <v>198670</v>
      </c>
      <c r="M210">
        <v>759</v>
      </c>
      <c r="O210">
        <v>888</v>
      </c>
      <c r="T210">
        <v>44</v>
      </c>
      <c r="U210" s="78">
        <f t="shared" si="34"/>
        <v>200361</v>
      </c>
      <c r="V210" s="32">
        <f t="shared" si="35"/>
        <v>199558</v>
      </c>
      <c r="W210" s="79">
        <f t="shared" si="32"/>
        <v>198670</v>
      </c>
      <c r="X210" s="79">
        <f t="shared" si="31"/>
        <v>199429</v>
      </c>
      <c r="Z210" s="80">
        <f t="shared" si="28"/>
        <v>0.99599223401759829</v>
      </c>
      <c r="AA210" s="80">
        <f t="shared" si="30"/>
        <v>0.9452054794520548</v>
      </c>
      <c r="AB210" s="15">
        <f t="shared" si="29"/>
        <v>5.4794520547945202E-2</v>
      </c>
      <c r="AC210" s="81">
        <f t="shared" si="36"/>
        <v>2.196036154740693E-4</v>
      </c>
      <c r="AD210" s="82">
        <f t="shared" si="33"/>
        <v>0.9953483961449584</v>
      </c>
    </row>
    <row r="211" spans="1:30" x14ac:dyDescent="0.35">
      <c r="A211" s="125">
        <v>220404</v>
      </c>
      <c r="B211" s="7">
        <v>2022</v>
      </c>
      <c r="C211" s="7" t="s">
        <v>8968</v>
      </c>
      <c r="D211" s="7">
        <v>2021</v>
      </c>
      <c r="E211" s="75" t="s">
        <v>9089</v>
      </c>
      <c r="F211" t="s">
        <v>9008</v>
      </c>
      <c r="G211" t="s">
        <v>8887</v>
      </c>
      <c r="H211" s="77">
        <v>44706</v>
      </c>
      <c r="I211" s="77" t="s">
        <v>8971</v>
      </c>
      <c r="K211">
        <v>199434</v>
      </c>
      <c r="M211">
        <v>762</v>
      </c>
      <c r="O211">
        <v>891</v>
      </c>
      <c r="T211">
        <v>44</v>
      </c>
      <c r="U211" s="78">
        <f t="shared" si="34"/>
        <v>201131</v>
      </c>
      <c r="V211" s="32">
        <f t="shared" si="35"/>
        <v>200325</v>
      </c>
      <c r="W211" s="79">
        <f t="shared" si="32"/>
        <v>199434</v>
      </c>
      <c r="X211" s="79">
        <f t="shared" si="31"/>
        <v>200196</v>
      </c>
      <c r="Z211" s="80">
        <f t="shared" si="28"/>
        <v>0.99599266149922194</v>
      </c>
      <c r="AA211" s="80">
        <f t="shared" si="30"/>
        <v>0.94540942928039706</v>
      </c>
      <c r="AB211" s="15">
        <f t="shared" si="29"/>
        <v>5.4590570719602938E-2</v>
      </c>
      <c r="AC211" s="81">
        <f t="shared" si="36"/>
        <v>2.1876289582411463E-4</v>
      </c>
      <c r="AD211" s="82">
        <f t="shared" si="33"/>
        <v>0.99535128846373755</v>
      </c>
    </row>
    <row r="212" spans="1:30" x14ac:dyDescent="0.35">
      <c r="A212" s="125">
        <v>220285</v>
      </c>
      <c r="B212" s="7">
        <v>2022</v>
      </c>
      <c r="C212" s="7" t="s">
        <v>8968</v>
      </c>
      <c r="D212" s="7">
        <v>2021</v>
      </c>
      <c r="E212" s="7" t="s">
        <v>8858</v>
      </c>
      <c r="F212" t="s">
        <v>9009</v>
      </c>
      <c r="G212" t="s">
        <v>8887</v>
      </c>
      <c r="H212" s="77">
        <v>44726</v>
      </c>
      <c r="I212" s="77" t="s">
        <v>8971</v>
      </c>
      <c r="K212">
        <v>103454</v>
      </c>
      <c r="M212">
        <v>746</v>
      </c>
      <c r="O212">
        <v>1221</v>
      </c>
      <c r="T212">
        <v>563365</v>
      </c>
      <c r="U212" s="78">
        <f t="shared" si="34"/>
        <v>668786</v>
      </c>
      <c r="V212" s="32">
        <f t="shared" si="35"/>
        <v>104675</v>
      </c>
      <c r="W212" s="79">
        <f t="shared" si="32"/>
        <v>103454</v>
      </c>
      <c r="X212" s="79">
        <f t="shared" si="31"/>
        <v>104200</v>
      </c>
      <c r="Z212" s="80">
        <f t="shared" si="28"/>
        <v>0.15651493900889074</v>
      </c>
      <c r="AA212" s="80">
        <f t="shared" si="30"/>
        <v>1.3224347690436811E-3</v>
      </c>
      <c r="AB212" s="15">
        <f t="shared" si="29"/>
        <v>0.9986775652309563</v>
      </c>
      <c r="AC212" s="81">
        <f t="shared" si="36"/>
        <v>0.84236960701928565</v>
      </c>
      <c r="AD212" s="82">
        <f t="shared" si="33"/>
        <v>0.15580469686865456</v>
      </c>
    </row>
    <row r="213" spans="1:30" x14ac:dyDescent="0.35">
      <c r="A213" s="125">
        <v>220288</v>
      </c>
      <c r="B213" s="7">
        <v>2022</v>
      </c>
      <c r="C213" s="7" t="s">
        <v>8968</v>
      </c>
      <c r="D213" s="7">
        <v>2021</v>
      </c>
      <c r="E213" s="7" t="s">
        <v>8977</v>
      </c>
      <c r="F213" t="s">
        <v>9009</v>
      </c>
      <c r="G213" t="s">
        <v>8887</v>
      </c>
      <c r="H213" s="77">
        <v>44720</v>
      </c>
      <c r="I213" s="77" t="s">
        <v>8971</v>
      </c>
      <c r="K213">
        <v>102956</v>
      </c>
      <c r="M213">
        <v>243</v>
      </c>
      <c r="O213">
        <v>580</v>
      </c>
      <c r="T213">
        <v>178173</v>
      </c>
      <c r="U213" s="78">
        <f t="shared" si="34"/>
        <v>281952</v>
      </c>
      <c r="V213" s="32">
        <f t="shared" si="35"/>
        <v>103536</v>
      </c>
      <c r="W213" s="79">
        <f t="shared" si="32"/>
        <v>102956</v>
      </c>
      <c r="X213" s="79">
        <f t="shared" si="31"/>
        <v>103199</v>
      </c>
      <c r="Z213" s="80">
        <f t="shared" ref="Z213:Z217" si="37">V213/U213</f>
        <v>0.36721144024514812</v>
      </c>
      <c r="AA213" s="80">
        <f t="shared" si="30"/>
        <v>1.3619854721549636E-3</v>
      </c>
      <c r="AB213" s="15">
        <f t="shared" si="29"/>
        <v>0.99863801452784506</v>
      </c>
      <c r="AC213" s="81">
        <f t="shared" si="36"/>
        <v>0.63192671092951991</v>
      </c>
      <c r="AD213" s="82">
        <f t="shared" si="33"/>
        <v>0.36601620133923507</v>
      </c>
    </row>
    <row r="214" spans="1:30" x14ac:dyDescent="0.35">
      <c r="A214" s="125">
        <v>220287</v>
      </c>
      <c r="B214" s="7">
        <v>2022</v>
      </c>
      <c r="C214" s="7" t="s">
        <v>8968</v>
      </c>
      <c r="D214" s="7">
        <v>2021</v>
      </c>
      <c r="E214" s="7" t="s">
        <v>8976</v>
      </c>
      <c r="F214" t="s">
        <v>9009</v>
      </c>
      <c r="G214" t="s">
        <v>8887</v>
      </c>
      <c r="H214" s="77">
        <v>44719</v>
      </c>
      <c r="I214" s="77" t="s">
        <v>8971</v>
      </c>
      <c r="K214">
        <v>101653</v>
      </c>
      <c r="M214">
        <v>179</v>
      </c>
      <c r="O214">
        <v>937</v>
      </c>
      <c r="T214">
        <v>145025</v>
      </c>
      <c r="U214" s="78">
        <f t="shared" si="34"/>
        <v>247794</v>
      </c>
      <c r="V214" s="32">
        <f t="shared" si="35"/>
        <v>102590</v>
      </c>
      <c r="W214" s="79">
        <f t="shared" si="32"/>
        <v>101653</v>
      </c>
      <c r="X214" s="79">
        <f t="shared" si="31"/>
        <v>101832</v>
      </c>
      <c r="Z214" s="80">
        <f t="shared" si="37"/>
        <v>0.41401325294397767</v>
      </c>
      <c r="AA214" s="80">
        <f t="shared" si="30"/>
        <v>1.2327484091347346E-3</v>
      </c>
      <c r="AB214" s="15">
        <f t="shared" si="29"/>
        <v>0.99876725159086521</v>
      </c>
      <c r="AC214" s="81">
        <f t="shared" si="36"/>
        <v>0.585264372825815</v>
      </c>
      <c r="AD214" s="82">
        <f t="shared" si="33"/>
        <v>0.41095426039371413</v>
      </c>
    </row>
    <row r="215" spans="1:30" x14ac:dyDescent="0.35">
      <c r="A215" s="125">
        <v>220286</v>
      </c>
      <c r="B215" s="7">
        <v>2022</v>
      </c>
      <c r="C215" s="7" t="s">
        <v>8968</v>
      </c>
      <c r="D215" s="7">
        <v>2021</v>
      </c>
      <c r="E215" s="7" t="s">
        <v>8975</v>
      </c>
      <c r="F215" t="s">
        <v>9009</v>
      </c>
      <c r="G215" t="s">
        <v>8887</v>
      </c>
      <c r="H215" s="77">
        <v>44688</v>
      </c>
      <c r="I215" s="77" t="s">
        <v>8971</v>
      </c>
      <c r="K215">
        <v>104081</v>
      </c>
      <c r="M215">
        <v>293</v>
      </c>
      <c r="O215">
        <v>673</v>
      </c>
      <c r="T215">
        <v>178976</v>
      </c>
      <c r="U215" s="78">
        <f t="shared" si="34"/>
        <v>284023</v>
      </c>
      <c r="V215" s="32">
        <f t="shared" si="35"/>
        <v>104754</v>
      </c>
      <c r="W215" s="79">
        <f t="shared" si="32"/>
        <v>104081</v>
      </c>
      <c r="X215" s="79">
        <f t="shared" si="31"/>
        <v>104374</v>
      </c>
      <c r="Z215" s="80">
        <f t="shared" si="37"/>
        <v>0.36882224326903101</v>
      </c>
      <c r="AA215" s="80">
        <f t="shared" si="30"/>
        <v>1.6344153199939755E-3</v>
      </c>
      <c r="AB215" s="15">
        <f t="shared" si="29"/>
        <v>0.99836558468000602</v>
      </c>
      <c r="AC215" s="81">
        <f t="shared" si="36"/>
        <v>0.6301461501357285</v>
      </c>
      <c r="AD215" s="82">
        <f t="shared" si="33"/>
        <v>0.36748432345267812</v>
      </c>
    </row>
    <row r="216" spans="1:30" x14ac:dyDescent="0.35">
      <c r="A216" s="125" t="s">
        <v>8</v>
      </c>
      <c r="B216" s="7">
        <v>2022</v>
      </c>
      <c r="C216" s="7" t="s">
        <v>8968</v>
      </c>
      <c r="D216" s="7">
        <v>2021</v>
      </c>
      <c r="E216" s="7" t="s">
        <v>9090</v>
      </c>
      <c r="F216" t="s">
        <v>9009</v>
      </c>
      <c r="G216" t="s">
        <v>8887</v>
      </c>
      <c r="H216" s="77">
        <v>44715</v>
      </c>
      <c r="I216" s="77" t="s">
        <v>8971</v>
      </c>
      <c r="K216">
        <v>0</v>
      </c>
      <c r="M216">
        <v>0</v>
      </c>
      <c r="O216">
        <v>0</v>
      </c>
      <c r="T216">
        <v>96</v>
      </c>
      <c r="U216" s="78">
        <f t="shared" si="34"/>
        <v>96</v>
      </c>
      <c r="V216" s="32">
        <f t="shared" si="35"/>
        <v>0</v>
      </c>
      <c r="W216" s="79">
        <f t="shared" si="32"/>
        <v>0</v>
      </c>
      <c r="X216" s="79">
        <f t="shared" si="31"/>
        <v>0</v>
      </c>
      <c r="Z216" s="80">
        <f t="shared" si="37"/>
        <v>0</v>
      </c>
      <c r="AA216" s="80">
        <f t="shared" si="30"/>
        <v>0</v>
      </c>
      <c r="AB216" s="15">
        <f t="shared" si="29"/>
        <v>1</v>
      </c>
      <c r="AC216" s="81">
        <f t="shared" si="36"/>
        <v>1</v>
      </c>
      <c r="AD216" s="82">
        <f t="shared" si="33"/>
        <v>0</v>
      </c>
    </row>
    <row r="217" spans="1:30" x14ac:dyDescent="0.35">
      <c r="A217" s="125">
        <v>92064</v>
      </c>
      <c r="B217" s="7">
        <v>2022</v>
      </c>
      <c r="C217" s="7" t="s">
        <v>8968</v>
      </c>
      <c r="D217" s="7">
        <v>2021</v>
      </c>
      <c r="E217" s="7" t="s">
        <v>9090</v>
      </c>
      <c r="F217" t="s">
        <v>9009</v>
      </c>
      <c r="G217" t="s">
        <v>8887</v>
      </c>
      <c r="H217" s="77" t="s">
        <v>9003</v>
      </c>
      <c r="I217" s="77" t="s">
        <v>8971</v>
      </c>
      <c r="K217">
        <v>201848</v>
      </c>
      <c r="M217">
        <v>6169</v>
      </c>
      <c r="O217">
        <v>1371</v>
      </c>
      <c r="T217">
        <v>607596</v>
      </c>
      <c r="U217" s="78">
        <f t="shared" si="34"/>
        <v>816984</v>
      </c>
      <c r="V217" s="32">
        <f t="shared" si="35"/>
        <v>203219</v>
      </c>
      <c r="W217" s="79">
        <f t="shared" si="32"/>
        <v>201848</v>
      </c>
      <c r="X217" s="79">
        <f t="shared" si="31"/>
        <v>208017</v>
      </c>
      <c r="Z217" s="80">
        <f t="shared" si="37"/>
        <v>0.24874293743818729</v>
      </c>
      <c r="AA217" s="80">
        <f t="shared" si="30"/>
        <v>1.0051078181388642E-2</v>
      </c>
      <c r="AB217" s="15">
        <f t="shared" si="29"/>
        <v>0.98994892181861138</v>
      </c>
      <c r="AC217" s="81">
        <f t="shared" si="36"/>
        <v>0.7437061190916836</v>
      </c>
      <c r="AD217" s="82">
        <f t="shared" si="33"/>
        <v>0.2546157574689345</v>
      </c>
    </row>
  </sheetData>
  <autoFilter ref="A5:AG217" xr:uid="{B49301FA-73E1-4C17-98D2-0B1366F538CE}"/>
  <mergeCells count="3">
    <mergeCell ref="AR4:AT4"/>
    <mergeCell ref="AU4:AW4"/>
    <mergeCell ref="AX4:AZ4"/>
  </mergeCells>
  <pageMargins left="0.7" right="0.7" top="0.75" bottom="0.75" header="0.3" footer="0.3"/>
  <pageSetup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D832-5BA2-4279-8C32-1ED3FB2ECBF2}">
  <dimension ref="A2:W75"/>
  <sheetViews>
    <sheetView zoomScale="80" zoomScaleNormal="80" workbookViewId="0">
      <selection activeCell="J26" sqref="J26"/>
    </sheetView>
  </sheetViews>
  <sheetFormatPr defaultRowHeight="14.5" x14ac:dyDescent="0.35"/>
  <cols>
    <col min="1" max="1" width="10.81640625" customWidth="1"/>
    <col min="2" max="2" width="10.54296875" customWidth="1"/>
    <col min="3" max="3" width="11" customWidth="1"/>
    <col min="4" max="4" width="11.54296875" customWidth="1"/>
    <col min="5" max="5" width="10.1796875" customWidth="1"/>
    <col min="7" max="7" width="11.26953125" customWidth="1"/>
    <col min="11" max="11" width="12.81640625" customWidth="1"/>
    <col min="12" max="12" width="9.453125" customWidth="1"/>
    <col min="16" max="16" width="9.7265625" bestFit="1" customWidth="1"/>
  </cols>
  <sheetData>
    <row r="2" spans="1:21" x14ac:dyDescent="0.35">
      <c r="A2" s="22" t="s">
        <v>9204</v>
      </c>
      <c r="L2" s="22" t="s">
        <v>9205</v>
      </c>
    </row>
    <row r="3" spans="1:21" s="3" customFormat="1" ht="44.25" customHeight="1" x14ac:dyDescent="0.35">
      <c r="A3" s="3" t="s">
        <v>9206</v>
      </c>
      <c r="B3" s="3" t="s">
        <v>9207</v>
      </c>
      <c r="C3" s="3" t="s">
        <v>9208</v>
      </c>
      <c r="D3" s="3" t="s">
        <v>9209</v>
      </c>
      <c r="E3" s="3" t="s">
        <v>9210</v>
      </c>
      <c r="F3" s="3" t="s">
        <v>9211</v>
      </c>
      <c r="G3" s="3" t="s">
        <v>9212</v>
      </c>
      <c r="L3" s="3" t="s">
        <v>9206</v>
      </c>
      <c r="M3" s="3" t="s">
        <v>9213</v>
      </c>
      <c r="N3" s="3" t="s">
        <v>9214</v>
      </c>
      <c r="O3" s="3" t="s">
        <v>9215</v>
      </c>
      <c r="P3" s="3" t="s">
        <v>9216</v>
      </c>
      <c r="Q3" s="3" t="s">
        <v>9217</v>
      </c>
      <c r="R3" s="3" t="s">
        <v>9218</v>
      </c>
      <c r="S3" s="3" t="s">
        <v>9219</v>
      </c>
      <c r="T3" s="3" t="s">
        <v>9220</v>
      </c>
      <c r="U3" s="3" t="s">
        <v>9221</v>
      </c>
    </row>
    <row r="4" spans="1:21" x14ac:dyDescent="0.35">
      <c r="A4">
        <v>2000</v>
      </c>
      <c r="B4">
        <v>10824</v>
      </c>
      <c r="C4" s="14">
        <v>0.02</v>
      </c>
      <c r="F4" t="str">
        <f>IFERROR(E4/D4," ")</f>
        <v xml:space="preserve"> </v>
      </c>
      <c r="G4" s="18" t="str">
        <f>IFERROR(((B4*(1+C4))*(1-F4))," ")</f>
        <v xml:space="preserve"> </v>
      </c>
      <c r="L4">
        <v>2000</v>
      </c>
    </row>
    <row r="5" spans="1:21" x14ac:dyDescent="0.35">
      <c r="A5">
        <v>2001</v>
      </c>
      <c r="B5">
        <v>17749</v>
      </c>
      <c r="C5" s="14">
        <v>0.02</v>
      </c>
      <c r="F5" t="str">
        <f t="shared" ref="F5:F20" si="0">IFERROR(E5/D5," ")</f>
        <v xml:space="preserve"> </v>
      </c>
      <c r="G5" s="18" t="str">
        <f t="shared" ref="G5:G26" si="1">IFERROR(((B5*(1+C5))*(1-F5))," ")</f>
        <v xml:space="preserve"> </v>
      </c>
      <c r="L5">
        <v>2001</v>
      </c>
    </row>
    <row r="6" spans="1:21" x14ac:dyDescent="0.35">
      <c r="A6">
        <v>2002</v>
      </c>
      <c r="B6">
        <v>18076</v>
      </c>
      <c r="C6" s="14">
        <v>0.02</v>
      </c>
      <c r="F6" t="str">
        <f t="shared" si="0"/>
        <v xml:space="preserve"> </v>
      </c>
      <c r="G6" s="18" t="str">
        <f t="shared" si="1"/>
        <v xml:space="preserve"> </v>
      </c>
      <c r="L6">
        <v>2002</v>
      </c>
    </row>
    <row r="7" spans="1:21" x14ac:dyDescent="0.35">
      <c r="A7">
        <v>2003</v>
      </c>
      <c r="B7">
        <v>20213</v>
      </c>
      <c r="C7" s="14">
        <v>0.02</v>
      </c>
      <c r="F7" t="str">
        <f t="shared" si="0"/>
        <v xml:space="preserve"> </v>
      </c>
      <c r="G7" s="18" t="str">
        <f t="shared" si="1"/>
        <v xml:space="preserve"> </v>
      </c>
      <c r="L7">
        <v>2003</v>
      </c>
    </row>
    <row r="8" spans="1:21" x14ac:dyDescent="0.35">
      <c r="A8">
        <v>2004</v>
      </c>
      <c r="B8">
        <v>22560</v>
      </c>
      <c r="C8" s="14">
        <v>0.02</v>
      </c>
      <c r="F8" t="str">
        <f t="shared" si="0"/>
        <v xml:space="preserve"> </v>
      </c>
      <c r="G8" s="18" t="str">
        <f t="shared" si="1"/>
        <v xml:space="preserve"> </v>
      </c>
      <c r="L8">
        <v>2004</v>
      </c>
    </row>
    <row r="9" spans="1:21" x14ac:dyDescent="0.35">
      <c r="A9">
        <v>2005</v>
      </c>
      <c r="B9">
        <v>14430</v>
      </c>
      <c r="C9" s="14">
        <v>0.02</v>
      </c>
      <c r="D9">
        <v>1776</v>
      </c>
      <c r="E9">
        <v>18</v>
      </c>
      <c r="F9">
        <f t="shared" si="0"/>
        <v>1.0135135135135136E-2</v>
      </c>
      <c r="G9" s="18">
        <f t="shared" si="1"/>
        <v>14569.425000000001</v>
      </c>
      <c r="H9" s="18"/>
      <c r="I9" s="18"/>
      <c r="L9">
        <v>2005</v>
      </c>
      <c r="M9">
        <v>13</v>
      </c>
      <c r="P9">
        <v>13</v>
      </c>
      <c r="S9" s="186">
        <v>1</v>
      </c>
      <c r="T9" s="186"/>
      <c r="U9" s="186"/>
    </row>
    <row r="10" spans="1:21" x14ac:dyDescent="0.35">
      <c r="A10">
        <v>2006</v>
      </c>
      <c r="B10">
        <v>14769</v>
      </c>
      <c r="C10">
        <v>2.4E-2</v>
      </c>
      <c r="D10">
        <v>1938</v>
      </c>
      <c r="E10">
        <v>16</v>
      </c>
      <c r="F10">
        <f t="shared" si="0"/>
        <v>8.2559339525283791E-3</v>
      </c>
      <c r="G10" s="18">
        <f t="shared" si="1"/>
        <v>14998.597746130032</v>
      </c>
      <c r="H10" s="18"/>
      <c r="I10" s="18"/>
      <c r="L10">
        <v>2006</v>
      </c>
      <c r="M10">
        <v>13</v>
      </c>
      <c r="P10">
        <v>13</v>
      </c>
      <c r="S10" s="186">
        <v>1</v>
      </c>
      <c r="T10" s="186"/>
      <c r="U10" s="186"/>
    </row>
    <row r="11" spans="1:21" x14ac:dyDescent="0.35">
      <c r="A11">
        <v>2007</v>
      </c>
      <c r="B11">
        <v>19979</v>
      </c>
      <c r="C11">
        <v>3.2000000000000001E-2</v>
      </c>
      <c r="D11">
        <v>3828</v>
      </c>
      <c r="E11">
        <v>26</v>
      </c>
      <c r="F11">
        <f t="shared" si="0"/>
        <v>6.7920585161964468E-3</v>
      </c>
      <c r="G11" s="18">
        <f t="shared" si="1"/>
        <v>20478.287109717869</v>
      </c>
      <c r="H11" s="18"/>
      <c r="I11" s="18"/>
      <c r="L11">
        <v>2007</v>
      </c>
      <c r="M11">
        <v>20</v>
      </c>
      <c r="P11">
        <v>20</v>
      </c>
      <c r="S11" s="186">
        <v>1</v>
      </c>
      <c r="T11" s="186"/>
      <c r="U11" s="186"/>
    </row>
    <row r="12" spans="1:21" x14ac:dyDescent="0.35">
      <c r="A12">
        <v>2008</v>
      </c>
      <c r="B12">
        <v>26856</v>
      </c>
      <c r="C12">
        <v>2.3E-2</v>
      </c>
      <c r="D12">
        <v>4818</v>
      </c>
      <c r="E12">
        <v>34</v>
      </c>
      <c r="F12">
        <f t="shared" si="0"/>
        <v>7.0568700705687009E-3</v>
      </c>
      <c r="G12" s="18">
        <f t="shared" si="1"/>
        <v>27279.809753424655</v>
      </c>
      <c r="H12" s="18"/>
      <c r="I12" s="18"/>
      <c r="L12">
        <v>2008</v>
      </c>
      <c r="M12">
        <v>20</v>
      </c>
      <c r="N12">
        <v>12</v>
      </c>
      <c r="O12">
        <v>10</v>
      </c>
      <c r="P12">
        <v>20</v>
      </c>
      <c r="Q12">
        <v>16</v>
      </c>
      <c r="R12">
        <v>20</v>
      </c>
      <c r="S12" s="186">
        <v>1</v>
      </c>
      <c r="T12" s="186">
        <v>1.25</v>
      </c>
      <c r="U12" s="186">
        <v>1</v>
      </c>
    </row>
    <row r="13" spans="1:21" x14ac:dyDescent="0.35">
      <c r="A13">
        <v>2009</v>
      </c>
      <c r="B13">
        <v>56452</v>
      </c>
      <c r="C13">
        <v>1.6E-2</v>
      </c>
      <c r="D13">
        <v>6186</v>
      </c>
      <c r="E13">
        <v>20</v>
      </c>
      <c r="F13">
        <f t="shared" si="0"/>
        <v>3.2331070158422245E-3</v>
      </c>
      <c r="G13" s="18">
        <f t="shared" si="1"/>
        <v>57169.796397025544</v>
      </c>
      <c r="H13" s="18"/>
      <c r="I13" s="18"/>
      <c r="L13">
        <v>2009</v>
      </c>
      <c r="M13">
        <v>12</v>
      </c>
      <c r="N13">
        <v>9</v>
      </c>
      <c r="P13">
        <v>12</v>
      </c>
      <c r="Q13">
        <v>12</v>
      </c>
      <c r="S13" s="186">
        <v>1</v>
      </c>
      <c r="T13" s="186">
        <v>1</v>
      </c>
      <c r="U13" s="186"/>
    </row>
    <row r="14" spans="1:21" x14ac:dyDescent="0.35">
      <c r="A14">
        <v>2010</v>
      </c>
      <c r="B14">
        <v>54710</v>
      </c>
      <c r="C14">
        <v>1.4999999999999999E-2</v>
      </c>
      <c r="D14">
        <v>7223</v>
      </c>
      <c r="E14">
        <v>25</v>
      </c>
      <c r="F14">
        <f t="shared" si="0"/>
        <v>3.4611657206147029E-3</v>
      </c>
      <c r="G14" s="18">
        <f t="shared" si="1"/>
        <v>55338.449217776542</v>
      </c>
      <c r="H14" s="18"/>
      <c r="I14" s="18"/>
      <c r="L14">
        <v>2010</v>
      </c>
      <c r="M14">
        <v>12</v>
      </c>
      <c r="N14">
        <v>10</v>
      </c>
      <c r="P14">
        <v>13</v>
      </c>
      <c r="Q14">
        <v>13</v>
      </c>
      <c r="S14" s="186">
        <v>1</v>
      </c>
      <c r="T14" s="186">
        <v>1</v>
      </c>
      <c r="U14" s="186"/>
    </row>
    <row r="15" spans="1:21" x14ac:dyDescent="0.35">
      <c r="A15">
        <v>2011</v>
      </c>
      <c r="B15">
        <v>44904</v>
      </c>
      <c r="C15">
        <v>3.2000000000000001E-2</v>
      </c>
      <c r="D15">
        <v>5536</v>
      </c>
      <c r="E15">
        <v>29</v>
      </c>
      <c r="F15">
        <f t="shared" si="0"/>
        <v>5.2384393063583815E-3</v>
      </c>
      <c r="G15" s="18">
        <f t="shared" si="1"/>
        <v>46098.17386127168</v>
      </c>
      <c r="H15" s="18"/>
      <c r="I15" s="18"/>
      <c r="L15">
        <v>2011</v>
      </c>
      <c r="M15">
        <v>10</v>
      </c>
      <c r="P15">
        <v>10</v>
      </c>
      <c r="S15" s="186">
        <v>1</v>
      </c>
      <c r="T15" s="186"/>
      <c r="U15" s="186"/>
    </row>
    <row r="16" spans="1:21" x14ac:dyDescent="0.35">
      <c r="A16">
        <v>2012</v>
      </c>
      <c r="B16">
        <v>56678</v>
      </c>
      <c r="C16">
        <v>1.7999999999999999E-2</v>
      </c>
      <c r="D16">
        <v>9870</v>
      </c>
      <c r="E16">
        <v>1</v>
      </c>
      <c r="F16">
        <f t="shared" si="0"/>
        <v>1.0131712259371833E-4</v>
      </c>
      <c r="G16" s="18">
        <f t="shared" si="1"/>
        <v>57692.358183991892</v>
      </c>
      <c r="L16">
        <v>2012</v>
      </c>
      <c r="M16">
        <v>15</v>
      </c>
      <c r="P16">
        <v>15</v>
      </c>
      <c r="S16" s="186">
        <v>1</v>
      </c>
      <c r="T16" s="186"/>
      <c r="U16" s="186"/>
    </row>
    <row r="17" spans="1:23" x14ac:dyDescent="0.35">
      <c r="A17">
        <v>2013</v>
      </c>
      <c r="B17">
        <v>78960</v>
      </c>
      <c r="C17">
        <v>0.02</v>
      </c>
      <c r="F17">
        <v>6.0000000000000001E-3</v>
      </c>
      <c r="G17" s="18">
        <f t="shared" si="1"/>
        <v>80055.964800000002</v>
      </c>
      <c r="L17">
        <v>2013</v>
      </c>
      <c r="M17">
        <v>12</v>
      </c>
      <c r="N17">
        <v>15</v>
      </c>
      <c r="O17">
        <v>20</v>
      </c>
      <c r="P17">
        <v>13</v>
      </c>
      <c r="Q17">
        <v>18</v>
      </c>
      <c r="R17">
        <v>25</v>
      </c>
      <c r="S17" s="187">
        <f>R17/P17</f>
        <v>1.9230769230769231</v>
      </c>
      <c r="T17" s="187">
        <f>R17/Q17</f>
        <v>1.3888888888888888</v>
      </c>
      <c r="U17" s="186">
        <v>1</v>
      </c>
      <c r="W17">
        <f>M22/N22</f>
        <v>3.5</v>
      </c>
    </row>
    <row r="18" spans="1:23" x14ac:dyDescent="0.35">
      <c r="A18">
        <v>2014</v>
      </c>
      <c r="B18">
        <v>80175</v>
      </c>
      <c r="C18">
        <v>5.0000000000000001E-3</v>
      </c>
      <c r="D18">
        <v>7917</v>
      </c>
      <c r="E18">
        <v>80</v>
      </c>
      <c r="F18">
        <f t="shared" si="0"/>
        <v>1.0104837691044588E-2</v>
      </c>
      <c r="G18" s="18">
        <f t="shared" si="1"/>
        <v>79761.668861311089</v>
      </c>
      <c r="L18">
        <v>2014</v>
      </c>
      <c r="M18">
        <v>100</v>
      </c>
      <c r="N18">
        <v>10</v>
      </c>
      <c r="O18">
        <v>8</v>
      </c>
      <c r="P18">
        <v>11.2</v>
      </c>
      <c r="Q18">
        <v>9.6</v>
      </c>
      <c r="R18">
        <v>8.9</v>
      </c>
      <c r="S18" s="187">
        <f>R18/P18</f>
        <v>0.79464285714285721</v>
      </c>
      <c r="T18" s="187">
        <f>R18/Q18</f>
        <v>0.92708333333333337</v>
      </c>
      <c r="U18" s="186">
        <v>1</v>
      </c>
    </row>
    <row r="19" spans="1:23" x14ac:dyDescent="0.35">
      <c r="A19">
        <v>2015</v>
      </c>
      <c r="B19">
        <v>70826</v>
      </c>
      <c r="C19">
        <v>6.7000000000000002E-3</v>
      </c>
      <c r="D19">
        <v>8988</v>
      </c>
      <c r="E19">
        <v>115</v>
      </c>
      <c r="F19">
        <f t="shared" si="0"/>
        <v>1.2794837561192702E-2</v>
      </c>
      <c r="G19" s="18">
        <f t="shared" si="1"/>
        <v>70388.255446884723</v>
      </c>
      <c r="L19">
        <v>2015</v>
      </c>
      <c r="M19">
        <v>100</v>
      </c>
      <c r="N19">
        <v>12</v>
      </c>
      <c r="P19">
        <v>8.9</v>
      </c>
      <c r="Q19">
        <v>13.1</v>
      </c>
      <c r="S19" s="188">
        <v>1</v>
      </c>
      <c r="T19">
        <v>1</v>
      </c>
    </row>
    <row r="20" spans="1:23" x14ac:dyDescent="0.35">
      <c r="A20">
        <v>2016</v>
      </c>
      <c r="B20">
        <v>47080</v>
      </c>
      <c r="C20">
        <v>1.7399999999999999E-2</v>
      </c>
      <c r="D20">
        <v>9316</v>
      </c>
      <c r="E20">
        <v>21</v>
      </c>
      <c r="F20">
        <f t="shared" si="0"/>
        <v>2.2541863460712754E-3</v>
      </c>
      <c r="G20" s="18">
        <f t="shared" si="1"/>
        <v>47791.218295405757</v>
      </c>
      <c r="L20">
        <v>2016</v>
      </c>
      <c r="M20">
        <v>19</v>
      </c>
      <c r="P20" s="19">
        <v>19.7</v>
      </c>
      <c r="S20">
        <v>1</v>
      </c>
    </row>
    <row r="21" spans="1:23" x14ac:dyDescent="0.35">
      <c r="A21">
        <v>2017</v>
      </c>
      <c r="B21">
        <v>33126</v>
      </c>
      <c r="C21">
        <v>6.8199999999999997E-3</v>
      </c>
      <c r="D21">
        <v>7771</v>
      </c>
      <c r="E21">
        <v>17</v>
      </c>
      <c r="F21">
        <f>IFERROR(E21/D21," ")</f>
        <v>2.1876206408441641E-3</v>
      </c>
      <c r="G21" s="18">
        <f t="shared" si="1"/>
        <v>33278.9579728838</v>
      </c>
      <c r="L21">
        <v>2017</v>
      </c>
      <c r="M21">
        <v>20</v>
      </c>
      <c r="N21">
        <v>33</v>
      </c>
      <c r="O21">
        <v>20</v>
      </c>
      <c r="P21" s="19"/>
      <c r="S21">
        <f>N21/M21</f>
        <v>1.65</v>
      </c>
      <c r="T21">
        <v>1</v>
      </c>
      <c r="U21">
        <f>N21/O21</f>
        <v>1.65</v>
      </c>
      <c r="V21" t="s">
        <v>9222</v>
      </c>
    </row>
    <row r="22" spans="1:23" x14ac:dyDescent="0.35">
      <c r="A22">
        <v>2018</v>
      </c>
      <c r="B22">
        <v>21898</v>
      </c>
      <c r="C22">
        <v>0.02</v>
      </c>
      <c r="D22">
        <v>6535</v>
      </c>
      <c r="E22">
        <v>0</v>
      </c>
      <c r="G22" s="18">
        <f t="shared" si="1"/>
        <v>22335.96</v>
      </c>
      <c r="L22">
        <v>2018</v>
      </c>
      <c r="M22">
        <v>70</v>
      </c>
      <c r="N22">
        <v>20</v>
      </c>
      <c r="S22" s="15">
        <f>N22/M22</f>
        <v>0.2857142857142857</v>
      </c>
      <c r="T22">
        <v>1</v>
      </c>
    </row>
    <row r="23" spans="1:23" x14ac:dyDescent="0.35">
      <c r="A23">
        <v>2019</v>
      </c>
      <c r="B23">
        <v>21790</v>
      </c>
      <c r="C23">
        <v>1.4999999999999999E-2</v>
      </c>
      <c r="D23">
        <v>6735</v>
      </c>
      <c r="E23">
        <v>4</v>
      </c>
      <c r="F23">
        <f>IFERROR(E23/D23," ")</f>
        <v>5.9391239792130662E-4</v>
      </c>
      <c r="G23" s="18">
        <f t="shared" si="1"/>
        <v>22103.714528582033</v>
      </c>
      <c r="L23">
        <v>2019</v>
      </c>
      <c r="M23">
        <v>70</v>
      </c>
      <c r="N23">
        <v>20</v>
      </c>
      <c r="P23">
        <v>53.2</v>
      </c>
      <c r="Q23">
        <v>21.5</v>
      </c>
      <c r="S23" s="187">
        <f>Q23/P23</f>
        <v>0.40413533834586463</v>
      </c>
      <c r="T23" s="187">
        <v>1</v>
      </c>
      <c r="U23" s="186"/>
      <c r="V23" t="s">
        <v>9223</v>
      </c>
    </row>
    <row r="24" spans="1:23" x14ac:dyDescent="0.35">
      <c r="A24">
        <v>2020</v>
      </c>
      <c r="B24">
        <v>36001</v>
      </c>
      <c r="C24">
        <v>0.01</v>
      </c>
      <c r="D24">
        <v>9885</v>
      </c>
      <c r="E24">
        <v>21</v>
      </c>
      <c r="F24">
        <f>IFERROR(E24/D24," ")</f>
        <v>2.1244309559939304E-3</v>
      </c>
      <c r="G24" s="18">
        <f t="shared" si="1"/>
        <v>36283.763544764799</v>
      </c>
      <c r="J24" s="14"/>
      <c r="L24">
        <v>2020</v>
      </c>
      <c r="M24">
        <v>80</v>
      </c>
      <c r="N24">
        <v>18</v>
      </c>
      <c r="P24">
        <v>90.6</v>
      </c>
      <c r="Q24">
        <v>20.6</v>
      </c>
      <c r="S24" s="187">
        <f>Q24/P24</f>
        <v>0.2273730684326711</v>
      </c>
      <c r="T24" s="187">
        <v>1</v>
      </c>
      <c r="U24" s="186"/>
      <c r="V24" t="s">
        <v>9223</v>
      </c>
    </row>
    <row r="25" spans="1:23" x14ac:dyDescent="0.35">
      <c r="A25">
        <v>2021</v>
      </c>
      <c r="B25">
        <v>41415</v>
      </c>
      <c r="C25" s="4">
        <v>5.0600000000000003E-3</v>
      </c>
      <c r="D25">
        <v>9248</v>
      </c>
      <c r="E25">
        <v>54</v>
      </c>
      <c r="F25">
        <f>IFERROR(E25/D25," ")</f>
        <v>5.8391003460207614E-3</v>
      </c>
      <c r="G25" s="18">
        <f t="shared" si="1"/>
        <v>41381.509917884949</v>
      </c>
      <c r="L25">
        <v>2021</v>
      </c>
      <c r="M25">
        <v>70</v>
      </c>
      <c r="N25">
        <v>18</v>
      </c>
      <c r="P25">
        <v>66.8</v>
      </c>
      <c r="Q25">
        <v>17.7</v>
      </c>
      <c r="S25" s="187">
        <f>Q25/P25</f>
        <v>0.26497005988023953</v>
      </c>
      <c r="T25" s="187">
        <v>1</v>
      </c>
    </row>
    <row r="26" spans="1:23" x14ac:dyDescent="0.35">
      <c r="A26">
        <v>2022</v>
      </c>
      <c r="B26">
        <v>54950</v>
      </c>
      <c r="C26" s="4">
        <v>8.2000000000000007E-3</v>
      </c>
      <c r="D26">
        <v>11195</v>
      </c>
      <c r="E26" t="s">
        <v>1569</v>
      </c>
      <c r="F26">
        <v>2.5999999999999999E-3</v>
      </c>
      <c r="G26" s="18">
        <f t="shared" si="1"/>
        <v>55256.548465999993</v>
      </c>
      <c r="I26">
        <v>42875</v>
      </c>
      <c r="J26" s="14">
        <f>1-I26/B26</f>
        <v>0.21974522292993626</v>
      </c>
      <c r="L26">
        <v>2022</v>
      </c>
      <c r="M26">
        <v>60</v>
      </c>
      <c r="N26">
        <v>18</v>
      </c>
      <c r="P26">
        <v>57.6</v>
      </c>
      <c r="Q26">
        <v>17.600000000000001</v>
      </c>
      <c r="S26" s="187">
        <f>Q26/P26</f>
        <v>0.30555555555555558</v>
      </c>
      <c r="T26" s="187">
        <v>1</v>
      </c>
      <c r="V26" t="s">
        <v>9224</v>
      </c>
    </row>
    <row r="27" spans="1:23" x14ac:dyDescent="0.35">
      <c r="A27" s="22" t="s">
        <v>9225</v>
      </c>
    </row>
    <row r="28" spans="1:23" x14ac:dyDescent="0.35">
      <c r="A28" s="3" t="s">
        <v>9206</v>
      </c>
      <c r="B28" t="s">
        <v>9226</v>
      </c>
      <c r="C28" t="s">
        <v>9227</v>
      </c>
      <c r="D28" t="s">
        <v>9228</v>
      </c>
      <c r="E28" t="s">
        <v>9229</v>
      </c>
      <c r="F28" t="s">
        <v>9230</v>
      </c>
      <c r="M28" s="22" t="s">
        <v>9231</v>
      </c>
    </row>
    <row r="29" spans="1:23" x14ac:dyDescent="0.35">
      <c r="A29">
        <v>2000</v>
      </c>
      <c r="B29">
        <v>2.4E-2</v>
      </c>
      <c r="C29">
        <v>6.7000000000000004E-2</v>
      </c>
      <c r="D29">
        <v>5.8000000000000003E-2</v>
      </c>
      <c r="E29" s="14">
        <v>0.14180000000000001</v>
      </c>
      <c r="L29" s="14"/>
      <c r="M29" t="s">
        <v>9232</v>
      </c>
    </row>
    <row r="30" spans="1:23" x14ac:dyDescent="0.35">
      <c r="A30">
        <v>2001</v>
      </c>
      <c r="B30">
        <v>2.4E-2</v>
      </c>
      <c r="C30">
        <v>6.7000000000000004E-2</v>
      </c>
      <c r="D30">
        <v>5.8000000000000003E-2</v>
      </c>
      <c r="E30" s="14">
        <v>0.14180000000000001</v>
      </c>
      <c r="M30" t="s">
        <v>9233</v>
      </c>
    </row>
    <row r="31" spans="1:23" x14ac:dyDescent="0.35">
      <c r="A31">
        <v>2002</v>
      </c>
      <c r="B31">
        <v>2.4E-2</v>
      </c>
      <c r="C31">
        <v>6.7000000000000004E-2</v>
      </c>
      <c r="D31">
        <v>5.8000000000000003E-2</v>
      </c>
      <c r="E31" s="14">
        <v>0.14180000000000001</v>
      </c>
      <c r="M31" s="14" t="s">
        <v>9234</v>
      </c>
    </row>
    <row r="32" spans="1:23" x14ac:dyDescent="0.35">
      <c r="A32">
        <v>2003</v>
      </c>
      <c r="B32">
        <v>2.4E-2</v>
      </c>
      <c r="C32">
        <v>6.7000000000000004E-2</v>
      </c>
      <c r="D32">
        <v>5.8000000000000003E-2</v>
      </c>
      <c r="E32" s="14">
        <v>0.14180000000000001</v>
      </c>
      <c r="M32" s="22" t="s">
        <v>9235</v>
      </c>
      <c r="O32" s="189"/>
    </row>
    <row r="33" spans="1:17" x14ac:dyDescent="0.35">
      <c r="A33">
        <v>2004</v>
      </c>
      <c r="B33">
        <v>2.4E-2</v>
      </c>
      <c r="C33">
        <v>6.7000000000000004E-2</v>
      </c>
      <c r="D33">
        <v>5.8000000000000003E-2</v>
      </c>
      <c r="E33" s="14">
        <v>0.14180000000000001</v>
      </c>
      <c r="O33" s="189"/>
    </row>
    <row r="34" spans="1:17" x14ac:dyDescent="0.35">
      <c r="A34">
        <v>2005</v>
      </c>
      <c r="B34">
        <v>2.4E-2</v>
      </c>
      <c r="C34">
        <v>6.7000000000000004E-2</v>
      </c>
      <c r="D34">
        <v>5.8000000000000003E-2</v>
      </c>
      <c r="E34" s="14">
        <v>0.14180000000000001</v>
      </c>
      <c r="F34">
        <v>1.5</v>
      </c>
      <c r="L34">
        <v>2022</v>
      </c>
      <c r="M34" t="s">
        <v>9236</v>
      </c>
      <c r="N34" t="s">
        <v>9237</v>
      </c>
      <c r="O34" s="189"/>
      <c r="P34" s="14"/>
    </row>
    <row r="35" spans="1:17" x14ac:dyDescent="0.35">
      <c r="A35">
        <v>2006</v>
      </c>
      <c r="B35">
        <v>2.4E-2</v>
      </c>
      <c r="C35">
        <v>6.7000000000000004E-2</v>
      </c>
      <c r="D35">
        <v>5.8000000000000003E-2</v>
      </c>
      <c r="E35" s="14">
        <v>0.14180000000000001</v>
      </c>
      <c r="F35">
        <v>3.7</v>
      </c>
      <c r="L35" t="s">
        <v>9238</v>
      </c>
      <c r="M35">
        <v>8.5000000000000006E-2</v>
      </c>
      <c r="N35">
        <f>1-M35</f>
        <v>0.91500000000000004</v>
      </c>
      <c r="P35" s="14" t="s">
        <v>9239</v>
      </c>
    </row>
    <row r="36" spans="1:17" x14ac:dyDescent="0.35">
      <c r="A36">
        <v>2007</v>
      </c>
      <c r="B36">
        <v>2.4E-2</v>
      </c>
      <c r="C36">
        <v>6.7000000000000004E-2</v>
      </c>
      <c r="D36">
        <v>5.8000000000000003E-2</v>
      </c>
      <c r="E36" s="14">
        <v>0.14180000000000001</v>
      </c>
      <c r="F36">
        <v>2.2000000000000002</v>
      </c>
      <c r="L36" t="s">
        <v>9240</v>
      </c>
      <c r="M36" s="18">
        <f>M35*P36</f>
        <v>4318.68</v>
      </c>
      <c r="N36" s="18">
        <f>N35*P36</f>
        <v>46489.32</v>
      </c>
      <c r="P36" s="18">
        <v>50808</v>
      </c>
    </row>
    <row r="37" spans="1:17" x14ac:dyDescent="0.35">
      <c r="A37">
        <v>2008</v>
      </c>
      <c r="B37">
        <v>2.4E-2</v>
      </c>
      <c r="C37">
        <v>6.7000000000000004E-2</v>
      </c>
      <c r="D37">
        <v>5.8000000000000003E-2</v>
      </c>
      <c r="E37" s="14">
        <v>0.14180000000000001</v>
      </c>
      <c r="F37">
        <v>1.9</v>
      </c>
    </row>
    <row r="38" spans="1:17" x14ac:dyDescent="0.35">
      <c r="A38">
        <v>2009</v>
      </c>
      <c r="B38">
        <v>2.4E-2</v>
      </c>
      <c r="C38">
        <v>6.7000000000000004E-2</v>
      </c>
      <c r="D38">
        <v>5.8000000000000003E-2</v>
      </c>
      <c r="E38" s="14">
        <v>0.14180000000000001</v>
      </c>
      <c r="F38">
        <v>8</v>
      </c>
    </row>
    <row r="39" spans="1:17" x14ac:dyDescent="0.35">
      <c r="A39">
        <v>2010</v>
      </c>
      <c r="B39">
        <v>1.2E-2</v>
      </c>
      <c r="C39">
        <v>0.112</v>
      </c>
      <c r="D39" s="14">
        <v>0.05</v>
      </c>
      <c r="E39" s="14">
        <v>0.128</v>
      </c>
      <c r="F39">
        <v>3.6</v>
      </c>
      <c r="L39" t="s">
        <v>9241</v>
      </c>
      <c r="M39" t="s">
        <v>9242</v>
      </c>
      <c r="N39" t="s">
        <v>9226</v>
      </c>
      <c r="O39" t="s">
        <v>9227</v>
      </c>
    </row>
    <row r="40" spans="1:17" x14ac:dyDescent="0.35">
      <c r="A40">
        <v>2011</v>
      </c>
      <c r="B40">
        <v>3.4000000000000002E-2</v>
      </c>
      <c r="C40">
        <v>7.2999999999999995E-2</v>
      </c>
      <c r="D40">
        <v>8.1000000000000003E-2</v>
      </c>
      <c r="E40" s="14">
        <v>0.09</v>
      </c>
      <c r="F40">
        <v>3.5</v>
      </c>
    </row>
    <row r="41" spans="1:17" x14ac:dyDescent="0.35">
      <c r="A41">
        <v>2012</v>
      </c>
      <c r="B41">
        <v>8.9999999999999993E-3</v>
      </c>
      <c r="C41">
        <v>4.9000000000000002E-2</v>
      </c>
      <c r="D41">
        <v>4.5999999999999999E-2</v>
      </c>
      <c r="E41" s="14">
        <v>8.5999999999999993E-2</v>
      </c>
      <c r="F41">
        <v>2</v>
      </c>
      <c r="L41" s="22" t="s">
        <v>9243</v>
      </c>
      <c r="O41" s="22" t="s">
        <v>9244</v>
      </c>
    </row>
    <row r="42" spans="1:17" x14ac:dyDescent="0.35">
      <c r="A42">
        <v>2013</v>
      </c>
      <c r="B42">
        <v>0.02</v>
      </c>
      <c r="C42">
        <v>7.4999999999999997E-2</v>
      </c>
      <c r="D42">
        <v>5.8999999999999997E-2</v>
      </c>
      <c r="E42" s="14">
        <v>0.111</v>
      </c>
      <c r="F42">
        <v>5.4</v>
      </c>
      <c r="G42" t="s">
        <v>9245</v>
      </c>
      <c r="L42" s="211" t="s">
        <v>9246</v>
      </c>
      <c r="M42" s="211"/>
      <c r="N42" s="211" t="s">
        <v>9247</v>
      </c>
      <c r="O42" s="211"/>
      <c r="P42" s="211"/>
      <c r="Q42" s="211"/>
    </row>
    <row r="43" spans="1:17" x14ac:dyDescent="0.35">
      <c r="A43">
        <v>2014</v>
      </c>
      <c r="B43">
        <v>2.8000000000000001E-2</v>
      </c>
      <c r="C43">
        <v>6.7000000000000004E-2</v>
      </c>
      <c r="D43">
        <v>0.113</v>
      </c>
      <c r="E43" s="14">
        <v>0.111</v>
      </c>
      <c r="G43" t="s">
        <v>9245</v>
      </c>
      <c r="L43" t="s">
        <v>9248</v>
      </c>
      <c r="M43" t="s">
        <v>9249</v>
      </c>
      <c r="N43" t="s">
        <v>9228</v>
      </c>
      <c r="O43" t="s">
        <v>9229</v>
      </c>
      <c r="P43" t="s">
        <v>9226</v>
      </c>
      <c r="Q43" t="s">
        <v>9227</v>
      </c>
    </row>
    <row r="44" spans="1:17" x14ac:dyDescent="0.35">
      <c r="A44">
        <v>2015</v>
      </c>
      <c r="B44">
        <v>4.0000000000000001E-3</v>
      </c>
      <c r="C44">
        <v>6.7000000000000004E-2</v>
      </c>
      <c r="D44">
        <v>9.6600000000000005E-2</v>
      </c>
      <c r="E44" s="14">
        <v>0.111</v>
      </c>
      <c r="G44" t="s">
        <v>9245</v>
      </c>
      <c r="L44" s="14">
        <v>0.28999999999999998</v>
      </c>
      <c r="M44">
        <v>0.59</v>
      </c>
    </row>
    <row r="45" spans="1:17" x14ac:dyDescent="0.35">
      <c r="A45">
        <v>2016</v>
      </c>
      <c r="B45">
        <v>2.06E-2</v>
      </c>
      <c r="C45">
        <v>6.7000000000000004E-2</v>
      </c>
      <c r="D45">
        <v>7.0000000000000007E-2</v>
      </c>
      <c r="E45" s="14">
        <v>0.111</v>
      </c>
      <c r="K45">
        <v>2018</v>
      </c>
    </row>
    <row r="46" spans="1:17" x14ac:dyDescent="0.35">
      <c r="A46">
        <v>2017</v>
      </c>
      <c r="B46">
        <v>0</v>
      </c>
      <c r="C46">
        <v>0</v>
      </c>
      <c r="D46">
        <v>0</v>
      </c>
      <c r="E46" s="14">
        <v>0</v>
      </c>
      <c r="F46" t="s">
        <v>9250</v>
      </c>
      <c r="K46">
        <v>2019</v>
      </c>
      <c r="L46">
        <v>0.5</v>
      </c>
      <c r="M46">
        <v>0.55000000000000004</v>
      </c>
      <c r="N46">
        <v>5.8999999999999997E-2</v>
      </c>
      <c r="O46">
        <v>0.10100000000000001</v>
      </c>
      <c r="P46">
        <v>1.7999999999999999E-2</v>
      </c>
      <c r="Q46">
        <v>7.8E-2</v>
      </c>
    </row>
    <row r="47" spans="1:17" x14ac:dyDescent="0.35">
      <c r="A47">
        <v>2018</v>
      </c>
      <c r="B47" s="14"/>
      <c r="C47" s="14"/>
      <c r="D47" s="14"/>
      <c r="E47" s="14"/>
      <c r="F47" t="s">
        <v>9250</v>
      </c>
      <c r="K47">
        <v>2020</v>
      </c>
      <c r="L47">
        <v>0.5</v>
      </c>
      <c r="M47">
        <v>0.55000000000000004</v>
      </c>
      <c r="N47">
        <v>5.8999999999999997E-2</v>
      </c>
      <c r="O47">
        <v>0.10100000000000001</v>
      </c>
      <c r="P47">
        <v>1.7999999999999999E-2</v>
      </c>
      <c r="Q47">
        <v>7.8E-2</v>
      </c>
    </row>
    <row r="48" spans="1:17" x14ac:dyDescent="0.35">
      <c r="A48">
        <v>2019</v>
      </c>
      <c r="B48" s="14"/>
      <c r="C48" s="14"/>
      <c r="D48" s="14"/>
      <c r="E48" s="14"/>
      <c r="K48">
        <v>2021</v>
      </c>
    </row>
    <row r="49" spans="1:17" x14ac:dyDescent="0.35">
      <c r="A49">
        <v>2020</v>
      </c>
      <c r="B49" s="14"/>
      <c r="C49" s="14"/>
      <c r="D49" s="14"/>
      <c r="E49" s="14"/>
      <c r="K49">
        <v>2022</v>
      </c>
      <c r="L49">
        <v>0.45</v>
      </c>
      <c r="M49">
        <v>0.75</v>
      </c>
      <c r="N49">
        <v>0.04</v>
      </c>
      <c r="O49">
        <v>0.06</v>
      </c>
      <c r="P49">
        <v>0</v>
      </c>
      <c r="Q49">
        <v>0</v>
      </c>
    </row>
    <row r="50" spans="1:17" x14ac:dyDescent="0.35">
      <c r="A50" s="22" t="s">
        <v>9251</v>
      </c>
    </row>
    <row r="51" spans="1:17" x14ac:dyDescent="0.35">
      <c r="A51" s="3" t="s">
        <v>9206</v>
      </c>
      <c r="B51" t="s">
        <v>9226</v>
      </c>
      <c r="C51" t="s">
        <v>9227</v>
      </c>
      <c r="D51" t="s">
        <v>9228</v>
      </c>
      <c r="E51" t="s">
        <v>9229</v>
      </c>
    </row>
    <row r="52" spans="1:17" x14ac:dyDescent="0.35">
      <c r="A52">
        <v>2000</v>
      </c>
      <c r="B52">
        <v>0</v>
      </c>
      <c r="C52">
        <v>8.9999999999999993E-3</v>
      </c>
      <c r="D52" s="14">
        <v>7.0000000000000007E-2</v>
      </c>
      <c r="E52" s="14">
        <v>0.09</v>
      </c>
    </row>
    <row r="53" spans="1:17" x14ac:dyDescent="0.35">
      <c r="A53">
        <v>2001</v>
      </c>
      <c r="B53">
        <v>0</v>
      </c>
      <c r="C53">
        <v>8.9999999999999993E-3</v>
      </c>
      <c r="D53" s="14">
        <v>7.0000000000000007E-2</v>
      </c>
      <c r="E53" s="14">
        <v>0.09</v>
      </c>
      <c r="N53" s="211"/>
      <c r="O53" s="211"/>
    </row>
    <row r="54" spans="1:17" x14ac:dyDescent="0.35">
      <c r="A54">
        <v>2002</v>
      </c>
      <c r="B54">
        <v>0</v>
      </c>
      <c r="C54">
        <v>8.9999999999999993E-3</v>
      </c>
      <c r="D54" s="14">
        <v>7.0000000000000007E-2</v>
      </c>
      <c r="E54" s="14">
        <v>0.09</v>
      </c>
      <c r="M54" s="175"/>
      <c r="N54" s="175"/>
      <c r="O54" s="175"/>
    </row>
    <row r="55" spans="1:17" x14ac:dyDescent="0.35">
      <c r="A55">
        <v>2003</v>
      </c>
      <c r="B55">
        <v>0</v>
      </c>
      <c r="C55">
        <v>8.9999999999999993E-3</v>
      </c>
      <c r="D55" s="14">
        <v>7.0000000000000007E-2</v>
      </c>
      <c r="E55" s="14">
        <v>0.09</v>
      </c>
      <c r="L55" s="190"/>
      <c r="M55" s="175"/>
      <c r="N55" s="175"/>
      <c r="O55" s="175"/>
    </row>
    <row r="56" spans="1:17" x14ac:dyDescent="0.35">
      <c r="A56">
        <v>2004</v>
      </c>
      <c r="B56">
        <v>0</v>
      </c>
      <c r="C56">
        <v>8.9999999999999993E-3</v>
      </c>
      <c r="D56" s="14">
        <v>7.0000000000000007E-2</v>
      </c>
      <c r="E56" s="14">
        <v>0.09</v>
      </c>
      <c r="K56" s="234"/>
      <c r="L56" s="190"/>
      <c r="M56" s="175"/>
      <c r="N56" s="234"/>
      <c r="O56" s="234"/>
    </row>
    <row r="57" spans="1:17" x14ac:dyDescent="0.35">
      <c r="A57">
        <v>2005</v>
      </c>
      <c r="B57">
        <v>0</v>
      </c>
      <c r="C57">
        <v>8.9999999999999993E-3</v>
      </c>
      <c r="D57" s="14">
        <v>7.0000000000000007E-2</v>
      </c>
      <c r="E57" s="14">
        <v>0.09</v>
      </c>
      <c r="K57" s="234"/>
      <c r="L57" s="190"/>
      <c r="M57" s="175"/>
      <c r="N57" s="175"/>
      <c r="O57" s="175"/>
    </row>
    <row r="58" spans="1:17" x14ac:dyDescent="0.35">
      <c r="A58">
        <v>2006</v>
      </c>
      <c r="B58">
        <v>0</v>
      </c>
      <c r="C58">
        <v>8.9999999999999993E-3</v>
      </c>
      <c r="D58" s="14">
        <v>7.0000000000000007E-2</v>
      </c>
      <c r="E58" s="14">
        <v>0.09</v>
      </c>
      <c r="L58" s="190"/>
      <c r="M58" s="175"/>
      <c r="N58" s="175"/>
      <c r="O58" s="175"/>
    </row>
    <row r="59" spans="1:17" x14ac:dyDescent="0.35">
      <c r="A59">
        <v>2007</v>
      </c>
      <c r="B59">
        <v>0</v>
      </c>
      <c r="C59">
        <v>8.9999999999999993E-3</v>
      </c>
      <c r="D59" s="14">
        <v>7.0000000000000007E-2</v>
      </c>
      <c r="E59" s="14">
        <v>0.09</v>
      </c>
      <c r="K59" s="213"/>
      <c r="L59" s="190"/>
      <c r="M59" s="175"/>
      <c r="N59" s="234"/>
      <c r="O59" s="234"/>
    </row>
    <row r="60" spans="1:17" x14ac:dyDescent="0.35">
      <c r="A60">
        <v>2008</v>
      </c>
      <c r="B60">
        <v>0</v>
      </c>
      <c r="C60">
        <v>8.9999999999999993E-3</v>
      </c>
      <c r="D60" s="14">
        <v>7.0000000000000007E-2</v>
      </c>
      <c r="E60" s="14">
        <v>0.09</v>
      </c>
      <c r="K60" s="213"/>
    </row>
    <row r="61" spans="1:17" x14ac:dyDescent="0.35">
      <c r="A61">
        <v>2009</v>
      </c>
      <c r="B61">
        <v>0</v>
      </c>
      <c r="C61">
        <v>8.9999999999999993E-3</v>
      </c>
      <c r="D61" s="14">
        <v>7.0000000000000007E-2</v>
      </c>
      <c r="E61" s="14">
        <v>0.09</v>
      </c>
    </row>
    <row r="62" spans="1:17" x14ac:dyDescent="0.35">
      <c r="A62">
        <v>2010</v>
      </c>
      <c r="B62">
        <v>0</v>
      </c>
      <c r="C62">
        <v>0</v>
      </c>
      <c r="D62" s="14">
        <v>5.2900000000000003E-2</v>
      </c>
      <c r="E62" s="14">
        <v>8.6999999999999994E-2</v>
      </c>
    </row>
    <row r="63" spans="1:17" x14ac:dyDescent="0.35">
      <c r="A63">
        <v>2011</v>
      </c>
      <c r="B63">
        <v>0</v>
      </c>
      <c r="C63">
        <v>0</v>
      </c>
      <c r="D63" s="14">
        <v>0.1056</v>
      </c>
      <c r="E63">
        <v>6.5000000000000002E-2</v>
      </c>
    </row>
    <row r="64" spans="1:17" x14ac:dyDescent="0.35">
      <c r="A64">
        <v>2012</v>
      </c>
      <c r="B64">
        <v>0</v>
      </c>
      <c r="C64">
        <v>0</v>
      </c>
      <c r="D64" s="14">
        <v>5.4199999999999998E-2</v>
      </c>
      <c r="E64">
        <v>7.0999999999999994E-2</v>
      </c>
    </row>
    <row r="65" spans="1:6" x14ac:dyDescent="0.35">
      <c r="A65">
        <v>2013</v>
      </c>
      <c r="B65">
        <v>0</v>
      </c>
      <c r="C65">
        <v>0</v>
      </c>
      <c r="D65" s="14">
        <v>7.0000000000000007E-2</v>
      </c>
      <c r="E65" s="14">
        <v>7.3999999999999996E-2</v>
      </c>
    </row>
    <row r="66" spans="1:6" x14ac:dyDescent="0.35">
      <c r="A66">
        <v>2014</v>
      </c>
      <c r="B66">
        <v>1.4999999999999999E-2</v>
      </c>
      <c r="C66">
        <v>0</v>
      </c>
      <c r="D66" s="14">
        <v>0.123</v>
      </c>
      <c r="E66" s="14">
        <v>7.3999999999999996E-2</v>
      </c>
    </row>
    <row r="67" spans="1:6" x14ac:dyDescent="0.35">
      <c r="A67">
        <v>2015</v>
      </c>
      <c r="B67">
        <v>1.4999999999999999E-2</v>
      </c>
      <c r="C67">
        <v>0</v>
      </c>
      <c r="D67" s="14">
        <v>7.0999999999999994E-2</v>
      </c>
      <c r="E67" s="14">
        <v>7.3999999999999996E-2</v>
      </c>
      <c r="F67" t="s">
        <v>9245</v>
      </c>
    </row>
    <row r="68" spans="1:6" x14ac:dyDescent="0.35">
      <c r="A68">
        <v>2016</v>
      </c>
      <c r="B68">
        <v>1.4999999999999999E-2</v>
      </c>
      <c r="C68">
        <v>0</v>
      </c>
      <c r="D68" s="14">
        <v>7.0999999999999994E-2</v>
      </c>
      <c r="E68" s="14">
        <v>7.3999999999999996E-2</v>
      </c>
    </row>
    <row r="69" spans="1:6" x14ac:dyDescent="0.35">
      <c r="D69" t="s">
        <v>9252</v>
      </c>
    </row>
    <row r="70" spans="1:6" x14ac:dyDescent="0.35">
      <c r="A70">
        <v>2017</v>
      </c>
      <c r="D70">
        <v>0.28000000000000003</v>
      </c>
      <c r="E70">
        <v>0.32900000000000001</v>
      </c>
      <c r="F70" t="s">
        <v>9253</v>
      </c>
    </row>
    <row r="71" spans="1:6" x14ac:dyDescent="0.35">
      <c r="A71">
        <v>2018</v>
      </c>
      <c r="B71">
        <v>0</v>
      </c>
      <c r="C71">
        <v>0</v>
      </c>
      <c r="D71" s="14"/>
      <c r="E71" s="14"/>
    </row>
    <row r="72" spans="1:6" x14ac:dyDescent="0.35">
      <c r="B72" t="s">
        <v>9254</v>
      </c>
    </row>
    <row r="73" spans="1:6" x14ac:dyDescent="0.35">
      <c r="B73" s="140"/>
      <c r="C73" s="140" t="s">
        <v>9251</v>
      </c>
    </row>
    <row r="74" spans="1:6" x14ac:dyDescent="0.35">
      <c r="B74" s="140" t="s">
        <v>9255</v>
      </c>
      <c r="C74" s="191">
        <v>0.44095177462995383</v>
      </c>
    </row>
    <row r="75" spans="1:6" x14ac:dyDescent="0.35">
      <c r="B75" s="140" t="s">
        <v>9256</v>
      </c>
      <c r="C75" s="191">
        <v>3.3852707837624264E-2</v>
      </c>
    </row>
  </sheetData>
  <mergeCells count="7">
    <mergeCell ref="K59:K60"/>
    <mergeCell ref="N59:O59"/>
    <mergeCell ref="L42:M42"/>
    <mergeCell ref="N42:Q42"/>
    <mergeCell ref="N53:O53"/>
    <mergeCell ref="K56:K57"/>
    <mergeCell ref="N56:O56"/>
  </mergeCells>
  <pageMargins left="0.7" right="0.7" top="0.75" bottom="0.75" header="0.3" footer="0.3"/>
  <pageSetup orientation="portrait" horizontalDpi="300" verticalDpi="3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3A8D46F51092488F3B4564772AE096" ma:contentTypeVersion="11" ma:contentTypeDescription="Create a new document." ma:contentTypeScope="" ma:versionID="2ef391d4cc1bb48c8c3b43b5a314f0e3">
  <xsd:schema xmlns:xsd="http://www.w3.org/2001/XMLSchema" xmlns:xs="http://www.w3.org/2001/XMLSchema" xmlns:p="http://schemas.microsoft.com/office/2006/metadata/properties" xmlns:ns2="e00f06bd-6219-47a4-8a39-89fc3bf055ef" xmlns:ns3="7487f5a1-822b-4f1c-bb1f-835e98e55277" targetNamespace="http://schemas.microsoft.com/office/2006/metadata/properties" ma:root="true" ma:fieldsID="b4e845daeb7580c198e0506356acb726" ns2:_="" ns3:_="">
    <xsd:import namespace="e00f06bd-6219-47a4-8a39-89fc3bf055ef"/>
    <xsd:import namespace="7487f5a1-822b-4f1c-bb1f-835e98e552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BillingMetadata"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f06bd-6219-47a4-8a39-89fc3bf055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5a68c88-44fc-4f08-973a-2642d440fea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7f5a1-822b-4f1c-bb1f-835e98e552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893f477-f3dd-4bcd-851a-533e863f1022}" ma:internalName="TaxCatchAll" ma:showField="CatchAllData" ma:web="7487f5a1-822b-4f1c-bb1f-835e98e552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00f06bd-6219-47a4-8a39-89fc3bf055ef">
      <Terms xmlns="http://schemas.microsoft.com/office/infopath/2007/PartnerControls"/>
    </lcf76f155ced4ddcb4097134ff3c332f>
    <TaxCatchAll xmlns="7487f5a1-822b-4f1c-bb1f-835e98e55277" xsi:nil="true"/>
  </documentManagement>
</p:properties>
</file>

<file path=customXml/itemProps1.xml><?xml version="1.0" encoding="utf-8"?>
<ds:datastoreItem xmlns:ds="http://schemas.openxmlformats.org/officeDocument/2006/customXml" ds:itemID="{5132A2E3-11EA-4B8C-A578-0D43C4334061}"/>
</file>

<file path=customXml/itemProps2.xml><?xml version="1.0" encoding="utf-8"?>
<ds:datastoreItem xmlns:ds="http://schemas.openxmlformats.org/officeDocument/2006/customXml" ds:itemID="{EA64C39A-1F50-40D3-B722-29E01AEE68D0}"/>
</file>

<file path=customXml/itemProps3.xml><?xml version="1.0" encoding="utf-8"?>
<ds:datastoreItem xmlns:ds="http://schemas.openxmlformats.org/officeDocument/2006/customXml" ds:itemID="{C62733E7-333C-43FE-ADAC-E9AF0223DB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Column Definitions</vt:lpstr>
      <vt:lpstr>pvt tbl</vt:lpstr>
      <vt:lpstr>Individual Data</vt:lpstr>
      <vt:lpstr>age-length prop</vt:lpstr>
      <vt:lpstr>age-length nat &amp; Unk AD</vt:lpstr>
      <vt:lpstr>final totals</vt:lpstr>
      <vt:lpstr>% Nat est</vt:lpstr>
      <vt:lpstr>hauled fish</vt:lpstr>
      <vt:lpstr>hauled Hat</vt:lpstr>
      <vt:lpstr>est abv LGR</vt:lpstr>
      <vt:lpstr>PBT Tag Rates</vt:lpstr>
      <vt:lpstr>cwt rel info</vt:lpstr>
      <vt:lpstr>LGD window</vt:lpstr>
    </vt:vector>
  </TitlesOfParts>
  <Company>Department of Fish and Game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Delomas,Thomas</dc:creator>
  <cp:lastModifiedBy>Bill Young</cp:lastModifiedBy>
  <dcterms:created xsi:type="dcterms:W3CDTF">2021-01-25T20:44:19Z</dcterms:created>
  <dcterms:modified xsi:type="dcterms:W3CDTF">2026-07-01T20:54:04Z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0x010100213A8D46F51092488F3B4564772AE096</vt:lpwstr>
  </property>
</Properties>
</file>